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<sst xmlns="http://schemas.openxmlformats.org/spreadsheetml/2006/main" count="5486" uniqueCount="5486">
  <si>
    <t>Date Type:</t>
  </si>
  <si>
    <t>Order Date</t>
  </si>
  <si>
    <t>Start Date:</t>
  </si>
  <si>
    <t>02/23/2024</t>
  </si>
  <si>
    <t>End Date:</t>
  </si>
  <si>
    <t>02/28/2024</t>
  </si>
  <si>
    <t>Report Run Date:</t>
  </si>
  <si>
    <t>03/04/2024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</si>
  <si>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</si>
  <si>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</si>
  <si>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</si>
  <si>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</si>
  <si>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</si>
  <si>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</si>
  <si>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</si>
  <si>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</si>
  <si>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</si>
  <si>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</si>
  <si>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</si>
  <si>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</si>
  <si>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OLLIIX</t>
  </si>
  <si>
    <t>MACY02</t>
  </si>
  <si>
    <t>JCPENNEY01</t>
  </si>
  <si>
    <t>KOHLDSN</t>
  </si>
  <si>
    <t>DESINC</t>
  </si>
  <si>
    <t>NRTPORT</t>
  </si>
  <si>
    <t>FINGERHUTDS</t>
  </si>
  <si>
    <t>BLK01</t>
  </si>
  <si>
    <t>WALMARTDS</t>
  </si>
  <si>
    <t>HDDS</t>
  </si>
  <si>
    <t>HSNDS</t>
  </si>
  <si>
    <t>ROOMECOM</t>
  </si>
  <si>
    <t>ASHFURNDS</t>
  </si>
  <si>
    <t>BIGLOTSDS</t>
  </si>
  <si>
    <t>AMERSIGNDS</t>
  </si>
  <si>
    <t>ZOLA</t>
  </si>
  <si>
    <t>BEALLSDS</t>
  </si>
  <si>
    <t>AAFESDS</t>
  </si>
  <si>
    <t>ZULILY</t>
  </si>
  <si>
    <t>KIRKLANDDS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</si>
  <si>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</si>
  <si>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</si>
  <si>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</si>
  <si>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</si>
  <si>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</si>
  <si>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</si>
  <si>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</si>
  <si>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</si>
  <si>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</si>
  <si>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</si>
  <si>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</si>
  <si>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</si>
  <si>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</si>
  <si>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</si>
  <si>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</si>
  <si>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</si>
  <si>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</si>
  <si>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</si>
  <si>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</si>
  <si>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</si>
  <si>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</si>
  <si>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</si>
  <si>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</si>
  <si>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</si>
  <si>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</si>
  <si>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</si>
  <si>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</si>
  <si>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</si>
  <si>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</si>
  <si>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</si>
  <si>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</si>
  <si>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</si>
  <si>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</si>
  <si>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</si>
  <si>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</si>
  <si>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</si>
  <si>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</si>
  <si>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</si>
  <si>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</si>
  <si>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</si>
  <si>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</si>
  <si>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</si>
  <si>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</si>
  <si>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</si>
  <si>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</si>
  <si>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</si>
  <si>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</si>
  <si>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</si>
  <si>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</si>
  <si>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</si>
  <si>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</si>
  <si>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</si>
  <si>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</si>
  <si>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</si>
  <si>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</si>
  <si>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</si>
  <si>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</si>
  <si>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</si>
  <si>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</si>
  <si>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</si>
  <si>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</si>
  <si>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</si>
  <si>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</si>
  <si>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</si>
  <si>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</si>
  <si>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</si>
  <si>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</si>
  <si>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</si>
  <si>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</si>
  <si>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</si>
  <si>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</si>
  <si>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</si>
  <si>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</si>
  <si>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</si>
  <si>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</si>
  <si>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</si>
  <si>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</si>
  <si>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</si>
  <si>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</si>
  <si>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</si>
  <si>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</si>
  <si>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</si>
  <si>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</si>
  <si>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</si>
  <si>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</si>
  <si>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</si>
  <si>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</si>
  <si>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</si>
  <si>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</si>
  <si>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</si>
  <si>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</si>
  <si>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</si>
  <si>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</si>
  <si>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</si>
  <si>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</si>
  <si>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</si>
  <si>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</si>
  <si>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</si>
  <si>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</si>
  <si>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</si>
  <si>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03/02/2024</t>
  </si>
  <si>
    <t>03/07/2024</t>
  </si>
  <si>
    <t>03/08/2024</t>
  </si>
  <si>
    <t>03/13/2024</t>
  </si>
  <si>
    <t>03/15/2024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</si>
  <si>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</si>
  <si>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</si>
  <si>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</si>
  <si>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</si>
  <si>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</si>
  <si>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</si>
  <si>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</si>
  <si>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</si>
  <si>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</si>
  <si>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</si>
  <si>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</si>
  <si>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</si>
  <si>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</si>
  <si>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</si>
  <si>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</si>
  <si>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</si>
  <si>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</si>
  <si>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</si>
  <si>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</si>
  <si>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</si>
  <si>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</si>
  <si>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</si>
  <si>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</si>
  <si>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</si>
  <si>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</si>
  <si>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</si>
  <si>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</si>
  <si>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</si>
  <si>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</si>
  <si>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</si>
  <si>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</si>
  <si>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</si>
  <si>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</si>
  <si>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</si>
  <si>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</si>
  <si>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</si>
  <si>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</si>
  <si>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</si>
  <si>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</si>
  <si>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</si>
  <si>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</si>
  <si>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</si>
  <si>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</si>
  <si>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</si>
  <si>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</si>
  <si>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</si>
  <si>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</si>
  <si>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</si>
  <si>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</si>
  <si>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</si>
  <si>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</si>
  <si>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</si>
  <si>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</si>
  <si>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</si>
  <si>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</si>
  <si>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</si>
  <si>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</si>
  <si>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</si>
  <si>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</si>
  <si>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</si>
  <si>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</si>
  <si>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</si>
  <si>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</si>
  <si>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</si>
  <si>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</si>
  <si>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</si>
  <si>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</si>
  <si>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</si>
  <si>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</si>
  <si>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07/17/2024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</si>
  <si>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</si>
  <si>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</si>
  <si>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</si>
  <si>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</si>
  <si>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</si>
  <si>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</si>
  <si>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</si>
  <si>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</si>
  <si>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</si>
  <si>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</si>
  <si>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</si>
  <si>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</si>
  <si>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</si>
  <si>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</si>
  <si>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</si>
  <si>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</si>
  <si>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</si>
  <si>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</si>
  <si>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</si>
  <si>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</si>
  <si>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</si>
  <si>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</si>
  <si>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4/13/2024</t>
  </si>
  <si>
    <t>AMAZON,AMAZONDS,CASTLEGATE,CSNSTORES,OLLIIX,TGTDVS,Zulily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</si>
  <si>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</si>
  <si>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</si>
  <si>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</si>
  <si>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</si>
  <si>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</si>
  <si>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</si>
  <si>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</si>
  <si>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3/19/2019</t>
  </si>
  <si>
    <t>4/4/2019</t>
  </si>
  <si>
    <t>6/18/2019</t>
  </si>
  <si>
    <t>5/6/2019</t>
  </si>
  <si>
    <t>6/11/2019</t>
  </si>
  <si>
    <t>4/2/2019</t>
  </si>
  <si>
    <t>4/22/2019</t>
  </si>
  <si>
    <t>4/3/2019</t>
  </si>
  <si>
    <t>5/21/2019</t>
  </si>
  <si>
    <t>1/15/2024</t>
  </si>
  <si>
    <t>5/27/2021</t>
  </si>
  <si>
    <t>6/9/2021</t>
  </si>
  <si>
    <t>10/22/2019</t>
  </si>
  <si>
    <t>3/16/2020</t>
  </si>
  <si>
    <t>Temp Discontinued</t>
  </si>
  <si>
    <t>3/24/2019</t>
  </si>
  <si>
    <t>5/28/2019</t>
  </si>
  <si>
    <t>Yes</t>
  </si>
  <si>
    <t>6/17/2022</t>
  </si>
  <si>
    <t>10/24/2022</t>
  </si>
  <si>
    <t>Ready To Offer</t>
  </si>
  <si>
    <t>Offered</t>
  </si>
  <si>
    <t>4/22/2022</t>
  </si>
  <si>
    <t>8/4/2022</t>
  </si>
  <si>
    <t>3/5/2021</t>
  </si>
  <si>
    <t>6/11/2021</t>
  </si>
  <si>
    <t>Open</t>
  </si>
  <si>
    <t>4/30/2019</t>
  </si>
  <si>
    <t>6/20/2019</t>
  </si>
  <si>
    <t>Discontinued</t>
  </si>
  <si>
    <t>7/28/2020</t>
  </si>
  <si>
    <t>9/2/2020</t>
  </si>
  <si>
    <t>Declined</t>
  </si>
  <si>
    <t>3/20/2023</t>
  </si>
  <si>
    <t>12/18/2019</t>
  </si>
  <si>
    <t>Restricted</t>
  </si>
  <si>
    <t>6/17/2019</t>
  </si>
  <si>
    <t>6/28/2019</t>
  </si>
  <si>
    <t>ID10-1659</t>
  </si>
  <si>
    <t>Full/Queen</t>
  </si>
  <si>
    <t>4</t>
  </si>
  <si>
    <t>5/1/2024</t>
  </si>
  <si>
    <t>AMAZON,AMAZONDS,AMERSIGNDS,BLK01,CASTLEGATE,CSNSTORES,HDDS,JCPENNEY01,KOHLDSN,MACY02,NRTPORT,OLLIIX,OVERSTOCK01,TGTDVS,Zulily</t>
  </si>
  <si>
    <t>10/11/2019</t>
  </si>
  <si>
    <t>8/3/2019</t>
  </si>
  <si>
    <t>8/19/2019</t>
  </si>
  <si>
    <t>3/29/2019</t>
  </si>
  <si>
    <t>3/14/2019</t>
  </si>
  <si>
    <t>5/31/2019</t>
  </si>
  <si>
    <t>8/7/2019</t>
  </si>
  <si>
    <t>4/19/2019</t>
  </si>
  <si>
    <t>3/18/2019</t>
  </si>
  <si>
    <t>2/1/2024</t>
  </si>
  <si>
    <t>6/17/2021</t>
  </si>
  <si>
    <t>10/23/2019</t>
  </si>
  <si>
    <t>1/13/2020</t>
  </si>
  <si>
    <t>4/16/2019</t>
  </si>
  <si>
    <t>9/8/2022</t>
  </si>
  <si>
    <t>4/13/2020</t>
  </si>
  <si>
    <t>5/31/2022</t>
  </si>
  <si>
    <t>9/7/2019</t>
  </si>
  <si>
    <t>8/31/2020</t>
  </si>
  <si>
    <t>10/8/2023</t>
  </si>
  <si>
    <t>12/16/2019</t>
  </si>
  <si>
    <t>8/8/2019</t>
  </si>
  <si>
    <t>ID10-1970</t>
  </si>
  <si>
    <t>King/Cal King</t>
  </si>
  <si>
    <t>1/4/2021</t>
  </si>
  <si>
    <t>AMAZON,CSNSTORES,MACY02,NRTPORT,OLLIIX,OVERSTOCK01,TGTDVS</t>
  </si>
  <si>
    <t>3/26/2021</t>
  </si>
  <si>
    <t>1/27/2021</t>
  </si>
  <si>
    <t>1/28/2021</t>
  </si>
  <si>
    <t>1/7/2021</t>
  </si>
  <si>
    <t>1/14/2021</t>
  </si>
  <si>
    <t>1/5/2021</t>
  </si>
  <si>
    <t>1/25/2021</t>
  </si>
  <si>
    <t>3/14/2021</t>
  </si>
  <si>
    <t>8/11/2021</t>
  </si>
  <si>
    <t>8/16/2021</t>
  </si>
  <si>
    <t>1/10/2021</t>
  </si>
  <si>
    <t>3/9/2021</t>
  </si>
  <si>
    <t>12/14/2023</t>
  </si>
  <si>
    <t>12/4/2023</t>
  </si>
  <si>
    <t>6/23/2021</t>
  </si>
  <si>
    <t>9/24/2021</t>
  </si>
  <si>
    <t>11/3/2021</t>
  </si>
  <si>
    <t>5/7/2021</t>
  </si>
  <si>
    <t>5/18/2021</t>
  </si>
  <si>
    <t>10/18/2022</t>
  </si>
  <si>
    <t>11/29/2023</t>
  </si>
  <si>
    <t>2/14/2024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</si>
  <si>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</si>
  <si>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</si>
  <si>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</si>
  <si>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</si>
  <si>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</si>
  <si>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</si>
  <si>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</si>
  <si>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</si>
  <si>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4/30/2024</t>
  </si>
  <si>
    <t>AMAZON,AMAZONDS,KOHLDSN,MACY02,TGTDVS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</si>
  <si>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</si>
  <si>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</si>
  <si>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</si>
  <si>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</si>
  <si>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</si>
  <si>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</si>
  <si>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</si>
  <si>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11/10/2020</t>
  </si>
  <si>
    <t>1/19/2021</t>
  </si>
  <si>
    <t>7/11/2021</t>
  </si>
  <si>
    <t>9/10/2021</t>
  </si>
  <si>
    <t>9/19/2021</t>
  </si>
  <si>
    <t>11/2/2020</t>
  </si>
  <si>
    <t>8/5/2021</t>
  </si>
  <si>
    <t>1/30/2024</t>
  </si>
  <si>
    <t>10/21/2020</t>
  </si>
  <si>
    <t>11/24/2020</t>
  </si>
  <si>
    <t>6/25/2021</t>
  </si>
  <si>
    <t>7/2/2021</t>
  </si>
  <si>
    <t>12/4/2022</t>
  </si>
  <si>
    <t>6/21/2022</t>
  </si>
  <si>
    <t>11/1/2021</t>
  </si>
  <si>
    <t>ID10-1943</t>
  </si>
  <si>
    <t>4/21/2024</t>
  </si>
  <si>
    <t>AMAZON,CSNSTORES,JCPENNEY01,KOHLDSN,MACY02,NRTPORT,OVERSTOCK01,TGTDVS,WALMARTDS</t>
  </si>
  <si>
    <t>10/13/2020</t>
  </si>
  <si>
    <t>9/25/2020</t>
  </si>
  <si>
    <t>10/25/2020</t>
  </si>
  <si>
    <t>11/25/2020</t>
  </si>
  <si>
    <t>6/24/2021</t>
  </si>
  <si>
    <t>8/8/2021</t>
  </si>
  <si>
    <t>11/1/2020</t>
  </si>
  <si>
    <t>1/25/2024</t>
  </si>
  <si>
    <t>10/31/2020</t>
  </si>
  <si>
    <t>7/9/2021</t>
  </si>
  <si>
    <t>8/23/2022</t>
  </si>
  <si>
    <t>12/7/2023</t>
  </si>
  <si>
    <t>9/12/2021</t>
  </si>
  <si>
    <t>10/29/2020</t>
  </si>
  <si>
    <t>10/12/2023</t>
  </si>
  <si>
    <t>ID10-2056</t>
  </si>
  <si>
    <t>9/9/2021</t>
  </si>
  <si>
    <t>AMAZONDS,BLK01,CSNSTORES,HDDS,JCPENNEY01,KOHLDSN,OVERSTOCK01,TGTDVS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</si>
  <si>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</si>
  <si>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</si>
  <si>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</si>
  <si>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</si>
  <si>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</si>
  <si>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</si>
  <si>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</si>
  <si>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10/18/2021</t>
  </si>
  <si>
    <t>11/19/2021</t>
  </si>
  <si>
    <t>10/28/2021</t>
  </si>
  <si>
    <t>10/29/2021</t>
  </si>
  <si>
    <t>10/11/2021</t>
  </si>
  <si>
    <t>11/20/2023</t>
  </si>
  <si>
    <t>3/29/2022</t>
  </si>
  <si>
    <t>5/11/2022</t>
  </si>
  <si>
    <t>8/24/2022</t>
  </si>
  <si>
    <t>12/10/2023</t>
  </si>
  <si>
    <t>2/11/2022</t>
  </si>
  <si>
    <t>2/8/2022</t>
  </si>
  <si>
    <t>2/15/2022</t>
  </si>
  <si>
    <t>9/27/2023</t>
  </si>
  <si>
    <t>ID10-1791</t>
  </si>
  <si>
    <t>Grey</t>
  </si>
  <si>
    <t>A</t>
  </si>
  <si>
    <t>PP001091;PF004858</t>
  </si>
  <si>
    <t>9/27/2019</t>
  </si>
  <si>
    <t>5/15/2024</t>
  </si>
  <si>
    <t>AMAZON,HDDS,TGTDVS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</si>
  <si>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</si>
  <si>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</si>
  <si>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</si>
  <si>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</si>
  <si>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</si>
  <si>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</si>
  <si>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</si>
  <si>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10/29/2019</t>
  </si>
  <si>
    <t>12/27/2019</t>
  </si>
  <si>
    <t>2/19/2020</t>
  </si>
  <si>
    <t>7/7/2023</t>
  </si>
  <si>
    <t>2/16/2021</t>
  </si>
  <si>
    <t>3/4/2021</t>
  </si>
  <si>
    <t>3/2/2020</t>
  </si>
  <si>
    <t>10/3/2019</t>
  </si>
  <si>
    <t>12/5/2023</t>
  </si>
  <si>
    <t>6/21/2021</t>
  </si>
  <si>
    <t>3/23/2020</t>
  </si>
  <si>
    <t>7/12/2021</t>
  </si>
  <si>
    <t>12/13/2022</t>
  </si>
  <si>
    <t>7/17/2022</t>
  </si>
  <si>
    <t>6/10/2020</t>
  </si>
  <si>
    <t>7/3/2020</t>
  </si>
  <si>
    <t>4/26/2020</t>
  </si>
  <si>
    <t>12/31/2020</t>
  </si>
  <si>
    <t>12/17/2021</t>
  </si>
  <si>
    <t>ID10-1792</t>
  </si>
  <si>
    <t>3/26/2024</t>
  </si>
  <si>
    <t>AMAZON,BLK01,CASTLEGATE,CSNSTORES,FINGERHUTDS,OLLIIX,OVERSTOCK01,TGTDVS</t>
  </si>
  <si>
    <t>10/25/2019</t>
  </si>
  <si>
    <t>10/6/2019</t>
  </si>
  <si>
    <t>12/6/2019</t>
  </si>
  <si>
    <t>2/6/2020</t>
  </si>
  <si>
    <t>5/26/2023</t>
  </si>
  <si>
    <t>2/23/2021</t>
  </si>
  <si>
    <t>3/3/2021</t>
  </si>
  <si>
    <t>2/10/2020</t>
  </si>
  <si>
    <t>9/30/2019</t>
  </si>
  <si>
    <t>11/22/2023</t>
  </si>
  <si>
    <t>6/12/2021</t>
  </si>
  <si>
    <t>12/5/2019</t>
  </si>
  <si>
    <t>6/7/2021</t>
  </si>
  <si>
    <t>9/22/2022</t>
  </si>
  <si>
    <t>11/30/2021</t>
  </si>
  <si>
    <t>6/28/2020</t>
  </si>
  <si>
    <t>4/21/2020</t>
  </si>
  <si>
    <t>1/20/2021</t>
  </si>
  <si>
    <t>ID10-1972</t>
  </si>
  <si>
    <t>AMAZON,AMAZONDS,CSNSTORES,DESINC,FINGERHUTDS,HDDS,JCPENNEY01,KOHLDSN,MACY02,NRTPORT,OVERSTOCK01,TGTDVS</t>
  </si>
  <si>
    <t>4/29/2021</t>
  </si>
  <si>
    <t>2/24/2021</t>
  </si>
  <si>
    <t>2/25/2021</t>
  </si>
  <si>
    <t>3/10/2021</t>
  </si>
  <si>
    <t>9/6/2021</t>
  </si>
  <si>
    <t>11/1/2023</t>
  </si>
  <si>
    <t>6/13/2021</t>
  </si>
  <si>
    <t>10/19/2021</t>
  </si>
  <si>
    <t>8/26/2022</t>
  </si>
  <si>
    <t>1/19/2024</t>
  </si>
  <si>
    <t>7/22/2021</t>
  </si>
  <si>
    <t>6/18/2021</t>
  </si>
  <si>
    <t>10/13/2023</t>
  </si>
  <si>
    <t>ID10-1901</t>
  </si>
  <si>
    <t>Purple</t>
  </si>
  <si>
    <t>PP001091;PF005085</t>
  </si>
  <si>
    <t>5/13/2020</t>
  </si>
  <si>
    <t>AMAZON,FINGERHUTDS,JCPENNEY01,KOHLDSN,TGTDVS</t>
  </si>
  <si>
    <t>5/15/2020</t>
  </si>
  <si>
    <t>5/19/2020</t>
  </si>
  <si>
    <t>5/25/2020</t>
  </si>
  <si>
    <t>5/18/2020</t>
  </si>
  <si>
    <t>7/29/2020</t>
  </si>
  <si>
    <t>7/9/2020</t>
  </si>
  <si>
    <t>3/20/2021</t>
  </si>
  <si>
    <t>1/16/2024</t>
  </si>
  <si>
    <t>7/28/2021</t>
  </si>
  <si>
    <t>7/14/2020</t>
  </si>
  <si>
    <t>6/27/2022</t>
  </si>
  <si>
    <t>11/3/2020</t>
  </si>
  <si>
    <t>5/5/2021</t>
  </si>
  <si>
    <t>ID10-1902</t>
  </si>
  <si>
    <t>AMAZON,AMAZONDS,CSNSTORES,JCPENNEY01,KOHLDSN,NRTPORT,OVERSTOCK01,TGTDVS,WALMARTDS</t>
  </si>
  <si>
    <t>10/6/2020</t>
  </si>
  <si>
    <t>2/26/2021</t>
  </si>
  <si>
    <t>9/12/2022</t>
  </si>
  <si>
    <t>11/9/2023</t>
  </si>
  <si>
    <t>7/10/2020</t>
  </si>
  <si>
    <t>5/19/2021</t>
  </si>
  <si>
    <t>9/6/2022</t>
  </si>
  <si>
    <t>5/25/2022</t>
  </si>
  <si>
    <t>6/3/2021</t>
  </si>
  <si>
    <t>7/6/2020</t>
  </si>
  <si>
    <t>10/27/2023</t>
  </si>
  <si>
    <t>ID10-1978</t>
  </si>
  <si>
    <t>2/10/2021</t>
  </si>
  <si>
    <t>AMAZON,AMAZONDS,CSNSTORES,JCPENNEY01,KOHLDSN,MACY02,NRTPORT,OVERSTOCK01,TGTDVS,WALMARTDS</t>
  </si>
  <si>
    <t>4/20/2021</t>
  </si>
  <si>
    <t>2/14/2021</t>
  </si>
  <si>
    <t>2/13/2021</t>
  </si>
  <si>
    <t>4/2/2021</t>
  </si>
  <si>
    <t>8/29/2021</t>
  </si>
  <si>
    <t>2/15/2021</t>
  </si>
  <si>
    <t>3/8/2022</t>
  </si>
  <si>
    <t>11/7/2023</t>
  </si>
  <si>
    <t>6/14/2021</t>
  </si>
  <si>
    <t>11/29/2021</t>
  </si>
  <si>
    <t>9/18/2022</t>
  </si>
  <si>
    <t>11/3/2023</t>
  </si>
  <si>
    <t>ID10-1660</t>
  </si>
  <si>
    <t>Navy</t>
  </si>
  <si>
    <t>B+</t>
  </si>
  <si>
    <t>PP001091;PF004576</t>
  </si>
  <si>
    <t>AMAZON,AMAZONDS,BLK01,CSNSTORES,JCPENNEY01,OVERSTOCK01,TGTDVS,WALMARTDS</t>
  </si>
  <si>
    <t>3/6/2020</t>
  </si>
  <si>
    <t>7/29/2019</t>
  </si>
  <si>
    <t>9/22/2019</t>
  </si>
  <si>
    <t>3/21/2019</t>
  </si>
  <si>
    <t>7/26/2019</t>
  </si>
  <si>
    <t>6/3/2019</t>
  </si>
  <si>
    <t>5/22/2019</t>
  </si>
  <si>
    <t>12/28/2023</t>
  </si>
  <si>
    <t>8/10/2021</t>
  </si>
  <si>
    <t>4/3/2020</t>
  </si>
  <si>
    <t>5/23/2019</t>
  </si>
  <si>
    <t>8/31/2022</t>
  </si>
  <si>
    <t>9/16/2019</t>
  </si>
  <si>
    <t>12/2/2019</t>
  </si>
  <si>
    <t>9/1/2020</t>
  </si>
  <si>
    <t>1/6/2020</t>
  </si>
  <si>
    <t>9/12/2020</t>
  </si>
  <si>
    <t>12/15/2020</t>
  </si>
  <si>
    <t>7/25/2019</t>
  </si>
  <si>
    <t>ID10-1661</t>
  </si>
  <si>
    <t>AMAZON,CASTLEGATE,FINGERHUTDS,HDDS,JCPENNEY01,KOHLDSN,MACY02,OLLIIX,OVERSTOCK01,TGTDVS</t>
  </si>
  <si>
    <t>3/5/2020</t>
  </si>
  <si>
    <t>8/13/2019</t>
  </si>
  <si>
    <t>3/20/2019</t>
  </si>
  <si>
    <t>4/9/2019</t>
  </si>
  <si>
    <t>5/13/2019</t>
  </si>
  <si>
    <t>5/17/2019</t>
  </si>
  <si>
    <t>6/10/2021</t>
  </si>
  <si>
    <t>12/26/2019</t>
  </si>
  <si>
    <t>8/17/2022</t>
  </si>
  <si>
    <t>7/18/2022</t>
  </si>
  <si>
    <t>11/26/2019</t>
  </si>
  <si>
    <t>6/27/2019</t>
  </si>
  <si>
    <t>ID10-1974</t>
  </si>
  <si>
    <t>6/7/2024</t>
  </si>
  <si>
    <t>AMAZON,AMAZONDS,CSNSTORES,JCPENNEY01,KOHLDSN,NRTPORT,OVERSTOCK01,TGTDVS</t>
  </si>
  <si>
    <t>4/6/2021</t>
  </si>
  <si>
    <t>1/6/2021</t>
  </si>
  <si>
    <t>1/18/2021</t>
  </si>
  <si>
    <t>1/8/2021</t>
  </si>
  <si>
    <t>4/12/2021</t>
  </si>
  <si>
    <t>8/23/2021</t>
  </si>
  <si>
    <t>1/11/2021</t>
  </si>
  <si>
    <t>12/11/2023</t>
  </si>
  <si>
    <t>6/15/2021</t>
  </si>
  <si>
    <t>5/20/2021</t>
  </si>
  <si>
    <t>10/5/2022</t>
  </si>
  <si>
    <t>5/2/2022</t>
  </si>
  <si>
    <t>1/2/2024</t>
  </si>
  <si>
    <t>6/28/2021</t>
  </si>
  <si>
    <t>11/13/2023</t>
  </si>
  <si>
    <t>ID10-1905</t>
  </si>
  <si>
    <t>Teal</t>
  </si>
  <si>
    <t>PP001091;PF005084</t>
  </si>
  <si>
    <t>AMAZON,AMAZONDS,OVERSTOCK01,TGTDVS</t>
  </si>
  <si>
    <t>5/22/2020</t>
  </si>
  <si>
    <t>6/4/2020</t>
  </si>
  <si>
    <t>9/10/2020</t>
  </si>
  <si>
    <t>3/8/2021</t>
  </si>
  <si>
    <t>7/1/2020</t>
  </si>
  <si>
    <t>1/29/2024</t>
  </si>
  <si>
    <t>5/28/2021</t>
  </si>
  <si>
    <t>10/11/2022</t>
  </si>
  <si>
    <t>12/3/2022</t>
  </si>
  <si>
    <t>5/8/2021</t>
  </si>
  <si>
    <t>7/12/2020</t>
  </si>
  <si>
    <t>ID10-1906</t>
  </si>
  <si>
    <t>4/9/2024</t>
  </si>
  <si>
    <t>AMAZON,FINGERHUTDS,OLLIIX,TGTDVS,WALMARTDS</t>
  </si>
  <si>
    <t>2/17/2021</t>
  </si>
  <si>
    <t>11/6/2023</t>
  </si>
  <si>
    <t>9/2/2022</t>
  </si>
  <si>
    <t>6/8/2022</t>
  </si>
  <si>
    <t>7/25/2021</t>
  </si>
  <si>
    <t>7/2/2020</t>
  </si>
  <si>
    <t>11/14/2023</t>
  </si>
  <si>
    <t>ID10-1976</t>
  </si>
  <si>
    <t>AMAZON,AMAZONDS,CSNSTORES,JCPENNEY01,KOHLDSN,MACY02,NRTPORT,OLLIIX,OVERSTOCK01,TGTDVS</t>
  </si>
  <si>
    <t>3/15/2021</t>
  </si>
  <si>
    <t>3/1/2021</t>
  </si>
  <si>
    <t>3/19/2021</t>
  </si>
  <si>
    <t>11/27/2023</t>
  </si>
  <si>
    <t>11/22/2021</t>
  </si>
  <si>
    <t>8/2/2022</t>
  </si>
  <si>
    <t>5/12/2021</t>
  </si>
  <si>
    <t>ID10-2156</t>
  </si>
  <si>
    <t>Blue</t>
  </si>
  <si>
    <t>B</t>
  </si>
  <si>
    <t>PP001091;PF005800</t>
  </si>
  <si>
    <t>9/27/2022</t>
  </si>
  <si>
    <t>AMAZONDS,CSNSTORES,OVERSTOCK01,TGTDVS</t>
  </si>
  <si>
    <t>10/4/2022</t>
  </si>
  <si>
    <t>10/17/2022</t>
  </si>
  <si>
    <t>11/28/2022</t>
  </si>
  <si>
    <t>12/26/2022</t>
  </si>
  <si>
    <t>4/5/2023</t>
  </si>
  <si>
    <t>3/21/2023</t>
  </si>
  <si>
    <t>5/15/2023</t>
  </si>
  <si>
    <t>11/1/2022</t>
  </si>
  <si>
    <t>11/8/2022</t>
  </si>
  <si>
    <t>10/25/2023</t>
  </si>
  <si>
    <t>10/9/2023</t>
  </si>
  <si>
    <t>8/14/2023</t>
  </si>
  <si>
    <t>1/8/2023</t>
  </si>
  <si>
    <t>12/7/2022</t>
  </si>
  <si>
    <t>ID10-2157</t>
  </si>
  <si>
    <t>4/1/2024</t>
  </si>
  <si>
    <t>AMAZONDS,CSNSTORES,DESINC,JCPENNEY01,KOHLDSN,NRTPORT,OVERSTOCK01,TGTDVS</t>
  </si>
  <si>
    <t>10/3/2022</t>
  </si>
  <si>
    <t>10/12/2022</t>
  </si>
  <si>
    <t>11/29/2022</t>
  </si>
  <si>
    <t>1/23/2023</t>
  </si>
  <si>
    <t>3/27/2023</t>
  </si>
  <si>
    <t>10/10/2022</t>
  </si>
  <si>
    <t>1/24/2024</t>
  </si>
  <si>
    <t>1/24/2023</t>
  </si>
  <si>
    <t>12/21/2022</t>
  </si>
  <si>
    <t>11/17/2023</t>
  </si>
  <si>
    <t>ID10-2158</t>
  </si>
  <si>
    <t>AMAZONDS,CSNSTORES,JCPENNEY01,KOHLDSN,NRTPORT,OVERSTOCK01,TGTDVS</t>
  </si>
  <si>
    <t>12/1/2022</t>
  </si>
  <si>
    <t>9/29/2023</t>
  </si>
  <si>
    <t>5/8/2023</t>
  </si>
  <si>
    <t>10/13/2022</t>
  </si>
  <si>
    <t>10/20/2023</t>
  </si>
  <si>
    <t>11/18/2023</t>
  </si>
  <si>
    <t>9/22/2023</t>
  </si>
  <si>
    <t>9/17/2023</t>
  </si>
  <si>
    <t>1/2/2023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</si>
  <si>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</si>
  <si>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</si>
  <si>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</si>
  <si>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</si>
  <si>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</si>
  <si>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</si>
  <si>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</si>
  <si>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</si>
  <si>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</si>
  <si>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</si>
  <si>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</si>
  <si>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</si>
  <si>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</si>
  <si>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</si>
  <si>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</si>
  <si>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</si>
  <si>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</si>
  <si>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</si>
  <si>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</si>
  <si>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</si>
  <si>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</si>
  <si>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</si>
  <si>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</si>
  <si>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</si>
  <si>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</si>
  <si>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</si>
  <si>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</si>
  <si>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</si>
  <si>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</si>
  <si>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FINGERHUTDS,JCPENNEY01,OLLIIX,TGTDVS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</si>
  <si>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</si>
  <si>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</si>
  <si>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</si>
  <si>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</si>
  <si>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</si>
  <si>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</si>
  <si>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</si>
  <si>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8/9/2017</t>
  </si>
  <si>
    <t>10/18/2017</t>
  </si>
  <si>
    <t>3/6/2018</t>
  </si>
  <si>
    <t>3/19/2018</t>
  </si>
  <si>
    <t>6/21/2017</t>
  </si>
  <si>
    <t>9/1/2017</t>
  </si>
  <si>
    <t>9/25/2017</t>
  </si>
  <si>
    <t>5/9/2017</t>
  </si>
  <si>
    <t>7/21/2017</t>
  </si>
  <si>
    <t>12/18/2023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</si>
  <si>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</si>
  <si>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</si>
  <si>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</si>
  <si>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</si>
  <si>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</si>
  <si>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</si>
  <si>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</si>
  <si>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Dropped</t>
  </si>
  <si>
    <t>9/3/2019</t>
  </si>
  <si>
    <t>4/15/2020</t>
  </si>
  <si>
    <t>4/17/2020</t>
  </si>
  <si>
    <t>6/6/2018</t>
  </si>
  <si>
    <t>8/14/2018</t>
  </si>
  <si>
    <t>11/14/2017</t>
  </si>
  <si>
    <t>1/16/2018</t>
  </si>
  <si>
    <t>3/5/2018</t>
  </si>
  <si>
    <t>5/14/2023</t>
  </si>
  <si>
    <t>7/10/2017</t>
  </si>
  <si>
    <t>7/28/2017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</si>
  <si>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</si>
  <si>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</si>
  <si>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</si>
  <si>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</si>
  <si>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</si>
  <si>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</si>
  <si>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</si>
  <si>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5</t>
  </si>
  <si>
    <t>AMAZON,AMAZONDS,BLK01,CSNSTORES,FINGERHUTDS,HDDS,JCPENNEY01,KOHLDSN,MACY02,NRTPORT,OLLIIX,OVERSTOCK01,TGTDVS</t>
  </si>
  <si>
    <t>1/19/2018</t>
  </si>
  <si>
    <t>2/15/2018</t>
  </si>
  <si>
    <t>11/24/2017</t>
  </si>
  <si>
    <t>4/2/2018</t>
  </si>
  <si>
    <t>9/18/2017</t>
  </si>
  <si>
    <t>2/21/2019</t>
  </si>
  <si>
    <t>1/7/2019</t>
  </si>
  <si>
    <t>10/4/2017</t>
  </si>
  <si>
    <t>11/26/2018</t>
  </si>
  <si>
    <t>7/27/2022</t>
  </si>
  <si>
    <t>6/13/2018</t>
  </si>
  <si>
    <t>5/29/2018</t>
  </si>
  <si>
    <t>2/16/2018</t>
  </si>
  <si>
    <t>3/1/2018</t>
  </si>
  <si>
    <t>10/21/2023</t>
  </si>
  <si>
    <t>7/31/2017</t>
  </si>
  <si>
    <t>3/1/2019</t>
  </si>
  <si>
    <t>1/14/2019</t>
  </si>
  <si>
    <t>ID10-1245</t>
  </si>
  <si>
    <t>AMAZON,AMAZONDS,AMERSIGNDS,CSNSTORES,FINGERHUTDS,HDDS,JCPENNEY01,MACY02,NRTPORT,OLLIIX,TGTDVS</t>
  </si>
  <si>
    <t>8/29/2017</t>
  </si>
  <si>
    <t>3/21/2018</t>
  </si>
  <si>
    <t>9/27/2017</t>
  </si>
  <si>
    <t>1/31/2019</t>
  </si>
  <si>
    <t>11/8/2017</t>
  </si>
  <si>
    <t>11/29/2018</t>
  </si>
  <si>
    <t>6/20/2018</t>
  </si>
  <si>
    <t>1/22/2018</t>
  </si>
  <si>
    <t>8/7/2017</t>
  </si>
  <si>
    <t>1/21/2019</t>
  </si>
  <si>
    <t>7/12/2019</t>
  </si>
  <si>
    <t>ID10-1246</t>
  </si>
  <si>
    <t>Blush/Gold</t>
  </si>
  <si>
    <t>PF001696</t>
  </si>
  <si>
    <t>FINGERHUTDS,JCPENNEY01,KOHLDSN,NRTPORT,TGTDVS</t>
  </si>
  <si>
    <t>2/20/2018</t>
  </si>
  <si>
    <t>9/15/2017</t>
  </si>
  <si>
    <t>4/3/2018</t>
  </si>
  <si>
    <t>9/21/2017</t>
  </si>
  <si>
    <t>2/12/2019</t>
  </si>
  <si>
    <t>10/2/2017</t>
  </si>
  <si>
    <t>4/28/2020</t>
  </si>
  <si>
    <t>5/10/2020</t>
  </si>
  <si>
    <t>2/1/2018</t>
  </si>
  <si>
    <t>5/2/2018</t>
  </si>
  <si>
    <t>5/16/2018</t>
  </si>
  <si>
    <t>7/27/2017</t>
  </si>
  <si>
    <t>12/15/2019</t>
  </si>
  <si>
    <t>8/12/2019</t>
  </si>
  <si>
    <t>ID10-1247</t>
  </si>
  <si>
    <t>7/19/2017</t>
  </si>
  <si>
    <t>AMAZON,CASTLEGATE,CSNSTORES,FINGERHUTDS,HDDS,HSNDS,JCPENNEY01,MACY02,NRTPORT,OVERSTOCK01,TGTDVS</t>
  </si>
  <si>
    <t>2/22/2018</t>
  </si>
  <si>
    <t>9/17/2017</t>
  </si>
  <si>
    <t>3/26/2018</t>
  </si>
  <si>
    <t>2/25/2019</t>
  </si>
  <si>
    <t>12/27/2018</t>
  </si>
  <si>
    <t>9/22/2017</t>
  </si>
  <si>
    <t>7/15/2019</t>
  </si>
  <si>
    <t>4/14/2020</t>
  </si>
  <si>
    <t>5/6/2020</t>
  </si>
  <si>
    <t>8/10/2022</t>
  </si>
  <si>
    <t>7/3/2018</t>
  </si>
  <si>
    <t>12/7/2017</t>
  </si>
  <si>
    <t>5/17/2018</t>
  </si>
  <si>
    <t>7/30/2017</t>
  </si>
  <si>
    <t>3/8/2018</t>
  </si>
  <si>
    <t>10/8/2019</t>
  </si>
  <si>
    <t>7/2/2019</t>
  </si>
  <si>
    <t>ID10-1248</t>
  </si>
  <si>
    <t>PF001696;PP000896</t>
  </si>
  <si>
    <t>AMAZON,AMAZONDS,FINGERHUTDS,HDDS,JCPENNEY01,KOHLDSN,MACY02,NRTPORT,TGTDVS</t>
  </si>
  <si>
    <t>1/9/2024</t>
  </si>
  <si>
    <t>2/4/2019</t>
  </si>
  <si>
    <t>2/11/2019</t>
  </si>
  <si>
    <t>11/9/2017</t>
  </si>
  <si>
    <t>2/13/2019</t>
  </si>
  <si>
    <t>6/28/2018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</si>
  <si>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</si>
  <si>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</si>
  <si>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</si>
  <si>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</si>
  <si>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</si>
  <si>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</si>
  <si>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</si>
  <si>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</si>
  <si>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5/8/2024</t>
  </si>
  <si>
    <t>10/18/2019</t>
  </si>
  <si>
    <t>12/3/2019</t>
  </si>
  <si>
    <t>5/7/2020</t>
  </si>
  <si>
    <t>1/19/2020</t>
  </si>
  <si>
    <t>5/2/2021</t>
  </si>
  <si>
    <t>3/23/2021</t>
  </si>
  <si>
    <t>1/29/2020</t>
  </si>
  <si>
    <t>2/4/2020</t>
  </si>
  <si>
    <t>11/4/2019</t>
  </si>
  <si>
    <t>11/12/2019</t>
  </si>
  <si>
    <t>4/6/2020</t>
  </si>
  <si>
    <t>1/21/2021</t>
  </si>
  <si>
    <t>3/25/2021</t>
  </si>
  <si>
    <t>3/28/2022</t>
  </si>
  <si>
    <t>2/11/2021</t>
  </si>
  <si>
    <t>11/13/2020</t>
  </si>
  <si>
    <t>1/9/2020</t>
  </si>
  <si>
    <t>5/1/2020</t>
  </si>
  <si>
    <t>6/8/2023</t>
  </si>
  <si>
    <t>ID10-1818</t>
  </si>
  <si>
    <t>AMAZON,CSNSTORES,FINGERHUTDS,HDDS,NRTPORT,OVERSTOCK01,TGTDVS</t>
  </si>
  <si>
    <t>11/13/2019</t>
  </si>
  <si>
    <t>12/20/2019</t>
  </si>
  <si>
    <t>2/22/2021</t>
  </si>
  <si>
    <t>5/28/2020</t>
  </si>
  <si>
    <t>11/8/2023</t>
  </si>
  <si>
    <t>6/22/2021</t>
  </si>
  <si>
    <t>5/31/2020</t>
  </si>
  <si>
    <t>ID10-1819</t>
  </si>
  <si>
    <t>AMAZON,AMAZONDS,BLK01,FINGERHUTDS,HDDS,JCPENNEY01,NRTPORT,OLLIIX,OVERSTOCK01,TGTDVS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</si>
  <si>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</si>
  <si>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</si>
  <si>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</si>
  <si>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</si>
  <si>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</si>
  <si>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</si>
  <si>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</si>
  <si>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9/16/2020</t>
  </si>
  <si>
    <t>5/3/2020</t>
  </si>
  <si>
    <t>ID10-1507</t>
  </si>
  <si>
    <t>Ivory/Gold</t>
  </si>
  <si>
    <t>PP000896;PF004343</t>
  </si>
  <si>
    <t>6/22/2018</t>
  </si>
  <si>
    <t>AMAZON,CSNSTORES,FINGERHUTDS,JCPENNEY01,OVERSTOCK01,TGTDVS</t>
  </si>
  <si>
    <t>9/27/2018</t>
  </si>
  <si>
    <t>6/27/2018</t>
  </si>
  <si>
    <t>7/6/2018</t>
  </si>
  <si>
    <t>7/10/2018</t>
  </si>
  <si>
    <t>8/9/2018</t>
  </si>
  <si>
    <t>3/13/2018</t>
  </si>
  <si>
    <t>7/27/2018</t>
  </si>
  <si>
    <t>10/26/2018</t>
  </si>
  <si>
    <t>4/23/2019</t>
  </si>
  <si>
    <t>5/14/2018</t>
  </si>
  <si>
    <t>10/28/2018</t>
  </si>
  <si>
    <t>11/5/2018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</si>
  <si>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</si>
  <si>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</si>
  <si>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</si>
  <si>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</si>
  <si>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</si>
  <si>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</si>
  <si>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</si>
  <si>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12/30/2021</t>
  </si>
  <si>
    <t>1/8/2019</t>
  </si>
  <si>
    <t>7/3/2019</t>
  </si>
  <si>
    <t>ID10-1508</t>
  </si>
  <si>
    <t>AMAZON,CSNSTORES,FINGERHUTDS,HDDS,JCPENNEY01,KOHLDSN,OLLIIX,OVERSTOCK01</t>
  </si>
  <si>
    <t>6/25/2018</t>
  </si>
  <si>
    <t>7/13/2018</t>
  </si>
  <si>
    <t>7/23/2018</t>
  </si>
  <si>
    <t>7/29/2018</t>
  </si>
  <si>
    <t>6/19/2019</t>
  </si>
  <si>
    <t>11/2/2018</t>
  </si>
  <si>
    <t>2/14/2019</t>
  </si>
  <si>
    <t>12/26/2018</t>
  </si>
  <si>
    <t>5/5/2020</t>
  </si>
  <si>
    <t>7/6/2022</t>
  </si>
  <si>
    <t>5/13/2021</t>
  </si>
  <si>
    <t>11/15/2019</t>
  </si>
  <si>
    <t>ID10-1509</t>
  </si>
  <si>
    <t>AMAZON,BLK01,FINGERHUTDS,HDDS,JCPENNEY01,KOHLDSN,OLLIIX,OVERSTOCK01</t>
  </si>
  <si>
    <t>7/20/2018</t>
  </si>
  <si>
    <t>7/17/2018</t>
  </si>
  <si>
    <t>9/18/2018</t>
  </si>
  <si>
    <t>5/3/2019</t>
  </si>
  <si>
    <t>10/31/2018</t>
  </si>
  <si>
    <t>1/18/2024</t>
  </si>
  <si>
    <t>3/1/2024</t>
  </si>
  <si>
    <t>11/20/2018</t>
  </si>
  <si>
    <t>1/30/2019</t>
  </si>
  <si>
    <t>12/20/2018</t>
  </si>
  <si>
    <t>11/9/2018</t>
  </si>
  <si>
    <t>12/18/2018</t>
  </si>
  <si>
    <t>10/3/2021</t>
  </si>
  <si>
    <t>3/13/2020</t>
  </si>
  <si>
    <t>6/25/2019</t>
  </si>
  <si>
    <t>ID10-1240</t>
  </si>
  <si>
    <t>Aqua/Silver</t>
  </si>
  <si>
    <t>PF001694</t>
  </si>
  <si>
    <t>FINGERHUTDS,HDDS,OVERSTOCK01,TGTDVS</t>
  </si>
  <si>
    <t>2/7/2018</t>
  </si>
  <si>
    <t>9/14/2017</t>
  </si>
  <si>
    <t>3/22/2018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</si>
  <si>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</si>
  <si>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</si>
  <si>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</si>
  <si>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</si>
  <si>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</si>
  <si>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</si>
  <si>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</si>
  <si>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</si>
  <si>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</si>
  <si>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CASTLEGATE,CSNSTORES,FINGERHUTDS,JCPENNEY01,MACY02,NRTPORT,OVERSTOCK01,ROOMECOM,TGTDVS</t>
  </si>
  <si>
    <t>3/16/2018</t>
  </si>
  <si>
    <t>11/13/2017</t>
  </si>
  <si>
    <t>4/17/2018</t>
  </si>
  <si>
    <t>1/11/2024</t>
  </si>
  <si>
    <t>9/26/2017</t>
  </si>
  <si>
    <t>7/18/2019</t>
  </si>
  <si>
    <t>4/19/2020</t>
  </si>
  <si>
    <t>7/27/2021</t>
  </si>
  <si>
    <t>1/23/2018</t>
  </si>
  <si>
    <t>ID10-1242</t>
  </si>
  <si>
    <t>PF001694;PP000896</t>
  </si>
  <si>
    <t>3/13/2024</t>
  </si>
  <si>
    <t>AMAZON,BLK01,FINGERHUTDS,MACY02</t>
  </si>
  <si>
    <t>3/20/2018</t>
  </si>
  <si>
    <t>2/23/2018</t>
  </si>
  <si>
    <t>8/4/2017</t>
  </si>
  <si>
    <t>9/4/2017</t>
  </si>
  <si>
    <t>4/23/2018</t>
  </si>
  <si>
    <t>10/19/2017</t>
  </si>
  <si>
    <t>1/4/2024</t>
  </si>
  <si>
    <t>11/23/2017</t>
  </si>
  <si>
    <t>5/17/2021</t>
  </si>
  <si>
    <t>9/7/2018</t>
  </si>
  <si>
    <t>8/14/2017</t>
  </si>
  <si>
    <t>7/30/2020</t>
  </si>
  <si>
    <t>ID10-1811</t>
  </si>
  <si>
    <t>Navy/Silver</t>
  </si>
  <si>
    <t>Donation</t>
  </si>
  <si>
    <t>C</t>
  </si>
  <si>
    <t>PP000896;PF004929</t>
  </si>
  <si>
    <t>AMAZON,OLLIIX</t>
  </si>
  <si>
    <t>5/4/2020</t>
  </si>
  <si>
    <t>11/20/2019</t>
  </si>
  <si>
    <t>12/10/2019</t>
  </si>
  <si>
    <t>11/29/2019</t>
  </si>
  <si>
    <t>4/24/2020</t>
  </si>
  <si>
    <t>4/30/2021</t>
  </si>
  <si>
    <t>2/3/2020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</si>
  <si>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</si>
  <si>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</si>
  <si>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</si>
  <si>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</si>
  <si>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</si>
  <si>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</si>
  <si>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</si>
  <si>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Close-out</t>
  </si>
  <si>
    <t>AMAZON,FINGERHUTDS,JCPENNEY01,OLLIIX,TGTDVS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</si>
  <si>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</si>
  <si>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</si>
  <si>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</si>
  <si>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</si>
  <si>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</si>
  <si>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</si>
  <si>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</si>
  <si>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</si>
  <si>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9/15/2020</t>
  </si>
  <si>
    <t>5/8/2020</t>
  </si>
  <si>
    <t>7/7/2022</t>
  </si>
  <si>
    <t>ID10-1813</t>
  </si>
  <si>
    <t>AMAZON,AMAZONDS,FINGERHUTDS</t>
  </si>
  <si>
    <t>11/1/2019</t>
  </si>
  <si>
    <t>2/7/2022</t>
  </si>
  <si>
    <t>1/30/2020</t>
  </si>
  <si>
    <t>3/6/2022</t>
  </si>
  <si>
    <t>10/27/2020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</si>
  <si>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</si>
  <si>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</si>
  <si>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</si>
  <si>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</si>
  <si>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</si>
  <si>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</si>
  <si>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</si>
  <si>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Abstract</t>
  </si>
  <si>
    <t>Casual</t>
  </si>
  <si>
    <t>3/6/2019</t>
  </si>
  <si>
    <t>AMAZONDS,CSNSTORES,DESINC,OLLIIX,TGTDVS</t>
  </si>
  <si>
    <t>8/29/2019</t>
  </si>
  <si>
    <t>3/26/2019</t>
  </si>
  <si>
    <t>6/12/2019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</si>
  <si>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</si>
  <si>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</si>
  <si>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</si>
  <si>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</si>
  <si>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</si>
  <si>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</si>
  <si>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</si>
  <si>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6/7/2022</t>
  </si>
  <si>
    <t>9/21/2022</t>
  </si>
  <si>
    <t>9/11/2020</t>
  </si>
  <si>
    <t>5/16/2019</t>
  </si>
  <si>
    <t>ID10-1675</t>
  </si>
  <si>
    <t>AMAZONDS,CASTLEGATE,CSNSTORES,JCPENNEY01,KOHLDSN,MACY02,OLLIIX,OVERSTOCK01,TGTDVS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</si>
  <si>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</si>
  <si>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</si>
  <si>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</si>
  <si>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</si>
  <si>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</si>
  <si>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</si>
  <si>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</si>
  <si>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</si>
  <si>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</si>
  <si>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</si>
  <si>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</si>
  <si>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</si>
  <si>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</si>
  <si>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</si>
  <si>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</si>
  <si>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</si>
  <si>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</si>
  <si>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11/16/2023</t>
  </si>
  <si>
    <t>5/9/2022</t>
  </si>
  <si>
    <t>3/2/2022</t>
  </si>
  <si>
    <t>3/27/2022</t>
  </si>
  <si>
    <t>3/22/2022</t>
  </si>
  <si>
    <t>4/12/2022</t>
  </si>
  <si>
    <t>5/20/2022</t>
  </si>
  <si>
    <t>3/23/2022</t>
  </si>
  <si>
    <t>4/28/2022</t>
  </si>
  <si>
    <t>2/21/2022</t>
  </si>
  <si>
    <t>11/28/2023</t>
  </si>
  <si>
    <t>6/15/2022</t>
  </si>
  <si>
    <t>4/1/2022</t>
  </si>
  <si>
    <t>ID10-2115</t>
  </si>
  <si>
    <t>AMAZON,CSNSTORES,OVERSTOCK01,TGTDVS</t>
  </si>
  <si>
    <t>5/4/2022</t>
  </si>
  <si>
    <t>8/3/2022</t>
  </si>
  <si>
    <t>4/21/2022</t>
  </si>
  <si>
    <t>10/5/2023</t>
  </si>
  <si>
    <t>9/14/2022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</si>
  <si>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</si>
  <si>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</si>
  <si>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</si>
  <si>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</si>
  <si>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</si>
  <si>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</si>
  <si>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</si>
  <si>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4/12/2024</t>
  </si>
  <si>
    <t>AMAZON,AMAZONDS,BIGLOTSDS,BLK01,CSNSTORES,FINGERHUTDS,KOHLDSN,OLLIIX,OVERSTOCK01,TGTDVS</t>
  </si>
  <si>
    <t>11/15/2023</t>
  </si>
  <si>
    <t>5/3/2021</t>
  </si>
  <si>
    <t>5/24/2021</t>
  </si>
  <si>
    <t>11/9/2021</t>
  </si>
  <si>
    <t>12/29/2021</t>
  </si>
  <si>
    <t>11/24/2021</t>
  </si>
  <si>
    <t>8/20/2022</t>
  </si>
  <si>
    <t>5/10/2022</t>
  </si>
  <si>
    <t>8/16/2023</t>
  </si>
  <si>
    <t>6/22/2022</t>
  </si>
  <si>
    <t>11/2/2022</t>
  </si>
  <si>
    <t>4/9/2023</t>
  </si>
  <si>
    <t>7/26/2021</t>
  </si>
  <si>
    <t>ID10-1988</t>
  </si>
  <si>
    <t>AMAZON,BLK01,CSNSTORES,DESINC,FINGERHUTDS,JCPENNEY01,KOHLDSN,MACY02,OLLIIX,OVERSTOCK01,TGTDVS,Zulily</t>
  </si>
  <si>
    <t>8/15/2021</t>
  </si>
  <si>
    <t>12/28/2021</t>
  </si>
  <si>
    <t>7/6/2021</t>
  </si>
  <si>
    <t>8/12/2021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</si>
  <si>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</si>
  <si>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</si>
  <si>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</si>
  <si>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</si>
  <si>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</si>
  <si>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</si>
  <si>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</si>
  <si>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</si>
  <si>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</si>
  <si>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KOHLDSN,OVERSTOCK01</t>
  </si>
  <si>
    <t>2/20/2024</t>
  </si>
  <si>
    <t>10/16/2023</t>
  </si>
  <si>
    <t>10/10/2023</t>
  </si>
  <si>
    <t>Accepted</t>
  </si>
  <si>
    <t>12/22/2023</t>
  </si>
  <si>
    <t>ID10-2255</t>
  </si>
  <si>
    <t>Lavender</t>
  </si>
  <si>
    <t>PP001904;PF006071</t>
  </si>
  <si>
    <t>9/5/2023</t>
  </si>
  <si>
    <t>3/19/2024</t>
  </si>
  <si>
    <t>AMAZON,CSNSTORES,JCPENNEY01,KOHLDSN</t>
  </si>
  <si>
    <t>11/30/2023</t>
  </si>
  <si>
    <t>9/20/2023</t>
  </si>
  <si>
    <t>9/25/2023</t>
  </si>
  <si>
    <t>9/16/2023</t>
  </si>
  <si>
    <t>9/4/2023</t>
  </si>
  <si>
    <t>2/8/2024</t>
  </si>
  <si>
    <t>2/19/2024</t>
  </si>
  <si>
    <t>ID10-2256</t>
  </si>
  <si>
    <t>AMAZON,CSNSTORES,KOHLDSN,NRTPORT,OVERSTOCK01</t>
  </si>
  <si>
    <t>12/1/2023</t>
  </si>
  <si>
    <t>2/23/2024</t>
  </si>
  <si>
    <t>ID10-2257</t>
  </si>
  <si>
    <t>AMAZON,JCPENNEY01,KOHLDSN,OVERSTOCK01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</si>
  <si>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</si>
  <si>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</si>
  <si>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</si>
  <si>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</si>
  <si>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</si>
  <si>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</si>
  <si>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</si>
  <si>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</si>
  <si>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ID10-166</t>
  </si>
  <si>
    <t>Olivia</t>
  </si>
  <si>
    <t>Ashley</t>
  </si>
  <si>
    <t>Skye</t>
  </si>
  <si>
    <t>Floral Comforter Set</t>
  </si>
  <si>
    <t>Pink</t>
  </si>
  <si>
    <t>PF001605;PP000477</t>
  </si>
  <si>
    <t>Floral</t>
  </si>
  <si>
    <t>Transitional</t>
  </si>
  <si>
    <t>4/2/2017</t>
  </si>
  <si>
    <t>3/16/2024</t>
  </si>
  <si>
    <t>AMAZON,AMAZONDS,CSNSTORES,FINGERHUTDS,HDDS,KOHLDSN,MACY02,OVERSTOCK01</t>
  </si>
  <si>
    <t>6/11/2015</t>
  </si>
  <si>
    <t>7/30/2016</t>
  </si>
  <si>
    <t>3/31/2015</t>
  </si>
  <si>
    <t>6/26/2015</t>
  </si>
  <si>
    <t>1/2/2015</t>
  </si>
  <si>
    <t>3/9/2015</t>
  </si>
  <si>
    <t>9/13/2017</t>
  </si>
  <si>
    <t>11/7/2017</t>
  </si>
  <si>
    <t>1/12/2015</t>
  </si>
  <si>
    <t>1/5/2015</t>
  </si>
  <si>
    <t>8/1/2016</t>
  </si>
  <si>
    <t>5/25/2015</t>
  </si>
  <si>
    <t>12/21/2018</t>
  </si>
  <si>
    <t>8/8/2022</t>
  </si>
  <si>
    <t>9/28/2022</t>
  </si>
  <si>
    <t>12/21/2015</t>
  </si>
  <si>
    <t>11/11/2017</t>
  </si>
  <si>
    <t>10/14/2019</t>
  </si>
  <si>
    <t>7/31/2016</t>
  </si>
  <si>
    <t>5/18/2017</t>
  </si>
  <si>
    <t>ID10-167</t>
  </si>
  <si>
    <t>AMAZON,BIGLOTSDS,CSNSTORES,FINGERHUTDS,HDDS,JCPENNEY01,MACY02,OLLIIX,OVERSCONSIGN,OVERSTOCK01,TGTDVS</t>
  </si>
  <si>
    <t>6/25/2015</t>
  </si>
  <si>
    <t>3/27/2015</t>
  </si>
  <si>
    <t>6/18/2015</t>
  </si>
  <si>
    <t>1/7/2015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</si>
  <si>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</si>
  <si>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</si>
  <si>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</si>
  <si>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</si>
  <si>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</si>
  <si>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</si>
  <si>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</si>
  <si>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</si>
  <si>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</si>
  <si>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AMAZON,FINGERHUTDS,JCPENNEY01,KOHLDSN,MACY02,NRTPORT,OLLIIX,OVERSTOCK01,TGTDVS</t>
  </si>
  <si>
    <t>6/12/2015</t>
  </si>
  <si>
    <t>6/8/2015</t>
  </si>
  <si>
    <t>8/19/2015</t>
  </si>
  <si>
    <t>11/20/2017</t>
  </si>
  <si>
    <t>1/16/2015</t>
  </si>
  <si>
    <t>1/13/2015</t>
  </si>
  <si>
    <t>2/15/2024</t>
  </si>
  <si>
    <t>8/11/2016</t>
  </si>
  <si>
    <t>5/18/2015</t>
  </si>
  <si>
    <t>12/12/2018</t>
  </si>
  <si>
    <t>12/5/2022</t>
  </si>
  <si>
    <t>11/30/2015</t>
  </si>
  <si>
    <t>1/17/2018</t>
  </si>
  <si>
    <t>4/9/2018</t>
  </si>
  <si>
    <t>ID10-168</t>
  </si>
  <si>
    <t>PF001604;PP000477</t>
  </si>
  <si>
    <t>3/23/2024</t>
  </si>
  <si>
    <t>AMAZON,BLK01,KOHLDSN,MACY02,OVERSTOCK01,TGTDVS</t>
  </si>
  <si>
    <t>4/9/2015</t>
  </si>
  <si>
    <t>6/15/2015</t>
  </si>
  <si>
    <t>1/22/2015</t>
  </si>
  <si>
    <t>10/6/2017</t>
  </si>
  <si>
    <t>1/15/2015</t>
  </si>
  <si>
    <t>2/3/2015</t>
  </si>
  <si>
    <t>2/9/2024</t>
  </si>
  <si>
    <t>8/8/2016</t>
  </si>
  <si>
    <t>6/3/2015</t>
  </si>
  <si>
    <t>3/17/2023</t>
  </si>
  <si>
    <t>10/24/2021</t>
  </si>
  <si>
    <t>11/17/2016</t>
  </si>
  <si>
    <t>1/31/2018</t>
  </si>
  <si>
    <t>4/5/2021</t>
  </si>
  <si>
    <t>2/9/2015</t>
  </si>
  <si>
    <t>8/6/2018</t>
  </si>
  <si>
    <t>8/22/2017</t>
  </si>
  <si>
    <t>ID10-169</t>
  </si>
  <si>
    <t>AMAZON,BBBDROP,CSNSTORES,FINGERHUTDS,HDDS,JCPENNEY01,KOHLDSN,MACY02,OVERSTOCK01,TGTDVS</t>
  </si>
  <si>
    <t>1/4/2015</t>
  </si>
  <si>
    <t>1/18/2019</t>
  </si>
  <si>
    <t>5/19/2015</t>
  </si>
  <si>
    <t>1/9/2019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</si>
  <si>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</si>
  <si>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</si>
  <si>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</si>
  <si>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</si>
  <si>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</si>
  <si>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</si>
  <si>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</si>
  <si>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AMAZON,BIGLOTSDS,CSNSTORES,JCPENNEY01,MACY02,NRTPORT,OLLIIX,OVERSTOCK01,TGTDVS</t>
  </si>
  <si>
    <t>7/9/2015</t>
  </si>
  <si>
    <t>4/29/2015</t>
  </si>
  <si>
    <t>3/8/2015</t>
  </si>
  <si>
    <t>11/6/2017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</si>
  <si>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</si>
  <si>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</si>
  <si>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</si>
  <si>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</si>
  <si>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</si>
  <si>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</si>
  <si>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</si>
  <si>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</si>
  <si>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</si>
  <si>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</si>
  <si>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</si>
  <si>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</si>
  <si>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</si>
  <si>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</si>
  <si>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</si>
  <si>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</si>
  <si>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</si>
  <si>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</si>
  <si>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AMAZON,AMAZONDS,CSNSTORES,KOHLDSN,OLLIIX,OVERSTOCK01,TGTDVS</t>
  </si>
  <si>
    <t>1/3/2019</t>
  </si>
  <si>
    <t>10/17/2018</t>
  </si>
  <si>
    <t>11/19/2018</t>
  </si>
  <si>
    <t>10/18/2018</t>
  </si>
  <si>
    <t>12/11/2018</t>
  </si>
  <si>
    <t>5/24/2019</t>
  </si>
  <si>
    <t>1/16/2019</t>
  </si>
  <si>
    <t>7/12/2018</t>
  </si>
  <si>
    <t>10/24/2018</t>
  </si>
  <si>
    <t>5/30/2019</t>
  </si>
  <si>
    <t>8/9/2019</t>
  </si>
  <si>
    <t>5/5/2023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</si>
  <si>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</si>
  <si>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</si>
  <si>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</si>
  <si>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</si>
  <si>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</si>
  <si>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</si>
  <si>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</si>
  <si>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AMAZON,AMAZONDS,CSNSTORES,JCPENNEY01,KOHLDSN,MACY02,OVERSTOCK01,TGTDVS</t>
  </si>
  <si>
    <t>10/23/2018</t>
  </si>
  <si>
    <t>6/6/2019</t>
  </si>
  <si>
    <t>11/10/2023</t>
  </si>
  <si>
    <t>5/29/2019</t>
  </si>
  <si>
    <t>6/5/2019</t>
  </si>
  <si>
    <t>3/2/2021</t>
  </si>
  <si>
    <t>5/30/2022</t>
  </si>
  <si>
    <t>7/30/2019</t>
  </si>
  <si>
    <t>5/21/2020</t>
  </si>
  <si>
    <t>6/29/2019</t>
  </si>
  <si>
    <t>ID10-1966</t>
  </si>
  <si>
    <t>AMAZON,AMAZONDS,BIGLOTSDS,BLK01,CSNSTORES,KOHLDSN,MACY02,OVERSTOCK01,TGTDVS</t>
  </si>
  <si>
    <t>2/5/2021</t>
  </si>
  <si>
    <t>11/28/2021</t>
  </si>
  <si>
    <t>1/29/2021</t>
  </si>
  <si>
    <t>1/6/2023</t>
  </si>
  <si>
    <t>10/24/2023</t>
  </si>
  <si>
    <t>4/25/2022</t>
  </si>
  <si>
    <t>10/20/2022</t>
  </si>
  <si>
    <t>8/22/2021</t>
  </si>
  <si>
    <t>ID10-1801</t>
  </si>
  <si>
    <t>Rebecca</t>
  </si>
  <si>
    <t>Natalia</t>
  </si>
  <si>
    <t>Vanessa</t>
  </si>
  <si>
    <t>PF004894</t>
  </si>
  <si>
    <t>9/10/2019</t>
  </si>
  <si>
    <t>AMAZON,OLLIIX,OVERSCONSIGN,OVERSTOCK01,TGTDVS</t>
  </si>
  <si>
    <t>11/10/2019</t>
  </si>
  <si>
    <t>10/16/2019</t>
  </si>
  <si>
    <t>9/25/2019</t>
  </si>
  <si>
    <t>11/5/2019</t>
  </si>
  <si>
    <t>11/19/2019</t>
  </si>
  <si>
    <t>1/14/2020</t>
  </si>
  <si>
    <t>2/11/2020</t>
  </si>
  <si>
    <t>8/25/2021</t>
  </si>
  <si>
    <t>12/6/2021</t>
  </si>
  <si>
    <t>10/21/2022</t>
  </si>
  <si>
    <t>8/24/2020</t>
  </si>
  <si>
    <t>9/7/2020</t>
  </si>
  <si>
    <t>ID10-1802</t>
  </si>
  <si>
    <t>AMAZON,BLK01,CSNSTORES,MACY02,OLLIIX,OVERSTOCK01,ROOMECOM,TGTDVS</t>
  </si>
  <si>
    <t>9/26/2019</t>
  </si>
  <si>
    <t>2/27/2020</t>
  </si>
  <si>
    <t>3/3/2020</t>
  </si>
  <si>
    <t>9/11/2019</t>
  </si>
  <si>
    <t>1/6/2024</t>
  </si>
  <si>
    <t>9/14/2021</t>
  </si>
  <si>
    <t>6/13/2022</t>
  </si>
  <si>
    <t>7/1/2021</t>
  </si>
  <si>
    <t>ID10-1964</t>
  </si>
  <si>
    <t>AMAZON,CSNSTORES,JCPENNEY01,MACY02,OVERSTOCK01</t>
  </si>
  <si>
    <t>1/22/2021</t>
  </si>
  <si>
    <t>12/14/2020</t>
  </si>
  <si>
    <t>12/11/2020</t>
  </si>
  <si>
    <t>12/16/2020</t>
  </si>
  <si>
    <t>12/17/2020</t>
  </si>
  <si>
    <t>9/18/2021</t>
  </si>
  <si>
    <t>11/21/2021</t>
  </si>
  <si>
    <t>3/17/2021</t>
  </si>
  <si>
    <t>10/1/2021</t>
  </si>
  <si>
    <t>12/21/2020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</si>
  <si>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</si>
  <si>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</si>
  <si>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</si>
  <si>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</si>
  <si>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</si>
  <si>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</si>
  <si>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</si>
  <si>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AMAZON,JCPENNEY01,MACY02,OLLIIX</t>
  </si>
  <si>
    <t>2/13/2018</t>
  </si>
  <si>
    <t>2/28/2018</t>
  </si>
  <si>
    <t>4/5/2018</t>
  </si>
  <si>
    <t>5/22/2018</t>
  </si>
  <si>
    <t>7/9/2018</t>
  </si>
  <si>
    <t>5/3/2018</t>
  </si>
  <si>
    <t>6/15/2018</t>
  </si>
  <si>
    <t>12/13/2017</t>
  </si>
  <si>
    <t>2/10/2019</t>
  </si>
  <si>
    <t>1/22/2019</t>
  </si>
  <si>
    <t>1/15/2019</t>
  </si>
  <si>
    <t>10/22/2020</t>
  </si>
  <si>
    <t>12/27/2022</t>
  </si>
  <si>
    <t>12/6/2018</t>
  </si>
  <si>
    <t>4/24/2018</t>
  </si>
  <si>
    <t>ID10-1338</t>
  </si>
  <si>
    <t>AMAZON,AMAZONDS,BLK01,FINGERHUTDS,HDDS,MACY02,OLLIIX,OVERSTOCK01,TGTDVS</t>
  </si>
  <si>
    <t>4/10/2018</t>
  </si>
  <si>
    <t>6/1/2018</t>
  </si>
  <si>
    <t>12/28/2018</t>
  </si>
  <si>
    <t>12/10/2018</t>
  </si>
  <si>
    <t>7/4/2022</t>
  </si>
  <si>
    <t>11/7/2022</t>
  </si>
  <si>
    <t>12/9/2019</t>
  </si>
  <si>
    <t>8/27/2018</t>
  </si>
  <si>
    <t>9/14/2020</t>
  </si>
  <si>
    <t>4/20/2018</t>
  </si>
  <si>
    <t>ID10-1704</t>
  </si>
  <si>
    <t>AMAZON,AMERSIGNDS,BIGLOTSDS,CSNSTORES,MACY02,OVERSTOCK01</t>
  </si>
  <si>
    <t>9/12/2019</t>
  </si>
  <si>
    <t>1/2/2020</t>
  </si>
  <si>
    <t>10/14/2021</t>
  </si>
  <si>
    <t>9/21/2019</t>
  </si>
  <si>
    <t>6/28/2022</t>
  </si>
  <si>
    <t>5/25/2021</t>
  </si>
  <si>
    <t>2/2/2021</t>
  </si>
  <si>
    <t>3/16/2021</t>
  </si>
  <si>
    <t>11/9/2020</t>
  </si>
  <si>
    <t>ID10-1594</t>
  </si>
  <si>
    <t>Blush/Rosegold</t>
  </si>
  <si>
    <t>PP000812;PF004477</t>
  </si>
  <si>
    <t>9/28/2018</t>
  </si>
  <si>
    <t>CSNSTORES,MACY02</t>
  </si>
  <si>
    <t>4/18/2019</t>
  </si>
  <si>
    <t>10/3/2018</t>
  </si>
  <si>
    <t>10/11/2018</t>
  </si>
  <si>
    <t>11/21/2018</t>
  </si>
  <si>
    <t>1/2/2019</t>
  </si>
  <si>
    <t>12/7/2018</t>
  </si>
  <si>
    <t>12/14/2018</t>
  </si>
  <si>
    <t>10/10/2018</t>
  </si>
  <si>
    <t>11/12/2018</t>
  </si>
  <si>
    <t>10/12/2018</t>
  </si>
  <si>
    <t>2/24/2020</t>
  </si>
  <si>
    <t>4/16/2020</t>
  </si>
  <si>
    <t>7/31/2020</t>
  </si>
  <si>
    <t>8/16/2022</t>
  </si>
  <si>
    <t>5/22/2023</t>
  </si>
  <si>
    <t>2/7/2020</t>
  </si>
  <si>
    <t>ID10-1595</t>
  </si>
  <si>
    <t>AMAZON,AMAZONDS,CSNSTORES,FINGERHUTDS,MACY02,OVERSTOCK01,TGTDVS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</si>
  <si>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</si>
  <si>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</si>
  <si>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</si>
  <si>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</si>
  <si>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</si>
  <si>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</si>
  <si>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</si>
  <si>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</si>
  <si>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</si>
  <si>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</si>
  <si>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</si>
  <si>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1/23/2019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</si>
  <si>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</si>
  <si>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</si>
  <si>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</si>
  <si>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</si>
  <si>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</si>
  <si>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</si>
  <si>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</si>
  <si>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</si>
  <si>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AMAZON,CSNSTORES,MACY02,OLLIIX,TGTDVS</t>
  </si>
  <si>
    <t>5/10/2019</t>
  </si>
  <si>
    <t>5/15/2019</t>
  </si>
  <si>
    <t>8/29/2022</t>
  </si>
  <si>
    <t>10/28/2022</t>
  </si>
  <si>
    <t>ID10-1098</t>
  </si>
  <si>
    <t>Joni</t>
  </si>
  <si>
    <t>Adley</t>
  </si>
  <si>
    <t>Callie</t>
  </si>
  <si>
    <t>Comforter Set</t>
  </si>
  <si>
    <t>PF001714</t>
  </si>
  <si>
    <t>Boho</t>
  </si>
  <si>
    <t>Global Inspired</t>
  </si>
  <si>
    <t>3/2/2024</t>
  </si>
  <si>
    <t>AMAZON,FINGERHUTDS,JCPENNEY01,TGTDVS,WALMARTDS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</si>
  <si>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</si>
  <si>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</si>
  <si>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</si>
  <si>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</si>
  <si>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</si>
  <si>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</si>
  <si>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</si>
  <si>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4/25/2017</t>
  </si>
  <si>
    <t>5/3/2017</t>
  </si>
  <si>
    <t>10/10/2017</t>
  </si>
  <si>
    <t>6/16/2017</t>
  </si>
  <si>
    <t>2/9/2017</t>
  </si>
  <si>
    <t>11/10/2016</t>
  </si>
  <si>
    <t>3/22/2017</t>
  </si>
  <si>
    <t>3/15/2017</t>
  </si>
  <si>
    <t>4/4/2017</t>
  </si>
  <si>
    <t>6/6/2023</t>
  </si>
  <si>
    <t>12/4/2017</t>
  </si>
  <si>
    <t>4/24/2017</t>
  </si>
  <si>
    <t>5/30/2017</t>
  </si>
  <si>
    <t>ID10-1099</t>
  </si>
  <si>
    <t>AMAZON,CSNSTORES,FINGERHUTDS,JCPENNEY01,MACY02,OLLIIX,OVERSTOCK01,TGTDVS</t>
  </si>
  <si>
    <t>11/22/2017</t>
  </si>
  <si>
    <t>4/6/2017</t>
  </si>
  <si>
    <t>7/12/2017</t>
  </si>
  <si>
    <t>2/14/2017</t>
  </si>
  <si>
    <t>3/6/2017</t>
  </si>
  <si>
    <t>5/2/2017</t>
  </si>
  <si>
    <t>7/5/2017</t>
  </si>
  <si>
    <t>2/13/2024</t>
  </si>
  <si>
    <t>3/20/2017</t>
  </si>
  <si>
    <t>3/4/2019</t>
  </si>
  <si>
    <t>2/14/2023</t>
  </si>
  <si>
    <t>3/28/2017</t>
  </si>
  <si>
    <t>11/10/2017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</si>
  <si>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</si>
  <si>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</si>
  <si>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</si>
  <si>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</si>
  <si>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</si>
  <si>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</si>
  <si>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</si>
  <si>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</si>
  <si>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</si>
  <si>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AMAZON,TGTDVS,WALMARTDS</t>
  </si>
  <si>
    <t>4/21/2021</t>
  </si>
  <si>
    <t>3/30/2020</t>
  </si>
  <si>
    <t>4/30/2020</t>
  </si>
  <si>
    <t>10/23/2020</t>
  </si>
  <si>
    <t>8/13/2020</t>
  </si>
  <si>
    <t>2/12/2024</t>
  </si>
  <si>
    <t>9/5/2022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</si>
  <si>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</si>
  <si>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</si>
  <si>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</si>
  <si>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</si>
  <si>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</si>
  <si>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</si>
  <si>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</si>
  <si>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AMAZON,AMAZONDS,CSNSTORES,FINGERHUTDS,MACY02,NRTPORT,OVERSTOCK01,ROOMECOM</t>
  </si>
  <si>
    <t>3/20/2020</t>
  </si>
  <si>
    <t>6/12/2020</t>
  </si>
  <si>
    <t>9/8/2020</t>
  </si>
  <si>
    <t>10/14/2020</t>
  </si>
  <si>
    <t>3/25/2020</t>
  </si>
  <si>
    <t>1/3/2024</t>
  </si>
  <si>
    <t>12/4/2020</t>
  </si>
  <si>
    <t>7/15/2022</t>
  </si>
  <si>
    <t>ID10-1963</t>
  </si>
  <si>
    <t>AMAZON,BLK01,FINGERHUTDS,NRTPORT,OVERSTOCK01,TGTDVS</t>
  </si>
  <si>
    <t>5/4/2021</t>
  </si>
  <si>
    <t>3/29/2021</t>
  </si>
  <si>
    <t>6/6/2021</t>
  </si>
  <si>
    <t>3/30/2021</t>
  </si>
  <si>
    <t>3/31/2021</t>
  </si>
  <si>
    <t>7/5/2021</t>
  </si>
  <si>
    <t>5/3/2022</t>
  </si>
  <si>
    <t>5/11/2021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</si>
  <si>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</si>
  <si>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</si>
  <si>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</si>
  <si>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</si>
  <si>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</si>
  <si>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</si>
  <si>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</si>
  <si>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</si>
  <si>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AMAZONDS,JCPENNEY01,KOHLDSN,MACY02,OVERSTOCK01,TGTDVS</t>
  </si>
  <si>
    <t>5/26/2022</t>
  </si>
  <si>
    <t>4/8/2022</t>
  </si>
  <si>
    <t>11/10/2022</t>
  </si>
  <si>
    <t>6/29/2022</t>
  </si>
  <si>
    <t>12/28/2022</t>
  </si>
  <si>
    <t>4/18/2022</t>
  </si>
  <si>
    <t>8/11/2023</t>
  </si>
  <si>
    <t>9/18/2023</t>
  </si>
  <si>
    <t>7/10/2022</t>
  </si>
  <si>
    <t>5/1/2023</t>
  </si>
  <si>
    <t>5/5/2022</t>
  </si>
  <si>
    <t>ID10-2126</t>
  </si>
  <si>
    <t>AMAZONDS,CSNSTORES,JCPENNEY01,KOHLDSN,OLLIIX,TGTDVS</t>
  </si>
  <si>
    <t>7/29/2022</t>
  </si>
  <si>
    <t>3/30/2022</t>
  </si>
  <si>
    <t>6/20/2022</t>
  </si>
  <si>
    <t>8/1/2022</t>
  </si>
  <si>
    <t>12/14/2022</t>
  </si>
  <si>
    <t>3/25/2022</t>
  </si>
  <si>
    <t>4/13/2022</t>
  </si>
  <si>
    <t>9/23/2022</t>
  </si>
  <si>
    <t>10/18/2023</t>
  </si>
  <si>
    <t>ID10-416</t>
  </si>
  <si>
    <t>Senna</t>
  </si>
  <si>
    <t>Sabrina</t>
  </si>
  <si>
    <t>Chelsea</t>
  </si>
  <si>
    <t>PF001621;PP000503</t>
  </si>
  <si>
    <t>Damask</t>
  </si>
  <si>
    <t>AMAZON,KOHLDSN</t>
  </si>
  <si>
    <t>10/13/2016</t>
  </si>
  <si>
    <t>9/30/2016</t>
  </si>
  <si>
    <t>10/6/2016</t>
  </si>
  <si>
    <t>7/23/2015</t>
  </si>
  <si>
    <t>12/7/2015</t>
  </si>
  <si>
    <t>8/10/2015</t>
  </si>
  <si>
    <t>9/28/2015</t>
  </si>
  <si>
    <t>7/15/2015</t>
  </si>
  <si>
    <t>12/19/2019</t>
  </si>
  <si>
    <t>11/14/2016</t>
  </si>
  <si>
    <t>2/5/2019</t>
  </si>
  <si>
    <t>3/8/2016</t>
  </si>
  <si>
    <t>7/25/2016</t>
  </si>
  <si>
    <t>8/21/2017</t>
  </si>
  <si>
    <t>ID10-417</t>
  </si>
  <si>
    <t>AMERSIGNDS,CSNSTORES,HDDS,KOHLDSN,OLLIIX,OVERSTOCK01</t>
  </si>
  <si>
    <t>10/5/2016</t>
  </si>
  <si>
    <t>7/27/2015</t>
  </si>
  <si>
    <t>9/11/2015</t>
  </si>
  <si>
    <t>2/7/2016</t>
  </si>
  <si>
    <t>8/11/2015</t>
  </si>
  <si>
    <t>9/27/2015</t>
  </si>
  <si>
    <t>7/13/2015</t>
  </si>
  <si>
    <t>1/2/2017</t>
  </si>
  <si>
    <t>4/8/2019</t>
  </si>
  <si>
    <t>1/14/2016</t>
  </si>
  <si>
    <t>7/18/2016</t>
  </si>
  <si>
    <t>8/1/2017</t>
  </si>
  <si>
    <t>11/16/2020</t>
  </si>
  <si>
    <t>ID10-898</t>
  </si>
  <si>
    <t>AMAZON,CSNSTORES,JCPENNEY01,MACY02,TGTDVS,WALMARTDS</t>
  </si>
  <si>
    <t>11/25/2016</t>
  </si>
  <si>
    <t>6/6/2016</t>
  </si>
  <si>
    <t>6/28/2016</t>
  </si>
  <si>
    <t>10/23/2016</t>
  </si>
  <si>
    <t>5/16/2017</t>
  </si>
  <si>
    <t>6/27/2016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</si>
  <si>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</si>
  <si>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</si>
  <si>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</si>
  <si>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</si>
  <si>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</si>
  <si>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</si>
  <si>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</si>
  <si>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</si>
  <si>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</si>
  <si>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ID10-001</t>
  </si>
  <si>
    <t>Orange</t>
  </si>
  <si>
    <t>PF001620;PP000503</t>
  </si>
  <si>
    <t>5/22/2024</t>
  </si>
  <si>
    <t>1/14/2015</t>
  </si>
  <si>
    <t>6/5/2015</t>
  </si>
  <si>
    <t>11/15/2017</t>
  </si>
  <si>
    <t>1/8/2015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</si>
  <si>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</si>
  <si>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</si>
  <si>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</si>
  <si>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</si>
  <si>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</si>
  <si>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</si>
  <si>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</si>
  <si>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2/28/2024</t>
  </si>
  <si>
    <t>AMAZON,CSNSTORES,FINGERHUTDS,HDDS,MACY02,OVERSTOCK01,TGTDVS,WALMARTDS</t>
  </si>
  <si>
    <t>1/17/2019</t>
  </si>
  <si>
    <t>4/6/2015</t>
  </si>
  <si>
    <t>2/2/2016</t>
  </si>
  <si>
    <t>4/1/2021</t>
  </si>
  <si>
    <t>9/6/2019</t>
  </si>
  <si>
    <t>ID10-237</t>
  </si>
  <si>
    <t>AMAZON,FINGERHUTDS,HDDS,MACY02,OLLIIX,OVERSTOCK01,Zulily</t>
  </si>
  <si>
    <t>6/4/2015</t>
  </si>
  <si>
    <t>10/16/2017</t>
  </si>
  <si>
    <t>8/14/2016</t>
  </si>
  <si>
    <t>3/27/2017</t>
  </si>
  <si>
    <t>1/12/2016</t>
  </si>
  <si>
    <t>2/11/2018</t>
  </si>
  <si>
    <t>ID10-003</t>
  </si>
  <si>
    <t>PF001618;PP000503</t>
  </si>
  <si>
    <t>2/12/2015</t>
  </si>
  <si>
    <t>1/20/2015</t>
  </si>
  <si>
    <t>1/8/2020</t>
  </si>
  <si>
    <t>4/27/2015</t>
  </si>
  <si>
    <t>3/16/2016</t>
  </si>
  <si>
    <t>12/12/2021</t>
  </si>
  <si>
    <t>7/17/2019</t>
  </si>
  <si>
    <t>ID10-004</t>
  </si>
  <si>
    <t>CSNSTORES,HDDS,MACY02,OLLIIX,TGTDVS</t>
  </si>
  <si>
    <t>7/29/2016</t>
  </si>
  <si>
    <t>7/1/2015</t>
  </si>
  <si>
    <t>1/26/2016</t>
  </si>
  <si>
    <t>9/5/2018</t>
  </si>
  <si>
    <t>ID10-499</t>
  </si>
  <si>
    <t>AMAZONDS,OVERSTOCK01,TGTDVS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</si>
  <si>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</si>
  <si>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</si>
  <si>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</si>
  <si>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</si>
  <si>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</si>
  <si>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</si>
  <si>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</si>
  <si>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</si>
  <si>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</si>
  <si>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</si>
  <si>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</si>
  <si>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ID10-231</t>
  </si>
  <si>
    <t>Nadia</t>
  </si>
  <si>
    <t>Laila</t>
  </si>
  <si>
    <t>Darcy</t>
  </si>
  <si>
    <t>PF001615;PP000465</t>
  </si>
  <si>
    <t>AMAZON,KOHLDSN,TGTDVS</t>
  </si>
  <si>
    <t>3/3/2015</t>
  </si>
  <si>
    <t>4/5/2015</t>
  </si>
  <si>
    <t>10/23/2017</t>
  </si>
  <si>
    <t>4/13/2015</t>
  </si>
  <si>
    <t>6/16/2020</t>
  </si>
  <si>
    <t>12/4/2018</t>
  </si>
  <si>
    <t>4/11/2023</t>
  </si>
  <si>
    <t>11/12/2017</t>
  </si>
  <si>
    <t>10/5/2018</t>
  </si>
  <si>
    <t>6/27/2017</t>
  </si>
  <si>
    <t>8/26/2019</t>
  </si>
  <si>
    <t>ID10-232</t>
  </si>
  <si>
    <t>AMAZON,HDDS,JCPENNEY01,KOHLDSN,OVERSTOCK01,TGTDVS,WALMARTDS</t>
  </si>
  <si>
    <t>8/4/2016</t>
  </si>
  <si>
    <t>7/20/2020</t>
  </si>
  <si>
    <t>5/4/2015</t>
  </si>
  <si>
    <t>12/15/2018</t>
  </si>
  <si>
    <t>10/20/2021</t>
  </si>
  <si>
    <t>2/19/2019</t>
  </si>
  <si>
    <t>8/15/2017</t>
  </si>
  <si>
    <t>ID10-233</t>
  </si>
  <si>
    <t>AMAZON,JCPENNEY01,OVERSTOCK01,TGTDVS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</si>
  <si>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</si>
  <si>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</si>
  <si>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</si>
  <si>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</si>
  <si>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</si>
  <si>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</si>
  <si>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</si>
  <si>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</si>
  <si>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</si>
  <si>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JCPENNEY01,KOHLDSN,TGTDVS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</si>
  <si>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</si>
  <si>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</si>
  <si>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</si>
  <si>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</si>
  <si>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</si>
  <si>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</si>
  <si>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</si>
  <si>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10/12/2016</t>
  </si>
  <si>
    <t>1/9/2015</t>
  </si>
  <si>
    <t>6/18/2020</t>
  </si>
  <si>
    <t>ID10-225</t>
  </si>
  <si>
    <t>AMAZON,JCPENNEY01,MACY02,WALMARTDS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</si>
  <si>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</si>
  <si>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</si>
  <si>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</si>
  <si>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</si>
  <si>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</si>
  <si>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</si>
  <si>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</si>
  <si>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</si>
  <si>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</si>
  <si>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</si>
  <si>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</si>
  <si>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</si>
  <si>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11/30/2016</t>
  </si>
  <si>
    <t>5/18/2016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</si>
  <si>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</si>
  <si>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</si>
  <si>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</si>
  <si>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</si>
  <si>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</si>
  <si>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</si>
  <si>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</si>
  <si>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</si>
  <si>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</si>
  <si>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</si>
  <si>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</si>
  <si>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</si>
  <si>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</si>
  <si>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</si>
  <si>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</si>
  <si>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</si>
  <si>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</si>
  <si>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</si>
  <si>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</si>
  <si>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</si>
  <si>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</si>
  <si>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</si>
  <si>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</si>
  <si>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</si>
  <si>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AMAZON,AMAZONDS,CSNSTORES,TGTDVS</t>
  </si>
  <si>
    <t>5/23/2018</t>
  </si>
  <si>
    <t>6/12/2018</t>
  </si>
  <si>
    <t>6/26/2018</t>
  </si>
  <si>
    <t>7/11/2018</t>
  </si>
  <si>
    <t>6/17/2020</t>
  </si>
  <si>
    <t>10/25/2022</t>
  </si>
  <si>
    <t>6/13/2023</t>
  </si>
  <si>
    <t>4/3/2023</t>
  </si>
  <si>
    <t>3/4/2018</t>
  </si>
  <si>
    <t>7/2/2018</t>
  </si>
  <si>
    <t>ID10-1330</t>
  </si>
  <si>
    <t>AMAZON,BLK01,KOHLDSN,MACY02,OLLIIX,TGTDVS,WALMARTDS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</si>
  <si>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</si>
  <si>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</si>
  <si>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</si>
  <si>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</si>
  <si>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</si>
  <si>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</si>
  <si>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</si>
  <si>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</si>
  <si>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</si>
  <si>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</si>
  <si>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</si>
  <si>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</si>
  <si>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</si>
  <si>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</si>
  <si>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</si>
  <si>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CSNSTORES,HDDS,MACY02</t>
  </si>
  <si>
    <t>7/5/2018</t>
  </si>
  <si>
    <t>3/7/2018</t>
  </si>
  <si>
    <t>3/12/2018</t>
  </si>
  <si>
    <t>5/10/2018</t>
  </si>
  <si>
    <t>12/18/2017</t>
  </si>
  <si>
    <t>11/2/2021</t>
  </si>
  <si>
    <t>5/22/2022</t>
  </si>
  <si>
    <t>7/20/2023</t>
  </si>
  <si>
    <t>4/27/2018</t>
  </si>
  <si>
    <t>4/4/2018</t>
  </si>
  <si>
    <t>ID10-1381</t>
  </si>
  <si>
    <t>AMAZON,BLK01,JCPENNEY01,TGTDVS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</si>
  <si>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</si>
  <si>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</si>
  <si>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</si>
  <si>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</si>
  <si>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</si>
  <si>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</si>
  <si>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</si>
  <si>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White</t>
  </si>
  <si>
    <t>PF001623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</si>
  <si>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</si>
  <si>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</si>
  <si>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</si>
  <si>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</si>
  <si>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</si>
  <si>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</si>
  <si>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</si>
  <si>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AMAZON,CSNSTORES,JCPENNEY01,KOHLDSN,MACY02,OVERSTOCK01,TGTDVS</t>
  </si>
  <si>
    <t>5/7/2019</t>
  </si>
  <si>
    <t>4/23/2021</t>
  </si>
  <si>
    <t>1/18/2016</t>
  </si>
  <si>
    <t>3/18/2015</t>
  </si>
  <si>
    <t>9/23/2019</t>
  </si>
  <si>
    <t>ID10-021</t>
  </si>
  <si>
    <t>PF001624;PP000532</t>
  </si>
  <si>
    <t>AMAZON,BLK01,DESINC,MACY02,OVERSTOCK01</t>
  </si>
  <si>
    <t>3/12/2015</t>
  </si>
  <si>
    <t>3/17/2015</t>
  </si>
  <si>
    <t>3/13/2015</t>
  </si>
  <si>
    <t>3/19/2015</t>
  </si>
  <si>
    <t>3/16/2015</t>
  </si>
  <si>
    <t>11/15/2020</t>
  </si>
  <si>
    <t>8/11/2022</t>
  </si>
  <si>
    <t>6/16/2016</t>
  </si>
  <si>
    <t>4/16/2015</t>
  </si>
  <si>
    <t>ID10-1056</t>
  </si>
  <si>
    <t>PF001625</t>
  </si>
  <si>
    <t>11/1/2017</t>
  </si>
  <si>
    <t>4/7/2017</t>
  </si>
  <si>
    <t>9/27/2016</t>
  </si>
  <si>
    <t>11/12/2016</t>
  </si>
  <si>
    <t>2/7/2017</t>
  </si>
  <si>
    <t>3/8/2017</t>
  </si>
  <si>
    <t>6/2/2017</t>
  </si>
  <si>
    <t>10/26/2016</t>
  </si>
  <si>
    <t>12/12/2016</t>
  </si>
  <si>
    <t>3/15/2019</t>
  </si>
  <si>
    <t>12/5/2016</t>
  </si>
  <si>
    <t>12/19/2016</t>
  </si>
  <si>
    <t>4/25/2019</t>
  </si>
  <si>
    <t>10/28/2016</t>
  </si>
  <si>
    <t>6/20/2017</t>
  </si>
  <si>
    <t>ID10-176</t>
  </si>
  <si>
    <t>Daryl</t>
  </si>
  <si>
    <t>Campbell</t>
  </si>
  <si>
    <t>Chet</t>
  </si>
  <si>
    <t>PF001601</t>
  </si>
  <si>
    <t>AMAZON,MACY02,TGTDVS</t>
  </si>
  <si>
    <t>3/30/2015</t>
  </si>
  <si>
    <t>2/5/2015</t>
  </si>
  <si>
    <t>12/31/2015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</si>
  <si>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</si>
  <si>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</si>
  <si>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</si>
  <si>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</si>
  <si>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</si>
  <si>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</si>
  <si>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</si>
  <si>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</si>
  <si>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HDDS,KOHLDSN,MACY02,OLLIIX,OVERSTOCK01,TGTDVS</t>
  </si>
  <si>
    <t>1/28/2015</t>
  </si>
  <si>
    <t>1/7/2024</t>
  </si>
  <si>
    <t>6/29/2020</t>
  </si>
  <si>
    <t>6/6/2017</t>
  </si>
  <si>
    <t>ID10-501</t>
  </si>
  <si>
    <t>MACY02,OLLIIX,OVERSTOCK01</t>
  </si>
  <si>
    <t>9/14/2015</t>
  </si>
  <si>
    <t>10/22/2015</t>
  </si>
  <si>
    <t>3/27/2018</t>
  </si>
  <si>
    <t>11/2/2015</t>
  </si>
  <si>
    <t>8/25/2015</t>
  </si>
  <si>
    <t>11/17/2018</t>
  </si>
  <si>
    <t>2/6/2019</t>
  </si>
  <si>
    <t>1/20/2019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</si>
  <si>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</si>
  <si>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</si>
  <si>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</si>
  <si>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</si>
  <si>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</si>
  <si>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</si>
  <si>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</si>
  <si>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</si>
  <si>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6/12/2024</t>
  </si>
  <si>
    <t>CSNSTORES,TGTDVS</t>
  </si>
  <si>
    <t>10/31/2016</t>
  </si>
  <si>
    <t>3/27/2016</t>
  </si>
  <si>
    <t>2/29/2016</t>
  </si>
  <si>
    <t>11/28/2016</t>
  </si>
  <si>
    <t>3/24/2018</t>
  </si>
  <si>
    <t>6/8/2016</t>
  </si>
  <si>
    <t>3/7/2016</t>
  </si>
  <si>
    <t>8/25/2016</t>
  </si>
  <si>
    <t>11/18/2016</t>
  </si>
  <si>
    <t>ID10-728</t>
  </si>
  <si>
    <t>BLK01,CSNSTORES,HDDS,JCPENNEY01,MACY02,OVERSTOCK01,TGTDVS</t>
  </si>
  <si>
    <t>10/4/2016</t>
  </si>
  <si>
    <t>3/14/2016</t>
  </si>
  <si>
    <t>3/3/2016</t>
  </si>
  <si>
    <t>3/14/2018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</si>
  <si>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</si>
  <si>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</si>
  <si>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</si>
  <si>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</si>
  <si>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</si>
  <si>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</si>
  <si>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</si>
  <si>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</si>
  <si>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</si>
  <si>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</si>
  <si>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</si>
  <si>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</si>
  <si>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</si>
  <si>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</si>
  <si>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AMAZONDS,BLK01,MACY02,TGTDVS</t>
  </si>
  <si>
    <t>5/10/2021</t>
  </si>
  <si>
    <t>5/21/2021</t>
  </si>
  <si>
    <t>2/6/2022</t>
  </si>
  <si>
    <t>10/26/2022</t>
  </si>
  <si>
    <t>3/29/2023</t>
  </si>
  <si>
    <t>ID10-2012</t>
  </si>
  <si>
    <t>AMAZONDS,CSNSTORES,JCPENNEY01,MACY02,OVERSTOCK01,TGTDVS</t>
  </si>
  <si>
    <t>7/17/2021</t>
  </si>
  <si>
    <t>11/26/2021</t>
  </si>
  <si>
    <t>9/2/2021</t>
  </si>
  <si>
    <t>6/1/2021</t>
  </si>
  <si>
    <t>8/2/2021</t>
  </si>
  <si>
    <t>1/27/2022</t>
  </si>
  <si>
    <t>ID10-747</t>
  </si>
  <si>
    <t>Adel</t>
  </si>
  <si>
    <t>Kennedy</t>
  </si>
  <si>
    <t>Amanda</t>
  </si>
  <si>
    <t>PF001672;PP000366</t>
  </si>
  <si>
    <t>10/7/2016</t>
  </si>
  <si>
    <t>3/28/2016</t>
  </si>
  <si>
    <t>8/22/2016</t>
  </si>
  <si>
    <t>5/25/2016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</si>
  <si>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</si>
  <si>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</si>
  <si>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</si>
  <si>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</si>
  <si>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</si>
  <si>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</si>
  <si>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</si>
  <si>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FINGERHUTDS,KOHLDSN,MACY02</t>
  </si>
  <si>
    <t>3/15/2016</t>
  </si>
  <si>
    <t>2/18/2016</t>
  </si>
  <si>
    <t>9/13/2016</t>
  </si>
  <si>
    <t>5/3/2016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</si>
  <si>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</si>
  <si>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</si>
  <si>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</si>
  <si>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</si>
  <si>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</si>
  <si>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</si>
  <si>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</si>
  <si>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</si>
  <si>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</si>
  <si>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</si>
  <si>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</si>
  <si>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</si>
  <si>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</si>
  <si>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</si>
  <si>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</si>
  <si>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</si>
  <si>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</si>
  <si>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</si>
  <si>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</si>
  <si>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3/4/2022</t>
  </si>
  <si>
    <t>4/4/2022</t>
  </si>
  <si>
    <t>ID10-2076</t>
  </si>
  <si>
    <t>JCPENNEY01,MACY02,OLLIIX,TGTDVS</t>
  </si>
  <si>
    <t>1/13/2022</t>
  </si>
  <si>
    <t>1/17/2022</t>
  </si>
  <si>
    <t>12/8/2021</t>
  </si>
  <si>
    <t>1/4/2023</t>
  </si>
  <si>
    <t>4/10/2022</t>
  </si>
  <si>
    <t>12/20/2021</t>
  </si>
  <si>
    <t>2/27/2022</t>
  </si>
  <si>
    <t>2/22/2022</t>
  </si>
  <si>
    <t>ID10-470</t>
  </si>
  <si>
    <t>Kinley</t>
  </si>
  <si>
    <t>Blakely</t>
  </si>
  <si>
    <t>PF001633;PP000367</t>
  </si>
  <si>
    <t>AMAZONDS,FINGERHUTDS,MACY02</t>
  </si>
  <si>
    <t>10/9/2015</t>
  </si>
  <si>
    <t>6/30/2016</t>
  </si>
  <si>
    <t>9/21/2015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</si>
  <si>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</si>
  <si>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</si>
  <si>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</si>
  <si>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</si>
  <si>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</si>
  <si>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</si>
  <si>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</si>
  <si>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</si>
  <si>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</si>
  <si>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</si>
  <si>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</si>
  <si>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</si>
  <si>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</t>
  </si>
  <si>
    <t>5/18/2022</t>
  </si>
  <si>
    <t>5/29/2022</t>
  </si>
  <si>
    <t>11/17/2022</t>
  </si>
  <si>
    <t>12/2/2022</t>
  </si>
  <si>
    <t>6/2/2022</t>
  </si>
  <si>
    <t>6/4/2023</t>
  </si>
  <si>
    <t>10/19/2022</t>
  </si>
  <si>
    <t>ID10-2118</t>
  </si>
  <si>
    <t>AMAZONDS,JCPENNEY01,KOHLDSN,TGTDVS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</si>
  <si>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</si>
  <si>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</si>
  <si>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</si>
  <si>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</si>
  <si>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</si>
  <si>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</si>
  <si>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</si>
  <si>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CSNSTORES,TGTDVS,WALMARTDS</t>
  </si>
  <si>
    <t>4/11/2016</t>
  </si>
  <si>
    <t>2/19/2016</t>
  </si>
  <si>
    <t>12/21/2016</t>
  </si>
  <si>
    <t>3/29/2018</t>
  </si>
  <si>
    <t>7/5/2016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</si>
  <si>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</si>
  <si>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</si>
  <si>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</si>
  <si>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</si>
  <si>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</si>
  <si>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</si>
  <si>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</si>
  <si>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CSNSTORES,HDDS,WALMARTDS,Zulily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</si>
  <si>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</si>
  <si>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</si>
  <si>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</si>
  <si>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</si>
  <si>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</si>
  <si>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</si>
  <si>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</si>
  <si>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</si>
  <si>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</si>
  <si>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</si>
  <si>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</si>
  <si>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</si>
  <si>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</si>
  <si>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</si>
  <si>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</si>
  <si>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</si>
  <si>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</si>
  <si>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</si>
  <si>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</si>
  <si>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</si>
  <si>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</si>
  <si>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</si>
  <si>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</si>
  <si>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</si>
  <si>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</si>
  <si>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</si>
  <si>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</si>
  <si>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</si>
  <si>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</si>
  <si>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</si>
  <si>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</si>
  <si>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</si>
  <si>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</si>
  <si>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</si>
  <si>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</si>
  <si>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</si>
  <si>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</si>
  <si>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</si>
  <si>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</si>
  <si>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</si>
  <si>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</si>
  <si>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</si>
  <si>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</si>
  <si>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</si>
  <si>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</si>
  <si>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</si>
  <si>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CASTLEGATE,JCPENNEY01,OVERSTOCK01</t>
  </si>
  <si>
    <t>Restricted(WF)</t>
  </si>
  <si>
    <t>2/16/2015</t>
  </si>
  <si>
    <t>8/15/2016</t>
  </si>
  <si>
    <t>2/27/2019</t>
  </si>
  <si>
    <t>9/11/2017</t>
  </si>
  <si>
    <t>ID10-175</t>
  </si>
  <si>
    <t>CASTLEGATE,CSNSTORES,HDDS,MACY02,OVERSTOCK01,TGTDVS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</si>
  <si>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</si>
  <si>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</si>
  <si>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</si>
  <si>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</si>
  <si>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</si>
  <si>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</si>
  <si>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</si>
  <si>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</si>
  <si>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</si>
  <si>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</si>
  <si>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</si>
  <si>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10/15/2015</t>
  </si>
  <si>
    <t>9/28/2016</t>
  </si>
  <si>
    <t>6/18/2018</t>
  </si>
  <si>
    <t>10/5/2015</t>
  </si>
  <si>
    <t>1/28/2019</t>
  </si>
  <si>
    <t>10/8/2020</t>
  </si>
  <si>
    <t>6/16/2022</t>
  </si>
  <si>
    <t>11/21/2020</t>
  </si>
  <si>
    <t>12/10/2020</t>
  </si>
  <si>
    <t>7/30/2021</t>
  </si>
  <si>
    <t>6/15/2020</t>
  </si>
  <si>
    <t>ID10-379</t>
  </si>
  <si>
    <t>10/1/2015</t>
  </si>
  <si>
    <t>11/2/2016</t>
  </si>
  <si>
    <t>6/11/2018</t>
  </si>
  <si>
    <t>8/14/2015</t>
  </si>
  <si>
    <t>9/29/2015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</si>
  <si>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</si>
  <si>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</si>
  <si>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</si>
  <si>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</si>
  <si>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</si>
  <si>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</si>
  <si>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</si>
  <si>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</si>
  <si>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</si>
  <si>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</si>
  <si>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3/21/2017</t>
  </si>
  <si>
    <t>6/22/2017</t>
  </si>
  <si>
    <t>5/22/2017</t>
  </si>
  <si>
    <t>12/27/2016</t>
  </si>
  <si>
    <t>11/16/2016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</si>
  <si>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</si>
  <si>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</si>
  <si>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</si>
  <si>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</si>
  <si>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</si>
  <si>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</si>
  <si>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</si>
  <si>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</si>
  <si>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</si>
  <si>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</si>
  <si>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</si>
  <si>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</si>
  <si>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</si>
  <si>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</si>
  <si>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</si>
  <si>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</si>
  <si>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</si>
  <si>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</si>
  <si>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</si>
  <si>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</si>
  <si>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</si>
  <si>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</si>
  <si>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</si>
  <si>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</si>
  <si>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</si>
  <si>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5/1/2017</t>
  </si>
  <si>
    <t>6/17/2016</t>
  </si>
  <si>
    <t>10/16/2016</t>
  </si>
  <si>
    <t>ID10-940</t>
  </si>
  <si>
    <t>9/14/2016</t>
  </si>
  <si>
    <t>8/10/2016</t>
  </si>
  <si>
    <t>5/5/2017</t>
  </si>
  <si>
    <t>4/11/2017</t>
  </si>
  <si>
    <t>12/9/2016</t>
  </si>
  <si>
    <t>9/29/2016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</si>
  <si>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</si>
  <si>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</si>
  <si>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</si>
  <si>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</si>
  <si>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</si>
  <si>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</si>
  <si>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</si>
  <si>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</si>
  <si>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</si>
  <si>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</si>
  <si>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</si>
  <si>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</si>
  <si>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</si>
  <si>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</si>
  <si>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</si>
  <si>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</si>
  <si>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</si>
  <si>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</si>
  <si>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</si>
  <si>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</si>
  <si>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</si>
  <si>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</si>
  <si>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8/19/2020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</si>
  <si>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</si>
  <si>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</si>
  <si>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</si>
  <si>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</si>
  <si>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</si>
  <si>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</si>
  <si>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</si>
  <si>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</si>
  <si>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CASTLEGATE,MACY02</t>
  </si>
  <si>
    <t>4/11/2018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</si>
  <si>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</si>
  <si>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</si>
  <si>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</si>
  <si>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</si>
  <si>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</si>
  <si>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</si>
  <si>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</si>
  <si>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</si>
  <si>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</si>
  <si>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</si>
  <si>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</si>
  <si>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</si>
  <si>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</si>
  <si>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</si>
  <si>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7/21/2016</t>
  </si>
  <si>
    <t>9/8/2016</t>
  </si>
  <si>
    <t>6/10/2016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</si>
  <si>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</si>
  <si>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</si>
  <si>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</si>
  <si>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</si>
  <si>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</si>
  <si>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</si>
  <si>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</si>
  <si>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</si>
  <si>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</si>
  <si>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</si>
  <si>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CSNSTORES,MACY02,OLLIIX,TGTDVS</t>
  </si>
  <si>
    <t>3/9/2022</t>
  </si>
  <si>
    <t>4/7/2022</t>
  </si>
  <si>
    <t>5/13/2022</t>
  </si>
  <si>
    <t>2/17/2022</t>
  </si>
  <si>
    <t>3/21/2022</t>
  </si>
  <si>
    <t>7/14/2022</t>
  </si>
  <si>
    <t>9/15/2022</t>
  </si>
  <si>
    <t>ID10-734</t>
  </si>
  <si>
    <t>Lucy</t>
  </si>
  <si>
    <t>Georgina</t>
  </si>
  <si>
    <t>5/4/2017</t>
  </si>
  <si>
    <t>3/11/2016</t>
  </si>
  <si>
    <t>12/7/2016</t>
  </si>
  <si>
    <t>4/26/2016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</si>
  <si>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</si>
  <si>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</si>
  <si>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</si>
  <si>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</si>
  <si>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</si>
  <si>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</si>
  <si>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</si>
  <si>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</si>
  <si>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</si>
  <si>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</si>
  <si>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</si>
  <si>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</si>
  <si>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</si>
  <si>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</si>
  <si>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</si>
  <si>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</si>
  <si>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</si>
  <si>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</si>
  <si>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</si>
  <si>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</si>
  <si>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</si>
  <si>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</si>
  <si>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</si>
  <si>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</si>
  <si>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</si>
  <si>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</si>
  <si>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</si>
  <si>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</si>
  <si>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</si>
  <si>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</si>
  <si>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</si>
  <si>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</si>
  <si>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</si>
  <si>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</si>
  <si>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</si>
  <si>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</si>
  <si>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</si>
  <si>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</si>
  <si>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</si>
  <si>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</si>
  <si>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</si>
  <si>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</si>
  <si>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</si>
  <si>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</si>
  <si>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</si>
  <si>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</si>
  <si>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</si>
  <si>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</si>
  <si>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CSNSTORES,TGTDVS,Zulily</t>
  </si>
  <si>
    <t>2/28/2022</t>
  </si>
  <si>
    <t>12/7/2021</t>
  </si>
  <si>
    <t>1/5/2022</t>
  </si>
  <si>
    <t>2/3/2022</t>
  </si>
  <si>
    <t>3/5/2022</t>
  </si>
  <si>
    <t>1/30/2023</t>
  </si>
  <si>
    <t>4/5/2022</t>
  </si>
  <si>
    <t>3/16/2022</t>
  </si>
  <si>
    <t>3/11/2022</t>
  </si>
  <si>
    <t>3/20/2022</t>
  </si>
  <si>
    <t>6/1/2022</t>
  </si>
  <si>
    <t>7/12/2022</t>
  </si>
  <si>
    <t>ID10-2068</t>
  </si>
  <si>
    <t>CSNSTORES,JCPENNEY01,OVERSTOCK01</t>
  </si>
  <si>
    <t>1/12/2022</t>
  </si>
  <si>
    <t>2/24/2022</t>
  </si>
  <si>
    <t>2/2/2022</t>
  </si>
  <si>
    <t>3/6/2023</t>
  </si>
  <si>
    <t>1/20/2022</t>
  </si>
  <si>
    <t>BB10-1449</t>
  </si>
  <si>
    <t>Peyton</t>
  </si>
  <si>
    <t>Jayden</t>
  </si>
  <si>
    <t>D</t>
  </si>
  <si>
    <t>Polka Dots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</si>
  <si>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</si>
  <si>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</si>
  <si>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</si>
  <si>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</si>
  <si>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</si>
  <si>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</si>
  <si>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</si>
  <si>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</si>
  <si>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</si>
  <si>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</si>
  <si>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</si>
  <si>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10/26/2021</t>
  </si>
  <si>
    <t>12/13/2021</t>
  </si>
  <si>
    <t>1/18/2022</t>
  </si>
  <si>
    <t>6/14/2022</t>
  </si>
  <si>
    <t>11/17/2021</t>
  </si>
  <si>
    <t>9/7/2022</t>
  </si>
  <si>
    <t>7/19/2022</t>
  </si>
  <si>
    <t>ID10-2080</t>
  </si>
  <si>
    <t>JCPENNEY01,TGTDVS</t>
  </si>
  <si>
    <t>1/19/2022</t>
  </si>
  <si>
    <t>1/21/2022</t>
  </si>
  <si>
    <t>12/3/2021</t>
  </si>
  <si>
    <t>3/14/2023</t>
  </si>
  <si>
    <t>11/27/2021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</si>
  <si>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</si>
  <si>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</si>
  <si>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</si>
  <si>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</si>
  <si>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</si>
  <si>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</si>
  <si>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</si>
  <si>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</si>
  <si>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</si>
  <si>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</si>
  <si>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</si>
  <si>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</si>
  <si>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</si>
  <si>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</si>
  <si>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</si>
  <si>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</si>
  <si>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</si>
  <si>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</si>
  <si>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CSNSTORES,MACY02,TGTDVS,Zulily</t>
  </si>
  <si>
    <t>12/22/2021</t>
  </si>
  <si>
    <t>2/25/2022</t>
  </si>
  <si>
    <t>4/20/2022</t>
  </si>
  <si>
    <t>7/20/2022</t>
  </si>
  <si>
    <t>ID10-2072</t>
  </si>
  <si>
    <t>CSNSTORES,JCPENNEY01,MACY02,TGTDVS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</si>
  <si>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</si>
  <si>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</si>
  <si>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</si>
  <si>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</si>
  <si>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</si>
  <si>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</si>
  <si>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</si>
  <si>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</si>
  <si>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</si>
  <si>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</si>
  <si>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</si>
  <si>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</si>
  <si>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</si>
  <si>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</si>
  <si>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</si>
  <si>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</si>
  <si>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</si>
  <si>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</si>
  <si>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</si>
  <si>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AMAZON,CSNSTORES,HDDS,MACY02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</si>
  <si>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</si>
  <si>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</si>
  <si>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</si>
  <si>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</si>
  <si>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</si>
  <si>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</si>
  <si>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</si>
  <si>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</si>
  <si>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</si>
  <si>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</si>
  <si>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</si>
  <si>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</si>
  <si>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</si>
  <si>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</si>
  <si>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</si>
  <si>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</si>
  <si>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</si>
  <si>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</si>
  <si>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</si>
  <si>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</si>
  <si>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</si>
  <si>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</si>
  <si>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</si>
  <si>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</si>
  <si>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</si>
  <si>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</si>
  <si>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</si>
  <si>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</si>
  <si>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</si>
  <si>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</si>
  <si>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</si>
  <si>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</si>
  <si>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</si>
  <si>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</si>
  <si>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</si>
  <si>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</si>
  <si>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</si>
  <si>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BLK01,CSNSTORES,JCPENNEY01,MACY02,TGTDVS</t>
  </si>
  <si>
    <t>5/27/2018</t>
  </si>
  <si>
    <t>ID10-1334</t>
  </si>
  <si>
    <t>JCPENNEY01,KOHLDSN,OVERSTOCK01,TGTDVS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</si>
  <si>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</si>
  <si>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</si>
  <si>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</si>
  <si>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</si>
  <si>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</si>
  <si>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</si>
  <si>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</si>
  <si>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</si>
  <si>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</si>
  <si>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</si>
  <si>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</si>
  <si>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</si>
  <si>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</si>
  <si>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</si>
  <si>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</si>
  <si>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</si>
  <si>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</si>
  <si>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</si>
  <si>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</si>
  <si>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</si>
  <si>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</si>
  <si>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</si>
  <si>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</si>
  <si>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</si>
  <si>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</si>
  <si>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</si>
  <si>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</si>
  <si>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</si>
  <si>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</si>
  <si>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</si>
  <si>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</si>
  <si>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</si>
  <si>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</si>
  <si>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</si>
  <si>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</si>
  <si>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</si>
  <si>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</si>
  <si>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</si>
  <si>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</si>
  <si>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</si>
  <si>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</si>
  <si>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</si>
  <si>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</si>
  <si>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</si>
  <si>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</si>
  <si>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</si>
  <si>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AMAZON,CSNSTORES,JCPENNEY01,MACY02,OVERSTOCK01,TGTDVS</t>
  </si>
  <si>
    <t>12/30/2022</t>
  </si>
  <si>
    <t>1/10/2023</t>
  </si>
  <si>
    <t>7/13/2023</t>
  </si>
  <si>
    <t>3/2/2023</t>
  </si>
  <si>
    <t>4/28/2023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</si>
  <si>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</si>
  <si>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</si>
  <si>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</si>
  <si>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</si>
  <si>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</si>
  <si>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</si>
  <si>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</si>
  <si>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AMAZON,BLK01,CSNSTORES,JCPENNEY01,KOHLDSN,MACY02,TGTDVS</t>
  </si>
  <si>
    <t>2/7/2023</t>
  </si>
  <si>
    <t>2/21/2023</t>
  </si>
  <si>
    <t>4/21/2023</t>
  </si>
  <si>
    <t>1/16/2023</t>
  </si>
  <si>
    <t>1/3/2023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</si>
  <si>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</si>
  <si>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</si>
  <si>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</si>
  <si>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</si>
  <si>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</si>
  <si>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</si>
  <si>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</si>
  <si>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</si>
  <si>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</si>
  <si>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CSNSTORES,KOHLDSN,NRTPORT,TGTDVS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</si>
  <si>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</si>
  <si>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</si>
  <si>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</si>
  <si>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</si>
  <si>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</si>
  <si>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</si>
  <si>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</si>
  <si>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</si>
  <si>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AMAZON,CSNSTORES,KOHLDSN,OLLIIX,TGTDVS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</si>
  <si>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</si>
  <si>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</si>
  <si>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</si>
  <si>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</si>
  <si>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</si>
  <si>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</si>
  <si>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</si>
  <si>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AMAZON,OLLIIX,TGTDVS</t>
  </si>
  <si>
    <t>12/27/2023</t>
  </si>
  <si>
    <t>12/20/2023</t>
  </si>
  <si>
    <t>11/26/2023</t>
  </si>
  <si>
    <t>ID10-2277</t>
  </si>
  <si>
    <t>PP001813;PF006084</t>
  </si>
  <si>
    <t>11/2/2023</t>
  </si>
  <si>
    <t>11/24/2023</t>
  </si>
  <si>
    <t>ID10-2278</t>
  </si>
  <si>
    <t>CSNSTORES,OVERSTOCK01</t>
  </si>
  <si>
    <t>12/6/2023</t>
  </si>
  <si>
    <t>ID10-2279</t>
  </si>
  <si>
    <t>ID10-2272</t>
  </si>
  <si>
    <t>PP001813;PF006083</t>
  </si>
  <si>
    <t>12/17/2023</t>
  </si>
  <si>
    <t>10/31/2023</t>
  </si>
  <si>
    <t>ID10-2273</t>
  </si>
  <si>
    <t>ID10-2274</t>
  </si>
  <si>
    <t>ID10-2282</t>
  </si>
  <si>
    <t>PP001813;PF006085</t>
  </si>
  <si>
    <t>ID10-2283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</si>
  <si>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</si>
  <si>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</si>
  <si>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</si>
  <si>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</si>
  <si>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</si>
  <si>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</si>
  <si>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</si>
  <si>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</si>
  <si>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</si>
  <si>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</si>
  <si>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</si>
  <si>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</si>
  <si>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</si>
  <si>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</si>
  <si>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</si>
  <si>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</si>
  <si>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</si>
  <si>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</si>
  <si>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</si>
  <si>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8/6/2023</t>
  </si>
  <si>
    <t>8/3/2023</t>
  </si>
  <si>
    <t>10/26/2023</t>
  </si>
  <si>
    <t>9/6/2023</t>
  </si>
  <si>
    <t>8/4/2023</t>
  </si>
  <si>
    <t>ID10-2240</t>
  </si>
  <si>
    <t>AMAZON,AMAZONDS,JCPENNEY01,NRTPORT,OLLIIX,OVERSTOCK01</t>
  </si>
  <si>
    <t>12/3/2023</t>
  </si>
  <si>
    <t>11/19/2023</t>
  </si>
  <si>
    <t>ID10-2250</t>
  </si>
  <si>
    <t>8/1/2023</t>
  </si>
  <si>
    <t>AMAZON,CSNSTORES,KOHLDSN,OLLIIX,OVERSTOCK01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</si>
  <si>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</si>
  <si>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</si>
  <si>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</si>
  <si>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</si>
  <si>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</si>
  <si>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</si>
  <si>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</si>
  <si>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</si>
  <si>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</si>
  <si>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ID10-2249</t>
  </si>
  <si>
    <t>AMAZON,AMAZONDS,BLK01,CSNSTORES,JCPENNEY01,OLLIIX,OVERSTOCK01</t>
  </si>
  <si>
    <t>ID10-2241</t>
  </si>
  <si>
    <t>PP001891;PF006028</t>
  </si>
  <si>
    <t>10/17/2023</t>
  </si>
  <si>
    <t>ID10-2242</t>
  </si>
  <si>
    <t>9/1/2023</t>
  </si>
  <si>
    <t>9/15/2023</t>
  </si>
  <si>
    <t>10/4/2023</t>
  </si>
  <si>
    <t>ID10-2251</t>
  </si>
  <si>
    <t>8/9/2023</t>
  </si>
  <si>
    <t>9/21/2023</t>
  </si>
  <si>
    <t>12/19/2023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</si>
  <si>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</si>
  <si>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</si>
  <si>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</si>
  <si>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</si>
  <si>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</si>
  <si>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</si>
  <si>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</si>
  <si>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</si>
  <si>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AMAZON,CSNSTORES,KOHLDSN,NRTPORT,OVERSTOCK01,TGTDVS</t>
  </si>
  <si>
    <t>5/24/2023</t>
  </si>
  <si>
    <t>4/23/2023</t>
  </si>
  <si>
    <t>4/20/2023</t>
  </si>
  <si>
    <t>6/22/2023</t>
  </si>
  <si>
    <t>6/27/2023</t>
  </si>
  <si>
    <t>7/3/2023</t>
  </si>
  <si>
    <t>4/25/2023</t>
  </si>
  <si>
    <t>7/10/2023</t>
  </si>
  <si>
    <t>10/15/2023</t>
  </si>
  <si>
    <t>8/31/2023</t>
  </si>
  <si>
    <t>ID10-2231</t>
  </si>
  <si>
    <t>5/10/2023</t>
  </si>
  <si>
    <t>7/5/2023</t>
  </si>
  <si>
    <t>5/9/2023</t>
  </si>
  <si>
    <t>7/25/2023</t>
  </si>
  <si>
    <t>2/6/2024</t>
  </si>
  <si>
    <t>ID10-2357</t>
  </si>
  <si>
    <t>ID10-2291</t>
  </si>
  <si>
    <t>PP001917;PF006126</t>
  </si>
  <si>
    <t>2/24/2024</t>
  </si>
  <si>
    <t>4/16/2024</t>
  </si>
  <si>
    <t>3/3/2024</t>
  </si>
  <si>
    <t>ID10-2292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</si>
  <si>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</si>
  <si>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</si>
  <si>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</si>
  <si>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</si>
  <si>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</si>
  <si>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</si>
  <si>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</si>
  <si>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</si>
  <si>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1/10/2024</t>
  </si>
  <si>
    <t>10/6/2023</t>
  </si>
  <si>
    <t>10/2/2023</t>
  </si>
  <si>
    <t>ID10-2264</t>
  </si>
  <si>
    <t>11/12/2023</t>
  </si>
  <si>
    <t>ID10-2265</t>
  </si>
  <si>
    <t>12/8/2023</t>
  </si>
  <si>
    <t>ID10-2269</t>
  </si>
  <si>
    <t>PP001907;PF006082</t>
  </si>
  <si>
    <t>ID10-2270</t>
  </si>
  <si>
    <t>ID10-2271</t>
  </si>
  <si>
    <t>AMAZON,CSNSTORES,TGTDVS</t>
  </si>
  <si>
    <t>ID10-2266</t>
  </si>
  <si>
    <t>PP001907;PF006081</t>
  </si>
  <si>
    <t>ID10-2267</t>
  </si>
  <si>
    <t>ID10-2268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</si>
  <si>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</si>
  <si>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</si>
  <si>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</si>
  <si>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</si>
  <si>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</si>
  <si>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</si>
  <si>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</si>
  <si>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</si>
  <si>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</si>
  <si>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</si>
  <si>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</si>
  <si>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</si>
  <si>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</si>
  <si>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</si>
  <si>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</si>
  <si>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</si>
  <si>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AMAZON,CSNSTORES,MACY02,TGTDVS</t>
  </si>
  <si>
    <t>7/4/2023</t>
  </si>
  <si>
    <t>3/13/2023</t>
  </si>
  <si>
    <t>3/8/2023</t>
  </si>
  <si>
    <t>4/18/2023</t>
  </si>
  <si>
    <t>CSP10-1484</t>
  </si>
  <si>
    <t>AMAZON,CSNSTORES,DESINC,JCPENNEY01,KOHLDSN,OLLIIX,TGTDVS</t>
  </si>
  <si>
    <t>3/3/2022</t>
  </si>
  <si>
    <t>11/16/2022</t>
  </si>
  <si>
    <t>5/17/2022</t>
  </si>
  <si>
    <t>1/31/2022</t>
  </si>
  <si>
    <t>5/24/2022</t>
  </si>
  <si>
    <t>12/10/2021</t>
  </si>
  <si>
    <t>CSP10-1485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</si>
  <si>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</si>
  <si>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</si>
  <si>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</si>
  <si>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</si>
  <si>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</si>
  <si>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</si>
  <si>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</si>
  <si>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</si>
  <si>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</si>
  <si>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</si>
  <si>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</si>
  <si>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7/16/2023</t>
  </si>
  <si>
    <t>3/30/2023</t>
  </si>
  <si>
    <t>12/16/2022</t>
  </si>
  <si>
    <t>4/2/2023</t>
  </si>
  <si>
    <t>6/23/2023</t>
  </si>
  <si>
    <t>CSP10-1480</t>
  </si>
  <si>
    <t>Striped Reversible Comforter Set</t>
  </si>
  <si>
    <t>CSNSTORES,KOHLDSN,OLLIIX,TGTDVS</t>
  </si>
  <si>
    <t>Unproductive</t>
  </si>
  <si>
    <t>11/8/2021</t>
  </si>
  <si>
    <t>11/16/2021</t>
  </si>
  <si>
    <t>12/27/2021</t>
  </si>
  <si>
    <t>CSP10-1481</t>
  </si>
  <si>
    <t>CSNSTORES,JCPENNEY01,OLLIIX</t>
  </si>
  <si>
    <t>1/7/2022</t>
  </si>
  <si>
    <t>2/4/2022</t>
  </si>
  <si>
    <t>ID10-2176</t>
  </si>
  <si>
    <t>Riku</t>
  </si>
  <si>
    <t>Ayla</t>
  </si>
  <si>
    <t>Milani</t>
  </si>
  <si>
    <t>PF005815</t>
  </si>
  <si>
    <t>11/4/2022</t>
  </si>
  <si>
    <t>12/15/2022</t>
  </si>
  <si>
    <t>10/31/2022</t>
  </si>
  <si>
    <t>12/8/2022</t>
  </si>
  <si>
    <t>7/18/2023</t>
  </si>
  <si>
    <t>11/26/2022</t>
  </si>
  <si>
    <t>2/15/2023</t>
  </si>
  <si>
    <t>ID10-2177</t>
  </si>
  <si>
    <t>AMAZON,CSNSTORES,JCPENNEY01,KOHLDSN,OLLIIX,TGTDVS</t>
  </si>
  <si>
    <t>6/9/2023</t>
  </si>
  <si>
    <t>2/28/2023</t>
  </si>
  <si>
    <t>7/26/2023</t>
  </si>
  <si>
    <t>11/14/2022</t>
  </si>
  <si>
    <t>4/14/2023</t>
  </si>
  <si>
    <t>ID10-2185</t>
  </si>
  <si>
    <t>Janie</t>
  </si>
  <si>
    <t>Cora</t>
  </si>
  <si>
    <t>Thea</t>
  </si>
  <si>
    <t>Rainbow Iridescent Metallic Dot Comforter Set</t>
  </si>
  <si>
    <t>PP001812;PF005817</t>
  </si>
  <si>
    <t>CSNSTORES,HDDS,TGTDVS</t>
  </si>
  <si>
    <t>6/30/2023</t>
  </si>
  <si>
    <t>8/24/2023</t>
  </si>
  <si>
    <t>2/13/2023</t>
  </si>
  <si>
    <t>3/5/2023</t>
  </si>
  <si>
    <t>4/13/2023</t>
  </si>
  <si>
    <t>8/27/2023</t>
  </si>
  <si>
    <t>9/10/2023</t>
  </si>
  <si>
    <t>ID10-2180</t>
  </si>
  <si>
    <t>PP001812;PF005816</t>
  </si>
  <si>
    <t>4/27/2023</t>
  </si>
  <si>
    <t>5/25/2023</t>
  </si>
  <si>
    <t>8/22/2023</t>
  </si>
  <si>
    <t>ID10-2181</t>
  </si>
  <si>
    <t>AMAZON,CSNSTORES,KOHLDSN,TGTDVS</t>
  </si>
  <si>
    <t>4/12/2023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</si>
  <si>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</si>
  <si>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</si>
  <si>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</si>
  <si>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</si>
  <si>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</si>
  <si>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</si>
  <si>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</si>
  <si>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</si>
  <si>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</si>
  <si>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</si>
  <si>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CSNSTORES,DESINC,TGTDVS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</si>
  <si>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</si>
  <si>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</si>
  <si>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</si>
  <si>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</si>
  <si>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</si>
  <si>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</si>
  <si>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</si>
  <si>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</si>
  <si>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</si>
  <si>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</si>
  <si>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</si>
  <si>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</si>
  <si>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CSNSTORES,JCPENNEY01,KOHLDSN,MACY02,OVERSTOCK01,TGTDVS</t>
  </si>
  <si>
    <t>7/22/2019</t>
  </si>
  <si>
    <t>10/15/2018</t>
  </si>
  <si>
    <t>11/23/2020</t>
  </si>
  <si>
    <t>12/1/2020</t>
  </si>
  <si>
    <t>10/2/2019</t>
  </si>
  <si>
    <t>12/2/2018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</si>
  <si>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</si>
  <si>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</si>
  <si>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</si>
  <si>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</si>
  <si>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</si>
  <si>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</si>
  <si>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</si>
  <si>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7/9/2023</t>
  </si>
  <si>
    <t>5/16/2023</t>
  </si>
  <si>
    <t>9/12/2023</t>
  </si>
  <si>
    <t>12/21/2023</t>
  </si>
  <si>
    <t>ID10-2227</t>
  </si>
  <si>
    <t>ID10-2170</t>
  </si>
  <si>
    <t>Camila</t>
  </si>
  <si>
    <t>Zoe</t>
  </si>
  <si>
    <t>Isla</t>
  </si>
  <si>
    <t>PF005814</t>
  </si>
  <si>
    <t>1/11/2023</t>
  </si>
  <si>
    <t>11/20/2022</t>
  </si>
  <si>
    <t>ID10-2171</t>
  </si>
  <si>
    <t>2/1/2023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</si>
  <si>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</si>
  <si>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</si>
  <si>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</si>
  <si>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</si>
  <si>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</si>
  <si>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</si>
  <si>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</si>
  <si>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</si>
  <si>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ID10-2229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</si>
  <si>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</si>
  <si>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</si>
  <si>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</si>
  <si>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</si>
  <si>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</si>
  <si>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</si>
  <si>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</si>
  <si>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</si>
  <si>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</si>
  <si>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</si>
  <si>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KOHLDSN,MACY02</t>
  </si>
  <si>
    <t>ID10-2167</t>
  </si>
  <si>
    <t>2/8/2023</t>
  </si>
  <si>
    <t>4/6/2023</t>
  </si>
  <si>
    <t>ID10-2162</t>
  </si>
  <si>
    <t>Astoria</t>
  </si>
  <si>
    <t>Esther</t>
  </si>
  <si>
    <t>PF005812</t>
  </si>
  <si>
    <t>3/19/2023</t>
  </si>
  <si>
    <t>6/12/2023</t>
  </si>
  <si>
    <t>ID10-2163</t>
  </si>
  <si>
    <t>3/28/2023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</si>
  <si>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</si>
  <si>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</si>
  <si>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</si>
  <si>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</si>
  <si>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</si>
  <si>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</si>
  <si>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</si>
  <si>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</si>
  <si>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</si>
  <si>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</si>
  <si>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ID10-2138</t>
  </si>
  <si>
    <t>Lorna</t>
  </si>
  <si>
    <t>Kaylee</t>
  </si>
  <si>
    <t>Janelle</t>
  </si>
  <si>
    <t>Metallic Printed Comforter and Sham Set</t>
  </si>
  <si>
    <t>PF004377;PP000949</t>
  </si>
  <si>
    <t>7/8/2022</t>
  </si>
  <si>
    <t>3/31/2022</t>
  </si>
  <si>
    <t>7/30/2022</t>
  </si>
  <si>
    <t>4/17/2022</t>
  </si>
  <si>
    <t>10/2/2022</t>
  </si>
  <si>
    <t>ID10-2136</t>
  </si>
  <si>
    <t>PP000896;PF004307</t>
  </si>
  <si>
    <t>7/1/2022</t>
  </si>
  <si>
    <t>11/22/2022</t>
  </si>
  <si>
    <t>4/6/2022</t>
  </si>
  <si>
    <t>3/17/2022</t>
  </si>
  <si>
    <t>4/11/2022</t>
  </si>
  <si>
    <t>5/15/2022</t>
  </si>
  <si>
    <t>ID10-2133</t>
  </si>
  <si>
    <t>PP000896;PF004308</t>
  </si>
  <si>
    <t>6/10/2022</t>
  </si>
  <si>
    <t>ID10-2134</t>
  </si>
  <si>
    <t>4/19/2022</t>
  </si>
  <si>
    <t>ID10-2132</t>
  </si>
  <si>
    <t>PP000896;PF004306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</si>
  <si>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</si>
  <si>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</si>
  <si>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</si>
  <si>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</si>
  <si>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</si>
  <si>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</si>
  <si>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</si>
  <si>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</si>
  <si>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</si>
  <si>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</si>
  <si>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</si>
  <si>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</si>
  <si>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</si>
  <si>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</si>
  <si>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</si>
  <si>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</si>
  <si>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</si>
  <si>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</si>
  <si>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</si>
  <si>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</si>
  <si>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</si>
  <si>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</si>
  <si>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</si>
  <si>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</si>
  <si>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</si>
  <si>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</si>
  <si>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</si>
  <si>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</si>
  <si>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</si>
  <si>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</si>
  <si>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</si>
  <si>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</si>
  <si>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</si>
  <si>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</si>
  <si>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</si>
  <si>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5/3/2024</t>
  </si>
  <si>
    <t>AMAZON,AMAZONDS,CSNSTORES,DESINC,HDDS,JCPENNEY01,OLLIIX,TGTDVS</t>
  </si>
  <si>
    <t>1/3/2018</t>
  </si>
  <si>
    <t>7/9/2017</t>
  </si>
  <si>
    <t>7/13/2017</t>
  </si>
  <si>
    <t>10/29/2017</t>
  </si>
  <si>
    <t>7/3/2017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</si>
  <si>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</si>
  <si>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</si>
  <si>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</si>
  <si>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</si>
  <si>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</si>
  <si>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</si>
  <si>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</si>
  <si>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</si>
  <si>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AMAZON,DESINC,OLLIIX,TGTDVS</t>
  </si>
  <si>
    <t>7/7/2017</t>
  </si>
  <si>
    <t>1/18/2018</t>
  </si>
  <si>
    <t>ID10-1218</t>
  </si>
  <si>
    <t>Full</t>
  </si>
  <si>
    <t>9</t>
  </si>
  <si>
    <t>AMAZON,CSNSTORES,DESINC,KOHLDSN,MACY02,OVERSTOCK01,TGTDVS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</si>
  <si>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</si>
  <si>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</si>
  <si>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</si>
  <si>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</si>
  <si>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</si>
  <si>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</si>
  <si>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AMAZON,CSNSTORES,DESINC,JCPENNEY01,MACY02,NRTPORT,OLLIIX,TGTDVS</t>
  </si>
  <si>
    <t>12/27/2017</t>
  </si>
  <si>
    <t>2/26/2024</t>
  </si>
  <si>
    <t>7/19/2019</t>
  </si>
  <si>
    <t>12/20/2017</t>
  </si>
  <si>
    <t>ID10-1374</t>
  </si>
  <si>
    <t>PP000837;PF004169</t>
  </si>
  <si>
    <t>AMAZON,CSNSTORES,JCPENNEY01,KOHLDSN,MACY02</t>
  </si>
  <si>
    <t>2/15/2019</t>
  </si>
  <si>
    <t>1/29/2023</t>
  </si>
  <si>
    <t>4/30/2018</t>
  </si>
  <si>
    <t>ID10-1375</t>
  </si>
  <si>
    <t>DESINC,OVERSTOCK01</t>
  </si>
  <si>
    <t>7/8/2018</t>
  </si>
  <si>
    <t>6/5/2018</t>
  </si>
  <si>
    <t>3/18/2018</t>
  </si>
  <si>
    <t>8/2/2019</t>
  </si>
  <si>
    <t>2/4/2021</t>
  </si>
  <si>
    <t>3/30/2018</t>
  </si>
  <si>
    <t>ID10-1376</t>
  </si>
  <si>
    <t>BIGLOTSDS,CSNSTORES,DESINC,JCPENNEY01,OLLIIX,OVERSTOCK01,TGTDVS</t>
  </si>
  <si>
    <t>9/3/2018</t>
  </si>
  <si>
    <t>9/21/2018</t>
  </si>
  <si>
    <t>ID10-1377</t>
  </si>
  <si>
    <t>AMAZON,AMAZONDS,BIGLOTSDS,DESINC,HSNDS,JCPENNEY01,KOHLDSN,OVERSTOCK01,TGTDVS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</si>
  <si>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</si>
  <si>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</si>
  <si>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</si>
  <si>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</si>
  <si>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</si>
  <si>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</si>
  <si>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</si>
  <si>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</si>
  <si>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</si>
  <si>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</si>
  <si>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</si>
  <si>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12/22/2017</t>
  </si>
  <si>
    <t>11/16/2017</t>
  </si>
  <si>
    <t>7/9/2019</t>
  </si>
  <si>
    <t>11/9/2022</t>
  </si>
  <si>
    <t>10/19/2020</t>
  </si>
  <si>
    <t>ID10-1225</t>
  </si>
  <si>
    <t>AMAZON,CSNSTORES,KOHLDSN,MACY02,TGTDVS,WALMARTDS</t>
  </si>
  <si>
    <t>8/2/2017</t>
  </si>
  <si>
    <t>11/4/2020</t>
  </si>
  <si>
    <t>12/29/2022</t>
  </si>
  <si>
    <t>9/20/2022</t>
  </si>
  <si>
    <t>10/4/2020</t>
  </si>
  <si>
    <t>9/13/2020</t>
  </si>
  <si>
    <t>3/7/2022</t>
  </si>
  <si>
    <t>9/20/2019</t>
  </si>
  <si>
    <t>ID10-1226</t>
  </si>
  <si>
    <t>AMAZON,BIGLOTSDS,CSNSTORES,JCPENNEY01,KOHLDSN,MACY02,OLLIIX,OVERSTOCK01,TGTDVS,WALMARTDS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</si>
  <si>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</si>
  <si>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</si>
  <si>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</si>
  <si>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</si>
  <si>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</si>
  <si>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</si>
  <si>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AMAZON,CSNSTORES,JCPENNEY01,KOHLDSN,MACY02,OLLIIX,OVERSTOCK01,TGTDVS,WALMARTDS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</si>
  <si>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</si>
  <si>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</si>
  <si>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</si>
  <si>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</si>
  <si>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</si>
  <si>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</si>
  <si>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</si>
  <si>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</si>
  <si>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</si>
  <si>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</si>
  <si>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</si>
  <si>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</si>
  <si>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</si>
  <si>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</si>
  <si>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</si>
  <si>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6/4/2019</t>
  </si>
  <si>
    <t>ID10-1352</t>
  </si>
  <si>
    <t>5/31/2018</t>
  </si>
  <si>
    <t>2/29/2024</t>
  </si>
  <si>
    <t>6/3/2020</t>
  </si>
  <si>
    <t>ID10-1353</t>
  </si>
  <si>
    <t>AMAZON,WALMARTDS</t>
  </si>
  <si>
    <t>3/8/2019</t>
  </si>
  <si>
    <t>5/25/2019</t>
  </si>
  <si>
    <t>5/2/2023</t>
  </si>
  <si>
    <t>7/10/2021</t>
  </si>
  <si>
    <t>12/12/2019</t>
  </si>
  <si>
    <t>ID10-1354</t>
  </si>
  <si>
    <t>AMAZON,CSNSTORES,HSNDS,JCPENNEY01,MACY02,OLLIIX,TGTDVS</t>
  </si>
  <si>
    <t>5/9/2019</t>
  </si>
  <si>
    <t>3/27/2019</t>
  </si>
  <si>
    <t>ID10-1560</t>
  </si>
  <si>
    <t>Vinnie</t>
  </si>
  <si>
    <t>Skylar</t>
  </si>
  <si>
    <t>PF004374</t>
  </si>
  <si>
    <t>6</t>
  </si>
  <si>
    <t>6/21/2018</t>
  </si>
  <si>
    <t>AMAZON,CSNSTORES,JCPENNEY01,MACY02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</si>
  <si>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</si>
  <si>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</si>
  <si>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</si>
  <si>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</si>
  <si>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</si>
  <si>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</si>
  <si>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</si>
  <si>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</si>
  <si>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3/28/2019</t>
  </si>
  <si>
    <t>ID10-1562</t>
  </si>
  <si>
    <t>8</t>
  </si>
  <si>
    <t>7/26/2018</t>
  </si>
  <si>
    <t>6/29/2018</t>
  </si>
  <si>
    <t>8/27/2021</t>
  </si>
  <si>
    <t>ID10-1563</t>
  </si>
  <si>
    <t>AMAZON,CSNSTORES,HDDS,JCPENNEY01,MACY02,OVERSTOCK01</t>
  </si>
  <si>
    <t>4/24/2021</t>
  </si>
  <si>
    <t>9/20/2021</t>
  </si>
  <si>
    <t>8/20/2019</t>
  </si>
  <si>
    <t>ID10-2085</t>
  </si>
  <si>
    <t>PP001698;PF005613</t>
  </si>
  <si>
    <t>11/23/2021</t>
  </si>
  <si>
    <t>KOHLDSN,TGTDVS</t>
  </si>
  <si>
    <t>ID10-2087</t>
  </si>
  <si>
    <t>AMAZONDS,CSNSTORES,KOHLDSN,OLLIIX</t>
  </si>
  <si>
    <t>2/13/2022</t>
  </si>
  <si>
    <t>5/23/2022</t>
  </si>
  <si>
    <t>ID10-2088</t>
  </si>
  <si>
    <t>2/14/2022</t>
  </si>
  <si>
    <t>1/11/2022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</si>
  <si>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</si>
  <si>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</si>
  <si>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</si>
  <si>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</si>
  <si>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</si>
  <si>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</si>
  <si>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</si>
  <si>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</si>
  <si>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AMAZON,MACY02,OVERSTOCK01,TGTDVS</t>
  </si>
  <si>
    <t>8/22/2019</t>
  </si>
  <si>
    <t>1/17/2020</t>
  </si>
  <si>
    <t>ID10-1730</t>
  </si>
  <si>
    <t>AMAZON,JCPENNEY01</t>
  </si>
  <si>
    <t>7/31/2019</t>
  </si>
  <si>
    <t>ID10-1731</t>
  </si>
  <si>
    <t>12/26/2021</t>
  </si>
  <si>
    <t>ID10-1732</t>
  </si>
  <si>
    <t>AMAZON,BLK01,CSNSTORES,JCPENNEY01,MACY02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</si>
  <si>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</si>
  <si>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</si>
  <si>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</si>
  <si>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</si>
  <si>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</si>
  <si>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</si>
  <si>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</si>
  <si>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</si>
  <si>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AMAZONDS,HSNDS,TGTDVS</t>
  </si>
  <si>
    <t>3/24/2021</t>
  </si>
  <si>
    <t>12/17/2019</t>
  </si>
  <si>
    <t>ID10-1233</t>
  </si>
  <si>
    <t>7/11/2017</t>
  </si>
  <si>
    <t>2/2/2018</t>
  </si>
  <si>
    <t>ID10-1234</t>
  </si>
  <si>
    <t>AMAZON,AMAZONDS,FINGERHUTDS,OVERSTOCK01,WALMARTDS</t>
  </si>
  <si>
    <t>10/2/2021</t>
  </si>
  <si>
    <t>ID10-1235</t>
  </si>
  <si>
    <t>ID10-1692</t>
  </si>
  <si>
    <t>PP001104;PF004599</t>
  </si>
  <si>
    <t>4/12/2019</t>
  </si>
  <si>
    <t>9/16/2022</t>
  </si>
  <si>
    <t>9/17/2020</t>
  </si>
  <si>
    <t>ID10-1694</t>
  </si>
  <si>
    <t>CSNSTORES,OLLIIX,OVERSTOCK01,TGTDVS</t>
  </si>
  <si>
    <t>5/17/2020</t>
  </si>
  <si>
    <t>6/20/2020</t>
  </si>
  <si>
    <t>ID10-1572</t>
  </si>
  <si>
    <t>Metallic Comforter Set with Bed Sheets</t>
  </si>
  <si>
    <t>9/26/2018</t>
  </si>
  <si>
    <t>10/4/2018</t>
  </si>
  <si>
    <t>9/24/2018</t>
  </si>
  <si>
    <t>12/2/2020</t>
  </si>
  <si>
    <t>ID10-1574</t>
  </si>
  <si>
    <t>9/4/2018</t>
  </si>
  <si>
    <t>3/21/2021</t>
  </si>
  <si>
    <t>ID10-1575</t>
  </si>
  <si>
    <t>AMAZON,MACY02,OLLIIX,TGTDVS</t>
  </si>
  <si>
    <t>7/30/2018</t>
  </si>
  <si>
    <t>1/16/2020</t>
  </si>
  <si>
    <t>11/30/2020</t>
  </si>
  <si>
    <t>ID10-1568</t>
  </si>
  <si>
    <t>PF004376;PP000949</t>
  </si>
  <si>
    <t>8/21/2018</t>
  </si>
  <si>
    <t>12/30/2019</t>
  </si>
  <si>
    <t>1/13/2021</t>
  </si>
  <si>
    <t>2/28/2020</t>
  </si>
  <si>
    <t>ID10-1569</t>
  </si>
  <si>
    <t>TGTDVS,WALMARTDS</t>
  </si>
  <si>
    <t>9/17/2018</t>
  </si>
  <si>
    <t>3/7/2019</t>
  </si>
  <si>
    <t>ID10-1570</t>
  </si>
  <si>
    <t>MACY02,OVERSTOCK01,WALMARTDS</t>
  </si>
  <si>
    <t>2/18/2021</t>
  </si>
  <si>
    <t>ID10-1571</t>
  </si>
  <si>
    <t>8/28/2018</t>
  </si>
  <si>
    <t>ID10-1576</t>
  </si>
  <si>
    <t>PF004378;PP000949</t>
  </si>
  <si>
    <t>OVERSTOCK01,WALMARTDS</t>
  </si>
  <si>
    <t>8/27/2020</t>
  </si>
  <si>
    <t>ID10-1577</t>
  </si>
  <si>
    <t>12/1/2019</t>
  </si>
  <si>
    <t>12/13/2019</t>
  </si>
  <si>
    <t>ID10-1578</t>
  </si>
  <si>
    <t>MACY02,WALMARTDS</t>
  </si>
  <si>
    <t>10/2/2018</t>
  </si>
  <si>
    <t>9/16/2021</t>
  </si>
  <si>
    <t>ID10-1579</t>
  </si>
  <si>
    <t>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</si>
  <si>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</si>
  <si>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</si>
  <si>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</si>
  <si>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</si>
  <si>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</si>
  <si>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</si>
  <si>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</si>
  <si>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</si>
  <si>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</si>
  <si>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</si>
  <si>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</si>
  <si>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</si>
  <si>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</si>
  <si>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</si>
  <si>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</si>
  <si>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</si>
  <si>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CSNSTORES,OLLIIX,OVERSTOCK01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</si>
  <si>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</si>
  <si>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</si>
  <si>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</si>
  <si>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</si>
  <si>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</si>
  <si>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</si>
  <si>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</si>
  <si>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</si>
  <si>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8/16/2016</t>
  </si>
  <si>
    <t>4/27/2016</t>
  </si>
  <si>
    <t>5/26/2017</t>
  </si>
  <si>
    <t>1/15/2016</t>
  </si>
  <si>
    <t>ID12-1944</t>
  </si>
  <si>
    <t>DUVET&amp;DUVET SET</t>
  </si>
  <si>
    <t>Duvet&amp;Duvet Set</t>
  </si>
  <si>
    <t>Velvet Duvet Cover Set with Throw Pillow</t>
  </si>
  <si>
    <t>JCPENNEY01,MACY02,TGTDVS,WALMARTDS</t>
  </si>
  <si>
    <t>10/30/2020</t>
  </si>
  <si>
    <t>10/11/2020</t>
  </si>
  <si>
    <t>12/23/2020</t>
  </si>
  <si>
    <t>ID12-1945</t>
  </si>
  <si>
    <t>AMAZON,AMAZONDS,DESINC,KOHLDSN,MACY02,NRTPORT,OLLIIX,OVERSTOCK01,TGTDVS,WALMARTDS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</si>
  <si>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</si>
  <si>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</si>
  <si>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</si>
  <si>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</si>
  <si>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</si>
  <si>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AMAZON,AMAZONDS,NRTPORT,TGTDVS</t>
  </si>
  <si>
    <t>12/23/2021</t>
  </si>
  <si>
    <t>10/21/2021</t>
  </si>
  <si>
    <t>12/13/2023</t>
  </si>
  <si>
    <t>8/25/2022</t>
  </si>
  <si>
    <t>ID12-1782</t>
  </si>
  <si>
    <t>5/31/2024</t>
  </si>
  <si>
    <t>AMAZON,AMAZONDS,MACY02,TGTDVS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</si>
  <si>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</si>
  <si>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</si>
  <si>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</si>
  <si>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</si>
  <si>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</si>
  <si>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</si>
  <si>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</si>
  <si>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</si>
  <si>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AMAZON,AMAZONDS,CSNSTORES,FINGERHUTDS,KOHLDSN,MACY02,TGTDVS</t>
  </si>
  <si>
    <t>9/19/2019</t>
  </si>
  <si>
    <t>10/15/2019</t>
  </si>
  <si>
    <t>8/28/2019</t>
  </si>
  <si>
    <t>12/8/2020</t>
  </si>
  <si>
    <t>ID12-1971</t>
  </si>
  <si>
    <t>AMAZON,CSNSTORES,NRTPORT,TGTDVS</t>
  </si>
  <si>
    <t>1/24/2021</t>
  </si>
  <si>
    <t>5/31/2021</t>
  </si>
  <si>
    <t>8/20/2021</t>
  </si>
  <si>
    <t>ID12-1907</t>
  </si>
  <si>
    <t>AMAZON,TGTDVS</t>
  </si>
  <si>
    <t>10/24/2020</t>
  </si>
  <si>
    <t>9/27/2020</t>
  </si>
  <si>
    <t>8/9/2021</t>
  </si>
  <si>
    <t>7/22/2020</t>
  </si>
  <si>
    <t>ID12-1908</t>
  </si>
  <si>
    <t>AMAZONDS,CSNSTORES,DESINC,FINGERHUTDS,NRTPORT,TGTDVS,WALMARTDS</t>
  </si>
  <si>
    <t>5/20/2020</t>
  </si>
  <si>
    <t>8/9/2020</t>
  </si>
  <si>
    <t>4/13/2021</t>
  </si>
  <si>
    <t>7/27/2020</t>
  </si>
  <si>
    <t>ID12-1977</t>
  </si>
  <si>
    <t>AMAZON,HDDS,KOHLDSN,OLLIIX</t>
  </si>
  <si>
    <t>6/9/2022</t>
  </si>
  <si>
    <t>10/6/2022</t>
  </si>
  <si>
    <t>ID12-1793</t>
  </si>
  <si>
    <t>AMAZONDS</t>
  </si>
  <si>
    <t>8/14/2020</t>
  </si>
  <si>
    <t>4/5/2020</t>
  </si>
  <si>
    <t>8/22/2022</t>
  </si>
  <si>
    <t>ID12-1794</t>
  </si>
  <si>
    <t>AMAZON,CSNSTORES,NRTPORT,OLLIIX,OVERSTOCK01,TGTDVS</t>
  </si>
  <si>
    <t>4/2/2020</t>
  </si>
  <si>
    <t>4/26/2021</t>
  </si>
  <si>
    <t>3/19/2020</t>
  </si>
  <si>
    <t>ID12-1973</t>
  </si>
  <si>
    <t>AMAZON,CSNSTORES,JCPENNEY01,NRTPORT,OVERSTOCK01,TGTDVS</t>
  </si>
  <si>
    <t>4/8/2021</t>
  </si>
  <si>
    <t>4/3/2021</t>
  </si>
  <si>
    <t>8/18/2022</t>
  </si>
  <si>
    <t>ID12-2159</t>
  </si>
  <si>
    <t>10/23/2022</t>
  </si>
  <si>
    <t>7/31/2023</t>
  </si>
  <si>
    <t>ID12-2160</t>
  </si>
  <si>
    <t>AMAZONDS,JCPENNEY01,TGTDVS</t>
  </si>
  <si>
    <t>10/14/2022</t>
  </si>
  <si>
    <t>2/27/2023</t>
  </si>
  <si>
    <t>ID12-2161</t>
  </si>
  <si>
    <t>AMAZONDS,NRTPORT,OLLIIX,OVERSTOCK01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</si>
  <si>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</si>
  <si>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</si>
  <si>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</si>
  <si>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</si>
  <si>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</si>
  <si>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</si>
  <si>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</si>
  <si>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</si>
  <si>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4/11/2021</t>
  </si>
  <si>
    <t>ID12-1790</t>
  </si>
  <si>
    <t>AMAZON,AMAZONDS,JCPENNEY01,MACY02,OVERSTOCK01</t>
  </si>
  <si>
    <t>10/1/2019</t>
  </si>
  <si>
    <t>9/21/2021</t>
  </si>
  <si>
    <t>ID12-1975</t>
  </si>
  <si>
    <t>ID12-1903</t>
  </si>
  <si>
    <t>9/22/2020</t>
  </si>
  <si>
    <t>8/13/2021</t>
  </si>
  <si>
    <t>5/29/2020</t>
  </si>
  <si>
    <t>6/2/2020</t>
  </si>
  <si>
    <t>7/15/2020</t>
  </si>
  <si>
    <t>ID12-1979</t>
  </si>
  <si>
    <t>7/18/2021</t>
  </si>
  <si>
    <t>4/4/2021</t>
  </si>
  <si>
    <t>10/31/2021</t>
  </si>
  <si>
    <t>9/9/2022</t>
  </si>
  <si>
    <t>7/25/2022</t>
  </si>
  <si>
    <t>ID12-2409</t>
  </si>
  <si>
    <t>ID12-2410</t>
  </si>
  <si>
    <t>ID12-2411</t>
  </si>
  <si>
    <t>ID12-1393</t>
  </si>
  <si>
    <t>Metallic Printed Duvet Cover Set</t>
  </si>
  <si>
    <t>PF004172</t>
  </si>
  <si>
    <t>1/12/2024</t>
  </si>
  <si>
    <t>11/3/2019</t>
  </si>
  <si>
    <t>8/6/2020</t>
  </si>
  <si>
    <t>ID12-1394</t>
  </si>
  <si>
    <t>AMAZONDS,BLK01,JCPENNEY01,MACY02,NRTPORT,OLLIIX,TGTDVS</t>
  </si>
  <si>
    <t>5/25/2018</t>
  </si>
  <si>
    <t>4/25/2018</t>
  </si>
  <si>
    <t>ID12-1395</t>
  </si>
  <si>
    <t>AMAZON,AMAZONDS,JCPENNEY01,MACY02</t>
  </si>
  <si>
    <t>7/25/2018</t>
  </si>
  <si>
    <t>ID12-1510</t>
  </si>
  <si>
    <t>ID12-1511</t>
  </si>
  <si>
    <t>ID12-1512</t>
  </si>
  <si>
    <t>AMAZON,BLK01,CSNSTORES,MACY02</t>
  </si>
  <si>
    <t>12/29/2018</t>
  </si>
  <si>
    <t>8/15/2023</t>
  </si>
  <si>
    <t>ID12-1387</t>
  </si>
  <si>
    <t>PF004173</t>
  </si>
  <si>
    <t>AMAZONDS,BLK01</t>
  </si>
  <si>
    <t>5/24/2018</t>
  </si>
  <si>
    <t>5/8/2018</t>
  </si>
  <si>
    <t>ID12-1388</t>
  </si>
  <si>
    <t>AMAZONDS,HDDS,KOHLDSN,MACY02</t>
  </si>
  <si>
    <t>2/27/2021</t>
  </si>
  <si>
    <t>ID12-1389</t>
  </si>
  <si>
    <t>BLK01,MACY02</t>
  </si>
  <si>
    <t>ID12-1400</t>
  </si>
  <si>
    <t>PF004174</t>
  </si>
  <si>
    <t>AMAZONDS,CSNSTORES</t>
  </si>
  <si>
    <t>9/13/2022</t>
  </si>
  <si>
    <t>9/8/2021</t>
  </si>
  <si>
    <t>ID12-1401</t>
  </si>
  <si>
    <t>AMAZON,MACY02</t>
  </si>
  <si>
    <t>6/7/2019</t>
  </si>
  <si>
    <t>ID12-1989</t>
  </si>
  <si>
    <t>Watercolor Tie Dye Printed Duvet Cover Set with Throw Pillow</t>
  </si>
  <si>
    <t>4/19/2024</t>
  </si>
  <si>
    <t>CSNSTORES,JCPENNEY01,KOHLDSN,MACY02,TGTDVS</t>
  </si>
  <si>
    <t>6/19/2023</t>
  </si>
  <si>
    <t>ID12-1990</t>
  </si>
  <si>
    <t>AMAZON,CSNSTORES,HDDS,JCPENNEY01,KOHLDSN,MACY02,OVERSTOCK01,TGTDVS</t>
  </si>
  <si>
    <t>5/19/2022</t>
  </si>
  <si>
    <t>ID12-2262</t>
  </si>
  <si>
    <t>ID12-2258</t>
  </si>
  <si>
    <t>ID12-2259</t>
  </si>
  <si>
    <t>AMAZON,JCPENNEY01,OVERSTOCK01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</si>
  <si>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</si>
  <si>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</si>
  <si>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</si>
  <si>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</si>
  <si>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</si>
  <si>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</si>
  <si>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5/26/2019</t>
  </si>
  <si>
    <t>9/19/2023</t>
  </si>
  <si>
    <t>3/18/2020</t>
  </si>
  <si>
    <t>8/25/2020</t>
  </si>
  <si>
    <t>ID12-1677</t>
  </si>
  <si>
    <t>AMAZON,JCPENNEY01,MACY02,OVERSTOCK01,TGTDVS</t>
  </si>
  <si>
    <t>4/24/2019</t>
  </si>
  <si>
    <t>ID12-2116</t>
  </si>
  <si>
    <t>4/14/2022</t>
  </si>
  <si>
    <t>ID12-2117</t>
  </si>
  <si>
    <t>3/15/2023</t>
  </si>
  <si>
    <t>ID12-2013</t>
  </si>
  <si>
    <t>Striped Duvet Cover Set</t>
  </si>
  <si>
    <t>ID12-2014</t>
  </si>
  <si>
    <t>CSNSTORES,JCPENNEY01,MACY02</t>
  </si>
  <si>
    <t>8/24/2021</t>
  </si>
  <si>
    <t>9/3/2021</t>
  </si>
  <si>
    <t>7/29/2021</t>
  </si>
  <si>
    <t>ID12-2127</t>
  </si>
  <si>
    <t>Celestial Duvet Cover Set</t>
  </si>
  <si>
    <t>1/26/2023</t>
  </si>
  <si>
    <t>ID12-2128</t>
  </si>
  <si>
    <t>ID12-1803</t>
  </si>
  <si>
    <t>MACY02,TGTDVS</t>
  </si>
  <si>
    <t>1/31/2024</t>
  </si>
  <si>
    <t>ID12-1804</t>
  </si>
  <si>
    <t>MACY02,OVERSTOCK01,TGTDVS,Zulily</t>
  </si>
  <si>
    <t>10/17/2019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</si>
  <si>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</si>
  <si>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</si>
  <si>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</si>
  <si>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</si>
  <si>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</si>
  <si>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</si>
  <si>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</si>
  <si>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3/29/2020</t>
  </si>
  <si>
    <t>ID12-1593</t>
  </si>
  <si>
    <t>Floral Print Duvet Cover Set</t>
  </si>
  <si>
    <t>PF004478;PP001844</t>
  </si>
  <si>
    <t>BIGLOTSDS,CSNSTORES,TGTDVS</t>
  </si>
  <si>
    <t>12/23/2018</t>
  </si>
  <si>
    <t>2/28/2019</t>
  </si>
  <si>
    <t>11/22/2019</t>
  </si>
  <si>
    <t>11/8/2019</t>
  </si>
  <si>
    <t>ID12-1967</t>
  </si>
  <si>
    <t>2/3/2021</t>
  </si>
  <si>
    <t>10/13/2021</t>
  </si>
  <si>
    <t>5/12/2022</t>
  </si>
  <si>
    <t>10/5/2021</t>
  </si>
  <si>
    <t>5/16/2021</t>
  </si>
  <si>
    <t>ID12-2119</t>
  </si>
  <si>
    <t>Cloud Printed Duvet Cover Set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</si>
  <si>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</si>
  <si>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</si>
  <si>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</si>
  <si>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</si>
  <si>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</si>
  <si>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</si>
  <si>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</si>
  <si>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4/7/2020</t>
  </si>
  <si>
    <t>2/25/2020</t>
  </si>
  <si>
    <t>9/1/2022</t>
  </si>
  <si>
    <t>8/5/2022</t>
  </si>
  <si>
    <t>3/24/2020</t>
  </si>
  <si>
    <t>ID12-1837</t>
  </si>
  <si>
    <t>PP001414;PF004960</t>
  </si>
  <si>
    <t>ID12-2078</t>
  </si>
  <si>
    <t>Ombre Printed Clipped Jacquard Duvet Cover Set</t>
  </si>
  <si>
    <t>11/18/2021</t>
  </si>
  <si>
    <t>9/13/2023</t>
  </si>
  <si>
    <t>ID12-2123</t>
  </si>
  <si>
    <t>Boho Duvet Cover Set</t>
  </si>
  <si>
    <t>5/27/2022</t>
  </si>
  <si>
    <t>ID12-2124</t>
  </si>
  <si>
    <t>JCPENNEY01,MACY02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</si>
  <si>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</si>
  <si>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</si>
  <si>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</si>
  <si>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</si>
  <si>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</si>
  <si>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</si>
  <si>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</si>
  <si>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</si>
  <si>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PP001688;PF005596</t>
  </si>
  <si>
    <t>ID12-2082</t>
  </si>
  <si>
    <t>Ruched Duvet Cover Set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</si>
  <si>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</si>
  <si>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</si>
  <si>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</si>
  <si>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</si>
  <si>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</si>
  <si>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</si>
  <si>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</si>
  <si>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</si>
  <si>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</si>
  <si>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</si>
  <si>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</si>
  <si>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</si>
  <si>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</si>
  <si>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</si>
  <si>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</si>
  <si>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8/28/2016</t>
  </si>
  <si>
    <t>5/11/2017</t>
  </si>
  <si>
    <t>11/16/2015</t>
  </si>
  <si>
    <t>8/26/2015</t>
  </si>
  <si>
    <t>8/3/2016</t>
  </si>
  <si>
    <t>11/20/2015</t>
  </si>
  <si>
    <t>ID12-228</t>
  </si>
  <si>
    <t>CSNSTORES,JCPENNEY01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</si>
  <si>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</si>
  <si>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</si>
  <si>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</si>
  <si>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</si>
  <si>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</si>
  <si>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</si>
  <si>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</si>
  <si>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</si>
  <si>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</si>
  <si>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</si>
  <si>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</si>
  <si>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</si>
  <si>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5/31/2016</t>
  </si>
  <si>
    <t>12/29/2015</t>
  </si>
  <si>
    <t>1/31/2017</t>
  </si>
  <si>
    <t>ID12-226</t>
  </si>
  <si>
    <t>6/30/2021</t>
  </si>
  <si>
    <t>10/12/2020</t>
  </si>
  <si>
    <t>ID12-227</t>
  </si>
  <si>
    <t>AMAZON,CSNSTORES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</si>
  <si>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</si>
  <si>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</si>
  <si>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</si>
  <si>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</si>
  <si>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</si>
  <si>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</si>
  <si>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</si>
  <si>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</si>
  <si>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</si>
  <si>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</si>
  <si>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</si>
  <si>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</si>
  <si>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</si>
  <si>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</si>
  <si>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6/21/2020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</si>
  <si>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</si>
  <si>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</si>
  <si>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</si>
  <si>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</si>
  <si>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</si>
  <si>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</si>
  <si>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</si>
  <si>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</si>
  <si>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</si>
  <si>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</si>
  <si>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ID12-1588</t>
  </si>
  <si>
    <t>Metallic Triangle Print Duvet Cover Set</t>
  </si>
  <si>
    <t>5/11/2019</t>
  </si>
  <si>
    <t>8/6/2019</t>
  </si>
  <si>
    <t>12/9/2018</t>
  </si>
  <si>
    <t>ID12-1589</t>
  </si>
  <si>
    <t>6/13/2019</t>
  </si>
  <si>
    <t>10/19/2018</t>
  </si>
  <si>
    <t>ID12-1705</t>
  </si>
  <si>
    <t>9/13/2019</t>
  </si>
  <si>
    <t>9/24/2019</t>
  </si>
  <si>
    <t>ID12-1622</t>
  </si>
  <si>
    <t>AMAZON,CSNSTORES,MACY02</t>
  </si>
  <si>
    <t>2/6/2023</t>
  </si>
  <si>
    <t>ID12-2194</t>
  </si>
  <si>
    <t>Duvet Mini Set</t>
  </si>
  <si>
    <t>Clip Jacquard Duvet Cover Set</t>
  </si>
  <si>
    <t>5/12/2023</t>
  </si>
  <si>
    <t>ID12-2195</t>
  </si>
  <si>
    <t>1/19/2023</t>
  </si>
  <si>
    <t>6/16/2023</t>
  </si>
  <si>
    <t>ID12-2190</t>
  </si>
  <si>
    <t>7/10/2024</t>
  </si>
  <si>
    <t>1/25/2023</t>
  </si>
  <si>
    <t>ID12-2191</t>
  </si>
  <si>
    <t>6/22/2024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</si>
  <si>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</si>
  <si>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</si>
  <si>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</si>
  <si>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</si>
  <si>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</si>
  <si>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</si>
  <si>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</si>
  <si>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</si>
  <si>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ID12-2275</t>
  </si>
  <si>
    <t>ID12-2276</t>
  </si>
  <si>
    <t>ID12-2178</t>
  </si>
  <si>
    <t>5/31/2023</t>
  </si>
  <si>
    <t>ID12-2179</t>
  </si>
  <si>
    <t>8/17/2023</t>
  </si>
  <si>
    <t>5/4/2023</t>
  </si>
  <si>
    <t>ID12-2186</t>
  </si>
  <si>
    <t>Rainbow Iridescent Metallic Dot Duvet Cover Set</t>
  </si>
  <si>
    <t>JCPENNEY01,OVERSTOCK01</t>
  </si>
  <si>
    <t>ID12-2187</t>
  </si>
  <si>
    <t>ID12-2182</t>
  </si>
  <si>
    <t>12/29/2023</t>
  </si>
  <si>
    <t>3/12/2023</t>
  </si>
  <si>
    <t>ID12-2183</t>
  </si>
  <si>
    <t>ID12-2245</t>
  </si>
  <si>
    <t>Metallic Print Faux Fur Duvet Cover Set</t>
  </si>
  <si>
    <t>ID12-2246</t>
  </si>
  <si>
    <t>ID12-2247</t>
  </si>
  <si>
    <t>ID12-2248</t>
  </si>
  <si>
    <t>ID12-2243</t>
  </si>
  <si>
    <t>ID12-2244</t>
  </si>
  <si>
    <t>ID12-2202</t>
  </si>
  <si>
    <t>Plaid Reversible Duvet Cover Set</t>
  </si>
  <si>
    <t>7/17/2023</t>
  </si>
  <si>
    <t>5/30/2023</t>
  </si>
  <si>
    <t>CSP12-1486</t>
  </si>
  <si>
    <t>CSP12-1487</t>
  </si>
  <si>
    <t>2/1/2022</t>
  </si>
  <si>
    <t>6/5/2022</t>
  </si>
  <si>
    <t>ID12-2164</t>
  </si>
  <si>
    <t>ID12-2165</t>
  </si>
  <si>
    <t>CSNSTORES,OVERSTOCK01,TGTDVS</t>
  </si>
  <si>
    <t>ID12-2168</t>
  </si>
  <si>
    <t>Embroidered Duvet Cover Set</t>
  </si>
  <si>
    <t>ID12-2169</t>
  </si>
  <si>
    <t>2/16/2023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</si>
  <si>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</si>
  <si>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</si>
  <si>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</si>
  <si>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</si>
  <si>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</si>
  <si>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</si>
  <si>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</si>
  <si>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</si>
  <si>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</si>
  <si>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</si>
  <si>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</si>
  <si>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</si>
  <si>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</si>
  <si>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</si>
  <si>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</si>
  <si>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</si>
  <si>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</si>
  <si>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</si>
  <si>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CSP12-1482</t>
  </si>
  <si>
    <t>Striped Reversible Duvet Cover Set</t>
  </si>
  <si>
    <t>Casual|Cottage/Country</t>
  </si>
  <si>
    <t>1/24/2022</t>
  </si>
  <si>
    <t>1/4/2022</t>
  </si>
  <si>
    <t>3/13/2022</t>
  </si>
  <si>
    <t>12/2/2021</t>
  </si>
  <si>
    <t>CSP12-1483</t>
  </si>
  <si>
    <t>ID12-1862</t>
  </si>
  <si>
    <t>Gabriella</t>
  </si>
  <si>
    <t>Annabelle</t>
  </si>
  <si>
    <t>Jessica</t>
  </si>
  <si>
    <t>Floral Printed Duvet Cover Set</t>
  </si>
  <si>
    <t>PF005052</t>
  </si>
  <si>
    <t>10/9/2020</t>
  </si>
  <si>
    <t>6/8/2020</t>
  </si>
  <si>
    <t>6/14/2020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</si>
  <si>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</si>
  <si>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</si>
  <si>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</si>
  <si>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</si>
  <si>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</si>
  <si>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</si>
  <si>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</si>
  <si>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</si>
  <si>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</si>
  <si>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</si>
  <si>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</si>
  <si>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</si>
  <si>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</si>
  <si>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</si>
  <si>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</si>
  <si>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BLK01,JCPENNEY01,OVERSTOCK01</t>
  </si>
  <si>
    <t>4/8/2016</t>
  </si>
  <si>
    <t>4/18/2016</t>
  </si>
  <si>
    <t>5/23/2016</t>
  </si>
  <si>
    <t>5/23/2023</t>
  </si>
  <si>
    <t>1/10/2020</t>
  </si>
  <si>
    <t>5/17/2023</t>
  </si>
  <si>
    <t>ID80-762</t>
  </si>
  <si>
    <t>BLK01,CSNSTORES,JCPENNEY01,MACY02,OLLIIX,OVERSTOCK01,TGTDVS,Zulily</t>
  </si>
  <si>
    <t>3/24/2016</t>
  </si>
  <si>
    <t>9/5/2016</t>
  </si>
  <si>
    <t>4/4/2016</t>
  </si>
  <si>
    <t>9/21/2016</t>
  </si>
  <si>
    <t>ID13-1980</t>
  </si>
  <si>
    <t>CSNSTORES,MACY02,NRTPORT,OVERSTOCK01,TGTDVS,Zulily</t>
  </si>
  <si>
    <t>12/5/2020</t>
  </si>
  <si>
    <t>ID13-2289</t>
  </si>
  <si>
    <t>Watercolor Tie Dye Printed Quilt Set with Throw Pillow</t>
  </si>
  <si>
    <t>AMAZON,AMAZONDS,OVERSTOCK01</t>
  </si>
  <si>
    <t>1/22/2024</t>
  </si>
  <si>
    <t>ID13-2290</t>
  </si>
  <si>
    <t>AMAZON,AMAZONDS,JCPENNEY01,OVERSTOCK01</t>
  </si>
  <si>
    <t>ID80-276</t>
  </si>
  <si>
    <t>Tamira</t>
  </si>
  <si>
    <t>Lacie</t>
  </si>
  <si>
    <t>Dana</t>
  </si>
  <si>
    <t>PF001646</t>
  </si>
  <si>
    <t>JCPENNEY01,Zulily</t>
  </si>
  <si>
    <t>9/1/2015</t>
  </si>
  <si>
    <t>3/2/2015</t>
  </si>
  <si>
    <t>6/14/2015</t>
  </si>
  <si>
    <t>11/22/2016</t>
  </si>
  <si>
    <t>1/27/2020</t>
  </si>
  <si>
    <t>6/26/2020</t>
  </si>
  <si>
    <t>ID80-277</t>
  </si>
  <si>
    <t>JCPENNEY01,MACY02,OLLIIX,TGTDVS,Zulily</t>
  </si>
  <si>
    <t>1/25/2016</t>
  </si>
  <si>
    <t>ID13-1100</t>
  </si>
  <si>
    <t>Global Inspired|Modern/Contemporary</t>
  </si>
  <si>
    <t>5/25/2017</t>
  </si>
  <si>
    <t>2/8/2017</t>
  </si>
  <si>
    <t>9/28/2021</t>
  </si>
  <si>
    <t>4/18/2017</t>
  </si>
  <si>
    <t>ID13-1101</t>
  </si>
  <si>
    <t>AMAZON,AMAZONDS,JCPENNEY01,KOHLDSN,OVERSTOCK01,TGTDVS</t>
  </si>
  <si>
    <t>4/18/2018</t>
  </si>
  <si>
    <t>2/17/2017</t>
  </si>
  <si>
    <t>ID80-406</t>
  </si>
  <si>
    <t>Paul</t>
  </si>
  <si>
    <t>Matteo</t>
  </si>
  <si>
    <t>Blain</t>
  </si>
  <si>
    <t>PF001628</t>
  </si>
  <si>
    <t>8/31/2015</t>
  </si>
  <si>
    <t>10/30/2015</t>
  </si>
  <si>
    <t>2/10/2017</t>
  </si>
  <si>
    <t>8/30/2017</t>
  </si>
  <si>
    <t>ID80-407</t>
  </si>
  <si>
    <t>MACY02,OLLIIX,TGTDVS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</si>
  <si>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</si>
  <si>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</si>
  <si>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</si>
  <si>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</si>
  <si>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</si>
  <si>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</si>
  <si>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</si>
  <si>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</si>
  <si>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</si>
  <si>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</si>
  <si>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</si>
  <si>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</si>
  <si>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</si>
  <si>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</si>
  <si>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</si>
  <si>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</si>
  <si>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</si>
  <si>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</si>
  <si>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9/4/2016</t>
  </si>
  <si>
    <t>12/2/2015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</si>
  <si>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</si>
  <si>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</si>
  <si>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</si>
  <si>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</si>
  <si>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</si>
  <si>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</si>
  <si>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</si>
  <si>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</si>
  <si>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</si>
  <si>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</si>
  <si>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</si>
  <si>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</si>
  <si>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</si>
  <si>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</si>
  <si>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</si>
  <si>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</si>
  <si>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</si>
  <si>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</si>
  <si>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</si>
  <si>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</si>
  <si>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</si>
  <si>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</si>
  <si>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</si>
  <si>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</si>
  <si>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</si>
  <si>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</si>
  <si>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</si>
  <si>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</si>
  <si>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</si>
  <si>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</si>
  <si>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</si>
  <si>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</si>
  <si>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</si>
  <si>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</si>
  <si>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</si>
  <si>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</si>
  <si>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</si>
  <si>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</si>
  <si>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</si>
  <si>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</si>
  <si>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</si>
  <si>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</si>
  <si>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</si>
  <si>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10/7/2020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</si>
  <si>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</si>
  <si>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</si>
  <si>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</si>
  <si>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</si>
  <si>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</si>
  <si>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</si>
  <si>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</si>
  <si>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</si>
  <si>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</si>
  <si>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</si>
  <si>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JCPENNEY01,MACY02,TGTDVS</t>
  </si>
  <si>
    <t>2/20/2022</t>
  </si>
  <si>
    <t>ID13-2084</t>
  </si>
  <si>
    <t>JCPENNEY01,MACY02,OVERSTOCK01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</si>
  <si>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</si>
  <si>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</si>
  <si>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</si>
  <si>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</si>
  <si>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</si>
  <si>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</si>
  <si>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</si>
  <si>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AMAZONDS,CSNSTORES,JCPENNEY01,OVERSTOCK01,TGTDVS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</si>
  <si>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</si>
  <si>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</si>
  <si>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</si>
  <si>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</si>
  <si>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</si>
  <si>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</si>
  <si>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</si>
  <si>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</si>
  <si>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</si>
  <si>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</si>
  <si>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</si>
  <si>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</si>
  <si>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</si>
  <si>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</si>
  <si>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CSNSTORES,MACY02,ROOMECOM,TGTDVS</t>
  </si>
  <si>
    <t>4/17/2019</t>
  </si>
  <si>
    <t>2/17/2019</t>
  </si>
  <si>
    <t>8/5/2020</t>
  </si>
  <si>
    <t>12/31/2019</t>
  </si>
  <si>
    <t>ID13-2029</t>
  </si>
  <si>
    <t>PP001051;PF005443</t>
  </si>
  <si>
    <t>7/3/2021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</si>
  <si>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</si>
  <si>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</si>
  <si>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</si>
  <si>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</si>
  <si>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</si>
  <si>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</si>
  <si>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</si>
  <si>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</si>
  <si>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</si>
  <si>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</si>
  <si>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</si>
  <si>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</si>
  <si>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</si>
  <si>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</si>
  <si>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</si>
  <si>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</si>
  <si>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</si>
  <si>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</si>
  <si>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</si>
  <si>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</si>
  <si>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</si>
  <si>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</si>
  <si>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</si>
  <si>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</si>
  <si>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</si>
  <si>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</si>
  <si>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</si>
  <si>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</si>
  <si>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</si>
  <si>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</si>
  <si>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</si>
  <si>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</si>
  <si>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</si>
  <si>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</si>
  <si>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</si>
  <si>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</si>
  <si>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</si>
  <si>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</si>
  <si>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</si>
  <si>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</si>
  <si>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</si>
  <si>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</si>
  <si>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</si>
  <si>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</si>
  <si>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</si>
  <si>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</si>
  <si>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</si>
  <si>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</si>
  <si>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</si>
  <si>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</si>
  <si>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</si>
  <si>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</si>
  <si>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</si>
  <si>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</si>
  <si>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</si>
  <si>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</si>
  <si>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</si>
  <si>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</si>
  <si>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</si>
  <si>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</si>
  <si>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</si>
  <si>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</si>
  <si>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AMAZON,AMAZONDS,ASHFURNDS,KOHLDSN,OLLIIX,TGTDVS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</si>
  <si>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</si>
  <si>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</si>
  <si>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</si>
  <si>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</si>
  <si>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</si>
  <si>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AMAZON,AMAZONDS,BEALLSDS,CSNSTORES,FINGERHUTDS,OVERSCONSIGN,WALMARTDS</t>
  </si>
  <si>
    <t>8/24/2018</t>
  </si>
  <si>
    <t>9/25/2018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</si>
  <si>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</si>
  <si>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</si>
  <si>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</si>
  <si>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</si>
  <si>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</si>
  <si>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</si>
  <si>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</si>
  <si>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</si>
  <si>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</si>
  <si>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</si>
  <si>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</si>
  <si>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CSNSTORES,OLLIIX</t>
  </si>
  <si>
    <t>6/9/2018</t>
  </si>
  <si>
    <t>6/19/2018</t>
  </si>
  <si>
    <t>7/4/2018</t>
  </si>
  <si>
    <t>1/26/2024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</si>
  <si>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</si>
  <si>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</si>
  <si>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</si>
  <si>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</si>
  <si>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</si>
  <si>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</si>
  <si>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</si>
  <si>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</si>
  <si>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</si>
  <si>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</si>
  <si>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AMAZON,AMAZONDS,CSNSTORES,KOHLDSN,MACY02,OLLIIX,TGTDVS</t>
  </si>
  <si>
    <t>7/14/2019</t>
  </si>
  <si>
    <t>12/19/2018</t>
  </si>
  <si>
    <t>UHK10-0091</t>
  </si>
  <si>
    <t>AMAZON,AMAZONDS,KOHLDSN,MACY02,OVERSTOCK01,TGTDVS</t>
  </si>
  <si>
    <t>7/19/2020</t>
  </si>
  <si>
    <t>UHK10-0126</t>
  </si>
  <si>
    <t>PP001349;PF004828</t>
  </si>
  <si>
    <t>4/4/2024</t>
  </si>
  <si>
    <t>10/20/2019</t>
  </si>
  <si>
    <t>UHK10-0127</t>
  </si>
  <si>
    <t>AMAZON,AMAZONDS,CSNSTORES,JCPENNEY01,KOHLDSN,OVERSTOCK01,TGTDVS</t>
  </si>
  <si>
    <t>8/3/2020</t>
  </si>
  <si>
    <t>8/30/2021</t>
  </si>
  <si>
    <t>UHK10-0130</t>
  </si>
  <si>
    <t>PP001349;PF004829</t>
  </si>
  <si>
    <t>5/7/2024</t>
  </si>
  <si>
    <t>8/30/2019</t>
  </si>
  <si>
    <t>10/12/2019</t>
  </si>
  <si>
    <t>8/21/2020</t>
  </si>
  <si>
    <t>UHK10-0131</t>
  </si>
  <si>
    <t>UHK10-0145</t>
  </si>
  <si>
    <t>Green / Navy</t>
  </si>
  <si>
    <t>PP001349;PF005208</t>
  </si>
  <si>
    <t>3/28/2021</t>
  </si>
  <si>
    <t>11/27/2020</t>
  </si>
  <si>
    <t>2/19/2021</t>
  </si>
  <si>
    <t>12/6/2020</t>
  </si>
  <si>
    <t>UHK10-0122</t>
  </si>
  <si>
    <t>PP001349;PF004827</t>
  </si>
  <si>
    <t>10/20/2020</t>
  </si>
  <si>
    <t>UHK10-0123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</si>
  <si>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</si>
  <si>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</si>
  <si>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</si>
  <si>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</si>
  <si>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</si>
  <si>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</si>
  <si>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</si>
  <si>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8/1/2021</t>
  </si>
  <si>
    <t>8/7/2021</t>
  </si>
  <si>
    <t>8/6/2021</t>
  </si>
  <si>
    <t>UHK10-0149</t>
  </si>
  <si>
    <t>11/22/2020</t>
  </si>
  <si>
    <t>12/13/2020</t>
  </si>
  <si>
    <t>2/20/2021</t>
  </si>
  <si>
    <t>8/31/2021</t>
  </si>
  <si>
    <t>UHK10-0156</t>
  </si>
  <si>
    <t>Iris</t>
  </si>
  <si>
    <t>Kinsley</t>
  </si>
  <si>
    <t>Woodland Animals Cotton Reversible Comforter Set</t>
  </si>
  <si>
    <t>PF005316</t>
  </si>
  <si>
    <t>3/21/2024</t>
  </si>
  <si>
    <t>AMAZON,CSNSTORES,MACY02,OLLIIX,OVERSTOCK01,TGTDVS</t>
  </si>
  <si>
    <t>1/15/2021</t>
  </si>
  <si>
    <t>2/9/2021</t>
  </si>
  <si>
    <t>UHK10-0157</t>
  </si>
  <si>
    <t>2/23/2022</t>
  </si>
  <si>
    <t>UHK10-0142</t>
  </si>
  <si>
    <t>Morris</t>
  </si>
  <si>
    <t>Noah</t>
  </si>
  <si>
    <t>Stripe Printed Comforter Set</t>
  </si>
  <si>
    <t>PF005207</t>
  </si>
  <si>
    <t>3/20/2024</t>
  </si>
  <si>
    <t>AMAZONDS,BLK01,CSNSTORES,HDDS,KOHLDSN,MACY02,OVERSTOCK01,TGTDVS,Zulily</t>
  </si>
  <si>
    <t>8/26/2021</t>
  </si>
  <si>
    <t>8/18/2021</t>
  </si>
  <si>
    <t>UHK10-0143</t>
  </si>
  <si>
    <t>AMAZONDS,CSNSTORES,HDDS,JCPENNEY01,KOHLDSN,OVERSTOCK01,TGTDVS,WALMARTDS,Zulily</t>
  </si>
  <si>
    <t>3/7/2021</t>
  </si>
  <si>
    <t>8/4/2021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</si>
  <si>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</si>
  <si>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</si>
  <si>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</si>
  <si>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</si>
  <si>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</si>
  <si>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</si>
  <si>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AMAZON,AMAZONDS,CSNSTORES,KOHLDSN,MACY02,OVERSTOCK01,TGTDVS</t>
  </si>
  <si>
    <t>1/13/2019</t>
  </si>
  <si>
    <t>1/24/2019</t>
  </si>
  <si>
    <t>9/17/2021</t>
  </si>
  <si>
    <t>UHK10-0099</t>
  </si>
  <si>
    <t>AMAZONDS,CSNSTORES,MACY02,OVERSTOCK01,TGTDVS,WALMARTDS</t>
  </si>
  <si>
    <t>7/24/2020</t>
  </si>
  <si>
    <t>8/1/2019</t>
  </si>
  <si>
    <t>UHK10-0048</t>
  </si>
  <si>
    <t>PF002490</t>
  </si>
  <si>
    <t>AMAZON,CSNSTORES,KOHLDSN,OVERSTOCK01,TGTDVS</t>
  </si>
  <si>
    <t>10/17/2017</t>
  </si>
  <si>
    <t>2/5/2018</t>
  </si>
  <si>
    <t>7/18/2018</t>
  </si>
  <si>
    <t>UHK10-0049</t>
  </si>
  <si>
    <t>PF002490;PP000904</t>
  </si>
  <si>
    <t>AMAZON,CSNSTORES,FINGERHUTDS,KOHLDSN,ROOMECOM,TGTDVS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</si>
  <si>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</si>
  <si>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</si>
  <si>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</si>
  <si>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</si>
  <si>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</si>
  <si>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</si>
  <si>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</si>
  <si>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</si>
  <si>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CSNSTORES,DESINC,OVERSTOCK01,TGTDVS</t>
  </si>
  <si>
    <t>6/19/2021</t>
  </si>
  <si>
    <t>10/6/2021</t>
  </si>
  <si>
    <t>8/3/2021</t>
  </si>
  <si>
    <t>8/30/2022</t>
  </si>
  <si>
    <t>UHK10-0171</t>
  </si>
  <si>
    <t>CSNSTORES,HDDS,KOHLDSN,OLLIIX,OVERSTOCK01,TGTDVS</t>
  </si>
  <si>
    <t>UHK10-0166</t>
  </si>
  <si>
    <t>PP001606;PF005392</t>
  </si>
  <si>
    <t>UHK10-0167</t>
  </si>
  <si>
    <t>JCPENNEY01,KOHLDSN,MACY02,OLLIIX</t>
  </si>
  <si>
    <t>7/13/2021</t>
  </si>
  <si>
    <t>UHK10-0017</t>
  </si>
  <si>
    <t>Cloud</t>
  </si>
  <si>
    <t>Bliss</t>
  </si>
  <si>
    <t>Euphoria</t>
  </si>
  <si>
    <t>Cotton Printed Comforter Set</t>
  </si>
  <si>
    <t>PF002480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</si>
  <si>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</si>
  <si>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</si>
  <si>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</si>
  <si>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</si>
  <si>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</si>
  <si>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</si>
  <si>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</si>
  <si>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AMAZON,MACY02,ROOMECOM,TGTDVS</t>
  </si>
  <si>
    <t>7/20/2019</t>
  </si>
  <si>
    <t>5/24/2017</t>
  </si>
  <si>
    <t>10/7/2021</t>
  </si>
  <si>
    <t>UHK10-0013</t>
  </si>
  <si>
    <t>PP000645;PF004077</t>
  </si>
  <si>
    <t>AMAZON,AMAZONDS,OLLIIX,TGTDVS</t>
  </si>
  <si>
    <t>11/21/2017</t>
  </si>
  <si>
    <t>8/27/2017</t>
  </si>
  <si>
    <t>1/1/2018</t>
  </si>
  <si>
    <t>UHK10-0014</t>
  </si>
  <si>
    <t>AMAZON,CSNSTORES,DESINC,MACY02,OVERSTOCK01,TGTDVS</t>
  </si>
  <si>
    <t>12/17/2017</t>
  </si>
  <si>
    <t>1/4/2018</t>
  </si>
  <si>
    <t>10/16/2022</t>
  </si>
  <si>
    <t>8/30/2020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</si>
  <si>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</si>
  <si>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</si>
  <si>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</si>
  <si>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</si>
  <si>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</si>
  <si>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</si>
  <si>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</si>
  <si>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</si>
  <si>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</si>
  <si>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</si>
  <si>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</si>
  <si>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</si>
  <si>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</si>
  <si>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</si>
  <si>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</si>
  <si>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</si>
  <si>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</si>
  <si>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AMAZON,CSNSTORES,JCPENNEY01,KOHLDSN,MACY02,TGTDVS</t>
  </si>
  <si>
    <t>UHK10-0036</t>
  </si>
  <si>
    <t>Finn</t>
  </si>
  <si>
    <t>Aaron</t>
  </si>
  <si>
    <t>Luke</t>
  </si>
  <si>
    <t>Shark Cotton Comforter Set</t>
  </si>
  <si>
    <t>PF002488</t>
  </si>
  <si>
    <t>AMAZON,AMAZONDS,BLK01,CSNSTORES,HDDS,OVERSTOCK01,TGTDVS</t>
  </si>
  <si>
    <t>9/6/2017</t>
  </si>
  <si>
    <t>9/19/2017</t>
  </si>
  <si>
    <t>10/25/2021</t>
  </si>
  <si>
    <t>4/19/2021</t>
  </si>
  <si>
    <t>UHK10-0037</t>
  </si>
  <si>
    <t>AMAZON,BLK01,CSNSTORES,JCPENNEY01,OVERSTOCK01,TGTDVS,Zulily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</si>
  <si>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</si>
  <si>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</si>
  <si>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</si>
  <si>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</si>
  <si>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</si>
  <si>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</si>
  <si>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</si>
  <si>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AMAZON,DESINC,MACY02,OVERSTOCK01</t>
  </si>
  <si>
    <t>1/24/2020</t>
  </si>
  <si>
    <t>9/16/2018</t>
  </si>
  <si>
    <t>8/13/2018</t>
  </si>
  <si>
    <t>1/5/2019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</si>
  <si>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</si>
  <si>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</si>
  <si>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</si>
  <si>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</si>
  <si>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</si>
  <si>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</si>
  <si>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AMAZON,JCPENNEY01,OLLIIX,TGTDVS</t>
  </si>
  <si>
    <t>3/13/2021</t>
  </si>
  <si>
    <t>8/17/2021</t>
  </si>
  <si>
    <t>UHK10-0163</t>
  </si>
  <si>
    <t>CSNSTORES,DESINC,JCPENNEY01,OVERSTOCK01,TGTDVS</t>
  </si>
  <si>
    <t>UHK10-0057</t>
  </si>
  <si>
    <t>Desert Bloom</t>
  </si>
  <si>
    <t>Cacti</t>
  </si>
  <si>
    <t>Red Multi</t>
  </si>
  <si>
    <t>PP000826;PF004157</t>
  </si>
  <si>
    <t>6/3/2018</t>
  </si>
  <si>
    <t>5/1/2018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</si>
  <si>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</si>
  <si>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</si>
  <si>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</si>
  <si>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</si>
  <si>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</si>
  <si>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</si>
  <si>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</si>
  <si>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</si>
  <si>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</si>
  <si>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</si>
  <si>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</si>
  <si>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</si>
  <si>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</si>
  <si>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</si>
  <si>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</si>
  <si>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</si>
  <si>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</si>
  <si>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</si>
  <si>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</si>
  <si>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AMAZON,KOHLDSN,WALMARTDS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</si>
  <si>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</si>
  <si>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</si>
  <si>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</si>
  <si>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</si>
  <si>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</si>
  <si>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CSNSTORES,JCPENNEY01,MACY02,OVERSTOCK01</t>
  </si>
  <si>
    <t>11/11/2022</t>
  </si>
  <si>
    <t>UHK10-0193</t>
  </si>
  <si>
    <t>CSNSTORES,JCPENNEY01,KOHLDSN,OVERSTOCK01,Zulily</t>
  </si>
  <si>
    <t>UHK10-0188</t>
  </si>
  <si>
    <t>Cotton Cabana Stripe Reversible Comforter Set with Rainbow Reverse</t>
  </si>
  <si>
    <t>PP001810;PF005805</t>
  </si>
  <si>
    <t>CSNSTORES,KOHLDSN,OVERSTOCK01</t>
  </si>
  <si>
    <t>UHK10-0189</t>
  </si>
  <si>
    <t>UHK13-0186</t>
  </si>
  <si>
    <t>Reversible Sunshine Printed Cotton Quilt Set with Throw Pillow</t>
  </si>
  <si>
    <t>CSNSTORES,JCPENNEY01,OLLIIX,OVERSTOCK01,TGTDVS</t>
  </si>
  <si>
    <t>UHK13-0187</t>
  </si>
  <si>
    <t>AMAZON,AMAZONDS,BLK01,CSNSTORES,JCPENNEY01,OLLIIX,OVERSTOCK01,TGTDVS</t>
  </si>
  <si>
    <t>UHK13-0019</t>
  </si>
  <si>
    <t>Reversible Cotton Quilt Set with Throw Pillows</t>
  </si>
  <si>
    <t>AMAZON,AMAZONDS,BLK01,MACY02,OLLIIX,OVERSTOCK01,TGTDVS</t>
  </si>
  <si>
    <t>3/24/2017</t>
  </si>
  <si>
    <t>UHK13-0020</t>
  </si>
  <si>
    <t>AMAZON,CSNSTORES,KOHLDSN,OLLIIX,OVERSTOCK01,TGTDVS</t>
  </si>
  <si>
    <t>UHK13-0015</t>
  </si>
  <si>
    <t>7/19/2018</t>
  </si>
  <si>
    <t>7/7/2021</t>
  </si>
  <si>
    <t>UHK13-0016</t>
  </si>
  <si>
    <t>AMAZON,CSNSTORES,OLLIIX,OVERSTOCK01</t>
  </si>
  <si>
    <t>1/5/2018</t>
  </si>
  <si>
    <t>11/14/2018</t>
  </si>
  <si>
    <t>UHK13-0052</t>
  </si>
  <si>
    <t xml:space="preserve">Unicorn Reversible Cotton  Quilt Set with Throw Pillows</t>
  </si>
  <si>
    <t>9/27/2021</t>
  </si>
  <si>
    <t>7/7/2018</t>
  </si>
  <si>
    <t>11/16/2019</t>
  </si>
  <si>
    <t>UHK13-0053</t>
  </si>
  <si>
    <t>10/3/2017</t>
  </si>
  <si>
    <t>UHK13-0102</t>
  </si>
  <si>
    <t>AMAZON,CSNSTORES,HDDS,MACY02,OVERSTOCK01,TGTDVS</t>
  </si>
  <si>
    <t>12/11/2022</t>
  </si>
  <si>
    <t>UHK13-0103</t>
  </si>
  <si>
    <t>AMAZON,AMAZONDS,JCPENNEY01,TGTDVS</t>
  </si>
  <si>
    <t>11/11/2020</t>
  </si>
  <si>
    <t>7/7/2019</t>
  </si>
  <si>
    <t>UHK13-0040</t>
  </si>
  <si>
    <t>Shark Reversible Cotton Quilt Set with Throw Pillows</t>
  </si>
  <si>
    <t>AMAZON,AMAZONDS,CSNSTORES,OLLIIX</t>
  </si>
  <si>
    <t>11/25/2022</t>
  </si>
  <si>
    <t>UHK13-0041</t>
  </si>
  <si>
    <t>3/9/2018</t>
  </si>
  <si>
    <t>8/20/2023</t>
  </si>
  <si>
    <t>UHK13-0092</t>
  </si>
  <si>
    <t>Pom Pom Cotton Jacquard Quilt Set with Throw Pillows</t>
  </si>
  <si>
    <t>AMAZON,OVERSTOCK01</t>
  </si>
  <si>
    <t>UHK13-0093</t>
  </si>
  <si>
    <t>6/8/2019</t>
  </si>
  <si>
    <t>8/18/2020</t>
  </si>
  <si>
    <t>8/31/2018</t>
  </si>
  <si>
    <t>UHK13-0164</t>
  </si>
  <si>
    <t>Rainbow Sunburst Reversible Cotton Quilt Set with Throw Pillow</t>
  </si>
  <si>
    <t>AMAZON,JCPENNEY01,MACY02,TGTDVS</t>
  </si>
  <si>
    <t>9/11/2021</t>
  </si>
  <si>
    <t>3/22/2021</t>
  </si>
  <si>
    <t>UHK13-0165</t>
  </si>
  <si>
    <t>AMAZON,CSNSTORES,KOHLDSN</t>
  </si>
  <si>
    <t>11/23/2022</t>
  </si>
  <si>
    <t>UHK13-0061</t>
  </si>
  <si>
    <t>Cotton Reversible Coverlet Set</t>
  </si>
  <si>
    <t>CSNSTORES,KOHLDSN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</si>
  <si>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</si>
  <si>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</si>
  <si>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</si>
  <si>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</si>
  <si>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</si>
  <si>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</si>
  <si>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</si>
  <si>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</si>
  <si>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</si>
  <si>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</si>
  <si>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</si>
  <si>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11/27/2019</t>
  </si>
  <si>
    <t>4/12/2020</t>
  </si>
  <si>
    <t>UHK13-0109</t>
  </si>
  <si>
    <t>4/27/2020</t>
  </si>
  <si>
    <t>UHK13-0154</t>
  </si>
  <si>
    <t>UHK13-0194</t>
  </si>
  <si>
    <t>Cotton Cabana Stripe Reversible Quilt Set with Shark Reverse</t>
  </si>
  <si>
    <t>UHK13-0195</t>
  </si>
  <si>
    <t>11/3/2022</t>
  </si>
  <si>
    <t>UHK13-0190</t>
  </si>
  <si>
    <t>Cotton Cabana Stripe Reversible Quilt Set with Rainbow Reverse</t>
  </si>
  <si>
    <t>UHK13-0191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</si>
  <si>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</si>
  <si>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</si>
  <si>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</si>
  <si>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</si>
  <si>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</si>
  <si>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</si>
  <si>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</si>
  <si>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8/10/2023</t>
  </si>
  <si>
    <t>7/22/2023</t>
  </si>
  <si>
    <t>UHK13-0225</t>
  </si>
  <si>
    <t>UHK13-0084</t>
  </si>
  <si>
    <t>6 Piece Cotton Reversible Daybed Set</t>
  </si>
  <si>
    <t>B-</t>
  </si>
  <si>
    <t>AMAZON,AMAZONDS,JCPENNEY01,MACY02,WALMARTDS</t>
  </si>
  <si>
    <t>8/15/2018</t>
  </si>
  <si>
    <t>8/4/2019</t>
  </si>
  <si>
    <t>UHK12-0228</t>
  </si>
  <si>
    <t>Floral Reversible Tufted Chenille Duvet Cover Set</t>
  </si>
  <si>
    <t>UHK12-0229</t>
  </si>
  <si>
    <t>11/25/2023</t>
  </si>
  <si>
    <t>UHK12-0138</t>
  </si>
  <si>
    <t>Cotton Jacquard Pom Pom Duvet Cover Set</t>
  </si>
  <si>
    <t>PF004432;PP001349</t>
  </si>
  <si>
    <t>AMAZON,JCPENNEY01,MACY02,OVERSTOCK01,TGTDVS,Zulily</t>
  </si>
  <si>
    <t>9/18/2020</t>
  </si>
  <si>
    <t>UHK12-0139</t>
  </si>
  <si>
    <t>9/21/2020</t>
  </si>
  <si>
    <t>12/24/2020</t>
  </si>
  <si>
    <t>UHK12-0033</t>
  </si>
  <si>
    <t>Cotton Printed Duvet Cover Set</t>
  </si>
  <si>
    <t>AMAZON,CSNSTORES,JCPENNEY01,OVERSTOCK01,TGTDVS</t>
  </si>
  <si>
    <t>1/30/2018</t>
  </si>
  <si>
    <t>11/17/2017</t>
  </si>
  <si>
    <t>UHK12-0034</t>
  </si>
  <si>
    <t>4/12/2018</t>
  </si>
  <si>
    <t>12/14/2021</t>
  </si>
  <si>
    <t>UHK12-0054</t>
  </si>
  <si>
    <t>BLK01,TGTDVS</t>
  </si>
  <si>
    <t>9/11/2018</t>
  </si>
  <si>
    <t>3/7/2023</t>
  </si>
  <si>
    <t>UHK12-0055</t>
  </si>
  <si>
    <t>1/14/2018</t>
  </si>
  <si>
    <t>UHK12-0100</t>
  </si>
  <si>
    <t>Unicorn Cotton Duvet Cover Set</t>
  </si>
  <si>
    <t>AMAZON,ASHFURNDS,MACY02,OLLIIX,OVERSTOCK01</t>
  </si>
  <si>
    <t>UHK12-0101</t>
  </si>
  <si>
    <t>2/24/2019</t>
  </si>
  <si>
    <t>UHK12-0050</t>
  </si>
  <si>
    <t>2/6/2018</t>
  </si>
  <si>
    <t>UHK12-0051</t>
  </si>
  <si>
    <t>11/17/2019</t>
  </si>
  <si>
    <t>UHK12-0172</t>
  </si>
  <si>
    <t>Cotton Duvet Cover Set with Chenille Trim</t>
  </si>
  <si>
    <t>7/31/2021</t>
  </si>
  <si>
    <t>7/20/2021</t>
  </si>
  <si>
    <t>UHK12-0173</t>
  </si>
  <si>
    <t>10/27/2021</t>
  </si>
  <si>
    <t>UHK12-0169</t>
  </si>
  <si>
    <t>UHK12-0038</t>
  </si>
  <si>
    <t>Shark Cotton Duvet Cover Set</t>
  </si>
  <si>
    <t>UHK12-0039</t>
  </si>
  <si>
    <t>AMAZON,OVERSTOCK01,TGTDVS,Zulily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</si>
  <si>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</si>
  <si>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</si>
  <si>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</si>
  <si>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</si>
  <si>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</si>
  <si>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</si>
  <si>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</si>
  <si>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</si>
  <si>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</si>
  <si>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</si>
  <si>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</si>
  <si>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</si>
  <si>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</si>
  <si>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</si>
  <si>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3/8/2024</t>
  </si>
  <si>
    <t>AMAZON,AMAZONDS,BLK01,CSNSTORES,JCPENNEY01,KOHLDSN,MACY02,OLLIIX,OVERSTOCK01,ROOMECOM,TGTDVS</t>
  </si>
  <si>
    <t>3/17/2019</t>
  </si>
  <si>
    <t>10/9/2018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</si>
  <si>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</si>
  <si>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</si>
  <si>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</si>
  <si>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</si>
  <si>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</si>
  <si>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PP000980;PF004436</t>
  </si>
  <si>
    <t>AMAZON,AMAZONDS,CSNSTORES,JCPENNEY01,KOHLDSN,MACY02,OLLIIX,OVERSTOCK01,TGTDVS</t>
  </si>
  <si>
    <t>MZ10-0574</t>
  </si>
  <si>
    <t>AMAZON,AMAZONDS,CSNSTORES,JCPENNEY01,MACY02,NRTPORT,OLLIIX,OVERSTOCK01,TGTDVS</t>
  </si>
  <si>
    <t>6/14/2019</t>
  </si>
  <si>
    <t>11/8/2018</t>
  </si>
  <si>
    <t>2/14/2020</t>
  </si>
  <si>
    <t>MZ10-0629</t>
  </si>
  <si>
    <t>PP000980;PF005551</t>
  </si>
  <si>
    <t>12/15/2021</t>
  </si>
  <si>
    <t>MZ10-0630</t>
  </si>
  <si>
    <t>AMAZON,AMAZONDS,OLLIIX,Zulily</t>
  </si>
  <si>
    <t>1/30/2022</t>
  </si>
  <si>
    <t>MZ10-0652</t>
  </si>
  <si>
    <t>Black/Gold</t>
  </si>
  <si>
    <t>PP000980;PF006273</t>
  </si>
  <si>
    <t>6/19/2024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</si>
  <si>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</si>
  <si>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</si>
  <si>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</si>
  <si>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</si>
  <si>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</si>
  <si>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</si>
  <si>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</si>
  <si>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</si>
  <si>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</si>
  <si>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</si>
  <si>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</si>
  <si>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</si>
  <si>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AMAZON,DESINC,FINGERHUTDS,NRTPORT,OVERSTOCK01</t>
  </si>
  <si>
    <t>6/30/2022</t>
  </si>
  <si>
    <t>5/26/2015</t>
  </si>
  <si>
    <t>11/12/2015</t>
  </si>
  <si>
    <t>MZ10-228</t>
  </si>
  <si>
    <t>AMAZON,FINGERHUTDS,JCPENNEY01,NRTPORT,OVERSTOCK01</t>
  </si>
  <si>
    <t>2/3/2017</t>
  </si>
  <si>
    <t>11/10/2015</t>
  </si>
  <si>
    <t>3/11/2015</t>
  </si>
  <si>
    <t>MZ10-484</t>
  </si>
  <si>
    <t>AMAZON,DESINC,FINGERHUTDS,HDDS,MACY02,NRTPORT,OLLIIX,OVERSTOCK01</t>
  </si>
  <si>
    <t>4/15/2018</t>
  </si>
  <si>
    <t>2/6/2017</t>
  </si>
  <si>
    <t>MZ10-225</t>
  </si>
  <si>
    <t>Chloe</t>
  </si>
  <si>
    <t>PF000212;PP000400</t>
  </si>
  <si>
    <t>HDDS,HSNDS,OVERSTOCK01,TGTDVS</t>
  </si>
  <si>
    <t>10/20/2017</t>
  </si>
  <si>
    <t>1/30/2015</t>
  </si>
  <si>
    <t>11/5/2015</t>
  </si>
  <si>
    <t>3/20/2015</t>
  </si>
  <si>
    <t>MZ10-226</t>
  </si>
  <si>
    <t>3/18/2024</t>
  </si>
  <si>
    <t>AMAZON,AMAZONDS,BLK01,CSNSTORES,DESINC,FINGERHUTDS,HDDS,HSNDS,JCPENNEY01,KOHLDSN,MACY02,NRTPORT,OLLIIX,OVERSTOCK01,TGTDVS</t>
  </si>
  <si>
    <t>2/11/2015</t>
  </si>
  <si>
    <t>10/8/2015</t>
  </si>
  <si>
    <t>MZ10-483</t>
  </si>
  <si>
    <t>AMAZONDS,BLK01,DESINC,JCPENNEY01,NRTPORT,OVERSTOCK01,TGTDVS</t>
  </si>
  <si>
    <t>9/22/2016</t>
  </si>
  <si>
    <t>5/24/2016</t>
  </si>
  <si>
    <t>6/12/2016</t>
  </si>
  <si>
    <t>MZ10-0560</t>
  </si>
  <si>
    <t>Corinne</t>
  </si>
  <si>
    <t>PP000796;PF004119</t>
  </si>
  <si>
    <t>AMAZON,AMAZONDS,FINGERHUTDS,HDDS,MACY02,NRTPORT,OVERSTOCK01,TGTDVS</t>
  </si>
  <si>
    <t>2/7/2019</t>
  </si>
  <si>
    <t>5/6/2018</t>
  </si>
  <si>
    <t>MZ10-0561</t>
  </si>
  <si>
    <t>AMAZON,AMAZONDS,BLK01,HDDS,JCPENNEY01,KOHLDSN,MACY02,NRTPORT,OVERSTOCK01,TGTDVS,WALMARTDS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</si>
  <si>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</si>
  <si>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</si>
  <si>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</si>
  <si>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</si>
  <si>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</si>
  <si>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</si>
  <si>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</si>
  <si>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CSNSTORES,DESINC,FINGERHUTDS,JCPENNEY01,KOHLDSN,MACY02,OLLIIX,OVERSTOCK01,TGTDVS</t>
  </si>
  <si>
    <t>8/27/2019</t>
  </si>
  <si>
    <t>8/23/2020</t>
  </si>
  <si>
    <t>MZ10-0596</t>
  </si>
  <si>
    <t>AMAZON,BLK01,CSNSTORES,FINGERHUTDS,JCPENNEY01,KOHLDSN,MACY02,OLLIIX,OVERSTOCK01,TGTDVS</t>
  </si>
  <si>
    <t>1/3/2020</t>
  </si>
  <si>
    <t>7/18/2020</t>
  </si>
  <si>
    <t>MZ10-0616</t>
  </si>
  <si>
    <t>PP001532;PF005187</t>
  </si>
  <si>
    <t>8/14/2022</t>
  </si>
  <si>
    <t>MZ10-074</t>
  </si>
  <si>
    <t>Allison</t>
  </si>
  <si>
    <t>Kelly</t>
  </si>
  <si>
    <t>PF000013</t>
  </si>
  <si>
    <t>AMAZON,CSNSTORES,JCPENNEY01,KOHLDSN,OVERSTOCK01,TGTDVS</t>
  </si>
  <si>
    <t>4/8/2015</t>
  </si>
  <si>
    <t>MZ10-075</t>
  </si>
  <si>
    <t>AMAZON,CSNSTORES,DESINC,HDDS,JCPENNEY01,KOHLDSN,MACY02,OLLIIX,OVERSTOCK01,TGTDVS,Zulily</t>
  </si>
  <si>
    <t>4/1/2015</t>
  </si>
  <si>
    <t>MZ10-0645</t>
  </si>
  <si>
    <t>PF000013;PP000370</t>
  </si>
  <si>
    <t>AMAZON,CSNSTORES,KOHLDSN,MACY02,OVERSTOCK01,TGTDVS</t>
  </si>
  <si>
    <t>1/21/2024</t>
  </si>
  <si>
    <t>MZ10-512</t>
  </si>
  <si>
    <t>PF000024</t>
  </si>
  <si>
    <t>AMAZON,AMAZONDS,CSNSTORES,JCPENNEY01,MACY02,TGTDVS,WALMARTDS</t>
  </si>
  <si>
    <t>4/23/2017</t>
  </si>
  <si>
    <t>11/19/2016</t>
  </si>
  <si>
    <t>11/26/2016</t>
  </si>
  <si>
    <t>6/14/2017</t>
  </si>
  <si>
    <t>12/14/2016</t>
  </si>
  <si>
    <t>12/8/2016</t>
  </si>
  <si>
    <t>MZ10-513</t>
  </si>
  <si>
    <t>AMAZON,AMAZONDS,CSNSTORES,JCPENNEY01,MACY02,OLLIIX,OVERSTOCK01</t>
  </si>
  <si>
    <t>2/23/2017</t>
  </si>
  <si>
    <t>MZ10-0644</t>
  </si>
  <si>
    <t>PF000024;PP000370</t>
  </si>
  <si>
    <t>CSNSTORES,JCPENNEY01,TGTDVS</t>
  </si>
  <si>
    <t>12/25/2022</t>
  </si>
  <si>
    <t>1/27/2023</t>
  </si>
  <si>
    <t>MZ10-188</t>
  </si>
  <si>
    <t>Pipeline</t>
  </si>
  <si>
    <t>Switch</t>
  </si>
  <si>
    <t>Maverick</t>
  </si>
  <si>
    <t>Red</t>
  </si>
  <si>
    <t>PF000190</t>
  </si>
  <si>
    <t>AMAZON,JCPENNEY01,KOHLDSN,NRTPORT,OLLIIX,TGTDVS</t>
  </si>
  <si>
    <t>3/5/2015</t>
  </si>
  <si>
    <t>4/30/2015</t>
  </si>
  <si>
    <t>MZ10-189</t>
  </si>
  <si>
    <t>AMAZON,BLK01,CSNSTORES,JCPENNEY01,MACY02,OLLIIX,TGTDVS,WALMARTDS</t>
  </si>
  <si>
    <t>4/20/2015</t>
  </si>
  <si>
    <t>MZ10-062</t>
  </si>
  <si>
    <t>PF000002</t>
  </si>
  <si>
    <t>12/3/2020</t>
  </si>
  <si>
    <t>3/26/2015</t>
  </si>
  <si>
    <t>MZ10-063</t>
  </si>
  <si>
    <t>CSNSTORES,KOHLDSN,MACY02,OLLIIX,OVERSTOCK01,TGTDVS</t>
  </si>
  <si>
    <t>MZ10-502</t>
  </si>
  <si>
    <t>10/12/2017</t>
  </si>
  <si>
    <t>4/30/2017</t>
  </si>
  <si>
    <t>11/23/2016</t>
  </si>
  <si>
    <t>11/26/2020</t>
  </si>
  <si>
    <t>MZ10-084</t>
  </si>
  <si>
    <t>Ashton</t>
  </si>
  <si>
    <t>Garrett</t>
  </si>
  <si>
    <t>Cody</t>
  </si>
  <si>
    <t>Khaki/Navy</t>
  </si>
  <si>
    <t>PF000057</t>
  </si>
  <si>
    <t>4/24/2024</t>
  </si>
  <si>
    <t>AMAZON,KOHLDSN,MACY02,OLLIIX</t>
  </si>
  <si>
    <t>1/6/2015</t>
  </si>
  <si>
    <t>MZ10-085</t>
  </si>
  <si>
    <t>AMAZONDS,CSNSTORES,JCPENNEY01,KOHLDSN,MACY02,OLLIIX,OVERSTOCK01,TGTDVS</t>
  </si>
  <si>
    <t>1/26/2015</t>
  </si>
  <si>
    <t>MZ10-508</t>
  </si>
  <si>
    <t>AMAZON,AMAZONDS,AMERSIGNDS,JCPENNEY01,MACY02,OLLIIX,OVERSTOCK01,TGTDVS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</si>
  <si>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</si>
  <si>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</si>
  <si>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</si>
  <si>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</si>
  <si>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</si>
  <si>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</si>
  <si>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</si>
  <si>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</si>
  <si>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CSNSTORES,JCPENNEY01,KOHLDSN,OVERSTOCK01</t>
  </si>
  <si>
    <t>MZ10-0633</t>
  </si>
  <si>
    <t>1/23/2022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</si>
  <si>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</si>
  <si>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</si>
  <si>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</si>
  <si>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</si>
  <si>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</si>
  <si>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</si>
  <si>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</si>
  <si>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4/18/2021</t>
  </si>
  <si>
    <t>7/8/2021</t>
  </si>
  <si>
    <t>MZ10-0592</t>
  </si>
  <si>
    <t>CSNSTORES,DESINC,JCPENNEY01,KOHLDSN,MACY02,OLLIIX,TGTDVS</t>
  </si>
  <si>
    <t>MZ10-0612</t>
  </si>
  <si>
    <t xml:space="preserve">Metallic  Printed Reversible Comforter Set</t>
  </si>
  <si>
    <t>Teal/Purple</t>
  </si>
  <si>
    <t>PP001531;PF005186</t>
  </si>
  <si>
    <t>CSNSTORES,JCPENNEY01,MACY02,OVERSTOCK01,TGTDVS</t>
  </si>
  <si>
    <t>9/20/2020</t>
  </si>
  <si>
    <t>MZ10-223</t>
  </si>
  <si>
    <t>Riley</t>
  </si>
  <si>
    <t>Sadie</t>
  </si>
  <si>
    <t>Angela</t>
  </si>
  <si>
    <t>PF000201</t>
  </si>
  <si>
    <t>AMAZON,CSNSTORES,FINGERHUTDS,HDDS,NRTPORT,OLLIIX,OVERSTOCK01</t>
  </si>
  <si>
    <t>2/2/2015</t>
  </si>
  <si>
    <t>5/28/2015</t>
  </si>
  <si>
    <t>11/17/2015</t>
  </si>
  <si>
    <t>MZ10-224</t>
  </si>
  <si>
    <t>AMAZON,CSNSTORES,FINGERHUTDS,KOHLDSN,NRTPORT,OVERSTOCK01,TGTDVS,WALMARTDS</t>
  </si>
  <si>
    <t>4/10/2015</t>
  </si>
  <si>
    <t>MZ10-098</t>
  </si>
  <si>
    <t>Brody</t>
  </si>
  <si>
    <t>Bradley</t>
  </si>
  <si>
    <t>PF000079</t>
  </si>
  <si>
    <t>AMAZON,CSNSTORES,JCPENNEY01,KOHLDSN,TGTDVS</t>
  </si>
  <si>
    <t>MZ10-099</t>
  </si>
  <si>
    <t>AMAZONDS,BLK01,CSNSTORES,KOHLDSN,MACY02,OLLIIX,OVERSTOCK01,TGTDVS</t>
  </si>
  <si>
    <t>9/7/2017</t>
  </si>
  <si>
    <t>MZ10-058</t>
  </si>
  <si>
    <t>Tamil</t>
  </si>
  <si>
    <t>Asha</t>
  </si>
  <si>
    <t>Tula</t>
  </si>
  <si>
    <t>PF000542;PP000517</t>
  </si>
  <si>
    <t>6/18/2022</t>
  </si>
  <si>
    <t>MZ10-059</t>
  </si>
  <si>
    <t>5/12/2016</t>
  </si>
  <si>
    <t>2/27/2015</t>
  </si>
  <si>
    <t>MZ10-177</t>
  </si>
  <si>
    <t>3/25/2015</t>
  </si>
  <si>
    <t>6/23/2015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</si>
  <si>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</si>
  <si>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</si>
  <si>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</si>
  <si>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</si>
  <si>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</si>
  <si>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</si>
  <si>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</si>
  <si>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</si>
  <si>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</si>
  <si>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</si>
  <si>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</si>
  <si>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</si>
  <si>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</si>
  <si>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</si>
  <si>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</si>
  <si>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MZ10-230</t>
  </si>
  <si>
    <t>AMAZON,AMAZONDS,CSNSTORES,JCPENNEY01,TGTDVS,WALMARTDS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</si>
  <si>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</si>
  <si>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</si>
  <si>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</si>
  <si>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</si>
  <si>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</si>
  <si>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</si>
  <si>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</si>
  <si>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</si>
  <si>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</si>
  <si>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</si>
  <si>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</si>
  <si>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</si>
  <si>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</si>
  <si>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AMAZON,CSNSTORES,MACY02,OVERSTOCK01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</si>
  <si>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</si>
  <si>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</si>
  <si>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</si>
  <si>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</si>
  <si>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</si>
  <si>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</si>
  <si>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</si>
  <si>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</si>
  <si>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</si>
  <si>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</si>
  <si>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</si>
  <si>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</si>
  <si>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</si>
  <si>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</si>
  <si>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</si>
  <si>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</si>
  <si>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</si>
  <si>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</si>
  <si>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</si>
  <si>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</si>
  <si>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</si>
  <si>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</si>
  <si>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</si>
  <si>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AMAZONDS,JCPENNEY01,Zulily</t>
  </si>
  <si>
    <t>MZ10-296</t>
  </si>
  <si>
    <t>Lance</t>
  </si>
  <si>
    <t>Mikey</t>
  </si>
  <si>
    <t>Jacob</t>
  </si>
  <si>
    <t>PF000368</t>
  </si>
  <si>
    <t>MZ10-301</t>
  </si>
  <si>
    <t>PF000401</t>
  </si>
  <si>
    <t>2/1/2015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</si>
  <si>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</si>
  <si>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</si>
  <si>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</si>
  <si>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</si>
  <si>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</si>
  <si>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</si>
  <si>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</si>
  <si>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</si>
  <si>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</si>
  <si>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</si>
  <si>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</si>
  <si>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</si>
  <si>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</si>
  <si>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</si>
  <si>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</si>
  <si>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</si>
  <si>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</si>
  <si>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</si>
  <si>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MZ10-232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</si>
  <si>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</si>
  <si>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</si>
  <si>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</si>
  <si>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</si>
  <si>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</si>
  <si>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</si>
  <si>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</si>
  <si>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</si>
  <si>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</si>
  <si>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</si>
  <si>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</si>
  <si>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</si>
  <si>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</si>
  <si>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</si>
  <si>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</si>
  <si>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</si>
  <si>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</si>
  <si>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</si>
  <si>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</si>
  <si>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</si>
  <si>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</si>
  <si>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AMAZON,AMAZONDS,CASTLEGATE,CSNSTORES,FINGERHUTDS,KOHLDSN,OVERSTOCK01</t>
  </si>
  <si>
    <t>5/8/2022</t>
  </si>
  <si>
    <t>MZ80-242</t>
  </si>
  <si>
    <t>1/13/2017</t>
  </si>
  <si>
    <t>8/3/2015</t>
  </si>
  <si>
    <t>MZ13-0569</t>
  </si>
  <si>
    <t>Blue/Lime Green</t>
  </si>
  <si>
    <t>PP000948;PF004373</t>
  </si>
  <si>
    <t>AMAZON,CASTLEGATE</t>
  </si>
  <si>
    <t>7/15/2018</t>
  </si>
  <si>
    <t>8/1/2018</t>
  </si>
  <si>
    <t>7/21/2019</t>
  </si>
  <si>
    <t>MZ13-0570</t>
  </si>
  <si>
    <t>AMAZON,CASTLEGATE,CSNSTORES,KOHLDSN,MACY02,TGTDVS</t>
  </si>
  <si>
    <t>MZ80-307</t>
  </si>
  <si>
    <t>Josh</t>
  </si>
  <si>
    <t>Andrew</t>
  </si>
  <si>
    <t>Reversible Camouflage Quilt Set with Throw Pillow</t>
  </si>
  <si>
    <t>PF000412</t>
  </si>
  <si>
    <t>AMAZON,DESINC,JCPENNEY01</t>
  </si>
  <si>
    <t>2/13/2015</t>
  </si>
  <si>
    <t>4/13/2016</t>
  </si>
  <si>
    <t>1/11/2016</t>
  </si>
  <si>
    <t>12/8/2017</t>
  </si>
  <si>
    <t>MZ80-308</t>
  </si>
  <si>
    <t>AMAZON,KOHLDSN,MACY02,OLLIIX,OVERSTOCK01</t>
  </si>
  <si>
    <t>7/20/2015</t>
  </si>
  <si>
    <t>2/19/2015</t>
  </si>
  <si>
    <t>1/20/2016</t>
  </si>
  <si>
    <t>4/2/2015</t>
  </si>
  <si>
    <t>MZ80-064</t>
  </si>
  <si>
    <t>Reversible Paisley Quilt Set with Throw Pillow</t>
  </si>
  <si>
    <t>HSNDS,JCPENNEY01</t>
  </si>
  <si>
    <t>6/1/2015</t>
  </si>
  <si>
    <t>MZ80-065</t>
  </si>
  <si>
    <t>1/24/2018</t>
  </si>
  <si>
    <t>MZ80-220</t>
  </si>
  <si>
    <t>AMAZON,BEALLSDS,BLK01,JCPENNEY01,OVERSTOCK01,Zulily</t>
  </si>
  <si>
    <t>6/29/2015</t>
  </si>
  <si>
    <t>6/2/2015</t>
  </si>
  <si>
    <t>MZ80-293</t>
  </si>
  <si>
    <t>CSNSTORES,JCPENNEY01,KOHLDSN,OLLIIX</t>
  </si>
  <si>
    <t>8/6/2015</t>
  </si>
  <si>
    <t>1/21/2015</t>
  </si>
  <si>
    <t>12/28/2015</t>
  </si>
  <si>
    <t>MZ80-294</t>
  </si>
  <si>
    <t>7/3/2024</t>
  </si>
  <si>
    <t>CSNSTORES,JCPENNEY01,KOHLDSN,OLLIIX,OVERSTOCK01</t>
  </si>
  <si>
    <t>8/27/2015</t>
  </si>
  <si>
    <t>MZ80-202</t>
  </si>
  <si>
    <t>Alice</t>
  </si>
  <si>
    <t>PF000168</t>
  </si>
  <si>
    <t>AMAZON,MACY02,OVERSTOCK01,TGTDVS,WALMARTDS</t>
  </si>
  <si>
    <t>7/8/2015</t>
  </si>
  <si>
    <t>5/13/2015</t>
  </si>
  <si>
    <t>9/1/2016</t>
  </si>
  <si>
    <t>MZ80-203</t>
  </si>
  <si>
    <t>AMAZONDS,MACY02,OVERSTOCK01,TGTDVS,Zulily</t>
  </si>
  <si>
    <t>4/17/2015</t>
  </si>
  <si>
    <t>MZ80-468</t>
  </si>
  <si>
    <t>Reese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</si>
  <si>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</si>
  <si>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</si>
  <si>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</si>
  <si>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</si>
  <si>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</si>
  <si>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</si>
  <si>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</si>
  <si>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AMAZON,AMAZONDS,OLLIIX,OVERSTOCK01,TGTDVS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</si>
  <si>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</si>
  <si>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</si>
  <si>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</si>
  <si>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</si>
  <si>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</si>
  <si>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</si>
  <si>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</si>
  <si>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</si>
  <si>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1/4/2020</t>
  </si>
  <si>
    <t>MZ12-0598</t>
  </si>
  <si>
    <t>AMAZON,AMAZONDS,JCPENNEY01,KOHLDSN,MACY02,OLLIIX,TGTDVS</t>
  </si>
  <si>
    <t>2/20/2020</t>
  </si>
  <si>
    <t>MZ12-268</t>
  </si>
  <si>
    <t>1/31/2021</t>
  </si>
  <si>
    <t>MZ12-269</t>
  </si>
  <si>
    <t>AMAZON,CSNSTORES,JCPENNEY01,KOHLDSN,MACY02,OLLIIX,TGTDVS,WALMARTDS</t>
  </si>
  <si>
    <t>2/4/2015</t>
  </si>
  <si>
    <t>MZ12-509</t>
  </si>
  <si>
    <t>JCPENNEY01,KOHLDSN,MACY02,TGTDVS</t>
  </si>
  <si>
    <t>5/17/2017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</si>
  <si>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</si>
  <si>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</si>
  <si>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</si>
  <si>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</si>
  <si>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</si>
  <si>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</si>
  <si>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</si>
  <si>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</si>
  <si>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AMAZON,BLK01,CSNSTORES,KOHLDSN,MACY02,NRTPORT,OVERSTOCK01,TGTDVS,WALMARTDS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</si>
  <si>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</si>
  <si>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</si>
  <si>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</si>
  <si>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</si>
  <si>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</si>
  <si>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</si>
  <si>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BLK01,CSNSTORES,DESINC,KOHLDSN,OVERSTOCK01</t>
  </si>
  <si>
    <t>11/5/2021</t>
  </si>
  <si>
    <t>MZ12-0594</t>
  </si>
  <si>
    <t>11/10/2021</t>
  </si>
  <si>
    <t>MZ12-0613</t>
  </si>
  <si>
    <t>MZ12-0614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</si>
  <si>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</si>
  <si>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</si>
  <si>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</si>
  <si>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</si>
  <si>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</si>
  <si>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</si>
  <si>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</si>
  <si>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</si>
  <si>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CSNSTORES,MACY02,WALMARTDS</t>
  </si>
  <si>
    <t>5/14/2017</t>
  </si>
  <si>
    <t>9/9/2019</t>
  </si>
  <si>
    <t>12/3/2016</t>
  </si>
  <si>
    <t>12/5/2017</t>
  </si>
  <si>
    <t>MZ12-081</t>
  </si>
  <si>
    <t>Duvet Set</t>
  </si>
  <si>
    <t>MACY02,TGTDVS,Zulily</t>
  </si>
  <si>
    <t>4/21/2015</t>
  </si>
  <si>
    <t>3/27/2020</t>
  </si>
  <si>
    <t>MZ12-0646</t>
  </si>
  <si>
    <t>AMAZON,AMAZONDS,KOHLDSN,TGTDVS</t>
  </si>
  <si>
    <t>MZ12-0647</t>
  </si>
  <si>
    <t>AMAZON,AMAZONDS,CSNSTORES,JCPENNEY01,KOHLDSN,TGTDVS</t>
  </si>
  <si>
    <t>MZ50-275</t>
  </si>
  <si>
    <t>THROW</t>
  </si>
  <si>
    <t>Filled Throw</t>
  </si>
  <si>
    <t>Quilted Throw</t>
  </si>
  <si>
    <t>60x70"</t>
  </si>
  <si>
    <t>BLK01,CSNSTORES,MACY02,OLLIIX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</si>
  <si>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</si>
  <si>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</si>
  <si>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</si>
  <si>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</si>
  <si>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</si>
  <si>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</si>
  <si>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</si>
  <si>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</si>
  <si>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</si>
  <si>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</si>
  <si>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</si>
  <si>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</si>
  <si>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</si>
  <si>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</si>
  <si>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</si>
  <si>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</si>
  <si>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</si>
  <si>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</si>
  <si>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</si>
  <si>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</si>
  <si>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</si>
  <si>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KOHLDSN,OLLIIX,ROOMECOM,TGTDVS</t>
  </si>
  <si>
    <t>6/9/2017</t>
  </si>
  <si>
    <t>3/18/2022</t>
  </si>
  <si>
    <t>UH10-0205</t>
  </si>
  <si>
    <t>AMAZON,ASHFURNDS,BEALLSDS,CSNSTORES,KOHLDSN,MACY02,OLLIIX,OVERSTOCK01,ROOMECOM,TGTDVS</t>
  </si>
  <si>
    <t>6/18/2017</t>
  </si>
  <si>
    <t>5/26/2021</t>
  </si>
  <si>
    <t>UH10-0206</t>
  </si>
  <si>
    <t>AMAZON,TGTDVS,Zulily</t>
  </si>
  <si>
    <t>UH10-2153</t>
  </si>
  <si>
    <t>PP000834;PF004165</t>
  </si>
  <si>
    <t>UH10-2154</t>
  </si>
  <si>
    <t>AMAZON,AMAZONDS,CSNSTORES,OLLIIX,OVERSTOCK01,TGTDVS</t>
  </si>
  <si>
    <t>8/5/2018</t>
  </si>
  <si>
    <t>UH10-2155</t>
  </si>
  <si>
    <t>UH10-2255</t>
  </si>
  <si>
    <t>PP000834;PF004683</t>
  </si>
  <si>
    <t>4/28/2024</t>
  </si>
  <si>
    <t>2/16/2022</t>
  </si>
  <si>
    <t>UH10-2256</t>
  </si>
  <si>
    <t>AMAZON,AMAZONDS,ASHFURNDS,BLK01,KOHLDSN,MACY02,OLLIIX,OVERSTOCK01,ROOMECOM,TGTDVS</t>
  </si>
  <si>
    <t>12/1/2021</t>
  </si>
  <si>
    <t>UH10-2257</t>
  </si>
  <si>
    <t>AMAZON,AMAZONDS,BLK01,MACY02,OVERSTOCK01,TGTDVS</t>
  </si>
  <si>
    <t>2/1/2021</t>
  </si>
  <si>
    <t>UH10-0198</t>
  </si>
  <si>
    <t>PF002470</t>
  </si>
  <si>
    <t>AMAZON,CSNSTORES,KOHLDSN,MACY02,ROOMECOM,TGTDVS</t>
  </si>
  <si>
    <t>6/25/2017</t>
  </si>
  <si>
    <t>3/1/2022</t>
  </si>
  <si>
    <t>UH10-0199</t>
  </si>
  <si>
    <t>AMAZON,CASTLEGATE,CSNSTORES,MACY02,OLLIIX,OVERSTOCK01,TGTDVS</t>
  </si>
  <si>
    <t>UH10-0200</t>
  </si>
  <si>
    <t>AMAZON,AMAZONDS,JCPENNEY01,OLLIIX,TGTDVS,ZOLA</t>
  </si>
  <si>
    <t>5/12/2017</t>
  </si>
  <si>
    <t>UH10-2159</t>
  </si>
  <si>
    <t>PP000834;PF004166</t>
  </si>
  <si>
    <t>6/2/2024</t>
  </si>
  <si>
    <t>AMAZON,BLK01,KOHLDSN,OLLIIX,TGTDVS</t>
  </si>
  <si>
    <t>4/9/2022</t>
  </si>
  <si>
    <t>UH10-2160</t>
  </si>
  <si>
    <t>AMAZON,AMAZONDS,CSNSTORES,MACY02,OLLIIX,OVERSTOCK01,TGTDVS</t>
  </si>
  <si>
    <t>UH10-2161</t>
  </si>
  <si>
    <t>AMAZON,AMAZONDS,BLK01,CSNSTORES,OLLIIX,TGTDVS</t>
  </si>
  <si>
    <t>5/28/2018</t>
  </si>
  <si>
    <t>UH10-2494</t>
  </si>
  <si>
    <t>PP000834;PF006097</t>
  </si>
  <si>
    <t>12/30/2023</t>
  </si>
  <si>
    <t>UH10-2495</t>
  </si>
  <si>
    <t>1/1/2024</t>
  </si>
  <si>
    <t>UH10-2496</t>
  </si>
  <si>
    <t>OLLIIX,OVERSTOCK01</t>
  </si>
  <si>
    <t>UH10-2261</t>
  </si>
  <si>
    <t>PP000834;PF004684</t>
  </si>
  <si>
    <t>12/7/2019</t>
  </si>
  <si>
    <t>UH10-2262</t>
  </si>
  <si>
    <t>6/30/2024</t>
  </si>
  <si>
    <t>6/1/2019</t>
  </si>
  <si>
    <t>UH10-2263</t>
  </si>
  <si>
    <t>UH10-2346</t>
  </si>
  <si>
    <t>Calum</t>
  </si>
  <si>
    <t>Corey</t>
  </si>
  <si>
    <t>Cotton Jacquard Comforter Set</t>
  </si>
  <si>
    <t>PP001337;PF005185</t>
  </si>
  <si>
    <t>UH10-2347</t>
  </si>
  <si>
    <t>UH10-2348</t>
  </si>
  <si>
    <t>BEALLSDS,CSNSTORES,JCPENNEY01,MACY02,OLLIIX,OVERSTOCK01,TGTDVS</t>
  </si>
  <si>
    <t>UH10-2296</t>
  </si>
  <si>
    <t>Cotton Comforter Set</t>
  </si>
  <si>
    <t>PP001337;PF004808</t>
  </si>
  <si>
    <t>9/15/2019</t>
  </si>
  <si>
    <t>UH10-2297</t>
  </si>
  <si>
    <t>UH10-2298</t>
  </si>
  <si>
    <t>CSNSTORES,NRTPORT,OVERSTOCK01,TGTDVS,WALMARTDS</t>
  </si>
  <si>
    <t>1/1/2021</t>
  </si>
  <si>
    <t>UH10-2291</t>
  </si>
  <si>
    <t>PP001337;PF004807</t>
  </si>
  <si>
    <t>CSNSTORES,KOHLDSN,MACY02,OVERSTOCK01,TGTDVS,Zulily</t>
  </si>
  <si>
    <t>UH10-2292</t>
  </si>
  <si>
    <t>CSNSTORES,MACY02,TGTDVS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</si>
  <si>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</si>
  <si>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</si>
  <si>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</si>
  <si>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</si>
  <si>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</si>
  <si>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</si>
  <si>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</si>
  <si>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BLK01,CSNSTORES,KOHLDSN,TGTDVS</t>
  </si>
  <si>
    <t>1/19/2017</t>
  </si>
  <si>
    <t>UH10-0224</t>
  </si>
  <si>
    <t>AMAZON,BLK01,CSNSTORES,OLLIIX</t>
  </si>
  <si>
    <t>5/23/2017</t>
  </si>
  <si>
    <t>UH10-2149</t>
  </si>
  <si>
    <t>PP000835;PF004167</t>
  </si>
  <si>
    <t>AMAZON,BLK01,OLLIIX</t>
  </si>
  <si>
    <t>6/10/2018</t>
  </si>
  <si>
    <t>6/23/2019</t>
  </si>
  <si>
    <t>2/18/2019</t>
  </si>
  <si>
    <t>UH10-2150</t>
  </si>
  <si>
    <t>AMAZON,AMAZONDS</t>
  </si>
  <si>
    <t>UH10-2143</t>
  </si>
  <si>
    <t>Larisa</t>
  </si>
  <si>
    <t>Mica</t>
  </si>
  <si>
    <t>7 Piece Cotton Reversible Comforter Set</t>
  </si>
  <si>
    <t>PP000823;PF004152</t>
  </si>
  <si>
    <t>Medallion</t>
  </si>
  <si>
    <t>BLK01,CSNSTORES,JCPENNEY01,OVERSTOCK01,Zulily</t>
  </si>
  <si>
    <t>8/3/2018</t>
  </si>
  <si>
    <t>11/28/2019</t>
  </si>
  <si>
    <t>UH10-2144</t>
  </si>
  <si>
    <t>8/7/2023</t>
  </si>
  <si>
    <t>UH10-2137</t>
  </si>
  <si>
    <t>PP000823;PF004151</t>
  </si>
  <si>
    <t>9/14/2018</t>
  </si>
  <si>
    <t>8/23/2018</t>
  </si>
  <si>
    <t>UH10-2138</t>
  </si>
  <si>
    <t>CSNSTORES,OLLIIX,TGTDVS</t>
  </si>
  <si>
    <t>7/7/2020</t>
  </si>
  <si>
    <t>UH10-2282</t>
  </si>
  <si>
    <t>Auden</t>
  </si>
  <si>
    <t>Aidan</t>
  </si>
  <si>
    <t>5 Piece Cotton Jacquard Comforter Set</t>
  </si>
  <si>
    <t>PF004805</t>
  </si>
  <si>
    <t>UH10-2283</t>
  </si>
  <si>
    <t>10/27/2019</t>
  </si>
  <si>
    <t>UH10-0017</t>
  </si>
  <si>
    <t>Annalise</t>
  </si>
  <si>
    <t>Parker</t>
  </si>
  <si>
    <t>Tivoli</t>
  </si>
  <si>
    <t>7 Piece Cotton Comforter Set</t>
  </si>
  <si>
    <t>PF002459;PP000375</t>
  </si>
  <si>
    <t>12/23/2016</t>
  </si>
  <si>
    <t>UH10-0018</t>
  </si>
  <si>
    <t>UH10-2431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</si>
  <si>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</si>
  <si>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</si>
  <si>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</si>
  <si>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</si>
  <si>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</si>
  <si>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</si>
  <si>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</si>
  <si>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10/15/2022</t>
  </si>
  <si>
    <t>UH10-2286</t>
  </si>
  <si>
    <t>Bergen</t>
  </si>
  <si>
    <t>5 Piece Cotton Rich Comforter Set</t>
  </si>
  <si>
    <t>Chambray Indigo</t>
  </si>
  <si>
    <t>PF004806</t>
  </si>
  <si>
    <t>BLK01,OLLIIX,Zulily</t>
  </si>
  <si>
    <t>9/1/2019</t>
  </si>
  <si>
    <t>8/28/2020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</si>
  <si>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</si>
  <si>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</si>
  <si>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</si>
  <si>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</si>
  <si>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</si>
  <si>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</si>
  <si>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</t>
  </si>
  <si>
    <t>UH10-2415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</si>
  <si>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</si>
  <si>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</si>
  <si>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</si>
  <si>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</si>
  <si>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</si>
  <si>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</si>
  <si>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</si>
  <si>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</si>
  <si>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</si>
  <si>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</si>
  <si>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</si>
  <si>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</si>
  <si>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</si>
  <si>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</si>
  <si>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</si>
  <si>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</si>
  <si>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</si>
  <si>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</si>
  <si>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</si>
  <si>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5/19/2019</t>
  </si>
  <si>
    <t>UH10-2338</t>
  </si>
  <si>
    <t>White/Indigo</t>
  </si>
  <si>
    <t>PP001507;PF005119</t>
  </si>
  <si>
    <t>7/16/2020</t>
  </si>
  <si>
    <t>UH10-2339</t>
  </si>
  <si>
    <t>AMAZONDS,MACY02,TGTDVS</t>
  </si>
  <si>
    <t>8/12/2020</t>
  </si>
  <si>
    <t>7/21/2020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</si>
  <si>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</si>
  <si>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</si>
  <si>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</si>
  <si>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</si>
  <si>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</si>
  <si>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</si>
  <si>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</si>
  <si>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UH10-2395</t>
  </si>
  <si>
    <t>Maren</t>
  </si>
  <si>
    <t>5 Piece Ombre Printed Cotton Gauze Comforter Set</t>
  </si>
  <si>
    <t>PP001626;PF005458</t>
  </si>
  <si>
    <t>9/4/2021</t>
  </si>
  <si>
    <t>DESINC,TGTDVS</t>
  </si>
  <si>
    <t>UH10-2229</t>
  </si>
  <si>
    <t>Paloma</t>
  </si>
  <si>
    <t>Makenna</t>
  </si>
  <si>
    <t>PP000982;PF004438</t>
  </si>
  <si>
    <t>4/6/2019</t>
  </si>
  <si>
    <t>UH10-2230</t>
  </si>
  <si>
    <t>UH10-2231</t>
  </si>
  <si>
    <t>MACY02,OLLIIX</t>
  </si>
  <si>
    <t>UH10-2085</t>
  </si>
  <si>
    <t>Rochelle</t>
  </si>
  <si>
    <t>Roxanne</t>
  </si>
  <si>
    <t>Sydney</t>
  </si>
  <si>
    <t>PF002495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</si>
  <si>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</si>
  <si>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</si>
  <si>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</si>
  <si>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</si>
  <si>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</si>
  <si>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</si>
  <si>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</si>
  <si>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</si>
  <si>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</si>
  <si>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</si>
  <si>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</si>
  <si>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</si>
  <si>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</si>
  <si>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</si>
  <si>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</si>
  <si>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KOHLDSN,OVERSTOCK01,TGTDVS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</si>
  <si>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</si>
  <si>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</si>
  <si>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</si>
  <si>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</si>
  <si>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</si>
  <si>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</si>
  <si>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</si>
  <si>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</si>
  <si>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OLLIIX,Zulily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</si>
  <si>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</si>
  <si>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</si>
  <si>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</si>
  <si>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</si>
  <si>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</si>
  <si>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</si>
  <si>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</si>
  <si>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</si>
  <si>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HDDS,OLLIIX,OVERSTOCK01,TGTDVS</t>
  </si>
  <si>
    <t>UH10-2318</t>
  </si>
  <si>
    <t>CSNSTORES,MACY02,OLLIIX,OVERSTOCK01,TGTDVS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</si>
  <si>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</si>
  <si>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</si>
  <si>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</si>
  <si>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</si>
  <si>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</si>
  <si>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</si>
  <si>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</si>
  <si>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</si>
  <si>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</si>
  <si>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</si>
  <si>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</si>
  <si>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</si>
  <si>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</si>
  <si>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</si>
  <si>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</si>
  <si>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UH10-2480</t>
  </si>
  <si>
    <t>PP001906;PF006077</t>
  </si>
  <si>
    <t>UH10-2481</t>
  </si>
  <si>
    <t>UH10-2482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</si>
  <si>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</si>
  <si>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</si>
  <si>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</si>
  <si>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</si>
  <si>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</si>
  <si>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</si>
  <si>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</si>
  <si>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</si>
  <si>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</si>
  <si>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</si>
  <si>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</si>
  <si>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</si>
  <si>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</si>
  <si>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</si>
  <si>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</si>
  <si>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</si>
  <si>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</si>
  <si>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</si>
  <si>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</si>
  <si>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</si>
  <si>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</si>
  <si>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</si>
  <si>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</si>
  <si>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</si>
  <si>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</si>
  <si>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</si>
  <si>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</si>
  <si>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</si>
  <si>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UH10-2450</t>
  </si>
  <si>
    <t>JCPENNEY01,MACY02,OLLIIX</t>
  </si>
  <si>
    <t>UH10-2443</t>
  </si>
  <si>
    <t>PP001748;PF005681</t>
  </si>
  <si>
    <t>10/9/2022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</si>
  <si>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</si>
  <si>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</si>
  <si>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</si>
  <si>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</si>
  <si>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</si>
  <si>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</si>
  <si>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</si>
  <si>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</si>
  <si>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UH10-2438</t>
  </si>
  <si>
    <t>Calla</t>
  </si>
  <si>
    <t>Anya</t>
  </si>
  <si>
    <t>3 Piece Vine Printed Cotton Comforter Set</t>
  </si>
  <si>
    <t>PF005679</t>
  </si>
  <si>
    <t>Nature</t>
  </si>
  <si>
    <t>CSNSTORES,KOHLDSN,TGTDVS</t>
  </si>
  <si>
    <t>UH10-2439</t>
  </si>
  <si>
    <t>6/14/2023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</si>
  <si>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</si>
  <si>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</si>
  <si>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</si>
  <si>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</si>
  <si>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</si>
  <si>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</si>
  <si>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</si>
  <si>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</si>
  <si>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</si>
  <si>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</si>
  <si>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</si>
  <si>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</si>
  <si>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</si>
  <si>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</si>
  <si>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AMAZON,OVERSTOCK01,TGTDVS</t>
  </si>
  <si>
    <t>6/15/2017</t>
  </si>
  <si>
    <t>UH12-0208</t>
  </si>
  <si>
    <t>UH12-0209</t>
  </si>
  <si>
    <t>5/5/2024</t>
  </si>
  <si>
    <t>UH12-0201</t>
  </si>
  <si>
    <t>4/16/2022</t>
  </si>
  <si>
    <t>UH12-0202</t>
  </si>
  <si>
    <t>AMAZON,AMAZONDS,CASTLEGATE,KIRKLANDDS,MACY02,OVERSTOCK01,TGTDVS</t>
  </si>
  <si>
    <t>UH12-0203</t>
  </si>
  <si>
    <t>AMAZONDS,AMERSIGNDS,CSNSTORES,MACY02,OLLIIX,TGTDVS</t>
  </si>
  <si>
    <t>5/7/2017</t>
  </si>
  <si>
    <t>UH12-2497</t>
  </si>
  <si>
    <t>UH12-2498</t>
  </si>
  <si>
    <t>UH12-2499</t>
  </si>
  <si>
    <t>UH12-2264</t>
  </si>
  <si>
    <t>UH12-2265</t>
  </si>
  <si>
    <t>UH12-2266</t>
  </si>
  <si>
    <t>UH12-2156</t>
  </si>
  <si>
    <t>UH12-2157</t>
  </si>
  <si>
    <t>UH12-2158</t>
  </si>
  <si>
    <t>UH12-2258</t>
  </si>
  <si>
    <t>UH12-2259</t>
  </si>
  <si>
    <t>UH12-2260</t>
  </si>
  <si>
    <t>8/17/2019</t>
  </si>
  <si>
    <t>UH12-2162</t>
  </si>
  <si>
    <t>UH12-2163</t>
  </si>
  <si>
    <t>UH12-2164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</si>
  <si>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</si>
  <si>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</si>
  <si>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</si>
  <si>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</si>
  <si>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</si>
  <si>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</si>
  <si>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</si>
  <si>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</si>
  <si>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</si>
  <si>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</si>
  <si>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UH12-2301</t>
  </si>
  <si>
    <t>1/28/2020</t>
  </si>
  <si>
    <t>UH12-2294</t>
  </si>
  <si>
    <t>UH12-0225</t>
  </si>
  <si>
    <t>7 Piece Cotton Jacquard Duvet Cover Set</t>
  </si>
  <si>
    <t>Cottage/Country|Casual</t>
  </si>
  <si>
    <t>UH12-0226</t>
  </si>
  <si>
    <t>UH12-2151</t>
  </si>
  <si>
    <t>3/8/2020</t>
  </si>
  <si>
    <t>9/23/2021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</si>
  <si>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</si>
  <si>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</si>
  <si>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</si>
  <si>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</si>
  <si>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</si>
  <si>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</si>
  <si>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</si>
  <si>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</si>
  <si>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</si>
  <si>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</si>
  <si>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</si>
  <si>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</si>
  <si>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6/23/2020</t>
  </si>
  <si>
    <t>UH12-2200</t>
  </si>
  <si>
    <t>BLK01,Zulily</t>
  </si>
  <si>
    <t>UH12-2416</t>
  </si>
  <si>
    <t>5 Piece Plush Clip Jacquard Duvet Cover Set</t>
  </si>
  <si>
    <t>UH12-2417</t>
  </si>
  <si>
    <t>UH12-2413</t>
  </si>
  <si>
    <t>UH12-2253</t>
  </si>
  <si>
    <t>5 Piece Cotton Clip Jacquard Duvet Cover Set</t>
  </si>
  <si>
    <t>UH12-2254</t>
  </si>
  <si>
    <t>2/12/2021</t>
  </si>
  <si>
    <t>UH12-2340</t>
  </si>
  <si>
    <t>UH12-2341</t>
  </si>
  <si>
    <t>1/2/2022</t>
  </si>
  <si>
    <t>9/3/2020</t>
  </si>
  <si>
    <t>11/8/2020</t>
  </si>
  <si>
    <t>UH12-2102</t>
  </si>
  <si>
    <t>7 Piece Reversible Cotton Duvet Cover Set</t>
  </si>
  <si>
    <t>UH12-2103</t>
  </si>
  <si>
    <t>UH12-2281</t>
  </si>
  <si>
    <t>PP000982;PF004739</t>
  </si>
  <si>
    <t>DESINC,OLLIIX</t>
  </si>
  <si>
    <t>UH12-2233</t>
  </si>
  <si>
    <t>UH12-2092</t>
  </si>
  <si>
    <t>7 Piece Elastic Embroidered Chambray Duvet Set</t>
  </si>
  <si>
    <t>UH12-2408</t>
  </si>
  <si>
    <t>5 Piece Cotton Jacquard Waffle Weave Duvet Cover Set</t>
  </si>
  <si>
    <t>UH12-2409</t>
  </si>
  <si>
    <t>3/9/2023</t>
  </si>
  <si>
    <t>UH12-2478</t>
  </si>
  <si>
    <t>3 Piece Knitted Jersey Duvet Cover Set</t>
  </si>
  <si>
    <t>UH12-2479</t>
  </si>
  <si>
    <t>UH12-2319</t>
  </si>
  <si>
    <t>3 Piece Cotton Chenille Duvet Cover Set</t>
  </si>
  <si>
    <t>1/1/2022</t>
  </si>
  <si>
    <t>UH12-2320</t>
  </si>
  <si>
    <t>BLK01,MACY02,OVERSTOCK01,TGTDVS</t>
  </si>
  <si>
    <t>UH12-2326</t>
  </si>
  <si>
    <t>PP001460;PF005050</t>
  </si>
  <si>
    <t>7/8/2020</t>
  </si>
  <si>
    <t>UH12-2445</t>
  </si>
  <si>
    <t>Cotton Chenille Duvet Cover Set</t>
  </si>
  <si>
    <t>UH12-2446</t>
  </si>
  <si>
    <t>UH12-2447</t>
  </si>
  <si>
    <t>UH12-2451</t>
  </si>
  <si>
    <t>UH12-2453</t>
  </si>
  <si>
    <t>AMAZONDS,MACY02</t>
  </si>
  <si>
    <t>6/15/2023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</si>
  <si>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</si>
  <si>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</si>
  <si>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</si>
  <si>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</si>
  <si>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</si>
  <si>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</si>
  <si>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</si>
  <si>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</si>
  <si>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</si>
  <si>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</si>
  <si>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</si>
  <si>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</si>
  <si>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</si>
  <si>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UH12-2474</t>
  </si>
  <si>
    <t>3 Piece Chenille Duvet Cover Set</t>
  </si>
  <si>
    <t>UH12-2475</t>
  </si>
  <si>
    <t>5/11/2023</t>
  </si>
  <si>
    <t>UH12-2404</t>
  </si>
  <si>
    <t>Cotton Yarn Dyed Jacquard Plaid Duvet Cover Set</t>
  </si>
  <si>
    <t>HOUZZ,OVERSTOCK01,TGTDVS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</si>
  <si>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</si>
  <si>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</si>
  <si>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</si>
  <si>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</si>
  <si>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</si>
  <si>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</si>
  <si>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</si>
  <si>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</si>
  <si>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</si>
  <si>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</si>
  <si>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UH13-2207</t>
  </si>
  <si>
    <t>PF002470;PP000834</t>
  </si>
  <si>
    <t>AMAZON,AMAZONDS,CSNSTORES,MACY02,OLLIIX,OVERSTOCK01</t>
  </si>
  <si>
    <t>UH13-2321</t>
  </si>
  <si>
    <t>3 Piece Cotton Quilt Set with Chenille Trims</t>
  </si>
  <si>
    <t>3/15/2024</t>
  </si>
  <si>
    <t>UH13-2322</t>
  </si>
  <si>
    <t>BLK01,KOHLDSN,OVERSTOCK01,TGTDVS</t>
  </si>
  <si>
    <t>7/26/2020</t>
  </si>
  <si>
    <t>12/16/2021</t>
  </si>
  <si>
    <t>UH13-2098</t>
  </si>
  <si>
    <t>Caden</t>
  </si>
  <si>
    <t>3 Piece Cotton Quilt Set</t>
  </si>
  <si>
    <t>PF002487</t>
  </si>
  <si>
    <t>9/28/2017</t>
  </si>
  <si>
    <t>UH13-2099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</si>
  <si>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</si>
  <si>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</si>
  <si>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</si>
  <si>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</si>
  <si>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</si>
  <si>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</si>
  <si>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</si>
  <si>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</si>
  <si>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</si>
  <si>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</si>
  <si>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</si>
  <si>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</si>
  <si>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UH13-2147</t>
  </si>
  <si>
    <t>7 Piece Reversible Cotton Quilt Set with Euro Shams and Throw Pillows</t>
  </si>
  <si>
    <t>UH13-2148</t>
  </si>
  <si>
    <t>UH13-2141</t>
  </si>
  <si>
    <t>UH13-2104</t>
  </si>
  <si>
    <t>7 Piece Reversible Cotton Quilt Set with Euro Shams and Thrwo Pillows</t>
  </si>
  <si>
    <t>UH13-2105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</si>
  <si>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</si>
  <si>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</si>
  <si>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</si>
  <si>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</si>
  <si>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</si>
  <si>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</si>
  <si>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</si>
  <si>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AAFESDS,AMAZON,AMAZONDS,CSNSTORES,JCPENNEY01,KOHLDSN,MACY02,OVERSTOCK01,TGTDVS</t>
  </si>
  <si>
    <t>2/15/2020</t>
  </si>
  <si>
    <t>MZK10-209</t>
  </si>
  <si>
    <t>AMAZON,AMAZONDS,BLK01,CSNSTORES,JCPENNEY01,OVERSTOCK01,TGTDVS</t>
  </si>
  <si>
    <t>MZK10-261</t>
  </si>
  <si>
    <t>Tessa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</si>
  <si>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</si>
  <si>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</si>
  <si>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</si>
  <si>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</si>
  <si>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</si>
  <si>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</si>
  <si>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AMAZON,CSNSTORES,KOHLDSN,MACY02,OLLIIX,OVERSTOCK01,TGTDVS,Zulily</t>
  </si>
  <si>
    <t>6/12/2022</t>
  </si>
  <si>
    <t>MZK10-169</t>
  </si>
  <si>
    <t>AMAZON,BLK01,CSNSTORES,JCPENNEY01,KOHLDSN,OVERSTOCK01,TGTDVS</t>
  </si>
  <si>
    <t>2/5/2020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</si>
  <si>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</si>
  <si>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</si>
  <si>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</si>
  <si>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</si>
  <si>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</si>
  <si>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</si>
  <si>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</si>
  <si>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</si>
  <si>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AMAZON,BLK01,CSNSTORES,DESINC,FINGERHUTDS,JCPENNEY01,KOHLDSN,OLLIIX,OVERSTOCK01,TGTDVS</t>
  </si>
  <si>
    <t>MZK10-165</t>
  </si>
  <si>
    <t>AMAZON,BLK01,CSNSTORES,DESINC,JCPENNEY01,KOHLDSN,MACY02,OVERSTOCK01,TGTDVS</t>
  </si>
  <si>
    <t>MZK10-214</t>
  </si>
  <si>
    <t>Conner</t>
  </si>
  <si>
    <t>Bryson</t>
  </si>
  <si>
    <t>Outer Space Comforter Set</t>
  </si>
  <si>
    <t>PF005206</t>
  </si>
  <si>
    <t>CSNSTORES,DESINC,JCPENNEY01,KOHLDSN,MACY02,OLLIIX,OVERSTOCK01,TGTDVS,WALMARTDS</t>
  </si>
  <si>
    <t>MZK10-215</t>
  </si>
  <si>
    <t>AMAZONDS,DESINC,HDDS,KOHLDSN,MACY02,OVERSTOCK01,TGTDVS,WALMARTDS,Zulily</t>
  </si>
  <si>
    <t>MZK10-226</t>
  </si>
  <si>
    <t>Celia</t>
  </si>
  <si>
    <t>Starry Sky Metallic Comforter Set with Throw Pillow</t>
  </si>
  <si>
    <t>PF005389</t>
  </si>
  <si>
    <t>6/4/2021</t>
  </si>
  <si>
    <t>CSNSTORES,DESINC,JCPENNEY01,MACY02,OLLIIX,OVERSTOCK01,TGTDVS</t>
  </si>
  <si>
    <t>MZK10-227</t>
  </si>
  <si>
    <t>BLK01,CSNSTORES,HDDS,MACY02,OLLIIX,OVERSTOCK01,TGTDVS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</si>
  <si>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</si>
  <si>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</si>
  <si>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</si>
  <si>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</si>
  <si>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</si>
  <si>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</si>
  <si>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</si>
  <si>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</si>
  <si>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AMAZON,JCPENNEY01,KOHLDSN,MACY02,OVERSTOCK01,TGTDVS</t>
  </si>
  <si>
    <t>8/26/2020</t>
  </si>
  <si>
    <t>2/21/2020</t>
  </si>
  <si>
    <t>MZK10-202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</si>
  <si>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</si>
  <si>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</si>
  <si>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</si>
  <si>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</si>
  <si>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</si>
  <si>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</si>
  <si>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</si>
  <si>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</si>
  <si>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AMAZON,AMAZONDS,TGTDVS</t>
  </si>
  <si>
    <t>8/11/2019</t>
  </si>
  <si>
    <t>MZK10-260</t>
  </si>
  <si>
    <t>Logan</t>
  </si>
  <si>
    <t>Tyler</t>
  </si>
  <si>
    <t>Ethan</t>
  </si>
  <si>
    <t>Robot Dinosaur Comforter Set</t>
  </si>
  <si>
    <t>PF004588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</si>
  <si>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</si>
  <si>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</si>
  <si>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</si>
  <si>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</si>
  <si>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</si>
  <si>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</si>
  <si>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AMAZON,CSNSTORES,DESINC,KOHLDSN,MACY02,OLLIIX,OVERSTOCK01,TGTDVS</t>
  </si>
  <si>
    <t>MZK10-171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</si>
  <si>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</si>
  <si>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</si>
  <si>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</si>
  <si>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</si>
  <si>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</si>
  <si>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</si>
  <si>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</si>
  <si>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</si>
  <si>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</si>
  <si>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AMAZON,CSNSTORES,OVERSTOCK01</t>
  </si>
  <si>
    <t>12/29/2016</t>
  </si>
  <si>
    <t>MZK10-086</t>
  </si>
  <si>
    <t>AMAZON,AMAZONDS,BLK01,DESINC,KOHLDSN,MACY02,TGTDVS</t>
  </si>
  <si>
    <t>1/4/2016</t>
  </si>
  <si>
    <t>MZK10-123</t>
  </si>
  <si>
    <t>PF000457</t>
  </si>
  <si>
    <t>BLK01,CSNSTORES,OLLIIX,OVERSTOCK01,TGTDVS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</si>
  <si>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</si>
  <si>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</si>
  <si>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</si>
  <si>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</si>
  <si>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</si>
  <si>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</si>
  <si>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</si>
  <si>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</si>
  <si>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</si>
  <si>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</si>
  <si>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</si>
  <si>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</si>
  <si>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MACY02,Zulily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</si>
  <si>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</si>
  <si>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</si>
  <si>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</si>
  <si>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</si>
  <si>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</si>
  <si>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</si>
  <si>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</si>
  <si>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</si>
  <si>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</si>
  <si>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</si>
  <si>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</si>
  <si>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</si>
  <si>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</si>
  <si>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</si>
  <si>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</si>
  <si>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</si>
  <si>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AMAZONDS,CSNSTORES,KOHLDSN,OVERSTOCK01,TGTDVS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</si>
  <si>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</si>
  <si>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</si>
  <si>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</si>
  <si>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</si>
  <si>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</si>
  <si>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</si>
  <si>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</si>
  <si>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</si>
  <si>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</si>
  <si>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</si>
  <si>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</si>
  <si>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AMAZONDS,CSNSTORES,JCPENNEY01,TGTDVS</t>
  </si>
  <si>
    <t>4/3/2022</t>
  </si>
  <si>
    <t>MZK13-166</t>
  </si>
  <si>
    <t>Monster Truck Reversible Quilt Set with Throw Pillow</t>
  </si>
  <si>
    <t>AMAZON,BLK01,CSNSTORES,JCPENNEY01,MACY02,OVERSTOCK01,WALMARTDS,Zulily</t>
  </si>
  <si>
    <t>MZK13-167</t>
  </si>
  <si>
    <t>AMAZON,AMAZONDS,BLK01,CSNSTORES,DESINC,MACY02,OLLIIX,OVERSTOCK01</t>
  </si>
  <si>
    <t>MZK80-042</t>
  </si>
  <si>
    <t>Crazy Daisy</t>
  </si>
  <si>
    <t>Blooming Butterflies</t>
  </si>
  <si>
    <t>Petal Power</t>
  </si>
  <si>
    <t>PF000346</t>
  </si>
  <si>
    <t>AMAZON,BLK01,JCPENNEY01,MACY02,OLLIIX,OVERSTOCK01</t>
  </si>
  <si>
    <t>4/3/2015</t>
  </si>
  <si>
    <t>MZK80-043</t>
  </si>
  <si>
    <t>10/2/2015</t>
  </si>
  <si>
    <t>MZK13-172</t>
  </si>
  <si>
    <t>Rainbow with Metallic Printed Stars Reversible Quilt Set with Throw Pillow</t>
  </si>
  <si>
    <t>AMAZON,CSNSTORES,OLLIIX,OVERSTOCK01,TGTDVS</t>
  </si>
  <si>
    <t>10/13/2019</t>
  </si>
  <si>
    <t>MZK13-173</t>
  </si>
  <si>
    <t>MZK13-158</t>
  </si>
  <si>
    <t>Printed Mermaid Reversible Coverlet Set</t>
  </si>
  <si>
    <t>PP000975;PF004423</t>
  </si>
  <si>
    <t>AMAZON,BLK01,MACY02</t>
  </si>
  <si>
    <t>9/23/2018</t>
  </si>
  <si>
    <t>MZK13-159</t>
  </si>
  <si>
    <t>AMAZON,AMAZONDS,JCPENNEY01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</si>
  <si>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</si>
  <si>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</si>
  <si>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</si>
  <si>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</si>
  <si>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</si>
  <si>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</si>
  <si>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</si>
  <si>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</si>
  <si>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</si>
  <si>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</si>
  <si>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</si>
  <si>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</si>
  <si>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MZK13-136</t>
  </si>
  <si>
    <t>8/18/2019</t>
  </si>
  <si>
    <t>9/29/2017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</si>
  <si>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</si>
  <si>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</si>
  <si>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</si>
  <si>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</si>
  <si>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</si>
  <si>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</si>
  <si>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</si>
  <si>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</si>
  <si>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HDDS,JCPENNEY01,MACY02,OVERSTOCK01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</si>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</sst>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S96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140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219</v>
      </c>
      <c r="F6" s="2" t="s">
        <v>220</v>
      </c>
      <c r="G6" s="2" t="s">
        <v>221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31.05</v>
      </c>
      <c r="M6" s="3">
        <v>32.6</v>
      </c>
      <c r="N6" s="3">
        <v>59.99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364</v>
      </c>
      <c r="AA6" s="4">
        <f>=ROUNDDOWN(13.4814814814815,0)</f>
      </c>
      <c r="AB6" s="5">
        <v>27</v>
      </c>
      <c r="AC6" s="2" t="s">
        <v>237</v>
      </c>
      <c r="AD6" s="4">
        <v>150</v>
      </c>
      <c r="AE6" s="4">
        <v>690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15</v>
      </c>
      <c r="AQ6" s="8">
        <v>511.57</v>
      </c>
      <c r="AR6" s="4">
        <v>26</v>
      </c>
      <c r="AS6" s="8">
        <v>1004.96</v>
      </c>
      <c r="AT6" s="7">
        <v>-0.4231</v>
      </c>
      <c r="AU6" s="7">
        <v>-0.491</v>
      </c>
      <c r="AV6" s="4">
        <v>106</v>
      </c>
      <c r="AW6" s="8">
        <v>4332.36</v>
      </c>
      <c r="AX6" s="4">
        <v>118</v>
      </c>
      <c r="AY6" s="8">
        <v>5266.37</v>
      </c>
      <c r="AZ6" s="7">
        <v>-0.1017</v>
      </c>
      <c r="BA6" s="7">
        <v>-0.1774</v>
      </c>
      <c r="BB6" s="7">
        <v>0.1181</v>
      </c>
      <c r="BC6" s="4">
        <v>481</v>
      </c>
      <c r="BD6" s="8">
        <v>19462.67</v>
      </c>
      <c r="BE6" s="4">
        <v>351</v>
      </c>
      <c r="BF6" s="8">
        <v>16023.23</v>
      </c>
      <c r="BG6" s="7">
        <v>0.3704</v>
      </c>
      <c r="BH6" s="7">
        <v>0.2147</v>
      </c>
      <c r="BI6" s="7">
        <v>0.2226</v>
      </c>
      <c r="BJ6" s="4">
        <v>15</v>
      </c>
      <c r="BK6" s="8">
        <v>511.57</v>
      </c>
      <c r="BL6" s="2" t="s">
        <v>238</v>
      </c>
      <c r="BM6" s="7">
        <v>1</v>
      </c>
      <c r="BN6" s="7">
        <v>1</v>
      </c>
      <c r="BO6" s="4">
        <v>6</v>
      </c>
      <c r="BP6" s="8">
        <v>233.64</v>
      </c>
      <c r="BQ6" s="4">
        <v>9</v>
      </c>
      <c r="BR6" s="8">
        <v>350.46</v>
      </c>
      <c r="BS6" s="7">
        <v>-0.3333</v>
      </c>
      <c r="BT6" s="7">
        <v>-0.3333</v>
      </c>
      <c r="BU6" s="2" t="s">
        <v>239</v>
      </c>
      <c r="BV6" s="2" t="s">
        <v>226</v>
      </c>
      <c r="BW6" s="2" t="s">
        <v>229</v>
      </c>
      <c r="BX6" s="2" t="s">
        <v>240</v>
      </c>
      <c r="BY6" s="2" t="s">
        <v>241</v>
      </c>
      <c r="BZ6" s="2" t="s">
        <v>229</v>
      </c>
      <c r="CA6" s="4">
        <v>7</v>
      </c>
      <c r="CB6" s="8">
        <v>219.03</v>
      </c>
      <c r="CC6" s="4">
        <v>13</v>
      </c>
      <c r="CD6" s="8">
        <v>508.43</v>
      </c>
      <c r="CE6" s="7">
        <v>-0.4615</v>
      </c>
      <c r="CF6" s="7">
        <v>-0.5692</v>
      </c>
      <c r="CG6" s="2" t="s">
        <v>239</v>
      </c>
      <c r="CH6" s="2" t="s">
        <v>226</v>
      </c>
      <c r="CI6" s="2" t="s">
        <v>242</v>
      </c>
      <c r="CJ6" s="2" t="s">
        <v>243</v>
      </c>
      <c r="CK6" s="2" t="s">
        <v>241</v>
      </c>
      <c r="CL6" s="2" t="s">
        <v>229</v>
      </c>
      <c r="CM6" s="4"/>
      <c r="CN6" s="8"/>
      <c r="CO6" s="4"/>
      <c r="CP6" s="8"/>
      <c r="CQ6" s="7"/>
      <c r="CR6" s="7"/>
      <c r="CS6" s="2" t="s">
        <v>239</v>
      </c>
      <c r="CT6" s="2" t="s">
        <v>226</v>
      </c>
      <c r="CU6" s="2" t="s">
        <v>244</v>
      </c>
      <c r="CV6" s="2" t="s">
        <v>245</v>
      </c>
      <c r="CW6" s="2" t="s">
        <v>241</v>
      </c>
      <c r="CX6" s="2" t="s">
        <v>229</v>
      </c>
      <c r="CY6" s="4">
        <v>2</v>
      </c>
      <c r="CZ6" s="8">
        <v>58.9</v>
      </c>
      <c r="DA6" s="4">
        <v>2</v>
      </c>
      <c r="DB6" s="8">
        <v>73.62</v>
      </c>
      <c r="DC6" s="7"/>
      <c r="DD6" s="7">
        <v>-0.1999</v>
      </c>
      <c r="DE6" s="2" t="s">
        <v>239</v>
      </c>
      <c r="DF6" s="2" t="s">
        <v>226</v>
      </c>
      <c r="DG6" s="2" t="s">
        <v>244</v>
      </c>
      <c r="DH6" s="2" t="s">
        <v>246</v>
      </c>
      <c r="DI6" s="2" t="s">
        <v>241</v>
      </c>
      <c r="DJ6" s="2" t="s">
        <v>229</v>
      </c>
      <c r="DK6" s="4"/>
      <c r="DL6" s="8"/>
      <c r="DM6" s="4">
        <v>1</v>
      </c>
      <c r="DN6" s="8">
        <v>36.22</v>
      </c>
      <c r="DO6" s="7">
        <v>-1</v>
      </c>
      <c r="DP6" s="7">
        <v>-1</v>
      </c>
      <c r="DQ6" s="2" t="s">
        <v>239</v>
      </c>
      <c r="DR6" s="2" t="s">
        <v>226</v>
      </c>
      <c r="DS6" s="2" t="s">
        <v>247</v>
      </c>
      <c r="DT6" s="2" t="s">
        <v>248</v>
      </c>
      <c r="DU6" s="2" t="s">
        <v>241</v>
      </c>
      <c r="DV6" s="2" t="s">
        <v>229</v>
      </c>
      <c r="DW6" s="4"/>
      <c r="DX6" s="8"/>
      <c r="DY6" s="4"/>
      <c r="DZ6" s="8"/>
      <c r="EA6" s="7"/>
      <c r="EB6" s="7"/>
      <c r="EC6" s="2" t="s">
        <v>239</v>
      </c>
      <c r="ED6" s="2" t="s">
        <v>226</v>
      </c>
      <c r="EE6" s="2" t="s">
        <v>249</v>
      </c>
      <c r="EF6" s="2" t="s">
        <v>250</v>
      </c>
      <c r="EG6" s="2" t="s">
        <v>241</v>
      </c>
      <c r="EH6" s="2" t="s">
        <v>229</v>
      </c>
      <c r="EI6" s="4"/>
      <c r="EJ6" s="8"/>
      <c r="EK6" s="4"/>
      <c r="EL6" s="8"/>
      <c r="EM6" s="7"/>
      <c r="EN6" s="7"/>
      <c r="EO6" s="2" t="s">
        <v>239</v>
      </c>
      <c r="EP6" s="2" t="s">
        <v>226</v>
      </c>
      <c r="EQ6" s="2" t="s">
        <v>251</v>
      </c>
      <c r="ER6" s="2" t="s">
        <v>252</v>
      </c>
      <c r="ES6" s="2" t="s">
        <v>241</v>
      </c>
      <c r="ET6" s="2" t="s">
        <v>229</v>
      </c>
      <c r="EU6" s="4"/>
      <c r="EV6" s="8"/>
      <c r="EW6" s="4"/>
      <c r="EX6" s="8"/>
      <c r="EY6" s="7"/>
      <c r="EZ6" s="7"/>
      <c r="FA6" s="2" t="s">
        <v>239</v>
      </c>
      <c r="FB6" s="2" t="s">
        <v>226</v>
      </c>
      <c r="FC6" s="2" t="s">
        <v>253</v>
      </c>
      <c r="FD6" s="2" t="s">
        <v>254</v>
      </c>
      <c r="FE6" s="2" t="s">
        <v>241</v>
      </c>
      <c r="FF6" s="2" t="s">
        <v>229</v>
      </c>
      <c r="FG6" s="4"/>
      <c r="FH6" s="8"/>
      <c r="FI6" s="4"/>
      <c r="FJ6" s="8"/>
      <c r="FK6" s="7"/>
      <c r="FL6" s="7"/>
      <c r="FM6" s="2" t="s">
        <v>239</v>
      </c>
      <c r="FN6" s="2" t="s">
        <v>226</v>
      </c>
      <c r="FO6" s="2" t="s">
        <v>244</v>
      </c>
      <c r="FP6" s="2" t="s">
        <v>246</v>
      </c>
      <c r="FQ6" s="2" t="s">
        <v>241</v>
      </c>
      <c r="FR6" s="2" t="s">
        <v>229</v>
      </c>
      <c r="FS6" s="4"/>
      <c r="FT6" s="8"/>
      <c r="FU6" s="4"/>
      <c r="FV6" s="8"/>
      <c r="FW6" s="7"/>
      <c r="FX6" s="7"/>
      <c r="FY6" s="2" t="s">
        <v>239</v>
      </c>
      <c r="FZ6" s="2" t="s">
        <v>226</v>
      </c>
      <c r="GA6" s="2" t="s">
        <v>255</v>
      </c>
      <c r="GB6" s="2" t="s">
        <v>229</v>
      </c>
      <c r="GC6" s="2" t="s">
        <v>241</v>
      </c>
      <c r="GD6" s="2" t="s">
        <v>229</v>
      </c>
      <c r="GE6" s="4"/>
      <c r="GF6" s="8"/>
      <c r="GG6" s="4"/>
      <c r="GH6" s="8"/>
      <c r="GI6" s="7"/>
      <c r="GJ6" s="7"/>
      <c r="GK6" s="2" t="s">
        <v>239</v>
      </c>
      <c r="GL6" s="2" t="s">
        <v>226</v>
      </c>
      <c r="GM6" s="2" t="s">
        <v>256</v>
      </c>
      <c r="GN6" s="2" t="s">
        <v>257</v>
      </c>
      <c r="GO6" s="2" t="s">
        <v>241</v>
      </c>
      <c r="GP6" s="2" t="s">
        <v>229</v>
      </c>
      <c r="GQ6" s="4"/>
      <c r="GR6" s="8"/>
      <c r="GS6" s="4"/>
      <c r="GT6" s="8"/>
      <c r="GU6" s="7"/>
      <c r="GV6" s="7"/>
      <c r="GW6" s="2" t="s">
        <v>239</v>
      </c>
      <c r="GX6" s="2" t="s">
        <v>226</v>
      </c>
      <c r="GY6" s="2" t="s">
        <v>258</v>
      </c>
      <c r="GZ6" s="2" t="s">
        <v>259</v>
      </c>
      <c r="HA6" s="2" t="s">
        <v>241</v>
      </c>
      <c r="HB6" s="2" t="s">
        <v>229</v>
      </c>
      <c r="HC6" s="4"/>
      <c r="HD6" s="8"/>
      <c r="HE6" s="4"/>
      <c r="HF6" s="8"/>
      <c r="HG6" s="7"/>
      <c r="HH6" s="7"/>
      <c r="HI6" s="2" t="s">
        <v>239</v>
      </c>
      <c r="HJ6" s="2" t="s">
        <v>260</v>
      </c>
      <c r="HK6" s="2" t="s">
        <v>261</v>
      </c>
      <c r="HL6" s="2" t="s">
        <v>262</v>
      </c>
      <c r="HM6" s="2" t="s">
        <v>241</v>
      </c>
      <c r="HN6" s="2" t="s">
        <v>263</v>
      </c>
      <c r="HO6" s="4"/>
      <c r="HP6" s="8"/>
      <c r="HQ6" s="4"/>
      <c r="HR6" s="8"/>
      <c r="HS6" s="7"/>
      <c r="HT6" s="7"/>
      <c r="HU6" s="2" t="s">
        <v>239</v>
      </c>
      <c r="HV6" s="2" t="s">
        <v>226</v>
      </c>
      <c r="HW6" s="2" t="s">
        <v>264</v>
      </c>
      <c r="HX6" s="2" t="s">
        <v>265</v>
      </c>
      <c r="HY6" s="2" t="s">
        <v>241</v>
      </c>
      <c r="HZ6" s="2" t="s">
        <v>229</v>
      </c>
      <c r="IA6" s="4"/>
      <c r="IB6" s="8"/>
      <c r="IC6" s="4"/>
      <c r="ID6" s="8"/>
      <c r="IE6" s="7"/>
      <c r="IF6" s="7"/>
      <c r="IG6" s="2" t="s">
        <v>266</v>
      </c>
      <c r="IH6" s="2" t="s">
        <v>226</v>
      </c>
      <c r="II6" s="2" t="s">
        <v>240</v>
      </c>
      <c r="IJ6" s="2" t="s">
        <v>229</v>
      </c>
      <c r="IK6" s="2" t="s">
        <v>241</v>
      </c>
      <c r="IL6" s="2" t="s">
        <v>229</v>
      </c>
      <c r="IM6" s="4"/>
      <c r="IN6" s="8"/>
      <c r="IO6" s="4"/>
      <c r="IP6" s="8"/>
      <c r="IQ6" s="7"/>
      <c r="IR6" s="7"/>
      <c r="IS6" s="2" t="s">
        <v>267</v>
      </c>
      <c r="IT6" s="2" t="s">
        <v>226</v>
      </c>
      <c r="IU6" s="2" t="s">
        <v>229</v>
      </c>
      <c r="IV6" s="2" t="s">
        <v>229</v>
      </c>
      <c r="IW6" s="2" t="s">
        <v>241</v>
      </c>
      <c r="IX6" s="2" t="s">
        <v>229</v>
      </c>
      <c r="IY6" s="4"/>
      <c r="IZ6" s="8"/>
      <c r="JA6" s="4"/>
      <c r="JB6" s="8"/>
      <c r="JC6" s="7"/>
      <c r="JD6" s="7"/>
      <c r="JE6" s="2" t="s">
        <v>239</v>
      </c>
      <c r="JF6" s="2" t="s">
        <v>226</v>
      </c>
      <c r="JG6" s="2" t="s">
        <v>268</v>
      </c>
      <c r="JH6" s="2" t="s">
        <v>269</v>
      </c>
      <c r="JI6" s="2" t="s">
        <v>241</v>
      </c>
      <c r="JJ6" s="2" t="s">
        <v>229</v>
      </c>
      <c r="JK6" s="4"/>
      <c r="JL6" s="8"/>
      <c r="JM6" s="4"/>
      <c r="JN6" s="8"/>
      <c r="JO6" s="7"/>
      <c r="JP6" s="7"/>
      <c r="JQ6" s="2" t="s">
        <v>229</v>
      </c>
      <c r="JR6" s="2" t="s">
        <v>229</v>
      </c>
      <c r="JS6" s="2" t="s">
        <v>229</v>
      </c>
      <c r="JT6" s="2" t="s">
        <v>229</v>
      </c>
      <c r="JU6" s="2" t="s">
        <v>229</v>
      </c>
      <c r="JV6" s="2" t="s">
        <v>229</v>
      </c>
      <c r="JW6" s="4"/>
      <c r="JX6" s="8"/>
      <c r="JY6" s="4"/>
      <c r="JZ6" s="8"/>
      <c r="KA6" s="7"/>
      <c r="KB6" s="7"/>
      <c r="KC6" s="2" t="s">
        <v>239</v>
      </c>
      <c r="KD6" s="2" t="s">
        <v>226</v>
      </c>
      <c r="KE6" s="2" t="s">
        <v>270</v>
      </c>
      <c r="KF6" s="2" t="s">
        <v>271</v>
      </c>
      <c r="KG6" s="2" t="s">
        <v>241</v>
      </c>
      <c r="KH6" s="2" t="s">
        <v>229</v>
      </c>
      <c r="KI6" s="4"/>
      <c r="KJ6" s="8"/>
      <c r="KK6" s="4"/>
      <c r="KL6" s="8"/>
      <c r="KM6" s="7"/>
      <c r="KN6" s="7"/>
      <c r="KO6" s="2" t="s">
        <v>272</v>
      </c>
      <c r="KP6" s="2" t="s">
        <v>226</v>
      </c>
      <c r="KQ6" s="2" t="s">
        <v>229</v>
      </c>
      <c r="KR6" s="2" t="s">
        <v>229</v>
      </c>
      <c r="KS6" s="2" t="s">
        <v>241</v>
      </c>
      <c r="KT6" s="2" t="s">
        <v>229</v>
      </c>
      <c r="KU6" s="4"/>
      <c r="KV6" s="8"/>
      <c r="KW6" s="4"/>
      <c r="KX6" s="8"/>
      <c r="KY6" s="7"/>
      <c r="KZ6" s="7"/>
      <c r="LA6" s="2" t="s">
        <v>239</v>
      </c>
      <c r="LB6" s="2" t="s">
        <v>226</v>
      </c>
      <c r="LC6" s="2" t="s">
        <v>273</v>
      </c>
      <c r="LD6" s="2" t="s">
        <v>274</v>
      </c>
      <c r="LE6" s="2" t="s">
        <v>241</v>
      </c>
      <c r="LF6" s="2" t="s">
        <v>229</v>
      </c>
      <c r="LG6" s="4"/>
      <c r="LH6" s="8"/>
      <c r="LI6" s="4"/>
      <c r="LJ6" s="8"/>
      <c r="LK6" s="7"/>
      <c r="LL6" s="7"/>
      <c r="LM6" s="2" t="s">
        <v>239</v>
      </c>
      <c r="LN6" s="2" t="s">
        <v>226</v>
      </c>
      <c r="LO6" s="2" t="s">
        <v>255</v>
      </c>
      <c r="LP6" s="2" t="s">
        <v>229</v>
      </c>
      <c r="LQ6" s="2" t="s">
        <v>241</v>
      </c>
      <c r="LR6" s="2" t="s">
        <v>229</v>
      </c>
      <c r="LS6" s="4"/>
      <c r="LT6" s="8"/>
      <c r="LU6" s="4">
        <v>1</v>
      </c>
      <c r="LV6" s="8">
        <v>36.23</v>
      </c>
      <c r="LW6" s="7">
        <v>-1</v>
      </c>
      <c r="LX6" s="7">
        <v>-1</v>
      </c>
      <c r="LY6" s="2" t="s">
        <v>239</v>
      </c>
      <c r="LZ6" s="2" t="s">
        <v>275</v>
      </c>
      <c r="MA6" s="2" t="s">
        <v>276</v>
      </c>
      <c r="MB6" s="2" t="s">
        <v>277</v>
      </c>
      <c r="MC6" s="2" t="s">
        <v>241</v>
      </c>
      <c r="MD6" s="2" t="s">
        <v>229</v>
      </c>
      <c r="ME6" s="4"/>
      <c r="MF6" s="8"/>
      <c r="MG6" s="4"/>
      <c r="MH6" s="8"/>
      <c r="MI6" s="7"/>
      <c r="MJ6" s="7"/>
      <c r="MK6" s="2" t="s">
        <v>278</v>
      </c>
      <c r="ML6" s="2" t="s">
        <v>226</v>
      </c>
      <c r="MM6" s="2" t="s">
        <v>229</v>
      </c>
      <c r="MN6" s="2" t="s">
        <v>229</v>
      </c>
      <c r="MO6" s="2" t="s">
        <v>241</v>
      </c>
      <c r="MP6" s="2" t="s">
        <v>229</v>
      </c>
      <c r="MQ6" s="4"/>
      <c r="MR6" s="8"/>
      <c r="MS6" s="4"/>
      <c r="MT6" s="8"/>
      <c r="MU6" s="7"/>
      <c r="MV6" s="7"/>
      <c r="MW6" s="2" t="s">
        <v>239</v>
      </c>
      <c r="MX6" s="2" t="s">
        <v>226</v>
      </c>
      <c r="MY6" s="2" t="s">
        <v>279</v>
      </c>
      <c r="MZ6" s="2" t="s">
        <v>229</v>
      </c>
      <c r="NA6" s="2" t="s">
        <v>241</v>
      </c>
      <c r="NB6" s="2" t="s">
        <v>229</v>
      </c>
      <c r="NC6" s="4"/>
      <c r="ND6" s="8"/>
      <c r="NE6" s="4"/>
      <c r="NF6" s="8"/>
      <c r="NG6" s="7"/>
      <c r="NH6" s="7"/>
      <c r="NI6" s="2" t="s">
        <v>239</v>
      </c>
      <c r="NJ6" s="2" t="s">
        <v>260</v>
      </c>
      <c r="NK6" s="2" t="s">
        <v>244</v>
      </c>
      <c r="NL6" s="2" t="s">
        <v>280</v>
      </c>
      <c r="NM6" s="2" t="s">
        <v>241</v>
      </c>
      <c r="NN6" s="2" t="s">
        <v>229</v>
      </c>
      <c r="NO6" s="4"/>
      <c r="NP6" s="8"/>
      <c r="NQ6" s="4"/>
      <c r="NR6" s="8"/>
      <c r="NS6" s="7"/>
      <c r="NT6" s="7"/>
      <c r="NU6" s="2" t="s">
        <v>272</v>
      </c>
      <c r="NV6" s="2" t="s">
        <v>226</v>
      </c>
      <c r="NW6" s="2" t="s">
        <v>229</v>
      </c>
      <c r="NX6" s="2" t="s">
        <v>229</v>
      </c>
      <c r="NY6" s="2" t="s">
        <v>241</v>
      </c>
      <c r="NZ6" s="2" t="s">
        <v>229</v>
      </c>
      <c r="OA6" s="4"/>
      <c r="OB6" s="8"/>
      <c r="OC6" s="4"/>
      <c r="OD6" s="8"/>
      <c r="OE6" s="7"/>
      <c r="OF6" s="7"/>
      <c r="OG6" s="2" t="s">
        <v>239</v>
      </c>
      <c r="OH6" s="2" t="s">
        <v>226</v>
      </c>
      <c r="OI6" s="2" t="s">
        <v>229</v>
      </c>
      <c r="OJ6" s="2" t="s">
        <v>229</v>
      </c>
      <c r="OK6" s="2" t="s">
        <v>241</v>
      </c>
      <c r="OL6" s="2" t="s">
        <v>229</v>
      </c>
      <c r="OM6" s="4"/>
      <c r="ON6" s="8"/>
      <c r="OO6" s="4"/>
      <c r="OP6" s="8"/>
      <c r="OQ6" s="7"/>
      <c r="OR6" s="7"/>
      <c r="OS6" s="2" t="s">
        <v>229</v>
      </c>
      <c r="OT6" s="2" t="s">
        <v>229</v>
      </c>
      <c r="OU6" s="2" t="s">
        <v>229</v>
      </c>
      <c r="OV6" s="2" t="s">
        <v>229</v>
      </c>
      <c r="OW6" s="2" t="s">
        <v>229</v>
      </c>
      <c r="OX6" s="2" t="s">
        <v>229</v>
      </c>
      <c r="OY6" s="4"/>
      <c r="OZ6" s="8"/>
      <c r="PA6" s="4"/>
      <c r="PB6" s="8"/>
      <c r="PC6" s="7"/>
      <c r="PD6" s="7"/>
      <c r="PE6" s="2" t="s">
        <v>229</v>
      </c>
      <c r="PF6" s="2" t="s">
        <v>229</v>
      </c>
      <c r="PG6" s="2" t="s">
        <v>229</v>
      </c>
      <c r="PH6" s="2" t="s">
        <v>229</v>
      </c>
      <c r="PI6" s="2" t="s">
        <v>229</v>
      </c>
      <c r="PJ6" s="2" t="s">
        <v>229</v>
      </c>
      <c r="PK6" s="4"/>
      <c r="PL6" s="8"/>
      <c r="PM6" s="4"/>
      <c r="PN6" s="8"/>
      <c r="PO6" s="7"/>
      <c r="PP6" s="7"/>
      <c r="PQ6" s="2" t="s">
        <v>266</v>
      </c>
      <c r="PR6" s="2" t="s">
        <v>275</v>
      </c>
      <c r="PS6" s="2" t="s">
        <v>229</v>
      </c>
      <c r="PT6" s="2" t="s">
        <v>229</v>
      </c>
      <c r="PU6" s="2" t="s">
        <v>241</v>
      </c>
      <c r="PV6" s="2" t="s">
        <v>229</v>
      </c>
      <c r="PW6" s="4"/>
      <c r="PX6" s="8"/>
      <c r="PY6" s="4"/>
      <c r="PZ6" s="8"/>
      <c r="QA6" s="7"/>
      <c r="QB6" s="7"/>
      <c r="QC6" s="2" t="s">
        <v>281</v>
      </c>
      <c r="QD6" s="2" t="s">
        <v>226</v>
      </c>
      <c r="QE6" s="2" t="s">
        <v>229</v>
      </c>
      <c r="QF6" s="2" t="s">
        <v>229</v>
      </c>
      <c r="QG6" s="2" t="s">
        <v>241</v>
      </c>
      <c r="QH6" s="2" t="s">
        <v>229</v>
      </c>
      <c r="QI6" s="4"/>
      <c r="QJ6" s="8"/>
      <c r="QK6" s="4"/>
      <c r="QL6" s="8"/>
      <c r="QM6" s="7"/>
      <c r="QN6" s="7"/>
      <c r="QO6" s="2" t="s">
        <v>272</v>
      </c>
      <c r="QP6" s="2" t="s">
        <v>226</v>
      </c>
      <c r="QQ6" s="2" t="s">
        <v>229</v>
      </c>
      <c r="QR6" s="2" t="s">
        <v>229</v>
      </c>
      <c r="QS6" s="2" t="s">
        <v>241</v>
      </c>
      <c r="QT6" s="2" t="s">
        <v>229</v>
      </c>
      <c r="QU6" s="4"/>
      <c r="QV6" s="8"/>
      <c r="QW6" s="4"/>
      <c r="QX6" s="8"/>
      <c r="QY6" s="7"/>
      <c r="QZ6" s="7"/>
      <c r="RA6" s="2" t="s">
        <v>281</v>
      </c>
      <c r="RB6" s="2" t="s">
        <v>226</v>
      </c>
      <c r="RC6" s="2" t="s">
        <v>229</v>
      </c>
      <c r="RD6" s="2" t="s">
        <v>229</v>
      </c>
      <c r="RE6" s="2" t="s">
        <v>241</v>
      </c>
      <c r="RF6" s="2" t="s">
        <v>229</v>
      </c>
      <c r="RG6" s="4"/>
      <c r="RH6" s="8"/>
      <c r="RI6" s="4"/>
      <c r="RJ6" s="8"/>
      <c r="RK6" s="7"/>
      <c r="RL6" s="7"/>
      <c r="RM6" s="2" t="s">
        <v>229</v>
      </c>
      <c r="RN6" s="2" t="s">
        <v>229</v>
      </c>
      <c r="RO6" s="2" t="s">
        <v>229</v>
      </c>
      <c r="RP6" s="2" t="s">
        <v>229</v>
      </c>
      <c r="RQ6" s="2" t="s">
        <v>229</v>
      </c>
      <c r="RR6" s="2" t="s">
        <v>229</v>
      </c>
      <c r="RS6" s="4"/>
      <c r="RT6" s="8"/>
      <c r="RU6" s="4"/>
      <c r="RV6" s="8"/>
      <c r="RW6" s="7"/>
      <c r="RX6" s="7"/>
      <c r="RY6" s="2" t="s">
        <v>239</v>
      </c>
      <c r="RZ6" s="2" t="s">
        <v>275</v>
      </c>
      <c r="SA6" s="2" t="s">
        <v>282</v>
      </c>
      <c r="SB6" s="2" t="s">
        <v>283</v>
      </c>
      <c r="SC6" s="2" t="s">
        <v>241</v>
      </c>
      <c r="SD6" s="2" t="s">
        <v>229</v>
      </c>
      <c r="SE6" s="4">
        <v>151</v>
      </c>
      <c r="SF6" s="4"/>
      <c r="SG6" s="4"/>
      <c r="SH6" s="4"/>
      <c r="SI6" s="4">
        <v>213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>
        <v>150</v>
      </c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>
        <v>150</v>
      </c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80</v>
      </c>
      <c r="UT6" s="4"/>
      <c r="UU6" s="4"/>
      <c r="UV6" s="4">
        <v>100</v>
      </c>
      <c r="UW6" s="4"/>
      <c r="UX6" s="4"/>
      <c r="UY6" s="4"/>
      <c r="UZ6" s="4"/>
      <c r="VA6" s="4"/>
      <c r="VB6" s="4">
        <v>110</v>
      </c>
      <c r="VC6" s="4"/>
      <c r="VD6" s="4"/>
      <c r="VE6" s="4"/>
      <c r="VF6" s="4"/>
      <c r="VG6" s="4">
        <v>100</v>
      </c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</row>
    <row r="7">
      <c r="A7" s="2" t="s">
        <v>284</v>
      </c>
      <c r="B7" s="2" t="s">
        <v>216</v>
      </c>
      <c r="C7" s="2" t="s">
        <v>217</v>
      </c>
      <c r="D7" s="2" t="s">
        <v>218</v>
      </c>
      <c r="E7" s="2" t="s">
        <v>219</v>
      </c>
      <c r="F7" s="2" t="s">
        <v>220</v>
      </c>
      <c r="G7" s="2" t="s">
        <v>221</v>
      </c>
      <c r="H7" s="2" t="s">
        <v>222</v>
      </c>
      <c r="I7" s="2" t="s">
        <v>223</v>
      </c>
      <c r="J7" s="2" t="s">
        <v>285</v>
      </c>
      <c r="K7" s="2" t="s">
        <v>225</v>
      </c>
      <c r="L7" s="3">
        <v>36.72</v>
      </c>
      <c r="M7" s="3">
        <v>38.56</v>
      </c>
      <c r="N7" s="3">
        <v>69.99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286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716</v>
      </c>
      <c r="AA7" s="4">
        <f>=ROUNDDOWN(15.2340425531915,0)</f>
      </c>
      <c r="AB7" s="5">
        <v>47</v>
      </c>
      <c r="AC7" s="2" t="s">
        <v>287</v>
      </c>
      <c r="AD7" s="4">
        <v>320</v>
      </c>
      <c r="AE7" s="4">
        <v>1080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57</v>
      </c>
      <c r="AQ7" s="8">
        <v>2355.4</v>
      </c>
      <c r="AR7" s="4">
        <v>34</v>
      </c>
      <c r="AS7" s="8">
        <v>1516.85</v>
      </c>
      <c r="AT7" s="7">
        <v>0.6765</v>
      </c>
      <c r="AU7" s="7">
        <v>0.5528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0.5437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57</v>
      </c>
      <c r="BK7" s="8">
        <v>2355.4</v>
      </c>
      <c r="BL7" s="2" t="s">
        <v>288</v>
      </c>
      <c r="BM7" s="7">
        <v>1</v>
      </c>
      <c r="BN7" s="7">
        <v>1</v>
      </c>
      <c r="BO7" s="4">
        <v>21</v>
      </c>
      <c r="BP7" s="8">
        <v>954.03</v>
      </c>
      <c r="BQ7" s="4"/>
      <c r="BR7" s="8"/>
      <c r="BS7" s="7"/>
      <c r="BT7" s="7"/>
      <c r="BU7" s="2" t="s">
        <v>239</v>
      </c>
      <c r="BV7" s="2" t="s">
        <v>226</v>
      </c>
      <c r="BW7" s="2" t="s">
        <v>229</v>
      </c>
      <c r="BX7" s="2" t="s">
        <v>289</v>
      </c>
      <c r="BY7" s="2" t="s">
        <v>241</v>
      </c>
      <c r="BZ7" s="2" t="s">
        <v>229</v>
      </c>
      <c r="CA7" s="4">
        <v>14</v>
      </c>
      <c r="CB7" s="8">
        <v>526.12</v>
      </c>
      <c r="CC7" s="4">
        <v>21</v>
      </c>
      <c r="CD7" s="8">
        <v>958.23</v>
      </c>
      <c r="CE7" s="7">
        <v>-0.3333</v>
      </c>
      <c r="CF7" s="7">
        <v>-0.4509</v>
      </c>
      <c r="CG7" s="2" t="s">
        <v>239</v>
      </c>
      <c r="CH7" s="2" t="s">
        <v>226</v>
      </c>
      <c r="CI7" s="2" t="s">
        <v>290</v>
      </c>
      <c r="CJ7" s="2" t="s">
        <v>291</v>
      </c>
      <c r="CK7" s="2" t="s">
        <v>241</v>
      </c>
      <c r="CL7" s="2" t="s">
        <v>229</v>
      </c>
      <c r="CM7" s="4">
        <v>5</v>
      </c>
      <c r="CN7" s="8">
        <v>187.9</v>
      </c>
      <c r="CO7" s="4"/>
      <c r="CP7" s="8"/>
      <c r="CQ7" s="7"/>
      <c r="CR7" s="7"/>
      <c r="CS7" s="2" t="s">
        <v>239</v>
      </c>
      <c r="CT7" s="2" t="s">
        <v>226</v>
      </c>
      <c r="CU7" s="2" t="s">
        <v>244</v>
      </c>
      <c r="CV7" s="2" t="s">
        <v>292</v>
      </c>
      <c r="CW7" s="2" t="s">
        <v>241</v>
      </c>
      <c r="CX7" s="2" t="s">
        <v>229</v>
      </c>
      <c r="CY7" s="4">
        <v>4</v>
      </c>
      <c r="CZ7" s="8">
        <v>141.52</v>
      </c>
      <c r="DA7" s="4">
        <v>3</v>
      </c>
      <c r="DB7" s="8">
        <v>124.58</v>
      </c>
      <c r="DC7" s="7">
        <v>0.3333</v>
      </c>
      <c r="DD7" s="7">
        <v>0.136</v>
      </c>
      <c r="DE7" s="2" t="s">
        <v>239</v>
      </c>
      <c r="DF7" s="2" t="s">
        <v>226</v>
      </c>
      <c r="DG7" s="2" t="s">
        <v>244</v>
      </c>
      <c r="DH7" s="2" t="s">
        <v>293</v>
      </c>
      <c r="DI7" s="2" t="s">
        <v>241</v>
      </c>
      <c r="DJ7" s="2" t="s">
        <v>229</v>
      </c>
      <c r="DK7" s="4"/>
      <c r="DL7" s="8"/>
      <c r="DM7" s="4">
        <v>2</v>
      </c>
      <c r="DN7" s="8">
        <v>85.66</v>
      </c>
      <c r="DO7" s="7">
        <v>-1</v>
      </c>
      <c r="DP7" s="7">
        <v>-1</v>
      </c>
      <c r="DQ7" s="2" t="s">
        <v>239</v>
      </c>
      <c r="DR7" s="2" t="s">
        <v>226</v>
      </c>
      <c r="DS7" s="2" t="s">
        <v>247</v>
      </c>
      <c r="DT7" s="2" t="s">
        <v>294</v>
      </c>
      <c r="DU7" s="2" t="s">
        <v>241</v>
      </c>
      <c r="DV7" s="2" t="s">
        <v>229</v>
      </c>
      <c r="DW7" s="4">
        <v>3</v>
      </c>
      <c r="DX7" s="8">
        <v>123.9</v>
      </c>
      <c r="DY7" s="4">
        <v>3</v>
      </c>
      <c r="DZ7" s="8">
        <v>137.67</v>
      </c>
      <c r="EA7" s="7"/>
      <c r="EB7" s="7">
        <v>-0.1</v>
      </c>
      <c r="EC7" s="2" t="s">
        <v>239</v>
      </c>
      <c r="ED7" s="2" t="s">
        <v>226</v>
      </c>
      <c r="EE7" s="2" t="s">
        <v>249</v>
      </c>
      <c r="EF7" s="2" t="s">
        <v>295</v>
      </c>
      <c r="EG7" s="2" t="s">
        <v>241</v>
      </c>
      <c r="EH7" s="2" t="s">
        <v>229</v>
      </c>
      <c r="EI7" s="4">
        <v>2</v>
      </c>
      <c r="EJ7" s="8">
        <v>86.3</v>
      </c>
      <c r="EK7" s="4">
        <v>1</v>
      </c>
      <c r="EL7" s="8">
        <v>43.15</v>
      </c>
      <c r="EM7" s="7">
        <v>1</v>
      </c>
      <c r="EN7" s="7">
        <v>1</v>
      </c>
      <c r="EO7" s="2" t="s">
        <v>239</v>
      </c>
      <c r="EP7" s="2" t="s">
        <v>226</v>
      </c>
      <c r="EQ7" s="2" t="s">
        <v>251</v>
      </c>
      <c r="ER7" s="2" t="s">
        <v>296</v>
      </c>
      <c r="ES7" s="2" t="s">
        <v>241</v>
      </c>
      <c r="ET7" s="2" t="s">
        <v>229</v>
      </c>
      <c r="EU7" s="4">
        <v>1</v>
      </c>
      <c r="EV7" s="8">
        <v>32.83</v>
      </c>
      <c r="EW7" s="4">
        <v>2</v>
      </c>
      <c r="EX7" s="8">
        <v>79.74</v>
      </c>
      <c r="EY7" s="7">
        <v>-0.5</v>
      </c>
      <c r="EZ7" s="7">
        <v>-0.5883</v>
      </c>
      <c r="FA7" s="2" t="s">
        <v>239</v>
      </c>
      <c r="FB7" s="2" t="s">
        <v>226</v>
      </c>
      <c r="FC7" s="2" t="s">
        <v>253</v>
      </c>
      <c r="FD7" s="2" t="s">
        <v>249</v>
      </c>
      <c r="FE7" s="2" t="s">
        <v>241</v>
      </c>
      <c r="FF7" s="2" t="s">
        <v>229</v>
      </c>
      <c r="FG7" s="4"/>
      <c r="FH7" s="8"/>
      <c r="FI7" s="4"/>
      <c r="FJ7" s="8"/>
      <c r="FK7" s="7"/>
      <c r="FL7" s="7"/>
      <c r="FM7" s="2" t="s">
        <v>239</v>
      </c>
      <c r="FN7" s="2" t="s">
        <v>226</v>
      </c>
      <c r="FO7" s="2" t="s">
        <v>244</v>
      </c>
      <c r="FP7" s="2" t="s">
        <v>297</v>
      </c>
      <c r="FQ7" s="2" t="s">
        <v>241</v>
      </c>
      <c r="FR7" s="2" t="s">
        <v>229</v>
      </c>
      <c r="FS7" s="4">
        <v>5</v>
      </c>
      <c r="FT7" s="8">
        <v>212.51</v>
      </c>
      <c r="FU7" s="4"/>
      <c r="FV7" s="8"/>
      <c r="FW7" s="7"/>
      <c r="FX7" s="7"/>
      <c r="FY7" s="2" t="s">
        <v>239</v>
      </c>
      <c r="FZ7" s="2" t="s">
        <v>226</v>
      </c>
      <c r="GA7" s="2" t="s">
        <v>255</v>
      </c>
      <c r="GB7" s="2" t="s">
        <v>298</v>
      </c>
      <c r="GC7" s="2" t="s">
        <v>241</v>
      </c>
      <c r="GD7" s="2" t="s">
        <v>229</v>
      </c>
      <c r="GE7" s="4"/>
      <c r="GF7" s="8"/>
      <c r="GG7" s="4"/>
      <c r="GH7" s="8"/>
      <c r="GI7" s="7"/>
      <c r="GJ7" s="7"/>
      <c r="GK7" s="2" t="s">
        <v>239</v>
      </c>
      <c r="GL7" s="2" t="s">
        <v>226</v>
      </c>
      <c r="GM7" s="2" t="s">
        <v>256</v>
      </c>
      <c r="GN7" s="2" t="s">
        <v>299</v>
      </c>
      <c r="GO7" s="2" t="s">
        <v>241</v>
      </c>
      <c r="GP7" s="2" t="s">
        <v>229</v>
      </c>
      <c r="GQ7" s="4">
        <v>1</v>
      </c>
      <c r="GR7" s="8">
        <v>43.15</v>
      </c>
      <c r="GS7" s="4"/>
      <c r="GT7" s="8"/>
      <c r="GU7" s="7"/>
      <c r="GV7" s="7"/>
      <c r="GW7" s="2" t="s">
        <v>239</v>
      </c>
      <c r="GX7" s="2" t="s">
        <v>226</v>
      </c>
      <c r="GY7" s="2" t="s">
        <v>300</v>
      </c>
      <c r="GZ7" s="2" t="s">
        <v>301</v>
      </c>
      <c r="HA7" s="2" t="s">
        <v>241</v>
      </c>
      <c r="HB7" s="2" t="s">
        <v>229</v>
      </c>
      <c r="HC7" s="4"/>
      <c r="HD7" s="8"/>
      <c r="HE7" s="4"/>
      <c r="HF7" s="8"/>
      <c r="HG7" s="7"/>
      <c r="HH7" s="7"/>
      <c r="HI7" s="2" t="s">
        <v>239</v>
      </c>
      <c r="HJ7" s="2" t="s">
        <v>275</v>
      </c>
      <c r="HK7" s="2" t="s">
        <v>261</v>
      </c>
      <c r="HL7" s="2" t="s">
        <v>302</v>
      </c>
      <c r="HM7" s="2" t="s">
        <v>241</v>
      </c>
      <c r="HN7" s="2" t="s">
        <v>263</v>
      </c>
      <c r="HO7" s="4"/>
      <c r="HP7" s="8"/>
      <c r="HQ7" s="4">
        <v>1</v>
      </c>
      <c r="HR7" s="8">
        <v>44.98</v>
      </c>
      <c r="HS7" s="7">
        <v>-1</v>
      </c>
      <c r="HT7" s="7">
        <v>-1</v>
      </c>
      <c r="HU7" s="2" t="s">
        <v>239</v>
      </c>
      <c r="HV7" s="2" t="s">
        <v>226</v>
      </c>
      <c r="HW7" s="2" t="s">
        <v>264</v>
      </c>
      <c r="HX7" s="2" t="s">
        <v>303</v>
      </c>
      <c r="HY7" s="2" t="s">
        <v>241</v>
      </c>
      <c r="HZ7" s="2" t="s">
        <v>229</v>
      </c>
      <c r="IA7" s="4"/>
      <c r="IB7" s="8"/>
      <c r="IC7" s="4"/>
      <c r="ID7" s="8"/>
      <c r="IE7" s="7"/>
      <c r="IF7" s="7"/>
      <c r="IG7" s="2" t="s">
        <v>266</v>
      </c>
      <c r="IH7" s="2" t="s">
        <v>226</v>
      </c>
      <c r="II7" s="2" t="s">
        <v>304</v>
      </c>
      <c r="IJ7" s="2" t="s">
        <v>229</v>
      </c>
      <c r="IK7" s="2" t="s">
        <v>241</v>
      </c>
      <c r="IL7" s="2" t="s">
        <v>229</v>
      </c>
      <c r="IM7" s="4"/>
      <c r="IN7" s="8"/>
      <c r="IO7" s="4"/>
      <c r="IP7" s="8"/>
      <c r="IQ7" s="7"/>
      <c r="IR7" s="7"/>
      <c r="IS7" s="2" t="s">
        <v>267</v>
      </c>
      <c r="IT7" s="2" t="s">
        <v>226</v>
      </c>
      <c r="IU7" s="2" t="s">
        <v>229</v>
      </c>
      <c r="IV7" s="2" t="s">
        <v>229</v>
      </c>
      <c r="IW7" s="2" t="s">
        <v>241</v>
      </c>
      <c r="IX7" s="2" t="s">
        <v>229</v>
      </c>
      <c r="IY7" s="4"/>
      <c r="IZ7" s="8"/>
      <c r="JA7" s="4"/>
      <c r="JB7" s="8"/>
      <c r="JC7" s="7"/>
      <c r="JD7" s="7"/>
      <c r="JE7" s="2" t="s">
        <v>239</v>
      </c>
      <c r="JF7" s="2" t="s">
        <v>226</v>
      </c>
      <c r="JG7" s="2" t="s">
        <v>268</v>
      </c>
      <c r="JH7" s="2" t="s">
        <v>305</v>
      </c>
      <c r="JI7" s="2" t="s">
        <v>241</v>
      </c>
      <c r="JJ7" s="2" t="s">
        <v>229</v>
      </c>
      <c r="JK7" s="4"/>
      <c r="JL7" s="8"/>
      <c r="JM7" s="4"/>
      <c r="JN7" s="8"/>
      <c r="JO7" s="7"/>
      <c r="JP7" s="7"/>
      <c r="JQ7" s="2" t="s">
        <v>229</v>
      </c>
      <c r="JR7" s="2" t="s">
        <v>229</v>
      </c>
      <c r="JS7" s="2" t="s">
        <v>229</v>
      </c>
      <c r="JT7" s="2" t="s">
        <v>229</v>
      </c>
      <c r="JU7" s="2" t="s">
        <v>229</v>
      </c>
      <c r="JV7" s="2" t="s">
        <v>229</v>
      </c>
      <c r="JW7" s="4">
        <v>1</v>
      </c>
      <c r="JX7" s="8">
        <v>47.14</v>
      </c>
      <c r="JY7" s="4"/>
      <c r="JZ7" s="8"/>
      <c r="KA7" s="7"/>
      <c r="KB7" s="7"/>
      <c r="KC7" s="2" t="s">
        <v>239</v>
      </c>
      <c r="KD7" s="2" t="s">
        <v>226</v>
      </c>
      <c r="KE7" s="2" t="s">
        <v>270</v>
      </c>
      <c r="KF7" s="2" t="s">
        <v>256</v>
      </c>
      <c r="KG7" s="2" t="s">
        <v>241</v>
      </c>
      <c r="KH7" s="2" t="s">
        <v>229</v>
      </c>
      <c r="KI7" s="4"/>
      <c r="KJ7" s="8"/>
      <c r="KK7" s="4"/>
      <c r="KL7" s="8"/>
      <c r="KM7" s="7"/>
      <c r="KN7" s="7"/>
      <c r="KO7" s="2" t="s">
        <v>278</v>
      </c>
      <c r="KP7" s="2" t="s">
        <v>226</v>
      </c>
      <c r="KQ7" s="2" t="s">
        <v>229</v>
      </c>
      <c r="KR7" s="2" t="s">
        <v>229</v>
      </c>
      <c r="KS7" s="2" t="s">
        <v>241</v>
      </c>
      <c r="KT7" s="2" t="s">
        <v>229</v>
      </c>
      <c r="KU7" s="4"/>
      <c r="KV7" s="8"/>
      <c r="KW7" s="4"/>
      <c r="KX7" s="8"/>
      <c r="KY7" s="7"/>
      <c r="KZ7" s="7"/>
      <c r="LA7" s="2" t="s">
        <v>239</v>
      </c>
      <c r="LB7" s="2" t="s">
        <v>226</v>
      </c>
      <c r="LC7" s="2" t="s">
        <v>273</v>
      </c>
      <c r="LD7" s="2" t="s">
        <v>306</v>
      </c>
      <c r="LE7" s="2" t="s">
        <v>241</v>
      </c>
      <c r="LF7" s="2" t="s">
        <v>229</v>
      </c>
      <c r="LG7" s="4"/>
      <c r="LH7" s="8"/>
      <c r="LI7" s="4"/>
      <c r="LJ7" s="8"/>
      <c r="LK7" s="7"/>
      <c r="LL7" s="7"/>
      <c r="LM7" s="2" t="s">
        <v>239</v>
      </c>
      <c r="LN7" s="2" t="s">
        <v>226</v>
      </c>
      <c r="LO7" s="2" t="s">
        <v>255</v>
      </c>
      <c r="LP7" s="2" t="s">
        <v>229</v>
      </c>
      <c r="LQ7" s="2" t="s">
        <v>241</v>
      </c>
      <c r="LR7" s="2" t="s">
        <v>229</v>
      </c>
      <c r="LS7" s="4"/>
      <c r="LT7" s="8"/>
      <c r="LU7" s="4">
        <v>1</v>
      </c>
      <c r="LV7" s="8">
        <v>42.84</v>
      </c>
      <c r="LW7" s="7">
        <v>-1</v>
      </c>
      <c r="LX7" s="7">
        <v>-1</v>
      </c>
      <c r="LY7" s="2" t="s">
        <v>239</v>
      </c>
      <c r="LZ7" s="2" t="s">
        <v>275</v>
      </c>
      <c r="MA7" s="2" t="s">
        <v>276</v>
      </c>
      <c r="MB7" s="2" t="s">
        <v>307</v>
      </c>
      <c r="MC7" s="2" t="s">
        <v>241</v>
      </c>
      <c r="MD7" s="2" t="s">
        <v>229</v>
      </c>
      <c r="ME7" s="4"/>
      <c r="MF7" s="8"/>
      <c r="MG7" s="4"/>
      <c r="MH7" s="8"/>
      <c r="MI7" s="7"/>
      <c r="MJ7" s="7"/>
      <c r="MK7" s="2" t="s">
        <v>278</v>
      </c>
      <c r="ML7" s="2" t="s">
        <v>226</v>
      </c>
      <c r="MM7" s="2" t="s">
        <v>229</v>
      </c>
      <c r="MN7" s="2" t="s">
        <v>229</v>
      </c>
      <c r="MO7" s="2" t="s">
        <v>241</v>
      </c>
      <c r="MP7" s="2" t="s">
        <v>229</v>
      </c>
      <c r="MQ7" s="4"/>
      <c r="MR7" s="8"/>
      <c r="MS7" s="4"/>
      <c r="MT7" s="8"/>
      <c r="MU7" s="7"/>
      <c r="MV7" s="7"/>
      <c r="MW7" s="2" t="s">
        <v>239</v>
      </c>
      <c r="MX7" s="2" t="s">
        <v>226</v>
      </c>
      <c r="MY7" s="2" t="s">
        <v>308</v>
      </c>
      <c r="MZ7" s="2" t="s">
        <v>229</v>
      </c>
      <c r="NA7" s="2" t="s">
        <v>241</v>
      </c>
      <c r="NB7" s="2" t="s">
        <v>229</v>
      </c>
      <c r="NC7" s="4"/>
      <c r="ND7" s="8"/>
      <c r="NE7" s="4"/>
      <c r="NF7" s="8"/>
      <c r="NG7" s="7"/>
      <c r="NH7" s="7"/>
      <c r="NI7" s="2" t="s">
        <v>239</v>
      </c>
      <c r="NJ7" s="2" t="s">
        <v>260</v>
      </c>
      <c r="NK7" s="2" t="s">
        <v>244</v>
      </c>
      <c r="NL7" s="2" t="s">
        <v>309</v>
      </c>
      <c r="NM7" s="2" t="s">
        <v>241</v>
      </c>
      <c r="NN7" s="2" t="s">
        <v>229</v>
      </c>
      <c r="NO7" s="4"/>
      <c r="NP7" s="8"/>
      <c r="NQ7" s="4"/>
      <c r="NR7" s="8"/>
      <c r="NS7" s="7"/>
      <c r="NT7" s="7"/>
      <c r="NU7" s="2" t="s">
        <v>272</v>
      </c>
      <c r="NV7" s="2" t="s">
        <v>226</v>
      </c>
      <c r="NW7" s="2" t="s">
        <v>229</v>
      </c>
      <c r="NX7" s="2" t="s">
        <v>229</v>
      </c>
      <c r="NY7" s="2" t="s">
        <v>241</v>
      </c>
      <c r="NZ7" s="2" t="s">
        <v>229</v>
      </c>
      <c r="OA7" s="4"/>
      <c r="OB7" s="8"/>
      <c r="OC7" s="4"/>
      <c r="OD7" s="8"/>
      <c r="OE7" s="7"/>
      <c r="OF7" s="7"/>
      <c r="OG7" s="2" t="s">
        <v>239</v>
      </c>
      <c r="OH7" s="2" t="s">
        <v>226</v>
      </c>
      <c r="OI7" s="2" t="s">
        <v>229</v>
      </c>
      <c r="OJ7" s="2" t="s">
        <v>229</v>
      </c>
      <c r="OK7" s="2" t="s">
        <v>241</v>
      </c>
      <c r="OL7" s="2" t="s">
        <v>229</v>
      </c>
      <c r="OM7" s="4"/>
      <c r="ON7" s="8"/>
      <c r="OO7" s="4"/>
      <c r="OP7" s="8"/>
      <c r="OQ7" s="7"/>
      <c r="OR7" s="7"/>
      <c r="OS7" s="2" t="s">
        <v>229</v>
      </c>
      <c r="OT7" s="2" t="s">
        <v>229</v>
      </c>
      <c r="OU7" s="2" t="s">
        <v>229</v>
      </c>
      <c r="OV7" s="2" t="s">
        <v>229</v>
      </c>
      <c r="OW7" s="2" t="s">
        <v>229</v>
      </c>
      <c r="OX7" s="2" t="s">
        <v>229</v>
      </c>
      <c r="OY7" s="4"/>
      <c r="OZ7" s="8"/>
      <c r="PA7" s="4"/>
      <c r="PB7" s="8"/>
      <c r="PC7" s="7"/>
      <c r="PD7" s="7"/>
      <c r="PE7" s="2" t="s">
        <v>281</v>
      </c>
      <c r="PF7" s="2" t="s">
        <v>226</v>
      </c>
      <c r="PG7" s="2" t="s">
        <v>229</v>
      </c>
      <c r="PH7" s="2" t="s">
        <v>229</v>
      </c>
      <c r="PI7" s="2" t="s">
        <v>241</v>
      </c>
      <c r="PJ7" s="2" t="s">
        <v>229</v>
      </c>
      <c r="PK7" s="4"/>
      <c r="PL7" s="8"/>
      <c r="PM7" s="4"/>
      <c r="PN7" s="8"/>
      <c r="PO7" s="7"/>
      <c r="PP7" s="7"/>
      <c r="PQ7" s="2" t="s">
        <v>266</v>
      </c>
      <c r="PR7" s="2" t="s">
        <v>275</v>
      </c>
      <c r="PS7" s="2" t="s">
        <v>229</v>
      </c>
      <c r="PT7" s="2" t="s">
        <v>229</v>
      </c>
      <c r="PU7" s="2" t="s">
        <v>241</v>
      </c>
      <c r="PV7" s="2" t="s">
        <v>229</v>
      </c>
      <c r="PW7" s="4"/>
      <c r="PX7" s="8"/>
      <c r="PY7" s="4"/>
      <c r="PZ7" s="8"/>
      <c r="QA7" s="7"/>
      <c r="QB7" s="7"/>
      <c r="QC7" s="2" t="s">
        <v>281</v>
      </c>
      <c r="QD7" s="2" t="s">
        <v>226</v>
      </c>
      <c r="QE7" s="2" t="s">
        <v>229</v>
      </c>
      <c r="QF7" s="2" t="s">
        <v>229</v>
      </c>
      <c r="QG7" s="2" t="s">
        <v>241</v>
      </c>
      <c r="QH7" s="2" t="s">
        <v>229</v>
      </c>
      <c r="QI7" s="4"/>
      <c r="QJ7" s="8"/>
      <c r="QK7" s="4"/>
      <c r="QL7" s="8"/>
      <c r="QM7" s="7"/>
      <c r="QN7" s="7"/>
      <c r="QO7" s="2" t="s">
        <v>272</v>
      </c>
      <c r="QP7" s="2" t="s">
        <v>226</v>
      </c>
      <c r="QQ7" s="2" t="s">
        <v>229</v>
      </c>
      <c r="QR7" s="2" t="s">
        <v>229</v>
      </c>
      <c r="QS7" s="2" t="s">
        <v>241</v>
      </c>
      <c r="QT7" s="2" t="s">
        <v>229</v>
      </c>
      <c r="QU7" s="4"/>
      <c r="QV7" s="8"/>
      <c r="QW7" s="4"/>
      <c r="QX7" s="8"/>
      <c r="QY7" s="7"/>
      <c r="QZ7" s="7"/>
      <c r="RA7" s="2" t="s">
        <v>281</v>
      </c>
      <c r="RB7" s="2" t="s">
        <v>226</v>
      </c>
      <c r="RC7" s="2" t="s">
        <v>229</v>
      </c>
      <c r="RD7" s="2" t="s">
        <v>229</v>
      </c>
      <c r="RE7" s="2" t="s">
        <v>241</v>
      </c>
      <c r="RF7" s="2" t="s">
        <v>229</v>
      </c>
      <c r="RG7" s="4"/>
      <c r="RH7" s="8"/>
      <c r="RI7" s="4"/>
      <c r="RJ7" s="8"/>
      <c r="RK7" s="7"/>
      <c r="RL7" s="7"/>
      <c r="RM7" s="2" t="s">
        <v>229</v>
      </c>
      <c r="RN7" s="2" t="s">
        <v>229</v>
      </c>
      <c r="RO7" s="2" t="s">
        <v>229</v>
      </c>
      <c r="RP7" s="2" t="s">
        <v>229</v>
      </c>
      <c r="RQ7" s="2" t="s">
        <v>229</v>
      </c>
      <c r="RR7" s="2" t="s">
        <v>229</v>
      </c>
      <c r="RS7" s="4"/>
      <c r="RT7" s="8"/>
      <c r="RU7" s="4"/>
      <c r="RV7" s="8"/>
      <c r="RW7" s="7"/>
      <c r="RX7" s="7"/>
      <c r="RY7" s="2" t="s">
        <v>239</v>
      </c>
      <c r="RZ7" s="2" t="s">
        <v>275</v>
      </c>
      <c r="SA7" s="2" t="s">
        <v>290</v>
      </c>
      <c r="SB7" s="2" t="s">
        <v>310</v>
      </c>
      <c r="SC7" s="2" t="s">
        <v>241</v>
      </c>
      <c r="SD7" s="2" t="s">
        <v>229</v>
      </c>
      <c r="SE7" s="4">
        <v>413</v>
      </c>
      <c r="SF7" s="4"/>
      <c r="SG7" s="4"/>
      <c r="SH7" s="4"/>
      <c r="SI7" s="4">
        <v>303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>
        <v>320</v>
      </c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140</v>
      </c>
      <c r="UT7" s="4"/>
      <c r="UU7" s="4"/>
      <c r="UV7" s="4"/>
      <c r="UW7" s="4"/>
      <c r="UX7" s="4"/>
      <c r="UY7" s="4"/>
      <c r="UZ7" s="4"/>
      <c r="VA7" s="4"/>
      <c r="VB7" s="4">
        <v>100</v>
      </c>
      <c r="VC7" s="4"/>
      <c r="VD7" s="4"/>
      <c r="VE7" s="4"/>
      <c r="VF7" s="4"/>
      <c r="VG7" s="4">
        <v>250</v>
      </c>
      <c r="VH7" s="4"/>
      <c r="VI7" s="4"/>
      <c r="VJ7" s="4"/>
      <c r="VK7" s="4"/>
      <c r="VL7" s="4"/>
      <c r="VM7" s="4"/>
      <c r="VN7" s="4">
        <v>270</v>
      </c>
      <c r="VO7" s="4"/>
      <c r="VP7" s="4"/>
      <c r="VQ7" s="4"/>
      <c r="VR7" s="4"/>
      <c r="VS7" s="4"/>
    </row>
    <row r="8">
      <c r="A8" s="2" t="s">
        <v>311</v>
      </c>
      <c r="B8" s="2" t="s">
        <v>216</v>
      </c>
      <c r="C8" s="2" t="s">
        <v>217</v>
      </c>
      <c r="D8" s="2" t="s">
        <v>218</v>
      </c>
      <c r="E8" s="2" t="s">
        <v>219</v>
      </c>
      <c r="F8" s="2" t="s">
        <v>220</v>
      </c>
      <c r="G8" s="2" t="s">
        <v>221</v>
      </c>
      <c r="H8" s="2" t="s">
        <v>222</v>
      </c>
      <c r="I8" s="2" t="s">
        <v>223</v>
      </c>
      <c r="J8" s="2" t="s">
        <v>312</v>
      </c>
      <c r="K8" s="2" t="s">
        <v>225</v>
      </c>
      <c r="L8" s="3">
        <v>40.5</v>
      </c>
      <c r="M8" s="3">
        <v>42.52</v>
      </c>
      <c r="N8" s="3">
        <v>79.99</v>
      </c>
      <c r="O8" s="2" t="s">
        <v>226</v>
      </c>
      <c r="P8" s="2" t="s">
        <v>227</v>
      </c>
      <c r="Q8" s="2" t="s">
        <v>228</v>
      </c>
      <c r="R8" s="2" t="s">
        <v>229</v>
      </c>
      <c r="S8" s="2" t="s">
        <v>230</v>
      </c>
      <c r="T8" s="2" t="s">
        <v>231</v>
      </c>
      <c r="U8" s="2" t="s">
        <v>286</v>
      </c>
      <c r="V8" s="2" t="s">
        <v>233</v>
      </c>
      <c r="W8" s="2" t="s">
        <v>234</v>
      </c>
      <c r="X8" s="2" t="s">
        <v>235</v>
      </c>
      <c r="Y8" s="2" t="s">
        <v>313</v>
      </c>
      <c r="Z8" s="4">
        <v>8</v>
      </c>
      <c r="AA8" s="4">
        <f>=ROUNDDOWN(0.25,0)</f>
      </c>
      <c r="AB8" s="5">
        <v>32</v>
      </c>
      <c r="AC8" s="2" t="s">
        <v>237</v>
      </c>
      <c r="AD8" s="4">
        <v>600</v>
      </c>
      <c r="AE8" s="4">
        <v>1250</v>
      </c>
      <c r="AF8" s="6">
        <v>64</v>
      </c>
      <c r="AG8" s="6">
        <v>47</v>
      </c>
      <c r="AH8" s="7">
        <v>0.6667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>
        <v>34</v>
      </c>
      <c r="AQ8" s="8">
        <v>1465.39</v>
      </c>
      <c r="AR8" s="4">
        <v>58</v>
      </c>
      <c r="AS8" s="8">
        <v>2744.56</v>
      </c>
      <c r="AT8" s="7">
        <v>-0.4138</v>
      </c>
      <c r="AU8" s="7">
        <v>-0.4661</v>
      </c>
      <c r="AV8" s="4" t="s">
        <v>229</v>
      </c>
      <c r="AW8" s="8" t="s">
        <v>229</v>
      </c>
      <c r="AX8" s="4" t="s">
        <v>229</v>
      </c>
      <c r="AY8" s="8" t="s">
        <v>229</v>
      </c>
      <c r="AZ8" s="7" t="s">
        <v>229</v>
      </c>
      <c r="BA8" s="7" t="s">
        <v>229</v>
      </c>
      <c r="BB8" s="7">
        <v>0.3382</v>
      </c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 t="s">
        <v>229</v>
      </c>
      <c r="BJ8" s="4">
        <v>34</v>
      </c>
      <c r="BK8" s="8">
        <v>1465.39</v>
      </c>
      <c r="BL8" s="2" t="s">
        <v>314</v>
      </c>
      <c r="BM8" s="7">
        <v>1</v>
      </c>
      <c r="BN8" s="7">
        <v>1</v>
      </c>
      <c r="BO8" s="4">
        <v>9</v>
      </c>
      <c r="BP8" s="8">
        <v>414</v>
      </c>
      <c r="BQ8" s="4">
        <v>34</v>
      </c>
      <c r="BR8" s="8">
        <v>1564</v>
      </c>
      <c r="BS8" s="7">
        <v>-0.7353</v>
      </c>
      <c r="BT8" s="7">
        <v>-0.7353</v>
      </c>
      <c r="BU8" s="2" t="s">
        <v>239</v>
      </c>
      <c r="BV8" s="2" t="s">
        <v>226</v>
      </c>
      <c r="BW8" s="2" t="s">
        <v>229</v>
      </c>
      <c r="BX8" s="2" t="s">
        <v>315</v>
      </c>
      <c r="BY8" s="2" t="s">
        <v>241</v>
      </c>
      <c r="BZ8" s="2" t="s">
        <v>229</v>
      </c>
      <c r="CA8" s="4">
        <v>13</v>
      </c>
      <c r="CB8" s="8">
        <v>573.95</v>
      </c>
      <c r="CC8" s="4">
        <v>14</v>
      </c>
      <c r="CD8" s="8">
        <v>695.38</v>
      </c>
      <c r="CE8" s="7">
        <v>-0.0714</v>
      </c>
      <c r="CF8" s="7">
        <v>-0.1746</v>
      </c>
      <c r="CG8" s="2" t="s">
        <v>239</v>
      </c>
      <c r="CH8" s="2" t="s">
        <v>226</v>
      </c>
      <c r="CI8" s="2" t="s">
        <v>316</v>
      </c>
      <c r="CJ8" s="2" t="s">
        <v>317</v>
      </c>
      <c r="CK8" s="2" t="s">
        <v>241</v>
      </c>
      <c r="CL8" s="2" t="s">
        <v>229</v>
      </c>
      <c r="CM8" s="4">
        <v>6</v>
      </c>
      <c r="CN8" s="8">
        <v>264.9</v>
      </c>
      <c r="CO8" s="4">
        <v>2</v>
      </c>
      <c r="CP8" s="8">
        <v>99.34</v>
      </c>
      <c r="CQ8" s="7">
        <v>2</v>
      </c>
      <c r="CR8" s="7">
        <v>1.6666</v>
      </c>
      <c r="CS8" s="2" t="s">
        <v>239</v>
      </c>
      <c r="CT8" s="2" t="s">
        <v>226</v>
      </c>
      <c r="CU8" s="2" t="s">
        <v>313</v>
      </c>
      <c r="CV8" s="2" t="s">
        <v>318</v>
      </c>
      <c r="CW8" s="2" t="s">
        <v>241</v>
      </c>
      <c r="CX8" s="2" t="s">
        <v>229</v>
      </c>
      <c r="CY8" s="4">
        <v>1</v>
      </c>
      <c r="CZ8" s="8">
        <v>43.75</v>
      </c>
      <c r="DA8" s="4">
        <v>4</v>
      </c>
      <c r="DB8" s="8">
        <v>196.88</v>
      </c>
      <c r="DC8" s="7">
        <v>-0.75</v>
      </c>
      <c r="DD8" s="7">
        <v>-0.7778</v>
      </c>
      <c r="DE8" s="2" t="s">
        <v>239</v>
      </c>
      <c r="DF8" s="2" t="s">
        <v>226</v>
      </c>
      <c r="DG8" s="2" t="s">
        <v>313</v>
      </c>
      <c r="DH8" s="2" t="s">
        <v>319</v>
      </c>
      <c r="DI8" s="2" t="s">
        <v>241</v>
      </c>
      <c r="DJ8" s="2" t="s">
        <v>229</v>
      </c>
      <c r="DK8" s="4"/>
      <c r="DL8" s="8"/>
      <c r="DM8" s="4">
        <v>4</v>
      </c>
      <c r="DN8" s="8">
        <v>188.96</v>
      </c>
      <c r="DO8" s="7">
        <v>-1</v>
      </c>
      <c r="DP8" s="7">
        <v>-1</v>
      </c>
      <c r="DQ8" s="2" t="s">
        <v>239</v>
      </c>
      <c r="DR8" s="2" t="s">
        <v>226</v>
      </c>
      <c r="DS8" s="2" t="s">
        <v>313</v>
      </c>
      <c r="DT8" s="2" t="s">
        <v>320</v>
      </c>
      <c r="DU8" s="2" t="s">
        <v>241</v>
      </c>
      <c r="DV8" s="2" t="s">
        <v>229</v>
      </c>
      <c r="DW8" s="4">
        <v>2</v>
      </c>
      <c r="DX8" s="8">
        <v>89.08</v>
      </c>
      <c r="DY8" s="4"/>
      <c r="DZ8" s="8"/>
      <c r="EA8" s="7"/>
      <c r="EB8" s="7"/>
      <c r="EC8" s="2" t="s">
        <v>239</v>
      </c>
      <c r="ED8" s="2" t="s">
        <v>226</v>
      </c>
      <c r="EE8" s="2" t="s">
        <v>321</v>
      </c>
      <c r="EF8" s="2" t="s">
        <v>322</v>
      </c>
      <c r="EG8" s="2" t="s">
        <v>241</v>
      </c>
      <c r="EH8" s="2" t="s">
        <v>229</v>
      </c>
      <c r="EI8" s="4"/>
      <c r="EJ8" s="8"/>
      <c r="EK8" s="4"/>
      <c r="EL8" s="8"/>
      <c r="EM8" s="7"/>
      <c r="EN8" s="7"/>
      <c r="EO8" s="2" t="s">
        <v>239</v>
      </c>
      <c r="EP8" s="2" t="s">
        <v>226</v>
      </c>
      <c r="EQ8" s="2" t="s">
        <v>323</v>
      </c>
      <c r="ER8" s="2" t="s">
        <v>324</v>
      </c>
      <c r="ES8" s="2" t="s">
        <v>241</v>
      </c>
      <c r="ET8" s="2" t="s">
        <v>229</v>
      </c>
      <c r="EU8" s="4"/>
      <c r="EV8" s="8"/>
      <c r="EW8" s="4"/>
      <c r="EX8" s="8"/>
      <c r="EY8" s="7"/>
      <c r="EZ8" s="7"/>
      <c r="FA8" s="2" t="s">
        <v>239</v>
      </c>
      <c r="FB8" s="2" t="s">
        <v>226</v>
      </c>
      <c r="FC8" s="2" t="s">
        <v>313</v>
      </c>
      <c r="FD8" s="2" t="s">
        <v>325</v>
      </c>
      <c r="FE8" s="2" t="s">
        <v>241</v>
      </c>
      <c r="FF8" s="2" t="s">
        <v>229</v>
      </c>
      <c r="FG8" s="4"/>
      <c r="FH8" s="8"/>
      <c r="FI8" s="4"/>
      <c r="FJ8" s="8"/>
      <c r="FK8" s="7"/>
      <c r="FL8" s="7"/>
      <c r="FM8" s="2" t="s">
        <v>239</v>
      </c>
      <c r="FN8" s="2" t="s">
        <v>226</v>
      </c>
      <c r="FO8" s="2" t="s">
        <v>313</v>
      </c>
      <c r="FP8" s="2" t="s">
        <v>326</v>
      </c>
      <c r="FQ8" s="2" t="s">
        <v>241</v>
      </c>
      <c r="FR8" s="2" t="s">
        <v>229</v>
      </c>
      <c r="FS8" s="4">
        <v>3</v>
      </c>
      <c r="FT8" s="8">
        <v>79.71</v>
      </c>
      <c r="FU8" s="4"/>
      <c r="FV8" s="8"/>
      <c r="FW8" s="7"/>
      <c r="FX8" s="7"/>
      <c r="FY8" s="2" t="s">
        <v>239</v>
      </c>
      <c r="FZ8" s="2" t="s">
        <v>226</v>
      </c>
      <c r="GA8" s="2" t="s">
        <v>327</v>
      </c>
      <c r="GB8" s="2" t="s">
        <v>328</v>
      </c>
      <c r="GC8" s="2" t="s">
        <v>241</v>
      </c>
      <c r="GD8" s="2" t="s">
        <v>229</v>
      </c>
      <c r="GE8" s="4"/>
      <c r="GF8" s="8"/>
      <c r="GG8" s="4"/>
      <c r="GH8" s="8"/>
      <c r="GI8" s="7"/>
      <c r="GJ8" s="7"/>
      <c r="GK8" s="2" t="s">
        <v>239</v>
      </c>
      <c r="GL8" s="2" t="s">
        <v>226</v>
      </c>
      <c r="GM8" s="2" t="s">
        <v>256</v>
      </c>
      <c r="GN8" s="2" t="s">
        <v>329</v>
      </c>
      <c r="GO8" s="2" t="s">
        <v>241</v>
      </c>
      <c r="GP8" s="2" t="s">
        <v>229</v>
      </c>
      <c r="GQ8" s="4"/>
      <c r="GR8" s="8"/>
      <c r="GS8" s="4"/>
      <c r="GT8" s="8"/>
      <c r="GU8" s="7"/>
      <c r="GV8" s="7"/>
      <c r="GW8" s="2" t="s">
        <v>239</v>
      </c>
      <c r="GX8" s="2" t="s">
        <v>226</v>
      </c>
      <c r="GY8" s="2" t="s">
        <v>330</v>
      </c>
      <c r="GZ8" s="2" t="s">
        <v>331</v>
      </c>
      <c r="HA8" s="2" t="s">
        <v>241</v>
      </c>
      <c r="HB8" s="2" t="s">
        <v>229</v>
      </c>
      <c r="HC8" s="4"/>
      <c r="HD8" s="8"/>
      <c r="HE8" s="4"/>
      <c r="HF8" s="8"/>
      <c r="HG8" s="7"/>
      <c r="HH8" s="7"/>
      <c r="HI8" s="2" t="s">
        <v>239</v>
      </c>
      <c r="HJ8" s="2" t="s">
        <v>275</v>
      </c>
      <c r="HK8" s="2" t="s">
        <v>332</v>
      </c>
      <c r="HL8" s="2" t="s">
        <v>333</v>
      </c>
      <c r="HM8" s="2" t="s">
        <v>241</v>
      </c>
      <c r="HN8" s="2" t="s">
        <v>263</v>
      </c>
      <c r="HO8" s="4"/>
      <c r="HP8" s="8"/>
      <c r="HQ8" s="4"/>
      <c r="HR8" s="8"/>
      <c r="HS8" s="7"/>
      <c r="HT8" s="7"/>
      <c r="HU8" s="2" t="s">
        <v>239</v>
      </c>
      <c r="HV8" s="2" t="s">
        <v>226</v>
      </c>
      <c r="HW8" s="2" t="s">
        <v>264</v>
      </c>
      <c r="HX8" s="2" t="s">
        <v>334</v>
      </c>
      <c r="HY8" s="2" t="s">
        <v>241</v>
      </c>
      <c r="HZ8" s="2" t="s">
        <v>229</v>
      </c>
      <c r="IA8" s="4"/>
      <c r="IB8" s="8"/>
      <c r="IC8" s="4"/>
      <c r="ID8" s="8"/>
      <c r="IE8" s="7"/>
      <c r="IF8" s="7"/>
      <c r="IG8" s="2" t="s">
        <v>266</v>
      </c>
      <c r="IH8" s="2" t="s">
        <v>226</v>
      </c>
      <c r="II8" s="2" t="s">
        <v>229</v>
      </c>
      <c r="IJ8" s="2" t="s">
        <v>229</v>
      </c>
      <c r="IK8" s="2" t="s">
        <v>241</v>
      </c>
      <c r="IL8" s="2" t="s">
        <v>229</v>
      </c>
      <c r="IM8" s="4"/>
      <c r="IN8" s="8"/>
      <c r="IO8" s="4"/>
      <c r="IP8" s="8"/>
      <c r="IQ8" s="7"/>
      <c r="IR8" s="7"/>
      <c r="IS8" s="2" t="s">
        <v>267</v>
      </c>
      <c r="IT8" s="2" t="s">
        <v>226</v>
      </c>
      <c r="IU8" s="2" t="s">
        <v>229</v>
      </c>
      <c r="IV8" s="2" t="s">
        <v>229</v>
      </c>
      <c r="IW8" s="2" t="s">
        <v>241</v>
      </c>
      <c r="IX8" s="2" t="s">
        <v>229</v>
      </c>
      <c r="IY8" s="4"/>
      <c r="IZ8" s="8"/>
      <c r="JA8" s="4"/>
      <c r="JB8" s="8"/>
      <c r="JC8" s="7"/>
      <c r="JD8" s="7"/>
      <c r="JE8" s="2" t="s">
        <v>239</v>
      </c>
      <c r="JF8" s="2" t="s">
        <v>226</v>
      </c>
      <c r="JG8" s="2" t="s">
        <v>268</v>
      </c>
      <c r="JH8" s="2" t="s">
        <v>229</v>
      </c>
      <c r="JI8" s="2" t="s">
        <v>241</v>
      </c>
      <c r="JJ8" s="2" t="s">
        <v>229</v>
      </c>
      <c r="JK8" s="4"/>
      <c r="JL8" s="8"/>
      <c r="JM8" s="4"/>
      <c r="JN8" s="8"/>
      <c r="JO8" s="7"/>
      <c r="JP8" s="7"/>
      <c r="JQ8" s="2" t="s">
        <v>229</v>
      </c>
      <c r="JR8" s="2" t="s">
        <v>229</v>
      </c>
      <c r="JS8" s="2" t="s">
        <v>229</v>
      </c>
      <c r="JT8" s="2" t="s">
        <v>229</v>
      </c>
      <c r="JU8" s="2" t="s">
        <v>229</v>
      </c>
      <c r="JV8" s="2" t="s">
        <v>229</v>
      </c>
      <c r="JW8" s="4"/>
      <c r="JX8" s="8"/>
      <c r="JY8" s="4"/>
      <c r="JZ8" s="8"/>
      <c r="KA8" s="7"/>
      <c r="KB8" s="7"/>
      <c r="KC8" s="2" t="s">
        <v>272</v>
      </c>
      <c r="KD8" s="2" t="s">
        <v>226</v>
      </c>
      <c r="KE8" s="2" t="s">
        <v>229</v>
      </c>
      <c r="KF8" s="2" t="s">
        <v>229</v>
      </c>
      <c r="KG8" s="2" t="s">
        <v>241</v>
      </c>
      <c r="KH8" s="2" t="s">
        <v>229</v>
      </c>
      <c r="KI8" s="4"/>
      <c r="KJ8" s="8"/>
      <c r="KK8" s="4"/>
      <c r="KL8" s="8"/>
      <c r="KM8" s="7"/>
      <c r="KN8" s="7"/>
      <c r="KO8" s="2" t="s">
        <v>278</v>
      </c>
      <c r="KP8" s="2" t="s">
        <v>226</v>
      </c>
      <c r="KQ8" s="2" t="s">
        <v>229</v>
      </c>
      <c r="KR8" s="2" t="s">
        <v>229</v>
      </c>
      <c r="KS8" s="2" t="s">
        <v>241</v>
      </c>
      <c r="KT8" s="2" t="s">
        <v>229</v>
      </c>
      <c r="KU8" s="4"/>
      <c r="KV8" s="8"/>
      <c r="KW8" s="4"/>
      <c r="KX8" s="8"/>
      <c r="KY8" s="7"/>
      <c r="KZ8" s="7"/>
      <c r="LA8" s="2" t="s">
        <v>272</v>
      </c>
      <c r="LB8" s="2" t="s">
        <v>226</v>
      </c>
      <c r="LC8" s="2" t="s">
        <v>229</v>
      </c>
      <c r="LD8" s="2" t="s">
        <v>229</v>
      </c>
      <c r="LE8" s="2" t="s">
        <v>241</v>
      </c>
      <c r="LF8" s="2" t="s">
        <v>229</v>
      </c>
      <c r="LG8" s="4"/>
      <c r="LH8" s="8"/>
      <c r="LI8" s="4"/>
      <c r="LJ8" s="8"/>
      <c r="LK8" s="7"/>
      <c r="LL8" s="7"/>
      <c r="LM8" s="2" t="s">
        <v>239</v>
      </c>
      <c r="LN8" s="2" t="s">
        <v>226</v>
      </c>
      <c r="LO8" s="2" t="s">
        <v>335</v>
      </c>
      <c r="LP8" s="2" t="s">
        <v>336</v>
      </c>
      <c r="LQ8" s="2" t="s">
        <v>241</v>
      </c>
      <c r="LR8" s="2" t="s">
        <v>229</v>
      </c>
      <c r="LS8" s="4"/>
      <c r="LT8" s="8"/>
      <c r="LU8" s="4"/>
      <c r="LV8" s="8"/>
      <c r="LW8" s="7"/>
      <c r="LX8" s="7"/>
      <c r="LY8" s="2" t="s">
        <v>239</v>
      </c>
      <c r="LZ8" s="2" t="s">
        <v>275</v>
      </c>
      <c r="MA8" s="2" t="s">
        <v>337</v>
      </c>
      <c r="MB8" s="2" t="s">
        <v>271</v>
      </c>
      <c r="MC8" s="2" t="s">
        <v>241</v>
      </c>
      <c r="MD8" s="2" t="s">
        <v>229</v>
      </c>
      <c r="ME8" s="4"/>
      <c r="MF8" s="8"/>
      <c r="MG8" s="4"/>
      <c r="MH8" s="8"/>
      <c r="MI8" s="7"/>
      <c r="MJ8" s="7"/>
      <c r="MK8" s="2" t="s">
        <v>266</v>
      </c>
      <c r="ML8" s="2" t="s">
        <v>226</v>
      </c>
      <c r="MM8" s="2" t="s">
        <v>229</v>
      </c>
      <c r="MN8" s="2" t="s">
        <v>229</v>
      </c>
      <c r="MO8" s="2" t="s">
        <v>241</v>
      </c>
      <c r="MP8" s="2" t="s">
        <v>229</v>
      </c>
      <c r="MQ8" s="4"/>
      <c r="MR8" s="8"/>
      <c r="MS8" s="4"/>
      <c r="MT8" s="8"/>
      <c r="MU8" s="7"/>
      <c r="MV8" s="7"/>
      <c r="MW8" s="2" t="s">
        <v>239</v>
      </c>
      <c r="MX8" s="2" t="s">
        <v>226</v>
      </c>
      <c r="MY8" s="2" t="s">
        <v>308</v>
      </c>
      <c r="MZ8" s="2" t="s">
        <v>229</v>
      </c>
      <c r="NA8" s="2" t="s">
        <v>241</v>
      </c>
      <c r="NB8" s="2" t="s">
        <v>229</v>
      </c>
      <c r="NC8" s="4"/>
      <c r="ND8" s="8"/>
      <c r="NE8" s="4"/>
      <c r="NF8" s="8"/>
      <c r="NG8" s="7"/>
      <c r="NH8" s="7"/>
      <c r="NI8" s="2" t="s">
        <v>239</v>
      </c>
      <c r="NJ8" s="2" t="s">
        <v>260</v>
      </c>
      <c r="NK8" s="2" t="s">
        <v>313</v>
      </c>
      <c r="NL8" s="2" t="s">
        <v>299</v>
      </c>
      <c r="NM8" s="2" t="s">
        <v>241</v>
      </c>
      <c r="NN8" s="2" t="s">
        <v>229</v>
      </c>
      <c r="NO8" s="4"/>
      <c r="NP8" s="8"/>
      <c r="NQ8" s="4"/>
      <c r="NR8" s="8"/>
      <c r="NS8" s="7"/>
      <c r="NT8" s="7"/>
      <c r="NU8" s="2" t="s">
        <v>272</v>
      </c>
      <c r="NV8" s="2" t="s">
        <v>226</v>
      </c>
      <c r="NW8" s="2" t="s">
        <v>229</v>
      </c>
      <c r="NX8" s="2" t="s">
        <v>229</v>
      </c>
      <c r="NY8" s="2" t="s">
        <v>241</v>
      </c>
      <c r="NZ8" s="2" t="s">
        <v>229</v>
      </c>
      <c r="OA8" s="4"/>
      <c r="OB8" s="8"/>
      <c r="OC8" s="4"/>
      <c r="OD8" s="8"/>
      <c r="OE8" s="7"/>
      <c r="OF8" s="7"/>
      <c r="OG8" s="2" t="s">
        <v>239</v>
      </c>
      <c r="OH8" s="2" t="s">
        <v>226</v>
      </c>
      <c r="OI8" s="2" t="s">
        <v>229</v>
      </c>
      <c r="OJ8" s="2" t="s">
        <v>229</v>
      </c>
      <c r="OK8" s="2" t="s">
        <v>241</v>
      </c>
      <c r="OL8" s="2" t="s">
        <v>229</v>
      </c>
      <c r="OM8" s="4"/>
      <c r="ON8" s="8"/>
      <c r="OO8" s="4"/>
      <c r="OP8" s="8"/>
      <c r="OQ8" s="7"/>
      <c r="OR8" s="7"/>
      <c r="OS8" s="2" t="s">
        <v>229</v>
      </c>
      <c r="OT8" s="2" t="s">
        <v>229</v>
      </c>
      <c r="OU8" s="2" t="s">
        <v>229</v>
      </c>
      <c r="OV8" s="2" t="s">
        <v>229</v>
      </c>
      <c r="OW8" s="2" t="s">
        <v>229</v>
      </c>
      <c r="OX8" s="2" t="s">
        <v>229</v>
      </c>
      <c r="OY8" s="4"/>
      <c r="OZ8" s="8"/>
      <c r="PA8" s="4"/>
      <c r="PB8" s="8"/>
      <c r="PC8" s="7"/>
      <c r="PD8" s="7"/>
      <c r="PE8" s="2" t="s">
        <v>281</v>
      </c>
      <c r="PF8" s="2" t="s">
        <v>226</v>
      </c>
      <c r="PG8" s="2" t="s">
        <v>229</v>
      </c>
      <c r="PH8" s="2" t="s">
        <v>229</v>
      </c>
      <c r="PI8" s="2" t="s">
        <v>241</v>
      </c>
      <c r="PJ8" s="2" t="s">
        <v>229</v>
      </c>
      <c r="PK8" s="4"/>
      <c r="PL8" s="8"/>
      <c r="PM8" s="4"/>
      <c r="PN8" s="8"/>
      <c r="PO8" s="7"/>
      <c r="PP8" s="7"/>
      <c r="PQ8" s="2" t="s">
        <v>266</v>
      </c>
      <c r="PR8" s="2" t="s">
        <v>275</v>
      </c>
      <c r="PS8" s="2" t="s">
        <v>229</v>
      </c>
      <c r="PT8" s="2" t="s">
        <v>229</v>
      </c>
      <c r="PU8" s="2" t="s">
        <v>241</v>
      </c>
      <c r="PV8" s="2" t="s">
        <v>229</v>
      </c>
      <c r="PW8" s="4"/>
      <c r="PX8" s="8"/>
      <c r="PY8" s="4"/>
      <c r="PZ8" s="8"/>
      <c r="QA8" s="7"/>
      <c r="QB8" s="7"/>
      <c r="QC8" s="2" t="s">
        <v>281</v>
      </c>
      <c r="QD8" s="2" t="s">
        <v>226</v>
      </c>
      <c r="QE8" s="2" t="s">
        <v>229</v>
      </c>
      <c r="QF8" s="2" t="s">
        <v>229</v>
      </c>
      <c r="QG8" s="2" t="s">
        <v>241</v>
      </c>
      <c r="QH8" s="2" t="s">
        <v>229</v>
      </c>
      <c r="QI8" s="4"/>
      <c r="QJ8" s="8"/>
      <c r="QK8" s="4"/>
      <c r="QL8" s="8"/>
      <c r="QM8" s="7"/>
      <c r="QN8" s="7"/>
      <c r="QO8" s="2" t="s">
        <v>272</v>
      </c>
      <c r="QP8" s="2" t="s">
        <v>226</v>
      </c>
      <c r="QQ8" s="2" t="s">
        <v>229</v>
      </c>
      <c r="QR8" s="2" t="s">
        <v>229</v>
      </c>
      <c r="QS8" s="2" t="s">
        <v>241</v>
      </c>
      <c r="QT8" s="2" t="s">
        <v>229</v>
      </c>
      <c r="QU8" s="4"/>
      <c r="QV8" s="8"/>
      <c r="QW8" s="4"/>
      <c r="QX8" s="8"/>
      <c r="QY8" s="7"/>
      <c r="QZ8" s="7"/>
      <c r="RA8" s="2" t="s">
        <v>239</v>
      </c>
      <c r="RB8" s="2" t="s">
        <v>275</v>
      </c>
      <c r="RC8" s="2" t="s">
        <v>338</v>
      </c>
      <c r="RD8" s="2" t="s">
        <v>339</v>
      </c>
      <c r="RE8" s="2" t="s">
        <v>241</v>
      </c>
      <c r="RF8" s="2" t="s">
        <v>229</v>
      </c>
      <c r="RG8" s="4"/>
      <c r="RH8" s="8"/>
      <c r="RI8" s="4"/>
      <c r="RJ8" s="8"/>
      <c r="RK8" s="7"/>
      <c r="RL8" s="7"/>
      <c r="RM8" s="2" t="s">
        <v>229</v>
      </c>
      <c r="RN8" s="2" t="s">
        <v>229</v>
      </c>
      <c r="RO8" s="2" t="s">
        <v>229</v>
      </c>
      <c r="RP8" s="2" t="s">
        <v>229</v>
      </c>
      <c r="RQ8" s="2" t="s">
        <v>229</v>
      </c>
      <c r="RR8" s="2" t="s">
        <v>229</v>
      </c>
      <c r="RS8" s="4"/>
      <c r="RT8" s="8"/>
      <c r="RU8" s="4"/>
      <c r="RV8" s="8"/>
      <c r="RW8" s="7"/>
      <c r="RX8" s="7"/>
      <c r="RY8" s="2" t="s">
        <v>266</v>
      </c>
      <c r="RZ8" s="2" t="s">
        <v>275</v>
      </c>
      <c r="SA8" s="2" t="s">
        <v>229</v>
      </c>
      <c r="SB8" s="2" t="s">
        <v>229</v>
      </c>
      <c r="SC8" s="2" t="s">
        <v>241</v>
      </c>
      <c r="SD8" s="2" t="s">
        <v>229</v>
      </c>
      <c r="SE8" s="4"/>
      <c r="SF8" s="4"/>
      <c r="SG8" s="4"/>
      <c r="SH8" s="4"/>
      <c r="SI8" s="4"/>
      <c r="SJ8" s="4"/>
      <c r="SK8" s="4"/>
      <c r="SL8" s="4"/>
      <c r="SM8" s="4">
        <v>8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>
        <v>600</v>
      </c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>
        <v>150</v>
      </c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100</v>
      </c>
      <c r="UT8" s="4"/>
      <c r="UU8" s="4"/>
      <c r="UV8" s="4"/>
      <c r="UW8" s="4"/>
      <c r="UX8" s="4"/>
      <c r="UY8" s="4"/>
      <c r="UZ8" s="4"/>
      <c r="VA8" s="4"/>
      <c r="VB8" s="4">
        <v>50</v>
      </c>
      <c r="VC8" s="4"/>
      <c r="VD8" s="4"/>
      <c r="VE8" s="4"/>
      <c r="VF8" s="4"/>
      <c r="VG8" s="4">
        <v>250</v>
      </c>
      <c r="VH8" s="4"/>
      <c r="VI8" s="4"/>
      <c r="VJ8" s="4"/>
      <c r="VK8" s="4"/>
      <c r="VL8" s="4"/>
      <c r="VM8" s="4"/>
      <c r="VN8" s="4">
        <v>100</v>
      </c>
      <c r="VO8" s="4"/>
      <c r="VP8" s="4"/>
      <c r="VQ8" s="4"/>
      <c r="VR8" s="4"/>
      <c r="VS8" s="4"/>
    </row>
    <row r="9">
      <c r="A9" s="2" t="s">
        <v>340</v>
      </c>
      <c r="B9" s="2" t="s">
        <v>216</v>
      </c>
      <c r="C9" s="2" t="s">
        <v>217</v>
      </c>
      <c r="D9" s="2" t="s">
        <v>218</v>
      </c>
      <c r="E9" s="2" t="s">
        <v>219</v>
      </c>
      <c r="F9" s="2" t="s">
        <v>220</v>
      </c>
      <c r="G9" s="2" t="s">
        <v>221</v>
      </c>
      <c r="H9" s="2" t="s">
        <v>222</v>
      </c>
      <c r="I9" s="2" t="s">
        <v>223</v>
      </c>
      <c r="J9" s="2" t="s">
        <v>224</v>
      </c>
      <c r="K9" s="2" t="s">
        <v>341</v>
      </c>
      <c r="L9" s="3">
        <v>31.05</v>
      </c>
      <c r="M9" s="3">
        <v>32.6</v>
      </c>
      <c r="N9" s="3">
        <v>59.99</v>
      </c>
      <c r="O9" s="2" t="s">
        <v>226</v>
      </c>
      <c r="P9" s="2" t="s">
        <v>342</v>
      </c>
      <c r="Q9" s="2" t="s">
        <v>228</v>
      </c>
      <c r="R9" s="2" t="s">
        <v>229</v>
      </c>
      <c r="S9" s="2" t="s">
        <v>343</v>
      </c>
      <c r="T9" s="2" t="s">
        <v>231</v>
      </c>
      <c r="U9" s="2" t="s">
        <v>232</v>
      </c>
      <c r="V9" s="2" t="s">
        <v>233</v>
      </c>
      <c r="W9" s="2" t="s">
        <v>234</v>
      </c>
      <c r="X9" s="2" t="s">
        <v>235</v>
      </c>
      <c r="Y9" s="2" t="s">
        <v>344</v>
      </c>
      <c r="Z9" s="4">
        <v>200</v>
      </c>
      <c r="AA9" s="4">
        <f>=ROUNDDOWN(22.2222222222222,0)</f>
      </c>
      <c r="AB9" s="5">
        <v>9</v>
      </c>
      <c r="AC9" s="2" t="s">
        <v>345</v>
      </c>
      <c r="AD9" s="4">
        <v>120</v>
      </c>
      <c r="AE9" s="4">
        <v>350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>
        <v>11</v>
      </c>
      <c r="AQ9" s="8">
        <v>405.47</v>
      </c>
      <c r="AR9" s="4">
        <v>4</v>
      </c>
      <c r="AS9" s="8">
        <v>145.76</v>
      </c>
      <c r="AT9" s="7">
        <v>1.75</v>
      </c>
      <c r="AU9" s="7">
        <v>1.7818</v>
      </c>
      <c r="AV9" s="4">
        <v>100</v>
      </c>
      <c r="AW9" s="8">
        <v>4088.89</v>
      </c>
      <c r="AX9" s="4">
        <v>64</v>
      </c>
      <c r="AY9" s="8">
        <v>3017.69</v>
      </c>
      <c r="AZ9" s="7">
        <v>0.5625</v>
      </c>
      <c r="BA9" s="7">
        <v>0.355</v>
      </c>
      <c r="BB9" s="7">
        <v>0.0992</v>
      </c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>
        <v>0.2101</v>
      </c>
      <c r="BJ9" s="4">
        <v>11</v>
      </c>
      <c r="BK9" s="8">
        <v>405.47</v>
      </c>
      <c r="BL9" s="2" t="s">
        <v>346</v>
      </c>
      <c r="BM9" s="7">
        <v>1</v>
      </c>
      <c r="BN9" s="7">
        <v>1</v>
      </c>
      <c r="BO9" s="4">
        <v>8</v>
      </c>
      <c r="BP9" s="8">
        <v>311.6</v>
      </c>
      <c r="BQ9" s="4">
        <v>2</v>
      </c>
      <c r="BR9" s="8">
        <v>77.9</v>
      </c>
      <c r="BS9" s="7">
        <v>3</v>
      </c>
      <c r="BT9" s="7">
        <v>3</v>
      </c>
      <c r="BU9" s="2" t="s">
        <v>239</v>
      </c>
      <c r="BV9" s="2" t="s">
        <v>226</v>
      </c>
      <c r="BW9" s="2" t="s">
        <v>229</v>
      </c>
      <c r="BX9" s="2" t="s">
        <v>347</v>
      </c>
      <c r="BY9" s="2" t="s">
        <v>241</v>
      </c>
      <c r="BZ9" s="2" t="s">
        <v>229</v>
      </c>
      <c r="CA9" s="4">
        <v>3</v>
      </c>
      <c r="CB9" s="8">
        <v>93.87</v>
      </c>
      <c r="CC9" s="4"/>
      <c r="CD9" s="8"/>
      <c r="CE9" s="7"/>
      <c r="CF9" s="7"/>
      <c r="CG9" s="2" t="s">
        <v>239</v>
      </c>
      <c r="CH9" s="2" t="s">
        <v>226</v>
      </c>
      <c r="CI9" s="2" t="s">
        <v>348</v>
      </c>
      <c r="CJ9" s="2" t="s">
        <v>349</v>
      </c>
      <c r="CK9" s="2" t="s">
        <v>241</v>
      </c>
      <c r="CL9" s="2" t="s">
        <v>229</v>
      </c>
      <c r="CM9" s="4"/>
      <c r="CN9" s="8"/>
      <c r="CO9" s="4"/>
      <c r="CP9" s="8"/>
      <c r="CQ9" s="7"/>
      <c r="CR9" s="7"/>
      <c r="CS9" s="2" t="s">
        <v>239</v>
      </c>
      <c r="CT9" s="2" t="s">
        <v>226</v>
      </c>
      <c r="CU9" s="2" t="s">
        <v>350</v>
      </c>
      <c r="CV9" s="2" t="s">
        <v>351</v>
      </c>
      <c r="CW9" s="2" t="s">
        <v>241</v>
      </c>
      <c r="CX9" s="2" t="s">
        <v>229</v>
      </c>
      <c r="CY9" s="4"/>
      <c r="CZ9" s="8"/>
      <c r="DA9" s="4"/>
      <c r="DB9" s="8"/>
      <c r="DC9" s="7"/>
      <c r="DD9" s="7"/>
      <c r="DE9" s="2" t="s">
        <v>239</v>
      </c>
      <c r="DF9" s="2" t="s">
        <v>226</v>
      </c>
      <c r="DG9" s="2" t="s">
        <v>352</v>
      </c>
      <c r="DH9" s="2" t="s">
        <v>353</v>
      </c>
      <c r="DI9" s="2" t="s">
        <v>241</v>
      </c>
      <c r="DJ9" s="2" t="s">
        <v>229</v>
      </c>
      <c r="DK9" s="4"/>
      <c r="DL9" s="8"/>
      <c r="DM9" s="4"/>
      <c r="DN9" s="8"/>
      <c r="DO9" s="7"/>
      <c r="DP9" s="7"/>
      <c r="DQ9" s="2" t="s">
        <v>239</v>
      </c>
      <c r="DR9" s="2" t="s">
        <v>226</v>
      </c>
      <c r="DS9" s="2" t="s">
        <v>354</v>
      </c>
      <c r="DT9" s="2" t="s">
        <v>355</v>
      </c>
      <c r="DU9" s="2" t="s">
        <v>241</v>
      </c>
      <c r="DV9" s="2" t="s">
        <v>229</v>
      </c>
      <c r="DW9" s="4"/>
      <c r="DX9" s="8"/>
      <c r="DY9" s="4">
        <v>1</v>
      </c>
      <c r="DZ9" s="8">
        <v>33.68</v>
      </c>
      <c r="EA9" s="7">
        <v>-1</v>
      </c>
      <c r="EB9" s="7">
        <v>-1</v>
      </c>
      <c r="EC9" s="2" t="s">
        <v>239</v>
      </c>
      <c r="ED9" s="2" t="s">
        <v>226</v>
      </c>
      <c r="EE9" s="2" t="s">
        <v>321</v>
      </c>
      <c r="EF9" s="2" t="s">
        <v>356</v>
      </c>
      <c r="EG9" s="2" t="s">
        <v>241</v>
      </c>
      <c r="EH9" s="2" t="s">
        <v>229</v>
      </c>
      <c r="EI9" s="4"/>
      <c r="EJ9" s="8"/>
      <c r="EK9" s="4"/>
      <c r="EL9" s="8"/>
      <c r="EM9" s="7"/>
      <c r="EN9" s="7"/>
      <c r="EO9" s="2" t="s">
        <v>239</v>
      </c>
      <c r="EP9" s="2" t="s">
        <v>226</v>
      </c>
      <c r="EQ9" s="2" t="s">
        <v>357</v>
      </c>
      <c r="ER9" s="2" t="s">
        <v>358</v>
      </c>
      <c r="ES9" s="2" t="s">
        <v>241</v>
      </c>
      <c r="ET9" s="2" t="s">
        <v>229</v>
      </c>
      <c r="EU9" s="4"/>
      <c r="EV9" s="8"/>
      <c r="EW9" s="4">
        <v>1</v>
      </c>
      <c r="EX9" s="8">
        <v>34.18</v>
      </c>
      <c r="EY9" s="7">
        <v>-1</v>
      </c>
      <c r="EZ9" s="7">
        <v>-1</v>
      </c>
      <c r="FA9" s="2" t="s">
        <v>239</v>
      </c>
      <c r="FB9" s="2" t="s">
        <v>226</v>
      </c>
      <c r="FC9" s="2" t="s">
        <v>349</v>
      </c>
      <c r="FD9" s="2" t="s">
        <v>359</v>
      </c>
      <c r="FE9" s="2" t="s">
        <v>241</v>
      </c>
      <c r="FF9" s="2" t="s">
        <v>229</v>
      </c>
      <c r="FG9" s="4"/>
      <c r="FH9" s="8"/>
      <c r="FI9" s="4"/>
      <c r="FJ9" s="8"/>
      <c r="FK9" s="7"/>
      <c r="FL9" s="7"/>
      <c r="FM9" s="2" t="s">
        <v>239</v>
      </c>
      <c r="FN9" s="2" t="s">
        <v>226</v>
      </c>
      <c r="FO9" s="2" t="s">
        <v>350</v>
      </c>
      <c r="FP9" s="2" t="s">
        <v>360</v>
      </c>
      <c r="FQ9" s="2" t="s">
        <v>241</v>
      </c>
      <c r="FR9" s="2" t="s">
        <v>229</v>
      </c>
      <c r="FS9" s="4"/>
      <c r="FT9" s="8"/>
      <c r="FU9" s="4"/>
      <c r="FV9" s="8"/>
      <c r="FW9" s="7"/>
      <c r="FX9" s="7"/>
      <c r="FY9" s="2" t="s">
        <v>239</v>
      </c>
      <c r="FZ9" s="2" t="s">
        <v>226</v>
      </c>
      <c r="GA9" s="2" t="s">
        <v>255</v>
      </c>
      <c r="GB9" s="2" t="s">
        <v>361</v>
      </c>
      <c r="GC9" s="2" t="s">
        <v>241</v>
      </c>
      <c r="GD9" s="2" t="s">
        <v>229</v>
      </c>
      <c r="GE9" s="4"/>
      <c r="GF9" s="8"/>
      <c r="GG9" s="4"/>
      <c r="GH9" s="8"/>
      <c r="GI9" s="7"/>
      <c r="GJ9" s="7"/>
      <c r="GK9" s="2" t="s">
        <v>267</v>
      </c>
      <c r="GL9" s="2" t="s">
        <v>226</v>
      </c>
      <c r="GM9" s="2" t="s">
        <v>229</v>
      </c>
      <c r="GN9" s="2" t="s">
        <v>229</v>
      </c>
      <c r="GO9" s="2" t="s">
        <v>241</v>
      </c>
      <c r="GP9" s="2" t="s">
        <v>229</v>
      </c>
      <c r="GQ9" s="4"/>
      <c r="GR9" s="8"/>
      <c r="GS9" s="4"/>
      <c r="GT9" s="8"/>
      <c r="GU9" s="7"/>
      <c r="GV9" s="7"/>
      <c r="GW9" s="2" t="s">
        <v>239</v>
      </c>
      <c r="GX9" s="2" t="s">
        <v>226</v>
      </c>
      <c r="GY9" s="2" t="s">
        <v>362</v>
      </c>
      <c r="GZ9" s="2" t="s">
        <v>363</v>
      </c>
      <c r="HA9" s="2" t="s">
        <v>241</v>
      </c>
      <c r="HB9" s="2" t="s">
        <v>229</v>
      </c>
      <c r="HC9" s="4"/>
      <c r="HD9" s="8"/>
      <c r="HE9" s="4"/>
      <c r="HF9" s="8"/>
      <c r="HG9" s="7"/>
      <c r="HH9" s="7"/>
      <c r="HI9" s="2" t="s">
        <v>239</v>
      </c>
      <c r="HJ9" s="2" t="s">
        <v>226</v>
      </c>
      <c r="HK9" s="2" t="s">
        <v>364</v>
      </c>
      <c r="HL9" s="2" t="s">
        <v>365</v>
      </c>
      <c r="HM9" s="2" t="s">
        <v>241</v>
      </c>
      <c r="HN9" s="2" t="s">
        <v>229</v>
      </c>
      <c r="HO9" s="4"/>
      <c r="HP9" s="8"/>
      <c r="HQ9" s="4"/>
      <c r="HR9" s="8"/>
      <c r="HS9" s="7"/>
      <c r="HT9" s="7"/>
      <c r="HU9" s="2" t="s">
        <v>239</v>
      </c>
      <c r="HV9" s="2" t="s">
        <v>226</v>
      </c>
      <c r="HW9" s="2" t="s">
        <v>264</v>
      </c>
      <c r="HX9" s="2" t="s">
        <v>366</v>
      </c>
      <c r="HY9" s="2" t="s">
        <v>241</v>
      </c>
      <c r="HZ9" s="2" t="s">
        <v>229</v>
      </c>
      <c r="IA9" s="4"/>
      <c r="IB9" s="8"/>
      <c r="IC9" s="4"/>
      <c r="ID9" s="8"/>
      <c r="IE9" s="7"/>
      <c r="IF9" s="7"/>
      <c r="IG9" s="2" t="s">
        <v>266</v>
      </c>
      <c r="IH9" s="2" t="s">
        <v>226</v>
      </c>
      <c r="II9" s="2" t="s">
        <v>229</v>
      </c>
      <c r="IJ9" s="2" t="s">
        <v>229</v>
      </c>
      <c r="IK9" s="2" t="s">
        <v>241</v>
      </c>
      <c r="IL9" s="2" t="s">
        <v>229</v>
      </c>
      <c r="IM9" s="4"/>
      <c r="IN9" s="8"/>
      <c r="IO9" s="4"/>
      <c r="IP9" s="8"/>
      <c r="IQ9" s="7"/>
      <c r="IR9" s="7"/>
      <c r="IS9" s="2" t="s">
        <v>267</v>
      </c>
      <c r="IT9" s="2" t="s">
        <v>226</v>
      </c>
      <c r="IU9" s="2" t="s">
        <v>229</v>
      </c>
      <c r="IV9" s="2" t="s">
        <v>229</v>
      </c>
      <c r="IW9" s="2" t="s">
        <v>241</v>
      </c>
      <c r="IX9" s="2" t="s">
        <v>229</v>
      </c>
      <c r="IY9" s="4"/>
      <c r="IZ9" s="8"/>
      <c r="JA9" s="4"/>
      <c r="JB9" s="8"/>
      <c r="JC9" s="7"/>
      <c r="JD9" s="7"/>
      <c r="JE9" s="2" t="s">
        <v>239</v>
      </c>
      <c r="JF9" s="2" t="s">
        <v>226</v>
      </c>
      <c r="JG9" s="2" t="s">
        <v>268</v>
      </c>
      <c r="JH9" s="2" t="s">
        <v>367</v>
      </c>
      <c r="JI9" s="2" t="s">
        <v>241</v>
      </c>
      <c r="JJ9" s="2" t="s">
        <v>229</v>
      </c>
      <c r="JK9" s="4"/>
      <c r="JL9" s="8"/>
      <c r="JM9" s="4"/>
      <c r="JN9" s="8"/>
      <c r="JO9" s="7"/>
      <c r="JP9" s="7"/>
      <c r="JQ9" s="2" t="s">
        <v>229</v>
      </c>
      <c r="JR9" s="2" t="s">
        <v>229</v>
      </c>
      <c r="JS9" s="2" t="s">
        <v>229</v>
      </c>
      <c r="JT9" s="2" t="s">
        <v>229</v>
      </c>
      <c r="JU9" s="2" t="s">
        <v>229</v>
      </c>
      <c r="JV9" s="2" t="s">
        <v>229</v>
      </c>
      <c r="JW9" s="4"/>
      <c r="JX9" s="8"/>
      <c r="JY9" s="4"/>
      <c r="JZ9" s="8"/>
      <c r="KA9" s="7"/>
      <c r="KB9" s="7"/>
      <c r="KC9" s="2" t="s">
        <v>272</v>
      </c>
      <c r="KD9" s="2" t="s">
        <v>226</v>
      </c>
      <c r="KE9" s="2" t="s">
        <v>229</v>
      </c>
      <c r="KF9" s="2" t="s">
        <v>229</v>
      </c>
      <c r="KG9" s="2" t="s">
        <v>241</v>
      </c>
      <c r="KH9" s="2" t="s">
        <v>229</v>
      </c>
      <c r="KI9" s="4"/>
      <c r="KJ9" s="8"/>
      <c r="KK9" s="4"/>
      <c r="KL9" s="8"/>
      <c r="KM9" s="7"/>
      <c r="KN9" s="7"/>
      <c r="KO9" s="2" t="s">
        <v>272</v>
      </c>
      <c r="KP9" s="2" t="s">
        <v>226</v>
      </c>
      <c r="KQ9" s="2" t="s">
        <v>229</v>
      </c>
      <c r="KR9" s="2" t="s">
        <v>229</v>
      </c>
      <c r="KS9" s="2" t="s">
        <v>241</v>
      </c>
      <c r="KT9" s="2" t="s">
        <v>229</v>
      </c>
      <c r="KU9" s="4"/>
      <c r="KV9" s="8"/>
      <c r="KW9" s="4"/>
      <c r="KX9" s="8"/>
      <c r="KY9" s="7"/>
      <c r="KZ9" s="7"/>
      <c r="LA9" s="2" t="s">
        <v>272</v>
      </c>
      <c r="LB9" s="2" t="s">
        <v>226</v>
      </c>
      <c r="LC9" s="2" t="s">
        <v>229</v>
      </c>
      <c r="LD9" s="2" t="s">
        <v>229</v>
      </c>
      <c r="LE9" s="2" t="s">
        <v>241</v>
      </c>
      <c r="LF9" s="2" t="s">
        <v>229</v>
      </c>
      <c r="LG9" s="4"/>
      <c r="LH9" s="8"/>
      <c r="LI9" s="4"/>
      <c r="LJ9" s="8"/>
      <c r="LK9" s="7"/>
      <c r="LL9" s="7"/>
      <c r="LM9" s="2" t="s">
        <v>239</v>
      </c>
      <c r="LN9" s="2" t="s">
        <v>226</v>
      </c>
      <c r="LO9" s="2" t="s">
        <v>255</v>
      </c>
      <c r="LP9" s="2" t="s">
        <v>229</v>
      </c>
      <c r="LQ9" s="2" t="s">
        <v>241</v>
      </c>
      <c r="LR9" s="2" t="s">
        <v>229</v>
      </c>
      <c r="LS9" s="4"/>
      <c r="LT9" s="8"/>
      <c r="LU9" s="4"/>
      <c r="LV9" s="8"/>
      <c r="LW9" s="7"/>
      <c r="LX9" s="7"/>
      <c r="LY9" s="2" t="s">
        <v>239</v>
      </c>
      <c r="LZ9" s="2" t="s">
        <v>275</v>
      </c>
      <c r="MA9" s="2" t="s">
        <v>364</v>
      </c>
      <c r="MB9" s="2" t="s">
        <v>368</v>
      </c>
      <c r="MC9" s="2" t="s">
        <v>241</v>
      </c>
      <c r="MD9" s="2" t="s">
        <v>229</v>
      </c>
      <c r="ME9" s="4"/>
      <c r="MF9" s="8"/>
      <c r="MG9" s="4"/>
      <c r="MH9" s="8"/>
      <c r="MI9" s="7"/>
      <c r="MJ9" s="7"/>
      <c r="MK9" s="2" t="s">
        <v>266</v>
      </c>
      <c r="ML9" s="2" t="s">
        <v>226</v>
      </c>
      <c r="MM9" s="2" t="s">
        <v>229</v>
      </c>
      <c r="MN9" s="2" t="s">
        <v>229</v>
      </c>
      <c r="MO9" s="2" t="s">
        <v>241</v>
      </c>
      <c r="MP9" s="2" t="s">
        <v>229</v>
      </c>
      <c r="MQ9" s="4"/>
      <c r="MR9" s="8"/>
      <c r="MS9" s="4"/>
      <c r="MT9" s="8"/>
      <c r="MU9" s="7"/>
      <c r="MV9" s="7"/>
      <c r="MW9" s="2" t="s">
        <v>239</v>
      </c>
      <c r="MX9" s="2" t="s">
        <v>226</v>
      </c>
      <c r="MY9" s="2" t="s">
        <v>279</v>
      </c>
      <c r="MZ9" s="2" t="s">
        <v>229</v>
      </c>
      <c r="NA9" s="2" t="s">
        <v>241</v>
      </c>
      <c r="NB9" s="2" t="s">
        <v>229</v>
      </c>
      <c r="NC9" s="4"/>
      <c r="ND9" s="8"/>
      <c r="NE9" s="4"/>
      <c r="NF9" s="8"/>
      <c r="NG9" s="7"/>
      <c r="NH9" s="7"/>
      <c r="NI9" s="2" t="s">
        <v>239</v>
      </c>
      <c r="NJ9" s="2" t="s">
        <v>260</v>
      </c>
      <c r="NK9" s="2" t="s">
        <v>350</v>
      </c>
      <c r="NL9" s="2" t="s">
        <v>359</v>
      </c>
      <c r="NM9" s="2" t="s">
        <v>241</v>
      </c>
      <c r="NN9" s="2" t="s">
        <v>229</v>
      </c>
      <c r="NO9" s="4"/>
      <c r="NP9" s="8"/>
      <c r="NQ9" s="4"/>
      <c r="NR9" s="8"/>
      <c r="NS9" s="7"/>
      <c r="NT9" s="7"/>
      <c r="NU9" s="2" t="s">
        <v>272</v>
      </c>
      <c r="NV9" s="2" t="s">
        <v>226</v>
      </c>
      <c r="NW9" s="2" t="s">
        <v>229</v>
      </c>
      <c r="NX9" s="2" t="s">
        <v>229</v>
      </c>
      <c r="NY9" s="2" t="s">
        <v>241</v>
      </c>
      <c r="NZ9" s="2" t="s">
        <v>229</v>
      </c>
      <c r="OA9" s="4"/>
      <c r="OB9" s="8"/>
      <c r="OC9" s="4"/>
      <c r="OD9" s="8"/>
      <c r="OE9" s="7"/>
      <c r="OF9" s="7"/>
      <c r="OG9" s="2" t="s">
        <v>239</v>
      </c>
      <c r="OH9" s="2" t="s">
        <v>226</v>
      </c>
      <c r="OI9" s="2" t="s">
        <v>229</v>
      </c>
      <c r="OJ9" s="2" t="s">
        <v>229</v>
      </c>
      <c r="OK9" s="2" t="s">
        <v>241</v>
      </c>
      <c r="OL9" s="2" t="s">
        <v>229</v>
      </c>
      <c r="OM9" s="4"/>
      <c r="ON9" s="8"/>
      <c r="OO9" s="4"/>
      <c r="OP9" s="8"/>
      <c r="OQ9" s="7"/>
      <c r="OR9" s="7"/>
      <c r="OS9" s="2" t="s">
        <v>229</v>
      </c>
      <c r="OT9" s="2" t="s">
        <v>229</v>
      </c>
      <c r="OU9" s="2" t="s">
        <v>229</v>
      </c>
      <c r="OV9" s="2" t="s">
        <v>229</v>
      </c>
      <c r="OW9" s="2" t="s">
        <v>229</v>
      </c>
      <c r="OX9" s="2" t="s">
        <v>229</v>
      </c>
      <c r="OY9" s="4"/>
      <c r="OZ9" s="8"/>
      <c r="PA9" s="4"/>
      <c r="PB9" s="8"/>
      <c r="PC9" s="7"/>
      <c r="PD9" s="7"/>
      <c r="PE9" s="2" t="s">
        <v>281</v>
      </c>
      <c r="PF9" s="2" t="s">
        <v>226</v>
      </c>
      <c r="PG9" s="2" t="s">
        <v>229</v>
      </c>
      <c r="PH9" s="2" t="s">
        <v>229</v>
      </c>
      <c r="PI9" s="2" t="s">
        <v>241</v>
      </c>
      <c r="PJ9" s="2" t="s">
        <v>229</v>
      </c>
      <c r="PK9" s="4"/>
      <c r="PL9" s="8"/>
      <c r="PM9" s="4"/>
      <c r="PN9" s="8"/>
      <c r="PO9" s="7"/>
      <c r="PP9" s="7"/>
      <c r="PQ9" s="2" t="s">
        <v>266</v>
      </c>
      <c r="PR9" s="2" t="s">
        <v>275</v>
      </c>
      <c r="PS9" s="2" t="s">
        <v>229</v>
      </c>
      <c r="PT9" s="2" t="s">
        <v>229</v>
      </c>
      <c r="PU9" s="2" t="s">
        <v>241</v>
      </c>
      <c r="PV9" s="2" t="s">
        <v>229</v>
      </c>
      <c r="PW9" s="4"/>
      <c r="PX9" s="8"/>
      <c r="PY9" s="4"/>
      <c r="PZ9" s="8"/>
      <c r="QA9" s="7"/>
      <c r="QB9" s="7"/>
      <c r="QC9" s="2" t="s">
        <v>281</v>
      </c>
      <c r="QD9" s="2" t="s">
        <v>226</v>
      </c>
      <c r="QE9" s="2" t="s">
        <v>229</v>
      </c>
      <c r="QF9" s="2" t="s">
        <v>229</v>
      </c>
      <c r="QG9" s="2" t="s">
        <v>241</v>
      </c>
      <c r="QH9" s="2" t="s">
        <v>229</v>
      </c>
      <c r="QI9" s="4"/>
      <c r="QJ9" s="8"/>
      <c r="QK9" s="4"/>
      <c r="QL9" s="8"/>
      <c r="QM9" s="7"/>
      <c r="QN9" s="7"/>
      <c r="QO9" s="2" t="s">
        <v>272</v>
      </c>
      <c r="QP9" s="2" t="s">
        <v>226</v>
      </c>
      <c r="QQ9" s="2" t="s">
        <v>229</v>
      </c>
      <c r="QR9" s="2" t="s">
        <v>229</v>
      </c>
      <c r="QS9" s="2" t="s">
        <v>241</v>
      </c>
      <c r="QT9" s="2" t="s">
        <v>229</v>
      </c>
      <c r="QU9" s="4"/>
      <c r="QV9" s="8"/>
      <c r="QW9" s="4"/>
      <c r="QX9" s="8"/>
      <c r="QY9" s="7"/>
      <c r="QZ9" s="7"/>
      <c r="RA9" s="2" t="s">
        <v>239</v>
      </c>
      <c r="RB9" s="2" t="s">
        <v>275</v>
      </c>
      <c r="RC9" s="2" t="s">
        <v>338</v>
      </c>
      <c r="RD9" s="2" t="s">
        <v>229</v>
      </c>
      <c r="RE9" s="2" t="s">
        <v>241</v>
      </c>
      <c r="RF9" s="2" t="s">
        <v>229</v>
      </c>
      <c r="RG9" s="4"/>
      <c r="RH9" s="8"/>
      <c r="RI9" s="4"/>
      <c r="RJ9" s="8"/>
      <c r="RK9" s="7"/>
      <c r="RL9" s="7"/>
      <c r="RM9" s="2" t="s">
        <v>229</v>
      </c>
      <c r="RN9" s="2" t="s">
        <v>229</v>
      </c>
      <c r="RO9" s="2" t="s">
        <v>229</v>
      </c>
      <c r="RP9" s="2" t="s">
        <v>229</v>
      </c>
      <c r="RQ9" s="2" t="s">
        <v>229</v>
      </c>
      <c r="RR9" s="2" t="s">
        <v>229</v>
      </c>
      <c r="RS9" s="4"/>
      <c r="RT9" s="8"/>
      <c r="RU9" s="4"/>
      <c r="RV9" s="8"/>
      <c r="RW9" s="7"/>
      <c r="RX9" s="7"/>
      <c r="RY9" s="2" t="s">
        <v>266</v>
      </c>
      <c r="RZ9" s="2" t="s">
        <v>275</v>
      </c>
      <c r="SA9" s="2" t="s">
        <v>229</v>
      </c>
      <c r="SB9" s="2" t="s">
        <v>229</v>
      </c>
      <c r="SC9" s="2" t="s">
        <v>241</v>
      </c>
      <c r="SD9" s="2" t="s">
        <v>229</v>
      </c>
      <c r="SE9" s="4">
        <v>200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120</v>
      </c>
      <c r="UF9" s="4"/>
      <c r="UG9" s="4"/>
      <c r="UH9" s="4"/>
      <c r="UI9" s="4"/>
      <c r="UJ9" s="4"/>
      <c r="UK9" s="4"/>
      <c r="UL9" s="4">
        <v>130</v>
      </c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>
        <v>100</v>
      </c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</row>
    <row r="10">
      <c r="A10" s="2" t="s">
        <v>369</v>
      </c>
      <c r="B10" s="2" t="s">
        <v>216</v>
      </c>
      <c r="C10" s="2" t="s">
        <v>217</v>
      </c>
      <c r="D10" s="2" t="s">
        <v>218</v>
      </c>
      <c r="E10" s="2" t="s">
        <v>219</v>
      </c>
      <c r="F10" s="2" t="s">
        <v>220</v>
      </c>
      <c r="G10" s="2" t="s">
        <v>221</v>
      </c>
      <c r="H10" s="2" t="s">
        <v>222</v>
      </c>
      <c r="I10" s="2" t="s">
        <v>223</v>
      </c>
      <c r="J10" s="2" t="s">
        <v>285</v>
      </c>
      <c r="K10" s="2" t="s">
        <v>341</v>
      </c>
      <c r="L10" s="3">
        <v>36.72</v>
      </c>
      <c r="M10" s="3">
        <v>38.56</v>
      </c>
      <c r="N10" s="3">
        <v>69.99</v>
      </c>
      <c r="O10" s="2" t="s">
        <v>226</v>
      </c>
      <c r="P10" s="2" t="s">
        <v>342</v>
      </c>
      <c r="Q10" s="2" t="s">
        <v>228</v>
      </c>
      <c r="R10" s="2" t="s">
        <v>229</v>
      </c>
      <c r="S10" s="2" t="s">
        <v>343</v>
      </c>
      <c r="T10" s="2" t="s">
        <v>231</v>
      </c>
      <c r="U10" s="2" t="s">
        <v>286</v>
      </c>
      <c r="V10" s="2" t="s">
        <v>233</v>
      </c>
      <c r="W10" s="2" t="s">
        <v>234</v>
      </c>
      <c r="X10" s="2" t="s">
        <v>235</v>
      </c>
      <c r="Y10" s="2" t="s">
        <v>344</v>
      </c>
      <c r="Z10" s="4">
        <v>556</v>
      </c>
      <c r="AA10" s="4">
        <f>=ROUNDDOWN(10.9019607843137,0)</f>
      </c>
      <c r="AB10" s="5">
        <v>51</v>
      </c>
      <c r="AC10" s="2" t="s">
        <v>370</v>
      </c>
      <c r="AD10" s="4">
        <v>130</v>
      </c>
      <c r="AE10" s="4">
        <v>970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>
        <v>56</v>
      </c>
      <c r="AQ10" s="8">
        <v>2206.22</v>
      </c>
      <c r="AR10" s="4">
        <v>32</v>
      </c>
      <c r="AS10" s="8">
        <v>1451.98</v>
      </c>
      <c r="AT10" s="7">
        <v>0.75</v>
      </c>
      <c r="AU10" s="7">
        <v>0.5195</v>
      </c>
      <c r="AV10" s="4" t="s">
        <v>229</v>
      </c>
      <c r="AW10" s="8" t="s">
        <v>229</v>
      </c>
      <c r="AX10" s="4" t="s">
        <v>229</v>
      </c>
      <c r="AY10" s="8" t="s">
        <v>229</v>
      </c>
      <c r="AZ10" s="7" t="s">
        <v>229</v>
      </c>
      <c r="BA10" s="7" t="s">
        <v>229</v>
      </c>
      <c r="BB10" s="7">
        <v>0.5396</v>
      </c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 t="s">
        <v>229</v>
      </c>
      <c r="BJ10" s="4">
        <v>56</v>
      </c>
      <c r="BK10" s="8">
        <v>2206.22</v>
      </c>
      <c r="BL10" s="2" t="s">
        <v>371</v>
      </c>
      <c r="BM10" s="7">
        <v>1</v>
      </c>
      <c r="BN10" s="7">
        <v>1</v>
      </c>
      <c r="BO10" s="4">
        <v>4</v>
      </c>
      <c r="BP10" s="8">
        <v>184.24</v>
      </c>
      <c r="BQ10" s="4">
        <v>13</v>
      </c>
      <c r="BR10" s="8">
        <v>598.78</v>
      </c>
      <c r="BS10" s="7">
        <v>-0.6923</v>
      </c>
      <c r="BT10" s="7">
        <v>-0.6923</v>
      </c>
      <c r="BU10" s="2" t="s">
        <v>239</v>
      </c>
      <c r="BV10" s="2" t="s">
        <v>226</v>
      </c>
      <c r="BW10" s="2" t="s">
        <v>229</v>
      </c>
      <c r="BX10" s="2" t="s">
        <v>320</v>
      </c>
      <c r="BY10" s="2" t="s">
        <v>241</v>
      </c>
      <c r="BZ10" s="2" t="s">
        <v>229</v>
      </c>
      <c r="CA10" s="4">
        <v>15</v>
      </c>
      <c r="CB10" s="8">
        <v>563.7</v>
      </c>
      <c r="CC10" s="4">
        <v>15</v>
      </c>
      <c r="CD10" s="8">
        <v>684.45</v>
      </c>
      <c r="CE10" s="7"/>
      <c r="CF10" s="7">
        <v>-0.1764</v>
      </c>
      <c r="CG10" s="2" t="s">
        <v>239</v>
      </c>
      <c r="CH10" s="2" t="s">
        <v>226</v>
      </c>
      <c r="CI10" s="2" t="s">
        <v>348</v>
      </c>
      <c r="CJ10" s="2" t="s">
        <v>372</v>
      </c>
      <c r="CK10" s="2" t="s">
        <v>241</v>
      </c>
      <c r="CL10" s="2" t="s">
        <v>229</v>
      </c>
      <c r="CM10" s="4">
        <v>20</v>
      </c>
      <c r="CN10" s="8">
        <v>751.6</v>
      </c>
      <c r="CO10" s="4"/>
      <c r="CP10" s="8"/>
      <c r="CQ10" s="7"/>
      <c r="CR10" s="7"/>
      <c r="CS10" s="2" t="s">
        <v>239</v>
      </c>
      <c r="CT10" s="2" t="s">
        <v>226</v>
      </c>
      <c r="CU10" s="2" t="s">
        <v>344</v>
      </c>
      <c r="CV10" s="2" t="s">
        <v>373</v>
      </c>
      <c r="CW10" s="2" t="s">
        <v>241</v>
      </c>
      <c r="CX10" s="2" t="s">
        <v>229</v>
      </c>
      <c r="CY10" s="4">
        <v>5</v>
      </c>
      <c r="CZ10" s="8">
        <v>173.36</v>
      </c>
      <c r="DA10" s="4">
        <v>3</v>
      </c>
      <c r="DB10" s="8">
        <v>128.88</v>
      </c>
      <c r="DC10" s="7">
        <v>0.6667</v>
      </c>
      <c r="DD10" s="7">
        <v>0.3451</v>
      </c>
      <c r="DE10" s="2" t="s">
        <v>239</v>
      </c>
      <c r="DF10" s="2" t="s">
        <v>226</v>
      </c>
      <c r="DG10" s="2" t="s">
        <v>352</v>
      </c>
      <c r="DH10" s="2" t="s">
        <v>374</v>
      </c>
      <c r="DI10" s="2" t="s">
        <v>241</v>
      </c>
      <c r="DJ10" s="2" t="s">
        <v>229</v>
      </c>
      <c r="DK10" s="4"/>
      <c r="DL10" s="8"/>
      <c r="DM10" s="4"/>
      <c r="DN10" s="8"/>
      <c r="DO10" s="7"/>
      <c r="DP10" s="7"/>
      <c r="DQ10" s="2" t="s">
        <v>239</v>
      </c>
      <c r="DR10" s="2" t="s">
        <v>226</v>
      </c>
      <c r="DS10" s="2" t="s">
        <v>354</v>
      </c>
      <c r="DT10" s="2" t="s">
        <v>375</v>
      </c>
      <c r="DU10" s="2" t="s">
        <v>241</v>
      </c>
      <c r="DV10" s="2" t="s">
        <v>229</v>
      </c>
      <c r="DW10" s="4">
        <v>2</v>
      </c>
      <c r="DX10" s="8">
        <v>82.6</v>
      </c>
      <c r="DY10" s="4"/>
      <c r="DZ10" s="8"/>
      <c r="EA10" s="7"/>
      <c r="EB10" s="7"/>
      <c r="EC10" s="2" t="s">
        <v>239</v>
      </c>
      <c r="ED10" s="2" t="s">
        <v>226</v>
      </c>
      <c r="EE10" s="2" t="s">
        <v>376</v>
      </c>
      <c r="EF10" s="2" t="s">
        <v>356</v>
      </c>
      <c r="EG10" s="2" t="s">
        <v>241</v>
      </c>
      <c r="EH10" s="2" t="s">
        <v>229</v>
      </c>
      <c r="EI10" s="4">
        <v>3</v>
      </c>
      <c r="EJ10" s="8">
        <v>129.45</v>
      </c>
      <c r="EK10" s="4"/>
      <c r="EL10" s="8"/>
      <c r="EM10" s="7"/>
      <c r="EN10" s="7"/>
      <c r="EO10" s="2" t="s">
        <v>239</v>
      </c>
      <c r="EP10" s="2" t="s">
        <v>226</v>
      </c>
      <c r="EQ10" s="2" t="s">
        <v>377</v>
      </c>
      <c r="ER10" s="2" t="s">
        <v>324</v>
      </c>
      <c r="ES10" s="2" t="s">
        <v>241</v>
      </c>
      <c r="ET10" s="2" t="s">
        <v>229</v>
      </c>
      <c r="EU10" s="4">
        <v>2</v>
      </c>
      <c r="EV10" s="8">
        <v>65.66</v>
      </c>
      <c r="EW10" s="4">
        <v>1</v>
      </c>
      <c r="EX10" s="8">
        <v>39.87</v>
      </c>
      <c r="EY10" s="7">
        <v>1</v>
      </c>
      <c r="EZ10" s="7">
        <v>0.6469</v>
      </c>
      <c r="FA10" s="2" t="s">
        <v>239</v>
      </c>
      <c r="FB10" s="2" t="s">
        <v>226</v>
      </c>
      <c r="FC10" s="2" t="s">
        <v>349</v>
      </c>
      <c r="FD10" s="2" t="s">
        <v>378</v>
      </c>
      <c r="FE10" s="2" t="s">
        <v>241</v>
      </c>
      <c r="FF10" s="2" t="s">
        <v>229</v>
      </c>
      <c r="FG10" s="4"/>
      <c r="FH10" s="8"/>
      <c r="FI10" s="4"/>
      <c r="FJ10" s="8"/>
      <c r="FK10" s="7"/>
      <c r="FL10" s="7"/>
      <c r="FM10" s="2" t="s">
        <v>239</v>
      </c>
      <c r="FN10" s="2" t="s">
        <v>226</v>
      </c>
      <c r="FO10" s="2" t="s">
        <v>344</v>
      </c>
      <c r="FP10" s="2" t="s">
        <v>321</v>
      </c>
      <c r="FQ10" s="2" t="s">
        <v>241</v>
      </c>
      <c r="FR10" s="2" t="s">
        <v>229</v>
      </c>
      <c r="FS10" s="4">
        <v>4</v>
      </c>
      <c r="FT10" s="8">
        <v>212.77</v>
      </c>
      <c r="FU10" s="4"/>
      <c r="FV10" s="8"/>
      <c r="FW10" s="7"/>
      <c r="FX10" s="7"/>
      <c r="FY10" s="2" t="s">
        <v>239</v>
      </c>
      <c r="FZ10" s="2" t="s">
        <v>226</v>
      </c>
      <c r="GA10" s="2" t="s">
        <v>255</v>
      </c>
      <c r="GB10" s="2" t="s">
        <v>379</v>
      </c>
      <c r="GC10" s="2" t="s">
        <v>241</v>
      </c>
      <c r="GD10" s="2" t="s">
        <v>229</v>
      </c>
      <c r="GE10" s="4"/>
      <c r="GF10" s="8"/>
      <c r="GG10" s="4"/>
      <c r="GH10" s="8"/>
      <c r="GI10" s="7"/>
      <c r="GJ10" s="7"/>
      <c r="GK10" s="2" t="s">
        <v>267</v>
      </c>
      <c r="GL10" s="2" t="s">
        <v>226</v>
      </c>
      <c r="GM10" s="2" t="s">
        <v>229</v>
      </c>
      <c r="GN10" s="2" t="s">
        <v>229</v>
      </c>
      <c r="GO10" s="2" t="s">
        <v>241</v>
      </c>
      <c r="GP10" s="2" t="s">
        <v>229</v>
      </c>
      <c r="GQ10" s="4"/>
      <c r="GR10" s="8"/>
      <c r="GS10" s="4"/>
      <c r="GT10" s="8"/>
      <c r="GU10" s="7"/>
      <c r="GV10" s="7"/>
      <c r="GW10" s="2" t="s">
        <v>239</v>
      </c>
      <c r="GX10" s="2" t="s">
        <v>226</v>
      </c>
      <c r="GY10" s="2" t="s">
        <v>362</v>
      </c>
      <c r="GZ10" s="2" t="s">
        <v>380</v>
      </c>
      <c r="HA10" s="2" t="s">
        <v>241</v>
      </c>
      <c r="HB10" s="2" t="s">
        <v>229</v>
      </c>
      <c r="HC10" s="4">
        <v>1</v>
      </c>
      <c r="HD10" s="8">
        <v>42.84</v>
      </c>
      <c r="HE10" s="4"/>
      <c r="HF10" s="8"/>
      <c r="HG10" s="7"/>
      <c r="HH10" s="7"/>
      <c r="HI10" s="2" t="s">
        <v>239</v>
      </c>
      <c r="HJ10" s="2" t="s">
        <v>226</v>
      </c>
      <c r="HK10" s="2" t="s">
        <v>376</v>
      </c>
      <c r="HL10" s="2" t="s">
        <v>381</v>
      </c>
      <c r="HM10" s="2" t="s">
        <v>241</v>
      </c>
      <c r="HN10" s="2" t="s">
        <v>229</v>
      </c>
      <c r="HO10" s="4"/>
      <c r="HP10" s="8"/>
      <c r="HQ10" s="4"/>
      <c r="HR10" s="8"/>
      <c r="HS10" s="7"/>
      <c r="HT10" s="7"/>
      <c r="HU10" s="2" t="s">
        <v>239</v>
      </c>
      <c r="HV10" s="2" t="s">
        <v>226</v>
      </c>
      <c r="HW10" s="2" t="s">
        <v>264</v>
      </c>
      <c r="HX10" s="2" t="s">
        <v>382</v>
      </c>
      <c r="HY10" s="2" t="s">
        <v>241</v>
      </c>
      <c r="HZ10" s="2" t="s">
        <v>229</v>
      </c>
      <c r="IA10" s="4"/>
      <c r="IB10" s="8"/>
      <c r="IC10" s="4"/>
      <c r="ID10" s="8"/>
      <c r="IE10" s="7"/>
      <c r="IF10" s="7"/>
      <c r="IG10" s="2" t="s">
        <v>266</v>
      </c>
      <c r="IH10" s="2" t="s">
        <v>226</v>
      </c>
      <c r="II10" s="2" t="s">
        <v>229</v>
      </c>
      <c r="IJ10" s="2" t="s">
        <v>229</v>
      </c>
      <c r="IK10" s="2" t="s">
        <v>241</v>
      </c>
      <c r="IL10" s="2" t="s">
        <v>229</v>
      </c>
      <c r="IM10" s="4"/>
      <c r="IN10" s="8"/>
      <c r="IO10" s="4"/>
      <c r="IP10" s="8"/>
      <c r="IQ10" s="7"/>
      <c r="IR10" s="7"/>
      <c r="IS10" s="2" t="s">
        <v>267</v>
      </c>
      <c r="IT10" s="2" t="s">
        <v>226</v>
      </c>
      <c r="IU10" s="2" t="s">
        <v>229</v>
      </c>
      <c r="IV10" s="2" t="s">
        <v>229</v>
      </c>
      <c r="IW10" s="2" t="s">
        <v>241</v>
      </c>
      <c r="IX10" s="2" t="s">
        <v>229</v>
      </c>
      <c r="IY10" s="4"/>
      <c r="IZ10" s="8"/>
      <c r="JA10" s="4"/>
      <c r="JB10" s="8"/>
      <c r="JC10" s="7"/>
      <c r="JD10" s="7"/>
      <c r="JE10" s="2" t="s">
        <v>239</v>
      </c>
      <c r="JF10" s="2" t="s">
        <v>226</v>
      </c>
      <c r="JG10" s="2" t="s">
        <v>268</v>
      </c>
      <c r="JH10" s="2" t="s">
        <v>367</v>
      </c>
      <c r="JI10" s="2" t="s">
        <v>241</v>
      </c>
      <c r="JJ10" s="2" t="s">
        <v>229</v>
      </c>
      <c r="JK10" s="4"/>
      <c r="JL10" s="8"/>
      <c r="JM10" s="4"/>
      <c r="JN10" s="8"/>
      <c r="JO10" s="7"/>
      <c r="JP10" s="7"/>
      <c r="JQ10" s="2" t="s">
        <v>229</v>
      </c>
      <c r="JR10" s="2" t="s">
        <v>229</v>
      </c>
      <c r="JS10" s="2" t="s">
        <v>229</v>
      </c>
      <c r="JT10" s="2" t="s">
        <v>229</v>
      </c>
      <c r="JU10" s="2" t="s">
        <v>229</v>
      </c>
      <c r="JV10" s="2" t="s">
        <v>229</v>
      </c>
      <c r="JW10" s="4"/>
      <c r="JX10" s="8"/>
      <c r="JY10" s="4"/>
      <c r="JZ10" s="8"/>
      <c r="KA10" s="7"/>
      <c r="KB10" s="7"/>
      <c r="KC10" s="2" t="s">
        <v>272</v>
      </c>
      <c r="KD10" s="2" t="s">
        <v>226</v>
      </c>
      <c r="KE10" s="2" t="s">
        <v>229</v>
      </c>
      <c r="KF10" s="2" t="s">
        <v>229</v>
      </c>
      <c r="KG10" s="2" t="s">
        <v>241</v>
      </c>
      <c r="KH10" s="2" t="s">
        <v>229</v>
      </c>
      <c r="KI10" s="4"/>
      <c r="KJ10" s="8"/>
      <c r="KK10" s="4"/>
      <c r="KL10" s="8"/>
      <c r="KM10" s="7"/>
      <c r="KN10" s="7"/>
      <c r="KO10" s="2" t="s">
        <v>278</v>
      </c>
      <c r="KP10" s="2" t="s">
        <v>226</v>
      </c>
      <c r="KQ10" s="2" t="s">
        <v>229</v>
      </c>
      <c r="KR10" s="2" t="s">
        <v>229</v>
      </c>
      <c r="KS10" s="2" t="s">
        <v>241</v>
      </c>
      <c r="KT10" s="2" t="s">
        <v>229</v>
      </c>
      <c r="KU10" s="4"/>
      <c r="KV10" s="8"/>
      <c r="KW10" s="4"/>
      <c r="KX10" s="8"/>
      <c r="KY10" s="7"/>
      <c r="KZ10" s="7"/>
      <c r="LA10" s="2" t="s">
        <v>272</v>
      </c>
      <c r="LB10" s="2" t="s">
        <v>226</v>
      </c>
      <c r="LC10" s="2" t="s">
        <v>229</v>
      </c>
      <c r="LD10" s="2" t="s">
        <v>229</v>
      </c>
      <c r="LE10" s="2" t="s">
        <v>241</v>
      </c>
      <c r="LF10" s="2" t="s">
        <v>229</v>
      </c>
      <c r="LG10" s="4"/>
      <c r="LH10" s="8"/>
      <c r="LI10" s="4"/>
      <c r="LJ10" s="8"/>
      <c r="LK10" s="7"/>
      <c r="LL10" s="7"/>
      <c r="LM10" s="2" t="s">
        <v>239</v>
      </c>
      <c r="LN10" s="2" t="s">
        <v>226</v>
      </c>
      <c r="LO10" s="2" t="s">
        <v>383</v>
      </c>
      <c r="LP10" s="2" t="s">
        <v>229</v>
      </c>
      <c r="LQ10" s="2" t="s">
        <v>241</v>
      </c>
      <c r="LR10" s="2" t="s">
        <v>229</v>
      </c>
      <c r="LS10" s="4"/>
      <c r="LT10" s="8"/>
      <c r="LU10" s="4"/>
      <c r="LV10" s="8"/>
      <c r="LW10" s="7"/>
      <c r="LX10" s="7"/>
      <c r="LY10" s="2" t="s">
        <v>239</v>
      </c>
      <c r="LZ10" s="2" t="s">
        <v>275</v>
      </c>
      <c r="MA10" s="2" t="s">
        <v>364</v>
      </c>
      <c r="MB10" s="2" t="s">
        <v>384</v>
      </c>
      <c r="MC10" s="2" t="s">
        <v>241</v>
      </c>
      <c r="MD10" s="2" t="s">
        <v>229</v>
      </c>
      <c r="ME10" s="4"/>
      <c r="MF10" s="8"/>
      <c r="MG10" s="4"/>
      <c r="MH10" s="8"/>
      <c r="MI10" s="7"/>
      <c r="MJ10" s="7"/>
      <c r="MK10" s="2" t="s">
        <v>266</v>
      </c>
      <c r="ML10" s="2" t="s">
        <v>226</v>
      </c>
      <c r="MM10" s="2" t="s">
        <v>229</v>
      </c>
      <c r="MN10" s="2" t="s">
        <v>229</v>
      </c>
      <c r="MO10" s="2" t="s">
        <v>241</v>
      </c>
      <c r="MP10" s="2" t="s">
        <v>229</v>
      </c>
      <c r="MQ10" s="4"/>
      <c r="MR10" s="8"/>
      <c r="MS10" s="4"/>
      <c r="MT10" s="8"/>
      <c r="MU10" s="7"/>
      <c r="MV10" s="7"/>
      <c r="MW10" s="2" t="s">
        <v>239</v>
      </c>
      <c r="MX10" s="2" t="s">
        <v>226</v>
      </c>
      <c r="MY10" s="2" t="s">
        <v>308</v>
      </c>
      <c r="MZ10" s="2" t="s">
        <v>229</v>
      </c>
      <c r="NA10" s="2" t="s">
        <v>241</v>
      </c>
      <c r="NB10" s="2" t="s">
        <v>229</v>
      </c>
      <c r="NC10" s="4"/>
      <c r="ND10" s="8"/>
      <c r="NE10" s="4"/>
      <c r="NF10" s="8"/>
      <c r="NG10" s="7"/>
      <c r="NH10" s="7"/>
      <c r="NI10" s="2" t="s">
        <v>239</v>
      </c>
      <c r="NJ10" s="2" t="s">
        <v>260</v>
      </c>
      <c r="NK10" s="2" t="s">
        <v>350</v>
      </c>
      <c r="NL10" s="2" t="s">
        <v>385</v>
      </c>
      <c r="NM10" s="2" t="s">
        <v>241</v>
      </c>
      <c r="NN10" s="2" t="s">
        <v>229</v>
      </c>
      <c r="NO10" s="4"/>
      <c r="NP10" s="8"/>
      <c r="NQ10" s="4"/>
      <c r="NR10" s="8"/>
      <c r="NS10" s="7"/>
      <c r="NT10" s="7"/>
      <c r="NU10" s="2" t="s">
        <v>272</v>
      </c>
      <c r="NV10" s="2" t="s">
        <v>226</v>
      </c>
      <c r="NW10" s="2" t="s">
        <v>229</v>
      </c>
      <c r="NX10" s="2" t="s">
        <v>229</v>
      </c>
      <c r="NY10" s="2" t="s">
        <v>241</v>
      </c>
      <c r="NZ10" s="2" t="s">
        <v>229</v>
      </c>
      <c r="OA10" s="4"/>
      <c r="OB10" s="8"/>
      <c r="OC10" s="4"/>
      <c r="OD10" s="8"/>
      <c r="OE10" s="7"/>
      <c r="OF10" s="7"/>
      <c r="OG10" s="2" t="s">
        <v>239</v>
      </c>
      <c r="OH10" s="2" t="s">
        <v>226</v>
      </c>
      <c r="OI10" s="2" t="s">
        <v>229</v>
      </c>
      <c r="OJ10" s="2" t="s">
        <v>229</v>
      </c>
      <c r="OK10" s="2" t="s">
        <v>241</v>
      </c>
      <c r="OL10" s="2" t="s">
        <v>229</v>
      </c>
      <c r="OM10" s="4"/>
      <c r="ON10" s="8"/>
      <c r="OO10" s="4"/>
      <c r="OP10" s="8"/>
      <c r="OQ10" s="7"/>
      <c r="OR10" s="7"/>
      <c r="OS10" s="2" t="s">
        <v>229</v>
      </c>
      <c r="OT10" s="2" t="s">
        <v>229</v>
      </c>
      <c r="OU10" s="2" t="s">
        <v>229</v>
      </c>
      <c r="OV10" s="2" t="s">
        <v>229</v>
      </c>
      <c r="OW10" s="2" t="s">
        <v>229</v>
      </c>
      <c r="OX10" s="2" t="s">
        <v>229</v>
      </c>
      <c r="OY10" s="4"/>
      <c r="OZ10" s="8"/>
      <c r="PA10" s="4"/>
      <c r="PB10" s="8"/>
      <c r="PC10" s="7"/>
      <c r="PD10" s="7"/>
      <c r="PE10" s="2" t="s">
        <v>281</v>
      </c>
      <c r="PF10" s="2" t="s">
        <v>226</v>
      </c>
      <c r="PG10" s="2" t="s">
        <v>229</v>
      </c>
      <c r="PH10" s="2" t="s">
        <v>229</v>
      </c>
      <c r="PI10" s="2" t="s">
        <v>241</v>
      </c>
      <c r="PJ10" s="2" t="s">
        <v>229</v>
      </c>
      <c r="PK10" s="4"/>
      <c r="PL10" s="8"/>
      <c r="PM10" s="4"/>
      <c r="PN10" s="8"/>
      <c r="PO10" s="7"/>
      <c r="PP10" s="7"/>
      <c r="PQ10" s="2" t="s">
        <v>266</v>
      </c>
      <c r="PR10" s="2" t="s">
        <v>275</v>
      </c>
      <c r="PS10" s="2" t="s">
        <v>229</v>
      </c>
      <c r="PT10" s="2" t="s">
        <v>229</v>
      </c>
      <c r="PU10" s="2" t="s">
        <v>241</v>
      </c>
      <c r="PV10" s="2" t="s">
        <v>229</v>
      </c>
      <c r="PW10" s="4"/>
      <c r="PX10" s="8"/>
      <c r="PY10" s="4"/>
      <c r="PZ10" s="8"/>
      <c r="QA10" s="7"/>
      <c r="QB10" s="7"/>
      <c r="QC10" s="2" t="s">
        <v>281</v>
      </c>
      <c r="QD10" s="2" t="s">
        <v>226</v>
      </c>
      <c r="QE10" s="2" t="s">
        <v>229</v>
      </c>
      <c r="QF10" s="2" t="s">
        <v>229</v>
      </c>
      <c r="QG10" s="2" t="s">
        <v>241</v>
      </c>
      <c r="QH10" s="2" t="s">
        <v>229</v>
      </c>
      <c r="QI10" s="4"/>
      <c r="QJ10" s="8"/>
      <c r="QK10" s="4"/>
      <c r="QL10" s="8"/>
      <c r="QM10" s="7"/>
      <c r="QN10" s="7"/>
      <c r="QO10" s="2" t="s">
        <v>272</v>
      </c>
      <c r="QP10" s="2" t="s">
        <v>226</v>
      </c>
      <c r="QQ10" s="2" t="s">
        <v>229</v>
      </c>
      <c r="QR10" s="2" t="s">
        <v>229</v>
      </c>
      <c r="QS10" s="2" t="s">
        <v>241</v>
      </c>
      <c r="QT10" s="2" t="s">
        <v>229</v>
      </c>
      <c r="QU10" s="4"/>
      <c r="QV10" s="8"/>
      <c r="QW10" s="4"/>
      <c r="QX10" s="8"/>
      <c r="QY10" s="7"/>
      <c r="QZ10" s="7"/>
      <c r="RA10" s="2" t="s">
        <v>239</v>
      </c>
      <c r="RB10" s="2" t="s">
        <v>275</v>
      </c>
      <c r="RC10" s="2" t="s">
        <v>338</v>
      </c>
      <c r="RD10" s="2" t="s">
        <v>386</v>
      </c>
      <c r="RE10" s="2" t="s">
        <v>241</v>
      </c>
      <c r="RF10" s="2" t="s">
        <v>229</v>
      </c>
      <c r="RG10" s="4"/>
      <c r="RH10" s="8"/>
      <c r="RI10" s="4"/>
      <c r="RJ10" s="8"/>
      <c r="RK10" s="7"/>
      <c r="RL10" s="7"/>
      <c r="RM10" s="2" t="s">
        <v>229</v>
      </c>
      <c r="RN10" s="2" t="s">
        <v>229</v>
      </c>
      <c r="RO10" s="2" t="s">
        <v>229</v>
      </c>
      <c r="RP10" s="2" t="s">
        <v>229</v>
      </c>
      <c r="RQ10" s="2" t="s">
        <v>229</v>
      </c>
      <c r="RR10" s="2" t="s">
        <v>229</v>
      </c>
      <c r="RS10" s="4"/>
      <c r="RT10" s="8"/>
      <c r="RU10" s="4"/>
      <c r="RV10" s="8"/>
      <c r="RW10" s="7"/>
      <c r="RX10" s="7"/>
      <c r="RY10" s="2" t="s">
        <v>266</v>
      </c>
      <c r="RZ10" s="2" t="s">
        <v>275</v>
      </c>
      <c r="SA10" s="2" t="s">
        <v>229</v>
      </c>
      <c r="SB10" s="2" t="s">
        <v>229</v>
      </c>
      <c r="SC10" s="2" t="s">
        <v>241</v>
      </c>
      <c r="SD10" s="2" t="s">
        <v>229</v>
      </c>
      <c r="SE10" s="4">
        <v>401</v>
      </c>
      <c r="SF10" s="4"/>
      <c r="SG10" s="4"/>
      <c r="SH10" s="4"/>
      <c r="SI10" s="4">
        <v>155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>
        <v>130</v>
      </c>
      <c r="TZ10" s="4"/>
      <c r="UA10" s="4"/>
      <c r="UB10" s="4"/>
      <c r="UC10" s="4">
        <v>100</v>
      </c>
      <c r="UD10" s="4"/>
      <c r="UE10" s="4">
        <v>190</v>
      </c>
      <c r="UF10" s="4"/>
      <c r="UG10" s="4"/>
      <c r="UH10" s="4"/>
      <c r="UI10" s="4"/>
      <c r="UJ10" s="4"/>
      <c r="UK10" s="4"/>
      <c r="UL10" s="4">
        <v>250</v>
      </c>
      <c r="UM10" s="4"/>
      <c r="UN10" s="4"/>
      <c r="UO10" s="4"/>
      <c r="UP10" s="4"/>
      <c r="UQ10" s="4"/>
      <c r="UR10" s="4"/>
      <c r="US10" s="4">
        <v>100</v>
      </c>
      <c r="UT10" s="4"/>
      <c r="UU10" s="4"/>
      <c r="UV10" s="4"/>
      <c r="UW10" s="4"/>
      <c r="UX10" s="4"/>
      <c r="UY10" s="4"/>
      <c r="UZ10" s="4">
        <v>200</v>
      </c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</row>
    <row r="11">
      <c r="A11" s="2" t="s">
        <v>387</v>
      </c>
      <c r="B11" s="2" t="s">
        <v>216</v>
      </c>
      <c r="C11" s="2" t="s">
        <v>217</v>
      </c>
      <c r="D11" s="2" t="s">
        <v>218</v>
      </c>
      <c r="E11" s="2" t="s">
        <v>219</v>
      </c>
      <c r="F11" s="2" t="s">
        <v>220</v>
      </c>
      <c r="G11" s="2" t="s">
        <v>221</v>
      </c>
      <c r="H11" s="2" t="s">
        <v>222</v>
      </c>
      <c r="I11" s="2" t="s">
        <v>223</v>
      </c>
      <c r="J11" s="2" t="s">
        <v>312</v>
      </c>
      <c r="K11" s="2" t="s">
        <v>341</v>
      </c>
      <c r="L11" s="3">
        <v>40.5</v>
      </c>
      <c r="M11" s="3">
        <v>42.52</v>
      </c>
      <c r="N11" s="3">
        <v>79.99</v>
      </c>
      <c r="O11" s="2" t="s">
        <v>226</v>
      </c>
      <c r="P11" s="2" t="s">
        <v>342</v>
      </c>
      <c r="Q11" s="2" t="s">
        <v>228</v>
      </c>
      <c r="R11" s="2" t="s">
        <v>229</v>
      </c>
      <c r="S11" s="2" t="s">
        <v>343</v>
      </c>
      <c r="T11" s="2" t="s">
        <v>231</v>
      </c>
      <c r="U11" s="2" t="s">
        <v>286</v>
      </c>
      <c r="V11" s="2" t="s">
        <v>233</v>
      </c>
      <c r="W11" s="2" t="s">
        <v>234</v>
      </c>
      <c r="X11" s="2" t="s">
        <v>235</v>
      </c>
      <c r="Y11" s="2" t="s">
        <v>388</v>
      </c>
      <c r="Z11" s="4">
        <v>444</v>
      </c>
      <c r="AA11" s="4">
        <f>=ROUNDDOWN(17.0769230769231,0)</f>
      </c>
      <c r="AB11" s="5">
        <v>26</v>
      </c>
      <c r="AC11" s="2" t="s">
        <v>345</v>
      </c>
      <c r="AD11" s="4">
        <v>120</v>
      </c>
      <c r="AE11" s="4">
        <v>360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33</v>
      </c>
      <c r="AQ11" s="8">
        <v>1477.2</v>
      </c>
      <c r="AR11" s="4">
        <v>28</v>
      </c>
      <c r="AS11" s="8">
        <v>1419.95</v>
      </c>
      <c r="AT11" s="7">
        <v>0.1786</v>
      </c>
      <c r="AU11" s="7">
        <v>0.0403</v>
      </c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>
        <v>0.3613</v>
      </c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 t="s">
        <v>229</v>
      </c>
      <c r="BJ11" s="4">
        <v>33</v>
      </c>
      <c r="BK11" s="8">
        <v>1477.2</v>
      </c>
      <c r="BL11" s="2" t="s">
        <v>389</v>
      </c>
      <c r="BM11" s="7">
        <v>1</v>
      </c>
      <c r="BN11" s="7">
        <v>1</v>
      </c>
      <c r="BO11" s="4">
        <v>1</v>
      </c>
      <c r="BP11" s="8">
        <v>51.75</v>
      </c>
      <c r="BQ11" s="4">
        <v>9</v>
      </c>
      <c r="BR11" s="8">
        <v>465.75</v>
      </c>
      <c r="BS11" s="7">
        <v>-0.8889</v>
      </c>
      <c r="BT11" s="7">
        <v>-0.8889</v>
      </c>
      <c r="BU11" s="2" t="s">
        <v>239</v>
      </c>
      <c r="BV11" s="2" t="s">
        <v>226</v>
      </c>
      <c r="BW11" s="2" t="s">
        <v>229</v>
      </c>
      <c r="BX11" s="2" t="s">
        <v>390</v>
      </c>
      <c r="BY11" s="2" t="s">
        <v>241</v>
      </c>
      <c r="BZ11" s="2" t="s">
        <v>229</v>
      </c>
      <c r="CA11" s="4">
        <v>4</v>
      </c>
      <c r="CB11" s="8">
        <v>176.6</v>
      </c>
      <c r="CC11" s="4">
        <v>10</v>
      </c>
      <c r="CD11" s="8">
        <v>510.3</v>
      </c>
      <c r="CE11" s="7">
        <v>-0.6</v>
      </c>
      <c r="CF11" s="7">
        <v>-0.6539</v>
      </c>
      <c r="CG11" s="2" t="s">
        <v>239</v>
      </c>
      <c r="CH11" s="2" t="s">
        <v>226</v>
      </c>
      <c r="CI11" s="2" t="s">
        <v>391</v>
      </c>
      <c r="CJ11" s="2" t="s">
        <v>392</v>
      </c>
      <c r="CK11" s="2" t="s">
        <v>241</v>
      </c>
      <c r="CL11" s="2" t="s">
        <v>229</v>
      </c>
      <c r="CM11" s="4">
        <v>18</v>
      </c>
      <c r="CN11" s="8">
        <v>794.7</v>
      </c>
      <c r="CO11" s="4">
        <v>1</v>
      </c>
      <c r="CP11" s="8">
        <v>49.67</v>
      </c>
      <c r="CQ11" s="7">
        <v>17</v>
      </c>
      <c r="CR11" s="7">
        <v>14.9996</v>
      </c>
      <c r="CS11" s="2" t="s">
        <v>239</v>
      </c>
      <c r="CT11" s="2" t="s">
        <v>226</v>
      </c>
      <c r="CU11" s="2" t="s">
        <v>393</v>
      </c>
      <c r="CV11" s="2" t="s">
        <v>394</v>
      </c>
      <c r="CW11" s="2" t="s">
        <v>241</v>
      </c>
      <c r="CX11" s="2" t="s">
        <v>229</v>
      </c>
      <c r="CY11" s="4">
        <v>3</v>
      </c>
      <c r="CZ11" s="8">
        <v>131.25</v>
      </c>
      <c r="DA11" s="4">
        <v>2</v>
      </c>
      <c r="DB11" s="8">
        <v>98.44</v>
      </c>
      <c r="DC11" s="7">
        <v>0.5</v>
      </c>
      <c r="DD11" s="7">
        <v>0.3333</v>
      </c>
      <c r="DE11" s="2" t="s">
        <v>239</v>
      </c>
      <c r="DF11" s="2" t="s">
        <v>226</v>
      </c>
      <c r="DG11" s="2" t="s">
        <v>395</v>
      </c>
      <c r="DH11" s="2" t="s">
        <v>396</v>
      </c>
      <c r="DI11" s="2" t="s">
        <v>241</v>
      </c>
      <c r="DJ11" s="2" t="s">
        <v>229</v>
      </c>
      <c r="DK11" s="4"/>
      <c r="DL11" s="8"/>
      <c r="DM11" s="4"/>
      <c r="DN11" s="8"/>
      <c r="DO11" s="7"/>
      <c r="DP11" s="7"/>
      <c r="DQ11" s="2" t="s">
        <v>239</v>
      </c>
      <c r="DR11" s="2" t="s">
        <v>226</v>
      </c>
      <c r="DS11" s="2" t="s">
        <v>397</v>
      </c>
      <c r="DT11" s="2" t="s">
        <v>398</v>
      </c>
      <c r="DU11" s="2" t="s">
        <v>241</v>
      </c>
      <c r="DV11" s="2" t="s">
        <v>229</v>
      </c>
      <c r="DW11" s="4"/>
      <c r="DX11" s="8"/>
      <c r="DY11" s="4"/>
      <c r="DZ11" s="8"/>
      <c r="EA11" s="7"/>
      <c r="EB11" s="7"/>
      <c r="EC11" s="2" t="s">
        <v>239</v>
      </c>
      <c r="ED11" s="2" t="s">
        <v>226</v>
      </c>
      <c r="EE11" s="2" t="s">
        <v>334</v>
      </c>
      <c r="EF11" s="2" t="s">
        <v>229</v>
      </c>
      <c r="EG11" s="2" t="s">
        <v>241</v>
      </c>
      <c r="EH11" s="2" t="s">
        <v>229</v>
      </c>
      <c r="EI11" s="4">
        <v>1</v>
      </c>
      <c r="EJ11" s="8">
        <v>49.61</v>
      </c>
      <c r="EK11" s="4">
        <v>4</v>
      </c>
      <c r="EL11" s="8">
        <v>198.44</v>
      </c>
      <c r="EM11" s="7">
        <v>-0.75</v>
      </c>
      <c r="EN11" s="7">
        <v>-0.75</v>
      </c>
      <c r="EO11" s="2" t="s">
        <v>239</v>
      </c>
      <c r="EP11" s="2" t="s">
        <v>226</v>
      </c>
      <c r="EQ11" s="2" t="s">
        <v>399</v>
      </c>
      <c r="ER11" s="2" t="s">
        <v>400</v>
      </c>
      <c r="ES11" s="2" t="s">
        <v>241</v>
      </c>
      <c r="ET11" s="2" t="s">
        <v>229</v>
      </c>
      <c r="EU11" s="4">
        <v>3</v>
      </c>
      <c r="EV11" s="8">
        <v>127.29</v>
      </c>
      <c r="EW11" s="4">
        <v>1</v>
      </c>
      <c r="EX11" s="8">
        <v>47.74</v>
      </c>
      <c r="EY11" s="7">
        <v>2</v>
      </c>
      <c r="EZ11" s="7">
        <v>1.6663</v>
      </c>
      <c r="FA11" s="2" t="s">
        <v>239</v>
      </c>
      <c r="FB11" s="2" t="s">
        <v>226</v>
      </c>
      <c r="FC11" s="2" t="s">
        <v>388</v>
      </c>
      <c r="FD11" s="2" t="s">
        <v>401</v>
      </c>
      <c r="FE11" s="2" t="s">
        <v>241</v>
      </c>
      <c r="FF11" s="2" t="s">
        <v>229</v>
      </c>
      <c r="FG11" s="4"/>
      <c r="FH11" s="8"/>
      <c r="FI11" s="4"/>
      <c r="FJ11" s="8"/>
      <c r="FK11" s="7"/>
      <c r="FL11" s="7"/>
      <c r="FM11" s="2" t="s">
        <v>239</v>
      </c>
      <c r="FN11" s="2" t="s">
        <v>226</v>
      </c>
      <c r="FO11" s="2" t="s">
        <v>388</v>
      </c>
      <c r="FP11" s="2" t="s">
        <v>394</v>
      </c>
      <c r="FQ11" s="2" t="s">
        <v>241</v>
      </c>
      <c r="FR11" s="2" t="s">
        <v>229</v>
      </c>
      <c r="FS11" s="4"/>
      <c r="FT11" s="8"/>
      <c r="FU11" s="4"/>
      <c r="FV11" s="8"/>
      <c r="FW11" s="7"/>
      <c r="FX11" s="7"/>
      <c r="FY11" s="2" t="s">
        <v>239</v>
      </c>
      <c r="FZ11" s="2" t="s">
        <v>226</v>
      </c>
      <c r="GA11" s="2" t="s">
        <v>327</v>
      </c>
      <c r="GB11" s="2" t="s">
        <v>402</v>
      </c>
      <c r="GC11" s="2" t="s">
        <v>241</v>
      </c>
      <c r="GD11" s="2" t="s">
        <v>229</v>
      </c>
      <c r="GE11" s="4"/>
      <c r="GF11" s="8"/>
      <c r="GG11" s="4"/>
      <c r="GH11" s="8"/>
      <c r="GI11" s="7"/>
      <c r="GJ11" s="7"/>
      <c r="GK11" s="2" t="s">
        <v>267</v>
      </c>
      <c r="GL11" s="2" t="s">
        <v>226</v>
      </c>
      <c r="GM11" s="2" t="s">
        <v>229</v>
      </c>
      <c r="GN11" s="2" t="s">
        <v>229</v>
      </c>
      <c r="GO11" s="2" t="s">
        <v>241</v>
      </c>
      <c r="GP11" s="2" t="s">
        <v>229</v>
      </c>
      <c r="GQ11" s="4">
        <v>2</v>
      </c>
      <c r="GR11" s="8">
        <v>99.22</v>
      </c>
      <c r="GS11" s="4"/>
      <c r="GT11" s="8"/>
      <c r="GU11" s="7"/>
      <c r="GV11" s="7"/>
      <c r="GW11" s="2" t="s">
        <v>239</v>
      </c>
      <c r="GX11" s="2" t="s">
        <v>226</v>
      </c>
      <c r="GY11" s="2" t="s">
        <v>403</v>
      </c>
      <c r="GZ11" s="2" t="s">
        <v>404</v>
      </c>
      <c r="HA11" s="2" t="s">
        <v>241</v>
      </c>
      <c r="HB11" s="2" t="s">
        <v>229</v>
      </c>
      <c r="HC11" s="4"/>
      <c r="HD11" s="8"/>
      <c r="HE11" s="4"/>
      <c r="HF11" s="8"/>
      <c r="HG11" s="7"/>
      <c r="HH11" s="7"/>
      <c r="HI11" s="2" t="s">
        <v>266</v>
      </c>
      <c r="HJ11" s="2" t="s">
        <v>226</v>
      </c>
      <c r="HK11" s="2" t="s">
        <v>229</v>
      </c>
      <c r="HL11" s="2" t="s">
        <v>229</v>
      </c>
      <c r="HM11" s="2" t="s">
        <v>241</v>
      </c>
      <c r="HN11" s="2" t="s">
        <v>263</v>
      </c>
      <c r="HO11" s="4">
        <v>1</v>
      </c>
      <c r="HP11" s="8">
        <v>46.78</v>
      </c>
      <c r="HQ11" s="4">
        <v>1</v>
      </c>
      <c r="HR11" s="8">
        <v>49.61</v>
      </c>
      <c r="HS11" s="7"/>
      <c r="HT11" s="7">
        <v>-0.057</v>
      </c>
      <c r="HU11" s="2" t="s">
        <v>239</v>
      </c>
      <c r="HV11" s="2" t="s">
        <v>226</v>
      </c>
      <c r="HW11" s="2" t="s">
        <v>264</v>
      </c>
      <c r="HX11" s="2" t="s">
        <v>405</v>
      </c>
      <c r="HY11" s="2" t="s">
        <v>241</v>
      </c>
      <c r="HZ11" s="2" t="s">
        <v>229</v>
      </c>
      <c r="IA11" s="4"/>
      <c r="IB11" s="8"/>
      <c r="IC11" s="4"/>
      <c r="ID11" s="8"/>
      <c r="IE11" s="7"/>
      <c r="IF11" s="7"/>
      <c r="IG11" s="2" t="s">
        <v>266</v>
      </c>
      <c r="IH11" s="2" t="s">
        <v>226</v>
      </c>
      <c r="II11" s="2" t="s">
        <v>229</v>
      </c>
      <c r="IJ11" s="2" t="s">
        <v>229</v>
      </c>
      <c r="IK11" s="2" t="s">
        <v>241</v>
      </c>
      <c r="IL11" s="2" t="s">
        <v>229</v>
      </c>
      <c r="IM11" s="4"/>
      <c r="IN11" s="8"/>
      <c r="IO11" s="4"/>
      <c r="IP11" s="8"/>
      <c r="IQ11" s="7"/>
      <c r="IR11" s="7"/>
      <c r="IS11" s="2" t="s">
        <v>267</v>
      </c>
      <c r="IT11" s="2" t="s">
        <v>226</v>
      </c>
      <c r="IU11" s="2" t="s">
        <v>229</v>
      </c>
      <c r="IV11" s="2" t="s">
        <v>229</v>
      </c>
      <c r="IW11" s="2" t="s">
        <v>241</v>
      </c>
      <c r="IX11" s="2" t="s">
        <v>229</v>
      </c>
      <c r="IY11" s="4"/>
      <c r="IZ11" s="8"/>
      <c r="JA11" s="4"/>
      <c r="JB11" s="8"/>
      <c r="JC11" s="7"/>
      <c r="JD11" s="7"/>
      <c r="JE11" s="2" t="s">
        <v>267</v>
      </c>
      <c r="JF11" s="2" t="s">
        <v>226</v>
      </c>
      <c r="JG11" s="2" t="s">
        <v>229</v>
      </c>
      <c r="JH11" s="2" t="s">
        <v>229</v>
      </c>
      <c r="JI11" s="2" t="s">
        <v>241</v>
      </c>
      <c r="JJ11" s="2" t="s">
        <v>229</v>
      </c>
      <c r="JK11" s="4"/>
      <c r="JL11" s="8"/>
      <c r="JM11" s="4"/>
      <c r="JN11" s="8"/>
      <c r="JO11" s="7"/>
      <c r="JP11" s="7"/>
      <c r="JQ11" s="2" t="s">
        <v>272</v>
      </c>
      <c r="JR11" s="2" t="s">
        <v>226</v>
      </c>
      <c r="JS11" s="2" t="s">
        <v>229</v>
      </c>
      <c r="JT11" s="2" t="s">
        <v>229</v>
      </c>
      <c r="JU11" s="2" t="s">
        <v>241</v>
      </c>
      <c r="JV11" s="2" t="s">
        <v>229</v>
      </c>
      <c r="JW11" s="4"/>
      <c r="JX11" s="8"/>
      <c r="JY11" s="4"/>
      <c r="JZ11" s="8"/>
      <c r="KA11" s="7"/>
      <c r="KB11" s="7"/>
      <c r="KC11" s="2" t="s">
        <v>272</v>
      </c>
      <c r="KD11" s="2" t="s">
        <v>226</v>
      </c>
      <c r="KE11" s="2" t="s">
        <v>229</v>
      </c>
      <c r="KF11" s="2" t="s">
        <v>229</v>
      </c>
      <c r="KG11" s="2" t="s">
        <v>241</v>
      </c>
      <c r="KH11" s="2" t="s">
        <v>229</v>
      </c>
      <c r="KI11" s="4"/>
      <c r="KJ11" s="8"/>
      <c r="KK11" s="4"/>
      <c r="KL11" s="8"/>
      <c r="KM11" s="7"/>
      <c r="KN11" s="7"/>
      <c r="KO11" s="2" t="s">
        <v>278</v>
      </c>
      <c r="KP11" s="2" t="s">
        <v>226</v>
      </c>
      <c r="KQ11" s="2" t="s">
        <v>229</v>
      </c>
      <c r="KR11" s="2" t="s">
        <v>229</v>
      </c>
      <c r="KS11" s="2" t="s">
        <v>241</v>
      </c>
      <c r="KT11" s="2" t="s">
        <v>229</v>
      </c>
      <c r="KU11" s="4"/>
      <c r="KV11" s="8"/>
      <c r="KW11" s="4"/>
      <c r="KX11" s="8"/>
      <c r="KY11" s="7"/>
      <c r="KZ11" s="7"/>
      <c r="LA11" s="2" t="s">
        <v>272</v>
      </c>
      <c r="LB11" s="2" t="s">
        <v>226</v>
      </c>
      <c r="LC11" s="2" t="s">
        <v>229</v>
      </c>
      <c r="LD11" s="2" t="s">
        <v>229</v>
      </c>
      <c r="LE11" s="2" t="s">
        <v>241</v>
      </c>
      <c r="LF11" s="2" t="s">
        <v>229</v>
      </c>
      <c r="LG11" s="4"/>
      <c r="LH11" s="8"/>
      <c r="LI11" s="4"/>
      <c r="LJ11" s="8"/>
      <c r="LK11" s="7"/>
      <c r="LL11" s="7"/>
      <c r="LM11" s="2" t="s">
        <v>239</v>
      </c>
      <c r="LN11" s="2" t="s">
        <v>226</v>
      </c>
      <c r="LO11" s="2" t="s">
        <v>335</v>
      </c>
      <c r="LP11" s="2" t="s">
        <v>406</v>
      </c>
      <c r="LQ11" s="2" t="s">
        <v>241</v>
      </c>
      <c r="LR11" s="2" t="s">
        <v>229</v>
      </c>
      <c r="LS11" s="4"/>
      <c r="LT11" s="8"/>
      <c r="LU11" s="4"/>
      <c r="LV11" s="8"/>
      <c r="LW11" s="7"/>
      <c r="LX11" s="7"/>
      <c r="LY11" s="2" t="s">
        <v>239</v>
      </c>
      <c r="LZ11" s="2" t="s">
        <v>275</v>
      </c>
      <c r="MA11" s="2" t="s">
        <v>407</v>
      </c>
      <c r="MB11" s="2" t="s">
        <v>229</v>
      </c>
      <c r="MC11" s="2" t="s">
        <v>241</v>
      </c>
      <c r="MD11" s="2" t="s">
        <v>229</v>
      </c>
      <c r="ME11" s="4"/>
      <c r="MF11" s="8"/>
      <c r="MG11" s="4"/>
      <c r="MH11" s="8"/>
      <c r="MI11" s="7"/>
      <c r="MJ11" s="7"/>
      <c r="MK11" s="2" t="s">
        <v>272</v>
      </c>
      <c r="ML11" s="2" t="s">
        <v>226</v>
      </c>
      <c r="MM11" s="2" t="s">
        <v>229</v>
      </c>
      <c r="MN11" s="2" t="s">
        <v>229</v>
      </c>
      <c r="MO11" s="2" t="s">
        <v>241</v>
      </c>
      <c r="MP11" s="2" t="s">
        <v>229</v>
      </c>
      <c r="MQ11" s="4"/>
      <c r="MR11" s="8"/>
      <c r="MS11" s="4"/>
      <c r="MT11" s="8"/>
      <c r="MU11" s="7"/>
      <c r="MV11" s="7"/>
      <c r="MW11" s="2" t="s">
        <v>239</v>
      </c>
      <c r="MX11" s="2" t="s">
        <v>226</v>
      </c>
      <c r="MY11" s="2" t="s">
        <v>308</v>
      </c>
      <c r="MZ11" s="2" t="s">
        <v>229</v>
      </c>
      <c r="NA11" s="2" t="s">
        <v>241</v>
      </c>
      <c r="NB11" s="2" t="s">
        <v>229</v>
      </c>
      <c r="NC11" s="4"/>
      <c r="ND11" s="8"/>
      <c r="NE11" s="4"/>
      <c r="NF11" s="8"/>
      <c r="NG11" s="7"/>
      <c r="NH11" s="7"/>
      <c r="NI11" s="2" t="s">
        <v>239</v>
      </c>
      <c r="NJ11" s="2" t="s">
        <v>260</v>
      </c>
      <c r="NK11" s="2" t="s">
        <v>408</v>
      </c>
      <c r="NL11" s="2" t="s">
        <v>409</v>
      </c>
      <c r="NM11" s="2" t="s">
        <v>241</v>
      </c>
      <c r="NN11" s="2" t="s">
        <v>229</v>
      </c>
      <c r="NO11" s="4"/>
      <c r="NP11" s="8"/>
      <c r="NQ11" s="4"/>
      <c r="NR11" s="8"/>
      <c r="NS11" s="7"/>
      <c r="NT11" s="7"/>
      <c r="NU11" s="2" t="s">
        <v>272</v>
      </c>
      <c r="NV11" s="2" t="s">
        <v>226</v>
      </c>
      <c r="NW11" s="2" t="s">
        <v>229</v>
      </c>
      <c r="NX11" s="2" t="s">
        <v>229</v>
      </c>
      <c r="NY11" s="2" t="s">
        <v>241</v>
      </c>
      <c r="NZ11" s="2" t="s">
        <v>229</v>
      </c>
      <c r="OA11" s="4"/>
      <c r="OB11" s="8"/>
      <c r="OC11" s="4"/>
      <c r="OD11" s="8"/>
      <c r="OE11" s="7"/>
      <c r="OF11" s="7"/>
      <c r="OG11" s="2" t="s">
        <v>239</v>
      </c>
      <c r="OH11" s="2" t="s">
        <v>226</v>
      </c>
      <c r="OI11" s="2" t="s">
        <v>229</v>
      </c>
      <c r="OJ11" s="2" t="s">
        <v>229</v>
      </c>
      <c r="OK11" s="2" t="s">
        <v>241</v>
      </c>
      <c r="OL11" s="2" t="s">
        <v>229</v>
      </c>
      <c r="OM11" s="4"/>
      <c r="ON11" s="8"/>
      <c r="OO11" s="4"/>
      <c r="OP11" s="8"/>
      <c r="OQ11" s="7"/>
      <c r="OR11" s="7"/>
      <c r="OS11" s="2" t="s">
        <v>229</v>
      </c>
      <c r="OT11" s="2" t="s">
        <v>229</v>
      </c>
      <c r="OU11" s="2" t="s">
        <v>229</v>
      </c>
      <c r="OV11" s="2" t="s">
        <v>229</v>
      </c>
      <c r="OW11" s="2" t="s">
        <v>229</v>
      </c>
      <c r="OX11" s="2" t="s">
        <v>229</v>
      </c>
      <c r="OY11" s="4"/>
      <c r="OZ11" s="8"/>
      <c r="PA11" s="4"/>
      <c r="PB11" s="8"/>
      <c r="PC11" s="7"/>
      <c r="PD11" s="7"/>
      <c r="PE11" s="2" t="s">
        <v>281</v>
      </c>
      <c r="PF11" s="2" t="s">
        <v>226</v>
      </c>
      <c r="PG11" s="2" t="s">
        <v>229</v>
      </c>
      <c r="PH11" s="2" t="s">
        <v>229</v>
      </c>
      <c r="PI11" s="2" t="s">
        <v>241</v>
      </c>
      <c r="PJ11" s="2" t="s">
        <v>229</v>
      </c>
      <c r="PK11" s="4"/>
      <c r="PL11" s="8"/>
      <c r="PM11" s="4"/>
      <c r="PN11" s="8"/>
      <c r="PO11" s="7"/>
      <c r="PP11" s="7"/>
      <c r="PQ11" s="2" t="s">
        <v>266</v>
      </c>
      <c r="PR11" s="2" t="s">
        <v>275</v>
      </c>
      <c r="PS11" s="2" t="s">
        <v>229</v>
      </c>
      <c r="PT11" s="2" t="s">
        <v>229</v>
      </c>
      <c r="PU11" s="2" t="s">
        <v>241</v>
      </c>
      <c r="PV11" s="2" t="s">
        <v>229</v>
      </c>
      <c r="PW11" s="4"/>
      <c r="PX11" s="8"/>
      <c r="PY11" s="4"/>
      <c r="PZ11" s="8"/>
      <c r="QA11" s="7"/>
      <c r="QB11" s="7"/>
      <c r="QC11" s="2" t="s">
        <v>281</v>
      </c>
      <c r="QD11" s="2" t="s">
        <v>226</v>
      </c>
      <c r="QE11" s="2" t="s">
        <v>229</v>
      </c>
      <c r="QF11" s="2" t="s">
        <v>229</v>
      </c>
      <c r="QG11" s="2" t="s">
        <v>241</v>
      </c>
      <c r="QH11" s="2" t="s">
        <v>229</v>
      </c>
      <c r="QI11" s="4"/>
      <c r="QJ11" s="8"/>
      <c r="QK11" s="4"/>
      <c r="QL11" s="8"/>
      <c r="QM11" s="7"/>
      <c r="QN11" s="7"/>
      <c r="QO11" s="2" t="s">
        <v>272</v>
      </c>
      <c r="QP11" s="2" t="s">
        <v>226</v>
      </c>
      <c r="QQ11" s="2" t="s">
        <v>229</v>
      </c>
      <c r="QR11" s="2" t="s">
        <v>229</v>
      </c>
      <c r="QS11" s="2" t="s">
        <v>241</v>
      </c>
      <c r="QT11" s="2" t="s">
        <v>229</v>
      </c>
      <c r="QU11" s="4"/>
      <c r="QV11" s="8"/>
      <c r="QW11" s="4"/>
      <c r="QX11" s="8"/>
      <c r="QY11" s="7"/>
      <c r="QZ11" s="7"/>
      <c r="RA11" s="2" t="s">
        <v>239</v>
      </c>
      <c r="RB11" s="2" t="s">
        <v>275</v>
      </c>
      <c r="RC11" s="2" t="s">
        <v>338</v>
      </c>
      <c r="RD11" s="2" t="s">
        <v>410</v>
      </c>
      <c r="RE11" s="2" t="s">
        <v>241</v>
      </c>
      <c r="RF11" s="2" t="s">
        <v>229</v>
      </c>
      <c r="RG11" s="4"/>
      <c r="RH11" s="8"/>
      <c r="RI11" s="4"/>
      <c r="RJ11" s="8"/>
      <c r="RK11" s="7"/>
      <c r="RL11" s="7"/>
      <c r="RM11" s="2" t="s">
        <v>229</v>
      </c>
      <c r="RN11" s="2" t="s">
        <v>229</v>
      </c>
      <c r="RO11" s="2" t="s">
        <v>229</v>
      </c>
      <c r="RP11" s="2" t="s">
        <v>229</v>
      </c>
      <c r="RQ11" s="2" t="s">
        <v>229</v>
      </c>
      <c r="RR11" s="2" t="s">
        <v>229</v>
      </c>
      <c r="RS11" s="4"/>
      <c r="RT11" s="8"/>
      <c r="RU11" s="4"/>
      <c r="RV11" s="8"/>
      <c r="RW11" s="7"/>
      <c r="RX11" s="7"/>
      <c r="RY11" s="2" t="s">
        <v>266</v>
      </c>
      <c r="RZ11" s="2" t="s">
        <v>275</v>
      </c>
      <c r="SA11" s="2" t="s">
        <v>229</v>
      </c>
      <c r="SB11" s="2" t="s">
        <v>229</v>
      </c>
      <c r="SC11" s="2" t="s">
        <v>241</v>
      </c>
      <c r="SD11" s="2" t="s">
        <v>229</v>
      </c>
      <c r="SE11" s="4">
        <v>303</v>
      </c>
      <c r="SF11" s="4"/>
      <c r="SG11" s="4"/>
      <c r="SH11" s="4"/>
      <c r="SI11" s="4">
        <v>141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>
        <v>120</v>
      </c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>
        <v>100</v>
      </c>
      <c r="UT11" s="4"/>
      <c r="UU11" s="4"/>
      <c r="UV11" s="4"/>
      <c r="UW11" s="4"/>
      <c r="UX11" s="4"/>
      <c r="UY11" s="4"/>
      <c r="UZ11" s="4">
        <v>140</v>
      </c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</row>
    <row r="12">
      <c r="A12" s="2" t="s">
        <v>411</v>
      </c>
      <c r="B12" s="2" t="s">
        <v>216</v>
      </c>
      <c r="C12" s="2" t="s">
        <v>217</v>
      </c>
      <c r="D12" s="2" t="s">
        <v>218</v>
      </c>
      <c r="E12" s="2" t="s">
        <v>219</v>
      </c>
      <c r="F12" s="2" t="s">
        <v>220</v>
      </c>
      <c r="G12" s="2" t="s">
        <v>221</v>
      </c>
      <c r="H12" s="2" t="s">
        <v>222</v>
      </c>
      <c r="I12" s="2" t="s">
        <v>223</v>
      </c>
      <c r="J12" s="2" t="s">
        <v>224</v>
      </c>
      <c r="K12" s="2" t="s">
        <v>412</v>
      </c>
      <c r="L12" s="3">
        <v>31.05</v>
      </c>
      <c r="M12" s="3">
        <v>32.6</v>
      </c>
      <c r="N12" s="3">
        <v>59.99</v>
      </c>
      <c r="O12" s="2" t="s">
        <v>226</v>
      </c>
      <c r="P12" s="2" t="s">
        <v>413</v>
      </c>
      <c r="Q12" s="2" t="s">
        <v>228</v>
      </c>
      <c r="R12" s="2" t="s">
        <v>229</v>
      </c>
      <c r="S12" s="2" t="s">
        <v>414</v>
      </c>
      <c r="T12" s="2" t="s">
        <v>231</v>
      </c>
      <c r="U12" s="2" t="s">
        <v>232</v>
      </c>
      <c r="V12" s="2" t="s">
        <v>233</v>
      </c>
      <c r="W12" s="2" t="s">
        <v>234</v>
      </c>
      <c r="X12" s="2" t="s">
        <v>235</v>
      </c>
      <c r="Y12" s="2" t="s">
        <v>415</v>
      </c>
      <c r="Z12" s="4">
        <v>60</v>
      </c>
      <c r="AA12" s="4">
        <f>=ROUNDDOWN(7.5,0)</f>
      </c>
      <c r="AB12" s="5">
        <v>8</v>
      </c>
      <c r="AC12" s="2" t="s">
        <v>416</v>
      </c>
      <c r="AD12" s="4">
        <v>100</v>
      </c>
      <c r="AE12" s="4">
        <v>240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>
        <v>5</v>
      </c>
      <c r="AQ12" s="8">
        <v>164.11</v>
      </c>
      <c r="AR12" s="4">
        <v>5</v>
      </c>
      <c r="AS12" s="8">
        <v>194.48</v>
      </c>
      <c r="AT12" s="7"/>
      <c r="AU12" s="7">
        <v>-0.1562</v>
      </c>
      <c r="AV12" s="4">
        <v>93</v>
      </c>
      <c r="AW12" s="8">
        <v>3795.28</v>
      </c>
      <c r="AX12" s="4">
        <v>53</v>
      </c>
      <c r="AY12" s="8">
        <v>2503.14</v>
      </c>
      <c r="AZ12" s="7">
        <v>0.7547</v>
      </c>
      <c r="BA12" s="7">
        <v>0.5162</v>
      </c>
      <c r="BB12" s="7">
        <v>0.0432</v>
      </c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>
        <v>0.195</v>
      </c>
      <c r="BJ12" s="4">
        <v>5</v>
      </c>
      <c r="BK12" s="8">
        <v>164.11</v>
      </c>
      <c r="BL12" s="2" t="s">
        <v>417</v>
      </c>
      <c r="BM12" s="7">
        <v>1</v>
      </c>
      <c r="BN12" s="7">
        <v>1</v>
      </c>
      <c r="BO12" s="4">
        <v>1</v>
      </c>
      <c r="BP12" s="8">
        <v>38.95</v>
      </c>
      <c r="BQ12" s="4"/>
      <c r="BR12" s="8"/>
      <c r="BS12" s="7"/>
      <c r="BT12" s="7"/>
      <c r="BU12" s="2" t="s">
        <v>239</v>
      </c>
      <c r="BV12" s="2" t="s">
        <v>226</v>
      </c>
      <c r="BW12" s="2" t="s">
        <v>229</v>
      </c>
      <c r="BX12" s="2" t="s">
        <v>418</v>
      </c>
      <c r="BY12" s="2" t="s">
        <v>241</v>
      </c>
      <c r="BZ12" s="2" t="s">
        <v>229</v>
      </c>
      <c r="CA12" s="4">
        <v>4</v>
      </c>
      <c r="CB12" s="8">
        <v>125.16</v>
      </c>
      <c r="CC12" s="4">
        <v>4</v>
      </c>
      <c r="CD12" s="8">
        <v>156.44</v>
      </c>
      <c r="CE12" s="7"/>
      <c r="CF12" s="7">
        <v>-0.1999</v>
      </c>
      <c r="CG12" s="2" t="s">
        <v>239</v>
      </c>
      <c r="CH12" s="2" t="s">
        <v>226</v>
      </c>
      <c r="CI12" s="2" t="s">
        <v>419</v>
      </c>
      <c r="CJ12" s="2" t="s">
        <v>420</v>
      </c>
      <c r="CK12" s="2" t="s">
        <v>241</v>
      </c>
      <c r="CL12" s="2" t="s">
        <v>229</v>
      </c>
      <c r="CM12" s="4"/>
      <c r="CN12" s="8"/>
      <c r="CO12" s="4"/>
      <c r="CP12" s="8"/>
      <c r="CQ12" s="7"/>
      <c r="CR12" s="7"/>
      <c r="CS12" s="2" t="s">
        <v>239</v>
      </c>
      <c r="CT12" s="2" t="s">
        <v>226</v>
      </c>
      <c r="CU12" s="2" t="s">
        <v>421</v>
      </c>
      <c r="CV12" s="2" t="s">
        <v>422</v>
      </c>
      <c r="CW12" s="2" t="s">
        <v>241</v>
      </c>
      <c r="CX12" s="2" t="s">
        <v>229</v>
      </c>
      <c r="CY12" s="4"/>
      <c r="CZ12" s="8"/>
      <c r="DA12" s="4"/>
      <c r="DB12" s="8"/>
      <c r="DC12" s="7"/>
      <c r="DD12" s="7"/>
      <c r="DE12" s="2" t="s">
        <v>239</v>
      </c>
      <c r="DF12" s="2" t="s">
        <v>226</v>
      </c>
      <c r="DG12" s="2" t="s">
        <v>423</v>
      </c>
      <c r="DH12" s="2" t="s">
        <v>424</v>
      </c>
      <c r="DI12" s="2" t="s">
        <v>241</v>
      </c>
      <c r="DJ12" s="2" t="s">
        <v>229</v>
      </c>
      <c r="DK12" s="4"/>
      <c r="DL12" s="8"/>
      <c r="DM12" s="4"/>
      <c r="DN12" s="8"/>
      <c r="DO12" s="7"/>
      <c r="DP12" s="7"/>
      <c r="DQ12" s="2" t="s">
        <v>239</v>
      </c>
      <c r="DR12" s="2" t="s">
        <v>226</v>
      </c>
      <c r="DS12" s="2" t="s">
        <v>425</v>
      </c>
      <c r="DT12" s="2" t="s">
        <v>426</v>
      </c>
      <c r="DU12" s="2" t="s">
        <v>241</v>
      </c>
      <c r="DV12" s="2" t="s">
        <v>229</v>
      </c>
      <c r="DW12" s="4"/>
      <c r="DX12" s="8"/>
      <c r="DY12" s="4"/>
      <c r="DZ12" s="8"/>
      <c r="EA12" s="7"/>
      <c r="EB12" s="7"/>
      <c r="EC12" s="2" t="s">
        <v>239</v>
      </c>
      <c r="ED12" s="2" t="s">
        <v>226</v>
      </c>
      <c r="EE12" s="2" t="s">
        <v>427</v>
      </c>
      <c r="EF12" s="2" t="s">
        <v>428</v>
      </c>
      <c r="EG12" s="2" t="s">
        <v>241</v>
      </c>
      <c r="EH12" s="2" t="s">
        <v>229</v>
      </c>
      <c r="EI12" s="4"/>
      <c r="EJ12" s="8"/>
      <c r="EK12" s="4"/>
      <c r="EL12" s="8"/>
      <c r="EM12" s="7"/>
      <c r="EN12" s="7"/>
      <c r="EO12" s="2" t="s">
        <v>239</v>
      </c>
      <c r="EP12" s="2" t="s">
        <v>226</v>
      </c>
      <c r="EQ12" s="2" t="s">
        <v>429</v>
      </c>
      <c r="ER12" s="2" t="s">
        <v>430</v>
      </c>
      <c r="ES12" s="2" t="s">
        <v>241</v>
      </c>
      <c r="ET12" s="2" t="s">
        <v>229</v>
      </c>
      <c r="EU12" s="4"/>
      <c r="EV12" s="8"/>
      <c r="EW12" s="4"/>
      <c r="EX12" s="8"/>
      <c r="EY12" s="7"/>
      <c r="EZ12" s="7"/>
      <c r="FA12" s="2" t="s">
        <v>239</v>
      </c>
      <c r="FB12" s="2" t="s">
        <v>226</v>
      </c>
      <c r="FC12" s="2" t="s">
        <v>427</v>
      </c>
      <c r="FD12" s="2" t="s">
        <v>431</v>
      </c>
      <c r="FE12" s="2" t="s">
        <v>241</v>
      </c>
      <c r="FF12" s="2" t="s">
        <v>229</v>
      </c>
      <c r="FG12" s="4"/>
      <c r="FH12" s="8"/>
      <c r="FI12" s="4"/>
      <c r="FJ12" s="8"/>
      <c r="FK12" s="7"/>
      <c r="FL12" s="7"/>
      <c r="FM12" s="2" t="s">
        <v>239</v>
      </c>
      <c r="FN12" s="2" t="s">
        <v>226</v>
      </c>
      <c r="FO12" s="2" t="s">
        <v>421</v>
      </c>
      <c r="FP12" s="2" t="s">
        <v>432</v>
      </c>
      <c r="FQ12" s="2" t="s">
        <v>241</v>
      </c>
      <c r="FR12" s="2" t="s">
        <v>229</v>
      </c>
      <c r="FS12" s="4"/>
      <c r="FT12" s="8"/>
      <c r="FU12" s="4"/>
      <c r="FV12" s="8"/>
      <c r="FW12" s="7"/>
      <c r="FX12" s="7"/>
      <c r="FY12" s="2" t="s">
        <v>239</v>
      </c>
      <c r="FZ12" s="2" t="s">
        <v>226</v>
      </c>
      <c r="GA12" s="2" t="s">
        <v>327</v>
      </c>
      <c r="GB12" s="2" t="s">
        <v>433</v>
      </c>
      <c r="GC12" s="2" t="s">
        <v>241</v>
      </c>
      <c r="GD12" s="2" t="s">
        <v>229</v>
      </c>
      <c r="GE12" s="4"/>
      <c r="GF12" s="8"/>
      <c r="GG12" s="4"/>
      <c r="GH12" s="8"/>
      <c r="GI12" s="7"/>
      <c r="GJ12" s="7"/>
      <c r="GK12" s="2" t="s">
        <v>239</v>
      </c>
      <c r="GL12" s="2" t="s">
        <v>226</v>
      </c>
      <c r="GM12" s="2" t="s">
        <v>256</v>
      </c>
      <c r="GN12" s="2" t="s">
        <v>434</v>
      </c>
      <c r="GO12" s="2" t="s">
        <v>241</v>
      </c>
      <c r="GP12" s="2" t="s">
        <v>229</v>
      </c>
      <c r="GQ12" s="4"/>
      <c r="GR12" s="8"/>
      <c r="GS12" s="4"/>
      <c r="GT12" s="8"/>
      <c r="GU12" s="7"/>
      <c r="GV12" s="7"/>
      <c r="GW12" s="2" t="s">
        <v>239</v>
      </c>
      <c r="GX12" s="2" t="s">
        <v>226</v>
      </c>
      <c r="GY12" s="2" t="s">
        <v>258</v>
      </c>
      <c r="GZ12" s="2" t="s">
        <v>435</v>
      </c>
      <c r="HA12" s="2" t="s">
        <v>241</v>
      </c>
      <c r="HB12" s="2" t="s">
        <v>229</v>
      </c>
      <c r="HC12" s="4"/>
      <c r="HD12" s="8"/>
      <c r="HE12" s="4"/>
      <c r="HF12" s="8"/>
      <c r="HG12" s="7"/>
      <c r="HH12" s="7"/>
      <c r="HI12" s="2" t="s">
        <v>239</v>
      </c>
      <c r="HJ12" s="2" t="s">
        <v>275</v>
      </c>
      <c r="HK12" s="2" t="s">
        <v>332</v>
      </c>
      <c r="HL12" s="2" t="s">
        <v>436</v>
      </c>
      <c r="HM12" s="2" t="s">
        <v>241</v>
      </c>
      <c r="HN12" s="2" t="s">
        <v>263</v>
      </c>
      <c r="HO12" s="4"/>
      <c r="HP12" s="8"/>
      <c r="HQ12" s="4">
        <v>1</v>
      </c>
      <c r="HR12" s="8">
        <v>38.04</v>
      </c>
      <c r="HS12" s="7">
        <v>-1</v>
      </c>
      <c r="HT12" s="7">
        <v>-1</v>
      </c>
      <c r="HU12" s="2" t="s">
        <v>239</v>
      </c>
      <c r="HV12" s="2" t="s">
        <v>226</v>
      </c>
      <c r="HW12" s="2" t="s">
        <v>264</v>
      </c>
      <c r="HX12" s="2" t="s">
        <v>437</v>
      </c>
      <c r="HY12" s="2" t="s">
        <v>241</v>
      </c>
      <c r="HZ12" s="2" t="s">
        <v>229</v>
      </c>
      <c r="IA12" s="4"/>
      <c r="IB12" s="8"/>
      <c r="IC12" s="4"/>
      <c r="ID12" s="8"/>
      <c r="IE12" s="7"/>
      <c r="IF12" s="7"/>
      <c r="IG12" s="2" t="s">
        <v>266</v>
      </c>
      <c r="IH12" s="2" t="s">
        <v>226</v>
      </c>
      <c r="II12" s="2" t="s">
        <v>240</v>
      </c>
      <c r="IJ12" s="2" t="s">
        <v>229</v>
      </c>
      <c r="IK12" s="2" t="s">
        <v>241</v>
      </c>
      <c r="IL12" s="2" t="s">
        <v>229</v>
      </c>
      <c r="IM12" s="4"/>
      <c r="IN12" s="8"/>
      <c r="IO12" s="4"/>
      <c r="IP12" s="8"/>
      <c r="IQ12" s="7"/>
      <c r="IR12" s="7"/>
      <c r="IS12" s="2" t="s">
        <v>267</v>
      </c>
      <c r="IT12" s="2" t="s">
        <v>226</v>
      </c>
      <c r="IU12" s="2" t="s">
        <v>229</v>
      </c>
      <c r="IV12" s="2" t="s">
        <v>229</v>
      </c>
      <c r="IW12" s="2" t="s">
        <v>241</v>
      </c>
      <c r="IX12" s="2" t="s">
        <v>229</v>
      </c>
      <c r="IY12" s="4"/>
      <c r="IZ12" s="8"/>
      <c r="JA12" s="4"/>
      <c r="JB12" s="8"/>
      <c r="JC12" s="7"/>
      <c r="JD12" s="7"/>
      <c r="JE12" s="2" t="s">
        <v>239</v>
      </c>
      <c r="JF12" s="2" t="s">
        <v>226</v>
      </c>
      <c r="JG12" s="2" t="s">
        <v>268</v>
      </c>
      <c r="JH12" s="2" t="s">
        <v>438</v>
      </c>
      <c r="JI12" s="2" t="s">
        <v>241</v>
      </c>
      <c r="JJ12" s="2" t="s">
        <v>229</v>
      </c>
      <c r="JK12" s="4"/>
      <c r="JL12" s="8"/>
      <c r="JM12" s="4"/>
      <c r="JN12" s="8"/>
      <c r="JO12" s="7"/>
      <c r="JP12" s="7"/>
      <c r="JQ12" s="2" t="s">
        <v>229</v>
      </c>
      <c r="JR12" s="2" t="s">
        <v>229</v>
      </c>
      <c r="JS12" s="2" t="s">
        <v>229</v>
      </c>
      <c r="JT12" s="2" t="s">
        <v>229</v>
      </c>
      <c r="JU12" s="2" t="s">
        <v>229</v>
      </c>
      <c r="JV12" s="2" t="s">
        <v>229</v>
      </c>
      <c r="JW12" s="4"/>
      <c r="JX12" s="8"/>
      <c r="JY12" s="4"/>
      <c r="JZ12" s="8"/>
      <c r="KA12" s="7"/>
      <c r="KB12" s="7"/>
      <c r="KC12" s="2" t="s">
        <v>239</v>
      </c>
      <c r="KD12" s="2" t="s">
        <v>226</v>
      </c>
      <c r="KE12" s="2" t="s">
        <v>270</v>
      </c>
      <c r="KF12" s="2" t="s">
        <v>271</v>
      </c>
      <c r="KG12" s="2" t="s">
        <v>241</v>
      </c>
      <c r="KH12" s="2" t="s">
        <v>229</v>
      </c>
      <c r="KI12" s="4"/>
      <c r="KJ12" s="8"/>
      <c r="KK12" s="4"/>
      <c r="KL12" s="8"/>
      <c r="KM12" s="7"/>
      <c r="KN12" s="7"/>
      <c r="KO12" s="2" t="s">
        <v>272</v>
      </c>
      <c r="KP12" s="2" t="s">
        <v>226</v>
      </c>
      <c r="KQ12" s="2" t="s">
        <v>229</v>
      </c>
      <c r="KR12" s="2" t="s">
        <v>229</v>
      </c>
      <c r="KS12" s="2" t="s">
        <v>241</v>
      </c>
      <c r="KT12" s="2" t="s">
        <v>229</v>
      </c>
      <c r="KU12" s="4"/>
      <c r="KV12" s="8"/>
      <c r="KW12" s="4"/>
      <c r="KX12" s="8"/>
      <c r="KY12" s="7"/>
      <c r="KZ12" s="7"/>
      <c r="LA12" s="2" t="s">
        <v>272</v>
      </c>
      <c r="LB12" s="2" t="s">
        <v>226</v>
      </c>
      <c r="LC12" s="2" t="s">
        <v>229</v>
      </c>
      <c r="LD12" s="2" t="s">
        <v>229</v>
      </c>
      <c r="LE12" s="2" t="s">
        <v>241</v>
      </c>
      <c r="LF12" s="2" t="s">
        <v>229</v>
      </c>
      <c r="LG12" s="4"/>
      <c r="LH12" s="8"/>
      <c r="LI12" s="4"/>
      <c r="LJ12" s="8"/>
      <c r="LK12" s="7"/>
      <c r="LL12" s="7"/>
      <c r="LM12" s="2" t="s">
        <v>239</v>
      </c>
      <c r="LN12" s="2" t="s">
        <v>226</v>
      </c>
      <c r="LO12" s="2" t="s">
        <v>335</v>
      </c>
      <c r="LP12" s="2" t="s">
        <v>229</v>
      </c>
      <c r="LQ12" s="2" t="s">
        <v>241</v>
      </c>
      <c r="LR12" s="2" t="s">
        <v>229</v>
      </c>
      <c r="LS12" s="4"/>
      <c r="LT12" s="8"/>
      <c r="LU12" s="4"/>
      <c r="LV12" s="8"/>
      <c r="LW12" s="7"/>
      <c r="LX12" s="7"/>
      <c r="LY12" s="2" t="s">
        <v>239</v>
      </c>
      <c r="LZ12" s="2" t="s">
        <v>275</v>
      </c>
      <c r="MA12" s="2" t="s">
        <v>439</v>
      </c>
      <c r="MB12" s="2" t="s">
        <v>440</v>
      </c>
      <c r="MC12" s="2" t="s">
        <v>241</v>
      </c>
      <c r="MD12" s="2" t="s">
        <v>229</v>
      </c>
      <c r="ME12" s="4"/>
      <c r="MF12" s="8"/>
      <c r="MG12" s="4"/>
      <c r="MH12" s="8"/>
      <c r="MI12" s="7"/>
      <c r="MJ12" s="7"/>
      <c r="MK12" s="2" t="s">
        <v>266</v>
      </c>
      <c r="ML12" s="2" t="s">
        <v>226</v>
      </c>
      <c r="MM12" s="2" t="s">
        <v>229</v>
      </c>
      <c r="MN12" s="2" t="s">
        <v>229</v>
      </c>
      <c r="MO12" s="2" t="s">
        <v>241</v>
      </c>
      <c r="MP12" s="2" t="s">
        <v>229</v>
      </c>
      <c r="MQ12" s="4"/>
      <c r="MR12" s="8"/>
      <c r="MS12" s="4"/>
      <c r="MT12" s="8"/>
      <c r="MU12" s="7"/>
      <c r="MV12" s="7"/>
      <c r="MW12" s="2" t="s">
        <v>239</v>
      </c>
      <c r="MX12" s="2" t="s">
        <v>226</v>
      </c>
      <c r="MY12" s="2" t="s">
        <v>279</v>
      </c>
      <c r="MZ12" s="2" t="s">
        <v>229</v>
      </c>
      <c r="NA12" s="2" t="s">
        <v>241</v>
      </c>
      <c r="NB12" s="2" t="s">
        <v>229</v>
      </c>
      <c r="NC12" s="4"/>
      <c r="ND12" s="8"/>
      <c r="NE12" s="4"/>
      <c r="NF12" s="8"/>
      <c r="NG12" s="7"/>
      <c r="NH12" s="7"/>
      <c r="NI12" s="2" t="s">
        <v>239</v>
      </c>
      <c r="NJ12" s="2" t="s">
        <v>260</v>
      </c>
      <c r="NK12" s="2" t="s">
        <v>427</v>
      </c>
      <c r="NL12" s="2" t="s">
        <v>441</v>
      </c>
      <c r="NM12" s="2" t="s">
        <v>241</v>
      </c>
      <c r="NN12" s="2" t="s">
        <v>229</v>
      </c>
      <c r="NO12" s="4"/>
      <c r="NP12" s="8"/>
      <c r="NQ12" s="4"/>
      <c r="NR12" s="8"/>
      <c r="NS12" s="7"/>
      <c r="NT12" s="7"/>
      <c r="NU12" s="2" t="s">
        <v>272</v>
      </c>
      <c r="NV12" s="2" t="s">
        <v>226</v>
      </c>
      <c r="NW12" s="2" t="s">
        <v>229</v>
      </c>
      <c r="NX12" s="2" t="s">
        <v>229</v>
      </c>
      <c r="NY12" s="2" t="s">
        <v>241</v>
      </c>
      <c r="NZ12" s="2" t="s">
        <v>229</v>
      </c>
      <c r="OA12" s="4"/>
      <c r="OB12" s="8"/>
      <c r="OC12" s="4"/>
      <c r="OD12" s="8"/>
      <c r="OE12" s="7"/>
      <c r="OF12" s="7"/>
      <c r="OG12" s="2" t="s">
        <v>239</v>
      </c>
      <c r="OH12" s="2" t="s">
        <v>226</v>
      </c>
      <c r="OI12" s="2" t="s">
        <v>229</v>
      </c>
      <c r="OJ12" s="2" t="s">
        <v>229</v>
      </c>
      <c r="OK12" s="2" t="s">
        <v>241</v>
      </c>
      <c r="OL12" s="2" t="s">
        <v>229</v>
      </c>
      <c r="OM12" s="4"/>
      <c r="ON12" s="8"/>
      <c r="OO12" s="4"/>
      <c r="OP12" s="8"/>
      <c r="OQ12" s="7"/>
      <c r="OR12" s="7"/>
      <c r="OS12" s="2" t="s">
        <v>229</v>
      </c>
      <c r="OT12" s="2" t="s">
        <v>229</v>
      </c>
      <c r="OU12" s="2" t="s">
        <v>229</v>
      </c>
      <c r="OV12" s="2" t="s">
        <v>229</v>
      </c>
      <c r="OW12" s="2" t="s">
        <v>229</v>
      </c>
      <c r="OX12" s="2" t="s">
        <v>229</v>
      </c>
      <c r="OY12" s="4"/>
      <c r="OZ12" s="8"/>
      <c r="PA12" s="4"/>
      <c r="PB12" s="8"/>
      <c r="PC12" s="7"/>
      <c r="PD12" s="7"/>
      <c r="PE12" s="2" t="s">
        <v>281</v>
      </c>
      <c r="PF12" s="2" t="s">
        <v>226</v>
      </c>
      <c r="PG12" s="2" t="s">
        <v>229</v>
      </c>
      <c r="PH12" s="2" t="s">
        <v>229</v>
      </c>
      <c r="PI12" s="2" t="s">
        <v>241</v>
      </c>
      <c r="PJ12" s="2" t="s">
        <v>229</v>
      </c>
      <c r="PK12" s="4"/>
      <c r="PL12" s="8"/>
      <c r="PM12" s="4"/>
      <c r="PN12" s="8"/>
      <c r="PO12" s="7"/>
      <c r="PP12" s="7"/>
      <c r="PQ12" s="2" t="s">
        <v>266</v>
      </c>
      <c r="PR12" s="2" t="s">
        <v>275</v>
      </c>
      <c r="PS12" s="2" t="s">
        <v>229</v>
      </c>
      <c r="PT12" s="2" t="s">
        <v>229</v>
      </c>
      <c r="PU12" s="2" t="s">
        <v>241</v>
      </c>
      <c r="PV12" s="2" t="s">
        <v>229</v>
      </c>
      <c r="PW12" s="4"/>
      <c r="PX12" s="8"/>
      <c r="PY12" s="4"/>
      <c r="PZ12" s="8"/>
      <c r="QA12" s="7"/>
      <c r="QB12" s="7"/>
      <c r="QC12" s="2" t="s">
        <v>281</v>
      </c>
      <c r="QD12" s="2" t="s">
        <v>226</v>
      </c>
      <c r="QE12" s="2" t="s">
        <v>229</v>
      </c>
      <c r="QF12" s="2" t="s">
        <v>229</v>
      </c>
      <c r="QG12" s="2" t="s">
        <v>241</v>
      </c>
      <c r="QH12" s="2" t="s">
        <v>229</v>
      </c>
      <c r="QI12" s="4"/>
      <c r="QJ12" s="8"/>
      <c r="QK12" s="4"/>
      <c r="QL12" s="8"/>
      <c r="QM12" s="7"/>
      <c r="QN12" s="7"/>
      <c r="QO12" s="2" t="s">
        <v>272</v>
      </c>
      <c r="QP12" s="2" t="s">
        <v>226</v>
      </c>
      <c r="QQ12" s="2" t="s">
        <v>229</v>
      </c>
      <c r="QR12" s="2" t="s">
        <v>229</v>
      </c>
      <c r="QS12" s="2" t="s">
        <v>241</v>
      </c>
      <c r="QT12" s="2" t="s">
        <v>229</v>
      </c>
      <c r="QU12" s="4"/>
      <c r="QV12" s="8"/>
      <c r="QW12" s="4"/>
      <c r="QX12" s="8"/>
      <c r="QY12" s="7"/>
      <c r="QZ12" s="7"/>
      <c r="RA12" s="2" t="s">
        <v>239</v>
      </c>
      <c r="RB12" s="2" t="s">
        <v>275</v>
      </c>
      <c r="RC12" s="2" t="s">
        <v>442</v>
      </c>
      <c r="RD12" s="2" t="s">
        <v>443</v>
      </c>
      <c r="RE12" s="2" t="s">
        <v>241</v>
      </c>
      <c r="RF12" s="2" t="s">
        <v>229</v>
      </c>
      <c r="RG12" s="4"/>
      <c r="RH12" s="8"/>
      <c r="RI12" s="4"/>
      <c r="RJ12" s="8"/>
      <c r="RK12" s="7"/>
      <c r="RL12" s="7"/>
      <c r="RM12" s="2" t="s">
        <v>229</v>
      </c>
      <c r="RN12" s="2" t="s">
        <v>229</v>
      </c>
      <c r="RO12" s="2" t="s">
        <v>229</v>
      </c>
      <c r="RP12" s="2" t="s">
        <v>229</v>
      </c>
      <c r="RQ12" s="2" t="s">
        <v>229</v>
      </c>
      <c r="RR12" s="2" t="s">
        <v>229</v>
      </c>
      <c r="RS12" s="4"/>
      <c r="RT12" s="8"/>
      <c r="RU12" s="4"/>
      <c r="RV12" s="8"/>
      <c r="RW12" s="7"/>
      <c r="RX12" s="7"/>
      <c r="RY12" s="2" t="s">
        <v>266</v>
      </c>
      <c r="RZ12" s="2" t="s">
        <v>275</v>
      </c>
      <c r="SA12" s="2" t="s">
        <v>229</v>
      </c>
      <c r="SB12" s="2" t="s">
        <v>229</v>
      </c>
      <c r="SC12" s="2" t="s">
        <v>241</v>
      </c>
      <c r="SD12" s="2" t="s">
        <v>229</v>
      </c>
      <c r="SE12" s="4">
        <v>60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>
        <v>100</v>
      </c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>
        <v>40</v>
      </c>
      <c r="VE12" s="4"/>
      <c r="VF12" s="4"/>
      <c r="VG12" s="4">
        <v>100</v>
      </c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</row>
    <row r="13">
      <c r="A13" s="2" t="s">
        <v>444</v>
      </c>
      <c r="B13" s="2" t="s">
        <v>216</v>
      </c>
      <c r="C13" s="2" t="s">
        <v>217</v>
      </c>
      <c r="D13" s="2" t="s">
        <v>218</v>
      </c>
      <c r="E13" s="2" t="s">
        <v>219</v>
      </c>
      <c r="F13" s="2" t="s">
        <v>220</v>
      </c>
      <c r="G13" s="2" t="s">
        <v>221</v>
      </c>
      <c r="H13" s="2" t="s">
        <v>222</v>
      </c>
      <c r="I13" s="2" t="s">
        <v>223</v>
      </c>
      <c r="J13" s="2" t="s">
        <v>285</v>
      </c>
      <c r="K13" s="2" t="s">
        <v>412</v>
      </c>
      <c r="L13" s="3">
        <v>36.72</v>
      </c>
      <c r="M13" s="3">
        <v>38.56</v>
      </c>
      <c r="N13" s="3">
        <v>69.99</v>
      </c>
      <c r="O13" s="2" t="s">
        <v>226</v>
      </c>
      <c r="P13" s="2" t="s">
        <v>413</v>
      </c>
      <c r="Q13" s="2" t="s">
        <v>228</v>
      </c>
      <c r="R13" s="2" t="s">
        <v>229</v>
      </c>
      <c r="S13" s="2" t="s">
        <v>414</v>
      </c>
      <c r="T13" s="2" t="s">
        <v>231</v>
      </c>
      <c r="U13" s="2" t="s">
        <v>286</v>
      </c>
      <c r="V13" s="2" t="s">
        <v>233</v>
      </c>
      <c r="W13" s="2" t="s">
        <v>234</v>
      </c>
      <c r="X13" s="2" t="s">
        <v>235</v>
      </c>
      <c r="Y13" s="2" t="s">
        <v>415</v>
      </c>
      <c r="Z13" s="4">
        <v>60</v>
      </c>
      <c r="AA13" s="4">
        <f>=ROUNDDOWN(1.5,0)</f>
      </c>
      <c r="AB13" s="5">
        <v>40</v>
      </c>
      <c r="AC13" s="2" t="s">
        <v>445</v>
      </c>
      <c r="AD13" s="4">
        <v>640</v>
      </c>
      <c r="AE13" s="4">
        <v>1300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>
        <v>52</v>
      </c>
      <c r="AQ13" s="8">
        <v>1996.33</v>
      </c>
      <c r="AR13" s="4">
        <v>25</v>
      </c>
      <c r="AS13" s="8">
        <v>1127.09</v>
      </c>
      <c r="AT13" s="7">
        <v>1.08</v>
      </c>
      <c r="AU13" s="7">
        <v>0.7712</v>
      </c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>
        <v>0.526</v>
      </c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>
        <v>52</v>
      </c>
      <c r="BK13" s="8">
        <v>1996.33</v>
      </c>
      <c r="BL13" s="2" t="s">
        <v>446</v>
      </c>
      <c r="BM13" s="7">
        <v>1</v>
      </c>
      <c r="BN13" s="7">
        <v>1</v>
      </c>
      <c r="BO13" s="4">
        <v>4</v>
      </c>
      <c r="BP13" s="8">
        <v>181.72</v>
      </c>
      <c r="BQ13" s="4">
        <v>11</v>
      </c>
      <c r="BR13" s="8">
        <v>499.73</v>
      </c>
      <c r="BS13" s="7">
        <v>-0.6364</v>
      </c>
      <c r="BT13" s="7">
        <v>-0.6364</v>
      </c>
      <c r="BU13" s="2" t="s">
        <v>239</v>
      </c>
      <c r="BV13" s="2" t="s">
        <v>226</v>
      </c>
      <c r="BW13" s="2" t="s">
        <v>229</v>
      </c>
      <c r="BX13" s="2" t="s">
        <v>418</v>
      </c>
      <c r="BY13" s="2" t="s">
        <v>241</v>
      </c>
      <c r="BZ13" s="2" t="s">
        <v>229</v>
      </c>
      <c r="CA13" s="4">
        <v>39</v>
      </c>
      <c r="CB13" s="8">
        <v>1465.62</v>
      </c>
      <c r="CC13" s="4">
        <v>7</v>
      </c>
      <c r="CD13" s="8">
        <v>319.41</v>
      </c>
      <c r="CE13" s="7">
        <v>4.5714</v>
      </c>
      <c r="CF13" s="7">
        <v>3.5885</v>
      </c>
      <c r="CG13" s="2" t="s">
        <v>239</v>
      </c>
      <c r="CH13" s="2" t="s">
        <v>226</v>
      </c>
      <c r="CI13" s="2" t="s">
        <v>419</v>
      </c>
      <c r="CJ13" s="2" t="s">
        <v>447</v>
      </c>
      <c r="CK13" s="2" t="s">
        <v>241</v>
      </c>
      <c r="CL13" s="2" t="s">
        <v>229</v>
      </c>
      <c r="CM13" s="4">
        <v>6</v>
      </c>
      <c r="CN13" s="8">
        <v>225.48</v>
      </c>
      <c r="CO13" s="4">
        <v>2</v>
      </c>
      <c r="CP13" s="8">
        <v>91.26</v>
      </c>
      <c r="CQ13" s="7">
        <v>2</v>
      </c>
      <c r="CR13" s="7">
        <v>1.4707</v>
      </c>
      <c r="CS13" s="2" t="s">
        <v>239</v>
      </c>
      <c r="CT13" s="2" t="s">
        <v>226</v>
      </c>
      <c r="CU13" s="2" t="s">
        <v>415</v>
      </c>
      <c r="CV13" s="2" t="s">
        <v>448</v>
      </c>
      <c r="CW13" s="2" t="s">
        <v>241</v>
      </c>
      <c r="CX13" s="2" t="s">
        <v>229</v>
      </c>
      <c r="CY13" s="4">
        <v>1</v>
      </c>
      <c r="CZ13" s="8">
        <v>35.38</v>
      </c>
      <c r="DA13" s="4">
        <v>3</v>
      </c>
      <c r="DB13" s="8">
        <v>128.88</v>
      </c>
      <c r="DC13" s="7">
        <v>-0.6667</v>
      </c>
      <c r="DD13" s="7">
        <v>-0.7255</v>
      </c>
      <c r="DE13" s="2" t="s">
        <v>239</v>
      </c>
      <c r="DF13" s="2" t="s">
        <v>226</v>
      </c>
      <c r="DG13" s="2" t="s">
        <v>423</v>
      </c>
      <c r="DH13" s="2" t="s">
        <v>432</v>
      </c>
      <c r="DI13" s="2" t="s">
        <v>241</v>
      </c>
      <c r="DJ13" s="2" t="s">
        <v>229</v>
      </c>
      <c r="DK13" s="4"/>
      <c r="DL13" s="8"/>
      <c r="DM13" s="4">
        <v>1</v>
      </c>
      <c r="DN13" s="8">
        <v>42.83</v>
      </c>
      <c r="DO13" s="7">
        <v>-1</v>
      </c>
      <c r="DP13" s="7">
        <v>-1</v>
      </c>
      <c r="DQ13" s="2" t="s">
        <v>239</v>
      </c>
      <c r="DR13" s="2" t="s">
        <v>226</v>
      </c>
      <c r="DS13" s="2" t="s">
        <v>425</v>
      </c>
      <c r="DT13" s="2" t="s">
        <v>449</v>
      </c>
      <c r="DU13" s="2" t="s">
        <v>241</v>
      </c>
      <c r="DV13" s="2" t="s">
        <v>229</v>
      </c>
      <c r="DW13" s="4"/>
      <c r="DX13" s="8"/>
      <c r="DY13" s="4"/>
      <c r="DZ13" s="8"/>
      <c r="EA13" s="7"/>
      <c r="EB13" s="7"/>
      <c r="EC13" s="2" t="s">
        <v>239</v>
      </c>
      <c r="ED13" s="2" t="s">
        <v>226</v>
      </c>
      <c r="EE13" s="2" t="s">
        <v>450</v>
      </c>
      <c r="EF13" s="2" t="s">
        <v>451</v>
      </c>
      <c r="EG13" s="2" t="s">
        <v>241</v>
      </c>
      <c r="EH13" s="2" t="s">
        <v>229</v>
      </c>
      <c r="EI13" s="4"/>
      <c r="EJ13" s="8"/>
      <c r="EK13" s="4"/>
      <c r="EL13" s="8"/>
      <c r="EM13" s="7"/>
      <c r="EN13" s="7"/>
      <c r="EO13" s="2" t="s">
        <v>239</v>
      </c>
      <c r="EP13" s="2" t="s">
        <v>226</v>
      </c>
      <c r="EQ13" s="2" t="s">
        <v>452</v>
      </c>
      <c r="ER13" s="2" t="s">
        <v>453</v>
      </c>
      <c r="ES13" s="2" t="s">
        <v>241</v>
      </c>
      <c r="ET13" s="2" t="s">
        <v>229</v>
      </c>
      <c r="EU13" s="4"/>
      <c r="EV13" s="8"/>
      <c r="EW13" s="4"/>
      <c r="EX13" s="8"/>
      <c r="EY13" s="7"/>
      <c r="EZ13" s="7"/>
      <c r="FA13" s="2" t="s">
        <v>239</v>
      </c>
      <c r="FB13" s="2" t="s">
        <v>226</v>
      </c>
      <c r="FC13" s="2" t="s">
        <v>450</v>
      </c>
      <c r="FD13" s="2" t="s">
        <v>454</v>
      </c>
      <c r="FE13" s="2" t="s">
        <v>241</v>
      </c>
      <c r="FF13" s="2" t="s">
        <v>229</v>
      </c>
      <c r="FG13" s="4"/>
      <c r="FH13" s="8"/>
      <c r="FI13" s="4"/>
      <c r="FJ13" s="8"/>
      <c r="FK13" s="7"/>
      <c r="FL13" s="7"/>
      <c r="FM13" s="2" t="s">
        <v>239</v>
      </c>
      <c r="FN13" s="2" t="s">
        <v>226</v>
      </c>
      <c r="FO13" s="2" t="s">
        <v>415</v>
      </c>
      <c r="FP13" s="2" t="s">
        <v>455</v>
      </c>
      <c r="FQ13" s="2" t="s">
        <v>241</v>
      </c>
      <c r="FR13" s="2" t="s">
        <v>229</v>
      </c>
      <c r="FS13" s="4"/>
      <c r="FT13" s="8"/>
      <c r="FU13" s="4"/>
      <c r="FV13" s="8"/>
      <c r="FW13" s="7"/>
      <c r="FX13" s="7"/>
      <c r="FY13" s="2" t="s">
        <v>239</v>
      </c>
      <c r="FZ13" s="2" t="s">
        <v>226</v>
      </c>
      <c r="GA13" s="2" t="s">
        <v>327</v>
      </c>
      <c r="GB13" s="2" t="s">
        <v>456</v>
      </c>
      <c r="GC13" s="2" t="s">
        <v>241</v>
      </c>
      <c r="GD13" s="2" t="s">
        <v>229</v>
      </c>
      <c r="GE13" s="4">
        <v>1</v>
      </c>
      <c r="GF13" s="8">
        <v>44.98</v>
      </c>
      <c r="GG13" s="4">
        <v>1</v>
      </c>
      <c r="GH13" s="8">
        <v>44.98</v>
      </c>
      <c r="GI13" s="7"/>
      <c r="GJ13" s="7"/>
      <c r="GK13" s="2" t="s">
        <v>239</v>
      </c>
      <c r="GL13" s="2" t="s">
        <v>226</v>
      </c>
      <c r="GM13" s="2" t="s">
        <v>256</v>
      </c>
      <c r="GN13" s="2" t="s">
        <v>457</v>
      </c>
      <c r="GO13" s="2" t="s">
        <v>241</v>
      </c>
      <c r="GP13" s="2" t="s">
        <v>229</v>
      </c>
      <c r="GQ13" s="4">
        <v>1</v>
      </c>
      <c r="GR13" s="8">
        <v>43.15</v>
      </c>
      <c r="GS13" s="4"/>
      <c r="GT13" s="8"/>
      <c r="GU13" s="7"/>
      <c r="GV13" s="7"/>
      <c r="GW13" s="2" t="s">
        <v>239</v>
      </c>
      <c r="GX13" s="2" t="s">
        <v>226</v>
      </c>
      <c r="GY13" s="2" t="s">
        <v>258</v>
      </c>
      <c r="GZ13" s="2" t="s">
        <v>458</v>
      </c>
      <c r="HA13" s="2" t="s">
        <v>241</v>
      </c>
      <c r="HB13" s="2" t="s">
        <v>229</v>
      </c>
      <c r="HC13" s="4"/>
      <c r="HD13" s="8"/>
      <c r="HE13" s="4"/>
      <c r="HF13" s="8"/>
      <c r="HG13" s="7"/>
      <c r="HH13" s="7"/>
      <c r="HI13" s="2" t="s">
        <v>239</v>
      </c>
      <c r="HJ13" s="2" t="s">
        <v>275</v>
      </c>
      <c r="HK13" s="2" t="s">
        <v>332</v>
      </c>
      <c r="HL13" s="2" t="s">
        <v>459</v>
      </c>
      <c r="HM13" s="2" t="s">
        <v>241</v>
      </c>
      <c r="HN13" s="2" t="s">
        <v>263</v>
      </c>
      <c r="HO13" s="4"/>
      <c r="HP13" s="8"/>
      <c r="HQ13" s="4"/>
      <c r="HR13" s="8"/>
      <c r="HS13" s="7"/>
      <c r="HT13" s="7"/>
      <c r="HU13" s="2" t="s">
        <v>239</v>
      </c>
      <c r="HV13" s="2" t="s">
        <v>226</v>
      </c>
      <c r="HW13" s="2" t="s">
        <v>264</v>
      </c>
      <c r="HX13" s="2" t="s">
        <v>460</v>
      </c>
      <c r="HY13" s="2" t="s">
        <v>241</v>
      </c>
      <c r="HZ13" s="2" t="s">
        <v>229</v>
      </c>
      <c r="IA13" s="4"/>
      <c r="IB13" s="8"/>
      <c r="IC13" s="4"/>
      <c r="ID13" s="8"/>
      <c r="IE13" s="7"/>
      <c r="IF13" s="7"/>
      <c r="IG13" s="2" t="s">
        <v>266</v>
      </c>
      <c r="IH13" s="2" t="s">
        <v>226</v>
      </c>
      <c r="II13" s="2" t="s">
        <v>240</v>
      </c>
      <c r="IJ13" s="2" t="s">
        <v>229</v>
      </c>
      <c r="IK13" s="2" t="s">
        <v>241</v>
      </c>
      <c r="IL13" s="2" t="s">
        <v>229</v>
      </c>
      <c r="IM13" s="4"/>
      <c r="IN13" s="8"/>
      <c r="IO13" s="4"/>
      <c r="IP13" s="8"/>
      <c r="IQ13" s="7"/>
      <c r="IR13" s="7"/>
      <c r="IS13" s="2" t="s">
        <v>267</v>
      </c>
      <c r="IT13" s="2" t="s">
        <v>226</v>
      </c>
      <c r="IU13" s="2" t="s">
        <v>229</v>
      </c>
      <c r="IV13" s="2" t="s">
        <v>229</v>
      </c>
      <c r="IW13" s="2" t="s">
        <v>241</v>
      </c>
      <c r="IX13" s="2" t="s">
        <v>229</v>
      </c>
      <c r="IY13" s="4"/>
      <c r="IZ13" s="8"/>
      <c r="JA13" s="4"/>
      <c r="JB13" s="8"/>
      <c r="JC13" s="7"/>
      <c r="JD13" s="7"/>
      <c r="JE13" s="2" t="s">
        <v>239</v>
      </c>
      <c r="JF13" s="2" t="s">
        <v>226</v>
      </c>
      <c r="JG13" s="2" t="s">
        <v>268</v>
      </c>
      <c r="JH13" s="2" t="s">
        <v>367</v>
      </c>
      <c r="JI13" s="2" t="s">
        <v>241</v>
      </c>
      <c r="JJ13" s="2" t="s">
        <v>229</v>
      </c>
      <c r="JK13" s="4"/>
      <c r="JL13" s="8"/>
      <c r="JM13" s="4"/>
      <c r="JN13" s="8"/>
      <c r="JO13" s="7"/>
      <c r="JP13" s="7"/>
      <c r="JQ13" s="2" t="s">
        <v>229</v>
      </c>
      <c r="JR13" s="2" t="s">
        <v>229</v>
      </c>
      <c r="JS13" s="2" t="s">
        <v>229</v>
      </c>
      <c r="JT13" s="2" t="s">
        <v>229</v>
      </c>
      <c r="JU13" s="2" t="s">
        <v>229</v>
      </c>
      <c r="JV13" s="2" t="s">
        <v>229</v>
      </c>
      <c r="JW13" s="4"/>
      <c r="JX13" s="8"/>
      <c r="JY13" s="4"/>
      <c r="JZ13" s="8"/>
      <c r="KA13" s="7"/>
      <c r="KB13" s="7"/>
      <c r="KC13" s="2" t="s">
        <v>239</v>
      </c>
      <c r="KD13" s="2" t="s">
        <v>226</v>
      </c>
      <c r="KE13" s="2" t="s">
        <v>270</v>
      </c>
      <c r="KF13" s="2" t="s">
        <v>461</v>
      </c>
      <c r="KG13" s="2" t="s">
        <v>241</v>
      </c>
      <c r="KH13" s="2" t="s">
        <v>229</v>
      </c>
      <c r="KI13" s="4"/>
      <c r="KJ13" s="8"/>
      <c r="KK13" s="4"/>
      <c r="KL13" s="8"/>
      <c r="KM13" s="7"/>
      <c r="KN13" s="7"/>
      <c r="KO13" s="2" t="s">
        <v>278</v>
      </c>
      <c r="KP13" s="2" t="s">
        <v>226</v>
      </c>
      <c r="KQ13" s="2" t="s">
        <v>229</v>
      </c>
      <c r="KR13" s="2" t="s">
        <v>229</v>
      </c>
      <c r="KS13" s="2" t="s">
        <v>241</v>
      </c>
      <c r="KT13" s="2" t="s">
        <v>229</v>
      </c>
      <c r="KU13" s="4"/>
      <c r="KV13" s="8"/>
      <c r="KW13" s="4"/>
      <c r="KX13" s="8"/>
      <c r="KY13" s="7"/>
      <c r="KZ13" s="7"/>
      <c r="LA13" s="2" t="s">
        <v>272</v>
      </c>
      <c r="LB13" s="2" t="s">
        <v>226</v>
      </c>
      <c r="LC13" s="2" t="s">
        <v>229</v>
      </c>
      <c r="LD13" s="2" t="s">
        <v>229</v>
      </c>
      <c r="LE13" s="2" t="s">
        <v>241</v>
      </c>
      <c r="LF13" s="2" t="s">
        <v>229</v>
      </c>
      <c r="LG13" s="4"/>
      <c r="LH13" s="8"/>
      <c r="LI13" s="4"/>
      <c r="LJ13" s="8"/>
      <c r="LK13" s="7"/>
      <c r="LL13" s="7"/>
      <c r="LM13" s="2" t="s">
        <v>239</v>
      </c>
      <c r="LN13" s="2" t="s">
        <v>226</v>
      </c>
      <c r="LO13" s="2" t="s">
        <v>335</v>
      </c>
      <c r="LP13" s="2" t="s">
        <v>229</v>
      </c>
      <c r="LQ13" s="2" t="s">
        <v>241</v>
      </c>
      <c r="LR13" s="2" t="s">
        <v>229</v>
      </c>
      <c r="LS13" s="4"/>
      <c r="LT13" s="8"/>
      <c r="LU13" s="4"/>
      <c r="LV13" s="8"/>
      <c r="LW13" s="7"/>
      <c r="LX13" s="7"/>
      <c r="LY13" s="2" t="s">
        <v>239</v>
      </c>
      <c r="LZ13" s="2" t="s">
        <v>275</v>
      </c>
      <c r="MA13" s="2" t="s">
        <v>439</v>
      </c>
      <c r="MB13" s="2" t="s">
        <v>462</v>
      </c>
      <c r="MC13" s="2" t="s">
        <v>241</v>
      </c>
      <c r="MD13" s="2" t="s">
        <v>229</v>
      </c>
      <c r="ME13" s="4"/>
      <c r="MF13" s="8"/>
      <c r="MG13" s="4"/>
      <c r="MH13" s="8"/>
      <c r="MI13" s="7"/>
      <c r="MJ13" s="7"/>
      <c r="MK13" s="2" t="s">
        <v>266</v>
      </c>
      <c r="ML13" s="2" t="s">
        <v>226</v>
      </c>
      <c r="MM13" s="2" t="s">
        <v>229</v>
      </c>
      <c r="MN13" s="2" t="s">
        <v>229</v>
      </c>
      <c r="MO13" s="2" t="s">
        <v>241</v>
      </c>
      <c r="MP13" s="2" t="s">
        <v>229</v>
      </c>
      <c r="MQ13" s="4"/>
      <c r="MR13" s="8"/>
      <c r="MS13" s="4"/>
      <c r="MT13" s="8"/>
      <c r="MU13" s="7"/>
      <c r="MV13" s="7"/>
      <c r="MW13" s="2" t="s">
        <v>239</v>
      </c>
      <c r="MX13" s="2" t="s">
        <v>226</v>
      </c>
      <c r="MY13" s="2" t="s">
        <v>308</v>
      </c>
      <c r="MZ13" s="2" t="s">
        <v>229</v>
      </c>
      <c r="NA13" s="2" t="s">
        <v>241</v>
      </c>
      <c r="NB13" s="2" t="s">
        <v>229</v>
      </c>
      <c r="NC13" s="4"/>
      <c r="ND13" s="8"/>
      <c r="NE13" s="4"/>
      <c r="NF13" s="8"/>
      <c r="NG13" s="7"/>
      <c r="NH13" s="7"/>
      <c r="NI13" s="2" t="s">
        <v>239</v>
      </c>
      <c r="NJ13" s="2" t="s">
        <v>260</v>
      </c>
      <c r="NK13" s="2" t="s">
        <v>450</v>
      </c>
      <c r="NL13" s="2" t="s">
        <v>463</v>
      </c>
      <c r="NM13" s="2" t="s">
        <v>241</v>
      </c>
      <c r="NN13" s="2" t="s">
        <v>229</v>
      </c>
      <c r="NO13" s="4"/>
      <c r="NP13" s="8"/>
      <c r="NQ13" s="4"/>
      <c r="NR13" s="8"/>
      <c r="NS13" s="7"/>
      <c r="NT13" s="7"/>
      <c r="NU13" s="2" t="s">
        <v>272</v>
      </c>
      <c r="NV13" s="2" t="s">
        <v>226</v>
      </c>
      <c r="NW13" s="2" t="s">
        <v>229</v>
      </c>
      <c r="NX13" s="2" t="s">
        <v>229</v>
      </c>
      <c r="NY13" s="2" t="s">
        <v>241</v>
      </c>
      <c r="NZ13" s="2" t="s">
        <v>229</v>
      </c>
      <c r="OA13" s="4"/>
      <c r="OB13" s="8"/>
      <c r="OC13" s="4"/>
      <c r="OD13" s="8"/>
      <c r="OE13" s="7"/>
      <c r="OF13" s="7"/>
      <c r="OG13" s="2" t="s">
        <v>239</v>
      </c>
      <c r="OH13" s="2" t="s">
        <v>226</v>
      </c>
      <c r="OI13" s="2" t="s">
        <v>229</v>
      </c>
      <c r="OJ13" s="2" t="s">
        <v>229</v>
      </c>
      <c r="OK13" s="2" t="s">
        <v>241</v>
      </c>
      <c r="OL13" s="2" t="s">
        <v>229</v>
      </c>
      <c r="OM13" s="4"/>
      <c r="ON13" s="8"/>
      <c r="OO13" s="4"/>
      <c r="OP13" s="8"/>
      <c r="OQ13" s="7"/>
      <c r="OR13" s="7"/>
      <c r="OS13" s="2" t="s">
        <v>229</v>
      </c>
      <c r="OT13" s="2" t="s">
        <v>229</v>
      </c>
      <c r="OU13" s="2" t="s">
        <v>229</v>
      </c>
      <c r="OV13" s="2" t="s">
        <v>229</v>
      </c>
      <c r="OW13" s="2" t="s">
        <v>229</v>
      </c>
      <c r="OX13" s="2" t="s">
        <v>229</v>
      </c>
      <c r="OY13" s="4"/>
      <c r="OZ13" s="8"/>
      <c r="PA13" s="4"/>
      <c r="PB13" s="8"/>
      <c r="PC13" s="7"/>
      <c r="PD13" s="7"/>
      <c r="PE13" s="2" t="s">
        <v>281</v>
      </c>
      <c r="PF13" s="2" t="s">
        <v>226</v>
      </c>
      <c r="PG13" s="2" t="s">
        <v>229</v>
      </c>
      <c r="PH13" s="2" t="s">
        <v>229</v>
      </c>
      <c r="PI13" s="2" t="s">
        <v>241</v>
      </c>
      <c r="PJ13" s="2" t="s">
        <v>229</v>
      </c>
      <c r="PK13" s="4"/>
      <c r="PL13" s="8"/>
      <c r="PM13" s="4"/>
      <c r="PN13" s="8"/>
      <c r="PO13" s="7"/>
      <c r="PP13" s="7"/>
      <c r="PQ13" s="2" t="s">
        <v>266</v>
      </c>
      <c r="PR13" s="2" t="s">
        <v>275</v>
      </c>
      <c r="PS13" s="2" t="s">
        <v>229</v>
      </c>
      <c r="PT13" s="2" t="s">
        <v>229</v>
      </c>
      <c r="PU13" s="2" t="s">
        <v>241</v>
      </c>
      <c r="PV13" s="2" t="s">
        <v>229</v>
      </c>
      <c r="PW13" s="4"/>
      <c r="PX13" s="8"/>
      <c r="PY13" s="4"/>
      <c r="PZ13" s="8"/>
      <c r="QA13" s="7"/>
      <c r="QB13" s="7"/>
      <c r="QC13" s="2" t="s">
        <v>281</v>
      </c>
      <c r="QD13" s="2" t="s">
        <v>226</v>
      </c>
      <c r="QE13" s="2" t="s">
        <v>229</v>
      </c>
      <c r="QF13" s="2" t="s">
        <v>229</v>
      </c>
      <c r="QG13" s="2" t="s">
        <v>241</v>
      </c>
      <c r="QH13" s="2" t="s">
        <v>229</v>
      </c>
      <c r="QI13" s="4"/>
      <c r="QJ13" s="8"/>
      <c r="QK13" s="4"/>
      <c r="QL13" s="8"/>
      <c r="QM13" s="7"/>
      <c r="QN13" s="7"/>
      <c r="QO13" s="2" t="s">
        <v>272</v>
      </c>
      <c r="QP13" s="2" t="s">
        <v>226</v>
      </c>
      <c r="QQ13" s="2" t="s">
        <v>229</v>
      </c>
      <c r="QR13" s="2" t="s">
        <v>229</v>
      </c>
      <c r="QS13" s="2" t="s">
        <v>241</v>
      </c>
      <c r="QT13" s="2" t="s">
        <v>229</v>
      </c>
      <c r="QU13" s="4"/>
      <c r="QV13" s="8"/>
      <c r="QW13" s="4"/>
      <c r="QX13" s="8"/>
      <c r="QY13" s="7"/>
      <c r="QZ13" s="7"/>
      <c r="RA13" s="2" t="s">
        <v>239</v>
      </c>
      <c r="RB13" s="2" t="s">
        <v>275</v>
      </c>
      <c r="RC13" s="2" t="s">
        <v>442</v>
      </c>
      <c r="RD13" s="2" t="s">
        <v>464</v>
      </c>
      <c r="RE13" s="2" t="s">
        <v>241</v>
      </c>
      <c r="RF13" s="2" t="s">
        <v>229</v>
      </c>
      <c r="RG13" s="4"/>
      <c r="RH13" s="8"/>
      <c r="RI13" s="4"/>
      <c r="RJ13" s="8"/>
      <c r="RK13" s="7"/>
      <c r="RL13" s="7"/>
      <c r="RM13" s="2" t="s">
        <v>229</v>
      </c>
      <c r="RN13" s="2" t="s">
        <v>229</v>
      </c>
      <c r="RO13" s="2" t="s">
        <v>229</v>
      </c>
      <c r="RP13" s="2" t="s">
        <v>229</v>
      </c>
      <c r="RQ13" s="2" t="s">
        <v>229</v>
      </c>
      <c r="RR13" s="2" t="s">
        <v>229</v>
      </c>
      <c r="RS13" s="4"/>
      <c r="RT13" s="8"/>
      <c r="RU13" s="4"/>
      <c r="RV13" s="8"/>
      <c r="RW13" s="7"/>
      <c r="RX13" s="7"/>
      <c r="RY13" s="2" t="s">
        <v>266</v>
      </c>
      <c r="RZ13" s="2" t="s">
        <v>275</v>
      </c>
      <c r="SA13" s="2" t="s">
        <v>229</v>
      </c>
      <c r="SB13" s="2" t="s">
        <v>229</v>
      </c>
      <c r="SC13" s="2" t="s">
        <v>241</v>
      </c>
      <c r="SD13" s="2" t="s">
        <v>229</v>
      </c>
      <c r="SE13" s="4">
        <v>9</v>
      </c>
      <c r="SF13" s="4"/>
      <c r="SG13" s="4"/>
      <c r="SH13" s="4"/>
      <c r="SI13" s="4">
        <v>51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>
        <v>640</v>
      </c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v>90</v>
      </c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>
        <v>230</v>
      </c>
      <c r="US13" s="4"/>
      <c r="UT13" s="4"/>
      <c r="UU13" s="4"/>
      <c r="UV13" s="4"/>
      <c r="UW13" s="4">
        <v>80</v>
      </c>
      <c r="UX13" s="4"/>
      <c r="UY13" s="4"/>
      <c r="UZ13" s="4"/>
      <c r="VA13" s="4"/>
      <c r="VB13" s="4"/>
      <c r="VC13" s="4"/>
      <c r="VD13" s="4">
        <v>260</v>
      </c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</row>
    <row r="14">
      <c r="A14" s="2" t="s">
        <v>465</v>
      </c>
      <c r="B14" s="2" t="s">
        <v>216</v>
      </c>
      <c r="C14" s="2" t="s">
        <v>217</v>
      </c>
      <c r="D14" s="2" t="s">
        <v>218</v>
      </c>
      <c r="E14" s="2" t="s">
        <v>219</v>
      </c>
      <c r="F14" s="2" t="s">
        <v>220</v>
      </c>
      <c r="G14" s="2" t="s">
        <v>221</v>
      </c>
      <c r="H14" s="2" t="s">
        <v>222</v>
      </c>
      <c r="I14" s="2" t="s">
        <v>223</v>
      </c>
      <c r="J14" s="2" t="s">
        <v>312</v>
      </c>
      <c r="K14" s="2" t="s">
        <v>412</v>
      </c>
      <c r="L14" s="3">
        <v>40.5</v>
      </c>
      <c r="M14" s="3">
        <v>42.52</v>
      </c>
      <c r="N14" s="3">
        <v>79.99</v>
      </c>
      <c r="O14" s="2" t="s">
        <v>226</v>
      </c>
      <c r="P14" s="2" t="s">
        <v>413</v>
      </c>
      <c r="Q14" s="2" t="s">
        <v>228</v>
      </c>
      <c r="R14" s="2" t="s">
        <v>229</v>
      </c>
      <c r="S14" s="2" t="s">
        <v>414</v>
      </c>
      <c r="T14" s="2" t="s">
        <v>231</v>
      </c>
      <c r="U14" s="2" t="s">
        <v>286</v>
      </c>
      <c r="V14" s="2" t="s">
        <v>233</v>
      </c>
      <c r="W14" s="2" t="s">
        <v>234</v>
      </c>
      <c r="X14" s="2" t="s">
        <v>235</v>
      </c>
      <c r="Y14" s="2" t="s">
        <v>452</v>
      </c>
      <c r="Z14" s="4">
        <v>162</v>
      </c>
      <c r="AA14" s="4">
        <f>=ROUNDDOWN(6.48,0)</f>
      </c>
      <c r="AB14" s="5">
        <v>25</v>
      </c>
      <c r="AC14" s="2" t="s">
        <v>445</v>
      </c>
      <c r="AD14" s="4">
        <v>50</v>
      </c>
      <c r="AE14" s="4">
        <v>480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>
        <v>36</v>
      </c>
      <c r="AQ14" s="8">
        <v>1634.84</v>
      </c>
      <c r="AR14" s="4">
        <v>23</v>
      </c>
      <c r="AS14" s="8">
        <v>1181.57</v>
      </c>
      <c r="AT14" s="7">
        <v>0.5652</v>
      </c>
      <c r="AU14" s="7">
        <v>0.3836</v>
      </c>
      <c r="AV14" s="4" t="s">
        <v>229</v>
      </c>
      <c r="AW14" s="8" t="s">
        <v>229</v>
      </c>
      <c r="AX14" s="4" t="s">
        <v>229</v>
      </c>
      <c r="AY14" s="8" t="s">
        <v>229</v>
      </c>
      <c r="AZ14" s="7" t="s">
        <v>229</v>
      </c>
      <c r="BA14" s="7" t="s">
        <v>229</v>
      </c>
      <c r="BB14" s="7">
        <v>0.4308</v>
      </c>
      <c r="BC14" s="4" t="s">
        <v>229</v>
      </c>
      <c r="BD14" s="8" t="s">
        <v>229</v>
      </c>
      <c r="BE14" s="4" t="s">
        <v>229</v>
      </c>
      <c r="BF14" s="8" t="s">
        <v>229</v>
      </c>
      <c r="BG14" s="7" t="s">
        <v>229</v>
      </c>
      <c r="BH14" s="7" t="s">
        <v>229</v>
      </c>
      <c r="BI14" s="7" t="s">
        <v>229</v>
      </c>
      <c r="BJ14" s="4">
        <v>36</v>
      </c>
      <c r="BK14" s="8">
        <v>1634.84</v>
      </c>
      <c r="BL14" s="2" t="s">
        <v>466</v>
      </c>
      <c r="BM14" s="7">
        <v>1</v>
      </c>
      <c r="BN14" s="7">
        <v>1</v>
      </c>
      <c r="BO14" s="4">
        <v>4</v>
      </c>
      <c r="BP14" s="8">
        <v>207</v>
      </c>
      <c r="BQ14" s="4">
        <v>4</v>
      </c>
      <c r="BR14" s="8">
        <v>207</v>
      </c>
      <c r="BS14" s="7"/>
      <c r="BT14" s="7"/>
      <c r="BU14" s="2" t="s">
        <v>239</v>
      </c>
      <c r="BV14" s="2" t="s">
        <v>226</v>
      </c>
      <c r="BW14" s="2" t="s">
        <v>229</v>
      </c>
      <c r="BX14" s="2" t="s">
        <v>467</v>
      </c>
      <c r="BY14" s="2" t="s">
        <v>241</v>
      </c>
      <c r="BZ14" s="2" t="s">
        <v>229</v>
      </c>
      <c r="CA14" s="4">
        <v>21</v>
      </c>
      <c r="CB14" s="8">
        <v>927.15</v>
      </c>
      <c r="CC14" s="4">
        <v>4</v>
      </c>
      <c r="CD14" s="8">
        <v>198.68</v>
      </c>
      <c r="CE14" s="7">
        <v>4.25</v>
      </c>
      <c r="CF14" s="7">
        <v>3.6665</v>
      </c>
      <c r="CG14" s="2" t="s">
        <v>239</v>
      </c>
      <c r="CH14" s="2" t="s">
        <v>226</v>
      </c>
      <c r="CI14" s="2" t="s">
        <v>452</v>
      </c>
      <c r="CJ14" s="2" t="s">
        <v>468</v>
      </c>
      <c r="CK14" s="2" t="s">
        <v>241</v>
      </c>
      <c r="CL14" s="2" t="s">
        <v>229</v>
      </c>
      <c r="CM14" s="4">
        <v>6</v>
      </c>
      <c r="CN14" s="8">
        <v>264.9</v>
      </c>
      <c r="CO14" s="4">
        <v>3</v>
      </c>
      <c r="CP14" s="8">
        <v>149.01</v>
      </c>
      <c r="CQ14" s="7">
        <v>1</v>
      </c>
      <c r="CR14" s="7">
        <v>0.7777</v>
      </c>
      <c r="CS14" s="2" t="s">
        <v>239</v>
      </c>
      <c r="CT14" s="2" t="s">
        <v>226</v>
      </c>
      <c r="CU14" s="2" t="s">
        <v>452</v>
      </c>
      <c r="CV14" s="2" t="s">
        <v>469</v>
      </c>
      <c r="CW14" s="2" t="s">
        <v>241</v>
      </c>
      <c r="CX14" s="2" t="s">
        <v>229</v>
      </c>
      <c r="CY14" s="4">
        <v>1</v>
      </c>
      <c r="CZ14" s="8">
        <v>43.75</v>
      </c>
      <c r="DA14" s="4">
        <v>5</v>
      </c>
      <c r="DB14" s="8">
        <v>246.1</v>
      </c>
      <c r="DC14" s="7">
        <v>-0.8</v>
      </c>
      <c r="DD14" s="7">
        <v>-0.8222</v>
      </c>
      <c r="DE14" s="2" t="s">
        <v>239</v>
      </c>
      <c r="DF14" s="2" t="s">
        <v>226</v>
      </c>
      <c r="DG14" s="2" t="s">
        <v>452</v>
      </c>
      <c r="DH14" s="2" t="s">
        <v>452</v>
      </c>
      <c r="DI14" s="2" t="s">
        <v>241</v>
      </c>
      <c r="DJ14" s="2" t="s">
        <v>229</v>
      </c>
      <c r="DK14" s="4"/>
      <c r="DL14" s="8"/>
      <c r="DM14" s="4"/>
      <c r="DN14" s="8"/>
      <c r="DO14" s="7"/>
      <c r="DP14" s="7"/>
      <c r="DQ14" s="2" t="s">
        <v>239</v>
      </c>
      <c r="DR14" s="2" t="s">
        <v>226</v>
      </c>
      <c r="DS14" s="2" t="s">
        <v>452</v>
      </c>
      <c r="DT14" s="2" t="s">
        <v>452</v>
      </c>
      <c r="DU14" s="2" t="s">
        <v>241</v>
      </c>
      <c r="DV14" s="2" t="s">
        <v>229</v>
      </c>
      <c r="DW14" s="4">
        <v>1</v>
      </c>
      <c r="DX14" s="8">
        <v>44.54</v>
      </c>
      <c r="DY14" s="4"/>
      <c r="DZ14" s="8"/>
      <c r="EA14" s="7"/>
      <c r="EB14" s="7"/>
      <c r="EC14" s="2" t="s">
        <v>239</v>
      </c>
      <c r="ED14" s="2" t="s">
        <v>226</v>
      </c>
      <c r="EE14" s="2" t="s">
        <v>452</v>
      </c>
      <c r="EF14" s="2" t="s">
        <v>470</v>
      </c>
      <c r="EG14" s="2" t="s">
        <v>241</v>
      </c>
      <c r="EH14" s="2" t="s">
        <v>229</v>
      </c>
      <c r="EI14" s="4">
        <v>1</v>
      </c>
      <c r="EJ14" s="8">
        <v>49.61</v>
      </c>
      <c r="EK14" s="4">
        <v>1</v>
      </c>
      <c r="EL14" s="8">
        <v>49.61</v>
      </c>
      <c r="EM14" s="7"/>
      <c r="EN14" s="7"/>
      <c r="EO14" s="2" t="s">
        <v>239</v>
      </c>
      <c r="EP14" s="2" t="s">
        <v>226</v>
      </c>
      <c r="EQ14" s="2" t="s">
        <v>323</v>
      </c>
      <c r="ER14" s="2" t="s">
        <v>471</v>
      </c>
      <c r="ES14" s="2" t="s">
        <v>241</v>
      </c>
      <c r="ET14" s="2" t="s">
        <v>229</v>
      </c>
      <c r="EU14" s="4">
        <v>1</v>
      </c>
      <c r="EV14" s="8">
        <v>42.43</v>
      </c>
      <c r="EW14" s="4">
        <v>1</v>
      </c>
      <c r="EX14" s="8">
        <v>47.74</v>
      </c>
      <c r="EY14" s="7"/>
      <c r="EZ14" s="7">
        <v>-0.1112</v>
      </c>
      <c r="FA14" s="2" t="s">
        <v>239</v>
      </c>
      <c r="FB14" s="2" t="s">
        <v>226</v>
      </c>
      <c r="FC14" s="2" t="s">
        <v>452</v>
      </c>
      <c r="FD14" s="2" t="s">
        <v>469</v>
      </c>
      <c r="FE14" s="2" t="s">
        <v>241</v>
      </c>
      <c r="FF14" s="2" t="s">
        <v>229</v>
      </c>
      <c r="FG14" s="4"/>
      <c r="FH14" s="8"/>
      <c r="FI14" s="4">
        <v>1</v>
      </c>
      <c r="FJ14" s="8">
        <v>84.99</v>
      </c>
      <c r="FK14" s="7">
        <v>-1</v>
      </c>
      <c r="FL14" s="7">
        <v>-1</v>
      </c>
      <c r="FM14" s="2" t="s">
        <v>239</v>
      </c>
      <c r="FN14" s="2" t="s">
        <v>226</v>
      </c>
      <c r="FO14" s="2" t="s">
        <v>452</v>
      </c>
      <c r="FP14" s="2" t="s">
        <v>397</v>
      </c>
      <c r="FQ14" s="2" t="s">
        <v>241</v>
      </c>
      <c r="FR14" s="2" t="s">
        <v>229</v>
      </c>
      <c r="FS14" s="4">
        <v>1</v>
      </c>
      <c r="FT14" s="8">
        <v>55.46</v>
      </c>
      <c r="FU14" s="4"/>
      <c r="FV14" s="8"/>
      <c r="FW14" s="7"/>
      <c r="FX14" s="7"/>
      <c r="FY14" s="2" t="s">
        <v>239</v>
      </c>
      <c r="FZ14" s="2" t="s">
        <v>226</v>
      </c>
      <c r="GA14" s="2" t="s">
        <v>327</v>
      </c>
      <c r="GB14" s="2" t="s">
        <v>472</v>
      </c>
      <c r="GC14" s="2" t="s">
        <v>241</v>
      </c>
      <c r="GD14" s="2" t="s">
        <v>229</v>
      </c>
      <c r="GE14" s="4"/>
      <c r="GF14" s="8"/>
      <c r="GG14" s="4">
        <v>2</v>
      </c>
      <c r="GH14" s="8">
        <v>99.22</v>
      </c>
      <c r="GI14" s="7">
        <v>-1</v>
      </c>
      <c r="GJ14" s="7">
        <v>-1</v>
      </c>
      <c r="GK14" s="2" t="s">
        <v>239</v>
      </c>
      <c r="GL14" s="2" t="s">
        <v>226</v>
      </c>
      <c r="GM14" s="2" t="s">
        <v>256</v>
      </c>
      <c r="GN14" s="2" t="s">
        <v>473</v>
      </c>
      <c r="GO14" s="2" t="s">
        <v>241</v>
      </c>
      <c r="GP14" s="2" t="s">
        <v>229</v>
      </c>
      <c r="GQ14" s="4"/>
      <c r="GR14" s="8"/>
      <c r="GS14" s="4"/>
      <c r="GT14" s="8"/>
      <c r="GU14" s="7"/>
      <c r="GV14" s="7"/>
      <c r="GW14" s="2" t="s">
        <v>239</v>
      </c>
      <c r="GX14" s="2" t="s">
        <v>226</v>
      </c>
      <c r="GY14" s="2" t="s">
        <v>330</v>
      </c>
      <c r="GZ14" s="2" t="s">
        <v>474</v>
      </c>
      <c r="HA14" s="2" t="s">
        <v>241</v>
      </c>
      <c r="HB14" s="2" t="s">
        <v>229</v>
      </c>
      <c r="HC14" s="4"/>
      <c r="HD14" s="8"/>
      <c r="HE14" s="4"/>
      <c r="HF14" s="8"/>
      <c r="HG14" s="7"/>
      <c r="HH14" s="7"/>
      <c r="HI14" s="2" t="s">
        <v>266</v>
      </c>
      <c r="HJ14" s="2" t="s">
        <v>226</v>
      </c>
      <c r="HK14" s="2" t="s">
        <v>229</v>
      </c>
      <c r="HL14" s="2" t="s">
        <v>229</v>
      </c>
      <c r="HM14" s="2" t="s">
        <v>241</v>
      </c>
      <c r="HN14" s="2" t="s">
        <v>263</v>
      </c>
      <c r="HO14" s="4"/>
      <c r="HP14" s="8"/>
      <c r="HQ14" s="4">
        <v>2</v>
      </c>
      <c r="HR14" s="8">
        <v>99.22</v>
      </c>
      <c r="HS14" s="7">
        <v>-1</v>
      </c>
      <c r="HT14" s="7">
        <v>-1</v>
      </c>
      <c r="HU14" s="2" t="s">
        <v>239</v>
      </c>
      <c r="HV14" s="2" t="s">
        <v>226</v>
      </c>
      <c r="HW14" s="2" t="s">
        <v>264</v>
      </c>
      <c r="HX14" s="2" t="s">
        <v>475</v>
      </c>
      <c r="HY14" s="2" t="s">
        <v>241</v>
      </c>
      <c r="HZ14" s="2" t="s">
        <v>229</v>
      </c>
      <c r="IA14" s="4"/>
      <c r="IB14" s="8"/>
      <c r="IC14" s="4"/>
      <c r="ID14" s="8"/>
      <c r="IE14" s="7"/>
      <c r="IF14" s="7"/>
      <c r="IG14" s="2" t="s">
        <v>266</v>
      </c>
      <c r="IH14" s="2" t="s">
        <v>226</v>
      </c>
      <c r="II14" s="2" t="s">
        <v>229</v>
      </c>
      <c r="IJ14" s="2" t="s">
        <v>229</v>
      </c>
      <c r="IK14" s="2" t="s">
        <v>241</v>
      </c>
      <c r="IL14" s="2" t="s">
        <v>229</v>
      </c>
      <c r="IM14" s="4"/>
      <c r="IN14" s="8"/>
      <c r="IO14" s="4"/>
      <c r="IP14" s="8"/>
      <c r="IQ14" s="7"/>
      <c r="IR14" s="7"/>
      <c r="IS14" s="2" t="s">
        <v>267</v>
      </c>
      <c r="IT14" s="2" t="s">
        <v>226</v>
      </c>
      <c r="IU14" s="2" t="s">
        <v>229</v>
      </c>
      <c r="IV14" s="2" t="s">
        <v>229</v>
      </c>
      <c r="IW14" s="2" t="s">
        <v>241</v>
      </c>
      <c r="IX14" s="2" t="s">
        <v>229</v>
      </c>
      <c r="IY14" s="4"/>
      <c r="IZ14" s="8"/>
      <c r="JA14" s="4"/>
      <c r="JB14" s="8"/>
      <c r="JC14" s="7"/>
      <c r="JD14" s="7"/>
      <c r="JE14" s="2" t="s">
        <v>239</v>
      </c>
      <c r="JF14" s="2" t="s">
        <v>226</v>
      </c>
      <c r="JG14" s="2" t="s">
        <v>268</v>
      </c>
      <c r="JH14" s="2" t="s">
        <v>229</v>
      </c>
      <c r="JI14" s="2" t="s">
        <v>241</v>
      </c>
      <c r="JJ14" s="2" t="s">
        <v>229</v>
      </c>
      <c r="JK14" s="4"/>
      <c r="JL14" s="8"/>
      <c r="JM14" s="4"/>
      <c r="JN14" s="8"/>
      <c r="JO14" s="7"/>
      <c r="JP14" s="7"/>
      <c r="JQ14" s="2" t="s">
        <v>229</v>
      </c>
      <c r="JR14" s="2" t="s">
        <v>229</v>
      </c>
      <c r="JS14" s="2" t="s">
        <v>229</v>
      </c>
      <c r="JT14" s="2" t="s">
        <v>229</v>
      </c>
      <c r="JU14" s="2" t="s">
        <v>229</v>
      </c>
      <c r="JV14" s="2" t="s">
        <v>229</v>
      </c>
      <c r="JW14" s="4"/>
      <c r="JX14" s="8"/>
      <c r="JY14" s="4"/>
      <c r="JZ14" s="8"/>
      <c r="KA14" s="7"/>
      <c r="KB14" s="7"/>
      <c r="KC14" s="2" t="s">
        <v>272</v>
      </c>
      <c r="KD14" s="2" t="s">
        <v>226</v>
      </c>
      <c r="KE14" s="2" t="s">
        <v>229</v>
      </c>
      <c r="KF14" s="2" t="s">
        <v>229</v>
      </c>
      <c r="KG14" s="2" t="s">
        <v>241</v>
      </c>
      <c r="KH14" s="2" t="s">
        <v>229</v>
      </c>
      <c r="KI14" s="4"/>
      <c r="KJ14" s="8"/>
      <c r="KK14" s="4"/>
      <c r="KL14" s="8"/>
      <c r="KM14" s="7"/>
      <c r="KN14" s="7"/>
      <c r="KO14" s="2" t="s">
        <v>278</v>
      </c>
      <c r="KP14" s="2" t="s">
        <v>226</v>
      </c>
      <c r="KQ14" s="2" t="s">
        <v>229</v>
      </c>
      <c r="KR14" s="2" t="s">
        <v>229</v>
      </c>
      <c r="KS14" s="2" t="s">
        <v>241</v>
      </c>
      <c r="KT14" s="2" t="s">
        <v>229</v>
      </c>
      <c r="KU14" s="4"/>
      <c r="KV14" s="8"/>
      <c r="KW14" s="4"/>
      <c r="KX14" s="8"/>
      <c r="KY14" s="7"/>
      <c r="KZ14" s="7"/>
      <c r="LA14" s="2" t="s">
        <v>272</v>
      </c>
      <c r="LB14" s="2" t="s">
        <v>226</v>
      </c>
      <c r="LC14" s="2" t="s">
        <v>229</v>
      </c>
      <c r="LD14" s="2" t="s">
        <v>229</v>
      </c>
      <c r="LE14" s="2" t="s">
        <v>241</v>
      </c>
      <c r="LF14" s="2" t="s">
        <v>229</v>
      </c>
      <c r="LG14" s="4"/>
      <c r="LH14" s="8"/>
      <c r="LI14" s="4"/>
      <c r="LJ14" s="8"/>
      <c r="LK14" s="7"/>
      <c r="LL14" s="7"/>
      <c r="LM14" s="2" t="s">
        <v>239</v>
      </c>
      <c r="LN14" s="2" t="s">
        <v>226</v>
      </c>
      <c r="LO14" s="2" t="s">
        <v>335</v>
      </c>
      <c r="LP14" s="2" t="s">
        <v>476</v>
      </c>
      <c r="LQ14" s="2" t="s">
        <v>241</v>
      </c>
      <c r="LR14" s="2" t="s">
        <v>229</v>
      </c>
      <c r="LS14" s="4"/>
      <c r="LT14" s="8"/>
      <c r="LU14" s="4"/>
      <c r="LV14" s="8"/>
      <c r="LW14" s="7"/>
      <c r="LX14" s="7"/>
      <c r="LY14" s="2" t="s">
        <v>239</v>
      </c>
      <c r="LZ14" s="2" t="s">
        <v>275</v>
      </c>
      <c r="MA14" s="2" t="s">
        <v>477</v>
      </c>
      <c r="MB14" s="2" t="s">
        <v>229</v>
      </c>
      <c r="MC14" s="2" t="s">
        <v>241</v>
      </c>
      <c r="MD14" s="2" t="s">
        <v>229</v>
      </c>
      <c r="ME14" s="4"/>
      <c r="MF14" s="8"/>
      <c r="MG14" s="4"/>
      <c r="MH14" s="8"/>
      <c r="MI14" s="7"/>
      <c r="MJ14" s="7"/>
      <c r="MK14" s="2" t="s">
        <v>272</v>
      </c>
      <c r="ML14" s="2" t="s">
        <v>226</v>
      </c>
      <c r="MM14" s="2" t="s">
        <v>229</v>
      </c>
      <c r="MN14" s="2" t="s">
        <v>229</v>
      </c>
      <c r="MO14" s="2" t="s">
        <v>241</v>
      </c>
      <c r="MP14" s="2" t="s">
        <v>229</v>
      </c>
      <c r="MQ14" s="4"/>
      <c r="MR14" s="8"/>
      <c r="MS14" s="4"/>
      <c r="MT14" s="8"/>
      <c r="MU14" s="7"/>
      <c r="MV14" s="7"/>
      <c r="MW14" s="2" t="s">
        <v>239</v>
      </c>
      <c r="MX14" s="2" t="s">
        <v>226</v>
      </c>
      <c r="MY14" s="2" t="s">
        <v>308</v>
      </c>
      <c r="MZ14" s="2" t="s">
        <v>229</v>
      </c>
      <c r="NA14" s="2" t="s">
        <v>241</v>
      </c>
      <c r="NB14" s="2" t="s">
        <v>229</v>
      </c>
      <c r="NC14" s="4"/>
      <c r="ND14" s="8"/>
      <c r="NE14" s="4"/>
      <c r="NF14" s="8"/>
      <c r="NG14" s="7"/>
      <c r="NH14" s="7"/>
      <c r="NI14" s="2" t="s">
        <v>239</v>
      </c>
      <c r="NJ14" s="2" t="s">
        <v>260</v>
      </c>
      <c r="NK14" s="2" t="s">
        <v>452</v>
      </c>
      <c r="NL14" s="2" t="s">
        <v>478</v>
      </c>
      <c r="NM14" s="2" t="s">
        <v>241</v>
      </c>
      <c r="NN14" s="2" t="s">
        <v>229</v>
      </c>
      <c r="NO14" s="4"/>
      <c r="NP14" s="8"/>
      <c r="NQ14" s="4"/>
      <c r="NR14" s="8"/>
      <c r="NS14" s="7"/>
      <c r="NT14" s="7"/>
      <c r="NU14" s="2" t="s">
        <v>272</v>
      </c>
      <c r="NV14" s="2" t="s">
        <v>226</v>
      </c>
      <c r="NW14" s="2" t="s">
        <v>229</v>
      </c>
      <c r="NX14" s="2" t="s">
        <v>229</v>
      </c>
      <c r="NY14" s="2" t="s">
        <v>241</v>
      </c>
      <c r="NZ14" s="2" t="s">
        <v>229</v>
      </c>
      <c r="OA14" s="4"/>
      <c r="OB14" s="8"/>
      <c r="OC14" s="4"/>
      <c r="OD14" s="8"/>
      <c r="OE14" s="7"/>
      <c r="OF14" s="7"/>
      <c r="OG14" s="2" t="s">
        <v>239</v>
      </c>
      <c r="OH14" s="2" t="s">
        <v>226</v>
      </c>
      <c r="OI14" s="2" t="s">
        <v>229</v>
      </c>
      <c r="OJ14" s="2" t="s">
        <v>229</v>
      </c>
      <c r="OK14" s="2" t="s">
        <v>241</v>
      </c>
      <c r="OL14" s="2" t="s">
        <v>229</v>
      </c>
      <c r="OM14" s="4"/>
      <c r="ON14" s="8"/>
      <c r="OO14" s="4"/>
      <c r="OP14" s="8"/>
      <c r="OQ14" s="7"/>
      <c r="OR14" s="7"/>
      <c r="OS14" s="2" t="s">
        <v>229</v>
      </c>
      <c r="OT14" s="2" t="s">
        <v>229</v>
      </c>
      <c r="OU14" s="2" t="s">
        <v>229</v>
      </c>
      <c r="OV14" s="2" t="s">
        <v>229</v>
      </c>
      <c r="OW14" s="2" t="s">
        <v>229</v>
      </c>
      <c r="OX14" s="2" t="s">
        <v>229</v>
      </c>
      <c r="OY14" s="4"/>
      <c r="OZ14" s="8"/>
      <c r="PA14" s="4"/>
      <c r="PB14" s="8"/>
      <c r="PC14" s="7"/>
      <c r="PD14" s="7"/>
      <c r="PE14" s="2" t="s">
        <v>281</v>
      </c>
      <c r="PF14" s="2" t="s">
        <v>226</v>
      </c>
      <c r="PG14" s="2" t="s">
        <v>229</v>
      </c>
      <c r="PH14" s="2" t="s">
        <v>229</v>
      </c>
      <c r="PI14" s="2" t="s">
        <v>241</v>
      </c>
      <c r="PJ14" s="2" t="s">
        <v>229</v>
      </c>
      <c r="PK14" s="4"/>
      <c r="PL14" s="8"/>
      <c r="PM14" s="4"/>
      <c r="PN14" s="8"/>
      <c r="PO14" s="7"/>
      <c r="PP14" s="7"/>
      <c r="PQ14" s="2" t="s">
        <v>266</v>
      </c>
      <c r="PR14" s="2" t="s">
        <v>275</v>
      </c>
      <c r="PS14" s="2" t="s">
        <v>229</v>
      </c>
      <c r="PT14" s="2" t="s">
        <v>229</v>
      </c>
      <c r="PU14" s="2" t="s">
        <v>241</v>
      </c>
      <c r="PV14" s="2" t="s">
        <v>229</v>
      </c>
      <c r="PW14" s="4"/>
      <c r="PX14" s="8"/>
      <c r="PY14" s="4"/>
      <c r="PZ14" s="8"/>
      <c r="QA14" s="7"/>
      <c r="QB14" s="7"/>
      <c r="QC14" s="2" t="s">
        <v>281</v>
      </c>
      <c r="QD14" s="2" t="s">
        <v>226</v>
      </c>
      <c r="QE14" s="2" t="s">
        <v>229</v>
      </c>
      <c r="QF14" s="2" t="s">
        <v>229</v>
      </c>
      <c r="QG14" s="2" t="s">
        <v>241</v>
      </c>
      <c r="QH14" s="2" t="s">
        <v>229</v>
      </c>
      <c r="QI14" s="4"/>
      <c r="QJ14" s="8"/>
      <c r="QK14" s="4"/>
      <c r="QL14" s="8"/>
      <c r="QM14" s="7"/>
      <c r="QN14" s="7"/>
      <c r="QO14" s="2" t="s">
        <v>272</v>
      </c>
      <c r="QP14" s="2" t="s">
        <v>226</v>
      </c>
      <c r="QQ14" s="2" t="s">
        <v>229</v>
      </c>
      <c r="QR14" s="2" t="s">
        <v>229</v>
      </c>
      <c r="QS14" s="2" t="s">
        <v>241</v>
      </c>
      <c r="QT14" s="2" t="s">
        <v>229</v>
      </c>
      <c r="QU14" s="4"/>
      <c r="QV14" s="8"/>
      <c r="QW14" s="4"/>
      <c r="QX14" s="8"/>
      <c r="QY14" s="7"/>
      <c r="QZ14" s="7"/>
      <c r="RA14" s="2" t="s">
        <v>239</v>
      </c>
      <c r="RB14" s="2" t="s">
        <v>275</v>
      </c>
      <c r="RC14" s="2" t="s">
        <v>338</v>
      </c>
      <c r="RD14" s="2" t="s">
        <v>479</v>
      </c>
      <c r="RE14" s="2" t="s">
        <v>241</v>
      </c>
      <c r="RF14" s="2" t="s">
        <v>229</v>
      </c>
      <c r="RG14" s="4"/>
      <c r="RH14" s="8"/>
      <c r="RI14" s="4"/>
      <c r="RJ14" s="8"/>
      <c r="RK14" s="7"/>
      <c r="RL14" s="7"/>
      <c r="RM14" s="2" t="s">
        <v>229</v>
      </c>
      <c r="RN14" s="2" t="s">
        <v>229</v>
      </c>
      <c r="RO14" s="2" t="s">
        <v>229</v>
      </c>
      <c r="RP14" s="2" t="s">
        <v>229</v>
      </c>
      <c r="RQ14" s="2" t="s">
        <v>229</v>
      </c>
      <c r="RR14" s="2" t="s">
        <v>229</v>
      </c>
      <c r="RS14" s="4"/>
      <c r="RT14" s="8"/>
      <c r="RU14" s="4"/>
      <c r="RV14" s="8"/>
      <c r="RW14" s="7"/>
      <c r="RX14" s="7"/>
      <c r="RY14" s="2" t="s">
        <v>266</v>
      </c>
      <c r="RZ14" s="2" t="s">
        <v>275</v>
      </c>
      <c r="SA14" s="2" t="s">
        <v>229</v>
      </c>
      <c r="SB14" s="2" t="s">
        <v>229</v>
      </c>
      <c r="SC14" s="2" t="s">
        <v>241</v>
      </c>
      <c r="SD14" s="2" t="s">
        <v>229</v>
      </c>
      <c r="SE14" s="4">
        <v>63</v>
      </c>
      <c r="SF14" s="4"/>
      <c r="SG14" s="4"/>
      <c r="SH14" s="4"/>
      <c r="SI14" s="4">
        <v>99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>
        <v>50</v>
      </c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>
        <v>100</v>
      </c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>
        <v>120</v>
      </c>
      <c r="US14" s="4"/>
      <c r="UT14" s="4"/>
      <c r="UU14" s="4"/>
      <c r="UV14" s="4"/>
      <c r="UW14" s="4">
        <v>60</v>
      </c>
      <c r="UX14" s="4"/>
      <c r="UY14" s="4"/>
      <c r="UZ14" s="4"/>
      <c r="VA14" s="4"/>
      <c r="VB14" s="4"/>
      <c r="VC14" s="4"/>
      <c r="VD14" s="4">
        <v>150</v>
      </c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</row>
    <row r="15">
      <c r="A15" s="2" t="s">
        <v>480</v>
      </c>
      <c r="B15" s="2" t="s">
        <v>216</v>
      </c>
      <c r="C15" s="2" t="s">
        <v>217</v>
      </c>
      <c r="D15" s="2" t="s">
        <v>218</v>
      </c>
      <c r="E15" s="2" t="s">
        <v>219</v>
      </c>
      <c r="F15" s="2" t="s">
        <v>220</v>
      </c>
      <c r="G15" s="2" t="s">
        <v>221</v>
      </c>
      <c r="H15" s="2" t="s">
        <v>222</v>
      </c>
      <c r="I15" s="2" t="s">
        <v>223</v>
      </c>
      <c r="J15" s="2" t="s">
        <v>224</v>
      </c>
      <c r="K15" s="2" t="s">
        <v>481</v>
      </c>
      <c r="L15" s="3">
        <v>31.05</v>
      </c>
      <c r="M15" s="3">
        <v>32.6</v>
      </c>
      <c r="N15" s="3">
        <v>59.99</v>
      </c>
      <c r="O15" s="2" t="s">
        <v>226</v>
      </c>
      <c r="P15" s="2" t="s">
        <v>413</v>
      </c>
      <c r="Q15" s="2" t="s">
        <v>228</v>
      </c>
      <c r="R15" s="2" t="s">
        <v>229</v>
      </c>
      <c r="S15" s="2" t="s">
        <v>482</v>
      </c>
      <c r="T15" s="2" t="s">
        <v>231</v>
      </c>
      <c r="U15" s="2" t="s">
        <v>232</v>
      </c>
      <c r="V15" s="2" t="s">
        <v>233</v>
      </c>
      <c r="W15" s="2" t="s">
        <v>234</v>
      </c>
      <c r="X15" s="2" t="s">
        <v>235</v>
      </c>
      <c r="Y15" s="2" t="s">
        <v>483</v>
      </c>
      <c r="Z15" s="4">
        <v>317</v>
      </c>
      <c r="AA15" s="4">
        <f>=ROUNDDOWN(45.2857142857143,0)</f>
      </c>
      <c r="AB15" s="5">
        <v>7</v>
      </c>
      <c r="AC15" s="2" t="s">
        <v>445</v>
      </c>
      <c r="AD15" s="4">
        <v>60</v>
      </c>
      <c r="AE15" s="4">
        <v>160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>
        <v>2</v>
      </c>
      <c r="AQ15" s="8">
        <v>58.63</v>
      </c>
      <c r="AR15" s="4">
        <v>5</v>
      </c>
      <c r="AS15" s="8">
        <v>192.04</v>
      </c>
      <c r="AT15" s="7">
        <v>-0.6</v>
      </c>
      <c r="AU15" s="7">
        <v>-0.6947</v>
      </c>
      <c r="AV15" s="4">
        <v>80</v>
      </c>
      <c r="AW15" s="8">
        <v>3253.45</v>
      </c>
      <c r="AX15" s="4">
        <v>30</v>
      </c>
      <c r="AY15" s="8">
        <v>1372.39</v>
      </c>
      <c r="AZ15" s="7">
        <v>1.6667</v>
      </c>
      <c r="BA15" s="7">
        <v>1.3706</v>
      </c>
      <c r="BB15" s="7">
        <v>0.018</v>
      </c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>
        <v>0.1672</v>
      </c>
      <c r="BJ15" s="4">
        <v>2</v>
      </c>
      <c r="BK15" s="8">
        <v>58.63</v>
      </c>
      <c r="BL15" s="2" t="s">
        <v>484</v>
      </c>
      <c r="BM15" s="7">
        <v>1</v>
      </c>
      <c r="BN15" s="7">
        <v>1</v>
      </c>
      <c r="BO15" s="4"/>
      <c r="BP15" s="8"/>
      <c r="BQ15" s="4">
        <v>2</v>
      </c>
      <c r="BR15" s="8">
        <v>77.9</v>
      </c>
      <c r="BS15" s="7">
        <v>-1</v>
      </c>
      <c r="BT15" s="7">
        <v>-1</v>
      </c>
      <c r="BU15" s="2" t="s">
        <v>239</v>
      </c>
      <c r="BV15" s="2" t="s">
        <v>226</v>
      </c>
      <c r="BW15" s="2" t="s">
        <v>229</v>
      </c>
      <c r="BX15" s="2" t="s">
        <v>350</v>
      </c>
      <c r="BY15" s="2" t="s">
        <v>241</v>
      </c>
      <c r="BZ15" s="2" t="s">
        <v>229</v>
      </c>
      <c r="CA15" s="4">
        <v>1</v>
      </c>
      <c r="CB15" s="8">
        <v>31.29</v>
      </c>
      <c r="CC15" s="4">
        <v>1</v>
      </c>
      <c r="CD15" s="8">
        <v>39.11</v>
      </c>
      <c r="CE15" s="7"/>
      <c r="CF15" s="7">
        <v>-0.1999</v>
      </c>
      <c r="CG15" s="2" t="s">
        <v>239</v>
      </c>
      <c r="CH15" s="2" t="s">
        <v>226</v>
      </c>
      <c r="CI15" s="2" t="s">
        <v>485</v>
      </c>
      <c r="CJ15" s="2" t="s">
        <v>486</v>
      </c>
      <c r="CK15" s="2" t="s">
        <v>241</v>
      </c>
      <c r="CL15" s="2" t="s">
        <v>229</v>
      </c>
      <c r="CM15" s="4"/>
      <c r="CN15" s="8"/>
      <c r="CO15" s="4"/>
      <c r="CP15" s="8"/>
      <c r="CQ15" s="7"/>
      <c r="CR15" s="7"/>
      <c r="CS15" s="2" t="s">
        <v>239</v>
      </c>
      <c r="CT15" s="2" t="s">
        <v>226</v>
      </c>
      <c r="CU15" s="2" t="s">
        <v>483</v>
      </c>
      <c r="CV15" s="2" t="s">
        <v>487</v>
      </c>
      <c r="CW15" s="2" t="s">
        <v>241</v>
      </c>
      <c r="CX15" s="2" t="s">
        <v>229</v>
      </c>
      <c r="CY15" s="4"/>
      <c r="CZ15" s="8"/>
      <c r="DA15" s="4"/>
      <c r="DB15" s="8"/>
      <c r="DC15" s="7"/>
      <c r="DD15" s="7"/>
      <c r="DE15" s="2" t="s">
        <v>239</v>
      </c>
      <c r="DF15" s="2" t="s">
        <v>226</v>
      </c>
      <c r="DG15" s="2" t="s">
        <v>483</v>
      </c>
      <c r="DH15" s="2" t="s">
        <v>488</v>
      </c>
      <c r="DI15" s="2" t="s">
        <v>241</v>
      </c>
      <c r="DJ15" s="2" t="s">
        <v>229</v>
      </c>
      <c r="DK15" s="4"/>
      <c r="DL15" s="8"/>
      <c r="DM15" s="4"/>
      <c r="DN15" s="8"/>
      <c r="DO15" s="7"/>
      <c r="DP15" s="7"/>
      <c r="DQ15" s="2" t="s">
        <v>239</v>
      </c>
      <c r="DR15" s="2" t="s">
        <v>226</v>
      </c>
      <c r="DS15" s="2" t="s">
        <v>489</v>
      </c>
      <c r="DT15" s="2" t="s">
        <v>375</v>
      </c>
      <c r="DU15" s="2" t="s">
        <v>241</v>
      </c>
      <c r="DV15" s="2" t="s">
        <v>229</v>
      </c>
      <c r="DW15" s="4"/>
      <c r="DX15" s="8"/>
      <c r="DY15" s="4"/>
      <c r="DZ15" s="8"/>
      <c r="EA15" s="7"/>
      <c r="EB15" s="7"/>
      <c r="EC15" s="2" t="s">
        <v>239</v>
      </c>
      <c r="ED15" s="2" t="s">
        <v>226</v>
      </c>
      <c r="EE15" s="2" t="s">
        <v>490</v>
      </c>
      <c r="EF15" s="2" t="s">
        <v>229</v>
      </c>
      <c r="EG15" s="2" t="s">
        <v>241</v>
      </c>
      <c r="EH15" s="2" t="s">
        <v>229</v>
      </c>
      <c r="EI15" s="4"/>
      <c r="EJ15" s="8"/>
      <c r="EK15" s="4">
        <v>1</v>
      </c>
      <c r="EL15" s="8">
        <v>36.99</v>
      </c>
      <c r="EM15" s="7">
        <v>-1</v>
      </c>
      <c r="EN15" s="7">
        <v>-1</v>
      </c>
      <c r="EO15" s="2" t="s">
        <v>239</v>
      </c>
      <c r="EP15" s="2" t="s">
        <v>226</v>
      </c>
      <c r="EQ15" s="2" t="s">
        <v>429</v>
      </c>
      <c r="ER15" s="2" t="s">
        <v>491</v>
      </c>
      <c r="ES15" s="2" t="s">
        <v>241</v>
      </c>
      <c r="ET15" s="2" t="s">
        <v>229</v>
      </c>
      <c r="EU15" s="4">
        <v>1</v>
      </c>
      <c r="EV15" s="8">
        <v>27.34</v>
      </c>
      <c r="EW15" s="4"/>
      <c r="EX15" s="8"/>
      <c r="EY15" s="7"/>
      <c r="EZ15" s="7"/>
      <c r="FA15" s="2" t="s">
        <v>239</v>
      </c>
      <c r="FB15" s="2" t="s">
        <v>226</v>
      </c>
      <c r="FC15" s="2" t="s">
        <v>483</v>
      </c>
      <c r="FD15" s="2" t="s">
        <v>487</v>
      </c>
      <c r="FE15" s="2" t="s">
        <v>241</v>
      </c>
      <c r="FF15" s="2" t="s">
        <v>229</v>
      </c>
      <c r="FG15" s="4"/>
      <c r="FH15" s="8"/>
      <c r="FI15" s="4"/>
      <c r="FJ15" s="8"/>
      <c r="FK15" s="7"/>
      <c r="FL15" s="7"/>
      <c r="FM15" s="2" t="s">
        <v>239</v>
      </c>
      <c r="FN15" s="2" t="s">
        <v>226</v>
      </c>
      <c r="FO15" s="2" t="s">
        <v>483</v>
      </c>
      <c r="FP15" s="2" t="s">
        <v>229</v>
      </c>
      <c r="FQ15" s="2" t="s">
        <v>241</v>
      </c>
      <c r="FR15" s="2" t="s">
        <v>229</v>
      </c>
      <c r="FS15" s="4"/>
      <c r="FT15" s="8"/>
      <c r="FU15" s="4"/>
      <c r="FV15" s="8"/>
      <c r="FW15" s="7"/>
      <c r="FX15" s="7"/>
      <c r="FY15" s="2" t="s">
        <v>239</v>
      </c>
      <c r="FZ15" s="2" t="s">
        <v>226</v>
      </c>
      <c r="GA15" s="2" t="s">
        <v>492</v>
      </c>
      <c r="GB15" s="2" t="s">
        <v>229</v>
      </c>
      <c r="GC15" s="2" t="s">
        <v>241</v>
      </c>
      <c r="GD15" s="2" t="s">
        <v>229</v>
      </c>
      <c r="GE15" s="4"/>
      <c r="GF15" s="8"/>
      <c r="GG15" s="4">
        <v>1</v>
      </c>
      <c r="GH15" s="8">
        <v>38.04</v>
      </c>
      <c r="GI15" s="7">
        <v>-1</v>
      </c>
      <c r="GJ15" s="7">
        <v>-1</v>
      </c>
      <c r="GK15" s="2" t="s">
        <v>239</v>
      </c>
      <c r="GL15" s="2" t="s">
        <v>226</v>
      </c>
      <c r="GM15" s="2" t="s">
        <v>256</v>
      </c>
      <c r="GN15" s="2" t="s">
        <v>493</v>
      </c>
      <c r="GO15" s="2" t="s">
        <v>241</v>
      </c>
      <c r="GP15" s="2" t="s">
        <v>229</v>
      </c>
      <c r="GQ15" s="4"/>
      <c r="GR15" s="8"/>
      <c r="GS15" s="4"/>
      <c r="GT15" s="8"/>
      <c r="GU15" s="7"/>
      <c r="GV15" s="7"/>
      <c r="GW15" s="2" t="s">
        <v>239</v>
      </c>
      <c r="GX15" s="2" t="s">
        <v>226</v>
      </c>
      <c r="GY15" s="2" t="s">
        <v>483</v>
      </c>
      <c r="GZ15" s="2" t="s">
        <v>494</v>
      </c>
      <c r="HA15" s="2" t="s">
        <v>241</v>
      </c>
      <c r="HB15" s="2" t="s">
        <v>229</v>
      </c>
      <c r="HC15" s="4"/>
      <c r="HD15" s="8"/>
      <c r="HE15" s="4"/>
      <c r="HF15" s="8"/>
      <c r="HG15" s="7"/>
      <c r="HH15" s="7"/>
      <c r="HI15" s="2" t="s">
        <v>239</v>
      </c>
      <c r="HJ15" s="2" t="s">
        <v>226</v>
      </c>
      <c r="HK15" s="2" t="s">
        <v>332</v>
      </c>
      <c r="HL15" s="2" t="s">
        <v>459</v>
      </c>
      <c r="HM15" s="2" t="s">
        <v>241</v>
      </c>
      <c r="HN15" s="2" t="s">
        <v>229</v>
      </c>
      <c r="HO15" s="4"/>
      <c r="HP15" s="8"/>
      <c r="HQ15" s="4"/>
      <c r="HR15" s="8"/>
      <c r="HS15" s="7"/>
      <c r="HT15" s="7"/>
      <c r="HU15" s="2" t="s">
        <v>239</v>
      </c>
      <c r="HV15" s="2" t="s">
        <v>226</v>
      </c>
      <c r="HW15" s="2" t="s">
        <v>264</v>
      </c>
      <c r="HX15" s="2" t="s">
        <v>437</v>
      </c>
      <c r="HY15" s="2" t="s">
        <v>241</v>
      </c>
      <c r="HZ15" s="2" t="s">
        <v>229</v>
      </c>
      <c r="IA15" s="4"/>
      <c r="IB15" s="8"/>
      <c r="IC15" s="4"/>
      <c r="ID15" s="8"/>
      <c r="IE15" s="7"/>
      <c r="IF15" s="7"/>
      <c r="IG15" s="2" t="s">
        <v>266</v>
      </c>
      <c r="IH15" s="2" t="s">
        <v>226</v>
      </c>
      <c r="II15" s="2" t="s">
        <v>229</v>
      </c>
      <c r="IJ15" s="2" t="s">
        <v>229</v>
      </c>
      <c r="IK15" s="2" t="s">
        <v>241</v>
      </c>
      <c r="IL15" s="2" t="s">
        <v>229</v>
      </c>
      <c r="IM15" s="4"/>
      <c r="IN15" s="8"/>
      <c r="IO15" s="4"/>
      <c r="IP15" s="8"/>
      <c r="IQ15" s="7"/>
      <c r="IR15" s="7"/>
      <c r="IS15" s="2" t="s">
        <v>267</v>
      </c>
      <c r="IT15" s="2" t="s">
        <v>226</v>
      </c>
      <c r="IU15" s="2" t="s">
        <v>229</v>
      </c>
      <c r="IV15" s="2" t="s">
        <v>229</v>
      </c>
      <c r="IW15" s="2" t="s">
        <v>241</v>
      </c>
      <c r="IX15" s="2" t="s">
        <v>229</v>
      </c>
      <c r="IY15" s="4"/>
      <c r="IZ15" s="8"/>
      <c r="JA15" s="4"/>
      <c r="JB15" s="8"/>
      <c r="JC15" s="7"/>
      <c r="JD15" s="7"/>
      <c r="JE15" s="2" t="s">
        <v>239</v>
      </c>
      <c r="JF15" s="2" t="s">
        <v>226</v>
      </c>
      <c r="JG15" s="2" t="s">
        <v>268</v>
      </c>
      <c r="JH15" s="2" t="s">
        <v>495</v>
      </c>
      <c r="JI15" s="2" t="s">
        <v>241</v>
      </c>
      <c r="JJ15" s="2" t="s">
        <v>229</v>
      </c>
      <c r="JK15" s="4"/>
      <c r="JL15" s="8"/>
      <c r="JM15" s="4"/>
      <c r="JN15" s="8"/>
      <c r="JO15" s="7"/>
      <c r="JP15" s="7"/>
      <c r="JQ15" s="2" t="s">
        <v>229</v>
      </c>
      <c r="JR15" s="2" t="s">
        <v>229</v>
      </c>
      <c r="JS15" s="2" t="s">
        <v>229</v>
      </c>
      <c r="JT15" s="2" t="s">
        <v>229</v>
      </c>
      <c r="JU15" s="2" t="s">
        <v>229</v>
      </c>
      <c r="JV15" s="2" t="s">
        <v>229</v>
      </c>
      <c r="JW15" s="4"/>
      <c r="JX15" s="8"/>
      <c r="JY15" s="4"/>
      <c r="JZ15" s="8"/>
      <c r="KA15" s="7"/>
      <c r="KB15" s="7"/>
      <c r="KC15" s="2" t="s">
        <v>272</v>
      </c>
      <c r="KD15" s="2" t="s">
        <v>226</v>
      </c>
      <c r="KE15" s="2" t="s">
        <v>229</v>
      </c>
      <c r="KF15" s="2" t="s">
        <v>229</v>
      </c>
      <c r="KG15" s="2" t="s">
        <v>241</v>
      </c>
      <c r="KH15" s="2" t="s">
        <v>229</v>
      </c>
      <c r="KI15" s="4"/>
      <c r="KJ15" s="8"/>
      <c r="KK15" s="4"/>
      <c r="KL15" s="8"/>
      <c r="KM15" s="7"/>
      <c r="KN15" s="7"/>
      <c r="KO15" s="2" t="s">
        <v>272</v>
      </c>
      <c r="KP15" s="2" t="s">
        <v>226</v>
      </c>
      <c r="KQ15" s="2" t="s">
        <v>229</v>
      </c>
      <c r="KR15" s="2" t="s">
        <v>229</v>
      </c>
      <c r="KS15" s="2" t="s">
        <v>241</v>
      </c>
      <c r="KT15" s="2" t="s">
        <v>229</v>
      </c>
      <c r="KU15" s="4"/>
      <c r="KV15" s="8"/>
      <c r="KW15" s="4"/>
      <c r="KX15" s="8"/>
      <c r="KY15" s="7"/>
      <c r="KZ15" s="7"/>
      <c r="LA15" s="2" t="s">
        <v>272</v>
      </c>
      <c r="LB15" s="2" t="s">
        <v>226</v>
      </c>
      <c r="LC15" s="2" t="s">
        <v>229</v>
      </c>
      <c r="LD15" s="2" t="s">
        <v>229</v>
      </c>
      <c r="LE15" s="2" t="s">
        <v>241</v>
      </c>
      <c r="LF15" s="2" t="s">
        <v>229</v>
      </c>
      <c r="LG15" s="4"/>
      <c r="LH15" s="8"/>
      <c r="LI15" s="4"/>
      <c r="LJ15" s="8"/>
      <c r="LK15" s="7"/>
      <c r="LL15" s="7"/>
      <c r="LM15" s="2" t="s">
        <v>239</v>
      </c>
      <c r="LN15" s="2" t="s">
        <v>226</v>
      </c>
      <c r="LO15" s="2" t="s">
        <v>492</v>
      </c>
      <c r="LP15" s="2" t="s">
        <v>229</v>
      </c>
      <c r="LQ15" s="2" t="s">
        <v>241</v>
      </c>
      <c r="LR15" s="2" t="s">
        <v>229</v>
      </c>
      <c r="LS15" s="4"/>
      <c r="LT15" s="8"/>
      <c r="LU15" s="4"/>
      <c r="LV15" s="8"/>
      <c r="LW15" s="7"/>
      <c r="LX15" s="7"/>
      <c r="LY15" s="2" t="s">
        <v>239</v>
      </c>
      <c r="LZ15" s="2" t="s">
        <v>275</v>
      </c>
      <c r="MA15" s="2" t="s">
        <v>496</v>
      </c>
      <c r="MB15" s="2" t="s">
        <v>497</v>
      </c>
      <c r="MC15" s="2" t="s">
        <v>241</v>
      </c>
      <c r="MD15" s="2" t="s">
        <v>229</v>
      </c>
      <c r="ME15" s="4"/>
      <c r="MF15" s="8"/>
      <c r="MG15" s="4"/>
      <c r="MH15" s="8"/>
      <c r="MI15" s="7"/>
      <c r="MJ15" s="7"/>
      <c r="MK15" s="2" t="s">
        <v>266</v>
      </c>
      <c r="ML15" s="2" t="s">
        <v>226</v>
      </c>
      <c r="MM15" s="2" t="s">
        <v>229</v>
      </c>
      <c r="MN15" s="2" t="s">
        <v>229</v>
      </c>
      <c r="MO15" s="2" t="s">
        <v>241</v>
      </c>
      <c r="MP15" s="2" t="s">
        <v>229</v>
      </c>
      <c r="MQ15" s="4"/>
      <c r="MR15" s="8"/>
      <c r="MS15" s="4"/>
      <c r="MT15" s="8"/>
      <c r="MU15" s="7"/>
      <c r="MV15" s="7"/>
      <c r="MW15" s="2" t="s">
        <v>239</v>
      </c>
      <c r="MX15" s="2" t="s">
        <v>226</v>
      </c>
      <c r="MY15" s="2" t="s">
        <v>279</v>
      </c>
      <c r="MZ15" s="2" t="s">
        <v>229</v>
      </c>
      <c r="NA15" s="2" t="s">
        <v>241</v>
      </c>
      <c r="NB15" s="2" t="s">
        <v>229</v>
      </c>
      <c r="NC15" s="4"/>
      <c r="ND15" s="8"/>
      <c r="NE15" s="4"/>
      <c r="NF15" s="8"/>
      <c r="NG15" s="7"/>
      <c r="NH15" s="7"/>
      <c r="NI15" s="2" t="s">
        <v>239</v>
      </c>
      <c r="NJ15" s="2" t="s">
        <v>260</v>
      </c>
      <c r="NK15" s="2" t="s">
        <v>483</v>
      </c>
      <c r="NL15" s="2" t="s">
        <v>494</v>
      </c>
      <c r="NM15" s="2" t="s">
        <v>241</v>
      </c>
      <c r="NN15" s="2" t="s">
        <v>229</v>
      </c>
      <c r="NO15" s="4"/>
      <c r="NP15" s="8"/>
      <c r="NQ15" s="4"/>
      <c r="NR15" s="8"/>
      <c r="NS15" s="7"/>
      <c r="NT15" s="7"/>
      <c r="NU15" s="2" t="s">
        <v>272</v>
      </c>
      <c r="NV15" s="2" t="s">
        <v>226</v>
      </c>
      <c r="NW15" s="2" t="s">
        <v>229</v>
      </c>
      <c r="NX15" s="2" t="s">
        <v>229</v>
      </c>
      <c r="NY15" s="2" t="s">
        <v>241</v>
      </c>
      <c r="NZ15" s="2" t="s">
        <v>229</v>
      </c>
      <c r="OA15" s="4"/>
      <c r="OB15" s="8"/>
      <c r="OC15" s="4"/>
      <c r="OD15" s="8"/>
      <c r="OE15" s="7"/>
      <c r="OF15" s="7"/>
      <c r="OG15" s="2" t="s">
        <v>239</v>
      </c>
      <c r="OH15" s="2" t="s">
        <v>226</v>
      </c>
      <c r="OI15" s="2" t="s">
        <v>229</v>
      </c>
      <c r="OJ15" s="2" t="s">
        <v>229</v>
      </c>
      <c r="OK15" s="2" t="s">
        <v>241</v>
      </c>
      <c r="OL15" s="2" t="s">
        <v>229</v>
      </c>
      <c r="OM15" s="4"/>
      <c r="ON15" s="8"/>
      <c r="OO15" s="4"/>
      <c r="OP15" s="8"/>
      <c r="OQ15" s="7"/>
      <c r="OR15" s="7"/>
      <c r="OS15" s="2" t="s">
        <v>229</v>
      </c>
      <c r="OT15" s="2" t="s">
        <v>229</v>
      </c>
      <c r="OU15" s="2" t="s">
        <v>229</v>
      </c>
      <c r="OV15" s="2" t="s">
        <v>229</v>
      </c>
      <c r="OW15" s="2" t="s">
        <v>229</v>
      </c>
      <c r="OX15" s="2" t="s">
        <v>229</v>
      </c>
      <c r="OY15" s="4"/>
      <c r="OZ15" s="8"/>
      <c r="PA15" s="4"/>
      <c r="PB15" s="8"/>
      <c r="PC15" s="7"/>
      <c r="PD15" s="7"/>
      <c r="PE15" s="2" t="s">
        <v>281</v>
      </c>
      <c r="PF15" s="2" t="s">
        <v>226</v>
      </c>
      <c r="PG15" s="2" t="s">
        <v>229</v>
      </c>
      <c r="PH15" s="2" t="s">
        <v>229</v>
      </c>
      <c r="PI15" s="2" t="s">
        <v>241</v>
      </c>
      <c r="PJ15" s="2" t="s">
        <v>229</v>
      </c>
      <c r="PK15" s="4"/>
      <c r="PL15" s="8"/>
      <c r="PM15" s="4"/>
      <c r="PN15" s="8"/>
      <c r="PO15" s="7"/>
      <c r="PP15" s="7"/>
      <c r="PQ15" s="2" t="s">
        <v>266</v>
      </c>
      <c r="PR15" s="2" t="s">
        <v>275</v>
      </c>
      <c r="PS15" s="2" t="s">
        <v>229</v>
      </c>
      <c r="PT15" s="2" t="s">
        <v>229</v>
      </c>
      <c r="PU15" s="2" t="s">
        <v>241</v>
      </c>
      <c r="PV15" s="2" t="s">
        <v>229</v>
      </c>
      <c r="PW15" s="4"/>
      <c r="PX15" s="8"/>
      <c r="PY15" s="4"/>
      <c r="PZ15" s="8"/>
      <c r="QA15" s="7"/>
      <c r="QB15" s="7"/>
      <c r="QC15" s="2" t="s">
        <v>281</v>
      </c>
      <c r="QD15" s="2" t="s">
        <v>226</v>
      </c>
      <c r="QE15" s="2" t="s">
        <v>229</v>
      </c>
      <c r="QF15" s="2" t="s">
        <v>229</v>
      </c>
      <c r="QG15" s="2" t="s">
        <v>241</v>
      </c>
      <c r="QH15" s="2" t="s">
        <v>229</v>
      </c>
      <c r="QI15" s="4"/>
      <c r="QJ15" s="8"/>
      <c r="QK15" s="4"/>
      <c r="QL15" s="8"/>
      <c r="QM15" s="7"/>
      <c r="QN15" s="7"/>
      <c r="QO15" s="2" t="s">
        <v>272</v>
      </c>
      <c r="QP15" s="2" t="s">
        <v>226</v>
      </c>
      <c r="QQ15" s="2" t="s">
        <v>229</v>
      </c>
      <c r="QR15" s="2" t="s">
        <v>229</v>
      </c>
      <c r="QS15" s="2" t="s">
        <v>241</v>
      </c>
      <c r="QT15" s="2" t="s">
        <v>229</v>
      </c>
      <c r="QU15" s="4"/>
      <c r="QV15" s="8"/>
      <c r="QW15" s="4"/>
      <c r="QX15" s="8"/>
      <c r="QY15" s="7"/>
      <c r="QZ15" s="7"/>
      <c r="RA15" s="2" t="s">
        <v>239</v>
      </c>
      <c r="RB15" s="2" t="s">
        <v>275</v>
      </c>
      <c r="RC15" s="2" t="s">
        <v>338</v>
      </c>
      <c r="RD15" s="2" t="s">
        <v>229</v>
      </c>
      <c r="RE15" s="2" t="s">
        <v>241</v>
      </c>
      <c r="RF15" s="2" t="s">
        <v>229</v>
      </c>
      <c r="RG15" s="4"/>
      <c r="RH15" s="8"/>
      <c r="RI15" s="4"/>
      <c r="RJ15" s="8"/>
      <c r="RK15" s="7"/>
      <c r="RL15" s="7"/>
      <c r="RM15" s="2" t="s">
        <v>229</v>
      </c>
      <c r="RN15" s="2" t="s">
        <v>229</v>
      </c>
      <c r="RO15" s="2" t="s">
        <v>229</v>
      </c>
      <c r="RP15" s="2" t="s">
        <v>229</v>
      </c>
      <c r="RQ15" s="2" t="s">
        <v>229</v>
      </c>
      <c r="RR15" s="2" t="s">
        <v>229</v>
      </c>
      <c r="RS15" s="4"/>
      <c r="RT15" s="8"/>
      <c r="RU15" s="4"/>
      <c r="RV15" s="8"/>
      <c r="RW15" s="7"/>
      <c r="RX15" s="7"/>
      <c r="RY15" s="2" t="s">
        <v>266</v>
      </c>
      <c r="RZ15" s="2" t="s">
        <v>275</v>
      </c>
      <c r="SA15" s="2" t="s">
        <v>229</v>
      </c>
      <c r="SB15" s="2" t="s">
        <v>229</v>
      </c>
      <c r="SC15" s="2" t="s">
        <v>241</v>
      </c>
      <c r="SD15" s="2" t="s">
        <v>229</v>
      </c>
      <c r="SE15" s="4">
        <v>224</v>
      </c>
      <c r="SF15" s="4"/>
      <c r="SG15" s="4"/>
      <c r="SH15" s="4"/>
      <c r="SI15" s="4">
        <v>93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>
        <v>60</v>
      </c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>
        <v>100</v>
      </c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</row>
    <row r="16">
      <c r="A16" s="2" t="s">
        <v>498</v>
      </c>
      <c r="B16" s="2" t="s">
        <v>216</v>
      </c>
      <c r="C16" s="2" t="s">
        <v>217</v>
      </c>
      <c r="D16" s="2" t="s">
        <v>218</v>
      </c>
      <c r="E16" s="2" t="s">
        <v>219</v>
      </c>
      <c r="F16" s="2" t="s">
        <v>220</v>
      </c>
      <c r="G16" s="2" t="s">
        <v>221</v>
      </c>
      <c r="H16" s="2" t="s">
        <v>222</v>
      </c>
      <c r="I16" s="2" t="s">
        <v>223</v>
      </c>
      <c r="J16" s="2" t="s">
        <v>285</v>
      </c>
      <c r="K16" s="2" t="s">
        <v>481</v>
      </c>
      <c r="L16" s="3">
        <v>36.72</v>
      </c>
      <c r="M16" s="3">
        <v>38.56</v>
      </c>
      <c r="N16" s="3">
        <v>69.99</v>
      </c>
      <c r="O16" s="2" t="s">
        <v>226</v>
      </c>
      <c r="P16" s="2" t="s">
        <v>413</v>
      </c>
      <c r="Q16" s="2" t="s">
        <v>228</v>
      </c>
      <c r="R16" s="2" t="s">
        <v>229</v>
      </c>
      <c r="S16" s="2" t="s">
        <v>482</v>
      </c>
      <c r="T16" s="2" t="s">
        <v>231</v>
      </c>
      <c r="U16" s="2" t="s">
        <v>286</v>
      </c>
      <c r="V16" s="2" t="s">
        <v>233</v>
      </c>
      <c r="W16" s="2" t="s">
        <v>234</v>
      </c>
      <c r="X16" s="2" t="s">
        <v>235</v>
      </c>
      <c r="Y16" s="2" t="s">
        <v>485</v>
      </c>
      <c r="Z16" s="4">
        <v>371</v>
      </c>
      <c r="AA16" s="4">
        <f>=ROUNDDOWN(11.59375,0)</f>
      </c>
      <c r="AB16" s="5">
        <v>32</v>
      </c>
      <c r="AC16" s="2" t="s">
        <v>445</v>
      </c>
      <c r="AD16" s="4">
        <v>170</v>
      </c>
      <c r="AE16" s="4">
        <v>560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>
        <v>57</v>
      </c>
      <c r="AQ16" s="8">
        <v>2235.32</v>
      </c>
      <c r="AR16" s="4">
        <v>13</v>
      </c>
      <c r="AS16" s="8">
        <v>579.38</v>
      </c>
      <c r="AT16" s="7">
        <v>3.3846</v>
      </c>
      <c r="AU16" s="7">
        <v>2.8581</v>
      </c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>
        <v>0.6871</v>
      </c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 t="s">
        <v>229</v>
      </c>
      <c r="BJ16" s="4">
        <v>57</v>
      </c>
      <c r="BK16" s="8">
        <v>2235.32</v>
      </c>
      <c r="BL16" s="2" t="s">
        <v>499</v>
      </c>
      <c r="BM16" s="7">
        <v>1</v>
      </c>
      <c r="BN16" s="7">
        <v>1</v>
      </c>
      <c r="BO16" s="4">
        <v>11</v>
      </c>
      <c r="BP16" s="8">
        <v>499.73</v>
      </c>
      <c r="BQ16" s="4">
        <v>3</v>
      </c>
      <c r="BR16" s="8">
        <v>136.29</v>
      </c>
      <c r="BS16" s="7">
        <v>2.6667</v>
      </c>
      <c r="BT16" s="7">
        <v>2.6667</v>
      </c>
      <c r="BU16" s="2" t="s">
        <v>239</v>
      </c>
      <c r="BV16" s="2" t="s">
        <v>226</v>
      </c>
      <c r="BW16" s="2" t="s">
        <v>229</v>
      </c>
      <c r="BX16" s="2" t="s">
        <v>350</v>
      </c>
      <c r="BY16" s="2" t="s">
        <v>241</v>
      </c>
      <c r="BZ16" s="2" t="s">
        <v>229</v>
      </c>
      <c r="CA16" s="4">
        <v>32</v>
      </c>
      <c r="CB16" s="8">
        <v>1202.56</v>
      </c>
      <c r="CC16" s="4">
        <v>4</v>
      </c>
      <c r="CD16" s="8">
        <v>182.52</v>
      </c>
      <c r="CE16" s="7">
        <v>7</v>
      </c>
      <c r="CF16" s="7">
        <v>5.5886</v>
      </c>
      <c r="CG16" s="2" t="s">
        <v>239</v>
      </c>
      <c r="CH16" s="2" t="s">
        <v>226</v>
      </c>
      <c r="CI16" s="2" t="s">
        <v>485</v>
      </c>
      <c r="CJ16" s="2" t="s">
        <v>486</v>
      </c>
      <c r="CK16" s="2" t="s">
        <v>241</v>
      </c>
      <c r="CL16" s="2" t="s">
        <v>229</v>
      </c>
      <c r="CM16" s="4">
        <v>6</v>
      </c>
      <c r="CN16" s="8">
        <v>225.48</v>
      </c>
      <c r="CO16" s="4">
        <v>1</v>
      </c>
      <c r="CP16" s="8">
        <v>45.63</v>
      </c>
      <c r="CQ16" s="7">
        <v>5</v>
      </c>
      <c r="CR16" s="7">
        <v>3.9415</v>
      </c>
      <c r="CS16" s="2" t="s">
        <v>239</v>
      </c>
      <c r="CT16" s="2" t="s">
        <v>226</v>
      </c>
      <c r="CU16" s="2" t="s">
        <v>485</v>
      </c>
      <c r="CV16" s="2" t="s">
        <v>486</v>
      </c>
      <c r="CW16" s="2" t="s">
        <v>241</v>
      </c>
      <c r="CX16" s="2" t="s">
        <v>229</v>
      </c>
      <c r="CY16" s="4"/>
      <c r="CZ16" s="8"/>
      <c r="DA16" s="4">
        <v>1</v>
      </c>
      <c r="DB16" s="8">
        <v>42.96</v>
      </c>
      <c r="DC16" s="7">
        <v>-1</v>
      </c>
      <c r="DD16" s="7">
        <v>-1</v>
      </c>
      <c r="DE16" s="2" t="s">
        <v>239</v>
      </c>
      <c r="DF16" s="2" t="s">
        <v>226</v>
      </c>
      <c r="DG16" s="2" t="s">
        <v>485</v>
      </c>
      <c r="DH16" s="2" t="s">
        <v>488</v>
      </c>
      <c r="DI16" s="2" t="s">
        <v>241</v>
      </c>
      <c r="DJ16" s="2" t="s">
        <v>229</v>
      </c>
      <c r="DK16" s="4"/>
      <c r="DL16" s="8"/>
      <c r="DM16" s="4"/>
      <c r="DN16" s="8"/>
      <c r="DO16" s="7"/>
      <c r="DP16" s="7"/>
      <c r="DQ16" s="2" t="s">
        <v>239</v>
      </c>
      <c r="DR16" s="2" t="s">
        <v>226</v>
      </c>
      <c r="DS16" s="2" t="s">
        <v>489</v>
      </c>
      <c r="DT16" s="2" t="s">
        <v>500</v>
      </c>
      <c r="DU16" s="2" t="s">
        <v>241</v>
      </c>
      <c r="DV16" s="2" t="s">
        <v>229</v>
      </c>
      <c r="DW16" s="4"/>
      <c r="DX16" s="8"/>
      <c r="DY16" s="4"/>
      <c r="DZ16" s="8"/>
      <c r="EA16" s="7"/>
      <c r="EB16" s="7"/>
      <c r="EC16" s="2" t="s">
        <v>239</v>
      </c>
      <c r="ED16" s="2" t="s">
        <v>226</v>
      </c>
      <c r="EE16" s="2" t="s">
        <v>490</v>
      </c>
      <c r="EF16" s="2" t="s">
        <v>229</v>
      </c>
      <c r="EG16" s="2" t="s">
        <v>241</v>
      </c>
      <c r="EH16" s="2" t="s">
        <v>229</v>
      </c>
      <c r="EI16" s="4"/>
      <c r="EJ16" s="8"/>
      <c r="EK16" s="4">
        <v>2</v>
      </c>
      <c r="EL16" s="8">
        <v>86.3</v>
      </c>
      <c r="EM16" s="7">
        <v>-1</v>
      </c>
      <c r="EN16" s="7">
        <v>-1</v>
      </c>
      <c r="EO16" s="2" t="s">
        <v>239</v>
      </c>
      <c r="EP16" s="2" t="s">
        <v>226</v>
      </c>
      <c r="EQ16" s="2" t="s">
        <v>468</v>
      </c>
      <c r="ER16" s="2" t="s">
        <v>501</v>
      </c>
      <c r="ES16" s="2" t="s">
        <v>241</v>
      </c>
      <c r="ET16" s="2" t="s">
        <v>229</v>
      </c>
      <c r="EU16" s="4">
        <v>1</v>
      </c>
      <c r="EV16" s="8">
        <v>32.83</v>
      </c>
      <c r="EW16" s="4"/>
      <c r="EX16" s="8"/>
      <c r="EY16" s="7"/>
      <c r="EZ16" s="7"/>
      <c r="FA16" s="2" t="s">
        <v>239</v>
      </c>
      <c r="FB16" s="2" t="s">
        <v>226</v>
      </c>
      <c r="FC16" s="2" t="s">
        <v>485</v>
      </c>
      <c r="FD16" s="2" t="s">
        <v>488</v>
      </c>
      <c r="FE16" s="2" t="s">
        <v>241</v>
      </c>
      <c r="FF16" s="2" t="s">
        <v>229</v>
      </c>
      <c r="FG16" s="4"/>
      <c r="FH16" s="8"/>
      <c r="FI16" s="4"/>
      <c r="FJ16" s="8"/>
      <c r="FK16" s="7"/>
      <c r="FL16" s="7"/>
      <c r="FM16" s="2" t="s">
        <v>239</v>
      </c>
      <c r="FN16" s="2" t="s">
        <v>226</v>
      </c>
      <c r="FO16" s="2" t="s">
        <v>485</v>
      </c>
      <c r="FP16" s="2" t="s">
        <v>502</v>
      </c>
      <c r="FQ16" s="2" t="s">
        <v>241</v>
      </c>
      <c r="FR16" s="2" t="s">
        <v>229</v>
      </c>
      <c r="FS16" s="4">
        <v>2</v>
      </c>
      <c r="FT16" s="8">
        <v>60.52</v>
      </c>
      <c r="FU16" s="4"/>
      <c r="FV16" s="8"/>
      <c r="FW16" s="7"/>
      <c r="FX16" s="7"/>
      <c r="FY16" s="2" t="s">
        <v>239</v>
      </c>
      <c r="FZ16" s="2" t="s">
        <v>226</v>
      </c>
      <c r="GA16" s="2" t="s">
        <v>492</v>
      </c>
      <c r="GB16" s="2" t="s">
        <v>503</v>
      </c>
      <c r="GC16" s="2" t="s">
        <v>241</v>
      </c>
      <c r="GD16" s="2" t="s">
        <v>229</v>
      </c>
      <c r="GE16" s="4"/>
      <c r="GF16" s="8"/>
      <c r="GG16" s="4"/>
      <c r="GH16" s="8"/>
      <c r="GI16" s="7"/>
      <c r="GJ16" s="7"/>
      <c r="GK16" s="2" t="s">
        <v>239</v>
      </c>
      <c r="GL16" s="2" t="s">
        <v>226</v>
      </c>
      <c r="GM16" s="2" t="s">
        <v>256</v>
      </c>
      <c r="GN16" s="2" t="s">
        <v>473</v>
      </c>
      <c r="GO16" s="2" t="s">
        <v>241</v>
      </c>
      <c r="GP16" s="2" t="s">
        <v>229</v>
      </c>
      <c r="GQ16" s="4"/>
      <c r="GR16" s="8"/>
      <c r="GS16" s="4"/>
      <c r="GT16" s="8"/>
      <c r="GU16" s="7"/>
      <c r="GV16" s="7"/>
      <c r="GW16" s="2" t="s">
        <v>239</v>
      </c>
      <c r="GX16" s="2" t="s">
        <v>226</v>
      </c>
      <c r="GY16" s="2" t="s">
        <v>485</v>
      </c>
      <c r="GZ16" s="2" t="s">
        <v>504</v>
      </c>
      <c r="HA16" s="2" t="s">
        <v>241</v>
      </c>
      <c r="HB16" s="2" t="s">
        <v>229</v>
      </c>
      <c r="HC16" s="4">
        <v>5</v>
      </c>
      <c r="HD16" s="8">
        <v>214.2</v>
      </c>
      <c r="HE16" s="4">
        <v>2</v>
      </c>
      <c r="HF16" s="8">
        <v>85.68</v>
      </c>
      <c r="HG16" s="7">
        <v>1.5</v>
      </c>
      <c r="HH16" s="7">
        <v>1.5</v>
      </c>
      <c r="HI16" s="2" t="s">
        <v>239</v>
      </c>
      <c r="HJ16" s="2" t="s">
        <v>226</v>
      </c>
      <c r="HK16" s="2" t="s">
        <v>332</v>
      </c>
      <c r="HL16" s="2" t="s">
        <v>505</v>
      </c>
      <c r="HM16" s="2" t="s">
        <v>241</v>
      </c>
      <c r="HN16" s="2" t="s">
        <v>229</v>
      </c>
      <c r="HO16" s="4"/>
      <c r="HP16" s="8"/>
      <c r="HQ16" s="4"/>
      <c r="HR16" s="8"/>
      <c r="HS16" s="7"/>
      <c r="HT16" s="7"/>
      <c r="HU16" s="2" t="s">
        <v>239</v>
      </c>
      <c r="HV16" s="2" t="s">
        <v>226</v>
      </c>
      <c r="HW16" s="2" t="s">
        <v>264</v>
      </c>
      <c r="HX16" s="2" t="s">
        <v>506</v>
      </c>
      <c r="HY16" s="2" t="s">
        <v>241</v>
      </c>
      <c r="HZ16" s="2" t="s">
        <v>229</v>
      </c>
      <c r="IA16" s="4"/>
      <c r="IB16" s="8"/>
      <c r="IC16" s="4"/>
      <c r="ID16" s="8"/>
      <c r="IE16" s="7"/>
      <c r="IF16" s="7"/>
      <c r="IG16" s="2" t="s">
        <v>266</v>
      </c>
      <c r="IH16" s="2" t="s">
        <v>226</v>
      </c>
      <c r="II16" s="2" t="s">
        <v>229</v>
      </c>
      <c r="IJ16" s="2" t="s">
        <v>229</v>
      </c>
      <c r="IK16" s="2" t="s">
        <v>241</v>
      </c>
      <c r="IL16" s="2" t="s">
        <v>229</v>
      </c>
      <c r="IM16" s="4"/>
      <c r="IN16" s="8"/>
      <c r="IO16" s="4"/>
      <c r="IP16" s="8"/>
      <c r="IQ16" s="7"/>
      <c r="IR16" s="7"/>
      <c r="IS16" s="2" t="s">
        <v>267</v>
      </c>
      <c r="IT16" s="2" t="s">
        <v>226</v>
      </c>
      <c r="IU16" s="2" t="s">
        <v>229</v>
      </c>
      <c r="IV16" s="2" t="s">
        <v>229</v>
      </c>
      <c r="IW16" s="2" t="s">
        <v>241</v>
      </c>
      <c r="IX16" s="2" t="s">
        <v>229</v>
      </c>
      <c r="IY16" s="4"/>
      <c r="IZ16" s="8"/>
      <c r="JA16" s="4"/>
      <c r="JB16" s="8"/>
      <c r="JC16" s="7"/>
      <c r="JD16" s="7"/>
      <c r="JE16" s="2" t="s">
        <v>239</v>
      </c>
      <c r="JF16" s="2" t="s">
        <v>226</v>
      </c>
      <c r="JG16" s="2" t="s">
        <v>268</v>
      </c>
      <c r="JH16" s="2" t="s">
        <v>507</v>
      </c>
      <c r="JI16" s="2" t="s">
        <v>241</v>
      </c>
      <c r="JJ16" s="2" t="s">
        <v>229</v>
      </c>
      <c r="JK16" s="4"/>
      <c r="JL16" s="8"/>
      <c r="JM16" s="4"/>
      <c r="JN16" s="8"/>
      <c r="JO16" s="7"/>
      <c r="JP16" s="7"/>
      <c r="JQ16" s="2" t="s">
        <v>229</v>
      </c>
      <c r="JR16" s="2" t="s">
        <v>229</v>
      </c>
      <c r="JS16" s="2" t="s">
        <v>229</v>
      </c>
      <c r="JT16" s="2" t="s">
        <v>229</v>
      </c>
      <c r="JU16" s="2" t="s">
        <v>229</v>
      </c>
      <c r="JV16" s="2" t="s">
        <v>229</v>
      </c>
      <c r="JW16" s="4"/>
      <c r="JX16" s="8"/>
      <c r="JY16" s="4"/>
      <c r="JZ16" s="8"/>
      <c r="KA16" s="7"/>
      <c r="KB16" s="7"/>
      <c r="KC16" s="2" t="s">
        <v>272</v>
      </c>
      <c r="KD16" s="2" t="s">
        <v>226</v>
      </c>
      <c r="KE16" s="2" t="s">
        <v>229</v>
      </c>
      <c r="KF16" s="2" t="s">
        <v>229</v>
      </c>
      <c r="KG16" s="2" t="s">
        <v>241</v>
      </c>
      <c r="KH16" s="2" t="s">
        <v>229</v>
      </c>
      <c r="KI16" s="4"/>
      <c r="KJ16" s="8"/>
      <c r="KK16" s="4"/>
      <c r="KL16" s="8"/>
      <c r="KM16" s="7"/>
      <c r="KN16" s="7"/>
      <c r="KO16" s="2" t="s">
        <v>272</v>
      </c>
      <c r="KP16" s="2" t="s">
        <v>226</v>
      </c>
      <c r="KQ16" s="2" t="s">
        <v>229</v>
      </c>
      <c r="KR16" s="2" t="s">
        <v>229</v>
      </c>
      <c r="KS16" s="2" t="s">
        <v>241</v>
      </c>
      <c r="KT16" s="2" t="s">
        <v>229</v>
      </c>
      <c r="KU16" s="4"/>
      <c r="KV16" s="8"/>
      <c r="KW16" s="4"/>
      <c r="KX16" s="8"/>
      <c r="KY16" s="7"/>
      <c r="KZ16" s="7"/>
      <c r="LA16" s="2" t="s">
        <v>272</v>
      </c>
      <c r="LB16" s="2" t="s">
        <v>226</v>
      </c>
      <c r="LC16" s="2" t="s">
        <v>229</v>
      </c>
      <c r="LD16" s="2" t="s">
        <v>229</v>
      </c>
      <c r="LE16" s="2" t="s">
        <v>241</v>
      </c>
      <c r="LF16" s="2" t="s">
        <v>229</v>
      </c>
      <c r="LG16" s="4"/>
      <c r="LH16" s="8"/>
      <c r="LI16" s="4"/>
      <c r="LJ16" s="8"/>
      <c r="LK16" s="7"/>
      <c r="LL16" s="7"/>
      <c r="LM16" s="2" t="s">
        <v>239</v>
      </c>
      <c r="LN16" s="2" t="s">
        <v>226</v>
      </c>
      <c r="LO16" s="2" t="s">
        <v>492</v>
      </c>
      <c r="LP16" s="2" t="s">
        <v>229</v>
      </c>
      <c r="LQ16" s="2" t="s">
        <v>241</v>
      </c>
      <c r="LR16" s="2" t="s">
        <v>229</v>
      </c>
      <c r="LS16" s="4"/>
      <c r="LT16" s="8"/>
      <c r="LU16" s="4"/>
      <c r="LV16" s="8"/>
      <c r="LW16" s="7"/>
      <c r="LX16" s="7"/>
      <c r="LY16" s="2" t="s">
        <v>239</v>
      </c>
      <c r="LZ16" s="2" t="s">
        <v>275</v>
      </c>
      <c r="MA16" s="2" t="s">
        <v>496</v>
      </c>
      <c r="MB16" s="2" t="s">
        <v>508</v>
      </c>
      <c r="MC16" s="2" t="s">
        <v>241</v>
      </c>
      <c r="MD16" s="2" t="s">
        <v>229</v>
      </c>
      <c r="ME16" s="4"/>
      <c r="MF16" s="8"/>
      <c r="MG16" s="4"/>
      <c r="MH16" s="8"/>
      <c r="MI16" s="7"/>
      <c r="MJ16" s="7"/>
      <c r="MK16" s="2" t="s">
        <v>266</v>
      </c>
      <c r="ML16" s="2" t="s">
        <v>226</v>
      </c>
      <c r="MM16" s="2" t="s">
        <v>229</v>
      </c>
      <c r="MN16" s="2" t="s">
        <v>229</v>
      </c>
      <c r="MO16" s="2" t="s">
        <v>241</v>
      </c>
      <c r="MP16" s="2" t="s">
        <v>229</v>
      </c>
      <c r="MQ16" s="4"/>
      <c r="MR16" s="8"/>
      <c r="MS16" s="4"/>
      <c r="MT16" s="8"/>
      <c r="MU16" s="7"/>
      <c r="MV16" s="7"/>
      <c r="MW16" s="2" t="s">
        <v>239</v>
      </c>
      <c r="MX16" s="2" t="s">
        <v>226</v>
      </c>
      <c r="MY16" s="2" t="s">
        <v>308</v>
      </c>
      <c r="MZ16" s="2" t="s">
        <v>229</v>
      </c>
      <c r="NA16" s="2" t="s">
        <v>241</v>
      </c>
      <c r="NB16" s="2" t="s">
        <v>229</v>
      </c>
      <c r="NC16" s="4"/>
      <c r="ND16" s="8"/>
      <c r="NE16" s="4"/>
      <c r="NF16" s="8"/>
      <c r="NG16" s="7"/>
      <c r="NH16" s="7"/>
      <c r="NI16" s="2" t="s">
        <v>239</v>
      </c>
      <c r="NJ16" s="2" t="s">
        <v>260</v>
      </c>
      <c r="NK16" s="2" t="s">
        <v>485</v>
      </c>
      <c r="NL16" s="2" t="s">
        <v>509</v>
      </c>
      <c r="NM16" s="2" t="s">
        <v>241</v>
      </c>
      <c r="NN16" s="2" t="s">
        <v>229</v>
      </c>
      <c r="NO16" s="4"/>
      <c r="NP16" s="8"/>
      <c r="NQ16" s="4"/>
      <c r="NR16" s="8"/>
      <c r="NS16" s="7"/>
      <c r="NT16" s="7"/>
      <c r="NU16" s="2" t="s">
        <v>272</v>
      </c>
      <c r="NV16" s="2" t="s">
        <v>226</v>
      </c>
      <c r="NW16" s="2" t="s">
        <v>229</v>
      </c>
      <c r="NX16" s="2" t="s">
        <v>229</v>
      </c>
      <c r="NY16" s="2" t="s">
        <v>241</v>
      </c>
      <c r="NZ16" s="2" t="s">
        <v>229</v>
      </c>
      <c r="OA16" s="4"/>
      <c r="OB16" s="8"/>
      <c r="OC16" s="4"/>
      <c r="OD16" s="8"/>
      <c r="OE16" s="7"/>
      <c r="OF16" s="7"/>
      <c r="OG16" s="2" t="s">
        <v>239</v>
      </c>
      <c r="OH16" s="2" t="s">
        <v>226</v>
      </c>
      <c r="OI16" s="2" t="s">
        <v>229</v>
      </c>
      <c r="OJ16" s="2" t="s">
        <v>229</v>
      </c>
      <c r="OK16" s="2" t="s">
        <v>241</v>
      </c>
      <c r="OL16" s="2" t="s">
        <v>229</v>
      </c>
      <c r="OM16" s="4"/>
      <c r="ON16" s="8"/>
      <c r="OO16" s="4"/>
      <c r="OP16" s="8"/>
      <c r="OQ16" s="7"/>
      <c r="OR16" s="7"/>
      <c r="OS16" s="2" t="s">
        <v>229</v>
      </c>
      <c r="OT16" s="2" t="s">
        <v>229</v>
      </c>
      <c r="OU16" s="2" t="s">
        <v>229</v>
      </c>
      <c r="OV16" s="2" t="s">
        <v>229</v>
      </c>
      <c r="OW16" s="2" t="s">
        <v>229</v>
      </c>
      <c r="OX16" s="2" t="s">
        <v>229</v>
      </c>
      <c r="OY16" s="4"/>
      <c r="OZ16" s="8"/>
      <c r="PA16" s="4"/>
      <c r="PB16" s="8"/>
      <c r="PC16" s="7"/>
      <c r="PD16" s="7"/>
      <c r="PE16" s="2" t="s">
        <v>281</v>
      </c>
      <c r="PF16" s="2" t="s">
        <v>226</v>
      </c>
      <c r="PG16" s="2" t="s">
        <v>229</v>
      </c>
      <c r="PH16" s="2" t="s">
        <v>229</v>
      </c>
      <c r="PI16" s="2" t="s">
        <v>241</v>
      </c>
      <c r="PJ16" s="2" t="s">
        <v>229</v>
      </c>
      <c r="PK16" s="4"/>
      <c r="PL16" s="8"/>
      <c r="PM16" s="4"/>
      <c r="PN16" s="8"/>
      <c r="PO16" s="7"/>
      <c r="PP16" s="7"/>
      <c r="PQ16" s="2" t="s">
        <v>266</v>
      </c>
      <c r="PR16" s="2" t="s">
        <v>275</v>
      </c>
      <c r="PS16" s="2" t="s">
        <v>229</v>
      </c>
      <c r="PT16" s="2" t="s">
        <v>229</v>
      </c>
      <c r="PU16" s="2" t="s">
        <v>241</v>
      </c>
      <c r="PV16" s="2" t="s">
        <v>229</v>
      </c>
      <c r="PW16" s="4"/>
      <c r="PX16" s="8"/>
      <c r="PY16" s="4"/>
      <c r="PZ16" s="8"/>
      <c r="QA16" s="7"/>
      <c r="QB16" s="7"/>
      <c r="QC16" s="2" t="s">
        <v>281</v>
      </c>
      <c r="QD16" s="2" t="s">
        <v>226</v>
      </c>
      <c r="QE16" s="2" t="s">
        <v>229</v>
      </c>
      <c r="QF16" s="2" t="s">
        <v>229</v>
      </c>
      <c r="QG16" s="2" t="s">
        <v>241</v>
      </c>
      <c r="QH16" s="2" t="s">
        <v>229</v>
      </c>
      <c r="QI16" s="4"/>
      <c r="QJ16" s="8"/>
      <c r="QK16" s="4"/>
      <c r="QL16" s="8"/>
      <c r="QM16" s="7"/>
      <c r="QN16" s="7"/>
      <c r="QO16" s="2" t="s">
        <v>272</v>
      </c>
      <c r="QP16" s="2" t="s">
        <v>226</v>
      </c>
      <c r="QQ16" s="2" t="s">
        <v>229</v>
      </c>
      <c r="QR16" s="2" t="s">
        <v>229</v>
      </c>
      <c r="QS16" s="2" t="s">
        <v>241</v>
      </c>
      <c r="QT16" s="2" t="s">
        <v>229</v>
      </c>
      <c r="QU16" s="4"/>
      <c r="QV16" s="8"/>
      <c r="QW16" s="4"/>
      <c r="QX16" s="8"/>
      <c r="QY16" s="7"/>
      <c r="QZ16" s="7"/>
      <c r="RA16" s="2" t="s">
        <v>239</v>
      </c>
      <c r="RB16" s="2" t="s">
        <v>275</v>
      </c>
      <c r="RC16" s="2" t="s">
        <v>338</v>
      </c>
      <c r="RD16" s="2" t="s">
        <v>510</v>
      </c>
      <c r="RE16" s="2" t="s">
        <v>241</v>
      </c>
      <c r="RF16" s="2" t="s">
        <v>229</v>
      </c>
      <c r="RG16" s="4"/>
      <c r="RH16" s="8"/>
      <c r="RI16" s="4"/>
      <c r="RJ16" s="8"/>
      <c r="RK16" s="7"/>
      <c r="RL16" s="7"/>
      <c r="RM16" s="2" t="s">
        <v>229</v>
      </c>
      <c r="RN16" s="2" t="s">
        <v>229</v>
      </c>
      <c r="RO16" s="2" t="s">
        <v>229</v>
      </c>
      <c r="RP16" s="2" t="s">
        <v>229</v>
      </c>
      <c r="RQ16" s="2" t="s">
        <v>229</v>
      </c>
      <c r="RR16" s="2" t="s">
        <v>229</v>
      </c>
      <c r="RS16" s="4"/>
      <c r="RT16" s="8"/>
      <c r="RU16" s="4"/>
      <c r="RV16" s="8"/>
      <c r="RW16" s="7"/>
      <c r="RX16" s="7"/>
      <c r="RY16" s="2" t="s">
        <v>266</v>
      </c>
      <c r="RZ16" s="2" t="s">
        <v>275</v>
      </c>
      <c r="SA16" s="2" t="s">
        <v>229</v>
      </c>
      <c r="SB16" s="2" t="s">
        <v>229</v>
      </c>
      <c r="SC16" s="2" t="s">
        <v>241</v>
      </c>
      <c r="SD16" s="2" t="s">
        <v>229</v>
      </c>
      <c r="SE16" s="4">
        <v>264</v>
      </c>
      <c r="SF16" s="4"/>
      <c r="SG16" s="4"/>
      <c r="SH16" s="4"/>
      <c r="SI16" s="4">
        <v>107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170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>
        <v>140</v>
      </c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>
        <v>250</v>
      </c>
      <c r="VO16" s="4"/>
      <c r="VP16" s="4"/>
      <c r="VQ16" s="4"/>
      <c r="VR16" s="4"/>
      <c r="VS16" s="4"/>
    </row>
    <row r="17">
      <c r="A17" s="2" t="s">
        <v>511</v>
      </c>
      <c r="B17" s="2" t="s">
        <v>216</v>
      </c>
      <c r="C17" s="2" t="s">
        <v>217</v>
      </c>
      <c r="D17" s="2" t="s">
        <v>218</v>
      </c>
      <c r="E17" s="2" t="s">
        <v>219</v>
      </c>
      <c r="F17" s="2" t="s">
        <v>220</v>
      </c>
      <c r="G17" s="2" t="s">
        <v>221</v>
      </c>
      <c r="H17" s="2" t="s">
        <v>222</v>
      </c>
      <c r="I17" s="2" t="s">
        <v>223</v>
      </c>
      <c r="J17" s="2" t="s">
        <v>312</v>
      </c>
      <c r="K17" s="2" t="s">
        <v>481</v>
      </c>
      <c r="L17" s="3">
        <v>40.5</v>
      </c>
      <c r="M17" s="3">
        <v>42.52</v>
      </c>
      <c r="N17" s="3">
        <v>79.99</v>
      </c>
      <c r="O17" s="2" t="s">
        <v>226</v>
      </c>
      <c r="P17" s="2" t="s">
        <v>413</v>
      </c>
      <c r="Q17" s="2" t="s">
        <v>228</v>
      </c>
      <c r="R17" s="2" t="s">
        <v>229</v>
      </c>
      <c r="S17" s="2" t="s">
        <v>482</v>
      </c>
      <c r="T17" s="2" t="s">
        <v>231</v>
      </c>
      <c r="U17" s="2" t="s">
        <v>286</v>
      </c>
      <c r="V17" s="2" t="s">
        <v>233</v>
      </c>
      <c r="W17" s="2" t="s">
        <v>234</v>
      </c>
      <c r="X17" s="2" t="s">
        <v>235</v>
      </c>
      <c r="Y17" s="2" t="s">
        <v>512</v>
      </c>
      <c r="Z17" s="4">
        <v>228</v>
      </c>
      <c r="AA17" s="4">
        <f>=ROUNDDOWN(14.25,0)</f>
      </c>
      <c r="AB17" s="5">
        <v>16</v>
      </c>
      <c r="AC17" s="2" t="s">
        <v>445</v>
      </c>
      <c r="AD17" s="4">
        <v>100</v>
      </c>
      <c r="AE17" s="4">
        <v>270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>
        <v>21</v>
      </c>
      <c r="AQ17" s="8">
        <v>959.5</v>
      </c>
      <c r="AR17" s="4">
        <v>12</v>
      </c>
      <c r="AS17" s="8">
        <v>600.97</v>
      </c>
      <c r="AT17" s="7">
        <v>0.75</v>
      </c>
      <c r="AU17" s="7">
        <v>0.5966</v>
      </c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>
        <v>0.2949</v>
      </c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 t="s">
        <v>229</v>
      </c>
      <c r="BJ17" s="4">
        <v>21</v>
      </c>
      <c r="BK17" s="8">
        <v>959.5</v>
      </c>
      <c r="BL17" s="2" t="s">
        <v>513</v>
      </c>
      <c r="BM17" s="7">
        <v>1</v>
      </c>
      <c r="BN17" s="7">
        <v>1</v>
      </c>
      <c r="BO17" s="4">
        <v>3</v>
      </c>
      <c r="BP17" s="8">
        <v>155.25</v>
      </c>
      <c r="BQ17" s="4">
        <v>5</v>
      </c>
      <c r="BR17" s="8">
        <v>258.75</v>
      </c>
      <c r="BS17" s="7">
        <v>-0.4</v>
      </c>
      <c r="BT17" s="7">
        <v>-0.4</v>
      </c>
      <c r="BU17" s="2" t="s">
        <v>239</v>
      </c>
      <c r="BV17" s="2" t="s">
        <v>226</v>
      </c>
      <c r="BW17" s="2" t="s">
        <v>229</v>
      </c>
      <c r="BX17" s="2" t="s">
        <v>514</v>
      </c>
      <c r="BY17" s="2" t="s">
        <v>241</v>
      </c>
      <c r="BZ17" s="2" t="s">
        <v>229</v>
      </c>
      <c r="CA17" s="4">
        <v>8</v>
      </c>
      <c r="CB17" s="8">
        <v>353.2</v>
      </c>
      <c r="CC17" s="4"/>
      <c r="CD17" s="8"/>
      <c r="CE17" s="7"/>
      <c r="CF17" s="7"/>
      <c r="CG17" s="2" t="s">
        <v>239</v>
      </c>
      <c r="CH17" s="2" t="s">
        <v>226</v>
      </c>
      <c r="CI17" s="2" t="s">
        <v>512</v>
      </c>
      <c r="CJ17" s="2" t="s">
        <v>515</v>
      </c>
      <c r="CK17" s="2" t="s">
        <v>241</v>
      </c>
      <c r="CL17" s="2" t="s">
        <v>229</v>
      </c>
      <c r="CM17" s="4">
        <v>4</v>
      </c>
      <c r="CN17" s="8">
        <v>176.6</v>
      </c>
      <c r="CO17" s="4">
        <v>1</v>
      </c>
      <c r="CP17" s="8">
        <v>49.67</v>
      </c>
      <c r="CQ17" s="7">
        <v>3</v>
      </c>
      <c r="CR17" s="7">
        <v>2.5555</v>
      </c>
      <c r="CS17" s="2" t="s">
        <v>239</v>
      </c>
      <c r="CT17" s="2" t="s">
        <v>226</v>
      </c>
      <c r="CU17" s="2" t="s">
        <v>512</v>
      </c>
      <c r="CV17" s="2" t="s">
        <v>516</v>
      </c>
      <c r="CW17" s="2" t="s">
        <v>241</v>
      </c>
      <c r="CX17" s="2" t="s">
        <v>229</v>
      </c>
      <c r="CY17" s="4">
        <v>1</v>
      </c>
      <c r="CZ17" s="8">
        <v>43.75</v>
      </c>
      <c r="DA17" s="4">
        <v>1</v>
      </c>
      <c r="DB17" s="8">
        <v>49.22</v>
      </c>
      <c r="DC17" s="7"/>
      <c r="DD17" s="7">
        <v>-0.1111</v>
      </c>
      <c r="DE17" s="2" t="s">
        <v>239</v>
      </c>
      <c r="DF17" s="2" t="s">
        <v>226</v>
      </c>
      <c r="DG17" s="2" t="s">
        <v>512</v>
      </c>
      <c r="DH17" s="2" t="s">
        <v>515</v>
      </c>
      <c r="DI17" s="2" t="s">
        <v>241</v>
      </c>
      <c r="DJ17" s="2" t="s">
        <v>229</v>
      </c>
      <c r="DK17" s="4"/>
      <c r="DL17" s="8"/>
      <c r="DM17" s="4"/>
      <c r="DN17" s="8"/>
      <c r="DO17" s="7"/>
      <c r="DP17" s="7"/>
      <c r="DQ17" s="2" t="s">
        <v>239</v>
      </c>
      <c r="DR17" s="2" t="s">
        <v>226</v>
      </c>
      <c r="DS17" s="2" t="s">
        <v>512</v>
      </c>
      <c r="DT17" s="2" t="s">
        <v>517</v>
      </c>
      <c r="DU17" s="2" t="s">
        <v>241</v>
      </c>
      <c r="DV17" s="2" t="s">
        <v>229</v>
      </c>
      <c r="DW17" s="4">
        <v>2</v>
      </c>
      <c r="DX17" s="8">
        <v>89.08</v>
      </c>
      <c r="DY17" s="4"/>
      <c r="DZ17" s="8"/>
      <c r="EA17" s="7"/>
      <c r="EB17" s="7"/>
      <c r="EC17" s="2" t="s">
        <v>239</v>
      </c>
      <c r="ED17" s="2" t="s">
        <v>226</v>
      </c>
      <c r="EE17" s="2" t="s">
        <v>512</v>
      </c>
      <c r="EF17" s="2" t="s">
        <v>452</v>
      </c>
      <c r="EG17" s="2" t="s">
        <v>241</v>
      </c>
      <c r="EH17" s="2" t="s">
        <v>229</v>
      </c>
      <c r="EI17" s="4"/>
      <c r="EJ17" s="8"/>
      <c r="EK17" s="4">
        <v>3</v>
      </c>
      <c r="EL17" s="8">
        <v>148.83</v>
      </c>
      <c r="EM17" s="7">
        <v>-1</v>
      </c>
      <c r="EN17" s="7">
        <v>-1</v>
      </c>
      <c r="EO17" s="2" t="s">
        <v>239</v>
      </c>
      <c r="EP17" s="2" t="s">
        <v>226</v>
      </c>
      <c r="EQ17" s="2" t="s">
        <v>323</v>
      </c>
      <c r="ER17" s="2" t="s">
        <v>518</v>
      </c>
      <c r="ES17" s="2" t="s">
        <v>241</v>
      </c>
      <c r="ET17" s="2" t="s">
        <v>229</v>
      </c>
      <c r="EU17" s="4">
        <v>1</v>
      </c>
      <c r="EV17" s="8">
        <v>42.43</v>
      </c>
      <c r="EW17" s="4"/>
      <c r="EX17" s="8"/>
      <c r="EY17" s="7"/>
      <c r="EZ17" s="7"/>
      <c r="FA17" s="2" t="s">
        <v>239</v>
      </c>
      <c r="FB17" s="2" t="s">
        <v>226</v>
      </c>
      <c r="FC17" s="2" t="s">
        <v>512</v>
      </c>
      <c r="FD17" s="2" t="s">
        <v>519</v>
      </c>
      <c r="FE17" s="2" t="s">
        <v>241</v>
      </c>
      <c r="FF17" s="2" t="s">
        <v>229</v>
      </c>
      <c r="FG17" s="4"/>
      <c r="FH17" s="8"/>
      <c r="FI17" s="4"/>
      <c r="FJ17" s="8"/>
      <c r="FK17" s="7"/>
      <c r="FL17" s="7"/>
      <c r="FM17" s="2" t="s">
        <v>239</v>
      </c>
      <c r="FN17" s="2" t="s">
        <v>226</v>
      </c>
      <c r="FO17" s="2" t="s">
        <v>512</v>
      </c>
      <c r="FP17" s="2" t="s">
        <v>520</v>
      </c>
      <c r="FQ17" s="2" t="s">
        <v>241</v>
      </c>
      <c r="FR17" s="2" t="s">
        <v>229</v>
      </c>
      <c r="FS17" s="4">
        <v>1</v>
      </c>
      <c r="FT17" s="8">
        <v>51.94</v>
      </c>
      <c r="FU17" s="4"/>
      <c r="FV17" s="8"/>
      <c r="FW17" s="7"/>
      <c r="FX17" s="7"/>
      <c r="FY17" s="2" t="s">
        <v>239</v>
      </c>
      <c r="FZ17" s="2" t="s">
        <v>226</v>
      </c>
      <c r="GA17" s="2" t="s">
        <v>327</v>
      </c>
      <c r="GB17" s="2" t="s">
        <v>521</v>
      </c>
      <c r="GC17" s="2" t="s">
        <v>241</v>
      </c>
      <c r="GD17" s="2" t="s">
        <v>229</v>
      </c>
      <c r="GE17" s="4"/>
      <c r="GF17" s="8"/>
      <c r="GG17" s="4"/>
      <c r="GH17" s="8"/>
      <c r="GI17" s="7"/>
      <c r="GJ17" s="7"/>
      <c r="GK17" s="2" t="s">
        <v>239</v>
      </c>
      <c r="GL17" s="2" t="s">
        <v>226</v>
      </c>
      <c r="GM17" s="2" t="s">
        <v>256</v>
      </c>
      <c r="GN17" s="2" t="s">
        <v>522</v>
      </c>
      <c r="GO17" s="2" t="s">
        <v>241</v>
      </c>
      <c r="GP17" s="2" t="s">
        <v>229</v>
      </c>
      <c r="GQ17" s="4"/>
      <c r="GR17" s="8"/>
      <c r="GS17" s="4"/>
      <c r="GT17" s="8"/>
      <c r="GU17" s="7"/>
      <c r="GV17" s="7"/>
      <c r="GW17" s="2" t="s">
        <v>239</v>
      </c>
      <c r="GX17" s="2" t="s">
        <v>226</v>
      </c>
      <c r="GY17" s="2" t="s">
        <v>330</v>
      </c>
      <c r="GZ17" s="2" t="s">
        <v>523</v>
      </c>
      <c r="HA17" s="2" t="s">
        <v>241</v>
      </c>
      <c r="HB17" s="2" t="s">
        <v>229</v>
      </c>
      <c r="HC17" s="4">
        <v>1</v>
      </c>
      <c r="HD17" s="8">
        <v>47.25</v>
      </c>
      <c r="HE17" s="4">
        <v>2</v>
      </c>
      <c r="HF17" s="8">
        <v>94.5</v>
      </c>
      <c r="HG17" s="7">
        <v>-0.5</v>
      </c>
      <c r="HH17" s="7">
        <v>-0.5</v>
      </c>
      <c r="HI17" s="2" t="s">
        <v>239</v>
      </c>
      <c r="HJ17" s="2" t="s">
        <v>226</v>
      </c>
      <c r="HK17" s="2" t="s">
        <v>332</v>
      </c>
      <c r="HL17" s="2" t="s">
        <v>337</v>
      </c>
      <c r="HM17" s="2" t="s">
        <v>241</v>
      </c>
      <c r="HN17" s="2" t="s">
        <v>229</v>
      </c>
      <c r="HO17" s="4"/>
      <c r="HP17" s="8"/>
      <c r="HQ17" s="4"/>
      <c r="HR17" s="8"/>
      <c r="HS17" s="7"/>
      <c r="HT17" s="7"/>
      <c r="HU17" s="2" t="s">
        <v>239</v>
      </c>
      <c r="HV17" s="2" t="s">
        <v>226</v>
      </c>
      <c r="HW17" s="2" t="s">
        <v>264</v>
      </c>
      <c r="HX17" s="2" t="s">
        <v>524</v>
      </c>
      <c r="HY17" s="2" t="s">
        <v>241</v>
      </c>
      <c r="HZ17" s="2" t="s">
        <v>229</v>
      </c>
      <c r="IA17" s="4"/>
      <c r="IB17" s="8"/>
      <c r="IC17" s="4"/>
      <c r="ID17" s="8"/>
      <c r="IE17" s="7"/>
      <c r="IF17" s="7"/>
      <c r="IG17" s="2" t="s">
        <v>266</v>
      </c>
      <c r="IH17" s="2" t="s">
        <v>226</v>
      </c>
      <c r="II17" s="2" t="s">
        <v>229</v>
      </c>
      <c r="IJ17" s="2" t="s">
        <v>229</v>
      </c>
      <c r="IK17" s="2" t="s">
        <v>241</v>
      </c>
      <c r="IL17" s="2" t="s">
        <v>229</v>
      </c>
      <c r="IM17" s="4"/>
      <c r="IN17" s="8"/>
      <c r="IO17" s="4"/>
      <c r="IP17" s="8"/>
      <c r="IQ17" s="7"/>
      <c r="IR17" s="7"/>
      <c r="IS17" s="2" t="s">
        <v>267</v>
      </c>
      <c r="IT17" s="2" t="s">
        <v>226</v>
      </c>
      <c r="IU17" s="2" t="s">
        <v>229</v>
      </c>
      <c r="IV17" s="2" t="s">
        <v>229</v>
      </c>
      <c r="IW17" s="2" t="s">
        <v>241</v>
      </c>
      <c r="IX17" s="2" t="s">
        <v>229</v>
      </c>
      <c r="IY17" s="4"/>
      <c r="IZ17" s="8"/>
      <c r="JA17" s="4"/>
      <c r="JB17" s="8"/>
      <c r="JC17" s="7"/>
      <c r="JD17" s="7"/>
      <c r="JE17" s="2" t="s">
        <v>239</v>
      </c>
      <c r="JF17" s="2" t="s">
        <v>226</v>
      </c>
      <c r="JG17" s="2" t="s">
        <v>268</v>
      </c>
      <c r="JH17" s="2" t="s">
        <v>229</v>
      </c>
      <c r="JI17" s="2" t="s">
        <v>241</v>
      </c>
      <c r="JJ17" s="2" t="s">
        <v>229</v>
      </c>
      <c r="JK17" s="4"/>
      <c r="JL17" s="8"/>
      <c r="JM17" s="4"/>
      <c r="JN17" s="8"/>
      <c r="JO17" s="7"/>
      <c r="JP17" s="7"/>
      <c r="JQ17" s="2" t="s">
        <v>229</v>
      </c>
      <c r="JR17" s="2" t="s">
        <v>229</v>
      </c>
      <c r="JS17" s="2" t="s">
        <v>229</v>
      </c>
      <c r="JT17" s="2" t="s">
        <v>229</v>
      </c>
      <c r="JU17" s="2" t="s">
        <v>229</v>
      </c>
      <c r="JV17" s="2" t="s">
        <v>229</v>
      </c>
      <c r="JW17" s="4"/>
      <c r="JX17" s="8"/>
      <c r="JY17" s="4"/>
      <c r="JZ17" s="8"/>
      <c r="KA17" s="7"/>
      <c r="KB17" s="7"/>
      <c r="KC17" s="2" t="s">
        <v>272</v>
      </c>
      <c r="KD17" s="2" t="s">
        <v>226</v>
      </c>
      <c r="KE17" s="2" t="s">
        <v>229</v>
      </c>
      <c r="KF17" s="2" t="s">
        <v>229</v>
      </c>
      <c r="KG17" s="2" t="s">
        <v>241</v>
      </c>
      <c r="KH17" s="2" t="s">
        <v>229</v>
      </c>
      <c r="KI17" s="4"/>
      <c r="KJ17" s="8"/>
      <c r="KK17" s="4"/>
      <c r="KL17" s="8"/>
      <c r="KM17" s="7"/>
      <c r="KN17" s="7"/>
      <c r="KO17" s="2" t="s">
        <v>272</v>
      </c>
      <c r="KP17" s="2" t="s">
        <v>226</v>
      </c>
      <c r="KQ17" s="2" t="s">
        <v>229</v>
      </c>
      <c r="KR17" s="2" t="s">
        <v>229</v>
      </c>
      <c r="KS17" s="2" t="s">
        <v>241</v>
      </c>
      <c r="KT17" s="2" t="s">
        <v>229</v>
      </c>
      <c r="KU17" s="4"/>
      <c r="KV17" s="8"/>
      <c r="KW17" s="4"/>
      <c r="KX17" s="8"/>
      <c r="KY17" s="7"/>
      <c r="KZ17" s="7"/>
      <c r="LA17" s="2" t="s">
        <v>272</v>
      </c>
      <c r="LB17" s="2" t="s">
        <v>226</v>
      </c>
      <c r="LC17" s="2" t="s">
        <v>229</v>
      </c>
      <c r="LD17" s="2" t="s">
        <v>229</v>
      </c>
      <c r="LE17" s="2" t="s">
        <v>241</v>
      </c>
      <c r="LF17" s="2" t="s">
        <v>229</v>
      </c>
      <c r="LG17" s="4"/>
      <c r="LH17" s="8"/>
      <c r="LI17" s="4"/>
      <c r="LJ17" s="8"/>
      <c r="LK17" s="7"/>
      <c r="LL17" s="7"/>
      <c r="LM17" s="2" t="s">
        <v>239</v>
      </c>
      <c r="LN17" s="2" t="s">
        <v>226</v>
      </c>
      <c r="LO17" s="2" t="s">
        <v>335</v>
      </c>
      <c r="LP17" s="2" t="s">
        <v>229</v>
      </c>
      <c r="LQ17" s="2" t="s">
        <v>241</v>
      </c>
      <c r="LR17" s="2" t="s">
        <v>229</v>
      </c>
      <c r="LS17" s="4"/>
      <c r="LT17" s="8"/>
      <c r="LU17" s="4"/>
      <c r="LV17" s="8"/>
      <c r="LW17" s="7"/>
      <c r="LX17" s="7"/>
      <c r="LY17" s="2" t="s">
        <v>239</v>
      </c>
      <c r="LZ17" s="2" t="s">
        <v>275</v>
      </c>
      <c r="MA17" s="2" t="s">
        <v>477</v>
      </c>
      <c r="MB17" s="2" t="s">
        <v>229</v>
      </c>
      <c r="MC17" s="2" t="s">
        <v>241</v>
      </c>
      <c r="MD17" s="2" t="s">
        <v>229</v>
      </c>
      <c r="ME17" s="4"/>
      <c r="MF17" s="8"/>
      <c r="MG17" s="4"/>
      <c r="MH17" s="8"/>
      <c r="MI17" s="7"/>
      <c r="MJ17" s="7"/>
      <c r="MK17" s="2" t="s">
        <v>272</v>
      </c>
      <c r="ML17" s="2" t="s">
        <v>226</v>
      </c>
      <c r="MM17" s="2" t="s">
        <v>229</v>
      </c>
      <c r="MN17" s="2" t="s">
        <v>229</v>
      </c>
      <c r="MO17" s="2" t="s">
        <v>241</v>
      </c>
      <c r="MP17" s="2" t="s">
        <v>229</v>
      </c>
      <c r="MQ17" s="4"/>
      <c r="MR17" s="8"/>
      <c r="MS17" s="4"/>
      <c r="MT17" s="8"/>
      <c r="MU17" s="7"/>
      <c r="MV17" s="7"/>
      <c r="MW17" s="2" t="s">
        <v>239</v>
      </c>
      <c r="MX17" s="2" t="s">
        <v>226</v>
      </c>
      <c r="MY17" s="2" t="s">
        <v>308</v>
      </c>
      <c r="MZ17" s="2" t="s">
        <v>229</v>
      </c>
      <c r="NA17" s="2" t="s">
        <v>241</v>
      </c>
      <c r="NB17" s="2" t="s">
        <v>229</v>
      </c>
      <c r="NC17" s="4"/>
      <c r="ND17" s="8"/>
      <c r="NE17" s="4"/>
      <c r="NF17" s="8"/>
      <c r="NG17" s="7"/>
      <c r="NH17" s="7"/>
      <c r="NI17" s="2" t="s">
        <v>239</v>
      </c>
      <c r="NJ17" s="2" t="s">
        <v>260</v>
      </c>
      <c r="NK17" s="2" t="s">
        <v>512</v>
      </c>
      <c r="NL17" s="2" t="s">
        <v>299</v>
      </c>
      <c r="NM17" s="2" t="s">
        <v>241</v>
      </c>
      <c r="NN17" s="2" t="s">
        <v>229</v>
      </c>
      <c r="NO17" s="4"/>
      <c r="NP17" s="8"/>
      <c r="NQ17" s="4"/>
      <c r="NR17" s="8"/>
      <c r="NS17" s="7"/>
      <c r="NT17" s="7"/>
      <c r="NU17" s="2" t="s">
        <v>272</v>
      </c>
      <c r="NV17" s="2" t="s">
        <v>226</v>
      </c>
      <c r="NW17" s="2" t="s">
        <v>229</v>
      </c>
      <c r="NX17" s="2" t="s">
        <v>229</v>
      </c>
      <c r="NY17" s="2" t="s">
        <v>241</v>
      </c>
      <c r="NZ17" s="2" t="s">
        <v>229</v>
      </c>
      <c r="OA17" s="4"/>
      <c r="OB17" s="8"/>
      <c r="OC17" s="4"/>
      <c r="OD17" s="8"/>
      <c r="OE17" s="7"/>
      <c r="OF17" s="7"/>
      <c r="OG17" s="2" t="s">
        <v>239</v>
      </c>
      <c r="OH17" s="2" t="s">
        <v>226</v>
      </c>
      <c r="OI17" s="2" t="s">
        <v>229</v>
      </c>
      <c r="OJ17" s="2" t="s">
        <v>229</v>
      </c>
      <c r="OK17" s="2" t="s">
        <v>241</v>
      </c>
      <c r="OL17" s="2" t="s">
        <v>229</v>
      </c>
      <c r="OM17" s="4"/>
      <c r="ON17" s="8"/>
      <c r="OO17" s="4"/>
      <c r="OP17" s="8"/>
      <c r="OQ17" s="7"/>
      <c r="OR17" s="7"/>
      <c r="OS17" s="2" t="s">
        <v>229</v>
      </c>
      <c r="OT17" s="2" t="s">
        <v>229</v>
      </c>
      <c r="OU17" s="2" t="s">
        <v>229</v>
      </c>
      <c r="OV17" s="2" t="s">
        <v>229</v>
      </c>
      <c r="OW17" s="2" t="s">
        <v>229</v>
      </c>
      <c r="OX17" s="2" t="s">
        <v>229</v>
      </c>
      <c r="OY17" s="4"/>
      <c r="OZ17" s="8"/>
      <c r="PA17" s="4"/>
      <c r="PB17" s="8"/>
      <c r="PC17" s="7"/>
      <c r="PD17" s="7"/>
      <c r="PE17" s="2" t="s">
        <v>281</v>
      </c>
      <c r="PF17" s="2" t="s">
        <v>226</v>
      </c>
      <c r="PG17" s="2" t="s">
        <v>229</v>
      </c>
      <c r="PH17" s="2" t="s">
        <v>229</v>
      </c>
      <c r="PI17" s="2" t="s">
        <v>241</v>
      </c>
      <c r="PJ17" s="2" t="s">
        <v>229</v>
      </c>
      <c r="PK17" s="4"/>
      <c r="PL17" s="8"/>
      <c r="PM17" s="4"/>
      <c r="PN17" s="8"/>
      <c r="PO17" s="7"/>
      <c r="PP17" s="7"/>
      <c r="PQ17" s="2" t="s">
        <v>266</v>
      </c>
      <c r="PR17" s="2" t="s">
        <v>275</v>
      </c>
      <c r="PS17" s="2" t="s">
        <v>229</v>
      </c>
      <c r="PT17" s="2" t="s">
        <v>229</v>
      </c>
      <c r="PU17" s="2" t="s">
        <v>241</v>
      </c>
      <c r="PV17" s="2" t="s">
        <v>229</v>
      </c>
      <c r="PW17" s="4"/>
      <c r="PX17" s="8"/>
      <c r="PY17" s="4"/>
      <c r="PZ17" s="8"/>
      <c r="QA17" s="7"/>
      <c r="QB17" s="7"/>
      <c r="QC17" s="2" t="s">
        <v>281</v>
      </c>
      <c r="QD17" s="2" t="s">
        <v>226</v>
      </c>
      <c r="QE17" s="2" t="s">
        <v>229</v>
      </c>
      <c r="QF17" s="2" t="s">
        <v>229</v>
      </c>
      <c r="QG17" s="2" t="s">
        <v>241</v>
      </c>
      <c r="QH17" s="2" t="s">
        <v>229</v>
      </c>
      <c r="QI17" s="4"/>
      <c r="QJ17" s="8"/>
      <c r="QK17" s="4"/>
      <c r="QL17" s="8"/>
      <c r="QM17" s="7"/>
      <c r="QN17" s="7"/>
      <c r="QO17" s="2" t="s">
        <v>272</v>
      </c>
      <c r="QP17" s="2" t="s">
        <v>226</v>
      </c>
      <c r="QQ17" s="2" t="s">
        <v>229</v>
      </c>
      <c r="QR17" s="2" t="s">
        <v>229</v>
      </c>
      <c r="QS17" s="2" t="s">
        <v>241</v>
      </c>
      <c r="QT17" s="2" t="s">
        <v>229</v>
      </c>
      <c r="QU17" s="4"/>
      <c r="QV17" s="8"/>
      <c r="QW17" s="4"/>
      <c r="QX17" s="8"/>
      <c r="QY17" s="7"/>
      <c r="QZ17" s="7"/>
      <c r="RA17" s="2" t="s">
        <v>239</v>
      </c>
      <c r="RB17" s="2" t="s">
        <v>275</v>
      </c>
      <c r="RC17" s="2" t="s">
        <v>338</v>
      </c>
      <c r="RD17" s="2" t="s">
        <v>525</v>
      </c>
      <c r="RE17" s="2" t="s">
        <v>241</v>
      </c>
      <c r="RF17" s="2" t="s">
        <v>229</v>
      </c>
      <c r="RG17" s="4"/>
      <c r="RH17" s="8"/>
      <c r="RI17" s="4"/>
      <c r="RJ17" s="8"/>
      <c r="RK17" s="7"/>
      <c r="RL17" s="7"/>
      <c r="RM17" s="2" t="s">
        <v>229</v>
      </c>
      <c r="RN17" s="2" t="s">
        <v>229</v>
      </c>
      <c r="RO17" s="2" t="s">
        <v>229</v>
      </c>
      <c r="RP17" s="2" t="s">
        <v>229</v>
      </c>
      <c r="RQ17" s="2" t="s">
        <v>229</v>
      </c>
      <c r="RR17" s="2" t="s">
        <v>229</v>
      </c>
      <c r="RS17" s="4"/>
      <c r="RT17" s="8"/>
      <c r="RU17" s="4"/>
      <c r="RV17" s="8"/>
      <c r="RW17" s="7"/>
      <c r="RX17" s="7"/>
      <c r="RY17" s="2" t="s">
        <v>266</v>
      </c>
      <c r="RZ17" s="2" t="s">
        <v>275</v>
      </c>
      <c r="SA17" s="2" t="s">
        <v>229</v>
      </c>
      <c r="SB17" s="2" t="s">
        <v>229</v>
      </c>
      <c r="SC17" s="2" t="s">
        <v>241</v>
      </c>
      <c r="SD17" s="2" t="s">
        <v>229</v>
      </c>
      <c r="SE17" s="4">
        <v>174</v>
      </c>
      <c r="SF17" s="4"/>
      <c r="SG17" s="4"/>
      <c r="SH17" s="4"/>
      <c r="SI17" s="4">
        <v>54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>
        <v>100</v>
      </c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>
        <v>90</v>
      </c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>
        <v>80</v>
      </c>
      <c r="VO17" s="4"/>
      <c r="VP17" s="4"/>
      <c r="VQ17" s="4"/>
      <c r="VR17" s="4"/>
      <c r="VS17" s="4"/>
    </row>
    <row r="18">
      <c r="A18" s="2" t="s">
        <v>526</v>
      </c>
      <c r="B18" s="2" t="s">
        <v>216</v>
      </c>
      <c r="C18" s="2" t="s">
        <v>217</v>
      </c>
      <c r="D18" s="2" t="s">
        <v>218</v>
      </c>
      <c r="E18" s="2" t="s">
        <v>219</v>
      </c>
      <c r="F18" s="2" t="s">
        <v>220</v>
      </c>
      <c r="G18" s="2" t="s">
        <v>221</v>
      </c>
      <c r="H18" s="2" t="s">
        <v>222</v>
      </c>
      <c r="I18" s="2" t="s">
        <v>223</v>
      </c>
      <c r="J18" s="2" t="s">
        <v>224</v>
      </c>
      <c r="K18" s="2" t="s">
        <v>527</v>
      </c>
      <c r="L18" s="3">
        <v>31.05</v>
      </c>
      <c r="M18" s="3">
        <v>32.6</v>
      </c>
      <c r="N18" s="3">
        <v>59.99</v>
      </c>
      <c r="O18" s="2" t="s">
        <v>226</v>
      </c>
      <c r="P18" s="2" t="s">
        <v>528</v>
      </c>
      <c r="Q18" s="2" t="s">
        <v>228</v>
      </c>
      <c r="R18" s="2" t="s">
        <v>229</v>
      </c>
      <c r="S18" s="2" t="s">
        <v>529</v>
      </c>
      <c r="T18" s="2" t="s">
        <v>231</v>
      </c>
      <c r="U18" s="2" t="s">
        <v>232</v>
      </c>
      <c r="V18" s="2" t="s">
        <v>233</v>
      </c>
      <c r="W18" s="2" t="s">
        <v>234</v>
      </c>
      <c r="X18" s="2" t="s">
        <v>235</v>
      </c>
      <c r="Y18" s="2" t="s">
        <v>236</v>
      </c>
      <c r="Z18" s="4">
        <v>103</v>
      </c>
      <c r="AA18" s="4">
        <f>=ROUNDDOWN(6.4375,0)</f>
      </c>
      <c r="AB18" s="5">
        <v>16</v>
      </c>
      <c r="AC18" s="2" t="s">
        <v>237</v>
      </c>
      <c r="AD18" s="4">
        <v>150</v>
      </c>
      <c r="AE18" s="4">
        <v>430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>
        <v>12</v>
      </c>
      <c r="AQ18" s="8">
        <v>412.1</v>
      </c>
      <c r="AR18" s="4">
        <v>5</v>
      </c>
      <c r="AS18" s="8">
        <v>186.59</v>
      </c>
      <c r="AT18" s="7">
        <v>1.4</v>
      </c>
      <c r="AU18" s="7">
        <v>1.2086</v>
      </c>
      <c r="AV18" s="4">
        <v>47</v>
      </c>
      <c r="AW18" s="8">
        <v>1791.1</v>
      </c>
      <c r="AX18" s="4">
        <v>27</v>
      </c>
      <c r="AY18" s="8">
        <v>1197.78</v>
      </c>
      <c r="AZ18" s="7">
        <v>0.7407</v>
      </c>
      <c r="BA18" s="7">
        <v>0.4953</v>
      </c>
      <c r="BB18" s="7">
        <v>0.2301</v>
      </c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>
        <v>0.092</v>
      </c>
      <c r="BJ18" s="4">
        <v>12</v>
      </c>
      <c r="BK18" s="8">
        <v>412.1</v>
      </c>
      <c r="BL18" s="2" t="s">
        <v>530</v>
      </c>
      <c r="BM18" s="7">
        <v>1</v>
      </c>
      <c r="BN18" s="7">
        <v>1</v>
      </c>
      <c r="BO18" s="4">
        <v>4</v>
      </c>
      <c r="BP18" s="8">
        <v>157.92</v>
      </c>
      <c r="BQ18" s="4">
        <v>1</v>
      </c>
      <c r="BR18" s="8">
        <v>39.48</v>
      </c>
      <c r="BS18" s="7">
        <v>3</v>
      </c>
      <c r="BT18" s="7">
        <v>3</v>
      </c>
      <c r="BU18" s="2" t="s">
        <v>239</v>
      </c>
      <c r="BV18" s="2" t="s">
        <v>226</v>
      </c>
      <c r="BW18" s="2" t="s">
        <v>229</v>
      </c>
      <c r="BX18" s="2" t="s">
        <v>531</v>
      </c>
      <c r="BY18" s="2" t="s">
        <v>241</v>
      </c>
      <c r="BZ18" s="2" t="s">
        <v>229</v>
      </c>
      <c r="CA18" s="4">
        <v>5</v>
      </c>
      <c r="CB18" s="8">
        <v>156.45</v>
      </c>
      <c r="CC18" s="4">
        <v>1</v>
      </c>
      <c r="CD18" s="8">
        <v>39.11</v>
      </c>
      <c r="CE18" s="7">
        <v>4</v>
      </c>
      <c r="CF18" s="7">
        <v>3.0003</v>
      </c>
      <c r="CG18" s="2" t="s">
        <v>239</v>
      </c>
      <c r="CH18" s="2" t="s">
        <v>226</v>
      </c>
      <c r="CI18" s="2" t="s">
        <v>532</v>
      </c>
      <c r="CJ18" s="2" t="s">
        <v>533</v>
      </c>
      <c r="CK18" s="2" t="s">
        <v>241</v>
      </c>
      <c r="CL18" s="2" t="s">
        <v>229</v>
      </c>
      <c r="CM18" s="4">
        <v>1</v>
      </c>
      <c r="CN18" s="8">
        <v>31.29</v>
      </c>
      <c r="CO18" s="4"/>
      <c r="CP18" s="8"/>
      <c r="CQ18" s="7"/>
      <c r="CR18" s="7"/>
      <c r="CS18" s="2" t="s">
        <v>239</v>
      </c>
      <c r="CT18" s="2" t="s">
        <v>226</v>
      </c>
      <c r="CU18" s="2" t="s">
        <v>244</v>
      </c>
      <c r="CV18" s="2" t="s">
        <v>249</v>
      </c>
      <c r="CW18" s="2" t="s">
        <v>241</v>
      </c>
      <c r="CX18" s="2" t="s">
        <v>229</v>
      </c>
      <c r="CY18" s="4">
        <v>1</v>
      </c>
      <c r="CZ18" s="8">
        <v>29.45</v>
      </c>
      <c r="DA18" s="4"/>
      <c r="DB18" s="8"/>
      <c r="DC18" s="7"/>
      <c r="DD18" s="7"/>
      <c r="DE18" s="2" t="s">
        <v>239</v>
      </c>
      <c r="DF18" s="2" t="s">
        <v>226</v>
      </c>
      <c r="DG18" s="2" t="s">
        <v>244</v>
      </c>
      <c r="DH18" s="2" t="s">
        <v>534</v>
      </c>
      <c r="DI18" s="2" t="s">
        <v>241</v>
      </c>
      <c r="DJ18" s="2" t="s">
        <v>229</v>
      </c>
      <c r="DK18" s="4"/>
      <c r="DL18" s="8"/>
      <c r="DM18" s="4"/>
      <c r="DN18" s="8"/>
      <c r="DO18" s="7"/>
      <c r="DP18" s="7"/>
      <c r="DQ18" s="2" t="s">
        <v>239</v>
      </c>
      <c r="DR18" s="2" t="s">
        <v>226</v>
      </c>
      <c r="DS18" s="2" t="s">
        <v>247</v>
      </c>
      <c r="DT18" s="2" t="s">
        <v>535</v>
      </c>
      <c r="DU18" s="2" t="s">
        <v>241</v>
      </c>
      <c r="DV18" s="2" t="s">
        <v>229</v>
      </c>
      <c r="DW18" s="4"/>
      <c r="DX18" s="8"/>
      <c r="DY18" s="4"/>
      <c r="DZ18" s="8"/>
      <c r="EA18" s="7"/>
      <c r="EB18" s="7"/>
      <c r="EC18" s="2" t="s">
        <v>239</v>
      </c>
      <c r="ED18" s="2" t="s">
        <v>226</v>
      </c>
      <c r="EE18" s="2" t="s">
        <v>249</v>
      </c>
      <c r="EF18" s="2" t="s">
        <v>536</v>
      </c>
      <c r="EG18" s="2" t="s">
        <v>241</v>
      </c>
      <c r="EH18" s="2" t="s">
        <v>229</v>
      </c>
      <c r="EI18" s="4"/>
      <c r="EJ18" s="8"/>
      <c r="EK18" s="4">
        <v>2</v>
      </c>
      <c r="EL18" s="8">
        <v>73.98</v>
      </c>
      <c r="EM18" s="7">
        <v>-1</v>
      </c>
      <c r="EN18" s="7">
        <v>-1</v>
      </c>
      <c r="EO18" s="2" t="s">
        <v>239</v>
      </c>
      <c r="EP18" s="2" t="s">
        <v>226</v>
      </c>
      <c r="EQ18" s="2" t="s">
        <v>251</v>
      </c>
      <c r="ER18" s="2" t="s">
        <v>537</v>
      </c>
      <c r="ES18" s="2" t="s">
        <v>241</v>
      </c>
      <c r="ET18" s="2" t="s">
        <v>229</v>
      </c>
      <c r="EU18" s="4"/>
      <c r="EV18" s="8"/>
      <c r="EW18" s="4"/>
      <c r="EX18" s="8"/>
      <c r="EY18" s="7"/>
      <c r="EZ18" s="7"/>
      <c r="FA18" s="2" t="s">
        <v>239</v>
      </c>
      <c r="FB18" s="2" t="s">
        <v>226</v>
      </c>
      <c r="FC18" s="2" t="s">
        <v>251</v>
      </c>
      <c r="FD18" s="2" t="s">
        <v>262</v>
      </c>
      <c r="FE18" s="2" t="s">
        <v>241</v>
      </c>
      <c r="FF18" s="2" t="s">
        <v>229</v>
      </c>
      <c r="FG18" s="4"/>
      <c r="FH18" s="8"/>
      <c r="FI18" s="4"/>
      <c r="FJ18" s="8"/>
      <c r="FK18" s="7"/>
      <c r="FL18" s="7"/>
      <c r="FM18" s="2" t="s">
        <v>239</v>
      </c>
      <c r="FN18" s="2" t="s">
        <v>226</v>
      </c>
      <c r="FO18" s="2" t="s">
        <v>244</v>
      </c>
      <c r="FP18" s="2" t="s">
        <v>297</v>
      </c>
      <c r="FQ18" s="2" t="s">
        <v>241</v>
      </c>
      <c r="FR18" s="2" t="s">
        <v>229</v>
      </c>
      <c r="FS18" s="4"/>
      <c r="FT18" s="8"/>
      <c r="FU18" s="4"/>
      <c r="FV18" s="8"/>
      <c r="FW18" s="7"/>
      <c r="FX18" s="7"/>
      <c r="FY18" s="2" t="s">
        <v>239</v>
      </c>
      <c r="FZ18" s="2" t="s">
        <v>226</v>
      </c>
      <c r="GA18" s="2" t="s">
        <v>538</v>
      </c>
      <c r="GB18" s="2" t="s">
        <v>229</v>
      </c>
      <c r="GC18" s="2" t="s">
        <v>241</v>
      </c>
      <c r="GD18" s="2" t="s">
        <v>229</v>
      </c>
      <c r="GE18" s="4"/>
      <c r="GF18" s="8"/>
      <c r="GG18" s="4"/>
      <c r="GH18" s="8"/>
      <c r="GI18" s="7"/>
      <c r="GJ18" s="7"/>
      <c r="GK18" s="2" t="s">
        <v>239</v>
      </c>
      <c r="GL18" s="2" t="s">
        <v>226</v>
      </c>
      <c r="GM18" s="2" t="s">
        <v>256</v>
      </c>
      <c r="GN18" s="2" t="s">
        <v>539</v>
      </c>
      <c r="GO18" s="2" t="s">
        <v>241</v>
      </c>
      <c r="GP18" s="2" t="s">
        <v>229</v>
      </c>
      <c r="GQ18" s="4">
        <v>1</v>
      </c>
      <c r="GR18" s="8">
        <v>36.99</v>
      </c>
      <c r="GS18" s="4"/>
      <c r="GT18" s="8"/>
      <c r="GU18" s="7"/>
      <c r="GV18" s="7"/>
      <c r="GW18" s="2" t="s">
        <v>239</v>
      </c>
      <c r="GX18" s="2" t="s">
        <v>226</v>
      </c>
      <c r="GY18" s="2" t="s">
        <v>258</v>
      </c>
      <c r="GZ18" s="2" t="s">
        <v>540</v>
      </c>
      <c r="HA18" s="2" t="s">
        <v>241</v>
      </c>
      <c r="HB18" s="2" t="s">
        <v>229</v>
      </c>
      <c r="HC18" s="4"/>
      <c r="HD18" s="8"/>
      <c r="HE18" s="4">
        <v>1</v>
      </c>
      <c r="HF18" s="8">
        <v>34.02</v>
      </c>
      <c r="HG18" s="7">
        <v>-1</v>
      </c>
      <c r="HH18" s="7">
        <v>-1</v>
      </c>
      <c r="HI18" s="2" t="s">
        <v>239</v>
      </c>
      <c r="HJ18" s="2" t="s">
        <v>226</v>
      </c>
      <c r="HK18" s="2" t="s">
        <v>261</v>
      </c>
      <c r="HL18" s="2" t="s">
        <v>541</v>
      </c>
      <c r="HM18" s="2" t="s">
        <v>241</v>
      </c>
      <c r="HN18" s="2" t="s">
        <v>229</v>
      </c>
      <c r="HO18" s="4"/>
      <c r="HP18" s="8"/>
      <c r="HQ18" s="4"/>
      <c r="HR18" s="8"/>
      <c r="HS18" s="7"/>
      <c r="HT18" s="7"/>
      <c r="HU18" s="2" t="s">
        <v>239</v>
      </c>
      <c r="HV18" s="2" t="s">
        <v>226</v>
      </c>
      <c r="HW18" s="2" t="s">
        <v>264</v>
      </c>
      <c r="HX18" s="2" t="s">
        <v>542</v>
      </c>
      <c r="HY18" s="2" t="s">
        <v>241</v>
      </c>
      <c r="HZ18" s="2" t="s">
        <v>229</v>
      </c>
      <c r="IA18" s="4"/>
      <c r="IB18" s="8"/>
      <c r="IC18" s="4"/>
      <c r="ID18" s="8"/>
      <c r="IE18" s="7"/>
      <c r="IF18" s="7"/>
      <c r="IG18" s="2" t="s">
        <v>266</v>
      </c>
      <c r="IH18" s="2" t="s">
        <v>226</v>
      </c>
      <c r="II18" s="2" t="s">
        <v>240</v>
      </c>
      <c r="IJ18" s="2" t="s">
        <v>229</v>
      </c>
      <c r="IK18" s="2" t="s">
        <v>241</v>
      </c>
      <c r="IL18" s="2" t="s">
        <v>229</v>
      </c>
      <c r="IM18" s="4"/>
      <c r="IN18" s="8"/>
      <c r="IO18" s="4"/>
      <c r="IP18" s="8"/>
      <c r="IQ18" s="7"/>
      <c r="IR18" s="7"/>
      <c r="IS18" s="2" t="s">
        <v>267</v>
      </c>
      <c r="IT18" s="2" t="s">
        <v>226</v>
      </c>
      <c r="IU18" s="2" t="s">
        <v>229</v>
      </c>
      <c r="IV18" s="2" t="s">
        <v>229</v>
      </c>
      <c r="IW18" s="2" t="s">
        <v>241</v>
      </c>
      <c r="IX18" s="2" t="s">
        <v>229</v>
      </c>
      <c r="IY18" s="4"/>
      <c r="IZ18" s="8"/>
      <c r="JA18" s="4"/>
      <c r="JB18" s="8"/>
      <c r="JC18" s="7"/>
      <c r="JD18" s="7"/>
      <c r="JE18" s="2" t="s">
        <v>239</v>
      </c>
      <c r="JF18" s="2" t="s">
        <v>226</v>
      </c>
      <c r="JG18" s="2" t="s">
        <v>268</v>
      </c>
      <c r="JH18" s="2" t="s">
        <v>269</v>
      </c>
      <c r="JI18" s="2" t="s">
        <v>241</v>
      </c>
      <c r="JJ18" s="2" t="s">
        <v>229</v>
      </c>
      <c r="JK18" s="4"/>
      <c r="JL18" s="8"/>
      <c r="JM18" s="4"/>
      <c r="JN18" s="8"/>
      <c r="JO18" s="7"/>
      <c r="JP18" s="7"/>
      <c r="JQ18" s="2" t="s">
        <v>229</v>
      </c>
      <c r="JR18" s="2" t="s">
        <v>229</v>
      </c>
      <c r="JS18" s="2" t="s">
        <v>229</v>
      </c>
      <c r="JT18" s="2" t="s">
        <v>229</v>
      </c>
      <c r="JU18" s="2" t="s">
        <v>229</v>
      </c>
      <c r="JV18" s="2" t="s">
        <v>229</v>
      </c>
      <c r="JW18" s="4"/>
      <c r="JX18" s="8"/>
      <c r="JY18" s="4"/>
      <c r="JZ18" s="8"/>
      <c r="KA18" s="7"/>
      <c r="KB18" s="7"/>
      <c r="KC18" s="2" t="s">
        <v>239</v>
      </c>
      <c r="KD18" s="2" t="s">
        <v>226</v>
      </c>
      <c r="KE18" s="2" t="s">
        <v>270</v>
      </c>
      <c r="KF18" s="2" t="s">
        <v>403</v>
      </c>
      <c r="KG18" s="2" t="s">
        <v>241</v>
      </c>
      <c r="KH18" s="2" t="s">
        <v>229</v>
      </c>
      <c r="KI18" s="4"/>
      <c r="KJ18" s="8"/>
      <c r="KK18" s="4"/>
      <c r="KL18" s="8"/>
      <c r="KM18" s="7"/>
      <c r="KN18" s="7"/>
      <c r="KO18" s="2" t="s">
        <v>272</v>
      </c>
      <c r="KP18" s="2" t="s">
        <v>226</v>
      </c>
      <c r="KQ18" s="2" t="s">
        <v>229</v>
      </c>
      <c r="KR18" s="2" t="s">
        <v>229</v>
      </c>
      <c r="KS18" s="2" t="s">
        <v>241</v>
      </c>
      <c r="KT18" s="2" t="s">
        <v>229</v>
      </c>
      <c r="KU18" s="4"/>
      <c r="KV18" s="8"/>
      <c r="KW18" s="4"/>
      <c r="KX18" s="8"/>
      <c r="KY18" s="7"/>
      <c r="KZ18" s="7"/>
      <c r="LA18" s="2" t="s">
        <v>239</v>
      </c>
      <c r="LB18" s="2" t="s">
        <v>226</v>
      </c>
      <c r="LC18" s="2" t="s">
        <v>543</v>
      </c>
      <c r="LD18" s="2" t="s">
        <v>544</v>
      </c>
      <c r="LE18" s="2" t="s">
        <v>241</v>
      </c>
      <c r="LF18" s="2" t="s">
        <v>229</v>
      </c>
      <c r="LG18" s="4"/>
      <c r="LH18" s="8"/>
      <c r="LI18" s="4"/>
      <c r="LJ18" s="8"/>
      <c r="LK18" s="7"/>
      <c r="LL18" s="7"/>
      <c r="LM18" s="2" t="s">
        <v>239</v>
      </c>
      <c r="LN18" s="2" t="s">
        <v>226</v>
      </c>
      <c r="LO18" s="2" t="s">
        <v>538</v>
      </c>
      <c r="LP18" s="2" t="s">
        <v>229</v>
      </c>
      <c r="LQ18" s="2" t="s">
        <v>241</v>
      </c>
      <c r="LR18" s="2" t="s">
        <v>229</v>
      </c>
      <c r="LS18" s="4"/>
      <c r="LT18" s="8"/>
      <c r="LU18" s="4"/>
      <c r="LV18" s="8"/>
      <c r="LW18" s="7"/>
      <c r="LX18" s="7"/>
      <c r="LY18" s="2" t="s">
        <v>239</v>
      </c>
      <c r="LZ18" s="2" t="s">
        <v>275</v>
      </c>
      <c r="MA18" s="2" t="s">
        <v>439</v>
      </c>
      <c r="MB18" s="2" t="s">
        <v>545</v>
      </c>
      <c r="MC18" s="2" t="s">
        <v>241</v>
      </c>
      <c r="MD18" s="2" t="s">
        <v>229</v>
      </c>
      <c r="ME18" s="4"/>
      <c r="MF18" s="8"/>
      <c r="MG18" s="4"/>
      <c r="MH18" s="8"/>
      <c r="MI18" s="7"/>
      <c r="MJ18" s="7"/>
      <c r="MK18" s="2" t="s">
        <v>278</v>
      </c>
      <c r="ML18" s="2" t="s">
        <v>226</v>
      </c>
      <c r="MM18" s="2" t="s">
        <v>229</v>
      </c>
      <c r="MN18" s="2" t="s">
        <v>229</v>
      </c>
      <c r="MO18" s="2" t="s">
        <v>241</v>
      </c>
      <c r="MP18" s="2" t="s">
        <v>229</v>
      </c>
      <c r="MQ18" s="4"/>
      <c r="MR18" s="8"/>
      <c r="MS18" s="4"/>
      <c r="MT18" s="8"/>
      <c r="MU18" s="7"/>
      <c r="MV18" s="7"/>
      <c r="MW18" s="2" t="s">
        <v>239</v>
      </c>
      <c r="MX18" s="2" t="s">
        <v>226</v>
      </c>
      <c r="MY18" s="2" t="s">
        <v>279</v>
      </c>
      <c r="MZ18" s="2" t="s">
        <v>229</v>
      </c>
      <c r="NA18" s="2" t="s">
        <v>241</v>
      </c>
      <c r="NB18" s="2" t="s">
        <v>229</v>
      </c>
      <c r="NC18" s="4"/>
      <c r="ND18" s="8"/>
      <c r="NE18" s="4"/>
      <c r="NF18" s="8"/>
      <c r="NG18" s="7"/>
      <c r="NH18" s="7"/>
      <c r="NI18" s="2" t="s">
        <v>239</v>
      </c>
      <c r="NJ18" s="2" t="s">
        <v>260</v>
      </c>
      <c r="NK18" s="2" t="s">
        <v>244</v>
      </c>
      <c r="NL18" s="2" t="s">
        <v>546</v>
      </c>
      <c r="NM18" s="2" t="s">
        <v>241</v>
      </c>
      <c r="NN18" s="2" t="s">
        <v>229</v>
      </c>
      <c r="NO18" s="4"/>
      <c r="NP18" s="8"/>
      <c r="NQ18" s="4"/>
      <c r="NR18" s="8"/>
      <c r="NS18" s="7"/>
      <c r="NT18" s="7"/>
      <c r="NU18" s="2" t="s">
        <v>272</v>
      </c>
      <c r="NV18" s="2" t="s">
        <v>226</v>
      </c>
      <c r="NW18" s="2" t="s">
        <v>229</v>
      </c>
      <c r="NX18" s="2" t="s">
        <v>229</v>
      </c>
      <c r="NY18" s="2" t="s">
        <v>241</v>
      </c>
      <c r="NZ18" s="2" t="s">
        <v>229</v>
      </c>
      <c r="OA18" s="4"/>
      <c r="OB18" s="8"/>
      <c r="OC18" s="4"/>
      <c r="OD18" s="8"/>
      <c r="OE18" s="7"/>
      <c r="OF18" s="7"/>
      <c r="OG18" s="2" t="s">
        <v>239</v>
      </c>
      <c r="OH18" s="2" t="s">
        <v>226</v>
      </c>
      <c r="OI18" s="2" t="s">
        <v>229</v>
      </c>
      <c r="OJ18" s="2" t="s">
        <v>229</v>
      </c>
      <c r="OK18" s="2" t="s">
        <v>241</v>
      </c>
      <c r="OL18" s="2" t="s">
        <v>229</v>
      </c>
      <c r="OM18" s="4"/>
      <c r="ON18" s="8"/>
      <c r="OO18" s="4"/>
      <c r="OP18" s="8"/>
      <c r="OQ18" s="7"/>
      <c r="OR18" s="7"/>
      <c r="OS18" s="2" t="s">
        <v>229</v>
      </c>
      <c r="OT18" s="2" t="s">
        <v>229</v>
      </c>
      <c r="OU18" s="2" t="s">
        <v>229</v>
      </c>
      <c r="OV18" s="2" t="s">
        <v>229</v>
      </c>
      <c r="OW18" s="2" t="s">
        <v>229</v>
      </c>
      <c r="OX18" s="2" t="s">
        <v>229</v>
      </c>
      <c r="OY18" s="4"/>
      <c r="OZ18" s="8"/>
      <c r="PA18" s="4"/>
      <c r="PB18" s="8"/>
      <c r="PC18" s="7"/>
      <c r="PD18" s="7"/>
      <c r="PE18" s="2" t="s">
        <v>281</v>
      </c>
      <c r="PF18" s="2" t="s">
        <v>226</v>
      </c>
      <c r="PG18" s="2" t="s">
        <v>229</v>
      </c>
      <c r="PH18" s="2" t="s">
        <v>229</v>
      </c>
      <c r="PI18" s="2" t="s">
        <v>241</v>
      </c>
      <c r="PJ18" s="2" t="s">
        <v>229</v>
      </c>
      <c r="PK18" s="4"/>
      <c r="PL18" s="8"/>
      <c r="PM18" s="4"/>
      <c r="PN18" s="8"/>
      <c r="PO18" s="7"/>
      <c r="PP18" s="7"/>
      <c r="PQ18" s="2" t="s">
        <v>266</v>
      </c>
      <c r="PR18" s="2" t="s">
        <v>275</v>
      </c>
      <c r="PS18" s="2" t="s">
        <v>229</v>
      </c>
      <c r="PT18" s="2" t="s">
        <v>229</v>
      </c>
      <c r="PU18" s="2" t="s">
        <v>241</v>
      </c>
      <c r="PV18" s="2" t="s">
        <v>229</v>
      </c>
      <c r="PW18" s="4"/>
      <c r="PX18" s="8"/>
      <c r="PY18" s="4"/>
      <c r="PZ18" s="8"/>
      <c r="QA18" s="7"/>
      <c r="QB18" s="7"/>
      <c r="QC18" s="2" t="s">
        <v>281</v>
      </c>
      <c r="QD18" s="2" t="s">
        <v>226</v>
      </c>
      <c r="QE18" s="2" t="s">
        <v>229</v>
      </c>
      <c r="QF18" s="2" t="s">
        <v>229</v>
      </c>
      <c r="QG18" s="2" t="s">
        <v>241</v>
      </c>
      <c r="QH18" s="2" t="s">
        <v>229</v>
      </c>
      <c r="QI18" s="4"/>
      <c r="QJ18" s="8"/>
      <c r="QK18" s="4"/>
      <c r="QL18" s="8"/>
      <c r="QM18" s="7"/>
      <c r="QN18" s="7"/>
      <c r="QO18" s="2" t="s">
        <v>272</v>
      </c>
      <c r="QP18" s="2" t="s">
        <v>226</v>
      </c>
      <c r="QQ18" s="2" t="s">
        <v>229</v>
      </c>
      <c r="QR18" s="2" t="s">
        <v>229</v>
      </c>
      <c r="QS18" s="2" t="s">
        <v>241</v>
      </c>
      <c r="QT18" s="2" t="s">
        <v>229</v>
      </c>
      <c r="QU18" s="4"/>
      <c r="QV18" s="8"/>
      <c r="QW18" s="4"/>
      <c r="QX18" s="8"/>
      <c r="QY18" s="7"/>
      <c r="QZ18" s="7"/>
      <c r="RA18" s="2" t="s">
        <v>239</v>
      </c>
      <c r="RB18" s="2" t="s">
        <v>275</v>
      </c>
      <c r="RC18" s="2" t="s">
        <v>547</v>
      </c>
      <c r="RD18" s="2" t="s">
        <v>548</v>
      </c>
      <c r="RE18" s="2" t="s">
        <v>241</v>
      </c>
      <c r="RF18" s="2" t="s">
        <v>229</v>
      </c>
      <c r="RG18" s="4"/>
      <c r="RH18" s="8"/>
      <c r="RI18" s="4"/>
      <c r="RJ18" s="8"/>
      <c r="RK18" s="7"/>
      <c r="RL18" s="7"/>
      <c r="RM18" s="2" t="s">
        <v>229</v>
      </c>
      <c r="RN18" s="2" t="s">
        <v>229</v>
      </c>
      <c r="RO18" s="2" t="s">
        <v>229</v>
      </c>
      <c r="RP18" s="2" t="s">
        <v>229</v>
      </c>
      <c r="RQ18" s="2" t="s">
        <v>229</v>
      </c>
      <c r="RR18" s="2" t="s">
        <v>229</v>
      </c>
      <c r="RS18" s="4"/>
      <c r="RT18" s="8"/>
      <c r="RU18" s="4"/>
      <c r="RV18" s="8"/>
      <c r="RW18" s="7"/>
      <c r="RX18" s="7"/>
      <c r="RY18" s="2" t="s">
        <v>239</v>
      </c>
      <c r="RZ18" s="2" t="s">
        <v>275</v>
      </c>
      <c r="SA18" s="2" t="s">
        <v>282</v>
      </c>
      <c r="SB18" s="2" t="s">
        <v>549</v>
      </c>
      <c r="SC18" s="2" t="s">
        <v>241</v>
      </c>
      <c r="SD18" s="2" t="s">
        <v>229</v>
      </c>
      <c r="SE18" s="4">
        <v>69</v>
      </c>
      <c r="SF18" s="4"/>
      <c r="SG18" s="4"/>
      <c r="SH18" s="4"/>
      <c r="SI18" s="4">
        <v>34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>
        <v>150</v>
      </c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>
        <v>50</v>
      </c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>
        <v>150</v>
      </c>
      <c r="VE18" s="4">
        <v>50</v>
      </c>
      <c r="VF18" s="4"/>
      <c r="VG18" s="4"/>
      <c r="VH18" s="4"/>
      <c r="VI18" s="4"/>
      <c r="VJ18" s="4"/>
      <c r="VK18" s="4"/>
      <c r="VL18" s="4"/>
      <c r="VM18" s="4"/>
      <c r="VN18" s="4">
        <v>30</v>
      </c>
      <c r="VO18" s="4"/>
      <c r="VP18" s="4"/>
      <c r="VQ18" s="4"/>
      <c r="VR18" s="4"/>
      <c r="VS18" s="4"/>
    </row>
    <row r="19">
      <c r="A19" s="2" t="s">
        <v>550</v>
      </c>
      <c r="B19" s="2" t="s">
        <v>216</v>
      </c>
      <c r="C19" s="2" t="s">
        <v>217</v>
      </c>
      <c r="D19" s="2" t="s">
        <v>218</v>
      </c>
      <c r="E19" s="2" t="s">
        <v>219</v>
      </c>
      <c r="F19" s="2" t="s">
        <v>220</v>
      </c>
      <c r="G19" s="2" t="s">
        <v>221</v>
      </c>
      <c r="H19" s="2" t="s">
        <v>222</v>
      </c>
      <c r="I19" s="2" t="s">
        <v>223</v>
      </c>
      <c r="J19" s="2" t="s">
        <v>285</v>
      </c>
      <c r="K19" s="2" t="s">
        <v>527</v>
      </c>
      <c r="L19" s="3">
        <v>36.72</v>
      </c>
      <c r="M19" s="3">
        <v>38.56</v>
      </c>
      <c r="N19" s="3">
        <v>69.99</v>
      </c>
      <c r="O19" s="2" t="s">
        <v>226</v>
      </c>
      <c r="P19" s="2" t="s">
        <v>528</v>
      </c>
      <c r="Q19" s="2" t="s">
        <v>228</v>
      </c>
      <c r="R19" s="2" t="s">
        <v>229</v>
      </c>
      <c r="S19" s="2" t="s">
        <v>529</v>
      </c>
      <c r="T19" s="2" t="s">
        <v>231</v>
      </c>
      <c r="U19" s="2" t="s">
        <v>286</v>
      </c>
      <c r="V19" s="2" t="s">
        <v>233</v>
      </c>
      <c r="W19" s="2" t="s">
        <v>234</v>
      </c>
      <c r="X19" s="2" t="s">
        <v>235</v>
      </c>
      <c r="Y19" s="2" t="s">
        <v>293</v>
      </c>
      <c r="Z19" s="4">
        <v>218</v>
      </c>
      <c r="AA19" s="4">
        <f>=ROUNDDOWN(8.72,0)</f>
      </c>
      <c r="AB19" s="5">
        <v>25</v>
      </c>
      <c r="AC19" s="2" t="s">
        <v>237</v>
      </c>
      <c r="AD19" s="4">
        <v>80</v>
      </c>
      <c r="AE19" s="4">
        <v>630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>
        <v>23</v>
      </c>
      <c r="AQ19" s="8">
        <v>873.87</v>
      </c>
      <c r="AR19" s="4">
        <v>14</v>
      </c>
      <c r="AS19" s="8">
        <v>628.98</v>
      </c>
      <c r="AT19" s="7">
        <v>0.6429</v>
      </c>
      <c r="AU19" s="7">
        <v>0.3893</v>
      </c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>
        <v>0.4879</v>
      </c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 t="s">
        <v>229</v>
      </c>
      <c r="BJ19" s="4">
        <v>23</v>
      </c>
      <c r="BK19" s="8">
        <v>873.87</v>
      </c>
      <c r="BL19" s="2" t="s">
        <v>551</v>
      </c>
      <c r="BM19" s="7">
        <v>1</v>
      </c>
      <c r="BN19" s="7">
        <v>1</v>
      </c>
      <c r="BO19" s="4"/>
      <c r="BP19" s="8"/>
      <c r="BQ19" s="4">
        <v>4</v>
      </c>
      <c r="BR19" s="8">
        <v>184.24</v>
      </c>
      <c r="BS19" s="7">
        <v>-1</v>
      </c>
      <c r="BT19" s="7">
        <v>-1</v>
      </c>
      <c r="BU19" s="2" t="s">
        <v>239</v>
      </c>
      <c r="BV19" s="2" t="s">
        <v>226</v>
      </c>
      <c r="BW19" s="2" t="s">
        <v>229</v>
      </c>
      <c r="BX19" s="2" t="s">
        <v>552</v>
      </c>
      <c r="BY19" s="2" t="s">
        <v>241</v>
      </c>
      <c r="BZ19" s="2" t="s">
        <v>229</v>
      </c>
      <c r="CA19" s="4">
        <v>17</v>
      </c>
      <c r="CB19" s="8">
        <v>638.86</v>
      </c>
      <c r="CC19" s="4">
        <v>5</v>
      </c>
      <c r="CD19" s="8">
        <v>228.15</v>
      </c>
      <c r="CE19" s="7">
        <v>2.4</v>
      </c>
      <c r="CF19" s="7">
        <v>1.8002</v>
      </c>
      <c r="CG19" s="2" t="s">
        <v>239</v>
      </c>
      <c r="CH19" s="2" t="s">
        <v>226</v>
      </c>
      <c r="CI19" s="2" t="s">
        <v>553</v>
      </c>
      <c r="CJ19" s="2" t="s">
        <v>455</v>
      </c>
      <c r="CK19" s="2" t="s">
        <v>241</v>
      </c>
      <c r="CL19" s="2" t="s">
        <v>229</v>
      </c>
      <c r="CM19" s="4">
        <v>3</v>
      </c>
      <c r="CN19" s="8">
        <v>112.74</v>
      </c>
      <c r="CO19" s="4">
        <v>1</v>
      </c>
      <c r="CP19" s="8">
        <v>45.63</v>
      </c>
      <c r="CQ19" s="7">
        <v>2</v>
      </c>
      <c r="CR19" s="7">
        <v>1.4707</v>
      </c>
      <c r="CS19" s="2" t="s">
        <v>239</v>
      </c>
      <c r="CT19" s="2" t="s">
        <v>226</v>
      </c>
      <c r="CU19" s="2" t="s">
        <v>554</v>
      </c>
      <c r="CV19" s="2" t="s">
        <v>555</v>
      </c>
      <c r="CW19" s="2" t="s">
        <v>241</v>
      </c>
      <c r="CX19" s="2" t="s">
        <v>229</v>
      </c>
      <c r="CY19" s="4"/>
      <c r="CZ19" s="8"/>
      <c r="DA19" s="4">
        <v>1</v>
      </c>
      <c r="DB19" s="8">
        <v>42.96</v>
      </c>
      <c r="DC19" s="7">
        <v>-1</v>
      </c>
      <c r="DD19" s="7">
        <v>-1</v>
      </c>
      <c r="DE19" s="2" t="s">
        <v>239</v>
      </c>
      <c r="DF19" s="2" t="s">
        <v>226</v>
      </c>
      <c r="DG19" s="2" t="s">
        <v>554</v>
      </c>
      <c r="DH19" s="2" t="s">
        <v>251</v>
      </c>
      <c r="DI19" s="2" t="s">
        <v>241</v>
      </c>
      <c r="DJ19" s="2" t="s">
        <v>229</v>
      </c>
      <c r="DK19" s="4">
        <v>1</v>
      </c>
      <c r="DL19" s="8">
        <v>38.56</v>
      </c>
      <c r="DM19" s="4"/>
      <c r="DN19" s="8"/>
      <c r="DO19" s="7"/>
      <c r="DP19" s="7"/>
      <c r="DQ19" s="2" t="s">
        <v>239</v>
      </c>
      <c r="DR19" s="2" t="s">
        <v>226</v>
      </c>
      <c r="DS19" s="2" t="s">
        <v>247</v>
      </c>
      <c r="DT19" s="2" t="s">
        <v>549</v>
      </c>
      <c r="DU19" s="2" t="s">
        <v>241</v>
      </c>
      <c r="DV19" s="2" t="s">
        <v>229</v>
      </c>
      <c r="DW19" s="4">
        <v>1</v>
      </c>
      <c r="DX19" s="8">
        <v>41.3</v>
      </c>
      <c r="DY19" s="4"/>
      <c r="DZ19" s="8"/>
      <c r="EA19" s="7"/>
      <c r="EB19" s="7"/>
      <c r="EC19" s="2" t="s">
        <v>239</v>
      </c>
      <c r="ED19" s="2" t="s">
        <v>226</v>
      </c>
      <c r="EE19" s="2" t="s">
        <v>249</v>
      </c>
      <c r="EF19" s="2" t="s">
        <v>536</v>
      </c>
      <c r="EG19" s="2" t="s">
        <v>241</v>
      </c>
      <c r="EH19" s="2" t="s">
        <v>229</v>
      </c>
      <c r="EI19" s="4"/>
      <c r="EJ19" s="8"/>
      <c r="EK19" s="4">
        <v>1</v>
      </c>
      <c r="EL19" s="8">
        <v>43.15</v>
      </c>
      <c r="EM19" s="7">
        <v>-1</v>
      </c>
      <c r="EN19" s="7">
        <v>-1</v>
      </c>
      <c r="EO19" s="2" t="s">
        <v>239</v>
      </c>
      <c r="EP19" s="2" t="s">
        <v>226</v>
      </c>
      <c r="EQ19" s="2" t="s">
        <v>251</v>
      </c>
      <c r="ER19" s="2" t="s">
        <v>296</v>
      </c>
      <c r="ES19" s="2" t="s">
        <v>241</v>
      </c>
      <c r="ET19" s="2" t="s">
        <v>229</v>
      </c>
      <c r="EU19" s="4"/>
      <c r="EV19" s="8"/>
      <c r="EW19" s="4">
        <v>1</v>
      </c>
      <c r="EX19" s="8">
        <v>39.87</v>
      </c>
      <c r="EY19" s="7">
        <v>-1</v>
      </c>
      <c r="EZ19" s="7">
        <v>-1</v>
      </c>
      <c r="FA19" s="2" t="s">
        <v>239</v>
      </c>
      <c r="FB19" s="2" t="s">
        <v>226</v>
      </c>
      <c r="FC19" s="2" t="s">
        <v>253</v>
      </c>
      <c r="FD19" s="2" t="s">
        <v>556</v>
      </c>
      <c r="FE19" s="2" t="s">
        <v>241</v>
      </c>
      <c r="FF19" s="2" t="s">
        <v>229</v>
      </c>
      <c r="FG19" s="4"/>
      <c r="FH19" s="8"/>
      <c r="FI19" s="4"/>
      <c r="FJ19" s="8"/>
      <c r="FK19" s="7"/>
      <c r="FL19" s="7"/>
      <c r="FM19" s="2" t="s">
        <v>239</v>
      </c>
      <c r="FN19" s="2" t="s">
        <v>226</v>
      </c>
      <c r="FO19" s="2" t="s">
        <v>554</v>
      </c>
      <c r="FP19" s="2" t="s">
        <v>557</v>
      </c>
      <c r="FQ19" s="2" t="s">
        <v>241</v>
      </c>
      <c r="FR19" s="2" t="s">
        <v>229</v>
      </c>
      <c r="FS19" s="4"/>
      <c r="FT19" s="8"/>
      <c r="FU19" s="4"/>
      <c r="FV19" s="8"/>
      <c r="FW19" s="7"/>
      <c r="FX19" s="7"/>
      <c r="FY19" s="2" t="s">
        <v>239</v>
      </c>
      <c r="FZ19" s="2" t="s">
        <v>226</v>
      </c>
      <c r="GA19" s="2" t="s">
        <v>538</v>
      </c>
      <c r="GB19" s="2" t="s">
        <v>255</v>
      </c>
      <c r="GC19" s="2" t="s">
        <v>241</v>
      </c>
      <c r="GD19" s="2" t="s">
        <v>229</v>
      </c>
      <c r="GE19" s="4"/>
      <c r="GF19" s="8"/>
      <c r="GG19" s="4">
        <v>1</v>
      </c>
      <c r="GH19" s="8">
        <v>44.98</v>
      </c>
      <c r="GI19" s="7">
        <v>-1</v>
      </c>
      <c r="GJ19" s="7">
        <v>-1</v>
      </c>
      <c r="GK19" s="2" t="s">
        <v>239</v>
      </c>
      <c r="GL19" s="2" t="s">
        <v>226</v>
      </c>
      <c r="GM19" s="2" t="s">
        <v>558</v>
      </c>
      <c r="GN19" s="2" t="s">
        <v>522</v>
      </c>
      <c r="GO19" s="2" t="s">
        <v>241</v>
      </c>
      <c r="GP19" s="2" t="s">
        <v>229</v>
      </c>
      <c r="GQ19" s="4"/>
      <c r="GR19" s="8"/>
      <c r="GS19" s="4"/>
      <c r="GT19" s="8"/>
      <c r="GU19" s="7"/>
      <c r="GV19" s="7"/>
      <c r="GW19" s="2" t="s">
        <v>239</v>
      </c>
      <c r="GX19" s="2" t="s">
        <v>226</v>
      </c>
      <c r="GY19" s="2" t="s">
        <v>258</v>
      </c>
      <c r="GZ19" s="2" t="s">
        <v>559</v>
      </c>
      <c r="HA19" s="2" t="s">
        <v>241</v>
      </c>
      <c r="HB19" s="2" t="s">
        <v>229</v>
      </c>
      <c r="HC19" s="4"/>
      <c r="HD19" s="8"/>
      <c r="HE19" s="4"/>
      <c r="HF19" s="8"/>
      <c r="HG19" s="7"/>
      <c r="HH19" s="7"/>
      <c r="HI19" s="2" t="s">
        <v>239</v>
      </c>
      <c r="HJ19" s="2" t="s">
        <v>260</v>
      </c>
      <c r="HK19" s="2" t="s">
        <v>261</v>
      </c>
      <c r="HL19" s="2" t="s">
        <v>245</v>
      </c>
      <c r="HM19" s="2" t="s">
        <v>241</v>
      </c>
      <c r="HN19" s="2" t="s">
        <v>263</v>
      </c>
      <c r="HO19" s="4">
        <v>1</v>
      </c>
      <c r="HP19" s="8">
        <v>42.41</v>
      </c>
      <c r="HQ19" s="4"/>
      <c r="HR19" s="8"/>
      <c r="HS19" s="7"/>
      <c r="HT19" s="7"/>
      <c r="HU19" s="2" t="s">
        <v>239</v>
      </c>
      <c r="HV19" s="2" t="s">
        <v>226</v>
      </c>
      <c r="HW19" s="2" t="s">
        <v>264</v>
      </c>
      <c r="HX19" s="2" t="s">
        <v>560</v>
      </c>
      <c r="HY19" s="2" t="s">
        <v>241</v>
      </c>
      <c r="HZ19" s="2" t="s">
        <v>229</v>
      </c>
      <c r="IA19" s="4"/>
      <c r="IB19" s="8"/>
      <c r="IC19" s="4"/>
      <c r="ID19" s="8"/>
      <c r="IE19" s="7"/>
      <c r="IF19" s="7"/>
      <c r="IG19" s="2" t="s">
        <v>266</v>
      </c>
      <c r="IH19" s="2" t="s">
        <v>226</v>
      </c>
      <c r="II19" s="2" t="s">
        <v>240</v>
      </c>
      <c r="IJ19" s="2" t="s">
        <v>229</v>
      </c>
      <c r="IK19" s="2" t="s">
        <v>241</v>
      </c>
      <c r="IL19" s="2" t="s">
        <v>229</v>
      </c>
      <c r="IM19" s="4"/>
      <c r="IN19" s="8"/>
      <c r="IO19" s="4"/>
      <c r="IP19" s="8"/>
      <c r="IQ19" s="7"/>
      <c r="IR19" s="7"/>
      <c r="IS19" s="2" t="s">
        <v>267</v>
      </c>
      <c r="IT19" s="2" t="s">
        <v>226</v>
      </c>
      <c r="IU19" s="2" t="s">
        <v>229</v>
      </c>
      <c r="IV19" s="2" t="s">
        <v>229</v>
      </c>
      <c r="IW19" s="2" t="s">
        <v>241</v>
      </c>
      <c r="IX19" s="2" t="s">
        <v>229</v>
      </c>
      <c r="IY19" s="4"/>
      <c r="IZ19" s="8"/>
      <c r="JA19" s="4"/>
      <c r="JB19" s="8"/>
      <c r="JC19" s="7"/>
      <c r="JD19" s="7"/>
      <c r="JE19" s="2" t="s">
        <v>239</v>
      </c>
      <c r="JF19" s="2" t="s">
        <v>226</v>
      </c>
      <c r="JG19" s="2" t="s">
        <v>268</v>
      </c>
      <c r="JH19" s="2" t="s">
        <v>561</v>
      </c>
      <c r="JI19" s="2" t="s">
        <v>241</v>
      </c>
      <c r="JJ19" s="2" t="s">
        <v>229</v>
      </c>
      <c r="JK19" s="4"/>
      <c r="JL19" s="8"/>
      <c r="JM19" s="4"/>
      <c r="JN19" s="8"/>
      <c r="JO19" s="7"/>
      <c r="JP19" s="7"/>
      <c r="JQ19" s="2" t="s">
        <v>229</v>
      </c>
      <c r="JR19" s="2" t="s">
        <v>229</v>
      </c>
      <c r="JS19" s="2" t="s">
        <v>229</v>
      </c>
      <c r="JT19" s="2" t="s">
        <v>229</v>
      </c>
      <c r="JU19" s="2" t="s">
        <v>229</v>
      </c>
      <c r="JV19" s="2" t="s">
        <v>229</v>
      </c>
      <c r="JW19" s="4"/>
      <c r="JX19" s="8"/>
      <c r="JY19" s="4"/>
      <c r="JZ19" s="8"/>
      <c r="KA19" s="7"/>
      <c r="KB19" s="7"/>
      <c r="KC19" s="2" t="s">
        <v>239</v>
      </c>
      <c r="KD19" s="2" t="s">
        <v>226</v>
      </c>
      <c r="KE19" s="2" t="s">
        <v>270</v>
      </c>
      <c r="KF19" s="2" t="s">
        <v>364</v>
      </c>
      <c r="KG19" s="2" t="s">
        <v>241</v>
      </c>
      <c r="KH19" s="2" t="s">
        <v>229</v>
      </c>
      <c r="KI19" s="4"/>
      <c r="KJ19" s="8"/>
      <c r="KK19" s="4"/>
      <c r="KL19" s="8"/>
      <c r="KM19" s="7"/>
      <c r="KN19" s="7"/>
      <c r="KO19" s="2" t="s">
        <v>272</v>
      </c>
      <c r="KP19" s="2" t="s">
        <v>226</v>
      </c>
      <c r="KQ19" s="2" t="s">
        <v>229</v>
      </c>
      <c r="KR19" s="2" t="s">
        <v>229</v>
      </c>
      <c r="KS19" s="2" t="s">
        <v>241</v>
      </c>
      <c r="KT19" s="2" t="s">
        <v>229</v>
      </c>
      <c r="KU19" s="4"/>
      <c r="KV19" s="8"/>
      <c r="KW19" s="4"/>
      <c r="KX19" s="8"/>
      <c r="KY19" s="7"/>
      <c r="KZ19" s="7"/>
      <c r="LA19" s="2" t="s">
        <v>239</v>
      </c>
      <c r="LB19" s="2" t="s">
        <v>226</v>
      </c>
      <c r="LC19" s="2" t="s">
        <v>415</v>
      </c>
      <c r="LD19" s="2" t="s">
        <v>562</v>
      </c>
      <c r="LE19" s="2" t="s">
        <v>241</v>
      </c>
      <c r="LF19" s="2" t="s">
        <v>229</v>
      </c>
      <c r="LG19" s="4"/>
      <c r="LH19" s="8"/>
      <c r="LI19" s="4"/>
      <c r="LJ19" s="8"/>
      <c r="LK19" s="7"/>
      <c r="LL19" s="7"/>
      <c r="LM19" s="2" t="s">
        <v>239</v>
      </c>
      <c r="LN19" s="2" t="s">
        <v>226</v>
      </c>
      <c r="LO19" s="2" t="s">
        <v>538</v>
      </c>
      <c r="LP19" s="2" t="s">
        <v>229</v>
      </c>
      <c r="LQ19" s="2" t="s">
        <v>241</v>
      </c>
      <c r="LR19" s="2" t="s">
        <v>229</v>
      </c>
      <c r="LS19" s="4"/>
      <c r="LT19" s="8"/>
      <c r="LU19" s="4"/>
      <c r="LV19" s="8"/>
      <c r="LW19" s="7"/>
      <c r="LX19" s="7"/>
      <c r="LY19" s="2" t="s">
        <v>239</v>
      </c>
      <c r="LZ19" s="2" t="s">
        <v>275</v>
      </c>
      <c r="MA19" s="2" t="s">
        <v>439</v>
      </c>
      <c r="MB19" s="2" t="s">
        <v>462</v>
      </c>
      <c r="MC19" s="2" t="s">
        <v>241</v>
      </c>
      <c r="MD19" s="2" t="s">
        <v>229</v>
      </c>
      <c r="ME19" s="4"/>
      <c r="MF19" s="8"/>
      <c r="MG19" s="4"/>
      <c r="MH19" s="8"/>
      <c r="MI19" s="7"/>
      <c r="MJ19" s="7"/>
      <c r="MK19" s="2" t="s">
        <v>278</v>
      </c>
      <c r="ML19" s="2" t="s">
        <v>226</v>
      </c>
      <c r="MM19" s="2" t="s">
        <v>229</v>
      </c>
      <c r="MN19" s="2" t="s">
        <v>229</v>
      </c>
      <c r="MO19" s="2" t="s">
        <v>241</v>
      </c>
      <c r="MP19" s="2" t="s">
        <v>229</v>
      </c>
      <c r="MQ19" s="4"/>
      <c r="MR19" s="8"/>
      <c r="MS19" s="4"/>
      <c r="MT19" s="8"/>
      <c r="MU19" s="7"/>
      <c r="MV19" s="7"/>
      <c r="MW19" s="2" t="s">
        <v>239</v>
      </c>
      <c r="MX19" s="2" t="s">
        <v>226</v>
      </c>
      <c r="MY19" s="2" t="s">
        <v>538</v>
      </c>
      <c r="MZ19" s="2" t="s">
        <v>229</v>
      </c>
      <c r="NA19" s="2" t="s">
        <v>241</v>
      </c>
      <c r="NB19" s="2" t="s">
        <v>229</v>
      </c>
      <c r="NC19" s="4"/>
      <c r="ND19" s="8"/>
      <c r="NE19" s="4"/>
      <c r="NF19" s="8"/>
      <c r="NG19" s="7"/>
      <c r="NH19" s="7"/>
      <c r="NI19" s="2" t="s">
        <v>239</v>
      </c>
      <c r="NJ19" s="2" t="s">
        <v>260</v>
      </c>
      <c r="NK19" s="2" t="s">
        <v>554</v>
      </c>
      <c r="NL19" s="2" t="s">
        <v>559</v>
      </c>
      <c r="NM19" s="2" t="s">
        <v>241</v>
      </c>
      <c r="NN19" s="2" t="s">
        <v>229</v>
      </c>
      <c r="NO19" s="4"/>
      <c r="NP19" s="8"/>
      <c r="NQ19" s="4"/>
      <c r="NR19" s="8"/>
      <c r="NS19" s="7"/>
      <c r="NT19" s="7"/>
      <c r="NU19" s="2" t="s">
        <v>272</v>
      </c>
      <c r="NV19" s="2" t="s">
        <v>226</v>
      </c>
      <c r="NW19" s="2" t="s">
        <v>229</v>
      </c>
      <c r="NX19" s="2" t="s">
        <v>229</v>
      </c>
      <c r="NY19" s="2" t="s">
        <v>241</v>
      </c>
      <c r="NZ19" s="2" t="s">
        <v>229</v>
      </c>
      <c r="OA19" s="4"/>
      <c r="OB19" s="8"/>
      <c r="OC19" s="4"/>
      <c r="OD19" s="8"/>
      <c r="OE19" s="7"/>
      <c r="OF19" s="7"/>
      <c r="OG19" s="2" t="s">
        <v>239</v>
      </c>
      <c r="OH19" s="2" t="s">
        <v>226</v>
      </c>
      <c r="OI19" s="2" t="s">
        <v>229</v>
      </c>
      <c r="OJ19" s="2" t="s">
        <v>229</v>
      </c>
      <c r="OK19" s="2" t="s">
        <v>241</v>
      </c>
      <c r="OL19" s="2" t="s">
        <v>229</v>
      </c>
      <c r="OM19" s="4"/>
      <c r="ON19" s="8"/>
      <c r="OO19" s="4"/>
      <c r="OP19" s="8"/>
      <c r="OQ19" s="7"/>
      <c r="OR19" s="7"/>
      <c r="OS19" s="2" t="s">
        <v>229</v>
      </c>
      <c r="OT19" s="2" t="s">
        <v>229</v>
      </c>
      <c r="OU19" s="2" t="s">
        <v>229</v>
      </c>
      <c r="OV19" s="2" t="s">
        <v>229</v>
      </c>
      <c r="OW19" s="2" t="s">
        <v>229</v>
      </c>
      <c r="OX19" s="2" t="s">
        <v>229</v>
      </c>
      <c r="OY19" s="4"/>
      <c r="OZ19" s="8"/>
      <c r="PA19" s="4"/>
      <c r="PB19" s="8"/>
      <c r="PC19" s="7"/>
      <c r="PD19" s="7"/>
      <c r="PE19" s="2" t="s">
        <v>281</v>
      </c>
      <c r="PF19" s="2" t="s">
        <v>226</v>
      </c>
      <c r="PG19" s="2" t="s">
        <v>229</v>
      </c>
      <c r="PH19" s="2" t="s">
        <v>229</v>
      </c>
      <c r="PI19" s="2" t="s">
        <v>241</v>
      </c>
      <c r="PJ19" s="2" t="s">
        <v>229</v>
      </c>
      <c r="PK19" s="4"/>
      <c r="PL19" s="8"/>
      <c r="PM19" s="4"/>
      <c r="PN19" s="8"/>
      <c r="PO19" s="7"/>
      <c r="PP19" s="7"/>
      <c r="PQ19" s="2" t="s">
        <v>266</v>
      </c>
      <c r="PR19" s="2" t="s">
        <v>275</v>
      </c>
      <c r="PS19" s="2" t="s">
        <v>229</v>
      </c>
      <c r="PT19" s="2" t="s">
        <v>229</v>
      </c>
      <c r="PU19" s="2" t="s">
        <v>241</v>
      </c>
      <c r="PV19" s="2" t="s">
        <v>229</v>
      </c>
      <c r="PW19" s="4"/>
      <c r="PX19" s="8"/>
      <c r="PY19" s="4"/>
      <c r="PZ19" s="8"/>
      <c r="QA19" s="7"/>
      <c r="QB19" s="7"/>
      <c r="QC19" s="2" t="s">
        <v>281</v>
      </c>
      <c r="QD19" s="2" t="s">
        <v>226</v>
      </c>
      <c r="QE19" s="2" t="s">
        <v>229</v>
      </c>
      <c r="QF19" s="2" t="s">
        <v>229</v>
      </c>
      <c r="QG19" s="2" t="s">
        <v>241</v>
      </c>
      <c r="QH19" s="2" t="s">
        <v>229</v>
      </c>
      <c r="QI19" s="4"/>
      <c r="QJ19" s="8"/>
      <c r="QK19" s="4"/>
      <c r="QL19" s="8"/>
      <c r="QM19" s="7"/>
      <c r="QN19" s="7"/>
      <c r="QO19" s="2" t="s">
        <v>272</v>
      </c>
      <c r="QP19" s="2" t="s">
        <v>226</v>
      </c>
      <c r="QQ19" s="2" t="s">
        <v>229</v>
      </c>
      <c r="QR19" s="2" t="s">
        <v>229</v>
      </c>
      <c r="QS19" s="2" t="s">
        <v>241</v>
      </c>
      <c r="QT19" s="2" t="s">
        <v>229</v>
      </c>
      <c r="QU19" s="4"/>
      <c r="QV19" s="8"/>
      <c r="QW19" s="4"/>
      <c r="QX19" s="8"/>
      <c r="QY19" s="7"/>
      <c r="QZ19" s="7"/>
      <c r="RA19" s="2" t="s">
        <v>239</v>
      </c>
      <c r="RB19" s="2" t="s">
        <v>275</v>
      </c>
      <c r="RC19" s="2" t="s">
        <v>547</v>
      </c>
      <c r="RD19" s="2" t="s">
        <v>362</v>
      </c>
      <c r="RE19" s="2" t="s">
        <v>241</v>
      </c>
      <c r="RF19" s="2" t="s">
        <v>229</v>
      </c>
      <c r="RG19" s="4"/>
      <c r="RH19" s="8"/>
      <c r="RI19" s="4"/>
      <c r="RJ19" s="8"/>
      <c r="RK19" s="7"/>
      <c r="RL19" s="7"/>
      <c r="RM19" s="2" t="s">
        <v>229</v>
      </c>
      <c r="RN19" s="2" t="s">
        <v>229</v>
      </c>
      <c r="RO19" s="2" t="s">
        <v>229</v>
      </c>
      <c r="RP19" s="2" t="s">
        <v>229</v>
      </c>
      <c r="RQ19" s="2" t="s">
        <v>229</v>
      </c>
      <c r="RR19" s="2" t="s">
        <v>229</v>
      </c>
      <c r="RS19" s="4"/>
      <c r="RT19" s="8"/>
      <c r="RU19" s="4"/>
      <c r="RV19" s="8"/>
      <c r="RW19" s="7"/>
      <c r="RX19" s="7"/>
      <c r="RY19" s="2" t="s">
        <v>239</v>
      </c>
      <c r="RZ19" s="2" t="s">
        <v>275</v>
      </c>
      <c r="SA19" s="2" t="s">
        <v>282</v>
      </c>
      <c r="SB19" s="2" t="s">
        <v>563</v>
      </c>
      <c r="SC19" s="2" t="s">
        <v>241</v>
      </c>
      <c r="SD19" s="2" t="s">
        <v>229</v>
      </c>
      <c r="SE19" s="4">
        <v>182</v>
      </c>
      <c r="SF19" s="4"/>
      <c r="SG19" s="4"/>
      <c r="SH19" s="4"/>
      <c r="SI19" s="4">
        <v>36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>
        <v>80</v>
      </c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>
        <v>120</v>
      </c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>
        <v>100</v>
      </c>
      <c r="VE19" s="4">
        <v>60</v>
      </c>
      <c r="VF19" s="4"/>
      <c r="VG19" s="4"/>
      <c r="VH19" s="4"/>
      <c r="VI19" s="4"/>
      <c r="VJ19" s="4"/>
      <c r="VK19" s="4"/>
      <c r="VL19" s="4"/>
      <c r="VM19" s="4"/>
      <c r="VN19" s="4">
        <v>270</v>
      </c>
      <c r="VO19" s="4"/>
      <c r="VP19" s="4"/>
      <c r="VQ19" s="4"/>
      <c r="VR19" s="4"/>
      <c r="VS19" s="4"/>
    </row>
    <row r="20">
      <c r="A20" s="2" t="s">
        <v>564</v>
      </c>
      <c r="B20" s="2" t="s">
        <v>216</v>
      </c>
      <c r="C20" s="2" t="s">
        <v>217</v>
      </c>
      <c r="D20" s="2" t="s">
        <v>218</v>
      </c>
      <c r="E20" s="2" t="s">
        <v>219</v>
      </c>
      <c r="F20" s="2" t="s">
        <v>220</v>
      </c>
      <c r="G20" s="2" t="s">
        <v>221</v>
      </c>
      <c r="H20" s="2" t="s">
        <v>222</v>
      </c>
      <c r="I20" s="2" t="s">
        <v>223</v>
      </c>
      <c r="J20" s="2" t="s">
        <v>312</v>
      </c>
      <c r="K20" s="2" t="s">
        <v>527</v>
      </c>
      <c r="L20" s="3">
        <v>40.5</v>
      </c>
      <c r="M20" s="3">
        <v>42.52</v>
      </c>
      <c r="N20" s="3">
        <v>79.99</v>
      </c>
      <c r="O20" s="2" t="s">
        <v>226</v>
      </c>
      <c r="P20" s="2" t="s">
        <v>528</v>
      </c>
      <c r="Q20" s="2" t="s">
        <v>228</v>
      </c>
      <c r="R20" s="2" t="s">
        <v>229</v>
      </c>
      <c r="S20" s="2" t="s">
        <v>529</v>
      </c>
      <c r="T20" s="2" t="s">
        <v>231</v>
      </c>
      <c r="U20" s="2" t="s">
        <v>286</v>
      </c>
      <c r="V20" s="2" t="s">
        <v>233</v>
      </c>
      <c r="W20" s="2" t="s">
        <v>234</v>
      </c>
      <c r="X20" s="2" t="s">
        <v>235</v>
      </c>
      <c r="Y20" s="2" t="s">
        <v>313</v>
      </c>
      <c r="Z20" s="4">
        <v>285</v>
      </c>
      <c r="AA20" s="4">
        <f>=ROUNDDOWN(15.8333333333333,0)</f>
      </c>
      <c r="AB20" s="5">
        <v>18</v>
      </c>
      <c r="AC20" s="2" t="s">
        <v>565</v>
      </c>
      <c r="AD20" s="4">
        <v>90</v>
      </c>
      <c r="AE20" s="4">
        <v>240</v>
      </c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>
        <v>12</v>
      </c>
      <c r="AQ20" s="8">
        <v>505.13</v>
      </c>
      <c r="AR20" s="4">
        <v>8</v>
      </c>
      <c r="AS20" s="8">
        <v>382.21</v>
      </c>
      <c r="AT20" s="7">
        <v>0.5</v>
      </c>
      <c r="AU20" s="7">
        <v>0.3216</v>
      </c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>
        <v>0.282</v>
      </c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 t="s">
        <v>229</v>
      </c>
      <c r="BJ20" s="4">
        <v>12</v>
      </c>
      <c r="BK20" s="8">
        <v>505.13</v>
      </c>
      <c r="BL20" s="2" t="s">
        <v>566</v>
      </c>
      <c r="BM20" s="7">
        <v>1</v>
      </c>
      <c r="BN20" s="7">
        <v>1</v>
      </c>
      <c r="BO20" s="4">
        <v>1</v>
      </c>
      <c r="BP20" s="8">
        <v>46</v>
      </c>
      <c r="BQ20" s="4">
        <v>2</v>
      </c>
      <c r="BR20" s="8">
        <v>92</v>
      </c>
      <c r="BS20" s="7">
        <v>-0.5</v>
      </c>
      <c r="BT20" s="7">
        <v>-0.5</v>
      </c>
      <c r="BU20" s="2" t="s">
        <v>239</v>
      </c>
      <c r="BV20" s="2" t="s">
        <v>226</v>
      </c>
      <c r="BW20" s="2" t="s">
        <v>229</v>
      </c>
      <c r="BX20" s="2" t="s">
        <v>567</v>
      </c>
      <c r="BY20" s="2" t="s">
        <v>241</v>
      </c>
      <c r="BZ20" s="2" t="s">
        <v>229</v>
      </c>
      <c r="CA20" s="4">
        <v>6</v>
      </c>
      <c r="CB20" s="8">
        <v>264.9</v>
      </c>
      <c r="CC20" s="4">
        <v>2</v>
      </c>
      <c r="CD20" s="8">
        <v>99.34</v>
      </c>
      <c r="CE20" s="7">
        <v>2</v>
      </c>
      <c r="CF20" s="7">
        <v>1.6666</v>
      </c>
      <c r="CG20" s="2" t="s">
        <v>239</v>
      </c>
      <c r="CH20" s="2" t="s">
        <v>226</v>
      </c>
      <c r="CI20" s="2" t="s">
        <v>313</v>
      </c>
      <c r="CJ20" s="2" t="s">
        <v>568</v>
      </c>
      <c r="CK20" s="2" t="s">
        <v>241</v>
      </c>
      <c r="CL20" s="2" t="s">
        <v>229</v>
      </c>
      <c r="CM20" s="4">
        <v>3</v>
      </c>
      <c r="CN20" s="8">
        <v>132.45</v>
      </c>
      <c r="CO20" s="4"/>
      <c r="CP20" s="8"/>
      <c r="CQ20" s="7"/>
      <c r="CR20" s="7"/>
      <c r="CS20" s="2" t="s">
        <v>239</v>
      </c>
      <c r="CT20" s="2" t="s">
        <v>226</v>
      </c>
      <c r="CU20" s="2" t="s">
        <v>313</v>
      </c>
      <c r="CV20" s="2" t="s">
        <v>318</v>
      </c>
      <c r="CW20" s="2" t="s">
        <v>241</v>
      </c>
      <c r="CX20" s="2" t="s">
        <v>229</v>
      </c>
      <c r="CY20" s="4">
        <v>1</v>
      </c>
      <c r="CZ20" s="8">
        <v>43.75</v>
      </c>
      <c r="DA20" s="4">
        <v>2</v>
      </c>
      <c r="DB20" s="8">
        <v>93.52</v>
      </c>
      <c r="DC20" s="7">
        <v>-0.5</v>
      </c>
      <c r="DD20" s="7">
        <v>-0.5322</v>
      </c>
      <c r="DE20" s="2" t="s">
        <v>239</v>
      </c>
      <c r="DF20" s="2" t="s">
        <v>226</v>
      </c>
      <c r="DG20" s="2" t="s">
        <v>313</v>
      </c>
      <c r="DH20" s="2" t="s">
        <v>569</v>
      </c>
      <c r="DI20" s="2" t="s">
        <v>241</v>
      </c>
      <c r="DJ20" s="2" t="s">
        <v>229</v>
      </c>
      <c r="DK20" s="4"/>
      <c r="DL20" s="8"/>
      <c r="DM20" s="4"/>
      <c r="DN20" s="8"/>
      <c r="DO20" s="7"/>
      <c r="DP20" s="7"/>
      <c r="DQ20" s="2" t="s">
        <v>239</v>
      </c>
      <c r="DR20" s="2" t="s">
        <v>226</v>
      </c>
      <c r="DS20" s="2" t="s">
        <v>313</v>
      </c>
      <c r="DT20" s="2" t="s">
        <v>570</v>
      </c>
      <c r="DU20" s="2" t="s">
        <v>241</v>
      </c>
      <c r="DV20" s="2" t="s">
        <v>229</v>
      </c>
      <c r="DW20" s="4"/>
      <c r="DX20" s="8"/>
      <c r="DY20" s="4"/>
      <c r="DZ20" s="8"/>
      <c r="EA20" s="7"/>
      <c r="EB20" s="7"/>
      <c r="EC20" s="2" t="s">
        <v>239</v>
      </c>
      <c r="ED20" s="2" t="s">
        <v>226</v>
      </c>
      <c r="EE20" s="2" t="s">
        <v>321</v>
      </c>
      <c r="EF20" s="2" t="s">
        <v>571</v>
      </c>
      <c r="EG20" s="2" t="s">
        <v>241</v>
      </c>
      <c r="EH20" s="2" t="s">
        <v>229</v>
      </c>
      <c r="EI20" s="4"/>
      <c r="EJ20" s="8"/>
      <c r="EK20" s="4">
        <v>1</v>
      </c>
      <c r="EL20" s="8">
        <v>49.61</v>
      </c>
      <c r="EM20" s="7">
        <v>-1</v>
      </c>
      <c r="EN20" s="7">
        <v>-1</v>
      </c>
      <c r="EO20" s="2" t="s">
        <v>239</v>
      </c>
      <c r="EP20" s="2" t="s">
        <v>226</v>
      </c>
      <c r="EQ20" s="2" t="s">
        <v>323</v>
      </c>
      <c r="ER20" s="2" t="s">
        <v>572</v>
      </c>
      <c r="ES20" s="2" t="s">
        <v>241</v>
      </c>
      <c r="ET20" s="2" t="s">
        <v>229</v>
      </c>
      <c r="EU20" s="4"/>
      <c r="EV20" s="8"/>
      <c r="EW20" s="4">
        <v>1</v>
      </c>
      <c r="EX20" s="8">
        <v>47.74</v>
      </c>
      <c r="EY20" s="7">
        <v>-1</v>
      </c>
      <c r="EZ20" s="7">
        <v>-1</v>
      </c>
      <c r="FA20" s="2" t="s">
        <v>239</v>
      </c>
      <c r="FB20" s="2" t="s">
        <v>226</v>
      </c>
      <c r="FC20" s="2" t="s">
        <v>313</v>
      </c>
      <c r="FD20" s="2" t="s">
        <v>573</v>
      </c>
      <c r="FE20" s="2" t="s">
        <v>241</v>
      </c>
      <c r="FF20" s="2" t="s">
        <v>229</v>
      </c>
      <c r="FG20" s="4"/>
      <c r="FH20" s="8"/>
      <c r="FI20" s="4"/>
      <c r="FJ20" s="8"/>
      <c r="FK20" s="7"/>
      <c r="FL20" s="7"/>
      <c r="FM20" s="2" t="s">
        <v>239</v>
      </c>
      <c r="FN20" s="2" t="s">
        <v>226</v>
      </c>
      <c r="FO20" s="2" t="s">
        <v>313</v>
      </c>
      <c r="FP20" s="2" t="s">
        <v>470</v>
      </c>
      <c r="FQ20" s="2" t="s">
        <v>241</v>
      </c>
      <c r="FR20" s="2" t="s">
        <v>229</v>
      </c>
      <c r="FS20" s="4">
        <v>1</v>
      </c>
      <c r="FT20" s="8">
        <v>18.03</v>
      </c>
      <c r="FU20" s="4"/>
      <c r="FV20" s="8"/>
      <c r="FW20" s="7"/>
      <c r="FX20" s="7"/>
      <c r="FY20" s="2" t="s">
        <v>239</v>
      </c>
      <c r="FZ20" s="2" t="s">
        <v>226</v>
      </c>
      <c r="GA20" s="2" t="s">
        <v>327</v>
      </c>
      <c r="GB20" s="2" t="s">
        <v>574</v>
      </c>
      <c r="GC20" s="2" t="s">
        <v>241</v>
      </c>
      <c r="GD20" s="2" t="s">
        <v>229</v>
      </c>
      <c r="GE20" s="4"/>
      <c r="GF20" s="8"/>
      <c r="GG20" s="4"/>
      <c r="GH20" s="8"/>
      <c r="GI20" s="7"/>
      <c r="GJ20" s="7"/>
      <c r="GK20" s="2" t="s">
        <v>239</v>
      </c>
      <c r="GL20" s="2" t="s">
        <v>226</v>
      </c>
      <c r="GM20" s="2" t="s">
        <v>256</v>
      </c>
      <c r="GN20" s="2" t="s">
        <v>575</v>
      </c>
      <c r="GO20" s="2" t="s">
        <v>241</v>
      </c>
      <c r="GP20" s="2" t="s">
        <v>229</v>
      </c>
      <c r="GQ20" s="4"/>
      <c r="GR20" s="8"/>
      <c r="GS20" s="4"/>
      <c r="GT20" s="8"/>
      <c r="GU20" s="7"/>
      <c r="GV20" s="7"/>
      <c r="GW20" s="2" t="s">
        <v>239</v>
      </c>
      <c r="GX20" s="2" t="s">
        <v>226</v>
      </c>
      <c r="GY20" s="2" t="s">
        <v>330</v>
      </c>
      <c r="GZ20" s="2" t="s">
        <v>474</v>
      </c>
      <c r="HA20" s="2" t="s">
        <v>241</v>
      </c>
      <c r="HB20" s="2" t="s">
        <v>229</v>
      </c>
      <c r="HC20" s="4"/>
      <c r="HD20" s="8"/>
      <c r="HE20" s="4"/>
      <c r="HF20" s="8"/>
      <c r="HG20" s="7"/>
      <c r="HH20" s="7"/>
      <c r="HI20" s="2" t="s">
        <v>239</v>
      </c>
      <c r="HJ20" s="2" t="s">
        <v>275</v>
      </c>
      <c r="HK20" s="2" t="s">
        <v>332</v>
      </c>
      <c r="HL20" s="2" t="s">
        <v>576</v>
      </c>
      <c r="HM20" s="2" t="s">
        <v>241</v>
      </c>
      <c r="HN20" s="2" t="s">
        <v>263</v>
      </c>
      <c r="HO20" s="4"/>
      <c r="HP20" s="8"/>
      <c r="HQ20" s="4"/>
      <c r="HR20" s="8"/>
      <c r="HS20" s="7"/>
      <c r="HT20" s="7"/>
      <c r="HU20" s="2" t="s">
        <v>239</v>
      </c>
      <c r="HV20" s="2" t="s">
        <v>226</v>
      </c>
      <c r="HW20" s="2" t="s">
        <v>264</v>
      </c>
      <c r="HX20" s="2" t="s">
        <v>577</v>
      </c>
      <c r="HY20" s="2" t="s">
        <v>241</v>
      </c>
      <c r="HZ20" s="2" t="s">
        <v>229</v>
      </c>
      <c r="IA20" s="4"/>
      <c r="IB20" s="8"/>
      <c r="IC20" s="4"/>
      <c r="ID20" s="8"/>
      <c r="IE20" s="7"/>
      <c r="IF20" s="7"/>
      <c r="IG20" s="2" t="s">
        <v>266</v>
      </c>
      <c r="IH20" s="2" t="s">
        <v>226</v>
      </c>
      <c r="II20" s="2" t="s">
        <v>229</v>
      </c>
      <c r="IJ20" s="2" t="s">
        <v>229</v>
      </c>
      <c r="IK20" s="2" t="s">
        <v>241</v>
      </c>
      <c r="IL20" s="2" t="s">
        <v>229</v>
      </c>
      <c r="IM20" s="4"/>
      <c r="IN20" s="8"/>
      <c r="IO20" s="4"/>
      <c r="IP20" s="8"/>
      <c r="IQ20" s="7"/>
      <c r="IR20" s="7"/>
      <c r="IS20" s="2" t="s">
        <v>267</v>
      </c>
      <c r="IT20" s="2" t="s">
        <v>226</v>
      </c>
      <c r="IU20" s="2" t="s">
        <v>229</v>
      </c>
      <c r="IV20" s="2" t="s">
        <v>229</v>
      </c>
      <c r="IW20" s="2" t="s">
        <v>241</v>
      </c>
      <c r="IX20" s="2" t="s">
        <v>229</v>
      </c>
      <c r="IY20" s="4"/>
      <c r="IZ20" s="8"/>
      <c r="JA20" s="4"/>
      <c r="JB20" s="8"/>
      <c r="JC20" s="7"/>
      <c r="JD20" s="7"/>
      <c r="JE20" s="2" t="s">
        <v>239</v>
      </c>
      <c r="JF20" s="2" t="s">
        <v>226</v>
      </c>
      <c r="JG20" s="2" t="s">
        <v>578</v>
      </c>
      <c r="JH20" s="2" t="s">
        <v>229</v>
      </c>
      <c r="JI20" s="2" t="s">
        <v>241</v>
      </c>
      <c r="JJ20" s="2" t="s">
        <v>229</v>
      </c>
      <c r="JK20" s="4"/>
      <c r="JL20" s="8"/>
      <c r="JM20" s="4"/>
      <c r="JN20" s="8"/>
      <c r="JO20" s="7"/>
      <c r="JP20" s="7"/>
      <c r="JQ20" s="2" t="s">
        <v>229</v>
      </c>
      <c r="JR20" s="2" t="s">
        <v>229</v>
      </c>
      <c r="JS20" s="2" t="s">
        <v>229</v>
      </c>
      <c r="JT20" s="2" t="s">
        <v>229</v>
      </c>
      <c r="JU20" s="2" t="s">
        <v>229</v>
      </c>
      <c r="JV20" s="2" t="s">
        <v>229</v>
      </c>
      <c r="JW20" s="4"/>
      <c r="JX20" s="8"/>
      <c r="JY20" s="4"/>
      <c r="JZ20" s="8"/>
      <c r="KA20" s="7"/>
      <c r="KB20" s="7"/>
      <c r="KC20" s="2" t="s">
        <v>272</v>
      </c>
      <c r="KD20" s="2" t="s">
        <v>226</v>
      </c>
      <c r="KE20" s="2" t="s">
        <v>229</v>
      </c>
      <c r="KF20" s="2" t="s">
        <v>229</v>
      </c>
      <c r="KG20" s="2" t="s">
        <v>241</v>
      </c>
      <c r="KH20" s="2" t="s">
        <v>229</v>
      </c>
      <c r="KI20" s="4"/>
      <c r="KJ20" s="8"/>
      <c r="KK20" s="4"/>
      <c r="KL20" s="8"/>
      <c r="KM20" s="7"/>
      <c r="KN20" s="7"/>
      <c r="KO20" s="2" t="s">
        <v>272</v>
      </c>
      <c r="KP20" s="2" t="s">
        <v>226</v>
      </c>
      <c r="KQ20" s="2" t="s">
        <v>229</v>
      </c>
      <c r="KR20" s="2" t="s">
        <v>229</v>
      </c>
      <c r="KS20" s="2" t="s">
        <v>241</v>
      </c>
      <c r="KT20" s="2" t="s">
        <v>229</v>
      </c>
      <c r="KU20" s="4"/>
      <c r="KV20" s="8"/>
      <c r="KW20" s="4"/>
      <c r="KX20" s="8"/>
      <c r="KY20" s="7"/>
      <c r="KZ20" s="7"/>
      <c r="LA20" s="2" t="s">
        <v>272</v>
      </c>
      <c r="LB20" s="2" t="s">
        <v>226</v>
      </c>
      <c r="LC20" s="2" t="s">
        <v>229</v>
      </c>
      <c r="LD20" s="2" t="s">
        <v>229</v>
      </c>
      <c r="LE20" s="2" t="s">
        <v>241</v>
      </c>
      <c r="LF20" s="2" t="s">
        <v>229</v>
      </c>
      <c r="LG20" s="4"/>
      <c r="LH20" s="8"/>
      <c r="LI20" s="4"/>
      <c r="LJ20" s="8"/>
      <c r="LK20" s="7"/>
      <c r="LL20" s="7"/>
      <c r="LM20" s="2" t="s">
        <v>239</v>
      </c>
      <c r="LN20" s="2" t="s">
        <v>226</v>
      </c>
      <c r="LO20" s="2" t="s">
        <v>335</v>
      </c>
      <c r="LP20" s="2" t="s">
        <v>579</v>
      </c>
      <c r="LQ20" s="2" t="s">
        <v>241</v>
      </c>
      <c r="LR20" s="2" t="s">
        <v>229</v>
      </c>
      <c r="LS20" s="4"/>
      <c r="LT20" s="8"/>
      <c r="LU20" s="4"/>
      <c r="LV20" s="8"/>
      <c r="LW20" s="7"/>
      <c r="LX20" s="7"/>
      <c r="LY20" s="2" t="s">
        <v>239</v>
      </c>
      <c r="LZ20" s="2" t="s">
        <v>275</v>
      </c>
      <c r="MA20" s="2" t="s">
        <v>337</v>
      </c>
      <c r="MB20" s="2" t="s">
        <v>229</v>
      </c>
      <c r="MC20" s="2" t="s">
        <v>241</v>
      </c>
      <c r="MD20" s="2" t="s">
        <v>229</v>
      </c>
      <c r="ME20" s="4"/>
      <c r="MF20" s="8"/>
      <c r="MG20" s="4"/>
      <c r="MH20" s="8"/>
      <c r="MI20" s="7"/>
      <c r="MJ20" s="7"/>
      <c r="MK20" s="2" t="s">
        <v>266</v>
      </c>
      <c r="ML20" s="2" t="s">
        <v>226</v>
      </c>
      <c r="MM20" s="2" t="s">
        <v>229</v>
      </c>
      <c r="MN20" s="2" t="s">
        <v>229</v>
      </c>
      <c r="MO20" s="2" t="s">
        <v>241</v>
      </c>
      <c r="MP20" s="2" t="s">
        <v>229</v>
      </c>
      <c r="MQ20" s="4"/>
      <c r="MR20" s="8"/>
      <c r="MS20" s="4"/>
      <c r="MT20" s="8"/>
      <c r="MU20" s="7"/>
      <c r="MV20" s="7"/>
      <c r="MW20" s="2" t="s">
        <v>239</v>
      </c>
      <c r="MX20" s="2" t="s">
        <v>226</v>
      </c>
      <c r="MY20" s="2" t="s">
        <v>308</v>
      </c>
      <c r="MZ20" s="2" t="s">
        <v>229</v>
      </c>
      <c r="NA20" s="2" t="s">
        <v>241</v>
      </c>
      <c r="NB20" s="2" t="s">
        <v>229</v>
      </c>
      <c r="NC20" s="4"/>
      <c r="ND20" s="8"/>
      <c r="NE20" s="4"/>
      <c r="NF20" s="8"/>
      <c r="NG20" s="7"/>
      <c r="NH20" s="7"/>
      <c r="NI20" s="2" t="s">
        <v>239</v>
      </c>
      <c r="NJ20" s="2" t="s">
        <v>260</v>
      </c>
      <c r="NK20" s="2" t="s">
        <v>313</v>
      </c>
      <c r="NL20" s="2" t="s">
        <v>580</v>
      </c>
      <c r="NM20" s="2" t="s">
        <v>241</v>
      </c>
      <c r="NN20" s="2" t="s">
        <v>229</v>
      </c>
      <c r="NO20" s="4"/>
      <c r="NP20" s="8"/>
      <c r="NQ20" s="4"/>
      <c r="NR20" s="8"/>
      <c r="NS20" s="7"/>
      <c r="NT20" s="7"/>
      <c r="NU20" s="2" t="s">
        <v>272</v>
      </c>
      <c r="NV20" s="2" t="s">
        <v>226</v>
      </c>
      <c r="NW20" s="2" t="s">
        <v>229</v>
      </c>
      <c r="NX20" s="2" t="s">
        <v>229</v>
      </c>
      <c r="NY20" s="2" t="s">
        <v>241</v>
      </c>
      <c r="NZ20" s="2" t="s">
        <v>229</v>
      </c>
      <c r="OA20" s="4"/>
      <c r="OB20" s="8"/>
      <c r="OC20" s="4"/>
      <c r="OD20" s="8"/>
      <c r="OE20" s="7"/>
      <c r="OF20" s="7"/>
      <c r="OG20" s="2" t="s">
        <v>239</v>
      </c>
      <c r="OH20" s="2" t="s">
        <v>226</v>
      </c>
      <c r="OI20" s="2" t="s">
        <v>229</v>
      </c>
      <c r="OJ20" s="2" t="s">
        <v>229</v>
      </c>
      <c r="OK20" s="2" t="s">
        <v>241</v>
      </c>
      <c r="OL20" s="2" t="s">
        <v>229</v>
      </c>
      <c r="OM20" s="4"/>
      <c r="ON20" s="8"/>
      <c r="OO20" s="4"/>
      <c r="OP20" s="8"/>
      <c r="OQ20" s="7"/>
      <c r="OR20" s="7"/>
      <c r="OS20" s="2" t="s">
        <v>229</v>
      </c>
      <c r="OT20" s="2" t="s">
        <v>229</v>
      </c>
      <c r="OU20" s="2" t="s">
        <v>229</v>
      </c>
      <c r="OV20" s="2" t="s">
        <v>229</v>
      </c>
      <c r="OW20" s="2" t="s">
        <v>229</v>
      </c>
      <c r="OX20" s="2" t="s">
        <v>229</v>
      </c>
      <c r="OY20" s="4"/>
      <c r="OZ20" s="8"/>
      <c r="PA20" s="4"/>
      <c r="PB20" s="8"/>
      <c r="PC20" s="7"/>
      <c r="PD20" s="7"/>
      <c r="PE20" s="2" t="s">
        <v>281</v>
      </c>
      <c r="PF20" s="2" t="s">
        <v>226</v>
      </c>
      <c r="PG20" s="2" t="s">
        <v>229</v>
      </c>
      <c r="PH20" s="2" t="s">
        <v>229</v>
      </c>
      <c r="PI20" s="2" t="s">
        <v>241</v>
      </c>
      <c r="PJ20" s="2" t="s">
        <v>229</v>
      </c>
      <c r="PK20" s="4"/>
      <c r="PL20" s="8"/>
      <c r="PM20" s="4"/>
      <c r="PN20" s="8"/>
      <c r="PO20" s="7"/>
      <c r="PP20" s="7"/>
      <c r="PQ20" s="2" t="s">
        <v>266</v>
      </c>
      <c r="PR20" s="2" t="s">
        <v>275</v>
      </c>
      <c r="PS20" s="2" t="s">
        <v>229</v>
      </c>
      <c r="PT20" s="2" t="s">
        <v>229</v>
      </c>
      <c r="PU20" s="2" t="s">
        <v>241</v>
      </c>
      <c r="PV20" s="2" t="s">
        <v>229</v>
      </c>
      <c r="PW20" s="4"/>
      <c r="PX20" s="8"/>
      <c r="PY20" s="4"/>
      <c r="PZ20" s="8"/>
      <c r="QA20" s="7"/>
      <c r="QB20" s="7"/>
      <c r="QC20" s="2" t="s">
        <v>281</v>
      </c>
      <c r="QD20" s="2" t="s">
        <v>226</v>
      </c>
      <c r="QE20" s="2" t="s">
        <v>229</v>
      </c>
      <c r="QF20" s="2" t="s">
        <v>229</v>
      </c>
      <c r="QG20" s="2" t="s">
        <v>241</v>
      </c>
      <c r="QH20" s="2" t="s">
        <v>229</v>
      </c>
      <c r="QI20" s="4"/>
      <c r="QJ20" s="8"/>
      <c r="QK20" s="4"/>
      <c r="QL20" s="8"/>
      <c r="QM20" s="7"/>
      <c r="QN20" s="7"/>
      <c r="QO20" s="2" t="s">
        <v>272</v>
      </c>
      <c r="QP20" s="2" t="s">
        <v>226</v>
      </c>
      <c r="QQ20" s="2" t="s">
        <v>229</v>
      </c>
      <c r="QR20" s="2" t="s">
        <v>229</v>
      </c>
      <c r="QS20" s="2" t="s">
        <v>241</v>
      </c>
      <c r="QT20" s="2" t="s">
        <v>229</v>
      </c>
      <c r="QU20" s="4"/>
      <c r="QV20" s="8"/>
      <c r="QW20" s="4"/>
      <c r="QX20" s="8"/>
      <c r="QY20" s="7"/>
      <c r="QZ20" s="7"/>
      <c r="RA20" s="2" t="s">
        <v>239</v>
      </c>
      <c r="RB20" s="2" t="s">
        <v>275</v>
      </c>
      <c r="RC20" s="2" t="s">
        <v>338</v>
      </c>
      <c r="RD20" s="2" t="s">
        <v>581</v>
      </c>
      <c r="RE20" s="2" t="s">
        <v>241</v>
      </c>
      <c r="RF20" s="2" t="s">
        <v>229</v>
      </c>
      <c r="RG20" s="4"/>
      <c r="RH20" s="8"/>
      <c r="RI20" s="4"/>
      <c r="RJ20" s="8"/>
      <c r="RK20" s="7"/>
      <c r="RL20" s="7"/>
      <c r="RM20" s="2" t="s">
        <v>229</v>
      </c>
      <c r="RN20" s="2" t="s">
        <v>229</v>
      </c>
      <c r="RO20" s="2" t="s">
        <v>229</v>
      </c>
      <c r="RP20" s="2" t="s">
        <v>229</v>
      </c>
      <c r="RQ20" s="2" t="s">
        <v>229</v>
      </c>
      <c r="RR20" s="2" t="s">
        <v>229</v>
      </c>
      <c r="RS20" s="4"/>
      <c r="RT20" s="8"/>
      <c r="RU20" s="4"/>
      <c r="RV20" s="8"/>
      <c r="RW20" s="7"/>
      <c r="RX20" s="7"/>
      <c r="RY20" s="2" t="s">
        <v>266</v>
      </c>
      <c r="RZ20" s="2" t="s">
        <v>275</v>
      </c>
      <c r="SA20" s="2" t="s">
        <v>229</v>
      </c>
      <c r="SB20" s="2" t="s">
        <v>229</v>
      </c>
      <c r="SC20" s="2" t="s">
        <v>241</v>
      </c>
      <c r="SD20" s="2" t="s">
        <v>229</v>
      </c>
      <c r="SE20" s="4">
        <v>204</v>
      </c>
      <c r="SF20" s="4"/>
      <c r="SG20" s="4"/>
      <c r="SH20" s="4"/>
      <c r="SI20" s="4">
        <v>81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>
        <v>90</v>
      </c>
      <c r="VF20" s="4"/>
      <c r="VG20" s="4"/>
      <c r="VH20" s="4"/>
      <c r="VI20" s="4"/>
      <c r="VJ20" s="4"/>
      <c r="VK20" s="4"/>
      <c r="VL20" s="4"/>
      <c r="VM20" s="4"/>
      <c r="VN20" s="4">
        <v>150</v>
      </c>
      <c r="VO20" s="4"/>
      <c r="VP20" s="4"/>
      <c r="VQ20" s="4"/>
      <c r="VR20" s="4"/>
      <c r="VS20" s="4"/>
    </row>
    <row r="21">
      <c r="A21" s="2" t="s">
        <v>582</v>
      </c>
      <c r="B21" s="2" t="s">
        <v>216</v>
      </c>
      <c r="C21" s="2" t="s">
        <v>217</v>
      </c>
      <c r="D21" s="2" t="s">
        <v>218</v>
      </c>
      <c r="E21" s="2" t="s">
        <v>219</v>
      </c>
      <c r="F21" s="2" t="s">
        <v>220</v>
      </c>
      <c r="G21" s="2" t="s">
        <v>221</v>
      </c>
      <c r="H21" s="2" t="s">
        <v>222</v>
      </c>
      <c r="I21" s="2" t="s">
        <v>223</v>
      </c>
      <c r="J21" s="2" t="s">
        <v>224</v>
      </c>
      <c r="K21" s="2" t="s">
        <v>583</v>
      </c>
      <c r="L21" s="3">
        <v>31.05</v>
      </c>
      <c r="M21" s="3">
        <v>32.6</v>
      </c>
      <c r="N21" s="3">
        <v>59.99</v>
      </c>
      <c r="O21" s="2" t="s">
        <v>226</v>
      </c>
      <c r="P21" s="2" t="s">
        <v>413</v>
      </c>
      <c r="Q21" s="2" t="s">
        <v>228</v>
      </c>
      <c r="R21" s="2" t="s">
        <v>229</v>
      </c>
      <c r="S21" s="2" t="s">
        <v>584</v>
      </c>
      <c r="T21" s="2" t="s">
        <v>231</v>
      </c>
      <c r="U21" s="2" t="s">
        <v>232</v>
      </c>
      <c r="V21" s="2" t="s">
        <v>233</v>
      </c>
      <c r="W21" s="2" t="s">
        <v>234</v>
      </c>
      <c r="X21" s="2" t="s">
        <v>235</v>
      </c>
      <c r="Y21" s="2" t="s">
        <v>485</v>
      </c>
      <c r="Z21" s="4">
        <v>199</v>
      </c>
      <c r="AA21" s="4">
        <f>=ROUNDDOWN(24.875,0)</f>
      </c>
      <c r="AB21" s="5">
        <v>8</v>
      </c>
      <c r="AC21" s="2" t="s">
        <v>287</v>
      </c>
      <c r="AD21" s="4">
        <v>100</v>
      </c>
      <c r="AE21" s="4">
        <v>230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>
        <v>6</v>
      </c>
      <c r="AQ21" s="8">
        <v>187.74</v>
      </c>
      <c r="AR21" s="4">
        <v>8</v>
      </c>
      <c r="AS21" s="8">
        <v>312.08</v>
      </c>
      <c r="AT21" s="7">
        <v>-0.25</v>
      </c>
      <c r="AU21" s="7">
        <v>-0.3984</v>
      </c>
      <c r="AV21" s="4">
        <v>27</v>
      </c>
      <c r="AW21" s="8">
        <v>1130.84</v>
      </c>
      <c r="AX21" s="4">
        <v>39</v>
      </c>
      <c r="AY21" s="8">
        <v>1780.01</v>
      </c>
      <c r="AZ21" s="7">
        <v>-0.3077</v>
      </c>
      <c r="BA21" s="7">
        <v>-0.3647</v>
      </c>
      <c r="BB21" s="7">
        <v>0.166</v>
      </c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>
        <v>0.0581</v>
      </c>
      <c r="BJ21" s="4">
        <v>6</v>
      </c>
      <c r="BK21" s="8">
        <v>187.74</v>
      </c>
      <c r="BL21" s="2" t="s">
        <v>585</v>
      </c>
      <c r="BM21" s="7">
        <v>1</v>
      </c>
      <c r="BN21" s="7">
        <v>1</v>
      </c>
      <c r="BO21" s="4"/>
      <c r="BP21" s="8"/>
      <c r="BQ21" s="4">
        <v>5</v>
      </c>
      <c r="BR21" s="8">
        <v>194.75</v>
      </c>
      <c r="BS21" s="7">
        <v>-1</v>
      </c>
      <c r="BT21" s="7">
        <v>-1</v>
      </c>
      <c r="BU21" s="2" t="s">
        <v>239</v>
      </c>
      <c r="BV21" s="2" t="s">
        <v>226</v>
      </c>
      <c r="BW21" s="2" t="s">
        <v>229</v>
      </c>
      <c r="BX21" s="2" t="s">
        <v>359</v>
      </c>
      <c r="BY21" s="2" t="s">
        <v>241</v>
      </c>
      <c r="BZ21" s="2" t="s">
        <v>229</v>
      </c>
      <c r="CA21" s="4">
        <v>3</v>
      </c>
      <c r="CB21" s="8">
        <v>93.87</v>
      </c>
      <c r="CC21" s="4">
        <v>3</v>
      </c>
      <c r="CD21" s="8">
        <v>117.33</v>
      </c>
      <c r="CE21" s="7"/>
      <c r="CF21" s="7">
        <v>-0.1999</v>
      </c>
      <c r="CG21" s="2" t="s">
        <v>239</v>
      </c>
      <c r="CH21" s="2" t="s">
        <v>226</v>
      </c>
      <c r="CI21" s="2" t="s">
        <v>485</v>
      </c>
      <c r="CJ21" s="2" t="s">
        <v>486</v>
      </c>
      <c r="CK21" s="2" t="s">
        <v>241</v>
      </c>
      <c r="CL21" s="2" t="s">
        <v>229</v>
      </c>
      <c r="CM21" s="4">
        <v>3</v>
      </c>
      <c r="CN21" s="8">
        <v>93.87</v>
      </c>
      <c r="CO21" s="4"/>
      <c r="CP21" s="8"/>
      <c r="CQ21" s="7"/>
      <c r="CR21" s="7"/>
      <c r="CS21" s="2" t="s">
        <v>239</v>
      </c>
      <c r="CT21" s="2" t="s">
        <v>226</v>
      </c>
      <c r="CU21" s="2" t="s">
        <v>485</v>
      </c>
      <c r="CV21" s="2" t="s">
        <v>586</v>
      </c>
      <c r="CW21" s="2" t="s">
        <v>241</v>
      </c>
      <c r="CX21" s="2" t="s">
        <v>229</v>
      </c>
      <c r="CY21" s="4"/>
      <c r="CZ21" s="8"/>
      <c r="DA21" s="4"/>
      <c r="DB21" s="8"/>
      <c r="DC21" s="7"/>
      <c r="DD21" s="7"/>
      <c r="DE21" s="2" t="s">
        <v>239</v>
      </c>
      <c r="DF21" s="2" t="s">
        <v>226</v>
      </c>
      <c r="DG21" s="2" t="s">
        <v>485</v>
      </c>
      <c r="DH21" s="2" t="s">
        <v>488</v>
      </c>
      <c r="DI21" s="2" t="s">
        <v>241</v>
      </c>
      <c r="DJ21" s="2" t="s">
        <v>229</v>
      </c>
      <c r="DK21" s="4"/>
      <c r="DL21" s="8"/>
      <c r="DM21" s="4"/>
      <c r="DN21" s="8"/>
      <c r="DO21" s="7"/>
      <c r="DP21" s="7"/>
      <c r="DQ21" s="2" t="s">
        <v>239</v>
      </c>
      <c r="DR21" s="2" t="s">
        <v>226</v>
      </c>
      <c r="DS21" s="2" t="s">
        <v>587</v>
      </c>
      <c r="DT21" s="2" t="s">
        <v>588</v>
      </c>
      <c r="DU21" s="2" t="s">
        <v>241</v>
      </c>
      <c r="DV21" s="2" t="s">
        <v>229</v>
      </c>
      <c r="DW21" s="4"/>
      <c r="DX21" s="8"/>
      <c r="DY21" s="4"/>
      <c r="DZ21" s="8"/>
      <c r="EA21" s="7"/>
      <c r="EB21" s="7"/>
      <c r="EC21" s="2" t="s">
        <v>239</v>
      </c>
      <c r="ED21" s="2" t="s">
        <v>226</v>
      </c>
      <c r="EE21" s="2" t="s">
        <v>490</v>
      </c>
      <c r="EF21" s="2" t="s">
        <v>229</v>
      </c>
      <c r="EG21" s="2" t="s">
        <v>241</v>
      </c>
      <c r="EH21" s="2" t="s">
        <v>229</v>
      </c>
      <c r="EI21" s="4"/>
      <c r="EJ21" s="8"/>
      <c r="EK21" s="4"/>
      <c r="EL21" s="8"/>
      <c r="EM21" s="7"/>
      <c r="EN21" s="7"/>
      <c r="EO21" s="2" t="s">
        <v>239</v>
      </c>
      <c r="EP21" s="2" t="s">
        <v>226</v>
      </c>
      <c r="EQ21" s="2" t="s">
        <v>468</v>
      </c>
      <c r="ER21" s="2" t="s">
        <v>589</v>
      </c>
      <c r="ES21" s="2" t="s">
        <v>241</v>
      </c>
      <c r="ET21" s="2" t="s">
        <v>229</v>
      </c>
      <c r="EU21" s="4"/>
      <c r="EV21" s="8"/>
      <c r="EW21" s="4"/>
      <c r="EX21" s="8"/>
      <c r="EY21" s="7"/>
      <c r="EZ21" s="7"/>
      <c r="FA21" s="2" t="s">
        <v>239</v>
      </c>
      <c r="FB21" s="2" t="s">
        <v>226</v>
      </c>
      <c r="FC21" s="2" t="s">
        <v>485</v>
      </c>
      <c r="FD21" s="2" t="s">
        <v>488</v>
      </c>
      <c r="FE21" s="2" t="s">
        <v>241</v>
      </c>
      <c r="FF21" s="2" t="s">
        <v>229</v>
      </c>
      <c r="FG21" s="4"/>
      <c r="FH21" s="8"/>
      <c r="FI21" s="4"/>
      <c r="FJ21" s="8"/>
      <c r="FK21" s="7"/>
      <c r="FL21" s="7"/>
      <c r="FM21" s="2" t="s">
        <v>239</v>
      </c>
      <c r="FN21" s="2" t="s">
        <v>226</v>
      </c>
      <c r="FO21" s="2" t="s">
        <v>485</v>
      </c>
      <c r="FP21" s="2" t="s">
        <v>590</v>
      </c>
      <c r="FQ21" s="2" t="s">
        <v>241</v>
      </c>
      <c r="FR21" s="2" t="s">
        <v>229</v>
      </c>
      <c r="FS21" s="4"/>
      <c r="FT21" s="8"/>
      <c r="FU21" s="4"/>
      <c r="FV21" s="8"/>
      <c r="FW21" s="7"/>
      <c r="FX21" s="7"/>
      <c r="FY21" s="2" t="s">
        <v>239</v>
      </c>
      <c r="FZ21" s="2" t="s">
        <v>226</v>
      </c>
      <c r="GA21" s="2" t="s">
        <v>492</v>
      </c>
      <c r="GB21" s="2" t="s">
        <v>591</v>
      </c>
      <c r="GC21" s="2" t="s">
        <v>241</v>
      </c>
      <c r="GD21" s="2" t="s">
        <v>229</v>
      </c>
      <c r="GE21" s="4"/>
      <c r="GF21" s="8"/>
      <c r="GG21" s="4"/>
      <c r="GH21" s="8"/>
      <c r="GI21" s="7"/>
      <c r="GJ21" s="7"/>
      <c r="GK21" s="2" t="s">
        <v>239</v>
      </c>
      <c r="GL21" s="2" t="s">
        <v>226</v>
      </c>
      <c r="GM21" s="2" t="s">
        <v>256</v>
      </c>
      <c r="GN21" s="2" t="s">
        <v>572</v>
      </c>
      <c r="GO21" s="2" t="s">
        <v>241</v>
      </c>
      <c r="GP21" s="2" t="s">
        <v>229</v>
      </c>
      <c r="GQ21" s="4"/>
      <c r="GR21" s="8"/>
      <c r="GS21" s="4"/>
      <c r="GT21" s="8"/>
      <c r="GU21" s="7"/>
      <c r="GV21" s="7"/>
      <c r="GW21" s="2" t="s">
        <v>239</v>
      </c>
      <c r="GX21" s="2" t="s">
        <v>226</v>
      </c>
      <c r="GY21" s="2" t="s">
        <v>485</v>
      </c>
      <c r="GZ21" s="2" t="s">
        <v>494</v>
      </c>
      <c r="HA21" s="2" t="s">
        <v>241</v>
      </c>
      <c r="HB21" s="2" t="s">
        <v>229</v>
      </c>
      <c r="HC21" s="4"/>
      <c r="HD21" s="8"/>
      <c r="HE21" s="4"/>
      <c r="HF21" s="8"/>
      <c r="HG21" s="7"/>
      <c r="HH21" s="7"/>
      <c r="HI21" s="2" t="s">
        <v>239</v>
      </c>
      <c r="HJ21" s="2" t="s">
        <v>226</v>
      </c>
      <c r="HK21" s="2" t="s">
        <v>332</v>
      </c>
      <c r="HL21" s="2" t="s">
        <v>592</v>
      </c>
      <c r="HM21" s="2" t="s">
        <v>241</v>
      </c>
      <c r="HN21" s="2" t="s">
        <v>229</v>
      </c>
      <c r="HO21" s="4"/>
      <c r="HP21" s="8"/>
      <c r="HQ21" s="4"/>
      <c r="HR21" s="8"/>
      <c r="HS21" s="7"/>
      <c r="HT21" s="7"/>
      <c r="HU21" s="2" t="s">
        <v>239</v>
      </c>
      <c r="HV21" s="2" t="s">
        <v>226</v>
      </c>
      <c r="HW21" s="2" t="s">
        <v>264</v>
      </c>
      <c r="HX21" s="2" t="s">
        <v>593</v>
      </c>
      <c r="HY21" s="2" t="s">
        <v>241</v>
      </c>
      <c r="HZ21" s="2" t="s">
        <v>229</v>
      </c>
      <c r="IA21" s="4"/>
      <c r="IB21" s="8"/>
      <c r="IC21" s="4"/>
      <c r="ID21" s="8"/>
      <c r="IE21" s="7"/>
      <c r="IF21" s="7"/>
      <c r="IG21" s="2" t="s">
        <v>266</v>
      </c>
      <c r="IH21" s="2" t="s">
        <v>226</v>
      </c>
      <c r="II21" s="2" t="s">
        <v>229</v>
      </c>
      <c r="IJ21" s="2" t="s">
        <v>229</v>
      </c>
      <c r="IK21" s="2" t="s">
        <v>241</v>
      </c>
      <c r="IL21" s="2" t="s">
        <v>229</v>
      </c>
      <c r="IM21" s="4"/>
      <c r="IN21" s="8"/>
      <c r="IO21" s="4"/>
      <c r="IP21" s="8"/>
      <c r="IQ21" s="7"/>
      <c r="IR21" s="7"/>
      <c r="IS21" s="2" t="s">
        <v>267</v>
      </c>
      <c r="IT21" s="2" t="s">
        <v>226</v>
      </c>
      <c r="IU21" s="2" t="s">
        <v>229</v>
      </c>
      <c r="IV21" s="2" t="s">
        <v>229</v>
      </c>
      <c r="IW21" s="2" t="s">
        <v>241</v>
      </c>
      <c r="IX21" s="2" t="s">
        <v>229</v>
      </c>
      <c r="IY21" s="4"/>
      <c r="IZ21" s="8"/>
      <c r="JA21" s="4"/>
      <c r="JB21" s="8"/>
      <c r="JC21" s="7"/>
      <c r="JD21" s="7"/>
      <c r="JE21" s="2" t="s">
        <v>239</v>
      </c>
      <c r="JF21" s="2" t="s">
        <v>226</v>
      </c>
      <c r="JG21" s="2" t="s">
        <v>268</v>
      </c>
      <c r="JH21" s="2" t="s">
        <v>594</v>
      </c>
      <c r="JI21" s="2" t="s">
        <v>241</v>
      </c>
      <c r="JJ21" s="2" t="s">
        <v>229</v>
      </c>
      <c r="JK21" s="4"/>
      <c r="JL21" s="8"/>
      <c r="JM21" s="4"/>
      <c r="JN21" s="8"/>
      <c r="JO21" s="7"/>
      <c r="JP21" s="7"/>
      <c r="JQ21" s="2" t="s">
        <v>229</v>
      </c>
      <c r="JR21" s="2" t="s">
        <v>229</v>
      </c>
      <c r="JS21" s="2" t="s">
        <v>229</v>
      </c>
      <c r="JT21" s="2" t="s">
        <v>229</v>
      </c>
      <c r="JU21" s="2" t="s">
        <v>229</v>
      </c>
      <c r="JV21" s="2" t="s">
        <v>229</v>
      </c>
      <c r="JW21" s="4"/>
      <c r="JX21" s="8"/>
      <c r="JY21" s="4"/>
      <c r="JZ21" s="8"/>
      <c r="KA21" s="7"/>
      <c r="KB21" s="7"/>
      <c r="KC21" s="2" t="s">
        <v>272</v>
      </c>
      <c r="KD21" s="2" t="s">
        <v>226</v>
      </c>
      <c r="KE21" s="2" t="s">
        <v>229</v>
      </c>
      <c r="KF21" s="2" t="s">
        <v>229</v>
      </c>
      <c r="KG21" s="2" t="s">
        <v>241</v>
      </c>
      <c r="KH21" s="2" t="s">
        <v>229</v>
      </c>
      <c r="KI21" s="4"/>
      <c r="KJ21" s="8"/>
      <c r="KK21" s="4"/>
      <c r="KL21" s="8"/>
      <c r="KM21" s="7"/>
      <c r="KN21" s="7"/>
      <c r="KO21" s="2" t="s">
        <v>272</v>
      </c>
      <c r="KP21" s="2" t="s">
        <v>226</v>
      </c>
      <c r="KQ21" s="2" t="s">
        <v>229</v>
      </c>
      <c r="KR21" s="2" t="s">
        <v>229</v>
      </c>
      <c r="KS21" s="2" t="s">
        <v>241</v>
      </c>
      <c r="KT21" s="2" t="s">
        <v>229</v>
      </c>
      <c r="KU21" s="4"/>
      <c r="KV21" s="8"/>
      <c r="KW21" s="4"/>
      <c r="KX21" s="8"/>
      <c r="KY21" s="7"/>
      <c r="KZ21" s="7"/>
      <c r="LA21" s="2" t="s">
        <v>272</v>
      </c>
      <c r="LB21" s="2" t="s">
        <v>226</v>
      </c>
      <c r="LC21" s="2" t="s">
        <v>229</v>
      </c>
      <c r="LD21" s="2" t="s">
        <v>229</v>
      </c>
      <c r="LE21" s="2" t="s">
        <v>241</v>
      </c>
      <c r="LF21" s="2" t="s">
        <v>229</v>
      </c>
      <c r="LG21" s="4"/>
      <c r="LH21" s="8"/>
      <c r="LI21" s="4"/>
      <c r="LJ21" s="8"/>
      <c r="LK21" s="7"/>
      <c r="LL21" s="7"/>
      <c r="LM21" s="2" t="s">
        <v>239</v>
      </c>
      <c r="LN21" s="2" t="s">
        <v>226</v>
      </c>
      <c r="LO21" s="2" t="s">
        <v>492</v>
      </c>
      <c r="LP21" s="2" t="s">
        <v>229</v>
      </c>
      <c r="LQ21" s="2" t="s">
        <v>241</v>
      </c>
      <c r="LR21" s="2" t="s">
        <v>229</v>
      </c>
      <c r="LS21" s="4"/>
      <c r="LT21" s="8"/>
      <c r="LU21" s="4"/>
      <c r="LV21" s="8"/>
      <c r="LW21" s="7"/>
      <c r="LX21" s="7"/>
      <c r="LY21" s="2" t="s">
        <v>239</v>
      </c>
      <c r="LZ21" s="2" t="s">
        <v>275</v>
      </c>
      <c r="MA21" s="2" t="s">
        <v>496</v>
      </c>
      <c r="MB21" s="2" t="s">
        <v>595</v>
      </c>
      <c r="MC21" s="2" t="s">
        <v>241</v>
      </c>
      <c r="MD21" s="2" t="s">
        <v>229</v>
      </c>
      <c r="ME21" s="4"/>
      <c r="MF21" s="8"/>
      <c r="MG21" s="4"/>
      <c r="MH21" s="8"/>
      <c r="MI21" s="7"/>
      <c r="MJ21" s="7"/>
      <c r="MK21" s="2" t="s">
        <v>266</v>
      </c>
      <c r="ML21" s="2" t="s">
        <v>226</v>
      </c>
      <c r="MM21" s="2" t="s">
        <v>229</v>
      </c>
      <c r="MN21" s="2" t="s">
        <v>229</v>
      </c>
      <c r="MO21" s="2" t="s">
        <v>241</v>
      </c>
      <c r="MP21" s="2" t="s">
        <v>229</v>
      </c>
      <c r="MQ21" s="4"/>
      <c r="MR21" s="8"/>
      <c r="MS21" s="4"/>
      <c r="MT21" s="8"/>
      <c r="MU21" s="7"/>
      <c r="MV21" s="7"/>
      <c r="MW21" s="2" t="s">
        <v>239</v>
      </c>
      <c r="MX21" s="2" t="s">
        <v>226</v>
      </c>
      <c r="MY21" s="2" t="s">
        <v>279</v>
      </c>
      <c r="MZ21" s="2" t="s">
        <v>229</v>
      </c>
      <c r="NA21" s="2" t="s">
        <v>241</v>
      </c>
      <c r="NB21" s="2" t="s">
        <v>229</v>
      </c>
      <c r="NC21" s="4"/>
      <c r="ND21" s="8"/>
      <c r="NE21" s="4"/>
      <c r="NF21" s="8"/>
      <c r="NG21" s="7"/>
      <c r="NH21" s="7"/>
      <c r="NI21" s="2" t="s">
        <v>239</v>
      </c>
      <c r="NJ21" s="2" t="s">
        <v>260</v>
      </c>
      <c r="NK21" s="2" t="s">
        <v>485</v>
      </c>
      <c r="NL21" s="2" t="s">
        <v>596</v>
      </c>
      <c r="NM21" s="2" t="s">
        <v>241</v>
      </c>
      <c r="NN21" s="2" t="s">
        <v>229</v>
      </c>
      <c r="NO21" s="4"/>
      <c r="NP21" s="8"/>
      <c r="NQ21" s="4"/>
      <c r="NR21" s="8"/>
      <c r="NS21" s="7"/>
      <c r="NT21" s="7"/>
      <c r="NU21" s="2" t="s">
        <v>272</v>
      </c>
      <c r="NV21" s="2" t="s">
        <v>226</v>
      </c>
      <c r="NW21" s="2" t="s">
        <v>229</v>
      </c>
      <c r="NX21" s="2" t="s">
        <v>229</v>
      </c>
      <c r="NY21" s="2" t="s">
        <v>241</v>
      </c>
      <c r="NZ21" s="2" t="s">
        <v>229</v>
      </c>
      <c r="OA21" s="4"/>
      <c r="OB21" s="8"/>
      <c r="OC21" s="4"/>
      <c r="OD21" s="8"/>
      <c r="OE21" s="7"/>
      <c r="OF21" s="7"/>
      <c r="OG21" s="2" t="s">
        <v>239</v>
      </c>
      <c r="OH21" s="2" t="s">
        <v>226</v>
      </c>
      <c r="OI21" s="2" t="s">
        <v>229</v>
      </c>
      <c r="OJ21" s="2" t="s">
        <v>229</v>
      </c>
      <c r="OK21" s="2" t="s">
        <v>241</v>
      </c>
      <c r="OL21" s="2" t="s">
        <v>229</v>
      </c>
      <c r="OM21" s="4"/>
      <c r="ON21" s="8"/>
      <c r="OO21" s="4"/>
      <c r="OP21" s="8"/>
      <c r="OQ21" s="7"/>
      <c r="OR21" s="7"/>
      <c r="OS21" s="2" t="s">
        <v>229</v>
      </c>
      <c r="OT21" s="2" t="s">
        <v>229</v>
      </c>
      <c r="OU21" s="2" t="s">
        <v>229</v>
      </c>
      <c r="OV21" s="2" t="s">
        <v>229</v>
      </c>
      <c r="OW21" s="2" t="s">
        <v>229</v>
      </c>
      <c r="OX21" s="2" t="s">
        <v>229</v>
      </c>
      <c r="OY21" s="4"/>
      <c r="OZ21" s="8"/>
      <c r="PA21" s="4"/>
      <c r="PB21" s="8"/>
      <c r="PC21" s="7"/>
      <c r="PD21" s="7"/>
      <c r="PE21" s="2" t="s">
        <v>281</v>
      </c>
      <c r="PF21" s="2" t="s">
        <v>226</v>
      </c>
      <c r="PG21" s="2" t="s">
        <v>229</v>
      </c>
      <c r="PH21" s="2" t="s">
        <v>229</v>
      </c>
      <c r="PI21" s="2" t="s">
        <v>241</v>
      </c>
      <c r="PJ21" s="2" t="s">
        <v>229</v>
      </c>
      <c r="PK21" s="4"/>
      <c r="PL21" s="8"/>
      <c r="PM21" s="4"/>
      <c r="PN21" s="8"/>
      <c r="PO21" s="7"/>
      <c r="PP21" s="7"/>
      <c r="PQ21" s="2" t="s">
        <v>266</v>
      </c>
      <c r="PR21" s="2" t="s">
        <v>275</v>
      </c>
      <c r="PS21" s="2" t="s">
        <v>229</v>
      </c>
      <c r="PT21" s="2" t="s">
        <v>229</v>
      </c>
      <c r="PU21" s="2" t="s">
        <v>241</v>
      </c>
      <c r="PV21" s="2" t="s">
        <v>229</v>
      </c>
      <c r="PW21" s="4"/>
      <c r="PX21" s="8"/>
      <c r="PY21" s="4"/>
      <c r="PZ21" s="8"/>
      <c r="QA21" s="7"/>
      <c r="QB21" s="7"/>
      <c r="QC21" s="2" t="s">
        <v>281</v>
      </c>
      <c r="QD21" s="2" t="s">
        <v>226</v>
      </c>
      <c r="QE21" s="2" t="s">
        <v>229</v>
      </c>
      <c r="QF21" s="2" t="s">
        <v>229</v>
      </c>
      <c r="QG21" s="2" t="s">
        <v>241</v>
      </c>
      <c r="QH21" s="2" t="s">
        <v>229</v>
      </c>
      <c r="QI21" s="4"/>
      <c r="QJ21" s="8"/>
      <c r="QK21" s="4"/>
      <c r="QL21" s="8"/>
      <c r="QM21" s="7"/>
      <c r="QN21" s="7"/>
      <c r="QO21" s="2" t="s">
        <v>272</v>
      </c>
      <c r="QP21" s="2" t="s">
        <v>226</v>
      </c>
      <c r="QQ21" s="2" t="s">
        <v>229</v>
      </c>
      <c r="QR21" s="2" t="s">
        <v>229</v>
      </c>
      <c r="QS21" s="2" t="s">
        <v>241</v>
      </c>
      <c r="QT21" s="2" t="s">
        <v>229</v>
      </c>
      <c r="QU21" s="4"/>
      <c r="QV21" s="8"/>
      <c r="QW21" s="4"/>
      <c r="QX21" s="8"/>
      <c r="QY21" s="7"/>
      <c r="QZ21" s="7"/>
      <c r="RA21" s="2" t="s">
        <v>239</v>
      </c>
      <c r="RB21" s="2" t="s">
        <v>275</v>
      </c>
      <c r="RC21" s="2" t="s">
        <v>338</v>
      </c>
      <c r="RD21" s="2" t="s">
        <v>229</v>
      </c>
      <c r="RE21" s="2" t="s">
        <v>241</v>
      </c>
      <c r="RF21" s="2" t="s">
        <v>229</v>
      </c>
      <c r="RG21" s="4"/>
      <c r="RH21" s="8"/>
      <c r="RI21" s="4"/>
      <c r="RJ21" s="8"/>
      <c r="RK21" s="7"/>
      <c r="RL21" s="7"/>
      <c r="RM21" s="2" t="s">
        <v>229</v>
      </c>
      <c r="RN21" s="2" t="s">
        <v>229</v>
      </c>
      <c r="RO21" s="2" t="s">
        <v>229</v>
      </c>
      <c r="RP21" s="2" t="s">
        <v>229</v>
      </c>
      <c r="RQ21" s="2" t="s">
        <v>229</v>
      </c>
      <c r="RR21" s="2" t="s">
        <v>229</v>
      </c>
      <c r="RS21" s="4"/>
      <c r="RT21" s="8"/>
      <c r="RU21" s="4"/>
      <c r="RV21" s="8"/>
      <c r="RW21" s="7"/>
      <c r="RX21" s="7"/>
      <c r="RY21" s="2" t="s">
        <v>266</v>
      </c>
      <c r="RZ21" s="2" t="s">
        <v>275</v>
      </c>
      <c r="SA21" s="2" t="s">
        <v>229</v>
      </c>
      <c r="SB21" s="2" t="s">
        <v>229</v>
      </c>
      <c r="SC21" s="2" t="s">
        <v>241</v>
      </c>
      <c r="SD21" s="2" t="s">
        <v>229</v>
      </c>
      <c r="SE21" s="4">
        <v>199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>
        <v>100</v>
      </c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>
        <v>130</v>
      </c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</row>
    <row r="22">
      <c r="A22" s="2" t="s">
        <v>597</v>
      </c>
      <c r="B22" s="2" t="s">
        <v>216</v>
      </c>
      <c r="C22" s="2" t="s">
        <v>217</v>
      </c>
      <c r="D22" s="2" t="s">
        <v>218</v>
      </c>
      <c r="E22" s="2" t="s">
        <v>219</v>
      </c>
      <c r="F22" s="2" t="s">
        <v>220</v>
      </c>
      <c r="G22" s="2" t="s">
        <v>221</v>
      </c>
      <c r="H22" s="2" t="s">
        <v>222</v>
      </c>
      <c r="I22" s="2" t="s">
        <v>223</v>
      </c>
      <c r="J22" s="2" t="s">
        <v>285</v>
      </c>
      <c r="K22" s="2" t="s">
        <v>583</v>
      </c>
      <c r="L22" s="3">
        <v>36.72</v>
      </c>
      <c r="M22" s="3">
        <v>38.56</v>
      </c>
      <c r="N22" s="3">
        <v>69.99</v>
      </c>
      <c r="O22" s="2" t="s">
        <v>226</v>
      </c>
      <c r="P22" s="2" t="s">
        <v>413</v>
      </c>
      <c r="Q22" s="2" t="s">
        <v>228</v>
      </c>
      <c r="R22" s="2" t="s">
        <v>229</v>
      </c>
      <c r="S22" s="2" t="s">
        <v>584</v>
      </c>
      <c r="T22" s="2" t="s">
        <v>231</v>
      </c>
      <c r="U22" s="2" t="s">
        <v>286</v>
      </c>
      <c r="V22" s="2" t="s">
        <v>233</v>
      </c>
      <c r="W22" s="2" t="s">
        <v>234</v>
      </c>
      <c r="X22" s="2" t="s">
        <v>235</v>
      </c>
      <c r="Y22" s="2" t="s">
        <v>485</v>
      </c>
      <c r="Z22" s="4"/>
      <c r="AA22" s="4">
        <f>=ROUNDDOWN({0},0)</f>
      </c>
      <c r="AB22" s="5">
        <v>26</v>
      </c>
      <c r="AC22" s="2" t="s">
        <v>598</v>
      </c>
      <c r="AD22" s="4">
        <v>120</v>
      </c>
      <c r="AE22" s="4">
        <v>950</v>
      </c>
      <c r="AF22" s="6">
        <v>64</v>
      </c>
      <c r="AG22" s="6">
        <v>47</v>
      </c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>
        <v>20</v>
      </c>
      <c r="AS22" s="8">
        <v>916.03</v>
      </c>
      <c r="AT22" s="7">
        <v>-1</v>
      </c>
      <c r="AU22" s="7">
        <v>-1</v>
      </c>
      <c r="AV22" s="4" t="s">
        <v>229</v>
      </c>
      <c r="AW22" s="8" t="s">
        <v>229</v>
      </c>
      <c r="AX22" s="4" t="s">
        <v>229</v>
      </c>
      <c r="AY22" s="8" t="s">
        <v>229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 t="s">
        <v>229</v>
      </c>
      <c r="BJ22" s="4"/>
      <c r="BK22" s="8"/>
      <c r="BL22" s="2" t="s">
        <v>599</v>
      </c>
      <c r="BM22" s="7"/>
      <c r="BN22" s="7"/>
      <c r="BO22" s="4"/>
      <c r="BP22" s="8"/>
      <c r="BQ22" s="4">
        <v>5</v>
      </c>
      <c r="BR22" s="8">
        <v>227.15</v>
      </c>
      <c r="BS22" s="7">
        <v>-1</v>
      </c>
      <c r="BT22" s="7">
        <v>-1</v>
      </c>
      <c r="BU22" s="2" t="s">
        <v>239</v>
      </c>
      <c r="BV22" s="2" t="s">
        <v>226</v>
      </c>
      <c r="BW22" s="2" t="s">
        <v>229</v>
      </c>
      <c r="BX22" s="2" t="s">
        <v>359</v>
      </c>
      <c r="BY22" s="2" t="s">
        <v>241</v>
      </c>
      <c r="BZ22" s="2" t="s">
        <v>229</v>
      </c>
      <c r="CA22" s="4"/>
      <c r="CB22" s="8"/>
      <c r="CC22" s="4">
        <v>10</v>
      </c>
      <c r="CD22" s="8">
        <v>456.3</v>
      </c>
      <c r="CE22" s="7">
        <v>-1</v>
      </c>
      <c r="CF22" s="7">
        <v>-1</v>
      </c>
      <c r="CG22" s="2" t="s">
        <v>239</v>
      </c>
      <c r="CH22" s="2" t="s">
        <v>226</v>
      </c>
      <c r="CI22" s="2" t="s">
        <v>485</v>
      </c>
      <c r="CJ22" s="2" t="s">
        <v>486</v>
      </c>
      <c r="CK22" s="2" t="s">
        <v>241</v>
      </c>
      <c r="CL22" s="2" t="s">
        <v>229</v>
      </c>
      <c r="CM22" s="4"/>
      <c r="CN22" s="8"/>
      <c r="CO22" s="4"/>
      <c r="CP22" s="8"/>
      <c r="CQ22" s="7"/>
      <c r="CR22" s="7"/>
      <c r="CS22" s="2" t="s">
        <v>239</v>
      </c>
      <c r="CT22" s="2" t="s">
        <v>226</v>
      </c>
      <c r="CU22" s="2" t="s">
        <v>485</v>
      </c>
      <c r="CV22" s="2" t="s">
        <v>488</v>
      </c>
      <c r="CW22" s="2" t="s">
        <v>241</v>
      </c>
      <c r="CX22" s="2" t="s">
        <v>229</v>
      </c>
      <c r="CY22" s="4"/>
      <c r="CZ22" s="8"/>
      <c r="DA22" s="4"/>
      <c r="DB22" s="8"/>
      <c r="DC22" s="7"/>
      <c r="DD22" s="7"/>
      <c r="DE22" s="2" t="s">
        <v>239</v>
      </c>
      <c r="DF22" s="2" t="s">
        <v>226</v>
      </c>
      <c r="DG22" s="2" t="s">
        <v>485</v>
      </c>
      <c r="DH22" s="2" t="s">
        <v>488</v>
      </c>
      <c r="DI22" s="2" t="s">
        <v>241</v>
      </c>
      <c r="DJ22" s="2" t="s">
        <v>229</v>
      </c>
      <c r="DK22" s="4"/>
      <c r="DL22" s="8"/>
      <c r="DM22" s="4">
        <v>1</v>
      </c>
      <c r="DN22" s="8">
        <v>59.08</v>
      </c>
      <c r="DO22" s="7">
        <v>-1</v>
      </c>
      <c r="DP22" s="7">
        <v>-1</v>
      </c>
      <c r="DQ22" s="2" t="s">
        <v>239</v>
      </c>
      <c r="DR22" s="2" t="s">
        <v>226</v>
      </c>
      <c r="DS22" s="2" t="s">
        <v>587</v>
      </c>
      <c r="DT22" s="2" t="s">
        <v>494</v>
      </c>
      <c r="DU22" s="2" t="s">
        <v>241</v>
      </c>
      <c r="DV22" s="2" t="s">
        <v>229</v>
      </c>
      <c r="DW22" s="4"/>
      <c r="DX22" s="8"/>
      <c r="DY22" s="4"/>
      <c r="DZ22" s="8"/>
      <c r="EA22" s="7"/>
      <c r="EB22" s="7"/>
      <c r="EC22" s="2" t="s">
        <v>239</v>
      </c>
      <c r="ED22" s="2" t="s">
        <v>226</v>
      </c>
      <c r="EE22" s="2" t="s">
        <v>490</v>
      </c>
      <c r="EF22" s="2" t="s">
        <v>229</v>
      </c>
      <c r="EG22" s="2" t="s">
        <v>241</v>
      </c>
      <c r="EH22" s="2" t="s">
        <v>229</v>
      </c>
      <c r="EI22" s="4"/>
      <c r="EJ22" s="8"/>
      <c r="EK22" s="4"/>
      <c r="EL22" s="8"/>
      <c r="EM22" s="7"/>
      <c r="EN22" s="7"/>
      <c r="EO22" s="2" t="s">
        <v>239</v>
      </c>
      <c r="EP22" s="2" t="s">
        <v>226</v>
      </c>
      <c r="EQ22" s="2" t="s">
        <v>600</v>
      </c>
      <c r="ER22" s="2" t="s">
        <v>452</v>
      </c>
      <c r="ES22" s="2" t="s">
        <v>241</v>
      </c>
      <c r="ET22" s="2" t="s">
        <v>229</v>
      </c>
      <c r="EU22" s="4"/>
      <c r="EV22" s="8"/>
      <c r="EW22" s="4"/>
      <c r="EX22" s="8"/>
      <c r="EY22" s="7"/>
      <c r="EZ22" s="7"/>
      <c r="FA22" s="2" t="s">
        <v>239</v>
      </c>
      <c r="FB22" s="2" t="s">
        <v>226</v>
      </c>
      <c r="FC22" s="2" t="s">
        <v>485</v>
      </c>
      <c r="FD22" s="2" t="s">
        <v>488</v>
      </c>
      <c r="FE22" s="2" t="s">
        <v>241</v>
      </c>
      <c r="FF22" s="2" t="s">
        <v>229</v>
      </c>
      <c r="FG22" s="4"/>
      <c r="FH22" s="8"/>
      <c r="FI22" s="4"/>
      <c r="FJ22" s="8"/>
      <c r="FK22" s="7"/>
      <c r="FL22" s="7"/>
      <c r="FM22" s="2" t="s">
        <v>239</v>
      </c>
      <c r="FN22" s="2" t="s">
        <v>226</v>
      </c>
      <c r="FO22" s="2" t="s">
        <v>485</v>
      </c>
      <c r="FP22" s="2" t="s">
        <v>486</v>
      </c>
      <c r="FQ22" s="2" t="s">
        <v>241</v>
      </c>
      <c r="FR22" s="2" t="s">
        <v>229</v>
      </c>
      <c r="FS22" s="4"/>
      <c r="FT22" s="8"/>
      <c r="FU22" s="4"/>
      <c r="FV22" s="8"/>
      <c r="FW22" s="7"/>
      <c r="FX22" s="7"/>
      <c r="FY22" s="2" t="s">
        <v>239</v>
      </c>
      <c r="FZ22" s="2" t="s">
        <v>226</v>
      </c>
      <c r="GA22" s="2" t="s">
        <v>327</v>
      </c>
      <c r="GB22" s="2" t="s">
        <v>601</v>
      </c>
      <c r="GC22" s="2" t="s">
        <v>241</v>
      </c>
      <c r="GD22" s="2" t="s">
        <v>229</v>
      </c>
      <c r="GE22" s="4"/>
      <c r="GF22" s="8"/>
      <c r="GG22" s="4">
        <v>1</v>
      </c>
      <c r="GH22" s="8">
        <v>44.98</v>
      </c>
      <c r="GI22" s="7">
        <v>-1</v>
      </c>
      <c r="GJ22" s="7">
        <v>-1</v>
      </c>
      <c r="GK22" s="2" t="s">
        <v>239</v>
      </c>
      <c r="GL22" s="2" t="s">
        <v>226</v>
      </c>
      <c r="GM22" s="2" t="s">
        <v>256</v>
      </c>
      <c r="GN22" s="2" t="s">
        <v>299</v>
      </c>
      <c r="GO22" s="2" t="s">
        <v>241</v>
      </c>
      <c r="GP22" s="2" t="s">
        <v>229</v>
      </c>
      <c r="GQ22" s="4"/>
      <c r="GR22" s="8"/>
      <c r="GS22" s="4"/>
      <c r="GT22" s="8"/>
      <c r="GU22" s="7"/>
      <c r="GV22" s="7"/>
      <c r="GW22" s="2" t="s">
        <v>239</v>
      </c>
      <c r="GX22" s="2" t="s">
        <v>226</v>
      </c>
      <c r="GY22" s="2" t="s">
        <v>485</v>
      </c>
      <c r="GZ22" s="2" t="s">
        <v>504</v>
      </c>
      <c r="HA22" s="2" t="s">
        <v>241</v>
      </c>
      <c r="HB22" s="2" t="s">
        <v>229</v>
      </c>
      <c r="HC22" s="4"/>
      <c r="HD22" s="8"/>
      <c r="HE22" s="4">
        <v>3</v>
      </c>
      <c r="HF22" s="8">
        <v>128.52</v>
      </c>
      <c r="HG22" s="7">
        <v>-1</v>
      </c>
      <c r="HH22" s="7">
        <v>-1</v>
      </c>
      <c r="HI22" s="2" t="s">
        <v>239</v>
      </c>
      <c r="HJ22" s="2" t="s">
        <v>226</v>
      </c>
      <c r="HK22" s="2" t="s">
        <v>332</v>
      </c>
      <c r="HL22" s="2" t="s">
        <v>271</v>
      </c>
      <c r="HM22" s="2" t="s">
        <v>241</v>
      </c>
      <c r="HN22" s="2" t="s">
        <v>229</v>
      </c>
      <c r="HO22" s="4"/>
      <c r="HP22" s="8"/>
      <c r="HQ22" s="4"/>
      <c r="HR22" s="8"/>
      <c r="HS22" s="7"/>
      <c r="HT22" s="7"/>
      <c r="HU22" s="2" t="s">
        <v>239</v>
      </c>
      <c r="HV22" s="2" t="s">
        <v>226</v>
      </c>
      <c r="HW22" s="2" t="s">
        <v>264</v>
      </c>
      <c r="HX22" s="2" t="s">
        <v>602</v>
      </c>
      <c r="HY22" s="2" t="s">
        <v>241</v>
      </c>
      <c r="HZ22" s="2" t="s">
        <v>229</v>
      </c>
      <c r="IA22" s="4"/>
      <c r="IB22" s="8"/>
      <c r="IC22" s="4"/>
      <c r="ID22" s="8"/>
      <c r="IE22" s="7"/>
      <c r="IF22" s="7"/>
      <c r="IG22" s="2" t="s">
        <v>266</v>
      </c>
      <c r="IH22" s="2" t="s">
        <v>226</v>
      </c>
      <c r="II22" s="2" t="s">
        <v>229</v>
      </c>
      <c r="IJ22" s="2" t="s">
        <v>229</v>
      </c>
      <c r="IK22" s="2" t="s">
        <v>241</v>
      </c>
      <c r="IL22" s="2" t="s">
        <v>229</v>
      </c>
      <c r="IM22" s="4"/>
      <c r="IN22" s="8"/>
      <c r="IO22" s="4"/>
      <c r="IP22" s="8"/>
      <c r="IQ22" s="7"/>
      <c r="IR22" s="7"/>
      <c r="IS22" s="2" t="s">
        <v>267</v>
      </c>
      <c r="IT22" s="2" t="s">
        <v>226</v>
      </c>
      <c r="IU22" s="2" t="s">
        <v>229</v>
      </c>
      <c r="IV22" s="2" t="s">
        <v>229</v>
      </c>
      <c r="IW22" s="2" t="s">
        <v>241</v>
      </c>
      <c r="IX22" s="2" t="s">
        <v>229</v>
      </c>
      <c r="IY22" s="4"/>
      <c r="IZ22" s="8"/>
      <c r="JA22" s="4"/>
      <c r="JB22" s="8"/>
      <c r="JC22" s="7"/>
      <c r="JD22" s="7"/>
      <c r="JE22" s="2" t="s">
        <v>239</v>
      </c>
      <c r="JF22" s="2" t="s">
        <v>226</v>
      </c>
      <c r="JG22" s="2" t="s">
        <v>268</v>
      </c>
      <c r="JH22" s="2" t="s">
        <v>603</v>
      </c>
      <c r="JI22" s="2" t="s">
        <v>241</v>
      </c>
      <c r="JJ22" s="2" t="s">
        <v>229</v>
      </c>
      <c r="JK22" s="4"/>
      <c r="JL22" s="8"/>
      <c r="JM22" s="4"/>
      <c r="JN22" s="8"/>
      <c r="JO22" s="7"/>
      <c r="JP22" s="7"/>
      <c r="JQ22" s="2" t="s">
        <v>229</v>
      </c>
      <c r="JR22" s="2" t="s">
        <v>229</v>
      </c>
      <c r="JS22" s="2" t="s">
        <v>229</v>
      </c>
      <c r="JT22" s="2" t="s">
        <v>229</v>
      </c>
      <c r="JU22" s="2" t="s">
        <v>229</v>
      </c>
      <c r="JV22" s="2" t="s">
        <v>229</v>
      </c>
      <c r="JW22" s="4"/>
      <c r="JX22" s="8"/>
      <c r="JY22" s="4"/>
      <c r="JZ22" s="8"/>
      <c r="KA22" s="7"/>
      <c r="KB22" s="7"/>
      <c r="KC22" s="2" t="s">
        <v>272</v>
      </c>
      <c r="KD22" s="2" t="s">
        <v>226</v>
      </c>
      <c r="KE22" s="2" t="s">
        <v>229</v>
      </c>
      <c r="KF22" s="2" t="s">
        <v>229</v>
      </c>
      <c r="KG22" s="2" t="s">
        <v>241</v>
      </c>
      <c r="KH22" s="2" t="s">
        <v>229</v>
      </c>
      <c r="KI22" s="4"/>
      <c r="KJ22" s="8"/>
      <c r="KK22" s="4"/>
      <c r="KL22" s="8"/>
      <c r="KM22" s="7"/>
      <c r="KN22" s="7"/>
      <c r="KO22" s="2" t="s">
        <v>278</v>
      </c>
      <c r="KP22" s="2" t="s">
        <v>226</v>
      </c>
      <c r="KQ22" s="2" t="s">
        <v>229</v>
      </c>
      <c r="KR22" s="2" t="s">
        <v>229</v>
      </c>
      <c r="KS22" s="2" t="s">
        <v>241</v>
      </c>
      <c r="KT22" s="2" t="s">
        <v>229</v>
      </c>
      <c r="KU22" s="4"/>
      <c r="KV22" s="8"/>
      <c r="KW22" s="4"/>
      <c r="KX22" s="8"/>
      <c r="KY22" s="7"/>
      <c r="KZ22" s="7"/>
      <c r="LA22" s="2" t="s">
        <v>272</v>
      </c>
      <c r="LB22" s="2" t="s">
        <v>226</v>
      </c>
      <c r="LC22" s="2" t="s">
        <v>229</v>
      </c>
      <c r="LD22" s="2" t="s">
        <v>229</v>
      </c>
      <c r="LE22" s="2" t="s">
        <v>241</v>
      </c>
      <c r="LF22" s="2" t="s">
        <v>229</v>
      </c>
      <c r="LG22" s="4"/>
      <c r="LH22" s="8"/>
      <c r="LI22" s="4"/>
      <c r="LJ22" s="8"/>
      <c r="LK22" s="7"/>
      <c r="LL22" s="7"/>
      <c r="LM22" s="2" t="s">
        <v>239</v>
      </c>
      <c r="LN22" s="2" t="s">
        <v>226</v>
      </c>
      <c r="LO22" s="2" t="s">
        <v>335</v>
      </c>
      <c r="LP22" s="2" t="s">
        <v>229</v>
      </c>
      <c r="LQ22" s="2" t="s">
        <v>241</v>
      </c>
      <c r="LR22" s="2" t="s">
        <v>229</v>
      </c>
      <c r="LS22" s="4"/>
      <c r="LT22" s="8"/>
      <c r="LU22" s="4"/>
      <c r="LV22" s="8"/>
      <c r="LW22" s="7"/>
      <c r="LX22" s="7"/>
      <c r="LY22" s="2" t="s">
        <v>239</v>
      </c>
      <c r="LZ22" s="2" t="s">
        <v>275</v>
      </c>
      <c r="MA22" s="2" t="s">
        <v>496</v>
      </c>
      <c r="MB22" s="2" t="s">
        <v>604</v>
      </c>
      <c r="MC22" s="2" t="s">
        <v>241</v>
      </c>
      <c r="MD22" s="2" t="s">
        <v>229</v>
      </c>
      <c r="ME22" s="4"/>
      <c r="MF22" s="8"/>
      <c r="MG22" s="4"/>
      <c r="MH22" s="8"/>
      <c r="MI22" s="7"/>
      <c r="MJ22" s="7"/>
      <c r="MK22" s="2" t="s">
        <v>266</v>
      </c>
      <c r="ML22" s="2" t="s">
        <v>226</v>
      </c>
      <c r="MM22" s="2" t="s">
        <v>229</v>
      </c>
      <c r="MN22" s="2" t="s">
        <v>229</v>
      </c>
      <c r="MO22" s="2" t="s">
        <v>241</v>
      </c>
      <c r="MP22" s="2" t="s">
        <v>229</v>
      </c>
      <c r="MQ22" s="4"/>
      <c r="MR22" s="8"/>
      <c r="MS22" s="4"/>
      <c r="MT22" s="8"/>
      <c r="MU22" s="7"/>
      <c r="MV22" s="7"/>
      <c r="MW22" s="2" t="s">
        <v>239</v>
      </c>
      <c r="MX22" s="2" t="s">
        <v>226</v>
      </c>
      <c r="MY22" s="2" t="s">
        <v>308</v>
      </c>
      <c r="MZ22" s="2" t="s">
        <v>229</v>
      </c>
      <c r="NA22" s="2" t="s">
        <v>241</v>
      </c>
      <c r="NB22" s="2" t="s">
        <v>229</v>
      </c>
      <c r="NC22" s="4"/>
      <c r="ND22" s="8"/>
      <c r="NE22" s="4"/>
      <c r="NF22" s="8"/>
      <c r="NG22" s="7"/>
      <c r="NH22" s="7"/>
      <c r="NI22" s="2" t="s">
        <v>239</v>
      </c>
      <c r="NJ22" s="2" t="s">
        <v>260</v>
      </c>
      <c r="NK22" s="2" t="s">
        <v>485</v>
      </c>
      <c r="NL22" s="2" t="s">
        <v>605</v>
      </c>
      <c r="NM22" s="2" t="s">
        <v>241</v>
      </c>
      <c r="NN22" s="2" t="s">
        <v>229</v>
      </c>
      <c r="NO22" s="4"/>
      <c r="NP22" s="8"/>
      <c r="NQ22" s="4"/>
      <c r="NR22" s="8"/>
      <c r="NS22" s="7"/>
      <c r="NT22" s="7"/>
      <c r="NU22" s="2" t="s">
        <v>272</v>
      </c>
      <c r="NV22" s="2" t="s">
        <v>226</v>
      </c>
      <c r="NW22" s="2" t="s">
        <v>229</v>
      </c>
      <c r="NX22" s="2" t="s">
        <v>229</v>
      </c>
      <c r="NY22" s="2" t="s">
        <v>241</v>
      </c>
      <c r="NZ22" s="2" t="s">
        <v>229</v>
      </c>
      <c r="OA22" s="4"/>
      <c r="OB22" s="8"/>
      <c r="OC22" s="4"/>
      <c r="OD22" s="8"/>
      <c r="OE22" s="7"/>
      <c r="OF22" s="7"/>
      <c r="OG22" s="2" t="s">
        <v>239</v>
      </c>
      <c r="OH22" s="2" t="s">
        <v>226</v>
      </c>
      <c r="OI22" s="2" t="s">
        <v>229</v>
      </c>
      <c r="OJ22" s="2" t="s">
        <v>229</v>
      </c>
      <c r="OK22" s="2" t="s">
        <v>241</v>
      </c>
      <c r="OL22" s="2" t="s">
        <v>229</v>
      </c>
      <c r="OM22" s="4"/>
      <c r="ON22" s="8"/>
      <c r="OO22" s="4"/>
      <c r="OP22" s="8"/>
      <c r="OQ22" s="7"/>
      <c r="OR22" s="7"/>
      <c r="OS22" s="2" t="s">
        <v>229</v>
      </c>
      <c r="OT22" s="2" t="s">
        <v>229</v>
      </c>
      <c r="OU22" s="2" t="s">
        <v>229</v>
      </c>
      <c r="OV22" s="2" t="s">
        <v>229</v>
      </c>
      <c r="OW22" s="2" t="s">
        <v>229</v>
      </c>
      <c r="OX22" s="2" t="s">
        <v>229</v>
      </c>
      <c r="OY22" s="4"/>
      <c r="OZ22" s="8"/>
      <c r="PA22" s="4"/>
      <c r="PB22" s="8"/>
      <c r="PC22" s="7"/>
      <c r="PD22" s="7"/>
      <c r="PE22" s="2" t="s">
        <v>281</v>
      </c>
      <c r="PF22" s="2" t="s">
        <v>226</v>
      </c>
      <c r="PG22" s="2" t="s">
        <v>229</v>
      </c>
      <c r="PH22" s="2" t="s">
        <v>229</v>
      </c>
      <c r="PI22" s="2" t="s">
        <v>241</v>
      </c>
      <c r="PJ22" s="2" t="s">
        <v>229</v>
      </c>
      <c r="PK22" s="4"/>
      <c r="PL22" s="8"/>
      <c r="PM22" s="4"/>
      <c r="PN22" s="8"/>
      <c r="PO22" s="7"/>
      <c r="PP22" s="7"/>
      <c r="PQ22" s="2" t="s">
        <v>266</v>
      </c>
      <c r="PR22" s="2" t="s">
        <v>275</v>
      </c>
      <c r="PS22" s="2" t="s">
        <v>229</v>
      </c>
      <c r="PT22" s="2" t="s">
        <v>229</v>
      </c>
      <c r="PU22" s="2" t="s">
        <v>241</v>
      </c>
      <c r="PV22" s="2" t="s">
        <v>229</v>
      </c>
      <c r="PW22" s="4"/>
      <c r="PX22" s="8"/>
      <c r="PY22" s="4"/>
      <c r="PZ22" s="8"/>
      <c r="QA22" s="7"/>
      <c r="QB22" s="7"/>
      <c r="QC22" s="2" t="s">
        <v>281</v>
      </c>
      <c r="QD22" s="2" t="s">
        <v>226</v>
      </c>
      <c r="QE22" s="2" t="s">
        <v>229</v>
      </c>
      <c r="QF22" s="2" t="s">
        <v>229</v>
      </c>
      <c r="QG22" s="2" t="s">
        <v>241</v>
      </c>
      <c r="QH22" s="2" t="s">
        <v>229</v>
      </c>
      <c r="QI22" s="4"/>
      <c r="QJ22" s="8"/>
      <c r="QK22" s="4"/>
      <c r="QL22" s="8"/>
      <c r="QM22" s="7"/>
      <c r="QN22" s="7"/>
      <c r="QO22" s="2" t="s">
        <v>272</v>
      </c>
      <c r="QP22" s="2" t="s">
        <v>226</v>
      </c>
      <c r="QQ22" s="2" t="s">
        <v>229</v>
      </c>
      <c r="QR22" s="2" t="s">
        <v>229</v>
      </c>
      <c r="QS22" s="2" t="s">
        <v>241</v>
      </c>
      <c r="QT22" s="2" t="s">
        <v>229</v>
      </c>
      <c r="QU22" s="4"/>
      <c r="QV22" s="8"/>
      <c r="QW22" s="4"/>
      <c r="QX22" s="8"/>
      <c r="QY22" s="7"/>
      <c r="QZ22" s="7"/>
      <c r="RA22" s="2" t="s">
        <v>239</v>
      </c>
      <c r="RB22" s="2" t="s">
        <v>275</v>
      </c>
      <c r="RC22" s="2" t="s">
        <v>338</v>
      </c>
      <c r="RD22" s="2" t="s">
        <v>606</v>
      </c>
      <c r="RE22" s="2" t="s">
        <v>241</v>
      </c>
      <c r="RF22" s="2" t="s">
        <v>229</v>
      </c>
      <c r="RG22" s="4"/>
      <c r="RH22" s="8"/>
      <c r="RI22" s="4"/>
      <c r="RJ22" s="8"/>
      <c r="RK22" s="7"/>
      <c r="RL22" s="7"/>
      <c r="RM22" s="2" t="s">
        <v>229</v>
      </c>
      <c r="RN22" s="2" t="s">
        <v>229</v>
      </c>
      <c r="RO22" s="2" t="s">
        <v>229</v>
      </c>
      <c r="RP22" s="2" t="s">
        <v>229</v>
      </c>
      <c r="RQ22" s="2" t="s">
        <v>229</v>
      </c>
      <c r="RR22" s="2" t="s">
        <v>229</v>
      </c>
      <c r="RS22" s="4"/>
      <c r="RT22" s="8"/>
      <c r="RU22" s="4"/>
      <c r="RV22" s="8"/>
      <c r="RW22" s="7"/>
      <c r="RX22" s="7"/>
      <c r="RY22" s="2" t="s">
        <v>266</v>
      </c>
      <c r="RZ22" s="2" t="s">
        <v>275</v>
      </c>
      <c r="SA22" s="2" t="s">
        <v>229</v>
      </c>
      <c r="SB22" s="2" t="s">
        <v>229</v>
      </c>
      <c r="SC22" s="2" t="s">
        <v>241</v>
      </c>
      <c r="SD22" s="2" t="s">
        <v>229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>
        <v>120</v>
      </c>
      <c r="TQ22" s="4"/>
      <c r="TR22" s="4"/>
      <c r="TS22" s="4">
        <v>170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>
        <v>100</v>
      </c>
      <c r="UG22" s="4"/>
      <c r="UH22" s="4"/>
      <c r="UI22" s="4"/>
      <c r="UJ22" s="4"/>
      <c r="UK22" s="4"/>
      <c r="UL22" s="4"/>
      <c r="UM22" s="4">
        <v>100</v>
      </c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>
        <v>150</v>
      </c>
      <c r="VE22" s="4"/>
      <c r="VF22" s="4"/>
      <c r="VG22" s="4"/>
      <c r="VH22" s="4"/>
      <c r="VI22" s="4">
        <v>310</v>
      </c>
      <c r="VJ22" s="4"/>
      <c r="VK22" s="4"/>
      <c r="VL22" s="4"/>
      <c r="VM22" s="4"/>
      <c r="VN22" s="4"/>
      <c r="VO22" s="4"/>
      <c r="VP22" s="4"/>
      <c r="VQ22" s="4"/>
      <c r="VR22" s="4"/>
      <c r="VS22" s="4"/>
    </row>
    <row r="23">
      <c r="A23" s="2" t="s">
        <v>607</v>
      </c>
      <c r="B23" s="2" t="s">
        <v>216</v>
      </c>
      <c r="C23" s="2" t="s">
        <v>217</v>
      </c>
      <c r="D23" s="2" t="s">
        <v>218</v>
      </c>
      <c r="E23" s="2" t="s">
        <v>219</v>
      </c>
      <c r="F23" s="2" t="s">
        <v>220</v>
      </c>
      <c r="G23" s="2" t="s">
        <v>221</v>
      </c>
      <c r="H23" s="2" t="s">
        <v>222</v>
      </c>
      <c r="I23" s="2" t="s">
        <v>223</v>
      </c>
      <c r="J23" s="2" t="s">
        <v>312</v>
      </c>
      <c r="K23" s="2" t="s">
        <v>583</v>
      </c>
      <c r="L23" s="3">
        <v>40.5</v>
      </c>
      <c r="M23" s="3">
        <v>42.52</v>
      </c>
      <c r="N23" s="3">
        <v>79.99</v>
      </c>
      <c r="O23" s="2" t="s">
        <v>226</v>
      </c>
      <c r="P23" s="2" t="s">
        <v>413</v>
      </c>
      <c r="Q23" s="2" t="s">
        <v>228</v>
      </c>
      <c r="R23" s="2" t="s">
        <v>229</v>
      </c>
      <c r="S23" s="2" t="s">
        <v>584</v>
      </c>
      <c r="T23" s="2" t="s">
        <v>231</v>
      </c>
      <c r="U23" s="2" t="s">
        <v>286</v>
      </c>
      <c r="V23" s="2" t="s">
        <v>233</v>
      </c>
      <c r="W23" s="2" t="s">
        <v>234</v>
      </c>
      <c r="X23" s="2" t="s">
        <v>235</v>
      </c>
      <c r="Y23" s="2" t="s">
        <v>468</v>
      </c>
      <c r="Z23" s="4">
        <v>110</v>
      </c>
      <c r="AA23" s="4">
        <f>=ROUNDDOWN(5.5,0)</f>
      </c>
      <c r="AB23" s="5">
        <v>20</v>
      </c>
      <c r="AC23" s="2" t="s">
        <v>445</v>
      </c>
      <c r="AD23" s="4">
        <v>200</v>
      </c>
      <c r="AE23" s="4">
        <v>650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>
        <v>21</v>
      </c>
      <c r="AQ23" s="8">
        <v>943.1</v>
      </c>
      <c r="AR23" s="4">
        <v>11</v>
      </c>
      <c r="AS23" s="8">
        <v>551.9</v>
      </c>
      <c r="AT23" s="7">
        <v>0.9091</v>
      </c>
      <c r="AU23" s="7">
        <v>0.7088</v>
      </c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>
        <v>0.834</v>
      </c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 t="s">
        <v>229</v>
      </c>
      <c r="BJ23" s="4">
        <v>21</v>
      </c>
      <c r="BK23" s="8">
        <v>943.1</v>
      </c>
      <c r="BL23" s="2" t="s">
        <v>608</v>
      </c>
      <c r="BM23" s="7">
        <v>1</v>
      </c>
      <c r="BN23" s="7">
        <v>1</v>
      </c>
      <c r="BO23" s="4">
        <v>1</v>
      </c>
      <c r="BP23" s="8">
        <v>51.75</v>
      </c>
      <c r="BQ23" s="4">
        <v>5</v>
      </c>
      <c r="BR23" s="8">
        <v>258.75</v>
      </c>
      <c r="BS23" s="7">
        <v>-0.8</v>
      </c>
      <c r="BT23" s="7">
        <v>-0.8</v>
      </c>
      <c r="BU23" s="2" t="s">
        <v>239</v>
      </c>
      <c r="BV23" s="2" t="s">
        <v>226</v>
      </c>
      <c r="BW23" s="2" t="s">
        <v>229</v>
      </c>
      <c r="BX23" s="2" t="s">
        <v>467</v>
      </c>
      <c r="BY23" s="2" t="s">
        <v>241</v>
      </c>
      <c r="BZ23" s="2" t="s">
        <v>229</v>
      </c>
      <c r="CA23" s="4">
        <v>7</v>
      </c>
      <c r="CB23" s="8">
        <v>309.05</v>
      </c>
      <c r="CC23" s="4">
        <v>2</v>
      </c>
      <c r="CD23" s="8">
        <v>99.34</v>
      </c>
      <c r="CE23" s="7">
        <v>2.5</v>
      </c>
      <c r="CF23" s="7">
        <v>2.111</v>
      </c>
      <c r="CG23" s="2" t="s">
        <v>239</v>
      </c>
      <c r="CH23" s="2" t="s">
        <v>226</v>
      </c>
      <c r="CI23" s="2" t="s">
        <v>468</v>
      </c>
      <c r="CJ23" s="2" t="s">
        <v>501</v>
      </c>
      <c r="CK23" s="2" t="s">
        <v>241</v>
      </c>
      <c r="CL23" s="2" t="s">
        <v>229</v>
      </c>
      <c r="CM23" s="4">
        <v>5</v>
      </c>
      <c r="CN23" s="8">
        <v>220.75</v>
      </c>
      <c r="CO23" s="4"/>
      <c r="CP23" s="8"/>
      <c r="CQ23" s="7"/>
      <c r="CR23" s="7"/>
      <c r="CS23" s="2" t="s">
        <v>239</v>
      </c>
      <c r="CT23" s="2" t="s">
        <v>226</v>
      </c>
      <c r="CU23" s="2" t="s">
        <v>468</v>
      </c>
      <c r="CV23" s="2" t="s">
        <v>501</v>
      </c>
      <c r="CW23" s="2" t="s">
        <v>241</v>
      </c>
      <c r="CX23" s="2" t="s">
        <v>229</v>
      </c>
      <c r="CY23" s="4"/>
      <c r="CZ23" s="8"/>
      <c r="DA23" s="4">
        <v>1</v>
      </c>
      <c r="DB23" s="8">
        <v>49.22</v>
      </c>
      <c r="DC23" s="7">
        <v>-1</v>
      </c>
      <c r="DD23" s="7">
        <v>-1</v>
      </c>
      <c r="DE23" s="2" t="s">
        <v>239</v>
      </c>
      <c r="DF23" s="2" t="s">
        <v>226</v>
      </c>
      <c r="DG23" s="2" t="s">
        <v>468</v>
      </c>
      <c r="DH23" s="2" t="s">
        <v>468</v>
      </c>
      <c r="DI23" s="2" t="s">
        <v>241</v>
      </c>
      <c r="DJ23" s="2" t="s">
        <v>229</v>
      </c>
      <c r="DK23" s="4"/>
      <c r="DL23" s="8"/>
      <c r="DM23" s="4">
        <v>1</v>
      </c>
      <c r="DN23" s="8">
        <v>47.24</v>
      </c>
      <c r="DO23" s="7">
        <v>-1</v>
      </c>
      <c r="DP23" s="7">
        <v>-1</v>
      </c>
      <c r="DQ23" s="2" t="s">
        <v>239</v>
      </c>
      <c r="DR23" s="2" t="s">
        <v>226</v>
      </c>
      <c r="DS23" s="2" t="s">
        <v>468</v>
      </c>
      <c r="DT23" s="2" t="s">
        <v>501</v>
      </c>
      <c r="DU23" s="2" t="s">
        <v>241</v>
      </c>
      <c r="DV23" s="2" t="s">
        <v>229</v>
      </c>
      <c r="DW23" s="4">
        <v>5</v>
      </c>
      <c r="DX23" s="8">
        <v>222.7</v>
      </c>
      <c r="DY23" s="4"/>
      <c r="DZ23" s="8"/>
      <c r="EA23" s="7"/>
      <c r="EB23" s="7"/>
      <c r="EC23" s="2" t="s">
        <v>239</v>
      </c>
      <c r="ED23" s="2" t="s">
        <v>226</v>
      </c>
      <c r="EE23" s="2" t="s">
        <v>468</v>
      </c>
      <c r="EF23" s="2" t="s">
        <v>609</v>
      </c>
      <c r="EG23" s="2" t="s">
        <v>241</v>
      </c>
      <c r="EH23" s="2" t="s">
        <v>229</v>
      </c>
      <c r="EI23" s="4"/>
      <c r="EJ23" s="8"/>
      <c r="EK23" s="4">
        <v>1</v>
      </c>
      <c r="EL23" s="8">
        <v>49.61</v>
      </c>
      <c r="EM23" s="7">
        <v>-1</v>
      </c>
      <c r="EN23" s="7">
        <v>-1</v>
      </c>
      <c r="EO23" s="2" t="s">
        <v>239</v>
      </c>
      <c r="EP23" s="2" t="s">
        <v>226</v>
      </c>
      <c r="EQ23" s="2" t="s">
        <v>323</v>
      </c>
      <c r="ER23" s="2" t="s">
        <v>572</v>
      </c>
      <c r="ES23" s="2" t="s">
        <v>241</v>
      </c>
      <c r="ET23" s="2" t="s">
        <v>229</v>
      </c>
      <c r="EU23" s="4">
        <v>2</v>
      </c>
      <c r="EV23" s="8">
        <v>84.86</v>
      </c>
      <c r="EW23" s="4">
        <v>1</v>
      </c>
      <c r="EX23" s="8">
        <v>47.74</v>
      </c>
      <c r="EY23" s="7">
        <v>1</v>
      </c>
      <c r="EZ23" s="7">
        <v>0.7775</v>
      </c>
      <c r="FA23" s="2" t="s">
        <v>239</v>
      </c>
      <c r="FB23" s="2" t="s">
        <v>226</v>
      </c>
      <c r="FC23" s="2" t="s">
        <v>468</v>
      </c>
      <c r="FD23" s="2" t="s">
        <v>610</v>
      </c>
      <c r="FE23" s="2" t="s">
        <v>241</v>
      </c>
      <c r="FF23" s="2" t="s">
        <v>229</v>
      </c>
      <c r="FG23" s="4"/>
      <c r="FH23" s="8"/>
      <c r="FI23" s="4"/>
      <c r="FJ23" s="8"/>
      <c r="FK23" s="7"/>
      <c r="FL23" s="7"/>
      <c r="FM23" s="2" t="s">
        <v>239</v>
      </c>
      <c r="FN23" s="2" t="s">
        <v>226</v>
      </c>
      <c r="FO23" s="2" t="s">
        <v>468</v>
      </c>
      <c r="FP23" s="2" t="s">
        <v>611</v>
      </c>
      <c r="FQ23" s="2" t="s">
        <v>241</v>
      </c>
      <c r="FR23" s="2" t="s">
        <v>229</v>
      </c>
      <c r="FS23" s="4">
        <v>1</v>
      </c>
      <c r="FT23" s="8">
        <v>53.99</v>
      </c>
      <c r="FU23" s="4"/>
      <c r="FV23" s="8"/>
      <c r="FW23" s="7"/>
      <c r="FX23" s="7"/>
      <c r="FY23" s="2" t="s">
        <v>239</v>
      </c>
      <c r="FZ23" s="2" t="s">
        <v>226</v>
      </c>
      <c r="GA23" s="2" t="s">
        <v>327</v>
      </c>
      <c r="GB23" s="2" t="s">
        <v>612</v>
      </c>
      <c r="GC23" s="2" t="s">
        <v>241</v>
      </c>
      <c r="GD23" s="2" t="s">
        <v>229</v>
      </c>
      <c r="GE23" s="4"/>
      <c r="GF23" s="8"/>
      <c r="GG23" s="4"/>
      <c r="GH23" s="8"/>
      <c r="GI23" s="7"/>
      <c r="GJ23" s="7"/>
      <c r="GK23" s="2" t="s">
        <v>239</v>
      </c>
      <c r="GL23" s="2" t="s">
        <v>226</v>
      </c>
      <c r="GM23" s="2" t="s">
        <v>256</v>
      </c>
      <c r="GN23" s="2" t="s">
        <v>575</v>
      </c>
      <c r="GO23" s="2" t="s">
        <v>241</v>
      </c>
      <c r="GP23" s="2" t="s">
        <v>229</v>
      </c>
      <c r="GQ23" s="4"/>
      <c r="GR23" s="8"/>
      <c r="GS23" s="4"/>
      <c r="GT23" s="8"/>
      <c r="GU23" s="7"/>
      <c r="GV23" s="7"/>
      <c r="GW23" s="2" t="s">
        <v>239</v>
      </c>
      <c r="GX23" s="2" t="s">
        <v>226</v>
      </c>
      <c r="GY23" s="2" t="s">
        <v>330</v>
      </c>
      <c r="GZ23" s="2" t="s">
        <v>613</v>
      </c>
      <c r="HA23" s="2" t="s">
        <v>241</v>
      </c>
      <c r="HB23" s="2" t="s">
        <v>229</v>
      </c>
      <c r="HC23" s="4"/>
      <c r="HD23" s="8"/>
      <c r="HE23" s="4"/>
      <c r="HF23" s="8"/>
      <c r="HG23" s="7"/>
      <c r="HH23" s="7"/>
      <c r="HI23" s="2" t="s">
        <v>266</v>
      </c>
      <c r="HJ23" s="2" t="s">
        <v>226</v>
      </c>
      <c r="HK23" s="2" t="s">
        <v>229</v>
      </c>
      <c r="HL23" s="2" t="s">
        <v>229</v>
      </c>
      <c r="HM23" s="2" t="s">
        <v>241</v>
      </c>
      <c r="HN23" s="2" t="s">
        <v>263</v>
      </c>
      <c r="HO23" s="4"/>
      <c r="HP23" s="8"/>
      <c r="HQ23" s="4"/>
      <c r="HR23" s="8"/>
      <c r="HS23" s="7"/>
      <c r="HT23" s="7"/>
      <c r="HU23" s="2" t="s">
        <v>239</v>
      </c>
      <c r="HV23" s="2" t="s">
        <v>226</v>
      </c>
      <c r="HW23" s="2" t="s">
        <v>264</v>
      </c>
      <c r="HX23" s="2" t="s">
        <v>614</v>
      </c>
      <c r="HY23" s="2" t="s">
        <v>241</v>
      </c>
      <c r="HZ23" s="2" t="s">
        <v>229</v>
      </c>
      <c r="IA23" s="4"/>
      <c r="IB23" s="8"/>
      <c r="IC23" s="4"/>
      <c r="ID23" s="8"/>
      <c r="IE23" s="7"/>
      <c r="IF23" s="7"/>
      <c r="IG23" s="2" t="s">
        <v>266</v>
      </c>
      <c r="IH23" s="2" t="s">
        <v>226</v>
      </c>
      <c r="II23" s="2" t="s">
        <v>229</v>
      </c>
      <c r="IJ23" s="2" t="s">
        <v>229</v>
      </c>
      <c r="IK23" s="2" t="s">
        <v>241</v>
      </c>
      <c r="IL23" s="2" t="s">
        <v>229</v>
      </c>
      <c r="IM23" s="4"/>
      <c r="IN23" s="8"/>
      <c r="IO23" s="4"/>
      <c r="IP23" s="8"/>
      <c r="IQ23" s="7"/>
      <c r="IR23" s="7"/>
      <c r="IS23" s="2" t="s">
        <v>267</v>
      </c>
      <c r="IT23" s="2" t="s">
        <v>226</v>
      </c>
      <c r="IU23" s="2" t="s">
        <v>229</v>
      </c>
      <c r="IV23" s="2" t="s">
        <v>229</v>
      </c>
      <c r="IW23" s="2" t="s">
        <v>241</v>
      </c>
      <c r="IX23" s="2" t="s">
        <v>229</v>
      </c>
      <c r="IY23" s="4"/>
      <c r="IZ23" s="8"/>
      <c r="JA23" s="4"/>
      <c r="JB23" s="8"/>
      <c r="JC23" s="7"/>
      <c r="JD23" s="7"/>
      <c r="JE23" s="2" t="s">
        <v>239</v>
      </c>
      <c r="JF23" s="2" t="s">
        <v>226</v>
      </c>
      <c r="JG23" s="2" t="s">
        <v>268</v>
      </c>
      <c r="JH23" s="2" t="s">
        <v>229</v>
      </c>
      <c r="JI23" s="2" t="s">
        <v>241</v>
      </c>
      <c r="JJ23" s="2" t="s">
        <v>229</v>
      </c>
      <c r="JK23" s="4"/>
      <c r="JL23" s="8"/>
      <c r="JM23" s="4"/>
      <c r="JN23" s="8"/>
      <c r="JO23" s="7"/>
      <c r="JP23" s="7"/>
      <c r="JQ23" s="2" t="s">
        <v>229</v>
      </c>
      <c r="JR23" s="2" t="s">
        <v>229</v>
      </c>
      <c r="JS23" s="2" t="s">
        <v>229</v>
      </c>
      <c r="JT23" s="2" t="s">
        <v>229</v>
      </c>
      <c r="JU23" s="2" t="s">
        <v>229</v>
      </c>
      <c r="JV23" s="2" t="s">
        <v>229</v>
      </c>
      <c r="JW23" s="4"/>
      <c r="JX23" s="8"/>
      <c r="JY23" s="4"/>
      <c r="JZ23" s="8"/>
      <c r="KA23" s="7"/>
      <c r="KB23" s="7"/>
      <c r="KC23" s="2" t="s">
        <v>272</v>
      </c>
      <c r="KD23" s="2" t="s">
        <v>226</v>
      </c>
      <c r="KE23" s="2" t="s">
        <v>229</v>
      </c>
      <c r="KF23" s="2" t="s">
        <v>229</v>
      </c>
      <c r="KG23" s="2" t="s">
        <v>241</v>
      </c>
      <c r="KH23" s="2" t="s">
        <v>229</v>
      </c>
      <c r="KI23" s="4"/>
      <c r="KJ23" s="8"/>
      <c r="KK23" s="4"/>
      <c r="KL23" s="8"/>
      <c r="KM23" s="7"/>
      <c r="KN23" s="7"/>
      <c r="KO23" s="2" t="s">
        <v>278</v>
      </c>
      <c r="KP23" s="2" t="s">
        <v>226</v>
      </c>
      <c r="KQ23" s="2" t="s">
        <v>229</v>
      </c>
      <c r="KR23" s="2" t="s">
        <v>229</v>
      </c>
      <c r="KS23" s="2" t="s">
        <v>241</v>
      </c>
      <c r="KT23" s="2" t="s">
        <v>229</v>
      </c>
      <c r="KU23" s="4"/>
      <c r="KV23" s="8"/>
      <c r="KW23" s="4"/>
      <c r="KX23" s="8"/>
      <c r="KY23" s="7"/>
      <c r="KZ23" s="7"/>
      <c r="LA23" s="2" t="s">
        <v>272</v>
      </c>
      <c r="LB23" s="2" t="s">
        <v>226</v>
      </c>
      <c r="LC23" s="2" t="s">
        <v>229</v>
      </c>
      <c r="LD23" s="2" t="s">
        <v>229</v>
      </c>
      <c r="LE23" s="2" t="s">
        <v>241</v>
      </c>
      <c r="LF23" s="2" t="s">
        <v>229</v>
      </c>
      <c r="LG23" s="4"/>
      <c r="LH23" s="8"/>
      <c r="LI23" s="4"/>
      <c r="LJ23" s="8"/>
      <c r="LK23" s="7"/>
      <c r="LL23" s="7"/>
      <c r="LM23" s="2" t="s">
        <v>239</v>
      </c>
      <c r="LN23" s="2" t="s">
        <v>226</v>
      </c>
      <c r="LO23" s="2" t="s">
        <v>335</v>
      </c>
      <c r="LP23" s="2" t="s">
        <v>361</v>
      </c>
      <c r="LQ23" s="2" t="s">
        <v>241</v>
      </c>
      <c r="LR23" s="2" t="s">
        <v>229</v>
      </c>
      <c r="LS23" s="4"/>
      <c r="LT23" s="8"/>
      <c r="LU23" s="4"/>
      <c r="LV23" s="8"/>
      <c r="LW23" s="7"/>
      <c r="LX23" s="7"/>
      <c r="LY23" s="2" t="s">
        <v>239</v>
      </c>
      <c r="LZ23" s="2" t="s">
        <v>275</v>
      </c>
      <c r="MA23" s="2" t="s">
        <v>477</v>
      </c>
      <c r="MB23" s="2" t="s">
        <v>229</v>
      </c>
      <c r="MC23" s="2" t="s">
        <v>241</v>
      </c>
      <c r="MD23" s="2" t="s">
        <v>229</v>
      </c>
      <c r="ME23" s="4"/>
      <c r="MF23" s="8"/>
      <c r="MG23" s="4"/>
      <c r="MH23" s="8"/>
      <c r="MI23" s="7"/>
      <c r="MJ23" s="7"/>
      <c r="MK23" s="2" t="s">
        <v>272</v>
      </c>
      <c r="ML23" s="2" t="s">
        <v>226</v>
      </c>
      <c r="MM23" s="2" t="s">
        <v>229</v>
      </c>
      <c r="MN23" s="2" t="s">
        <v>229</v>
      </c>
      <c r="MO23" s="2" t="s">
        <v>241</v>
      </c>
      <c r="MP23" s="2" t="s">
        <v>229</v>
      </c>
      <c r="MQ23" s="4"/>
      <c r="MR23" s="8"/>
      <c r="MS23" s="4"/>
      <c r="MT23" s="8"/>
      <c r="MU23" s="7"/>
      <c r="MV23" s="7"/>
      <c r="MW23" s="2" t="s">
        <v>239</v>
      </c>
      <c r="MX23" s="2" t="s">
        <v>226</v>
      </c>
      <c r="MY23" s="2" t="s">
        <v>308</v>
      </c>
      <c r="MZ23" s="2" t="s">
        <v>229</v>
      </c>
      <c r="NA23" s="2" t="s">
        <v>241</v>
      </c>
      <c r="NB23" s="2" t="s">
        <v>229</v>
      </c>
      <c r="NC23" s="4"/>
      <c r="ND23" s="8"/>
      <c r="NE23" s="4"/>
      <c r="NF23" s="8"/>
      <c r="NG23" s="7"/>
      <c r="NH23" s="7"/>
      <c r="NI23" s="2" t="s">
        <v>239</v>
      </c>
      <c r="NJ23" s="2" t="s">
        <v>260</v>
      </c>
      <c r="NK23" s="2" t="s">
        <v>468</v>
      </c>
      <c r="NL23" s="2" t="s">
        <v>615</v>
      </c>
      <c r="NM23" s="2" t="s">
        <v>241</v>
      </c>
      <c r="NN23" s="2" t="s">
        <v>229</v>
      </c>
      <c r="NO23" s="4"/>
      <c r="NP23" s="8"/>
      <c r="NQ23" s="4"/>
      <c r="NR23" s="8"/>
      <c r="NS23" s="7"/>
      <c r="NT23" s="7"/>
      <c r="NU23" s="2" t="s">
        <v>272</v>
      </c>
      <c r="NV23" s="2" t="s">
        <v>226</v>
      </c>
      <c r="NW23" s="2" t="s">
        <v>229</v>
      </c>
      <c r="NX23" s="2" t="s">
        <v>229</v>
      </c>
      <c r="NY23" s="2" t="s">
        <v>241</v>
      </c>
      <c r="NZ23" s="2" t="s">
        <v>229</v>
      </c>
      <c r="OA23" s="4"/>
      <c r="OB23" s="8"/>
      <c r="OC23" s="4"/>
      <c r="OD23" s="8"/>
      <c r="OE23" s="7"/>
      <c r="OF23" s="7"/>
      <c r="OG23" s="2" t="s">
        <v>239</v>
      </c>
      <c r="OH23" s="2" t="s">
        <v>226</v>
      </c>
      <c r="OI23" s="2" t="s">
        <v>229</v>
      </c>
      <c r="OJ23" s="2" t="s">
        <v>229</v>
      </c>
      <c r="OK23" s="2" t="s">
        <v>241</v>
      </c>
      <c r="OL23" s="2" t="s">
        <v>229</v>
      </c>
      <c r="OM23" s="4"/>
      <c r="ON23" s="8"/>
      <c r="OO23" s="4"/>
      <c r="OP23" s="8"/>
      <c r="OQ23" s="7"/>
      <c r="OR23" s="7"/>
      <c r="OS23" s="2" t="s">
        <v>229</v>
      </c>
      <c r="OT23" s="2" t="s">
        <v>229</v>
      </c>
      <c r="OU23" s="2" t="s">
        <v>229</v>
      </c>
      <c r="OV23" s="2" t="s">
        <v>229</v>
      </c>
      <c r="OW23" s="2" t="s">
        <v>229</v>
      </c>
      <c r="OX23" s="2" t="s">
        <v>229</v>
      </c>
      <c r="OY23" s="4"/>
      <c r="OZ23" s="8"/>
      <c r="PA23" s="4"/>
      <c r="PB23" s="8"/>
      <c r="PC23" s="7"/>
      <c r="PD23" s="7"/>
      <c r="PE23" s="2" t="s">
        <v>281</v>
      </c>
      <c r="PF23" s="2" t="s">
        <v>226</v>
      </c>
      <c r="PG23" s="2" t="s">
        <v>229</v>
      </c>
      <c r="PH23" s="2" t="s">
        <v>229</v>
      </c>
      <c r="PI23" s="2" t="s">
        <v>241</v>
      </c>
      <c r="PJ23" s="2" t="s">
        <v>229</v>
      </c>
      <c r="PK23" s="4"/>
      <c r="PL23" s="8"/>
      <c r="PM23" s="4"/>
      <c r="PN23" s="8"/>
      <c r="PO23" s="7"/>
      <c r="PP23" s="7"/>
      <c r="PQ23" s="2" t="s">
        <v>266</v>
      </c>
      <c r="PR23" s="2" t="s">
        <v>275</v>
      </c>
      <c r="PS23" s="2" t="s">
        <v>229</v>
      </c>
      <c r="PT23" s="2" t="s">
        <v>229</v>
      </c>
      <c r="PU23" s="2" t="s">
        <v>241</v>
      </c>
      <c r="PV23" s="2" t="s">
        <v>229</v>
      </c>
      <c r="PW23" s="4"/>
      <c r="PX23" s="8"/>
      <c r="PY23" s="4"/>
      <c r="PZ23" s="8"/>
      <c r="QA23" s="7"/>
      <c r="QB23" s="7"/>
      <c r="QC23" s="2" t="s">
        <v>281</v>
      </c>
      <c r="QD23" s="2" t="s">
        <v>226</v>
      </c>
      <c r="QE23" s="2" t="s">
        <v>229</v>
      </c>
      <c r="QF23" s="2" t="s">
        <v>229</v>
      </c>
      <c r="QG23" s="2" t="s">
        <v>241</v>
      </c>
      <c r="QH23" s="2" t="s">
        <v>229</v>
      </c>
      <c r="QI23" s="4"/>
      <c r="QJ23" s="8"/>
      <c r="QK23" s="4"/>
      <c r="QL23" s="8"/>
      <c r="QM23" s="7"/>
      <c r="QN23" s="7"/>
      <c r="QO23" s="2" t="s">
        <v>272</v>
      </c>
      <c r="QP23" s="2" t="s">
        <v>226</v>
      </c>
      <c r="QQ23" s="2" t="s">
        <v>229</v>
      </c>
      <c r="QR23" s="2" t="s">
        <v>229</v>
      </c>
      <c r="QS23" s="2" t="s">
        <v>241</v>
      </c>
      <c r="QT23" s="2" t="s">
        <v>229</v>
      </c>
      <c r="QU23" s="4"/>
      <c r="QV23" s="8"/>
      <c r="QW23" s="4"/>
      <c r="QX23" s="8"/>
      <c r="QY23" s="7"/>
      <c r="QZ23" s="7"/>
      <c r="RA23" s="2" t="s">
        <v>239</v>
      </c>
      <c r="RB23" s="2" t="s">
        <v>275</v>
      </c>
      <c r="RC23" s="2" t="s">
        <v>338</v>
      </c>
      <c r="RD23" s="2" t="s">
        <v>229</v>
      </c>
      <c r="RE23" s="2" t="s">
        <v>241</v>
      </c>
      <c r="RF23" s="2" t="s">
        <v>229</v>
      </c>
      <c r="RG23" s="4"/>
      <c r="RH23" s="8"/>
      <c r="RI23" s="4"/>
      <c r="RJ23" s="8"/>
      <c r="RK23" s="7"/>
      <c r="RL23" s="7"/>
      <c r="RM23" s="2" t="s">
        <v>229</v>
      </c>
      <c r="RN23" s="2" t="s">
        <v>229</v>
      </c>
      <c r="RO23" s="2" t="s">
        <v>229</v>
      </c>
      <c r="RP23" s="2" t="s">
        <v>229</v>
      </c>
      <c r="RQ23" s="2" t="s">
        <v>229</v>
      </c>
      <c r="RR23" s="2" t="s">
        <v>229</v>
      </c>
      <c r="RS23" s="4"/>
      <c r="RT23" s="8"/>
      <c r="RU23" s="4"/>
      <c r="RV23" s="8"/>
      <c r="RW23" s="7"/>
      <c r="RX23" s="7"/>
      <c r="RY23" s="2" t="s">
        <v>266</v>
      </c>
      <c r="RZ23" s="2" t="s">
        <v>275</v>
      </c>
      <c r="SA23" s="2" t="s">
        <v>229</v>
      </c>
      <c r="SB23" s="2" t="s">
        <v>229</v>
      </c>
      <c r="SC23" s="2" t="s">
        <v>241</v>
      </c>
      <c r="SD23" s="2" t="s">
        <v>229</v>
      </c>
      <c r="SE23" s="4">
        <v>110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>
        <v>200</v>
      </c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>
        <v>200</v>
      </c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>
        <v>50</v>
      </c>
      <c r="VE23" s="4"/>
      <c r="VF23" s="4"/>
      <c r="VG23" s="4"/>
      <c r="VH23" s="4"/>
      <c r="VI23" s="4">
        <v>200</v>
      </c>
      <c r="VJ23" s="4"/>
      <c r="VK23" s="4"/>
      <c r="VL23" s="4"/>
      <c r="VM23" s="4"/>
      <c r="VN23" s="4"/>
      <c r="VO23" s="4"/>
      <c r="VP23" s="4"/>
      <c r="VQ23" s="4"/>
      <c r="VR23" s="4"/>
      <c r="VS23" s="4"/>
    </row>
    <row r="24">
      <c r="A24" s="2" t="s">
        <v>616</v>
      </c>
      <c r="B24" s="2" t="s">
        <v>216</v>
      </c>
      <c r="C24" s="2" t="s">
        <v>217</v>
      </c>
      <c r="D24" s="2" t="s">
        <v>218</v>
      </c>
      <c r="E24" s="2" t="s">
        <v>219</v>
      </c>
      <c r="F24" s="2" t="s">
        <v>220</v>
      </c>
      <c r="G24" s="2" t="s">
        <v>221</v>
      </c>
      <c r="H24" s="2" t="s">
        <v>222</v>
      </c>
      <c r="I24" s="2" t="s">
        <v>223</v>
      </c>
      <c r="J24" s="2" t="s">
        <v>224</v>
      </c>
      <c r="K24" s="2" t="s">
        <v>617</v>
      </c>
      <c r="L24" s="3">
        <v>31.05</v>
      </c>
      <c r="M24" s="3">
        <v>32.6</v>
      </c>
      <c r="N24" s="3">
        <v>59.99</v>
      </c>
      <c r="O24" s="2" t="s">
        <v>226</v>
      </c>
      <c r="P24" s="2" t="s">
        <v>618</v>
      </c>
      <c r="Q24" s="2" t="s">
        <v>228</v>
      </c>
      <c r="R24" s="2" t="s">
        <v>229</v>
      </c>
      <c r="S24" s="2" t="s">
        <v>619</v>
      </c>
      <c r="T24" s="2" t="s">
        <v>231</v>
      </c>
      <c r="U24" s="2" t="s">
        <v>232</v>
      </c>
      <c r="V24" s="2" t="s">
        <v>233</v>
      </c>
      <c r="W24" s="2" t="s">
        <v>234</v>
      </c>
      <c r="X24" s="2" t="s">
        <v>235</v>
      </c>
      <c r="Y24" s="2" t="s">
        <v>620</v>
      </c>
      <c r="Z24" s="4">
        <v>155</v>
      </c>
      <c r="AA24" s="4">
        <f>=ROUNDDOWN(17.2222222222222,0)</f>
      </c>
      <c r="AB24" s="5">
        <v>9</v>
      </c>
      <c r="AC24" s="2" t="s">
        <v>237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>
        <v>4</v>
      </c>
      <c r="AQ24" s="8">
        <v>150.33</v>
      </c>
      <c r="AR24" s="4">
        <v>7</v>
      </c>
      <c r="AS24" s="8">
        <v>272.64</v>
      </c>
      <c r="AT24" s="7">
        <v>-0.4286</v>
      </c>
      <c r="AU24" s="7">
        <v>-0.4486</v>
      </c>
      <c r="AV24" s="4">
        <v>28</v>
      </c>
      <c r="AW24" s="8">
        <v>1070.75</v>
      </c>
      <c r="AX24" s="4">
        <v>20</v>
      </c>
      <c r="AY24" s="8">
        <v>885.85</v>
      </c>
      <c r="AZ24" s="7">
        <v>0.4</v>
      </c>
      <c r="BA24" s="7">
        <v>0.2087</v>
      </c>
      <c r="BB24" s="7">
        <v>0.1404</v>
      </c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>
        <v>0.055</v>
      </c>
      <c r="BJ24" s="4">
        <v>4</v>
      </c>
      <c r="BK24" s="8">
        <v>150.33</v>
      </c>
      <c r="BL24" s="2" t="s">
        <v>621</v>
      </c>
      <c r="BM24" s="7">
        <v>1</v>
      </c>
      <c r="BN24" s="7">
        <v>1</v>
      </c>
      <c r="BO24" s="4">
        <v>3</v>
      </c>
      <c r="BP24" s="8">
        <v>119.04</v>
      </c>
      <c r="BQ24" s="4">
        <v>2</v>
      </c>
      <c r="BR24" s="8">
        <v>79.36</v>
      </c>
      <c r="BS24" s="7">
        <v>0.5</v>
      </c>
      <c r="BT24" s="7">
        <v>0.5</v>
      </c>
      <c r="BU24" s="2" t="s">
        <v>239</v>
      </c>
      <c r="BV24" s="2" t="s">
        <v>226</v>
      </c>
      <c r="BW24" s="2" t="s">
        <v>229</v>
      </c>
      <c r="BX24" s="2" t="s">
        <v>229</v>
      </c>
      <c r="BY24" s="2" t="s">
        <v>241</v>
      </c>
      <c r="BZ24" s="2" t="s">
        <v>229</v>
      </c>
      <c r="CA24" s="4">
        <v>1</v>
      </c>
      <c r="CB24" s="8">
        <v>31.29</v>
      </c>
      <c r="CC24" s="4">
        <v>3</v>
      </c>
      <c r="CD24" s="8">
        <v>117.36</v>
      </c>
      <c r="CE24" s="7">
        <v>-0.6667</v>
      </c>
      <c r="CF24" s="7">
        <v>-0.7334</v>
      </c>
      <c r="CG24" s="2" t="s">
        <v>239</v>
      </c>
      <c r="CH24" s="2" t="s">
        <v>226</v>
      </c>
      <c r="CI24" s="2" t="s">
        <v>622</v>
      </c>
      <c r="CJ24" s="2" t="s">
        <v>623</v>
      </c>
      <c r="CK24" s="2" t="s">
        <v>241</v>
      </c>
      <c r="CL24" s="2" t="s">
        <v>229</v>
      </c>
      <c r="CM24" s="4"/>
      <c r="CN24" s="8"/>
      <c r="CO24" s="4">
        <v>1</v>
      </c>
      <c r="CP24" s="8">
        <v>39.11</v>
      </c>
      <c r="CQ24" s="7">
        <v>-1</v>
      </c>
      <c r="CR24" s="7">
        <v>-1</v>
      </c>
      <c r="CS24" s="2" t="s">
        <v>239</v>
      </c>
      <c r="CT24" s="2" t="s">
        <v>226</v>
      </c>
      <c r="CU24" s="2" t="s">
        <v>622</v>
      </c>
      <c r="CV24" s="2" t="s">
        <v>623</v>
      </c>
      <c r="CW24" s="2" t="s">
        <v>241</v>
      </c>
      <c r="CX24" s="2" t="s">
        <v>229</v>
      </c>
      <c r="CY24" s="4"/>
      <c r="CZ24" s="8"/>
      <c r="DA24" s="4">
        <v>1</v>
      </c>
      <c r="DB24" s="8">
        <v>36.81</v>
      </c>
      <c r="DC24" s="7">
        <v>-1</v>
      </c>
      <c r="DD24" s="7">
        <v>-1</v>
      </c>
      <c r="DE24" s="2" t="s">
        <v>239</v>
      </c>
      <c r="DF24" s="2" t="s">
        <v>226</v>
      </c>
      <c r="DG24" s="2" t="s">
        <v>622</v>
      </c>
      <c r="DH24" s="2" t="s">
        <v>624</v>
      </c>
      <c r="DI24" s="2" t="s">
        <v>241</v>
      </c>
      <c r="DJ24" s="2" t="s">
        <v>229</v>
      </c>
      <c r="DK24" s="4"/>
      <c r="DL24" s="8"/>
      <c r="DM24" s="4"/>
      <c r="DN24" s="8"/>
      <c r="DO24" s="7"/>
      <c r="DP24" s="7"/>
      <c r="DQ24" s="2" t="s">
        <v>239</v>
      </c>
      <c r="DR24" s="2" t="s">
        <v>226</v>
      </c>
      <c r="DS24" s="2" t="s">
        <v>625</v>
      </c>
      <c r="DT24" s="2" t="s">
        <v>626</v>
      </c>
      <c r="DU24" s="2" t="s">
        <v>241</v>
      </c>
      <c r="DV24" s="2" t="s">
        <v>229</v>
      </c>
      <c r="DW24" s="4"/>
      <c r="DX24" s="8"/>
      <c r="DY24" s="4"/>
      <c r="DZ24" s="8"/>
      <c r="EA24" s="7"/>
      <c r="EB24" s="7"/>
      <c r="EC24" s="2" t="s">
        <v>239</v>
      </c>
      <c r="ED24" s="2" t="s">
        <v>226</v>
      </c>
      <c r="EE24" s="2" t="s">
        <v>627</v>
      </c>
      <c r="EF24" s="2" t="s">
        <v>628</v>
      </c>
      <c r="EG24" s="2" t="s">
        <v>241</v>
      </c>
      <c r="EH24" s="2" t="s">
        <v>229</v>
      </c>
      <c r="EI24" s="4"/>
      <c r="EJ24" s="8"/>
      <c r="EK24" s="4"/>
      <c r="EL24" s="8"/>
      <c r="EM24" s="7"/>
      <c r="EN24" s="7"/>
      <c r="EO24" s="2" t="s">
        <v>239</v>
      </c>
      <c r="EP24" s="2" t="s">
        <v>226</v>
      </c>
      <c r="EQ24" s="2" t="s">
        <v>622</v>
      </c>
      <c r="ER24" s="2" t="s">
        <v>629</v>
      </c>
      <c r="ES24" s="2" t="s">
        <v>241</v>
      </c>
      <c r="ET24" s="2" t="s">
        <v>229</v>
      </c>
      <c r="EU24" s="4"/>
      <c r="EV24" s="8"/>
      <c r="EW24" s="4"/>
      <c r="EX24" s="8"/>
      <c r="EY24" s="7"/>
      <c r="EZ24" s="7"/>
      <c r="FA24" s="2" t="s">
        <v>239</v>
      </c>
      <c r="FB24" s="2" t="s">
        <v>226</v>
      </c>
      <c r="FC24" s="2" t="s">
        <v>622</v>
      </c>
      <c r="FD24" s="2" t="s">
        <v>630</v>
      </c>
      <c r="FE24" s="2" t="s">
        <v>241</v>
      </c>
      <c r="FF24" s="2" t="s">
        <v>229</v>
      </c>
      <c r="FG24" s="4"/>
      <c r="FH24" s="8"/>
      <c r="FI24" s="4"/>
      <c r="FJ24" s="8"/>
      <c r="FK24" s="7"/>
      <c r="FL24" s="7"/>
      <c r="FM24" s="2" t="s">
        <v>239</v>
      </c>
      <c r="FN24" s="2" t="s">
        <v>226</v>
      </c>
      <c r="FO24" s="2" t="s">
        <v>622</v>
      </c>
      <c r="FP24" s="2" t="s">
        <v>631</v>
      </c>
      <c r="FQ24" s="2" t="s">
        <v>241</v>
      </c>
      <c r="FR24" s="2" t="s">
        <v>229</v>
      </c>
      <c r="FS24" s="4"/>
      <c r="FT24" s="8"/>
      <c r="FU24" s="4"/>
      <c r="FV24" s="8"/>
      <c r="FW24" s="7"/>
      <c r="FX24" s="7"/>
      <c r="FY24" s="2" t="s">
        <v>239</v>
      </c>
      <c r="FZ24" s="2" t="s">
        <v>226</v>
      </c>
      <c r="GA24" s="2" t="s">
        <v>492</v>
      </c>
      <c r="GB24" s="2" t="s">
        <v>229</v>
      </c>
      <c r="GC24" s="2" t="s">
        <v>241</v>
      </c>
      <c r="GD24" s="2" t="s">
        <v>229</v>
      </c>
      <c r="GE24" s="4"/>
      <c r="GF24" s="8"/>
      <c r="GG24" s="4"/>
      <c r="GH24" s="8"/>
      <c r="GI24" s="7"/>
      <c r="GJ24" s="7"/>
      <c r="GK24" s="2" t="s">
        <v>272</v>
      </c>
      <c r="GL24" s="2" t="s">
        <v>226</v>
      </c>
      <c r="GM24" s="2" t="s">
        <v>229</v>
      </c>
      <c r="GN24" s="2" t="s">
        <v>229</v>
      </c>
      <c r="GO24" s="2" t="s">
        <v>241</v>
      </c>
      <c r="GP24" s="2" t="s">
        <v>229</v>
      </c>
      <c r="GQ24" s="4"/>
      <c r="GR24" s="8"/>
      <c r="GS24" s="4"/>
      <c r="GT24" s="8"/>
      <c r="GU24" s="7"/>
      <c r="GV24" s="7"/>
      <c r="GW24" s="2" t="s">
        <v>239</v>
      </c>
      <c r="GX24" s="2" t="s">
        <v>226</v>
      </c>
      <c r="GY24" s="2" t="s">
        <v>632</v>
      </c>
      <c r="GZ24" s="2" t="s">
        <v>229</v>
      </c>
      <c r="HA24" s="2" t="s">
        <v>241</v>
      </c>
      <c r="HB24" s="2" t="s">
        <v>229</v>
      </c>
      <c r="HC24" s="4"/>
      <c r="HD24" s="8"/>
      <c r="HE24" s="4"/>
      <c r="HF24" s="8"/>
      <c r="HG24" s="7"/>
      <c r="HH24" s="7"/>
      <c r="HI24" s="2" t="s">
        <v>266</v>
      </c>
      <c r="HJ24" s="2" t="s">
        <v>226</v>
      </c>
      <c r="HK24" s="2" t="s">
        <v>229</v>
      </c>
      <c r="HL24" s="2" t="s">
        <v>229</v>
      </c>
      <c r="HM24" s="2" t="s">
        <v>241</v>
      </c>
      <c r="HN24" s="2" t="s">
        <v>263</v>
      </c>
      <c r="HO24" s="4"/>
      <c r="HP24" s="8"/>
      <c r="HQ24" s="4"/>
      <c r="HR24" s="8"/>
      <c r="HS24" s="7"/>
      <c r="HT24" s="7"/>
      <c r="HU24" s="2" t="s">
        <v>239</v>
      </c>
      <c r="HV24" s="2" t="s">
        <v>226</v>
      </c>
      <c r="HW24" s="2" t="s">
        <v>633</v>
      </c>
      <c r="HX24" s="2" t="s">
        <v>328</v>
      </c>
      <c r="HY24" s="2" t="s">
        <v>241</v>
      </c>
      <c r="HZ24" s="2" t="s">
        <v>229</v>
      </c>
      <c r="IA24" s="4"/>
      <c r="IB24" s="8"/>
      <c r="IC24" s="4"/>
      <c r="ID24" s="8"/>
      <c r="IE24" s="7"/>
      <c r="IF24" s="7"/>
      <c r="IG24" s="2" t="s">
        <v>266</v>
      </c>
      <c r="IH24" s="2" t="s">
        <v>226</v>
      </c>
      <c r="II24" s="2" t="s">
        <v>229</v>
      </c>
      <c r="IJ24" s="2" t="s">
        <v>229</v>
      </c>
      <c r="IK24" s="2" t="s">
        <v>241</v>
      </c>
      <c r="IL24" s="2" t="s">
        <v>229</v>
      </c>
      <c r="IM24" s="4"/>
      <c r="IN24" s="8"/>
      <c r="IO24" s="4"/>
      <c r="IP24" s="8"/>
      <c r="IQ24" s="7"/>
      <c r="IR24" s="7"/>
      <c r="IS24" s="2" t="s">
        <v>267</v>
      </c>
      <c r="IT24" s="2" t="s">
        <v>226</v>
      </c>
      <c r="IU24" s="2" t="s">
        <v>229</v>
      </c>
      <c r="IV24" s="2" t="s">
        <v>229</v>
      </c>
      <c r="IW24" s="2" t="s">
        <v>241</v>
      </c>
      <c r="IX24" s="2" t="s">
        <v>229</v>
      </c>
      <c r="IY24" s="4"/>
      <c r="IZ24" s="8"/>
      <c r="JA24" s="4"/>
      <c r="JB24" s="8"/>
      <c r="JC24" s="7"/>
      <c r="JD24" s="7"/>
      <c r="JE24" s="2" t="s">
        <v>272</v>
      </c>
      <c r="JF24" s="2" t="s">
        <v>226</v>
      </c>
      <c r="JG24" s="2" t="s">
        <v>229</v>
      </c>
      <c r="JH24" s="2" t="s">
        <v>229</v>
      </c>
      <c r="JI24" s="2" t="s">
        <v>241</v>
      </c>
      <c r="JJ24" s="2" t="s">
        <v>229</v>
      </c>
      <c r="JK24" s="4"/>
      <c r="JL24" s="8"/>
      <c r="JM24" s="4"/>
      <c r="JN24" s="8"/>
      <c r="JO24" s="7"/>
      <c r="JP24" s="7"/>
      <c r="JQ24" s="2" t="s">
        <v>272</v>
      </c>
      <c r="JR24" s="2" t="s">
        <v>226</v>
      </c>
      <c r="JS24" s="2" t="s">
        <v>229</v>
      </c>
      <c r="JT24" s="2" t="s">
        <v>229</v>
      </c>
      <c r="JU24" s="2" t="s">
        <v>241</v>
      </c>
      <c r="JV24" s="2" t="s">
        <v>229</v>
      </c>
      <c r="JW24" s="4"/>
      <c r="JX24" s="8"/>
      <c r="JY24" s="4"/>
      <c r="JZ24" s="8"/>
      <c r="KA24" s="7"/>
      <c r="KB24" s="7"/>
      <c r="KC24" s="2" t="s">
        <v>272</v>
      </c>
      <c r="KD24" s="2" t="s">
        <v>226</v>
      </c>
      <c r="KE24" s="2" t="s">
        <v>229</v>
      </c>
      <c r="KF24" s="2" t="s">
        <v>229</v>
      </c>
      <c r="KG24" s="2" t="s">
        <v>241</v>
      </c>
      <c r="KH24" s="2" t="s">
        <v>229</v>
      </c>
      <c r="KI24" s="4"/>
      <c r="KJ24" s="8"/>
      <c r="KK24" s="4"/>
      <c r="KL24" s="8"/>
      <c r="KM24" s="7"/>
      <c r="KN24" s="7"/>
      <c r="KO24" s="2" t="s">
        <v>272</v>
      </c>
      <c r="KP24" s="2" t="s">
        <v>226</v>
      </c>
      <c r="KQ24" s="2" t="s">
        <v>229</v>
      </c>
      <c r="KR24" s="2" t="s">
        <v>229</v>
      </c>
      <c r="KS24" s="2" t="s">
        <v>241</v>
      </c>
      <c r="KT24" s="2" t="s">
        <v>229</v>
      </c>
      <c r="KU24" s="4"/>
      <c r="KV24" s="8"/>
      <c r="KW24" s="4"/>
      <c r="KX24" s="8"/>
      <c r="KY24" s="7"/>
      <c r="KZ24" s="7"/>
      <c r="LA24" s="2" t="s">
        <v>272</v>
      </c>
      <c r="LB24" s="2" t="s">
        <v>226</v>
      </c>
      <c r="LC24" s="2" t="s">
        <v>229</v>
      </c>
      <c r="LD24" s="2" t="s">
        <v>229</v>
      </c>
      <c r="LE24" s="2" t="s">
        <v>241</v>
      </c>
      <c r="LF24" s="2" t="s">
        <v>229</v>
      </c>
      <c r="LG24" s="4"/>
      <c r="LH24" s="8"/>
      <c r="LI24" s="4"/>
      <c r="LJ24" s="8"/>
      <c r="LK24" s="7"/>
      <c r="LL24" s="7"/>
      <c r="LM24" s="2" t="s">
        <v>229</v>
      </c>
      <c r="LN24" s="2" t="s">
        <v>229</v>
      </c>
      <c r="LO24" s="2" t="s">
        <v>229</v>
      </c>
      <c r="LP24" s="2" t="s">
        <v>229</v>
      </c>
      <c r="LQ24" s="2" t="s">
        <v>229</v>
      </c>
      <c r="LR24" s="2" t="s">
        <v>229</v>
      </c>
      <c r="LS24" s="4"/>
      <c r="LT24" s="8"/>
      <c r="LU24" s="4"/>
      <c r="LV24" s="8"/>
      <c r="LW24" s="7"/>
      <c r="LX24" s="7"/>
      <c r="LY24" s="2" t="s">
        <v>239</v>
      </c>
      <c r="LZ24" s="2" t="s">
        <v>275</v>
      </c>
      <c r="MA24" s="2" t="s">
        <v>634</v>
      </c>
      <c r="MB24" s="2" t="s">
        <v>229</v>
      </c>
      <c r="MC24" s="2" t="s">
        <v>241</v>
      </c>
      <c r="MD24" s="2" t="s">
        <v>229</v>
      </c>
      <c r="ME24" s="4"/>
      <c r="MF24" s="8"/>
      <c r="MG24" s="4"/>
      <c r="MH24" s="8"/>
      <c r="MI24" s="7"/>
      <c r="MJ24" s="7"/>
      <c r="MK24" s="2" t="s">
        <v>272</v>
      </c>
      <c r="ML24" s="2" t="s">
        <v>226</v>
      </c>
      <c r="MM24" s="2" t="s">
        <v>229</v>
      </c>
      <c r="MN24" s="2" t="s">
        <v>229</v>
      </c>
      <c r="MO24" s="2" t="s">
        <v>241</v>
      </c>
      <c r="MP24" s="2" t="s">
        <v>229</v>
      </c>
      <c r="MQ24" s="4"/>
      <c r="MR24" s="8"/>
      <c r="MS24" s="4"/>
      <c r="MT24" s="8"/>
      <c r="MU24" s="7"/>
      <c r="MV24" s="7"/>
      <c r="MW24" s="2" t="s">
        <v>239</v>
      </c>
      <c r="MX24" s="2" t="s">
        <v>226</v>
      </c>
      <c r="MY24" s="2" t="s">
        <v>627</v>
      </c>
      <c r="MZ24" s="2" t="s">
        <v>229</v>
      </c>
      <c r="NA24" s="2" t="s">
        <v>241</v>
      </c>
      <c r="NB24" s="2" t="s">
        <v>229</v>
      </c>
      <c r="NC24" s="4"/>
      <c r="ND24" s="8"/>
      <c r="NE24" s="4"/>
      <c r="NF24" s="8"/>
      <c r="NG24" s="7"/>
      <c r="NH24" s="7"/>
      <c r="NI24" s="2" t="s">
        <v>239</v>
      </c>
      <c r="NJ24" s="2" t="s">
        <v>260</v>
      </c>
      <c r="NK24" s="2" t="s">
        <v>635</v>
      </c>
      <c r="NL24" s="2" t="s">
        <v>229</v>
      </c>
      <c r="NM24" s="2" t="s">
        <v>241</v>
      </c>
      <c r="NN24" s="2" t="s">
        <v>229</v>
      </c>
      <c r="NO24" s="4"/>
      <c r="NP24" s="8"/>
      <c r="NQ24" s="4"/>
      <c r="NR24" s="8"/>
      <c r="NS24" s="7"/>
      <c r="NT24" s="7"/>
      <c r="NU24" s="2" t="s">
        <v>272</v>
      </c>
      <c r="NV24" s="2" t="s">
        <v>226</v>
      </c>
      <c r="NW24" s="2" t="s">
        <v>229</v>
      </c>
      <c r="NX24" s="2" t="s">
        <v>229</v>
      </c>
      <c r="NY24" s="2" t="s">
        <v>241</v>
      </c>
      <c r="NZ24" s="2" t="s">
        <v>229</v>
      </c>
      <c r="OA24" s="4"/>
      <c r="OB24" s="8"/>
      <c r="OC24" s="4"/>
      <c r="OD24" s="8"/>
      <c r="OE24" s="7"/>
      <c r="OF24" s="7"/>
      <c r="OG24" s="2" t="s">
        <v>239</v>
      </c>
      <c r="OH24" s="2" t="s">
        <v>226</v>
      </c>
      <c r="OI24" s="2" t="s">
        <v>229</v>
      </c>
      <c r="OJ24" s="2" t="s">
        <v>229</v>
      </c>
      <c r="OK24" s="2" t="s">
        <v>241</v>
      </c>
      <c r="OL24" s="2" t="s">
        <v>229</v>
      </c>
      <c r="OM24" s="4"/>
      <c r="ON24" s="8"/>
      <c r="OO24" s="4"/>
      <c r="OP24" s="8"/>
      <c r="OQ24" s="7"/>
      <c r="OR24" s="7"/>
      <c r="OS24" s="2" t="s">
        <v>229</v>
      </c>
      <c r="OT24" s="2" t="s">
        <v>229</v>
      </c>
      <c r="OU24" s="2" t="s">
        <v>229</v>
      </c>
      <c r="OV24" s="2" t="s">
        <v>229</v>
      </c>
      <c r="OW24" s="2" t="s">
        <v>229</v>
      </c>
      <c r="OX24" s="2" t="s">
        <v>229</v>
      </c>
      <c r="OY24" s="4"/>
      <c r="OZ24" s="8"/>
      <c r="PA24" s="4"/>
      <c r="PB24" s="8"/>
      <c r="PC24" s="7"/>
      <c r="PD24" s="7"/>
      <c r="PE24" s="2" t="s">
        <v>281</v>
      </c>
      <c r="PF24" s="2" t="s">
        <v>226</v>
      </c>
      <c r="PG24" s="2" t="s">
        <v>229</v>
      </c>
      <c r="PH24" s="2" t="s">
        <v>229</v>
      </c>
      <c r="PI24" s="2" t="s">
        <v>241</v>
      </c>
      <c r="PJ24" s="2" t="s">
        <v>229</v>
      </c>
      <c r="PK24" s="4"/>
      <c r="PL24" s="8"/>
      <c r="PM24" s="4"/>
      <c r="PN24" s="8"/>
      <c r="PO24" s="7"/>
      <c r="PP24" s="7"/>
      <c r="PQ24" s="2" t="s">
        <v>229</v>
      </c>
      <c r="PR24" s="2" t="s">
        <v>229</v>
      </c>
      <c r="PS24" s="2" t="s">
        <v>229</v>
      </c>
      <c r="PT24" s="2" t="s">
        <v>229</v>
      </c>
      <c r="PU24" s="2" t="s">
        <v>229</v>
      </c>
      <c r="PV24" s="2" t="s">
        <v>229</v>
      </c>
      <c r="PW24" s="4"/>
      <c r="PX24" s="8"/>
      <c r="PY24" s="4"/>
      <c r="PZ24" s="8"/>
      <c r="QA24" s="7"/>
      <c r="QB24" s="7"/>
      <c r="QC24" s="2" t="s">
        <v>281</v>
      </c>
      <c r="QD24" s="2" t="s">
        <v>226</v>
      </c>
      <c r="QE24" s="2" t="s">
        <v>229</v>
      </c>
      <c r="QF24" s="2" t="s">
        <v>229</v>
      </c>
      <c r="QG24" s="2" t="s">
        <v>241</v>
      </c>
      <c r="QH24" s="2" t="s">
        <v>229</v>
      </c>
      <c r="QI24" s="4"/>
      <c r="QJ24" s="8"/>
      <c r="QK24" s="4"/>
      <c r="QL24" s="8"/>
      <c r="QM24" s="7"/>
      <c r="QN24" s="7"/>
      <c r="QO24" s="2" t="s">
        <v>272</v>
      </c>
      <c r="QP24" s="2" t="s">
        <v>226</v>
      </c>
      <c r="QQ24" s="2" t="s">
        <v>229</v>
      </c>
      <c r="QR24" s="2" t="s">
        <v>229</v>
      </c>
      <c r="QS24" s="2" t="s">
        <v>241</v>
      </c>
      <c r="QT24" s="2" t="s">
        <v>229</v>
      </c>
      <c r="QU24" s="4"/>
      <c r="QV24" s="8"/>
      <c r="QW24" s="4"/>
      <c r="QX24" s="8"/>
      <c r="QY24" s="7"/>
      <c r="QZ24" s="7"/>
      <c r="RA24" s="2" t="s">
        <v>239</v>
      </c>
      <c r="RB24" s="2" t="s">
        <v>275</v>
      </c>
      <c r="RC24" s="2" t="s">
        <v>338</v>
      </c>
      <c r="RD24" s="2" t="s">
        <v>229</v>
      </c>
      <c r="RE24" s="2" t="s">
        <v>241</v>
      </c>
      <c r="RF24" s="2" t="s">
        <v>229</v>
      </c>
      <c r="RG24" s="4"/>
      <c r="RH24" s="8"/>
      <c r="RI24" s="4"/>
      <c r="RJ24" s="8"/>
      <c r="RK24" s="7"/>
      <c r="RL24" s="7"/>
      <c r="RM24" s="2" t="s">
        <v>272</v>
      </c>
      <c r="RN24" s="2" t="s">
        <v>226</v>
      </c>
      <c r="RO24" s="2" t="s">
        <v>229</v>
      </c>
      <c r="RP24" s="2" t="s">
        <v>229</v>
      </c>
      <c r="RQ24" s="2" t="s">
        <v>241</v>
      </c>
      <c r="RR24" s="2" t="s">
        <v>229</v>
      </c>
      <c r="RS24" s="4"/>
      <c r="RT24" s="8"/>
      <c r="RU24" s="4"/>
      <c r="RV24" s="8"/>
      <c r="RW24" s="7"/>
      <c r="RX24" s="7"/>
      <c r="RY24" s="2" t="s">
        <v>229</v>
      </c>
      <c r="RZ24" s="2" t="s">
        <v>229</v>
      </c>
      <c r="SA24" s="2" t="s">
        <v>229</v>
      </c>
      <c r="SB24" s="2" t="s">
        <v>229</v>
      </c>
      <c r="SC24" s="2" t="s">
        <v>229</v>
      </c>
      <c r="SD24" s="2" t="s">
        <v>229</v>
      </c>
      <c r="SE24" s="4">
        <v>155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>
        <v>210</v>
      </c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>
        <v>150</v>
      </c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</row>
    <row r="25">
      <c r="A25" s="2" t="s">
        <v>636</v>
      </c>
      <c r="B25" s="2" t="s">
        <v>216</v>
      </c>
      <c r="C25" s="2" t="s">
        <v>217</v>
      </c>
      <c r="D25" s="2" t="s">
        <v>218</v>
      </c>
      <c r="E25" s="2" t="s">
        <v>219</v>
      </c>
      <c r="F25" s="2" t="s">
        <v>220</v>
      </c>
      <c r="G25" s="2" t="s">
        <v>221</v>
      </c>
      <c r="H25" s="2" t="s">
        <v>222</v>
      </c>
      <c r="I25" s="2" t="s">
        <v>223</v>
      </c>
      <c r="J25" s="2" t="s">
        <v>285</v>
      </c>
      <c r="K25" s="2" t="s">
        <v>617</v>
      </c>
      <c r="L25" s="3">
        <v>36.72</v>
      </c>
      <c r="M25" s="3">
        <v>38.56</v>
      </c>
      <c r="N25" s="3">
        <v>69.99</v>
      </c>
      <c r="O25" s="2" t="s">
        <v>226</v>
      </c>
      <c r="P25" s="2" t="s">
        <v>618</v>
      </c>
      <c r="Q25" s="2" t="s">
        <v>228</v>
      </c>
      <c r="R25" s="2" t="s">
        <v>229</v>
      </c>
      <c r="S25" s="2" t="s">
        <v>619</v>
      </c>
      <c r="T25" s="2" t="s">
        <v>231</v>
      </c>
      <c r="U25" s="2" t="s">
        <v>286</v>
      </c>
      <c r="V25" s="2" t="s">
        <v>233</v>
      </c>
      <c r="W25" s="2" t="s">
        <v>234</v>
      </c>
      <c r="X25" s="2" t="s">
        <v>235</v>
      </c>
      <c r="Y25" s="2" t="s">
        <v>620</v>
      </c>
      <c r="Z25" s="4">
        <v>159</v>
      </c>
      <c r="AA25" s="4">
        <f>=ROUNDDOWN(12.2307692307692,0)</f>
      </c>
      <c r="AB25" s="5">
        <v>13</v>
      </c>
      <c r="AC25" s="2" t="s">
        <v>637</v>
      </c>
      <c r="AD25" s="4">
        <v>160</v>
      </c>
      <c r="AE25" s="4">
        <v>360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>
        <v>17</v>
      </c>
      <c r="AQ25" s="8">
        <v>626.15</v>
      </c>
      <c r="AR25" s="4">
        <v>8</v>
      </c>
      <c r="AS25" s="8">
        <v>361.29</v>
      </c>
      <c r="AT25" s="7">
        <v>1.125</v>
      </c>
      <c r="AU25" s="7">
        <v>0.7331</v>
      </c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>
        <v>0.5848</v>
      </c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 t="s">
        <v>229</v>
      </c>
      <c r="BJ25" s="4">
        <v>17</v>
      </c>
      <c r="BK25" s="8">
        <v>626.15</v>
      </c>
      <c r="BL25" s="2" t="s">
        <v>638</v>
      </c>
      <c r="BM25" s="7">
        <v>1</v>
      </c>
      <c r="BN25" s="7">
        <v>1</v>
      </c>
      <c r="BO25" s="4">
        <v>2</v>
      </c>
      <c r="BP25" s="8">
        <v>93.84</v>
      </c>
      <c r="BQ25" s="4">
        <v>1</v>
      </c>
      <c r="BR25" s="8">
        <v>46.92</v>
      </c>
      <c r="BS25" s="7">
        <v>1</v>
      </c>
      <c r="BT25" s="7">
        <v>1</v>
      </c>
      <c r="BU25" s="2" t="s">
        <v>239</v>
      </c>
      <c r="BV25" s="2" t="s">
        <v>226</v>
      </c>
      <c r="BW25" s="2" t="s">
        <v>229</v>
      </c>
      <c r="BX25" s="2" t="s">
        <v>229</v>
      </c>
      <c r="BY25" s="2" t="s">
        <v>241</v>
      </c>
      <c r="BZ25" s="2" t="s">
        <v>229</v>
      </c>
      <c r="CA25" s="4">
        <v>5</v>
      </c>
      <c r="CB25" s="8">
        <v>187.9</v>
      </c>
      <c r="CC25" s="4">
        <v>5</v>
      </c>
      <c r="CD25" s="8">
        <v>231.35</v>
      </c>
      <c r="CE25" s="7"/>
      <c r="CF25" s="7">
        <v>-0.1878</v>
      </c>
      <c r="CG25" s="2" t="s">
        <v>239</v>
      </c>
      <c r="CH25" s="2" t="s">
        <v>226</v>
      </c>
      <c r="CI25" s="2" t="s">
        <v>639</v>
      </c>
      <c r="CJ25" s="2" t="s">
        <v>640</v>
      </c>
      <c r="CK25" s="2" t="s">
        <v>241</v>
      </c>
      <c r="CL25" s="2" t="s">
        <v>229</v>
      </c>
      <c r="CM25" s="4">
        <v>3</v>
      </c>
      <c r="CN25" s="8">
        <v>112.74</v>
      </c>
      <c r="CO25" s="4"/>
      <c r="CP25" s="8"/>
      <c r="CQ25" s="7"/>
      <c r="CR25" s="7"/>
      <c r="CS25" s="2" t="s">
        <v>239</v>
      </c>
      <c r="CT25" s="2" t="s">
        <v>226</v>
      </c>
      <c r="CU25" s="2" t="s">
        <v>639</v>
      </c>
      <c r="CV25" s="2" t="s">
        <v>577</v>
      </c>
      <c r="CW25" s="2" t="s">
        <v>241</v>
      </c>
      <c r="CX25" s="2" t="s">
        <v>229</v>
      </c>
      <c r="CY25" s="4">
        <v>2</v>
      </c>
      <c r="CZ25" s="8">
        <v>70.76</v>
      </c>
      <c r="DA25" s="4"/>
      <c r="DB25" s="8"/>
      <c r="DC25" s="7"/>
      <c r="DD25" s="7"/>
      <c r="DE25" s="2" t="s">
        <v>239</v>
      </c>
      <c r="DF25" s="2" t="s">
        <v>226</v>
      </c>
      <c r="DG25" s="2" t="s">
        <v>639</v>
      </c>
      <c r="DH25" s="2" t="s">
        <v>641</v>
      </c>
      <c r="DI25" s="2" t="s">
        <v>241</v>
      </c>
      <c r="DJ25" s="2" t="s">
        <v>229</v>
      </c>
      <c r="DK25" s="4"/>
      <c r="DL25" s="8"/>
      <c r="DM25" s="4"/>
      <c r="DN25" s="8"/>
      <c r="DO25" s="7"/>
      <c r="DP25" s="7"/>
      <c r="DQ25" s="2" t="s">
        <v>239</v>
      </c>
      <c r="DR25" s="2" t="s">
        <v>226</v>
      </c>
      <c r="DS25" s="2" t="s">
        <v>625</v>
      </c>
      <c r="DT25" s="2" t="s">
        <v>642</v>
      </c>
      <c r="DU25" s="2" t="s">
        <v>241</v>
      </c>
      <c r="DV25" s="2" t="s">
        <v>229</v>
      </c>
      <c r="DW25" s="4"/>
      <c r="DX25" s="8"/>
      <c r="DY25" s="4"/>
      <c r="DZ25" s="8"/>
      <c r="EA25" s="7"/>
      <c r="EB25" s="7"/>
      <c r="EC25" s="2" t="s">
        <v>239</v>
      </c>
      <c r="ED25" s="2" t="s">
        <v>226</v>
      </c>
      <c r="EE25" s="2" t="s">
        <v>627</v>
      </c>
      <c r="EF25" s="2" t="s">
        <v>643</v>
      </c>
      <c r="EG25" s="2" t="s">
        <v>241</v>
      </c>
      <c r="EH25" s="2" t="s">
        <v>229</v>
      </c>
      <c r="EI25" s="4">
        <v>1</v>
      </c>
      <c r="EJ25" s="8">
        <v>43.15</v>
      </c>
      <c r="EK25" s="4">
        <v>1</v>
      </c>
      <c r="EL25" s="8">
        <v>43.15</v>
      </c>
      <c r="EM25" s="7"/>
      <c r="EN25" s="7"/>
      <c r="EO25" s="2" t="s">
        <v>239</v>
      </c>
      <c r="EP25" s="2" t="s">
        <v>226</v>
      </c>
      <c r="EQ25" s="2" t="s">
        <v>639</v>
      </c>
      <c r="ER25" s="2" t="s">
        <v>644</v>
      </c>
      <c r="ES25" s="2" t="s">
        <v>241</v>
      </c>
      <c r="ET25" s="2" t="s">
        <v>229</v>
      </c>
      <c r="EU25" s="4"/>
      <c r="EV25" s="8"/>
      <c r="EW25" s="4">
        <v>1</v>
      </c>
      <c r="EX25" s="8">
        <v>39.87</v>
      </c>
      <c r="EY25" s="7">
        <v>-1</v>
      </c>
      <c r="EZ25" s="7">
        <v>-1</v>
      </c>
      <c r="FA25" s="2" t="s">
        <v>239</v>
      </c>
      <c r="FB25" s="2" t="s">
        <v>226</v>
      </c>
      <c r="FC25" s="2" t="s">
        <v>639</v>
      </c>
      <c r="FD25" s="2" t="s">
        <v>629</v>
      </c>
      <c r="FE25" s="2" t="s">
        <v>241</v>
      </c>
      <c r="FF25" s="2" t="s">
        <v>229</v>
      </c>
      <c r="FG25" s="4">
        <v>1</v>
      </c>
      <c r="FH25" s="8">
        <v>69.97</v>
      </c>
      <c r="FI25" s="4"/>
      <c r="FJ25" s="8"/>
      <c r="FK25" s="7"/>
      <c r="FL25" s="7"/>
      <c r="FM25" s="2" t="s">
        <v>239</v>
      </c>
      <c r="FN25" s="2" t="s">
        <v>226</v>
      </c>
      <c r="FO25" s="2" t="s">
        <v>639</v>
      </c>
      <c r="FP25" s="2" t="s">
        <v>606</v>
      </c>
      <c r="FQ25" s="2" t="s">
        <v>241</v>
      </c>
      <c r="FR25" s="2" t="s">
        <v>229</v>
      </c>
      <c r="FS25" s="4">
        <v>3</v>
      </c>
      <c r="FT25" s="8">
        <v>47.79</v>
      </c>
      <c r="FU25" s="4"/>
      <c r="FV25" s="8"/>
      <c r="FW25" s="7"/>
      <c r="FX25" s="7"/>
      <c r="FY25" s="2" t="s">
        <v>239</v>
      </c>
      <c r="FZ25" s="2" t="s">
        <v>226</v>
      </c>
      <c r="GA25" s="2" t="s">
        <v>255</v>
      </c>
      <c r="GB25" s="2" t="s">
        <v>645</v>
      </c>
      <c r="GC25" s="2" t="s">
        <v>241</v>
      </c>
      <c r="GD25" s="2" t="s">
        <v>229</v>
      </c>
      <c r="GE25" s="4"/>
      <c r="GF25" s="8"/>
      <c r="GG25" s="4"/>
      <c r="GH25" s="8"/>
      <c r="GI25" s="7"/>
      <c r="GJ25" s="7"/>
      <c r="GK25" s="2" t="s">
        <v>272</v>
      </c>
      <c r="GL25" s="2" t="s">
        <v>226</v>
      </c>
      <c r="GM25" s="2" t="s">
        <v>229</v>
      </c>
      <c r="GN25" s="2" t="s">
        <v>229</v>
      </c>
      <c r="GO25" s="2" t="s">
        <v>241</v>
      </c>
      <c r="GP25" s="2" t="s">
        <v>229</v>
      </c>
      <c r="GQ25" s="4"/>
      <c r="GR25" s="8"/>
      <c r="GS25" s="4"/>
      <c r="GT25" s="8"/>
      <c r="GU25" s="7"/>
      <c r="GV25" s="7"/>
      <c r="GW25" s="2" t="s">
        <v>239</v>
      </c>
      <c r="GX25" s="2" t="s">
        <v>226</v>
      </c>
      <c r="GY25" s="2" t="s">
        <v>632</v>
      </c>
      <c r="GZ25" s="2" t="s">
        <v>229</v>
      </c>
      <c r="HA25" s="2" t="s">
        <v>241</v>
      </c>
      <c r="HB25" s="2" t="s">
        <v>229</v>
      </c>
      <c r="HC25" s="4"/>
      <c r="HD25" s="8"/>
      <c r="HE25" s="4"/>
      <c r="HF25" s="8"/>
      <c r="HG25" s="7"/>
      <c r="HH25" s="7"/>
      <c r="HI25" s="2" t="s">
        <v>266</v>
      </c>
      <c r="HJ25" s="2" t="s">
        <v>226</v>
      </c>
      <c r="HK25" s="2" t="s">
        <v>229</v>
      </c>
      <c r="HL25" s="2" t="s">
        <v>229</v>
      </c>
      <c r="HM25" s="2" t="s">
        <v>241</v>
      </c>
      <c r="HN25" s="2" t="s">
        <v>263</v>
      </c>
      <c r="HO25" s="4"/>
      <c r="HP25" s="8"/>
      <c r="HQ25" s="4"/>
      <c r="HR25" s="8"/>
      <c r="HS25" s="7"/>
      <c r="HT25" s="7"/>
      <c r="HU25" s="2" t="s">
        <v>239</v>
      </c>
      <c r="HV25" s="2" t="s">
        <v>226</v>
      </c>
      <c r="HW25" s="2" t="s">
        <v>633</v>
      </c>
      <c r="HX25" s="2" t="s">
        <v>632</v>
      </c>
      <c r="HY25" s="2" t="s">
        <v>241</v>
      </c>
      <c r="HZ25" s="2" t="s">
        <v>229</v>
      </c>
      <c r="IA25" s="4"/>
      <c r="IB25" s="8"/>
      <c r="IC25" s="4"/>
      <c r="ID25" s="8"/>
      <c r="IE25" s="7"/>
      <c r="IF25" s="7"/>
      <c r="IG25" s="2" t="s">
        <v>266</v>
      </c>
      <c r="IH25" s="2" t="s">
        <v>226</v>
      </c>
      <c r="II25" s="2" t="s">
        <v>229</v>
      </c>
      <c r="IJ25" s="2" t="s">
        <v>229</v>
      </c>
      <c r="IK25" s="2" t="s">
        <v>241</v>
      </c>
      <c r="IL25" s="2" t="s">
        <v>229</v>
      </c>
      <c r="IM25" s="4"/>
      <c r="IN25" s="8"/>
      <c r="IO25" s="4"/>
      <c r="IP25" s="8"/>
      <c r="IQ25" s="7"/>
      <c r="IR25" s="7"/>
      <c r="IS25" s="2" t="s">
        <v>267</v>
      </c>
      <c r="IT25" s="2" t="s">
        <v>226</v>
      </c>
      <c r="IU25" s="2" t="s">
        <v>229</v>
      </c>
      <c r="IV25" s="2" t="s">
        <v>229</v>
      </c>
      <c r="IW25" s="2" t="s">
        <v>241</v>
      </c>
      <c r="IX25" s="2" t="s">
        <v>229</v>
      </c>
      <c r="IY25" s="4"/>
      <c r="IZ25" s="8"/>
      <c r="JA25" s="4"/>
      <c r="JB25" s="8"/>
      <c r="JC25" s="7"/>
      <c r="JD25" s="7"/>
      <c r="JE25" s="2" t="s">
        <v>272</v>
      </c>
      <c r="JF25" s="2" t="s">
        <v>226</v>
      </c>
      <c r="JG25" s="2" t="s">
        <v>229</v>
      </c>
      <c r="JH25" s="2" t="s">
        <v>229</v>
      </c>
      <c r="JI25" s="2" t="s">
        <v>241</v>
      </c>
      <c r="JJ25" s="2" t="s">
        <v>229</v>
      </c>
      <c r="JK25" s="4"/>
      <c r="JL25" s="8"/>
      <c r="JM25" s="4"/>
      <c r="JN25" s="8"/>
      <c r="JO25" s="7"/>
      <c r="JP25" s="7"/>
      <c r="JQ25" s="2" t="s">
        <v>272</v>
      </c>
      <c r="JR25" s="2" t="s">
        <v>226</v>
      </c>
      <c r="JS25" s="2" t="s">
        <v>229</v>
      </c>
      <c r="JT25" s="2" t="s">
        <v>229</v>
      </c>
      <c r="JU25" s="2" t="s">
        <v>241</v>
      </c>
      <c r="JV25" s="2" t="s">
        <v>229</v>
      </c>
      <c r="JW25" s="4"/>
      <c r="JX25" s="8"/>
      <c r="JY25" s="4"/>
      <c r="JZ25" s="8"/>
      <c r="KA25" s="7"/>
      <c r="KB25" s="7"/>
      <c r="KC25" s="2" t="s">
        <v>272</v>
      </c>
      <c r="KD25" s="2" t="s">
        <v>226</v>
      </c>
      <c r="KE25" s="2" t="s">
        <v>229</v>
      </c>
      <c r="KF25" s="2" t="s">
        <v>229</v>
      </c>
      <c r="KG25" s="2" t="s">
        <v>241</v>
      </c>
      <c r="KH25" s="2" t="s">
        <v>229</v>
      </c>
      <c r="KI25" s="4"/>
      <c r="KJ25" s="8"/>
      <c r="KK25" s="4"/>
      <c r="KL25" s="8"/>
      <c r="KM25" s="7"/>
      <c r="KN25" s="7"/>
      <c r="KO25" s="2" t="s">
        <v>272</v>
      </c>
      <c r="KP25" s="2" t="s">
        <v>226</v>
      </c>
      <c r="KQ25" s="2" t="s">
        <v>229</v>
      </c>
      <c r="KR25" s="2" t="s">
        <v>229</v>
      </c>
      <c r="KS25" s="2" t="s">
        <v>241</v>
      </c>
      <c r="KT25" s="2" t="s">
        <v>229</v>
      </c>
      <c r="KU25" s="4"/>
      <c r="KV25" s="8"/>
      <c r="KW25" s="4"/>
      <c r="KX25" s="8"/>
      <c r="KY25" s="7"/>
      <c r="KZ25" s="7"/>
      <c r="LA25" s="2" t="s">
        <v>272</v>
      </c>
      <c r="LB25" s="2" t="s">
        <v>226</v>
      </c>
      <c r="LC25" s="2" t="s">
        <v>229</v>
      </c>
      <c r="LD25" s="2" t="s">
        <v>229</v>
      </c>
      <c r="LE25" s="2" t="s">
        <v>241</v>
      </c>
      <c r="LF25" s="2" t="s">
        <v>229</v>
      </c>
      <c r="LG25" s="4"/>
      <c r="LH25" s="8"/>
      <c r="LI25" s="4"/>
      <c r="LJ25" s="8"/>
      <c r="LK25" s="7"/>
      <c r="LL25" s="7"/>
      <c r="LM25" s="2" t="s">
        <v>229</v>
      </c>
      <c r="LN25" s="2" t="s">
        <v>229</v>
      </c>
      <c r="LO25" s="2" t="s">
        <v>229</v>
      </c>
      <c r="LP25" s="2" t="s">
        <v>229</v>
      </c>
      <c r="LQ25" s="2" t="s">
        <v>229</v>
      </c>
      <c r="LR25" s="2" t="s">
        <v>229</v>
      </c>
      <c r="LS25" s="4"/>
      <c r="LT25" s="8"/>
      <c r="LU25" s="4"/>
      <c r="LV25" s="8"/>
      <c r="LW25" s="7"/>
      <c r="LX25" s="7"/>
      <c r="LY25" s="2" t="s">
        <v>239</v>
      </c>
      <c r="LZ25" s="2" t="s">
        <v>275</v>
      </c>
      <c r="MA25" s="2" t="s">
        <v>634</v>
      </c>
      <c r="MB25" s="2" t="s">
        <v>646</v>
      </c>
      <c r="MC25" s="2" t="s">
        <v>241</v>
      </c>
      <c r="MD25" s="2" t="s">
        <v>229</v>
      </c>
      <c r="ME25" s="4"/>
      <c r="MF25" s="8"/>
      <c r="MG25" s="4"/>
      <c r="MH25" s="8"/>
      <c r="MI25" s="7"/>
      <c r="MJ25" s="7"/>
      <c r="MK25" s="2" t="s">
        <v>272</v>
      </c>
      <c r="ML25" s="2" t="s">
        <v>226</v>
      </c>
      <c r="MM25" s="2" t="s">
        <v>229</v>
      </c>
      <c r="MN25" s="2" t="s">
        <v>229</v>
      </c>
      <c r="MO25" s="2" t="s">
        <v>241</v>
      </c>
      <c r="MP25" s="2" t="s">
        <v>229</v>
      </c>
      <c r="MQ25" s="4"/>
      <c r="MR25" s="8"/>
      <c r="MS25" s="4"/>
      <c r="MT25" s="8"/>
      <c r="MU25" s="7"/>
      <c r="MV25" s="7"/>
      <c r="MW25" s="2" t="s">
        <v>239</v>
      </c>
      <c r="MX25" s="2" t="s">
        <v>226</v>
      </c>
      <c r="MY25" s="2" t="s">
        <v>308</v>
      </c>
      <c r="MZ25" s="2" t="s">
        <v>229</v>
      </c>
      <c r="NA25" s="2" t="s">
        <v>241</v>
      </c>
      <c r="NB25" s="2" t="s">
        <v>229</v>
      </c>
      <c r="NC25" s="4"/>
      <c r="ND25" s="8"/>
      <c r="NE25" s="4"/>
      <c r="NF25" s="8"/>
      <c r="NG25" s="7"/>
      <c r="NH25" s="7"/>
      <c r="NI25" s="2" t="s">
        <v>239</v>
      </c>
      <c r="NJ25" s="2" t="s">
        <v>260</v>
      </c>
      <c r="NK25" s="2" t="s">
        <v>635</v>
      </c>
      <c r="NL25" s="2" t="s">
        <v>647</v>
      </c>
      <c r="NM25" s="2" t="s">
        <v>241</v>
      </c>
      <c r="NN25" s="2" t="s">
        <v>229</v>
      </c>
      <c r="NO25" s="4"/>
      <c r="NP25" s="8"/>
      <c r="NQ25" s="4"/>
      <c r="NR25" s="8"/>
      <c r="NS25" s="7"/>
      <c r="NT25" s="7"/>
      <c r="NU25" s="2" t="s">
        <v>272</v>
      </c>
      <c r="NV25" s="2" t="s">
        <v>226</v>
      </c>
      <c r="NW25" s="2" t="s">
        <v>229</v>
      </c>
      <c r="NX25" s="2" t="s">
        <v>229</v>
      </c>
      <c r="NY25" s="2" t="s">
        <v>241</v>
      </c>
      <c r="NZ25" s="2" t="s">
        <v>229</v>
      </c>
      <c r="OA25" s="4"/>
      <c r="OB25" s="8"/>
      <c r="OC25" s="4"/>
      <c r="OD25" s="8"/>
      <c r="OE25" s="7"/>
      <c r="OF25" s="7"/>
      <c r="OG25" s="2" t="s">
        <v>239</v>
      </c>
      <c r="OH25" s="2" t="s">
        <v>226</v>
      </c>
      <c r="OI25" s="2" t="s">
        <v>229</v>
      </c>
      <c r="OJ25" s="2" t="s">
        <v>229</v>
      </c>
      <c r="OK25" s="2" t="s">
        <v>241</v>
      </c>
      <c r="OL25" s="2" t="s">
        <v>229</v>
      </c>
      <c r="OM25" s="4"/>
      <c r="ON25" s="8"/>
      <c r="OO25" s="4"/>
      <c r="OP25" s="8"/>
      <c r="OQ25" s="7"/>
      <c r="OR25" s="7"/>
      <c r="OS25" s="2" t="s">
        <v>229</v>
      </c>
      <c r="OT25" s="2" t="s">
        <v>229</v>
      </c>
      <c r="OU25" s="2" t="s">
        <v>229</v>
      </c>
      <c r="OV25" s="2" t="s">
        <v>229</v>
      </c>
      <c r="OW25" s="2" t="s">
        <v>229</v>
      </c>
      <c r="OX25" s="2" t="s">
        <v>229</v>
      </c>
      <c r="OY25" s="4"/>
      <c r="OZ25" s="8"/>
      <c r="PA25" s="4"/>
      <c r="PB25" s="8"/>
      <c r="PC25" s="7"/>
      <c r="PD25" s="7"/>
      <c r="PE25" s="2" t="s">
        <v>281</v>
      </c>
      <c r="PF25" s="2" t="s">
        <v>226</v>
      </c>
      <c r="PG25" s="2" t="s">
        <v>229</v>
      </c>
      <c r="PH25" s="2" t="s">
        <v>229</v>
      </c>
      <c r="PI25" s="2" t="s">
        <v>241</v>
      </c>
      <c r="PJ25" s="2" t="s">
        <v>229</v>
      </c>
      <c r="PK25" s="4"/>
      <c r="PL25" s="8"/>
      <c r="PM25" s="4"/>
      <c r="PN25" s="8"/>
      <c r="PO25" s="7"/>
      <c r="PP25" s="7"/>
      <c r="PQ25" s="2" t="s">
        <v>229</v>
      </c>
      <c r="PR25" s="2" t="s">
        <v>229</v>
      </c>
      <c r="PS25" s="2" t="s">
        <v>229</v>
      </c>
      <c r="PT25" s="2" t="s">
        <v>229</v>
      </c>
      <c r="PU25" s="2" t="s">
        <v>229</v>
      </c>
      <c r="PV25" s="2" t="s">
        <v>229</v>
      </c>
      <c r="PW25" s="4"/>
      <c r="PX25" s="8"/>
      <c r="PY25" s="4"/>
      <c r="PZ25" s="8"/>
      <c r="QA25" s="7"/>
      <c r="QB25" s="7"/>
      <c r="QC25" s="2" t="s">
        <v>281</v>
      </c>
      <c r="QD25" s="2" t="s">
        <v>226</v>
      </c>
      <c r="QE25" s="2" t="s">
        <v>229</v>
      </c>
      <c r="QF25" s="2" t="s">
        <v>229</v>
      </c>
      <c r="QG25" s="2" t="s">
        <v>241</v>
      </c>
      <c r="QH25" s="2" t="s">
        <v>229</v>
      </c>
      <c r="QI25" s="4"/>
      <c r="QJ25" s="8"/>
      <c r="QK25" s="4"/>
      <c r="QL25" s="8"/>
      <c r="QM25" s="7"/>
      <c r="QN25" s="7"/>
      <c r="QO25" s="2" t="s">
        <v>272</v>
      </c>
      <c r="QP25" s="2" t="s">
        <v>226</v>
      </c>
      <c r="QQ25" s="2" t="s">
        <v>229</v>
      </c>
      <c r="QR25" s="2" t="s">
        <v>229</v>
      </c>
      <c r="QS25" s="2" t="s">
        <v>241</v>
      </c>
      <c r="QT25" s="2" t="s">
        <v>229</v>
      </c>
      <c r="QU25" s="4"/>
      <c r="QV25" s="8"/>
      <c r="QW25" s="4"/>
      <c r="QX25" s="8"/>
      <c r="QY25" s="7"/>
      <c r="QZ25" s="7"/>
      <c r="RA25" s="2" t="s">
        <v>239</v>
      </c>
      <c r="RB25" s="2" t="s">
        <v>275</v>
      </c>
      <c r="RC25" s="2" t="s">
        <v>338</v>
      </c>
      <c r="RD25" s="2" t="s">
        <v>648</v>
      </c>
      <c r="RE25" s="2" t="s">
        <v>241</v>
      </c>
      <c r="RF25" s="2" t="s">
        <v>229</v>
      </c>
      <c r="RG25" s="4"/>
      <c r="RH25" s="8"/>
      <c r="RI25" s="4"/>
      <c r="RJ25" s="8"/>
      <c r="RK25" s="7"/>
      <c r="RL25" s="7"/>
      <c r="RM25" s="2" t="s">
        <v>272</v>
      </c>
      <c r="RN25" s="2" t="s">
        <v>226</v>
      </c>
      <c r="RO25" s="2" t="s">
        <v>229</v>
      </c>
      <c r="RP25" s="2" t="s">
        <v>229</v>
      </c>
      <c r="RQ25" s="2" t="s">
        <v>241</v>
      </c>
      <c r="RR25" s="2" t="s">
        <v>229</v>
      </c>
      <c r="RS25" s="4"/>
      <c r="RT25" s="8"/>
      <c r="RU25" s="4"/>
      <c r="RV25" s="8"/>
      <c r="RW25" s="7"/>
      <c r="RX25" s="7"/>
      <c r="RY25" s="2" t="s">
        <v>229</v>
      </c>
      <c r="RZ25" s="2" t="s">
        <v>229</v>
      </c>
      <c r="SA25" s="2" t="s">
        <v>229</v>
      </c>
      <c r="SB25" s="2" t="s">
        <v>229</v>
      </c>
      <c r="SC25" s="2" t="s">
        <v>229</v>
      </c>
      <c r="SD25" s="2" t="s">
        <v>229</v>
      </c>
      <c r="SE25" s="4">
        <v>159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>
        <v>160</v>
      </c>
      <c r="TM25" s="4"/>
      <c r="TN25" s="4"/>
      <c r="TO25" s="4"/>
      <c r="TP25" s="4"/>
      <c r="TQ25" s="4"/>
      <c r="TR25" s="4"/>
      <c r="TS25" s="4">
        <v>60</v>
      </c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>
        <v>140</v>
      </c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</row>
    <row r="26">
      <c r="A26" s="2" t="s">
        <v>649</v>
      </c>
      <c r="B26" s="2" t="s">
        <v>216</v>
      </c>
      <c r="C26" s="2" t="s">
        <v>217</v>
      </c>
      <c r="D26" s="2" t="s">
        <v>218</v>
      </c>
      <c r="E26" s="2" t="s">
        <v>219</v>
      </c>
      <c r="F26" s="2" t="s">
        <v>220</v>
      </c>
      <c r="G26" s="2" t="s">
        <v>221</v>
      </c>
      <c r="H26" s="2" t="s">
        <v>222</v>
      </c>
      <c r="I26" s="2" t="s">
        <v>223</v>
      </c>
      <c r="J26" s="2" t="s">
        <v>312</v>
      </c>
      <c r="K26" s="2" t="s">
        <v>617</v>
      </c>
      <c r="L26" s="3">
        <v>40.5</v>
      </c>
      <c r="M26" s="3">
        <v>42.52</v>
      </c>
      <c r="N26" s="3">
        <v>79.99</v>
      </c>
      <c r="O26" s="2" t="s">
        <v>226</v>
      </c>
      <c r="P26" s="2" t="s">
        <v>618</v>
      </c>
      <c r="Q26" s="2" t="s">
        <v>228</v>
      </c>
      <c r="R26" s="2" t="s">
        <v>229</v>
      </c>
      <c r="S26" s="2" t="s">
        <v>619</v>
      </c>
      <c r="T26" s="2" t="s">
        <v>231</v>
      </c>
      <c r="U26" s="2" t="s">
        <v>286</v>
      </c>
      <c r="V26" s="2" t="s">
        <v>233</v>
      </c>
      <c r="W26" s="2" t="s">
        <v>234</v>
      </c>
      <c r="X26" s="2" t="s">
        <v>235</v>
      </c>
      <c r="Y26" s="2" t="s">
        <v>620</v>
      </c>
      <c r="Z26" s="4">
        <v>294</v>
      </c>
      <c r="AA26" s="4">
        <f>=ROUNDDOWN(32.6666666666667,0)</f>
      </c>
      <c r="AB26" s="5">
        <v>9</v>
      </c>
      <c r="AC26" s="2" t="s">
        <v>637</v>
      </c>
      <c r="AD26" s="4">
        <v>150</v>
      </c>
      <c r="AE26" s="4">
        <v>150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>
        <v>7</v>
      </c>
      <c r="AQ26" s="8">
        <v>294.27</v>
      </c>
      <c r="AR26" s="4">
        <v>5</v>
      </c>
      <c r="AS26" s="8">
        <v>251.92</v>
      </c>
      <c r="AT26" s="7">
        <v>0.4</v>
      </c>
      <c r="AU26" s="7">
        <v>0.1681</v>
      </c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>
        <v>0.2748</v>
      </c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 t="s">
        <v>229</v>
      </c>
      <c r="BJ26" s="4">
        <v>7</v>
      </c>
      <c r="BK26" s="8">
        <v>294.27</v>
      </c>
      <c r="BL26" s="2" t="s">
        <v>650</v>
      </c>
      <c r="BM26" s="7">
        <v>1</v>
      </c>
      <c r="BN26" s="7">
        <v>1</v>
      </c>
      <c r="BO26" s="4">
        <v>1</v>
      </c>
      <c r="BP26" s="8">
        <v>51.75</v>
      </c>
      <c r="BQ26" s="4"/>
      <c r="BR26" s="8"/>
      <c r="BS26" s="7"/>
      <c r="BT26" s="7"/>
      <c r="BU26" s="2" t="s">
        <v>239</v>
      </c>
      <c r="BV26" s="2" t="s">
        <v>226</v>
      </c>
      <c r="BW26" s="2" t="s">
        <v>229</v>
      </c>
      <c r="BX26" s="2" t="s">
        <v>229</v>
      </c>
      <c r="BY26" s="2" t="s">
        <v>241</v>
      </c>
      <c r="BZ26" s="2" t="s">
        <v>229</v>
      </c>
      <c r="CA26" s="4">
        <v>2</v>
      </c>
      <c r="CB26" s="8">
        <v>88.3</v>
      </c>
      <c r="CC26" s="4">
        <v>3</v>
      </c>
      <c r="CD26" s="8">
        <v>153.09</v>
      </c>
      <c r="CE26" s="7">
        <v>-0.3333</v>
      </c>
      <c r="CF26" s="7">
        <v>-0.4232</v>
      </c>
      <c r="CG26" s="2" t="s">
        <v>239</v>
      </c>
      <c r="CH26" s="2" t="s">
        <v>226</v>
      </c>
      <c r="CI26" s="2" t="s">
        <v>639</v>
      </c>
      <c r="CJ26" s="2" t="s">
        <v>640</v>
      </c>
      <c r="CK26" s="2" t="s">
        <v>241</v>
      </c>
      <c r="CL26" s="2" t="s">
        <v>229</v>
      </c>
      <c r="CM26" s="4">
        <v>1</v>
      </c>
      <c r="CN26" s="8">
        <v>44.15</v>
      </c>
      <c r="CO26" s="4"/>
      <c r="CP26" s="8"/>
      <c r="CQ26" s="7"/>
      <c r="CR26" s="7"/>
      <c r="CS26" s="2" t="s">
        <v>239</v>
      </c>
      <c r="CT26" s="2" t="s">
        <v>226</v>
      </c>
      <c r="CU26" s="2" t="s">
        <v>639</v>
      </c>
      <c r="CV26" s="2" t="s">
        <v>577</v>
      </c>
      <c r="CW26" s="2" t="s">
        <v>241</v>
      </c>
      <c r="CX26" s="2" t="s">
        <v>229</v>
      </c>
      <c r="CY26" s="4"/>
      <c r="CZ26" s="8"/>
      <c r="DA26" s="4">
        <v>1</v>
      </c>
      <c r="DB26" s="8">
        <v>49.22</v>
      </c>
      <c r="DC26" s="7">
        <v>-1</v>
      </c>
      <c r="DD26" s="7">
        <v>-1</v>
      </c>
      <c r="DE26" s="2" t="s">
        <v>239</v>
      </c>
      <c r="DF26" s="2" t="s">
        <v>226</v>
      </c>
      <c r="DG26" s="2" t="s">
        <v>639</v>
      </c>
      <c r="DH26" s="2" t="s">
        <v>651</v>
      </c>
      <c r="DI26" s="2" t="s">
        <v>241</v>
      </c>
      <c r="DJ26" s="2" t="s">
        <v>229</v>
      </c>
      <c r="DK26" s="4"/>
      <c r="DL26" s="8"/>
      <c r="DM26" s="4"/>
      <c r="DN26" s="8"/>
      <c r="DO26" s="7"/>
      <c r="DP26" s="7"/>
      <c r="DQ26" s="2" t="s">
        <v>239</v>
      </c>
      <c r="DR26" s="2" t="s">
        <v>226</v>
      </c>
      <c r="DS26" s="2" t="s">
        <v>625</v>
      </c>
      <c r="DT26" s="2" t="s">
        <v>652</v>
      </c>
      <c r="DU26" s="2" t="s">
        <v>241</v>
      </c>
      <c r="DV26" s="2" t="s">
        <v>229</v>
      </c>
      <c r="DW26" s="4"/>
      <c r="DX26" s="8"/>
      <c r="DY26" s="4"/>
      <c r="DZ26" s="8"/>
      <c r="EA26" s="7"/>
      <c r="EB26" s="7"/>
      <c r="EC26" s="2" t="s">
        <v>239</v>
      </c>
      <c r="ED26" s="2" t="s">
        <v>226</v>
      </c>
      <c r="EE26" s="2" t="s">
        <v>627</v>
      </c>
      <c r="EF26" s="2" t="s">
        <v>653</v>
      </c>
      <c r="EG26" s="2" t="s">
        <v>241</v>
      </c>
      <c r="EH26" s="2" t="s">
        <v>229</v>
      </c>
      <c r="EI26" s="4">
        <v>1</v>
      </c>
      <c r="EJ26" s="8">
        <v>49.61</v>
      </c>
      <c r="EK26" s="4">
        <v>1</v>
      </c>
      <c r="EL26" s="8">
        <v>49.61</v>
      </c>
      <c r="EM26" s="7"/>
      <c r="EN26" s="7"/>
      <c r="EO26" s="2" t="s">
        <v>239</v>
      </c>
      <c r="EP26" s="2" t="s">
        <v>226</v>
      </c>
      <c r="EQ26" s="2" t="s">
        <v>639</v>
      </c>
      <c r="ER26" s="2" t="s">
        <v>654</v>
      </c>
      <c r="ES26" s="2" t="s">
        <v>241</v>
      </c>
      <c r="ET26" s="2" t="s">
        <v>229</v>
      </c>
      <c r="EU26" s="4">
        <v>1</v>
      </c>
      <c r="EV26" s="8">
        <v>42.43</v>
      </c>
      <c r="EW26" s="4"/>
      <c r="EX26" s="8"/>
      <c r="EY26" s="7"/>
      <c r="EZ26" s="7"/>
      <c r="FA26" s="2" t="s">
        <v>239</v>
      </c>
      <c r="FB26" s="2" t="s">
        <v>226</v>
      </c>
      <c r="FC26" s="2" t="s">
        <v>639</v>
      </c>
      <c r="FD26" s="2" t="s">
        <v>630</v>
      </c>
      <c r="FE26" s="2" t="s">
        <v>241</v>
      </c>
      <c r="FF26" s="2" t="s">
        <v>229</v>
      </c>
      <c r="FG26" s="4"/>
      <c r="FH26" s="8"/>
      <c r="FI26" s="4"/>
      <c r="FJ26" s="8"/>
      <c r="FK26" s="7"/>
      <c r="FL26" s="7"/>
      <c r="FM26" s="2" t="s">
        <v>239</v>
      </c>
      <c r="FN26" s="2" t="s">
        <v>226</v>
      </c>
      <c r="FO26" s="2" t="s">
        <v>639</v>
      </c>
      <c r="FP26" s="2" t="s">
        <v>655</v>
      </c>
      <c r="FQ26" s="2" t="s">
        <v>241</v>
      </c>
      <c r="FR26" s="2" t="s">
        <v>229</v>
      </c>
      <c r="FS26" s="4">
        <v>1</v>
      </c>
      <c r="FT26" s="8">
        <v>18.03</v>
      </c>
      <c r="FU26" s="4"/>
      <c r="FV26" s="8"/>
      <c r="FW26" s="7"/>
      <c r="FX26" s="7"/>
      <c r="FY26" s="2" t="s">
        <v>239</v>
      </c>
      <c r="FZ26" s="2" t="s">
        <v>226</v>
      </c>
      <c r="GA26" s="2" t="s">
        <v>492</v>
      </c>
      <c r="GB26" s="2" t="s">
        <v>591</v>
      </c>
      <c r="GC26" s="2" t="s">
        <v>241</v>
      </c>
      <c r="GD26" s="2" t="s">
        <v>229</v>
      </c>
      <c r="GE26" s="4"/>
      <c r="GF26" s="8"/>
      <c r="GG26" s="4"/>
      <c r="GH26" s="8"/>
      <c r="GI26" s="7"/>
      <c r="GJ26" s="7"/>
      <c r="GK26" s="2" t="s">
        <v>272</v>
      </c>
      <c r="GL26" s="2" t="s">
        <v>226</v>
      </c>
      <c r="GM26" s="2" t="s">
        <v>229</v>
      </c>
      <c r="GN26" s="2" t="s">
        <v>229</v>
      </c>
      <c r="GO26" s="2" t="s">
        <v>241</v>
      </c>
      <c r="GP26" s="2" t="s">
        <v>229</v>
      </c>
      <c r="GQ26" s="4"/>
      <c r="GR26" s="8"/>
      <c r="GS26" s="4"/>
      <c r="GT26" s="8"/>
      <c r="GU26" s="7"/>
      <c r="GV26" s="7"/>
      <c r="GW26" s="2" t="s">
        <v>239</v>
      </c>
      <c r="GX26" s="2" t="s">
        <v>226</v>
      </c>
      <c r="GY26" s="2" t="s">
        <v>632</v>
      </c>
      <c r="GZ26" s="2" t="s">
        <v>656</v>
      </c>
      <c r="HA26" s="2" t="s">
        <v>241</v>
      </c>
      <c r="HB26" s="2" t="s">
        <v>229</v>
      </c>
      <c r="HC26" s="4"/>
      <c r="HD26" s="8"/>
      <c r="HE26" s="4"/>
      <c r="HF26" s="8"/>
      <c r="HG26" s="7"/>
      <c r="HH26" s="7"/>
      <c r="HI26" s="2" t="s">
        <v>266</v>
      </c>
      <c r="HJ26" s="2" t="s">
        <v>226</v>
      </c>
      <c r="HK26" s="2" t="s">
        <v>229</v>
      </c>
      <c r="HL26" s="2" t="s">
        <v>229</v>
      </c>
      <c r="HM26" s="2" t="s">
        <v>241</v>
      </c>
      <c r="HN26" s="2" t="s">
        <v>263</v>
      </c>
      <c r="HO26" s="4"/>
      <c r="HP26" s="8"/>
      <c r="HQ26" s="4"/>
      <c r="HR26" s="8"/>
      <c r="HS26" s="7"/>
      <c r="HT26" s="7"/>
      <c r="HU26" s="2" t="s">
        <v>239</v>
      </c>
      <c r="HV26" s="2" t="s">
        <v>226</v>
      </c>
      <c r="HW26" s="2" t="s">
        <v>633</v>
      </c>
      <c r="HX26" s="2" t="s">
        <v>657</v>
      </c>
      <c r="HY26" s="2" t="s">
        <v>241</v>
      </c>
      <c r="HZ26" s="2" t="s">
        <v>229</v>
      </c>
      <c r="IA26" s="4"/>
      <c r="IB26" s="8"/>
      <c r="IC26" s="4"/>
      <c r="ID26" s="8"/>
      <c r="IE26" s="7"/>
      <c r="IF26" s="7"/>
      <c r="IG26" s="2" t="s">
        <v>266</v>
      </c>
      <c r="IH26" s="2" t="s">
        <v>226</v>
      </c>
      <c r="II26" s="2" t="s">
        <v>229</v>
      </c>
      <c r="IJ26" s="2" t="s">
        <v>229</v>
      </c>
      <c r="IK26" s="2" t="s">
        <v>241</v>
      </c>
      <c r="IL26" s="2" t="s">
        <v>229</v>
      </c>
      <c r="IM26" s="4"/>
      <c r="IN26" s="8"/>
      <c r="IO26" s="4"/>
      <c r="IP26" s="8"/>
      <c r="IQ26" s="7"/>
      <c r="IR26" s="7"/>
      <c r="IS26" s="2" t="s">
        <v>267</v>
      </c>
      <c r="IT26" s="2" t="s">
        <v>226</v>
      </c>
      <c r="IU26" s="2" t="s">
        <v>229</v>
      </c>
      <c r="IV26" s="2" t="s">
        <v>229</v>
      </c>
      <c r="IW26" s="2" t="s">
        <v>241</v>
      </c>
      <c r="IX26" s="2" t="s">
        <v>229</v>
      </c>
      <c r="IY26" s="4"/>
      <c r="IZ26" s="8"/>
      <c r="JA26" s="4"/>
      <c r="JB26" s="8"/>
      <c r="JC26" s="7"/>
      <c r="JD26" s="7"/>
      <c r="JE26" s="2" t="s">
        <v>272</v>
      </c>
      <c r="JF26" s="2" t="s">
        <v>226</v>
      </c>
      <c r="JG26" s="2" t="s">
        <v>229</v>
      </c>
      <c r="JH26" s="2" t="s">
        <v>229</v>
      </c>
      <c r="JI26" s="2" t="s">
        <v>241</v>
      </c>
      <c r="JJ26" s="2" t="s">
        <v>229</v>
      </c>
      <c r="JK26" s="4"/>
      <c r="JL26" s="8"/>
      <c r="JM26" s="4"/>
      <c r="JN26" s="8"/>
      <c r="JO26" s="7"/>
      <c r="JP26" s="7"/>
      <c r="JQ26" s="2" t="s">
        <v>272</v>
      </c>
      <c r="JR26" s="2" t="s">
        <v>226</v>
      </c>
      <c r="JS26" s="2" t="s">
        <v>229</v>
      </c>
      <c r="JT26" s="2" t="s">
        <v>229</v>
      </c>
      <c r="JU26" s="2" t="s">
        <v>241</v>
      </c>
      <c r="JV26" s="2" t="s">
        <v>229</v>
      </c>
      <c r="JW26" s="4"/>
      <c r="JX26" s="8"/>
      <c r="JY26" s="4"/>
      <c r="JZ26" s="8"/>
      <c r="KA26" s="7"/>
      <c r="KB26" s="7"/>
      <c r="KC26" s="2" t="s">
        <v>272</v>
      </c>
      <c r="KD26" s="2" t="s">
        <v>226</v>
      </c>
      <c r="KE26" s="2" t="s">
        <v>229</v>
      </c>
      <c r="KF26" s="2" t="s">
        <v>229</v>
      </c>
      <c r="KG26" s="2" t="s">
        <v>241</v>
      </c>
      <c r="KH26" s="2" t="s">
        <v>229</v>
      </c>
      <c r="KI26" s="4"/>
      <c r="KJ26" s="8"/>
      <c r="KK26" s="4"/>
      <c r="KL26" s="8"/>
      <c r="KM26" s="7"/>
      <c r="KN26" s="7"/>
      <c r="KO26" s="2" t="s">
        <v>272</v>
      </c>
      <c r="KP26" s="2" t="s">
        <v>226</v>
      </c>
      <c r="KQ26" s="2" t="s">
        <v>229</v>
      </c>
      <c r="KR26" s="2" t="s">
        <v>229</v>
      </c>
      <c r="KS26" s="2" t="s">
        <v>241</v>
      </c>
      <c r="KT26" s="2" t="s">
        <v>229</v>
      </c>
      <c r="KU26" s="4"/>
      <c r="KV26" s="8"/>
      <c r="KW26" s="4"/>
      <c r="KX26" s="8"/>
      <c r="KY26" s="7"/>
      <c r="KZ26" s="7"/>
      <c r="LA26" s="2" t="s">
        <v>272</v>
      </c>
      <c r="LB26" s="2" t="s">
        <v>226</v>
      </c>
      <c r="LC26" s="2" t="s">
        <v>229</v>
      </c>
      <c r="LD26" s="2" t="s">
        <v>229</v>
      </c>
      <c r="LE26" s="2" t="s">
        <v>241</v>
      </c>
      <c r="LF26" s="2" t="s">
        <v>229</v>
      </c>
      <c r="LG26" s="4"/>
      <c r="LH26" s="8"/>
      <c r="LI26" s="4"/>
      <c r="LJ26" s="8"/>
      <c r="LK26" s="7"/>
      <c r="LL26" s="7"/>
      <c r="LM26" s="2" t="s">
        <v>229</v>
      </c>
      <c r="LN26" s="2" t="s">
        <v>229</v>
      </c>
      <c r="LO26" s="2" t="s">
        <v>229</v>
      </c>
      <c r="LP26" s="2" t="s">
        <v>229</v>
      </c>
      <c r="LQ26" s="2" t="s">
        <v>229</v>
      </c>
      <c r="LR26" s="2" t="s">
        <v>229</v>
      </c>
      <c r="LS26" s="4"/>
      <c r="LT26" s="8"/>
      <c r="LU26" s="4"/>
      <c r="LV26" s="8"/>
      <c r="LW26" s="7"/>
      <c r="LX26" s="7"/>
      <c r="LY26" s="2" t="s">
        <v>239</v>
      </c>
      <c r="LZ26" s="2" t="s">
        <v>275</v>
      </c>
      <c r="MA26" s="2" t="s">
        <v>634</v>
      </c>
      <c r="MB26" s="2" t="s">
        <v>658</v>
      </c>
      <c r="MC26" s="2" t="s">
        <v>241</v>
      </c>
      <c r="MD26" s="2" t="s">
        <v>229</v>
      </c>
      <c r="ME26" s="4"/>
      <c r="MF26" s="8"/>
      <c r="MG26" s="4"/>
      <c r="MH26" s="8"/>
      <c r="MI26" s="7"/>
      <c r="MJ26" s="7"/>
      <c r="MK26" s="2" t="s">
        <v>272</v>
      </c>
      <c r="ML26" s="2" t="s">
        <v>226</v>
      </c>
      <c r="MM26" s="2" t="s">
        <v>229</v>
      </c>
      <c r="MN26" s="2" t="s">
        <v>229</v>
      </c>
      <c r="MO26" s="2" t="s">
        <v>241</v>
      </c>
      <c r="MP26" s="2" t="s">
        <v>229</v>
      </c>
      <c r="MQ26" s="4"/>
      <c r="MR26" s="8"/>
      <c r="MS26" s="4"/>
      <c r="MT26" s="8"/>
      <c r="MU26" s="7"/>
      <c r="MV26" s="7"/>
      <c r="MW26" s="2" t="s">
        <v>239</v>
      </c>
      <c r="MX26" s="2" t="s">
        <v>226</v>
      </c>
      <c r="MY26" s="2" t="s">
        <v>308</v>
      </c>
      <c r="MZ26" s="2" t="s">
        <v>229</v>
      </c>
      <c r="NA26" s="2" t="s">
        <v>241</v>
      </c>
      <c r="NB26" s="2" t="s">
        <v>229</v>
      </c>
      <c r="NC26" s="4"/>
      <c r="ND26" s="8"/>
      <c r="NE26" s="4"/>
      <c r="NF26" s="8"/>
      <c r="NG26" s="7"/>
      <c r="NH26" s="7"/>
      <c r="NI26" s="2" t="s">
        <v>239</v>
      </c>
      <c r="NJ26" s="2" t="s">
        <v>260</v>
      </c>
      <c r="NK26" s="2" t="s">
        <v>635</v>
      </c>
      <c r="NL26" s="2" t="s">
        <v>659</v>
      </c>
      <c r="NM26" s="2" t="s">
        <v>241</v>
      </c>
      <c r="NN26" s="2" t="s">
        <v>229</v>
      </c>
      <c r="NO26" s="4"/>
      <c r="NP26" s="8"/>
      <c r="NQ26" s="4"/>
      <c r="NR26" s="8"/>
      <c r="NS26" s="7"/>
      <c r="NT26" s="7"/>
      <c r="NU26" s="2" t="s">
        <v>272</v>
      </c>
      <c r="NV26" s="2" t="s">
        <v>226</v>
      </c>
      <c r="NW26" s="2" t="s">
        <v>229</v>
      </c>
      <c r="NX26" s="2" t="s">
        <v>229</v>
      </c>
      <c r="NY26" s="2" t="s">
        <v>241</v>
      </c>
      <c r="NZ26" s="2" t="s">
        <v>229</v>
      </c>
      <c r="OA26" s="4"/>
      <c r="OB26" s="8"/>
      <c r="OC26" s="4"/>
      <c r="OD26" s="8"/>
      <c r="OE26" s="7"/>
      <c r="OF26" s="7"/>
      <c r="OG26" s="2" t="s">
        <v>239</v>
      </c>
      <c r="OH26" s="2" t="s">
        <v>226</v>
      </c>
      <c r="OI26" s="2" t="s">
        <v>229</v>
      </c>
      <c r="OJ26" s="2" t="s">
        <v>229</v>
      </c>
      <c r="OK26" s="2" t="s">
        <v>241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4"/>
      <c r="OZ26" s="8"/>
      <c r="PA26" s="4"/>
      <c r="PB26" s="8"/>
      <c r="PC26" s="7"/>
      <c r="PD26" s="7"/>
      <c r="PE26" s="2" t="s">
        <v>281</v>
      </c>
      <c r="PF26" s="2" t="s">
        <v>226</v>
      </c>
      <c r="PG26" s="2" t="s">
        <v>229</v>
      </c>
      <c r="PH26" s="2" t="s">
        <v>229</v>
      </c>
      <c r="PI26" s="2" t="s">
        <v>241</v>
      </c>
      <c r="PJ26" s="2" t="s">
        <v>229</v>
      </c>
      <c r="PK26" s="4"/>
      <c r="PL26" s="8"/>
      <c r="PM26" s="4"/>
      <c r="PN26" s="8"/>
      <c r="PO26" s="7"/>
      <c r="PP26" s="7"/>
      <c r="PQ26" s="2" t="s">
        <v>229</v>
      </c>
      <c r="PR26" s="2" t="s">
        <v>229</v>
      </c>
      <c r="PS26" s="2" t="s">
        <v>229</v>
      </c>
      <c r="PT26" s="2" t="s">
        <v>229</v>
      </c>
      <c r="PU26" s="2" t="s">
        <v>229</v>
      </c>
      <c r="PV26" s="2" t="s">
        <v>229</v>
      </c>
      <c r="PW26" s="4"/>
      <c r="PX26" s="8"/>
      <c r="PY26" s="4"/>
      <c r="PZ26" s="8"/>
      <c r="QA26" s="7"/>
      <c r="QB26" s="7"/>
      <c r="QC26" s="2" t="s">
        <v>281</v>
      </c>
      <c r="QD26" s="2" t="s">
        <v>226</v>
      </c>
      <c r="QE26" s="2" t="s">
        <v>229</v>
      </c>
      <c r="QF26" s="2" t="s">
        <v>229</v>
      </c>
      <c r="QG26" s="2" t="s">
        <v>241</v>
      </c>
      <c r="QH26" s="2" t="s">
        <v>229</v>
      </c>
      <c r="QI26" s="4"/>
      <c r="QJ26" s="8"/>
      <c r="QK26" s="4"/>
      <c r="QL26" s="8"/>
      <c r="QM26" s="7"/>
      <c r="QN26" s="7"/>
      <c r="QO26" s="2" t="s">
        <v>272</v>
      </c>
      <c r="QP26" s="2" t="s">
        <v>226</v>
      </c>
      <c r="QQ26" s="2" t="s">
        <v>229</v>
      </c>
      <c r="QR26" s="2" t="s">
        <v>229</v>
      </c>
      <c r="QS26" s="2" t="s">
        <v>241</v>
      </c>
      <c r="QT26" s="2" t="s">
        <v>229</v>
      </c>
      <c r="QU26" s="4"/>
      <c r="QV26" s="8"/>
      <c r="QW26" s="4"/>
      <c r="QX26" s="8"/>
      <c r="QY26" s="7"/>
      <c r="QZ26" s="7"/>
      <c r="RA26" s="2" t="s">
        <v>239</v>
      </c>
      <c r="RB26" s="2" t="s">
        <v>275</v>
      </c>
      <c r="RC26" s="2" t="s">
        <v>338</v>
      </c>
      <c r="RD26" s="2" t="s">
        <v>229</v>
      </c>
      <c r="RE26" s="2" t="s">
        <v>241</v>
      </c>
      <c r="RF26" s="2" t="s">
        <v>229</v>
      </c>
      <c r="RG26" s="4"/>
      <c r="RH26" s="8"/>
      <c r="RI26" s="4"/>
      <c r="RJ26" s="8"/>
      <c r="RK26" s="7"/>
      <c r="RL26" s="7"/>
      <c r="RM26" s="2" t="s">
        <v>272</v>
      </c>
      <c r="RN26" s="2" t="s">
        <v>226</v>
      </c>
      <c r="RO26" s="2" t="s">
        <v>229</v>
      </c>
      <c r="RP26" s="2" t="s">
        <v>229</v>
      </c>
      <c r="RQ26" s="2" t="s">
        <v>241</v>
      </c>
      <c r="RR26" s="2" t="s">
        <v>229</v>
      </c>
      <c r="RS26" s="4"/>
      <c r="RT26" s="8"/>
      <c r="RU26" s="4"/>
      <c r="RV26" s="8"/>
      <c r="RW26" s="7"/>
      <c r="RX26" s="7"/>
      <c r="RY26" s="2" t="s">
        <v>229</v>
      </c>
      <c r="RZ26" s="2" t="s">
        <v>229</v>
      </c>
      <c r="SA26" s="2" t="s">
        <v>229</v>
      </c>
      <c r="SB26" s="2" t="s">
        <v>229</v>
      </c>
      <c r="SC26" s="2" t="s">
        <v>229</v>
      </c>
      <c r="SD26" s="2" t="s">
        <v>229</v>
      </c>
      <c r="SE26" s="4">
        <v>294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>
        <v>150</v>
      </c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</row>
    <row r="27">
      <c r="A27" s="2" t="s">
        <v>660</v>
      </c>
      <c r="B27" s="2" t="s">
        <v>216</v>
      </c>
      <c r="C27" s="2" t="s">
        <v>217</v>
      </c>
      <c r="D27" s="2" t="s">
        <v>218</v>
      </c>
      <c r="E27" s="2" t="s">
        <v>219</v>
      </c>
      <c r="F27" s="2" t="s">
        <v>220</v>
      </c>
      <c r="G27" s="2" t="s">
        <v>221</v>
      </c>
      <c r="H27" s="2" t="s">
        <v>222</v>
      </c>
      <c r="I27" s="2" t="s">
        <v>223</v>
      </c>
      <c r="J27" s="2" t="s">
        <v>224</v>
      </c>
      <c r="K27" s="2" t="s">
        <v>661</v>
      </c>
      <c r="L27" s="3">
        <v>31.05</v>
      </c>
      <c r="M27" s="3">
        <v>32.6</v>
      </c>
      <c r="N27" s="3">
        <v>59.99</v>
      </c>
      <c r="O27" s="2" t="s">
        <v>226</v>
      </c>
      <c r="P27" s="2" t="s">
        <v>618</v>
      </c>
      <c r="Q27" s="2" t="s">
        <v>228</v>
      </c>
      <c r="R27" s="2" t="s">
        <v>229</v>
      </c>
      <c r="S27" s="2" t="s">
        <v>662</v>
      </c>
      <c r="T27" s="2" t="s">
        <v>231</v>
      </c>
      <c r="U27" s="2" t="s">
        <v>232</v>
      </c>
      <c r="V27" s="2" t="s">
        <v>233</v>
      </c>
      <c r="W27" s="2" t="s">
        <v>234</v>
      </c>
      <c r="X27" s="2" t="s">
        <v>235</v>
      </c>
      <c r="Y27" s="2" t="s">
        <v>229</v>
      </c>
      <c r="Z27" s="4"/>
      <c r="AA27" s="4">
        <f>=ROUNDDOWN({0},0)</f>
      </c>
      <c r="AB27" s="5"/>
      <c r="AC27" s="2" t="s">
        <v>663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 t="s">
        <v>229</v>
      </c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272</v>
      </c>
      <c r="BV27" s="2" t="s">
        <v>226</v>
      </c>
      <c r="BW27" s="2" t="s">
        <v>229</v>
      </c>
      <c r="BX27" s="2" t="s">
        <v>229</v>
      </c>
      <c r="BY27" s="2" t="s">
        <v>241</v>
      </c>
      <c r="BZ27" s="2" t="s">
        <v>229</v>
      </c>
      <c r="CA27" s="4"/>
      <c r="CB27" s="8"/>
      <c r="CC27" s="4"/>
      <c r="CD27" s="8"/>
      <c r="CE27" s="7"/>
      <c r="CF27" s="7"/>
      <c r="CG27" s="2" t="s">
        <v>272</v>
      </c>
      <c r="CH27" s="2" t="s">
        <v>226</v>
      </c>
      <c r="CI27" s="2" t="s">
        <v>229</v>
      </c>
      <c r="CJ27" s="2" t="s">
        <v>229</v>
      </c>
      <c r="CK27" s="2" t="s">
        <v>241</v>
      </c>
      <c r="CL27" s="2" t="s">
        <v>229</v>
      </c>
      <c r="CM27" s="4"/>
      <c r="CN27" s="8"/>
      <c r="CO27" s="4"/>
      <c r="CP27" s="8"/>
      <c r="CQ27" s="7"/>
      <c r="CR27" s="7"/>
      <c r="CS27" s="2" t="s">
        <v>272</v>
      </c>
      <c r="CT27" s="2" t="s">
        <v>226</v>
      </c>
      <c r="CU27" s="2" t="s">
        <v>229</v>
      </c>
      <c r="CV27" s="2" t="s">
        <v>229</v>
      </c>
      <c r="CW27" s="2" t="s">
        <v>241</v>
      </c>
      <c r="CX27" s="2" t="s">
        <v>229</v>
      </c>
      <c r="CY27" s="4"/>
      <c r="CZ27" s="8"/>
      <c r="DA27" s="4"/>
      <c r="DB27" s="8"/>
      <c r="DC27" s="7"/>
      <c r="DD27" s="7"/>
      <c r="DE27" s="2" t="s">
        <v>272</v>
      </c>
      <c r="DF27" s="2" t="s">
        <v>226</v>
      </c>
      <c r="DG27" s="2" t="s">
        <v>229</v>
      </c>
      <c r="DH27" s="2" t="s">
        <v>229</v>
      </c>
      <c r="DI27" s="2" t="s">
        <v>241</v>
      </c>
      <c r="DJ27" s="2" t="s">
        <v>229</v>
      </c>
      <c r="DK27" s="4"/>
      <c r="DL27" s="8"/>
      <c r="DM27" s="4"/>
      <c r="DN27" s="8"/>
      <c r="DO27" s="7"/>
      <c r="DP27" s="7"/>
      <c r="DQ27" s="2" t="s">
        <v>239</v>
      </c>
      <c r="DR27" s="2" t="s">
        <v>226</v>
      </c>
      <c r="DS27" s="2" t="s">
        <v>229</v>
      </c>
      <c r="DT27" s="2" t="s">
        <v>229</v>
      </c>
      <c r="DU27" s="2" t="s">
        <v>241</v>
      </c>
      <c r="DV27" s="2" t="s">
        <v>229</v>
      </c>
      <c r="DW27" s="4"/>
      <c r="DX27" s="8"/>
      <c r="DY27" s="4"/>
      <c r="DZ27" s="8"/>
      <c r="EA27" s="7"/>
      <c r="EB27" s="7"/>
      <c r="EC27" s="2" t="s">
        <v>272</v>
      </c>
      <c r="ED27" s="2" t="s">
        <v>226</v>
      </c>
      <c r="EE27" s="2" t="s">
        <v>229</v>
      </c>
      <c r="EF27" s="2" t="s">
        <v>229</v>
      </c>
      <c r="EG27" s="2" t="s">
        <v>241</v>
      </c>
      <c r="EH27" s="2" t="s">
        <v>229</v>
      </c>
      <c r="EI27" s="4"/>
      <c r="EJ27" s="8"/>
      <c r="EK27" s="4"/>
      <c r="EL27" s="8"/>
      <c r="EM27" s="7"/>
      <c r="EN27" s="7"/>
      <c r="EO27" s="2" t="s">
        <v>272</v>
      </c>
      <c r="EP27" s="2" t="s">
        <v>226</v>
      </c>
      <c r="EQ27" s="2" t="s">
        <v>229</v>
      </c>
      <c r="ER27" s="2" t="s">
        <v>229</v>
      </c>
      <c r="ES27" s="2" t="s">
        <v>241</v>
      </c>
      <c r="ET27" s="2" t="s">
        <v>229</v>
      </c>
      <c r="EU27" s="4"/>
      <c r="EV27" s="8"/>
      <c r="EW27" s="4"/>
      <c r="EX27" s="8"/>
      <c r="EY27" s="7"/>
      <c r="EZ27" s="7"/>
      <c r="FA27" s="2" t="s">
        <v>272</v>
      </c>
      <c r="FB27" s="2" t="s">
        <v>226</v>
      </c>
      <c r="FC27" s="2" t="s">
        <v>229</v>
      </c>
      <c r="FD27" s="2" t="s">
        <v>229</v>
      </c>
      <c r="FE27" s="2" t="s">
        <v>241</v>
      </c>
      <c r="FF27" s="2" t="s">
        <v>229</v>
      </c>
      <c r="FG27" s="4"/>
      <c r="FH27" s="8"/>
      <c r="FI27" s="4"/>
      <c r="FJ27" s="8"/>
      <c r="FK27" s="7"/>
      <c r="FL27" s="7"/>
      <c r="FM27" s="2" t="s">
        <v>239</v>
      </c>
      <c r="FN27" s="2" t="s">
        <v>226</v>
      </c>
      <c r="FO27" s="2" t="s">
        <v>229</v>
      </c>
      <c r="FP27" s="2" t="s">
        <v>229</v>
      </c>
      <c r="FQ27" s="2" t="s">
        <v>241</v>
      </c>
      <c r="FR27" s="2" t="s">
        <v>229</v>
      </c>
      <c r="FS27" s="4"/>
      <c r="FT27" s="8"/>
      <c r="FU27" s="4"/>
      <c r="FV27" s="8"/>
      <c r="FW27" s="7"/>
      <c r="FX27" s="7"/>
      <c r="FY27" s="2" t="s">
        <v>239</v>
      </c>
      <c r="FZ27" s="2" t="s">
        <v>226</v>
      </c>
      <c r="GA27" s="2" t="s">
        <v>229</v>
      </c>
      <c r="GB27" s="2" t="s">
        <v>229</v>
      </c>
      <c r="GC27" s="2" t="s">
        <v>241</v>
      </c>
      <c r="GD27" s="2" t="s">
        <v>229</v>
      </c>
      <c r="GE27" s="4"/>
      <c r="GF27" s="8"/>
      <c r="GG27" s="4"/>
      <c r="GH27" s="8"/>
      <c r="GI27" s="7"/>
      <c r="GJ27" s="7"/>
      <c r="GK27" s="2" t="s">
        <v>272</v>
      </c>
      <c r="GL27" s="2" t="s">
        <v>226</v>
      </c>
      <c r="GM27" s="2" t="s">
        <v>229</v>
      </c>
      <c r="GN27" s="2" t="s">
        <v>229</v>
      </c>
      <c r="GO27" s="2" t="s">
        <v>241</v>
      </c>
      <c r="GP27" s="2" t="s">
        <v>229</v>
      </c>
      <c r="GQ27" s="4"/>
      <c r="GR27" s="8"/>
      <c r="GS27" s="4"/>
      <c r="GT27" s="8"/>
      <c r="GU27" s="7"/>
      <c r="GV27" s="7"/>
      <c r="GW27" s="2" t="s">
        <v>272</v>
      </c>
      <c r="GX27" s="2" t="s">
        <v>226</v>
      </c>
      <c r="GY27" s="2" t="s">
        <v>229</v>
      </c>
      <c r="GZ27" s="2" t="s">
        <v>229</v>
      </c>
      <c r="HA27" s="2" t="s">
        <v>241</v>
      </c>
      <c r="HB27" s="2" t="s">
        <v>229</v>
      </c>
      <c r="HC27" s="4"/>
      <c r="HD27" s="8"/>
      <c r="HE27" s="4"/>
      <c r="HF27" s="8"/>
      <c r="HG27" s="7"/>
      <c r="HH27" s="7"/>
      <c r="HI27" s="2" t="s">
        <v>272</v>
      </c>
      <c r="HJ27" s="2" t="s">
        <v>226</v>
      </c>
      <c r="HK27" s="2" t="s">
        <v>229</v>
      </c>
      <c r="HL27" s="2" t="s">
        <v>229</v>
      </c>
      <c r="HM27" s="2" t="s">
        <v>241</v>
      </c>
      <c r="HN27" s="2" t="s">
        <v>229</v>
      </c>
      <c r="HO27" s="4"/>
      <c r="HP27" s="8"/>
      <c r="HQ27" s="4"/>
      <c r="HR27" s="8"/>
      <c r="HS27" s="7"/>
      <c r="HT27" s="7"/>
      <c r="HU27" s="2" t="s">
        <v>272</v>
      </c>
      <c r="HV27" s="2" t="s">
        <v>226</v>
      </c>
      <c r="HW27" s="2" t="s">
        <v>229</v>
      </c>
      <c r="HX27" s="2" t="s">
        <v>229</v>
      </c>
      <c r="HY27" s="2" t="s">
        <v>241</v>
      </c>
      <c r="HZ27" s="2" t="s">
        <v>229</v>
      </c>
      <c r="IA27" s="4"/>
      <c r="IB27" s="8"/>
      <c r="IC27" s="4"/>
      <c r="ID27" s="8"/>
      <c r="IE27" s="7"/>
      <c r="IF27" s="7"/>
      <c r="IG27" s="2" t="s">
        <v>272</v>
      </c>
      <c r="IH27" s="2" t="s">
        <v>226</v>
      </c>
      <c r="II27" s="2" t="s">
        <v>229</v>
      </c>
      <c r="IJ27" s="2" t="s">
        <v>229</v>
      </c>
      <c r="IK27" s="2" t="s">
        <v>241</v>
      </c>
      <c r="IL27" s="2" t="s">
        <v>229</v>
      </c>
      <c r="IM27" s="4"/>
      <c r="IN27" s="8"/>
      <c r="IO27" s="4"/>
      <c r="IP27" s="8"/>
      <c r="IQ27" s="7"/>
      <c r="IR27" s="7"/>
      <c r="IS27" s="2" t="s">
        <v>664</v>
      </c>
      <c r="IT27" s="2" t="s">
        <v>226</v>
      </c>
      <c r="IU27" s="2" t="s">
        <v>229</v>
      </c>
      <c r="IV27" s="2" t="s">
        <v>229</v>
      </c>
      <c r="IW27" s="2" t="s">
        <v>241</v>
      </c>
      <c r="IX27" s="2" t="s">
        <v>229</v>
      </c>
      <c r="IY27" s="4"/>
      <c r="IZ27" s="8"/>
      <c r="JA27" s="4"/>
      <c r="JB27" s="8"/>
      <c r="JC27" s="7"/>
      <c r="JD27" s="7"/>
      <c r="JE27" s="2" t="s">
        <v>272</v>
      </c>
      <c r="JF27" s="2" t="s">
        <v>226</v>
      </c>
      <c r="JG27" s="2" t="s">
        <v>229</v>
      </c>
      <c r="JH27" s="2" t="s">
        <v>229</v>
      </c>
      <c r="JI27" s="2" t="s">
        <v>241</v>
      </c>
      <c r="JJ27" s="2" t="s">
        <v>229</v>
      </c>
      <c r="JK27" s="4"/>
      <c r="JL27" s="8"/>
      <c r="JM27" s="4"/>
      <c r="JN27" s="8"/>
      <c r="JO27" s="7"/>
      <c r="JP27" s="7"/>
      <c r="JQ27" s="2" t="s">
        <v>272</v>
      </c>
      <c r="JR27" s="2" t="s">
        <v>226</v>
      </c>
      <c r="JS27" s="2" t="s">
        <v>229</v>
      </c>
      <c r="JT27" s="2" t="s">
        <v>229</v>
      </c>
      <c r="JU27" s="2" t="s">
        <v>241</v>
      </c>
      <c r="JV27" s="2" t="s">
        <v>229</v>
      </c>
      <c r="JW27" s="4"/>
      <c r="JX27" s="8"/>
      <c r="JY27" s="4"/>
      <c r="JZ27" s="8"/>
      <c r="KA27" s="7"/>
      <c r="KB27" s="7"/>
      <c r="KC27" s="2" t="s">
        <v>272</v>
      </c>
      <c r="KD27" s="2" t="s">
        <v>226</v>
      </c>
      <c r="KE27" s="2" t="s">
        <v>229</v>
      </c>
      <c r="KF27" s="2" t="s">
        <v>229</v>
      </c>
      <c r="KG27" s="2" t="s">
        <v>241</v>
      </c>
      <c r="KH27" s="2" t="s">
        <v>229</v>
      </c>
      <c r="KI27" s="4"/>
      <c r="KJ27" s="8"/>
      <c r="KK27" s="4"/>
      <c r="KL27" s="8"/>
      <c r="KM27" s="7"/>
      <c r="KN27" s="7"/>
      <c r="KO27" s="2" t="s">
        <v>272</v>
      </c>
      <c r="KP27" s="2" t="s">
        <v>226</v>
      </c>
      <c r="KQ27" s="2" t="s">
        <v>229</v>
      </c>
      <c r="KR27" s="2" t="s">
        <v>229</v>
      </c>
      <c r="KS27" s="2" t="s">
        <v>241</v>
      </c>
      <c r="KT27" s="2" t="s">
        <v>229</v>
      </c>
      <c r="KU27" s="4"/>
      <c r="KV27" s="8"/>
      <c r="KW27" s="4"/>
      <c r="KX27" s="8"/>
      <c r="KY27" s="7"/>
      <c r="KZ27" s="7"/>
      <c r="LA27" s="2" t="s">
        <v>272</v>
      </c>
      <c r="LB27" s="2" t="s">
        <v>226</v>
      </c>
      <c r="LC27" s="2" t="s">
        <v>229</v>
      </c>
      <c r="LD27" s="2" t="s">
        <v>229</v>
      </c>
      <c r="LE27" s="2" t="s">
        <v>241</v>
      </c>
      <c r="LF27" s="2" t="s">
        <v>229</v>
      </c>
      <c r="LG27" s="4"/>
      <c r="LH27" s="8"/>
      <c r="LI27" s="4"/>
      <c r="LJ27" s="8"/>
      <c r="LK27" s="7"/>
      <c r="LL27" s="7"/>
      <c r="LM27" s="2" t="s">
        <v>272</v>
      </c>
      <c r="LN27" s="2" t="s">
        <v>226</v>
      </c>
      <c r="LO27" s="2" t="s">
        <v>229</v>
      </c>
      <c r="LP27" s="2" t="s">
        <v>229</v>
      </c>
      <c r="LQ27" s="2" t="s">
        <v>241</v>
      </c>
      <c r="LR27" s="2" t="s">
        <v>229</v>
      </c>
      <c r="LS27" s="4"/>
      <c r="LT27" s="8"/>
      <c r="LU27" s="4"/>
      <c r="LV27" s="8"/>
      <c r="LW27" s="7"/>
      <c r="LX27" s="7"/>
      <c r="LY27" s="2" t="s">
        <v>664</v>
      </c>
      <c r="LZ27" s="2" t="s">
        <v>226</v>
      </c>
      <c r="MA27" s="2" t="s">
        <v>229</v>
      </c>
      <c r="MB27" s="2" t="s">
        <v>229</v>
      </c>
      <c r="MC27" s="2" t="s">
        <v>241</v>
      </c>
      <c r="MD27" s="2" t="s">
        <v>229</v>
      </c>
      <c r="ME27" s="4"/>
      <c r="MF27" s="8"/>
      <c r="MG27" s="4"/>
      <c r="MH27" s="8"/>
      <c r="MI27" s="7"/>
      <c r="MJ27" s="7"/>
      <c r="MK27" s="2" t="s">
        <v>272</v>
      </c>
      <c r="ML27" s="2" t="s">
        <v>226</v>
      </c>
      <c r="MM27" s="2" t="s">
        <v>229</v>
      </c>
      <c r="MN27" s="2" t="s">
        <v>229</v>
      </c>
      <c r="MO27" s="2" t="s">
        <v>241</v>
      </c>
      <c r="MP27" s="2" t="s">
        <v>229</v>
      </c>
      <c r="MQ27" s="4"/>
      <c r="MR27" s="8"/>
      <c r="MS27" s="4"/>
      <c r="MT27" s="8"/>
      <c r="MU27" s="7"/>
      <c r="MV27" s="7"/>
      <c r="MW27" s="2" t="s">
        <v>272</v>
      </c>
      <c r="MX27" s="2" t="s">
        <v>226</v>
      </c>
      <c r="MY27" s="2" t="s">
        <v>229</v>
      </c>
      <c r="MZ27" s="2" t="s">
        <v>229</v>
      </c>
      <c r="NA27" s="2" t="s">
        <v>241</v>
      </c>
      <c r="NB27" s="2" t="s">
        <v>229</v>
      </c>
      <c r="NC27" s="4"/>
      <c r="ND27" s="8"/>
      <c r="NE27" s="4"/>
      <c r="NF27" s="8"/>
      <c r="NG27" s="7"/>
      <c r="NH27" s="7"/>
      <c r="NI27" s="2" t="s">
        <v>229</v>
      </c>
      <c r="NJ27" s="2" t="s">
        <v>229</v>
      </c>
      <c r="NK27" s="2" t="s">
        <v>229</v>
      </c>
      <c r="NL27" s="2" t="s">
        <v>229</v>
      </c>
      <c r="NM27" s="2" t="s">
        <v>229</v>
      </c>
      <c r="NN27" s="2" t="s">
        <v>229</v>
      </c>
      <c r="NO27" s="4"/>
      <c r="NP27" s="8"/>
      <c r="NQ27" s="4"/>
      <c r="NR27" s="8"/>
      <c r="NS27" s="7"/>
      <c r="NT27" s="7"/>
      <c r="NU27" s="2" t="s">
        <v>272</v>
      </c>
      <c r="NV27" s="2" t="s">
        <v>226</v>
      </c>
      <c r="NW27" s="2" t="s">
        <v>229</v>
      </c>
      <c r="NX27" s="2" t="s">
        <v>229</v>
      </c>
      <c r="NY27" s="2" t="s">
        <v>241</v>
      </c>
      <c r="NZ27" s="2" t="s">
        <v>229</v>
      </c>
      <c r="OA27" s="4"/>
      <c r="OB27" s="8"/>
      <c r="OC27" s="4"/>
      <c r="OD27" s="8"/>
      <c r="OE27" s="7"/>
      <c r="OF27" s="7"/>
      <c r="OG27" s="2" t="s">
        <v>272</v>
      </c>
      <c r="OH27" s="2" t="s">
        <v>226</v>
      </c>
      <c r="OI27" s="2" t="s">
        <v>229</v>
      </c>
      <c r="OJ27" s="2" t="s">
        <v>229</v>
      </c>
      <c r="OK27" s="2" t="s">
        <v>241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4"/>
      <c r="OZ27" s="8"/>
      <c r="PA27" s="4"/>
      <c r="PB27" s="8"/>
      <c r="PC27" s="7"/>
      <c r="PD27" s="7"/>
      <c r="PE27" s="2" t="s">
        <v>229</v>
      </c>
      <c r="PF27" s="2" t="s">
        <v>229</v>
      </c>
      <c r="PG27" s="2" t="s">
        <v>229</v>
      </c>
      <c r="PH27" s="2" t="s">
        <v>229</v>
      </c>
      <c r="PI27" s="2" t="s">
        <v>229</v>
      </c>
      <c r="PJ27" s="2" t="s">
        <v>229</v>
      </c>
      <c r="PK27" s="4"/>
      <c r="PL27" s="8"/>
      <c r="PM27" s="4"/>
      <c r="PN27" s="8"/>
      <c r="PO27" s="7"/>
      <c r="PP27" s="7"/>
      <c r="PQ27" s="2" t="s">
        <v>272</v>
      </c>
      <c r="PR27" s="2" t="s">
        <v>226</v>
      </c>
      <c r="PS27" s="2" t="s">
        <v>229</v>
      </c>
      <c r="PT27" s="2" t="s">
        <v>229</v>
      </c>
      <c r="PU27" s="2" t="s">
        <v>241</v>
      </c>
      <c r="PV27" s="2" t="s">
        <v>229</v>
      </c>
      <c r="PW27" s="4"/>
      <c r="PX27" s="8"/>
      <c r="PY27" s="4"/>
      <c r="PZ27" s="8"/>
      <c r="QA27" s="7"/>
      <c r="QB27" s="7"/>
      <c r="QC27" s="2" t="s">
        <v>281</v>
      </c>
      <c r="QD27" s="2" t="s">
        <v>226</v>
      </c>
      <c r="QE27" s="2" t="s">
        <v>229</v>
      </c>
      <c r="QF27" s="2" t="s">
        <v>229</v>
      </c>
      <c r="QG27" s="2" t="s">
        <v>241</v>
      </c>
      <c r="QH27" s="2" t="s">
        <v>229</v>
      </c>
      <c r="QI27" s="4"/>
      <c r="QJ27" s="8"/>
      <c r="QK27" s="4"/>
      <c r="QL27" s="8"/>
      <c r="QM27" s="7"/>
      <c r="QN27" s="7"/>
      <c r="QO27" s="2" t="s">
        <v>272</v>
      </c>
      <c r="QP27" s="2" t="s">
        <v>226</v>
      </c>
      <c r="QQ27" s="2" t="s">
        <v>229</v>
      </c>
      <c r="QR27" s="2" t="s">
        <v>229</v>
      </c>
      <c r="QS27" s="2" t="s">
        <v>241</v>
      </c>
      <c r="QT27" s="2" t="s">
        <v>229</v>
      </c>
      <c r="QU27" s="4"/>
      <c r="QV27" s="8"/>
      <c r="QW27" s="4"/>
      <c r="QX27" s="8"/>
      <c r="QY27" s="7"/>
      <c r="QZ27" s="7"/>
      <c r="RA27" s="2" t="s">
        <v>272</v>
      </c>
      <c r="RB27" s="2" t="s">
        <v>226</v>
      </c>
      <c r="RC27" s="2" t="s">
        <v>229</v>
      </c>
      <c r="RD27" s="2" t="s">
        <v>229</v>
      </c>
      <c r="RE27" s="2" t="s">
        <v>241</v>
      </c>
      <c r="RF27" s="2" t="s">
        <v>229</v>
      </c>
      <c r="RG27" s="4"/>
      <c r="RH27" s="8"/>
      <c r="RI27" s="4"/>
      <c r="RJ27" s="8"/>
      <c r="RK27" s="7"/>
      <c r="RL27" s="7"/>
      <c r="RM27" s="2" t="s">
        <v>272</v>
      </c>
      <c r="RN27" s="2" t="s">
        <v>226</v>
      </c>
      <c r="RO27" s="2" t="s">
        <v>229</v>
      </c>
      <c r="RP27" s="2" t="s">
        <v>229</v>
      </c>
      <c r="RQ27" s="2" t="s">
        <v>241</v>
      </c>
      <c r="RR27" s="2" t="s">
        <v>229</v>
      </c>
      <c r="RS27" s="4"/>
      <c r="RT27" s="8"/>
      <c r="RU27" s="4"/>
      <c r="RV27" s="8"/>
      <c r="RW27" s="7"/>
      <c r="RX27" s="7"/>
      <c r="RY27" s="2" t="s">
        <v>229</v>
      </c>
      <c r="RZ27" s="2" t="s">
        <v>229</v>
      </c>
      <c r="SA27" s="2" t="s">
        <v>229</v>
      </c>
      <c r="SB27" s="2" t="s">
        <v>229</v>
      </c>
      <c r="SC27" s="2" t="s">
        <v>229</v>
      </c>
      <c r="SD27" s="2" t="s">
        <v>229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80</v>
      </c>
      <c r="VN27" s="4"/>
      <c r="VO27" s="4"/>
      <c r="VP27" s="4"/>
      <c r="VQ27" s="4"/>
      <c r="VR27" s="4"/>
      <c r="VS27" s="4"/>
    </row>
    <row r="28">
      <c r="A28" s="2" t="s">
        <v>665</v>
      </c>
      <c r="B28" s="2" t="s">
        <v>216</v>
      </c>
      <c r="C28" s="2" t="s">
        <v>217</v>
      </c>
      <c r="D28" s="2" t="s">
        <v>218</v>
      </c>
      <c r="E28" s="2" t="s">
        <v>219</v>
      </c>
      <c r="F28" s="2" t="s">
        <v>220</v>
      </c>
      <c r="G28" s="2" t="s">
        <v>221</v>
      </c>
      <c r="H28" s="2" t="s">
        <v>222</v>
      </c>
      <c r="I28" s="2" t="s">
        <v>223</v>
      </c>
      <c r="J28" s="2" t="s">
        <v>285</v>
      </c>
      <c r="K28" s="2" t="s">
        <v>661</v>
      </c>
      <c r="L28" s="3">
        <v>36.72</v>
      </c>
      <c r="M28" s="3">
        <v>38.56</v>
      </c>
      <c r="N28" s="3">
        <v>69.99</v>
      </c>
      <c r="O28" s="2" t="s">
        <v>226</v>
      </c>
      <c r="P28" s="2" t="s">
        <v>618</v>
      </c>
      <c r="Q28" s="2" t="s">
        <v>228</v>
      </c>
      <c r="R28" s="2" t="s">
        <v>229</v>
      </c>
      <c r="S28" s="2" t="s">
        <v>662</v>
      </c>
      <c r="T28" s="2" t="s">
        <v>231</v>
      </c>
      <c r="U28" s="2" t="s">
        <v>286</v>
      </c>
      <c r="V28" s="2" t="s">
        <v>233</v>
      </c>
      <c r="W28" s="2" t="s">
        <v>234</v>
      </c>
      <c r="X28" s="2" t="s">
        <v>235</v>
      </c>
      <c r="Y28" s="2" t="s">
        <v>229</v>
      </c>
      <c r="Z28" s="4"/>
      <c r="AA28" s="4">
        <f>=ROUNDDOWN({0},0)</f>
      </c>
      <c r="AB28" s="5"/>
      <c r="AC28" s="2" t="s">
        <v>663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 t="s">
        <v>229</v>
      </c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272</v>
      </c>
      <c r="BV28" s="2" t="s">
        <v>226</v>
      </c>
      <c r="BW28" s="2" t="s">
        <v>229</v>
      </c>
      <c r="BX28" s="2" t="s">
        <v>229</v>
      </c>
      <c r="BY28" s="2" t="s">
        <v>241</v>
      </c>
      <c r="BZ28" s="2" t="s">
        <v>229</v>
      </c>
      <c r="CA28" s="4"/>
      <c r="CB28" s="8"/>
      <c r="CC28" s="4"/>
      <c r="CD28" s="8"/>
      <c r="CE28" s="7"/>
      <c r="CF28" s="7"/>
      <c r="CG28" s="2" t="s">
        <v>272</v>
      </c>
      <c r="CH28" s="2" t="s">
        <v>226</v>
      </c>
      <c r="CI28" s="2" t="s">
        <v>229</v>
      </c>
      <c r="CJ28" s="2" t="s">
        <v>229</v>
      </c>
      <c r="CK28" s="2" t="s">
        <v>241</v>
      </c>
      <c r="CL28" s="2" t="s">
        <v>229</v>
      </c>
      <c r="CM28" s="4"/>
      <c r="CN28" s="8"/>
      <c r="CO28" s="4"/>
      <c r="CP28" s="8"/>
      <c r="CQ28" s="7"/>
      <c r="CR28" s="7"/>
      <c r="CS28" s="2" t="s">
        <v>272</v>
      </c>
      <c r="CT28" s="2" t="s">
        <v>226</v>
      </c>
      <c r="CU28" s="2" t="s">
        <v>229</v>
      </c>
      <c r="CV28" s="2" t="s">
        <v>229</v>
      </c>
      <c r="CW28" s="2" t="s">
        <v>241</v>
      </c>
      <c r="CX28" s="2" t="s">
        <v>229</v>
      </c>
      <c r="CY28" s="4"/>
      <c r="CZ28" s="8"/>
      <c r="DA28" s="4"/>
      <c r="DB28" s="8"/>
      <c r="DC28" s="7"/>
      <c r="DD28" s="7"/>
      <c r="DE28" s="2" t="s">
        <v>272</v>
      </c>
      <c r="DF28" s="2" t="s">
        <v>226</v>
      </c>
      <c r="DG28" s="2" t="s">
        <v>229</v>
      </c>
      <c r="DH28" s="2" t="s">
        <v>229</v>
      </c>
      <c r="DI28" s="2" t="s">
        <v>241</v>
      </c>
      <c r="DJ28" s="2" t="s">
        <v>229</v>
      </c>
      <c r="DK28" s="4"/>
      <c r="DL28" s="8"/>
      <c r="DM28" s="4"/>
      <c r="DN28" s="8"/>
      <c r="DO28" s="7"/>
      <c r="DP28" s="7"/>
      <c r="DQ28" s="2" t="s">
        <v>239</v>
      </c>
      <c r="DR28" s="2" t="s">
        <v>226</v>
      </c>
      <c r="DS28" s="2" t="s">
        <v>229</v>
      </c>
      <c r="DT28" s="2" t="s">
        <v>229</v>
      </c>
      <c r="DU28" s="2" t="s">
        <v>241</v>
      </c>
      <c r="DV28" s="2" t="s">
        <v>229</v>
      </c>
      <c r="DW28" s="4"/>
      <c r="DX28" s="8"/>
      <c r="DY28" s="4"/>
      <c r="DZ28" s="8"/>
      <c r="EA28" s="7"/>
      <c r="EB28" s="7"/>
      <c r="EC28" s="2" t="s">
        <v>272</v>
      </c>
      <c r="ED28" s="2" t="s">
        <v>226</v>
      </c>
      <c r="EE28" s="2" t="s">
        <v>229</v>
      </c>
      <c r="EF28" s="2" t="s">
        <v>229</v>
      </c>
      <c r="EG28" s="2" t="s">
        <v>241</v>
      </c>
      <c r="EH28" s="2" t="s">
        <v>229</v>
      </c>
      <c r="EI28" s="4"/>
      <c r="EJ28" s="8"/>
      <c r="EK28" s="4"/>
      <c r="EL28" s="8"/>
      <c r="EM28" s="7"/>
      <c r="EN28" s="7"/>
      <c r="EO28" s="2" t="s">
        <v>272</v>
      </c>
      <c r="EP28" s="2" t="s">
        <v>226</v>
      </c>
      <c r="EQ28" s="2" t="s">
        <v>229</v>
      </c>
      <c r="ER28" s="2" t="s">
        <v>229</v>
      </c>
      <c r="ES28" s="2" t="s">
        <v>241</v>
      </c>
      <c r="ET28" s="2" t="s">
        <v>229</v>
      </c>
      <c r="EU28" s="4"/>
      <c r="EV28" s="8"/>
      <c r="EW28" s="4"/>
      <c r="EX28" s="8"/>
      <c r="EY28" s="7"/>
      <c r="EZ28" s="7"/>
      <c r="FA28" s="2" t="s">
        <v>272</v>
      </c>
      <c r="FB28" s="2" t="s">
        <v>226</v>
      </c>
      <c r="FC28" s="2" t="s">
        <v>229</v>
      </c>
      <c r="FD28" s="2" t="s">
        <v>229</v>
      </c>
      <c r="FE28" s="2" t="s">
        <v>241</v>
      </c>
      <c r="FF28" s="2" t="s">
        <v>229</v>
      </c>
      <c r="FG28" s="4"/>
      <c r="FH28" s="8"/>
      <c r="FI28" s="4"/>
      <c r="FJ28" s="8"/>
      <c r="FK28" s="7"/>
      <c r="FL28" s="7"/>
      <c r="FM28" s="2" t="s">
        <v>239</v>
      </c>
      <c r="FN28" s="2" t="s">
        <v>226</v>
      </c>
      <c r="FO28" s="2" t="s">
        <v>229</v>
      </c>
      <c r="FP28" s="2" t="s">
        <v>229</v>
      </c>
      <c r="FQ28" s="2" t="s">
        <v>241</v>
      </c>
      <c r="FR28" s="2" t="s">
        <v>229</v>
      </c>
      <c r="FS28" s="4"/>
      <c r="FT28" s="8"/>
      <c r="FU28" s="4"/>
      <c r="FV28" s="8"/>
      <c r="FW28" s="7"/>
      <c r="FX28" s="7"/>
      <c r="FY28" s="2" t="s">
        <v>239</v>
      </c>
      <c r="FZ28" s="2" t="s">
        <v>226</v>
      </c>
      <c r="GA28" s="2" t="s">
        <v>229</v>
      </c>
      <c r="GB28" s="2" t="s">
        <v>229</v>
      </c>
      <c r="GC28" s="2" t="s">
        <v>241</v>
      </c>
      <c r="GD28" s="2" t="s">
        <v>229</v>
      </c>
      <c r="GE28" s="4"/>
      <c r="GF28" s="8"/>
      <c r="GG28" s="4"/>
      <c r="GH28" s="8"/>
      <c r="GI28" s="7"/>
      <c r="GJ28" s="7"/>
      <c r="GK28" s="2" t="s">
        <v>272</v>
      </c>
      <c r="GL28" s="2" t="s">
        <v>226</v>
      </c>
      <c r="GM28" s="2" t="s">
        <v>229</v>
      </c>
      <c r="GN28" s="2" t="s">
        <v>229</v>
      </c>
      <c r="GO28" s="2" t="s">
        <v>241</v>
      </c>
      <c r="GP28" s="2" t="s">
        <v>229</v>
      </c>
      <c r="GQ28" s="4"/>
      <c r="GR28" s="8"/>
      <c r="GS28" s="4"/>
      <c r="GT28" s="8"/>
      <c r="GU28" s="7"/>
      <c r="GV28" s="7"/>
      <c r="GW28" s="2" t="s">
        <v>272</v>
      </c>
      <c r="GX28" s="2" t="s">
        <v>226</v>
      </c>
      <c r="GY28" s="2" t="s">
        <v>229</v>
      </c>
      <c r="GZ28" s="2" t="s">
        <v>229</v>
      </c>
      <c r="HA28" s="2" t="s">
        <v>241</v>
      </c>
      <c r="HB28" s="2" t="s">
        <v>229</v>
      </c>
      <c r="HC28" s="4"/>
      <c r="HD28" s="8"/>
      <c r="HE28" s="4"/>
      <c r="HF28" s="8"/>
      <c r="HG28" s="7"/>
      <c r="HH28" s="7"/>
      <c r="HI28" s="2" t="s">
        <v>272</v>
      </c>
      <c r="HJ28" s="2" t="s">
        <v>226</v>
      </c>
      <c r="HK28" s="2" t="s">
        <v>229</v>
      </c>
      <c r="HL28" s="2" t="s">
        <v>229</v>
      </c>
      <c r="HM28" s="2" t="s">
        <v>241</v>
      </c>
      <c r="HN28" s="2" t="s">
        <v>229</v>
      </c>
      <c r="HO28" s="4"/>
      <c r="HP28" s="8"/>
      <c r="HQ28" s="4"/>
      <c r="HR28" s="8"/>
      <c r="HS28" s="7"/>
      <c r="HT28" s="7"/>
      <c r="HU28" s="2" t="s">
        <v>272</v>
      </c>
      <c r="HV28" s="2" t="s">
        <v>226</v>
      </c>
      <c r="HW28" s="2" t="s">
        <v>229</v>
      </c>
      <c r="HX28" s="2" t="s">
        <v>229</v>
      </c>
      <c r="HY28" s="2" t="s">
        <v>241</v>
      </c>
      <c r="HZ28" s="2" t="s">
        <v>229</v>
      </c>
      <c r="IA28" s="4"/>
      <c r="IB28" s="8"/>
      <c r="IC28" s="4"/>
      <c r="ID28" s="8"/>
      <c r="IE28" s="7"/>
      <c r="IF28" s="7"/>
      <c r="IG28" s="2" t="s">
        <v>272</v>
      </c>
      <c r="IH28" s="2" t="s">
        <v>226</v>
      </c>
      <c r="II28" s="2" t="s">
        <v>229</v>
      </c>
      <c r="IJ28" s="2" t="s">
        <v>229</v>
      </c>
      <c r="IK28" s="2" t="s">
        <v>241</v>
      </c>
      <c r="IL28" s="2" t="s">
        <v>229</v>
      </c>
      <c r="IM28" s="4"/>
      <c r="IN28" s="8"/>
      <c r="IO28" s="4"/>
      <c r="IP28" s="8"/>
      <c r="IQ28" s="7"/>
      <c r="IR28" s="7"/>
      <c r="IS28" s="2" t="s">
        <v>664</v>
      </c>
      <c r="IT28" s="2" t="s">
        <v>226</v>
      </c>
      <c r="IU28" s="2" t="s">
        <v>229</v>
      </c>
      <c r="IV28" s="2" t="s">
        <v>229</v>
      </c>
      <c r="IW28" s="2" t="s">
        <v>241</v>
      </c>
      <c r="IX28" s="2" t="s">
        <v>229</v>
      </c>
      <c r="IY28" s="4"/>
      <c r="IZ28" s="8"/>
      <c r="JA28" s="4"/>
      <c r="JB28" s="8"/>
      <c r="JC28" s="7"/>
      <c r="JD28" s="7"/>
      <c r="JE28" s="2" t="s">
        <v>272</v>
      </c>
      <c r="JF28" s="2" t="s">
        <v>226</v>
      </c>
      <c r="JG28" s="2" t="s">
        <v>229</v>
      </c>
      <c r="JH28" s="2" t="s">
        <v>229</v>
      </c>
      <c r="JI28" s="2" t="s">
        <v>241</v>
      </c>
      <c r="JJ28" s="2" t="s">
        <v>229</v>
      </c>
      <c r="JK28" s="4"/>
      <c r="JL28" s="8"/>
      <c r="JM28" s="4"/>
      <c r="JN28" s="8"/>
      <c r="JO28" s="7"/>
      <c r="JP28" s="7"/>
      <c r="JQ28" s="2" t="s">
        <v>272</v>
      </c>
      <c r="JR28" s="2" t="s">
        <v>226</v>
      </c>
      <c r="JS28" s="2" t="s">
        <v>229</v>
      </c>
      <c r="JT28" s="2" t="s">
        <v>229</v>
      </c>
      <c r="JU28" s="2" t="s">
        <v>241</v>
      </c>
      <c r="JV28" s="2" t="s">
        <v>229</v>
      </c>
      <c r="JW28" s="4"/>
      <c r="JX28" s="8"/>
      <c r="JY28" s="4"/>
      <c r="JZ28" s="8"/>
      <c r="KA28" s="7"/>
      <c r="KB28" s="7"/>
      <c r="KC28" s="2" t="s">
        <v>272</v>
      </c>
      <c r="KD28" s="2" t="s">
        <v>226</v>
      </c>
      <c r="KE28" s="2" t="s">
        <v>229</v>
      </c>
      <c r="KF28" s="2" t="s">
        <v>229</v>
      </c>
      <c r="KG28" s="2" t="s">
        <v>241</v>
      </c>
      <c r="KH28" s="2" t="s">
        <v>229</v>
      </c>
      <c r="KI28" s="4"/>
      <c r="KJ28" s="8"/>
      <c r="KK28" s="4"/>
      <c r="KL28" s="8"/>
      <c r="KM28" s="7"/>
      <c r="KN28" s="7"/>
      <c r="KO28" s="2" t="s">
        <v>272</v>
      </c>
      <c r="KP28" s="2" t="s">
        <v>226</v>
      </c>
      <c r="KQ28" s="2" t="s">
        <v>229</v>
      </c>
      <c r="KR28" s="2" t="s">
        <v>229</v>
      </c>
      <c r="KS28" s="2" t="s">
        <v>241</v>
      </c>
      <c r="KT28" s="2" t="s">
        <v>229</v>
      </c>
      <c r="KU28" s="4"/>
      <c r="KV28" s="8"/>
      <c r="KW28" s="4"/>
      <c r="KX28" s="8"/>
      <c r="KY28" s="7"/>
      <c r="KZ28" s="7"/>
      <c r="LA28" s="2" t="s">
        <v>272</v>
      </c>
      <c r="LB28" s="2" t="s">
        <v>226</v>
      </c>
      <c r="LC28" s="2" t="s">
        <v>229</v>
      </c>
      <c r="LD28" s="2" t="s">
        <v>229</v>
      </c>
      <c r="LE28" s="2" t="s">
        <v>241</v>
      </c>
      <c r="LF28" s="2" t="s">
        <v>229</v>
      </c>
      <c r="LG28" s="4"/>
      <c r="LH28" s="8"/>
      <c r="LI28" s="4"/>
      <c r="LJ28" s="8"/>
      <c r="LK28" s="7"/>
      <c r="LL28" s="7"/>
      <c r="LM28" s="2" t="s">
        <v>272</v>
      </c>
      <c r="LN28" s="2" t="s">
        <v>226</v>
      </c>
      <c r="LO28" s="2" t="s">
        <v>229</v>
      </c>
      <c r="LP28" s="2" t="s">
        <v>229</v>
      </c>
      <c r="LQ28" s="2" t="s">
        <v>241</v>
      </c>
      <c r="LR28" s="2" t="s">
        <v>229</v>
      </c>
      <c r="LS28" s="4"/>
      <c r="LT28" s="8"/>
      <c r="LU28" s="4"/>
      <c r="LV28" s="8"/>
      <c r="LW28" s="7"/>
      <c r="LX28" s="7"/>
      <c r="LY28" s="2" t="s">
        <v>664</v>
      </c>
      <c r="LZ28" s="2" t="s">
        <v>226</v>
      </c>
      <c r="MA28" s="2" t="s">
        <v>229</v>
      </c>
      <c r="MB28" s="2" t="s">
        <v>229</v>
      </c>
      <c r="MC28" s="2" t="s">
        <v>241</v>
      </c>
      <c r="MD28" s="2" t="s">
        <v>229</v>
      </c>
      <c r="ME28" s="4"/>
      <c r="MF28" s="8"/>
      <c r="MG28" s="4"/>
      <c r="MH28" s="8"/>
      <c r="MI28" s="7"/>
      <c r="MJ28" s="7"/>
      <c r="MK28" s="2" t="s">
        <v>272</v>
      </c>
      <c r="ML28" s="2" t="s">
        <v>226</v>
      </c>
      <c r="MM28" s="2" t="s">
        <v>229</v>
      </c>
      <c r="MN28" s="2" t="s">
        <v>229</v>
      </c>
      <c r="MO28" s="2" t="s">
        <v>241</v>
      </c>
      <c r="MP28" s="2" t="s">
        <v>229</v>
      </c>
      <c r="MQ28" s="4"/>
      <c r="MR28" s="8"/>
      <c r="MS28" s="4"/>
      <c r="MT28" s="8"/>
      <c r="MU28" s="7"/>
      <c r="MV28" s="7"/>
      <c r="MW28" s="2" t="s">
        <v>272</v>
      </c>
      <c r="MX28" s="2" t="s">
        <v>226</v>
      </c>
      <c r="MY28" s="2" t="s">
        <v>229</v>
      </c>
      <c r="MZ28" s="2" t="s">
        <v>229</v>
      </c>
      <c r="NA28" s="2" t="s">
        <v>241</v>
      </c>
      <c r="NB28" s="2" t="s">
        <v>229</v>
      </c>
      <c r="NC28" s="4"/>
      <c r="ND28" s="8"/>
      <c r="NE28" s="4"/>
      <c r="NF28" s="8"/>
      <c r="NG28" s="7"/>
      <c r="NH28" s="7"/>
      <c r="NI28" s="2" t="s">
        <v>229</v>
      </c>
      <c r="NJ28" s="2" t="s">
        <v>229</v>
      </c>
      <c r="NK28" s="2" t="s">
        <v>229</v>
      </c>
      <c r="NL28" s="2" t="s">
        <v>229</v>
      </c>
      <c r="NM28" s="2" t="s">
        <v>229</v>
      </c>
      <c r="NN28" s="2" t="s">
        <v>229</v>
      </c>
      <c r="NO28" s="4"/>
      <c r="NP28" s="8"/>
      <c r="NQ28" s="4"/>
      <c r="NR28" s="8"/>
      <c r="NS28" s="7"/>
      <c r="NT28" s="7"/>
      <c r="NU28" s="2" t="s">
        <v>272</v>
      </c>
      <c r="NV28" s="2" t="s">
        <v>226</v>
      </c>
      <c r="NW28" s="2" t="s">
        <v>229</v>
      </c>
      <c r="NX28" s="2" t="s">
        <v>229</v>
      </c>
      <c r="NY28" s="2" t="s">
        <v>241</v>
      </c>
      <c r="NZ28" s="2" t="s">
        <v>229</v>
      </c>
      <c r="OA28" s="4"/>
      <c r="OB28" s="8"/>
      <c r="OC28" s="4"/>
      <c r="OD28" s="8"/>
      <c r="OE28" s="7"/>
      <c r="OF28" s="7"/>
      <c r="OG28" s="2" t="s">
        <v>272</v>
      </c>
      <c r="OH28" s="2" t="s">
        <v>226</v>
      </c>
      <c r="OI28" s="2" t="s">
        <v>229</v>
      </c>
      <c r="OJ28" s="2" t="s">
        <v>229</v>
      </c>
      <c r="OK28" s="2" t="s">
        <v>241</v>
      </c>
      <c r="OL28" s="2" t="s">
        <v>229</v>
      </c>
      <c r="OM28" s="4"/>
      <c r="ON28" s="8"/>
      <c r="OO28" s="4"/>
      <c r="OP28" s="8"/>
      <c r="OQ28" s="7"/>
      <c r="OR28" s="7"/>
      <c r="OS28" s="2" t="s">
        <v>229</v>
      </c>
      <c r="OT28" s="2" t="s">
        <v>229</v>
      </c>
      <c r="OU28" s="2" t="s">
        <v>229</v>
      </c>
      <c r="OV28" s="2" t="s">
        <v>229</v>
      </c>
      <c r="OW28" s="2" t="s">
        <v>229</v>
      </c>
      <c r="OX28" s="2" t="s">
        <v>229</v>
      </c>
      <c r="OY28" s="4"/>
      <c r="OZ28" s="8"/>
      <c r="PA28" s="4"/>
      <c r="PB28" s="8"/>
      <c r="PC28" s="7"/>
      <c r="PD28" s="7"/>
      <c r="PE28" s="2" t="s">
        <v>229</v>
      </c>
      <c r="PF28" s="2" t="s">
        <v>229</v>
      </c>
      <c r="PG28" s="2" t="s">
        <v>229</v>
      </c>
      <c r="PH28" s="2" t="s">
        <v>229</v>
      </c>
      <c r="PI28" s="2" t="s">
        <v>229</v>
      </c>
      <c r="PJ28" s="2" t="s">
        <v>229</v>
      </c>
      <c r="PK28" s="4"/>
      <c r="PL28" s="8"/>
      <c r="PM28" s="4"/>
      <c r="PN28" s="8"/>
      <c r="PO28" s="7"/>
      <c r="PP28" s="7"/>
      <c r="PQ28" s="2" t="s">
        <v>272</v>
      </c>
      <c r="PR28" s="2" t="s">
        <v>226</v>
      </c>
      <c r="PS28" s="2" t="s">
        <v>229</v>
      </c>
      <c r="PT28" s="2" t="s">
        <v>229</v>
      </c>
      <c r="PU28" s="2" t="s">
        <v>241</v>
      </c>
      <c r="PV28" s="2" t="s">
        <v>229</v>
      </c>
      <c r="PW28" s="4"/>
      <c r="PX28" s="8"/>
      <c r="PY28" s="4"/>
      <c r="PZ28" s="8"/>
      <c r="QA28" s="7"/>
      <c r="QB28" s="7"/>
      <c r="QC28" s="2" t="s">
        <v>281</v>
      </c>
      <c r="QD28" s="2" t="s">
        <v>226</v>
      </c>
      <c r="QE28" s="2" t="s">
        <v>229</v>
      </c>
      <c r="QF28" s="2" t="s">
        <v>229</v>
      </c>
      <c r="QG28" s="2" t="s">
        <v>241</v>
      </c>
      <c r="QH28" s="2" t="s">
        <v>229</v>
      </c>
      <c r="QI28" s="4"/>
      <c r="QJ28" s="8"/>
      <c r="QK28" s="4"/>
      <c r="QL28" s="8"/>
      <c r="QM28" s="7"/>
      <c r="QN28" s="7"/>
      <c r="QO28" s="2" t="s">
        <v>272</v>
      </c>
      <c r="QP28" s="2" t="s">
        <v>226</v>
      </c>
      <c r="QQ28" s="2" t="s">
        <v>229</v>
      </c>
      <c r="QR28" s="2" t="s">
        <v>229</v>
      </c>
      <c r="QS28" s="2" t="s">
        <v>241</v>
      </c>
      <c r="QT28" s="2" t="s">
        <v>229</v>
      </c>
      <c r="QU28" s="4"/>
      <c r="QV28" s="8"/>
      <c r="QW28" s="4"/>
      <c r="QX28" s="8"/>
      <c r="QY28" s="7"/>
      <c r="QZ28" s="7"/>
      <c r="RA28" s="2" t="s">
        <v>272</v>
      </c>
      <c r="RB28" s="2" t="s">
        <v>226</v>
      </c>
      <c r="RC28" s="2" t="s">
        <v>229</v>
      </c>
      <c r="RD28" s="2" t="s">
        <v>229</v>
      </c>
      <c r="RE28" s="2" t="s">
        <v>241</v>
      </c>
      <c r="RF28" s="2" t="s">
        <v>229</v>
      </c>
      <c r="RG28" s="4"/>
      <c r="RH28" s="8"/>
      <c r="RI28" s="4"/>
      <c r="RJ28" s="8"/>
      <c r="RK28" s="7"/>
      <c r="RL28" s="7"/>
      <c r="RM28" s="2" t="s">
        <v>272</v>
      </c>
      <c r="RN28" s="2" t="s">
        <v>226</v>
      </c>
      <c r="RO28" s="2" t="s">
        <v>229</v>
      </c>
      <c r="RP28" s="2" t="s">
        <v>229</v>
      </c>
      <c r="RQ28" s="2" t="s">
        <v>241</v>
      </c>
      <c r="RR28" s="2" t="s">
        <v>229</v>
      </c>
      <c r="RS28" s="4"/>
      <c r="RT28" s="8"/>
      <c r="RU28" s="4"/>
      <c r="RV28" s="8"/>
      <c r="RW28" s="7"/>
      <c r="RX28" s="7"/>
      <c r="RY28" s="2" t="s">
        <v>229</v>
      </c>
      <c r="RZ28" s="2" t="s">
        <v>229</v>
      </c>
      <c r="SA28" s="2" t="s">
        <v>229</v>
      </c>
      <c r="SB28" s="2" t="s">
        <v>229</v>
      </c>
      <c r="SC28" s="2" t="s">
        <v>229</v>
      </c>
      <c r="SD28" s="2" t="s">
        <v>229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235</v>
      </c>
      <c r="VN28" s="4"/>
      <c r="VO28" s="4"/>
      <c r="VP28" s="4"/>
      <c r="VQ28" s="4"/>
      <c r="VR28" s="4"/>
      <c r="VS28" s="4"/>
    </row>
    <row r="29">
      <c r="A29" s="2" t="s">
        <v>666</v>
      </c>
      <c r="B29" s="2" t="s">
        <v>216</v>
      </c>
      <c r="C29" s="2" t="s">
        <v>217</v>
      </c>
      <c r="D29" s="2" t="s">
        <v>218</v>
      </c>
      <c r="E29" s="2" t="s">
        <v>219</v>
      </c>
      <c r="F29" s="2" t="s">
        <v>220</v>
      </c>
      <c r="G29" s="2" t="s">
        <v>221</v>
      </c>
      <c r="H29" s="2" t="s">
        <v>222</v>
      </c>
      <c r="I29" s="2" t="s">
        <v>223</v>
      </c>
      <c r="J29" s="2" t="s">
        <v>312</v>
      </c>
      <c r="K29" s="2" t="s">
        <v>661</v>
      </c>
      <c r="L29" s="3">
        <v>40.5</v>
      </c>
      <c r="M29" s="3">
        <v>42.52</v>
      </c>
      <c r="N29" s="3">
        <v>79.99</v>
      </c>
      <c r="O29" s="2" t="s">
        <v>226</v>
      </c>
      <c r="P29" s="2" t="s">
        <v>618</v>
      </c>
      <c r="Q29" s="2" t="s">
        <v>228</v>
      </c>
      <c r="R29" s="2" t="s">
        <v>229</v>
      </c>
      <c r="S29" s="2" t="s">
        <v>662</v>
      </c>
      <c r="T29" s="2" t="s">
        <v>231</v>
      </c>
      <c r="U29" s="2" t="s">
        <v>286</v>
      </c>
      <c r="V29" s="2" t="s">
        <v>233</v>
      </c>
      <c r="W29" s="2" t="s">
        <v>234</v>
      </c>
      <c r="X29" s="2" t="s">
        <v>235</v>
      </c>
      <c r="Y29" s="2" t="s">
        <v>229</v>
      </c>
      <c r="Z29" s="4"/>
      <c r="AA29" s="4">
        <f>=ROUNDDOWN({0},0)</f>
      </c>
      <c r="AB29" s="5"/>
      <c r="AC29" s="2" t="s">
        <v>663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 t="s">
        <v>229</v>
      </c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272</v>
      </c>
      <c r="BV29" s="2" t="s">
        <v>226</v>
      </c>
      <c r="BW29" s="2" t="s">
        <v>229</v>
      </c>
      <c r="BX29" s="2" t="s">
        <v>229</v>
      </c>
      <c r="BY29" s="2" t="s">
        <v>241</v>
      </c>
      <c r="BZ29" s="2" t="s">
        <v>229</v>
      </c>
      <c r="CA29" s="4"/>
      <c r="CB29" s="8"/>
      <c r="CC29" s="4"/>
      <c r="CD29" s="8"/>
      <c r="CE29" s="7"/>
      <c r="CF29" s="7"/>
      <c r="CG29" s="2" t="s">
        <v>272</v>
      </c>
      <c r="CH29" s="2" t="s">
        <v>226</v>
      </c>
      <c r="CI29" s="2" t="s">
        <v>229</v>
      </c>
      <c r="CJ29" s="2" t="s">
        <v>229</v>
      </c>
      <c r="CK29" s="2" t="s">
        <v>241</v>
      </c>
      <c r="CL29" s="2" t="s">
        <v>229</v>
      </c>
      <c r="CM29" s="4"/>
      <c r="CN29" s="8"/>
      <c r="CO29" s="4"/>
      <c r="CP29" s="8"/>
      <c r="CQ29" s="7"/>
      <c r="CR29" s="7"/>
      <c r="CS29" s="2" t="s">
        <v>272</v>
      </c>
      <c r="CT29" s="2" t="s">
        <v>226</v>
      </c>
      <c r="CU29" s="2" t="s">
        <v>229</v>
      </c>
      <c r="CV29" s="2" t="s">
        <v>229</v>
      </c>
      <c r="CW29" s="2" t="s">
        <v>241</v>
      </c>
      <c r="CX29" s="2" t="s">
        <v>229</v>
      </c>
      <c r="CY29" s="4"/>
      <c r="CZ29" s="8"/>
      <c r="DA29" s="4"/>
      <c r="DB29" s="8"/>
      <c r="DC29" s="7"/>
      <c r="DD29" s="7"/>
      <c r="DE29" s="2" t="s">
        <v>272</v>
      </c>
      <c r="DF29" s="2" t="s">
        <v>226</v>
      </c>
      <c r="DG29" s="2" t="s">
        <v>229</v>
      </c>
      <c r="DH29" s="2" t="s">
        <v>229</v>
      </c>
      <c r="DI29" s="2" t="s">
        <v>241</v>
      </c>
      <c r="DJ29" s="2" t="s">
        <v>229</v>
      </c>
      <c r="DK29" s="4"/>
      <c r="DL29" s="8"/>
      <c r="DM29" s="4"/>
      <c r="DN29" s="8"/>
      <c r="DO29" s="7"/>
      <c r="DP29" s="7"/>
      <c r="DQ29" s="2" t="s">
        <v>239</v>
      </c>
      <c r="DR29" s="2" t="s">
        <v>226</v>
      </c>
      <c r="DS29" s="2" t="s">
        <v>229</v>
      </c>
      <c r="DT29" s="2" t="s">
        <v>229</v>
      </c>
      <c r="DU29" s="2" t="s">
        <v>241</v>
      </c>
      <c r="DV29" s="2" t="s">
        <v>229</v>
      </c>
      <c r="DW29" s="4"/>
      <c r="DX29" s="8"/>
      <c r="DY29" s="4"/>
      <c r="DZ29" s="8"/>
      <c r="EA29" s="7"/>
      <c r="EB29" s="7"/>
      <c r="EC29" s="2" t="s">
        <v>272</v>
      </c>
      <c r="ED29" s="2" t="s">
        <v>226</v>
      </c>
      <c r="EE29" s="2" t="s">
        <v>229</v>
      </c>
      <c r="EF29" s="2" t="s">
        <v>229</v>
      </c>
      <c r="EG29" s="2" t="s">
        <v>241</v>
      </c>
      <c r="EH29" s="2" t="s">
        <v>229</v>
      </c>
      <c r="EI29" s="4"/>
      <c r="EJ29" s="8"/>
      <c r="EK29" s="4"/>
      <c r="EL29" s="8"/>
      <c r="EM29" s="7"/>
      <c r="EN29" s="7"/>
      <c r="EO29" s="2" t="s">
        <v>272</v>
      </c>
      <c r="EP29" s="2" t="s">
        <v>226</v>
      </c>
      <c r="EQ29" s="2" t="s">
        <v>229</v>
      </c>
      <c r="ER29" s="2" t="s">
        <v>229</v>
      </c>
      <c r="ES29" s="2" t="s">
        <v>241</v>
      </c>
      <c r="ET29" s="2" t="s">
        <v>229</v>
      </c>
      <c r="EU29" s="4"/>
      <c r="EV29" s="8"/>
      <c r="EW29" s="4"/>
      <c r="EX29" s="8"/>
      <c r="EY29" s="7"/>
      <c r="EZ29" s="7"/>
      <c r="FA29" s="2" t="s">
        <v>272</v>
      </c>
      <c r="FB29" s="2" t="s">
        <v>226</v>
      </c>
      <c r="FC29" s="2" t="s">
        <v>229</v>
      </c>
      <c r="FD29" s="2" t="s">
        <v>229</v>
      </c>
      <c r="FE29" s="2" t="s">
        <v>241</v>
      </c>
      <c r="FF29" s="2" t="s">
        <v>229</v>
      </c>
      <c r="FG29" s="4"/>
      <c r="FH29" s="8"/>
      <c r="FI29" s="4"/>
      <c r="FJ29" s="8"/>
      <c r="FK29" s="7"/>
      <c r="FL29" s="7"/>
      <c r="FM29" s="2" t="s">
        <v>239</v>
      </c>
      <c r="FN29" s="2" t="s">
        <v>226</v>
      </c>
      <c r="FO29" s="2" t="s">
        <v>229</v>
      </c>
      <c r="FP29" s="2" t="s">
        <v>229</v>
      </c>
      <c r="FQ29" s="2" t="s">
        <v>241</v>
      </c>
      <c r="FR29" s="2" t="s">
        <v>229</v>
      </c>
      <c r="FS29" s="4"/>
      <c r="FT29" s="8"/>
      <c r="FU29" s="4"/>
      <c r="FV29" s="8"/>
      <c r="FW29" s="7"/>
      <c r="FX29" s="7"/>
      <c r="FY29" s="2" t="s">
        <v>239</v>
      </c>
      <c r="FZ29" s="2" t="s">
        <v>226</v>
      </c>
      <c r="GA29" s="2" t="s">
        <v>229</v>
      </c>
      <c r="GB29" s="2" t="s">
        <v>229</v>
      </c>
      <c r="GC29" s="2" t="s">
        <v>241</v>
      </c>
      <c r="GD29" s="2" t="s">
        <v>229</v>
      </c>
      <c r="GE29" s="4"/>
      <c r="GF29" s="8"/>
      <c r="GG29" s="4"/>
      <c r="GH29" s="8"/>
      <c r="GI29" s="7"/>
      <c r="GJ29" s="7"/>
      <c r="GK29" s="2" t="s">
        <v>272</v>
      </c>
      <c r="GL29" s="2" t="s">
        <v>226</v>
      </c>
      <c r="GM29" s="2" t="s">
        <v>229</v>
      </c>
      <c r="GN29" s="2" t="s">
        <v>229</v>
      </c>
      <c r="GO29" s="2" t="s">
        <v>241</v>
      </c>
      <c r="GP29" s="2" t="s">
        <v>229</v>
      </c>
      <c r="GQ29" s="4"/>
      <c r="GR29" s="8"/>
      <c r="GS29" s="4"/>
      <c r="GT29" s="8"/>
      <c r="GU29" s="7"/>
      <c r="GV29" s="7"/>
      <c r="GW29" s="2" t="s">
        <v>272</v>
      </c>
      <c r="GX29" s="2" t="s">
        <v>226</v>
      </c>
      <c r="GY29" s="2" t="s">
        <v>229</v>
      </c>
      <c r="GZ29" s="2" t="s">
        <v>229</v>
      </c>
      <c r="HA29" s="2" t="s">
        <v>241</v>
      </c>
      <c r="HB29" s="2" t="s">
        <v>229</v>
      </c>
      <c r="HC29" s="4"/>
      <c r="HD29" s="8"/>
      <c r="HE29" s="4"/>
      <c r="HF29" s="8"/>
      <c r="HG29" s="7"/>
      <c r="HH29" s="7"/>
      <c r="HI29" s="2" t="s">
        <v>272</v>
      </c>
      <c r="HJ29" s="2" t="s">
        <v>226</v>
      </c>
      <c r="HK29" s="2" t="s">
        <v>229</v>
      </c>
      <c r="HL29" s="2" t="s">
        <v>229</v>
      </c>
      <c r="HM29" s="2" t="s">
        <v>241</v>
      </c>
      <c r="HN29" s="2" t="s">
        <v>229</v>
      </c>
      <c r="HO29" s="4"/>
      <c r="HP29" s="8"/>
      <c r="HQ29" s="4"/>
      <c r="HR29" s="8"/>
      <c r="HS29" s="7"/>
      <c r="HT29" s="7"/>
      <c r="HU29" s="2" t="s">
        <v>272</v>
      </c>
      <c r="HV29" s="2" t="s">
        <v>226</v>
      </c>
      <c r="HW29" s="2" t="s">
        <v>229</v>
      </c>
      <c r="HX29" s="2" t="s">
        <v>229</v>
      </c>
      <c r="HY29" s="2" t="s">
        <v>241</v>
      </c>
      <c r="HZ29" s="2" t="s">
        <v>229</v>
      </c>
      <c r="IA29" s="4"/>
      <c r="IB29" s="8"/>
      <c r="IC29" s="4"/>
      <c r="ID29" s="8"/>
      <c r="IE29" s="7"/>
      <c r="IF29" s="7"/>
      <c r="IG29" s="2" t="s">
        <v>272</v>
      </c>
      <c r="IH29" s="2" t="s">
        <v>226</v>
      </c>
      <c r="II29" s="2" t="s">
        <v>229</v>
      </c>
      <c r="IJ29" s="2" t="s">
        <v>229</v>
      </c>
      <c r="IK29" s="2" t="s">
        <v>241</v>
      </c>
      <c r="IL29" s="2" t="s">
        <v>229</v>
      </c>
      <c r="IM29" s="4"/>
      <c r="IN29" s="8"/>
      <c r="IO29" s="4"/>
      <c r="IP29" s="8"/>
      <c r="IQ29" s="7"/>
      <c r="IR29" s="7"/>
      <c r="IS29" s="2" t="s">
        <v>664</v>
      </c>
      <c r="IT29" s="2" t="s">
        <v>226</v>
      </c>
      <c r="IU29" s="2" t="s">
        <v>229</v>
      </c>
      <c r="IV29" s="2" t="s">
        <v>229</v>
      </c>
      <c r="IW29" s="2" t="s">
        <v>241</v>
      </c>
      <c r="IX29" s="2" t="s">
        <v>229</v>
      </c>
      <c r="IY29" s="4"/>
      <c r="IZ29" s="8"/>
      <c r="JA29" s="4"/>
      <c r="JB29" s="8"/>
      <c r="JC29" s="7"/>
      <c r="JD29" s="7"/>
      <c r="JE29" s="2" t="s">
        <v>272</v>
      </c>
      <c r="JF29" s="2" t="s">
        <v>226</v>
      </c>
      <c r="JG29" s="2" t="s">
        <v>229</v>
      </c>
      <c r="JH29" s="2" t="s">
        <v>229</v>
      </c>
      <c r="JI29" s="2" t="s">
        <v>241</v>
      </c>
      <c r="JJ29" s="2" t="s">
        <v>229</v>
      </c>
      <c r="JK29" s="4"/>
      <c r="JL29" s="8"/>
      <c r="JM29" s="4"/>
      <c r="JN29" s="8"/>
      <c r="JO29" s="7"/>
      <c r="JP29" s="7"/>
      <c r="JQ29" s="2" t="s">
        <v>272</v>
      </c>
      <c r="JR29" s="2" t="s">
        <v>226</v>
      </c>
      <c r="JS29" s="2" t="s">
        <v>229</v>
      </c>
      <c r="JT29" s="2" t="s">
        <v>229</v>
      </c>
      <c r="JU29" s="2" t="s">
        <v>241</v>
      </c>
      <c r="JV29" s="2" t="s">
        <v>229</v>
      </c>
      <c r="JW29" s="4"/>
      <c r="JX29" s="8"/>
      <c r="JY29" s="4"/>
      <c r="JZ29" s="8"/>
      <c r="KA29" s="7"/>
      <c r="KB29" s="7"/>
      <c r="KC29" s="2" t="s">
        <v>272</v>
      </c>
      <c r="KD29" s="2" t="s">
        <v>226</v>
      </c>
      <c r="KE29" s="2" t="s">
        <v>229</v>
      </c>
      <c r="KF29" s="2" t="s">
        <v>229</v>
      </c>
      <c r="KG29" s="2" t="s">
        <v>241</v>
      </c>
      <c r="KH29" s="2" t="s">
        <v>229</v>
      </c>
      <c r="KI29" s="4"/>
      <c r="KJ29" s="8"/>
      <c r="KK29" s="4"/>
      <c r="KL29" s="8"/>
      <c r="KM29" s="7"/>
      <c r="KN29" s="7"/>
      <c r="KO29" s="2" t="s">
        <v>272</v>
      </c>
      <c r="KP29" s="2" t="s">
        <v>226</v>
      </c>
      <c r="KQ29" s="2" t="s">
        <v>229</v>
      </c>
      <c r="KR29" s="2" t="s">
        <v>229</v>
      </c>
      <c r="KS29" s="2" t="s">
        <v>241</v>
      </c>
      <c r="KT29" s="2" t="s">
        <v>229</v>
      </c>
      <c r="KU29" s="4"/>
      <c r="KV29" s="8"/>
      <c r="KW29" s="4"/>
      <c r="KX29" s="8"/>
      <c r="KY29" s="7"/>
      <c r="KZ29" s="7"/>
      <c r="LA29" s="2" t="s">
        <v>272</v>
      </c>
      <c r="LB29" s="2" t="s">
        <v>226</v>
      </c>
      <c r="LC29" s="2" t="s">
        <v>229</v>
      </c>
      <c r="LD29" s="2" t="s">
        <v>229</v>
      </c>
      <c r="LE29" s="2" t="s">
        <v>241</v>
      </c>
      <c r="LF29" s="2" t="s">
        <v>229</v>
      </c>
      <c r="LG29" s="4"/>
      <c r="LH29" s="8"/>
      <c r="LI29" s="4"/>
      <c r="LJ29" s="8"/>
      <c r="LK29" s="7"/>
      <c r="LL29" s="7"/>
      <c r="LM29" s="2" t="s">
        <v>272</v>
      </c>
      <c r="LN29" s="2" t="s">
        <v>226</v>
      </c>
      <c r="LO29" s="2" t="s">
        <v>229</v>
      </c>
      <c r="LP29" s="2" t="s">
        <v>229</v>
      </c>
      <c r="LQ29" s="2" t="s">
        <v>241</v>
      </c>
      <c r="LR29" s="2" t="s">
        <v>229</v>
      </c>
      <c r="LS29" s="4"/>
      <c r="LT29" s="8"/>
      <c r="LU29" s="4"/>
      <c r="LV29" s="8"/>
      <c r="LW29" s="7"/>
      <c r="LX29" s="7"/>
      <c r="LY29" s="2" t="s">
        <v>664</v>
      </c>
      <c r="LZ29" s="2" t="s">
        <v>226</v>
      </c>
      <c r="MA29" s="2" t="s">
        <v>229</v>
      </c>
      <c r="MB29" s="2" t="s">
        <v>229</v>
      </c>
      <c r="MC29" s="2" t="s">
        <v>241</v>
      </c>
      <c r="MD29" s="2" t="s">
        <v>229</v>
      </c>
      <c r="ME29" s="4"/>
      <c r="MF29" s="8"/>
      <c r="MG29" s="4"/>
      <c r="MH29" s="8"/>
      <c r="MI29" s="7"/>
      <c r="MJ29" s="7"/>
      <c r="MK29" s="2" t="s">
        <v>272</v>
      </c>
      <c r="ML29" s="2" t="s">
        <v>226</v>
      </c>
      <c r="MM29" s="2" t="s">
        <v>229</v>
      </c>
      <c r="MN29" s="2" t="s">
        <v>229</v>
      </c>
      <c r="MO29" s="2" t="s">
        <v>241</v>
      </c>
      <c r="MP29" s="2" t="s">
        <v>229</v>
      </c>
      <c r="MQ29" s="4"/>
      <c r="MR29" s="8"/>
      <c r="MS29" s="4"/>
      <c r="MT29" s="8"/>
      <c r="MU29" s="7"/>
      <c r="MV29" s="7"/>
      <c r="MW29" s="2" t="s">
        <v>272</v>
      </c>
      <c r="MX29" s="2" t="s">
        <v>226</v>
      </c>
      <c r="MY29" s="2" t="s">
        <v>229</v>
      </c>
      <c r="MZ29" s="2" t="s">
        <v>229</v>
      </c>
      <c r="NA29" s="2" t="s">
        <v>241</v>
      </c>
      <c r="NB29" s="2" t="s">
        <v>229</v>
      </c>
      <c r="NC29" s="4"/>
      <c r="ND29" s="8"/>
      <c r="NE29" s="4"/>
      <c r="NF29" s="8"/>
      <c r="NG29" s="7"/>
      <c r="NH29" s="7"/>
      <c r="NI29" s="2" t="s">
        <v>229</v>
      </c>
      <c r="NJ29" s="2" t="s">
        <v>229</v>
      </c>
      <c r="NK29" s="2" t="s">
        <v>229</v>
      </c>
      <c r="NL29" s="2" t="s">
        <v>229</v>
      </c>
      <c r="NM29" s="2" t="s">
        <v>229</v>
      </c>
      <c r="NN29" s="2" t="s">
        <v>229</v>
      </c>
      <c r="NO29" s="4"/>
      <c r="NP29" s="8"/>
      <c r="NQ29" s="4"/>
      <c r="NR29" s="8"/>
      <c r="NS29" s="7"/>
      <c r="NT29" s="7"/>
      <c r="NU29" s="2" t="s">
        <v>272</v>
      </c>
      <c r="NV29" s="2" t="s">
        <v>226</v>
      </c>
      <c r="NW29" s="2" t="s">
        <v>229</v>
      </c>
      <c r="NX29" s="2" t="s">
        <v>229</v>
      </c>
      <c r="NY29" s="2" t="s">
        <v>241</v>
      </c>
      <c r="NZ29" s="2" t="s">
        <v>229</v>
      </c>
      <c r="OA29" s="4"/>
      <c r="OB29" s="8"/>
      <c r="OC29" s="4"/>
      <c r="OD29" s="8"/>
      <c r="OE29" s="7"/>
      <c r="OF29" s="7"/>
      <c r="OG29" s="2" t="s">
        <v>272</v>
      </c>
      <c r="OH29" s="2" t="s">
        <v>226</v>
      </c>
      <c r="OI29" s="2" t="s">
        <v>229</v>
      </c>
      <c r="OJ29" s="2" t="s">
        <v>229</v>
      </c>
      <c r="OK29" s="2" t="s">
        <v>241</v>
      </c>
      <c r="OL29" s="2" t="s">
        <v>229</v>
      </c>
      <c r="OM29" s="4"/>
      <c r="ON29" s="8"/>
      <c r="OO29" s="4"/>
      <c r="OP29" s="8"/>
      <c r="OQ29" s="7"/>
      <c r="OR29" s="7"/>
      <c r="OS29" s="2" t="s">
        <v>229</v>
      </c>
      <c r="OT29" s="2" t="s">
        <v>229</v>
      </c>
      <c r="OU29" s="2" t="s">
        <v>229</v>
      </c>
      <c r="OV29" s="2" t="s">
        <v>229</v>
      </c>
      <c r="OW29" s="2" t="s">
        <v>229</v>
      </c>
      <c r="OX29" s="2" t="s">
        <v>229</v>
      </c>
      <c r="OY29" s="4"/>
      <c r="OZ29" s="8"/>
      <c r="PA29" s="4"/>
      <c r="PB29" s="8"/>
      <c r="PC29" s="7"/>
      <c r="PD29" s="7"/>
      <c r="PE29" s="2" t="s">
        <v>229</v>
      </c>
      <c r="PF29" s="2" t="s">
        <v>229</v>
      </c>
      <c r="PG29" s="2" t="s">
        <v>229</v>
      </c>
      <c r="PH29" s="2" t="s">
        <v>229</v>
      </c>
      <c r="PI29" s="2" t="s">
        <v>229</v>
      </c>
      <c r="PJ29" s="2" t="s">
        <v>229</v>
      </c>
      <c r="PK29" s="4"/>
      <c r="PL29" s="8"/>
      <c r="PM29" s="4"/>
      <c r="PN29" s="8"/>
      <c r="PO29" s="7"/>
      <c r="PP29" s="7"/>
      <c r="PQ29" s="2" t="s">
        <v>272</v>
      </c>
      <c r="PR29" s="2" t="s">
        <v>226</v>
      </c>
      <c r="PS29" s="2" t="s">
        <v>229</v>
      </c>
      <c r="PT29" s="2" t="s">
        <v>229</v>
      </c>
      <c r="PU29" s="2" t="s">
        <v>241</v>
      </c>
      <c r="PV29" s="2" t="s">
        <v>229</v>
      </c>
      <c r="PW29" s="4"/>
      <c r="PX29" s="8"/>
      <c r="PY29" s="4"/>
      <c r="PZ29" s="8"/>
      <c r="QA29" s="7"/>
      <c r="QB29" s="7"/>
      <c r="QC29" s="2" t="s">
        <v>281</v>
      </c>
      <c r="QD29" s="2" t="s">
        <v>226</v>
      </c>
      <c r="QE29" s="2" t="s">
        <v>229</v>
      </c>
      <c r="QF29" s="2" t="s">
        <v>229</v>
      </c>
      <c r="QG29" s="2" t="s">
        <v>241</v>
      </c>
      <c r="QH29" s="2" t="s">
        <v>229</v>
      </c>
      <c r="QI29" s="4"/>
      <c r="QJ29" s="8"/>
      <c r="QK29" s="4"/>
      <c r="QL29" s="8"/>
      <c r="QM29" s="7"/>
      <c r="QN29" s="7"/>
      <c r="QO29" s="2" t="s">
        <v>272</v>
      </c>
      <c r="QP29" s="2" t="s">
        <v>226</v>
      </c>
      <c r="QQ29" s="2" t="s">
        <v>229</v>
      </c>
      <c r="QR29" s="2" t="s">
        <v>229</v>
      </c>
      <c r="QS29" s="2" t="s">
        <v>241</v>
      </c>
      <c r="QT29" s="2" t="s">
        <v>229</v>
      </c>
      <c r="QU29" s="4"/>
      <c r="QV29" s="8"/>
      <c r="QW29" s="4"/>
      <c r="QX29" s="8"/>
      <c r="QY29" s="7"/>
      <c r="QZ29" s="7"/>
      <c r="RA29" s="2" t="s">
        <v>272</v>
      </c>
      <c r="RB29" s="2" t="s">
        <v>226</v>
      </c>
      <c r="RC29" s="2" t="s">
        <v>229</v>
      </c>
      <c r="RD29" s="2" t="s">
        <v>229</v>
      </c>
      <c r="RE29" s="2" t="s">
        <v>241</v>
      </c>
      <c r="RF29" s="2" t="s">
        <v>229</v>
      </c>
      <c r="RG29" s="4"/>
      <c r="RH29" s="8"/>
      <c r="RI29" s="4"/>
      <c r="RJ29" s="8"/>
      <c r="RK29" s="7"/>
      <c r="RL29" s="7"/>
      <c r="RM29" s="2" t="s">
        <v>272</v>
      </c>
      <c r="RN29" s="2" t="s">
        <v>226</v>
      </c>
      <c r="RO29" s="2" t="s">
        <v>229</v>
      </c>
      <c r="RP29" s="2" t="s">
        <v>229</v>
      </c>
      <c r="RQ29" s="2" t="s">
        <v>241</v>
      </c>
      <c r="RR29" s="2" t="s">
        <v>229</v>
      </c>
      <c r="RS29" s="4"/>
      <c r="RT29" s="8"/>
      <c r="RU29" s="4"/>
      <c r="RV29" s="8"/>
      <c r="RW29" s="7"/>
      <c r="RX29" s="7"/>
      <c r="RY29" s="2" t="s">
        <v>229</v>
      </c>
      <c r="RZ29" s="2" t="s">
        <v>229</v>
      </c>
      <c r="SA29" s="2" t="s">
        <v>229</v>
      </c>
      <c r="SB29" s="2" t="s">
        <v>229</v>
      </c>
      <c r="SC29" s="2" t="s">
        <v>229</v>
      </c>
      <c r="SD29" s="2" t="s">
        <v>229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160</v>
      </c>
      <c r="VN29" s="4"/>
      <c r="VO29" s="4"/>
      <c r="VP29" s="4"/>
      <c r="VQ29" s="4"/>
      <c r="VR29" s="4"/>
      <c r="VS29" s="4"/>
    </row>
    <row r="30">
      <c r="A30" s="2" t="s">
        <v>667</v>
      </c>
      <c r="B30" s="2" t="s">
        <v>216</v>
      </c>
      <c r="C30" s="2" t="s">
        <v>217</v>
      </c>
      <c r="D30" s="2" t="s">
        <v>218</v>
      </c>
      <c r="E30" s="2" t="s">
        <v>219</v>
      </c>
      <c r="F30" s="2" t="s">
        <v>220</v>
      </c>
      <c r="G30" s="2" t="s">
        <v>221</v>
      </c>
      <c r="H30" s="2" t="s">
        <v>222</v>
      </c>
      <c r="I30" s="2" t="s">
        <v>223</v>
      </c>
      <c r="J30" s="2" t="s">
        <v>224</v>
      </c>
      <c r="K30" s="2" t="s">
        <v>668</v>
      </c>
      <c r="L30" s="3">
        <v>31.05</v>
      </c>
      <c r="M30" s="3">
        <v>32.6</v>
      </c>
      <c r="N30" s="3">
        <v>59.99</v>
      </c>
      <c r="O30" s="2" t="s">
        <v>226</v>
      </c>
      <c r="P30" s="2" t="s">
        <v>618</v>
      </c>
      <c r="Q30" s="2" t="s">
        <v>228</v>
      </c>
      <c r="R30" s="2" t="s">
        <v>229</v>
      </c>
      <c r="S30" s="2" t="s">
        <v>669</v>
      </c>
      <c r="T30" s="2" t="s">
        <v>231</v>
      </c>
      <c r="U30" s="2" t="s">
        <v>232</v>
      </c>
      <c r="V30" s="2" t="s">
        <v>233</v>
      </c>
      <c r="W30" s="2" t="s">
        <v>234</v>
      </c>
      <c r="X30" s="2" t="s">
        <v>235</v>
      </c>
      <c r="Y30" s="2" t="s">
        <v>229</v>
      </c>
      <c r="Z30" s="4"/>
      <c r="AA30" s="4">
        <f>=ROUNDDOWN({0},0)</f>
      </c>
      <c r="AB30" s="5"/>
      <c r="AC30" s="2" t="s">
        <v>663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 t="s">
        <v>229</v>
      </c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272</v>
      </c>
      <c r="BV30" s="2" t="s">
        <v>226</v>
      </c>
      <c r="BW30" s="2" t="s">
        <v>229</v>
      </c>
      <c r="BX30" s="2" t="s">
        <v>229</v>
      </c>
      <c r="BY30" s="2" t="s">
        <v>241</v>
      </c>
      <c r="BZ30" s="2" t="s">
        <v>229</v>
      </c>
      <c r="CA30" s="4"/>
      <c r="CB30" s="8"/>
      <c r="CC30" s="4"/>
      <c r="CD30" s="8"/>
      <c r="CE30" s="7"/>
      <c r="CF30" s="7"/>
      <c r="CG30" s="2" t="s">
        <v>272</v>
      </c>
      <c r="CH30" s="2" t="s">
        <v>226</v>
      </c>
      <c r="CI30" s="2" t="s">
        <v>229</v>
      </c>
      <c r="CJ30" s="2" t="s">
        <v>229</v>
      </c>
      <c r="CK30" s="2" t="s">
        <v>241</v>
      </c>
      <c r="CL30" s="2" t="s">
        <v>229</v>
      </c>
      <c r="CM30" s="4"/>
      <c r="CN30" s="8"/>
      <c r="CO30" s="4"/>
      <c r="CP30" s="8"/>
      <c r="CQ30" s="7"/>
      <c r="CR30" s="7"/>
      <c r="CS30" s="2" t="s">
        <v>272</v>
      </c>
      <c r="CT30" s="2" t="s">
        <v>226</v>
      </c>
      <c r="CU30" s="2" t="s">
        <v>229</v>
      </c>
      <c r="CV30" s="2" t="s">
        <v>229</v>
      </c>
      <c r="CW30" s="2" t="s">
        <v>241</v>
      </c>
      <c r="CX30" s="2" t="s">
        <v>229</v>
      </c>
      <c r="CY30" s="4"/>
      <c r="CZ30" s="8"/>
      <c r="DA30" s="4"/>
      <c r="DB30" s="8"/>
      <c r="DC30" s="7"/>
      <c r="DD30" s="7"/>
      <c r="DE30" s="2" t="s">
        <v>272</v>
      </c>
      <c r="DF30" s="2" t="s">
        <v>226</v>
      </c>
      <c r="DG30" s="2" t="s">
        <v>229</v>
      </c>
      <c r="DH30" s="2" t="s">
        <v>229</v>
      </c>
      <c r="DI30" s="2" t="s">
        <v>241</v>
      </c>
      <c r="DJ30" s="2" t="s">
        <v>229</v>
      </c>
      <c r="DK30" s="4"/>
      <c r="DL30" s="8"/>
      <c r="DM30" s="4"/>
      <c r="DN30" s="8"/>
      <c r="DO30" s="7"/>
      <c r="DP30" s="7"/>
      <c r="DQ30" s="2" t="s">
        <v>239</v>
      </c>
      <c r="DR30" s="2" t="s">
        <v>226</v>
      </c>
      <c r="DS30" s="2" t="s">
        <v>229</v>
      </c>
      <c r="DT30" s="2" t="s">
        <v>229</v>
      </c>
      <c r="DU30" s="2" t="s">
        <v>241</v>
      </c>
      <c r="DV30" s="2" t="s">
        <v>229</v>
      </c>
      <c r="DW30" s="4"/>
      <c r="DX30" s="8"/>
      <c r="DY30" s="4"/>
      <c r="DZ30" s="8"/>
      <c r="EA30" s="7"/>
      <c r="EB30" s="7"/>
      <c r="EC30" s="2" t="s">
        <v>272</v>
      </c>
      <c r="ED30" s="2" t="s">
        <v>226</v>
      </c>
      <c r="EE30" s="2" t="s">
        <v>229</v>
      </c>
      <c r="EF30" s="2" t="s">
        <v>229</v>
      </c>
      <c r="EG30" s="2" t="s">
        <v>241</v>
      </c>
      <c r="EH30" s="2" t="s">
        <v>229</v>
      </c>
      <c r="EI30" s="4"/>
      <c r="EJ30" s="8"/>
      <c r="EK30" s="4"/>
      <c r="EL30" s="8"/>
      <c r="EM30" s="7"/>
      <c r="EN30" s="7"/>
      <c r="EO30" s="2" t="s">
        <v>272</v>
      </c>
      <c r="EP30" s="2" t="s">
        <v>226</v>
      </c>
      <c r="EQ30" s="2" t="s">
        <v>229</v>
      </c>
      <c r="ER30" s="2" t="s">
        <v>229</v>
      </c>
      <c r="ES30" s="2" t="s">
        <v>241</v>
      </c>
      <c r="ET30" s="2" t="s">
        <v>229</v>
      </c>
      <c r="EU30" s="4"/>
      <c r="EV30" s="8"/>
      <c r="EW30" s="4"/>
      <c r="EX30" s="8"/>
      <c r="EY30" s="7"/>
      <c r="EZ30" s="7"/>
      <c r="FA30" s="2" t="s">
        <v>272</v>
      </c>
      <c r="FB30" s="2" t="s">
        <v>226</v>
      </c>
      <c r="FC30" s="2" t="s">
        <v>229</v>
      </c>
      <c r="FD30" s="2" t="s">
        <v>229</v>
      </c>
      <c r="FE30" s="2" t="s">
        <v>241</v>
      </c>
      <c r="FF30" s="2" t="s">
        <v>229</v>
      </c>
      <c r="FG30" s="4"/>
      <c r="FH30" s="8"/>
      <c r="FI30" s="4"/>
      <c r="FJ30" s="8"/>
      <c r="FK30" s="7"/>
      <c r="FL30" s="7"/>
      <c r="FM30" s="2" t="s">
        <v>239</v>
      </c>
      <c r="FN30" s="2" t="s">
        <v>226</v>
      </c>
      <c r="FO30" s="2" t="s">
        <v>229</v>
      </c>
      <c r="FP30" s="2" t="s">
        <v>229</v>
      </c>
      <c r="FQ30" s="2" t="s">
        <v>241</v>
      </c>
      <c r="FR30" s="2" t="s">
        <v>229</v>
      </c>
      <c r="FS30" s="4"/>
      <c r="FT30" s="8"/>
      <c r="FU30" s="4"/>
      <c r="FV30" s="8"/>
      <c r="FW30" s="7"/>
      <c r="FX30" s="7"/>
      <c r="FY30" s="2" t="s">
        <v>239</v>
      </c>
      <c r="FZ30" s="2" t="s">
        <v>226</v>
      </c>
      <c r="GA30" s="2" t="s">
        <v>229</v>
      </c>
      <c r="GB30" s="2" t="s">
        <v>229</v>
      </c>
      <c r="GC30" s="2" t="s">
        <v>241</v>
      </c>
      <c r="GD30" s="2" t="s">
        <v>229</v>
      </c>
      <c r="GE30" s="4"/>
      <c r="GF30" s="8"/>
      <c r="GG30" s="4"/>
      <c r="GH30" s="8"/>
      <c r="GI30" s="7"/>
      <c r="GJ30" s="7"/>
      <c r="GK30" s="2" t="s">
        <v>272</v>
      </c>
      <c r="GL30" s="2" t="s">
        <v>226</v>
      </c>
      <c r="GM30" s="2" t="s">
        <v>229</v>
      </c>
      <c r="GN30" s="2" t="s">
        <v>229</v>
      </c>
      <c r="GO30" s="2" t="s">
        <v>241</v>
      </c>
      <c r="GP30" s="2" t="s">
        <v>229</v>
      </c>
      <c r="GQ30" s="4"/>
      <c r="GR30" s="8"/>
      <c r="GS30" s="4"/>
      <c r="GT30" s="8"/>
      <c r="GU30" s="7"/>
      <c r="GV30" s="7"/>
      <c r="GW30" s="2" t="s">
        <v>272</v>
      </c>
      <c r="GX30" s="2" t="s">
        <v>226</v>
      </c>
      <c r="GY30" s="2" t="s">
        <v>229</v>
      </c>
      <c r="GZ30" s="2" t="s">
        <v>229</v>
      </c>
      <c r="HA30" s="2" t="s">
        <v>241</v>
      </c>
      <c r="HB30" s="2" t="s">
        <v>229</v>
      </c>
      <c r="HC30" s="4"/>
      <c r="HD30" s="8"/>
      <c r="HE30" s="4"/>
      <c r="HF30" s="8"/>
      <c r="HG30" s="7"/>
      <c r="HH30" s="7"/>
      <c r="HI30" s="2" t="s">
        <v>272</v>
      </c>
      <c r="HJ30" s="2" t="s">
        <v>226</v>
      </c>
      <c r="HK30" s="2" t="s">
        <v>229</v>
      </c>
      <c r="HL30" s="2" t="s">
        <v>229</v>
      </c>
      <c r="HM30" s="2" t="s">
        <v>241</v>
      </c>
      <c r="HN30" s="2" t="s">
        <v>229</v>
      </c>
      <c r="HO30" s="4"/>
      <c r="HP30" s="8"/>
      <c r="HQ30" s="4"/>
      <c r="HR30" s="8"/>
      <c r="HS30" s="7"/>
      <c r="HT30" s="7"/>
      <c r="HU30" s="2" t="s">
        <v>272</v>
      </c>
      <c r="HV30" s="2" t="s">
        <v>226</v>
      </c>
      <c r="HW30" s="2" t="s">
        <v>229</v>
      </c>
      <c r="HX30" s="2" t="s">
        <v>229</v>
      </c>
      <c r="HY30" s="2" t="s">
        <v>241</v>
      </c>
      <c r="HZ30" s="2" t="s">
        <v>229</v>
      </c>
      <c r="IA30" s="4"/>
      <c r="IB30" s="8"/>
      <c r="IC30" s="4"/>
      <c r="ID30" s="8"/>
      <c r="IE30" s="7"/>
      <c r="IF30" s="7"/>
      <c r="IG30" s="2" t="s">
        <v>272</v>
      </c>
      <c r="IH30" s="2" t="s">
        <v>226</v>
      </c>
      <c r="II30" s="2" t="s">
        <v>229</v>
      </c>
      <c r="IJ30" s="2" t="s">
        <v>229</v>
      </c>
      <c r="IK30" s="2" t="s">
        <v>241</v>
      </c>
      <c r="IL30" s="2" t="s">
        <v>229</v>
      </c>
      <c r="IM30" s="4"/>
      <c r="IN30" s="8"/>
      <c r="IO30" s="4"/>
      <c r="IP30" s="8"/>
      <c r="IQ30" s="7"/>
      <c r="IR30" s="7"/>
      <c r="IS30" s="2" t="s">
        <v>664</v>
      </c>
      <c r="IT30" s="2" t="s">
        <v>226</v>
      </c>
      <c r="IU30" s="2" t="s">
        <v>229</v>
      </c>
      <c r="IV30" s="2" t="s">
        <v>229</v>
      </c>
      <c r="IW30" s="2" t="s">
        <v>241</v>
      </c>
      <c r="IX30" s="2" t="s">
        <v>229</v>
      </c>
      <c r="IY30" s="4"/>
      <c r="IZ30" s="8"/>
      <c r="JA30" s="4"/>
      <c r="JB30" s="8"/>
      <c r="JC30" s="7"/>
      <c r="JD30" s="7"/>
      <c r="JE30" s="2" t="s">
        <v>272</v>
      </c>
      <c r="JF30" s="2" t="s">
        <v>226</v>
      </c>
      <c r="JG30" s="2" t="s">
        <v>229</v>
      </c>
      <c r="JH30" s="2" t="s">
        <v>229</v>
      </c>
      <c r="JI30" s="2" t="s">
        <v>241</v>
      </c>
      <c r="JJ30" s="2" t="s">
        <v>229</v>
      </c>
      <c r="JK30" s="4"/>
      <c r="JL30" s="8"/>
      <c r="JM30" s="4"/>
      <c r="JN30" s="8"/>
      <c r="JO30" s="7"/>
      <c r="JP30" s="7"/>
      <c r="JQ30" s="2" t="s">
        <v>272</v>
      </c>
      <c r="JR30" s="2" t="s">
        <v>226</v>
      </c>
      <c r="JS30" s="2" t="s">
        <v>229</v>
      </c>
      <c r="JT30" s="2" t="s">
        <v>229</v>
      </c>
      <c r="JU30" s="2" t="s">
        <v>241</v>
      </c>
      <c r="JV30" s="2" t="s">
        <v>229</v>
      </c>
      <c r="JW30" s="4"/>
      <c r="JX30" s="8"/>
      <c r="JY30" s="4"/>
      <c r="JZ30" s="8"/>
      <c r="KA30" s="7"/>
      <c r="KB30" s="7"/>
      <c r="KC30" s="2" t="s">
        <v>272</v>
      </c>
      <c r="KD30" s="2" t="s">
        <v>226</v>
      </c>
      <c r="KE30" s="2" t="s">
        <v>229</v>
      </c>
      <c r="KF30" s="2" t="s">
        <v>229</v>
      </c>
      <c r="KG30" s="2" t="s">
        <v>241</v>
      </c>
      <c r="KH30" s="2" t="s">
        <v>229</v>
      </c>
      <c r="KI30" s="4"/>
      <c r="KJ30" s="8"/>
      <c r="KK30" s="4"/>
      <c r="KL30" s="8"/>
      <c r="KM30" s="7"/>
      <c r="KN30" s="7"/>
      <c r="KO30" s="2" t="s">
        <v>272</v>
      </c>
      <c r="KP30" s="2" t="s">
        <v>226</v>
      </c>
      <c r="KQ30" s="2" t="s">
        <v>229</v>
      </c>
      <c r="KR30" s="2" t="s">
        <v>229</v>
      </c>
      <c r="KS30" s="2" t="s">
        <v>241</v>
      </c>
      <c r="KT30" s="2" t="s">
        <v>229</v>
      </c>
      <c r="KU30" s="4"/>
      <c r="KV30" s="8"/>
      <c r="KW30" s="4"/>
      <c r="KX30" s="8"/>
      <c r="KY30" s="7"/>
      <c r="KZ30" s="7"/>
      <c r="LA30" s="2" t="s">
        <v>272</v>
      </c>
      <c r="LB30" s="2" t="s">
        <v>226</v>
      </c>
      <c r="LC30" s="2" t="s">
        <v>229</v>
      </c>
      <c r="LD30" s="2" t="s">
        <v>229</v>
      </c>
      <c r="LE30" s="2" t="s">
        <v>241</v>
      </c>
      <c r="LF30" s="2" t="s">
        <v>229</v>
      </c>
      <c r="LG30" s="4"/>
      <c r="LH30" s="8"/>
      <c r="LI30" s="4"/>
      <c r="LJ30" s="8"/>
      <c r="LK30" s="7"/>
      <c r="LL30" s="7"/>
      <c r="LM30" s="2" t="s">
        <v>272</v>
      </c>
      <c r="LN30" s="2" t="s">
        <v>226</v>
      </c>
      <c r="LO30" s="2" t="s">
        <v>229</v>
      </c>
      <c r="LP30" s="2" t="s">
        <v>229</v>
      </c>
      <c r="LQ30" s="2" t="s">
        <v>241</v>
      </c>
      <c r="LR30" s="2" t="s">
        <v>229</v>
      </c>
      <c r="LS30" s="4"/>
      <c r="LT30" s="8"/>
      <c r="LU30" s="4"/>
      <c r="LV30" s="8"/>
      <c r="LW30" s="7"/>
      <c r="LX30" s="7"/>
      <c r="LY30" s="2" t="s">
        <v>664</v>
      </c>
      <c r="LZ30" s="2" t="s">
        <v>226</v>
      </c>
      <c r="MA30" s="2" t="s">
        <v>229</v>
      </c>
      <c r="MB30" s="2" t="s">
        <v>229</v>
      </c>
      <c r="MC30" s="2" t="s">
        <v>241</v>
      </c>
      <c r="MD30" s="2" t="s">
        <v>229</v>
      </c>
      <c r="ME30" s="4"/>
      <c r="MF30" s="8"/>
      <c r="MG30" s="4"/>
      <c r="MH30" s="8"/>
      <c r="MI30" s="7"/>
      <c r="MJ30" s="7"/>
      <c r="MK30" s="2" t="s">
        <v>272</v>
      </c>
      <c r="ML30" s="2" t="s">
        <v>226</v>
      </c>
      <c r="MM30" s="2" t="s">
        <v>229</v>
      </c>
      <c r="MN30" s="2" t="s">
        <v>229</v>
      </c>
      <c r="MO30" s="2" t="s">
        <v>241</v>
      </c>
      <c r="MP30" s="2" t="s">
        <v>229</v>
      </c>
      <c r="MQ30" s="4"/>
      <c r="MR30" s="8"/>
      <c r="MS30" s="4"/>
      <c r="MT30" s="8"/>
      <c r="MU30" s="7"/>
      <c r="MV30" s="7"/>
      <c r="MW30" s="2" t="s">
        <v>272</v>
      </c>
      <c r="MX30" s="2" t="s">
        <v>226</v>
      </c>
      <c r="MY30" s="2" t="s">
        <v>229</v>
      </c>
      <c r="MZ30" s="2" t="s">
        <v>229</v>
      </c>
      <c r="NA30" s="2" t="s">
        <v>241</v>
      </c>
      <c r="NB30" s="2" t="s">
        <v>229</v>
      </c>
      <c r="NC30" s="4"/>
      <c r="ND30" s="8"/>
      <c r="NE30" s="4"/>
      <c r="NF30" s="8"/>
      <c r="NG30" s="7"/>
      <c r="NH30" s="7"/>
      <c r="NI30" s="2" t="s">
        <v>229</v>
      </c>
      <c r="NJ30" s="2" t="s">
        <v>229</v>
      </c>
      <c r="NK30" s="2" t="s">
        <v>229</v>
      </c>
      <c r="NL30" s="2" t="s">
        <v>229</v>
      </c>
      <c r="NM30" s="2" t="s">
        <v>229</v>
      </c>
      <c r="NN30" s="2" t="s">
        <v>229</v>
      </c>
      <c r="NO30" s="4"/>
      <c r="NP30" s="8"/>
      <c r="NQ30" s="4"/>
      <c r="NR30" s="8"/>
      <c r="NS30" s="7"/>
      <c r="NT30" s="7"/>
      <c r="NU30" s="2" t="s">
        <v>272</v>
      </c>
      <c r="NV30" s="2" t="s">
        <v>226</v>
      </c>
      <c r="NW30" s="2" t="s">
        <v>229</v>
      </c>
      <c r="NX30" s="2" t="s">
        <v>229</v>
      </c>
      <c r="NY30" s="2" t="s">
        <v>241</v>
      </c>
      <c r="NZ30" s="2" t="s">
        <v>229</v>
      </c>
      <c r="OA30" s="4"/>
      <c r="OB30" s="8"/>
      <c r="OC30" s="4"/>
      <c r="OD30" s="8"/>
      <c r="OE30" s="7"/>
      <c r="OF30" s="7"/>
      <c r="OG30" s="2" t="s">
        <v>272</v>
      </c>
      <c r="OH30" s="2" t="s">
        <v>226</v>
      </c>
      <c r="OI30" s="2" t="s">
        <v>229</v>
      </c>
      <c r="OJ30" s="2" t="s">
        <v>229</v>
      </c>
      <c r="OK30" s="2" t="s">
        <v>241</v>
      </c>
      <c r="OL30" s="2" t="s">
        <v>229</v>
      </c>
      <c r="OM30" s="4"/>
      <c r="ON30" s="8"/>
      <c r="OO30" s="4"/>
      <c r="OP30" s="8"/>
      <c r="OQ30" s="7"/>
      <c r="OR30" s="7"/>
      <c r="OS30" s="2" t="s">
        <v>229</v>
      </c>
      <c r="OT30" s="2" t="s">
        <v>229</v>
      </c>
      <c r="OU30" s="2" t="s">
        <v>229</v>
      </c>
      <c r="OV30" s="2" t="s">
        <v>229</v>
      </c>
      <c r="OW30" s="2" t="s">
        <v>229</v>
      </c>
      <c r="OX30" s="2" t="s">
        <v>229</v>
      </c>
      <c r="OY30" s="4"/>
      <c r="OZ30" s="8"/>
      <c r="PA30" s="4"/>
      <c r="PB30" s="8"/>
      <c r="PC30" s="7"/>
      <c r="PD30" s="7"/>
      <c r="PE30" s="2" t="s">
        <v>229</v>
      </c>
      <c r="PF30" s="2" t="s">
        <v>229</v>
      </c>
      <c r="PG30" s="2" t="s">
        <v>229</v>
      </c>
      <c r="PH30" s="2" t="s">
        <v>229</v>
      </c>
      <c r="PI30" s="2" t="s">
        <v>229</v>
      </c>
      <c r="PJ30" s="2" t="s">
        <v>229</v>
      </c>
      <c r="PK30" s="4"/>
      <c r="PL30" s="8"/>
      <c r="PM30" s="4"/>
      <c r="PN30" s="8"/>
      <c r="PO30" s="7"/>
      <c r="PP30" s="7"/>
      <c r="PQ30" s="2" t="s">
        <v>272</v>
      </c>
      <c r="PR30" s="2" t="s">
        <v>226</v>
      </c>
      <c r="PS30" s="2" t="s">
        <v>229</v>
      </c>
      <c r="PT30" s="2" t="s">
        <v>229</v>
      </c>
      <c r="PU30" s="2" t="s">
        <v>241</v>
      </c>
      <c r="PV30" s="2" t="s">
        <v>229</v>
      </c>
      <c r="PW30" s="4"/>
      <c r="PX30" s="8"/>
      <c r="PY30" s="4"/>
      <c r="PZ30" s="8"/>
      <c r="QA30" s="7"/>
      <c r="QB30" s="7"/>
      <c r="QC30" s="2" t="s">
        <v>281</v>
      </c>
      <c r="QD30" s="2" t="s">
        <v>226</v>
      </c>
      <c r="QE30" s="2" t="s">
        <v>229</v>
      </c>
      <c r="QF30" s="2" t="s">
        <v>229</v>
      </c>
      <c r="QG30" s="2" t="s">
        <v>241</v>
      </c>
      <c r="QH30" s="2" t="s">
        <v>229</v>
      </c>
      <c r="QI30" s="4"/>
      <c r="QJ30" s="8"/>
      <c r="QK30" s="4"/>
      <c r="QL30" s="8"/>
      <c r="QM30" s="7"/>
      <c r="QN30" s="7"/>
      <c r="QO30" s="2" t="s">
        <v>272</v>
      </c>
      <c r="QP30" s="2" t="s">
        <v>226</v>
      </c>
      <c r="QQ30" s="2" t="s">
        <v>229</v>
      </c>
      <c r="QR30" s="2" t="s">
        <v>229</v>
      </c>
      <c r="QS30" s="2" t="s">
        <v>241</v>
      </c>
      <c r="QT30" s="2" t="s">
        <v>229</v>
      </c>
      <c r="QU30" s="4"/>
      <c r="QV30" s="8"/>
      <c r="QW30" s="4"/>
      <c r="QX30" s="8"/>
      <c r="QY30" s="7"/>
      <c r="QZ30" s="7"/>
      <c r="RA30" s="2" t="s">
        <v>272</v>
      </c>
      <c r="RB30" s="2" t="s">
        <v>226</v>
      </c>
      <c r="RC30" s="2" t="s">
        <v>229</v>
      </c>
      <c r="RD30" s="2" t="s">
        <v>229</v>
      </c>
      <c r="RE30" s="2" t="s">
        <v>241</v>
      </c>
      <c r="RF30" s="2" t="s">
        <v>229</v>
      </c>
      <c r="RG30" s="4"/>
      <c r="RH30" s="8"/>
      <c r="RI30" s="4"/>
      <c r="RJ30" s="8"/>
      <c r="RK30" s="7"/>
      <c r="RL30" s="7"/>
      <c r="RM30" s="2" t="s">
        <v>272</v>
      </c>
      <c r="RN30" s="2" t="s">
        <v>226</v>
      </c>
      <c r="RO30" s="2" t="s">
        <v>229</v>
      </c>
      <c r="RP30" s="2" t="s">
        <v>229</v>
      </c>
      <c r="RQ30" s="2" t="s">
        <v>241</v>
      </c>
      <c r="RR30" s="2" t="s">
        <v>229</v>
      </c>
      <c r="RS30" s="4"/>
      <c r="RT30" s="8"/>
      <c r="RU30" s="4"/>
      <c r="RV30" s="8"/>
      <c r="RW30" s="7"/>
      <c r="RX30" s="7"/>
      <c r="RY30" s="2" t="s">
        <v>229</v>
      </c>
      <c r="RZ30" s="2" t="s">
        <v>229</v>
      </c>
      <c r="SA30" s="2" t="s">
        <v>229</v>
      </c>
      <c r="SB30" s="2" t="s">
        <v>229</v>
      </c>
      <c r="SC30" s="2" t="s">
        <v>229</v>
      </c>
      <c r="SD30" s="2" t="s">
        <v>229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>
        <v>75</v>
      </c>
      <c r="VN30" s="4"/>
      <c r="VO30" s="4"/>
      <c r="VP30" s="4"/>
      <c r="VQ30" s="4"/>
      <c r="VR30" s="4"/>
      <c r="VS30" s="4"/>
    </row>
    <row r="31">
      <c r="A31" s="2" t="s">
        <v>670</v>
      </c>
      <c r="B31" s="2" t="s">
        <v>216</v>
      </c>
      <c r="C31" s="2" t="s">
        <v>217</v>
      </c>
      <c r="D31" s="2" t="s">
        <v>218</v>
      </c>
      <c r="E31" s="2" t="s">
        <v>219</v>
      </c>
      <c r="F31" s="2" t="s">
        <v>220</v>
      </c>
      <c r="G31" s="2" t="s">
        <v>221</v>
      </c>
      <c r="H31" s="2" t="s">
        <v>222</v>
      </c>
      <c r="I31" s="2" t="s">
        <v>223</v>
      </c>
      <c r="J31" s="2" t="s">
        <v>285</v>
      </c>
      <c r="K31" s="2" t="s">
        <v>668</v>
      </c>
      <c r="L31" s="3">
        <v>36.72</v>
      </c>
      <c r="M31" s="3">
        <v>38.56</v>
      </c>
      <c r="N31" s="3">
        <v>69.99</v>
      </c>
      <c r="O31" s="2" t="s">
        <v>226</v>
      </c>
      <c r="P31" s="2" t="s">
        <v>618</v>
      </c>
      <c r="Q31" s="2" t="s">
        <v>228</v>
      </c>
      <c r="R31" s="2" t="s">
        <v>229</v>
      </c>
      <c r="S31" s="2" t="s">
        <v>669</v>
      </c>
      <c r="T31" s="2" t="s">
        <v>231</v>
      </c>
      <c r="U31" s="2" t="s">
        <v>286</v>
      </c>
      <c r="V31" s="2" t="s">
        <v>233</v>
      </c>
      <c r="W31" s="2" t="s">
        <v>234</v>
      </c>
      <c r="X31" s="2" t="s">
        <v>235</v>
      </c>
      <c r="Y31" s="2" t="s">
        <v>229</v>
      </c>
      <c r="Z31" s="4"/>
      <c r="AA31" s="4">
        <f>=ROUNDDOWN({0},0)</f>
      </c>
      <c r="AB31" s="5"/>
      <c r="AC31" s="2" t="s">
        <v>663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 t="s">
        <v>229</v>
      </c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272</v>
      </c>
      <c r="BV31" s="2" t="s">
        <v>226</v>
      </c>
      <c r="BW31" s="2" t="s">
        <v>229</v>
      </c>
      <c r="BX31" s="2" t="s">
        <v>229</v>
      </c>
      <c r="BY31" s="2" t="s">
        <v>241</v>
      </c>
      <c r="BZ31" s="2" t="s">
        <v>229</v>
      </c>
      <c r="CA31" s="4"/>
      <c r="CB31" s="8"/>
      <c r="CC31" s="4"/>
      <c r="CD31" s="8"/>
      <c r="CE31" s="7"/>
      <c r="CF31" s="7"/>
      <c r="CG31" s="2" t="s">
        <v>272</v>
      </c>
      <c r="CH31" s="2" t="s">
        <v>226</v>
      </c>
      <c r="CI31" s="2" t="s">
        <v>229</v>
      </c>
      <c r="CJ31" s="2" t="s">
        <v>229</v>
      </c>
      <c r="CK31" s="2" t="s">
        <v>241</v>
      </c>
      <c r="CL31" s="2" t="s">
        <v>229</v>
      </c>
      <c r="CM31" s="4"/>
      <c r="CN31" s="8"/>
      <c r="CO31" s="4"/>
      <c r="CP31" s="8"/>
      <c r="CQ31" s="7"/>
      <c r="CR31" s="7"/>
      <c r="CS31" s="2" t="s">
        <v>272</v>
      </c>
      <c r="CT31" s="2" t="s">
        <v>226</v>
      </c>
      <c r="CU31" s="2" t="s">
        <v>229</v>
      </c>
      <c r="CV31" s="2" t="s">
        <v>229</v>
      </c>
      <c r="CW31" s="2" t="s">
        <v>241</v>
      </c>
      <c r="CX31" s="2" t="s">
        <v>229</v>
      </c>
      <c r="CY31" s="4"/>
      <c r="CZ31" s="8"/>
      <c r="DA31" s="4"/>
      <c r="DB31" s="8"/>
      <c r="DC31" s="7"/>
      <c r="DD31" s="7"/>
      <c r="DE31" s="2" t="s">
        <v>272</v>
      </c>
      <c r="DF31" s="2" t="s">
        <v>226</v>
      </c>
      <c r="DG31" s="2" t="s">
        <v>229</v>
      </c>
      <c r="DH31" s="2" t="s">
        <v>229</v>
      </c>
      <c r="DI31" s="2" t="s">
        <v>241</v>
      </c>
      <c r="DJ31" s="2" t="s">
        <v>229</v>
      </c>
      <c r="DK31" s="4"/>
      <c r="DL31" s="8"/>
      <c r="DM31" s="4"/>
      <c r="DN31" s="8"/>
      <c r="DO31" s="7"/>
      <c r="DP31" s="7"/>
      <c r="DQ31" s="2" t="s">
        <v>239</v>
      </c>
      <c r="DR31" s="2" t="s">
        <v>226</v>
      </c>
      <c r="DS31" s="2" t="s">
        <v>229</v>
      </c>
      <c r="DT31" s="2" t="s">
        <v>229</v>
      </c>
      <c r="DU31" s="2" t="s">
        <v>241</v>
      </c>
      <c r="DV31" s="2" t="s">
        <v>229</v>
      </c>
      <c r="DW31" s="4"/>
      <c r="DX31" s="8"/>
      <c r="DY31" s="4"/>
      <c r="DZ31" s="8"/>
      <c r="EA31" s="7"/>
      <c r="EB31" s="7"/>
      <c r="EC31" s="2" t="s">
        <v>272</v>
      </c>
      <c r="ED31" s="2" t="s">
        <v>226</v>
      </c>
      <c r="EE31" s="2" t="s">
        <v>229</v>
      </c>
      <c r="EF31" s="2" t="s">
        <v>229</v>
      </c>
      <c r="EG31" s="2" t="s">
        <v>241</v>
      </c>
      <c r="EH31" s="2" t="s">
        <v>229</v>
      </c>
      <c r="EI31" s="4"/>
      <c r="EJ31" s="8"/>
      <c r="EK31" s="4"/>
      <c r="EL31" s="8"/>
      <c r="EM31" s="7"/>
      <c r="EN31" s="7"/>
      <c r="EO31" s="2" t="s">
        <v>272</v>
      </c>
      <c r="EP31" s="2" t="s">
        <v>226</v>
      </c>
      <c r="EQ31" s="2" t="s">
        <v>229</v>
      </c>
      <c r="ER31" s="2" t="s">
        <v>229</v>
      </c>
      <c r="ES31" s="2" t="s">
        <v>241</v>
      </c>
      <c r="ET31" s="2" t="s">
        <v>229</v>
      </c>
      <c r="EU31" s="4"/>
      <c r="EV31" s="8"/>
      <c r="EW31" s="4"/>
      <c r="EX31" s="8"/>
      <c r="EY31" s="7"/>
      <c r="EZ31" s="7"/>
      <c r="FA31" s="2" t="s">
        <v>272</v>
      </c>
      <c r="FB31" s="2" t="s">
        <v>226</v>
      </c>
      <c r="FC31" s="2" t="s">
        <v>229</v>
      </c>
      <c r="FD31" s="2" t="s">
        <v>229</v>
      </c>
      <c r="FE31" s="2" t="s">
        <v>241</v>
      </c>
      <c r="FF31" s="2" t="s">
        <v>229</v>
      </c>
      <c r="FG31" s="4"/>
      <c r="FH31" s="8"/>
      <c r="FI31" s="4"/>
      <c r="FJ31" s="8"/>
      <c r="FK31" s="7"/>
      <c r="FL31" s="7"/>
      <c r="FM31" s="2" t="s">
        <v>239</v>
      </c>
      <c r="FN31" s="2" t="s">
        <v>226</v>
      </c>
      <c r="FO31" s="2" t="s">
        <v>229</v>
      </c>
      <c r="FP31" s="2" t="s">
        <v>229</v>
      </c>
      <c r="FQ31" s="2" t="s">
        <v>241</v>
      </c>
      <c r="FR31" s="2" t="s">
        <v>229</v>
      </c>
      <c r="FS31" s="4"/>
      <c r="FT31" s="8"/>
      <c r="FU31" s="4"/>
      <c r="FV31" s="8"/>
      <c r="FW31" s="7"/>
      <c r="FX31" s="7"/>
      <c r="FY31" s="2" t="s">
        <v>239</v>
      </c>
      <c r="FZ31" s="2" t="s">
        <v>226</v>
      </c>
      <c r="GA31" s="2" t="s">
        <v>229</v>
      </c>
      <c r="GB31" s="2" t="s">
        <v>229</v>
      </c>
      <c r="GC31" s="2" t="s">
        <v>241</v>
      </c>
      <c r="GD31" s="2" t="s">
        <v>229</v>
      </c>
      <c r="GE31" s="4"/>
      <c r="GF31" s="8"/>
      <c r="GG31" s="4"/>
      <c r="GH31" s="8"/>
      <c r="GI31" s="7"/>
      <c r="GJ31" s="7"/>
      <c r="GK31" s="2" t="s">
        <v>272</v>
      </c>
      <c r="GL31" s="2" t="s">
        <v>226</v>
      </c>
      <c r="GM31" s="2" t="s">
        <v>229</v>
      </c>
      <c r="GN31" s="2" t="s">
        <v>229</v>
      </c>
      <c r="GO31" s="2" t="s">
        <v>241</v>
      </c>
      <c r="GP31" s="2" t="s">
        <v>229</v>
      </c>
      <c r="GQ31" s="4"/>
      <c r="GR31" s="8"/>
      <c r="GS31" s="4"/>
      <c r="GT31" s="8"/>
      <c r="GU31" s="7"/>
      <c r="GV31" s="7"/>
      <c r="GW31" s="2" t="s">
        <v>272</v>
      </c>
      <c r="GX31" s="2" t="s">
        <v>226</v>
      </c>
      <c r="GY31" s="2" t="s">
        <v>229</v>
      </c>
      <c r="GZ31" s="2" t="s">
        <v>229</v>
      </c>
      <c r="HA31" s="2" t="s">
        <v>241</v>
      </c>
      <c r="HB31" s="2" t="s">
        <v>229</v>
      </c>
      <c r="HC31" s="4"/>
      <c r="HD31" s="8"/>
      <c r="HE31" s="4"/>
      <c r="HF31" s="8"/>
      <c r="HG31" s="7"/>
      <c r="HH31" s="7"/>
      <c r="HI31" s="2" t="s">
        <v>272</v>
      </c>
      <c r="HJ31" s="2" t="s">
        <v>226</v>
      </c>
      <c r="HK31" s="2" t="s">
        <v>229</v>
      </c>
      <c r="HL31" s="2" t="s">
        <v>229</v>
      </c>
      <c r="HM31" s="2" t="s">
        <v>241</v>
      </c>
      <c r="HN31" s="2" t="s">
        <v>229</v>
      </c>
      <c r="HO31" s="4"/>
      <c r="HP31" s="8"/>
      <c r="HQ31" s="4"/>
      <c r="HR31" s="8"/>
      <c r="HS31" s="7"/>
      <c r="HT31" s="7"/>
      <c r="HU31" s="2" t="s">
        <v>272</v>
      </c>
      <c r="HV31" s="2" t="s">
        <v>226</v>
      </c>
      <c r="HW31" s="2" t="s">
        <v>229</v>
      </c>
      <c r="HX31" s="2" t="s">
        <v>229</v>
      </c>
      <c r="HY31" s="2" t="s">
        <v>241</v>
      </c>
      <c r="HZ31" s="2" t="s">
        <v>229</v>
      </c>
      <c r="IA31" s="4"/>
      <c r="IB31" s="8"/>
      <c r="IC31" s="4"/>
      <c r="ID31" s="8"/>
      <c r="IE31" s="7"/>
      <c r="IF31" s="7"/>
      <c r="IG31" s="2" t="s">
        <v>272</v>
      </c>
      <c r="IH31" s="2" t="s">
        <v>226</v>
      </c>
      <c r="II31" s="2" t="s">
        <v>229</v>
      </c>
      <c r="IJ31" s="2" t="s">
        <v>229</v>
      </c>
      <c r="IK31" s="2" t="s">
        <v>241</v>
      </c>
      <c r="IL31" s="2" t="s">
        <v>229</v>
      </c>
      <c r="IM31" s="4"/>
      <c r="IN31" s="8"/>
      <c r="IO31" s="4"/>
      <c r="IP31" s="8"/>
      <c r="IQ31" s="7"/>
      <c r="IR31" s="7"/>
      <c r="IS31" s="2" t="s">
        <v>664</v>
      </c>
      <c r="IT31" s="2" t="s">
        <v>226</v>
      </c>
      <c r="IU31" s="2" t="s">
        <v>229</v>
      </c>
      <c r="IV31" s="2" t="s">
        <v>229</v>
      </c>
      <c r="IW31" s="2" t="s">
        <v>241</v>
      </c>
      <c r="IX31" s="2" t="s">
        <v>229</v>
      </c>
      <c r="IY31" s="4"/>
      <c r="IZ31" s="8"/>
      <c r="JA31" s="4"/>
      <c r="JB31" s="8"/>
      <c r="JC31" s="7"/>
      <c r="JD31" s="7"/>
      <c r="JE31" s="2" t="s">
        <v>272</v>
      </c>
      <c r="JF31" s="2" t="s">
        <v>226</v>
      </c>
      <c r="JG31" s="2" t="s">
        <v>229</v>
      </c>
      <c r="JH31" s="2" t="s">
        <v>229</v>
      </c>
      <c r="JI31" s="2" t="s">
        <v>241</v>
      </c>
      <c r="JJ31" s="2" t="s">
        <v>229</v>
      </c>
      <c r="JK31" s="4"/>
      <c r="JL31" s="8"/>
      <c r="JM31" s="4"/>
      <c r="JN31" s="8"/>
      <c r="JO31" s="7"/>
      <c r="JP31" s="7"/>
      <c r="JQ31" s="2" t="s">
        <v>272</v>
      </c>
      <c r="JR31" s="2" t="s">
        <v>226</v>
      </c>
      <c r="JS31" s="2" t="s">
        <v>229</v>
      </c>
      <c r="JT31" s="2" t="s">
        <v>229</v>
      </c>
      <c r="JU31" s="2" t="s">
        <v>241</v>
      </c>
      <c r="JV31" s="2" t="s">
        <v>229</v>
      </c>
      <c r="JW31" s="4"/>
      <c r="JX31" s="8"/>
      <c r="JY31" s="4"/>
      <c r="JZ31" s="8"/>
      <c r="KA31" s="7"/>
      <c r="KB31" s="7"/>
      <c r="KC31" s="2" t="s">
        <v>272</v>
      </c>
      <c r="KD31" s="2" t="s">
        <v>226</v>
      </c>
      <c r="KE31" s="2" t="s">
        <v>229</v>
      </c>
      <c r="KF31" s="2" t="s">
        <v>229</v>
      </c>
      <c r="KG31" s="2" t="s">
        <v>241</v>
      </c>
      <c r="KH31" s="2" t="s">
        <v>229</v>
      </c>
      <c r="KI31" s="4"/>
      <c r="KJ31" s="8"/>
      <c r="KK31" s="4"/>
      <c r="KL31" s="8"/>
      <c r="KM31" s="7"/>
      <c r="KN31" s="7"/>
      <c r="KO31" s="2" t="s">
        <v>272</v>
      </c>
      <c r="KP31" s="2" t="s">
        <v>226</v>
      </c>
      <c r="KQ31" s="2" t="s">
        <v>229</v>
      </c>
      <c r="KR31" s="2" t="s">
        <v>229</v>
      </c>
      <c r="KS31" s="2" t="s">
        <v>241</v>
      </c>
      <c r="KT31" s="2" t="s">
        <v>229</v>
      </c>
      <c r="KU31" s="4"/>
      <c r="KV31" s="8"/>
      <c r="KW31" s="4"/>
      <c r="KX31" s="8"/>
      <c r="KY31" s="7"/>
      <c r="KZ31" s="7"/>
      <c r="LA31" s="2" t="s">
        <v>272</v>
      </c>
      <c r="LB31" s="2" t="s">
        <v>226</v>
      </c>
      <c r="LC31" s="2" t="s">
        <v>229</v>
      </c>
      <c r="LD31" s="2" t="s">
        <v>229</v>
      </c>
      <c r="LE31" s="2" t="s">
        <v>241</v>
      </c>
      <c r="LF31" s="2" t="s">
        <v>229</v>
      </c>
      <c r="LG31" s="4"/>
      <c r="LH31" s="8"/>
      <c r="LI31" s="4"/>
      <c r="LJ31" s="8"/>
      <c r="LK31" s="7"/>
      <c r="LL31" s="7"/>
      <c r="LM31" s="2" t="s">
        <v>272</v>
      </c>
      <c r="LN31" s="2" t="s">
        <v>226</v>
      </c>
      <c r="LO31" s="2" t="s">
        <v>229</v>
      </c>
      <c r="LP31" s="2" t="s">
        <v>229</v>
      </c>
      <c r="LQ31" s="2" t="s">
        <v>241</v>
      </c>
      <c r="LR31" s="2" t="s">
        <v>229</v>
      </c>
      <c r="LS31" s="4"/>
      <c r="LT31" s="8"/>
      <c r="LU31" s="4"/>
      <c r="LV31" s="8"/>
      <c r="LW31" s="7"/>
      <c r="LX31" s="7"/>
      <c r="LY31" s="2" t="s">
        <v>664</v>
      </c>
      <c r="LZ31" s="2" t="s">
        <v>226</v>
      </c>
      <c r="MA31" s="2" t="s">
        <v>229</v>
      </c>
      <c r="MB31" s="2" t="s">
        <v>229</v>
      </c>
      <c r="MC31" s="2" t="s">
        <v>241</v>
      </c>
      <c r="MD31" s="2" t="s">
        <v>229</v>
      </c>
      <c r="ME31" s="4"/>
      <c r="MF31" s="8"/>
      <c r="MG31" s="4"/>
      <c r="MH31" s="8"/>
      <c r="MI31" s="7"/>
      <c r="MJ31" s="7"/>
      <c r="MK31" s="2" t="s">
        <v>272</v>
      </c>
      <c r="ML31" s="2" t="s">
        <v>226</v>
      </c>
      <c r="MM31" s="2" t="s">
        <v>229</v>
      </c>
      <c r="MN31" s="2" t="s">
        <v>229</v>
      </c>
      <c r="MO31" s="2" t="s">
        <v>241</v>
      </c>
      <c r="MP31" s="2" t="s">
        <v>229</v>
      </c>
      <c r="MQ31" s="4"/>
      <c r="MR31" s="8"/>
      <c r="MS31" s="4"/>
      <c r="MT31" s="8"/>
      <c r="MU31" s="7"/>
      <c r="MV31" s="7"/>
      <c r="MW31" s="2" t="s">
        <v>272</v>
      </c>
      <c r="MX31" s="2" t="s">
        <v>226</v>
      </c>
      <c r="MY31" s="2" t="s">
        <v>229</v>
      </c>
      <c r="MZ31" s="2" t="s">
        <v>229</v>
      </c>
      <c r="NA31" s="2" t="s">
        <v>241</v>
      </c>
      <c r="NB31" s="2" t="s">
        <v>229</v>
      </c>
      <c r="NC31" s="4"/>
      <c r="ND31" s="8"/>
      <c r="NE31" s="4"/>
      <c r="NF31" s="8"/>
      <c r="NG31" s="7"/>
      <c r="NH31" s="7"/>
      <c r="NI31" s="2" t="s">
        <v>229</v>
      </c>
      <c r="NJ31" s="2" t="s">
        <v>229</v>
      </c>
      <c r="NK31" s="2" t="s">
        <v>229</v>
      </c>
      <c r="NL31" s="2" t="s">
        <v>229</v>
      </c>
      <c r="NM31" s="2" t="s">
        <v>229</v>
      </c>
      <c r="NN31" s="2" t="s">
        <v>229</v>
      </c>
      <c r="NO31" s="4"/>
      <c r="NP31" s="8"/>
      <c r="NQ31" s="4"/>
      <c r="NR31" s="8"/>
      <c r="NS31" s="7"/>
      <c r="NT31" s="7"/>
      <c r="NU31" s="2" t="s">
        <v>272</v>
      </c>
      <c r="NV31" s="2" t="s">
        <v>226</v>
      </c>
      <c r="NW31" s="2" t="s">
        <v>229</v>
      </c>
      <c r="NX31" s="2" t="s">
        <v>229</v>
      </c>
      <c r="NY31" s="2" t="s">
        <v>241</v>
      </c>
      <c r="NZ31" s="2" t="s">
        <v>229</v>
      </c>
      <c r="OA31" s="4"/>
      <c r="OB31" s="8"/>
      <c r="OC31" s="4"/>
      <c r="OD31" s="8"/>
      <c r="OE31" s="7"/>
      <c r="OF31" s="7"/>
      <c r="OG31" s="2" t="s">
        <v>272</v>
      </c>
      <c r="OH31" s="2" t="s">
        <v>226</v>
      </c>
      <c r="OI31" s="2" t="s">
        <v>229</v>
      </c>
      <c r="OJ31" s="2" t="s">
        <v>229</v>
      </c>
      <c r="OK31" s="2" t="s">
        <v>241</v>
      </c>
      <c r="OL31" s="2" t="s">
        <v>229</v>
      </c>
      <c r="OM31" s="4"/>
      <c r="ON31" s="8"/>
      <c r="OO31" s="4"/>
      <c r="OP31" s="8"/>
      <c r="OQ31" s="7"/>
      <c r="OR31" s="7"/>
      <c r="OS31" s="2" t="s">
        <v>229</v>
      </c>
      <c r="OT31" s="2" t="s">
        <v>229</v>
      </c>
      <c r="OU31" s="2" t="s">
        <v>229</v>
      </c>
      <c r="OV31" s="2" t="s">
        <v>229</v>
      </c>
      <c r="OW31" s="2" t="s">
        <v>229</v>
      </c>
      <c r="OX31" s="2" t="s">
        <v>229</v>
      </c>
      <c r="OY31" s="4"/>
      <c r="OZ31" s="8"/>
      <c r="PA31" s="4"/>
      <c r="PB31" s="8"/>
      <c r="PC31" s="7"/>
      <c r="PD31" s="7"/>
      <c r="PE31" s="2" t="s">
        <v>229</v>
      </c>
      <c r="PF31" s="2" t="s">
        <v>229</v>
      </c>
      <c r="PG31" s="2" t="s">
        <v>229</v>
      </c>
      <c r="PH31" s="2" t="s">
        <v>229</v>
      </c>
      <c r="PI31" s="2" t="s">
        <v>229</v>
      </c>
      <c r="PJ31" s="2" t="s">
        <v>229</v>
      </c>
      <c r="PK31" s="4"/>
      <c r="PL31" s="8"/>
      <c r="PM31" s="4"/>
      <c r="PN31" s="8"/>
      <c r="PO31" s="7"/>
      <c r="PP31" s="7"/>
      <c r="PQ31" s="2" t="s">
        <v>272</v>
      </c>
      <c r="PR31" s="2" t="s">
        <v>226</v>
      </c>
      <c r="PS31" s="2" t="s">
        <v>229</v>
      </c>
      <c r="PT31" s="2" t="s">
        <v>229</v>
      </c>
      <c r="PU31" s="2" t="s">
        <v>241</v>
      </c>
      <c r="PV31" s="2" t="s">
        <v>229</v>
      </c>
      <c r="PW31" s="4"/>
      <c r="PX31" s="8"/>
      <c r="PY31" s="4"/>
      <c r="PZ31" s="8"/>
      <c r="QA31" s="7"/>
      <c r="QB31" s="7"/>
      <c r="QC31" s="2" t="s">
        <v>281</v>
      </c>
      <c r="QD31" s="2" t="s">
        <v>226</v>
      </c>
      <c r="QE31" s="2" t="s">
        <v>229</v>
      </c>
      <c r="QF31" s="2" t="s">
        <v>229</v>
      </c>
      <c r="QG31" s="2" t="s">
        <v>241</v>
      </c>
      <c r="QH31" s="2" t="s">
        <v>229</v>
      </c>
      <c r="QI31" s="4"/>
      <c r="QJ31" s="8"/>
      <c r="QK31" s="4"/>
      <c r="QL31" s="8"/>
      <c r="QM31" s="7"/>
      <c r="QN31" s="7"/>
      <c r="QO31" s="2" t="s">
        <v>272</v>
      </c>
      <c r="QP31" s="2" t="s">
        <v>226</v>
      </c>
      <c r="QQ31" s="2" t="s">
        <v>229</v>
      </c>
      <c r="QR31" s="2" t="s">
        <v>229</v>
      </c>
      <c r="QS31" s="2" t="s">
        <v>241</v>
      </c>
      <c r="QT31" s="2" t="s">
        <v>229</v>
      </c>
      <c r="QU31" s="4"/>
      <c r="QV31" s="8"/>
      <c r="QW31" s="4"/>
      <c r="QX31" s="8"/>
      <c r="QY31" s="7"/>
      <c r="QZ31" s="7"/>
      <c r="RA31" s="2" t="s">
        <v>272</v>
      </c>
      <c r="RB31" s="2" t="s">
        <v>226</v>
      </c>
      <c r="RC31" s="2" t="s">
        <v>229</v>
      </c>
      <c r="RD31" s="2" t="s">
        <v>229</v>
      </c>
      <c r="RE31" s="2" t="s">
        <v>241</v>
      </c>
      <c r="RF31" s="2" t="s">
        <v>229</v>
      </c>
      <c r="RG31" s="4"/>
      <c r="RH31" s="8"/>
      <c r="RI31" s="4"/>
      <c r="RJ31" s="8"/>
      <c r="RK31" s="7"/>
      <c r="RL31" s="7"/>
      <c r="RM31" s="2" t="s">
        <v>272</v>
      </c>
      <c r="RN31" s="2" t="s">
        <v>226</v>
      </c>
      <c r="RO31" s="2" t="s">
        <v>229</v>
      </c>
      <c r="RP31" s="2" t="s">
        <v>229</v>
      </c>
      <c r="RQ31" s="2" t="s">
        <v>241</v>
      </c>
      <c r="RR31" s="2" t="s">
        <v>229</v>
      </c>
      <c r="RS31" s="4"/>
      <c r="RT31" s="8"/>
      <c r="RU31" s="4"/>
      <c r="RV31" s="8"/>
      <c r="RW31" s="7"/>
      <c r="RX31" s="7"/>
      <c r="RY31" s="2" t="s">
        <v>229</v>
      </c>
      <c r="RZ31" s="2" t="s">
        <v>229</v>
      </c>
      <c r="SA31" s="2" t="s">
        <v>229</v>
      </c>
      <c r="SB31" s="2" t="s">
        <v>229</v>
      </c>
      <c r="SC31" s="2" t="s">
        <v>229</v>
      </c>
      <c r="SD31" s="2" t="s">
        <v>229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>
        <v>170</v>
      </c>
      <c r="VN31" s="4"/>
      <c r="VO31" s="4"/>
      <c r="VP31" s="4"/>
      <c r="VQ31" s="4"/>
      <c r="VR31" s="4"/>
      <c r="VS31" s="4"/>
    </row>
    <row r="32">
      <c r="A32" s="2" t="s">
        <v>671</v>
      </c>
      <c r="B32" s="2" t="s">
        <v>216</v>
      </c>
      <c r="C32" s="2" t="s">
        <v>217</v>
      </c>
      <c r="D32" s="2" t="s">
        <v>218</v>
      </c>
      <c r="E32" s="2" t="s">
        <v>219</v>
      </c>
      <c r="F32" s="2" t="s">
        <v>220</v>
      </c>
      <c r="G32" s="2" t="s">
        <v>221</v>
      </c>
      <c r="H32" s="2" t="s">
        <v>222</v>
      </c>
      <c r="I32" s="2" t="s">
        <v>223</v>
      </c>
      <c r="J32" s="2" t="s">
        <v>312</v>
      </c>
      <c r="K32" s="2" t="s">
        <v>668</v>
      </c>
      <c r="L32" s="3">
        <v>40.5</v>
      </c>
      <c r="M32" s="3">
        <v>42.52</v>
      </c>
      <c r="N32" s="3">
        <v>79.99</v>
      </c>
      <c r="O32" s="2" t="s">
        <v>226</v>
      </c>
      <c r="P32" s="2" t="s">
        <v>618</v>
      </c>
      <c r="Q32" s="2" t="s">
        <v>228</v>
      </c>
      <c r="R32" s="2" t="s">
        <v>229</v>
      </c>
      <c r="S32" s="2" t="s">
        <v>669</v>
      </c>
      <c r="T32" s="2" t="s">
        <v>231</v>
      </c>
      <c r="U32" s="2" t="s">
        <v>286</v>
      </c>
      <c r="V32" s="2" t="s">
        <v>233</v>
      </c>
      <c r="W32" s="2" t="s">
        <v>234</v>
      </c>
      <c r="X32" s="2" t="s">
        <v>235</v>
      </c>
      <c r="Y32" s="2" t="s">
        <v>229</v>
      </c>
      <c r="Z32" s="4"/>
      <c r="AA32" s="4">
        <f>=ROUNDDOWN({0},0)</f>
      </c>
      <c r="AB32" s="5"/>
      <c r="AC32" s="2" t="s">
        <v>663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 t="s">
        <v>229</v>
      </c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272</v>
      </c>
      <c r="BV32" s="2" t="s">
        <v>226</v>
      </c>
      <c r="BW32" s="2" t="s">
        <v>229</v>
      </c>
      <c r="BX32" s="2" t="s">
        <v>229</v>
      </c>
      <c r="BY32" s="2" t="s">
        <v>241</v>
      </c>
      <c r="BZ32" s="2" t="s">
        <v>229</v>
      </c>
      <c r="CA32" s="4"/>
      <c r="CB32" s="8"/>
      <c r="CC32" s="4"/>
      <c r="CD32" s="8"/>
      <c r="CE32" s="7"/>
      <c r="CF32" s="7"/>
      <c r="CG32" s="2" t="s">
        <v>272</v>
      </c>
      <c r="CH32" s="2" t="s">
        <v>226</v>
      </c>
      <c r="CI32" s="2" t="s">
        <v>229</v>
      </c>
      <c r="CJ32" s="2" t="s">
        <v>229</v>
      </c>
      <c r="CK32" s="2" t="s">
        <v>241</v>
      </c>
      <c r="CL32" s="2" t="s">
        <v>229</v>
      </c>
      <c r="CM32" s="4"/>
      <c r="CN32" s="8"/>
      <c r="CO32" s="4"/>
      <c r="CP32" s="8"/>
      <c r="CQ32" s="7"/>
      <c r="CR32" s="7"/>
      <c r="CS32" s="2" t="s">
        <v>272</v>
      </c>
      <c r="CT32" s="2" t="s">
        <v>226</v>
      </c>
      <c r="CU32" s="2" t="s">
        <v>229</v>
      </c>
      <c r="CV32" s="2" t="s">
        <v>229</v>
      </c>
      <c r="CW32" s="2" t="s">
        <v>241</v>
      </c>
      <c r="CX32" s="2" t="s">
        <v>229</v>
      </c>
      <c r="CY32" s="4"/>
      <c r="CZ32" s="8"/>
      <c r="DA32" s="4"/>
      <c r="DB32" s="8"/>
      <c r="DC32" s="7"/>
      <c r="DD32" s="7"/>
      <c r="DE32" s="2" t="s">
        <v>272</v>
      </c>
      <c r="DF32" s="2" t="s">
        <v>226</v>
      </c>
      <c r="DG32" s="2" t="s">
        <v>229</v>
      </c>
      <c r="DH32" s="2" t="s">
        <v>229</v>
      </c>
      <c r="DI32" s="2" t="s">
        <v>241</v>
      </c>
      <c r="DJ32" s="2" t="s">
        <v>229</v>
      </c>
      <c r="DK32" s="4"/>
      <c r="DL32" s="8"/>
      <c r="DM32" s="4"/>
      <c r="DN32" s="8"/>
      <c r="DO32" s="7"/>
      <c r="DP32" s="7"/>
      <c r="DQ32" s="2" t="s">
        <v>239</v>
      </c>
      <c r="DR32" s="2" t="s">
        <v>226</v>
      </c>
      <c r="DS32" s="2" t="s">
        <v>229</v>
      </c>
      <c r="DT32" s="2" t="s">
        <v>229</v>
      </c>
      <c r="DU32" s="2" t="s">
        <v>241</v>
      </c>
      <c r="DV32" s="2" t="s">
        <v>229</v>
      </c>
      <c r="DW32" s="4"/>
      <c r="DX32" s="8"/>
      <c r="DY32" s="4"/>
      <c r="DZ32" s="8"/>
      <c r="EA32" s="7"/>
      <c r="EB32" s="7"/>
      <c r="EC32" s="2" t="s">
        <v>272</v>
      </c>
      <c r="ED32" s="2" t="s">
        <v>226</v>
      </c>
      <c r="EE32" s="2" t="s">
        <v>229</v>
      </c>
      <c r="EF32" s="2" t="s">
        <v>229</v>
      </c>
      <c r="EG32" s="2" t="s">
        <v>241</v>
      </c>
      <c r="EH32" s="2" t="s">
        <v>229</v>
      </c>
      <c r="EI32" s="4"/>
      <c r="EJ32" s="8"/>
      <c r="EK32" s="4"/>
      <c r="EL32" s="8"/>
      <c r="EM32" s="7"/>
      <c r="EN32" s="7"/>
      <c r="EO32" s="2" t="s">
        <v>272</v>
      </c>
      <c r="EP32" s="2" t="s">
        <v>226</v>
      </c>
      <c r="EQ32" s="2" t="s">
        <v>229</v>
      </c>
      <c r="ER32" s="2" t="s">
        <v>229</v>
      </c>
      <c r="ES32" s="2" t="s">
        <v>241</v>
      </c>
      <c r="ET32" s="2" t="s">
        <v>229</v>
      </c>
      <c r="EU32" s="4"/>
      <c r="EV32" s="8"/>
      <c r="EW32" s="4"/>
      <c r="EX32" s="8"/>
      <c r="EY32" s="7"/>
      <c r="EZ32" s="7"/>
      <c r="FA32" s="2" t="s">
        <v>272</v>
      </c>
      <c r="FB32" s="2" t="s">
        <v>226</v>
      </c>
      <c r="FC32" s="2" t="s">
        <v>229</v>
      </c>
      <c r="FD32" s="2" t="s">
        <v>229</v>
      </c>
      <c r="FE32" s="2" t="s">
        <v>241</v>
      </c>
      <c r="FF32" s="2" t="s">
        <v>229</v>
      </c>
      <c r="FG32" s="4"/>
      <c r="FH32" s="8"/>
      <c r="FI32" s="4"/>
      <c r="FJ32" s="8"/>
      <c r="FK32" s="7"/>
      <c r="FL32" s="7"/>
      <c r="FM32" s="2" t="s">
        <v>239</v>
      </c>
      <c r="FN32" s="2" t="s">
        <v>226</v>
      </c>
      <c r="FO32" s="2" t="s">
        <v>229</v>
      </c>
      <c r="FP32" s="2" t="s">
        <v>229</v>
      </c>
      <c r="FQ32" s="2" t="s">
        <v>241</v>
      </c>
      <c r="FR32" s="2" t="s">
        <v>229</v>
      </c>
      <c r="FS32" s="4"/>
      <c r="FT32" s="8"/>
      <c r="FU32" s="4"/>
      <c r="FV32" s="8"/>
      <c r="FW32" s="7"/>
      <c r="FX32" s="7"/>
      <c r="FY32" s="2" t="s">
        <v>239</v>
      </c>
      <c r="FZ32" s="2" t="s">
        <v>226</v>
      </c>
      <c r="GA32" s="2" t="s">
        <v>229</v>
      </c>
      <c r="GB32" s="2" t="s">
        <v>229</v>
      </c>
      <c r="GC32" s="2" t="s">
        <v>241</v>
      </c>
      <c r="GD32" s="2" t="s">
        <v>229</v>
      </c>
      <c r="GE32" s="4"/>
      <c r="GF32" s="8"/>
      <c r="GG32" s="4"/>
      <c r="GH32" s="8"/>
      <c r="GI32" s="7"/>
      <c r="GJ32" s="7"/>
      <c r="GK32" s="2" t="s">
        <v>272</v>
      </c>
      <c r="GL32" s="2" t="s">
        <v>226</v>
      </c>
      <c r="GM32" s="2" t="s">
        <v>229</v>
      </c>
      <c r="GN32" s="2" t="s">
        <v>229</v>
      </c>
      <c r="GO32" s="2" t="s">
        <v>241</v>
      </c>
      <c r="GP32" s="2" t="s">
        <v>229</v>
      </c>
      <c r="GQ32" s="4"/>
      <c r="GR32" s="8"/>
      <c r="GS32" s="4"/>
      <c r="GT32" s="8"/>
      <c r="GU32" s="7"/>
      <c r="GV32" s="7"/>
      <c r="GW32" s="2" t="s">
        <v>272</v>
      </c>
      <c r="GX32" s="2" t="s">
        <v>226</v>
      </c>
      <c r="GY32" s="2" t="s">
        <v>229</v>
      </c>
      <c r="GZ32" s="2" t="s">
        <v>229</v>
      </c>
      <c r="HA32" s="2" t="s">
        <v>241</v>
      </c>
      <c r="HB32" s="2" t="s">
        <v>229</v>
      </c>
      <c r="HC32" s="4"/>
      <c r="HD32" s="8"/>
      <c r="HE32" s="4"/>
      <c r="HF32" s="8"/>
      <c r="HG32" s="7"/>
      <c r="HH32" s="7"/>
      <c r="HI32" s="2" t="s">
        <v>272</v>
      </c>
      <c r="HJ32" s="2" t="s">
        <v>226</v>
      </c>
      <c r="HK32" s="2" t="s">
        <v>229</v>
      </c>
      <c r="HL32" s="2" t="s">
        <v>229</v>
      </c>
      <c r="HM32" s="2" t="s">
        <v>241</v>
      </c>
      <c r="HN32" s="2" t="s">
        <v>229</v>
      </c>
      <c r="HO32" s="4"/>
      <c r="HP32" s="8"/>
      <c r="HQ32" s="4"/>
      <c r="HR32" s="8"/>
      <c r="HS32" s="7"/>
      <c r="HT32" s="7"/>
      <c r="HU32" s="2" t="s">
        <v>272</v>
      </c>
      <c r="HV32" s="2" t="s">
        <v>226</v>
      </c>
      <c r="HW32" s="2" t="s">
        <v>229</v>
      </c>
      <c r="HX32" s="2" t="s">
        <v>229</v>
      </c>
      <c r="HY32" s="2" t="s">
        <v>241</v>
      </c>
      <c r="HZ32" s="2" t="s">
        <v>229</v>
      </c>
      <c r="IA32" s="4"/>
      <c r="IB32" s="8"/>
      <c r="IC32" s="4"/>
      <c r="ID32" s="8"/>
      <c r="IE32" s="7"/>
      <c r="IF32" s="7"/>
      <c r="IG32" s="2" t="s">
        <v>272</v>
      </c>
      <c r="IH32" s="2" t="s">
        <v>226</v>
      </c>
      <c r="II32" s="2" t="s">
        <v>229</v>
      </c>
      <c r="IJ32" s="2" t="s">
        <v>229</v>
      </c>
      <c r="IK32" s="2" t="s">
        <v>241</v>
      </c>
      <c r="IL32" s="2" t="s">
        <v>229</v>
      </c>
      <c r="IM32" s="4"/>
      <c r="IN32" s="8"/>
      <c r="IO32" s="4"/>
      <c r="IP32" s="8"/>
      <c r="IQ32" s="7"/>
      <c r="IR32" s="7"/>
      <c r="IS32" s="2" t="s">
        <v>664</v>
      </c>
      <c r="IT32" s="2" t="s">
        <v>226</v>
      </c>
      <c r="IU32" s="2" t="s">
        <v>229</v>
      </c>
      <c r="IV32" s="2" t="s">
        <v>229</v>
      </c>
      <c r="IW32" s="2" t="s">
        <v>241</v>
      </c>
      <c r="IX32" s="2" t="s">
        <v>229</v>
      </c>
      <c r="IY32" s="4"/>
      <c r="IZ32" s="8"/>
      <c r="JA32" s="4"/>
      <c r="JB32" s="8"/>
      <c r="JC32" s="7"/>
      <c r="JD32" s="7"/>
      <c r="JE32" s="2" t="s">
        <v>272</v>
      </c>
      <c r="JF32" s="2" t="s">
        <v>226</v>
      </c>
      <c r="JG32" s="2" t="s">
        <v>229</v>
      </c>
      <c r="JH32" s="2" t="s">
        <v>229</v>
      </c>
      <c r="JI32" s="2" t="s">
        <v>241</v>
      </c>
      <c r="JJ32" s="2" t="s">
        <v>229</v>
      </c>
      <c r="JK32" s="4"/>
      <c r="JL32" s="8"/>
      <c r="JM32" s="4"/>
      <c r="JN32" s="8"/>
      <c r="JO32" s="7"/>
      <c r="JP32" s="7"/>
      <c r="JQ32" s="2" t="s">
        <v>272</v>
      </c>
      <c r="JR32" s="2" t="s">
        <v>226</v>
      </c>
      <c r="JS32" s="2" t="s">
        <v>229</v>
      </c>
      <c r="JT32" s="2" t="s">
        <v>229</v>
      </c>
      <c r="JU32" s="2" t="s">
        <v>241</v>
      </c>
      <c r="JV32" s="2" t="s">
        <v>229</v>
      </c>
      <c r="JW32" s="4"/>
      <c r="JX32" s="8"/>
      <c r="JY32" s="4"/>
      <c r="JZ32" s="8"/>
      <c r="KA32" s="7"/>
      <c r="KB32" s="7"/>
      <c r="KC32" s="2" t="s">
        <v>272</v>
      </c>
      <c r="KD32" s="2" t="s">
        <v>226</v>
      </c>
      <c r="KE32" s="2" t="s">
        <v>229</v>
      </c>
      <c r="KF32" s="2" t="s">
        <v>229</v>
      </c>
      <c r="KG32" s="2" t="s">
        <v>241</v>
      </c>
      <c r="KH32" s="2" t="s">
        <v>229</v>
      </c>
      <c r="KI32" s="4"/>
      <c r="KJ32" s="8"/>
      <c r="KK32" s="4"/>
      <c r="KL32" s="8"/>
      <c r="KM32" s="7"/>
      <c r="KN32" s="7"/>
      <c r="KO32" s="2" t="s">
        <v>272</v>
      </c>
      <c r="KP32" s="2" t="s">
        <v>226</v>
      </c>
      <c r="KQ32" s="2" t="s">
        <v>229</v>
      </c>
      <c r="KR32" s="2" t="s">
        <v>229</v>
      </c>
      <c r="KS32" s="2" t="s">
        <v>241</v>
      </c>
      <c r="KT32" s="2" t="s">
        <v>229</v>
      </c>
      <c r="KU32" s="4"/>
      <c r="KV32" s="8"/>
      <c r="KW32" s="4"/>
      <c r="KX32" s="8"/>
      <c r="KY32" s="7"/>
      <c r="KZ32" s="7"/>
      <c r="LA32" s="2" t="s">
        <v>272</v>
      </c>
      <c r="LB32" s="2" t="s">
        <v>226</v>
      </c>
      <c r="LC32" s="2" t="s">
        <v>229</v>
      </c>
      <c r="LD32" s="2" t="s">
        <v>229</v>
      </c>
      <c r="LE32" s="2" t="s">
        <v>241</v>
      </c>
      <c r="LF32" s="2" t="s">
        <v>229</v>
      </c>
      <c r="LG32" s="4"/>
      <c r="LH32" s="8"/>
      <c r="LI32" s="4"/>
      <c r="LJ32" s="8"/>
      <c r="LK32" s="7"/>
      <c r="LL32" s="7"/>
      <c r="LM32" s="2" t="s">
        <v>272</v>
      </c>
      <c r="LN32" s="2" t="s">
        <v>226</v>
      </c>
      <c r="LO32" s="2" t="s">
        <v>229</v>
      </c>
      <c r="LP32" s="2" t="s">
        <v>229</v>
      </c>
      <c r="LQ32" s="2" t="s">
        <v>241</v>
      </c>
      <c r="LR32" s="2" t="s">
        <v>229</v>
      </c>
      <c r="LS32" s="4"/>
      <c r="LT32" s="8"/>
      <c r="LU32" s="4"/>
      <c r="LV32" s="8"/>
      <c r="LW32" s="7"/>
      <c r="LX32" s="7"/>
      <c r="LY32" s="2" t="s">
        <v>664</v>
      </c>
      <c r="LZ32" s="2" t="s">
        <v>226</v>
      </c>
      <c r="MA32" s="2" t="s">
        <v>229</v>
      </c>
      <c r="MB32" s="2" t="s">
        <v>229</v>
      </c>
      <c r="MC32" s="2" t="s">
        <v>241</v>
      </c>
      <c r="MD32" s="2" t="s">
        <v>229</v>
      </c>
      <c r="ME32" s="4"/>
      <c r="MF32" s="8"/>
      <c r="MG32" s="4"/>
      <c r="MH32" s="8"/>
      <c r="MI32" s="7"/>
      <c r="MJ32" s="7"/>
      <c r="MK32" s="2" t="s">
        <v>272</v>
      </c>
      <c r="ML32" s="2" t="s">
        <v>226</v>
      </c>
      <c r="MM32" s="2" t="s">
        <v>229</v>
      </c>
      <c r="MN32" s="2" t="s">
        <v>229</v>
      </c>
      <c r="MO32" s="2" t="s">
        <v>241</v>
      </c>
      <c r="MP32" s="2" t="s">
        <v>229</v>
      </c>
      <c r="MQ32" s="4"/>
      <c r="MR32" s="8"/>
      <c r="MS32" s="4"/>
      <c r="MT32" s="8"/>
      <c r="MU32" s="7"/>
      <c r="MV32" s="7"/>
      <c r="MW32" s="2" t="s">
        <v>272</v>
      </c>
      <c r="MX32" s="2" t="s">
        <v>226</v>
      </c>
      <c r="MY32" s="2" t="s">
        <v>229</v>
      </c>
      <c r="MZ32" s="2" t="s">
        <v>229</v>
      </c>
      <c r="NA32" s="2" t="s">
        <v>241</v>
      </c>
      <c r="NB32" s="2" t="s">
        <v>229</v>
      </c>
      <c r="NC32" s="4"/>
      <c r="ND32" s="8"/>
      <c r="NE32" s="4"/>
      <c r="NF32" s="8"/>
      <c r="NG32" s="7"/>
      <c r="NH32" s="7"/>
      <c r="NI32" s="2" t="s">
        <v>229</v>
      </c>
      <c r="NJ32" s="2" t="s">
        <v>229</v>
      </c>
      <c r="NK32" s="2" t="s">
        <v>229</v>
      </c>
      <c r="NL32" s="2" t="s">
        <v>229</v>
      </c>
      <c r="NM32" s="2" t="s">
        <v>229</v>
      </c>
      <c r="NN32" s="2" t="s">
        <v>229</v>
      </c>
      <c r="NO32" s="4"/>
      <c r="NP32" s="8"/>
      <c r="NQ32" s="4"/>
      <c r="NR32" s="8"/>
      <c r="NS32" s="7"/>
      <c r="NT32" s="7"/>
      <c r="NU32" s="2" t="s">
        <v>272</v>
      </c>
      <c r="NV32" s="2" t="s">
        <v>226</v>
      </c>
      <c r="NW32" s="2" t="s">
        <v>229</v>
      </c>
      <c r="NX32" s="2" t="s">
        <v>229</v>
      </c>
      <c r="NY32" s="2" t="s">
        <v>241</v>
      </c>
      <c r="NZ32" s="2" t="s">
        <v>229</v>
      </c>
      <c r="OA32" s="4"/>
      <c r="OB32" s="8"/>
      <c r="OC32" s="4"/>
      <c r="OD32" s="8"/>
      <c r="OE32" s="7"/>
      <c r="OF32" s="7"/>
      <c r="OG32" s="2" t="s">
        <v>272</v>
      </c>
      <c r="OH32" s="2" t="s">
        <v>226</v>
      </c>
      <c r="OI32" s="2" t="s">
        <v>229</v>
      </c>
      <c r="OJ32" s="2" t="s">
        <v>229</v>
      </c>
      <c r="OK32" s="2" t="s">
        <v>241</v>
      </c>
      <c r="OL32" s="2" t="s">
        <v>229</v>
      </c>
      <c r="OM32" s="4"/>
      <c r="ON32" s="8"/>
      <c r="OO32" s="4"/>
      <c r="OP32" s="8"/>
      <c r="OQ32" s="7"/>
      <c r="OR32" s="7"/>
      <c r="OS32" s="2" t="s">
        <v>229</v>
      </c>
      <c r="OT32" s="2" t="s">
        <v>229</v>
      </c>
      <c r="OU32" s="2" t="s">
        <v>229</v>
      </c>
      <c r="OV32" s="2" t="s">
        <v>229</v>
      </c>
      <c r="OW32" s="2" t="s">
        <v>229</v>
      </c>
      <c r="OX32" s="2" t="s">
        <v>229</v>
      </c>
      <c r="OY32" s="4"/>
      <c r="OZ32" s="8"/>
      <c r="PA32" s="4"/>
      <c r="PB32" s="8"/>
      <c r="PC32" s="7"/>
      <c r="PD32" s="7"/>
      <c r="PE32" s="2" t="s">
        <v>229</v>
      </c>
      <c r="PF32" s="2" t="s">
        <v>229</v>
      </c>
      <c r="PG32" s="2" t="s">
        <v>229</v>
      </c>
      <c r="PH32" s="2" t="s">
        <v>229</v>
      </c>
      <c r="PI32" s="2" t="s">
        <v>229</v>
      </c>
      <c r="PJ32" s="2" t="s">
        <v>229</v>
      </c>
      <c r="PK32" s="4"/>
      <c r="PL32" s="8"/>
      <c r="PM32" s="4"/>
      <c r="PN32" s="8"/>
      <c r="PO32" s="7"/>
      <c r="PP32" s="7"/>
      <c r="PQ32" s="2" t="s">
        <v>272</v>
      </c>
      <c r="PR32" s="2" t="s">
        <v>226</v>
      </c>
      <c r="PS32" s="2" t="s">
        <v>229</v>
      </c>
      <c r="PT32" s="2" t="s">
        <v>229</v>
      </c>
      <c r="PU32" s="2" t="s">
        <v>241</v>
      </c>
      <c r="PV32" s="2" t="s">
        <v>229</v>
      </c>
      <c r="PW32" s="4"/>
      <c r="PX32" s="8"/>
      <c r="PY32" s="4"/>
      <c r="PZ32" s="8"/>
      <c r="QA32" s="7"/>
      <c r="QB32" s="7"/>
      <c r="QC32" s="2" t="s">
        <v>281</v>
      </c>
      <c r="QD32" s="2" t="s">
        <v>226</v>
      </c>
      <c r="QE32" s="2" t="s">
        <v>229</v>
      </c>
      <c r="QF32" s="2" t="s">
        <v>229</v>
      </c>
      <c r="QG32" s="2" t="s">
        <v>241</v>
      </c>
      <c r="QH32" s="2" t="s">
        <v>229</v>
      </c>
      <c r="QI32" s="4"/>
      <c r="QJ32" s="8"/>
      <c r="QK32" s="4"/>
      <c r="QL32" s="8"/>
      <c r="QM32" s="7"/>
      <c r="QN32" s="7"/>
      <c r="QO32" s="2" t="s">
        <v>272</v>
      </c>
      <c r="QP32" s="2" t="s">
        <v>226</v>
      </c>
      <c r="QQ32" s="2" t="s">
        <v>229</v>
      </c>
      <c r="QR32" s="2" t="s">
        <v>229</v>
      </c>
      <c r="QS32" s="2" t="s">
        <v>241</v>
      </c>
      <c r="QT32" s="2" t="s">
        <v>229</v>
      </c>
      <c r="QU32" s="4"/>
      <c r="QV32" s="8"/>
      <c r="QW32" s="4"/>
      <c r="QX32" s="8"/>
      <c r="QY32" s="7"/>
      <c r="QZ32" s="7"/>
      <c r="RA32" s="2" t="s">
        <v>272</v>
      </c>
      <c r="RB32" s="2" t="s">
        <v>226</v>
      </c>
      <c r="RC32" s="2" t="s">
        <v>229</v>
      </c>
      <c r="RD32" s="2" t="s">
        <v>229</v>
      </c>
      <c r="RE32" s="2" t="s">
        <v>241</v>
      </c>
      <c r="RF32" s="2" t="s">
        <v>229</v>
      </c>
      <c r="RG32" s="4"/>
      <c r="RH32" s="8"/>
      <c r="RI32" s="4"/>
      <c r="RJ32" s="8"/>
      <c r="RK32" s="7"/>
      <c r="RL32" s="7"/>
      <c r="RM32" s="2" t="s">
        <v>272</v>
      </c>
      <c r="RN32" s="2" t="s">
        <v>226</v>
      </c>
      <c r="RO32" s="2" t="s">
        <v>229</v>
      </c>
      <c r="RP32" s="2" t="s">
        <v>229</v>
      </c>
      <c r="RQ32" s="2" t="s">
        <v>241</v>
      </c>
      <c r="RR32" s="2" t="s">
        <v>229</v>
      </c>
      <c r="RS32" s="4"/>
      <c r="RT32" s="8"/>
      <c r="RU32" s="4"/>
      <c r="RV32" s="8"/>
      <c r="RW32" s="7"/>
      <c r="RX32" s="7"/>
      <c r="RY32" s="2" t="s">
        <v>229</v>
      </c>
      <c r="RZ32" s="2" t="s">
        <v>229</v>
      </c>
      <c r="SA32" s="2" t="s">
        <v>229</v>
      </c>
      <c r="SB32" s="2" t="s">
        <v>229</v>
      </c>
      <c r="SC32" s="2" t="s">
        <v>229</v>
      </c>
      <c r="SD32" s="2" t="s">
        <v>229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135</v>
      </c>
      <c r="VN32" s="4"/>
      <c r="VO32" s="4"/>
      <c r="VP32" s="4"/>
      <c r="VQ32" s="4"/>
      <c r="VR32" s="4"/>
      <c r="VS32" s="4"/>
    </row>
    <row r="33">
      <c r="A33" s="2" t="s">
        <v>672</v>
      </c>
      <c r="B33" s="2" t="s">
        <v>216</v>
      </c>
      <c r="C33" s="2" t="s">
        <v>217</v>
      </c>
      <c r="D33" s="2" t="s">
        <v>218</v>
      </c>
      <c r="E33" s="2" t="s">
        <v>219</v>
      </c>
      <c r="F33" s="2" t="s">
        <v>220</v>
      </c>
      <c r="G33" s="2" t="s">
        <v>221</v>
      </c>
      <c r="H33" s="2" t="s">
        <v>222</v>
      </c>
      <c r="I33" s="2" t="s">
        <v>223</v>
      </c>
      <c r="J33" s="2" t="s">
        <v>224</v>
      </c>
      <c r="K33" s="2" t="s">
        <v>673</v>
      </c>
      <c r="L33" s="3">
        <v>31.05</v>
      </c>
      <c r="M33" s="3">
        <v>32.6</v>
      </c>
      <c r="N33" s="3">
        <v>59.99</v>
      </c>
      <c r="O33" s="2" t="s">
        <v>226</v>
      </c>
      <c r="P33" s="2" t="s">
        <v>618</v>
      </c>
      <c r="Q33" s="2" t="s">
        <v>228</v>
      </c>
      <c r="R33" s="2" t="s">
        <v>229</v>
      </c>
      <c r="S33" s="2" t="s">
        <v>674</v>
      </c>
      <c r="T33" s="2" t="s">
        <v>231</v>
      </c>
      <c r="U33" s="2" t="s">
        <v>232</v>
      </c>
      <c r="V33" s="2" t="s">
        <v>233</v>
      </c>
      <c r="W33" s="2" t="s">
        <v>234</v>
      </c>
      <c r="X33" s="2" t="s">
        <v>235</v>
      </c>
      <c r="Y33" s="2" t="s">
        <v>229</v>
      </c>
      <c r="Z33" s="4"/>
      <c r="AA33" s="4">
        <f>=ROUNDDOWN({0},0)</f>
      </c>
      <c r="AB33" s="5"/>
      <c r="AC33" s="2" t="s">
        <v>663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 t="s">
        <v>229</v>
      </c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272</v>
      </c>
      <c r="BV33" s="2" t="s">
        <v>226</v>
      </c>
      <c r="BW33" s="2" t="s">
        <v>229</v>
      </c>
      <c r="BX33" s="2" t="s">
        <v>229</v>
      </c>
      <c r="BY33" s="2" t="s">
        <v>241</v>
      </c>
      <c r="BZ33" s="2" t="s">
        <v>229</v>
      </c>
      <c r="CA33" s="4"/>
      <c r="CB33" s="8"/>
      <c r="CC33" s="4"/>
      <c r="CD33" s="8"/>
      <c r="CE33" s="7"/>
      <c r="CF33" s="7"/>
      <c r="CG33" s="2" t="s">
        <v>272</v>
      </c>
      <c r="CH33" s="2" t="s">
        <v>226</v>
      </c>
      <c r="CI33" s="2" t="s">
        <v>229</v>
      </c>
      <c r="CJ33" s="2" t="s">
        <v>229</v>
      </c>
      <c r="CK33" s="2" t="s">
        <v>241</v>
      </c>
      <c r="CL33" s="2" t="s">
        <v>229</v>
      </c>
      <c r="CM33" s="4"/>
      <c r="CN33" s="8"/>
      <c r="CO33" s="4"/>
      <c r="CP33" s="8"/>
      <c r="CQ33" s="7"/>
      <c r="CR33" s="7"/>
      <c r="CS33" s="2" t="s">
        <v>272</v>
      </c>
      <c r="CT33" s="2" t="s">
        <v>226</v>
      </c>
      <c r="CU33" s="2" t="s">
        <v>229</v>
      </c>
      <c r="CV33" s="2" t="s">
        <v>229</v>
      </c>
      <c r="CW33" s="2" t="s">
        <v>241</v>
      </c>
      <c r="CX33" s="2" t="s">
        <v>229</v>
      </c>
      <c r="CY33" s="4"/>
      <c r="CZ33" s="8"/>
      <c r="DA33" s="4"/>
      <c r="DB33" s="8"/>
      <c r="DC33" s="7"/>
      <c r="DD33" s="7"/>
      <c r="DE33" s="2" t="s">
        <v>272</v>
      </c>
      <c r="DF33" s="2" t="s">
        <v>226</v>
      </c>
      <c r="DG33" s="2" t="s">
        <v>229</v>
      </c>
      <c r="DH33" s="2" t="s">
        <v>229</v>
      </c>
      <c r="DI33" s="2" t="s">
        <v>241</v>
      </c>
      <c r="DJ33" s="2" t="s">
        <v>229</v>
      </c>
      <c r="DK33" s="4"/>
      <c r="DL33" s="8"/>
      <c r="DM33" s="4"/>
      <c r="DN33" s="8"/>
      <c r="DO33" s="7"/>
      <c r="DP33" s="7"/>
      <c r="DQ33" s="2" t="s">
        <v>239</v>
      </c>
      <c r="DR33" s="2" t="s">
        <v>226</v>
      </c>
      <c r="DS33" s="2" t="s">
        <v>229</v>
      </c>
      <c r="DT33" s="2" t="s">
        <v>229</v>
      </c>
      <c r="DU33" s="2" t="s">
        <v>241</v>
      </c>
      <c r="DV33" s="2" t="s">
        <v>229</v>
      </c>
      <c r="DW33" s="4"/>
      <c r="DX33" s="8"/>
      <c r="DY33" s="4"/>
      <c r="DZ33" s="8"/>
      <c r="EA33" s="7"/>
      <c r="EB33" s="7"/>
      <c r="EC33" s="2" t="s">
        <v>272</v>
      </c>
      <c r="ED33" s="2" t="s">
        <v>226</v>
      </c>
      <c r="EE33" s="2" t="s">
        <v>229</v>
      </c>
      <c r="EF33" s="2" t="s">
        <v>229</v>
      </c>
      <c r="EG33" s="2" t="s">
        <v>241</v>
      </c>
      <c r="EH33" s="2" t="s">
        <v>229</v>
      </c>
      <c r="EI33" s="4"/>
      <c r="EJ33" s="8"/>
      <c r="EK33" s="4"/>
      <c r="EL33" s="8"/>
      <c r="EM33" s="7"/>
      <c r="EN33" s="7"/>
      <c r="EO33" s="2" t="s">
        <v>272</v>
      </c>
      <c r="EP33" s="2" t="s">
        <v>226</v>
      </c>
      <c r="EQ33" s="2" t="s">
        <v>229</v>
      </c>
      <c r="ER33" s="2" t="s">
        <v>229</v>
      </c>
      <c r="ES33" s="2" t="s">
        <v>241</v>
      </c>
      <c r="ET33" s="2" t="s">
        <v>229</v>
      </c>
      <c r="EU33" s="4"/>
      <c r="EV33" s="8"/>
      <c r="EW33" s="4"/>
      <c r="EX33" s="8"/>
      <c r="EY33" s="7"/>
      <c r="EZ33" s="7"/>
      <c r="FA33" s="2" t="s">
        <v>272</v>
      </c>
      <c r="FB33" s="2" t="s">
        <v>226</v>
      </c>
      <c r="FC33" s="2" t="s">
        <v>229</v>
      </c>
      <c r="FD33" s="2" t="s">
        <v>229</v>
      </c>
      <c r="FE33" s="2" t="s">
        <v>241</v>
      </c>
      <c r="FF33" s="2" t="s">
        <v>229</v>
      </c>
      <c r="FG33" s="4"/>
      <c r="FH33" s="8"/>
      <c r="FI33" s="4"/>
      <c r="FJ33" s="8"/>
      <c r="FK33" s="7"/>
      <c r="FL33" s="7"/>
      <c r="FM33" s="2" t="s">
        <v>239</v>
      </c>
      <c r="FN33" s="2" t="s">
        <v>226</v>
      </c>
      <c r="FO33" s="2" t="s">
        <v>229</v>
      </c>
      <c r="FP33" s="2" t="s">
        <v>229</v>
      </c>
      <c r="FQ33" s="2" t="s">
        <v>241</v>
      </c>
      <c r="FR33" s="2" t="s">
        <v>229</v>
      </c>
      <c r="FS33" s="4"/>
      <c r="FT33" s="8"/>
      <c r="FU33" s="4"/>
      <c r="FV33" s="8"/>
      <c r="FW33" s="7"/>
      <c r="FX33" s="7"/>
      <c r="FY33" s="2" t="s">
        <v>239</v>
      </c>
      <c r="FZ33" s="2" t="s">
        <v>226</v>
      </c>
      <c r="GA33" s="2" t="s">
        <v>229</v>
      </c>
      <c r="GB33" s="2" t="s">
        <v>229</v>
      </c>
      <c r="GC33" s="2" t="s">
        <v>241</v>
      </c>
      <c r="GD33" s="2" t="s">
        <v>229</v>
      </c>
      <c r="GE33" s="4"/>
      <c r="GF33" s="8"/>
      <c r="GG33" s="4"/>
      <c r="GH33" s="8"/>
      <c r="GI33" s="7"/>
      <c r="GJ33" s="7"/>
      <c r="GK33" s="2" t="s">
        <v>272</v>
      </c>
      <c r="GL33" s="2" t="s">
        <v>226</v>
      </c>
      <c r="GM33" s="2" t="s">
        <v>229</v>
      </c>
      <c r="GN33" s="2" t="s">
        <v>229</v>
      </c>
      <c r="GO33" s="2" t="s">
        <v>241</v>
      </c>
      <c r="GP33" s="2" t="s">
        <v>229</v>
      </c>
      <c r="GQ33" s="4"/>
      <c r="GR33" s="8"/>
      <c r="GS33" s="4"/>
      <c r="GT33" s="8"/>
      <c r="GU33" s="7"/>
      <c r="GV33" s="7"/>
      <c r="GW33" s="2" t="s">
        <v>272</v>
      </c>
      <c r="GX33" s="2" t="s">
        <v>226</v>
      </c>
      <c r="GY33" s="2" t="s">
        <v>229</v>
      </c>
      <c r="GZ33" s="2" t="s">
        <v>229</v>
      </c>
      <c r="HA33" s="2" t="s">
        <v>241</v>
      </c>
      <c r="HB33" s="2" t="s">
        <v>229</v>
      </c>
      <c r="HC33" s="4"/>
      <c r="HD33" s="8"/>
      <c r="HE33" s="4"/>
      <c r="HF33" s="8"/>
      <c r="HG33" s="7"/>
      <c r="HH33" s="7"/>
      <c r="HI33" s="2" t="s">
        <v>272</v>
      </c>
      <c r="HJ33" s="2" t="s">
        <v>226</v>
      </c>
      <c r="HK33" s="2" t="s">
        <v>229</v>
      </c>
      <c r="HL33" s="2" t="s">
        <v>229</v>
      </c>
      <c r="HM33" s="2" t="s">
        <v>241</v>
      </c>
      <c r="HN33" s="2" t="s">
        <v>229</v>
      </c>
      <c r="HO33" s="4"/>
      <c r="HP33" s="8"/>
      <c r="HQ33" s="4"/>
      <c r="HR33" s="8"/>
      <c r="HS33" s="7"/>
      <c r="HT33" s="7"/>
      <c r="HU33" s="2" t="s">
        <v>272</v>
      </c>
      <c r="HV33" s="2" t="s">
        <v>226</v>
      </c>
      <c r="HW33" s="2" t="s">
        <v>229</v>
      </c>
      <c r="HX33" s="2" t="s">
        <v>229</v>
      </c>
      <c r="HY33" s="2" t="s">
        <v>241</v>
      </c>
      <c r="HZ33" s="2" t="s">
        <v>229</v>
      </c>
      <c r="IA33" s="4"/>
      <c r="IB33" s="8"/>
      <c r="IC33" s="4"/>
      <c r="ID33" s="8"/>
      <c r="IE33" s="7"/>
      <c r="IF33" s="7"/>
      <c r="IG33" s="2" t="s">
        <v>272</v>
      </c>
      <c r="IH33" s="2" t="s">
        <v>226</v>
      </c>
      <c r="II33" s="2" t="s">
        <v>229</v>
      </c>
      <c r="IJ33" s="2" t="s">
        <v>229</v>
      </c>
      <c r="IK33" s="2" t="s">
        <v>241</v>
      </c>
      <c r="IL33" s="2" t="s">
        <v>229</v>
      </c>
      <c r="IM33" s="4"/>
      <c r="IN33" s="8"/>
      <c r="IO33" s="4"/>
      <c r="IP33" s="8"/>
      <c r="IQ33" s="7"/>
      <c r="IR33" s="7"/>
      <c r="IS33" s="2" t="s">
        <v>664</v>
      </c>
      <c r="IT33" s="2" t="s">
        <v>226</v>
      </c>
      <c r="IU33" s="2" t="s">
        <v>229</v>
      </c>
      <c r="IV33" s="2" t="s">
        <v>229</v>
      </c>
      <c r="IW33" s="2" t="s">
        <v>241</v>
      </c>
      <c r="IX33" s="2" t="s">
        <v>229</v>
      </c>
      <c r="IY33" s="4"/>
      <c r="IZ33" s="8"/>
      <c r="JA33" s="4"/>
      <c r="JB33" s="8"/>
      <c r="JC33" s="7"/>
      <c r="JD33" s="7"/>
      <c r="JE33" s="2" t="s">
        <v>272</v>
      </c>
      <c r="JF33" s="2" t="s">
        <v>226</v>
      </c>
      <c r="JG33" s="2" t="s">
        <v>229</v>
      </c>
      <c r="JH33" s="2" t="s">
        <v>229</v>
      </c>
      <c r="JI33" s="2" t="s">
        <v>241</v>
      </c>
      <c r="JJ33" s="2" t="s">
        <v>229</v>
      </c>
      <c r="JK33" s="4"/>
      <c r="JL33" s="8"/>
      <c r="JM33" s="4"/>
      <c r="JN33" s="8"/>
      <c r="JO33" s="7"/>
      <c r="JP33" s="7"/>
      <c r="JQ33" s="2" t="s">
        <v>272</v>
      </c>
      <c r="JR33" s="2" t="s">
        <v>226</v>
      </c>
      <c r="JS33" s="2" t="s">
        <v>229</v>
      </c>
      <c r="JT33" s="2" t="s">
        <v>229</v>
      </c>
      <c r="JU33" s="2" t="s">
        <v>241</v>
      </c>
      <c r="JV33" s="2" t="s">
        <v>229</v>
      </c>
      <c r="JW33" s="4"/>
      <c r="JX33" s="8"/>
      <c r="JY33" s="4"/>
      <c r="JZ33" s="8"/>
      <c r="KA33" s="7"/>
      <c r="KB33" s="7"/>
      <c r="KC33" s="2" t="s">
        <v>272</v>
      </c>
      <c r="KD33" s="2" t="s">
        <v>226</v>
      </c>
      <c r="KE33" s="2" t="s">
        <v>229</v>
      </c>
      <c r="KF33" s="2" t="s">
        <v>229</v>
      </c>
      <c r="KG33" s="2" t="s">
        <v>241</v>
      </c>
      <c r="KH33" s="2" t="s">
        <v>229</v>
      </c>
      <c r="KI33" s="4"/>
      <c r="KJ33" s="8"/>
      <c r="KK33" s="4"/>
      <c r="KL33" s="8"/>
      <c r="KM33" s="7"/>
      <c r="KN33" s="7"/>
      <c r="KO33" s="2" t="s">
        <v>272</v>
      </c>
      <c r="KP33" s="2" t="s">
        <v>226</v>
      </c>
      <c r="KQ33" s="2" t="s">
        <v>229</v>
      </c>
      <c r="KR33" s="2" t="s">
        <v>229</v>
      </c>
      <c r="KS33" s="2" t="s">
        <v>241</v>
      </c>
      <c r="KT33" s="2" t="s">
        <v>229</v>
      </c>
      <c r="KU33" s="4"/>
      <c r="KV33" s="8"/>
      <c r="KW33" s="4"/>
      <c r="KX33" s="8"/>
      <c r="KY33" s="7"/>
      <c r="KZ33" s="7"/>
      <c r="LA33" s="2" t="s">
        <v>272</v>
      </c>
      <c r="LB33" s="2" t="s">
        <v>226</v>
      </c>
      <c r="LC33" s="2" t="s">
        <v>229</v>
      </c>
      <c r="LD33" s="2" t="s">
        <v>229</v>
      </c>
      <c r="LE33" s="2" t="s">
        <v>241</v>
      </c>
      <c r="LF33" s="2" t="s">
        <v>229</v>
      </c>
      <c r="LG33" s="4"/>
      <c r="LH33" s="8"/>
      <c r="LI33" s="4"/>
      <c r="LJ33" s="8"/>
      <c r="LK33" s="7"/>
      <c r="LL33" s="7"/>
      <c r="LM33" s="2" t="s">
        <v>272</v>
      </c>
      <c r="LN33" s="2" t="s">
        <v>226</v>
      </c>
      <c r="LO33" s="2" t="s">
        <v>229</v>
      </c>
      <c r="LP33" s="2" t="s">
        <v>229</v>
      </c>
      <c r="LQ33" s="2" t="s">
        <v>241</v>
      </c>
      <c r="LR33" s="2" t="s">
        <v>229</v>
      </c>
      <c r="LS33" s="4"/>
      <c r="LT33" s="8"/>
      <c r="LU33" s="4"/>
      <c r="LV33" s="8"/>
      <c r="LW33" s="7"/>
      <c r="LX33" s="7"/>
      <c r="LY33" s="2" t="s">
        <v>664</v>
      </c>
      <c r="LZ33" s="2" t="s">
        <v>226</v>
      </c>
      <c r="MA33" s="2" t="s">
        <v>229</v>
      </c>
      <c r="MB33" s="2" t="s">
        <v>229</v>
      </c>
      <c r="MC33" s="2" t="s">
        <v>241</v>
      </c>
      <c r="MD33" s="2" t="s">
        <v>229</v>
      </c>
      <c r="ME33" s="4"/>
      <c r="MF33" s="8"/>
      <c r="MG33" s="4"/>
      <c r="MH33" s="8"/>
      <c r="MI33" s="7"/>
      <c r="MJ33" s="7"/>
      <c r="MK33" s="2" t="s">
        <v>272</v>
      </c>
      <c r="ML33" s="2" t="s">
        <v>226</v>
      </c>
      <c r="MM33" s="2" t="s">
        <v>229</v>
      </c>
      <c r="MN33" s="2" t="s">
        <v>229</v>
      </c>
      <c r="MO33" s="2" t="s">
        <v>241</v>
      </c>
      <c r="MP33" s="2" t="s">
        <v>229</v>
      </c>
      <c r="MQ33" s="4"/>
      <c r="MR33" s="8"/>
      <c r="MS33" s="4"/>
      <c r="MT33" s="8"/>
      <c r="MU33" s="7"/>
      <c r="MV33" s="7"/>
      <c r="MW33" s="2" t="s">
        <v>272</v>
      </c>
      <c r="MX33" s="2" t="s">
        <v>226</v>
      </c>
      <c r="MY33" s="2" t="s">
        <v>229</v>
      </c>
      <c r="MZ33" s="2" t="s">
        <v>229</v>
      </c>
      <c r="NA33" s="2" t="s">
        <v>241</v>
      </c>
      <c r="NB33" s="2" t="s">
        <v>229</v>
      </c>
      <c r="NC33" s="4"/>
      <c r="ND33" s="8"/>
      <c r="NE33" s="4"/>
      <c r="NF33" s="8"/>
      <c r="NG33" s="7"/>
      <c r="NH33" s="7"/>
      <c r="NI33" s="2" t="s">
        <v>229</v>
      </c>
      <c r="NJ33" s="2" t="s">
        <v>229</v>
      </c>
      <c r="NK33" s="2" t="s">
        <v>229</v>
      </c>
      <c r="NL33" s="2" t="s">
        <v>229</v>
      </c>
      <c r="NM33" s="2" t="s">
        <v>229</v>
      </c>
      <c r="NN33" s="2" t="s">
        <v>229</v>
      </c>
      <c r="NO33" s="4"/>
      <c r="NP33" s="8"/>
      <c r="NQ33" s="4"/>
      <c r="NR33" s="8"/>
      <c r="NS33" s="7"/>
      <c r="NT33" s="7"/>
      <c r="NU33" s="2" t="s">
        <v>272</v>
      </c>
      <c r="NV33" s="2" t="s">
        <v>226</v>
      </c>
      <c r="NW33" s="2" t="s">
        <v>229</v>
      </c>
      <c r="NX33" s="2" t="s">
        <v>229</v>
      </c>
      <c r="NY33" s="2" t="s">
        <v>241</v>
      </c>
      <c r="NZ33" s="2" t="s">
        <v>229</v>
      </c>
      <c r="OA33" s="4"/>
      <c r="OB33" s="8"/>
      <c r="OC33" s="4"/>
      <c r="OD33" s="8"/>
      <c r="OE33" s="7"/>
      <c r="OF33" s="7"/>
      <c r="OG33" s="2" t="s">
        <v>272</v>
      </c>
      <c r="OH33" s="2" t="s">
        <v>226</v>
      </c>
      <c r="OI33" s="2" t="s">
        <v>229</v>
      </c>
      <c r="OJ33" s="2" t="s">
        <v>229</v>
      </c>
      <c r="OK33" s="2" t="s">
        <v>241</v>
      </c>
      <c r="OL33" s="2" t="s">
        <v>229</v>
      </c>
      <c r="OM33" s="4"/>
      <c r="ON33" s="8"/>
      <c r="OO33" s="4"/>
      <c r="OP33" s="8"/>
      <c r="OQ33" s="7"/>
      <c r="OR33" s="7"/>
      <c r="OS33" s="2" t="s">
        <v>229</v>
      </c>
      <c r="OT33" s="2" t="s">
        <v>229</v>
      </c>
      <c r="OU33" s="2" t="s">
        <v>229</v>
      </c>
      <c r="OV33" s="2" t="s">
        <v>229</v>
      </c>
      <c r="OW33" s="2" t="s">
        <v>229</v>
      </c>
      <c r="OX33" s="2" t="s">
        <v>229</v>
      </c>
      <c r="OY33" s="4"/>
      <c r="OZ33" s="8"/>
      <c r="PA33" s="4"/>
      <c r="PB33" s="8"/>
      <c r="PC33" s="7"/>
      <c r="PD33" s="7"/>
      <c r="PE33" s="2" t="s">
        <v>229</v>
      </c>
      <c r="PF33" s="2" t="s">
        <v>229</v>
      </c>
      <c r="PG33" s="2" t="s">
        <v>229</v>
      </c>
      <c r="PH33" s="2" t="s">
        <v>229</v>
      </c>
      <c r="PI33" s="2" t="s">
        <v>229</v>
      </c>
      <c r="PJ33" s="2" t="s">
        <v>229</v>
      </c>
      <c r="PK33" s="4"/>
      <c r="PL33" s="8"/>
      <c r="PM33" s="4"/>
      <c r="PN33" s="8"/>
      <c r="PO33" s="7"/>
      <c r="PP33" s="7"/>
      <c r="PQ33" s="2" t="s">
        <v>272</v>
      </c>
      <c r="PR33" s="2" t="s">
        <v>226</v>
      </c>
      <c r="PS33" s="2" t="s">
        <v>229</v>
      </c>
      <c r="PT33" s="2" t="s">
        <v>229</v>
      </c>
      <c r="PU33" s="2" t="s">
        <v>241</v>
      </c>
      <c r="PV33" s="2" t="s">
        <v>229</v>
      </c>
      <c r="PW33" s="4"/>
      <c r="PX33" s="8"/>
      <c r="PY33" s="4"/>
      <c r="PZ33" s="8"/>
      <c r="QA33" s="7"/>
      <c r="QB33" s="7"/>
      <c r="QC33" s="2" t="s">
        <v>281</v>
      </c>
      <c r="QD33" s="2" t="s">
        <v>226</v>
      </c>
      <c r="QE33" s="2" t="s">
        <v>229</v>
      </c>
      <c r="QF33" s="2" t="s">
        <v>229</v>
      </c>
      <c r="QG33" s="2" t="s">
        <v>241</v>
      </c>
      <c r="QH33" s="2" t="s">
        <v>229</v>
      </c>
      <c r="QI33" s="4"/>
      <c r="QJ33" s="8"/>
      <c r="QK33" s="4"/>
      <c r="QL33" s="8"/>
      <c r="QM33" s="7"/>
      <c r="QN33" s="7"/>
      <c r="QO33" s="2" t="s">
        <v>272</v>
      </c>
      <c r="QP33" s="2" t="s">
        <v>226</v>
      </c>
      <c r="QQ33" s="2" t="s">
        <v>229</v>
      </c>
      <c r="QR33" s="2" t="s">
        <v>229</v>
      </c>
      <c r="QS33" s="2" t="s">
        <v>241</v>
      </c>
      <c r="QT33" s="2" t="s">
        <v>229</v>
      </c>
      <c r="QU33" s="4"/>
      <c r="QV33" s="8"/>
      <c r="QW33" s="4"/>
      <c r="QX33" s="8"/>
      <c r="QY33" s="7"/>
      <c r="QZ33" s="7"/>
      <c r="RA33" s="2" t="s">
        <v>272</v>
      </c>
      <c r="RB33" s="2" t="s">
        <v>226</v>
      </c>
      <c r="RC33" s="2" t="s">
        <v>229</v>
      </c>
      <c r="RD33" s="2" t="s">
        <v>229</v>
      </c>
      <c r="RE33" s="2" t="s">
        <v>241</v>
      </c>
      <c r="RF33" s="2" t="s">
        <v>229</v>
      </c>
      <c r="RG33" s="4"/>
      <c r="RH33" s="8"/>
      <c r="RI33" s="4"/>
      <c r="RJ33" s="8"/>
      <c r="RK33" s="7"/>
      <c r="RL33" s="7"/>
      <c r="RM33" s="2" t="s">
        <v>272</v>
      </c>
      <c r="RN33" s="2" t="s">
        <v>226</v>
      </c>
      <c r="RO33" s="2" t="s">
        <v>229</v>
      </c>
      <c r="RP33" s="2" t="s">
        <v>229</v>
      </c>
      <c r="RQ33" s="2" t="s">
        <v>241</v>
      </c>
      <c r="RR33" s="2" t="s">
        <v>229</v>
      </c>
      <c r="RS33" s="4"/>
      <c r="RT33" s="8"/>
      <c r="RU33" s="4"/>
      <c r="RV33" s="8"/>
      <c r="RW33" s="7"/>
      <c r="RX33" s="7"/>
      <c r="RY33" s="2" t="s">
        <v>229</v>
      </c>
      <c r="RZ33" s="2" t="s">
        <v>229</v>
      </c>
      <c r="SA33" s="2" t="s">
        <v>229</v>
      </c>
      <c r="SB33" s="2" t="s">
        <v>229</v>
      </c>
      <c r="SC33" s="2" t="s">
        <v>229</v>
      </c>
      <c r="SD33" s="2" t="s">
        <v>229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80</v>
      </c>
      <c r="VN33" s="4"/>
      <c r="VO33" s="4"/>
      <c r="VP33" s="4"/>
      <c r="VQ33" s="4"/>
      <c r="VR33" s="4"/>
      <c r="VS33" s="4"/>
    </row>
    <row r="34">
      <c r="A34" s="2" t="s">
        <v>675</v>
      </c>
      <c r="B34" s="2" t="s">
        <v>216</v>
      </c>
      <c r="C34" s="2" t="s">
        <v>217</v>
      </c>
      <c r="D34" s="2" t="s">
        <v>218</v>
      </c>
      <c r="E34" s="2" t="s">
        <v>219</v>
      </c>
      <c r="F34" s="2" t="s">
        <v>220</v>
      </c>
      <c r="G34" s="2" t="s">
        <v>221</v>
      </c>
      <c r="H34" s="2" t="s">
        <v>222</v>
      </c>
      <c r="I34" s="2" t="s">
        <v>223</v>
      </c>
      <c r="J34" s="2" t="s">
        <v>285</v>
      </c>
      <c r="K34" s="2" t="s">
        <v>673</v>
      </c>
      <c r="L34" s="3">
        <v>36.72</v>
      </c>
      <c r="M34" s="3">
        <v>38.56</v>
      </c>
      <c r="N34" s="3">
        <v>69.99</v>
      </c>
      <c r="O34" s="2" t="s">
        <v>226</v>
      </c>
      <c r="P34" s="2" t="s">
        <v>618</v>
      </c>
      <c r="Q34" s="2" t="s">
        <v>228</v>
      </c>
      <c r="R34" s="2" t="s">
        <v>229</v>
      </c>
      <c r="S34" s="2" t="s">
        <v>674</v>
      </c>
      <c r="T34" s="2" t="s">
        <v>231</v>
      </c>
      <c r="U34" s="2" t="s">
        <v>286</v>
      </c>
      <c r="V34" s="2" t="s">
        <v>233</v>
      </c>
      <c r="W34" s="2" t="s">
        <v>234</v>
      </c>
      <c r="X34" s="2" t="s">
        <v>235</v>
      </c>
      <c r="Y34" s="2" t="s">
        <v>229</v>
      </c>
      <c r="Z34" s="4"/>
      <c r="AA34" s="4">
        <f>=ROUNDDOWN({0},0)</f>
      </c>
      <c r="AB34" s="5"/>
      <c r="AC34" s="2" t="s">
        <v>663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 t="s">
        <v>229</v>
      </c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272</v>
      </c>
      <c r="BV34" s="2" t="s">
        <v>226</v>
      </c>
      <c r="BW34" s="2" t="s">
        <v>229</v>
      </c>
      <c r="BX34" s="2" t="s">
        <v>229</v>
      </c>
      <c r="BY34" s="2" t="s">
        <v>241</v>
      </c>
      <c r="BZ34" s="2" t="s">
        <v>229</v>
      </c>
      <c r="CA34" s="4"/>
      <c r="CB34" s="8"/>
      <c r="CC34" s="4"/>
      <c r="CD34" s="8"/>
      <c r="CE34" s="7"/>
      <c r="CF34" s="7"/>
      <c r="CG34" s="2" t="s">
        <v>272</v>
      </c>
      <c r="CH34" s="2" t="s">
        <v>226</v>
      </c>
      <c r="CI34" s="2" t="s">
        <v>229</v>
      </c>
      <c r="CJ34" s="2" t="s">
        <v>229</v>
      </c>
      <c r="CK34" s="2" t="s">
        <v>241</v>
      </c>
      <c r="CL34" s="2" t="s">
        <v>229</v>
      </c>
      <c r="CM34" s="4"/>
      <c r="CN34" s="8"/>
      <c r="CO34" s="4"/>
      <c r="CP34" s="8"/>
      <c r="CQ34" s="7"/>
      <c r="CR34" s="7"/>
      <c r="CS34" s="2" t="s">
        <v>272</v>
      </c>
      <c r="CT34" s="2" t="s">
        <v>226</v>
      </c>
      <c r="CU34" s="2" t="s">
        <v>229</v>
      </c>
      <c r="CV34" s="2" t="s">
        <v>229</v>
      </c>
      <c r="CW34" s="2" t="s">
        <v>241</v>
      </c>
      <c r="CX34" s="2" t="s">
        <v>229</v>
      </c>
      <c r="CY34" s="4"/>
      <c r="CZ34" s="8"/>
      <c r="DA34" s="4"/>
      <c r="DB34" s="8"/>
      <c r="DC34" s="7"/>
      <c r="DD34" s="7"/>
      <c r="DE34" s="2" t="s">
        <v>272</v>
      </c>
      <c r="DF34" s="2" t="s">
        <v>226</v>
      </c>
      <c r="DG34" s="2" t="s">
        <v>229</v>
      </c>
      <c r="DH34" s="2" t="s">
        <v>229</v>
      </c>
      <c r="DI34" s="2" t="s">
        <v>241</v>
      </c>
      <c r="DJ34" s="2" t="s">
        <v>229</v>
      </c>
      <c r="DK34" s="4"/>
      <c r="DL34" s="8"/>
      <c r="DM34" s="4"/>
      <c r="DN34" s="8"/>
      <c r="DO34" s="7"/>
      <c r="DP34" s="7"/>
      <c r="DQ34" s="2" t="s">
        <v>239</v>
      </c>
      <c r="DR34" s="2" t="s">
        <v>226</v>
      </c>
      <c r="DS34" s="2" t="s">
        <v>229</v>
      </c>
      <c r="DT34" s="2" t="s">
        <v>229</v>
      </c>
      <c r="DU34" s="2" t="s">
        <v>241</v>
      </c>
      <c r="DV34" s="2" t="s">
        <v>229</v>
      </c>
      <c r="DW34" s="4"/>
      <c r="DX34" s="8"/>
      <c r="DY34" s="4"/>
      <c r="DZ34" s="8"/>
      <c r="EA34" s="7"/>
      <c r="EB34" s="7"/>
      <c r="EC34" s="2" t="s">
        <v>272</v>
      </c>
      <c r="ED34" s="2" t="s">
        <v>226</v>
      </c>
      <c r="EE34" s="2" t="s">
        <v>229</v>
      </c>
      <c r="EF34" s="2" t="s">
        <v>229</v>
      </c>
      <c r="EG34" s="2" t="s">
        <v>241</v>
      </c>
      <c r="EH34" s="2" t="s">
        <v>229</v>
      </c>
      <c r="EI34" s="4"/>
      <c r="EJ34" s="8"/>
      <c r="EK34" s="4"/>
      <c r="EL34" s="8"/>
      <c r="EM34" s="7"/>
      <c r="EN34" s="7"/>
      <c r="EO34" s="2" t="s">
        <v>272</v>
      </c>
      <c r="EP34" s="2" t="s">
        <v>226</v>
      </c>
      <c r="EQ34" s="2" t="s">
        <v>229</v>
      </c>
      <c r="ER34" s="2" t="s">
        <v>229</v>
      </c>
      <c r="ES34" s="2" t="s">
        <v>241</v>
      </c>
      <c r="ET34" s="2" t="s">
        <v>229</v>
      </c>
      <c r="EU34" s="4"/>
      <c r="EV34" s="8"/>
      <c r="EW34" s="4"/>
      <c r="EX34" s="8"/>
      <c r="EY34" s="7"/>
      <c r="EZ34" s="7"/>
      <c r="FA34" s="2" t="s">
        <v>272</v>
      </c>
      <c r="FB34" s="2" t="s">
        <v>226</v>
      </c>
      <c r="FC34" s="2" t="s">
        <v>229</v>
      </c>
      <c r="FD34" s="2" t="s">
        <v>229</v>
      </c>
      <c r="FE34" s="2" t="s">
        <v>241</v>
      </c>
      <c r="FF34" s="2" t="s">
        <v>229</v>
      </c>
      <c r="FG34" s="4"/>
      <c r="FH34" s="8"/>
      <c r="FI34" s="4"/>
      <c r="FJ34" s="8"/>
      <c r="FK34" s="7"/>
      <c r="FL34" s="7"/>
      <c r="FM34" s="2" t="s">
        <v>239</v>
      </c>
      <c r="FN34" s="2" t="s">
        <v>226</v>
      </c>
      <c r="FO34" s="2" t="s">
        <v>229</v>
      </c>
      <c r="FP34" s="2" t="s">
        <v>229</v>
      </c>
      <c r="FQ34" s="2" t="s">
        <v>241</v>
      </c>
      <c r="FR34" s="2" t="s">
        <v>229</v>
      </c>
      <c r="FS34" s="4"/>
      <c r="FT34" s="8"/>
      <c r="FU34" s="4"/>
      <c r="FV34" s="8"/>
      <c r="FW34" s="7"/>
      <c r="FX34" s="7"/>
      <c r="FY34" s="2" t="s">
        <v>239</v>
      </c>
      <c r="FZ34" s="2" t="s">
        <v>226</v>
      </c>
      <c r="GA34" s="2" t="s">
        <v>229</v>
      </c>
      <c r="GB34" s="2" t="s">
        <v>229</v>
      </c>
      <c r="GC34" s="2" t="s">
        <v>241</v>
      </c>
      <c r="GD34" s="2" t="s">
        <v>229</v>
      </c>
      <c r="GE34" s="4"/>
      <c r="GF34" s="8"/>
      <c r="GG34" s="4"/>
      <c r="GH34" s="8"/>
      <c r="GI34" s="7"/>
      <c r="GJ34" s="7"/>
      <c r="GK34" s="2" t="s">
        <v>272</v>
      </c>
      <c r="GL34" s="2" t="s">
        <v>226</v>
      </c>
      <c r="GM34" s="2" t="s">
        <v>229</v>
      </c>
      <c r="GN34" s="2" t="s">
        <v>229</v>
      </c>
      <c r="GO34" s="2" t="s">
        <v>241</v>
      </c>
      <c r="GP34" s="2" t="s">
        <v>229</v>
      </c>
      <c r="GQ34" s="4"/>
      <c r="GR34" s="8"/>
      <c r="GS34" s="4"/>
      <c r="GT34" s="8"/>
      <c r="GU34" s="7"/>
      <c r="GV34" s="7"/>
      <c r="GW34" s="2" t="s">
        <v>272</v>
      </c>
      <c r="GX34" s="2" t="s">
        <v>226</v>
      </c>
      <c r="GY34" s="2" t="s">
        <v>229</v>
      </c>
      <c r="GZ34" s="2" t="s">
        <v>229</v>
      </c>
      <c r="HA34" s="2" t="s">
        <v>241</v>
      </c>
      <c r="HB34" s="2" t="s">
        <v>229</v>
      </c>
      <c r="HC34" s="4"/>
      <c r="HD34" s="8"/>
      <c r="HE34" s="4"/>
      <c r="HF34" s="8"/>
      <c r="HG34" s="7"/>
      <c r="HH34" s="7"/>
      <c r="HI34" s="2" t="s">
        <v>272</v>
      </c>
      <c r="HJ34" s="2" t="s">
        <v>226</v>
      </c>
      <c r="HK34" s="2" t="s">
        <v>229</v>
      </c>
      <c r="HL34" s="2" t="s">
        <v>229</v>
      </c>
      <c r="HM34" s="2" t="s">
        <v>241</v>
      </c>
      <c r="HN34" s="2" t="s">
        <v>229</v>
      </c>
      <c r="HO34" s="4"/>
      <c r="HP34" s="8"/>
      <c r="HQ34" s="4"/>
      <c r="HR34" s="8"/>
      <c r="HS34" s="7"/>
      <c r="HT34" s="7"/>
      <c r="HU34" s="2" t="s">
        <v>272</v>
      </c>
      <c r="HV34" s="2" t="s">
        <v>226</v>
      </c>
      <c r="HW34" s="2" t="s">
        <v>229</v>
      </c>
      <c r="HX34" s="2" t="s">
        <v>229</v>
      </c>
      <c r="HY34" s="2" t="s">
        <v>241</v>
      </c>
      <c r="HZ34" s="2" t="s">
        <v>229</v>
      </c>
      <c r="IA34" s="4"/>
      <c r="IB34" s="8"/>
      <c r="IC34" s="4"/>
      <c r="ID34" s="8"/>
      <c r="IE34" s="7"/>
      <c r="IF34" s="7"/>
      <c r="IG34" s="2" t="s">
        <v>272</v>
      </c>
      <c r="IH34" s="2" t="s">
        <v>226</v>
      </c>
      <c r="II34" s="2" t="s">
        <v>229</v>
      </c>
      <c r="IJ34" s="2" t="s">
        <v>229</v>
      </c>
      <c r="IK34" s="2" t="s">
        <v>241</v>
      </c>
      <c r="IL34" s="2" t="s">
        <v>229</v>
      </c>
      <c r="IM34" s="4"/>
      <c r="IN34" s="8"/>
      <c r="IO34" s="4"/>
      <c r="IP34" s="8"/>
      <c r="IQ34" s="7"/>
      <c r="IR34" s="7"/>
      <c r="IS34" s="2" t="s">
        <v>664</v>
      </c>
      <c r="IT34" s="2" t="s">
        <v>226</v>
      </c>
      <c r="IU34" s="2" t="s">
        <v>229</v>
      </c>
      <c r="IV34" s="2" t="s">
        <v>229</v>
      </c>
      <c r="IW34" s="2" t="s">
        <v>241</v>
      </c>
      <c r="IX34" s="2" t="s">
        <v>229</v>
      </c>
      <c r="IY34" s="4"/>
      <c r="IZ34" s="8"/>
      <c r="JA34" s="4"/>
      <c r="JB34" s="8"/>
      <c r="JC34" s="7"/>
      <c r="JD34" s="7"/>
      <c r="JE34" s="2" t="s">
        <v>272</v>
      </c>
      <c r="JF34" s="2" t="s">
        <v>226</v>
      </c>
      <c r="JG34" s="2" t="s">
        <v>229</v>
      </c>
      <c r="JH34" s="2" t="s">
        <v>229</v>
      </c>
      <c r="JI34" s="2" t="s">
        <v>241</v>
      </c>
      <c r="JJ34" s="2" t="s">
        <v>229</v>
      </c>
      <c r="JK34" s="4"/>
      <c r="JL34" s="8"/>
      <c r="JM34" s="4"/>
      <c r="JN34" s="8"/>
      <c r="JO34" s="7"/>
      <c r="JP34" s="7"/>
      <c r="JQ34" s="2" t="s">
        <v>272</v>
      </c>
      <c r="JR34" s="2" t="s">
        <v>226</v>
      </c>
      <c r="JS34" s="2" t="s">
        <v>229</v>
      </c>
      <c r="JT34" s="2" t="s">
        <v>229</v>
      </c>
      <c r="JU34" s="2" t="s">
        <v>241</v>
      </c>
      <c r="JV34" s="2" t="s">
        <v>229</v>
      </c>
      <c r="JW34" s="4"/>
      <c r="JX34" s="8"/>
      <c r="JY34" s="4"/>
      <c r="JZ34" s="8"/>
      <c r="KA34" s="7"/>
      <c r="KB34" s="7"/>
      <c r="KC34" s="2" t="s">
        <v>272</v>
      </c>
      <c r="KD34" s="2" t="s">
        <v>226</v>
      </c>
      <c r="KE34" s="2" t="s">
        <v>229</v>
      </c>
      <c r="KF34" s="2" t="s">
        <v>229</v>
      </c>
      <c r="KG34" s="2" t="s">
        <v>241</v>
      </c>
      <c r="KH34" s="2" t="s">
        <v>229</v>
      </c>
      <c r="KI34" s="4"/>
      <c r="KJ34" s="8"/>
      <c r="KK34" s="4"/>
      <c r="KL34" s="8"/>
      <c r="KM34" s="7"/>
      <c r="KN34" s="7"/>
      <c r="KO34" s="2" t="s">
        <v>272</v>
      </c>
      <c r="KP34" s="2" t="s">
        <v>226</v>
      </c>
      <c r="KQ34" s="2" t="s">
        <v>229</v>
      </c>
      <c r="KR34" s="2" t="s">
        <v>229</v>
      </c>
      <c r="KS34" s="2" t="s">
        <v>241</v>
      </c>
      <c r="KT34" s="2" t="s">
        <v>229</v>
      </c>
      <c r="KU34" s="4"/>
      <c r="KV34" s="8"/>
      <c r="KW34" s="4"/>
      <c r="KX34" s="8"/>
      <c r="KY34" s="7"/>
      <c r="KZ34" s="7"/>
      <c r="LA34" s="2" t="s">
        <v>272</v>
      </c>
      <c r="LB34" s="2" t="s">
        <v>226</v>
      </c>
      <c r="LC34" s="2" t="s">
        <v>229</v>
      </c>
      <c r="LD34" s="2" t="s">
        <v>229</v>
      </c>
      <c r="LE34" s="2" t="s">
        <v>241</v>
      </c>
      <c r="LF34" s="2" t="s">
        <v>229</v>
      </c>
      <c r="LG34" s="4"/>
      <c r="LH34" s="8"/>
      <c r="LI34" s="4"/>
      <c r="LJ34" s="8"/>
      <c r="LK34" s="7"/>
      <c r="LL34" s="7"/>
      <c r="LM34" s="2" t="s">
        <v>272</v>
      </c>
      <c r="LN34" s="2" t="s">
        <v>226</v>
      </c>
      <c r="LO34" s="2" t="s">
        <v>229</v>
      </c>
      <c r="LP34" s="2" t="s">
        <v>229</v>
      </c>
      <c r="LQ34" s="2" t="s">
        <v>241</v>
      </c>
      <c r="LR34" s="2" t="s">
        <v>229</v>
      </c>
      <c r="LS34" s="4"/>
      <c r="LT34" s="8"/>
      <c r="LU34" s="4"/>
      <c r="LV34" s="8"/>
      <c r="LW34" s="7"/>
      <c r="LX34" s="7"/>
      <c r="LY34" s="2" t="s">
        <v>664</v>
      </c>
      <c r="LZ34" s="2" t="s">
        <v>226</v>
      </c>
      <c r="MA34" s="2" t="s">
        <v>229</v>
      </c>
      <c r="MB34" s="2" t="s">
        <v>229</v>
      </c>
      <c r="MC34" s="2" t="s">
        <v>241</v>
      </c>
      <c r="MD34" s="2" t="s">
        <v>229</v>
      </c>
      <c r="ME34" s="4"/>
      <c r="MF34" s="8"/>
      <c r="MG34" s="4"/>
      <c r="MH34" s="8"/>
      <c r="MI34" s="7"/>
      <c r="MJ34" s="7"/>
      <c r="MK34" s="2" t="s">
        <v>272</v>
      </c>
      <c r="ML34" s="2" t="s">
        <v>226</v>
      </c>
      <c r="MM34" s="2" t="s">
        <v>229</v>
      </c>
      <c r="MN34" s="2" t="s">
        <v>229</v>
      </c>
      <c r="MO34" s="2" t="s">
        <v>241</v>
      </c>
      <c r="MP34" s="2" t="s">
        <v>229</v>
      </c>
      <c r="MQ34" s="4"/>
      <c r="MR34" s="8"/>
      <c r="MS34" s="4"/>
      <c r="MT34" s="8"/>
      <c r="MU34" s="7"/>
      <c r="MV34" s="7"/>
      <c r="MW34" s="2" t="s">
        <v>272</v>
      </c>
      <c r="MX34" s="2" t="s">
        <v>226</v>
      </c>
      <c r="MY34" s="2" t="s">
        <v>229</v>
      </c>
      <c r="MZ34" s="2" t="s">
        <v>229</v>
      </c>
      <c r="NA34" s="2" t="s">
        <v>241</v>
      </c>
      <c r="NB34" s="2" t="s">
        <v>229</v>
      </c>
      <c r="NC34" s="4"/>
      <c r="ND34" s="8"/>
      <c r="NE34" s="4"/>
      <c r="NF34" s="8"/>
      <c r="NG34" s="7"/>
      <c r="NH34" s="7"/>
      <c r="NI34" s="2" t="s">
        <v>229</v>
      </c>
      <c r="NJ34" s="2" t="s">
        <v>229</v>
      </c>
      <c r="NK34" s="2" t="s">
        <v>229</v>
      </c>
      <c r="NL34" s="2" t="s">
        <v>229</v>
      </c>
      <c r="NM34" s="2" t="s">
        <v>229</v>
      </c>
      <c r="NN34" s="2" t="s">
        <v>229</v>
      </c>
      <c r="NO34" s="4"/>
      <c r="NP34" s="8"/>
      <c r="NQ34" s="4"/>
      <c r="NR34" s="8"/>
      <c r="NS34" s="7"/>
      <c r="NT34" s="7"/>
      <c r="NU34" s="2" t="s">
        <v>272</v>
      </c>
      <c r="NV34" s="2" t="s">
        <v>226</v>
      </c>
      <c r="NW34" s="2" t="s">
        <v>229</v>
      </c>
      <c r="NX34" s="2" t="s">
        <v>229</v>
      </c>
      <c r="NY34" s="2" t="s">
        <v>241</v>
      </c>
      <c r="NZ34" s="2" t="s">
        <v>229</v>
      </c>
      <c r="OA34" s="4"/>
      <c r="OB34" s="8"/>
      <c r="OC34" s="4"/>
      <c r="OD34" s="8"/>
      <c r="OE34" s="7"/>
      <c r="OF34" s="7"/>
      <c r="OG34" s="2" t="s">
        <v>272</v>
      </c>
      <c r="OH34" s="2" t="s">
        <v>226</v>
      </c>
      <c r="OI34" s="2" t="s">
        <v>229</v>
      </c>
      <c r="OJ34" s="2" t="s">
        <v>229</v>
      </c>
      <c r="OK34" s="2" t="s">
        <v>241</v>
      </c>
      <c r="OL34" s="2" t="s">
        <v>229</v>
      </c>
      <c r="OM34" s="4"/>
      <c r="ON34" s="8"/>
      <c r="OO34" s="4"/>
      <c r="OP34" s="8"/>
      <c r="OQ34" s="7"/>
      <c r="OR34" s="7"/>
      <c r="OS34" s="2" t="s">
        <v>229</v>
      </c>
      <c r="OT34" s="2" t="s">
        <v>229</v>
      </c>
      <c r="OU34" s="2" t="s">
        <v>229</v>
      </c>
      <c r="OV34" s="2" t="s">
        <v>229</v>
      </c>
      <c r="OW34" s="2" t="s">
        <v>229</v>
      </c>
      <c r="OX34" s="2" t="s">
        <v>229</v>
      </c>
      <c r="OY34" s="4"/>
      <c r="OZ34" s="8"/>
      <c r="PA34" s="4"/>
      <c r="PB34" s="8"/>
      <c r="PC34" s="7"/>
      <c r="PD34" s="7"/>
      <c r="PE34" s="2" t="s">
        <v>229</v>
      </c>
      <c r="PF34" s="2" t="s">
        <v>229</v>
      </c>
      <c r="PG34" s="2" t="s">
        <v>229</v>
      </c>
      <c r="PH34" s="2" t="s">
        <v>229</v>
      </c>
      <c r="PI34" s="2" t="s">
        <v>229</v>
      </c>
      <c r="PJ34" s="2" t="s">
        <v>229</v>
      </c>
      <c r="PK34" s="4"/>
      <c r="PL34" s="8"/>
      <c r="PM34" s="4"/>
      <c r="PN34" s="8"/>
      <c r="PO34" s="7"/>
      <c r="PP34" s="7"/>
      <c r="PQ34" s="2" t="s">
        <v>272</v>
      </c>
      <c r="PR34" s="2" t="s">
        <v>226</v>
      </c>
      <c r="PS34" s="2" t="s">
        <v>229</v>
      </c>
      <c r="PT34" s="2" t="s">
        <v>229</v>
      </c>
      <c r="PU34" s="2" t="s">
        <v>241</v>
      </c>
      <c r="PV34" s="2" t="s">
        <v>229</v>
      </c>
      <c r="PW34" s="4"/>
      <c r="PX34" s="8"/>
      <c r="PY34" s="4"/>
      <c r="PZ34" s="8"/>
      <c r="QA34" s="7"/>
      <c r="QB34" s="7"/>
      <c r="QC34" s="2" t="s">
        <v>281</v>
      </c>
      <c r="QD34" s="2" t="s">
        <v>226</v>
      </c>
      <c r="QE34" s="2" t="s">
        <v>229</v>
      </c>
      <c r="QF34" s="2" t="s">
        <v>229</v>
      </c>
      <c r="QG34" s="2" t="s">
        <v>241</v>
      </c>
      <c r="QH34" s="2" t="s">
        <v>229</v>
      </c>
      <c r="QI34" s="4"/>
      <c r="QJ34" s="8"/>
      <c r="QK34" s="4"/>
      <c r="QL34" s="8"/>
      <c r="QM34" s="7"/>
      <c r="QN34" s="7"/>
      <c r="QO34" s="2" t="s">
        <v>272</v>
      </c>
      <c r="QP34" s="2" t="s">
        <v>226</v>
      </c>
      <c r="QQ34" s="2" t="s">
        <v>229</v>
      </c>
      <c r="QR34" s="2" t="s">
        <v>229</v>
      </c>
      <c r="QS34" s="2" t="s">
        <v>241</v>
      </c>
      <c r="QT34" s="2" t="s">
        <v>229</v>
      </c>
      <c r="QU34" s="4"/>
      <c r="QV34" s="8"/>
      <c r="QW34" s="4"/>
      <c r="QX34" s="8"/>
      <c r="QY34" s="7"/>
      <c r="QZ34" s="7"/>
      <c r="RA34" s="2" t="s">
        <v>272</v>
      </c>
      <c r="RB34" s="2" t="s">
        <v>226</v>
      </c>
      <c r="RC34" s="2" t="s">
        <v>229</v>
      </c>
      <c r="RD34" s="2" t="s">
        <v>229</v>
      </c>
      <c r="RE34" s="2" t="s">
        <v>241</v>
      </c>
      <c r="RF34" s="2" t="s">
        <v>229</v>
      </c>
      <c r="RG34" s="4"/>
      <c r="RH34" s="8"/>
      <c r="RI34" s="4"/>
      <c r="RJ34" s="8"/>
      <c r="RK34" s="7"/>
      <c r="RL34" s="7"/>
      <c r="RM34" s="2" t="s">
        <v>272</v>
      </c>
      <c r="RN34" s="2" t="s">
        <v>226</v>
      </c>
      <c r="RO34" s="2" t="s">
        <v>229</v>
      </c>
      <c r="RP34" s="2" t="s">
        <v>229</v>
      </c>
      <c r="RQ34" s="2" t="s">
        <v>241</v>
      </c>
      <c r="RR34" s="2" t="s">
        <v>229</v>
      </c>
      <c r="RS34" s="4"/>
      <c r="RT34" s="8"/>
      <c r="RU34" s="4"/>
      <c r="RV34" s="8"/>
      <c r="RW34" s="7"/>
      <c r="RX34" s="7"/>
      <c r="RY34" s="2" t="s">
        <v>229</v>
      </c>
      <c r="RZ34" s="2" t="s">
        <v>229</v>
      </c>
      <c r="SA34" s="2" t="s">
        <v>229</v>
      </c>
      <c r="SB34" s="2" t="s">
        <v>229</v>
      </c>
      <c r="SC34" s="2" t="s">
        <v>229</v>
      </c>
      <c r="SD34" s="2" t="s">
        <v>229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175</v>
      </c>
      <c r="VN34" s="4"/>
      <c r="VO34" s="4"/>
      <c r="VP34" s="4"/>
      <c r="VQ34" s="4"/>
      <c r="VR34" s="4"/>
      <c r="VS34" s="4"/>
    </row>
    <row r="35">
      <c r="A35" s="2" t="s">
        <v>676</v>
      </c>
      <c r="B35" s="2" t="s">
        <v>216</v>
      </c>
      <c r="C35" s="2" t="s">
        <v>217</v>
      </c>
      <c r="D35" s="2" t="s">
        <v>218</v>
      </c>
      <c r="E35" s="2" t="s">
        <v>219</v>
      </c>
      <c r="F35" s="2" t="s">
        <v>220</v>
      </c>
      <c r="G35" s="2" t="s">
        <v>221</v>
      </c>
      <c r="H35" s="2" t="s">
        <v>222</v>
      </c>
      <c r="I35" s="2" t="s">
        <v>223</v>
      </c>
      <c r="J35" s="2" t="s">
        <v>312</v>
      </c>
      <c r="K35" s="2" t="s">
        <v>673</v>
      </c>
      <c r="L35" s="3">
        <v>40.5</v>
      </c>
      <c r="M35" s="3">
        <v>42.52</v>
      </c>
      <c r="N35" s="3">
        <v>79.99</v>
      </c>
      <c r="O35" s="2" t="s">
        <v>226</v>
      </c>
      <c r="P35" s="2" t="s">
        <v>618</v>
      </c>
      <c r="Q35" s="2" t="s">
        <v>228</v>
      </c>
      <c r="R35" s="2" t="s">
        <v>229</v>
      </c>
      <c r="S35" s="2" t="s">
        <v>674</v>
      </c>
      <c r="T35" s="2" t="s">
        <v>231</v>
      </c>
      <c r="U35" s="2" t="s">
        <v>286</v>
      </c>
      <c r="V35" s="2" t="s">
        <v>233</v>
      </c>
      <c r="W35" s="2" t="s">
        <v>234</v>
      </c>
      <c r="X35" s="2" t="s">
        <v>235</v>
      </c>
      <c r="Y35" s="2" t="s">
        <v>229</v>
      </c>
      <c r="Z35" s="4"/>
      <c r="AA35" s="4">
        <f>=ROUNDDOWN({0},0)</f>
      </c>
      <c r="AB35" s="5"/>
      <c r="AC35" s="2" t="s">
        <v>663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 t="s">
        <v>229</v>
      </c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272</v>
      </c>
      <c r="BV35" s="2" t="s">
        <v>226</v>
      </c>
      <c r="BW35" s="2" t="s">
        <v>229</v>
      </c>
      <c r="BX35" s="2" t="s">
        <v>229</v>
      </c>
      <c r="BY35" s="2" t="s">
        <v>241</v>
      </c>
      <c r="BZ35" s="2" t="s">
        <v>229</v>
      </c>
      <c r="CA35" s="4"/>
      <c r="CB35" s="8"/>
      <c r="CC35" s="4"/>
      <c r="CD35" s="8"/>
      <c r="CE35" s="7"/>
      <c r="CF35" s="7"/>
      <c r="CG35" s="2" t="s">
        <v>272</v>
      </c>
      <c r="CH35" s="2" t="s">
        <v>226</v>
      </c>
      <c r="CI35" s="2" t="s">
        <v>229</v>
      </c>
      <c r="CJ35" s="2" t="s">
        <v>229</v>
      </c>
      <c r="CK35" s="2" t="s">
        <v>241</v>
      </c>
      <c r="CL35" s="2" t="s">
        <v>229</v>
      </c>
      <c r="CM35" s="4"/>
      <c r="CN35" s="8"/>
      <c r="CO35" s="4"/>
      <c r="CP35" s="8"/>
      <c r="CQ35" s="7"/>
      <c r="CR35" s="7"/>
      <c r="CS35" s="2" t="s">
        <v>272</v>
      </c>
      <c r="CT35" s="2" t="s">
        <v>226</v>
      </c>
      <c r="CU35" s="2" t="s">
        <v>229</v>
      </c>
      <c r="CV35" s="2" t="s">
        <v>229</v>
      </c>
      <c r="CW35" s="2" t="s">
        <v>241</v>
      </c>
      <c r="CX35" s="2" t="s">
        <v>229</v>
      </c>
      <c r="CY35" s="4"/>
      <c r="CZ35" s="8"/>
      <c r="DA35" s="4"/>
      <c r="DB35" s="8"/>
      <c r="DC35" s="7"/>
      <c r="DD35" s="7"/>
      <c r="DE35" s="2" t="s">
        <v>272</v>
      </c>
      <c r="DF35" s="2" t="s">
        <v>226</v>
      </c>
      <c r="DG35" s="2" t="s">
        <v>229</v>
      </c>
      <c r="DH35" s="2" t="s">
        <v>229</v>
      </c>
      <c r="DI35" s="2" t="s">
        <v>241</v>
      </c>
      <c r="DJ35" s="2" t="s">
        <v>229</v>
      </c>
      <c r="DK35" s="4"/>
      <c r="DL35" s="8"/>
      <c r="DM35" s="4"/>
      <c r="DN35" s="8"/>
      <c r="DO35" s="7"/>
      <c r="DP35" s="7"/>
      <c r="DQ35" s="2" t="s">
        <v>239</v>
      </c>
      <c r="DR35" s="2" t="s">
        <v>226</v>
      </c>
      <c r="DS35" s="2" t="s">
        <v>229</v>
      </c>
      <c r="DT35" s="2" t="s">
        <v>229</v>
      </c>
      <c r="DU35" s="2" t="s">
        <v>241</v>
      </c>
      <c r="DV35" s="2" t="s">
        <v>229</v>
      </c>
      <c r="DW35" s="4"/>
      <c r="DX35" s="8"/>
      <c r="DY35" s="4"/>
      <c r="DZ35" s="8"/>
      <c r="EA35" s="7"/>
      <c r="EB35" s="7"/>
      <c r="EC35" s="2" t="s">
        <v>272</v>
      </c>
      <c r="ED35" s="2" t="s">
        <v>226</v>
      </c>
      <c r="EE35" s="2" t="s">
        <v>229</v>
      </c>
      <c r="EF35" s="2" t="s">
        <v>229</v>
      </c>
      <c r="EG35" s="2" t="s">
        <v>241</v>
      </c>
      <c r="EH35" s="2" t="s">
        <v>229</v>
      </c>
      <c r="EI35" s="4"/>
      <c r="EJ35" s="8"/>
      <c r="EK35" s="4"/>
      <c r="EL35" s="8"/>
      <c r="EM35" s="7"/>
      <c r="EN35" s="7"/>
      <c r="EO35" s="2" t="s">
        <v>272</v>
      </c>
      <c r="EP35" s="2" t="s">
        <v>226</v>
      </c>
      <c r="EQ35" s="2" t="s">
        <v>229</v>
      </c>
      <c r="ER35" s="2" t="s">
        <v>229</v>
      </c>
      <c r="ES35" s="2" t="s">
        <v>241</v>
      </c>
      <c r="ET35" s="2" t="s">
        <v>229</v>
      </c>
      <c r="EU35" s="4"/>
      <c r="EV35" s="8"/>
      <c r="EW35" s="4"/>
      <c r="EX35" s="8"/>
      <c r="EY35" s="7"/>
      <c r="EZ35" s="7"/>
      <c r="FA35" s="2" t="s">
        <v>272</v>
      </c>
      <c r="FB35" s="2" t="s">
        <v>226</v>
      </c>
      <c r="FC35" s="2" t="s">
        <v>229</v>
      </c>
      <c r="FD35" s="2" t="s">
        <v>229</v>
      </c>
      <c r="FE35" s="2" t="s">
        <v>241</v>
      </c>
      <c r="FF35" s="2" t="s">
        <v>229</v>
      </c>
      <c r="FG35" s="4"/>
      <c r="FH35" s="8"/>
      <c r="FI35" s="4"/>
      <c r="FJ35" s="8"/>
      <c r="FK35" s="7"/>
      <c r="FL35" s="7"/>
      <c r="FM35" s="2" t="s">
        <v>239</v>
      </c>
      <c r="FN35" s="2" t="s">
        <v>226</v>
      </c>
      <c r="FO35" s="2" t="s">
        <v>229</v>
      </c>
      <c r="FP35" s="2" t="s">
        <v>229</v>
      </c>
      <c r="FQ35" s="2" t="s">
        <v>241</v>
      </c>
      <c r="FR35" s="2" t="s">
        <v>229</v>
      </c>
      <c r="FS35" s="4"/>
      <c r="FT35" s="8"/>
      <c r="FU35" s="4"/>
      <c r="FV35" s="8"/>
      <c r="FW35" s="7"/>
      <c r="FX35" s="7"/>
      <c r="FY35" s="2" t="s">
        <v>239</v>
      </c>
      <c r="FZ35" s="2" t="s">
        <v>226</v>
      </c>
      <c r="GA35" s="2" t="s">
        <v>229</v>
      </c>
      <c r="GB35" s="2" t="s">
        <v>229</v>
      </c>
      <c r="GC35" s="2" t="s">
        <v>241</v>
      </c>
      <c r="GD35" s="2" t="s">
        <v>229</v>
      </c>
      <c r="GE35" s="4"/>
      <c r="GF35" s="8"/>
      <c r="GG35" s="4"/>
      <c r="GH35" s="8"/>
      <c r="GI35" s="7"/>
      <c r="GJ35" s="7"/>
      <c r="GK35" s="2" t="s">
        <v>272</v>
      </c>
      <c r="GL35" s="2" t="s">
        <v>226</v>
      </c>
      <c r="GM35" s="2" t="s">
        <v>229</v>
      </c>
      <c r="GN35" s="2" t="s">
        <v>229</v>
      </c>
      <c r="GO35" s="2" t="s">
        <v>241</v>
      </c>
      <c r="GP35" s="2" t="s">
        <v>229</v>
      </c>
      <c r="GQ35" s="4"/>
      <c r="GR35" s="8"/>
      <c r="GS35" s="4"/>
      <c r="GT35" s="8"/>
      <c r="GU35" s="7"/>
      <c r="GV35" s="7"/>
      <c r="GW35" s="2" t="s">
        <v>272</v>
      </c>
      <c r="GX35" s="2" t="s">
        <v>226</v>
      </c>
      <c r="GY35" s="2" t="s">
        <v>229</v>
      </c>
      <c r="GZ35" s="2" t="s">
        <v>229</v>
      </c>
      <c r="HA35" s="2" t="s">
        <v>241</v>
      </c>
      <c r="HB35" s="2" t="s">
        <v>229</v>
      </c>
      <c r="HC35" s="4"/>
      <c r="HD35" s="8"/>
      <c r="HE35" s="4"/>
      <c r="HF35" s="8"/>
      <c r="HG35" s="7"/>
      <c r="HH35" s="7"/>
      <c r="HI35" s="2" t="s">
        <v>272</v>
      </c>
      <c r="HJ35" s="2" t="s">
        <v>226</v>
      </c>
      <c r="HK35" s="2" t="s">
        <v>229</v>
      </c>
      <c r="HL35" s="2" t="s">
        <v>229</v>
      </c>
      <c r="HM35" s="2" t="s">
        <v>241</v>
      </c>
      <c r="HN35" s="2" t="s">
        <v>229</v>
      </c>
      <c r="HO35" s="4"/>
      <c r="HP35" s="8"/>
      <c r="HQ35" s="4"/>
      <c r="HR35" s="8"/>
      <c r="HS35" s="7"/>
      <c r="HT35" s="7"/>
      <c r="HU35" s="2" t="s">
        <v>272</v>
      </c>
      <c r="HV35" s="2" t="s">
        <v>226</v>
      </c>
      <c r="HW35" s="2" t="s">
        <v>229</v>
      </c>
      <c r="HX35" s="2" t="s">
        <v>229</v>
      </c>
      <c r="HY35" s="2" t="s">
        <v>241</v>
      </c>
      <c r="HZ35" s="2" t="s">
        <v>229</v>
      </c>
      <c r="IA35" s="4"/>
      <c r="IB35" s="8"/>
      <c r="IC35" s="4"/>
      <c r="ID35" s="8"/>
      <c r="IE35" s="7"/>
      <c r="IF35" s="7"/>
      <c r="IG35" s="2" t="s">
        <v>272</v>
      </c>
      <c r="IH35" s="2" t="s">
        <v>226</v>
      </c>
      <c r="II35" s="2" t="s">
        <v>229</v>
      </c>
      <c r="IJ35" s="2" t="s">
        <v>229</v>
      </c>
      <c r="IK35" s="2" t="s">
        <v>241</v>
      </c>
      <c r="IL35" s="2" t="s">
        <v>229</v>
      </c>
      <c r="IM35" s="4"/>
      <c r="IN35" s="8"/>
      <c r="IO35" s="4"/>
      <c r="IP35" s="8"/>
      <c r="IQ35" s="7"/>
      <c r="IR35" s="7"/>
      <c r="IS35" s="2" t="s">
        <v>664</v>
      </c>
      <c r="IT35" s="2" t="s">
        <v>226</v>
      </c>
      <c r="IU35" s="2" t="s">
        <v>229</v>
      </c>
      <c r="IV35" s="2" t="s">
        <v>229</v>
      </c>
      <c r="IW35" s="2" t="s">
        <v>241</v>
      </c>
      <c r="IX35" s="2" t="s">
        <v>229</v>
      </c>
      <c r="IY35" s="4"/>
      <c r="IZ35" s="8"/>
      <c r="JA35" s="4"/>
      <c r="JB35" s="8"/>
      <c r="JC35" s="7"/>
      <c r="JD35" s="7"/>
      <c r="JE35" s="2" t="s">
        <v>272</v>
      </c>
      <c r="JF35" s="2" t="s">
        <v>226</v>
      </c>
      <c r="JG35" s="2" t="s">
        <v>229</v>
      </c>
      <c r="JH35" s="2" t="s">
        <v>229</v>
      </c>
      <c r="JI35" s="2" t="s">
        <v>241</v>
      </c>
      <c r="JJ35" s="2" t="s">
        <v>229</v>
      </c>
      <c r="JK35" s="4"/>
      <c r="JL35" s="8"/>
      <c r="JM35" s="4"/>
      <c r="JN35" s="8"/>
      <c r="JO35" s="7"/>
      <c r="JP35" s="7"/>
      <c r="JQ35" s="2" t="s">
        <v>272</v>
      </c>
      <c r="JR35" s="2" t="s">
        <v>226</v>
      </c>
      <c r="JS35" s="2" t="s">
        <v>229</v>
      </c>
      <c r="JT35" s="2" t="s">
        <v>229</v>
      </c>
      <c r="JU35" s="2" t="s">
        <v>241</v>
      </c>
      <c r="JV35" s="2" t="s">
        <v>229</v>
      </c>
      <c r="JW35" s="4"/>
      <c r="JX35" s="8"/>
      <c r="JY35" s="4"/>
      <c r="JZ35" s="8"/>
      <c r="KA35" s="7"/>
      <c r="KB35" s="7"/>
      <c r="KC35" s="2" t="s">
        <v>272</v>
      </c>
      <c r="KD35" s="2" t="s">
        <v>226</v>
      </c>
      <c r="KE35" s="2" t="s">
        <v>229</v>
      </c>
      <c r="KF35" s="2" t="s">
        <v>229</v>
      </c>
      <c r="KG35" s="2" t="s">
        <v>241</v>
      </c>
      <c r="KH35" s="2" t="s">
        <v>229</v>
      </c>
      <c r="KI35" s="4"/>
      <c r="KJ35" s="8"/>
      <c r="KK35" s="4"/>
      <c r="KL35" s="8"/>
      <c r="KM35" s="7"/>
      <c r="KN35" s="7"/>
      <c r="KO35" s="2" t="s">
        <v>272</v>
      </c>
      <c r="KP35" s="2" t="s">
        <v>226</v>
      </c>
      <c r="KQ35" s="2" t="s">
        <v>229</v>
      </c>
      <c r="KR35" s="2" t="s">
        <v>229</v>
      </c>
      <c r="KS35" s="2" t="s">
        <v>241</v>
      </c>
      <c r="KT35" s="2" t="s">
        <v>229</v>
      </c>
      <c r="KU35" s="4"/>
      <c r="KV35" s="8"/>
      <c r="KW35" s="4"/>
      <c r="KX35" s="8"/>
      <c r="KY35" s="7"/>
      <c r="KZ35" s="7"/>
      <c r="LA35" s="2" t="s">
        <v>272</v>
      </c>
      <c r="LB35" s="2" t="s">
        <v>226</v>
      </c>
      <c r="LC35" s="2" t="s">
        <v>229</v>
      </c>
      <c r="LD35" s="2" t="s">
        <v>229</v>
      </c>
      <c r="LE35" s="2" t="s">
        <v>241</v>
      </c>
      <c r="LF35" s="2" t="s">
        <v>229</v>
      </c>
      <c r="LG35" s="4"/>
      <c r="LH35" s="8"/>
      <c r="LI35" s="4"/>
      <c r="LJ35" s="8"/>
      <c r="LK35" s="7"/>
      <c r="LL35" s="7"/>
      <c r="LM35" s="2" t="s">
        <v>272</v>
      </c>
      <c r="LN35" s="2" t="s">
        <v>226</v>
      </c>
      <c r="LO35" s="2" t="s">
        <v>229</v>
      </c>
      <c r="LP35" s="2" t="s">
        <v>229</v>
      </c>
      <c r="LQ35" s="2" t="s">
        <v>241</v>
      </c>
      <c r="LR35" s="2" t="s">
        <v>229</v>
      </c>
      <c r="LS35" s="4"/>
      <c r="LT35" s="8"/>
      <c r="LU35" s="4"/>
      <c r="LV35" s="8"/>
      <c r="LW35" s="7"/>
      <c r="LX35" s="7"/>
      <c r="LY35" s="2" t="s">
        <v>664</v>
      </c>
      <c r="LZ35" s="2" t="s">
        <v>226</v>
      </c>
      <c r="MA35" s="2" t="s">
        <v>229</v>
      </c>
      <c r="MB35" s="2" t="s">
        <v>229</v>
      </c>
      <c r="MC35" s="2" t="s">
        <v>241</v>
      </c>
      <c r="MD35" s="2" t="s">
        <v>229</v>
      </c>
      <c r="ME35" s="4"/>
      <c r="MF35" s="8"/>
      <c r="MG35" s="4"/>
      <c r="MH35" s="8"/>
      <c r="MI35" s="7"/>
      <c r="MJ35" s="7"/>
      <c r="MK35" s="2" t="s">
        <v>272</v>
      </c>
      <c r="ML35" s="2" t="s">
        <v>226</v>
      </c>
      <c r="MM35" s="2" t="s">
        <v>229</v>
      </c>
      <c r="MN35" s="2" t="s">
        <v>229</v>
      </c>
      <c r="MO35" s="2" t="s">
        <v>241</v>
      </c>
      <c r="MP35" s="2" t="s">
        <v>229</v>
      </c>
      <c r="MQ35" s="4"/>
      <c r="MR35" s="8"/>
      <c r="MS35" s="4"/>
      <c r="MT35" s="8"/>
      <c r="MU35" s="7"/>
      <c r="MV35" s="7"/>
      <c r="MW35" s="2" t="s">
        <v>272</v>
      </c>
      <c r="MX35" s="2" t="s">
        <v>226</v>
      </c>
      <c r="MY35" s="2" t="s">
        <v>229</v>
      </c>
      <c r="MZ35" s="2" t="s">
        <v>229</v>
      </c>
      <c r="NA35" s="2" t="s">
        <v>241</v>
      </c>
      <c r="NB35" s="2" t="s">
        <v>229</v>
      </c>
      <c r="NC35" s="4"/>
      <c r="ND35" s="8"/>
      <c r="NE35" s="4"/>
      <c r="NF35" s="8"/>
      <c r="NG35" s="7"/>
      <c r="NH35" s="7"/>
      <c r="NI35" s="2" t="s">
        <v>229</v>
      </c>
      <c r="NJ35" s="2" t="s">
        <v>229</v>
      </c>
      <c r="NK35" s="2" t="s">
        <v>229</v>
      </c>
      <c r="NL35" s="2" t="s">
        <v>229</v>
      </c>
      <c r="NM35" s="2" t="s">
        <v>229</v>
      </c>
      <c r="NN35" s="2" t="s">
        <v>229</v>
      </c>
      <c r="NO35" s="4"/>
      <c r="NP35" s="8"/>
      <c r="NQ35" s="4"/>
      <c r="NR35" s="8"/>
      <c r="NS35" s="7"/>
      <c r="NT35" s="7"/>
      <c r="NU35" s="2" t="s">
        <v>272</v>
      </c>
      <c r="NV35" s="2" t="s">
        <v>226</v>
      </c>
      <c r="NW35" s="2" t="s">
        <v>229</v>
      </c>
      <c r="NX35" s="2" t="s">
        <v>229</v>
      </c>
      <c r="NY35" s="2" t="s">
        <v>241</v>
      </c>
      <c r="NZ35" s="2" t="s">
        <v>229</v>
      </c>
      <c r="OA35" s="4"/>
      <c r="OB35" s="8"/>
      <c r="OC35" s="4"/>
      <c r="OD35" s="8"/>
      <c r="OE35" s="7"/>
      <c r="OF35" s="7"/>
      <c r="OG35" s="2" t="s">
        <v>272</v>
      </c>
      <c r="OH35" s="2" t="s">
        <v>226</v>
      </c>
      <c r="OI35" s="2" t="s">
        <v>229</v>
      </c>
      <c r="OJ35" s="2" t="s">
        <v>229</v>
      </c>
      <c r="OK35" s="2" t="s">
        <v>241</v>
      </c>
      <c r="OL35" s="2" t="s">
        <v>229</v>
      </c>
      <c r="OM35" s="4"/>
      <c r="ON35" s="8"/>
      <c r="OO35" s="4"/>
      <c r="OP35" s="8"/>
      <c r="OQ35" s="7"/>
      <c r="OR35" s="7"/>
      <c r="OS35" s="2" t="s">
        <v>229</v>
      </c>
      <c r="OT35" s="2" t="s">
        <v>229</v>
      </c>
      <c r="OU35" s="2" t="s">
        <v>229</v>
      </c>
      <c r="OV35" s="2" t="s">
        <v>229</v>
      </c>
      <c r="OW35" s="2" t="s">
        <v>229</v>
      </c>
      <c r="OX35" s="2" t="s">
        <v>229</v>
      </c>
      <c r="OY35" s="4"/>
      <c r="OZ35" s="8"/>
      <c r="PA35" s="4"/>
      <c r="PB35" s="8"/>
      <c r="PC35" s="7"/>
      <c r="PD35" s="7"/>
      <c r="PE35" s="2" t="s">
        <v>229</v>
      </c>
      <c r="PF35" s="2" t="s">
        <v>229</v>
      </c>
      <c r="PG35" s="2" t="s">
        <v>229</v>
      </c>
      <c r="PH35" s="2" t="s">
        <v>229</v>
      </c>
      <c r="PI35" s="2" t="s">
        <v>229</v>
      </c>
      <c r="PJ35" s="2" t="s">
        <v>229</v>
      </c>
      <c r="PK35" s="4"/>
      <c r="PL35" s="8"/>
      <c r="PM35" s="4"/>
      <c r="PN35" s="8"/>
      <c r="PO35" s="7"/>
      <c r="PP35" s="7"/>
      <c r="PQ35" s="2" t="s">
        <v>272</v>
      </c>
      <c r="PR35" s="2" t="s">
        <v>226</v>
      </c>
      <c r="PS35" s="2" t="s">
        <v>229</v>
      </c>
      <c r="PT35" s="2" t="s">
        <v>229</v>
      </c>
      <c r="PU35" s="2" t="s">
        <v>241</v>
      </c>
      <c r="PV35" s="2" t="s">
        <v>229</v>
      </c>
      <c r="PW35" s="4"/>
      <c r="PX35" s="8"/>
      <c r="PY35" s="4"/>
      <c r="PZ35" s="8"/>
      <c r="QA35" s="7"/>
      <c r="QB35" s="7"/>
      <c r="QC35" s="2" t="s">
        <v>281</v>
      </c>
      <c r="QD35" s="2" t="s">
        <v>226</v>
      </c>
      <c r="QE35" s="2" t="s">
        <v>229</v>
      </c>
      <c r="QF35" s="2" t="s">
        <v>229</v>
      </c>
      <c r="QG35" s="2" t="s">
        <v>241</v>
      </c>
      <c r="QH35" s="2" t="s">
        <v>229</v>
      </c>
      <c r="QI35" s="4"/>
      <c r="QJ35" s="8"/>
      <c r="QK35" s="4"/>
      <c r="QL35" s="8"/>
      <c r="QM35" s="7"/>
      <c r="QN35" s="7"/>
      <c r="QO35" s="2" t="s">
        <v>272</v>
      </c>
      <c r="QP35" s="2" t="s">
        <v>226</v>
      </c>
      <c r="QQ35" s="2" t="s">
        <v>229</v>
      </c>
      <c r="QR35" s="2" t="s">
        <v>229</v>
      </c>
      <c r="QS35" s="2" t="s">
        <v>241</v>
      </c>
      <c r="QT35" s="2" t="s">
        <v>229</v>
      </c>
      <c r="QU35" s="4"/>
      <c r="QV35" s="8"/>
      <c r="QW35" s="4"/>
      <c r="QX35" s="8"/>
      <c r="QY35" s="7"/>
      <c r="QZ35" s="7"/>
      <c r="RA35" s="2" t="s">
        <v>272</v>
      </c>
      <c r="RB35" s="2" t="s">
        <v>226</v>
      </c>
      <c r="RC35" s="2" t="s">
        <v>229</v>
      </c>
      <c r="RD35" s="2" t="s">
        <v>229</v>
      </c>
      <c r="RE35" s="2" t="s">
        <v>241</v>
      </c>
      <c r="RF35" s="2" t="s">
        <v>229</v>
      </c>
      <c r="RG35" s="4"/>
      <c r="RH35" s="8"/>
      <c r="RI35" s="4"/>
      <c r="RJ35" s="8"/>
      <c r="RK35" s="7"/>
      <c r="RL35" s="7"/>
      <c r="RM35" s="2" t="s">
        <v>272</v>
      </c>
      <c r="RN35" s="2" t="s">
        <v>226</v>
      </c>
      <c r="RO35" s="2" t="s">
        <v>229</v>
      </c>
      <c r="RP35" s="2" t="s">
        <v>229</v>
      </c>
      <c r="RQ35" s="2" t="s">
        <v>241</v>
      </c>
      <c r="RR35" s="2" t="s">
        <v>229</v>
      </c>
      <c r="RS35" s="4"/>
      <c r="RT35" s="8"/>
      <c r="RU35" s="4"/>
      <c r="RV35" s="8"/>
      <c r="RW35" s="7"/>
      <c r="RX35" s="7"/>
      <c r="RY35" s="2" t="s">
        <v>229</v>
      </c>
      <c r="RZ35" s="2" t="s">
        <v>229</v>
      </c>
      <c r="SA35" s="2" t="s">
        <v>229</v>
      </c>
      <c r="SB35" s="2" t="s">
        <v>229</v>
      </c>
      <c r="SC35" s="2" t="s">
        <v>229</v>
      </c>
      <c r="SD35" s="2" t="s">
        <v>229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>
        <v>100</v>
      </c>
      <c r="VN35" s="4"/>
      <c r="VO35" s="4"/>
      <c r="VP35" s="4"/>
      <c r="VQ35" s="4"/>
      <c r="VR35" s="4"/>
      <c r="VS35" s="4"/>
    </row>
    <row r="36">
      <c r="A36" s="2" t="s">
        <v>677</v>
      </c>
      <c r="B36" s="2" t="s">
        <v>216</v>
      </c>
      <c r="C36" s="2" t="s">
        <v>217</v>
      </c>
      <c r="D36" s="2" t="s">
        <v>218</v>
      </c>
      <c r="E36" s="2" t="s">
        <v>219</v>
      </c>
      <c r="F36" s="2" t="s">
        <v>678</v>
      </c>
      <c r="G36" s="2" t="s">
        <v>679</v>
      </c>
      <c r="H36" s="2" t="s">
        <v>680</v>
      </c>
      <c r="I36" s="2" t="s">
        <v>681</v>
      </c>
      <c r="J36" s="2" t="s">
        <v>224</v>
      </c>
      <c r="K36" s="2" t="s">
        <v>682</v>
      </c>
      <c r="L36" s="3">
        <v>35.19</v>
      </c>
      <c r="M36" s="3">
        <v>36.95</v>
      </c>
      <c r="N36" s="3">
        <v>69.99</v>
      </c>
      <c r="O36" s="2" t="s">
        <v>226</v>
      </c>
      <c r="P36" s="2" t="s">
        <v>342</v>
      </c>
      <c r="Q36" s="2" t="s">
        <v>228</v>
      </c>
      <c r="R36" s="2" t="s">
        <v>229</v>
      </c>
      <c r="S36" s="2" t="s">
        <v>683</v>
      </c>
      <c r="T36" s="2" t="s">
        <v>684</v>
      </c>
      <c r="U36" s="2" t="s">
        <v>286</v>
      </c>
      <c r="V36" s="2" t="s">
        <v>685</v>
      </c>
      <c r="W36" s="2" t="s">
        <v>686</v>
      </c>
      <c r="X36" s="2" t="s">
        <v>234</v>
      </c>
      <c r="Y36" s="2" t="s">
        <v>687</v>
      </c>
      <c r="Z36" s="4">
        <v>120</v>
      </c>
      <c r="AA36" s="4">
        <f>=ROUNDDOWN(8,0)</f>
      </c>
      <c r="AB36" s="5">
        <v>15</v>
      </c>
      <c r="AC36" s="2" t="s">
        <v>688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>
        <v>5</v>
      </c>
      <c r="AQ36" s="8">
        <v>180.6</v>
      </c>
      <c r="AR36" s="4">
        <v>1</v>
      </c>
      <c r="AS36" s="8">
        <v>41.06</v>
      </c>
      <c r="AT36" s="7">
        <v>4</v>
      </c>
      <c r="AU36" s="7">
        <v>3.3984</v>
      </c>
      <c r="AV36" s="4">
        <v>108</v>
      </c>
      <c r="AW36" s="8">
        <v>4760.04</v>
      </c>
      <c r="AX36" s="4">
        <v>45</v>
      </c>
      <c r="AY36" s="8">
        <v>2155.22</v>
      </c>
      <c r="AZ36" s="7">
        <v>1.4</v>
      </c>
      <c r="BA36" s="7">
        <v>1.2086</v>
      </c>
      <c r="BB36" s="7">
        <v>0.0379</v>
      </c>
      <c r="BC36" s="4">
        <v>241</v>
      </c>
      <c r="BD36" s="8">
        <v>10676.53</v>
      </c>
      <c r="BE36" s="4">
        <v>186</v>
      </c>
      <c r="BF36" s="8">
        <v>8997.95</v>
      </c>
      <c r="BG36" s="7">
        <v>0.2957</v>
      </c>
      <c r="BH36" s="7">
        <v>0.1866</v>
      </c>
      <c r="BI36" s="7">
        <v>0.4458</v>
      </c>
      <c r="BJ36" s="4">
        <v>5</v>
      </c>
      <c r="BK36" s="8">
        <v>180.6</v>
      </c>
      <c r="BL36" s="2" t="s">
        <v>689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239</v>
      </c>
      <c r="BV36" s="2" t="s">
        <v>226</v>
      </c>
      <c r="BW36" s="2" t="s">
        <v>229</v>
      </c>
      <c r="BX36" s="2" t="s">
        <v>690</v>
      </c>
      <c r="BY36" s="2" t="s">
        <v>241</v>
      </c>
      <c r="BZ36" s="2" t="s">
        <v>229</v>
      </c>
      <c r="CA36" s="4">
        <v>2</v>
      </c>
      <c r="CB36" s="8">
        <v>72.58</v>
      </c>
      <c r="CC36" s="4"/>
      <c r="CD36" s="8"/>
      <c r="CE36" s="7"/>
      <c r="CF36" s="7"/>
      <c r="CG36" s="2" t="s">
        <v>239</v>
      </c>
      <c r="CH36" s="2" t="s">
        <v>226</v>
      </c>
      <c r="CI36" s="2" t="s">
        <v>691</v>
      </c>
      <c r="CJ36" s="2" t="s">
        <v>692</v>
      </c>
      <c r="CK36" s="2" t="s">
        <v>241</v>
      </c>
      <c r="CL36" s="2" t="s">
        <v>229</v>
      </c>
      <c r="CM36" s="4"/>
      <c r="CN36" s="8"/>
      <c r="CO36" s="4"/>
      <c r="CP36" s="8"/>
      <c r="CQ36" s="7"/>
      <c r="CR36" s="7"/>
      <c r="CS36" s="2" t="s">
        <v>239</v>
      </c>
      <c r="CT36" s="2" t="s">
        <v>226</v>
      </c>
      <c r="CU36" s="2" t="s">
        <v>693</v>
      </c>
      <c r="CV36" s="2" t="s">
        <v>694</v>
      </c>
      <c r="CW36" s="2" t="s">
        <v>241</v>
      </c>
      <c r="CX36" s="2" t="s">
        <v>229</v>
      </c>
      <c r="CY36" s="4"/>
      <c r="CZ36" s="8"/>
      <c r="DA36" s="4"/>
      <c r="DB36" s="8"/>
      <c r="DC36" s="7"/>
      <c r="DD36" s="7"/>
      <c r="DE36" s="2" t="s">
        <v>239</v>
      </c>
      <c r="DF36" s="2" t="s">
        <v>226</v>
      </c>
      <c r="DG36" s="2" t="s">
        <v>695</v>
      </c>
      <c r="DH36" s="2" t="s">
        <v>696</v>
      </c>
      <c r="DI36" s="2" t="s">
        <v>241</v>
      </c>
      <c r="DJ36" s="2" t="s">
        <v>229</v>
      </c>
      <c r="DK36" s="4">
        <v>2</v>
      </c>
      <c r="DL36" s="8">
        <v>73.9</v>
      </c>
      <c r="DM36" s="4"/>
      <c r="DN36" s="8"/>
      <c r="DO36" s="7"/>
      <c r="DP36" s="7"/>
      <c r="DQ36" s="2" t="s">
        <v>239</v>
      </c>
      <c r="DR36" s="2" t="s">
        <v>226</v>
      </c>
      <c r="DS36" s="2" t="s">
        <v>697</v>
      </c>
      <c r="DT36" s="2" t="s">
        <v>698</v>
      </c>
      <c r="DU36" s="2" t="s">
        <v>241</v>
      </c>
      <c r="DV36" s="2" t="s">
        <v>229</v>
      </c>
      <c r="DW36" s="4"/>
      <c r="DX36" s="8"/>
      <c r="DY36" s="4"/>
      <c r="DZ36" s="8"/>
      <c r="EA36" s="7"/>
      <c r="EB36" s="7"/>
      <c r="EC36" s="2" t="s">
        <v>239</v>
      </c>
      <c r="ED36" s="2" t="s">
        <v>226</v>
      </c>
      <c r="EE36" s="2" t="s">
        <v>699</v>
      </c>
      <c r="EF36" s="2" t="s">
        <v>700</v>
      </c>
      <c r="EG36" s="2" t="s">
        <v>241</v>
      </c>
      <c r="EH36" s="2" t="s">
        <v>229</v>
      </c>
      <c r="EI36" s="4">
        <v>1</v>
      </c>
      <c r="EJ36" s="8">
        <v>34.12</v>
      </c>
      <c r="EK36" s="4"/>
      <c r="EL36" s="8"/>
      <c r="EM36" s="7"/>
      <c r="EN36" s="7"/>
      <c r="EO36" s="2" t="s">
        <v>239</v>
      </c>
      <c r="EP36" s="2" t="s">
        <v>226</v>
      </c>
      <c r="EQ36" s="2" t="s">
        <v>701</v>
      </c>
      <c r="ER36" s="2" t="s">
        <v>695</v>
      </c>
      <c r="ES36" s="2" t="s">
        <v>241</v>
      </c>
      <c r="ET36" s="2" t="s">
        <v>229</v>
      </c>
      <c r="EU36" s="4"/>
      <c r="EV36" s="8"/>
      <c r="EW36" s="4"/>
      <c r="EX36" s="8"/>
      <c r="EY36" s="7"/>
      <c r="EZ36" s="7"/>
      <c r="FA36" s="2" t="s">
        <v>239</v>
      </c>
      <c r="FB36" s="2" t="s">
        <v>226</v>
      </c>
      <c r="FC36" s="2" t="s">
        <v>702</v>
      </c>
      <c r="FD36" s="2" t="s">
        <v>703</v>
      </c>
      <c r="FE36" s="2" t="s">
        <v>241</v>
      </c>
      <c r="FF36" s="2" t="s">
        <v>229</v>
      </c>
      <c r="FG36" s="4"/>
      <c r="FH36" s="8"/>
      <c r="FI36" s="4"/>
      <c r="FJ36" s="8"/>
      <c r="FK36" s="7"/>
      <c r="FL36" s="7"/>
      <c r="FM36" s="2" t="s">
        <v>239</v>
      </c>
      <c r="FN36" s="2" t="s">
        <v>226</v>
      </c>
      <c r="FO36" s="2" t="s">
        <v>704</v>
      </c>
      <c r="FP36" s="2" t="s">
        <v>705</v>
      </c>
      <c r="FQ36" s="2" t="s">
        <v>241</v>
      </c>
      <c r="FR36" s="2" t="s">
        <v>229</v>
      </c>
      <c r="FS36" s="4"/>
      <c r="FT36" s="8"/>
      <c r="FU36" s="4"/>
      <c r="FV36" s="8"/>
      <c r="FW36" s="7"/>
      <c r="FX36" s="7"/>
      <c r="FY36" s="2" t="s">
        <v>239</v>
      </c>
      <c r="FZ36" s="2" t="s">
        <v>226</v>
      </c>
      <c r="GA36" s="2" t="s">
        <v>327</v>
      </c>
      <c r="GB36" s="2" t="s">
        <v>706</v>
      </c>
      <c r="GC36" s="2" t="s">
        <v>241</v>
      </c>
      <c r="GD36" s="2" t="s">
        <v>229</v>
      </c>
      <c r="GE36" s="4"/>
      <c r="GF36" s="8"/>
      <c r="GG36" s="4">
        <v>1</v>
      </c>
      <c r="GH36" s="8">
        <v>41.06</v>
      </c>
      <c r="GI36" s="7">
        <v>-1</v>
      </c>
      <c r="GJ36" s="7">
        <v>-1</v>
      </c>
      <c r="GK36" s="2" t="s">
        <v>239</v>
      </c>
      <c r="GL36" s="2" t="s">
        <v>226</v>
      </c>
      <c r="GM36" s="2" t="s">
        <v>707</v>
      </c>
      <c r="GN36" s="2" t="s">
        <v>708</v>
      </c>
      <c r="GO36" s="2" t="s">
        <v>241</v>
      </c>
      <c r="GP36" s="2" t="s">
        <v>229</v>
      </c>
      <c r="GQ36" s="4"/>
      <c r="GR36" s="8"/>
      <c r="GS36" s="4"/>
      <c r="GT36" s="8"/>
      <c r="GU36" s="7"/>
      <c r="GV36" s="7"/>
      <c r="GW36" s="2" t="s">
        <v>239</v>
      </c>
      <c r="GX36" s="2" t="s">
        <v>226</v>
      </c>
      <c r="GY36" s="2" t="s">
        <v>709</v>
      </c>
      <c r="GZ36" s="2" t="s">
        <v>253</v>
      </c>
      <c r="HA36" s="2" t="s">
        <v>241</v>
      </c>
      <c r="HB36" s="2" t="s">
        <v>229</v>
      </c>
      <c r="HC36" s="4"/>
      <c r="HD36" s="8"/>
      <c r="HE36" s="4"/>
      <c r="HF36" s="8"/>
      <c r="HG36" s="7"/>
      <c r="HH36" s="7"/>
      <c r="HI36" s="2" t="s">
        <v>239</v>
      </c>
      <c r="HJ36" s="2" t="s">
        <v>275</v>
      </c>
      <c r="HK36" s="2" t="s">
        <v>710</v>
      </c>
      <c r="HL36" s="2" t="s">
        <v>711</v>
      </c>
      <c r="HM36" s="2" t="s">
        <v>241</v>
      </c>
      <c r="HN36" s="2" t="s">
        <v>263</v>
      </c>
      <c r="HO36" s="4"/>
      <c r="HP36" s="8"/>
      <c r="HQ36" s="4"/>
      <c r="HR36" s="8"/>
      <c r="HS36" s="7"/>
      <c r="HT36" s="7"/>
      <c r="HU36" s="2" t="s">
        <v>239</v>
      </c>
      <c r="HV36" s="2" t="s">
        <v>226</v>
      </c>
      <c r="HW36" s="2" t="s">
        <v>712</v>
      </c>
      <c r="HX36" s="2" t="s">
        <v>713</v>
      </c>
      <c r="HY36" s="2" t="s">
        <v>241</v>
      </c>
      <c r="HZ36" s="2" t="s">
        <v>229</v>
      </c>
      <c r="IA36" s="4"/>
      <c r="IB36" s="8"/>
      <c r="IC36" s="4"/>
      <c r="ID36" s="8"/>
      <c r="IE36" s="7"/>
      <c r="IF36" s="7"/>
      <c r="IG36" s="2" t="s">
        <v>714</v>
      </c>
      <c r="IH36" s="2" t="s">
        <v>275</v>
      </c>
      <c r="II36" s="2" t="s">
        <v>700</v>
      </c>
      <c r="IJ36" s="2" t="s">
        <v>715</v>
      </c>
      <c r="IK36" s="2" t="s">
        <v>241</v>
      </c>
      <c r="IL36" s="2" t="s">
        <v>229</v>
      </c>
      <c r="IM36" s="4"/>
      <c r="IN36" s="8"/>
      <c r="IO36" s="4"/>
      <c r="IP36" s="8"/>
      <c r="IQ36" s="7"/>
      <c r="IR36" s="7"/>
      <c r="IS36" s="2" t="s">
        <v>239</v>
      </c>
      <c r="IT36" s="2" t="s">
        <v>226</v>
      </c>
      <c r="IU36" s="2" t="s">
        <v>716</v>
      </c>
      <c r="IV36" s="2" t="s">
        <v>717</v>
      </c>
      <c r="IW36" s="2" t="s">
        <v>241</v>
      </c>
      <c r="IX36" s="2" t="s">
        <v>229</v>
      </c>
      <c r="IY36" s="4"/>
      <c r="IZ36" s="8"/>
      <c r="JA36" s="4"/>
      <c r="JB36" s="8"/>
      <c r="JC36" s="7"/>
      <c r="JD36" s="7"/>
      <c r="JE36" s="2" t="s">
        <v>239</v>
      </c>
      <c r="JF36" s="2" t="s">
        <v>226</v>
      </c>
      <c r="JG36" s="2" t="s">
        <v>268</v>
      </c>
      <c r="JH36" s="2" t="s">
        <v>229</v>
      </c>
      <c r="JI36" s="2" t="s">
        <v>241</v>
      </c>
      <c r="JJ36" s="2" t="s">
        <v>229</v>
      </c>
      <c r="JK36" s="4"/>
      <c r="JL36" s="8"/>
      <c r="JM36" s="4"/>
      <c r="JN36" s="8"/>
      <c r="JO36" s="7"/>
      <c r="JP36" s="7"/>
      <c r="JQ36" s="2" t="s">
        <v>229</v>
      </c>
      <c r="JR36" s="2" t="s">
        <v>229</v>
      </c>
      <c r="JS36" s="2" t="s">
        <v>229</v>
      </c>
      <c r="JT36" s="2" t="s">
        <v>229</v>
      </c>
      <c r="JU36" s="2" t="s">
        <v>229</v>
      </c>
      <c r="JV36" s="2" t="s">
        <v>229</v>
      </c>
      <c r="JW36" s="4"/>
      <c r="JX36" s="8"/>
      <c r="JY36" s="4"/>
      <c r="JZ36" s="8"/>
      <c r="KA36" s="7"/>
      <c r="KB36" s="7"/>
      <c r="KC36" s="2" t="s">
        <v>239</v>
      </c>
      <c r="KD36" s="2" t="s">
        <v>226</v>
      </c>
      <c r="KE36" s="2" t="s">
        <v>718</v>
      </c>
      <c r="KF36" s="2" t="s">
        <v>719</v>
      </c>
      <c r="KG36" s="2" t="s">
        <v>241</v>
      </c>
      <c r="KH36" s="2" t="s">
        <v>229</v>
      </c>
      <c r="KI36" s="4"/>
      <c r="KJ36" s="8"/>
      <c r="KK36" s="4"/>
      <c r="KL36" s="8"/>
      <c r="KM36" s="7"/>
      <c r="KN36" s="7"/>
      <c r="KO36" s="2" t="s">
        <v>272</v>
      </c>
      <c r="KP36" s="2" t="s">
        <v>226</v>
      </c>
      <c r="KQ36" s="2" t="s">
        <v>229</v>
      </c>
      <c r="KR36" s="2" t="s">
        <v>229</v>
      </c>
      <c r="KS36" s="2" t="s">
        <v>241</v>
      </c>
      <c r="KT36" s="2" t="s">
        <v>229</v>
      </c>
      <c r="KU36" s="4"/>
      <c r="KV36" s="8"/>
      <c r="KW36" s="4"/>
      <c r="KX36" s="8"/>
      <c r="KY36" s="7"/>
      <c r="KZ36" s="7"/>
      <c r="LA36" s="2" t="s">
        <v>239</v>
      </c>
      <c r="LB36" s="2" t="s">
        <v>226</v>
      </c>
      <c r="LC36" s="2" t="s">
        <v>720</v>
      </c>
      <c r="LD36" s="2" t="s">
        <v>700</v>
      </c>
      <c r="LE36" s="2" t="s">
        <v>241</v>
      </c>
      <c r="LF36" s="2" t="s">
        <v>229</v>
      </c>
      <c r="LG36" s="4"/>
      <c r="LH36" s="8"/>
      <c r="LI36" s="4"/>
      <c r="LJ36" s="8"/>
      <c r="LK36" s="7"/>
      <c r="LL36" s="7"/>
      <c r="LM36" s="2" t="s">
        <v>239</v>
      </c>
      <c r="LN36" s="2" t="s">
        <v>226</v>
      </c>
      <c r="LO36" s="2" t="s">
        <v>335</v>
      </c>
      <c r="LP36" s="2" t="s">
        <v>229</v>
      </c>
      <c r="LQ36" s="2" t="s">
        <v>241</v>
      </c>
      <c r="LR36" s="2" t="s">
        <v>229</v>
      </c>
      <c r="LS36" s="4"/>
      <c r="LT36" s="8"/>
      <c r="LU36" s="4"/>
      <c r="LV36" s="8"/>
      <c r="LW36" s="7"/>
      <c r="LX36" s="7"/>
      <c r="LY36" s="2" t="s">
        <v>239</v>
      </c>
      <c r="LZ36" s="2" t="s">
        <v>275</v>
      </c>
      <c r="MA36" s="2" t="s">
        <v>721</v>
      </c>
      <c r="MB36" s="2" t="s">
        <v>722</v>
      </c>
      <c r="MC36" s="2" t="s">
        <v>241</v>
      </c>
      <c r="MD36" s="2" t="s">
        <v>229</v>
      </c>
      <c r="ME36" s="4"/>
      <c r="MF36" s="8"/>
      <c r="MG36" s="4"/>
      <c r="MH36" s="8"/>
      <c r="MI36" s="7"/>
      <c r="MJ36" s="7"/>
      <c r="MK36" s="2" t="s">
        <v>278</v>
      </c>
      <c r="ML36" s="2" t="s">
        <v>226</v>
      </c>
      <c r="MM36" s="2" t="s">
        <v>229</v>
      </c>
      <c r="MN36" s="2" t="s">
        <v>229</v>
      </c>
      <c r="MO36" s="2" t="s">
        <v>241</v>
      </c>
      <c r="MP36" s="2" t="s">
        <v>229</v>
      </c>
      <c r="MQ36" s="4"/>
      <c r="MR36" s="8"/>
      <c r="MS36" s="4"/>
      <c r="MT36" s="8"/>
      <c r="MU36" s="7"/>
      <c r="MV36" s="7"/>
      <c r="MW36" s="2" t="s">
        <v>239</v>
      </c>
      <c r="MX36" s="2" t="s">
        <v>226</v>
      </c>
      <c r="MY36" s="2" t="s">
        <v>723</v>
      </c>
      <c r="MZ36" s="2" t="s">
        <v>229</v>
      </c>
      <c r="NA36" s="2" t="s">
        <v>241</v>
      </c>
      <c r="NB36" s="2" t="s">
        <v>229</v>
      </c>
      <c r="NC36" s="4"/>
      <c r="ND36" s="8"/>
      <c r="NE36" s="4"/>
      <c r="NF36" s="8"/>
      <c r="NG36" s="7"/>
      <c r="NH36" s="7"/>
      <c r="NI36" s="2" t="s">
        <v>239</v>
      </c>
      <c r="NJ36" s="2" t="s">
        <v>260</v>
      </c>
      <c r="NK36" s="2" t="s">
        <v>724</v>
      </c>
      <c r="NL36" s="2" t="s">
        <v>725</v>
      </c>
      <c r="NM36" s="2" t="s">
        <v>241</v>
      </c>
      <c r="NN36" s="2" t="s">
        <v>229</v>
      </c>
      <c r="NO36" s="4"/>
      <c r="NP36" s="8"/>
      <c r="NQ36" s="4"/>
      <c r="NR36" s="8"/>
      <c r="NS36" s="7"/>
      <c r="NT36" s="7"/>
      <c r="NU36" s="2" t="s">
        <v>272</v>
      </c>
      <c r="NV36" s="2" t="s">
        <v>226</v>
      </c>
      <c r="NW36" s="2" t="s">
        <v>229</v>
      </c>
      <c r="NX36" s="2" t="s">
        <v>229</v>
      </c>
      <c r="NY36" s="2" t="s">
        <v>241</v>
      </c>
      <c r="NZ36" s="2" t="s">
        <v>229</v>
      </c>
      <c r="OA36" s="4"/>
      <c r="OB36" s="8"/>
      <c r="OC36" s="4"/>
      <c r="OD36" s="8"/>
      <c r="OE36" s="7"/>
      <c r="OF36" s="7"/>
      <c r="OG36" s="2" t="s">
        <v>239</v>
      </c>
      <c r="OH36" s="2" t="s">
        <v>226</v>
      </c>
      <c r="OI36" s="2" t="s">
        <v>229</v>
      </c>
      <c r="OJ36" s="2" t="s">
        <v>229</v>
      </c>
      <c r="OK36" s="2" t="s">
        <v>241</v>
      </c>
      <c r="OL36" s="2" t="s">
        <v>229</v>
      </c>
      <c r="OM36" s="4"/>
      <c r="ON36" s="8"/>
      <c r="OO36" s="4"/>
      <c r="OP36" s="8"/>
      <c r="OQ36" s="7"/>
      <c r="OR36" s="7"/>
      <c r="OS36" s="2" t="s">
        <v>229</v>
      </c>
      <c r="OT36" s="2" t="s">
        <v>229</v>
      </c>
      <c r="OU36" s="2" t="s">
        <v>229</v>
      </c>
      <c r="OV36" s="2" t="s">
        <v>229</v>
      </c>
      <c r="OW36" s="2" t="s">
        <v>229</v>
      </c>
      <c r="OX36" s="2" t="s">
        <v>229</v>
      </c>
      <c r="OY36" s="4"/>
      <c r="OZ36" s="8"/>
      <c r="PA36" s="4"/>
      <c r="PB36" s="8"/>
      <c r="PC36" s="7"/>
      <c r="PD36" s="7"/>
      <c r="PE36" s="2" t="s">
        <v>229</v>
      </c>
      <c r="PF36" s="2" t="s">
        <v>229</v>
      </c>
      <c r="PG36" s="2" t="s">
        <v>229</v>
      </c>
      <c r="PH36" s="2" t="s">
        <v>229</v>
      </c>
      <c r="PI36" s="2" t="s">
        <v>229</v>
      </c>
      <c r="PJ36" s="2" t="s">
        <v>229</v>
      </c>
      <c r="PK36" s="4"/>
      <c r="PL36" s="8"/>
      <c r="PM36" s="4"/>
      <c r="PN36" s="8"/>
      <c r="PO36" s="7"/>
      <c r="PP36" s="7"/>
      <c r="PQ36" s="2" t="s">
        <v>239</v>
      </c>
      <c r="PR36" s="2" t="s">
        <v>275</v>
      </c>
      <c r="PS36" s="2" t="s">
        <v>726</v>
      </c>
      <c r="PT36" s="2" t="s">
        <v>727</v>
      </c>
      <c r="PU36" s="2" t="s">
        <v>241</v>
      </c>
      <c r="PV36" s="2" t="s">
        <v>229</v>
      </c>
      <c r="PW36" s="4"/>
      <c r="PX36" s="8"/>
      <c r="PY36" s="4"/>
      <c r="PZ36" s="8"/>
      <c r="QA36" s="7"/>
      <c r="QB36" s="7"/>
      <c r="QC36" s="2" t="s">
        <v>281</v>
      </c>
      <c r="QD36" s="2" t="s">
        <v>226</v>
      </c>
      <c r="QE36" s="2" t="s">
        <v>229</v>
      </c>
      <c r="QF36" s="2" t="s">
        <v>229</v>
      </c>
      <c r="QG36" s="2" t="s">
        <v>241</v>
      </c>
      <c r="QH36" s="2" t="s">
        <v>229</v>
      </c>
      <c r="QI36" s="4"/>
      <c r="QJ36" s="8"/>
      <c r="QK36" s="4"/>
      <c r="QL36" s="8"/>
      <c r="QM36" s="7"/>
      <c r="QN36" s="7"/>
      <c r="QO36" s="2" t="s">
        <v>272</v>
      </c>
      <c r="QP36" s="2" t="s">
        <v>226</v>
      </c>
      <c r="QQ36" s="2" t="s">
        <v>229</v>
      </c>
      <c r="QR36" s="2" t="s">
        <v>229</v>
      </c>
      <c r="QS36" s="2" t="s">
        <v>241</v>
      </c>
      <c r="QT36" s="2" t="s">
        <v>229</v>
      </c>
      <c r="QU36" s="4"/>
      <c r="QV36" s="8"/>
      <c r="QW36" s="4"/>
      <c r="QX36" s="8"/>
      <c r="QY36" s="7"/>
      <c r="QZ36" s="7"/>
      <c r="RA36" s="2" t="s">
        <v>239</v>
      </c>
      <c r="RB36" s="2" t="s">
        <v>275</v>
      </c>
      <c r="RC36" s="2" t="s">
        <v>728</v>
      </c>
      <c r="RD36" s="2" t="s">
        <v>729</v>
      </c>
      <c r="RE36" s="2" t="s">
        <v>241</v>
      </c>
      <c r="RF36" s="2" t="s">
        <v>229</v>
      </c>
      <c r="RG36" s="4"/>
      <c r="RH36" s="8"/>
      <c r="RI36" s="4"/>
      <c r="RJ36" s="8"/>
      <c r="RK36" s="7"/>
      <c r="RL36" s="7"/>
      <c r="RM36" s="2" t="s">
        <v>229</v>
      </c>
      <c r="RN36" s="2" t="s">
        <v>229</v>
      </c>
      <c r="RO36" s="2" t="s">
        <v>229</v>
      </c>
      <c r="RP36" s="2" t="s">
        <v>229</v>
      </c>
      <c r="RQ36" s="2" t="s">
        <v>229</v>
      </c>
      <c r="RR36" s="2" t="s">
        <v>229</v>
      </c>
      <c r="RS36" s="4"/>
      <c r="RT36" s="8"/>
      <c r="RU36" s="4"/>
      <c r="RV36" s="8"/>
      <c r="RW36" s="7"/>
      <c r="RX36" s="7"/>
      <c r="RY36" s="2" t="s">
        <v>239</v>
      </c>
      <c r="RZ36" s="2" t="s">
        <v>275</v>
      </c>
      <c r="SA36" s="2" t="s">
        <v>282</v>
      </c>
      <c r="SB36" s="2" t="s">
        <v>730</v>
      </c>
      <c r="SC36" s="2" t="s">
        <v>241</v>
      </c>
      <c r="SD36" s="2" t="s">
        <v>229</v>
      </c>
      <c r="SE36" s="4">
        <v>119</v>
      </c>
      <c r="SF36" s="4"/>
      <c r="SG36" s="4"/>
      <c r="SH36" s="4"/>
      <c r="SI36" s="4"/>
      <c r="SJ36" s="4"/>
      <c r="SK36" s="4"/>
      <c r="SL36" s="4"/>
      <c r="SM36" s="4">
        <v>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>
        <v>120</v>
      </c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>
        <v>220</v>
      </c>
      <c r="US36" s="4"/>
      <c r="UT36" s="4"/>
      <c r="UU36" s="4"/>
      <c r="UV36" s="4"/>
      <c r="UW36" s="4"/>
      <c r="UX36" s="4"/>
      <c r="UY36" s="4"/>
      <c r="UZ36" s="4"/>
      <c r="VA36" s="4">
        <v>50</v>
      </c>
      <c r="VB36" s="4"/>
      <c r="VC36" s="4"/>
      <c r="VD36" s="4"/>
      <c r="VE36" s="4"/>
      <c r="VF36" s="4"/>
      <c r="VG36" s="4"/>
      <c r="VH36" s="4">
        <v>160</v>
      </c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</row>
    <row r="37">
      <c r="A37" s="2" t="s">
        <v>731</v>
      </c>
      <c r="B37" s="2" t="s">
        <v>216</v>
      </c>
      <c r="C37" s="2" t="s">
        <v>217</v>
      </c>
      <c r="D37" s="2" t="s">
        <v>218</v>
      </c>
      <c r="E37" s="2" t="s">
        <v>219</v>
      </c>
      <c r="F37" s="2" t="s">
        <v>678</v>
      </c>
      <c r="G37" s="2" t="s">
        <v>679</v>
      </c>
      <c r="H37" s="2" t="s">
        <v>680</v>
      </c>
      <c r="I37" s="2" t="s">
        <v>681</v>
      </c>
      <c r="J37" s="2" t="s">
        <v>285</v>
      </c>
      <c r="K37" s="2" t="s">
        <v>682</v>
      </c>
      <c r="L37" s="3">
        <v>40.18</v>
      </c>
      <c r="M37" s="3">
        <v>42.19</v>
      </c>
      <c r="N37" s="3">
        <v>79.99</v>
      </c>
      <c r="O37" s="2" t="s">
        <v>226</v>
      </c>
      <c r="P37" s="2" t="s">
        <v>342</v>
      </c>
      <c r="Q37" s="2" t="s">
        <v>228</v>
      </c>
      <c r="R37" s="2" t="s">
        <v>229</v>
      </c>
      <c r="S37" s="2" t="s">
        <v>732</v>
      </c>
      <c r="T37" s="2" t="s">
        <v>684</v>
      </c>
      <c r="U37" s="2" t="s">
        <v>733</v>
      </c>
      <c r="V37" s="2" t="s">
        <v>685</v>
      </c>
      <c r="W37" s="2" t="s">
        <v>686</v>
      </c>
      <c r="X37" s="2" t="s">
        <v>234</v>
      </c>
      <c r="Y37" s="2" t="s">
        <v>687</v>
      </c>
      <c r="Z37" s="4">
        <v>326</v>
      </c>
      <c r="AA37" s="4">
        <f>=ROUNDDOWN(7.24444444444444,0)</f>
      </c>
      <c r="AB37" s="5">
        <v>45</v>
      </c>
      <c r="AC37" s="2" t="s">
        <v>445</v>
      </c>
      <c r="AD37" s="4">
        <v>320</v>
      </c>
      <c r="AE37" s="4">
        <v>1010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>
        <v>43</v>
      </c>
      <c r="AQ37" s="8">
        <v>1775.35</v>
      </c>
      <c r="AR37" s="4">
        <v>25</v>
      </c>
      <c r="AS37" s="8">
        <v>1112.06</v>
      </c>
      <c r="AT37" s="7">
        <v>0.72</v>
      </c>
      <c r="AU37" s="7">
        <v>0.5965</v>
      </c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>
        <v>0.373</v>
      </c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 t="s">
        <v>229</v>
      </c>
      <c r="BJ37" s="4">
        <v>43</v>
      </c>
      <c r="BK37" s="8">
        <v>1775.35</v>
      </c>
      <c r="BL37" s="2" t="s">
        <v>734</v>
      </c>
      <c r="BM37" s="7">
        <v>1</v>
      </c>
      <c r="BN37" s="7">
        <v>1</v>
      </c>
      <c r="BO37" s="4">
        <v>21</v>
      </c>
      <c r="BP37" s="8">
        <v>856.17</v>
      </c>
      <c r="BQ37" s="4"/>
      <c r="BR37" s="8"/>
      <c r="BS37" s="7"/>
      <c r="BT37" s="7"/>
      <c r="BU37" s="2" t="s">
        <v>239</v>
      </c>
      <c r="BV37" s="2" t="s">
        <v>226</v>
      </c>
      <c r="BW37" s="2" t="s">
        <v>229</v>
      </c>
      <c r="BX37" s="2" t="s">
        <v>735</v>
      </c>
      <c r="BY37" s="2" t="s">
        <v>241</v>
      </c>
      <c r="BZ37" s="2" t="s">
        <v>229</v>
      </c>
      <c r="CA37" s="4">
        <v>1</v>
      </c>
      <c r="CB37" s="8">
        <v>42.34</v>
      </c>
      <c r="CC37" s="4">
        <v>2</v>
      </c>
      <c r="CD37" s="8">
        <v>84.68</v>
      </c>
      <c r="CE37" s="7">
        <v>-0.5</v>
      </c>
      <c r="CF37" s="7">
        <v>-0.5</v>
      </c>
      <c r="CG37" s="2" t="s">
        <v>239</v>
      </c>
      <c r="CH37" s="2" t="s">
        <v>226</v>
      </c>
      <c r="CI37" s="2" t="s">
        <v>691</v>
      </c>
      <c r="CJ37" s="2" t="s">
        <v>736</v>
      </c>
      <c r="CK37" s="2" t="s">
        <v>241</v>
      </c>
      <c r="CL37" s="2" t="s">
        <v>229</v>
      </c>
      <c r="CM37" s="4">
        <v>1</v>
      </c>
      <c r="CN37" s="8">
        <v>42.15</v>
      </c>
      <c r="CO37" s="4">
        <v>1</v>
      </c>
      <c r="CP37" s="8">
        <v>50.06</v>
      </c>
      <c r="CQ37" s="7"/>
      <c r="CR37" s="7">
        <v>-0.158</v>
      </c>
      <c r="CS37" s="2" t="s">
        <v>239</v>
      </c>
      <c r="CT37" s="2" t="s">
        <v>226</v>
      </c>
      <c r="CU37" s="2" t="s">
        <v>693</v>
      </c>
      <c r="CV37" s="2" t="s">
        <v>695</v>
      </c>
      <c r="CW37" s="2" t="s">
        <v>241</v>
      </c>
      <c r="CX37" s="2" t="s">
        <v>229</v>
      </c>
      <c r="CY37" s="4"/>
      <c r="CZ37" s="8"/>
      <c r="DA37" s="4">
        <v>1</v>
      </c>
      <c r="DB37" s="8">
        <v>47.12</v>
      </c>
      <c r="DC37" s="7">
        <v>-1</v>
      </c>
      <c r="DD37" s="7">
        <v>-1</v>
      </c>
      <c r="DE37" s="2" t="s">
        <v>239</v>
      </c>
      <c r="DF37" s="2" t="s">
        <v>226</v>
      </c>
      <c r="DG37" s="2" t="s">
        <v>695</v>
      </c>
      <c r="DH37" s="2" t="s">
        <v>696</v>
      </c>
      <c r="DI37" s="2" t="s">
        <v>241</v>
      </c>
      <c r="DJ37" s="2" t="s">
        <v>229</v>
      </c>
      <c r="DK37" s="4">
        <v>1</v>
      </c>
      <c r="DL37" s="8">
        <v>42.19</v>
      </c>
      <c r="DM37" s="4">
        <v>8</v>
      </c>
      <c r="DN37" s="8">
        <v>320.64</v>
      </c>
      <c r="DO37" s="7">
        <v>-0.875</v>
      </c>
      <c r="DP37" s="7">
        <v>-0.8684</v>
      </c>
      <c r="DQ37" s="2" t="s">
        <v>239</v>
      </c>
      <c r="DR37" s="2" t="s">
        <v>226</v>
      </c>
      <c r="DS37" s="2" t="s">
        <v>697</v>
      </c>
      <c r="DT37" s="2" t="s">
        <v>737</v>
      </c>
      <c r="DU37" s="2" t="s">
        <v>241</v>
      </c>
      <c r="DV37" s="2" t="s">
        <v>229</v>
      </c>
      <c r="DW37" s="4">
        <v>2</v>
      </c>
      <c r="DX37" s="8">
        <v>95</v>
      </c>
      <c r="DY37" s="4">
        <v>1</v>
      </c>
      <c r="DZ37" s="8">
        <v>47.5</v>
      </c>
      <c r="EA37" s="7">
        <v>1</v>
      </c>
      <c r="EB37" s="7">
        <v>1</v>
      </c>
      <c r="EC37" s="2" t="s">
        <v>239</v>
      </c>
      <c r="ED37" s="2" t="s">
        <v>226</v>
      </c>
      <c r="EE37" s="2" t="s">
        <v>699</v>
      </c>
      <c r="EF37" s="2" t="s">
        <v>738</v>
      </c>
      <c r="EG37" s="2" t="s">
        <v>241</v>
      </c>
      <c r="EH37" s="2" t="s">
        <v>229</v>
      </c>
      <c r="EI37" s="4">
        <v>5</v>
      </c>
      <c r="EJ37" s="8">
        <v>199.3</v>
      </c>
      <c r="EK37" s="4">
        <v>1</v>
      </c>
      <c r="EL37" s="8">
        <v>47.34</v>
      </c>
      <c r="EM37" s="7">
        <v>4</v>
      </c>
      <c r="EN37" s="7">
        <v>3.21</v>
      </c>
      <c r="EO37" s="2" t="s">
        <v>239</v>
      </c>
      <c r="EP37" s="2" t="s">
        <v>226</v>
      </c>
      <c r="EQ37" s="2" t="s">
        <v>701</v>
      </c>
      <c r="ER37" s="2" t="s">
        <v>705</v>
      </c>
      <c r="ES37" s="2" t="s">
        <v>241</v>
      </c>
      <c r="ET37" s="2" t="s">
        <v>229</v>
      </c>
      <c r="EU37" s="4">
        <v>1</v>
      </c>
      <c r="EV37" s="8">
        <v>33.94</v>
      </c>
      <c r="EW37" s="4"/>
      <c r="EX37" s="8"/>
      <c r="EY37" s="7"/>
      <c r="EZ37" s="7"/>
      <c r="FA37" s="2" t="s">
        <v>239</v>
      </c>
      <c r="FB37" s="2" t="s">
        <v>226</v>
      </c>
      <c r="FC37" s="2" t="s">
        <v>702</v>
      </c>
      <c r="FD37" s="2" t="s">
        <v>739</v>
      </c>
      <c r="FE37" s="2" t="s">
        <v>241</v>
      </c>
      <c r="FF37" s="2" t="s">
        <v>229</v>
      </c>
      <c r="FG37" s="4"/>
      <c r="FH37" s="8"/>
      <c r="FI37" s="4"/>
      <c r="FJ37" s="8"/>
      <c r="FK37" s="7"/>
      <c r="FL37" s="7"/>
      <c r="FM37" s="2" t="s">
        <v>239</v>
      </c>
      <c r="FN37" s="2" t="s">
        <v>226</v>
      </c>
      <c r="FO37" s="2" t="s">
        <v>704</v>
      </c>
      <c r="FP37" s="2" t="s">
        <v>696</v>
      </c>
      <c r="FQ37" s="2" t="s">
        <v>241</v>
      </c>
      <c r="FR37" s="2" t="s">
        <v>229</v>
      </c>
      <c r="FS37" s="4">
        <v>4</v>
      </c>
      <c r="FT37" s="8">
        <v>136.1</v>
      </c>
      <c r="FU37" s="4"/>
      <c r="FV37" s="8"/>
      <c r="FW37" s="7"/>
      <c r="FX37" s="7"/>
      <c r="FY37" s="2" t="s">
        <v>239</v>
      </c>
      <c r="FZ37" s="2" t="s">
        <v>226</v>
      </c>
      <c r="GA37" s="2" t="s">
        <v>327</v>
      </c>
      <c r="GB37" s="2" t="s">
        <v>327</v>
      </c>
      <c r="GC37" s="2" t="s">
        <v>241</v>
      </c>
      <c r="GD37" s="2" t="s">
        <v>229</v>
      </c>
      <c r="GE37" s="4">
        <v>7</v>
      </c>
      <c r="GF37" s="8">
        <v>328.16</v>
      </c>
      <c r="GG37" s="4">
        <v>7</v>
      </c>
      <c r="GH37" s="8">
        <v>328.16</v>
      </c>
      <c r="GI37" s="7"/>
      <c r="GJ37" s="7"/>
      <c r="GK37" s="2" t="s">
        <v>239</v>
      </c>
      <c r="GL37" s="2" t="s">
        <v>226</v>
      </c>
      <c r="GM37" s="2" t="s">
        <v>707</v>
      </c>
      <c r="GN37" s="2" t="s">
        <v>740</v>
      </c>
      <c r="GO37" s="2" t="s">
        <v>241</v>
      </c>
      <c r="GP37" s="2" t="s">
        <v>229</v>
      </c>
      <c r="GQ37" s="4"/>
      <c r="GR37" s="8"/>
      <c r="GS37" s="4">
        <v>2</v>
      </c>
      <c r="GT37" s="8">
        <v>94.68</v>
      </c>
      <c r="GU37" s="7">
        <v>-1</v>
      </c>
      <c r="GV37" s="7">
        <v>-1</v>
      </c>
      <c r="GW37" s="2" t="s">
        <v>239</v>
      </c>
      <c r="GX37" s="2" t="s">
        <v>226</v>
      </c>
      <c r="GY37" s="2" t="s">
        <v>709</v>
      </c>
      <c r="GZ37" s="2" t="s">
        <v>741</v>
      </c>
      <c r="HA37" s="2" t="s">
        <v>241</v>
      </c>
      <c r="HB37" s="2" t="s">
        <v>229</v>
      </c>
      <c r="HC37" s="4"/>
      <c r="HD37" s="8"/>
      <c r="HE37" s="4"/>
      <c r="HF37" s="8"/>
      <c r="HG37" s="7"/>
      <c r="HH37" s="7"/>
      <c r="HI37" s="2" t="s">
        <v>239</v>
      </c>
      <c r="HJ37" s="2" t="s">
        <v>275</v>
      </c>
      <c r="HK37" s="2" t="s">
        <v>710</v>
      </c>
      <c r="HL37" s="2" t="s">
        <v>742</v>
      </c>
      <c r="HM37" s="2" t="s">
        <v>241</v>
      </c>
      <c r="HN37" s="2" t="s">
        <v>263</v>
      </c>
      <c r="HO37" s="4"/>
      <c r="HP37" s="8"/>
      <c r="HQ37" s="4">
        <v>2</v>
      </c>
      <c r="HR37" s="8">
        <v>91.88</v>
      </c>
      <c r="HS37" s="7">
        <v>-1</v>
      </c>
      <c r="HT37" s="7">
        <v>-1</v>
      </c>
      <c r="HU37" s="2" t="s">
        <v>239</v>
      </c>
      <c r="HV37" s="2" t="s">
        <v>226</v>
      </c>
      <c r="HW37" s="2" t="s">
        <v>712</v>
      </c>
      <c r="HX37" s="2" t="s">
        <v>743</v>
      </c>
      <c r="HY37" s="2" t="s">
        <v>241</v>
      </c>
      <c r="HZ37" s="2" t="s">
        <v>229</v>
      </c>
      <c r="IA37" s="4"/>
      <c r="IB37" s="8"/>
      <c r="IC37" s="4"/>
      <c r="ID37" s="8"/>
      <c r="IE37" s="7"/>
      <c r="IF37" s="7"/>
      <c r="IG37" s="2" t="s">
        <v>239</v>
      </c>
      <c r="IH37" s="2" t="s">
        <v>226</v>
      </c>
      <c r="II37" s="2" t="s">
        <v>700</v>
      </c>
      <c r="IJ37" s="2" t="s">
        <v>283</v>
      </c>
      <c r="IK37" s="2" t="s">
        <v>241</v>
      </c>
      <c r="IL37" s="2" t="s">
        <v>229</v>
      </c>
      <c r="IM37" s="4"/>
      <c r="IN37" s="8"/>
      <c r="IO37" s="4"/>
      <c r="IP37" s="8"/>
      <c r="IQ37" s="7"/>
      <c r="IR37" s="7"/>
      <c r="IS37" s="2" t="s">
        <v>239</v>
      </c>
      <c r="IT37" s="2" t="s">
        <v>226</v>
      </c>
      <c r="IU37" s="2" t="s">
        <v>716</v>
      </c>
      <c r="IV37" s="2" t="s">
        <v>717</v>
      </c>
      <c r="IW37" s="2" t="s">
        <v>241</v>
      </c>
      <c r="IX37" s="2" t="s">
        <v>229</v>
      </c>
      <c r="IY37" s="4"/>
      <c r="IZ37" s="8"/>
      <c r="JA37" s="4"/>
      <c r="JB37" s="8"/>
      <c r="JC37" s="7"/>
      <c r="JD37" s="7"/>
      <c r="JE37" s="2" t="s">
        <v>239</v>
      </c>
      <c r="JF37" s="2" t="s">
        <v>226</v>
      </c>
      <c r="JG37" s="2" t="s">
        <v>268</v>
      </c>
      <c r="JH37" s="2" t="s">
        <v>744</v>
      </c>
      <c r="JI37" s="2" t="s">
        <v>241</v>
      </c>
      <c r="JJ37" s="2" t="s">
        <v>229</v>
      </c>
      <c r="JK37" s="4"/>
      <c r="JL37" s="8"/>
      <c r="JM37" s="4"/>
      <c r="JN37" s="8"/>
      <c r="JO37" s="7"/>
      <c r="JP37" s="7"/>
      <c r="JQ37" s="2" t="s">
        <v>229</v>
      </c>
      <c r="JR37" s="2" t="s">
        <v>229</v>
      </c>
      <c r="JS37" s="2" t="s">
        <v>229</v>
      </c>
      <c r="JT37" s="2" t="s">
        <v>229</v>
      </c>
      <c r="JU37" s="2" t="s">
        <v>229</v>
      </c>
      <c r="JV37" s="2" t="s">
        <v>229</v>
      </c>
      <c r="JW37" s="4"/>
      <c r="JX37" s="8"/>
      <c r="JY37" s="4"/>
      <c r="JZ37" s="8"/>
      <c r="KA37" s="7"/>
      <c r="KB37" s="7"/>
      <c r="KC37" s="2" t="s">
        <v>239</v>
      </c>
      <c r="KD37" s="2" t="s">
        <v>226</v>
      </c>
      <c r="KE37" s="2" t="s">
        <v>745</v>
      </c>
      <c r="KF37" s="2" t="s">
        <v>745</v>
      </c>
      <c r="KG37" s="2" t="s">
        <v>241</v>
      </c>
      <c r="KH37" s="2" t="s">
        <v>229</v>
      </c>
      <c r="KI37" s="4"/>
      <c r="KJ37" s="8"/>
      <c r="KK37" s="4"/>
      <c r="KL37" s="8"/>
      <c r="KM37" s="7"/>
      <c r="KN37" s="7"/>
      <c r="KO37" s="2" t="s">
        <v>278</v>
      </c>
      <c r="KP37" s="2" t="s">
        <v>226</v>
      </c>
      <c r="KQ37" s="2" t="s">
        <v>229</v>
      </c>
      <c r="KR37" s="2" t="s">
        <v>229</v>
      </c>
      <c r="KS37" s="2" t="s">
        <v>241</v>
      </c>
      <c r="KT37" s="2" t="s">
        <v>229</v>
      </c>
      <c r="KU37" s="4"/>
      <c r="KV37" s="8"/>
      <c r="KW37" s="4"/>
      <c r="KX37" s="8"/>
      <c r="KY37" s="7"/>
      <c r="KZ37" s="7"/>
      <c r="LA37" s="2" t="s">
        <v>239</v>
      </c>
      <c r="LB37" s="2" t="s">
        <v>226</v>
      </c>
      <c r="LC37" s="2" t="s">
        <v>720</v>
      </c>
      <c r="LD37" s="2" t="s">
        <v>746</v>
      </c>
      <c r="LE37" s="2" t="s">
        <v>241</v>
      </c>
      <c r="LF37" s="2" t="s">
        <v>229</v>
      </c>
      <c r="LG37" s="4"/>
      <c r="LH37" s="8"/>
      <c r="LI37" s="4"/>
      <c r="LJ37" s="8"/>
      <c r="LK37" s="7"/>
      <c r="LL37" s="7"/>
      <c r="LM37" s="2" t="s">
        <v>239</v>
      </c>
      <c r="LN37" s="2" t="s">
        <v>226</v>
      </c>
      <c r="LO37" s="2" t="s">
        <v>335</v>
      </c>
      <c r="LP37" s="2" t="s">
        <v>229</v>
      </c>
      <c r="LQ37" s="2" t="s">
        <v>241</v>
      </c>
      <c r="LR37" s="2" t="s">
        <v>229</v>
      </c>
      <c r="LS37" s="4"/>
      <c r="LT37" s="8"/>
      <c r="LU37" s="4"/>
      <c r="LV37" s="8"/>
      <c r="LW37" s="7"/>
      <c r="LX37" s="7"/>
      <c r="LY37" s="2" t="s">
        <v>239</v>
      </c>
      <c r="LZ37" s="2" t="s">
        <v>275</v>
      </c>
      <c r="MA37" s="2" t="s">
        <v>747</v>
      </c>
      <c r="MB37" s="2" t="s">
        <v>748</v>
      </c>
      <c r="MC37" s="2" t="s">
        <v>241</v>
      </c>
      <c r="MD37" s="2" t="s">
        <v>229</v>
      </c>
      <c r="ME37" s="4"/>
      <c r="MF37" s="8"/>
      <c r="MG37" s="4"/>
      <c r="MH37" s="8"/>
      <c r="MI37" s="7"/>
      <c r="MJ37" s="7"/>
      <c r="MK37" s="2" t="s">
        <v>278</v>
      </c>
      <c r="ML37" s="2" t="s">
        <v>226</v>
      </c>
      <c r="MM37" s="2" t="s">
        <v>229</v>
      </c>
      <c r="MN37" s="2" t="s">
        <v>229</v>
      </c>
      <c r="MO37" s="2" t="s">
        <v>241</v>
      </c>
      <c r="MP37" s="2" t="s">
        <v>229</v>
      </c>
      <c r="MQ37" s="4"/>
      <c r="MR37" s="8"/>
      <c r="MS37" s="4"/>
      <c r="MT37" s="8"/>
      <c r="MU37" s="7"/>
      <c r="MV37" s="7"/>
      <c r="MW37" s="2" t="s">
        <v>239</v>
      </c>
      <c r="MX37" s="2" t="s">
        <v>226</v>
      </c>
      <c r="MY37" s="2" t="s">
        <v>723</v>
      </c>
      <c r="MZ37" s="2" t="s">
        <v>749</v>
      </c>
      <c r="NA37" s="2" t="s">
        <v>241</v>
      </c>
      <c r="NB37" s="2" t="s">
        <v>229</v>
      </c>
      <c r="NC37" s="4"/>
      <c r="ND37" s="8"/>
      <c r="NE37" s="4"/>
      <c r="NF37" s="8"/>
      <c r="NG37" s="7"/>
      <c r="NH37" s="7"/>
      <c r="NI37" s="2" t="s">
        <v>239</v>
      </c>
      <c r="NJ37" s="2" t="s">
        <v>260</v>
      </c>
      <c r="NK37" s="2" t="s">
        <v>724</v>
      </c>
      <c r="NL37" s="2" t="s">
        <v>750</v>
      </c>
      <c r="NM37" s="2" t="s">
        <v>241</v>
      </c>
      <c r="NN37" s="2" t="s">
        <v>229</v>
      </c>
      <c r="NO37" s="4"/>
      <c r="NP37" s="8"/>
      <c r="NQ37" s="4"/>
      <c r="NR37" s="8"/>
      <c r="NS37" s="7"/>
      <c r="NT37" s="7"/>
      <c r="NU37" s="2" t="s">
        <v>272</v>
      </c>
      <c r="NV37" s="2" t="s">
        <v>226</v>
      </c>
      <c r="NW37" s="2" t="s">
        <v>229</v>
      </c>
      <c r="NX37" s="2" t="s">
        <v>229</v>
      </c>
      <c r="NY37" s="2" t="s">
        <v>241</v>
      </c>
      <c r="NZ37" s="2" t="s">
        <v>229</v>
      </c>
      <c r="OA37" s="4"/>
      <c r="OB37" s="8"/>
      <c r="OC37" s="4"/>
      <c r="OD37" s="8"/>
      <c r="OE37" s="7"/>
      <c r="OF37" s="7"/>
      <c r="OG37" s="2" t="s">
        <v>239</v>
      </c>
      <c r="OH37" s="2" t="s">
        <v>226</v>
      </c>
      <c r="OI37" s="2" t="s">
        <v>229</v>
      </c>
      <c r="OJ37" s="2" t="s">
        <v>229</v>
      </c>
      <c r="OK37" s="2" t="s">
        <v>241</v>
      </c>
      <c r="OL37" s="2" t="s">
        <v>229</v>
      </c>
      <c r="OM37" s="4"/>
      <c r="ON37" s="8"/>
      <c r="OO37" s="4"/>
      <c r="OP37" s="8"/>
      <c r="OQ37" s="7"/>
      <c r="OR37" s="7"/>
      <c r="OS37" s="2" t="s">
        <v>229</v>
      </c>
      <c r="OT37" s="2" t="s">
        <v>229</v>
      </c>
      <c r="OU37" s="2" t="s">
        <v>229</v>
      </c>
      <c r="OV37" s="2" t="s">
        <v>229</v>
      </c>
      <c r="OW37" s="2" t="s">
        <v>229</v>
      </c>
      <c r="OX37" s="2" t="s">
        <v>229</v>
      </c>
      <c r="OY37" s="4"/>
      <c r="OZ37" s="8"/>
      <c r="PA37" s="4"/>
      <c r="PB37" s="8"/>
      <c r="PC37" s="7"/>
      <c r="PD37" s="7"/>
      <c r="PE37" s="2" t="s">
        <v>229</v>
      </c>
      <c r="PF37" s="2" t="s">
        <v>229</v>
      </c>
      <c r="PG37" s="2" t="s">
        <v>229</v>
      </c>
      <c r="PH37" s="2" t="s">
        <v>229</v>
      </c>
      <c r="PI37" s="2" t="s">
        <v>229</v>
      </c>
      <c r="PJ37" s="2" t="s">
        <v>229</v>
      </c>
      <c r="PK37" s="4"/>
      <c r="PL37" s="8"/>
      <c r="PM37" s="4"/>
      <c r="PN37" s="8"/>
      <c r="PO37" s="7"/>
      <c r="PP37" s="7"/>
      <c r="PQ37" s="2" t="s">
        <v>239</v>
      </c>
      <c r="PR37" s="2" t="s">
        <v>275</v>
      </c>
      <c r="PS37" s="2" t="s">
        <v>726</v>
      </c>
      <c r="PT37" s="2" t="s">
        <v>751</v>
      </c>
      <c r="PU37" s="2" t="s">
        <v>241</v>
      </c>
      <c r="PV37" s="2" t="s">
        <v>229</v>
      </c>
      <c r="PW37" s="4"/>
      <c r="PX37" s="8"/>
      <c r="PY37" s="4"/>
      <c r="PZ37" s="8"/>
      <c r="QA37" s="7"/>
      <c r="QB37" s="7"/>
      <c r="QC37" s="2" t="s">
        <v>281</v>
      </c>
      <c r="QD37" s="2" t="s">
        <v>226</v>
      </c>
      <c r="QE37" s="2" t="s">
        <v>229</v>
      </c>
      <c r="QF37" s="2" t="s">
        <v>229</v>
      </c>
      <c r="QG37" s="2" t="s">
        <v>241</v>
      </c>
      <c r="QH37" s="2" t="s">
        <v>229</v>
      </c>
      <c r="QI37" s="4"/>
      <c r="QJ37" s="8"/>
      <c r="QK37" s="4"/>
      <c r="QL37" s="8"/>
      <c r="QM37" s="7"/>
      <c r="QN37" s="7"/>
      <c r="QO37" s="2" t="s">
        <v>272</v>
      </c>
      <c r="QP37" s="2" t="s">
        <v>226</v>
      </c>
      <c r="QQ37" s="2" t="s">
        <v>229</v>
      </c>
      <c r="QR37" s="2" t="s">
        <v>229</v>
      </c>
      <c r="QS37" s="2" t="s">
        <v>241</v>
      </c>
      <c r="QT37" s="2" t="s">
        <v>229</v>
      </c>
      <c r="QU37" s="4"/>
      <c r="QV37" s="8"/>
      <c r="QW37" s="4"/>
      <c r="QX37" s="8"/>
      <c r="QY37" s="7"/>
      <c r="QZ37" s="7"/>
      <c r="RA37" s="2" t="s">
        <v>239</v>
      </c>
      <c r="RB37" s="2" t="s">
        <v>275</v>
      </c>
      <c r="RC37" s="2" t="s">
        <v>728</v>
      </c>
      <c r="RD37" s="2" t="s">
        <v>752</v>
      </c>
      <c r="RE37" s="2" t="s">
        <v>241</v>
      </c>
      <c r="RF37" s="2" t="s">
        <v>229</v>
      </c>
      <c r="RG37" s="4"/>
      <c r="RH37" s="8"/>
      <c r="RI37" s="4"/>
      <c r="RJ37" s="8"/>
      <c r="RK37" s="7"/>
      <c r="RL37" s="7"/>
      <c r="RM37" s="2" t="s">
        <v>229</v>
      </c>
      <c r="RN37" s="2" t="s">
        <v>229</v>
      </c>
      <c r="RO37" s="2" t="s">
        <v>229</v>
      </c>
      <c r="RP37" s="2" t="s">
        <v>229</v>
      </c>
      <c r="RQ37" s="2" t="s">
        <v>229</v>
      </c>
      <c r="RR37" s="2" t="s">
        <v>229</v>
      </c>
      <c r="RS37" s="4"/>
      <c r="RT37" s="8"/>
      <c r="RU37" s="4"/>
      <c r="RV37" s="8"/>
      <c r="RW37" s="7"/>
      <c r="RX37" s="7"/>
      <c r="RY37" s="2" t="s">
        <v>239</v>
      </c>
      <c r="RZ37" s="2" t="s">
        <v>275</v>
      </c>
      <c r="SA37" s="2" t="s">
        <v>282</v>
      </c>
      <c r="SB37" s="2" t="s">
        <v>563</v>
      </c>
      <c r="SC37" s="2" t="s">
        <v>241</v>
      </c>
      <c r="SD37" s="2" t="s">
        <v>229</v>
      </c>
      <c r="SE37" s="4">
        <v>146</v>
      </c>
      <c r="SF37" s="4"/>
      <c r="SG37" s="4"/>
      <c r="SH37" s="4"/>
      <c r="SI37" s="4">
        <v>180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>
        <v>320</v>
      </c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>
        <v>90</v>
      </c>
      <c r="US37" s="4"/>
      <c r="UT37" s="4"/>
      <c r="UU37" s="4"/>
      <c r="UV37" s="4"/>
      <c r="UW37" s="4"/>
      <c r="UX37" s="4"/>
      <c r="UY37" s="4"/>
      <c r="UZ37" s="4"/>
      <c r="VA37" s="4">
        <v>250</v>
      </c>
      <c r="VB37" s="4"/>
      <c r="VC37" s="4"/>
      <c r="VD37" s="4"/>
      <c r="VE37" s="4"/>
      <c r="VF37" s="4"/>
      <c r="VG37" s="4"/>
      <c r="VH37" s="4">
        <v>350</v>
      </c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</row>
    <row r="38">
      <c r="A38" s="2" t="s">
        <v>753</v>
      </c>
      <c r="B38" s="2" t="s">
        <v>216</v>
      </c>
      <c r="C38" s="2" t="s">
        <v>217</v>
      </c>
      <c r="D38" s="2" t="s">
        <v>218</v>
      </c>
      <c r="E38" s="2" t="s">
        <v>219</v>
      </c>
      <c r="F38" s="2" t="s">
        <v>678</v>
      </c>
      <c r="G38" s="2" t="s">
        <v>679</v>
      </c>
      <c r="H38" s="2" t="s">
        <v>680</v>
      </c>
      <c r="I38" s="2" t="s">
        <v>681</v>
      </c>
      <c r="J38" s="2" t="s">
        <v>312</v>
      </c>
      <c r="K38" s="2" t="s">
        <v>682</v>
      </c>
      <c r="L38" s="3">
        <v>45.36</v>
      </c>
      <c r="M38" s="3">
        <v>47.63</v>
      </c>
      <c r="N38" s="3">
        <v>89.99</v>
      </c>
      <c r="O38" s="2" t="s">
        <v>226</v>
      </c>
      <c r="P38" s="2" t="s">
        <v>342</v>
      </c>
      <c r="Q38" s="2" t="s">
        <v>228</v>
      </c>
      <c r="R38" s="2" t="s">
        <v>229</v>
      </c>
      <c r="S38" s="2" t="s">
        <v>683</v>
      </c>
      <c r="T38" s="2" t="s">
        <v>684</v>
      </c>
      <c r="U38" s="2" t="s">
        <v>733</v>
      </c>
      <c r="V38" s="2" t="s">
        <v>685</v>
      </c>
      <c r="W38" s="2" t="s">
        <v>686</v>
      </c>
      <c r="X38" s="2" t="s">
        <v>234</v>
      </c>
      <c r="Y38" s="2" t="s">
        <v>687</v>
      </c>
      <c r="Z38" s="4">
        <v>283</v>
      </c>
      <c r="AA38" s="4">
        <f>=ROUNDDOWN(4.81292517006803,0)</f>
      </c>
      <c r="AB38" s="5">
        <v>58.8</v>
      </c>
      <c r="AC38" s="2" t="s">
        <v>688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>
        <v>60</v>
      </c>
      <c r="AQ38" s="8">
        <v>2804.09</v>
      </c>
      <c r="AR38" s="4">
        <v>19</v>
      </c>
      <c r="AS38" s="8">
        <v>1002.1</v>
      </c>
      <c r="AT38" s="7">
        <v>2.1579</v>
      </c>
      <c r="AU38" s="7">
        <v>1.7982</v>
      </c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>
        <v>0.5891</v>
      </c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 t="s">
        <v>229</v>
      </c>
      <c r="BJ38" s="4">
        <v>60</v>
      </c>
      <c r="BK38" s="8">
        <v>2804.09</v>
      </c>
      <c r="BL38" s="2" t="s">
        <v>754</v>
      </c>
      <c r="BM38" s="7">
        <v>1</v>
      </c>
      <c r="BN38" s="7">
        <v>1</v>
      </c>
      <c r="BO38" s="4">
        <v>35</v>
      </c>
      <c r="BP38" s="8">
        <v>1684.2</v>
      </c>
      <c r="BQ38" s="4"/>
      <c r="BR38" s="8"/>
      <c r="BS38" s="7"/>
      <c r="BT38" s="7"/>
      <c r="BU38" s="2" t="s">
        <v>239</v>
      </c>
      <c r="BV38" s="2" t="s">
        <v>226</v>
      </c>
      <c r="BW38" s="2" t="s">
        <v>229</v>
      </c>
      <c r="BX38" s="2" t="s">
        <v>735</v>
      </c>
      <c r="BY38" s="2" t="s">
        <v>241</v>
      </c>
      <c r="BZ38" s="2" t="s">
        <v>229</v>
      </c>
      <c r="CA38" s="4">
        <v>5</v>
      </c>
      <c r="CB38" s="8">
        <v>241.9</v>
      </c>
      <c r="CC38" s="4"/>
      <c r="CD38" s="8"/>
      <c r="CE38" s="7"/>
      <c r="CF38" s="7"/>
      <c r="CG38" s="2" t="s">
        <v>239</v>
      </c>
      <c r="CH38" s="2" t="s">
        <v>226</v>
      </c>
      <c r="CI38" s="2" t="s">
        <v>691</v>
      </c>
      <c r="CJ38" s="2" t="s">
        <v>736</v>
      </c>
      <c r="CK38" s="2" t="s">
        <v>241</v>
      </c>
      <c r="CL38" s="2" t="s">
        <v>229</v>
      </c>
      <c r="CM38" s="4"/>
      <c r="CN38" s="8"/>
      <c r="CO38" s="4"/>
      <c r="CP38" s="8"/>
      <c r="CQ38" s="7"/>
      <c r="CR38" s="7"/>
      <c r="CS38" s="2" t="s">
        <v>239</v>
      </c>
      <c r="CT38" s="2" t="s">
        <v>226</v>
      </c>
      <c r="CU38" s="2" t="s">
        <v>693</v>
      </c>
      <c r="CV38" s="2" t="s">
        <v>750</v>
      </c>
      <c r="CW38" s="2" t="s">
        <v>241</v>
      </c>
      <c r="CX38" s="2" t="s">
        <v>229</v>
      </c>
      <c r="CY38" s="4">
        <v>2</v>
      </c>
      <c r="CZ38" s="8">
        <v>90.88</v>
      </c>
      <c r="DA38" s="4"/>
      <c r="DB38" s="8"/>
      <c r="DC38" s="7"/>
      <c r="DD38" s="7"/>
      <c r="DE38" s="2" t="s">
        <v>239</v>
      </c>
      <c r="DF38" s="2" t="s">
        <v>226</v>
      </c>
      <c r="DG38" s="2" t="s">
        <v>695</v>
      </c>
      <c r="DH38" s="2" t="s">
        <v>750</v>
      </c>
      <c r="DI38" s="2" t="s">
        <v>241</v>
      </c>
      <c r="DJ38" s="2" t="s">
        <v>229</v>
      </c>
      <c r="DK38" s="4"/>
      <c r="DL38" s="8"/>
      <c r="DM38" s="4">
        <v>3</v>
      </c>
      <c r="DN38" s="8">
        <v>153.44</v>
      </c>
      <c r="DO38" s="7">
        <v>-1</v>
      </c>
      <c r="DP38" s="7">
        <v>-1</v>
      </c>
      <c r="DQ38" s="2" t="s">
        <v>239</v>
      </c>
      <c r="DR38" s="2" t="s">
        <v>226</v>
      </c>
      <c r="DS38" s="2" t="s">
        <v>697</v>
      </c>
      <c r="DT38" s="2" t="s">
        <v>755</v>
      </c>
      <c r="DU38" s="2" t="s">
        <v>241</v>
      </c>
      <c r="DV38" s="2" t="s">
        <v>229</v>
      </c>
      <c r="DW38" s="4">
        <v>1</v>
      </c>
      <c r="DX38" s="8">
        <v>53.54</v>
      </c>
      <c r="DY38" s="4"/>
      <c r="DZ38" s="8"/>
      <c r="EA38" s="7"/>
      <c r="EB38" s="7"/>
      <c r="EC38" s="2" t="s">
        <v>239</v>
      </c>
      <c r="ED38" s="2" t="s">
        <v>226</v>
      </c>
      <c r="EE38" s="2" t="s">
        <v>699</v>
      </c>
      <c r="EF38" s="2" t="s">
        <v>756</v>
      </c>
      <c r="EG38" s="2" t="s">
        <v>241</v>
      </c>
      <c r="EH38" s="2" t="s">
        <v>229</v>
      </c>
      <c r="EI38" s="4">
        <v>1</v>
      </c>
      <c r="EJ38" s="8">
        <v>45.65</v>
      </c>
      <c r="EK38" s="4">
        <v>1</v>
      </c>
      <c r="EL38" s="8">
        <v>53.26</v>
      </c>
      <c r="EM38" s="7"/>
      <c r="EN38" s="7">
        <v>-0.1429</v>
      </c>
      <c r="EO38" s="2" t="s">
        <v>239</v>
      </c>
      <c r="EP38" s="2" t="s">
        <v>226</v>
      </c>
      <c r="EQ38" s="2" t="s">
        <v>701</v>
      </c>
      <c r="ER38" s="2" t="s">
        <v>705</v>
      </c>
      <c r="ES38" s="2" t="s">
        <v>241</v>
      </c>
      <c r="ET38" s="2" t="s">
        <v>229</v>
      </c>
      <c r="EU38" s="4"/>
      <c r="EV38" s="8"/>
      <c r="EW38" s="4"/>
      <c r="EX38" s="8"/>
      <c r="EY38" s="7"/>
      <c r="EZ38" s="7"/>
      <c r="FA38" s="2" t="s">
        <v>239</v>
      </c>
      <c r="FB38" s="2" t="s">
        <v>226</v>
      </c>
      <c r="FC38" s="2" t="s">
        <v>702</v>
      </c>
      <c r="FD38" s="2" t="s">
        <v>757</v>
      </c>
      <c r="FE38" s="2" t="s">
        <v>241</v>
      </c>
      <c r="FF38" s="2" t="s">
        <v>229</v>
      </c>
      <c r="FG38" s="4"/>
      <c r="FH38" s="8"/>
      <c r="FI38" s="4"/>
      <c r="FJ38" s="8"/>
      <c r="FK38" s="7"/>
      <c r="FL38" s="7"/>
      <c r="FM38" s="2" t="s">
        <v>239</v>
      </c>
      <c r="FN38" s="2" t="s">
        <v>226</v>
      </c>
      <c r="FO38" s="2" t="s">
        <v>704</v>
      </c>
      <c r="FP38" s="2" t="s">
        <v>695</v>
      </c>
      <c r="FQ38" s="2" t="s">
        <v>241</v>
      </c>
      <c r="FR38" s="2" t="s">
        <v>229</v>
      </c>
      <c r="FS38" s="4">
        <v>10</v>
      </c>
      <c r="FT38" s="8">
        <v>371.64</v>
      </c>
      <c r="FU38" s="4"/>
      <c r="FV38" s="8"/>
      <c r="FW38" s="7"/>
      <c r="FX38" s="7"/>
      <c r="FY38" s="2" t="s">
        <v>239</v>
      </c>
      <c r="FZ38" s="2" t="s">
        <v>226</v>
      </c>
      <c r="GA38" s="2" t="s">
        <v>327</v>
      </c>
      <c r="GB38" s="2" t="s">
        <v>503</v>
      </c>
      <c r="GC38" s="2" t="s">
        <v>241</v>
      </c>
      <c r="GD38" s="2" t="s">
        <v>229</v>
      </c>
      <c r="GE38" s="4">
        <v>5</v>
      </c>
      <c r="GF38" s="8">
        <v>264.6</v>
      </c>
      <c r="GG38" s="4">
        <v>11</v>
      </c>
      <c r="GH38" s="8">
        <v>582.12</v>
      </c>
      <c r="GI38" s="7">
        <v>-0.5455</v>
      </c>
      <c r="GJ38" s="7">
        <v>-0.5455</v>
      </c>
      <c r="GK38" s="2" t="s">
        <v>239</v>
      </c>
      <c r="GL38" s="2" t="s">
        <v>226</v>
      </c>
      <c r="GM38" s="2" t="s">
        <v>707</v>
      </c>
      <c r="GN38" s="2" t="s">
        <v>758</v>
      </c>
      <c r="GO38" s="2" t="s">
        <v>241</v>
      </c>
      <c r="GP38" s="2" t="s">
        <v>229</v>
      </c>
      <c r="GQ38" s="4"/>
      <c r="GR38" s="8"/>
      <c r="GS38" s="4"/>
      <c r="GT38" s="8"/>
      <c r="GU38" s="7"/>
      <c r="GV38" s="7"/>
      <c r="GW38" s="2" t="s">
        <v>239</v>
      </c>
      <c r="GX38" s="2" t="s">
        <v>226</v>
      </c>
      <c r="GY38" s="2" t="s">
        <v>709</v>
      </c>
      <c r="GZ38" s="2" t="s">
        <v>741</v>
      </c>
      <c r="HA38" s="2" t="s">
        <v>241</v>
      </c>
      <c r="HB38" s="2" t="s">
        <v>229</v>
      </c>
      <c r="HC38" s="4"/>
      <c r="HD38" s="8"/>
      <c r="HE38" s="4"/>
      <c r="HF38" s="8"/>
      <c r="HG38" s="7"/>
      <c r="HH38" s="7"/>
      <c r="HI38" s="2" t="s">
        <v>239</v>
      </c>
      <c r="HJ38" s="2" t="s">
        <v>275</v>
      </c>
      <c r="HK38" s="2" t="s">
        <v>710</v>
      </c>
      <c r="HL38" s="2" t="s">
        <v>759</v>
      </c>
      <c r="HM38" s="2" t="s">
        <v>241</v>
      </c>
      <c r="HN38" s="2" t="s">
        <v>263</v>
      </c>
      <c r="HO38" s="4">
        <v>1</v>
      </c>
      <c r="HP38" s="8">
        <v>51.68</v>
      </c>
      <c r="HQ38" s="4">
        <v>3</v>
      </c>
      <c r="HR38" s="8">
        <v>155.04</v>
      </c>
      <c r="HS38" s="7">
        <v>-0.6667</v>
      </c>
      <c r="HT38" s="7">
        <v>-0.6667</v>
      </c>
      <c r="HU38" s="2" t="s">
        <v>239</v>
      </c>
      <c r="HV38" s="2" t="s">
        <v>226</v>
      </c>
      <c r="HW38" s="2" t="s">
        <v>712</v>
      </c>
      <c r="HX38" s="2" t="s">
        <v>760</v>
      </c>
      <c r="HY38" s="2" t="s">
        <v>241</v>
      </c>
      <c r="HZ38" s="2" t="s">
        <v>229</v>
      </c>
      <c r="IA38" s="4"/>
      <c r="IB38" s="8"/>
      <c r="IC38" s="4"/>
      <c r="ID38" s="8"/>
      <c r="IE38" s="7"/>
      <c r="IF38" s="7"/>
      <c r="IG38" s="2" t="s">
        <v>239</v>
      </c>
      <c r="IH38" s="2" t="s">
        <v>226</v>
      </c>
      <c r="II38" s="2" t="s">
        <v>700</v>
      </c>
      <c r="IJ38" s="2" t="s">
        <v>730</v>
      </c>
      <c r="IK38" s="2" t="s">
        <v>241</v>
      </c>
      <c r="IL38" s="2" t="s">
        <v>229</v>
      </c>
      <c r="IM38" s="4"/>
      <c r="IN38" s="8"/>
      <c r="IO38" s="4"/>
      <c r="IP38" s="8"/>
      <c r="IQ38" s="7"/>
      <c r="IR38" s="7"/>
      <c r="IS38" s="2" t="s">
        <v>267</v>
      </c>
      <c r="IT38" s="2" t="s">
        <v>226</v>
      </c>
      <c r="IU38" s="2" t="s">
        <v>229</v>
      </c>
      <c r="IV38" s="2" t="s">
        <v>229</v>
      </c>
      <c r="IW38" s="2" t="s">
        <v>241</v>
      </c>
      <c r="IX38" s="2" t="s">
        <v>229</v>
      </c>
      <c r="IY38" s="4"/>
      <c r="IZ38" s="8"/>
      <c r="JA38" s="4"/>
      <c r="JB38" s="8"/>
      <c r="JC38" s="7"/>
      <c r="JD38" s="7"/>
      <c r="JE38" s="2" t="s">
        <v>239</v>
      </c>
      <c r="JF38" s="2" t="s">
        <v>226</v>
      </c>
      <c r="JG38" s="2" t="s">
        <v>268</v>
      </c>
      <c r="JH38" s="2" t="s">
        <v>229</v>
      </c>
      <c r="JI38" s="2" t="s">
        <v>241</v>
      </c>
      <c r="JJ38" s="2" t="s">
        <v>229</v>
      </c>
      <c r="JK38" s="4"/>
      <c r="JL38" s="8"/>
      <c r="JM38" s="4"/>
      <c r="JN38" s="8"/>
      <c r="JO38" s="7"/>
      <c r="JP38" s="7"/>
      <c r="JQ38" s="2" t="s">
        <v>229</v>
      </c>
      <c r="JR38" s="2" t="s">
        <v>229</v>
      </c>
      <c r="JS38" s="2" t="s">
        <v>229</v>
      </c>
      <c r="JT38" s="2" t="s">
        <v>229</v>
      </c>
      <c r="JU38" s="2" t="s">
        <v>229</v>
      </c>
      <c r="JV38" s="2" t="s">
        <v>229</v>
      </c>
      <c r="JW38" s="4"/>
      <c r="JX38" s="8"/>
      <c r="JY38" s="4">
        <v>1</v>
      </c>
      <c r="JZ38" s="8">
        <v>58.24</v>
      </c>
      <c r="KA38" s="7">
        <v>-1</v>
      </c>
      <c r="KB38" s="7">
        <v>-1</v>
      </c>
      <c r="KC38" s="2" t="s">
        <v>239</v>
      </c>
      <c r="KD38" s="2" t="s">
        <v>226</v>
      </c>
      <c r="KE38" s="2" t="s">
        <v>718</v>
      </c>
      <c r="KF38" s="2" t="s">
        <v>761</v>
      </c>
      <c r="KG38" s="2" t="s">
        <v>241</v>
      </c>
      <c r="KH38" s="2" t="s">
        <v>229</v>
      </c>
      <c r="KI38" s="4"/>
      <c r="KJ38" s="8"/>
      <c r="KK38" s="4"/>
      <c r="KL38" s="8"/>
      <c r="KM38" s="7"/>
      <c r="KN38" s="7"/>
      <c r="KO38" s="2" t="s">
        <v>278</v>
      </c>
      <c r="KP38" s="2" t="s">
        <v>226</v>
      </c>
      <c r="KQ38" s="2" t="s">
        <v>229</v>
      </c>
      <c r="KR38" s="2" t="s">
        <v>229</v>
      </c>
      <c r="KS38" s="2" t="s">
        <v>241</v>
      </c>
      <c r="KT38" s="2" t="s">
        <v>229</v>
      </c>
      <c r="KU38" s="4"/>
      <c r="KV38" s="8"/>
      <c r="KW38" s="4"/>
      <c r="KX38" s="8"/>
      <c r="KY38" s="7"/>
      <c r="KZ38" s="7"/>
      <c r="LA38" s="2" t="s">
        <v>239</v>
      </c>
      <c r="LB38" s="2" t="s">
        <v>226</v>
      </c>
      <c r="LC38" s="2" t="s">
        <v>720</v>
      </c>
      <c r="LD38" s="2" t="s">
        <v>756</v>
      </c>
      <c r="LE38" s="2" t="s">
        <v>241</v>
      </c>
      <c r="LF38" s="2" t="s">
        <v>229</v>
      </c>
      <c r="LG38" s="4"/>
      <c r="LH38" s="8"/>
      <c r="LI38" s="4"/>
      <c r="LJ38" s="8"/>
      <c r="LK38" s="7"/>
      <c r="LL38" s="7"/>
      <c r="LM38" s="2" t="s">
        <v>239</v>
      </c>
      <c r="LN38" s="2" t="s">
        <v>226</v>
      </c>
      <c r="LO38" s="2" t="s">
        <v>335</v>
      </c>
      <c r="LP38" s="2" t="s">
        <v>229</v>
      </c>
      <c r="LQ38" s="2" t="s">
        <v>241</v>
      </c>
      <c r="LR38" s="2" t="s">
        <v>229</v>
      </c>
      <c r="LS38" s="4"/>
      <c r="LT38" s="8"/>
      <c r="LU38" s="4"/>
      <c r="LV38" s="8"/>
      <c r="LW38" s="7"/>
      <c r="LX38" s="7"/>
      <c r="LY38" s="2" t="s">
        <v>239</v>
      </c>
      <c r="LZ38" s="2" t="s">
        <v>275</v>
      </c>
      <c r="MA38" s="2" t="s">
        <v>721</v>
      </c>
      <c r="MB38" s="2" t="s">
        <v>762</v>
      </c>
      <c r="MC38" s="2" t="s">
        <v>241</v>
      </c>
      <c r="MD38" s="2" t="s">
        <v>229</v>
      </c>
      <c r="ME38" s="4"/>
      <c r="MF38" s="8"/>
      <c r="MG38" s="4"/>
      <c r="MH38" s="8"/>
      <c r="MI38" s="7"/>
      <c r="MJ38" s="7"/>
      <c r="MK38" s="2" t="s">
        <v>278</v>
      </c>
      <c r="ML38" s="2" t="s">
        <v>226</v>
      </c>
      <c r="MM38" s="2" t="s">
        <v>229</v>
      </c>
      <c r="MN38" s="2" t="s">
        <v>229</v>
      </c>
      <c r="MO38" s="2" t="s">
        <v>241</v>
      </c>
      <c r="MP38" s="2" t="s">
        <v>229</v>
      </c>
      <c r="MQ38" s="4"/>
      <c r="MR38" s="8"/>
      <c r="MS38" s="4"/>
      <c r="MT38" s="8"/>
      <c r="MU38" s="7"/>
      <c r="MV38" s="7"/>
      <c r="MW38" s="2" t="s">
        <v>239</v>
      </c>
      <c r="MX38" s="2" t="s">
        <v>226</v>
      </c>
      <c r="MY38" s="2" t="s">
        <v>723</v>
      </c>
      <c r="MZ38" s="2" t="s">
        <v>229</v>
      </c>
      <c r="NA38" s="2" t="s">
        <v>241</v>
      </c>
      <c r="NB38" s="2" t="s">
        <v>229</v>
      </c>
      <c r="NC38" s="4"/>
      <c r="ND38" s="8"/>
      <c r="NE38" s="4"/>
      <c r="NF38" s="8"/>
      <c r="NG38" s="7"/>
      <c r="NH38" s="7"/>
      <c r="NI38" s="2" t="s">
        <v>239</v>
      </c>
      <c r="NJ38" s="2" t="s">
        <v>260</v>
      </c>
      <c r="NK38" s="2" t="s">
        <v>724</v>
      </c>
      <c r="NL38" s="2" t="s">
        <v>763</v>
      </c>
      <c r="NM38" s="2" t="s">
        <v>241</v>
      </c>
      <c r="NN38" s="2" t="s">
        <v>229</v>
      </c>
      <c r="NO38" s="4"/>
      <c r="NP38" s="8"/>
      <c r="NQ38" s="4"/>
      <c r="NR38" s="8"/>
      <c r="NS38" s="7"/>
      <c r="NT38" s="7"/>
      <c r="NU38" s="2" t="s">
        <v>272</v>
      </c>
      <c r="NV38" s="2" t="s">
        <v>226</v>
      </c>
      <c r="NW38" s="2" t="s">
        <v>229</v>
      </c>
      <c r="NX38" s="2" t="s">
        <v>229</v>
      </c>
      <c r="NY38" s="2" t="s">
        <v>241</v>
      </c>
      <c r="NZ38" s="2" t="s">
        <v>229</v>
      </c>
      <c r="OA38" s="4"/>
      <c r="OB38" s="8"/>
      <c r="OC38" s="4"/>
      <c r="OD38" s="8"/>
      <c r="OE38" s="7"/>
      <c r="OF38" s="7"/>
      <c r="OG38" s="2" t="s">
        <v>239</v>
      </c>
      <c r="OH38" s="2" t="s">
        <v>226</v>
      </c>
      <c r="OI38" s="2" t="s">
        <v>229</v>
      </c>
      <c r="OJ38" s="2" t="s">
        <v>229</v>
      </c>
      <c r="OK38" s="2" t="s">
        <v>241</v>
      </c>
      <c r="OL38" s="2" t="s">
        <v>229</v>
      </c>
      <c r="OM38" s="4"/>
      <c r="ON38" s="8"/>
      <c r="OO38" s="4"/>
      <c r="OP38" s="8"/>
      <c r="OQ38" s="7"/>
      <c r="OR38" s="7"/>
      <c r="OS38" s="2" t="s">
        <v>229</v>
      </c>
      <c r="OT38" s="2" t="s">
        <v>229</v>
      </c>
      <c r="OU38" s="2" t="s">
        <v>229</v>
      </c>
      <c r="OV38" s="2" t="s">
        <v>229</v>
      </c>
      <c r="OW38" s="2" t="s">
        <v>229</v>
      </c>
      <c r="OX38" s="2" t="s">
        <v>229</v>
      </c>
      <c r="OY38" s="4"/>
      <c r="OZ38" s="8"/>
      <c r="PA38" s="4"/>
      <c r="PB38" s="8"/>
      <c r="PC38" s="7"/>
      <c r="PD38" s="7"/>
      <c r="PE38" s="2" t="s">
        <v>229</v>
      </c>
      <c r="PF38" s="2" t="s">
        <v>229</v>
      </c>
      <c r="PG38" s="2" t="s">
        <v>229</v>
      </c>
      <c r="PH38" s="2" t="s">
        <v>229</v>
      </c>
      <c r="PI38" s="2" t="s">
        <v>229</v>
      </c>
      <c r="PJ38" s="2" t="s">
        <v>229</v>
      </c>
      <c r="PK38" s="4"/>
      <c r="PL38" s="8"/>
      <c r="PM38" s="4"/>
      <c r="PN38" s="8"/>
      <c r="PO38" s="7"/>
      <c r="PP38" s="7"/>
      <c r="PQ38" s="2" t="s">
        <v>239</v>
      </c>
      <c r="PR38" s="2" t="s">
        <v>275</v>
      </c>
      <c r="PS38" s="2" t="s">
        <v>726</v>
      </c>
      <c r="PT38" s="2" t="s">
        <v>229</v>
      </c>
      <c r="PU38" s="2" t="s">
        <v>241</v>
      </c>
      <c r="PV38" s="2" t="s">
        <v>229</v>
      </c>
      <c r="PW38" s="4"/>
      <c r="PX38" s="8"/>
      <c r="PY38" s="4"/>
      <c r="PZ38" s="8"/>
      <c r="QA38" s="7"/>
      <c r="QB38" s="7"/>
      <c r="QC38" s="2" t="s">
        <v>281</v>
      </c>
      <c r="QD38" s="2" t="s">
        <v>226</v>
      </c>
      <c r="QE38" s="2" t="s">
        <v>229</v>
      </c>
      <c r="QF38" s="2" t="s">
        <v>229</v>
      </c>
      <c r="QG38" s="2" t="s">
        <v>241</v>
      </c>
      <c r="QH38" s="2" t="s">
        <v>229</v>
      </c>
      <c r="QI38" s="4"/>
      <c r="QJ38" s="8"/>
      <c r="QK38" s="4"/>
      <c r="QL38" s="8"/>
      <c r="QM38" s="7"/>
      <c r="QN38" s="7"/>
      <c r="QO38" s="2" t="s">
        <v>272</v>
      </c>
      <c r="QP38" s="2" t="s">
        <v>226</v>
      </c>
      <c r="QQ38" s="2" t="s">
        <v>229</v>
      </c>
      <c r="QR38" s="2" t="s">
        <v>229</v>
      </c>
      <c r="QS38" s="2" t="s">
        <v>241</v>
      </c>
      <c r="QT38" s="2" t="s">
        <v>229</v>
      </c>
      <c r="QU38" s="4"/>
      <c r="QV38" s="8"/>
      <c r="QW38" s="4"/>
      <c r="QX38" s="8"/>
      <c r="QY38" s="7"/>
      <c r="QZ38" s="7"/>
      <c r="RA38" s="2" t="s">
        <v>239</v>
      </c>
      <c r="RB38" s="2" t="s">
        <v>275</v>
      </c>
      <c r="RC38" s="2" t="s">
        <v>728</v>
      </c>
      <c r="RD38" s="2" t="s">
        <v>764</v>
      </c>
      <c r="RE38" s="2" t="s">
        <v>241</v>
      </c>
      <c r="RF38" s="2" t="s">
        <v>229</v>
      </c>
      <c r="RG38" s="4"/>
      <c r="RH38" s="8"/>
      <c r="RI38" s="4"/>
      <c r="RJ38" s="8"/>
      <c r="RK38" s="7"/>
      <c r="RL38" s="7"/>
      <c r="RM38" s="2" t="s">
        <v>229</v>
      </c>
      <c r="RN38" s="2" t="s">
        <v>229</v>
      </c>
      <c r="RO38" s="2" t="s">
        <v>229</v>
      </c>
      <c r="RP38" s="2" t="s">
        <v>229</v>
      </c>
      <c r="RQ38" s="2" t="s">
        <v>229</v>
      </c>
      <c r="RR38" s="2" t="s">
        <v>229</v>
      </c>
      <c r="RS38" s="4"/>
      <c r="RT38" s="8"/>
      <c r="RU38" s="4"/>
      <c r="RV38" s="8"/>
      <c r="RW38" s="7"/>
      <c r="RX38" s="7"/>
      <c r="RY38" s="2" t="s">
        <v>239</v>
      </c>
      <c r="RZ38" s="2" t="s">
        <v>275</v>
      </c>
      <c r="SA38" s="2" t="s">
        <v>282</v>
      </c>
      <c r="SB38" s="2" t="s">
        <v>765</v>
      </c>
      <c r="SC38" s="2" t="s">
        <v>241</v>
      </c>
      <c r="SD38" s="2" t="s">
        <v>229</v>
      </c>
      <c r="SE38" s="4">
        <v>38</v>
      </c>
      <c r="SF38" s="4">
        <v>83</v>
      </c>
      <c r="SG38" s="4"/>
      <c r="SH38" s="4"/>
      <c r="SI38" s="4">
        <v>127</v>
      </c>
      <c r="SJ38" s="4"/>
      <c r="SK38" s="4"/>
      <c r="SL38" s="4"/>
      <c r="SM38" s="4">
        <v>35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>
        <v>40</v>
      </c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>
        <v>240</v>
      </c>
      <c r="US38" s="4"/>
      <c r="UT38" s="4"/>
      <c r="UU38" s="4"/>
      <c r="UV38" s="4"/>
      <c r="UW38" s="4"/>
      <c r="UX38" s="4"/>
      <c r="UY38" s="4"/>
      <c r="UZ38" s="4"/>
      <c r="VA38" s="4">
        <v>80</v>
      </c>
      <c r="VB38" s="4"/>
      <c r="VC38" s="4"/>
      <c r="VD38" s="4"/>
      <c r="VE38" s="4"/>
      <c r="VF38" s="4"/>
      <c r="VG38" s="4"/>
      <c r="VH38" s="4">
        <v>200</v>
      </c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</row>
    <row r="39">
      <c r="A39" s="2" t="s">
        <v>766</v>
      </c>
      <c r="B39" s="2" t="s">
        <v>216</v>
      </c>
      <c r="C39" s="2" t="s">
        <v>217</v>
      </c>
      <c r="D39" s="2" t="s">
        <v>218</v>
      </c>
      <c r="E39" s="2" t="s">
        <v>219</v>
      </c>
      <c r="F39" s="2" t="s">
        <v>678</v>
      </c>
      <c r="G39" s="2" t="s">
        <v>679</v>
      </c>
      <c r="H39" s="2" t="s">
        <v>680</v>
      </c>
      <c r="I39" s="2" t="s">
        <v>681</v>
      </c>
      <c r="J39" s="2" t="s">
        <v>224</v>
      </c>
      <c r="K39" s="2" t="s">
        <v>767</v>
      </c>
      <c r="L39" s="3">
        <v>35.19</v>
      </c>
      <c r="M39" s="3">
        <v>36.95</v>
      </c>
      <c r="N39" s="3">
        <v>69.99</v>
      </c>
      <c r="O39" s="2" t="s">
        <v>226</v>
      </c>
      <c r="P39" s="2" t="s">
        <v>528</v>
      </c>
      <c r="Q39" s="2" t="s">
        <v>228</v>
      </c>
      <c r="R39" s="2" t="s">
        <v>229</v>
      </c>
      <c r="S39" s="2" t="s">
        <v>768</v>
      </c>
      <c r="T39" s="2" t="s">
        <v>684</v>
      </c>
      <c r="U39" s="2" t="s">
        <v>286</v>
      </c>
      <c r="V39" s="2" t="s">
        <v>685</v>
      </c>
      <c r="W39" s="2" t="s">
        <v>686</v>
      </c>
      <c r="X39" s="2" t="s">
        <v>234</v>
      </c>
      <c r="Y39" s="2" t="s">
        <v>687</v>
      </c>
      <c r="Z39" s="4">
        <v>1168</v>
      </c>
      <c r="AA39" s="4">
        <f>=ROUNDDOWN(68.7058823529412,0)</f>
      </c>
      <c r="AB39" s="5">
        <v>17</v>
      </c>
      <c r="AC39" s="2" t="s">
        <v>229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>
        <v>7</v>
      </c>
      <c r="AQ39" s="8">
        <v>283.41</v>
      </c>
      <c r="AR39" s="4">
        <v>4</v>
      </c>
      <c r="AS39" s="8">
        <v>154.05</v>
      </c>
      <c r="AT39" s="7">
        <v>0.75</v>
      </c>
      <c r="AU39" s="7">
        <v>0.8397</v>
      </c>
      <c r="AV39" s="4">
        <v>49</v>
      </c>
      <c r="AW39" s="8">
        <v>2093.45</v>
      </c>
      <c r="AX39" s="4">
        <v>21</v>
      </c>
      <c r="AY39" s="8">
        <v>948.89</v>
      </c>
      <c r="AZ39" s="7">
        <v>1.3333</v>
      </c>
      <c r="BA39" s="7">
        <v>1.2062</v>
      </c>
      <c r="BB39" s="7">
        <v>0.1354</v>
      </c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>
        <v>0.1961</v>
      </c>
      <c r="BJ39" s="4">
        <v>7</v>
      </c>
      <c r="BK39" s="8">
        <v>283.41</v>
      </c>
      <c r="BL39" s="2" t="s">
        <v>769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239</v>
      </c>
      <c r="BV39" s="2" t="s">
        <v>226</v>
      </c>
      <c r="BW39" s="2" t="s">
        <v>229</v>
      </c>
      <c r="BX39" s="2" t="s">
        <v>690</v>
      </c>
      <c r="BY39" s="2" t="s">
        <v>241</v>
      </c>
      <c r="BZ39" s="2" t="s">
        <v>229</v>
      </c>
      <c r="CA39" s="4">
        <v>2</v>
      </c>
      <c r="CB39" s="8">
        <v>72.58</v>
      </c>
      <c r="CC39" s="4">
        <v>1</v>
      </c>
      <c r="CD39" s="8">
        <v>36.29</v>
      </c>
      <c r="CE39" s="7">
        <v>1</v>
      </c>
      <c r="CF39" s="7">
        <v>1</v>
      </c>
      <c r="CG39" s="2" t="s">
        <v>239</v>
      </c>
      <c r="CH39" s="2" t="s">
        <v>226</v>
      </c>
      <c r="CI39" s="2" t="s">
        <v>691</v>
      </c>
      <c r="CJ39" s="2" t="s">
        <v>770</v>
      </c>
      <c r="CK39" s="2" t="s">
        <v>241</v>
      </c>
      <c r="CL39" s="2" t="s">
        <v>229</v>
      </c>
      <c r="CM39" s="4"/>
      <c r="CN39" s="8"/>
      <c r="CO39" s="4"/>
      <c r="CP39" s="8"/>
      <c r="CQ39" s="7"/>
      <c r="CR39" s="7"/>
      <c r="CS39" s="2" t="s">
        <v>239</v>
      </c>
      <c r="CT39" s="2" t="s">
        <v>226</v>
      </c>
      <c r="CU39" s="2" t="s">
        <v>693</v>
      </c>
      <c r="CV39" s="2" t="s">
        <v>687</v>
      </c>
      <c r="CW39" s="2" t="s">
        <v>241</v>
      </c>
      <c r="CX39" s="2" t="s">
        <v>229</v>
      </c>
      <c r="CY39" s="4"/>
      <c r="CZ39" s="8"/>
      <c r="DA39" s="4"/>
      <c r="DB39" s="8"/>
      <c r="DC39" s="7"/>
      <c r="DD39" s="7"/>
      <c r="DE39" s="2" t="s">
        <v>239</v>
      </c>
      <c r="DF39" s="2" t="s">
        <v>226</v>
      </c>
      <c r="DG39" s="2" t="s">
        <v>695</v>
      </c>
      <c r="DH39" s="2" t="s">
        <v>694</v>
      </c>
      <c r="DI39" s="2" t="s">
        <v>241</v>
      </c>
      <c r="DJ39" s="2" t="s">
        <v>229</v>
      </c>
      <c r="DK39" s="4"/>
      <c r="DL39" s="8"/>
      <c r="DM39" s="4"/>
      <c r="DN39" s="8"/>
      <c r="DO39" s="7"/>
      <c r="DP39" s="7"/>
      <c r="DQ39" s="2" t="s">
        <v>239</v>
      </c>
      <c r="DR39" s="2" t="s">
        <v>226</v>
      </c>
      <c r="DS39" s="2" t="s">
        <v>697</v>
      </c>
      <c r="DT39" s="2" t="s">
        <v>771</v>
      </c>
      <c r="DU39" s="2" t="s">
        <v>241</v>
      </c>
      <c r="DV39" s="2" t="s">
        <v>229</v>
      </c>
      <c r="DW39" s="4"/>
      <c r="DX39" s="8"/>
      <c r="DY39" s="4"/>
      <c r="DZ39" s="8"/>
      <c r="EA39" s="7"/>
      <c r="EB39" s="7"/>
      <c r="EC39" s="2" t="s">
        <v>239</v>
      </c>
      <c r="ED39" s="2" t="s">
        <v>226</v>
      </c>
      <c r="EE39" s="2" t="s">
        <v>699</v>
      </c>
      <c r="EF39" s="2" t="s">
        <v>772</v>
      </c>
      <c r="EG39" s="2" t="s">
        <v>241</v>
      </c>
      <c r="EH39" s="2" t="s">
        <v>229</v>
      </c>
      <c r="EI39" s="4"/>
      <c r="EJ39" s="8"/>
      <c r="EK39" s="4">
        <v>1</v>
      </c>
      <c r="EL39" s="8">
        <v>41.43</v>
      </c>
      <c r="EM39" s="7">
        <v>-1</v>
      </c>
      <c r="EN39" s="7">
        <v>-1</v>
      </c>
      <c r="EO39" s="2" t="s">
        <v>239</v>
      </c>
      <c r="EP39" s="2" t="s">
        <v>226</v>
      </c>
      <c r="EQ39" s="2" t="s">
        <v>701</v>
      </c>
      <c r="ER39" s="2" t="s">
        <v>695</v>
      </c>
      <c r="ES39" s="2" t="s">
        <v>241</v>
      </c>
      <c r="ET39" s="2" t="s">
        <v>229</v>
      </c>
      <c r="EU39" s="4"/>
      <c r="EV39" s="8"/>
      <c r="EW39" s="4">
        <v>1</v>
      </c>
      <c r="EX39" s="8">
        <v>35.27</v>
      </c>
      <c r="EY39" s="7">
        <v>-1</v>
      </c>
      <c r="EZ39" s="7">
        <v>-1</v>
      </c>
      <c r="FA39" s="2" t="s">
        <v>239</v>
      </c>
      <c r="FB39" s="2" t="s">
        <v>226</v>
      </c>
      <c r="FC39" s="2" t="s">
        <v>702</v>
      </c>
      <c r="FD39" s="2" t="s">
        <v>773</v>
      </c>
      <c r="FE39" s="2" t="s">
        <v>241</v>
      </c>
      <c r="FF39" s="2" t="s">
        <v>229</v>
      </c>
      <c r="FG39" s="4"/>
      <c r="FH39" s="8"/>
      <c r="FI39" s="4"/>
      <c r="FJ39" s="8"/>
      <c r="FK39" s="7"/>
      <c r="FL39" s="7"/>
      <c r="FM39" s="2" t="s">
        <v>239</v>
      </c>
      <c r="FN39" s="2" t="s">
        <v>226</v>
      </c>
      <c r="FO39" s="2" t="s">
        <v>704</v>
      </c>
      <c r="FP39" s="2" t="s">
        <v>695</v>
      </c>
      <c r="FQ39" s="2" t="s">
        <v>241</v>
      </c>
      <c r="FR39" s="2" t="s">
        <v>229</v>
      </c>
      <c r="FS39" s="4">
        <v>1</v>
      </c>
      <c r="FT39" s="8">
        <v>46.59</v>
      </c>
      <c r="FU39" s="4"/>
      <c r="FV39" s="8"/>
      <c r="FW39" s="7"/>
      <c r="FX39" s="7"/>
      <c r="FY39" s="2" t="s">
        <v>239</v>
      </c>
      <c r="FZ39" s="2" t="s">
        <v>226</v>
      </c>
      <c r="GA39" s="2" t="s">
        <v>327</v>
      </c>
      <c r="GB39" s="2" t="s">
        <v>706</v>
      </c>
      <c r="GC39" s="2" t="s">
        <v>241</v>
      </c>
      <c r="GD39" s="2" t="s">
        <v>229</v>
      </c>
      <c r="GE39" s="4">
        <v>4</v>
      </c>
      <c r="GF39" s="8">
        <v>164.24</v>
      </c>
      <c r="GG39" s="4">
        <v>1</v>
      </c>
      <c r="GH39" s="8">
        <v>41.06</v>
      </c>
      <c r="GI39" s="7">
        <v>3</v>
      </c>
      <c r="GJ39" s="7">
        <v>3</v>
      </c>
      <c r="GK39" s="2" t="s">
        <v>239</v>
      </c>
      <c r="GL39" s="2" t="s">
        <v>226</v>
      </c>
      <c r="GM39" s="2" t="s">
        <v>707</v>
      </c>
      <c r="GN39" s="2" t="s">
        <v>774</v>
      </c>
      <c r="GO39" s="2" t="s">
        <v>241</v>
      </c>
      <c r="GP39" s="2" t="s">
        <v>229</v>
      </c>
      <c r="GQ39" s="4"/>
      <c r="GR39" s="8"/>
      <c r="GS39" s="4"/>
      <c r="GT39" s="8"/>
      <c r="GU39" s="7"/>
      <c r="GV39" s="7"/>
      <c r="GW39" s="2" t="s">
        <v>239</v>
      </c>
      <c r="GX39" s="2" t="s">
        <v>226</v>
      </c>
      <c r="GY39" s="2" t="s">
        <v>743</v>
      </c>
      <c r="GZ39" s="2" t="s">
        <v>764</v>
      </c>
      <c r="HA39" s="2" t="s">
        <v>241</v>
      </c>
      <c r="HB39" s="2" t="s">
        <v>229</v>
      </c>
      <c r="HC39" s="4"/>
      <c r="HD39" s="8"/>
      <c r="HE39" s="4"/>
      <c r="HF39" s="8"/>
      <c r="HG39" s="7"/>
      <c r="HH39" s="7"/>
      <c r="HI39" s="2" t="s">
        <v>239</v>
      </c>
      <c r="HJ39" s="2" t="s">
        <v>275</v>
      </c>
      <c r="HK39" s="2" t="s">
        <v>710</v>
      </c>
      <c r="HL39" s="2" t="s">
        <v>775</v>
      </c>
      <c r="HM39" s="2" t="s">
        <v>241</v>
      </c>
      <c r="HN39" s="2" t="s">
        <v>263</v>
      </c>
      <c r="HO39" s="4"/>
      <c r="HP39" s="8"/>
      <c r="HQ39" s="4"/>
      <c r="HR39" s="8"/>
      <c r="HS39" s="7"/>
      <c r="HT39" s="7"/>
      <c r="HU39" s="2" t="s">
        <v>239</v>
      </c>
      <c r="HV39" s="2" t="s">
        <v>226</v>
      </c>
      <c r="HW39" s="2" t="s">
        <v>712</v>
      </c>
      <c r="HX39" s="2" t="s">
        <v>283</v>
      </c>
      <c r="HY39" s="2" t="s">
        <v>241</v>
      </c>
      <c r="HZ39" s="2" t="s">
        <v>229</v>
      </c>
      <c r="IA39" s="4"/>
      <c r="IB39" s="8"/>
      <c r="IC39" s="4"/>
      <c r="ID39" s="8"/>
      <c r="IE39" s="7"/>
      <c r="IF39" s="7"/>
      <c r="IG39" s="2" t="s">
        <v>714</v>
      </c>
      <c r="IH39" s="2" t="s">
        <v>275</v>
      </c>
      <c r="II39" s="2" t="s">
        <v>700</v>
      </c>
      <c r="IJ39" s="2" t="s">
        <v>730</v>
      </c>
      <c r="IK39" s="2" t="s">
        <v>241</v>
      </c>
      <c r="IL39" s="2" t="s">
        <v>229</v>
      </c>
      <c r="IM39" s="4"/>
      <c r="IN39" s="8"/>
      <c r="IO39" s="4"/>
      <c r="IP39" s="8"/>
      <c r="IQ39" s="7"/>
      <c r="IR39" s="7"/>
      <c r="IS39" s="2" t="s">
        <v>239</v>
      </c>
      <c r="IT39" s="2" t="s">
        <v>226</v>
      </c>
      <c r="IU39" s="2" t="s">
        <v>776</v>
      </c>
      <c r="IV39" s="2" t="s">
        <v>777</v>
      </c>
      <c r="IW39" s="2" t="s">
        <v>241</v>
      </c>
      <c r="IX39" s="2" t="s">
        <v>229</v>
      </c>
      <c r="IY39" s="4"/>
      <c r="IZ39" s="8"/>
      <c r="JA39" s="4"/>
      <c r="JB39" s="8"/>
      <c r="JC39" s="7"/>
      <c r="JD39" s="7"/>
      <c r="JE39" s="2" t="s">
        <v>239</v>
      </c>
      <c r="JF39" s="2" t="s">
        <v>226</v>
      </c>
      <c r="JG39" s="2" t="s">
        <v>268</v>
      </c>
      <c r="JH39" s="2" t="s">
        <v>229</v>
      </c>
      <c r="JI39" s="2" t="s">
        <v>241</v>
      </c>
      <c r="JJ39" s="2" t="s">
        <v>229</v>
      </c>
      <c r="JK39" s="4"/>
      <c r="JL39" s="8"/>
      <c r="JM39" s="4"/>
      <c r="JN39" s="8"/>
      <c r="JO39" s="7"/>
      <c r="JP39" s="7"/>
      <c r="JQ39" s="2" t="s">
        <v>229</v>
      </c>
      <c r="JR39" s="2" t="s">
        <v>229</v>
      </c>
      <c r="JS39" s="2" t="s">
        <v>229</v>
      </c>
      <c r="JT39" s="2" t="s">
        <v>229</v>
      </c>
      <c r="JU39" s="2" t="s">
        <v>229</v>
      </c>
      <c r="JV39" s="2" t="s">
        <v>229</v>
      </c>
      <c r="JW39" s="4"/>
      <c r="JX39" s="8"/>
      <c r="JY39" s="4"/>
      <c r="JZ39" s="8"/>
      <c r="KA39" s="7"/>
      <c r="KB39" s="7"/>
      <c r="KC39" s="2" t="s">
        <v>239</v>
      </c>
      <c r="KD39" s="2" t="s">
        <v>226</v>
      </c>
      <c r="KE39" s="2" t="s">
        <v>718</v>
      </c>
      <c r="KF39" s="2" t="s">
        <v>761</v>
      </c>
      <c r="KG39" s="2" t="s">
        <v>241</v>
      </c>
      <c r="KH39" s="2" t="s">
        <v>229</v>
      </c>
      <c r="KI39" s="4"/>
      <c r="KJ39" s="8"/>
      <c r="KK39" s="4"/>
      <c r="KL39" s="8"/>
      <c r="KM39" s="7"/>
      <c r="KN39" s="7"/>
      <c r="KO39" s="2" t="s">
        <v>272</v>
      </c>
      <c r="KP39" s="2" t="s">
        <v>226</v>
      </c>
      <c r="KQ39" s="2" t="s">
        <v>229</v>
      </c>
      <c r="KR39" s="2" t="s">
        <v>229</v>
      </c>
      <c r="KS39" s="2" t="s">
        <v>241</v>
      </c>
      <c r="KT39" s="2" t="s">
        <v>229</v>
      </c>
      <c r="KU39" s="4"/>
      <c r="KV39" s="8"/>
      <c r="KW39" s="4"/>
      <c r="KX39" s="8"/>
      <c r="KY39" s="7"/>
      <c r="KZ39" s="7"/>
      <c r="LA39" s="2" t="s">
        <v>239</v>
      </c>
      <c r="LB39" s="2" t="s">
        <v>226</v>
      </c>
      <c r="LC39" s="2" t="s">
        <v>720</v>
      </c>
      <c r="LD39" s="2" t="s">
        <v>778</v>
      </c>
      <c r="LE39" s="2" t="s">
        <v>241</v>
      </c>
      <c r="LF39" s="2" t="s">
        <v>229</v>
      </c>
      <c r="LG39" s="4"/>
      <c r="LH39" s="8"/>
      <c r="LI39" s="4"/>
      <c r="LJ39" s="8"/>
      <c r="LK39" s="7"/>
      <c r="LL39" s="7"/>
      <c r="LM39" s="2" t="s">
        <v>239</v>
      </c>
      <c r="LN39" s="2" t="s">
        <v>226</v>
      </c>
      <c r="LO39" s="2" t="s">
        <v>335</v>
      </c>
      <c r="LP39" s="2" t="s">
        <v>229</v>
      </c>
      <c r="LQ39" s="2" t="s">
        <v>241</v>
      </c>
      <c r="LR39" s="2" t="s">
        <v>229</v>
      </c>
      <c r="LS39" s="4"/>
      <c r="LT39" s="8"/>
      <c r="LU39" s="4"/>
      <c r="LV39" s="8"/>
      <c r="LW39" s="7"/>
      <c r="LX39" s="7"/>
      <c r="LY39" s="2" t="s">
        <v>239</v>
      </c>
      <c r="LZ39" s="2" t="s">
        <v>275</v>
      </c>
      <c r="MA39" s="2" t="s">
        <v>779</v>
      </c>
      <c r="MB39" s="2" t="s">
        <v>780</v>
      </c>
      <c r="MC39" s="2" t="s">
        <v>241</v>
      </c>
      <c r="MD39" s="2" t="s">
        <v>229</v>
      </c>
      <c r="ME39" s="4"/>
      <c r="MF39" s="8"/>
      <c r="MG39" s="4"/>
      <c r="MH39" s="8"/>
      <c r="MI39" s="7"/>
      <c r="MJ39" s="7"/>
      <c r="MK39" s="2" t="s">
        <v>278</v>
      </c>
      <c r="ML39" s="2" t="s">
        <v>226</v>
      </c>
      <c r="MM39" s="2" t="s">
        <v>229</v>
      </c>
      <c r="MN39" s="2" t="s">
        <v>229</v>
      </c>
      <c r="MO39" s="2" t="s">
        <v>241</v>
      </c>
      <c r="MP39" s="2" t="s">
        <v>229</v>
      </c>
      <c r="MQ39" s="4"/>
      <c r="MR39" s="8"/>
      <c r="MS39" s="4"/>
      <c r="MT39" s="8"/>
      <c r="MU39" s="7"/>
      <c r="MV39" s="7"/>
      <c r="MW39" s="2" t="s">
        <v>239</v>
      </c>
      <c r="MX39" s="2" t="s">
        <v>226</v>
      </c>
      <c r="MY39" s="2" t="s">
        <v>723</v>
      </c>
      <c r="MZ39" s="2" t="s">
        <v>229</v>
      </c>
      <c r="NA39" s="2" t="s">
        <v>241</v>
      </c>
      <c r="NB39" s="2" t="s">
        <v>229</v>
      </c>
      <c r="NC39" s="4"/>
      <c r="ND39" s="8"/>
      <c r="NE39" s="4"/>
      <c r="NF39" s="8"/>
      <c r="NG39" s="7"/>
      <c r="NH39" s="7"/>
      <c r="NI39" s="2" t="s">
        <v>239</v>
      </c>
      <c r="NJ39" s="2" t="s">
        <v>260</v>
      </c>
      <c r="NK39" s="2" t="s">
        <v>724</v>
      </c>
      <c r="NL39" s="2" t="s">
        <v>781</v>
      </c>
      <c r="NM39" s="2" t="s">
        <v>241</v>
      </c>
      <c r="NN39" s="2" t="s">
        <v>229</v>
      </c>
      <c r="NO39" s="4"/>
      <c r="NP39" s="8"/>
      <c r="NQ39" s="4"/>
      <c r="NR39" s="8"/>
      <c r="NS39" s="7"/>
      <c r="NT39" s="7"/>
      <c r="NU39" s="2" t="s">
        <v>272</v>
      </c>
      <c r="NV39" s="2" t="s">
        <v>226</v>
      </c>
      <c r="NW39" s="2" t="s">
        <v>229</v>
      </c>
      <c r="NX39" s="2" t="s">
        <v>229</v>
      </c>
      <c r="NY39" s="2" t="s">
        <v>241</v>
      </c>
      <c r="NZ39" s="2" t="s">
        <v>229</v>
      </c>
      <c r="OA39" s="4"/>
      <c r="OB39" s="8"/>
      <c r="OC39" s="4"/>
      <c r="OD39" s="8"/>
      <c r="OE39" s="7"/>
      <c r="OF39" s="7"/>
      <c r="OG39" s="2" t="s">
        <v>239</v>
      </c>
      <c r="OH39" s="2" t="s">
        <v>226</v>
      </c>
      <c r="OI39" s="2" t="s">
        <v>229</v>
      </c>
      <c r="OJ39" s="2" t="s">
        <v>229</v>
      </c>
      <c r="OK39" s="2" t="s">
        <v>241</v>
      </c>
      <c r="OL39" s="2" t="s">
        <v>229</v>
      </c>
      <c r="OM39" s="4"/>
      <c r="ON39" s="8"/>
      <c r="OO39" s="4"/>
      <c r="OP39" s="8"/>
      <c r="OQ39" s="7"/>
      <c r="OR39" s="7"/>
      <c r="OS39" s="2" t="s">
        <v>229</v>
      </c>
      <c r="OT39" s="2" t="s">
        <v>229</v>
      </c>
      <c r="OU39" s="2" t="s">
        <v>229</v>
      </c>
      <c r="OV39" s="2" t="s">
        <v>229</v>
      </c>
      <c r="OW39" s="2" t="s">
        <v>229</v>
      </c>
      <c r="OX39" s="2" t="s">
        <v>229</v>
      </c>
      <c r="OY39" s="4"/>
      <c r="OZ39" s="8"/>
      <c r="PA39" s="4"/>
      <c r="PB39" s="8"/>
      <c r="PC39" s="7"/>
      <c r="PD39" s="7"/>
      <c r="PE39" s="2" t="s">
        <v>229</v>
      </c>
      <c r="PF39" s="2" t="s">
        <v>229</v>
      </c>
      <c r="PG39" s="2" t="s">
        <v>229</v>
      </c>
      <c r="PH39" s="2" t="s">
        <v>229</v>
      </c>
      <c r="PI39" s="2" t="s">
        <v>229</v>
      </c>
      <c r="PJ39" s="2" t="s">
        <v>229</v>
      </c>
      <c r="PK39" s="4"/>
      <c r="PL39" s="8"/>
      <c r="PM39" s="4"/>
      <c r="PN39" s="8"/>
      <c r="PO39" s="7"/>
      <c r="PP39" s="7"/>
      <c r="PQ39" s="2" t="s">
        <v>239</v>
      </c>
      <c r="PR39" s="2" t="s">
        <v>275</v>
      </c>
      <c r="PS39" s="2" t="s">
        <v>726</v>
      </c>
      <c r="PT39" s="2" t="s">
        <v>727</v>
      </c>
      <c r="PU39" s="2" t="s">
        <v>241</v>
      </c>
      <c r="PV39" s="2" t="s">
        <v>229</v>
      </c>
      <c r="PW39" s="4"/>
      <c r="PX39" s="8"/>
      <c r="PY39" s="4"/>
      <c r="PZ39" s="8"/>
      <c r="QA39" s="7"/>
      <c r="QB39" s="7"/>
      <c r="QC39" s="2" t="s">
        <v>281</v>
      </c>
      <c r="QD39" s="2" t="s">
        <v>226</v>
      </c>
      <c r="QE39" s="2" t="s">
        <v>229</v>
      </c>
      <c r="QF39" s="2" t="s">
        <v>229</v>
      </c>
      <c r="QG39" s="2" t="s">
        <v>241</v>
      </c>
      <c r="QH39" s="2" t="s">
        <v>229</v>
      </c>
      <c r="QI39" s="4"/>
      <c r="QJ39" s="8"/>
      <c r="QK39" s="4"/>
      <c r="QL39" s="8"/>
      <c r="QM39" s="7"/>
      <c r="QN39" s="7"/>
      <c r="QO39" s="2" t="s">
        <v>272</v>
      </c>
      <c r="QP39" s="2" t="s">
        <v>226</v>
      </c>
      <c r="QQ39" s="2" t="s">
        <v>229</v>
      </c>
      <c r="QR39" s="2" t="s">
        <v>229</v>
      </c>
      <c r="QS39" s="2" t="s">
        <v>241</v>
      </c>
      <c r="QT39" s="2" t="s">
        <v>229</v>
      </c>
      <c r="QU39" s="4"/>
      <c r="QV39" s="8"/>
      <c r="QW39" s="4"/>
      <c r="QX39" s="8"/>
      <c r="QY39" s="7"/>
      <c r="QZ39" s="7"/>
      <c r="RA39" s="2" t="s">
        <v>239</v>
      </c>
      <c r="RB39" s="2" t="s">
        <v>275</v>
      </c>
      <c r="RC39" s="2" t="s">
        <v>728</v>
      </c>
      <c r="RD39" s="2" t="s">
        <v>782</v>
      </c>
      <c r="RE39" s="2" t="s">
        <v>241</v>
      </c>
      <c r="RF39" s="2" t="s">
        <v>229</v>
      </c>
      <c r="RG39" s="4"/>
      <c r="RH39" s="8"/>
      <c r="RI39" s="4"/>
      <c r="RJ39" s="8"/>
      <c r="RK39" s="7"/>
      <c r="RL39" s="7"/>
      <c r="RM39" s="2" t="s">
        <v>229</v>
      </c>
      <c r="RN39" s="2" t="s">
        <v>229</v>
      </c>
      <c r="RO39" s="2" t="s">
        <v>229</v>
      </c>
      <c r="RP39" s="2" t="s">
        <v>229</v>
      </c>
      <c r="RQ39" s="2" t="s">
        <v>229</v>
      </c>
      <c r="RR39" s="2" t="s">
        <v>229</v>
      </c>
      <c r="RS39" s="4"/>
      <c r="RT39" s="8"/>
      <c r="RU39" s="4"/>
      <c r="RV39" s="8"/>
      <c r="RW39" s="7"/>
      <c r="RX39" s="7"/>
      <c r="RY39" s="2" t="s">
        <v>239</v>
      </c>
      <c r="RZ39" s="2" t="s">
        <v>275</v>
      </c>
      <c r="SA39" s="2" t="s">
        <v>282</v>
      </c>
      <c r="SB39" s="2" t="s">
        <v>783</v>
      </c>
      <c r="SC39" s="2" t="s">
        <v>241</v>
      </c>
      <c r="SD39" s="2" t="s">
        <v>229</v>
      </c>
      <c r="SE39" s="4">
        <v>1</v>
      </c>
      <c r="SF39" s="4">
        <v>697</v>
      </c>
      <c r="SG39" s="4"/>
      <c r="SH39" s="4"/>
      <c r="SI39" s="4">
        <v>465</v>
      </c>
      <c r="SJ39" s="4"/>
      <c r="SK39" s="4"/>
      <c r="SL39" s="4"/>
      <c r="SM39" s="4">
        <v>3</v>
      </c>
      <c r="SN39" s="4"/>
      <c r="SO39" s="4"/>
      <c r="SP39" s="4">
        <v>2</v>
      </c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</row>
    <row r="40">
      <c r="A40" s="2" t="s">
        <v>784</v>
      </c>
      <c r="B40" s="2" t="s">
        <v>216</v>
      </c>
      <c r="C40" s="2" t="s">
        <v>217</v>
      </c>
      <c r="D40" s="2" t="s">
        <v>218</v>
      </c>
      <c r="E40" s="2" t="s">
        <v>219</v>
      </c>
      <c r="F40" s="2" t="s">
        <v>678</v>
      </c>
      <c r="G40" s="2" t="s">
        <v>679</v>
      </c>
      <c r="H40" s="2" t="s">
        <v>680</v>
      </c>
      <c r="I40" s="2" t="s">
        <v>681</v>
      </c>
      <c r="J40" s="2" t="s">
        <v>285</v>
      </c>
      <c r="K40" s="2" t="s">
        <v>767</v>
      </c>
      <c r="L40" s="3">
        <v>40.18</v>
      </c>
      <c r="M40" s="3">
        <v>42.19</v>
      </c>
      <c r="N40" s="3">
        <v>79.99</v>
      </c>
      <c r="O40" s="2" t="s">
        <v>226</v>
      </c>
      <c r="P40" s="2" t="s">
        <v>528</v>
      </c>
      <c r="Q40" s="2" t="s">
        <v>228</v>
      </c>
      <c r="R40" s="2" t="s">
        <v>229</v>
      </c>
      <c r="S40" s="2" t="s">
        <v>768</v>
      </c>
      <c r="T40" s="2" t="s">
        <v>684</v>
      </c>
      <c r="U40" s="2" t="s">
        <v>733</v>
      </c>
      <c r="V40" s="2" t="s">
        <v>685</v>
      </c>
      <c r="W40" s="2" t="s">
        <v>686</v>
      </c>
      <c r="X40" s="2" t="s">
        <v>234</v>
      </c>
      <c r="Y40" s="2" t="s">
        <v>785</v>
      </c>
      <c r="Z40" s="4">
        <v>3665</v>
      </c>
      <c r="AA40" s="4">
        <f>=ROUNDDOWN(101.805555555556,0)</f>
      </c>
      <c r="AB40" s="5">
        <v>36</v>
      </c>
      <c r="AC40" s="2" t="s">
        <v>229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>
        <v>32</v>
      </c>
      <c r="AQ40" s="8">
        <v>1368.07</v>
      </c>
      <c r="AR40" s="4">
        <v>13</v>
      </c>
      <c r="AS40" s="8">
        <v>593.74</v>
      </c>
      <c r="AT40" s="7">
        <v>1.4615</v>
      </c>
      <c r="AU40" s="7">
        <v>1.3042</v>
      </c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>
        <v>0.6535</v>
      </c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 t="s">
        <v>229</v>
      </c>
      <c r="BJ40" s="4">
        <v>32</v>
      </c>
      <c r="BK40" s="8">
        <v>1368.07</v>
      </c>
      <c r="BL40" s="2" t="s">
        <v>786</v>
      </c>
      <c r="BM40" s="7">
        <v>1</v>
      </c>
      <c r="BN40" s="7">
        <v>1</v>
      </c>
      <c r="BO40" s="4">
        <v>5</v>
      </c>
      <c r="BP40" s="8">
        <v>203.85</v>
      </c>
      <c r="BQ40" s="4"/>
      <c r="BR40" s="8"/>
      <c r="BS40" s="7"/>
      <c r="BT40" s="7"/>
      <c r="BU40" s="2" t="s">
        <v>239</v>
      </c>
      <c r="BV40" s="2" t="s">
        <v>226</v>
      </c>
      <c r="BW40" s="2" t="s">
        <v>229</v>
      </c>
      <c r="BX40" s="2" t="s">
        <v>762</v>
      </c>
      <c r="BY40" s="2" t="s">
        <v>241</v>
      </c>
      <c r="BZ40" s="2" t="s">
        <v>229</v>
      </c>
      <c r="CA40" s="4">
        <v>6</v>
      </c>
      <c r="CB40" s="8">
        <v>254.04</v>
      </c>
      <c r="CC40" s="4">
        <v>4</v>
      </c>
      <c r="CD40" s="8">
        <v>169.36</v>
      </c>
      <c r="CE40" s="7">
        <v>0.5</v>
      </c>
      <c r="CF40" s="7">
        <v>0.5</v>
      </c>
      <c r="CG40" s="2" t="s">
        <v>239</v>
      </c>
      <c r="CH40" s="2" t="s">
        <v>226</v>
      </c>
      <c r="CI40" s="2" t="s">
        <v>691</v>
      </c>
      <c r="CJ40" s="2" t="s">
        <v>787</v>
      </c>
      <c r="CK40" s="2" t="s">
        <v>241</v>
      </c>
      <c r="CL40" s="2" t="s">
        <v>229</v>
      </c>
      <c r="CM40" s="4">
        <v>2</v>
      </c>
      <c r="CN40" s="8">
        <v>84.3</v>
      </c>
      <c r="CO40" s="4">
        <v>1</v>
      </c>
      <c r="CP40" s="8">
        <v>50.06</v>
      </c>
      <c r="CQ40" s="7">
        <v>1</v>
      </c>
      <c r="CR40" s="7">
        <v>0.684</v>
      </c>
      <c r="CS40" s="2" t="s">
        <v>239</v>
      </c>
      <c r="CT40" s="2" t="s">
        <v>226</v>
      </c>
      <c r="CU40" s="2" t="s">
        <v>693</v>
      </c>
      <c r="CV40" s="2" t="s">
        <v>687</v>
      </c>
      <c r="CW40" s="2" t="s">
        <v>241</v>
      </c>
      <c r="CX40" s="2" t="s">
        <v>229</v>
      </c>
      <c r="CY40" s="4">
        <v>8</v>
      </c>
      <c r="CZ40" s="8">
        <v>317.44</v>
      </c>
      <c r="DA40" s="4">
        <v>1</v>
      </c>
      <c r="DB40" s="8">
        <v>42.41</v>
      </c>
      <c r="DC40" s="7">
        <v>7</v>
      </c>
      <c r="DD40" s="7">
        <v>6.485</v>
      </c>
      <c r="DE40" s="2" t="s">
        <v>239</v>
      </c>
      <c r="DF40" s="2" t="s">
        <v>226</v>
      </c>
      <c r="DG40" s="2" t="s">
        <v>695</v>
      </c>
      <c r="DH40" s="2" t="s">
        <v>696</v>
      </c>
      <c r="DI40" s="2" t="s">
        <v>241</v>
      </c>
      <c r="DJ40" s="2" t="s">
        <v>229</v>
      </c>
      <c r="DK40" s="4"/>
      <c r="DL40" s="8"/>
      <c r="DM40" s="4"/>
      <c r="DN40" s="8"/>
      <c r="DO40" s="7"/>
      <c r="DP40" s="7"/>
      <c r="DQ40" s="2" t="s">
        <v>239</v>
      </c>
      <c r="DR40" s="2" t="s">
        <v>226</v>
      </c>
      <c r="DS40" s="2" t="s">
        <v>697</v>
      </c>
      <c r="DT40" s="2" t="s">
        <v>788</v>
      </c>
      <c r="DU40" s="2" t="s">
        <v>241</v>
      </c>
      <c r="DV40" s="2" t="s">
        <v>229</v>
      </c>
      <c r="DW40" s="4">
        <v>2</v>
      </c>
      <c r="DX40" s="8">
        <v>95</v>
      </c>
      <c r="DY40" s="4"/>
      <c r="DZ40" s="8"/>
      <c r="EA40" s="7"/>
      <c r="EB40" s="7"/>
      <c r="EC40" s="2" t="s">
        <v>239</v>
      </c>
      <c r="ED40" s="2" t="s">
        <v>226</v>
      </c>
      <c r="EE40" s="2" t="s">
        <v>699</v>
      </c>
      <c r="EF40" s="2" t="s">
        <v>789</v>
      </c>
      <c r="EG40" s="2" t="s">
        <v>241</v>
      </c>
      <c r="EH40" s="2" t="s">
        <v>229</v>
      </c>
      <c r="EI40" s="4">
        <v>1</v>
      </c>
      <c r="EJ40" s="8">
        <v>39.86</v>
      </c>
      <c r="EK40" s="4"/>
      <c r="EL40" s="8"/>
      <c r="EM40" s="7"/>
      <c r="EN40" s="7"/>
      <c r="EO40" s="2" t="s">
        <v>239</v>
      </c>
      <c r="EP40" s="2" t="s">
        <v>226</v>
      </c>
      <c r="EQ40" s="2" t="s">
        <v>701</v>
      </c>
      <c r="ER40" s="2" t="s">
        <v>687</v>
      </c>
      <c r="ES40" s="2" t="s">
        <v>241</v>
      </c>
      <c r="ET40" s="2" t="s">
        <v>229</v>
      </c>
      <c r="EU40" s="4"/>
      <c r="EV40" s="8"/>
      <c r="EW40" s="4"/>
      <c r="EX40" s="8"/>
      <c r="EY40" s="7"/>
      <c r="EZ40" s="7"/>
      <c r="FA40" s="2" t="s">
        <v>239</v>
      </c>
      <c r="FB40" s="2" t="s">
        <v>226</v>
      </c>
      <c r="FC40" s="2" t="s">
        <v>702</v>
      </c>
      <c r="FD40" s="2" t="s">
        <v>771</v>
      </c>
      <c r="FE40" s="2" t="s">
        <v>241</v>
      </c>
      <c r="FF40" s="2" t="s">
        <v>229</v>
      </c>
      <c r="FG40" s="4"/>
      <c r="FH40" s="8"/>
      <c r="FI40" s="4"/>
      <c r="FJ40" s="8"/>
      <c r="FK40" s="7"/>
      <c r="FL40" s="7"/>
      <c r="FM40" s="2" t="s">
        <v>239</v>
      </c>
      <c r="FN40" s="2" t="s">
        <v>226</v>
      </c>
      <c r="FO40" s="2" t="s">
        <v>704</v>
      </c>
      <c r="FP40" s="2" t="s">
        <v>696</v>
      </c>
      <c r="FQ40" s="2" t="s">
        <v>241</v>
      </c>
      <c r="FR40" s="2" t="s">
        <v>229</v>
      </c>
      <c r="FS40" s="4">
        <v>2</v>
      </c>
      <c r="FT40" s="8">
        <v>107.94</v>
      </c>
      <c r="FU40" s="4"/>
      <c r="FV40" s="8"/>
      <c r="FW40" s="7"/>
      <c r="FX40" s="7"/>
      <c r="FY40" s="2" t="s">
        <v>239</v>
      </c>
      <c r="FZ40" s="2" t="s">
        <v>226</v>
      </c>
      <c r="GA40" s="2" t="s">
        <v>327</v>
      </c>
      <c r="GB40" s="2" t="s">
        <v>328</v>
      </c>
      <c r="GC40" s="2" t="s">
        <v>241</v>
      </c>
      <c r="GD40" s="2" t="s">
        <v>229</v>
      </c>
      <c r="GE40" s="4">
        <v>5</v>
      </c>
      <c r="GF40" s="8">
        <v>234.4</v>
      </c>
      <c r="GG40" s="4">
        <v>5</v>
      </c>
      <c r="GH40" s="8">
        <v>234.4</v>
      </c>
      <c r="GI40" s="7"/>
      <c r="GJ40" s="7"/>
      <c r="GK40" s="2" t="s">
        <v>239</v>
      </c>
      <c r="GL40" s="2" t="s">
        <v>226</v>
      </c>
      <c r="GM40" s="2" t="s">
        <v>707</v>
      </c>
      <c r="GN40" s="2" t="s">
        <v>790</v>
      </c>
      <c r="GO40" s="2" t="s">
        <v>241</v>
      </c>
      <c r="GP40" s="2" t="s">
        <v>229</v>
      </c>
      <c r="GQ40" s="4"/>
      <c r="GR40" s="8"/>
      <c r="GS40" s="4"/>
      <c r="GT40" s="8"/>
      <c r="GU40" s="7"/>
      <c r="GV40" s="7"/>
      <c r="GW40" s="2" t="s">
        <v>239</v>
      </c>
      <c r="GX40" s="2" t="s">
        <v>226</v>
      </c>
      <c r="GY40" s="2" t="s">
        <v>743</v>
      </c>
      <c r="GZ40" s="2" t="s">
        <v>791</v>
      </c>
      <c r="HA40" s="2" t="s">
        <v>241</v>
      </c>
      <c r="HB40" s="2" t="s">
        <v>229</v>
      </c>
      <c r="HC40" s="4"/>
      <c r="HD40" s="8"/>
      <c r="HE40" s="4"/>
      <c r="HF40" s="8"/>
      <c r="HG40" s="7"/>
      <c r="HH40" s="7"/>
      <c r="HI40" s="2" t="s">
        <v>239</v>
      </c>
      <c r="HJ40" s="2" t="s">
        <v>275</v>
      </c>
      <c r="HK40" s="2" t="s">
        <v>710</v>
      </c>
      <c r="HL40" s="2" t="s">
        <v>792</v>
      </c>
      <c r="HM40" s="2" t="s">
        <v>241</v>
      </c>
      <c r="HN40" s="2" t="s">
        <v>263</v>
      </c>
      <c r="HO40" s="4">
        <v>1</v>
      </c>
      <c r="HP40" s="8">
        <v>31.24</v>
      </c>
      <c r="HQ40" s="4">
        <v>1</v>
      </c>
      <c r="HR40" s="8">
        <v>45.94</v>
      </c>
      <c r="HS40" s="7"/>
      <c r="HT40" s="7">
        <v>-0.32</v>
      </c>
      <c r="HU40" s="2" t="s">
        <v>239</v>
      </c>
      <c r="HV40" s="2" t="s">
        <v>226</v>
      </c>
      <c r="HW40" s="2" t="s">
        <v>712</v>
      </c>
      <c r="HX40" s="2" t="s">
        <v>743</v>
      </c>
      <c r="HY40" s="2" t="s">
        <v>241</v>
      </c>
      <c r="HZ40" s="2" t="s">
        <v>229</v>
      </c>
      <c r="IA40" s="4"/>
      <c r="IB40" s="8"/>
      <c r="IC40" s="4">
        <v>1</v>
      </c>
      <c r="ID40" s="8">
        <v>51.57</v>
      </c>
      <c r="IE40" s="7">
        <v>-1</v>
      </c>
      <c r="IF40" s="7">
        <v>-1</v>
      </c>
      <c r="IG40" s="2" t="s">
        <v>239</v>
      </c>
      <c r="IH40" s="2" t="s">
        <v>226</v>
      </c>
      <c r="II40" s="2" t="s">
        <v>700</v>
      </c>
      <c r="IJ40" s="2" t="s">
        <v>793</v>
      </c>
      <c r="IK40" s="2" t="s">
        <v>241</v>
      </c>
      <c r="IL40" s="2" t="s">
        <v>229</v>
      </c>
      <c r="IM40" s="4"/>
      <c r="IN40" s="8"/>
      <c r="IO40" s="4"/>
      <c r="IP40" s="8"/>
      <c r="IQ40" s="7"/>
      <c r="IR40" s="7"/>
      <c r="IS40" s="2" t="s">
        <v>239</v>
      </c>
      <c r="IT40" s="2" t="s">
        <v>226</v>
      </c>
      <c r="IU40" s="2" t="s">
        <v>794</v>
      </c>
      <c r="IV40" s="2" t="s">
        <v>795</v>
      </c>
      <c r="IW40" s="2" t="s">
        <v>241</v>
      </c>
      <c r="IX40" s="2" t="s">
        <v>229</v>
      </c>
      <c r="IY40" s="4"/>
      <c r="IZ40" s="8"/>
      <c r="JA40" s="4"/>
      <c r="JB40" s="8"/>
      <c r="JC40" s="7"/>
      <c r="JD40" s="7"/>
      <c r="JE40" s="2" t="s">
        <v>239</v>
      </c>
      <c r="JF40" s="2" t="s">
        <v>226</v>
      </c>
      <c r="JG40" s="2" t="s">
        <v>268</v>
      </c>
      <c r="JH40" s="2" t="s">
        <v>796</v>
      </c>
      <c r="JI40" s="2" t="s">
        <v>241</v>
      </c>
      <c r="JJ40" s="2" t="s">
        <v>229</v>
      </c>
      <c r="JK40" s="4"/>
      <c r="JL40" s="8"/>
      <c r="JM40" s="4"/>
      <c r="JN40" s="8"/>
      <c r="JO40" s="7"/>
      <c r="JP40" s="7"/>
      <c r="JQ40" s="2" t="s">
        <v>229</v>
      </c>
      <c r="JR40" s="2" t="s">
        <v>229</v>
      </c>
      <c r="JS40" s="2" t="s">
        <v>229</v>
      </c>
      <c r="JT40" s="2" t="s">
        <v>229</v>
      </c>
      <c r="JU40" s="2" t="s">
        <v>229</v>
      </c>
      <c r="JV40" s="2" t="s">
        <v>229</v>
      </c>
      <c r="JW40" s="4"/>
      <c r="JX40" s="8"/>
      <c r="JY40" s="4"/>
      <c r="JZ40" s="8"/>
      <c r="KA40" s="7"/>
      <c r="KB40" s="7"/>
      <c r="KC40" s="2" t="s">
        <v>239</v>
      </c>
      <c r="KD40" s="2" t="s">
        <v>226</v>
      </c>
      <c r="KE40" s="2" t="s">
        <v>718</v>
      </c>
      <c r="KF40" s="2" t="s">
        <v>797</v>
      </c>
      <c r="KG40" s="2" t="s">
        <v>241</v>
      </c>
      <c r="KH40" s="2" t="s">
        <v>229</v>
      </c>
      <c r="KI40" s="4"/>
      <c r="KJ40" s="8"/>
      <c r="KK40" s="4"/>
      <c r="KL40" s="8"/>
      <c r="KM40" s="7"/>
      <c r="KN40" s="7"/>
      <c r="KO40" s="2" t="s">
        <v>278</v>
      </c>
      <c r="KP40" s="2" t="s">
        <v>226</v>
      </c>
      <c r="KQ40" s="2" t="s">
        <v>229</v>
      </c>
      <c r="KR40" s="2" t="s">
        <v>229</v>
      </c>
      <c r="KS40" s="2" t="s">
        <v>241</v>
      </c>
      <c r="KT40" s="2" t="s">
        <v>229</v>
      </c>
      <c r="KU40" s="4"/>
      <c r="KV40" s="8"/>
      <c r="KW40" s="4"/>
      <c r="KX40" s="8"/>
      <c r="KY40" s="7"/>
      <c r="KZ40" s="7"/>
      <c r="LA40" s="2" t="s">
        <v>239</v>
      </c>
      <c r="LB40" s="2" t="s">
        <v>226</v>
      </c>
      <c r="LC40" s="2" t="s">
        <v>720</v>
      </c>
      <c r="LD40" s="2" t="s">
        <v>798</v>
      </c>
      <c r="LE40" s="2" t="s">
        <v>241</v>
      </c>
      <c r="LF40" s="2" t="s">
        <v>229</v>
      </c>
      <c r="LG40" s="4"/>
      <c r="LH40" s="8"/>
      <c r="LI40" s="4"/>
      <c r="LJ40" s="8"/>
      <c r="LK40" s="7"/>
      <c r="LL40" s="7"/>
      <c r="LM40" s="2" t="s">
        <v>239</v>
      </c>
      <c r="LN40" s="2" t="s">
        <v>226</v>
      </c>
      <c r="LO40" s="2" t="s">
        <v>335</v>
      </c>
      <c r="LP40" s="2" t="s">
        <v>229</v>
      </c>
      <c r="LQ40" s="2" t="s">
        <v>241</v>
      </c>
      <c r="LR40" s="2" t="s">
        <v>229</v>
      </c>
      <c r="LS40" s="4"/>
      <c r="LT40" s="8"/>
      <c r="LU40" s="4"/>
      <c r="LV40" s="8"/>
      <c r="LW40" s="7"/>
      <c r="LX40" s="7"/>
      <c r="LY40" s="2" t="s">
        <v>239</v>
      </c>
      <c r="LZ40" s="2" t="s">
        <v>275</v>
      </c>
      <c r="MA40" s="2" t="s">
        <v>779</v>
      </c>
      <c r="MB40" s="2" t="s">
        <v>799</v>
      </c>
      <c r="MC40" s="2" t="s">
        <v>241</v>
      </c>
      <c r="MD40" s="2" t="s">
        <v>229</v>
      </c>
      <c r="ME40" s="4"/>
      <c r="MF40" s="8"/>
      <c r="MG40" s="4"/>
      <c r="MH40" s="8"/>
      <c r="MI40" s="7"/>
      <c r="MJ40" s="7"/>
      <c r="MK40" s="2" t="s">
        <v>278</v>
      </c>
      <c r="ML40" s="2" t="s">
        <v>226</v>
      </c>
      <c r="MM40" s="2" t="s">
        <v>229</v>
      </c>
      <c r="MN40" s="2" t="s">
        <v>229</v>
      </c>
      <c r="MO40" s="2" t="s">
        <v>241</v>
      </c>
      <c r="MP40" s="2" t="s">
        <v>229</v>
      </c>
      <c r="MQ40" s="4"/>
      <c r="MR40" s="8"/>
      <c r="MS40" s="4"/>
      <c r="MT40" s="8"/>
      <c r="MU40" s="7"/>
      <c r="MV40" s="7"/>
      <c r="MW40" s="2" t="s">
        <v>239</v>
      </c>
      <c r="MX40" s="2" t="s">
        <v>226</v>
      </c>
      <c r="MY40" s="2" t="s">
        <v>723</v>
      </c>
      <c r="MZ40" s="2" t="s">
        <v>229</v>
      </c>
      <c r="NA40" s="2" t="s">
        <v>241</v>
      </c>
      <c r="NB40" s="2" t="s">
        <v>229</v>
      </c>
      <c r="NC40" s="4"/>
      <c r="ND40" s="8"/>
      <c r="NE40" s="4"/>
      <c r="NF40" s="8"/>
      <c r="NG40" s="7"/>
      <c r="NH40" s="7"/>
      <c r="NI40" s="2" t="s">
        <v>239</v>
      </c>
      <c r="NJ40" s="2" t="s">
        <v>260</v>
      </c>
      <c r="NK40" s="2" t="s">
        <v>724</v>
      </c>
      <c r="NL40" s="2" t="s">
        <v>800</v>
      </c>
      <c r="NM40" s="2" t="s">
        <v>241</v>
      </c>
      <c r="NN40" s="2" t="s">
        <v>229</v>
      </c>
      <c r="NO40" s="4"/>
      <c r="NP40" s="8"/>
      <c r="NQ40" s="4"/>
      <c r="NR40" s="8"/>
      <c r="NS40" s="7"/>
      <c r="NT40" s="7"/>
      <c r="NU40" s="2" t="s">
        <v>272</v>
      </c>
      <c r="NV40" s="2" t="s">
        <v>226</v>
      </c>
      <c r="NW40" s="2" t="s">
        <v>229</v>
      </c>
      <c r="NX40" s="2" t="s">
        <v>229</v>
      </c>
      <c r="NY40" s="2" t="s">
        <v>241</v>
      </c>
      <c r="NZ40" s="2" t="s">
        <v>229</v>
      </c>
      <c r="OA40" s="4"/>
      <c r="OB40" s="8"/>
      <c r="OC40" s="4"/>
      <c r="OD40" s="8"/>
      <c r="OE40" s="7"/>
      <c r="OF40" s="7"/>
      <c r="OG40" s="2" t="s">
        <v>239</v>
      </c>
      <c r="OH40" s="2" t="s">
        <v>226</v>
      </c>
      <c r="OI40" s="2" t="s">
        <v>229</v>
      </c>
      <c r="OJ40" s="2" t="s">
        <v>229</v>
      </c>
      <c r="OK40" s="2" t="s">
        <v>241</v>
      </c>
      <c r="OL40" s="2" t="s">
        <v>229</v>
      </c>
      <c r="OM40" s="4"/>
      <c r="ON40" s="8"/>
      <c r="OO40" s="4"/>
      <c r="OP40" s="8"/>
      <c r="OQ40" s="7"/>
      <c r="OR40" s="7"/>
      <c r="OS40" s="2" t="s">
        <v>229</v>
      </c>
      <c r="OT40" s="2" t="s">
        <v>229</v>
      </c>
      <c r="OU40" s="2" t="s">
        <v>229</v>
      </c>
      <c r="OV40" s="2" t="s">
        <v>229</v>
      </c>
      <c r="OW40" s="2" t="s">
        <v>229</v>
      </c>
      <c r="OX40" s="2" t="s">
        <v>229</v>
      </c>
      <c r="OY40" s="4"/>
      <c r="OZ40" s="8"/>
      <c r="PA40" s="4"/>
      <c r="PB40" s="8"/>
      <c r="PC40" s="7"/>
      <c r="PD40" s="7"/>
      <c r="PE40" s="2" t="s">
        <v>229</v>
      </c>
      <c r="PF40" s="2" t="s">
        <v>229</v>
      </c>
      <c r="PG40" s="2" t="s">
        <v>229</v>
      </c>
      <c r="PH40" s="2" t="s">
        <v>229</v>
      </c>
      <c r="PI40" s="2" t="s">
        <v>229</v>
      </c>
      <c r="PJ40" s="2" t="s">
        <v>229</v>
      </c>
      <c r="PK40" s="4"/>
      <c r="PL40" s="8"/>
      <c r="PM40" s="4"/>
      <c r="PN40" s="8"/>
      <c r="PO40" s="7"/>
      <c r="PP40" s="7"/>
      <c r="PQ40" s="2" t="s">
        <v>239</v>
      </c>
      <c r="PR40" s="2" t="s">
        <v>275</v>
      </c>
      <c r="PS40" s="2" t="s">
        <v>726</v>
      </c>
      <c r="PT40" s="2" t="s">
        <v>801</v>
      </c>
      <c r="PU40" s="2" t="s">
        <v>241</v>
      </c>
      <c r="PV40" s="2" t="s">
        <v>229</v>
      </c>
      <c r="PW40" s="4"/>
      <c r="PX40" s="8"/>
      <c r="PY40" s="4"/>
      <c r="PZ40" s="8"/>
      <c r="QA40" s="7"/>
      <c r="QB40" s="7"/>
      <c r="QC40" s="2" t="s">
        <v>281</v>
      </c>
      <c r="QD40" s="2" t="s">
        <v>226</v>
      </c>
      <c r="QE40" s="2" t="s">
        <v>229</v>
      </c>
      <c r="QF40" s="2" t="s">
        <v>229</v>
      </c>
      <c r="QG40" s="2" t="s">
        <v>241</v>
      </c>
      <c r="QH40" s="2" t="s">
        <v>229</v>
      </c>
      <c r="QI40" s="4"/>
      <c r="QJ40" s="8"/>
      <c r="QK40" s="4"/>
      <c r="QL40" s="8"/>
      <c r="QM40" s="7"/>
      <c r="QN40" s="7"/>
      <c r="QO40" s="2" t="s">
        <v>272</v>
      </c>
      <c r="QP40" s="2" t="s">
        <v>226</v>
      </c>
      <c r="QQ40" s="2" t="s">
        <v>229</v>
      </c>
      <c r="QR40" s="2" t="s">
        <v>229</v>
      </c>
      <c r="QS40" s="2" t="s">
        <v>241</v>
      </c>
      <c r="QT40" s="2" t="s">
        <v>229</v>
      </c>
      <c r="QU40" s="4"/>
      <c r="QV40" s="8"/>
      <c r="QW40" s="4"/>
      <c r="QX40" s="8"/>
      <c r="QY40" s="7"/>
      <c r="QZ40" s="7"/>
      <c r="RA40" s="2" t="s">
        <v>239</v>
      </c>
      <c r="RB40" s="2" t="s">
        <v>275</v>
      </c>
      <c r="RC40" s="2" t="s">
        <v>728</v>
      </c>
      <c r="RD40" s="2" t="s">
        <v>802</v>
      </c>
      <c r="RE40" s="2" t="s">
        <v>241</v>
      </c>
      <c r="RF40" s="2" t="s">
        <v>229</v>
      </c>
      <c r="RG40" s="4"/>
      <c r="RH40" s="8"/>
      <c r="RI40" s="4"/>
      <c r="RJ40" s="8"/>
      <c r="RK40" s="7"/>
      <c r="RL40" s="7"/>
      <c r="RM40" s="2" t="s">
        <v>229</v>
      </c>
      <c r="RN40" s="2" t="s">
        <v>229</v>
      </c>
      <c r="RO40" s="2" t="s">
        <v>229</v>
      </c>
      <c r="RP40" s="2" t="s">
        <v>229</v>
      </c>
      <c r="RQ40" s="2" t="s">
        <v>229</v>
      </c>
      <c r="RR40" s="2" t="s">
        <v>229</v>
      </c>
      <c r="RS40" s="4"/>
      <c r="RT40" s="8"/>
      <c r="RU40" s="4"/>
      <c r="RV40" s="8"/>
      <c r="RW40" s="7"/>
      <c r="RX40" s="7"/>
      <c r="RY40" s="2" t="s">
        <v>239</v>
      </c>
      <c r="RZ40" s="2" t="s">
        <v>275</v>
      </c>
      <c r="SA40" s="2" t="s">
        <v>282</v>
      </c>
      <c r="SB40" s="2" t="s">
        <v>803</v>
      </c>
      <c r="SC40" s="2" t="s">
        <v>241</v>
      </c>
      <c r="SD40" s="2" t="s">
        <v>229</v>
      </c>
      <c r="SE40" s="4">
        <v>3</v>
      </c>
      <c r="SF40" s="4">
        <v>1571</v>
      </c>
      <c r="SG40" s="4"/>
      <c r="SH40" s="4"/>
      <c r="SI40" s="4">
        <v>2090</v>
      </c>
      <c r="SJ40" s="4"/>
      <c r="SK40" s="4"/>
      <c r="SL40" s="4"/>
      <c r="SM40" s="4">
        <v>1</v>
      </c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</row>
    <row r="41">
      <c r="A41" s="2" t="s">
        <v>804</v>
      </c>
      <c r="B41" s="2" t="s">
        <v>216</v>
      </c>
      <c r="C41" s="2" t="s">
        <v>217</v>
      </c>
      <c r="D41" s="2" t="s">
        <v>218</v>
      </c>
      <c r="E41" s="2" t="s">
        <v>219</v>
      </c>
      <c r="F41" s="2" t="s">
        <v>678</v>
      </c>
      <c r="G41" s="2" t="s">
        <v>679</v>
      </c>
      <c r="H41" s="2" t="s">
        <v>680</v>
      </c>
      <c r="I41" s="2" t="s">
        <v>681</v>
      </c>
      <c r="J41" s="2" t="s">
        <v>312</v>
      </c>
      <c r="K41" s="2" t="s">
        <v>767</v>
      </c>
      <c r="L41" s="3">
        <v>45.36</v>
      </c>
      <c r="M41" s="3">
        <v>47.63</v>
      </c>
      <c r="N41" s="3">
        <v>89.99</v>
      </c>
      <c r="O41" s="2" t="s">
        <v>226</v>
      </c>
      <c r="P41" s="2" t="s">
        <v>528</v>
      </c>
      <c r="Q41" s="2" t="s">
        <v>228</v>
      </c>
      <c r="R41" s="2" t="s">
        <v>229</v>
      </c>
      <c r="S41" s="2" t="s">
        <v>805</v>
      </c>
      <c r="T41" s="2" t="s">
        <v>684</v>
      </c>
      <c r="U41" s="2" t="s">
        <v>733</v>
      </c>
      <c r="V41" s="2" t="s">
        <v>685</v>
      </c>
      <c r="W41" s="2" t="s">
        <v>686</v>
      </c>
      <c r="X41" s="2" t="s">
        <v>234</v>
      </c>
      <c r="Y41" s="2" t="s">
        <v>785</v>
      </c>
      <c r="Z41" s="4">
        <v>658</v>
      </c>
      <c r="AA41" s="4">
        <f>=ROUNDDOWN(41.125,0)</f>
      </c>
      <c r="AB41" s="5">
        <v>16</v>
      </c>
      <c r="AC41" s="2" t="s">
        <v>229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>
        <v>10</v>
      </c>
      <c r="AQ41" s="8">
        <v>441.97</v>
      </c>
      <c r="AR41" s="4">
        <v>4</v>
      </c>
      <c r="AS41" s="8">
        <v>201.1</v>
      </c>
      <c r="AT41" s="7">
        <v>1.5</v>
      </c>
      <c r="AU41" s="7">
        <v>1.1978</v>
      </c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>
        <v>0.2111</v>
      </c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 t="s">
        <v>229</v>
      </c>
      <c r="BJ41" s="4">
        <v>10</v>
      </c>
      <c r="BK41" s="8">
        <v>441.97</v>
      </c>
      <c r="BL41" s="2" t="s">
        <v>806</v>
      </c>
      <c r="BM41" s="7">
        <v>1</v>
      </c>
      <c r="BN41" s="7">
        <v>1</v>
      </c>
      <c r="BO41" s="4">
        <v>2</v>
      </c>
      <c r="BP41" s="8">
        <v>96.24</v>
      </c>
      <c r="BQ41" s="4">
        <v>1</v>
      </c>
      <c r="BR41" s="8">
        <v>48.12</v>
      </c>
      <c r="BS41" s="7">
        <v>1</v>
      </c>
      <c r="BT41" s="7">
        <v>1</v>
      </c>
      <c r="BU41" s="2" t="s">
        <v>239</v>
      </c>
      <c r="BV41" s="2" t="s">
        <v>226</v>
      </c>
      <c r="BW41" s="2" t="s">
        <v>229</v>
      </c>
      <c r="BX41" s="2" t="s">
        <v>762</v>
      </c>
      <c r="BY41" s="2" t="s">
        <v>241</v>
      </c>
      <c r="BZ41" s="2" t="s">
        <v>229</v>
      </c>
      <c r="CA41" s="4"/>
      <c r="CB41" s="8"/>
      <c r="CC41" s="4">
        <v>1</v>
      </c>
      <c r="CD41" s="8">
        <v>48.38</v>
      </c>
      <c r="CE41" s="7">
        <v>-1</v>
      </c>
      <c r="CF41" s="7">
        <v>-1</v>
      </c>
      <c r="CG41" s="2" t="s">
        <v>239</v>
      </c>
      <c r="CH41" s="2" t="s">
        <v>226</v>
      </c>
      <c r="CI41" s="2" t="s">
        <v>691</v>
      </c>
      <c r="CJ41" s="2" t="s">
        <v>692</v>
      </c>
      <c r="CK41" s="2" t="s">
        <v>241</v>
      </c>
      <c r="CL41" s="2" t="s">
        <v>229</v>
      </c>
      <c r="CM41" s="4"/>
      <c r="CN41" s="8"/>
      <c r="CO41" s="4"/>
      <c r="CP41" s="8"/>
      <c r="CQ41" s="7"/>
      <c r="CR41" s="7"/>
      <c r="CS41" s="2" t="s">
        <v>239</v>
      </c>
      <c r="CT41" s="2" t="s">
        <v>226</v>
      </c>
      <c r="CU41" s="2" t="s">
        <v>693</v>
      </c>
      <c r="CV41" s="2" t="s">
        <v>705</v>
      </c>
      <c r="CW41" s="2" t="s">
        <v>241</v>
      </c>
      <c r="CX41" s="2" t="s">
        <v>229</v>
      </c>
      <c r="CY41" s="4"/>
      <c r="CZ41" s="8"/>
      <c r="DA41" s="4"/>
      <c r="DB41" s="8"/>
      <c r="DC41" s="7"/>
      <c r="DD41" s="7"/>
      <c r="DE41" s="2" t="s">
        <v>239</v>
      </c>
      <c r="DF41" s="2" t="s">
        <v>226</v>
      </c>
      <c r="DG41" s="2" t="s">
        <v>695</v>
      </c>
      <c r="DH41" s="2" t="s">
        <v>725</v>
      </c>
      <c r="DI41" s="2" t="s">
        <v>241</v>
      </c>
      <c r="DJ41" s="2" t="s">
        <v>229</v>
      </c>
      <c r="DK41" s="4"/>
      <c r="DL41" s="8"/>
      <c r="DM41" s="4"/>
      <c r="DN41" s="8"/>
      <c r="DO41" s="7"/>
      <c r="DP41" s="7"/>
      <c r="DQ41" s="2" t="s">
        <v>239</v>
      </c>
      <c r="DR41" s="2" t="s">
        <v>226</v>
      </c>
      <c r="DS41" s="2" t="s">
        <v>697</v>
      </c>
      <c r="DT41" s="2" t="s">
        <v>739</v>
      </c>
      <c r="DU41" s="2" t="s">
        <v>241</v>
      </c>
      <c r="DV41" s="2" t="s">
        <v>229</v>
      </c>
      <c r="DW41" s="4">
        <v>1</v>
      </c>
      <c r="DX41" s="8">
        <v>53.54</v>
      </c>
      <c r="DY41" s="4"/>
      <c r="DZ41" s="8"/>
      <c r="EA41" s="7"/>
      <c r="EB41" s="7"/>
      <c r="EC41" s="2" t="s">
        <v>239</v>
      </c>
      <c r="ED41" s="2" t="s">
        <v>226</v>
      </c>
      <c r="EE41" s="2" t="s">
        <v>699</v>
      </c>
      <c r="EF41" s="2" t="s">
        <v>789</v>
      </c>
      <c r="EG41" s="2" t="s">
        <v>241</v>
      </c>
      <c r="EH41" s="2" t="s">
        <v>229</v>
      </c>
      <c r="EI41" s="4">
        <v>2</v>
      </c>
      <c r="EJ41" s="8">
        <v>91.3</v>
      </c>
      <c r="EK41" s="4"/>
      <c r="EL41" s="8"/>
      <c r="EM41" s="7"/>
      <c r="EN41" s="7"/>
      <c r="EO41" s="2" t="s">
        <v>239</v>
      </c>
      <c r="EP41" s="2" t="s">
        <v>226</v>
      </c>
      <c r="EQ41" s="2" t="s">
        <v>701</v>
      </c>
      <c r="ER41" s="2" t="s">
        <v>705</v>
      </c>
      <c r="ES41" s="2" t="s">
        <v>241</v>
      </c>
      <c r="ET41" s="2" t="s">
        <v>229</v>
      </c>
      <c r="EU41" s="4">
        <v>1</v>
      </c>
      <c r="EV41" s="8">
        <v>38.87</v>
      </c>
      <c r="EW41" s="4"/>
      <c r="EX41" s="8"/>
      <c r="EY41" s="7"/>
      <c r="EZ41" s="7"/>
      <c r="FA41" s="2" t="s">
        <v>239</v>
      </c>
      <c r="FB41" s="2" t="s">
        <v>226</v>
      </c>
      <c r="FC41" s="2" t="s">
        <v>702</v>
      </c>
      <c r="FD41" s="2" t="s">
        <v>792</v>
      </c>
      <c r="FE41" s="2" t="s">
        <v>241</v>
      </c>
      <c r="FF41" s="2" t="s">
        <v>229</v>
      </c>
      <c r="FG41" s="4"/>
      <c r="FH41" s="8"/>
      <c r="FI41" s="4"/>
      <c r="FJ41" s="8"/>
      <c r="FK41" s="7"/>
      <c r="FL41" s="7"/>
      <c r="FM41" s="2" t="s">
        <v>239</v>
      </c>
      <c r="FN41" s="2" t="s">
        <v>226</v>
      </c>
      <c r="FO41" s="2" t="s">
        <v>704</v>
      </c>
      <c r="FP41" s="2" t="s">
        <v>725</v>
      </c>
      <c r="FQ41" s="2" t="s">
        <v>241</v>
      </c>
      <c r="FR41" s="2" t="s">
        <v>229</v>
      </c>
      <c r="FS41" s="4">
        <v>1</v>
      </c>
      <c r="FT41" s="8">
        <v>21.04</v>
      </c>
      <c r="FU41" s="4"/>
      <c r="FV41" s="8"/>
      <c r="FW41" s="7"/>
      <c r="FX41" s="7"/>
      <c r="FY41" s="2" t="s">
        <v>239</v>
      </c>
      <c r="FZ41" s="2" t="s">
        <v>226</v>
      </c>
      <c r="GA41" s="2" t="s">
        <v>327</v>
      </c>
      <c r="GB41" s="2" t="s">
        <v>807</v>
      </c>
      <c r="GC41" s="2" t="s">
        <v>241</v>
      </c>
      <c r="GD41" s="2" t="s">
        <v>229</v>
      </c>
      <c r="GE41" s="4">
        <v>2</v>
      </c>
      <c r="GF41" s="8">
        <v>105.84</v>
      </c>
      <c r="GG41" s="4">
        <v>1</v>
      </c>
      <c r="GH41" s="8">
        <v>52.92</v>
      </c>
      <c r="GI41" s="7">
        <v>1</v>
      </c>
      <c r="GJ41" s="7">
        <v>1</v>
      </c>
      <c r="GK41" s="2" t="s">
        <v>239</v>
      </c>
      <c r="GL41" s="2" t="s">
        <v>226</v>
      </c>
      <c r="GM41" s="2" t="s">
        <v>707</v>
      </c>
      <c r="GN41" s="2" t="s">
        <v>808</v>
      </c>
      <c r="GO41" s="2" t="s">
        <v>241</v>
      </c>
      <c r="GP41" s="2" t="s">
        <v>229</v>
      </c>
      <c r="GQ41" s="4"/>
      <c r="GR41" s="8"/>
      <c r="GS41" s="4"/>
      <c r="GT41" s="8"/>
      <c r="GU41" s="7"/>
      <c r="GV41" s="7"/>
      <c r="GW41" s="2" t="s">
        <v>239</v>
      </c>
      <c r="GX41" s="2" t="s">
        <v>226</v>
      </c>
      <c r="GY41" s="2" t="s">
        <v>743</v>
      </c>
      <c r="GZ41" s="2" t="s">
        <v>809</v>
      </c>
      <c r="HA41" s="2" t="s">
        <v>241</v>
      </c>
      <c r="HB41" s="2" t="s">
        <v>229</v>
      </c>
      <c r="HC41" s="4"/>
      <c r="HD41" s="8"/>
      <c r="HE41" s="4"/>
      <c r="HF41" s="8"/>
      <c r="HG41" s="7"/>
      <c r="HH41" s="7"/>
      <c r="HI41" s="2" t="s">
        <v>239</v>
      </c>
      <c r="HJ41" s="2" t="s">
        <v>275</v>
      </c>
      <c r="HK41" s="2" t="s">
        <v>710</v>
      </c>
      <c r="HL41" s="2" t="s">
        <v>810</v>
      </c>
      <c r="HM41" s="2" t="s">
        <v>241</v>
      </c>
      <c r="HN41" s="2" t="s">
        <v>263</v>
      </c>
      <c r="HO41" s="4">
        <v>1</v>
      </c>
      <c r="HP41" s="8">
        <v>35.14</v>
      </c>
      <c r="HQ41" s="4">
        <v>1</v>
      </c>
      <c r="HR41" s="8">
        <v>51.68</v>
      </c>
      <c r="HS41" s="7"/>
      <c r="HT41" s="7">
        <v>-0.32</v>
      </c>
      <c r="HU41" s="2" t="s">
        <v>239</v>
      </c>
      <c r="HV41" s="2" t="s">
        <v>226</v>
      </c>
      <c r="HW41" s="2" t="s">
        <v>712</v>
      </c>
      <c r="HX41" s="2" t="s">
        <v>811</v>
      </c>
      <c r="HY41" s="2" t="s">
        <v>241</v>
      </c>
      <c r="HZ41" s="2" t="s">
        <v>229</v>
      </c>
      <c r="IA41" s="4"/>
      <c r="IB41" s="8"/>
      <c r="IC41" s="4"/>
      <c r="ID41" s="8"/>
      <c r="IE41" s="7"/>
      <c r="IF41" s="7"/>
      <c r="IG41" s="2" t="s">
        <v>239</v>
      </c>
      <c r="IH41" s="2" t="s">
        <v>226</v>
      </c>
      <c r="II41" s="2" t="s">
        <v>700</v>
      </c>
      <c r="IJ41" s="2" t="s">
        <v>713</v>
      </c>
      <c r="IK41" s="2" t="s">
        <v>241</v>
      </c>
      <c r="IL41" s="2" t="s">
        <v>229</v>
      </c>
      <c r="IM41" s="4"/>
      <c r="IN41" s="8"/>
      <c r="IO41" s="4"/>
      <c r="IP41" s="8"/>
      <c r="IQ41" s="7"/>
      <c r="IR41" s="7"/>
      <c r="IS41" s="2" t="s">
        <v>267</v>
      </c>
      <c r="IT41" s="2" t="s">
        <v>226</v>
      </c>
      <c r="IU41" s="2" t="s">
        <v>229</v>
      </c>
      <c r="IV41" s="2" t="s">
        <v>229</v>
      </c>
      <c r="IW41" s="2" t="s">
        <v>241</v>
      </c>
      <c r="IX41" s="2" t="s">
        <v>229</v>
      </c>
      <c r="IY41" s="4"/>
      <c r="IZ41" s="8"/>
      <c r="JA41" s="4"/>
      <c r="JB41" s="8"/>
      <c r="JC41" s="7"/>
      <c r="JD41" s="7"/>
      <c r="JE41" s="2" t="s">
        <v>239</v>
      </c>
      <c r="JF41" s="2" t="s">
        <v>226</v>
      </c>
      <c r="JG41" s="2" t="s">
        <v>268</v>
      </c>
      <c r="JH41" s="2" t="s">
        <v>229</v>
      </c>
      <c r="JI41" s="2" t="s">
        <v>241</v>
      </c>
      <c r="JJ41" s="2" t="s">
        <v>229</v>
      </c>
      <c r="JK41" s="4"/>
      <c r="JL41" s="8"/>
      <c r="JM41" s="4"/>
      <c r="JN41" s="8"/>
      <c r="JO41" s="7"/>
      <c r="JP41" s="7"/>
      <c r="JQ41" s="2" t="s">
        <v>229</v>
      </c>
      <c r="JR41" s="2" t="s">
        <v>229</v>
      </c>
      <c r="JS41" s="2" t="s">
        <v>229</v>
      </c>
      <c r="JT41" s="2" t="s">
        <v>229</v>
      </c>
      <c r="JU41" s="2" t="s">
        <v>229</v>
      </c>
      <c r="JV41" s="2" t="s">
        <v>229</v>
      </c>
      <c r="JW41" s="4"/>
      <c r="JX41" s="8"/>
      <c r="JY41" s="4"/>
      <c r="JZ41" s="8"/>
      <c r="KA41" s="7"/>
      <c r="KB41" s="7"/>
      <c r="KC41" s="2" t="s">
        <v>239</v>
      </c>
      <c r="KD41" s="2" t="s">
        <v>226</v>
      </c>
      <c r="KE41" s="2" t="s">
        <v>718</v>
      </c>
      <c r="KF41" s="2" t="s">
        <v>812</v>
      </c>
      <c r="KG41" s="2" t="s">
        <v>241</v>
      </c>
      <c r="KH41" s="2" t="s">
        <v>229</v>
      </c>
      <c r="KI41" s="4"/>
      <c r="KJ41" s="8"/>
      <c r="KK41" s="4"/>
      <c r="KL41" s="8"/>
      <c r="KM41" s="7"/>
      <c r="KN41" s="7"/>
      <c r="KO41" s="2" t="s">
        <v>278</v>
      </c>
      <c r="KP41" s="2" t="s">
        <v>226</v>
      </c>
      <c r="KQ41" s="2" t="s">
        <v>229</v>
      </c>
      <c r="KR41" s="2" t="s">
        <v>229</v>
      </c>
      <c r="KS41" s="2" t="s">
        <v>241</v>
      </c>
      <c r="KT41" s="2" t="s">
        <v>229</v>
      </c>
      <c r="KU41" s="4"/>
      <c r="KV41" s="8"/>
      <c r="KW41" s="4"/>
      <c r="KX41" s="8"/>
      <c r="KY41" s="7"/>
      <c r="KZ41" s="7"/>
      <c r="LA41" s="2" t="s">
        <v>239</v>
      </c>
      <c r="LB41" s="2" t="s">
        <v>226</v>
      </c>
      <c r="LC41" s="2" t="s">
        <v>720</v>
      </c>
      <c r="LD41" s="2" t="s">
        <v>813</v>
      </c>
      <c r="LE41" s="2" t="s">
        <v>241</v>
      </c>
      <c r="LF41" s="2" t="s">
        <v>229</v>
      </c>
      <c r="LG41" s="4"/>
      <c r="LH41" s="8"/>
      <c r="LI41" s="4"/>
      <c r="LJ41" s="8"/>
      <c r="LK41" s="7"/>
      <c r="LL41" s="7"/>
      <c r="LM41" s="2" t="s">
        <v>239</v>
      </c>
      <c r="LN41" s="2" t="s">
        <v>226</v>
      </c>
      <c r="LO41" s="2" t="s">
        <v>335</v>
      </c>
      <c r="LP41" s="2" t="s">
        <v>229</v>
      </c>
      <c r="LQ41" s="2" t="s">
        <v>241</v>
      </c>
      <c r="LR41" s="2" t="s">
        <v>229</v>
      </c>
      <c r="LS41" s="4"/>
      <c r="LT41" s="8"/>
      <c r="LU41" s="4"/>
      <c r="LV41" s="8"/>
      <c r="LW41" s="7"/>
      <c r="LX41" s="7"/>
      <c r="LY41" s="2" t="s">
        <v>239</v>
      </c>
      <c r="LZ41" s="2" t="s">
        <v>275</v>
      </c>
      <c r="MA41" s="2" t="s">
        <v>779</v>
      </c>
      <c r="MB41" s="2" t="s">
        <v>814</v>
      </c>
      <c r="MC41" s="2" t="s">
        <v>241</v>
      </c>
      <c r="MD41" s="2" t="s">
        <v>229</v>
      </c>
      <c r="ME41" s="4"/>
      <c r="MF41" s="8"/>
      <c r="MG41" s="4"/>
      <c r="MH41" s="8"/>
      <c r="MI41" s="7"/>
      <c r="MJ41" s="7"/>
      <c r="MK41" s="2" t="s">
        <v>278</v>
      </c>
      <c r="ML41" s="2" t="s">
        <v>226</v>
      </c>
      <c r="MM41" s="2" t="s">
        <v>229</v>
      </c>
      <c r="MN41" s="2" t="s">
        <v>229</v>
      </c>
      <c r="MO41" s="2" t="s">
        <v>241</v>
      </c>
      <c r="MP41" s="2" t="s">
        <v>229</v>
      </c>
      <c r="MQ41" s="4"/>
      <c r="MR41" s="8"/>
      <c r="MS41" s="4"/>
      <c r="MT41" s="8"/>
      <c r="MU41" s="7"/>
      <c r="MV41" s="7"/>
      <c r="MW41" s="2" t="s">
        <v>239</v>
      </c>
      <c r="MX41" s="2" t="s">
        <v>226</v>
      </c>
      <c r="MY41" s="2" t="s">
        <v>723</v>
      </c>
      <c r="MZ41" s="2" t="s">
        <v>229</v>
      </c>
      <c r="NA41" s="2" t="s">
        <v>241</v>
      </c>
      <c r="NB41" s="2" t="s">
        <v>229</v>
      </c>
      <c r="NC41" s="4"/>
      <c r="ND41" s="8"/>
      <c r="NE41" s="4"/>
      <c r="NF41" s="8"/>
      <c r="NG41" s="7"/>
      <c r="NH41" s="7"/>
      <c r="NI41" s="2" t="s">
        <v>239</v>
      </c>
      <c r="NJ41" s="2" t="s">
        <v>260</v>
      </c>
      <c r="NK41" s="2" t="s">
        <v>724</v>
      </c>
      <c r="NL41" s="2" t="s">
        <v>815</v>
      </c>
      <c r="NM41" s="2" t="s">
        <v>241</v>
      </c>
      <c r="NN41" s="2" t="s">
        <v>229</v>
      </c>
      <c r="NO41" s="4"/>
      <c r="NP41" s="8"/>
      <c r="NQ41" s="4"/>
      <c r="NR41" s="8"/>
      <c r="NS41" s="7"/>
      <c r="NT41" s="7"/>
      <c r="NU41" s="2" t="s">
        <v>272</v>
      </c>
      <c r="NV41" s="2" t="s">
        <v>226</v>
      </c>
      <c r="NW41" s="2" t="s">
        <v>229</v>
      </c>
      <c r="NX41" s="2" t="s">
        <v>229</v>
      </c>
      <c r="NY41" s="2" t="s">
        <v>241</v>
      </c>
      <c r="NZ41" s="2" t="s">
        <v>229</v>
      </c>
      <c r="OA41" s="4"/>
      <c r="OB41" s="8"/>
      <c r="OC41" s="4"/>
      <c r="OD41" s="8"/>
      <c r="OE41" s="7"/>
      <c r="OF41" s="7"/>
      <c r="OG41" s="2" t="s">
        <v>239</v>
      </c>
      <c r="OH41" s="2" t="s">
        <v>226</v>
      </c>
      <c r="OI41" s="2" t="s">
        <v>229</v>
      </c>
      <c r="OJ41" s="2" t="s">
        <v>229</v>
      </c>
      <c r="OK41" s="2" t="s">
        <v>241</v>
      </c>
      <c r="OL41" s="2" t="s">
        <v>229</v>
      </c>
      <c r="OM41" s="4"/>
      <c r="ON41" s="8"/>
      <c r="OO41" s="4"/>
      <c r="OP41" s="8"/>
      <c r="OQ41" s="7"/>
      <c r="OR41" s="7"/>
      <c r="OS41" s="2" t="s">
        <v>229</v>
      </c>
      <c r="OT41" s="2" t="s">
        <v>229</v>
      </c>
      <c r="OU41" s="2" t="s">
        <v>229</v>
      </c>
      <c r="OV41" s="2" t="s">
        <v>229</v>
      </c>
      <c r="OW41" s="2" t="s">
        <v>229</v>
      </c>
      <c r="OX41" s="2" t="s">
        <v>229</v>
      </c>
      <c r="OY41" s="4"/>
      <c r="OZ41" s="8"/>
      <c r="PA41" s="4"/>
      <c r="PB41" s="8"/>
      <c r="PC41" s="7"/>
      <c r="PD41" s="7"/>
      <c r="PE41" s="2" t="s">
        <v>229</v>
      </c>
      <c r="PF41" s="2" t="s">
        <v>229</v>
      </c>
      <c r="PG41" s="2" t="s">
        <v>229</v>
      </c>
      <c r="PH41" s="2" t="s">
        <v>229</v>
      </c>
      <c r="PI41" s="2" t="s">
        <v>229</v>
      </c>
      <c r="PJ41" s="2" t="s">
        <v>229</v>
      </c>
      <c r="PK41" s="4"/>
      <c r="PL41" s="8"/>
      <c r="PM41" s="4"/>
      <c r="PN41" s="8"/>
      <c r="PO41" s="7"/>
      <c r="PP41" s="7"/>
      <c r="PQ41" s="2" t="s">
        <v>239</v>
      </c>
      <c r="PR41" s="2" t="s">
        <v>275</v>
      </c>
      <c r="PS41" s="2" t="s">
        <v>726</v>
      </c>
      <c r="PT41" s="2" t="s">
        <v>229</v>
      </c>
      <c r="PU41" s="2" t="s">
        <v>241</v>
      </c>
      <c r="PV41" s="2" t="s">
        <v>229</v>
      </c>
      <c r="PW41" s="4"/>
      <c r="PX41" s="8"/>
      <c r="PY41" s="4"/>
      <c r="PZ41" s="8"/>
      <c r="QA41" s="7"/>
      <c r="QB41" s="7"/>
      <c r="QC41" s="2" t="s">
        <v>281</v>
      </c>
      <c r="QD41" s="2" t="s">
        <v>226</v>
      </c>
      <c r="QE41" s="2" t="s">
        <v>229</v>
      </c>
      <c r="QF41" s="2" t="s">
        <v>229</v>
      </c>
      <c r="QG41" s="2" t="s">
        <v>241</v>
      </c>
      <c r="QH41" s="2" t="s">
        <v>229</v>
      </c>
      <c r="QI41" s="4"/>
      <c r="QJ41" s="8"/>
      <c r="QK41" s="4"/>
      <c r="QL41" s="8"/>
      <c r="QM41" s="7"/>
      <c r="QN41" s="7"/>
      <c r="QO41" s="2" t="s">
        <v>272</v>
      </c>
      <c r="QP41" s="2" t="s">
        <v>226</v>
      </c>
      <c r="QQ41" s="2" t="s">
        <v>229</v>
      </c>
      <c r="QR41" s="2" t="s">
        <v>229</v>
      </c>
      <c r="QS41" s="2" t="s">
        <v>241</v>
      </c>
      <c r="QT41" s="2" t="s">
        <v>229</v>
      </c>
      <c r="QU41" s="4"/>
      <c r="QV41" s="8"/>
      <c r="QW41" s="4"/>
      <c r="QX41" s="8"/>
      <c r="QY41" s="7"/>
      <c r="QZ41" s="7"/>
      <c r="RA41" s="2" t="s">
        <v>239</v>
      </c>
      <c r="RB41" s="2" t="s">
        <v>275</v>
      </c>
      <c r="RC41" s="2" t="s">
        <v>728</v>
      </c>
      <c r="RD41" s="2" t="s">
        <v>246</v>
      </c>
      <c r="RE41" s="2" t="s">
        <v>241</v>
      </c>
      <c r="RF41" s="2" t="s">
        <v>229</v>
      </c>
      <c r="RG41" s="4"/>
      <c r="RH41" s="8"/>
      <c r="RI41" s="4"/>
      <c r="RJ41" s="8"/>
      <c r="RK41" s="7"/>
      <c r="RL41" s="7"/>
      <c r="RM41" s="2" t="s">
        <v>229</v>
      </c>
      <c r="RN41" s="2" t="s">
        <v>229</v>
      </c>
      <c r="RO41" s="2" t="s">
        <v>229</v>
      </c>
      <c r="RP41" s="2" t="s">
        <v>229</v>
      </c>
      <c r="RQ41" s="2" t="s">
        <v>229</v>
      </c>
      <c r="RR41" s="2" t="s">
        <v>229</v>
      </c>
      <c r="RS41" s="4"/>
      <c r="RT41" s="8"/>
      <c r="RU41" s="4"/>
      <c r="RV41" s="8"/>
      <c r="RW41" s="7"/>
      <c r="RX41" s="7"/>
      <c r="RY41" s="2" t="s">
        <v>239</v>
      </c>
      <c r="RZ41" s="2" t="s">
        <v>275</v>
      </c>
      <c r="SA41" s="2" t="s">
        <v>282</v>
      </c>
      <c r="SB41" s="2" t="s">
        <v>816</v>
      </c>
      <c r="SC41" s="2" t="s">
        <v>241</v>
      </c>
      <c r="SD41" s="2" t="s">
        <v>229</v>
      </c>
      <c r="SE41" s="4">
        <v>2</v>
      </c>
      <c r="SF41" s="4">
        <v>570</v>
      </c>
      <c r="SG41" s="4"/>
      <c r="SH41" s="4"/>
      <c r="SI41" s="4">
        <v>83</v>
      </c>
      <c r="SJ41" s="4"/>
      <c r="SK41" s="4"/>
      <c r="SL41" s="4"/>
      <c r="SM41" s="4"/>
      <c r="SN41" s="4"/>
      <c r="SO41" s="4"/>
      <c r="SP41" s="4">
        <v>3</v>
      </c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</row>
    <row r="42">
      <c r="A42" s="2" t="s">
        <v>817</v>
      </c>
      <c r="B42" s="2" t="s">
        <v>216</v>
      </c>
      <c r="C42" s="2" t="s">
        <v>217</v>
      </c>
      <c r="D42" s="2" t="s">
        <v>218</v>
      </c>
      <c r="E42" s="2" t="s">
        <v>219</v>
      </c>
      <c r="F42" s="2" t="s">
        <v>678</v>
      </c>
      <c r="G42" s="2" t="s">
        <v>679</v>
      </c>
      <c r="H42" s="2" t="s">
        <v>680</v>
      </c>
      <c r="I42" s="2" t="s">
        <v>681</v>
      </c>
      <c r="J42" s="2" t="s">
        <v>224</v>
      </c>
      <c r="K42" s="2" t="s">
        <v>818</v>
      </c>
      <c r="L42" s="3">
        <v>35.19</v>
      </c>
      <c r="M42" s="3">
        <v>36.95</v>
      </c>
      <c r="N42" s="3">
        <v>69.99</v>
      </c>
      <c r="O42" s="2" t="s">
        <v>226</v>
      </c>
      <c r="P42" s="2" t="s">
        <v>618</v>
      </c>
      <c r="Q42" s="2" t="s">
        <v>228</v>
      </c>
      <c r="R42" s="2" t="s">
        <v>229</v>
      </c>
      <c r="S42" s="2" t="s">
        <v>819</v>
      </c>
      <c r="T42" s="2" t="s">
        <v>684</v>
      </c>
      <c r="U42" s="2" t="s">
        <v>286</v>
      </c>
      <c r="V42" s="2" t="s">
        <v>685</v>
      </c>
      <c r="W42" s="2" t="s">
        <v>686</v>
      </c>
      <c r="X42" s="2" t="s">
        <v>234</v>
      </c>
      <c r="Y42" s="2" t="s">
        <v>820</v>
      </c>
      <c r="Z42" s="4">
        <v>113</v>
      </c>
      <c r="AA42" s="4">
        <f>=ROUNDDOWN(16.1428571428571,0)</f>
      </c>
      <c r="AB42" s="5">
        <v>7</v>
      </c>
      <c r="AC42" s="2" t="s">
        <v>821</v>
      </c>
      <c r="AD42" s="4">
        <v>90</v>
      </c>
      <c r="AE42" s="4">
        <v>210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>
        <v>1</v>
      </c>
      <c r="AS42" s="8">
        <v>41.43</v>
      </c>
      <c r="AT42" s="7">
        <v>-1</v>
      </c>
      <c r="AU42" s="7">
        <v>-1</v>
      </c>
      <c r="AV42" s="4">
        <v>29</v>
      </c>
      <c r="AW42" s="8">
        <v>1434.43</v>
      </c>
      <c r="AX42" s="4">
        <v>34</v>
      </c>
      <c r="AY42" s="8">
        <v>1832.7</v>
      </c>
      <c r="AZ42" s="7">
        <v>-0.1471</v>
      </c>
      <c r="BA42" s="7">
        <v>-0.2173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>
        <v>0.1344</v>
      </c>
      <c r="BJ42" s="4"/>
      <c r="BK42" s="8"/>
      <c r="BL42" s="2" t="s">
        <v>22</v>
      </c>
      <c r="BM42" s="7"/>
      <c r="BN42" s="7"/>
      <c r="BO42" s="4"/>
      <c r="BP42" s="8"/>
      <c r="BQ42" s="4"/>
      <c r="BR42" s="8"/>
      <c r="BS42" s="7"/>
      <c r="BT42" s="7"/>
      <c r="BU42" s="2" t="s">
        <v>239</v>
      </c>
      <c r="BV42" s="2" t="s">
        <v>226</v>
      </c>
      <c r="BW42" s="2" t="s">
        <v>229</v>
      </c>
      <c r="BX42" s="2" t="s">
        <v>531</v>
      </c>
      <c r="BY42" s="2" t="s">
        <v>241</v>
      </c>
      <c r="BZ42" s="2" t="s">
        <v>229</v>
      </c>
      <c r="CA42" s="4"/>
      <c r="CB42" s="8"/>
      <c r="CC42" s="4"/>
      <c r="CD42" s="8"/>
      <c r="CE42" s="7"/>
      <c r="CF42" s="7"/>
      <c r="CG42" s="2" t="s">
        <v>239</v>
      </c>
      <c r="CH42" s="2" t="s">
        <v>226</v>
      </c>
      <c r="CI42" s="2" t="s">
        <v>419</v>
      </c>
      <c r="CJ42" s="2" t="s">
        <v>447</v>
      </c>
      <c r="CK42" s="2" t="s">
        <v>241</v>
      </c>
      <c r="CL42" s="2" t="s">
        <v>229</v>
      </c>
      <c r="CM42" s="4"/>
      <c r="CN42" s="8"/>
      <c r="CO42" s="4"/>
      <c r="CP42" s="8"/>
      <c r="CQ42" s="7"/>
      <c r="CR42" s="7"/>
      <c r="CS42" s="2" t="s">
        <v>239</v>
      </c>
      <c r="CT42" s="2" t="s">
        <v>226</v>
      </c>
      <c r="CU42" s="2" t="s">
        <v>258</v>
      </c>
      <c r="CV42" s="2" t="s">
        <v>546</v>
      </c>
      <c r="CW42" s="2" t="s">
        <v>241</v>
      </c>
      <c r="CX42" s="2" t="s">
        <v>229</v>
      </c>
      <c r="CY42" s="4"/>
      <c r="CZ42" s="8"/>
      <c r="DA42" s="4"/>
      <c r="DB42" s="8"/>
      <c r="DC42" s="7"/>
      <c r="DD42" s="7"/>
      <c r="DE42" s="2" t="s">
        <v>239</v>
      </c>
      <c r="DF42" s="2" t="s">
        <v>226</v>
      </c>
      <c r="DG42" s="2" t="s">
        <v>822</v>
      </c>
      <c r="DH42" s="2" t="s">
        <v>420</v>
      </c>
      <c r="DI42" s="2" t="s">
        <v>241</v>
      </c>
      <c r="DJ42" s="2" t="s">
        <v>229</v>
      </c>
      <c r="DK42" s="4"/>
      <c r="DL42" s="8"/>
      <c r="DM42" s="4"/>
      <c r="DN42" s="8"/>
      <c r="DO42" s="7"/>
      <c r="DP42" s="7"/>
      <c r="DQ42" s="2" t="s">
        <v>239</v>
      </c>
      <c r="DR42" s="2" t="s">
        <v>226</v>
      </c>
      <c r="DS42" s="2" t="s">
        <v>823</v>
      </c>
      <c r="DT42" s="2" t="s">
        <v>824</v>
      </c>
      <c r="DU42" s="2" t="s">
        <v>241</v>
      </c>
      <c r="DV42" s="2" t="s">
        <v>229</v>
      </c>
      <c r="DW42" s="4"/>
      <c r="DX42" s="8"/>
      <c r="DY42" s="4"/>
      <c r="DZ42" s="8"/>
      <c r="EA42" s="7"/>
      <c r="EB42" s="7"/>
      <c r="EC42" s="2" t="s">
        <v>239</v>
      </c>
      <c r="ED42" s="2" t="s">
        <v>226</v>
      </c>
      <c r="EE42" s="2" t="s">
        <v>825</v>
      </c>
      <c r="EF42" s="2" t="s">
        <v>826</v>
      </c>
      <c r="EG42" s="2" t="s">
        <v>241</v>
      </c>
      <c r="EH42" s="2" t="s">
        <v>229</v>
      </c>
      <c r="EI42" s="4"/>
      <c r="EJ42" s="8"/>
      <c r="EK42" s="4">
        <v>1</v>
      </c>
      <c r="EL42" s="8">
        <v>41.43</v>
      </c>
      <c r="EM42" s="7">
        <v>-1</v>
      </c>
      <c r="EN42" s="7">
        <v>-1</v>
      </c>
      <c r="EO42" s="2" t="s">
        <v>239</v>
      </c>
      <c r="EP42" s="2" t="s">
        <v>226</v>
      </c>
      <c r="EQ42" s="2" t="s">
        <v>429</v>
      </c>
      <c r="ER42" s="2" t="s">
        <v>827</v>
      </c>
      <c r="ES42" s="2" t="s">
        <v>241</v>
      </c>
      <c r="ET42" s="2" t="s">
        <v>229</v>
      </c>
      <c r="EU42" s="4"/>
      <c r="EV42" s="8"/>
      <c r="EW42" s="4"/>
      <c r="EX42" s="8"/>
      <c r="EY42" s="7"/>
      <c r="EZ42" s="7"/>
      <c r="FA42" s="2" t="s">
        <v>239</v>
      </c>
      <c r="FB42" s="2" t="s">
        <v>226</v>
      </c>
      <c r="FC42" s="2" t="s">
        <v>828</v>
      </c>
      <c r="FD42" s="2" t="s">
        <v>829</v>
      </c>
      <c r="FE42" s="2" t="s">
        <v>241</v>
      </c>
      <c r="FF42" s="2" t="s">
        <v>229</v>
      </c>
      <c r="FG42" s="4"/>
      <c r="FH42" s="8"/>
      <c r="FI42" s="4"/>
      <c r="FJ42" s="8"/>
      <c r="FK42" s="7"/>
      <c r="FL42" s="7"/>
      <c r="FM42" s="2" t="s">
        <v>239</v>
      </c>
      <c r="FN42" s="2" t="s">
        <v>226</v>
      </c>
      <c r="FO42" s="2" t="s">
        <v>822</v>
      </c>
      <c r="FP42" s="2" t="s">
        <v>229</v>
      </c>
      <c r="FQ42" s="2" t="s">
        <v>241</v>
      </c>
      <c r="FR42" s="2" t="s">
        <v>229</v>
      </c>
      <c r="FS42" s="4"/>
      <c r="FT42" s="8"/>
      <c r="FU42" s="4"/>
      <c r="FV42" s="8"/>
      <c r="FW42" s="7"/>
      <c r="FX42" s="7"/>
      <c r="FY42" s="2" t="s">
        <v>239</v>
      </c>
      <c r="FZ42" s="2" t="s">
        <v>226</v>
      </c>
      <c r="GA42" s="2" t="s">
        <v>327</v>
      </c>
      <c r="GB42" s="2" t="s">
        <v>591</v>
      </c>
      <c r="GC42" s="2" t="s">
        <v>241</v>
      </c>
      <c r="GD42" s="2" t="s">
        <v>229</v>
      </c>
      <c r="GE42" s="4"/>
      <c r="GF42" s="8"/>
      <c r="GG42" s="4"/>
      <c r="GH42" s="8"/>
      <c r="GI42" s="7"/>
      <c r="GJ42" s="7"/>
      <c r="GK42" s="2" t="s">
        <v>239</v>
      </c>
      <c r="GL42" s="2" t="s">
        <v>226</v>
      </c>
      <c r="GM42" s="2" t="s">
        <v>830</v>
      </c>
      <c r="GN42" s="2" t="s">
        <v>831</v>
      </c>
      <c r="GO42" s="2" t="s">
        <v>241</v>
      </c>
      <c r="GP42" s="2" t="s">
        <v>229</v>
      </c>
      <c r="GQ42" s="4"/>
      <c r="GR42" s="8"/>
      <c r="GS42" s="4"/>
      <c r="GT42" s="8"/>
      <c r="GU42" s="7"/>
      <c r="GV42" s="7"/>
      <c r="GW42" s="2" t="s">
        <v>239</v>
      </c>
      <c r="GX42" s="2" t="s">
        <v>226</v>
      </c>
      <c r="GY42" s="2" t="s">
        <v>258</v>
      </c>
      <c r="GZ42" s="2" t="s">
        <v>832</v>
      </c>
      <c r="HA42" s="2" t="s">
        <v>241</v>
      </c>
      <c r="HB42" s="2" t="s">
        <v>229</v>
      </c>
      <c r="HC42" s="4"/>
      <c r="HD42" s="8"/>
      <c r="HE42" s="4"/>
      <c r="HF42" s="8"/>
      <c r="HG42" s="7"/>
      <c r="HH42" s="7"/>
      <c r="HI42" s="2" t="s">
        <v>266</v>
      </c>
      <c r="HJ42" s="2" t="s">
        <v>226</v>
      </c>
      <c r="HK42" s="2" t="s">
        <v>229</v>
      </c>
      <c r="HL42" s="2" t="s">
        <v>229</v>
      </c>
      <c r="HM42" s="2" t="s">
        <v>241</v>
      </c>
      <c r="HN42" s="2" t="s">
        <v>229</v>
      </c>
      <c r="HO42" s="4"/>
      <c r="HP42" s="8"/>
      <c r="HQ42" s="4"/>
      <c r="HR42" s="8"/>
      <c r="HS42" s="7"/>
      <c r="HT42" s="7"/>
      <c r="HU42" s="2" t="s">
        <v>239</v>
      </c>
      <c r="HV42" s="2" t="s">
        <v>226</v>
      </c>
      <c r="HW42" s="2" t="s">
        <v>833</v>
      </c>
      <c r="HX42" s="2" t="s">
        <v>834</v>
      </c>
      <c r="HY42" s="2" t="s">
        <v>241</v>
      </c>
      <c r="HZ42" s="2" t="s">
        <v>229</v>
      </c>
      <c r="IA42" s="4"/>
      <c r="IB42" s="8"/>
      <c r="IC42" s="4"/>
      <c r="ID42" s="8"/>
      <c r="IE42" s="7"/>
      <c r="IF42" s="7"/>
      <c r="IG42" s="2" t="s">
        <v>266</v>
      </c>
      <c r="IH42" s="2" t="s">
        <v>226</v>
      </c>
      <c r="II42" s="2" t="s">
        <v>229</v>
      </c>
      <c r="IJ42" s="2" t="s">
        <v>229</v>
      </c>
      <c r="IK42" s="2" t="s">
        <v>241</v>
      </c>
      <c r="IL42" s="2" t="s">
        <v>229</v>
      </c>
      <c r="IM42" s="4"/>
      <c r="IN42" s="8"/>
      <c r="IO42" s="4"/>
      <c r="IP42" s="8"/>
      <c r="IQ42" s="7"/>
      <c r="IR42" s="7"/>
      <c r="IS42" s="2" t="s">
        <v>267</v>
      </c>
      <c r="IT42" s="2" t="s">
        <v>226</v>
      </c>
      <c r="IU42" s="2" t="s">
        <v>229</v>
      </c>
      <c r="IV42" s="2" t="s">
        <v>229</v>
      </c>
      <c r="IW42" s="2" t="s">
        <v>241</v>
      </c>
      <c r="IX42" s="2" t="s">
        <v>229</v>
      </c>
      <c r="IY42" s="4"/>
      <c r="IZ42" s="8"/>
      <c r="JA42" s="4"/>
      <c r="JB42" s="8"/>
      <c r="JC42" s="7"/>
      <c r="JD42" s="7"/>
      <c r="JE42" s="2" t="s">
        <v>239</v>
      </c>
      <c r="JF42" s="2" t="s">
        <v>226</v>
      </c>
      <c r="JG42" s="2" t="s">
        <v>268</v>
      </c>
      <c r="JH42" s="2" t="s">
        <v>229</v>
      </c>
      <c r="JI42" s="2" t="s">
        <v>241</v>
      </c>
      <c r="JJ42" s="2" t="s">
        <v>229</v>
      </c>
      <c r="JK42" s="4"/>
      <c r="JL42" s="8"/>
      <c r="JM42" s="4"/>
      <c r="JN42" s="8"/>
      <c r="JO42" s="7"/>
      <c r="JP42" s="7"/>
      <c r="JQ42" s="2" t="s">
        <v>229</v>
      </c>
      <c r="JR42" s="2" t="s">
        <v>229</v>
      </c>
      <c r="JS42" s="2" t="s">
        <v>229</v>
      </c>
      <c r="JT42" s="2" t="s">
        <v>229</v>
      </c>
      <c r="JU42" s="2" t="s">
        <v>229</v>
      </c>
      <c r="JV42" s="2" t="s">
        <v>229</v>
      </c>
      <c r="JW42" s="4"/>
      <c r="JX42" s="8"/>
      <c r="JY42" s="4"/>
      <c r="JZ42" s="8"/>
      <c r="KA42" s="7"/>
      <c r="KB42" s="7"/>
      <c r="KC42" s="2" t="s">
        <v>239</v>
      </c>
      <c r="KD42" s="2" t="s">
        <v>226</v>
      </c>
      <c r="KE42" s="2" t="s">
        <v>270</v>
      </c>
      <c r="KF42" s="2" t="s">
        <v>835</v>
      </c>
      <c r="KG42" s="2" t="s">
        <v>241</v>
      </c>
      <c r="KH42" s="2" t="s">
        <v>229</v>
      </c>
      <c r="KI42" s="4"/>
      <c r="KJ42" s="8"/>
      <c r="KK42" s="4"/>
      <c r="KL42" s="8"/>
      <c r="KM42" s="7"/>
      <c r="KN42" s="7"/>
      <c r="KO42" s="2" t="s">
        <v>272</v>
      </c>
      <c r="KP42" s="2" t="s">
        <v>226</v>
      </c>
      <c r="KQ42" s="2" t="s">
        <v>229</v>
      </c>
      <c r="KR42" s="2" t="s">
        <v>229</v>
      </c>
      <c r="KS42" s="2" t="s">
        <v>241</v>
      </c>
      <c r="KT42" s="2" t="s">
        <v>229</v>
      </c>
      <c r="KU42" s="4"/>
      <c r="KV42" s="8"/>
      <c r="KW42" s="4"/>
      <c r="KX42" s="8"/>
      <c r="KY42" s="7"/>
      <c r="KZ42" s="7"/>
      <c r="LA42" s="2" t="s">
        <v>239</v>
      </c>
      <c r="LB42" s="2" t="s">
        <v>226</v>
      </c>
      <c r="LC42" s="2" t="s">
        <v>836</v>
      </c>
      <c r="LD42" s="2" t="s">
        <v>229</v>
      </c>
      <c r="LE42" s="2" t="s">
        <v>241</v>
      </c>
      <c r="LF42" s="2" t="s">
        <v>229</v>
      </c>
      <c r="LG42" s="4"/>
      <c r="LH42" s="8"/>
      <c r="LI42" s="4"/>
      <c r="LJ42" s="8"/>
      <c r="LK42" s="7"/>
      <c r="LL42" s="7"/>
      <c r="LM42" s="2" t="s">
        <v>239</v>
      </c>
      <c r="LN42" s="2" t="s">
        <v>226</v>
      </c>
      <c r="LO42" s="2" t="s">
        <v>335</v>
      </c>
      <c r="LP42" s="2" t="s">
        <v>229</v>
      </c>
      <c r="LQ42" s="2" t="s">
        <v>241</v>
      </c>
      <c r="LR42" s="2" t="s">
        <v>229</v>
      </c>
      <c r="LS42" s="4"/>
      <c r="LT42" s="8"/>
      <c r="LU42" s="4"/>
      <c r="LV42" s="8"/>
      <c r="LW42" s="7"/>
      <c r="LX42" s="7"/>
      <c r="LY42" s="2" t="s">
        <v>239</v>
      </c>
      <c r="LZ42" s="2" t="s">
        <v>275</v>
      </c>
      <c r="MA42" s="2" t="s">
        <v>439</v>
      </c>
      <c r="MB42" s="2" t="s">
        <v>837</v>
      </c>
      <c r="MC42" s="2" t="s">
        <v>241</v>
      </c>
      <c r="MD42" s="2" t="s">
        <v>229</v>
      </c>
      <c r="ME42" s="4"/>
      <c r="MF42" s="8"/>
      <c r="MG42" s="4"/>
      <c r="MH42" s="8"/>
      <c r="MI42" s="7"/>
      <c r="MJ42" s="7"/>
      <c r="MK42" s="2" t="s">
        <v>266</v>
      </c>
      <c r="ML42" s="2" t="s">
        <v>226</v>
      </c>
      <c r="MM42" s="2" t="s">
        <v>229</v>
      </c>
      <c r="MN42" s="2" t="s">
        <v>229</v>
      </c>
      <c r="MO42" s="2" t="s">
        <v>241</v>
      </c>
      <c r="MP42" s="2" t="s">
        <v>229</v>
      </c>
      <c r="MQ42" s="4"/>
      <c r="MR42" s="8"/>
      <c r="MS42" s="4"/>
      <c r="MT42" s="8"/>
      <c r="MU42" s="7"/>
      <c r="MV42" s="7"/>
      <c r="MW42" s="2" t="s">
        <v>239</v>
      </c>
      <c r="MX42" s="2" t="s">
        <v>226</v>
      </c>
      <c r="MY42" s="2" t="s">
        <v>723</v>
      </c>
      <c r="MZ42" s="2" t="s">
        <v>229</v>
      </c>
      <c r="NA42" s="2" t="s">
        <v>241</v>
      </c>
      <c r="NB42" s="2" t="s">
        <v>229</v>
      </c>
      <c r="NC42" s="4"/>
      <c r="ND42" s="8"/>
      <c r="NE42" s="4"/>
      <c r="NF42" s="8"/>
      <c r="NG42" s="7"/>
      <c r="NH42" s="7"/>
      <c r="NI42" s="2" t="s">
        <v>239</v>
      </c>
      <c r="NJ42" s="2" t="s">
        <v>260</v>
      </c>
      <c r="NK42" s="2" t="s">
        <v>838</v>
      </c>
      <c r="NL42" s="2" t="s">
        <v>839</v>
      </c>
      <c r="NM42" s="2" t="s">
        <v>241</v>
      </c>
      <c r="NN42" s="2" t="s">
        <v>229</v>
      </c>
      <c r="NO42" s="4"/>
      <c r="NP42" s="8"/>
      <c r="NQ42" s="4"/>
      <c r="NR42" s="8"/>
      <c r="NS42" s="7"/>
      <c r="NT42" s="7"/>
      <c r="NU42" s="2" t="s">
        <v>272</v>
      </c>
      <c r="NV42" s="2" t="s">
        <v>226</v>
      </c>
      <c r="NW42" s="2" t="s">
        <v>229</v>
      </c>
      <c r="NX42" s="2" t="s">
        <v>229</v>
      </c>
      <c r="NY42" s="2" t="s">
        <v>241</v>
      </c>
      <c r="NZ42" s="2" t="s">
        <v>229</v>
      </c>
      <c r="OA42" s="4"/>
      <c r="OB42" s="8"/>
      <c r="OC42" s="4"/>
      <c r="OD42" s="8"/>
      <c r="OE42" s="7"/>
      <c r="OF42" s="7"/>
      <c r="OG42" s="2" t="s">
        <v>239</v>
      </c>
      <c r="OH42" s="2" t="s">
        <v>226</v>
      </c>
      <c r="OI42" s="2" t="s">
        <v>229</v>
      </c>
      <c r="OJ42" s="2" t="s">
        <v>229</v>
      </c>
      <c r="OK42" s="2" t="s">
        <v>241</v>
      </c>
      <c r="OL42" s="2" t="s">
        <v>229</v>
      </c>
      <c r="OM42" s="4"/>
      <c r="ON42" s="8"/>
      <c r="OO42" s="4"/>
      <c r="OP42" s="8"/>
      <c r="OQ42" s="7"/>
      <c r="OR42" s="7"/>
      <c r="OS42" s="2" t="s">
        <v>229</v>
      </c>
      <c r="OT42" s="2" t="s">
        <v>229</v>
      </c>
      <c r="OU42" s="2" t="s">
        <v>229</v>
      </c>
      <c r="OV42" s="2" t="s">
        <v>229</v>
      </c>
      <c r="OW42" s="2" t="s">
        <v>229</v>
      </c>
      <c r="OX42" s="2" t="s">
        <v>229</v>
      </c>
      <c r="OY42" s="4"/>
      <c r="OZ42" s="8"/>
      <c r="PA42" s="4"/>
      <c r="PB42" s="8"/>
      <c r="PC42" s="7"/>
      <c r="PD42" s="7"/>
      <c r="PE42" s="2" t="s">
        <v>281</v>
      </c>
      <c r="PF42" s="2" t="s">
        <v>226</v>
      </c>
      <c r="PG42" s="2" t="s">
        <v>229</v>
      </c>
      <c r="PH42" s="2" t="s">
        <v>229</v>
      </c>
      <c r="PI42" s="2" t="s">
        <v>241</v>
      </c>
      <c r="PJ42" s="2" t="s">
        <v>229</v>
      </c>
      <c r="PK42" s="4"/>
      <c r="PL42" s="8"/>
      <c r="PM42" s="4"/>
      <c r="PN42" s="8"/>
      <c r="PO42" s="7"/>
      <c r="PP42" s="7"/>
      <c r="PQ42" s="2" t="s">
        <v>266</v>
      </c>
      <c r="PR42" s="2" t="s">
        <v>275</v>
      </c>
      <c r="PS42" s="2" t="s">
        <v>229</v>
      </c>
      <c r="PT42" s="2" t="s">
        <v>229</v>
      </c>
      <c r="PU42" s="2" t="s">
        <v>241</v>
      </c>
      <c r="PV42" s="2" t="s">
        <v>229</v>
      </c>
      <c r="PW42" s="4"/>
      <c r="PX42" s="8"/>
      <c r="PY42" s="4"/>
      <c r="PZ42" s="8"/>
      <c r="QA42" s="7"/>
      <c r="QB42" s="7"/>
      <c r="QC42" s="2" t="s">
        <v>281</v>
      </c>
      <c r="QD42" s="2" t="s">
        <v>226</v>
      </c>
      <c r="QE42" s="2" t="s">
        <v>229</v>
      </c>
      <c r="QF42" s="2" t="s">
        <v>229</v>
      </c>
      <c r="QG42" s="2" t="s">
        <v>241</v>
      </c>
      <c r="QH42" s="2" t="s">
        <v>229</v>
      </c>
      <c r="QI42" s="4"/>
      <c r="QJ42" s="8"/>
      <c r="QK42" s="4"/>
      <c r="QL42" s="8"/>
      <c r="QM42" s="7"/>
      <c r="QN42" s="7"/>
      <c r="QO42" s="2" t="s">
        <v>272</v>
      </c>
      <c r="QP42" s="2" t="s">
        <v>226</v>
      </c>
      <c r="QQ42" s="2" t="s">
        <v>229</v>
      </c>
      <c r="QR42" s="2" t="s">
        <v>229</v>
      </c>
      <c r="QS42" s="2" t="s">
        <v>241</v>
      </c>
      <c r="QT42" s="2" t="s">
        <v>229</v>
      </c>
      <c r="QU42" s="4"/>
      <c r="QV42" s="8"/>
      <c r="QW42" s="4"/>
      <c r="QX42" s="8"/>
      <c r="QY42" s="7"/>
      <c r="QZ42" s="7"/>
      <c r="RA42" s="2" t="s">
        <v>239</v>
      </c>
      <c r="RB42" s="2" t="s">
        <v>275</v>
      </c>
      <c r="RC42" s="2" t="s">
        <v>442</v>
      </c>
      <c r="RD42" s="2" t="s">
        <v>840</v>
      </c>
      <c r="RE42" s="2" t="s">
        <v>241</v>
      </c>
      <c r="RF42" s="2" t="s">
        <v>229</v>
      </c>
      <c r="RG42" s="4"/>
      <c r="RH42" s="8"/>
      <c r="RI42" s="4"/>
      <c r="RJ42" s="8"/>
      <c r="RK42" s="7"/>
      <c r="RL42" s="7"/>
      <c r="RM42" s="2" t="s">
        <v>229</v>
      </c>
      <c r="RN42" s="2" t="s">
        <v>229</v>
      </c>
      <c r="RO42" s="2" t="s">
        <v>229</v>
      </c>
      <c r="RP42" s="2" t="s">
        <v>229</v>
      </c>
      <c r="RQ42" s="2" t="s">
        <v>229</v>
      </c>
      <c r="RR42" s="2" t="s">
        <v>229</v>
      </c>
      <c r="RS42" s="4"/>
      <c r="RT42" s="8"/>
      <c r="RU42" s="4"/>
      <c r="RV42" s="8"/>
      <c r="RW42" s="7"/>
      <c r="RX42" s="7"/>
      <c r="RY42" s="2" t="s">
        <v>266</v>
      </c>
      <c r="RZ42" s="2" t="s">
        <v>275</v>
      </c>
      <c r="SA42" s="2" t="s">
        <v>229</v>
      </c>
      <c r="SB42" s="2" t="s">
        <v>229</v>
      </c>
      <c r="SC42" s="2" t="s">
        <v>241</v>
      </c>
      <c r="SD42" s="2" t="s">
        <v>229</v>
      </c>
      <c r="SE42" s="4">
        <v>78</v>
      </c>
      <c r="SF42" s="4"/>
      <c r="SG42" s="4"/>
      <c r="SH42" s="4"/>
      <c r="SI42" s="4"/>
      <c r="SJ42" s="4"/>
      <c r="SK42" s="4"/>
      <c r="SL42" s="4">
        <v>35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>
        <v>90</v>
      </c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>
        <v>60</v>
      </c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>
        <v>60</v>
      </c>
      <c r="VS42" s="4"/>
    </row>
    <row r="43">
      <c r="A43" s="2" t="s">
        <v>841</v>
      </c>
      <c r="B43" s="2" t="s">
        <v>216</v>
      </c>
      <c r="C43" s="2" t="s">
        <v>217</v>
      </c>
      <c r="D43" s="2" t="s">
        <v>218</v>
      </c>
      <c r="E43" s="2" t="s">
        <v>219</v>
      </c>
      <c r="F43" s="2" t="s">
        <v>678</v>
      </c>
      <c r="G43" s="2" t="s">
        <v>679</v>
      </c>
      <c r="H43" s="2" t="s">
        <v>680</v>
      </c>
      <c r="I43" s="2" t="s">
        <v>681</v>
      </c>
      <c r="J43" s="2" t="s">
        <v>285</v>
      </c>
      <c r="K43" s="2" t="s">
        <v>818</v>
      </c>
      <c r="L43" s="3">
        <v>40.18</v>
      </c>
      <c r="M43" s="3">
        <v>42.19</v>
      </c>
      <c r="N43" s="3">
        <v>79.99</v>
      </c>
      <c r="O43" s="2" t="s">
        <v>226</v>
      </c>
      <c r="P43" s="2" t="s">
        <v>618</v>
      </c>
      <c r="Q43" s="2" t="s">
        <v>228</v>
      </c>
      <c r="R43" s="2" t="s">
        <v>229</v>
      </c>
      <c r="S43" s="2" t="s">
        <v>229</v>
      </c>
      <c r="T43" s="2" t="s">
        <v>684</v>
      </c>
      <c r="U43" s="2" t="s">
        <v>733</v>
      </c>
      <c r="V43" s="2" t="s">
        <v>685</v>
      </c>
      <c r="W43" s="2" t="s">
        <v>686</v>
      </c>
      <c r="X43" s="2" t="s">
        <v>234</v>
      </c>
      <c r="Y43" s="2" t="s">
        <v>820</v>
      </c>
      <c r="Z43" s="4">
        <v>175</v>
      </c>
      <c r="AA43" s="4">
        <f>=ROUNDDOWN(11.6666666666667,0)</f>
      </c>
      <c r="AB43" s="5">
        <v>15</v>
      </c>
      <c r="AC43" s="2" t="s">
        <v>821</v>
      </c>
      <c r="AD43" s="4">
        <v>170</v>
      </c>
      <c r="AE43" s="4">
        <v>500</v>
      </c>
      <c r="AF43" s="6">
        <v>64</v>
      </c>
      <c r="AG43" s="6"/>
      <c r="AH43" s="7">
        <v>0.3333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>
        <v>15</v>
      </c>
      <c r="AQ43" s="8">
        <v>723.58</v>
      </c>
      <c r="AR43" s="4">
        <v>3</v>
      </c>
      <c r="AS43" s="8">
        <v>141.32</v>
      </c>
      <c r="AT43" s="7">
        <v>4</v>
      </c>
      <c r="AU43" s="7">
        <v>4.1202</v>
      </c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>
        <v>0.5044</v>
      </c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 t="s">
        <v>229</v>
      </c>
      <c r="BJ43" s="4">
        <v>15</v>
      </c>
      <c r="BK43" s="8">
        <v>723.58</v>
      </c>
      <c r="BL43" s="2" t="s">
        <v>842</v>
      </c>
      <c r="BM43" s="7">
        <v>1</v>
      </c>
      <c r="BN43" s="7">
        <v>1</v>
      </c>
      <c r="BO43" s="4">
        <v>11</v>
      </c>
      <c r="BP43" s="8">
        <v>548.35</v>
      </c>
      <c r="BQ43" s="4"/>
      <c r="BR43" s="8"/>
      <c r="BS43" s="7"/>
      <c r="BT43" s="7"/>
      <c r="BU43" s="2" t="s">
        <v>239</v>
      </c>
      <c r="BV43" s="2" t="s">
        <v>226</v>
      </c>
      <c r="BW43" s="2" t="s">
        <v>229</v>
      </c>
      <c r="BX43" s="2" t="s">
        <v>418</v>
      </c>
      <c r="BY43" s="2" t="s">
        <v>241</v>
      </c>
      <c r="BZ43" s="2" t="s">
        <v>229</v>
      </c>
      <c r="CA43" s="4">
        <v>1</v>
      </c>
      <c r="CB43" s="8">
        <v>43.55</v>
      </c>
      <c r="CC43" s="4"/>
      <c r="CD43" s="8"/>
      <c r="CE43" s="7"/>
      <c r="CF43" s="7"/>
      <c r="CG43" s="2" t="s">
        <v>239</v>
      </c>
      <c r="CH43" s="2" t="s">
        <v>226</v>
      </c>
      <c r="CI43" s="2" t="s">
        <v>419</v>
      </c>
      <c r="CJ43" s="2" t="s">
        <v>447</v>
      </c>
      <c r="CK43" s="2" t="s">
        <v>241</v>
      </c>
      <c r="CL43" s="2" t="s">
        <v>229</v>
      </c>
      <c r="CM43" s="4"/>
      <c r="CN43" s="8"/>
      <c r="CO43" s="4">
        <v>1</v>
      </c>
      <c r="CP43" s="8">
        <v>47.56</v>
      </c>
      <c r="CQ43" s="7">
        <v>-1</v>
      </c>
      <c r="CR43" s="7">
        <v>-1</v>
      </c>
      <c r="CS43" s="2" t="s">
        <v>239</v>
      </c>
      <c r="CT43" s="2" t="s">
        <v>226</v>
      </c>
      <c r="CU43" s="2" t="s">
        <v>258</v>
      </c>
      <c r="CV43" s="2" t="s">
        <v>843</v>
      </c>
      <c r="CW43" s="2" t="s">
        <v>241</v>
      </c>
      <c r="CX43" s="2" t="s">
        <v>229</v>
      </c>
      <c r="CY43" s="4">
        <v>1</v>
      </c>
      <c r="CZ43" s="8">
        <v>39.68</v>
      </c>
      <c r="DA43" s="4"/>
      <c r="DB43" s="8"/>
      <c r="DC43" s="7"/>
      <c r="DD43" s="7"/>
      <c r="DE43" s="2" t="s">
        <v>239</v>
      </c>
      <c r="DF43" s="2" t="s">
        <v>226</v>
      </c>
      <c r="DG43" s="2" t="s">
        <v>822</v>
      </c>
      <c r="DH43" s="2" t="s">
        <v>419</v>
      </c>
      <c r="DI43" s="2" t="s">
        <v>241</v>
      </c>
      <c r="DJ43" s="2" t="s">
        <v>229</v>
      </c>
      <c r="DK43" s="4"/>
      <c r="DL43" s="8"/>
      <c r="DM43" s="4"/>
      <c r="DN43" s="8"/>
      <c r="DO43" s="7"/>
      <c r="DP43" s="7"/>
      <c r="DQ43" s="2" t="s">
        <v>239</v>
      </c>
      <c r="DR43" s="2" t="s">
        <v>226</v>
      </c>
      <c r="DS43" s="2" t="s">
        <v>823</v>
      </c>
      <c r="DT43" s="2" t="s">
        <v>844</v>
      </c>
      <c r="DU43" s="2" t="s">
        <v>241</v>
      </c>
      <c r="DV43" s="2" t="s">
        <v>229</v>
      </c>
      <c r="DW43" s="4"/>
      <c r="DX43" s="8"/>
      <c r="DY43" s="4"/>
      <c r="DZ43" s="8"/>
      <c r="EA43" s="7"/>
      <c r="EB43" s="7"/>
      <c r="EC43" s="2" t="s">
        <v>239</v>
      </c>
      <c r="ED43" s="2" t="s">
        <v>226</v>
      </c>
      <c r="EE43" s="2" t="s">
        <v>825</v>
      </c>
      <c r="EF43" s="2" t="s">
        <v>307</v>
      </c>
      <c r="EG43" s="2" t="s">
        <v>241</v>
      </c>
      <c r="EH43" s="2" t="s">
        <v>229</v>
      </c>
      <c r="EI43" s="4"/>
      <c r="EJ43" s="8"/>
      <c r="EK43" s="4"/>
      <c r="EL43" s="8"/>
      <c r="EM43" s="7"/>
      <c r="EN43" s="7"/>
      <c r="EO43" s="2" t="s">
        <v>239</v>
      </c>
      <c r="EP43" s="2" t="s">
        <v>226</v>
      </c>
      <c r="EQ43" s="2" t="s">
        <v>429</v>
      </c>
      <c r="ER43" s="2" t="s">
        <v>845</v>
      </c>
      <c r="ES43" s="2" t="s">
        <v>241</v>
      </c>
      <c r="ET43" s="2" t="s">
        <v>229</v>
      </c>
      <c r="EU43" s="4"/>
      <c r="EV43" s="8"/>
      <c r="EW43" s="4"/>
      <c r="EX43" s="8"/>
      <c r="EY43" s="7"/>
      <c r="EZ43" s="7"/>
      <c r="FA43" s="2" t="s">
        <v>239</v>
      </c>
      <c r="FB43" s="2" t="s">
        <v>226</v>
      </c>
      <c r="FC43" s="2" t="s">
        <v>828</v>
      </c>
      <c r="FD43" s="2" t="s">
        <v>829</v>
      </c>
      <c r="FE43" s="2" t="s">
        <v>241</v>
      </c>
      <c r="FF43" s="2" t="s">
        <v>229</v>
      </c>
      <c r="FG43" s="4"/>
      <c r="FH43" s="8"/>
      <c r="FI43" s="4"/>
      <c r="FJ43" s="8"/>
      <c r="FK43" s="7"/>
      <c r="FL43" s="7"/>
      <c r="FM43" s="2" t="s">
        <v>239</v>
      </c>
      <c r="FN43" s="2" t="s">
        <v>226</v>
      </c>
      <c r="FO43" s="2" t="s">
        <v>822</v>
      </c>
      <c r="FP43" s="2" t="s">
        <v>846</v>
      </c>
      <c r="FQ43" s="2" t="s">
        <v>241</v>
      </c>
      <c r="FR43" s="2" t="s">
        <v>229</v>
      </c>
      <c r="FS43" s="4">
        <v>1</v>
      </c>
      <c r="FT43" s="8">
        <v>45.59</v>
      </c>
      <c r="FU43" s="4"/>
      <c r="FV43" s="8"/>
      <c r="FW43" s="7"/>
      <c r="FX43" s="7"/>
      <c r="FY43" s="2" t="s">
        <v>239</v>
      </c>
      <c r="FZ43" s="2" t="s">
        <v>226</v>
      </c>
      <c r="GA43" s="2" t="s">
        <v>327</v>
      </c>
      <c r="GB43" s="2" t="s">
        <v>847</v>
      </c>
      <c r="GC43" s="2" t="s">
        <v>241</v>
      </c>
      <c r="GD43" s="2" t="s">
        <v>229</v>
      </c>
      <c r="GE43" s="4"/>
      <c r="GF43" s="8"/>
      <c r="GG43" s="4">
        <v>2</v>
      </c>
      <c r="GH43" s="8">
        <v>93.76</v>
      </c>
      <c r="GI43" s="7">
        <v>-1</v>
      </c>
      <c r="GJ43" s="7">
        <v>-1</v>
      </c>
      <c r="GK43" s="2" t="s">
        <v>239</v>
      </c>
      <c r="GL43" s="2" t="s">
        <v>226</v>
      </c>
      <c r="GM43" s="2" t="s">
        <v>830</v>
      </c>
      <c r="GN43" s="2" t="s">
        <v>420</v>
      </c>
      <c r="GO43" s="2" t="s">
        <v>241</v>
      </c>
      <c r="GP43" s="2" t="s">
        <v>229</v>
      </c>
      <c r="GQ43" s="4"/>
      <c r="GR43" s="8"/>
      <c r="GS43" s="4"/>
      <c r="GT43" s="8"/>
      <c r="GU43" s="7"/>
      <c r="GV43" s="7"/>
      <c r="GW43" s="2" t="s">
        <v>239</v>
      </c>
      <c r="GX43" s="2" t="s">
        <v>226</v>
      </c>
      <c r="GY43" s="2" t="s">
        <v>258</v>
      </c>
      <c r="GZ43" s="2" t="s">
        <v>832</v>
      </c>
      <c r="HA43" s="2" t="s">
        <v>241</v>
      </c>
      <c r="HB43" s="2" t="s">
        <v>229</v>
      </c>
      <c r="HC43" s="4"/>
      <c r="HD43" s="8"/>
      <c r="HE43" s="4"/>
      <c r="HF43" s="8"/>
      <c r="HG43" s="7"/>
      <c r="HH43" s="7"/>
      <c r="HI43" s="2" t="s">
        <v>266</v>
      </c>
      <c r="HJ43" s="2" t="s">
        <v>226</v>
      </c>
      <c r="HK43" s="2" t="s">
        <v>229</v>
      </c>
      <c r="HL43" s="2" t="s">
        <v>229</v>
      </c>
      <c r="HM43" s="2" t="s">
        <v>241</v>
      </c>
      <c r="HN43" s="2" t="s">
        <v>229</v>
      </c>
      <c r="HO43" s="4">
        <v>1</v>
      </c>
      <c r="HP43" s="8">
        <v>46.41</v>
      </c>
      <c r="HQ43" s="4"/>
      <c r="HR43" s="8"/>
      <c r="HS43" s="7"/>
      <c r="HT43" s="7"/>
      <c r="HU43" s="2" t="s">
        <v>239</v>
      </c>
      <c r="HV43" s="2" t="s">
        <v>226</v>
      </c>
      <c r="HW43" s="2" t="s">
        <v>833</v>
      </c>
      <c r="HX43" s="2" t="s">
        <v>845</v>
      </c>
      <c r="HY43" s="2" t="s">
        <v>241</v>
      </c>
      <c r="HZ43" s="2" t="s">
        <v>229</v>
      </c>
      <c r="IA43" s="4"/>
      <c r="IB43" s="8"/>
      <c r="IC43" s="4"/>
      <c r="ID43" s="8"/>
      <c r="IE43" s="7"/>
      <c r="IF43" s="7"/>
      <c r="IG43" s="2" t="s">
        <v>266</v>
      </c>
      <c r="IH43" s="2" t="s">
        <v>226</v>
      </c>
      <c r="II43" s="2" t="s">
        <v>229</v>
      </c>
      <c r="IJ43" s="2" t="s">
        <v>229</v>
      </c>
      <c r="IK43" s="2" t="s">
        <v>241</v>
      </c>
      <c r="IL43" s="2" t="s">
        <v>229</v>
      </c>
      <c r="IM43" s="4"/>
      <c r="IN43" s="8"/>
      <c r="IO43" s="4"/>
      <c r="IP43" s="8"/>
      <c r="IQ43" s="7"/>
      <c r="IR43" s="7"/>
      <c r="IS43" s="2" t="s">
        <v>267</v>
      </c>
      <c r="IT43" s="2" t="s">
        <v>226</v>
      </c>
      <c r="IU43" s="2" t="s">
        <v>229</v>
      </c>
      <c r="IV43" s="2" t="s">
        <v>229</v>
      </c>
      <c r="IW43" s="2" t="s">
        <v>241</v>
      </c>
      <c r="IX43" s="2" t="s">
        <v>229</v>
      </c>
      <c r="IY43" s="4"/>
      <c r="IZ43" s="8"/>
      <c r="JA43" s="4"/>
      <c r="JB43" s="8"/>
      <c r="JC43" s="7"/>
      <c r="JD43" s="7"/>
      <c r="JE43" s="2" t="s">
        <v>239</v>
      </c>
      <c r="JF43" s="2" t="s">
        <v>226</v>
      </c>
      <c r="JG43" s="2" t="s">
        <v>268</v>
      </c>
      <c r="JH43" s="2" t="s">
        <v>229</v>
      </c>
      <c r="JI43" s="2" t="s">
        <v>241</v>
      </c>
      <c r="JJ43" s="2" t="s">
        <v>229</v>
      </c>
      <c r="JK43" s="4"/>
      <c r="JL43" s="8"/>
      <c r="JM43" s="4"/>
      <c r="JN43" s="8"/>
      <c r="JO43" s="7"/>
      <c r="JP43" s="7"/>
      <c r="JQ43" s="2" t="s">
        <v>229</v>
      </c>
      <c r="JR43" s="2" t="s">
        <v>229</v>
      </c>
      <c r="JS43" s="2" t="s">
        <v>229</v>
      </c>
      <c r="JT43" s="2" t="s">
        <v>229</v>
      </c>
      <c r="JU43" s="2" t="s">
        <v>229</v>
      </c>
      <c r="JV43" s="2" t="s">
        <v>229</v>
      </c>
      <c r="JW43" s="4"/>
      <c r="JX43" s="8"/>
      <c r="JY43" s="4"/>
      <c r="JZ43" s="8"/>
      <c r="KA43" s="7"/>
      <c r="KB43" s="7"/>
      <c r="KC43" s="2" t="s">
        <v>239</v>
      </c>
      <c r="KD43" s="2" t="s">
        <v>226</v>
      </c>
      <c r="KE43" s="2" t="s">
        <v>270</v>
      </c>
      <c r="KF43" s="2" t="s">
        <v>848</v>
      </c>
      <c r="KG43" s="2" t="s">
        <v>241</v>
      </c>
      <c r="KH43" s="2" t="s">
        <v>229</v>
      </c>
      <c r="KI43" s="4"/>
      <c r="KJ43" s="8"/>
      <c r="KK43" s="4"/>
      <c r="KL43" s="8"/>
      <c r="KM43" s="7"/>
      <c r="KN43" s="7"/>
      <c r="KO43" s="2" t="s">
        <v>272</v>
      </c>
      <c r="KP43" s="2" t="s">
        <v>226</v>
      </c>
      <c r="KQ43" s="2" t="s">
        <v>229</v>
      </c>
      <c r="KR43" s="2" t="s">
        <v>229</v>
      </c>
      <c r="KS43" s="2" t="s">
        <v>241</v>
      </c>
      <c r="KT43" s="2" t="s">
        <v>229</v>
      </c>
      <c r="KU43" s="4"/>
      <c r="KV43" s="8"/>
      <c r="KW43" s="4"/>
      <c r="KX43" s="8"/>
      <c r="KY43" s="7"/>
      <c r="KZ43" s="7"/>
      <c r="LA43" s="2" t="s">
        <v>239</v>
      </c>
      <c r="LB43" s="2" t="s">
        <v>226</v>
      </c>
      <c r="LC43" s="2" t="s">
        <v>836</v>
      </c>
      <c r="LD43" s="2" t="s">
        <v>229</v>
      </c>
      <c r="LE43" s="2" t="s">
        <v>241</v>
      </c>
      <c r="LF43" s="2" t="s">
        <v>229</v>
      </c>
      <c r="LG43" s="4"/>
      <c r="LH43" s="8"/>
      <c r="LI43" s="4"/>
      <c r="LJ43" s="8"/>
      <c r="LK43" s="7"/>
      <c r="LL43" s="7"/>
      <c r="LM43" s="2" t="s">
        <v>239</v>
      </c>
      <c r="LN43" s="2" t="s">
        <v>226</v>
      </c>
      <c r="LO43" s="2" t="s">
        <v>335</v>
      </c>
      <c r="LP43" s="2" t="s">
        <v>229</v>
      </c>
      <c r="LQ43" s="2" t="s">
        <v>241</v>
      </c>
      <c r="LR43" s="2" t="s">
        <v>229</v>
      </c>
      <c r="LS43" s="4"/>
      <c r="LT43" s="8"/>
      <c r="LU43" s="4"/>
      <c r="LV43" s="8"/>
      <c r="LW43" s="7"/>
      <c r="LX43" s="7"/>
      <c r="LY43" s="2" t="s">
        <v>239</v>
      </c>
      <c r="LZ43" s="2" t="s">
        <v>275</v>
      </c>
      <c r="MA43" s="2" t="s">
        <v>439</v>
      </c>
      <c r="MB43" s="2" t="s">
        <v>462</v>
      </c>
      <c r="MC43" s="2" t="s">
        <v>241</v>
      </c>
      <c r="MD43" s="2" t="s">
        <v>229</v>
      </c>
      <c r="ME43" s="4"/>
      <c r="MF43" s="8"/>
      <c r="MG43" s="4"/>
      <c r="MH43" s="8"/>
      <c r="MI43" s="7"/>
      <c r="MJ43" s="7"/>
      <c r="MK43" s="2" t="s">
        <v>266</v>
      </c>
      <c r="ML43" s="2" t="s">
        <v>226</v>
      </c>
      <c r="MM43" s="2" t="s">
        <v>229</v>
      </c>
      <c r="MN43" s="2" t="s">
        <v>229</v>
      </c>
      <c r="MO43" s="2" t="s">
        <v>241</v>
      </c>
      <c r="MP43" s="2" t="s">
        <v>229</v>
      </c>
      <c r="MQ43" s="4"/>
      <c r="MR43" s="8"/>
      <c r="MS43" s="4"/>
      <c r="MT43" s="8"/>
      <c r="MU43" s="7"/>
      <c r="MV43" s="7"/>
      <c r="MW43" s="2" t="s">
        <v>239</v>
      </c>
      <c r="MX43" s="2" t="s">
        <v>226</v>
      </c>
      <c r="MY43" s="2" t="s">
        <v>723</v>
      </c>
      <c r="MZ43" s="2" t="s">
        <v>229</v>
      </c>
      <c r="NA43" s="2" t="s">
        <v>241</v>
      </c>
      <c r="NB43" s="2" t="s">
        <v>229</v>
      </c>
      <c r="NC43" s="4"/>
      <c r="ND43" s="8"/>
      <c r="NE43" s="4"/>
      <c r="NF43" s="8"/>
      <c r="NG43" s="7"/>
      <c r="NH43" s="7"/>
      <c r="NI43" s="2" t="s">
        <v>239</v>
      </c>
      <c r="NJ43" s="2" t="s">
        <v>260</v>
      </c>
      <c r="NK43" s="2" t="s">
        <v>838</v>
      </c>
      <c r="NL43" s="2" t="s">
        <v>849</v>
      </c>
      <c r="NM43" s="2" t="s">
        <v>241</v>
      </c>
      <c r="NN43" s="2" t="s">
        <v>229</v>
      </c>
      <c r="NO43" s="4"/>
      <c r="NP43" s="8"/>
      <c r="NQ43" s="4"/>
      <c r="NR43" s="8"/>
      <c r="NS43" s="7"/>
      <c r="NT43" s="7"/>
      <c r="NU43" s="2" t="s">
        <v>272</v>
      </c>
      <c r="NV43" s="2" t="s">
        <v>226</v>
      </c>
      <c r="NW43" s="2" t="s">
        <v>229</v>
      </c>
      <c r="NX43" s="2" t="s">
        <v>229</v>
      </c>
      <c r="NY43" s="2" t="s">
        <v>241</v>
      </c>
      <c r="NZ43" s="2" t="s">
        <v>229</v>
      </c>
      <c r="OA43" s="4"/>
      <c r="OB43" s="8"/>
      <c r="OC43" s="4"/>
      <c r="OD43" s="8"/>
      <c r="OE43" s="7"/>
      <c r="OF43" s="7"/>
      <c r="OG43" s="2" t="s">
        <v>239</v>
      </c>
      <c r="OH43" s="2" t="s">
        <v>226</v>
      </c>
      <c r="OI43" s="2" t="s">
        <v>229</v>
      </c>
      <c r="OJ43" s="2" t="s">
        <v>229</v>
      </c>
      <c r="OK43" s="2" t="s">
        <v>241</v>
      </c>
      <c r="OL43" s="2" t="s">
        <v>229</v>
      </c>
      <c r="OM43" s="4"/>
      <c r="ON43" s="8"/>
      <c r="OO43" s="4"/>
      <c r="OP43" s="8"/>
      <c r="OQ43" s="7"/>
      <c r="OR43" s="7"/>
      <c r="OS43" s="2" t="s">
        <v>229</v>
      </c>
      <c r="OT43" s="2" t="s">
        <v>229</v>
      </c>
      <c r="OU43" s="2" t="s">
        <v>229</v>
      </c>
      <c r="OV43" s="2" t="s">
        <v>229</v>
      </c>
      <c r="OW43" s="2" t="s">
        <v>229</v>
      </c>
      <c r="OX43" s="2" t="s">
        <v>229</v>
      </c>
      <c r="OY43" s="4"/>
      <c r="OZ43" s="8"/>
      <c r="PA43" s="4"/>
      <c r="PB43" s="8"/>
      <c r="PC43" s="7"/>
      <c r="PD43" s="7"/>
      <c r="PE43" s="2" t="s">
        <v>281</v>
      </c>
      <c r="PF43" s="2" t="s">
        <v>226</v>
      </c>
      <c r="PG43" s="2" t="s">
        <v>229</v>
      </c>
      <c r="PH43" s="2" t="s">
        <v>229</v>
      </c>
      <c r="PI43" s="2" t="s">
        <v>241</v>
      </c>
      <c r="PJ43" s="2" t="s">
        <v>229</v>
      </c>
      <c r="PK43" s="4"/>
      <c r="PL43" s="8"/>
      <c r="PM43" s="4"/>
      <c r="PN43" s="8"/>
      <c r="PO43" s="7"/>
      <c r="PP43" s="7"/>
      <c r="PQ43" s="2" t="s">
        <v>266</v>
      </c>
      <c r="PR43" s="2" t="s">
        <v>275</v>
      </c>
      <c r="PS43" s="2" t="s">
        <v>229</v>
      </c>
      <c r="PT43" s="2" t="s">
        <v>229</v>
      </c>
      <c r="PU43" s="2" t="s">
        <v>241</v>
      </c>
      <c r="PV43" s="2" t="s">
        <v>229</v>
      </c>
      <c r="PW43" s="4"/>
      <c r="PX43" s="8"/>
      <c r="PY43" s="4"/>
      <c r="PZ43" s="8"/>
      <c r="QA43" s="7"/>
      <c r="QB43" s="7"/>
      <c r="QC43" s="2" t="s">
        <v>281</v>
      </c>
      <c r="QD43" s="2" t="s">
        <v>226</v>
      </c>
      <c r="QE43" s="2" t="s">
        <v>229</v>
      </c>
      <c r="QF43" s="2" t="s">
        <v>229</v>
      </c>
      <c r="QG43" s="2" t="s">
        <v>241</v>
      </c>
      <c r="QH43" s="2" t="s">
        <v>229</v>
      </c>
      <c r="QI43" s="4"/>
      <c r="QJ43" s="8"/>
      <c r="QK43" s="4"/>
      <c r="QL43" s="8"/>
      <c r="QM43" s="7"/>
      <c r="QN43" s="7"/>
      <c r="QO43" s="2" t="s">
        <v>272</v>
      </c>
      <c r="QP43" s="2" t="s">
        <v>226</v>
      </c>
      <c r="QQ43" s="2" t="s">
        <v>229</v>
      </c>
      <c r="QR43" s="2" t="s">
        <v>229</v>
      </c>
      <c r="QS43" s="2" t="s">
        <v>241</v>
      </c>
      <c r="QT43" s="2" t="s">
        <v>229</v>
      </c>
      <c r="QU43" s="4"/>
      <c r="QV43" s="8"/>
      <c r="QW43" s="4"/>
      <c r="QX43" s="8"/>
      <c r="QY43" s="7"/>
      <c r="QZ43" s="7"/>
      <c r="RA43" s="2" t="s">
        <v>239</v>
      </c>
      <c r="RB43" s="2" t="s">
        <v>275</v>
      </c>
      <c r="RC43" s="2" t="s">
        <v>442</v>
      </c>
      <c r="RD43" s="2" t="s">
        <v>610</v>
      </c>
      <c r="RE43" s="2" t="s">
        <v>241</v>
      </c>
      <c r="RF43" s="2" t="s">
        <v>229</v>
      </c>
      <c r="RG43" s="4"/>
      <c r="RH43" s="8"/>
      <c r="RI43" s="4"/>
      <c r="RJ43" s="8"/>
      <c r="RK43" s="7"/>
      <c r="RL43" s="7"/>
      <c r="RM43" s="2" t="s">
        <v>229</v>
      </c>
      <c r="RN43" s="2" t="s">
        <v>229</v>
      </c>
      <c r="RO43" s="2" t="s">
        <v>229</v>
      </c>
      <c r="RP43" s="2" t="s">
        <v>229</v>
      </c>
      <c r="RQ43" s="2" t="s">
        <v>229</v>
      </c>
      <c r="RR43" s="2" t="s">
        <v>229</v>
      </c>
      <c r="RS43" s="4"/>
      <c r="RT43" s="8"/>
      <c r="RU43" s="4"/>
      <c r="RV43" s="8"/>
      <c r="RW43" s="7"/>
      <c r="RX43" s="7"/>
      <c r="RY43" s="2" t="s">
        <v>266</v>
      </c>
      <c r="RZ43" s="2" t="s">
        <v>275</v>
      </c>
      <c r="SA43" s="2" t="s">
        <v>229</v>
      </c>
      <c r="SB43" s="2" t="s">
        <v>229</v>
      </c>
      <c r="SC43" s="2" t="s">
        <v>241</v>
      </c>
      <c r="SD43" s="2" t="s">
        <v>229</v>
      </c>
      <c r="SE43" s="4">
        <v>175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>
        <v>170</v>
      </c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>
        <v>180</v>
      </c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>
        <v>150</v>
      </c>
      <c r="VS43" s="4"/>
    </row>
    <row r="44">
      <c r="A44" s="2" t="s">
        <v>850</v>
      </c>
      <c r="B44" s="2" t="s">
        <v>216</v>
      </c>
      <c r="C44" s="2" t="s">
        <v>217</v>
      </c>
      <c r="D44" s="2" t="s">
        <v>218</v>
      </c>
      <c r="E44" s="2" t="s">
        <v>219</v>
      </c>
      <c r="F44" s="2" t="s">
        <v>678</v>
      </c>
      <c r="G44" s="2" t="s">
        <v>679</v>
      </c>
      <c r="H44" s="2" t="s">
        <v>680</v>
      </c>
      <c r="I44" s="2" t="s">
        <v>681</v>
      </c>
      <c r="J44" s="2" t="s">
        <v>312</v>
      </c>
      <c r="K44" s="2" t="s">
        <v>818</v>
      </c>
      <c r="L44" s="3">
        <v>45.36</v>
      </c>
      <c r="M44" s="3">
        <v>47.63</v>
      </c>
      <c r="N44" s="3">
        <v>89.99</v>
      </c>
      <c r="O44" s="2" t="s">
        <v>226</v>
      </c>
      <c r="P44" s="2" t="s">
        <v>618</v>
      </c>
      <c r="Q44" s="2" t="s">
        <v>228</v>
      </c>
      <c r="R44" s="2" t="s">
        <v>229</v>
      </c>
      <c r="S44" s="2" t="s">
        <v>819</v>
      </c>
      <c r="T44" s="2" t="s">
        <v>684</v>
      </c>
      <c r="U44" s="2" t="s">
        <v>733</v>
      </c>
      <c r="V44" s="2" t="s">
        <v>685</v>
      </c>
      <c r="W44" s="2" t="s">
        <v>686</v>
      </c>
      <c r="X44" s="2" t="s">
        <v>234</v>
      </c>
      <c r="Y44" s="2" t="s">
        <v>820</v>
      </c>
      <c r="Z44" s="4">
        <v>141</v>
      </c>
      <c r="AA44" s="4">
        <f>=ROUNDDOWN(10.0714285714286,0)</f>
      </c>
      <c r="AB44" s="5">
        <v>14</v>
      </c>
      <c r="AC44" s="2" t="s">
        <v>821</v>
      </c>
      <c r="AD44" s="4">
        <v>130</v>
      </c>
      <c r="AE44" s="4">
        <v>380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>
        <v>14</v>
      </c>
      <c r="AQ44" s="8">
        <v>710.85</v>
      </c>
      <c r="AR44" s="4">
        <v>30</v>
      </c>
      <c r="AS44" s="8">
        <v>1649.95</v>
      </c>
      <c r="AT44" s="7">
        <v>-0.5333</v>
      </c>
      <c r="AU44" s="7">
        <v>-0.5692</v>
      </c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>
        <v>0.4956</v>
      </c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 t="s">
        <v>229</v>
      </c>
      <c r="BJ44" s="4">
        <v>14</v>
      </c>
      <c r="BK44" s="8">
        <v>710.85</v>
      </c>
      <c r="BL44" s="2" t="s">
        <v>851</v>
      </c>
      <c r="BM44" s="7">
        <v>1</v>
      </c>
      <c r="BN44" s="7">
        <v>1</v>
      </c>
      <c r="BO44" s="4">
        <v>6</v>
      </c>
      <c r="BP44" s="8">
        <v>336.42</v>
      </c>
      <c r="BQ44" s="4">
        <v>17</v>
      </c>
      <c r="BR44" s="8">
        <v>953.19</v>
      </c>
      <c r="BS44" s="7">
        <v>-0.6471</v>
      </c>
      <c r="BT44" s="7">
        <v>-0.6471</v>
      </c>
      <c r="BU44" s="2" t="s">
        <v>239</v>
      </c>
      <c r="BV44" s="2" t="s">
        <v>226</v>
      </c>
      <c r="BW44" s="2" t="s">
        <v>229</v>
      </c>
      <c r="BX44" s="2" t="s">
        <v>531</v>
      </c>
      <c r="BY44" s="2" t="s">
        <v>241</v>
      </c>
      <c r="BZ44" s="2" t="s">
        <v>229</v>
      </c>
      <c r="CA44" s="4">
        <v>4</v>
      </c>
      <c r="CB44" s="8">
        <v>195.96</v>
      </c>
      <c r="CC44" s="4"/>
      <c r="CD44" s="8"/>
      <c r="CE44" s="7"/>
      <c r="CF44" s="7"/>
      <c r="CG44" s="2" t="s">
        <v>239</v>
      </c>
      <c r="CH44" s="2" t="s">
        <v>226</v>
      </c>
      <c r="CI44" s="2" t="s">
        <v>419</v>
      </c>
      <c r="CJ44" s="2" t="s">
        <v>422</v>
      </c>
      <c r="CK44" s="2" t="s">
        <v>241</v>
      </c>
      <c r="CL44" s="2" t="s">
        <v>229</v>
      </c>
      <c r="CM44" s="4"/>
      <c r="CN44" s="8"/>
      <c r="CO44" s="4">
        <v>2</v>
      </c>
      <c r="CP44" s="8">
        <v>112.66</v>
      </c>
      <c r="CQ44" s="7">
        <v>-1</v>
      </c>
      <c r="CR44" s="7">
        <v>-1</v>
      </c>
      <c r="CS44" s="2" t="s">
        <v>239</v>
      </c>
      <c r="CT44" s="2" t="s">
        <v>226</v>
      </c>
      <c r="CU44" s="2" t="s">
        <v>258</v>
      </c>
      <c r="CV44" s="2" t="s">
        <v>852</v>
      </c>
      <c r="CW44" s="2" t="s">
        <v>241</v>
      </c>
      <c r="CX44" s="2" t="s">
        <v>229</v>
      </c>
      <c r="CY44" s="4"/>
      <c r="CZ44" s="8"/>
      <c r="DA44" s="4"/>
      <c r="DB44" s="8"/>
      <c r="DC44" s="7"/>
      <c r="DD44" s="7"/>
      <c r="DE44" s="2" t="s">
        <v>239</v>
      </c>
      <c r="DF44" s="2" t="s">
        <v>226</v>
      </c>
      <c r="DG44" s="2" t="s">
        <v>822</v>
      </c>
      <c r="DH44" s="2" t="s">
        <v>853</v>
      </c>
      <c r="DI44" s="2" t="s">
        <v>241</v>
      </c>
      <c r="DJ44" s="2" t="s">
        <v>229</v>
      </c>
      <c r="DK44" s="4"/>
      <c r="DL44" s="8"/>
      <c r="DM44" s="4">
        <v>4</v>
      </c>
      <c r="DN44" s="8">
        <v>211.64</v>
      </c>
      <c r="DO44" s="7">
        <v>-1</v>
      </c>
      <c r="DP44" s="7">
        <v>-1</v>
      </c>
      <c r="DQ44" s="2" t="s">
        <v>239</v>
      </c>
      <c r="DR44" s="2" t="s">
        <v>226</v>
      </c>
      <c r="DS44" s="2" t="s">
        <v>823</v>
      </c>
      <c r="DT44" s="2" t="s">
        <v>839</v>
      </c>
      <c r="DU44" s="2" t="s">
        <v>241</v>
      </c>
      <c r="DV44" s="2" t="s">
        <v>229</v>
      </c>
      <c r="DW44" s="4"/>
      <c r="DX44" s="8"/>
      <c r="DY44" s="4"/>
      <c r="DZ44" s="8"/>
      <c r="EA44" s="7"/>
      <c r="EB44" s="7"/>
      <c r="EC44" s="2" t="s">
        <v>239</v>
      </c>
      <c r="ED44" s="2" t="s">
        <v>226</v>
      </c>
      <c r="EE44" s="2" t="s">
        <v>825</v>
      </c>
      <c r="EF44" s="2" t="s">
        <v>854</v>
      </c>
      <c r="EG44" s="2" t="s">
        <v>241</v>
      </c>
      <c r="EH44" s="2" t="s">
        <v>229</v>
      </c>
      <c r="EI44" s="4">
        <v>1</v>
      </c>
      <c r="EJ44" s="8">
        <v>45.65</v>
      </c>
      <c r="EK44" s="4">
        <v>1</v>
      </c>
      <c r="EL44" s="8">
        <v>53.26</v>
      </c>
      <c r="EM44" s="7"/>
      <c r="EN44" s="7">
        <v>-0.1429</v>
      </c>
      <c r="EO44" s="2" t="s">
        <v>239</v>
      </c>
      <c r="EP44" s="2" t="s">
        <v>226</v>
      </c>
      <c r="EQ44" s="2" t="s">
        <v>429</v>
      </c>
      <c r="ER44" s="2" t="s">
        <v>855</v>
      </c>
      <c r="ES44" s="2" t="s">
        <v>241</v>
      </c>
      <c r="ET44" s="2" t="s">
        <v>229</v>
      </c>
      <c r="EU44" s="4"/>
      <c r="EV44" s="8"/>
      <c r="EW44" s="4"/>
      <c r="EX44" s="8"/>
      <c r="EY44" s="7"/>
      <c r="EZ44" s="7"/>
      <c r="FA44" s="2" t="s">
        <v>239</v>
      </c>
      <c r="FB44" s="2" t="s">
        <v>226</v>
      </c>
      <c r="FC44" s="2" t="s">
        <v>828</v>
      </c>
      <c r="FD44" s="2" t="s">
        <v>454</v>
      </c>
      <c r="FE44" s="2" t="s">
        <v>241</v>
      </c>
      <c r="FF44" s="2" t="s">
        <v>229</v>
      </c>
      <c r="FG44" s="4"/>
      <c r="FH44" s="8"/>
      <c r="FI44" s="4"/>
      <c r="FJ44" s="8"/>
      <c r="FK44" s="7"/>
      <c r="FL44" s="7"/>
      <c r="FM44" s="2" t="s">
        <v>239</v>
      </c>
      <c r="FN44" s="2" t="s">
        <v>226</v>
      </c>
      <c r="FO44" s="2" t="s">
        <v>822</v>
      </c>
      <c r="FP44" s="2" t="s">
        <v>229</v>
      </c>
      <c r="FQ44" s="2" t="s">
        <v>241</v>
      </c>
      <c r="FR44" s="2" t="s">
        <v>229</v>
      </c>
      <c r="FS44" s="4">
        <v>1</v>
      </c>
      <c r="FT44" s="8">
        <v>44.28</v>
      </c>
      <c r="FU44" s="4"/>
      <c r="FV44" s="8"/>
      <c r="FW44" s="7"/>
      <c r="FX44" s="7"/>
      <c r="FY44" s="2" t="s">
        <v>239</v>
      </c>
      <c r="FZ44" s="2" t="s">
        <v>226</v>
      </c>
      <c r="GA44" s="2" t="s">
        <v>327</v>
      </c>
      <c r="GB44" s="2" t="s">
        <v>856</v>
      </c>
      <c r="GC44" s="2" t="s">
        <v>241</v>
      </c>
      <c r="GD44" s="2" t="s">
        <v>229</v>
      </c>
      <c r="GE44" s="4">
        <v>1</v>
      </c>
      <c r="GF44" s="8">
        <v>52.92</v>
      </c>
      <c r="GG44" s="4">
        <v>4</v>
      </c>
      <c r="GH44" s="8">
        <v>211.68</v>
      </c>
      <c r="GI44" s="7">
        <v>-0.75</v>
      </c>
      <c r="GJ44" s="7">
        <v>-0.75</v>
      </c>
      <c r="GK44" s="2" t="s">
        <v>239</v>
      </c>
      <c r="GL44" s="2" t="s">
        <v>226</v>
      </c>
      <c r="GM44" s="2" t="s">
        <v>830</v>
      </c>
      <c r="GN44" s="2" t="s">
        <v>852</v>
      </c>
      <c r="GO44" s="2" t="s">
        <v>241</v>
      </c>
      <c r="GP44" s="2" t="s">
        <v>229</v>
      </c>
      <c r="GQ44" s="4"/>
      <c r="GR44" s="8"/>
      <c r="GS44" s="4">
        <v>1</v>
      </c>
      <c r="GT44" s="8">
        <v>53.26</v>
      </c>
      <c r="GU44" s="7">
        <v>-1</v>
      </c>
      <c r="GV44" s="7">
        <v>-1</v>
      </c>
      <c r="GW44" s="2" t="s">
        <v>239</v>
      </c>
      <c r="GX44" s="2" t="s">
        <v>226</v>
      </c>
      <c r="GY44" s="2" t="s">
        <v>258</v>
      </c>
      <c r="GZ44" s="2" t="s">
        <v>422</v>
      </c>
      <c r="HA44" s="2" t="s">
        <v>241</v>
      </c>
      <c r="HB44" s="2" t="s">
        <v>229</v>
      </c>
      <c r="HC44" s="4"/>
      <c r="HD44" s="8"/>
      <c r="HE44" s="4"/>
      <c r="HF44" s="8"/>
      <c r="HG44" s="7"/>
      <c r="HH44" s="7"/>
      <c r="HI44" s="2" t="s">
        <v>266</v>
      </c>
      <c r="HJ44" s="2" t="s">
        <v>226</v>
      </c>
      <c r="HK44" s="2" t="s">
        <v>229</v>
      </c>
      <c r="HL44" s="2" t="s">
        <v>229</v>
      </c>
      <c r="HM44" s="2" t="s">
        <v>241</v>
      </c>
      <c r="HN44" s="2" t="s">
        <v>229</v>
      </c>
      <c r="HO44" s="4">
        <v>1</v>
      </c>
      <c r="HP44" s="8">
        <v>35.62</v>
      </c>
      <c r="HQ44" s="4">
        <v>1</v>
      </c>
      <c r="HR44" s="8">
        <v>54.26</v>
      </c>
      <c r="HS44" s="7"/>
      <c r="HT44" s="7">
        <v>-0.3435</v>
      </c>
      <c r="HU44" s="2" t="s">
        <v>239</v>
      </c>
      <c r="HV44" s="2" t="s">
        <v>226</v>
      </c>
      <c r="HW44" s="2" t="s">
        <v>833</v>
      </c>
      <c r="HX44" s="2" t="s">
        <v>857</v>
      </c>
      <c r="HY44" s="2" t="s">
        <v>241</v>
      </c>
      <c r="HZ44" s="2" t="s">
        <v>229</v>
      </c>
      <c r="IA44" s="4"/>
      <c r="IB44" s="8"/>
      <c r="IC44" s="4"/>
      <c r="ID44" s="8"/>
      <c r="IE44" s="7"/>
      <c r="IF44" s="7"/>
      <c r="IG44" s="2" t="s">
        <v>266</v>
      </c>
      <c r="IH44" s="2" t="s">
        <v>226</v>
      </c>
      <c r="II44" s="2" t="s">
        <v>229</v>
      </c>
      <c r="IJ44" s="2" t="s">
        <v>229</v>
      </c>
      <c r="IK44" s="2" t="s">
        <v>241</v>
      </c>
      <c r="IL44" s="2" t="s">
        <v>229</v>
      </c>
      <c r="IM44" s="4"/>
      <c r="IN44" s="8"/>
      <c r="IO44" s="4"/>
      <c r="IP44" s="8"/>
      <c r="IQ44" s="7"/>
      <c r="IR44" s="7"/>
      <c r="IS44" s="2" t="s">
        <v>267</v>
      </c>
      <c r="IT44" s="2" t="s">
        <v>226</v>
      </c>
      <c r="IU44" s="2" t="s">
        <v>229</v>
      </c>
      <c r="IV44" s="2" t="s">
        <v>229</v>
      </c>
      <c r="IW44" s="2" t="s">
        <v>241</v>
      </c>
      <c r="IX44" s="2" t="s">
        <v>229</v>
      </c>
      <c r="IY44" s="4"/>
      <c r="IZ44" s="8"/>
      <c r="JA44" s="4"/>
      <c r="JB44" s="8"/>
      <c r="JC44" s="7"/>
      <c r="JD44" s="7"/>
      <c r="JE44" s="2" t="s">
        <v>239</v>
      </c>
      <c r="JF44" s="2" t="s">
        <v>226</v>
      </c>
      <c r="JG44" s="2" t="s">
        <v>268</v>
      </c>
      <c r="JH44" s="2" t="s">
        <v>229</v>
      </c>
      <c r="JI44" s="2" t="s">
        <v>241</v>
      </c>
      <c r="JJ44" s="2" t="s">
        <v>229</v>
      </c>
      <c r="JK44" s="4"/>
      <c r="JL44" s="8"/>
      <c r="JM44" s="4"/>
      <c r="JN44" s="8"/>
      <c r="JO44" s="7"/>
      <c r="JP44" s="7"/>
      <c r="JQ44" s="2" t="s">
        <v>229</v>
      </c>
      <c r="JR44" s="2" t="s">
        <v>229</v>
      </c>
      <c r="JS44" s="2" t="s">
        <v>229</v>
      </c>
      <c r="JT44" s="2" t="s">
        <v>229</v>
      </c>
      <c r="JU44" s="2" t="s">
        <v>229</v>
      </c>
      <c r="JV44" s="2" t="s">
        <v>229</v>
      </c>
      <c r="JW44" s="4"/>
      <c r="JX44" s="8"/>
      <c r="JY44" s="4"/>
      <c r="JZ44" s="8"/>
      <c r="KA44" s="7"/>
      <c r="KB44" s="7"/>
      <c r="KC44" s="2" t="s">
        <v>239</v>
      </c>
      <c r="KD44" s="2" t="s">
        <v>226</v>
      </c>
      <c r="KE44" s="2" t="s">
        <v>270</v>
      </c>
      <c r="KF44" s="2" t="s">
        <v>858</v>
      </c>
      <c r="KG44" s="2" t="s">
        <v>241</v>
      </c>
      <c r="KH44" s="2" t="s">
        <v>229</v>
      </c>
      <c r="KI44" s="4"/>
      <c r="KJ44" s="8"/>
      <c r="KK44" s="4"/>
      <c r="KL44" s="8"/>
      <c r="KM44" s="7"/>
      <c r="KN44" s="7"/>
      <c r="KO44" s="2" t="s">
        <v>272</v>
      </c>
      <c r="KP44" s="2" t="s">
        <v>226</v>
      </c>
      <c r="KQ44" s="2" t="s">
        <v>229</v>
      </c>
      <c r="KR44" s="2" t="s">
        <v>229</v>
      </c>
      <c r="KS44" s="2" t="s">
        <v>241</v>
      </c>
      <c r="KT44" s="2" t="s">
        <v>229</v>
      </c>
      <c r="KU44" s="4"/>
      <c r="KV44" s="8"/>
      <c r="KW44" s="4"/>
      <c r="KX44" s="8"/>
      <c r="KY44" s="7"/>
      <c r="KZ44" s="7"/>
      <c r="LA44" s="2" t="s">
        <v>239</v>
      </c>
      <c r="LB44" s="2" t="s">
        <v>226</v>
      </c>
      <c r="LC44" s="2" t="s">
        <v>836</v>
      </c>
      <c r="LD44" s="2" t="s">
        <v>229</v>
      </c>
      <c r="LE44" s="2" t="s">
        <v>241</v>
      </c>
      <c r="LF44" s="2" t="s">
        <v>229</v>
      </c>
      <c r="LG44" s="4"/>
      <c r="LH44" s="8"/>
      <c r="LI44" s="4"/>
      <c r="LJ44" s="8"/>
      <c r="LK44" s="7"/>
      <c r="LL44" s="7"/>
      <c r="LM44" s="2" t="s">
        <v>239</v>
      </c>
      <c r="LN44" s="2" t="s">
        <v>226</v>
      </c>
      <c r="LO44" s="2" t="s">
        <v>335</v>
      </c>
      <c r="LP44" s="2" t="s">
        <v>229</v>
      </c>
      <c r="LQ44" s="2" t="s">
        <v>241</v>
      </c>
      <c r="LR44" s="2" t="s">
        <v>229</v>
      </c>
      <c r="LS44" s="4"/>
      <c r="LT44" s="8"/>
      <c r="LU44" s="4"/>
      <c r="LV44" s="8"/>
      <c r="LW44" s="7"/>
      <c r="LX44" s="7"/>
      <c r="LY44" s="2" t="s">
        <v>239</v>
      </c>
      <c r="LZ44" s="2" t="s">
        <v>275</v>
      </c>
      <c r="MA44" s="2" t="s">
        <v>439</v>
      </c>
      <c r="MB44" s="2" t="s">
        <v>859</v>
      </c>
      <c r="MC44" s="2" t="s">
        <v>241</v>
      </c>
      <c r="MD44" s="2" t="s">
        <v>229</v>
      </c>
      <c r="ME44" s="4"/>
      <c r="MF44" s="8"/>
      <c r="MG44" s="4"/>
      <c r="MH44" s="8"/>
      <c r="MI44" s="7"/>
      <c r="MJ44" s="7"/>
      <c r="MK44" s="2" t="s">
        <v>266</v>
      </c>
      <c r="ML44" s="2" t="s">
        <v>226</v>
      </c>
      <c r="MM44" s="2" t="s">
        <v>229</v>
      </c>
      <c r="MN44" s="2" t="s">
        <v>229</v>
      </c>
      <c r="MO44" s="2" t="s">
        <v>241</v>
      </c>
      <c r="MP44" s="2" t="s">
        <v>229</v>
      </c>
      <c r="MQ44" s="4"/>
      <c r="MR44" s="8"/>
      <c r="MS44" s="4"/>
      <c r="MT44" s="8"/>
      <c r="MU44" s="7"/>
      <c r="MV44" s="7"/>
      <c r="MW44" s="2" t="s">
        <v>239</v>
      </c>
      <c r="MX44" s="2" t="s">
        <v>226</v>
      </c>
      <c r="MY44" s="2" t="s">
        <v>723</v>
      </c>
      <c r="MZ44" s="2" t="s">
        <v>229</v>
      </c>
      <c r="NA44" s="2" t="s">
        <v>241</v>
      </c>
      <c r="NB44" s="2" t="s">
        <v>229</v>
      </c>
      <c r="NC44" s="4"/>
      <c r="ND44" s="8"/>
      <c r="NE44" s="4"/>
      <c r="NF44" s="8"/>
      <c r="NG44" s="7"/>
      <c r="NH44" s="7"/>
      <c r="NI44" s="2" t="s">
        <v>239</v>
      </c>
      <c r="NJ44" s="2" t="s">
        <v>260</v>
      </c>
      <c r="NK44" s="2" t="s">
        <v>838</v>
      </c>
      <c r="NL44" s="2" t="s">
        <v>860</v>
      </c>
      <c r="NM44" s="2" t="s">
        <v>241</v>
      </c>
      <c r="NN44" s="2" t="s">
        <v>229</v>
      </c>
      <c r="NO44" s="4"/>
      <c r="NP44" s="8"/>
      <c r="NQ44" s="4"/>
      <c r="NR44" s="8"/>
      <c r="NS44" s="7"/>
      <c r="NT44" s="7"/>
      <c r="NU44" s="2" t="s">
        <v>272</v>
      </c>
      <c r="NV44" s="2" t="s">
        <v>226</v>
      </c>
      <c r="NW44" s="2" t="s">
        <v>229</v>
      </c>
      <c r="NX44" s="2" t="s">
        <v>229</v>
      </c>
      <c r="NY44" s="2" t="s">
        <v>241</v>
      </c>
      <c r="NZ44" s="2" t="s">
        <v>229</v>
      </c>
      <c r="OA44" s="4"/>
      <c r="OB44" s="8"/>
      <c r="OC44" s="4"/>
      <c r="OD44" s="8"/>
      <c r="OE44" s="7"/>
      <c r="OF44" s="7"/>
      <c r="OG44" s="2" t="s">
        <v>239</v>
      </c>
      <c r="OH44" s="2" t="s">
        <v>226</v>
      </c>
      <c r="OI44" s="2" t="s">
        <v>229</v>
      </c>
      <c r="OJ44" s="2" t="s">
        <v>229</v>
      </c>
      <c r="OK44" s="2" t="s">
        <v>241</v>
      </c>
      <c r="OL44" s="2" t="s">
        <v>229</v>
      </c>
      <c r="OM44" s="4"/>
      <c r="ON44" s="8"/>
      <c r="OO44" s="4"/>
      <c r="OP44" s="8"/>
      <c r="OQ44" s="7"/>
      <c r="OR44" s="7"/>
      <c r="OS44" s="2" t="s">
        <v>229</v>
      </c>
      <c r="OT44" s="2" t="s">
        <v>229</v>
      </c>
      <c r="OU44" s="2" t="s">
        <v>229</v>
      </c>
      <c r="OV44" s="2" t="s">
        <v>229</v>
      </c>
      <c r="OW44" s="2" t="s">
        <v>229</v>
      </c>
      <c r="OX44" s="2" t="s">
        <v>229</v>
      </c>
      <c r="OY44" s="4"/>
      <c r="OZ44" s="8"/>
      <c r="PA44" s="4"/>
      <c r="PB44" s="8"/>
      <c r="PC44" s="7"/>
      <c r="PD44" s="7"/>
      <c r="PE44" s="2" t="s">
        <v>281</v>
      </c>
      <c r="PF44" s="2" t="s">
        <v>226</v>
      </c>
      <c r="PG44" s="2" t="s">
        <v>229</v>
      </c>
      <c r="PH44" s="2" t="s">
        <v>229</v>
      </c>
      <c r="PI44" s="2" t="s">
        <v>241</v>
      </c>
      <c r="PJ44" s="2" t="s">
        <v>229</v>
      </c>
      <c r="PK44" s="4"/>
      <c r="PL44" s="8"/>
      <c r="PM44" s="4"/>
      <c r="PN44" s="8"/>
      <c r="PO44" s="7"/>
      <c r="PP44" s="7"/>
      <c r="PQ44" s="2" t="s">
        <v>266</v>
      </c>
      <c r="PR44" s="2" t="s">
        <v>275</v>
      </c>
      <c r="PS44" s="2" t="s">
        <v>229</v>
      </c>
      <c r="PT44" s="2" t="s">
        <v>229</v>
      </c>
      <c r="PU44" s="2" t="s">
        <v>241</v>
      </c>
      <c r="PV44" s="2" t="s">
        <v>229</v>
      </c>
      <c r="PW44" s="4"/>
      <c r="PX44" s="8"/>
      <c r="PY44" s="4"/>
      <c r="PZ44" s="8"/>
      <c r="QA44" s="7"/>
      <c r="QB44" s="7"/>
      <c r="QC44" s="2" t="s">
        <v>281</v>
      </c>
      <c r="QD44" s="2" t="s">
        <v>226</v>
      </c>
      <c r="QE44" s="2" t="s">
        <v>229</v>
      </c>
      <c r="QF44" s="2" t="s">
        <v>229</v>
      </c>
      <c r="QG44" s="2" t="s">
        <v>241</v>
      </c>
      <c r="QH44" s="2" t="s">
        <v>229</v>
      </c>
      <c r="QI44" s="4"/>
      <c r="QJ44" s="8"/>
      <c r="QK44" s="4"/>
      <c r="QL44" s="8"/>
      <c r="QM44" s="7"/>
      <c r="QN44" s="7"/>
      <c r="QO44" s="2" t="s">
        <v>272</v>
      </c>
      <c r="QP44" s="2" t="s">
        <v>226</v>
      </c>
      <c r="QQ44" s="2" t="s">
        <v>229</v>
      </c>
      <c r="QR44" s="2" t="s">
        <v>229</v>
      </c>
      <c r="QS44" s="2" t="s">
        <v>241</v>
      </c>
      <c r="QT44" s="2" t="s">
        <v>229</v>
      </c>
      <c r="QU44" s="4"/>
      <c r="QV44" s="8"/>
      <c r="QW44" s="4"/>
      <c r="QX44" s="8"/>
      <c r="QY44" s="7"/>
      <c r="QZ44" s="7"/>
      <c r="RA44" s="2" t="s">
        <v>239</v>
      </c>
      <c r="RB44" s="2" t="s">
        <v>275</v>
      </c>
      <c r="RC44" s="2" t="s">
        <v>568</v>
      </c>
      <c r="RD44" s="2" t="s">
        <v>857</v>
      </c>
      <c r="RE44" s="2" t="s">
        <v>241</v>
      </c>
      <c r="RF44" s="2" t="s">
        <v>229</v>
      </c>
      <c r="RG44" s="4"/>
      <c r="RH44" s="8"/>
      <c r="RI44" s="4"/>
      <c r="RJ44" s="8"/>
      <c r="RK44" s="7"/>
      <c r="RL44" s="7"/>
      <c r="RM44" s="2" t="s">
        <v>229</v>
      </c>
      <c r="RN44" s="2" t="s">
        <v>229</v>
      </c>
      <c r="RO44" s="2" t="s">
        <v>229</v>
      </c>
      <c r="RP44" s="2" t="s">
        <v>229</v>
      </c>
      <c r="RQ44" s="2" t="s">
        <v>229</v>
      </c>
      <c r="RR44" s="2" t="s">
        <v>229</v>
      </c>
      <c r="RS44" s="4"/>
      <c r="RT44" s="8"/>
      <c r="RU44" s="4"/>
      <c r="RV44" s="8"/>
      <c r="RW44" s="7"/>
      <c r="RX44" s="7"/>
      <c r="RY44" s="2" t="s">
        <v>266</v>
      </c>
      <c r="RZ44" s="2" t="s">
        <v>275</v>
      </c>
      <c r="SA44" s="2" t="s">
        <v>229</v>
      </c>
      <c r="SB44" s="2" t="s">
        <v>229</v>
      </c>
      <c r="SC44" s="2" t="s">
        <v>241</v>
      </c>
      <c r="SD44" s="2" t="s">
        <v>229</v>
      </c>
      <c r="SE44" s="4">
        <v>141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130</v>
      </c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>
        <v>140</v>
      </c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>
        <v>110</v>
      </c>
      <c r="VS44" s="4"/>
    </row>
    <row r="45">
      <c r="A45" s="2" t="s">
        <v>861</v>
      </c>
      <c r="B45" s="2" t="s">
        <v>216</v>
      </c>
      <c r="C45" s="2" t="s">
        <v>217</v>
      </c>
      <c r="D45" s="2" t="s">
        <v>218</v>
      </c>
      <c r="E45" s="2" t="s">
        <v>219</v>
      </c>
      <c r="F45" s="2" t="s">
        <v>678</v>
      </c>
      <c r="G45" s="2" t="s">
        <v>679</v>
      </c>
      <c r="H45" s="2" t="s">
        <v>680</v>
      </c>
      <c r="I45" s="2" t="s">
        <v>681</v>
      </c>
      <c r="J45" s="2" t="s">
        <v>224</v>
      </c>
      <c r="K45" s="2" t="s">
        <v>862</v>
      </c>
      <c r="L45" s="3">
        <v>35.19</v>
      </c>
      <c r="M45" s="3">
        <v>36.95</v>
      </c>
      <c r="N45" s="3">
        <v>69.99</v>
      </c>
      <c r="O45" s="2" t="s">
        <v>226</v>
      </c>
      <c r="P45" s="2" t="s">
        <v>413</v>
      </c>
      <c r="Q45" s="2" t="s">
        <v>228</v>
      </c>
      <c r="R45" s="2" t="s">
        <v>229</v>
      </c>
      <c r="S45" s="2" t="s">
        <v>863</v>
      </c>
      <c r="T45" s="2" t="s">
        <v>684</v>
      </c>
      <c r="U45" s="2" t="s">
        <v>286</v>
      </c>
      <c r="V45" s="2" t="s">
        <v>685</v>
      </c>
      <c r="W45" s="2" t="s">
        <v>686</v>
      </c>
      <c r="X45" s="2" t="s">
        <v>234</v>
      </c>
      <c r="Y45" s="2" t="s">
        <v>864</v>
      </c>
      <c r="Z45" s="4">
        <v>524</v>
      </c>
      <c r="AA45" s="4">
        <f>=ROUNDDOWN(65.5,0)</f>
      </c>
      <c r="AB45" s="5">
        <v>8</v>
      </c>
      <c r="AC45" s="2" t="s">
        <v>229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>
        <v>5</v>
      </c>
      <c r="AQ45" s="8">
        <v>180.52</v>
      </c>
      <c r="AR45" s="4">
        <v>10</v>
      </c>
      <c r="AS45" s="8">
        <v>395.6</v>
      </c>
      <c r="AT45" s="7">
        <v>-0.5</v>
      </c>
      <c r="AU45" s="7">
        <v>-0.5437</v>
      </c>
      <c r="AV45" s="4">
        <v>32</v>
      </c>
      <c r="AW45" s="8">
        <v>1375.85</v>
      </c>
      <c r="AX45" s="4">
        <v>31</v>
      </c>
      <c r="AY45" s="8">
        <v>1431.61</v>
      </c>
      <c r="AZ45" s="7">
        <v>0.0323</v>
      </c>
      <c r="BA45" s="7">
        <v>-0.0389</v>
      </c>
      <c r="BB45" s="7">
        <v>0.1312</v>
      </c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>
        <v>0.1289</v>
      </c>
      <c r="BJ45" s="4">
        <v>5</v>
      </c>
      <c r="BK45" s="8">
        <v>180.52</v>
      </c>
      <c r="BL45" s="2" t="s">
        <v>865</v>
      </c>
      <c r="BM45" s="7">
        <v>1</v>
      </c>
      <c r="BN45" s="7">
        <v>1</v>
      </c>
      <c r="BO45" s="4">
        <v>1</v>
      </c>
      <c r="BP45" s="8">
        <v>40.28</v>
      </c>
      <c r="BQ45" s="4">
        <v>7</v>
      </c>
      <c r="BR45" s="8">
        <v>281.96</v>
      </c>
      <c r="BS45" s="7">
        <v>-0.8571</v>
      </c>
      <c r="BT45" s="7">
        <v>-0.8571</v>
      </c>
      <c r="BU45" s="2" t="s">
        <v>239</v>
      </c>
      <c r="BV45" s="2" t="s">
        <v>226</v>
      </c>
      <c r="BW45" s="2" t="s">
        <v>229</v>
      </c>
      <c r="BX45" s="2" t="s">
        <v>866</v>
      </c>
      <c r="BY45" s="2" t="s">
        <v>241</v>
      </c>
      <c r="BZ45" s="2" t="s">
        <v>229</v>
      </c>
      <c r="CA45" s="4"/>
      <c r="CB45" s="8"/>
      <c r="CC45" s="4">
        <v>2</v>
      </c>
      <c r="CD45" s="8">
        <v>72.58</v>
      </c>
      <c r="CE45" s="7">
        <v>-1</v>
      </c>
      <c r="CF45" s="7">
        <v>-1</v>
      </c>
      <c r="CG45" s="2" t="s">
        <v>239</v>
      </c>
      <c r="CH45" s="2" t="s">
        <v>226</v>
      </c>
      <c r="CI45" s="2" t="s">
        <v>780</v>
      </c>
      <c r="CJ45" s="2" t="s">
        <v>867</v>
      </c>
      <c r="CK45" s="2" t="s">
        <v>241</v>
      </c>
      <c r="CL45" s="2" t="s">
        <v>229</v>
      </c>
      <c r="CM45" s="4">
        <v>2</v>
      </c>
      <c r="CN45" s="8">
        <v>72.16</v>
      </c>
      <c r="CO45" s="4"/>
      <c r="CP45" s="8"/>
      <c r="CQ45" s="7"/>
      <c r="CR45" s="7"/>
      <c r="CS45" s="2" t="s">
        <v>239</v>
      </c>
      <c r="CT45" s="2" t="s">
        <v>226</v>
      </c>
      <c r="CU45" s="2" t="s">
        <v>868</v>
      </c>
      <c r="CV45" s="2" t="s">
        <v>869</v>
      </c>
      <c r="CW45" s="2" t="s">
        <v>241</v>
      </c>
      <c r="CX45" s="2" t="s">
        <v>229</v>
      </c>
      <c r="CY45" s="4">
        <v>1</v>
      </c>
      <c r="CZ45" s="8">
        <v>33.96</v>
      </c>
      <c r="DA45" s="4"/>
      <c r="DB45" s="8"/>
      <c r="DC45" s="7"/>
      <c r="DD45" s="7"/>
      <c r="DE45" s="2" t="s">
        <v>239</v>
      </c>
      <c r="DF45" s="2" t="s">
        <v>226</v>
      </c>
      <c r="DG45" s="2" t="s">
        <v>868</v>
      </c>
      <c r="DH45" s="2" t="s">
        <v>870</v>
      </c>
      <c r="DI45" s="2" t="s">
        <v>241</v>
      </c>
      <c r="DJ45" s="2" t="s">
        <v>229</v>
      </c>
      <c r="DK45" s="4"/>
      <c r="DL45" s="8"/>
      <c r="DM45" s="4"/>
      <c r="DN45" s="8"/>
      <c r="DO45" s="7"/>
      <c r="DP45" s="7"/>
      <c r="DQ45" s="2" t="s">
        <v>239</v>
      </c>
      <c r="DR45" s="2" t="s">
        <v>226</v>
      </c>
      <c r="DS45" s="2" t="s">
        <v>871</v>
      </c>
      <c r="DT45" s="2" t="s">
        <v>872</v>
      </c>
      <c r="DU45" s="2" t="s">
        <v>241</v>
      </c>
      <c r="DV45" s="2" t="s">
        <v>229</v>
      </c>
      <c r="DW45" s="4"/>
      <c r="DX45" s="8"/>
      <c r="DY45" s="4"/>
      <c r="DZ45" s="8"/>
      <c r="EA45" s="7"/>
      <c r="EB45" s="7"/>
      <c r="EC45" s="2" t="s">
        <v>239</v>
      </c>
      <c r="ED45" s="2" t="s">
        <v>226</v>
      </c>
      <c r="EE45" s="2" t="s">
        <v>873</v>
      </c>
      <c r="EF45" s="2" t="s">
        <v>874</v>
      </c>
      <c r="EG45" s="2" t="s">
        <v>241</v>
      </c>
      <c r="EH45" s="2" t="s">
        <v>229</v>
      </c>
      <c r="EI45" s="4">
        <v>1</v>
      </c>
      <c r="EJ45" s="8">
        <v>34.12</v>
      </c>
      <c r="EK45" s="4"/>
      <c r="EL45" s="8"/>
      <c r="EM45" s="7"/>
      <c r="EN45" s="7"/>
      <c r="EO45" s="2" t="s">
        <v>239</v>
      </c>
      <c r="EP45" s="2" t="s">
        <v>226</v>
      </c>
      <c r="EQ45" s="2" t="s">
        <v>875</v>
      </c>
      <c r="ER45" s="2" t="s">
        <v>812</v>
      </c>
      <c r="ES45" s="2" t="s">
        <v>241</v>
      </c>
      <c r="ET45" s="2" t="s">
        <v>229</v>
      </c>
      <c r="EU45" s="4"/>
      <c r="EV45" s="8"/>
      <c r="EW45" s="4"/>
      <c r="EX45" s="8"/>
      <c r="EY45" s="7"/>
      <c r="EZ45" s="7"/>
      <c r="FA45" s="2" t="s">
        <v>239</v>
      </c>
      <c r="FB45" s="2" t="s">
        <v>226</v>
      </c>
      <c r="FC45" s="2" t="s">
        <v>876</v>
      </c>
      <c r="FD45" s="2" t="s">
        <v>877</v>
      </c>
      <c r="FE45" s="2" t="s">
        <v>241</v>
      </c>
      <c r="FF45" s="2" t="s">
        <v>229</v>
      </c>
      <c r="FG45" s="4"/>
      <c r="FH45" s="8"/>
      <c r="FI45" s="4"/>
      <c r="FJ45" s="8"/>
      <c r="FK45" s="7"/>
      <c r="FL45" s="7"/>
      <c r="FM45" s="2" t="s">
        <v>239</v>
      </c>
      <c r="FN45" s="2" t="s">
        <v>226</v>
      </c>
      <c r="FO45" s="2" t="s">
        <v>878</v>
      </c>
      <c r="FP45" s="2" t="s">
        <v>812</v>
      </c>
      <c r="FQ45" s="2" t="s">
        <v>241</v>
      </c>
      <c r="FR45" s="2" t="s">
        <v>229</v>
      </c>
      <c r="FS45" s="4"/>
      <c r="FT45" s="8"/>
      <c r="FU45" s="4"/>
      <c r="FV45" s="8"/>
      <c r="FW45" s="7"/>
      <c r="FX45" s="7"/>
      <c r="FY45" s="2" t="s">
        <v>239</v>
      </c>
      <c r="FZ45" s="2" t="s">
        <v>226</v>
      </c>
      <c r="GA45" s="2" t="s">
        <v>327</v>
      </c>
      <c r="GB45" s="2" t="s">
        <v>581</v>
      </c>
      <c r="GC45" s="2" t="s">
        <v>241</v>
      </c>
      <c r="GD45" s="2" t="s">
        <v>229</v>
      </c>
      <c r="GE45" s="4"/>
      <c r="GF45" s="8"/>
      <c r="GG45" s="4">
        <v>1</v>
      </c>
      <c r="GH45" s="8">
        <v>41.06</v>
      </c>
      <c r="GI45" s="7">
        <v>-1</v>
      </c>
      <c r="GJ45" s="7">
        <v>-1</v>
      </c>
      <c r="GK45" s="2" t="s">
        <v>239</v>
      </c>
      <c r="GL45" s="2" t="s">
        <v>226</v>
      </c>
      <c r="GM45" s="2" t="s">
        <v>707</v>
      </c>
      <c r="GN45" s="2" t="s">
        <v>879</v>
      </c>
      <c r="GO45" s="2" t="s">
        <v>241</v>
      </c>
      <c r="GP45" s="2" t="s">
        <v>229</v>
      </c>
      <c r="GQ45" s="4"/>
      <c r="GR45" s="8"/>
      <c r="GS45" s="4"/>
      <c r="GT45" s="8"/>
      <c r="GU45" s="7"/>
      <c r="GV45" s="7"/>
      <c r="GW45" s="2" t="s">
        <v>239</v>
      </c>
      <c r="GX45" s="2" t="s">
        <v>226</v>
      </c>
      <c r="GY45" s="2" t="s">
        <v>743</v>
      </c>
      <c r="GZ45" s="2" t="s">
        <v>880</v>
      </c>
      <c r="HA45" s="2" t="s">
        <v>241</v>
      </c>
      <c r="HB45" s="2" t="s">
        <v>229</v>
      </c>
      <c r="HC45" s="4"/>
      <c r="HD45" s="8"/>
      <c r="HE45" s="4"/>
      <c r="HF45" s="8"/>
      <c r="HG45" s="7"/>
      <c r="HH45" s="7"/>
      <c r="HI45" s="2" t="s">
        <v>239</v>
      </c>
      <c r="HJ45" s="2" t="s">
        <v>275</v>
      </c>
      <c r="HK45" s="2" t="s">
        <v>229</v>
      </c>
      <c r="HL45" s="2" t="s">
        <v>229</v>
      </c>
      <c r="HM45" s="2" t="s">
        <v>241</v>
      </c>
      <c r="HN45" s="2" t="s">
        <v>263</v>
      </c>
      <c r="HO45" s="4"/>
      <c r="HP45" s="8"/>
      <c r="HQ45" s="4"/>
      <c r="HR45" s="8"/>
      <c r="HS45" s="7"/>
      <c r="HT45" s="7"/>
      <c r="HU45" s="2" t="s">
        <v>239</v>
      </c>
      <c r="HV45" s="2" t="s">
        <v>226</v>
      </c>
      <c r="HW45" s="2" t="s">
        <v>712</v>
      </c>
      <c r="HX45" s="2" t="s">
        <v>244</v>
      </c>
      <c r="HY45" s="2" t="s">
        <v>241</v>
      </c>
      <c r="HZ45" s="2" t="s">
        <v>229</v>
      </c>
      <c r="IA45" s="4"/>
      <c r="IB45" s="8"/>
      <c r="IC45" s="4"/>
      <c r="ID45" s="8"/>
      <c r="IE45" s="7"/>
      <c r="IF45" s="7"/>
      <c r="IG45" s="2" t="s">
        <v>714</v>
      </c>
      <c r="IH45" s="2" t="s">
        <v>275</v>
      </c>
      <c r="II45" s="2" t="s">
        <v>881</v>
      </c>
      <c r="IJ45" s="2" t="s">
        <v>882</v>
      </c>
      <c r="IK45" s="2" t="s">
        <v>241</v>
      </c>
      <c r="IL45" s="2" t="s">
        <v>229</v>
      </c>
      <c r="IM45" s="4"/>
      <c r="IN45" s="8"/>
      <c r="IO45" s="4"/>
      <c r="IP45" s="8"/>
      <c r="IQ45" s="7"/>
      <c r="IR45" s="7"/>
      <c r="IS45" s="2" t="s">
        <v>239</v>
      </c>
      <c r="IT45" s="2" t="s">
        <v>226</v>
      </c>
      <c r="IU45" s="2" t="s">
        <v>463</v>
      </c>
      <c r="IV45" s="2" t="s">
        <v>883</v>
      </c>
      <c r="IW45" s="2" t="s">
        <v>241</v>
      </c>
      <c r="IX45" s="2" t="s">
        <v>229</v>
      </c>
      <c r="IY45" s="4"/>
      <c r="IZ45" s="8"/>
      <c r="JA45" s="4"/>
      <c r="JB45" s="8"/>
      <c r="JC45" s="7"/>
      <c r="JD45" s="7"/>
      <c r="JE45" s="2" t="s">
        <v>239</v>
      </c>
      <c r="JF45" s="2" t="s">
        <v>226</v>
      </c>
      <c r="JG45" s="2" t="s">
        <v>268</v>
      </c>
      <c r="JH45" s="2" t="s">
        <v>884</v>
      </c>
      <c r="JI45" s="2" t="s">
        <v>241</v>
      </c>
      <c r="JJ45" s="2" t="s">
        <v>229</v>
      </c>
      <c r="JK45" s="4"/>
      <c r="JL45" s="8"/>
      <c r="JM45" s="4"/>
      <c r="JN45" s="8"/>
      <c r="JO45" s="7"/>
      <c r="JP45" s="7"/>
      <c r="JQ45" s="2" t="s">
        <v>229</v>
      </c>
      <c r="JR45" s="2" t="s">
        <v>229</v>
      </c>
      <c r="JS45" s="2" t="s">
        <v>229</v>
      </c>
      <c r="JT45" s="2" t="s">
        <v>229</v>
      </c>
      <c r="JU45" s="2" t="s">
        <v>229</v>
      </c>
      <c r="JV45" s="2" t="s">
        <v>229</v>
      </c>
      <c r="JW45" s="4"/>
      <c r="JX45" s="8"/>
      <c r="JY45" s="4"/>
      <c r="JZ45" s="8"/>
      <c r="KA45" s="7"/>
      <c r="KB45" s="7"/>
      <c r="KC45" s="2" t="s">
        <v>239</v>
      </c>
      <c r="KD45" s="2" t="s">
        <v>226</v>
      </c>
      <c r="KE45" s="2" t="s">
        <v>270</v>
      </c>
      <c r="KF45" s="2" t="s">
        <v>885</v>
      </c>
      <c r="KG45" s="2" t="s">
        <v>241</v>
      </c>
      <c r="KH45" s="2" t="s">
        <v>229</v>
      </c>
      <c r="KI45" s="4"/>
      <c r="KJ45" s="8"/>
      <c r="KK45" s="4"/>
      <c r="KL45" s="8"/>
      <c r="KM45" s="7"/>
      <c r="KN45" s="7"/>
      <c r="KO45" s="2" t="s">
        <v>272</v>
      </c>
      <c r="KP45" s="2" t="s">
        <v>226</v>
      </c>
      <c r="KQ45" s="2" t="s">
        <v>229</v>
      </c>
      <c r="KR45" s="2" t="s">
        <v>229</v>
      </c>
      <c r="KS45" s="2" t="s">
        <v>241</v>
      </c>
      <c r="KT45" s="2" t="s">
        <v>229</v>
      </c>
      <c r="KU45" s="4"/>
      <c r="KV45" s="8"/>
      <c r="KW45" s="4"/>
      <c r="KX45" s="8"/>
      <c r="KY45" s="7"/>
      <c r="KZ45" s="7"/>
      <c r="LA45" s="2" t="s">
        <v>239</v>
      </c>
      <c r="LB45" s="2" t="s">
        <v>226</v>
      </c>
      <c r="LC45" s="2" t="s">
        <v>273</v>
      </c>
      <c r="LD45" s="2" t="s">
        <v>229</v>
      </c>
      <c r="LE45" s="2" t="s">
        <v>241</v>
      </c>
      <c r="LF45" s="2" t="s">
        <v>229</v>
      </c>
      <c r="LG45" s="4"/>
      <c r="LH45" s="8"/>
      <c r="LI45" s="4"/>
      <c r="LJ45" s="8"/>
      <c r="LK45" s="7"/>
      <c r="LL45" s="7"/>
      <c r="LM45" s="2" t="s">
        <v>239</v>
      </c>
      <c r="LN45" s="2" t="s">
        <v>226</v>
      </c>
      <c r="LO45" s="2" t="s">
        <v>335</v>
      </c>
      <c r="LP45" s="2" t="s">
        <v>229</v>
      </c>
      <c r="LQ45" s="2" t="s">
        <v>241</v>
      </c>
      <c r="LR45" s="2" t="s">
        <v>229</v>
      </c>
      <c r="LS45" s="4"/>
      <c r="LT45" s="8"/>
      <c r="LU45" s="4"/>
      <c r="LV45" s="8"/>
      <c r="LW45" s="7"/>
      <c r="LX45" s="7"/>
      <c r="LY45" s="2" t="s">
        <v>239</v>
      </c>
      <c r="LZ45" s="2" t="s">
        <v>275</v>
      </c>
      <c r="MA45" s="2" t="s">
        <v>886</v>
      </c>
      <c r="MB45" s="2" t="s">
        <v>349</v>
      </c>
      <c r="MC45" s="2" t="s">
        <v>241</v>
      </c>
      <c r="MD45" s="2" t="s">
        <v>229</v>
      </c>
      <c r="ME45" s="4"/>
      <c r="MF45" s="8"/>
      <c r="MG45" s="4"/>
      <c r="MH45" s="8"/>
      <c r="MI45" s="7"/>
      <c r="MJ45" s="7"/>
      <c r="MK45" s="2" t="s">
        <v>278</v>
      </c>
      <c r="ML45" s="2" t="s">
        <v>226</v>
      </c>
      <c r="MM45" s="2" t="s">
        <v>229</v>
      </c>
      <c r="MN45" s="2" t="s">
        <v>229</v>
      </c>
      <c r="MO45" s="2" t="s">
        <v>241</v>
      </c>
      <c r="MP45" s="2" t="s">
        <v>229</v>
      </c>
      <c r="MQ45" s="4"/>
      <c r="MR45" s="8"/>
      <c r="MS45" s="4"/>
      <c r="MT45" s="8"/>
      <c r="MU45" s="7"/>
      <c r="MV45" s="7"/>
      <c r="MW45" s="2" t="s">
        <v>266</v>
      </c>
      <c r="MX45" s="2" t="s">
        <v>226</v>
      </c>
      <c r="MY45" s="2" t="s">
        <v>229</v>
      </c>
      <c r="MZ45" s="2" t="s">
        <v>229</v>
      </c>
      <c r="NA45" s="2" t="s">
        <v>241</v>
      </c>
      <c r="NB45" s="2" t="s">
        <v>229</v>
      </c>
      <c r="NC45" s="4"/>
      <c r="ND45" s="8"/>
      <c r="NE45" s="4"/>
      <c r="NF45" s="8"/>
      <c r="NG45" s="7"/>
      <c r="NH45" s="7"/>
      <c r="NI45" s="2" t="s">
        <v>239</v>
      </c>
      <c r="NJ45" s="2" t="s">
        <v>260</v>
      </c>
      <c r="NK45" s="2" t="s">
        <v>870</v>
      </c>
      <c r="NL45" s="2" t="s">
        <v>743</v>
      </c>
      <c r="NM45" s="2" t="s">
        <v>241</v>
      </c>
      <c r="NN45" s="2" t="s">
        <v>229</v>
      </c>
      <c r="NO45" s="4"/>
      <c r="NP45" s="8"/>
      <c r="NQ45" s="4"/>
      <c r="NR45" s="8"/>
      <c r="NS45" s="7"/>
      <c r="NT45" s="7"/>
      <c r="NU45" s="2" t="s">
        <v>272</v>
      </c>
      <c r="NV45" s="2" t="s">
        <v>226</v>
      </c>
      <c r="NW45" s="2" t="s">
        <v>229</v>
      </c>
      <c r="NX45" s="2" t="s">
        <v>229</v>
      </c>
      <c r="NY45" s="2" t="s">
        <v>241</v>
      </c>
      <c r="NZ45" s="2" t="s">
        <v>229</v>
      </c>
      <c r="OA45" s="4"/>
      <c r="OB45" s="8"/>
      <c r="OC45" s="4"/>
      <c r="OD45" s="8"/>
      <c r="OE45" s="7"/>
      <c r="OF45" s="7"/>
      <c r="OG45" s="2" t="s">
        <v>239</v>
      </c>
      <c r="OH45" s="2" t="s">
        <v>226</v>
      </c>
      <c r="OI45" s="2" t="s">
        <v>229</v>
      </c>
      <c r="OJ45" s="2" t="s">
        <v>229</v>
      </c>
      <c r="OK45" s="2" t="s">
        <v>241</v>
      </c>
      <c r="OL45" s="2" t="s">
        <v>229</v>
      </c>
      <c r="OM45" s="4"/>
      <c r="ON45" s="8"/>
      <c r="OO45" s="4"/>
      <c r="OP45" s="8"/>
      <c r="OQ45" s="7"/>
      <c r="OR45" s="7"/>
      <c r="OS45" s="2" t="s">
        <v>229</v>
      </c>
      <c r="OT45" s="2" t="s">
        <v>229</v>
      </c>
      <c r="OU45" s="2" t="s">
        <v>229</v>
      </c>
      <c r="OV45" s="2" t="s">
        <v>229</v>
      </c>
      <c r="OW45" s="2" t="s">
        <v>229</v>
      </c>
      <c r="OX45" s="2" t="s">
        <v>229</v>
      </c>
      <c r="OY45" s="4"/>
      <c r="OZ45" s="8"/>
      <c r="PA45" s="4"/>
      <c r="PB45" s="8"/>
      <c r="PC45" s="7"/>
      <c r="PD45" s="7"/>
      <c r="PE45" s="2" t="s">
        <v>229</v>
      </c>
      <c r="PF45" s="2" t="s">
        <v>229</v>
      </c>
      <c r="PG45" s="2" t="s">
        <v>229</v>
      </c>
      <c r="PH45" s="2" t="s">
        <v>229</v>
      </c>
      <c r="PI45" s="2" t="s">
        <v>229</v>
      </c>
      <c r="PJ45" s="2" t="s">
        <v>229</v>
      </c>
      <c r="PK45" s="4"/>
      <c r="PL45" s="8"/>
      <c r="PM45" s="4"/>
      <c r="PN45" s="8"/>
      <c r="PO45" s="7"/>
      <c r="PP45" s="7"/>
      <c r="PQ45" s="2" t="s">
        <v>266</v>
      </c>
      <c r="PR45" s="2" t="s">
        <v>275</v>
      </c>
      <c r="PS45" s="2" t="s">
        <v>229</v>
      </c>
      <c r="PT45" s="2" t="s">
        <v>229</v>
      </c>
      <c r="PU45" s="2" t="s">
        <v>241</v>
      </c>
      <c r="PV45" s="2" t="s">
        <v>229</v>
      </c>
      <c r="PW45" s="4"/>
      <c r="PX45" s="8"/>
      <c r="PY45" s="4"/>
      <c r="PZ45" s="8"/>
      <c r="QA45" s="7"/>
      <c r="QB45" s="7"/>
      <c r="QC45" s="2" t="s">
        <v>281</v>
      </c>
      <c r="QD45" s="2" t="s">
        <v>226</v>
      </c>
      <c r="QE45" s="2" t="s">
        <v>229</v>
      </c>
      <c r="QF45" s="2" t="s">
        <v>229</v>
      </c>
      <c r="QG45" s="2" t="s">
        <v>241</v>
      </c>
      <c r="QH45" s="2" t="s">
        <v>229</v>
      </c>
      <c r="QI45" s="4"/>
      <c r="QJ45" s="8"/>
      <c r="QK45" s="4"/>
      <c r="QL45" s="8"/>
      <c r="QM45" s="7"/>
      <c r="QN45" s="7"/>
      <c r="QO45" s="2" t="s">
        <v>272</v>
      </c>
      <c r="QP45" s="2" t="s">
        <v>226</v>
      </c>
      <c r="QQ45" s="2" t="s">
        <v>229</v>
      </c>
      <c r="QR45" s="2" t="s">
        <v>229</v>
      </c>
      <c r="QS45" s="2" t="s">
        <v>241</v>
      </c>
      <c r="QT45" s="2" t="s">
        <v>229</v>
      </c>
      <c r="QU45" s="4"/>
      <c r="QV45" s="8"/>
      <c r="QW45" s="4"/>
      <c r="QX45" s="8"/>
      <c r="QY45" s="7"/>
      <c r="QZ45" s="7"/>
      <c r="RA45" s="2" t="s">
        <v>239</v>
      </c>
      <c r="RB45" s="2" t="s">
        <v>275</v>
      </c>
      <c r="RC45" s="2" t="s">
        <v>728</v>
      </c>
      <c r="RD45" s="2" t="s">
        <v>435</v>
      </c>
      <c r="RE45" s="2" t="s">
        <v>241</v>
      </c>
      <c r="RF45" s="2" t="s">
        <v>229</v>
      </c>
      <c r="RG45" s="4"/>
      <c r="RH45" s="8"/>
      <c r="RI45" s="4"/>
      <c r="RJ45" s="8"/>
      <c r="RK45" s="7"/>
      <c r="RL45" s="7"/>
      <c r="RM45" s="2" t="s">
        <v>229</v>
      </c>
      <c r="RN45" s="2" t="s">
        <v>229</v>
      </c>
      <c r="RO45" s="2" t="s">
        <v>229</v>
      </c>
      <c r="RP45" s="2" t="s">
        <v>229</v>
      </c>
      <c r="RQ45" s="2" t="s">
        <v>229</v>
      </c>
      <c r="RR45" s="2" t="s">
        <v>229</v>
      </c>
      <c r="RS45" s="4"/>
      <c r="RT45" s="8"/>
      <c r="RU45" s="4"/>
      <c r="RV45" s="8"/>
      <c r="RW45" s="7"/>
      <c r="RX45" s="7"/>
      <c r="RY45" s="2" t="s">
        <v>239</v>
      </c>
      <c r="RZ45" s="2" t="s">
        <v>275</v>
      </c>
      <c r="SA45" s="2" t="s">
        <v>282</v>
      </c>
      <c r="SB45" s="2" t="s">
        <v>887</v>
      </c>
      <c r="SC45" s="2" t="s">
        <v>241</v>
      </c>
      <c r="SD45" s="2" t="s">
        <v>229</v>
      </c>
      <c r="SE45" s="4">
        <v>147</v>
      </c>
      <c r="SF45" s="4">
        <v>142</v>
      </c>
      <c r="SG45" s="4"/>
      <c r="SH45" s="4"/>
      <c r="SI45" s="4">
        <v>235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</row>
    <row r="46">
      <c r="A46" s="2" t="s">
        <v>888</v>
      </c>
      <c r="B46" s="2" t="s">
        <v>216</v>
      </c>
      <c r="C46" s="2" t="s">
        <v>217</v>
      </c>
      <c r="D46" s="2" t="s">
        <v>218</v>
      </c>
      <c r="E46" s="2" t="s">
        <v>219</v>
      </c>
      <c r="F46" s="2" t="s">
        <v>678</v>
      </c>
      <c r="G46" s="2" t="s">
        <v>679</v>
      </c>
      <c r="H46" s="2" t="s">
        <v>680</v>
      </c>
      <c r="I46" s="2" t="s">
        <v>681</v>
      </c>
      <c r="J46" s="2" t="s">
        <v>285</v>
      </c>
      <c r="K46" s="2" t="s">
        <v>862</v>
      </c>
      <c r="L46" s="3">
        <v>40.18</v>
      </c>
      <c r="M46" s="3">
        <v>42.19</v>
      </c>
      <c r="N46" s="3">
        <v>79.99</v>
      </c>
      <c r="O46" s="2" t="s">
        <v>226</v>
      </c>
      <c r="P46" s="2" t="s">
        <v>413</v>
      </c>
      <c r="Q46" s="2" t="s">
        <v>228</v>
      </c>
      <c r="R46" s="2" t="s">
        <v>229</v>
      </c>
      <c r="S46" s="2" t="s">
        <v>863</v>
      </c>
      <c r="T46" s="2" t="s">
        <v>684</v>
      </c>
      <c r="U46" s="2" t="s">
        <v>733</v>
      </c>
      <c r="V46" s="2" t="s">
        <v>685</v>
      </c>
      <c r="W46" s="2" t="s">
        <v>686</v>
      </c>
      <c r="X46" s="2" t="s">
        <v>234</v>
      </c>
      <c r="Y46" s="2" t="s">
        <v>864</v>
      </c>
      <c r="Z46" s="4">
        <v>1774</v>
      </c>
      <c r="AA46" s="4">
        <f>=ROUNDDOWN(53.7575757575758,0)</f>
      </c>
      <c r="AB46" s="5">
        <v>33</v>
      </c>
      <c r="AC46" s="2" t="s">
        <v>229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>
        <v>19</v>
      </c>
      <c r="AQ46" s="8">
        <v>801.96</v>
      </c>
      <c r="AR46" s="4">
        <v>10</v>
      </c>
      <c r="AS46" s="8">
        <v>466.32</v>
      </c>
      <c r="AT46" s="7">
        <v>0.9</v>
      </c>
      <c r="AU46" s="7">
        <v>0.7198</v>
      </c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>
        <v>0.5829</v>
      </c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 t="s">
        <v>229</v>
      </c>
      <c r="BJ46" s="4">
        <v>19</v>
      </c>
      <c r="BK46" s="8">
        <v>801.96</v>
      </c>
      <c r="BL46" s="2" t="s">
        <v>889</v>
      </c>
      <c r="BM46" s="7">
        <v>1</v>
      </c>
      <c r="BN46" s="7">
        <v>1</v>
      </c>
      <c r="BO46" s="4">
        <v>5</v>
      </c>
      <c r="BP46" s="8">
        <v>210.45</v>
      </c>
      <c r="BQ46" s="4"/>
      <c r="BR46" s="8"/>
      <c r="BS46" s="7"/>
      <c r="BT46" s="7"/>
      <c r="BU46" s="2" t="s">
        <v>239</v>
      </c>
      <c r="BV46" s="2" t="s">
        <v>226</v>
      </c>
      <c r="BW46" s="2" t="s">
        <v>229</v>
      </c>
      <c r="BX46" s="2" t="s">
        <v>712</v>
      </c>
      <c r="BY46" s="2" t="s">
        <v>241</v>
      </c>
      <c r="BZ46" s="2" t="s">
        <v>229</v>
      </c>
      <c r="CA46" s="4"/>
      <c r="CB46" s="8"/>
      <c r="CC46" s="4"/>
      <c r="CD46" s="8"/>
      <c r="CE46" s="7"/>
      <c r="CF46" s="7"/>
      <c r="CG46" s="2" t="s">
        <v>239</v>
      </c>
      <c r="CH46" s="2" t="s">
        <v>226</v>
      </c>
      <c r="CI46" s="2" t="s">
        <v>780</v>
      </c>
      <c r="CJ46" s="2" t="s">
        <v>890</v>
      </c>
      <c r="CK46" s="2" t="s">
        <v>241</v>
      </c>
      <c r="CL46" s="2" t="s">
        <v>229</v>
      </c>
      <c r="CM46" s="4">
        <v>4</v>
      </c>
      <c r="CN46" s="8">
        <v>168.6</v>
      </c>
      <c r="CO46" s="4">
        <v>1</v>
      </c>
      <c r="CP46" s="8">
        <v>46.36</v>
      </c>
      <c r="CQ46" s="7">
        <v>3</v>
      </c>
      <c r="CR46" s="7">
        <v>2.6368</v>
      </c>
      <c r="CS46" s="2" t="s">
        <v>239</v>
      </c>
      <c r="CT46" s="2" t="s">
        <v>226</v>
      </c>
      <c r="CU46" s="2" t="s">
        <v>868</v>
      </c>
      <c r="CV46" s="2" t="s">
        <v>891</v>
      </c>
      <c r="CW46" s="2" t="s">
        <v>241</v>
      </c>
      <c r="CX46" s="2" t="s">
        <v>229</v>
      </c>
      <c r="CY46" s="4">
        <v>1</v>
      </c>
      <c r="CZ46" s="8">
        <v>39.68</v>
      </c>
      <c r="DA46" s="4"/>
      <c r="DB46" s="8"/>
      <c r="DC46" s="7"/>
      <c r="DD46" s="7"/>
      <c r="DE46" s="2" t="s">
        <v>239</v>
      </c>
      <c r="DF46" s="2" t="s">
        <v>226</v>
      </c>
      <c r="DG46" s="2" t="s">
        <v>868</v>
      </c>
      <c r="DH46" s="2" t="s">
        <v>892</v>
      </c>
      <c r="DI46" s="2" t="s">
        <v>241</v>
      </c>
      <c r="DJ46" s="2" t="s">
        <v>229</v>
      </c>
      <c r="DK46" s="4">
        <v>1</v>
      </c>
      <c r="DL46" s="8">
        <v>42.19</v>
      </c>
      <c r="DM46" s="4"/>
      <c r="DN46" s="8"/>
      <c r="DO46" s="7"/>
      <c r="DP46" s="7"/>
      <c r="DQ46" s="2" t="s">
        <v>239</v>
      </c>
      <c r="DR46" s="2" t="s">
        <v>226</v>
      </c>
      <c r="DS46" s="2" t="s">
        <v>871</v>
      </c>
      <c r="DT46" s="2" t="s">
        <v>893</v>
      </c>
      <c r="DU46" s="2" t="s">
        <v>241</v>
      </c>
      <c r="DV46" s="2" t="s">
        <v>229</v>
      </c>
      <c r="DW46" s="4"/>
      <c r="DX46" s="8"/>
      <c r="DY46" s="4"/>
      <c r="DZ46" s="8"/>
      <c r="EA46" s="7"/>
      <c r="EB46" s="7"/>
      <c r="EC46" s="2" t="s">
        <v>239</v>
      </c>
      <c r="ED46" s="2" t="s">
        <v>226</v>
      </c>
      <c r="EE46" s="2" t="s">
        <v>873</v>
      </c>
      <c r="EF46" s="2" t="s">
        <v>894</v>
      </c>
      <c r="EG46" s="2" t="s">
        <v>241</v>
      </c>
      <c r="EH46" s="2" t="s">
        <v>229</v>
      </c>
      <c r="EI46" s="4">
        <v>3</v>
      </c>
      <c r="EJ46" s="8">
        <v>119.58</v>
      </c>
      <c r="EK46" s="4">
        <v>2</v>
      </c>
      <c r="EL46" s="8">
        <v>94.68</v>
      </c>
      <c r="EM46" s="7">
        <v>0.5</v>
      </c>
      <c r="EN46" s="7">
        <v>0.263</v>
      </c>
      <c r="EO46" s="2" t="s">
        <v>239</v>
      </c>
      <c r="EP46" s="2" t="s">
        <v>226</v>
      </c>
      <c r="EQ46" s="2" t="s">
        <v>875</v>
      </c>
      <c r="ER46" s="2" t="s">
        <v>890</v>
      </c>
      <c r="ES46" s="2" t="s">
        <v>241</v>
      </c>
      <c r="ET46" s="2" t="s">
        <v>229</v>
      </c>
      <c r="EU46" s="4">
        <v>1</v>
      </c>
      <c r="EV46" s="8">
        <v>33.94</v>
      </c>
      <c r="EW46" s="4"/>
      <c r="EX46" s="8"/>
      <c r="EY46" s="7"/>
      <c r="EZ46" s="7"/>
      <c r="FA46" s="2" t="s">
        <v>239</v>
      </c>
      <c r="FB46" s="2" t="s">
        <v>226</v>
      </c>
      <c r="FC46" s="2" t="s">
        <v>876</v>
      </c>
      <c r="FD46" s="2" t="s">
        <v>895</v>
      </c>
      <c r="FE46" s="2" t="s">
        <v>241</v>
      </c>
      <c r="FF46" s="2" t="s">
        <v>229</v>
      </c>
      <c r="FG46" s="4"/>
      <c r="FH46" s="8"/>
      <c r="FI46" s="4"/>
      <c r="FJ46" s="8"/>
      <c r="FK46" s="7"/>
      <c r="FL46" s="7"/>
      <c r="FM46" s="2" t="s">
        <v>239</v>
      </c>
      <c r="FN46" s="2" t="s">
        <v>226</v>
      </c>
      <c r="FO46" s="2" t="s">
        <v>878</v>
      </c>
      <c r="FP46" s="2" t="s">
        <v>890</v>
      </c>
      <c r="FQ46" s="2" t="s">
        <v>241</v>
      </c>
      <c r="FR46" s="2" t="s">
        <v>229</v>
      </c>
      <c r="FS46" s="4"/>
      <c r="FT46" s="8"/>
      <c r="FU46" s="4"/>
      <c r="FV46" s="8"/>
      <c r="FW46" s="7"/>
      <c r="FX46" s="7"/>
      <c r="FY46" s="2" t="s">
        <v>239</v>
      </c>
      <c r="FZ46" s="2" t="s">
        <v>226</v>
      </c>
      <c r="GA46" s="2" t="s">
        <v>327</v>
      </c>
      <c r="GB46" s="2" t="s">
        <v>579</v>
      </c>
      <c r="GC46" s="2" t="s">
        <v>241</v>
      </c>
      <c r="GD46" s="2" t="s">
        <v>229</v>
      </c>
      <c r="GE46" s="4">
        <v>4</v>
      </c>
      <c r="GF46" s="8">
        <v>187.52</v>
      </c>
      <c r="GG46" s="4">
        <v>4</v>
      </c>
      <c r="GH46" s="8">
        <v>187.52</v>
      </c>
      <c r="GI46" s="7"/>
      <c r="GJ46" s="7"/>
      <c r="GK46" s="2" t="s">
        <v>239</v>
      </c>
      <c r="GL46" s="2" t="s">
        <v>226</v>
      </c>
      <c r="GM46" s="2" t="s">
        <v>707</v>
      </c>
      <c r="GN46" s="2" t="s">
        <v>896</v>
      </c>
      <c r="GO46" s="2" t="s">
        <v>241</v>
      </c>
      <c r="GP46" s="2" t="s">
        <v>229</v>
      </c>
      <c r="GQ46" s="4"/>
      <c r="GR46" s="8"/>
      <c r="GS46" s="4"/>
      <c r="GT46" s="8"/>
      <c r="GU46" s="7"/>
      <c r="GV46" s="7"/>
      <c r="GW46" s="2" t="s">
        <v>239</v>
      </c>
      <c r="GX46" s="2" t="s">
        <v>226</v>
      </c>
      <c r="GY46" s="2" t="s">
        <v>743</v>
      </c>
      <c r="GZ46" s="2" t="s">
        <v>897</v>
      </c>
      <c r="HA46" s="2" t="s">
        <v>241</v>
      </c>
      <c r="HB46" s="2" t="s">
        <v>229</v>
      </c>
      <c r="HC46" s="4"/>
      <c r="HD46" s="8"/>
      <c r="HE46" s="4"/>
      <c r="HF46" s="8"/>
      <c r="HG46" s="7"/>
      <c r="HH46" s="7"/>
      <c r="HI46" s="2" t="s">
        <v>239</v>
      </c>
      <c r="HJ46" s="2" t="s">
        <v>275</v>
      </c>
      <c r="HK46" s="2" t="s">
        <v>229</v>
      </c>
      <c r="HL46" s="2" t="s">
        <v>229</v>
      </c>
      <c r="HM46" s="2" t="s">
        <v>241</v>
      </c>
      <c r="HN46" s="2" t="s">
        <v>263</v>
      </c>
      <c r="HO46" s="4"/>
      <c r="HP46" s="8"/>
      <c r="HQ46" s="4">
        <v>3</v>
      </c>
      <c r="HR46" s="8">
        <v>137.76</v>
      </c>
      <c r="HS46" s="7">
        <v>-1</v>
      </c>
      <c r="HT46" s="7">
        <v>-1</v>
      </c>
      <c r="HU46" s="2" t="s">
        <v>239</v>
      </c>
      <c r="HV46" s="2" t="s">
        <v>226</v>
      </c>
      <c r="HW46" s="2" t="s">
        <v>712</v>
      </c>
      <c r="HX46" s="2" t="s">
        <v>728</v>
      </c>
      <c r="HY46" s="2" t="s">
        <v>241</v>
      </c>
      <c r="HZ46" s="2" t="s">
        <v>229</v>
      </c>
      <c r="IA46" s="4"/>
      <c r="IB46" s="8"/>
      <c r="IC46" s="4"/>
      <c r="ID46" s="8"/>
      <c r="IE46" s="7"/>
      <c r="IF46" s="7"/>
      <c r="IG46" s="2" t="s">
        <v>239</v>
      </c>
      <c r="IH46" s="2" t="s">
        <v>226</v>
      </c>
      <c r="II46" s="2" t="s">
        <v>881</v>
      </c>
      <c r="IJ46" s="2" t="s">
        <v>563</v>
      </c>
      <c r="IK46" s="2" t="s">
        <v>241</v>
      </c>
      <c r="IL46" s="2" t="s">
        <v>229</v>
      </c>
      <c r="IM46" s="4"/>
      <c r="IN46" s="8"/>
      <c r="IO46" s="4"/>
      <c r="IP46" s="8"/>
      <c r="IQ46" s="7"/>
      <c r="IR46" s="7"/>
      <c r="IS46" s="2" t="s">
        <v>239</v>
      </c>
      <c r="IT46" s="2" t="s">
        <v>226</v>
      </c>
      <c r="IU46" s="2" t="s">
        <v>898</v>
      </c>
      <c r="IV46" s="2" t="s">
        <v>883</v>
      </c>
      <c r="IW46" s="2" t="s">
        <v>241</v>
      </c>
      <c r="IX46" s="2" t="s">
        <v>229</v>
      </c>
      <c r="IY46" s="4"/>
      <c r="IZ46" s="8"/>
      <c r="JA46" s="4"/>
      <c r="JB46" s="8"/>
      <c r="JC46" s="7"/>
      <c r="JD46" s="7"/>
      <c r="JE46" s="2" t="s">
        <v>239</v>
      </c>
      <c r="JF46" s="2" t="s">
        <v>226</v>
      </c>
      <c r="JG46" s="2" t="s">
        <v>268</v>
      </c>
      <c r="JH46" s="2" t="s">
        <v>899</v>
      </c>
      <c r="JI46" s="2" t="s">
        <v>241</v>
      </c>
      <c r="JJ46" s="2" t="s">
        <v>229</v>
      </c>
      <c r="JK46" s="4"/>
      <c r="JL46" s="8"/>
      <c r="JM46" s="4"/>
      <c r="JN46" s="8"/>
      <c r="JO46" s="7"/>
      <c r="JP46" s="7"/>
      <c r="JQ46" s="2" t="s">
        <v>229</v>
      </c>
      <c r="JR46" s="2" t="s">
        <v>229</v>
      </c>
      <c r="JS46" s="2" t="s">
        <v>229</v>
      </c>
      <c r="JT46" s="2" t="s">
        <v>229</v>
      </c>
      <c r="JU46" s="2" t="s">
        <v>229</v>
      </c>
      <c r="JV46" s="2" t="s">
        <v>229</v>
      </c>
      <c r="JW46" s="4"/>
      <c r="JX46" s="8"/>
      <c r="JY46" s="4"/>
      <c r="JZ46" s="8"/>
      <c r="KA46" s="7"/>
      <c r="KB46" s="7"/>
      <c r="KC46" s="2" t="s">
        <v>239</v>
      </c>
      <c r="KD46" s="2" t="s">
        <v>226</v>
      </c>
      <c r="KE46" s="2" t="s">
        <v>270</v>
      </c>
      <c r="KF46" s="2" t="s">
        <v>900</v>
      </c>
      <c r="KG46" s="2" t="s">
        <v>241</v>
      </c>
      <c r="KH46" s="2" t="s">
        <v>229</v>
      </c>
      <c r="KI46" s="4"/>
      <c r="KJ46" s="8"/>
      <c r="KK46" s="4"/>
      <c r="KL46" s="8"/>
      <c r="KM46" s="7"/>
      <c r="KN46" s="7"/>
      <c r="KO46" s="2" t="s">
        <v>278</v>
      </c>
      <c r="KP46" s="2" t="s">
        <v>226</v>
      </c>
      <c r="KQ46" s="2" t="s">
        <v>229</v>
      </c>
      <c r="KR46" s="2" t="s">
        <v>229</v>
      </c>
      <c r="KS46" s="2" t="s">
        <v>241</v>
      </c>
      <c r="KT46" s="2" t="s">
        <v>229</v>
      </c>
      <c r="KU46" s="4"/>
      <c r="KV46" s="8"/>
      <c r="KW46" s="4"/>
      <c r="KX46" s="8"/>
      <c r="KY46" s="7"/>
      <c r="KZ46" s="7"/>
      <c r="LA46" s="2" t="s">
        <v>239</v>
      </c>
      <c r="LB46" s="2" t="s">
        <v>226</v>
      </c>
      <c r="LC46" s="2" t="s">
        <v>273</v>
      </c>
      <c r="LD46" s="2" t="s">
        <v>229</v>
      </c>
      <c r="LE46" s="2" t="s">
        <v>241</v>
      </c>
      <c r="LF46" s="2" t="s">
        <v>229</v>
      </c>
      <c r="LG46" s="4"/>
      <c r="LH46" s="8"/>
      <c r="LI46" s="4"/>
      <c r="LJ46" s="8"/>
      <c r="LK46" s="7"/>
      <c r="LL46" s="7"/>
      <c r="LM46" s="2" t="s">
        <v>239</v>
      </c>
      <c r="LN46" s="2" t="s">
        <v>226</v>
      </c>
      <c r="LO46" s="2" t="s">
        <v>335</v>
      </c>
      <c r="LP46" s="2" t="s">
        <v>229</v>
      </c>
      <c r="LQ46" s="2" t="s">
        <v>241</v>
      </c>
      <c r="LR46" s="2" t="s">
        <v>229</v>
      </c>
      <c r="LS46" s="4"/>
      <c r="LT46" s="8"/>
      <c r="LU46" s="4"/>
      <c r="LV46" s="8"/>
      <c r="LW46" s="7"/>
      <c r="LX46" s="7"/>
      <c r="LY46" s="2" t="s">
        <v>239</v>
      </c>
      <c r="LZ46" s="2" t="s">
        <v>275</v>
      </c>
      <c r="MA46" s="2" t="s">
        <v>886</v>
      </c>
      <c r="MB46" s="2" t="s">
        <v>846</v>
      </c>
      <c r="MC46" s="2" t="s">
        <v>241</v>
      </c>
      <c r="MD46" s="2" t="s">
        <v>229</v>
      </c>
      <c r="ME46" s="4"/>
      <c r="MF46" s="8"/>
      <c r="MG46" s="4"/>
      <c r="MH46" s="8"/>
      <c r="MI46" s="7"/>
      <c r="MJ46" s="7"/>
      <c r="MK46" s="2" t="s">
        <v>278</v>
      </c>
      <c r="ML46" s="2" t="s">
        <v>226</v>
      </c>
      <c r="MM46" s="2" t="s">
        <v>229</v>
      </c>
      <c r="MN46" s="2" t="s">
        <v>229</v>
      </c>
      <c r="MO46" s="2" t="s">
        <v>241</v>
      </c>
      <c r="MP46" s="2" t="s">
        <v>229</v>
      </c>
      <c r="MQ46" s="4"/>
      <c r="MR46" s="8"/>
      <c r="MS46" s="4"/>
      <c r="MT46" s="8"/>
      <c r="MU46" s="7"/>
      <c r="MV46" s="7"/>
      <c r="MW46" s="2" t="s">
        <v>239</v>
      </c>
      <c r="MX46" s="2" t="s">
        <v>226</v>
      </c>
      <c r="MY46" s="2" t="s">
        <v>723</v>
      </c>
      <c r="MZ46" s="2" t="s">
        <v>229</v>
      </c>
      <c r="NA46" s="2" t="s">
        <v>241</v>
      </c>
      <c r="NB46" s="2" t="s">
        <v>229</v>
      </c>
      <c r="NC46" s="4"/>
      <c r="ND46" s="8"/>
      <c r="NE46" s="4"/>
      <c r="NF46" s="8"/>
      <c r="NG46" s="7"/>
      <c r="NH46" s="7"/>
      <c r="NI46" s="2" t="s">
        <v>239</v>
      </c>
      <c r="NJ46" s="2" t="s">
        <v>260</v>
      </c>
      <c r="NK46" s="2" t="s">
        <v>870</v>
      </c>
      <c r="NL46" s="2" t="s">
        <v>743</v>
      </c>
      <c r="NM46" s="2" t="s">
        <v>241</v>
      </c>
      <c r="NN46" s="2" t="s">
        <v>229</v>
      </c>
      <c r="NO46" s="4"/>
      <c r="NP46" s="8"/>
      <c r="NQ46" s="4"/>
      <c r="NR46" s="8"/>
      <c r="NS46" s="7"/>
      <c r="NT46" s="7"/>
      <c r="NU46" s="2" t="s">
        <v>272</v>
      </c>
      <c r="NV46" s="2" t="s">
        <v>226</v>
      </c>
      <c r="NW46" s="2" t="s">
        <v>229</v>
      </c>
      <c r="NX46" s="2" t="s">
        <v>229</v>
      </c>
      <c r="NY46" s="2" t="s">
        <v>241</v>
      </c>
      <c r="NZ46" s="2" t="s">
        <v>229</v>
      </c>
      <c r="OA46" s="4"/>
      <c r="OB46" s="8"/>
      <c r="OC46" s="4"/>
      <c r="OD46" s="8"/>
      <c r="OE46" s="7"/>
      <c r="OF46" s="7"/>
      <c r="OG46" s="2" t="s">
        <v>239</v>
      </c>
      <c r="OH46" s="2" t="s">
        <v>226</v>
      </c>
      <c r="OI46" s="2" t="s">
        <v>229</v>
      </c>
      <c r="OJ46" s="2" t="s">
        <v>229</v>
      </c>
      <c r="OK46" s="2" t="s">
        <v>241</v>
      </c>
      <c r="OL46" s="2" t="s">
        <v>229</v>
      </c>
      <c r="OM46" s="4"/>
      <c r="ON46" s="8"/>
      <c r="OO46" s="4"/>
      <c r="OP46" s="8"/>
      <c r="OQ46" s="7"/>
      <c r="OR46" s="7"/>
      <c r="OS46" s="2" t="s">
        <v>229</v>
      </c>
      <c r="OT46" s="2" t="s">
        <v>229</v>
      </c>
      <c r="OU46" s="2" t="s">
        <v>229</v>
      </c>
      <c r="OV46" s="2" t="s">
        <v>229</v>
      </c>
      <c r="OW46" s="2" t="s">
        <v>229</v>
      </c>
      <c r="OX46" s="2" t="s">
        <v>229</v>
      </c>
      <c r="OY46" s="4"/>
      <c r="OZ46" s="8"/>
      <c r="PA46" s="4"/>
      <c r="PB46" s="8"/>
      <c r="PC46" s="7"/>
      <c r="PD46" s="7"/>
      <c r="PE46" s="2" t="s">
        <v>229</v>
      </c>
      <c r="PF46" s="2" t="s">
        <v>229</v>
      </c>
      <c r="PG46" s="2" t="s">
        <v>229</v>
      </c>
      <c r="PH46" s="2" t="s">
        <v>229</v>
      </c>
      <c r="PI46" s="2" t="s">
        <v>229</v>
      </c>
      <c r="PJ46" s="2" t="s">
        <v>229</v>
      </c>
      <c r="PK46" s="4"/>
      <c r="PL46" s="8"/>
      <c r="PM46" s="4"/>
      <c r="PN46" s="8"/>
      <c r="PO46" s="7"/>
      <c r="PP46" s="7"/>
      <c r="PQ46" s="2" t="s">
        <v>266</v>
      </c>
      <c r="PR46" s="2" t="s">
        <v>275</v>
      </c>
      <c r="PS46" s="2" t="s">
        <v>229</v>
      </c>
      <c r="PT46" s="2" t="s">
        <v>229</v>
      </c>
      <c r="PU46" s="2" t="s">
        <v>241</v>
      </c>
      <c r="PV46" s="2" t="s">
        <v>229</v>
      </c>
      <c r="PW46" s="4"/>
      <c r="PX46" s="8"/>
      <c r="PY46" s="4"/>
      <c r="PZ46" s="8"/>
      <c r="QA46" s="7"/>
      <c r="QB46" s="7"/>
      <c r="QC46" s="2" t="s">
        <v>281</v>
      </c>
      <c r="QD46" s="2" t="s">
        <v>226</v>
      </c>
      <c r="QE46" s="2" t="s">
        <v>229</v>
      </c>
      <c r="QF46" s="2" t="s">
        <v>229</v>
      </c>
      <c r="QG46" s="2" t="s">
        <v>241</v>
      </c>
      <c r="QH46" s="2" t="s">
        <v>229</v>
      </c>
      <c r="QI46" s="4"/>
      <c r="QJ46" s="8"/>
      <c r="QK46" s="4"/>
      <c r="QL46" s="8"/>
      <c r="QM46" s="7"/>
      <c r="QN46" s="7"/>
      <c r="QO46" s="2" t="s">
        <v>272</v>
      </c>
      <c r="QP46" s="2" t="s">
        <v>226</v>
      </c>
      <c r="QQ46" s="2" t="s">
        <v>229</v>
      </c>
      <c r="QR46" s="2" t="s">
        <v>229</v>
      </c>
      <c r="QS46" s="2" t="s">
        <v>241</v>
      </c>
      <c r="QT46" s="2" t="s">
        <v>229</v>
      </c>
      <c r="QU46" s="4"/>
      <c r="QV46" s="8"/>
      <c r="QW46" s="4"/>
      <c r="QX46" s="8"/>
      <c r="QY46" s="7"/>
      <c r="QZ46" s="7"/>
      <c r="RA46" s="2" t="s">
        <v>239</v>
      </c>
      <c r="RB46" s="2" t="s">
        <v>275</v>
      </c>
      <c r="RC46" s="2" t="s">
        <v>728</v>
      </c>
      <c r="RD46" s="2" t="s">
        <v>752</v>
      </c>
      <c r="RE46" s="2" t="s">
        <v>241</v>
      </c>
      <c r="RF46" s="2" t="s">
        <v>229</v>
      </c>
      <c r="RG46" s="4"/>
      <c r="RH46" s="8"/>
      <c r="RI46" s="4"/>
      <c r="RJ46" s="8"/>
      <c r="RK46" s="7"/>
      <c r="RL46" s="7"/>
      <c r="RM46" s="2" t="s">
        <v>229</v>
      </c>
      <c r="RN46" s="2" t="s">
        <v>229</v>
      </c>
      <c r="RO46" s="2" t="s">
        <v>229</v>
      </c>
      <c r="RP46" s="2" t="s">
        <v>229</v>
      </c>
      <c r="RQ46" s="2" t="s">
        <v>229</v>
      </c>
      <c r="RR46" s="2" t="s">
        <v>229</v>
      </c>
      <c r="RS46" s="4"/>
      <c r="RT46" s="8"/>
      <c r="RU46" s="4"/>
      <c r="RV46" s="8"/>
      <c r="RW46" s="7"/>
      <c r="RX46" s="7"/>
      <c r="RY46" s="2" t="s">
        <v>239</v>
      </c>
      <c r="RZ46" s="2" t="s">
        <v>275</v>
      </c>
      <c r="SA46" s="2" t="s">
        <v>282</v>
      </c>
      <c r="SB46" s="2" t="s">
        <v>901</v>
      </c>
      <c r="SC46" s="2" t="s">
        <v>241</v>
      </c>
      <c r="SD46" s="2" t="s">
        <v>229</v>
      </c>
      <c r="SE46" s="4">
        <v>3</v>
      </c>
      <c r="SF46" s="4">
        <v>1306</v>
      </c>
      <c r="SG46" s="4"/>
      <c r="SH46" s="4"/>
      <c r="SI46" s="4"/>
      <c r="SJ46" s="4"/>
      <c r="SK46" s="4"/>
      <c r="SL46" s="4"/>
      <c r="SM46" s="4">
        <v>465</v>
      </c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</row>
    <row r="47">
      <c r="A47" s="2" t="s">
        <v>902</v>
      </c>
      <c r="B47" s="2" t="s">
        <v>216</v>
      </c>
      <c r="C47" s="2" t="s">
        <v>217</v>
      </c>
      <c r="D47" s="2" t="s">
        <v>218</v>
      </c>
      <c r="E47" s="2" t="s">
        <v>219</v>
      </c>
      <c r="F47" s="2" t="s">
        <v>678</v>
      </c>
      <c r="G47" s="2" t="s">
        <v>679</v>
      </c>
      <c r="H47" s="2" t="s">
        <v>680</v>
      </c>
      <c r="I47" s="2" t="s">
        <v>681</v>
      </c>
      <c r="J47" s="2" t="s">
        <v>312</v>
      </c>
      <c r="K47" s="2" t="s">
        <v>862</v>
      </c>
      <c r="L47" s="3">
        <v>45.36</v>
      </c>
      <c r="M47" s="3">
        <v>47.63</v>
      </c>
      <c r="N47" s="3">
        <v>89.99</v>
      </c>
      <c r="O47" s="2" t="s">
        <v>226</v>
      </c>
      <c r="P47" s="2" t="s">
        <v>413</v>
      </c>
      <c r="Q47" s="2" t="s">
        <v>228</v>
      </c>
      <c r="R47" s="2" t="s">
        <v>229</v>
      </c>
      <c r="S47" s="2" t="s">
        <v>863</v>
      </c>
      <c r="T47" s="2" t="s">
        <v>684</v>
      </c>
      <c r="U47" s="2" t="s">
        <v>733</v>
      </c>
      <c r="V47" s="2" t="s">
        <v>685</v>
      </c>
      <c r="W47" s="2" t="s">
        <v>686</v>
      </c>
      <c r="X47" s="2" t="s">
        <v>234</v>
      </c>
      <c r="Y47" s="2" t="s">
        <v>864</v>
      </c>
      <c r="Z47" s="4">
        <v>253</v>
      </c>
      <c r="AA47" s="4">
        <f>=ROUNDDOWN(13.3157894736842,0)</f>
      </c>
      <c r="AB47" s="5">
        <v>19</v>
      </c>
      <c r="AC47" s="2" t="s">
        <v>287</v>
      </c>
      <c r="AD47" s="4">
        <v>150</v>
      </c>
      <c r="AE47" s="4">
        <v>650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>
        <v>8</v>
      </c>
      <c r="AQ47" s="8">
        <v>393.37</v>
      </c>
      <c r="AR47" s="4">
        <v>11</v>
      </c>
      <c r="AS47" s="8">
        <v>569.69</v>
      </c>
      <c r="AT47" s="7">
        <v>-0.2727</v>
      </c>
      <c r="AU47" s="7">
        <v>-0.3095</v>
      </c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>
        <v>0.2859</v>
      </c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 t="s">
        <v>229</v>
      </c>
      <c r="BJ47" s="4">
        <v>8</v>
      </c>
      <c r="BK47" s="8">
        <v>393.37</v>
      </c>
      <c r="BL47" s="2" t="s">
        <v>903</v>
      </c>
      <c r="BM47" s="7">
        <v>1</v>
      </c>
      <c r="BN47" s="7">
        <v>1</v>
      </c>
      <c r="BO47" s="4">
        <v>2</v>
      </c>
      <c r="BP47" s="8">
        <v>103.58</v>
      </c>
      <c r="BQ47" s="4"/>
      <c r="BR47" s="8"/>
      <c r="BS47" s="7"/>
      <c r="BT47" s="7"/>
      <c r="BU47" s="2" t="s">
        <v>239</v>
      </c>
      <c r="BV47" s="2" t="s">
        <v>226</v>
      </c>
      <c r="BW47" s="2" t="s">
        <v>229</v>
      </c>
      <c r="BX47" s="2" t="s">
        <v>866</v>
      </c>
      <c r="BY47" s="2" t="s">
        <v>241</v>
      </c>
      <c r="BZ47" s="2" t="s">
        <v>229</v>
      </c>
      <c r="CA47" s="4"/>
      <c r="CB47" s="8"/>
      <c r="CC47" s="4"/>
      <c r="CD47" s="8"/>
      <c r="CE47" s="7"/>
      <c r="CF47" s="7"/>
      <c r="CG47" s="2" t="s">
        <v>239</v>
      </c>
      <c r="CH47" s="2" t="s">
        <v>226</v>
      </c>
      <c r="CI47" s="2" t="s">
        <v>780</v>
      </c>
      <c r="CJ47" s="2" t="s">
        <v>890</v>
      </c>
      <c r="CK47" s="2" t="s">
        <v>241</v>
      </c>
      <c r="CL47" s="2" t="s">
        <v>229</v>
      </c>
      <c r="CM47" s="4">
        <v>1</v>
      </c>
      <c r="CN47" s="8">
        <v>47</v>
      </c>
      <c r="CO47" s="4"/>
      <c r="CP47" s="8"/>
      <c r="CQ47" s="7"/>
      <c r="CR47" s="7"/>
      <c r="CS47" s="2" t="s">
        <v>239</v>
      </c>
      <c r="CT47" s="2" t="s">
        <v>226</v>
      </c>
      <c r="CU47" s="2" t="s">
        <v>868</v>
      </c>
      <c r="CV47" s="2" t="s">
        <v>869</v>
      </c>
      <c r="CW47" s="2" t="s">
        <v>241</v>
      </c>
      <c r="CX47" s="2" t="s">
        <v>229</v>
      </c>
      <c r="CY47" s="4"/>
      <c r="CZ47" s="8"/>
      <c r="DA47" s="4"/>
      <c r="DB47" s="8"/>
      <c r="DC47" s="7"/>
      <c r="DD47" s="7"/>
      <c r="DE47" s="2" t="s">
        <v>239</v>
      </c>
      <c r="DF47" s="2" t="s">
        <v>226</v>
      </c>
      <c r="DG47" s="2" t="s">
        <v>868</v>
      </c>
      <c r="DH47" s="2" t="s">
        <v>904</v>
      </c>
      <c r="DI47" s="2" t="s">
        <v>241</v>
      </c>
      <c r="DJ47" s="2" t="s">
        <v>229</v>
      </c>
      <c r="DK47" s="4"/>
      <c r="DL47" s="8"/>
      <c r="DM47" s="4">
        <v>2</v>
      </c>
      <c r="DN47" s="8">
        <v>100.53</v>
      </c>
      <c r="DO47" s="7">
        <v>-1</v>
      </c>
      <c r="DP47" s="7">
        <v>-1</v>
      </c>
      <c r="DQ47" s="2" t="s">
        <v>239</v>
      </c>
      <c r="DR47" s="2" t="s">
        <v>226</v>
      </c>
      <c r="DS47" s="2" t="s">
        <v>871</v>
      </c>
      <c r="DT47" s="2" t="s">
        <v>905</v>
      </c>
      <c r="DU47" s="2" t="s">
        <v>241</v>
      </c>
      <c r="DV47" s="2" t="s">
        <v>229</v>
      </c>
      <c r="DW47" s="4"/>
      <c r="DX47" s="8"/>
      <c r="DY47" s="4"/>
      <c r="DZ47" s="8"/>
      <c r="EA47" s="7"/>
      <c r="EB47" s="7"/>
      <c r="EC47" s="2" t="s">
        <v>239</v>
      </c>
      <c r="ED47" s="2" t="s">
        <v>226</v>
      </c>
      <c r="EE47" s="2" t="s">
        <v>906</v>
      </c>
      <c r="EF47" s="2" t="s">
        <v>907</v>
      </c>
      <c r="EG47" s="2" t="s">
        <v>241</v>
      </c>
      <c r="EH47" s="2" t="s">
        <v>229</v>
      </c>
      <c r="EI47" s="4">
        <v>3</v>
      </c>
      <c r="EJ47" s="8">
        <v>136.95</v>
      </c>
      <c r="EK47" s="4">
        <v>3</v>
      </c>
      <c r="EL47" s="8">
        <v>159.78</v>
      </c>
      <c r="EM47" s="7"/>
      <c r="EN47" s="7">
        <v>-0.1429</v>
      </c>
      <c r="EO47" s="2" t="s">
        <v>239</v>
      </c>
      <c r="EP47" s="2" t="s">
        <v>226</v>
      </c>
      <c r="EQ47" s="2" t="s">
        <v>875</v>
      </c>
      <c r="ER47" s="2" t="s">
        <v>797</v>
      </c>
      <c r="ES47" s="2" t="s">
        <v>241</v>
      </c>
      <c r="ET47" s="2" t="s">
        <v>229</v>
      </c>
      <c r="EU47" s="4"/>
      <c r="EV47" s="8"/>
      <c r="EW47" s="4">
        <v>1</v>
      </c>
      <c r="EX47" s="8">
        <v>45.35</v>
      </c>
      <c r="EY47" s="7">
        <v>-1</v>
      </c>
      <c r="EZ47" s="7">
        <v>-1</v>
      </c>
      <c r="FA47" s="2" t="s">
        <v>239</v>
      </c>
      <c r="FB47" s="2" t="s">
        <v>226</v>
      </c>
      <c r="FC47" s="2" t="s">
        <v>908</v>
      </c>
      <c r="FD47" s="2" t="s">
        <v>877</v>
      </c>
      <c r="FE47" s="2" t="s">
        <v>241</v>
      </c>
      <c r="FF47" s="2" t="s">
        <v>229</v>
      </c>
      <c r="FG47" s="4"/>
      <c r="FH47" s="8"/>
      <c r="FI47" s="4"/>
      <c r="FJ47" s="8"/>
      <c r="FK47" s="7"/>
      <c r="FL47" s="7"/>
      <c r="FM47" s="2" t="s">
        <v>239</v>
      </c>
      <c r="FN47" s="2" t="s">
        <v>226</v>
      </c>
      <c r="FO47" s="2" t="s">
        <v>878</v>
      </c>
      <c r="FP47" s="2" t="s">
        <v>890</v>
      </c>
      <c r="FQ47" s="2" t="s">
        <v>241</v>
      </c>
      <c r="FR47" s="2" t="s">
        <v>229</v>
      </c>
      <c r="FS47" s="4"/>
      <c r="FT47" s="8"/>
      <c r="FU47" s="4"/>
      <c r="FV47" s="8"/>
      <c r="FW47" s="7"/>
      <c r="FX47" s="7"/>
      <c r="FY47" s="2" t="s">
        <v>239</v>
      </c>
      <c r="FZ47" s="2" t="s">
        <v>226</v>
      </c>
      <c r="GA47" s="2" t="s">
        <v>909</v>
      </c>
      <c r="GB47" s="2" t="s">
        <v>910</v>
      </c>
      <c r="GC47" s="2" t="s">
        <v>241</v>
      </c>
      <c r="GD47" s="2" t="s">
        <v>229</v>
      </c>
      <c r="GE47" s="4">
        <v>2</v>
      </c>
      <c r="GF47" s="8">
        <v>105.84</v>
      </c>
      <c r="GG47" s="4">
        <v>2</v>
      </c>
      <c r="GH47" s="8">
        <v>105.84</v>
      </c>
      <c r="GI47" s="7"/>
      <c r="GJ47" s="7"/>
      <c r="GK47" s="2" t="s">
        <v>239</v>
      </c>
      <c r="GL47" s="2" t="s">
        <v>226</v>
      </c>
      <c r="GM47" s="2" t="s">
        <v>911</v>
      </c>
      <c r="GN47" s="2" t="s">
        <v>912</v>
      </c>
      <c r="GO47" s="2" t="s">
        <v>241</v>
      </c>
      <c r="GP47" s="2" t="s">
        <v>229</v>
      </c>
      <c r="GQ47" s="4"/>
      <c r="GR47" s="8"/>
      <c r="GS47" s="4">
        <v>2</v>
      </c>
      <c r="GT47" s="8">
        <v>106.52</v>
      </c>
      <c r="GU47" s="7">
        <v>-1</v>
      </c>
      <c r="GV47" s="7">
        <v>-1</v>
      </c>
      <c r="GW47" s="2" t="s">
        <v>239</v>
      </c>
      <c r="GX47" s="2" t="s">
        <v>226</v>
      </c>
      <c r="GY47" s="2" t="s">
        <v>743</v>
      </c>
      <c r="GZ47" s="2" t="s">
        <v>913</v>
      </c>
      <c r="HA47" s="2" t="s">
        <v>241</v>
      </c>
      <c r="HB47" s="2" t="s">
        <v>229</v>
      </c>
      <c r="HC47" s="4"/>
      <c r="HD47" s="8"/>
      <c r="HE47" s="4"/>
      <c r="HF47" s="8"/>
      <c r="HG47" s="7"/>
      <c r="HH47" s="7"/>
      <c r="HI47" s="2" t="s">
        <v>239</v>
      </c>
      <c r="HJ47" s="2" t="s">
        <v>275</v>
      </c>
      <c r="HK47" s="2" t="s">
        <v>229</v>
      </c>
      <c r="HL47" s="2" t="s">
        <v>229</v>
      </c>
      <c r="HM47" s="2" t="s">
        <v>241</v>
      </c>
      <c r="HN47" s="2" t="s">
        <v>263</v>
      </c>
      <c r="HO47" s="4"/>
      <c r="HP47" s="8"/>
      <c r="HQ47" s="4">
        <v>1</v>
      </c>
      <c r="HR47" s="8">
        <v>51.67</v>
      </c>
      <c r="HS47" s="7">
        <v>-1</v>
      </c>
      <c r="HT47" s="7">
        <v>-1</v>
      </c>
      <c r="HU47" s="2" t="s">
        <v>239</v>
      </c>
      <c r="HV47" s="2" t="s">
        <v>226</v>
      </c>
      <c r="HW47" s="2" t="s">
        <v>914</v>
      </c>
      <c r="HX47" s="2" t="s">
        <v>915</v>
      </c>
      <c r="HY47" s="2" t="s">
        <v>241</v>
      </c>
      <c r="HZ47" s="2" t="s">
        <v>229</v>
      </c>
      <c r="IA47" s="4"/>
      <c r="IB47" s="8"/>
      <c r="IC47" s="4"/>
      <c r="ID47" s="8"/>
      <c r="IE47" s="7"/>
      <c r="IF47" s="7"/>
      <c r="IG47" s="2" t="s">
        <v>239</v>
      </c>
      <c r="IH47" s="2" t="s">
        <v>226</v>
      </c>
      <c r="II47" s="2" t="s">
        <v>881</v>
      </c>
      <c r="IJ47" s="2" t="s">
        <v>715</v>
      </c>
      <c r="IK47" s="2" t="s">
        <v>241</v>
      </c>
      <c r="IL47" s="2" t="s">
        <v>229</v>
      </c>
      <c r="IM47" s="4"/>
      <c r="IN47" s="8"/>
      <c r="IO47" s="4"/>
      <c r="IP47" s="8"/>
      <c r="IQ47" s="7"/>
      <c r="IR47" s="7"/>
      <c r="IS47" s="2" t="s">
        <v>267</v>
      </c>
      <c r="IT47" s="2" t="s">
        <v>226</v>
      </c>
      <c r="IU47" s="2" t="s">
        <v>229</v>
      </c>
      <c r="IV47" s="2" t="s">
        <v>229</v>
      </c>
      <c r="IW47" s="2" t="s">
        <v>241</v>
      </c>
      <c r="IX47" s="2" t="s">
        <v>229</v>
      </c>
      <c r="IY47" s="4"/>
      <c r="IZ47" s="8"/>
      <c r="JA47" s="4"/>
      <c r="JB47" s="8"/>
      <c r="JC47" s="7"/>
      <c r="JD47" s="7"/>
      <c r="JE47" s="2" t="s">
        <v>239</v>
      </c>
      <c r="JF47" s="2" t="s">
        <v>226</v>
      </c>
      <c r="JG47" s="2" t="s">
        <v>268</v>
      </c>
      <c r="JH47" s="2" t="s">
        <v>229</v>
      </c>
      <c r="JI47" s="2" t="s">
        <v>241</v>
      </c>
      <c r="JJ47" s="2" t="s">
        <v>229</v>
      </c>
      <c r="JK47" s="4"/>
      <c r="JL47" s="8"/>
      <c r="JM47" s="4"/>
      <c r="JN47" s="8"/>
      <c r="JO47" s="7"/>
      <c r="JP47" s="7"/>
      <c r="JQ47" s="2" t="s">
        <v>229</v>
      </c>
      <c r="JR47" s="2" t="s">
        <v>229</v>
      </c>
      <c r="JS47" s="2" t="s">
        <v>229</v>
      </c>
      <c r="JT47" s="2" t="s">
        <v>229</v>
      </c>
      <c r="JU47" s="2" t="s">
        <v>229</v>
      </c>
      <c r="JV47" s="2" t="s">
        <v>229</v>
      </c>
      <c r="JW47" s="4"/>
      <c r="JX47" s="8"/>
      <c r="JY47" s="4"/>
      <c r="JZ47" s="8"/>
      <c r="KA47" s="7"/>
      <c r="KB47" s="7"/>
      <c r="KC47" s="2" t="s">
        <v>239</v>
      </c>
      <c r="KD47" s="2" t="s">
        <v>226</v>
      </c>
      <c r="KE47" s="2" t="s">
        <v>270</v>
      </c>
      <c r="KF47" s="2" t="s">
        <v>916</v>
      </c>
      <c r="KG47" s="2" t="s">
        <v>241</v>
      </c>
      <c r="KH47" s="2" t="s">
        <v>229</v>
      </c>
      <c r="KI47" s="4"/>
      <c r="KJ47" s="8"/>
      <c r="KK47" s="4"/>
      <c r="KL47" s="8"/>
      <c r="KM47" s="7"/>
      <c r="KN47" s="7"/>
      <c r="KO47" s="2" t="s">
        <v>278</v>
      </c>
      <c r="KP47" s="2" t="s">
        <v>226</v>
      </c>
      <c r="KQ47" s="2" t="s">
        <v>229</v>
      </c>
      <c r="KR47" s="2" t="s">
        <v>229</v>
      </c>
      <c r="KS47" s="2" t="s">
        <v>241</v>
      </c>
      <c r="KT47" s="2" t="s">
        <v>229</v>
      </c>
      <c r="KU47" s="4"/>
      <c r="KV47" s="8"/>
      <c r="KW47" s="4"/>
      <c r="KX47" s="8"/>
      <c r="KY47" s="7"/>
      <c r="KZ47" s="7"/>
      <c r="LA47" s="2" t="s">
        <v>239</v>
      </c>
      <c r="LB47" s="2" t="s">
        <v>226</v>
      </c>
      <c r="LC47" s="2" t="s">
        <v>273</v>
      </c>
      <c r="LD47" s="2" t="s">
        <v>831</v>
      </c>
      <c r="LE47" s="2" t="s">
        <v>241</v>
      </c>
      <c r="LF47" s="2" t="s">
        <v>229</v>
      </c>
      <c r="LG47" s="4"/>
      <c r="LH47" s="8"/>
      <c r="LI47" s="4"/>
      <c r="LJ47" s="8"/>
      <c r="LK47" s="7"/>
      <c r="LL47" s="7"/>
      <c r="LM47" s="2" t="s">
        <v>239</v>
      </c>
      <c r="LN47" s="2" t="s">
        <v>226</v>
      </c>
      <c r="LO47" s="2" t="s">
        <v>909</v>
      </c>
      <c r="LP47" s="2" t="s">
        <v>229</v>
      </c>
      <c r="LQ47" s="2" t="s">
        <v>241</v>
      </c>
      <c r="LR47" s="2" t="s">
        <v>229</v>
      </c>
      <c r="LS47" s="4"/>
      <c r="LT47" s="8"/>
      <c r="LU47" s="4"/>
      <c r="LV47" s="8"/>
      <c r="LW47" s="7"/>
      <c r="LX47" s="7"/>
      <c r="LY47" s="2" t="s">
        <v>239</v>
      </c>
      <c r="LZ47" s="2" t="s">
        <v>275</v>
      </c>
      <c r="MA47" s="2" t="s">
        <v>886</v>
      </c>
      <c r="MB47" s="2" t="s">
        <v>764</v>
      </c>
      <c r="MC47" s="2" t="s">
        <v>241</v>
      </c>
      <c r="MD47" s="2" t="s">
        <v>229</v>
      </c>
      <c r="ME47" s="4"/>
      <c r="MF47" s="8"/>
      <c r="MG47" s="4"/>
      <c r="MH47" s="8"/>
      <c r="MI47" s="7"/>
      <c r="MJ47" s="7"/>
      <c r="MK47" s="2" t="s">
        <v>278</v>
      </c>
      <c r="ML47" s="2" t="s">
        <v>226</v>
      </c>
      <c r="MM47" s="2" t="s">
        <v>229</v>
      </c>
      <c r="MN47" s="2" t="s">
        <v>229</v>
      </c>
      <c r="MO47" s="2" t="s">
        <v>241</v>
      </c>
      <c r="MP47" s="2" t="s">
        <v>229</v>
      </c>
      <c r="MQ47" s="4"/>
      <c r="MR47" s="8"/>
      <c r="MS47" s="4"/>
      <c r="MT47" s="8"/>
      <c r="MU47" s="7"/>
      <c r="MV47" s="7"/>
      <c r="MW47" s="2" t="s">
        <v>239</v>
      </c>
      <c r="MX47" s="2" t="s">
        <v>226</v>
      </c>
      <c r="MY47" s="2" t="s">
        <v>723</v>
      </c>
      <c r="MZ47" s="2" t="s">
        <v>229</v>
      </c>
      <c r="NA47" s="2" t="s">
        <v>241</v>
      </c>
      <c r="NB47" s="2" t="s">
        <v>229</v>
      </c>
      <c r="NC47" s="4"/>
      <c r="ND47" s="8"/>
      <c r="NE47" s="4"/>
      <c r="NF47" s="8"/>
      <c r="NG47" s="7"/>
      <c r="NH47" s="7"/>
      <c r="NI47" s="2" t="s">
        <v>239</v>
      </c>
      <c r="NJ47" s="2" t="s">
        <v>260</v>
      </c>
      <c r="NK47" s="2" t="s">
        <v>870</v>
      </c>
      <c r="NL47" s="2" t="s">
        <v>743</v>
      </c>
      <c r="NM47" s="2" t="s">
        <v>241</v>
      </c>
      <c r="NN47" s="2" t="s">
        <v>229</v>
      </c>
      <c r="NO47" s="4"/>
      <c r="NP47" s="8"/>
      <c r="NQ47" s="4"/>
      <c r="NR47" s="8"/>
      <c r="NS47" s="7"/>
      <c r="NT47" s="7"/>
      <c r="NU47" s="2" t="s">
        <v>272</v>
      </c>
      <c r="NV47" s="2" t="s">
        <v>226</v>
      </c>
      <c r="NW47" s="2" t="s">
        <v>229</v>
      </c>
      <c r="NX47" s="2" t="s">
        <v>229</v>
      </c>
      <c r="NY47" s="2" t="s">
        <v>241</v>
      </c>
      <c r="NZ47" s="2" t="s">
        <v>229</v>
      </c>
      <c r="OA47" s="4"/>
      <c r="OB47" s="8"/>
      <c r="OC47" s="4"/>
      <c r="OD47" s="8"/>
      <c r="OE47" s="7"/>
      <c r="OF47" s="7"/>
      <c r="OG47" s="2" t="s">
        <v>239</v>
      </c>
      <c r="OH47" s="2" t="s">
        <v>226</v>
      </c>
      <c r="OI47" s="2" t="s">
        <v>229</v>
      </c>
      <c r="OJ47" s="2" t="s">
        <v>229</v>
      </c>
      <c r="OK47" s="2" t="s">
        <v>241</v>
      </c>
      <c r="OL47" s="2" t="s">
        <v>229</v>
      </c>
      <c r="OM47" s="4"/>
      <c r="ON47" s="8"/>
      <c r="OO47" s="4"/>
      <c r="OP47" s="8"/>
      <c r="OQ47" s="7"/>
      <c r="OR47" s="7"/>
      <c r="OS47" s="2" t="s">
        <v>229</v>
      </c>
      <c r="OT47" s="2" t="s">
        <v>229</v>
      </c>
      <c r="OU47" s="2" t="s">
        <v>229</v>
      </c>
      <c r="OV47" s="2" t="s">
        <v>229</v>
      </c>
      <c r="OW47" s="2" t="s">
        <v>229</v>
      </c>
      <c r="OX47" s="2" t="s">
        <v>229</v>
      </c>
      <c r="OY47" s="4"/>
      <c r="OZ47" s="8"/>
      <c r="PA47" s="4"/>
      <c r="PB47" s="8"/>
      <c r="PC47" s="7"/>
      <c r="PD47" s="7"/>
      <c r="PE47" s="2" t="s">
        <v>229</v>
      </c>
      <c r="PF47" s="2" t="s">
        <v>229</v>
      </c>
      <c r="PG47" s="2" t="s">
        <v>229</v>
      </c>
      <c r="PH47" s="2" t="s">
        <v>229</v>
      </c>
      <c r="PI47" s="2" t="s">
        <v>229</v>
      </c>
      <c r="PJ47" s="2" t="s">
        <v>229</v>
      </c>
      <c r="PK47" s="4"/>
      <c r="PL47" s="8"/>
      <c r="PM47" s="4"/>
      <c r="PN47" s="8"/>
      <c r="PO47" s="7"/>
      <c r="PP47" s="7"/>
      <c r="PQ47" s="2" t="s">
        <v>266</v>
      </c>
      <c r="PR47" s="2" t="s">
        <v>275</v>
      </c>
      <c r="PS47" s="2" t="s">
        <v>229</v>
      </c>
      <c r="PT47" s="2" t="s">
        <v>229</v>
      </c>
      <c r="PU47" s="2" t="s">
        <v>241</v>
      </c>
      <c r="PV47" s="2" t="s">
        <v>229</v>
      </c>
      <c r="PW47" s="4"/>
      <c r="PX47" s="8"/>
      <c r="PY47" s="4"/>
      <c r="PZ47" s="8"/>
      <c r="QA47" s="7"/>
      <c r="QB47" s="7"/>
      <c r="QC47" s="2" t="s">
        <v>281</v>
      </c>
      <c r="QD47" s="2" t="s">
        <v>226</v>
      </c>
      <c r="QE47" s="2" t="s">
        <v>229</v>
      </c>
      <c r="QF47" s="2" t="s">
        <v>229</v>
      </c>
      <c r="QG47" s="2" t="s">
        <v>241</v>
      </c>
      <c r="QH47" s="2" t="s">
        <v>229</v>
      </c>
      <c r="QI47" s="4"/>
      <c r="QJ47" s="8"/>
      <c r="QK47" s="4"/>
      <c r="QL47" s="8"/>
      <c r="QM47" s="7"/>
      <c r="QN47" s="7"/>
      <c r="QO47" s="2" t="s">
        <v>272</v>
      </c>
      <c r="QP47" s="2" t="s">
        <v>226</v>
      </c>
      <c r="QQ47" s="2" t="s">
        <v>229</v>
      </c>
      <c r="QR47" s="2" t="s">
        <v>229</v>
      </c>
      <c r="QS47" s="2" t="s">
        <v>241</v>
      </c>
      <c r="QT47" s="2" t="s">
        <v>229</v>
      </c>
      <c r="QU47" s="4"/>
      <c r="QV47" s="8"/>
      <c r="QW47" s="4"/>
      <c r="QX47" s="8"/>
      <c r="QY47" s="7"/>
      <c r="QZ47" s="7"/>
      <c r="RA47" s="2" t="s">
        <v>239</v>
      </c>
      <c r="RB47" s="2" t="s">
        <v>275</v>
      </c>
      <c r="RC47" s="2" t="s">
        <v>728</v>
      </c>
      <c r="RD47" s="2" t="s">
        <v>917</v>
      </c>
      <c r="RE47" s="2" t="s">
        <v>241</v>
      </c>
      <c r="RF47" s="2" t="s">
        <v>229</v>
      </c>
      <c r="RG47" s="4"/>
      <c r="RH47" s="8"/>
      <c r="RI47" s="4"/>
      <c r="RJ47" s="8"/>
      <c r="RK47" s="7"/>
      <c r="RL47" s="7"/>
      <c r="RM47" s="2" t="s">
        <v>229</v>
      </c>
      <c r="RN47" s="2" t="s">
        <v>229</v>
      </c>
      <c r="RO47" s="2" t="s">
        <v>229</v>
      </c>
      <c r="RP47" s="2" t="s">
        <v>229</v>
      </c>
      <c r="RQ47" s="2" t="s">
        <v>229</v>
      </c>
      <c r="RR47" s="2" t="s">
        <v>229</v>
      </c>
      <c r="RS47" s="4"/>
      <c r="RT47" s="8"/>
      <c r="RU47" s="4"/>
      <c r="RV47" s="8"/>
      <c r="RW47" s="7"/>
      <c r="RX47" s="7"/>
      <c r="RY47" s="2" t="s">
        <v>239</v>
      </c>
      <c r="RZ47" s="2" t="s">
        <v>275</v>
      </c>
      <c r="SA47" s="2" t="s">
        <v>282</v>
      </c>
      <c r="SB47" s="2" t="s">
        <v>918</v>
      </c>
      <c r="SC47" s="2" t="s">
        <v>241</v>
      </c>
      <c r="SD47" s="2" t="s">
        <v>229</v>
      </c>
      <c r="SE47" s="4">
        <v>226</v>
      </c>
      <c r="SF47" s="4"/>
      <c r="SG47" s="4"/>
      <c r="SH47" s="4"/>
      <c r="SI47" s="4">
        <v>26</v>
      </c>
      <c r="SJ47" s="4"/>
      <c r="SK47" s="4"/>
      <c r="SL47" s="4"/>
      <c r="SM47" s="4">
        <v>1</v>
      </c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>
        <v>150</v>
      </c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>
        <v>200</v>
      </c>
      <c r="UX47" s="4"/>
      <c r="UY47" s="4"/>
      <c r="UZ47" s="4"/>
      <c r="VA47" s="4"/>
      <c r="VB47" s="4"/>
      <c r="VC47" s="4"/>
      <c r="VD47" s="4">
        <v>300</v>
      </c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</row>
    <row r="48">
      <c r="A48" s="2" t="s">
        <v>919</v>
      </c>
      <c r="B48" s="2" t="s">
        <v>216</v>
      </c>
      <c r="C48" s="2" t="s">
        <v>217</v>
      </c>
      <c r="D48" s="2" t="s">
        <v>218</v>
      </c>
      <c r="E48" s="2" t="s">
        <v>219</v>
      </c>
      <c r="F48" s="2" t="s">
        <v>678</v>
      </c>
      <c r="G48" s="2" t="s">
        <v>679</v>
      </c>
      <c r="H48" s="2" t="s">
        <v>680</v>
      </c>
      <c r="I48" s="2" t="s">
        <v>681</v>
      </c>
      <c r="J48" s="2" t="s">
        <v>224</v>
      </c>
      <c r="K48" s="2" t="s">
        <v>920</v>
      </c>
      <c r="L48" s="3">
        <v>35.19</v>
      </c>
      <c r="M48" s="3">
        <v>36.95</v>
      </c>
      <c r="N48" s="3">
        <v>69.99</v>
      </c>
      <c r="O48" s="2" t="s">
        <v>226</v>
      </c>
      <c r="P48" s="2" t="s">
        <v>413</v>
      </c>
      <c r="Q48" s="2" t="s">
        <v>228</v>
      </c>
      <c r="R48" s="2" t="s">
        <v>229</v>
      </c>
      <c r="S48" s="2" t="s">
        <v>921</v>
      </c>
      <c r="T48" s="2" t="s">
        <v>684</v>
      </c>
      <c r="U48" s="2" t="s">
        <v>286</v>
      </c>
      <c r="V48" s="2" t="s">
        <v>685</v>
      </c>
      <c r="W48" s="2" t="s">
        <v>686</v>
      </c>
      <c r="X48" s="2" t="s">
        <v>234</v>
      </c>
      <c r="Y48" s="2" t="s">
        <v>687</v>
      </c>
      <c r="Z48" s="4">
        <v>640</v>
      </c>
      <c r="AA48" s="4">
        <f>=ROUNDDOWN(64,0)</f>
      </c>
      <c r="AB48" s="5">
        <v>10</v>
      </c>
      <c r="AC48" s="2" t="s">
        <v>229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>
        <v>2</v>
      </c>
      <c r="AQ48" s="8">
        <v>72.58</v>
      </c>
      <c r="AR48" s="4">
        <v>5</v>
      </c>
      <c r="AS48" s="8">
        <v>199.83</v>
      </c>
      <c r="AT48" s="7">
        <v>-0.6</v>
      </c>
      <c r="AU48" s="7">
        <v>-0.6368</v>
      </c>
      <c r="AV48" s="4">
        <v>18</v>
      </c>
      <c r="AW48" s="8">
        <v>738.71</v>
      </c>
      <c r="AX48" s="4">
        <v>32</v>
      </c>
      <c r="AY48" s="8">
        <v>1505.25</v>
      </c>
      <c r="AZ48" s="7">
        <v>-0.4375</v>
      </c>
      <c r="BA48" s="7">
        <v>-0.5092</v>
      </c>
      <c r="BB48" s="7">
        <v>0.0983</v>
      </c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>
        <v>0.0692</v>
      </c>
      <c r="BJ48" s="4">
        <v>2</v>
      </c>
      <c r="BK48" s="8">
        <v>72.58</v>
      </c>
      <c r="BL48" s="2" t="s">
        <v>922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239</v>
      </c>
      <c r="BV48" s="2" t="s">
        <v>226</v>
      </c>
      <c r="BW48" s="2" t="s">
        <v>229</v>
      </c>
      <c r="BX48" s="2" t="s">
        <v>923</v>
      </c>
      <c r="BY48" s="2" t="s">
        <v>241</v>
      </c>
      <c r="BZ48" s="2" t="s">
        <v>229</v>
      </c>
      <c r="CA48" s="4">
        <v>2</v>
      </c>
      <c r="CB48" s="8">
        <v>72.58</v>
      </c>
      <c r="CC48" s="4">
        <v>1</v>
      </c>
      <c r="CD48" s="8">
        <v>36.29</v>
      </c>
      <c r="CE48" s="7">
        <v>1</v>
      </c>
      <c r="CF48" s="7">
        <v>1</v>
      </c>
      <c r="CG48" s="2" t="s">
        <v>239</v>
      </c>
      <c r="CH48" s="2" t="s">
        <v>226</v>
      </c>
      <c r="CI48" s="2" t="s">
        <v>691</v>
      </c>
      <c r="CJ48" s="2" t="s">
        <v>692</v>
      </c>
      <c r="CK48" s="2" t="s">
        <v>241</v>
      </c>
      <c r="CL48" s="2" t="s">
        <v>229</v>
      </c>
      <c r="CM48" s="4"/>
      <c r="CN48" s="8"/>
      <c r="CO48" s="4">
        <v>1</v>
      </c>
      <c r="CP48" s="8">
        <v>41.23</v>
      </c>
      <c r="CQ48" s="7">
        <v>-1</v>
      </c>
      <c r="CR48" s="7">
        <v>-1</v>
      </c>
      <c r="CS48" s="2" t="s">
        <v>239</v>
      </c>
      <c r="CT48" s="2" t="s">
        <v>226</v>
      </c>
      <c r="CU48" s="2" t="s">
        <v>693</v>
      </c>
      <c r="CV48" s="2" t="s">
        <v>696</v>
      </c>
      <c r="CW48" s="2" t="s">
        <v>241</v>
      </c>
      <c r="CX48" s="2" t="s">
        <v>229</v>
      </c>
      <c r="CY48" s="4"/>
      <c r="CZ48" s="8"/>
      <c r="DA48" s="4"/>
      <c r="DB48" s="8"/>
      <c r="DC48" s="7"/>
      <c r="DD48" s="7"/>
      <c r="DE48" s="2" t="s">
        <v>239</v>
      </c>
      <c r="DF48" s="2" t="s">
        <v>226</v>
      </c>
      <c r="DG48" s="2" t="s">
        <v>695</v>
      </c>
      <c r="DH48" s="2" t="s">
        <v>695</v>
      </c>
      <c r="DI48" s="2" t="s">
        <v>241</v>
      </c>
      <c r="DJ48" s="2" t="s">
        <v>229</v>
      </c>
      <c r="DK48" s="4"/>
      <c r="DL48" s="8"/>
      <c r="DM48" s="4"/>
      <c r="DN48" s="8"/>
      <c r="DO48" s="7"/>
      <c r="DP48" s="7"/>
      <c r="DQ48" s="2" t="s">
        <v>239</v>
      </c>
      <c r="DR48" s="2" t="s">
        <v>226</v>
      </c>
      <c r="DS48" s="2" t="s">
        <v>697</v>
      </c>
      <c r="DT48" s="2" t="s">
        <v>924</v>
      </c>
      <c r="DU48" s="2" t="s">
        <v>241</v>
      </c>
      <c r="DV48" s="2" t="s">
        <v>229</v>
      </c>
      <c r="DW48" s="4"/>
      <c r="DX48" s="8"/>
      <c r="DY48" s="4"/>
      <c r="DZ48" s="8"/>
      <c r="EA48" s="7"/>
      <c r="EB48" s="7"/>
      <c r="EC48" s="2" t="s">
        <v>239</v>
      </c>
      <c r="ED48" s="2" t="s">
        <v>226</v>
      </c>
      <c r="EE48" s="2" t="s">
        <v>699</v>
      </c>
      <c r="EF48" s="2" t="s">
        <v>925</v>
      </c>
      <c r="EG48" s="2" t="s">
        <v>241</v>
      </c>
      <c r="EH48" s="2" t="s">
        <v>229</v>
      </c>
      <c r="EI48" s="4"/>
      <c r="EJ48" s="8"/>
      <c r="EK48" s="4"/>
      <c r="EL48" s="8"/>
      <c r="EM48" s="7"/>
      <c r="EN48" s="7"/>
      <c r="EO48" s="2" t="s">
        <v>239</v>
      </c>
      <c r="EP48" s="2" t="s">
        <v>226</v>
      </c>
      <c r="EQ48" s="2" t="s">
        <v>701</v>
      </c>
      <c r="ER48" s="2" t="s">
        <v>695</v>
      </c>
      <c r="ES48" s="2" t="s">
        <v>241</v>
      </c>
      <c r="ET48" s="2" t="s">
        <v>229</v>
      </c>
      <c r="EU48" s="4"/>
      <c r="EV48" s="8"/>
      <c r="EW48" s="4"/>
      <c r="EX48" s="8"/>
      <c r="EY48" s="7"/>
      <c r="EZ48" s="7"/>
      <c r="FA48" s="2" t="s">
        <v>239</v>
      </c>
      <c r="FB48" s="2" t="s">
        <v>226</v>
      </c>
      <c r="FC48" s="2" t="s">
        <v>702</v>
      </c>
      <c r="FD48" s="2" t="s">
        <v>703</v>
      </c>
      <c r="FE48" s="2" t="s">
        <v>241</v>
      </c>
      <c r="FF48" s="2" t="s">
        <v>229</v>
      </c>
      <c r="FG48" s="4"/>
      <c r="FH48" s="8"/>
      <c r="FI48" s="4"/>
      <c r="FJ48" s="8"/>
      <c r="FK48" s="7"/>
      <c r="FL48" s="7"/>
      <c r="FM48" s="2" t="s">
        <v>239</v>
      </c>
      <c r="FN48" s="2" t="s">
        <v>226</v>
      </c>
      <c r="FO48" s="2" t="s">
        <v>926</v>
      </c>
      <c r="FP48" s="2" t="s">
        <v>800</v>
      </c>
      <c r="FQ48" s="2" t="s">
        <v>241</v>
      </c>
      <c r="FR48" s="2" t="s">
        <v>229</v>
      </c>
      <c r="FS48" s="4"/>
      <c r="FT48" s="8"/>
      <c r="FU48" s="4"/>
      <c r="FV48" s="8"/>
      <c r="FW48" s="7"/>
      <c r="FX48" s="7"/>
      <c r="FY48" s="2" t="s">
        <v>239</v>
      </c>
      <c r="FZ48" s="2" t="s">
        <v>226</v>
      </c>
      <c r="GA48" s="2" t="s">
        <v>327</v>
      </c>
      <c r="GB48" s="2" t="s">
        <v>706</v>
      </c>
      <c r="GC48" s="2" t="s">
        <v>241</v>
      </c>
      <c r="GD48" s="2" t="s">
        <v>229</v>
      </c>
      <c r="GE48" s="4"/>
      <c r="GF48" s="8"/>
      <c r="GG48" s="4">
        <v>2</v>
      </c>
      <c r="GH48" s="8">
        <v>82.12</v>
      </c>
      <c r="GI48" s="7">
        <v>-1</v>
      </c>
      <c r="GJ48" s="7">
        <v>-1</v>
      </c>
      <c r="GK48" s="2" t="s">
        <v>239</v>
      </c>
      <c r="GL48" s="2" t="s">
        <v>226</v>
      </c>
      <c r="GM48" s="2" t="s">
        <v>707</v>
      </c>
      <c r="GN48" s="2" t="s">
        <v>927</v>
      </c>
      <c r="GO48" s="2" t="s">
        <v>241</v>
      </c>
      <c r="GP48" s="2" t="s">
        <v>229</v>
      </c>
      <c r="GQ48" s="4"/>
      <c r="GR48" s="8"/>
      <c r="GS48" s="4"/>
      <c r="GT48" s="8"/>
      <c r="GU48" s="7"/>
      <c r="GV48" s="7"/>
      <c r="GW48" s="2" t="s">
        <v>239</v>
      </c>
      <c r="GX48" s="2" t="s">
        <v>226</v>
      </c>
      <c r="GY48" s="2" t="s">
        <v>709</v>
      </c>
      <c r="GZ48" s="2" t="s">
        <v>928</v>
      </c>
      <c r="HA48" s="2" t="s">
        <v>241</v>
      </c>
      <c r="HB48" s="2" t="s">
        <v>229</v>
      </c>
      <c r="HC48" s="4"/>
      <c r="HD48" s="8"/>
      <c r="HE48" s="4"/>
      <c r="HF48" s="8"/>
      <c r="HG48" s="7"/>
      <c r="HH48" s="7"/>
      <c r="HI48" s="2" t="s">
        <v>239</v>
      </c>
      <c r="HJ48" s="2" t="s">
        <v>275</v>
      </c>
      <c r="HK48" s="2" t="s">
        <v>710</v>
      </c>
      <c r="HL48" s="2" t="s">
        <v>739</v>
      </c>
      <c r="HM48" s="2" t="s">
        <v>241</v>
      </c>
      <c r="HN48" s="2" t="s">
        <v>263</v>
      </c>
      <c r="HO48" s="4"/>
      <c r="HP48" s="8"/>
      <c r="HQ48" s="4">
        <v>1</v>
      </c>
      <c r="HR48" s="8">
        <v>40.19</v>
      </c>
      <c r="HS48" s="7">
        <v>-1</v>
      </c>
      <c r="HT48" s="7">
        <v>-1</v>
      </c>
      <c r="HU48" s="2" t="s">
        <v>239</v>
      </c>
      <c r="HV48" s="2" t="s">
        <v>226</v>
      </c>
      <c r="HW48" s="2" t="s">
        <v>712</v>
      </c>
      <c r="HX48" s="2" t="s">
        <v>811</v>
      </c>
      <c r="HY48" s="2" t="s">
        <v>241</v>
      </c>
      <c r="HZ48" s="2" t="s">
        <v>229</v>
      </c>
      <c r="IA48" s="4"/>
      <c r="IB48" s="8"/>
      <c r="IC48" s="4"/>
      <c r="ID48" s="8"/>
      <c r="IE48" s="7"/>
      <c r="IF48" s="7"/>
      <c r="IG48" s="2" t="s">
        <v>239</v>
      </c>
      <c r="IH48" s="2" t="s">
        <v>226</v>
      </c>
      <c r="II48" s="2" t="s">
        <v>700</v>
      </c>
      <c r="IJ48" s="2" t="s">
        <v>563</v>
      </c>
      <c r="IK48" s="2" t="s">
        <v>241</v>
      </c>
      <c r="IL48" s="2" t="s">
        <v>229</v>
      </c>
      <c r="IM48" s="4"/>
      <c r="IN48" s="8"/>
      <c r="IO48" s="4"/>
      <c r="IP48" s="8"/>
      <c r="IQ48" s="7"/>
      <c r="IR48" s="7"/>
      <c r="IS48" s="2" t="s">
        <v>239</v>
      </c>
      <c r="IT48" s="2" t="s">
        <v>226</v>
      </c>
      <c r="IU48" s="2" t="s">
        <v>794</v>
      </c>
      <c r="IV48" s="2" t="s">
        <v>929</v>
      </c>
      <c r="IW48" s="2" t="s">
        <v>241</v>
      </c>
      <c r="IX48" s="2" t="s">
        <v>229</v>
      </c>
      <c r="IY48" s="4"/>
      <c r="IZ48" s="8"/>
      <c r="JA48" s="4"/>
      <c r="JB48" s="8"/>
      <c r="JC48" s="7"/>
      <c r="JD48" s="7"/>
      <c r="JE48" s="2" t="s">
        <v>239</v>
      </c>
      <c r="JF48" s="2" t="s">
        <v>226</v>
      </c>
      <c r="JG48" s="2" t="s">
        <v>268</v>
      </c>
      <c r="JH48" s="2" t="s">
        <v>594</v>
      </c>
      <c r="JI48" s="2" t="s">
        <v>241</v>
      </c>
      <c r="JJ48" s="2" t="s">
        <v>229</v>
      </c>
      <c r="JK48" s="4"/>
      <c r="JL48" s="8"/>
      <c r="JM48" s="4"/>
      <c r="JN48" s="8"/>
      <c r="JO48" s="7"/>
      <c r="JP48" s="7"/>
      <c r="JQ48" s="2" t="s">
        <v>229</v>
      </c>
      <c r="JR48" s="2" t="s">
        <v>229</v>
      </c>
      <c r="JS48" s="2" t="s">
        <v>229</v>
      </c>
      <c r="JT48" s="2" t="s">
        <v>229</v>
      </c>
      <c r="JU48" s="2" t="s">
        <v>229</v>
      </c>
      <c r="JV48" s="2" t="s">
        <v>229</v>
      </c>
      <c r="JW48" s="4"/>
      <c r="JX48" s="8"/>
      <c r="JY48" s="4"/>
      <c r="JZ48" s="8"/>
      <c r="KA48" s="7"/>
      <c r="KB48" s="7"/>
      <c r="KC48" s="2" t="s">
        <v>239</v>
      </c>
      <c r="KD48" s="2" t="s">
        <v>226</v>
      </c>
      <c r="KE48" s="2" t="s">
        <v>270</v>
      </c>
      <c r="KF48" s="2" t="s">
        <v>930</v>
      </c>
      <c r="KG48" s="2" t="s">
        <v>241</v>
      </c>
      <c r="KH48" s="2" t="s">
        <v>229</v>
      </c>
      <c r="KI48" s="4"/>
      <c r="KJ48" s="8"/>
      <c r="KK48" s="4"/>
      <c r="KL48" s="8"/>
      <c r="KM48" s="7"/>
      <c r="KN48" s="7"/>
      <c r="KO48" s="2" t="s">
        <v>272</v>
      </c>
      <c r="KP48" s="2" t="s">
        <v>226</v>
      </c>
      <c r="KQ48" s="2" t="s">
        <v>229</v>
      </c>
      <c r="KR48" s="2" t="s">
        <v>229</v>
      </c>
      <c r="KS48" s="2" t="s">
        <v>241</v>
      </c>
      <c r="KT48" s="2" t="s">
        <v>229</v>
      </c>
      <c r="KU48" s="4"/>
      <c r="KV48" s="8"/>
      <c r="KW48" s="4"/>
      <c r="KX48" s="8"/>
      <c r="KY48" s="7"/>
      <c r="KZ48" s="7"/>
      <c r="LA48" s="2" t="s">
        <v>239</v>
      </c>
      <c r="LB48" s="2" t="s">
        <v>226</v>
      </c>
      <c r="LC48" s="2" t="s">
        <v>720</v>
      </c>
      <c r="LD48" s="2" t="s">
        <v>931</v>
      </c>
      <c r="LE48" s="2" t="s">
        <v>241</v>
      </c>
      <c r="LF48" s="2" t="s">
        <v>229</v>
      </c>
      <c r="LG48" s="4"/>
      <c r="LH48" s="8"/>
      <c r="LI48" s="4"/>
      <c r="LJ48" s="8"/>
      <c r="LK48" s="7"/>
      <c r="LL48" s="7"/>
      <c r="LM48" s="2" t="s">
        <v>239</v>
      </c>
      <c r="LN48" s="2" t="s">
        <v>226</v>
      </c>
      <c r="LO48" s="2" t="s">
        <v>335</v>
      </c>
      <c r="LP48" s="2" t="s">
        <v>229</v>
      </c>
      <c r="LQ48" s="2" t="s">
        <v>241</v>
      </c>
      <c r="LR48" s="2" t="s">
        <v>229</v>
      </c>
      <c r="LS48" s="4"/>
      <c r="LT48" s="8"/>
      <c r="LU48" s="4"/>
      <c r="LV48" s="8"/>
      <c r="LW48" s="7"/>
      <c r="LX48" s="7"/>
      <c r="LY48" s="2" t="s">
        <v>239</v>
      </c>
      <c r="LZ48" s="2" t="s">
        <v>275</v>
      </c>
      <c r="MA48" s="2" t="s">
        <v>932</v>
      </c>
      <c r="MB48" s="2" t="s">
        <v>933</v>
      </c>
      <c r="MC48" s="2" t="s">
        <v>241</v>
      </c>
      <c r="MD48" s="2" t="s">
        <v>229</v>
      </c>
      <c r="ME48" s="4"/>
      <c r="MF48" s="8"/>
      <c r="MG48" s="4"/>
      <c r="MH48" s="8"/>
      <c r="MI48" s="7"/>
      <c r="MJ48" s="7"/>
      <c r="MK48" s="2" t="s">
        <v>278</v>
      </c>
      <c r="ML48" s="2" t="s">
        <v>226</v>
      </c>
      <c r="MM48" s="2" t="s">
        <v>229</v>
      </c>
      <c r="MN48" s="2" t="s">
        <v>229</v>
      </c>
      <c r="MO48" s="2" t="s">
        <v>241</v>
      </c>
      <c r="MP48" s="2" t="s">
        <v>229</v>
      </c>
      <c r="MQ48" s="4"/>
      <c r="MR48" s="8"/>
      <c r="MS48" s="4"/>
      <c r="MT48" s="8"/>
      <c r="MU48" s="7"/>
      <c r="MV48" s="7"/>
      <c r="MW48" s="2" t="s">
        <v>239</v>
      </c>
      <c r="MX48" s="2" t="s">
        <v>226</v>
      </c>
      <c r="MY48" s="2" t="s">
        <v>723</v>
      </c>
      <c r="MZ48" s="2" t="s">
        <v>229</v>
      </c>
      <c r="NA48" s="2" t="s">
        <v>241</v>
      </c>
      <c r="NB48" s="2" t="s">
        <v>229</v>
      </c>
      <c r="NC48" s="4"/>
      <c r="ND48" s="8"/>
      <c r="NE48" s="4"/>
      <c r="NF48" s="8"/>
      <c r="NG48" s="7"/>
      <c r="NH48" s="7"/>
      <c r="NI48" s="2" t="s">
        <v>239</v>
      </c>
      <c r="NJ48" s="2" t="s">
        <v>260</v>
      </c>
      <c r="NK48" s="2" t="s">
        <v>724</v>
      </c>
      <c r="NL48" s="2" t="s">
        <v>750</v>
      </c>
      <c r="NM48" s="2" t="s">
        <v>241</v>
      </c>
      <c r="NN48" s="2" t="s">
        <v>229</v>
      </c>
      <c r="NO48" s="4"/>
      <c r="NP48" s="8"/>
      <c r="NQ48" s="4"/>
      <c r="NR48" s="8"/>
      <c r="NS48" s="7"/>
      <c r="NT48" s="7"/>
      <c r="NU48" s="2" t="s">
        <v>272</v>
      </c>
      <c r="NV48" s="2" t="s">
        <v>226</v>
      </c>
      <c r="NW48" s="2" t="s">
        <v>229</v>
      </c>
      <c r="NX48" s="2" t="s">
        <v>229</v>
      </c>
      <c r="NY48" s="2" t="s">
        <v>241</v>
      </c>
      <c r="NZ48" s="2" t="s">
        <v>229</v>
      </c>
      <c r="OA48" s="4"/>
      <c r="OB48" s="8"/>
      <c r="OC48" s="4"/>
      <c r="OD48" s="8"/>
      <c r="OE48" s="7"/>
      <c r="OF48" s="7"/>
      <c r="OG48" s="2" t="s">
        <v>239</v>
      </c>
      <c r="OH48" s="2" t="s">
        <v>226</v>
      </c>
      <c r="OI48" s="2" t="s">
        <v>229</v>
      </c>
      <c r="OJ48" s="2" t="s">
        <v>229</v>
      </c>
      <c r="OK48" s="2" t="s">
        <v>241</v>
      </c>
      <c r="OL48" s="2" t="s">
        <v>229</v>
      </c>
      <c r="OM48" s="4"/>
      <c r="ON48" s="8"/>
      <c r="OO48" s="4"/>
      <c r="OP48" s="8"/>
      <c r="OQ48" s="7"/>
      <c r="OR48" s="7"/>
      <c r="OS48" s="2" t="s">
        <v>229</v>
      </c>
      <c r="OT48" s="2" t="s">
        <v>229</v>
      </c>
      <c r="OU48" s="2" t="s">
        <v>229</v>
      </c>
      <c r="OV48" s="2" t="s">
        <v>229</v>
      </c>
      <c r="OW48" s="2" t="s">
        <v>229</v>
      </c>
      <c r="OX48" s="2" t="s">
        <v>229</v>
      </c>
      <c r="OY48" s="4"/>
      <c r="OZ48" s="8"/>
      <c r="PA48" s="4"/>
      <c r="PB48" s="8"/>
      <c r="PC48" s="7"/>
      <c r="PD48" s="7"/>
      <c r="PE48" s="2" t="s">
        <v>229</v>
      </c>
      <c r="PF48" s="2" t="s">
        <v>229</v>
      </c>
      <c r="PG48" s="2" t="s">
        <v>229</v>
      </c>
      <c r="PH48" s="2" t="s">
        <v>229</v>
      </c>
      <c r="PI48" s="2" t="s">
        <v>229</v>
      </c>
      <c r="PJ48" s="2" t="s">
        <v>229</v>
      </c>
      <c r="PK48" s="4"/>
      <c r="PL48" s="8"/>
      <c r="PM48" s="4"/>
      <c r="PN48" s="8"/>
      <c r="PO48" s="7"/>
      <c r="PP48" s="7"/>
      <c r="PQ48" s="2" t="s">
        <v>239</v>
      </c>
      <c r="PR48" s="2" t="s">
        <v>275</v>
      </c>
      <c r="PS48" s="2" t="s">
        <v>726</v>
      </c>
      <c r="PT48" s="2" t="s">
        <v>801</v>
      </c>
      <c r="PU48" s="2" t="s">
        <v>241</v>
      </c>
      <c r="PV48" s="2" t="s">
        <v>229</v>
      </c>
      <c r="PW48" s="4"/>
      <c r="PX48" s="8"/>
      <c r="PY48" s="4"/>
      <c r="PZ48" s="8"/>
      <c r="QA48" s="7"/>
      <c r="QB48" s="7"/>
      <c r="QC48" s="2" t="s">
        <v>281</v>
      </c>
      <c r="QD48" s="2" t="s">
        <v>226</v>
      </c>
      <c r="QE48" s="2" t="s">
        <v>229</v>
      </c>
      <c r="QF48" s="2" t="s">
        <v>229</v>
      </c>
      <c r="QG48" s="2" t="s">
        <v>241</v>
      </c>
      <c r="QH48" s="2" t="s">
        <v>229</v>
      </c>
      <c r="QI48" s="4"/>
      <c r="QJ48" s="8"/>
      <c r="QK48" s="4"/>
      <c r="QL48" s="8"/>
      <c r="QM48" s="7"/>
      <c r="QN48" s="7"/>
      <c r="QO48" s="2" t="s">
        <v>272</v>
      </c>
      <c r="QP48" s="2" t="s">
        <v>226</v>
      </c>
      <c r="QQ48" s="2" t="s">
        <v>229</v>
      </c>
      <c r="QR48" s="2" t="s">
        <v>229</v>
      </c>
      <c r="QS48" s="2" t="s">
        <v>241</v>
      </c>
      <c r="QT48" s="2" t="s">
        <v>229</v>
      </c>
      <c r="QU48" s="4"/>
      <c r="QV48" s="8"/>
      <c r="QW48" s="4"/>
      <c r="QX48" s="8"/>
      <c r="QY48" s="7"/>
      <c r="QZ48" s="7"/>
      <c r="RA48" s="2" t="s">
        <v>239</v>
      </c>
      <c r="RB48" s="2" t="s">
        <v>275</v>
      </c>
      <c r="RC48" s="2" t="s">
        <v>728</v>
      </c>
      <c r="RD48" s="2" t="s">
        <v>435</v>
      </c>
      <c r="RE48" s="2" t="s">
        <v>241</v>
      </c>
      <c r="RF48" s="2" t="s">
        <v>229</v>
      </c>
      <c r="RG48" s="4"/>
      <c r="RH48" s="8"/>
      <c r="RI48" s="4"/>
      <c r="RJ48" s="8"/>
      <c r="RK48" s="7"/>
      <c r="RL48" s="7"/>
      <c r="RM48" s="2" t="s">
        <v>229</v>
      </c>
      <c r="RN48" s="2" t="s">
        <v>229</v>
      </c>
      <c r="RO48" s="2" t="s">
        <v>229</v>
      </c>
      <c r="RP48" s="2" t="s">
        <v>229</v>
      </c>
      <c r="RQ48" s="2" t="s">
        <v>229</v>
      </c>
      <c r="RR48" s="2" t="s">
        <v>229</v>
      </c>
      <c r="RS48" s="4"/>
      <c r="RT48" s="8"/>
      <c r="RU48" s="4"/>
      <c r="RV48" s="8"/>
      <c r="RW48" s="7"/>
      <c r="RX48" s="7"/>
      <c r="RY48" s="2" t="s">
        <v>239</v>
      </c>
      <c r="RZ48" s="2" t="s">
        <v>275</v>
      </c>
      <c r="SA48" s="2" t="s">
        <v>282</v>
      </c>
      <c r="SB48" s="2" t="s">
        <v>730</v>
      </c>
      <c r="SC48" s="2" t="s">
        <v>241</v>
      </c>
      <c r="SD48" s="2" t="s">
        <v>229</v>
      </c>
      <c r="SE48" s="4">
        <v>3</v>
      </c>
      <c r="SF48" s="4"/>
      <c r="SG48" s="4"/>
      <c r="SH48" s="4"/>
      <c r="SI48" s="4">
        <v>637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</row>
    <row r="49">
      <c r="A49" s="2" t="s">
        <v>934</v>
      </c>
      <c r="B49" s="2" t="s">
        <v>216</v>
      </c>
      <c r="C49" s="2" t="s">
        <v>217</v>
      </c>
      <c r="D49" s="2" t="s">
        <v>218</v>
      </c>
      <c r="E49" s="2" t="s">
        <v>219</v>
      </c>
      <c r="F49" s="2" t="s">
        <v>678</v>
      </c>
      <c r="G49" s="2" t="s">
        <v>679</v>
      </c>
      <c r="H49" s="2" t="s">
        <v>680</v>
      </c>
      <c r="I49" s="2" t="s">
        <v>681</v>
      </c>
      <c r="J49" s="2" t="s">
        <v>285</v>
      </c>
      <c r="K49" s="2" t="s">
        <v>920</v>
      </c>
      <c r="L49" s="3">
        <v>40.18</v>
      </c>
      <c r="M49" s="3">
        <v>42.19</v>
      </c>
      <c r="N49" s="3">
        <v>79.99</v>
      </c>
      <c r="O49" s="2" t="s">
        <v>226</v>
      </c>
      <c r="P49" s="2" t="s">
        <v>413</v>
      </c>
      <c r="Q49" s="2" t="s">
        <v>228</v>
      </c>
      <c r="R49" s="2" t="s">
        <v>229</v>
      </c>
      <c r="S49" s="2" t="s">
        <v>921</v>
      </c>
      <c r="T49" s="2" t="s">
        <v>684</v>
      </c>
      <c r="U49" s="2" t="s">
        <v>733</v>
      </c>
      <c r="V49" s="2" t="s">
        <v>685</v>
      </c>
      <c r="W49" s="2" t="s">
        <v>686</v>
      </c>
      <c r="X49" s="2" t="s">
        <v>234</v>
      </c>
      <c r="Y49" s="2" t="s">
        <v>687</v>
      </c>
      <c r="Z49" s="4">
        <v>390</v>
      </c>
      <c r="AA49" s="4">
        <f>=ROUNDDOWN(11.4705882352941,0)</f>
      </c>
      <c r="AB49" s="5">
        <v>34</v>
      </c>
      <c r="AC49" s="2" t="s">
        <v>637</v>
      </c>
      <c r="AD49" s="4">
        <v>200</v>
      </c>
      <c r="AE49" s="4">
        <v>550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>
        <v>16</v>
      </c>
      <c r="AQ49" s="8">
        <v>666.13</v>
      </c>
      <c r="AR49" s="4">
        <v>13</v>
      </c>
      <c r="AS49" s="8">
        <v>591.76</v>
      </c>
      <c r="AT49" s="7">
        <v>0.2308</v>
      </c>
      <c r="AU49" s="7">
        <v>0.1257</v>
      </c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>
        <v>0.9017</v>
      </c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 t="s">
        <v>229</v>
      </c>
      <c r="BJ49" s="4">
        <v>16</v>
      </c>
      <c r="BK49" s="8">
        <v>666.13</v>
      </c>
      <c r="BL49" s="2" t="s">
        <v>935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239</v>
      </c>
      <c r="BV49" s="2" t="s">
        <v>226</v>
      </c>
      <c r="BW49" s="2" t="s">
        <v>229</v>
      </c>
      <c r="BX49" s="2" t="s">
        <v>936</v>
      </c>
      <c r="BY49" s="2" t="s">
        <v>241</v>
      </c>
      <c r="BZ49" s="2" t="s">
        <v>229</v>
      </c>
      <c r="CA49" s="4">
        <v>2</v>
      </c>
      <c r="CB49" s="8">
        <v>84.68</v>
      </c>
      <c r="CC49" s="4">
        <v>4</v>
      </c>
      <c r="CD49" s="8">
        <v>169.36</v>
      </c>
      <c r="CE49" s="7">
        <v>-0.5</v>
      </c>
      <c r="CF49" s="7">
        <v>-0.5</v>
      </c>
      <c r="CG49" s="2" t="s">
        <v>239</v>
      </c>
      <c r="CH49" s="2" t="s">
        <v>226</v>
      </c>
      <c r="CI49" s="2" t="s">
        <v>691</v>
      </c>
      <c r="CJ49" s="2" t="s">
        <v>787</v>
      </c>
      <c r="CK49" s="2" t="s">
        <v>241</v>
      </c>
      <c r="CL49" s="2" t="s">
        <v>229</v>
      </c>
      <c r="CM49" s="4">
        <v>5</v>
      </c>
      <c r="CN49" s="8">
        <v>210.75</v>
      </c>
      <c r="CO49" s="4"/>
      <c r="CP49" s="8"/>
      <c r="CQ49" s="7"/>
      <c r="CR49" s="7"/>
      <c r="CS49" s="2" t="s">
        <v>239</v>
      </c>
      <c r="CT49" s="2" t="s">
        <v>226</v>
      </c>
      <c r="CU49" s="2" t="s">
        <v>693</v>
      </c>
      <c r="CV49" s="2" t="s">
        <v>725</v>
      </c>
      <c r="CW49" s="2" t="s">
        <v>241</v>
      </c>
      <c r="CX49" s="2" t="s">
        <v>229</v>
      </c>
      <c r="CY49" s="4">
        <v>1</v>
      </c>
      <c r="CZ49" s="8">
        <v>39.68</v>
      </c>
      <c r="DA49" s="4">
        <v>2</v>
      </c>
      <c r="DB49" s="8">
        <v>94.24</v>
      </c>
      <c r="DC49" s="7">
        <v>-0.5</v>
      </c>
      <c r="DD49" s="7">
        <v>-0.5789</v>
      </c>
      <c r="DE49" s="2" t="s">
        <v>239</v>
      </c>
      <c r="DF49" s="2" t="s">
        <v>226</v>
      </c>
      <c r="DG49" s="2" t="s">
        <v>695</v>
      </c>
      <c r="DH49" s="2" t="s">
        <v>696</v>
      </c>
      <c r="DI49" s="2" t="s">
        <v>241</v>
      </c>
      <c r="DJ49" s="2" t="s">
        <v>229</v>
      </c>
      <c r="DK49" s="4"/>
      <c r="DL49" s="8"/>
      <c r="DM49" s="4"/>
      <c r="DN49" s="8"/>
      <c r="DO49" s="7"/>
      <c r="DP49" s="7"/>
      <c r="DQ49" s="2" t="s">
        <v>239</v>
      </c>
      <c r="DR49" s="2" t="s">
        <v>226</v>
      </c>
      <c r="DS49" s="2" t="s">
        <v>697</v>
      </c>
      <c r="DT49" s="2" t="s">
        <v>937</v>
      </c>
      <c r="DU49" s="2" t="s">
        <v>241</v>
      </c>
      <c r="DV49" s="2" t="s">
        <v>229</v>
      </c>
      <c r="DW49" s="4">
        <v>1</v>
      </c>
      <c r="DX49" s="8">
        <v>47.5</v>
      </c>
      <c r="DY49" s="4"/>
      <c r="DZ49" s="8"/>
      <c r="EA49" s="7"/>
      <c r="EB49" s="7"/>
      <c r="EC49" s="2" t="s">
        <v>239</v>
      </c>
      <c r="ED49" s="2" t="s">
        <v>226</v>
      </c>
      <c r="EE49" s="2" t="s">
        <v>699</v>
      </c>
      <c r="EF49" s="2" t="s">
        <v>938</v>
      </c>
      <c r="EG49" s="2" t="s">
        <v>241</v>
      </c>
      <c r="EH49" s="2" t="s">
        <v>229</v>
      </c>
      <c r="EI49" s="4">
        <v>2</v>
      </c>
      <c r="EJ49" s="8">
        <v>79.72</v>
      </c>
      <c r="EK49" s="4"/>
      <c r="EL49" s="8"/>
      <c r="EM49" s="7"/>
      <c r="EN49" s="7"/>
      <c r="EO49" s="2" t="s">
        <v>239</v>
      </c>
      <c r="EP49" s="2" t="s">
        <v>226</v>
      </c>
      <c r="EQ49" s="2" t="s">
        <v>701</v>
      </c>
      <c r="ER49" s="2" t="s">
        <v>705</v>
      </c>
      <c r="ES49" s="2" t="s">
        <v>241</v>
      </c>
      <c r="ET49" s="2" t="s">
        <v>229</v>
      </c>
      <c r="EU49" s="4"/>
      <c r="EV49" s="8"/>
      <c r="EW49" s="4"/>
      <c r="EX49" s="8"/>
      <c r="EY49" s="7"/>
      <c r="EZ49" s="7"/>
      <c r="FA49" s="2" t="s">
        <v>239</v>
      </c>
      <c r="FB49" s="2" t="s">
        <v>226</v>
      </c>
      <c r="FC49" s="2" t="s">
        <v>702</v>
      </c>
      <c r="FD49" s="2" t="s">
        <v>739</v>
      </c>
      <c r="FE49" s="2" t="s">
        <v>241</v>
      </c>
      <c r="FF49" s="2" t="s">
        <v>229</v>
      </c>
      <c r="FG49" s="4"/>
      <c r="FH49" s="8"/>
      <c r="FI49" s="4"/>
      <c r="FJ49" s="8"/>
      <c r="FK49" s="7"/>
      <c r="FL49" s="7"/>
      <c r="FM49" s="2" t="s">
        <v>239</v>
      </c>
      <c r="FN49" s="2" t="s">
        <v>226</v>
      </c>
      <c r="FO49" s="2" t="s">
        <v>926</v>
      </c>
      <c r="FP49" s="2" t="s">
        <v>695</v>
      </c>
      <c r="FQ49" s="2" t="s">
        <v>241</v>
      </c>
      <c r="FR49" s="2" t="s">
        <v>229</v>
      </c>
      <c r="FS49" s="4">
        <v>1</v>
      </c>
      <c r="FT49" s="8">
        <v>16.28</v>
      </c>
      <c r="FU49" s="4"/>
      <c r="FV49" s="8"/>
      <c r="FW49" s="7"/>
      <c r="FX49" s="7"/>
      <c r="FY49" s="2" t="s">
        <v>239</v>
      </c>
      <c r="FZ49" s="2" t="s">
        <v>226</v>
      </c>
      <c r="GA49" s="2" t="s">
        <v>939</v>
      </c>
      <c r="GB49" s="2" t="s">
        <v>645</v>
      </c>
      <c r="GC49" s="2" t="s">
        <v>241</v>
      </c>
      <c r="GD49" s="2" t="s">
        <v>229</v>
      </c>
      <c r="GE49" s="4">
        <v>4</v>
      </c>
      <c r="GF49" s="8">
        <v>187.52</v>
      </c>
      <c r="GG49" s="4">
        <v>6</v>
      </c>
      <c r="GH49" s="8">
        <v>281.28</v>
      </c>
      <c r="GI49" s="7">
        <v>-0.3333</v>
      </c>
      <c r="GJ49" s="7">
        <v>-0.3333</v>
      </c>
      <c r="GK49" s="2" t="s">
        <v>239</v>
      </c>
      <c r="GL49" s="2" t="s">
        <v>226</v>
      </c>
      <c r="GM49" s="2" t="s">
        <v>707</v>
      </c>
      <c r="GN49" s="2" t="s">
        <v>809</v>
      </c>
      <c r="GO49" s="2" t="s">
        <v>241</v>
      </c>
      <c r="GP49" s="2" t="s">
        <v>229</v>
      </c>
      <c r="GQ49" s="4"/>
      <c r="GR49" s="8"/>
      <c r="GS49" s="4"/>
      <c r="GT49" s="8"/>
      <c r="GU49" s="7"/>
      <c r="GV49" s="7"/>
      <c r="GW49" s="2" t="s">
        <v>239</v>
      </c>
      <c r="GX49" s="2" t="s">
        <v>226</v>
      </c>
      <c r="GY49" s="2" t="s">
        <v>709</v>
      </c>
      <c r="GZ49" s="2" t="s">
        <v>897</v>
      </c>
      <c r="HA49" s="2" t="s">
        <v>241</v>
      </c>
      <c r="HB49" s="2" t="s">
        <v>229</v>
      </c>
      <c r="HC49" s="4"/>
      <c r="HD49" s="8"/>
      <c r="HE49" s="4"/>
      <c r="HF49" s="8"/>
      <c r="HG49" s="7"/>
      <c r="HH49" s="7"/>
      <c r="HI49" s="2" t="s">
        <v>239</v>
      </c>
      <c r="HJ49" s="2" t="s">
        <v>275</v>
      </c>
      <c r="HK49" s="2" t="s">
        <v>710</v>
      </c>
      <c r="HL49" s="2" t="s">
        <v>940</v>
      </c>
      <c r="HM49" s="2" t="s">
        <v>241</v>
      </c>
      <c r="HN49" s="2" t="s">
        <v>263</v>
      </c>
      <c r="HO49" s="4"/>
      <c r="HP49" s="8"/>
      <c r="HQ49" s="4"/>
      <c r="HR49" s="8"/>
      <c r="HS49" s="7"/>
      <c r="HT49" s="7"/>
      <c r="HU49" s="2" t="s">
        <v>239</v>
      </c>
      <c r="HV49" s="2" t="s">
        <v>226</v>
      </c>
      <c r="HW49" s="2" t="s">
        <v>712</v>
      </c>
      <c r="HX49" s="2" t="s">
        <v>743</v>
      </c>
      <c r="HY49" s="2" t="s">
        <v>241</v>
      </c>
      <c r="HZ49" s="2" t="s">
        <v>229</v>
      </c>
      <c r="IA49" s="4"/>
      <c r="IB49" s="8"/>
      <c r="IC49" s="4"/>
      <c r="ID49" s="8"/>
      <c r="IE49" s="7"/>
      <c r="IF49" s="7"/>
      <c r="IG49" s="2" t="s">
        <v>239</v>
      </c>
      <c r="IH49" s="2" t="s">
        <v>226</v>
      </c>
      <c r="II49" s="2" t="s">
        <v>700</v>
      </c>
      <c r="IJ49" s="2" t="s">
        <v>941</v>
      </c>
      <c r="IK49" s="2" t="s">
        <v>241</v>
      </c>
      <c r="IL49" s="2" t="s">
        <v>229</v>
      </c>
      <c r="IM49" s="4"/>
      <c r="IN49" s="8"/>
      <c r="IO49" s="4">
        <v>1</v>
      </c>
      <c r="IP49" s="8">
        <v>46.88</v>
      </c>
      <c r="IQ49" s="7">
        <v>-1</v>
      </c>
      <c r="IR49" s="7">
        <v>-1</v>
      </c>
      <c r="IS49" s="2" t="s">
        <v>239</v>
      </c>
      <c r="IT49" s="2" t="s">
        <v>226</v>
      </c>
      <c r="IU49" s="2" t="s">
        <v>794</v>
      </c>
      <c r="IV49" s="2" t="s">
        <v>942</v>
      </c>
      <c r="IW49" s="2" t="s">
        <v>241</v>
      </c>
      <c r="IX49" s="2" t="s">
        <v>229</v>
      </c>
      <c r="IY49" s="4"/>
      <c r="IZ49" s="8"/>
      <c r="JA49" s="4"/>
      <c r="JB49" s="8"/>
      <c r="JC49" s="7"/>
      <c r="JD49" s="7"/>
      <c r="JE49" s="2" t="s">
        <v>239</v>
      </c>
      <c r="JF49" s="2" t="s">
        <v>226</v>
      </c>
      <c r="JG49" s="2" t="s">
        <v>268</v>
      </c>
      <c r="JH49" s="2" t="s">
        <v>229</v>
      </c>
      <c r="JI49" s="2" t="s">
        <v>241</v>
      </c>
      <c r="JJ49" s="2" t="s">
        <v>229</v>
      </c>
      <c r="JK49" s="4"/>
      <c r="JL49" s="8"/>
      <c r="JM49" s="4"/>
      <c r="JN49" s="8"/>
      <c r="JO49" s="7"/>
      <c r="JP49" s="7"/>
      <c r="JQ49" s="2" t="s">
        <v>229</v>
      </c>
      <c r="JR49" s="2" t="s">
        <v>229</v>
      </c>
      <c r="JS49" s="2" t="s">
        <v>229</v>
      </c>
      <c r="JT49" s="2" t="s">
        <v>229</v>
      </c>
      <c r="JU49" s="2" t="s">
        <v>229</v>
      </c>
      <c r="JV49" s="2" t="s">
        <v>229</v>
      </c>
      <c r="JW49" s="4"/>
      <c r="JX49" s="8"/>
      <c r="JY49" s="4"/>
      <c r="JZ49" s="8"/>
      <c r="KA49" s="7"/>
      <c r="KB49" s="7"/>
      <c r="KC49" s="2" t="s">
        <v>239</v>
      </c>
      <c r="KD49" s="2" t="s">
        <v>226</v>
      </c>
      <c r="KE49" s="2" t="s">
        <v>270</v>
      </c>
      <c r="KF49" s="2" t="s">
        <v>943</v>
      </c>
      <c r="KG49" s="2" t="s">
        <v>241</v>
      </c>
      <c r="KH49" s="2" t="s">
        <v>229</v>
      </c>
      <c r="KI49" s="4"/>
      <c r="KJ49" s="8"/>
      <c r="KK49" s="4"/>
      <c r="KL49" s="8"/>
      <c r="KM49" s="7"/>
      <c r="KN49" s="7"/>
      <c r="KO49" s="2" t="s">
        <v>278</v>
      </c>
      <c r="KP49" s="2" t="s">
        <v>226</v>
      </c>
      <c r="KQ49" s="2" t="s">
        <v>229</v>
      </c>
      <c r="KR49" s="2" t="s">
        <v>229</v>
      </c>
      <c r="KS49" s="2" t="s">
        <v>241</v>
      </c>
      <c r="KT49" s="2" t="s">
        <v>229</v>
      </c>
      <c r="KU49" s="4"/>
      <c r="KV49" s="8"/>
      <c r="KW49" s="4"/>
      <c r="KX49" s="8"/>
      <c r="KY49" s="7"/>
      <c r="KZ49" s="7"/>
      <c r="LA49" s="2" t="s">
        <v>239</v>
      </c>
      <c r="LB49" s="2" t="s">
        <v>226</v>
      </c>
      <c r="LC49" s="2" t="s">
        <v>720</v>
      </c>
      <c r="LD49" s="2" t="s">
        <v>944</v>
      </c>
      <c r="LE49" s="2" t="s">
        <v>241</v>
      </c>
      <c r="LF49" s="2" t="s">
        <v>229</v>
      </c>
      <c r="LG49" s="4"/>
      <c r="LH49" s="8"/>
      <c r="LI49" s="4"/>
      <c r="LJ49" s="8"/>
      <c r="LK49" s="7"/>
      <c r="LL49" s="7"/>
      <c r="LM49" s="2" t="s">
        <v>239</v>
      </c>
      <c r="LN49" s="2" t="s">
        <v>226</v>
      </c>
      <c r="LO49" s="2" t="s">
        <v>939</v>
      </c>
      <c r="LP49" s="2" t="s">
        <v>229</v>
      </c>
      <c r="LQ49" s="2" t="s">
        <v>241</v>
      </c>
      <c r="LR49" s="2" t="s">
        <v>229</v>
      </c>
      <c r="LS49" s="4"/>
      <c r="LT49" s="8"/>
      <c r="LU49" s="4"/>
      <c r="LV49" s="8"/>
      <c r="LW49" s="7"/>
      <c r="LX49" s="7"/>
      <c r="LY49" s="2" t="s">
        <v>239</v>
      </c>
      <c r="LZ49" s="2" t="s">
        <v>275</v>
      </c>
      <c r="MA49" s="2" t="s">
        <v>932</v>
      </c>
      <c r="MB49" s="2" t="s">
        <v>780</v>
      </c>
      <c r="MC49" s="2" t="s">
        <v>241</v>
      </c>
      <c r="MD49" s="2" t="s">
        <v>229</v>
      </c>
      <c r="ME49" s="4"/>
      <c r="MF49" s="8"/>
      <c r="MG49" s="4"/>
      <c r="MH49" s="8"/>
      <c r="MI49" s="7"/>
      <c r="MJ49" s="7"/>
      <c r="MK49" s="2" t="s">
        <v>278</v>
      </c>
      <c r="ML49" s="2" t="s">
        <v>226</v>
      </c>
      <c r="MM49" s="2" t="s">
        <v>229</v>
      </c>
      <c r="MN49" s="2" t="s">
        <v>229</v>
      </c>
      <c r="MO49" s="2" t="s">
        <v>241</v>
      </c>
      <c r="MP49" s="2" t="s">
        <v>229</v>
      </c>
      <c r="MQ49" s="4"/>
      <c r="MR49" s="8"/>
      <c r="MS49" s="4"/>
      <c r="MT49" s="8"/>
      <c r="MU49" s="7"/>
      <c r="MV49" s="7"/>
      <c r="MW49" s="2" t="s">
        <v>239</v>
      </c>
      <c r="MX49" s="2" t="s">
        <v>226</v>
      </c>
      <c r="MY49" s="2" t="s">
        <v>723</v>
      </c>
      <c r="MZ49" s="2" t="s">
        <v>229</v>
      </c>
      <c r="NA49" s="2" t="s">
        <v>241</v>
      </c>
      <c r="NB49" s="2" t="s">
        <v>229</v>
      </c>
      <c r="NC49" s="4"/>
      <c r="ND49" s="8"/>
      <c r="NE49" s="4"/>
      <c r="NF49" s="8"/>
      <c r="NG49" s="7"/>
      <c r="NH49" s="7"/>
      <c r="NI49" s="2" t="s">
        <v>239</v>
      </c>
      <c r="NJ49" s="2" t="s">
        <v>260</v>
      </c>
      <c r="NK49" s="2" t="s">
        <v>724</v>
      </c>
      <c r="NL49" s="2" t="s">
        <v>763</v>
      </c>
      <c r="NM49" s="2" t="s">
        <v>241</v>
      </c>
      <c r="NN49" s="2" t="s">
        <v>229</v>
      </c>
      <c r="NO49" s="4"/>
      <c r="NP49" s="8"/>
      <c r="NQ49" s="4"/>
      <c r="NR49" s="8"/>
      <c r="NS49" s="7"/>
      <c r="NT49" s="7"/>
      <c r="NU49" s="2" t="s">
        <v>272</v>
      </c>
      <c r="NV49" s="2" t="s">
        <v>226</v>
      </c>
      <c r="NW49" s="2" t="s">
        <v>229</v>
      </c>
      <c r="NX49" s="2" t="s">
        <v>229</v>
      </c>
      <c r="NY49" s="2" t="s">
        <v>241</v>
      </c>
      <c r="NZ49" s="2" t="s">
        <v>229</v>
      </c>
      <c r="OA49" s="4"/>
      <c r="OB49" s="8"/>
      <c r="OC49" s="4"/>
      <c r="OD49" s="8"/>
      <c r="OE49" s="7"/>
      <c r="OF49" s="7"/>
      <c r="OG49" s="2" t="s">
        <v>239</v>
      </c>
      <c r="OH49" s="2" t="s">
        <v>226</v>
      </c>
      <c r="OI49" s="2" t="s">
        <v>229</v>
      </c>
      <c r="OJ49" s="2" t="s">
        <v>229</v>
      </c>
      <c r="OK49" s="2" t="s">
        <v>241</v>
      </c>
      <c r="OL49" s="2" t="s">
        <v>229</v>
      </c>
      <c r="OM49" s="4"/>
      <c r="ON49" s="8"/>
      <c r="OO49" s="4"/>
      <c r="OP49" s="8"/>
      <c r="OQ49" s="7"/>
      <c r="OR49" s="7"/>
      <c r="OS49" s="2" t="s">
        <v>229</v>
      </c>
      <c r="OT49" s="2" t="s">
        <v>229</v>
      </c>
      <c r="OU49" s="2" t="s">
        <v>229</v>
      </c>
      <c r="OV49" s="2" t="s">
        <v>229</v>
      </c>
      <c r="OW49" s="2" t="s">
        <v>229</v>
      </c>
      <c r="OX49" s="2" t="s">
        <v>229</v>
      </c>
      <c r="OY49" s="4"/>
      <c r="OZ49" s="8"/>
      <c r="PA49" s="4"/>
      <c r="PB49" s="8"/>
      <c r="PC49" s="7"/>
      <c r="PD49" s="7"/>
      <c r="PE49" s="2" t="s">
        <v>229</v>
      </c>
      <c r="PF49" s="2" t="s">
        <v>229</v>
      </c>
      <c r="PG49" s="2" t="s">
        <v>229</v>
      </c>
      <c r="PH49" s="2" t="s">
        <v>229</v>
      </c>
      <c r="PI49" s="2" t="s">
        <v>229</v>
      </c>
      <c r="PJ49" s="2" t="s">
        <v>229</v>
      </c>
      <c r="PK49" s="4"/>
      <c r="PL49" s="8"/>
      <c r="PM49" s="4"/>
      <c r="PN49" s="8"/>
      <c r="PO49" s="7"/>
      <c r="PP49" s="7"/>
      <c r="PQ49" s="2" t="s">
        <v>239</v>
      </c>
      <c r="PR49" s="2" t="s">
        <v>275</v>
      </c>
      <c r="PS49" s="2" t="s">
        <v>726</v>
      </c>
      <c r="PT49" s="2" t="s">
        <v>927</v>
      </c>
      <c r="PU49" s="2" t="s">
        <v>241</v>
      </c>
      <c r="PV49" s="2" t="s">
        <v>229</v>
      </c>
      <c r="PW49" s="4"/>
      <c r="PX49" s="8"/>
      <c r="PY49" s="4"/>
      <c r="PZ49" s="8"/>
      <c r="QA49" s="7"/>
      <c r="QB49" s="7"/>
      <c r="QC49" s="2" t="s">
        <v>281</v>
      </c>
      <c r="QD49" s="2" t="s">
        <v>226</v>
      </c>
      <c r="QE49" s="2" t="s">
        <v>229</v>
      </c>
      <c r="QF49" s="2" t="s">
        <v>229</v>
      </c>
      <c r="QG49" s="2" t="s">
        <v>241</v>
      </c>
      <c r="QH49" s="2" t="s">
        <v>229</v>
      </c>
      <c r="QI49" s="4"/>
      <c r="QJ49" s="8"/>
      <c r="QK49" s="4"/>
      <c r="QL49" s="8"/>
      <c r="QM49" s="7"/>
      <c r="QN49" s="7"/>
      <c r="QO49" s="2" t="s">
        <v>272</v>
      </c>
      <c r="QP49" s="2" t="s">
        <v>226</v>
      </c>
      <c r="QQ49" s="2" t="s">
        <v>229</v>
      </c>
      <c r="QR49" s="2" t="s">
        <v>229</v>
      </c>
      <c r="QS49" s="2" t="s">
        <v>241</v>
      </c>
      <c r="QT49" s="2" t="s">
        <v>229</v>
      </c>
      <c r="QU49" s="4"/>
      <c r="QV49" s="8"/>
      <c r="QW49" s="4"/>
      <c r="QX49" s="8"/>
      <c r="QY49" s="7"/>
      <c r="QZ49" s="7"/>
      <c r="RA49" s="2" t="s">
        <v>239</v>
      </c>
      <c r="RB49" s="2" t="s">
        <v>275</v>
      </c>
      <c r="RC49" s="2" t="s">
        <v>728</v>
      </c>
      <c r="RD49" s="2" t="s">
        <v>708</v>
      </c>
      <c r="RE49" s="2" t="s">
        <v>241</v>
      </c>
      <c r="RF49" s="2" t="s">
        <v>229</v>
      </c>
      <c r="RG49" s="4"/>
      <c r="RH49" s="8"/>
      <c r="RI49" s="4"/>
      <c r="RJ49" s="8"/>
      <c r="RK49" s="7"/>
      <c r="RL49" s="7"/>
      <c r="RM49" s="2" t="s">
        <v>229</v>
      </c>
      <c r="RN49" s="2" t="s">
        <v>229</v>
      </c>
      <c r="RO49" s="2" t="s">
        <v>229</v>
      </c>
      <c r="RP49" s="2" t="s">
        <v>229</v>
      </c>
      <c r="RQ49" s="2" t="s">
        <v>229</v>
      </c>
      <c r="RR49" s="2" t="s">
        <v>229</v>
      </c>
      <c r="RS49" s="4"/>
      <c r="RT49" s="8"/>
      <c r="RU49" s="4"/>
      <c r="RV49" s="8"/>
      <c r="RW49" s="7"/>
      <c r="RX49" s="7"/>
      <c r="RY49" s="2" t="s">
        <v>239</v>
      </c>
      <c r="RZ49" s="2" t="s">
        <v>275</v>
      </c>
      <c r="SA49" s="2" t="s">
        <v>282</v>
      </c>
      <c r="SB49" s="2" t="s">
        <v>295</v>
      </c>
      <c r="SC49" s="2" t="s">
        <v>241</v>
      </c>
      <c r="SD49" s="2" t="s">
        <v>229</v>
      </c>
      <c r="SE49" s="4">
        <v>265</v>
      </c>
      <c r="SF49" s="4"/>
      <c r="SG49" s="4"/>
      <c r="SH49" s="4"/>
      <c r="SI49" s="4">
        <v>125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>
        <v>200</v>
      </c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200</v>
      </c>
      <c r="UN49" s="4"/>
      <c r="UO49" s="4"/>
      <c r="UP49" s="4"/>
      <c r="UQ49" s="4"/>
      <c r="UR49" s="4"/>
      <c r="US49" s="4"/>
      <c r="UT49" s="4"/>
      <c r="UU49" s="4"/>
      <c r="UV49" s="4">
        <v>150</v>
      </c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</row>
    <row r="50">
      <c r="A50" s="2" t="s">
        <v>945</v>
      </c>
      <c r="B50" s="2" t="s">
        <v>216</v>
      </c>
      <c r="C50" s="2" t="s">
        <v>217</v>
      </c>
      <c r="D50" s="2" t="s">
        <v>218</v>
      </c>
      <c r="E50" s="2" t="s">
        <v>219</v>
      </c>
      <c r="F50" s="2" t="s">
        <v>678</v>
      </c>
      <c r="G50" s="2" t="s">
        <v>679</v>
      </c>
      <c r="H50" s="2" t="s">
        <v>680</v>
      </c>
      <c r="I50" s="2" t="s">
        <v>681</v>
      </c>
      <c r="J50" s="2" t="s">
        <v>312</v>
      </c>
      <c r="K50" s="2" t="s">
        <v>920</v>
      </c>
      <c r="L50" s="3">
        <v>45.36</v>
      </c>
      <c r="M50" s="3">
        <v>47.63</v>
      </c>
      <c r="N50" s="3">
        <v>89.99</v>
      </c>
      <c r="O50" s="2" t="s">
        <v>226</v>
      </c>
      <c r="P50" s="2" t="s">
        <v>413</v>
      </c>
      <c r="Q50" s="2" t="s">
        <v>228</v>
      </c>
      <c r="R50" s="2" t="s">
        <v>229</v>
      </c>
      <c r="S50" s="2" t="s">
        <v>946</v>
      </c>
      <c r="T50" s="2" t="s">
        <v>684</v>
      </c>
      <c r="U50" s="2" t="s">
        <v>733</v>
      </c>
      <c r="V50" s="2" t="s">
        <v>685</v>
      </c>
      <c r="W50" s="2" t="s">
        <v>686</v>
      </c>
      <c r="X50" s="2" t="s">
        <v>234</v>
      </c>
      <c r="Y50" s="2" t="s">
        <v>687</v>
      </c>
      <c r="Z50" s="4">
        <v>2</v>
      </c>
      <c r="AA50" s="4">
        <f>=ROUNDDOWN(0.0952380952380952,0)</f>
      </c>
      <c r="AB50" s="5">
        <v>21</v>
      </c>
      <c r="AC50" s="2" t="s">
        <v>947</v>
      </c>
      <c r="AD50" s="4">
        <v>200</v>
      </c>
      <c r="AE50" s="4">
        <v>600</v>
      </c>
      <c r="AF50" s="6">
        <v>64</v>
      </c>
      <c r="AG50" s="6">
        <v>47</v>
      </c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>
        <v>14</v>
      </c>
      <c r="AS50" s="8">
        <v>713.66</v>
      </c>
      <c r="AT50" s="7">
        <v>-1</v>
      </c>
      <c r="AU50" s="7">
        <v>-1</v>
      </c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 t="s">
        <v>229</v>
      </c>
      <c r="BJ50" s="4"/>
      <c r="BK50" s="8"/>
      <c r="BL50" s="2" t="s">
        <v>948</v>
      </c>
      <c r="BM50" s="7"/>
      <c r="BN50" s="7"/>
      <c r="BO50" s="4"/>
      <c r="BP50" s="8"/>
      <c r="BQ50" s="4">
        <v>6</v>
      </c>
      <c r="BR50" s="8">
        <v>288.72</v>
      </c>
      <c r="BS50" s="7">
        <v>-1</v>
      </c>
      <c r="BT50" s="7">
        <v>-1</v>
      </c>
      <c r="BU50" s="2" t="s">
        <v>239</v>
      </c>
      <c r="BV50" s="2" t="s">
        <v>226</v>
      </c>
      <c r="BW50" s="2" t="s">
        <v>229</v>
      </c>
      <c r="BX50" s="2" t="s">
        <v>949</v>
      </c>
      <c r="BY50" s="2" t="s">
        <v>241</v>
      </c>
      <c r="BZ50" s="2" t="s">
        <v>229</v>
      </c>
      <c r="CA50" s="4"/>
      <c r="CB50" s="8"/>
      <c r="CC50" s="4"/>
      <c r="CD50" s="8"/>
      <c r="CE50" s="7"/>
      <c r="CF50" s="7"/>
      <c r="CG50" s="2" t="s">
        <v>239</v>
      </c>
      <c r="CH50" s="2" t="s">
        <v>226</v>
      </c>
      <c r="CI50" s="2" t="s">
        <v>691</v>
      </c>
      <c r="CJ50" s="2" t="s">
        <v>950</v>
      </c>
      <c r="CK50" s="2" t="s">
        <v>241</v>
      </c>
      <c r="CL50" s="2" t="s">
        <v>229</v>
      </c>
      <c r="CM50" s="4"/>
      <c r="CN50" s="8"/>
      <c r="CO50" s="4"/>
      <c r="CP50" s="8"/>
      <c r="CQ50" s="7"/>
      <c r="CR50" s="7"/>
      <c r="CS50" s="2" t="s">
        <v>239</v>
      </c>
      <c r="CT50" s="2" t="s">
        <v>226</v>
      </c>
      <c r="CU50" s="2" t="s">
        <v>693</v>
      </c>
      <c r="CV50" s="2" t="s">
        <v>696</v>
      </c>
      <c r="CW50" s="2" t="s">
        <v>241</v>
      </c>
      <c r="CX50" s="2" t="s">
        <v>229</v>
      </c>
      <c r="CY50" s="4"/>
      <c r="CZ50" s="8"/>
      <c r="DA50" s="4"/>
      <c r="DB50" s="8"/>
      <c r="DC50" s="7"/>
      <c r="DD50" s="7"/>
      <c r="DE50" s="2" t="s">
        <v>239</v>
      </c>
      <c r="DF50" s="2" t="s">
        <v>226</v>
      </c>
      <c r="DG50" s="2" t="s">
        <v>695</v>
      </c>
      <c r="DH50" s="2" t="s">
        <v>951</v>
      </c>
      <c r="DI50" s="2" t="s">
        <v>241</v>
      </c>
      <c r="DJ50" s="2" t="s">
        <v>229</v>
      </c>
      <c r="DK50" s="4"/>
      <c r="DL50" s="8"/>
      <c r="DM50" s="4"/>
      <c r="DN50" s="8"/>
      <c r="DO50" s="7"/>
      <c r="DP50" s="7"/>
      <c r="DQ50" s="2" t="s">
        <v>239</v>
      </c>
      <c r="DR50" s="2" t="s">
        <v>226</v>
      </c>
      <c r="DS50" s="2" t="s">
        <v>697</v>
      </c>
      <c r="DT50" s="2" t="s">
        <v>952</v>
      </c>
      <c r="DU50" s="2" t="s">
        <v>241</v>
      </c>
      <c r="DV50" s="2" t="s">
        <v>229</v>
      </c>
      <c r="DW50" s="4"/>
      <c r="DX50" s="8"/>
      <c r="DY50" s="4">
        <v>2</v>
      </c>
      <c r="DZ50" s="8">
        <v>107.08</v>
      </c>
      <c r="EA50" s="7">
        <v>-1</v>
      </c>
      <c r="EB50" s="7">
        <v>-1</v>
      </c>
      <c r="EC50" s="2" t="s">
        <v>239</v>
      </c>
      <c r="ED50" s="2" t="s">
        <v>226</v>
      </c>
      <c r="EE50" s="2" t="s">
        <v>699</v>
      </c>
      <c r="EF50" s="2" t="s">
        <v>953</v>
      </c>
      <c r="EG50" s="2" t="s">
        <v>241</v>
      </c>
      <c r="EH50" s="2" t="s">
        <v>229</v>
      </c>
      <c r="EI50" s="4"/>
      <c r="EJ50" s="8"/>
      <c r="EK50" s="4"/>
      <c r="EL50" s="8"/>
      <c r="EM50" s="7"/>
      <c r="EN50" s="7"/>
      <c r="EO50" s="2" t="s">
        <v>239</v>
      </c>
      <c r="EP50" s="2" t="s">
        <v>226</v>
      </c>
      <c r="EQ50" s="2" t="s">
        <v>701</v>
      </c>
      <c r="ER50" s="2" t="s">
        <v>696</v>
      </c>
      <c r="ES50" s="2" t="s">
        <v>241</v>
      </c>
      <c r="ET50" s="2" t="s">
        <v>229</v>
      </c>
      <c r="EU50" s="4"/>
      <c r="EV50" s="8"/>
      <c r="EW50" s="4"/>
      <c r="EX50" s="8"/>
      <c r="EY50" s="7"/>
      <c r="EZ50" s="7"/>
      <c r="FA50" s="2" t="s">
        <v>239</v>
      </c>
      <c r="FB50" s="2" t="s">
        <v>226</v>
      </c>
      <c r="FC50" s="2" t="s">
        <v>954</v>
      </c>
      <c r="FD50" s="2" t="s">
        <v>759</v>
      </c>
      <c r="FE50" s="2" t="s">
        <v>241</v>
      </c>
      <c r="FF50" s="2" t="s">
        <v>229</v>
      </c>
      <c r="FG50" s="4"/>
      <c r="FH50" s="8"/>
      <c r="FI50" s="4"/>
      <c r="FJ50" s="8"/>
      <c r="FK50" s="7"/>
      <c r="FL50" s="7"/>
      <c r="FM50" s="2" t="s">
        <v>239</v>
      </c>
      <c r="FN50" s="2" t="s">
        <v>226</v>
      </c>
      <c r="FO50" s="2" t="s">
        <v>926</v>
      </c>
      <c r="FP50" s="2" t="s">
        <v>763</v>
      </c>
      <c r="FQ50" s="2" t="s">
        <v>241</v>
      </c>
      <c r="FR50" s="2" t="s">
        <v>229</v>
      </c>
      <c r="FS50" s="4"/>
      <c r="FT50" s="8"/>
      <c r="FU50" s="4"/>
      <c r="FV50" s="8"/>
      <c r="FW50" s="7"/>
      <c r="FX50" s="7"/>
      <c r="FY50" s="2" t="s">
        <v>239</v>
      </c>
      <c r="FZ50" s="2" t="s">
        <v>226</v>
      </c>
      <c r="GA50" s="2" t="s">
        <v>327</v>
      </c>
      <c r="GB50" s="2" t="s">
        <v>955</v>
      </c>
      <c r="GC50" s="2" t="s">
        <v>241</v>
      </c>
      <c r="GD50" s="2" t="s">
        <v>229</v>
      </c>
      <c r="GE50" s="4"/>
      <c r="GF50" s="8"/>
      <c r="GG50" s="4">
        <v>5</v>
      </c>
      <c r="GH50" s="8">
        <v>264.6</v>
      </c>
      <c r="GI50" s="7">
        <v>-1</v>
      </c>
      <c r="GJ50" s="7">
        <v>-1</v>
      </c>
      <c r="GK50" s="2" t="s">
        <v>239</v>
      </c>
      <c r="GL50" s="2" t="s">
        <v>226</v>
      </c>
      <c r="GM50" s="2" t="s">
        <v>707</v>
      </c>
      <c r="GN50" s="2" t="s">
        <v>758</v>
      </c>
      <c r="GO50" s="2" t="s">
        <v>241</v>
      </c>
      <c r="GP50" s="2" t="s">
        <v>229</v>
      </c>
      <c r="GQ50" s="4"/>
      <c r="GR50" s="8"/>
      <c r="GS50" s="4">
        <v>1</v>
      </c>
      <c r="GT50" s="8">
        <v>53.26</v>
      </c>
      <c r="GU50" s="7">
        <v>-1</v>
      </c>
      <c r="GV50" s="7">
        <v>-1</v>
      </c>
      <c r="GW50" s="2" t="s">
        <v>239</v>
      </c>
      <c r="GX50" s="2" t="s">
        <v>226</v>
      </c>
      <c r="GY50" s="2" t="s">
        <v>709</v>
      </c>
      <c r="GZ50" s="2" t="s">
        <v>880</v>
      </c>
      <c r="HA50" s="2" t="s">
        <v>241</v>
      </c>
      <c r="HB50" s="2" t="s">
        <v>229</v>
      </c>
      <c r="HC50" s="4"/>
      <c r="HD50" s="8"/>
      <c r="HE50" s="4"/>
      <c r="HF50" s="8"/>
      <c r="HG50" s="7"/>
      <c r="HH50" s="7"/>
      <c r="HI50" s="2" t="s">
        <v>239</v>
      </c>
      <c r="HJ50" s="2" t="s">
        <v>275</v>
      </c>
      <c r="HK50" s="2" t="s">
        <v>710</v>
      </c>
      <c r="HL50" s="2" t="s">
        <v>956</v>
      </c>
      <c r="HM50" s="2" t="s">
        <v>241</v>
      </c>
      <c r="HN50" s="2" t="s">
        <v>263</v>
      </c>
      <c r="HO50" s="4"/>
      <c r="HP50" s="8"/>
      <c r="HQ50" s="4"/>
      <c r="HR50" s="8"/>
      <c r="HS50" s="7"/>
      <c r="HT50" s="7"/>
      <c r="HU50" s="2" t="s">
        <v>239</v>
      </c>
      <c r="HV50" s="2" t="s">
        <v>226</v>
      </c>
      <c r="HW50" s="2" t="s">
        <v>712</v>
      </c>
      <c r="HX50" s="2" t="s">
        <v>808</v>
      </c>
      <c r="HY50" s="2" t="s">
        <v>241</v>
      </c>
      <c r="HZ50" s="2" t="s">
        <v>229</v>
      </c>
      <c r="IA50" s="4"/>
      <c r="IB50" s="8"/>
      <c r="IC50" s="4"/>
      <c r="ID50" s="8"/>
      <c r="IE50" s="7"/>
      <c r="IF50" s="7"/>
      <c r="IG50" s="2" t="s">
        <v>239</v>
      </c>
      <c r="IH50" s="2" t="s">
        <v>226</v>
      </c>
      <c r="II50" s="2" t="s">
        <v>700</v>
      </c>
      <c r="IJ50" s="2" t="s">
        <v>816</v>
      </c>
      <c r="IK50" s="2" t="s">
        <v>241</v>
      </c>
      <c r="IL50" s="2" t="s">
        <v>229</v>
      </c>
      <c r="IM50" s="4"/>
      <c r="IN50" s="8"/>
      <c r="IO50" s="4"/>
      <c r="IP50" s="8"/>
      <c r="IQ50" s="7"/>
      <c r="IR50" s="7"/>
      <c r="IS50" s="2" t="s">
        <v>267</v>
      </c>
      <c r="IT50" s="2" t="s">
        <v>226</v>
      </c>
      <c r="IU50" s="2" t="s">
        <v>229</v>
      </c>
      <c r="IV50" s="2" t="s">
        <v>229</v>
      </c>
      <c r="IW50" s="2" t="s">
        <v>241</v>
      </c>
      <c r="IX50" s="2" t="s">
        <v>229</v>
      </c>
      <c r="IY50" s="4"/>
      <c r="IZ50" s="8"/>
      <c r="JA50" s="4"/>
      <c r="JB50" s="8"/>
      <c r="JC50" s="7"/>
      <c r="JD50" s="7"/>
      <c r="JE50" s="2" t="s">
        <v>239</v>
      </c>
      <c r="JF50" s="2" t="s">
        <v>226</v>
      </c>
      <c r="JG50" s="2" t="s">
        <v>268</v>
      </c>
      <c r="JH50" s="2" t="s">
        <v>229</v>
      </c>
      <c r="JI50" s="2" t="s">
        <v>241</v>
      </c>
      <c r="JJ50" s="2" t="s">
        <v>229</v>
      </c>
      <c r="JK50" s="4"/>
      <c r="JL50" s="8"/>
      <c r="JM50" s="4"/>
      <c r="JN50" s="8"/>
      <c r="JO50" s="7"/>
      <c r="JP50" s="7"/>
      <c r="JQ50" s="2" t="s">
        <v>229</v>
      </c>
      <c r="JR50" s="2" t="s">
        <v>229</v>
      </c>
      <c r="JS50" s="2" t="s">
        <v>229</v>
      </c>
      <c r="JT50" s="2" t="s">
        <v>229</v>
      </c>
      <c r="JU50" s="2" t="s">
        <v>229</v>
      </c>
      <c r="JV50" s="2" t="s">
        <v>229</v>
      </c>
      <c r="JW50" s="4"/>
      <c r="JX50" s="8"/>
      <c r="JY50" s="4"/>
      <c r="JZ50" s="8"/>
      <c r="KA50" s="7"/>
      <c r="KB50" s="7"/>
      <c r="KC50" s="2" t="s">
        <v>239</v>
      </c>
      <c r="KD50" s="2" t="s">
        <v>226</v>
      </c>
      <c r="KE50" s="2" t="s">
        <v>270</v>
      </c>
      <c r="KF50" s="2" t="s">
        <v>957</v>
      </c>
      <c r="KG50" s="2" t="s">
        <v>241</v>
      </c>
      <c r="KH50" s="2" t="s">
        <v>229</v>
      </c>
      <c r="KI50" s="4"/>
      <c r="KJ50" s="8"/>
      <c r="KK50" s="4"/>
      <c r="KL50" s="8"/>
      <c r="KM50" s="7"/>
      <c r="KN50" s="7"/>
      <c r="KO50" s="2" t="s">
        <v>278</v>
      </c>
      <c r="KP50" s="2" t="s">
        <v>226</v>
      </c>
      <c r="KQ50" s="2" t="s">
        <v>229</v>
      </c>
      <c r="KR50" s="2" t="s">
        <v>229</v>
      </c>
      <c r="KS50" s="2" t="s">
        <v>241</v>
      </c>
      <c r="KT50" s="2" t="s">
        <v>229</v>
      </c>
      <c r="KU50" s="4"/>
      <c r="KV50" s="8"/>
      <c r="KW50" s="4"/>
      <c r="KX50" s="8"/>
      <c r="KY50" s="7"/>
      <c r="KZ50" s="7"/>
      <c r="LA50" s="2" t="s">
        <v>239</v>
      </c>
      <c r="LB50" s="2" t="s">
        <v>226</v>
      </c>
      <c r="LC50" s="2" t="s">
        <v>720</v>
      </c>
      <c r="LD50" s="2" t="s">
        <v>722</v>
      </c>
      <c r="LE50" s="2" t="s">
        <v>241</v>
      </c>
      <c r="LF50" s="2" t="s">
        <v>229</v>
      </c>
      <c r="LG50" s="4"/>
      <c r="LH50" s="8"/>
      <c r="LI50" s="4"/>
      <c r="LJ50" s="8"/>
      <c r="LK50" s="7"/>
      <c r="LL50" s="7"/>
      <c r="LM50" s="2" t="s">
        <v>239</v>
      </c>
      <c r="LN50" s="2" t="s">
        <v>226</v>
      </c>
      <c r="LO50" s="2" t="s">
        <v>335</v>
      </c>
      <c r="LP50" s="2" t="s">
        <v>229</v>
      </c>
      <c r="LQ50" s="2" t="s">
        <v>241</v>
      </c>
      <c r="LR50" s="2" t="s">
        <v>229</v>
      </c>
      <c r="LS50" s="4"/>
      <c r="LT50" s="8"/>
      <c r="LU50" s="4"/>
      <c r="LV50" s="8"/>
      <c r="LW50" s="7"/>
      <c r="LX50" s="7"/>
      <c r="LY50" s="2" t="s">
        <v>239</v>
      </c>
      <c r="LZ50" s="2" t="s">
        <v>275</v>
      </c>
      <c r="MA50" s="2" t="s">
        <v>932</v>
      </c>
      <c r="MB50" s="2" t="s">
        <v>958</v>
      </c>
      <c r="MC50" s="2" t="s">
        <v>241</v>
      </c>
      <c r="MD50" s="2" t="s">
        <v>229</v>
      </c>
      <c r="ME50" s="4"/>
      <c r="MF50" s="8"/>
      <c r="MG50" s="4"/>
      <c r="MH50" s="8"/>
      <c r="MI50" s="7"/>
      <c r="MJ50" s="7"/>
      <c r="MK50" s="2" t="s">
        <v>278</v>
      </c>
      <c r="ML50" s="2" t="s">
        <v>226</v>
      </c>
      <c r="MM50" s="2" t="s">
        <v>229</v>
      </c>
      <c r="MN50" s="2" t="s">
        <v>229</v>
      </c>
      <c r="MO50" s="2" t="s">
        <v>241</v>
      </c>
      <c r="MP50" s="2" t="s">
        <v>229</v>
      </c>
      <c r="MQ50" s="4"/>
      <c r="MR50" s="8"/>
      <c r="MS50" s="4"/>
      <c r="MT50" s="8"/>
      <c r="MU50" s="7"/>
      <c r="MV50" s="7"/>
      <c r="MW50" s="2" t="s">
        <v>239</v>
      </c>
      <c r="MX50" s="2" t="s">
        <v>226</v>
      </c>
      <c r="MY50" s="2" t="s">
        <v>723</v>
      </c>
      <c r="MZ50" s="2" t="s">
        <v>229</v>
      </c>
      <c r="NA50" s="2" t="s">
        <v>241</v>
      </c>
      <c r="NB50" s="2" t="s">
        <v>229</v>
      </c>
      <c r="NC50" s="4"/>
      <c r="ND50" s="8"/>
      <c r="NE50" s="4"/>
      <c r="NF50" s="8"/>
      <c r="NG50" s="7"/>
      <c r="NH50" s="7"/>
      <c r="NI50" s="2" t="s">
        <v>239</v>
      </c>
      <c r="NJ50" s="2" t="s">
        <v>260</v>
      </c>
      <c r="NK50" s="2" t="s">
        <v>724</v>
      </c>
      <c r="NL50" s="2" t="s">
        <v>959</v>
      </c>
      <c r="NM50" s="2" t="s">
        <v>241</v>
      </c>
      <c r="NN50" s="2" t="s">
        <v>229</v>
      </c>
      <c r="NO50" s="4"/>
      <c r="NP50" s="8"/>
      <c r="NQ50" s="4"/>
      <c r="NR50" s="8"/>
      <c r="NS50" s="7"/>
      <c r="NT50" s="7"/>
      <c r="NU50" s="2" t="s">
        <v>272</v>
      </c>
      <c r="NV50" s="2" t="s">
        <v>226</v>
      </c>
      <c r="NW50" s="2" t="s">
        <v>229</v>
      </c>
      <c r="NX50" s="2" t="s">
        <v>229</v>
      </c>
      <c r="NY50" s="2" t="s">
        <v>241</v>
      </c>
      <c r="NZ50" s="2" t="s">
        <v>229</v>
      </c>
      <c r="OA50" s="4"/>
      <c r="OB50" s="8"/>
      <c r="OC50" s="4"/>
      <c r="OD50" s="8"/>
      <c r="OE50" s="7"/>
      <c r="OF50" s="7"/>
      <c r="OG50" s="2" t="s">
        <v>239</v>
      </c>
      <c r="OH50" s="2" t="s">
        <v>226</v>
      </c>
      <c r="OI50" s="2" t="s">
        <v>229</v>
      </c>
      <c r="OJ50" s="2" t="s">
        <v>229</v>
      </c>
      <c r="OK50" s="2" t="s">
        <v>241</v>
      </c>
      <c r="OL50" s="2" t="s">
        <v>229</v>
      </c>
      <c r="OM50" s="4"/>
      <c r="ON50" s="8"/>
      <c r="OO50" s="4"/>
      <c r="OP50" s="8"/>
      <c r="OQ50" s="7"/>
      <c r="OR50" s="7"/>
      <c r="OS50" s="2" t="s">
        <v>229</v>
      </c>
      <c r="OT50" s="2" t="s">
        <v>229</v>
      </c>
      <c r="OU50" s="2" t="s">
        <v>229</v>
      </c>
      <c r="OV50" s="2" t="s">
        <v>229</v>
      </c>
      <c r="OW50" s="2" t="s">
        <v>229</v>
      </c>
      <c r="OX50" s="2" t="s">
        <v>229</v>
      </c>
      <c r="OY50" s="4"/>
      <c r="OZ50" s="8"/>
      <c r="PA50" s="4"/>
      <c r="PB50" s="8"/>
      <c r="PC50" s="7"/>
      <c r="PD50" s="7"/>
      <c r="PE50" s="2" t="s">
        <v>229</v>
      </c>
      <c r="PF50" s="2" t="s">
        <v>229</v>
      </c>
      <c r="PG50" s="2" t="s">
        <v>229</v>
      </c>
      <c r="PH50" s="2" t="s">
        <v>229</v>
      </c>
      <c r="PI50" s="2" t="s">
        <v>229</v>
      </c>
      <c r="PJ50" s="2" t="s">
        <v>229</v>
      </c>
      <c r="PK50" s="4"/>
      <c r="PL50" s="8"/>
      <c r="PM50" s="4"/>
      <c r="PN50" s="8"/>
      <c r="PO50" s="7"/>
      <c r="PP50" s="7"/>
      <c r="PQ50" s="2" t="s">
        <v>239</v>
      </c>
      <c r="PR50" s="2" t="s">
        <v>275</v>
      </c>
      <c r="PS50" s="2" t="s">
        <v>726</v>
      </c>
      <c r="PT50" s="2" t="s">
        <v>229</v>
      </c>
      <c r="PU50" s="2" t="s">
        <v>241</v>
      </c>
      <c r="PV50" s="2" t="s">
        <v>229</v>
      </c>
      <c r="PW50" s="4"/>
      <c r="PX50" s="8"/>
      <c r="PY50" s="4"/>
      <c r="PZ50" s="8"/>
      <c r="QA50" s="7"/>
      <c r="QB50" s="7"/>
      <c r="QC50" s="2" t="s">
        <v>281</v>
      </c>
      <c r="QD50" s="2" t="s">
        <v>226</v>
      </c>
      <c r="QE50" s="2" t="s">
        <v>229</v>
      </c>
      <c r="QF50" s="2" t="s">
        <v>229</v>
      </c>
      <c r="QG50" s="2" t="s">
        <v>241</v>
      </c>
      <c r="QH50" s="2" t="s">
        <v>229</v>
      </c>
      <c r="QI50" s="4"/>
      <c r="QJ50" s="8"/>
      <c r="QK50" s="4"/>
      <c r="QL50" s="8"/>
      <c r="QM50" s="7"/>
      <c r="QN50" s="7"/>
      <c r="QO50" s="2" t="s">
        <v>272</v>
      </c>
      <c r="QP50" s="2" t="s">
        <v>226</v>
      </c>
      <c r="QQ50" s="2" t="s">
        <v>229</v>
      </c>
      <c r="QR50" s="2" t="s">
        <v>229</v>
      </c>
      <c r="QS50" s="2" t="s">
        <v>241</v>
      </c>
      <c r="QT50" s="2" t="s">
        <v>229</v>
      </c>
      <c r="QU50" s="4"/>
      <c r="QV50" s="8"/>
      <c r="QW50" s="4"/>
      <c r="QX50" s="8"/>
      <c r="QY50" s="7"/>
      <c r="QZ50" s="7"/>
      <c r="RA50" s="2" t="s">
        <v>239</v>
      </c>
      <c r="RB50" s="2" t="s">
        <v>275</v>
      </c>
      <c r="RC50" s="2" t="s">
        <v>728</v>
      </c>
      <c r="RD50" s="2" t="s">
        <v>960</v>
      </c>
      <c r="RE50" s="2" t="s">
        <v>241</v>
      </c>
      <c r="RF50" s="2" t="s">
        <v>229</v>
      </c>
      <c r="RG50" s="4"/>
      <c r="RH50" s="8"/>
      <c r="RI50" s="4"/>
      <c r="RJ50" s="8"/>
      <c r="RK50" s="7"/>
      <c r="RL50" s="7"/>
      <c r="RM50" s="2" t="s">
        <v>229</v>
      </c>
      <c r="RN50" s="2" t="s">
        <v>229</v>
      </c>
      <c r="RO50" s="2" t="s">
        <v>229</v>
      </c>
      <c r="RP50" s="2" t="s">
        <v>229</v>
      </c>
      <c r="RQ50" s="2" t="s">
        <v>229</v>
      </c>
      <c r="RR50" s="2" t="s">
        <v>229</v>
      </c>
      <c r="RS50" s="4"/>
      <c r="RT50" s="8"/>
      <c r="RU50" s="4"/>
      <c r="RV50" s="8"/>
      <c r="RW50" s="7"/>
      <c r="RX50" s="7"/>
      <c r="RY50" s="2" t="s">
        <v>239</v>
      </c>
      <c r="RZ50" s="2" t="s">
        <v>275</v>
      </c>
      <c r="SA50" s="2" t="s">
        <v>282</v>
      </c>
      <c r="SB50" s="2" t="s">
        <v>816</v>
      </c>
      <c r="SC50" s="2" t="s">
        <v>241</v>
      </c>
      <c r="SD50" s="2" t="s">
        <v>229</v>
      </c>
      <c r="SE50" s="4"/>
      <c r="SF50" s="4"/>
      <c r="SG50" s="4"/>
      <c r="SH50" s="4"/>
      <c r="SI50" s="4">
        <v>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>
        <v>200</v>
      </c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>
        <v>200</v>
      </c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>
        <v>200</v>
      </c>
      <c r="VS50" s="4"/>
    </row>
    <row r="51">
      <c r="A51" s="2" t="s">
        <v>961</v>
      </c>
      <c r="B51" s="2" t="s">
        <v>216</v>
      </c>
      <c r="C51" s="2" t="s">
        <v>217</v>
      </c>
      <c r="D51" s="2" t="s">
        <v>218</v>
      </c>
      <c r="E51" s="2" t="s">
        <v>219</v>
      </c>
      <c r="F51" s="2" t="s">
        <v>678</v>
      </c>
      <c r="G51" s="2" t="s">
        <v>679</v>
      </c>
      <c r="H51" s="2" t="s">
        <v>680</v>
      </c>
      <c r="I51" s="2" t="s">
        <v>681</v>
      </c>
      <c r="J51" s="2" t="s">
        <v>224</v>
      </c>
      <c r="K51" s="2" t="s">
        <v>962</v>
      </c>
      <c r="L51" s="3">
        <v>35.19</v>
      </c>
      <c r="M51" s="3">
        <v>36.95</v>
      </c>
      <c r="N51" s="3">
        <v>69.99</v>
      </c>
      <c r="O51" s="2" t="s">
        <v>963</v>
      </c>
      <c r="P51" s="2" t="s">
        <v>964</v>
      </c>
      <c r="Q51" s="2" t="s">
        <v>228</v>
      </c>
      <c r="R51" s="2" t="s">
        <v>229</v>
      </c>
      <c r="S51" s="2" t="s">
        <v>965</v>
      </c>
      <c r="T51" s="2" t="s">
        <v>684</v>
      </c>
      <c r="U51" s="2" t="s">
        <v>286</v>
      </c>
      <c r="V51" s="2" t="s">
        <v>685</v>
      </c>
      <c r="W51" s="2" t="s">
        <v>686</v>
      </c>
      <c r="X51" s="2" t="s">
        <v>234</v>
      </c>
      <c r="Y51" s="2" t="s">
        <v>822</v>
      </c>
      <c r="Z51" s="4"/>
      <c r="AA51" s="4">
        <f>=ROUNDDOWN({0},0)</f>
      </c>
      <c r="AB51" s="5"/>
      <c r="AC51" s="2" t="s">
        <v>229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>
        <v>4</v>
      </c>
      <c r="AS51" s="8">
        <v>167.37</v>
      </c>
      <c r="AT51" s="7">
        <v>-1</v>
      </c>
      <c r="AU51" s="7">
        <v>-1</v>
      </c>
      <c r="AV51" s="4">
        <v>5</v>
      </c>
      <c r="AW51" s="8">
        <v>274.05</v>
      </c>
      <c r="AX51" s="4">
        <v>23</v>
      </c>
      <c r="AY51" s="8">
        <v>1124.28</v>
      </c>
      <c r="AZ51" s="7">
        <v>-0.7826</v>
      </c>
      <c r="BA51" s="7">
        <v>-0.7562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>
        <v>0.0257</v>
      </c>
      <c r="BJ51" s="4"/>
      <c r="BK51" s="8"/>
      <c r="BL51" s="2" t="s">
        <v>966</v>
      </c>
      <c r="BM51" s="7"/>
      <c r="BN51" s="7"/>
      <c r="BO51" s="4"/>
      <c r="BP51" s="8"/>
      <c r="BQ51" s="4">
        <v>1</v>
      </c>
      <c r="BR51" s="8">
        <v>44.22</v>
      </c>
      <c r="BS51" s="7">
        <v>-1</v>
      </c>
      <c r="BT51" s="7">
        <v>-1</v>
      </c>
      <c r="BU51" s="2" t="s">
        <v>239</v>
      </c>
      <c r="BV51" s="2" t="s">
        <v>275</v>
      </c>
      <c r="BW51" s="2" t="s">
        <v>229</v>
      </c>
      <c r="BX51" s="2" t="s">
        <v>967</v>
      </c>
      <c r="BY51" s="2" t="s">
        <v>241</v>
      </c>
      <c r="BZ51" s="2" t="s">
        <v>229</v>
      </c>
      <c r="CA51" s="4"/>
      <c r="CB51" s="8"/>
      <c r="CC51" s="4"/>
      <c r="CD51" s="8"/>
      <c r="CE51" s="7"/>
      <c r="CF51" s="7"/>
      <c r="CG51" s="2" t="s">
        <v>239</v>
      </c>
      <c r="CH51" s="2" t="s">
        <v>275</v>
      </c>
      <c r="CI51" s="2" t="s">
        <v>419</v>
      </c>
      <c r="CJ51" s="2" t="s">
        <v>968</v>
      </c>
      <c r="CK51" s="2" t="s">
        <v>241</v>
      </c>
      <c r="CL51" s="2" t="s">
        <v>229</v>
      </c>
      <c r="CM51" s="4"/>
      <c r="CN51" s="8"/>
      <c r="CO51" s="4"/>
      <c r="CP51" s="8"/>
      <c r="CQ51" s="7"/>
      <c r="CR51" s="7"/>
      <c r="CS51" s="2" t="s">
        <v>239</v>
      </c>
      <c r="CT51" s="2" t="s">
        <v>275</v>
      </c>
      <c r="CU51" s="2" t="s">
        <v>258</v>
      </c>
      <c r="CV51" s="2" t="s">
        <v>969</v>
      </c>
      <c r="CW51" s="2" t="s">
        <v>241</v>
      </c>
      <c r="CX51" s="2" t="s">
        <v>229</v>
      </c>
      <c r="CY51" s="4"/>
      <c r="CZ51" s="8"/>
      <c r="DA51" s="4"/>
      <c r="DB51" s="8"/>
      <c r="DC51" s="7"/>
      <c r="DD51" s="7"/>
      <c r="DE51" s="2" t="s">
        <v>239</v>
      </c>
      <c r="DF51" s="2" t="s">
        <v>275</v>
      </c>
      <c r="DG51" s="2" t="s">
        <v>820</v>
      </c>
      <c r="DH51" s="2" t="s">
        <v>970</v>
      </c>
      <c r="DI51" s="2" t="s">
        <v>241</v>
      </c>
      <c r="DJ51" s="2" t="s">
        <v>229</v>
      </c>
      <c r="DK51" s="4"/>
      <c r="DL51" s="8"/>
      <c r="DM51" s="4">
        <v>3</v>
      </c>
      <c r="DN51" s="8">
        <v>123.15</v>
      </c>
      <c r="DO51" s="7">
        <v>-1</v>
      </c>
      <c r="DP51" s="7">
        <v>-1</v>
      </c>
      <c r="DQ51" s="2" t="s">
        <v>239</v>
      </c>
      <c r="DR51" s="2" t="s">
        <v>275</v>
      </c>
      <c r="DS51" s="2" t="s">
        <v>971</v>
      </c>
      <c r="DT51" s="2" t="s">
        <v>439</v>
      </c>
      <c r="DU51" s="2" t="s">
        <v>241</v>
      </c>
      <c r="DV51" s="2" t="s">
        <v>229</v>
      </c>
      <c r="DW51" s="4"/>
      <c r="DX51" s="8"/>
      <c r="DY51" s="4"/>
      <c r="DZ51" s="8"/>
      <c r="EA51" s="7"/>
      <c r="EB51" s="7"/>
      <c r="EC51" s="2" t="s">
        <v>239</v>
      </c>
      <c r="ED51" s="2" t="s">
        <v>275</v>
      </c>
      <c r="EE51" s="2" t="s">
        <v>825</v>
      </c>
      <c r="EF51" s="2" t="s">
        <v>972</v>
      </c>
      <c r="EG51" s="2" t="s">
        <v>241</v>
      </c>
      <c r="EH51" s="2" t="s">
        <v>229</v>
      </c>
      <c r="EI51" s="4"/>
      <c r="EJ51" s="8"/>
      <c r="EK51" s="4"/>
      <c r="EL51" s="8"/>
      <c r="EM51" s="7"/>
      <c r="EN51" s="7"/>
      <c r="EO51" s="2" t="s">
        <v>239</v>
      </c>
      <c r="EP51" s="2" t="s">
        <v>275</v>
      </c>
      <c r="EQ51" s="2" t="s">
        <v>429</v>
      </c>
      <c r="ER51" s="2" t="s">
        <v>845</v>
      </c>
      <c r="ES51" s="2" t="s">
        <v>241</v>
      </c>
      <c r="ET51" s="2" t="s">
        <v>229</v>
      </c>
      <c r="EU51" s="4"/>
      <c r="EV51" s="8"/>
      <c r="EW51" s="4"/>
      <c r="EX51" s="8"/>
      <c r="EY51" s="7"/>
      <c r="EZ51" s="7"/>
      <c r="FA51" s="2" t="s">
        <v>239</v>
      </c>
      <c r="FB51" s="2" t="s">
        <v>275</v>
      </c>
      <c r="FC51" s="2" t="s">
        <v>828</v>
      </c>
      <c r="FD51" s="2" t="s">
        <v>973</v>
      </c>
      <c r="FE51" s="2" t="s">
        <v>241</v>
      </c>
      <c r="FF51" s="2" t="s">
        <v>229</v>
      </c>
      <c r="FG51" s="4"/>
      <c r="FH51" s="8"/>
      <c r="FI51" s="4"/>
      <c r="FJ51" s="8"/>
      <c r="FK51" s="7"/>
      <c r="FL51" s="7"/>
      <c r="FM51" s="2" t="s">
        <v>239</v>
      </c>
      <c r="FN51" s="2" t="s">
        <v>275</v>
      </c>
      <c r="FO51" s="2" t="s">
        <v>820</v>
      </c>
      <c r="FP51" s="2" t="s">
        <v>229</v>
      </c>
      <c r="FQ51" s="2" t="s">
        <v>241</v>
      </c>
      <c r="FR51" s="2" t="s">
        <v>229</v>
      </c>
      <c r="FS51" s="4"/>
      <c r="FT51" s="8"/>
      <c r="FU51" s="4"/>
      <c r="FV51" s="8"/>
      <c r="FW51" s="7"/>
      <c r="FX51" s="7"/>
      <c r="FY51" s="2" t="s">
        <v>229</v>
      </c>
      <c r="FZ51" s="2" t="s">
        <v>229</v>
      </c>
      <c r="GA51" s="2" t="s">
        <v>229</v>
      </c>
      <c r="GB51" s="2" t="s">
        <v>229</v>
      </c>
      <c r="GC51" s="2" t="s">
        <v>229</v>
      </c>
      <c r="GD51" s="2" t="s">
        <v>229</v>
      </c>
      <c r="GE51" s="4"/>
      <c r="GF51" s="8"/>
      <c r="GG51" s="4"/>
      <c r="GH51" s="8"/>
      <c r="GI51" s="7"/>
      <c r="GJ51" s="7"/>
      <c r="GK51" s="2" t="s">
        <v>239</v>
      </c>
      <c r="GL51" s="2" t="s">
        <v>275</v>
      </c>
      <c r="GM51" s="2" t="s">
        <v>974</v>
      </c>
      <c r="GN51" s="2" t="s">
        <v>975</v>
      </c>
      <c r="GO51" s="2" t="s">
        <v>241</v>
      </c>
      <c r="GP51" s="2" t="s">
        <v>229</v>
      </c>
      <c r="GQ51" s="4"/>
      <c r="GR51" s="8"/>
      <c r="GS51" s="4"/>
      <c r="GT51" s="8"/>
      <c r="GU51" s="7"/>
      <c r="GV51" s="7"/>
      <c r="GW51" s="2" t="s">
        <v>239</v>
      </c>
      <c r="GX51" s="2" t="s">
        <v>275</v>
      </c>
      <c r="GY51" s="2" t="s">
        <v>258</v>
      </c>
      <c r="GZ51" s="2" t="s">
        <v>504</v>
      </c>
      <c r="HA51" s="2" t="s">
        <v>241</v>
      </c>
      <c r="HB51" s="2" t="s">
        <v>229</v>
      </c>
      <c r="HC51" s="4"/>
      <c r="HD51" s="8"/>
      <c r="HE51" s="4"/>
      <c r="HF51" s="8"/>
      <c r="HG51" s="7"/>
      <c r="HH51" s="7"/>
      <c r="HI51" s="2" t="s">
        <v>266</v>
      </c>
      <c r="HJ51" s="2" t="s">
        <v>275</v>
      </c>
      <c r="HK51" s="2" t="s">
        <v>229</v>
      </c>
      <c r="HL51" s="2" t="s">
        <v>229</v>
      </c>
      <c r="HM51" s="2" t="s">
        <v>241</v>
      </c>
      <c r="HN51" s="2" t="s">
        <v>229</v>
      </c>
      <c r="HO51" s="4"/>
      <c r="HP51" s="8"/>
      <c r="HQ51" s="4"/>
      <c r="HR51" s="8"/>
      <c r="HS51" s="7"/>
      <c r="HT51" s="7"/>
      <c r="HU51" s="2" t="s">
        <v>239</v>
      </c>
      <c r="HV51" s="2" t="s">
        <v>275</v>
      </c>
      <c r="HW51" s="2" t="s">
        <v>833</v>
      </c>
      <c r="HX51" s="2" t="s">
        <v>834</v>
      </c>
      <c r="HY51" s="2" t="s">
        <v>241</v>
      </c>
      <c r="HZ51" s="2" t="s">
        <v>229</v>
      </c>
      <c r="IA51" s="4"/>
      <c r="IB51" s="8"/>
      <c r="IC51" s="4"/>
      <c r="ID51" s="8"/>
      <c r="IE51" s="7"/>
      <c r="IF51" s="7"/>
      <c r="IG51" s="2" t="s">
        <v>266</v>
      </c>
      <c r="IH51" s="2" t="s">
        <v>275</v>
      </c>
      <c r="II51" s="2" t="s">
        <v>229</v>
      </c>
      <c r="IJ51" s="2" t="s">
        <v>229</v>
      </c>
      <c r="IK51" s="2" t="s">
        <v>241</v>
      </c>
      <c r="IL51" s="2" t="s">
        <v>229</v>
      </c>
      <c r="IM51" s="4"/>
      <c r="IN51" s="8"/>
      <c r="IO51" s="4"/>
      <c r="IP51" s="8"/>
      <c r="IQ51" s="7"/>
      <c r="IR51" s="7"/>
      <c r="IS51" s="2" t="s">
        <v>239</v>
      </c>
      <c r="IT51" s="2" t="s">
        <v>275</v>
      </c>
      <c r="IU51" s="2" t="s">
        <v>976</v>
      </c>
      <c r="IV51" s="2" t="s">
        <v>848</v>
      </c>
      <c r="IW51" s="2" t="s">
        <v>241</v>
      </c>
      <c r="IX51" s="2" t="s">
        <v>229</v>
      </c>
      <c r="IY51" s="4"/>
      <c r="IZ51" s="8"/>
      <c r="JA51" s="4"/>
      <c r="JB51" s="8"/>
      <c r="JC51" s="7"/>
      <c r="JD51" s="7"/>
      <c r="JE51" s="2" t="s">
        <v>239</v>
      </c>
      <c r="JF51" s="2" t="s">
        <v>275</v>
      </c>
      <c r="JG51" s="2" t="s">
        <v>977</v>
      </c>
      <c r="JH51" s="2" t="s">
        <v>229</v>
      </c>
      <c r="JI51" s="2" t="s">
        <v>241</v>
      </c>
      <c r="JJ51" s="2" t="s">
        <v>229</v>
      </c>
      <c r="JK51" s="4"/>
      <c r="JL51" s="8"/>
      <c r="JM51" s="4"/>
      <c r="JN51" s="8"/>
      <c r="JO51" s="7"/>
      <c r="JP51" s="7"/>
      <c r="JQ51" s="2" t="s">
        <v>229</v>
      </c>
      <c r="JR51" s="2" t="s">
        <v>229</v>
      </c>
      <c r="JS51" s="2" t="s">
        <v>229</v>
      </c>
      <c r="JT51" s="2" t="s">
        <v>229</v>
      </c>
      <c r="JU51" s="2" t="s">
        <v>229</v>
      </c>
      <c r="JV51" s="2" t="s">
        <v>229</v>
      </c>
      <c r="JW51" s="4"/>
      <c r="JX51" s="8"/>
      <c r="JY51" s="4"/>
      <c r="JZ51" s="8"/>
      <c r="KA51" s="7"/>
      <c r="KB51" s="7"/>
      <c r="KC51" s="2" t="s">
        <v>272</v>
      </c>
      <c r="KD51" s="2" t="s">
        <v>275</v>
      </c>
      <c r="KE51" s="2" t="s">
        <v>229</v>
      </c>
      <c r="KF51" s="2" t="s">
        <v>229</v>
      </c>
      <c r="KG51" s="2" t="s">
        <v>241</v>
      </c>
      <c r="KH51" s="2" t="s">
        <v>229</v>
      </c>
      <c r="KI51" s="4"/>
      <c r="KJ51" s="8"/>
      <c r="KK51" s="4"/>
      <c r="KL51" s="8"/>
      <c r="KM51" s="7"/>
      <c r="KN51" s="7"/>
      <c r="KO51" s="2" t="s">
        <v>272</v>
      </c>
      <c r="KP51" s="2" t="s">
        <v>275</v>
      </c>
      <c r="KQ51" s="2" t="s">
        <v>229</v>
      </c>
      <c r="KR51" s="2" t="s">
        <v>229</v>
      </c>
      <c r="KS51" s="2" t="s">
        <v>241</v>
      </c>
      <c r="KT51" s="2" t="s">
        <v>229</v>
      </c>
      <c r="KU51" s="4"/>
      <c r="KV51" s="8"/>
      <c r="KW51" s="4"/>
      <c r="KX51" s="8"/>
      <c r="KY51" s="7"/>
      <c r="KZ51" s="7"/>
      <c r="LA51" s="2" t="s">
        <v>239</v>
      </c>
      <c r="LB51" s="2" t="s">
        <v>275</v>
      </c>
      <c r="LC51" s="2" t="s">
        <v>836</v>
      </c>
      <c r="LD51" s="2" t="s">
        <v>229</v>
      </c>
      <c r="LE51" s="2" t="s">
        <v>241</v>
      </c>
      <c r="LF51" s="2" t="s">
        <v>229</v>
      </c>
      <c r="LG51" s="4"/>
      <c r="LH51" s="8"/>
      <c r="LI51" s="4"/>
      <c r="LJ51" s="8"/>
      <c r="LK51" s="7"/>
      <c r="LL51" s="7"/>
      <c r="LM51" s="2" t="s">
        <v>229</v>
      </c>
      <c r="LN51" s="2" t="s">
        <v>229</v>
      </c>
      <c r="LO51" s="2" t="s">
        <v>229</v>
      </c>
      <c r="LP51" s="2" t="s">
        <v>229</v>
      </c>
      <c r="LQ51" s="2" t="s">
        <v>229</v>
      </c>
      <c r="LR51" s="2" t="s">
        <v>229</v>
      </c>
      <c r="LS51" s="4"/>
      <c r="LT51" s="8"/>
      <c r="LU51" s="4"/>
      <c r="LV51" s="8"/>
      <c r="LW51" s="7"/>
      <c r="LX51" s="7"/>
      <c r="LY51" s="2" t="s">
        <v>239</v>
      </c>
      <c r="LZ51" s="2" t="s">
        <v>275</v>
      </c>
      <c r="MA51" s="2" t="s">
        <v>978</v>
      </c>
      <c r="MB51" s="2" t="s">
        <v>462</v>
      </c>
      <c r="MC51" s="2" t="s">
        <v>241</v>
      </c>
      <c r="MD51" s="2" t="s">
        <v>229</v>
      </c>
      <c r="ME51" s="4"/>
      <c r="MF51" s="8"/>
      <c r="MG51" s="4"/>
      <c r="MH51" s="8"/>
      <c r="MI51" s="7"/>
      <c r="MJ51" s="7"/>
      <c r="MK51" s="2" t="s">
        <v>266</v>
      </c>
      <c r="ML51" s="2" t="s">
        <v>275</v>
      </c>
      <c r="MM51" s="2" t="s">
        <v>229</v>
      </c>
      <c r="MN51" s="2" t="s">
        <v>229</v>
      </c>
      <c r="MO51" s="2" t="s">
        <v>241</v>
      </c>
      <c r="MP51" s="2" t="s">
        <v>229</v>
      </c>
      <c r="MQ51" s="4"/>
      <c r="MR51" s="8"/>
      <c r="MS51" s="4"/>
      <c r="MT51" s="8"/>
      <c r="MU51" s="7"/>
      <c r="MV51" s="7"/>
      <c r="MW51" s="2" t="s">
        <v>239</v>
      </c>
      <c r="MX51" s="2" t="s">
        <v>275</v>
      </c>
      <c r="MY51" s="2" t="s">
        <v>723</v>
      </c>
      <c r="MZ51" s="2" t="s">
        <v>229</v>
      </c>
      <c r="NA51" s="2" t="s">
        <v>241</v>
      </c>
      <c r="NB51" s="2" t="s">
        <v>229</v>
      </c>
      <c r="NC51" s="4"/>
      <c r="ND51" s="8"/>
      <c r="NE51" s="4"/>
      <c r="NF51" s="8"/>
      <c r="NG51" s="7"/>
      <c r="NH51" s="7"/>
      <c r="NI51" s="2" t="s">
        <v>239</v>
      </c>
      <c r="NJ51" s="2" t="s">
        <v>260</v>
      </c>
      <c r="NK51" s="2" t="s">
        <v>838</v>
      </c>
      <c r="NL51" s="2" t="s">
        <v>979</v>
      </c>
      <c r="NM51" s="2" t="s">
        <v>241</v>
      </c>
      <c r="NN51" s="2" t="s">
        <v>229</v>
      </c>
      <c r="NO51" s="4"/>
      <c r="NP51" s="8"/>
      <c r="NQ51" s="4"/>
      <c r="NR51" s="8"/>
      <c r="NS51" s="7"/>
      <c r="NT51" s="7"/>
      <c r="NU51" s="2" t="s">
        <v>272</v>
      </c>
      <c r="NV51" s="2" t="s">
        <v>275</v>
      </c>
      <c r="NW51" s="2" t="s">
        <v>229</v>
      </c>
      <c r="NX51" s="2" t="s">
        <v>229</v>
      </c>
      <c r="NY51" s="2" t="s">
        <v>241</v>
      </c>
      <c r="NZ51" s="2" t="s">
        <v>229</v>
      </c>
      <c r="OA51" s="4"/>
      <c r="OB51" s="8"/>
      <c r="OC51" s="4"/>
      <c r="OD51" s="8"/>
      <c r="OE51" s="7"/>
      <c r="OF51" s="7"/>
      <c r="OG51" s="2" t="s">
        <v>239</v>
      </c>
      <c r="OH51" s="2" t="s">
        <v>275</v>
      </c>
      <c r="OI51" s="2" t="s">
        <v>229</v>
      </c>
      <c r="OJ51" s="2" t="s">
        <v>229</v>
      </c>
      <c r="OK51" s="2" t="s">
        <v>241</v>
      </c>
      <c r="OL51" s="2" t="s">
        <v>229</v>
      </c>
      <c r="OM51" s="4"/>
      <c r="ON51" s="8"/>
      <c r="OO51" s="4"/>
      <c r="OP51" s="8"/>
      <c r="OQ51" s="7"/>
      <c r="OR51" s="7"/>
      <c r="OS51" s="2" t="s">
        <v>229</v>
      </c>
      <c r="OT51" s="2" t="s">
        <v>229</v>
      </c>
      <c r="OU51" s="2" t="s">
        <v>229</v>
      </c>
      <c r="OV51" s="2" t="s">
        <v>229</v>
      </c>
      <c r="OW51" s="2" t="s">
        <v>229</v>
      </c>
      <c r="OX51" s="2" t="s">
        <v>229</v>
      </c>
      <c r="OY51" s="4"/>
      <c r="OZ51" s="8"/>
      <c r="PA51" s="4"/>
      <c r="PB51" s="8"/>
      <c r="PC51" s="7"/>
      <c r="PD51" s="7"/>
      <c r="PE51" s="2" t="s">
        <v>281</v>
      </c>
      <c r="PF51" s="2" t="s">
        <v>275</v>
      </c>
      <c r="PG51" s="2" t="s">
        <v>229</v>
      </c>
      <c r="PH51" s="2" t="s">
        <v>229</v>
      </c>
      <c r="PI51" s="2" t="s">
        <v>241</v>
      </c>
      <c r="PJ51" s="2" t="s">
        <v>229</v>
      </c>
      <c r="PK51" s="4"/>
      <c r="PL51" s="8"/>
      <c r="PM51" s="4"/>
      <c r="PN51" s="8"/>
      <c r="PO51" s="7"/>
      <c r="PP51" s="7"/>
      <c r="PQ51" s="2" t="s">
        <v>266</v>
      </c>
      <c r="PR51" s="2" t="s">
        <v>275</v>
      </c>
      <c r="PS51" s="2" t="s">
        <v>229</v>
      </c>
      <c r="PT51" s="2" t="s">
        <v>229</v>
      </c>
      <c r="PU51" s="2" t="s">
        <v>241</v>
      </c>
      <c r="PV51" s="2" t="s">
        <v>229</v>
      </c>
      <c r="PW51" s="4"/>
      <c r="PX51" s="8"/>
      <c r="PY51" s="4"/>
      <c r="PZ51" s="8"/>
      <c r="QA51" s="7"/>
      <c r="QB51" s="7"/>
      <c r="QC51" s="2" t="s">
        <v>281</v>
      </c>
      <c r="QD51" s="2" t="s">
        <v>275</v>
      </c>
      <c r="QE51" s="2" t="s">
        <v>229</v>
      </c>
      <c r="QF51" s="2" t="s">
        <v>229</v>
      </c>
      <c r="QG51" s="2" t="s">
        <v>241</v>
      </c>
      <c r="QH51" s="2" t="s">
        <v>229</v>
      </c>
      <c r="QI51" s="4"/>
      <c r="QJ51" s="8"/>
      <c r="QK51" s="4"/>
      <c r="QL51" s="8"/>
      <c r="QM51" s="7"/>
      <c r="QN51" s="7"/>
      <c r="QO51" s="2" t="s">
        <v>272</v>
      </c>
      <c r="QP51" s="2" t="s">
        <v>275</v>
      </c>
      <c r="QQ51" s="2" t="s">
        <v>229</v>
      </c>
      <c r="QR51" s="2" t="s">
        <v>229</v>
      </c>
      <c r="QS51" s="2" t="s">
        <v>241</v>
      </c>
      <c r="QT51" s="2" t="s">
        <v>229</v>
      </c>
      <c r="QU51" s="4"/>
      <c r="QV51" s="8"/>
      <c r="QW51" s="4"/>
      <c r="QX51" s="8"/>
      <c r="QY51" s="7"/>
      <c r="QZ51" s="7"/>
      <c r="RA51" s="2" t="s">
        <v>239</v>
      </c>
      <c r="RB51" s="2" t="s">
        <v>275</v>
      </c>
      <c r="RC51" s="2" t="s">
        <v>442</v>
      </c>
      <c r="RD51" s="2" t="s">
        <v>576</v>
      </c>
      <c r="RE51" s="2" t="s">
        <v>241</v>
      </c>
      <c r="RF51" s="2" t="s">
        <v>229</v>
      </c>
      <c r="RG51" s="4"/>
      <c r="RH51" s="8"/>
      <c r="RI51" s="4"/>
      <c r="RJ51" s="8"/>
      <c r="RK51" s="7"/>
      <c r="RL51" s="7"/>
      <c r="RM51" s="2" t="s">
        <v>229</v>
      </c>
      <c r="RN51" s="2" t="s">
        <v>229</v>
      </c>
      <c r="RO51" s="2" t="s">
        <v>229</v>
      </c>
      <c r="RP51" s="2" t="s">
        <v>229</v>
      </c>
      <c r="RQ51" s="2" t="s">
        <v>229</v>
      </c>
      <c r="RR51" s="2" t="s">
        <v>229</v>
      </c>
      <c r="RS51" s="4"/>
      <c r="RT51" s="8"/>
      <c r="RU51" s="4"/>
      <c r="RV51" s="8"/>
      <c r="RW51" s="7"/>
      <c r="RX51" s="7"/>
      <c r="RY51" s="2" t="s">
        <v>266</v>
      </c>
      <c r="RZ51" s="2" t="s">
        <v>275</v>
      </c>
      <c r="SA51" s="2" t="s">
        <v>229</v>
      </c>
      <c r="SB51" s="2" t="s">
        <v>229</v>
      </c>
      <c r="SC51" s="2" t="s">
        <v>241</v>
      </c>
      <c r="SD51" s="2" t="s">
        <v>229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</row>
    <row r="52">
      <c r="A52" s="2" t="s">
        <v>980</v>
      </c>
      <c r="B52" s="2" t="s">
        <v>216</v>
      </c>
      <c r="C52" s="2" t="s">
        <v>217</v>
      </c>
      <c r="D52" s="2" t="s">
        <v>218</v>
      </c>
      <c r="E52" s="2" t="s">
        <v>219</v>
      </c>
      <c r="F52" s="2" t="s">
        <v>678</v>
      </c>
      <c r="G52" s="2" t="s">
        <v>679</v>
      </c>
      <c r="H52" s="2" t="s">
        <v>680</v>
      </c>
      <c r="I52" s="2" t="s">
        <v>681</v>
      </c>
      <c r="J52" s="2" t="s">
        <v>285</v>
      </c>
      <c r="K52" s="2" t="s">
        <v>962</v>
      </c>
      <c r="L52" s="3">
        <v>40.18</v>
      </c>
      <c r="M52" s="3">
        <v>42.19</v>
      </c>
      <c r="N52" s="3">
        <v>79.99</v>
      </c>
      <c r="O52" s="2" t="s">
        <v>981</v>
      </c>
      <c r="P52" s="2" t="s">
        <v>964</v>
      </c>
      <c r="Q52" s="2" t="s">
        <v>228</v>
      </c>
      <c r="R52" s="2" t="s">
        <v>229</v>
      </c>
      <c r="S52" s="2" t="s">
        <v>965</v>
      </c>
      <c r="T52" s="2" t="s">
        <v>684</v>
      </c>
      <c r="U52" s="2" t="s">
        <v>733</v>
      </c>
      <c r="V52" s="2" t="s">
        <v>685</v>
      </c>
      <c r="W52" s="2" t="s">
        <v>686</v>
      </c>
      <c r="X52" s="2" t="s">
        <v>234</v>
      </c>
      <c r="Y52" s="2" t="s">
        <v>822</v>
      </c>
      <c r="Z52" s="4">
        <v>2</v>
      </c>
      <c r="AA52" s="4">
        <f>=ROUNDDOWN(0.4,0)</f>
      </c>
      <c r="AB52" s="5">
        <v>5</v>
      </c>
      <c r="AC52" s="2" t="s">
        <v>229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>
        <v>10</v>
      </c>
      <c r="AS52" s="8">
        <v>464.88</v>
      </c>
      <c r="AT52" s="7">
        <v>-1</v>
      </c>
      <c r="AU52" s="7">
        <v>-1</v>
      </c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 t="s">
        <v>229</v>
      </c>
      <c r="BJ52" s="4"/>
      <c r="BK52" s="8"/>
      <c r="BL52" s="2" t="s">
        <v>982</v>
      </c>
      <c r="BM52" s="7"/>
      <c r="BN52" s="7"/>
      <c r="BO52" s="4"/>
      <c r="BP52" s="8"/>
      <c r="BQ52" s="4">
        <v>2</v>
      </c>
      <c r="BR52" s="8">
        <v>92.74</v>
      </c>
      <c r="BS52" s="7">
        <v>-1</v>
      </c>
      <c r="BT52" s="7">
        <v>-1</v>
      </c>
      <c r="BU52" s="2" t="s">
        <v>239</v>
      </c>
      <c r="BV52" s="2" t="s">
        <v>275</v>
      </c>
      <c r="BW52" s="2" t="s">
        <v>229</v>
      </c>
      <c r="BX52" s="2" t="s">
        <v>983</v>
      </c>
      <c r="BY52" s="2" t="s">
        <v>241</v>
      </c>
      <c r="BZ52" s="2" t="s">
        <v>229</v>
      </c>
      <c r="CA52" s="4"/>
      <c r="CB52" s="8"/>
      <c r="CC52" s="4">
        <v>1</v>
      </c>
      <c r="CD52" s="8">
        <v>43.55</v>
      </c>
      <c r="CE52" s="7">
        <v>-1</v>
      </c>
      <c r="CF52" s="7">
        <v>-1</v>
      </c>
      <c r="CG52" s="2" t="s">
        <v>239</v>
      </c>
      <c r="CH52" s="2" t="s">
        <v>275</v>
      </c>
      <c r="CI52" s="2" t="s">
        <v>419</v>
      </c>
      <c r="CJ52" s="2" t="s">
        <v>447</v>
      </c>
      <c r="CK52" s="2" t="s">
        <v>241</v>
      </c>
      <c r="CL52" s="2" t="s">
        <v>229</v>
      </c>
      <c r="CM52" s="4"/>
      <c r="CN52" s="8"/>
      <c r="CO52" s="4"/>
      <c r="CP52" s="8"/>
      <c r="CQ52" s="7"/>
      <c r="CR52" s="7"/>
      <c r="CS52" s="2" t="s">
        <v>239</v>
      </c>
      <c r="CT52" s="2" t="s">
        <v>275</v>
      </c>
      <c r="CU52" s="2" t="s">
        <v>258</v>
      </c>
      <c r="CV52" s="2" t="s">
        <v>984</v>
      </c>
      <c r="CW52" s="2" t="s">
        <v>241</v>
      </c>
      <c r="CX52" s="2" t="s">
        <v>229</v>
      </c>
      <c r="CY52" s="4"/>
      <c r="CZ52" s="8"/>
      <c r="DA52" s="4"/>
      <c r="DB52" s="8"/>
      <c r="DC52" s="7"/>
      <c r="DD52" s="7"/>
      <c r="DE52" s="2" t="s">
        <v>239</v>
      </c>
      <c r="DF52" s="2" t="s">
        <v>275</v>
      </c>
      <c r="DG52" s="2" t="s">
        <v>820</v>
      </c>
      <c r="DH52" s="2" t="s">
        <v>984</v>
      </c>
      <c r="DI52" s="2" t="s">
        <v>263</v>
      </c>
      <c r="DJ52" s="2" t="s">
        <v>229</v>
      </c>
      <c r="DK52" s="4"/>
      <c r="DL52" s="8"/>
      <c r="DM52" s="4">
        <v>3</v>
      </c>
      <c r="DN52" s="8">
        <v>140.61</v>
      </c>
      <c r="DO52" s="7">
        <v>-1</v>
      </c>
      <c r="DP52" s="7">
        <v>-1</v>
      </c>
      <c r="DQ52" s="2" t="s">
        <v>239</v>
      </c>
      <c r="DR52" s="2" t="s">
        <v>275</v>
      </c>
      <c r="DS52" s="2" t="s">
        <v>971</v>
      </c>
      <c r="DT52" s="2" t="s">
        <v>898</v>
      </c>
      <c r="DU52" s="2" t="s">
        <v>241</v>
      </c>
      <c r="DV52" s="2" t="s">
        <v>229</v>
      </c>
      <c r="DW52" s="4"/>
      <c r="DX52" s="8"/>
      <c r="DY52" s="4"/>
      <c r="DZ52" s="8"/>
      <c r="EA52" s="7"/>
      <c r="EB52" s="7"/>
      <c r="EC52" s="2" t="s">
        <v>239</v>
      </c>
      <c r="ED52" s="2" t="s">
        <v>275</v>
      </c>
      <c r="EE52" s="2" t="s">
        <v>825</v>
      </c>
      <c r="EF52" s="2" t="s">
        <v>985</v>
      </c>
      <c r="EG52" s="2" t="s">
        <v>241</v>
      </c>
      <c r="EH52" s="2" t="s">
        <v>229</v>
      </c>
      <c r="EI52" s="4"/>
      <c r="EJ52" s="8"/>
      <c r="EK52" s="4">
        <v>1</v>
      </c>
      <c r="EL52" s="8">
        <v>47.34</v>
      </c>
      <c r="EM52" s="7">
        <v>-1</v>
      </c>
      <c r="EN52" s="7">
        <v>-1</v>
      </c>
      <c r="EO52" s="2" t="s">
        <v>239</v>
      </c>
      <c r="EP52" s="2" t="s">
        <v>275</v>
      </c>
      <c r="EQ52" s="2" t="s">
        <v>429</v>
      </c>
      <c r="ER52" s="2" t="s">
        <v>452</v>
      </c>
      <c r="ES52" s="2" t="s">
        <v>241</v>
      </c>
      <c r="ET52" s="2" t="s">
        <v>229</v>
      </c>
      <c r="EU52" s="4"/>
      <c r="EV52" s="8"/>
      <c r="EW52" s="4"/>
      <c r="EX52" s="8"/>
      <c r="EY52" s="7"/>
      <c r="EZ52" s="7"/>
      <c r="FA52" s="2" t="s">
        <v>239</v>
      </c>
      <c r="FB52" s="2" t="s">
        <v>275</v>
      </c>
      <c r="FC52" s="2" t="s">
        <v>828</v>
      </c>
      <c r="FD52" s="2" t="s">
        <v>986</v>
      </c>
      <c r="FE52" s="2" t="s">
        <v>241</v>
      </c>
      <c r="FF52" s="2" t="s">
        <v>229</v>
      </c>
      <c r="FG52" s="4"/>
      <c r="FH52" s="8"/>
      <c r="FI52" s="4"/>
      <c r="FJ52" s="8"/>
      <c r="FK52" s="7"/>
      <c r="FL52" s="7"/>
      <c r="FM52" s="2" t="s">
        <v>239</v>
      </c>
      <c r="FN52" s="2" t="s">
        <v>275</v>
      </c>
      <c r="FO52" s="2" t="s">
        <v>820</v>
      </c>
      <c r="FP52" s="2" t="s">
        <v>987</v>
      </c>
      <c r="FQ52" s="2" t="s">
        <v>241</v>
      </c>
      <c r="FR52" s="2" t="s">
        <v>229</v>
      </c>
      <c r="FS52" s="4"/>
      <c r="FT52" s="8"/>
      <c r="FU52" s="4"/>
      <c r="FV52" s="8"/>
      <c r="FW52" s="7"/>
      <c r="FX52" s="7"/>
      <c r="FY52" s="2" t="s">
        <v>229</v>
      </c>
      <c r="FZ52" s="2" t="s">
        <v>229</v>
      </c>
      <c r="GA52" s="2" t="s">
        <v>229</v>
      </c>
      <c r="GB52" s="2" t="s">
        <v>229</v>
      </c>
      <c r="GC52" s="2" t="s">
        <v>229</v>
      </c>
      <c r="GD52" s="2" t="s">
        <v>229</v>
      </c>
      <c r="GE52" s="4"/>
      <c r="GF52" s="8"/>
      <c r="GG52" s="4">
        <v>3</v>
      </c>
      <c r="GH52" s="8">
        <v>140.64</v>
      </c>
      <c r="GI52" s="7">
        <v>-1</v>
      </c>
      <c r="GJ52" s="7">
        <v>-1</v>
      </c>
      <c r="GK52" s="2" t="s">
        <v>239</v>
      </c>
      <c r="GL52" s="2" t="s">
        <v>275</v>
      </c>
      <c r="GM52" s="2" t="s">
        <v>974</v>
      </c>
      <c r="GN52" s="2" t="s">
        <v>988</v>
      </c>
      <c r="GO52" s="2" t="s">
        <v>241</v>
      </c>
      <c r="GP52" s="2" t="s">
        <v>229</v>
      </c>
      <c r="GQ52" s="4"/>
      <c r="GR52" s="8"/>
      <c r="GS52" s="4"/>
      <c r="GT52" s="8"/>
      <c r="GU52" s="7"/>
      <c r="GV52" s="7"/>
      <c r="GW52" s="2" t="s">
        <v>239</v>
      </c>
      <c r="GX52" s="2" t="s">
        <v>275</v>
      </c>
      <c r="GY52" s="2" t="s">
        <v>258</v>
      </c>
      <c r="GZ52" s="2" t="s">
        <v>989</v>
      </c>
      <c r="HA52" s="2" t="s">
        <v>241</v>
      </c>
      <c r="HB52" s="2" t="s">
        <v>229</v>
      </c>
      <c r="HC52" s="4"/>
      <c r="HD52" s="8"/>
      <c r="HE52" s="4"/>
      <c r="HF52" s="8"/>
      <c r="HG52" s="7"/>
      <c r="HH52" s="7"/>
      <c r="HI52" s="2" t="s">
        <v>266</v>
      </c>
      <c r="HJ52" s="2" t="s">
        <v>275</v>
      </c>
      <c r="HK52" s="2" t="s">
        <v>229</v>
      </c>
      <c r="HL52" s="2" t="s">
        <v>229</v>
      </c>
      <c r="HM52" s="2" t="s">
        <v>241</v>
      </c>
      <c r="HN52" s="2" t="s">
        <v>229</v>
      </c>
      <c r="HO52" s="4"/>
      <c r="HP52" s="8"/>
      <c r="HQ52" s="4"/>
      <c r="HR52" s="8"/>
      <c r="HS52" s="7"/>
      <c r="HT52" s="7"/>
      <c r="HU52" s="2" t="s">
        <v>239</v>
      </c>
      <c r="HV52" s="2" t="s">
        <v>275</v>
      </c>
      <c r="HW52" s="2" t="s">
        <v>833</v>
      </c>
      <c r="HX52" s="2" t="s">
        <v>834</v>
      </c>
      <c r="HY52" s="2" t="s">
        <v>241</v>
      </c>
      <c r="HZ52" s="2" t="s">
        <v>229</v>
      </c>
      <c r="IA52" s="4"/>
      <c r="IB52" s="8"/>
      <c r="IC52" s="4"/>
      <c r="ID52" s="8"/>
      <c r="IE52" s="7"/>
      <c r="IF52" s="7"/>
      <c r="IG52" s="2" t="s">
        <v>266</v>
      </c>
      <c r="IH52" s="2" t="s">
        <v>275</v>
      </c>
      <c r="II52" s="2" t="s">
        <v>229</v>
      </c>
      <c r="IJ52" s="2" t="s">
        <v>229</v>
      </c>
      <c r="IK52" s="2" t="s">
        <v>241</v>
      </c>
      <c r="IL52" s="2" t="s">
        <v>229</v>
      </c>
      <c r="IM52" s="4"/>
      <c r="IN52" s="8"/>
      <c r="IO52" s="4"/>
      <c r="IP52" s="8"/>
      <c r="IQ52" s="7"/>
      <c r="IR52" s="7"/>
      <c r="IS52" s="2" t="s">
        <v>239</v>
      </c>
      <c r="IT52" s="2" t="s">
        <v>275</v>
      </c>
      <c r="IU52" s="2" t="s">
        <v>976</v>
      </c>
      <c r="IV52" s="2" t="s">
        <v>990</v>
      </c>
      <c r="IW52" s="2" t="s">
        <v>241</v>
      </c>
      <c r="IX52" s="2" t="s">
        <v>229</v>
      </c>
      <c r="IY52" s="4"/>
      <c r="IZ52" s="8"/>
      <c r="JA52" s="4"/>
      <c r="JB52" s="8"/>
      <c r="JC52" s="7"/>
      <c r="JD52" s="7"/>
      <c r="JE52" s="2" t="s">
        <v>239</v>
      </c>
      <c r="JF52" s="2" t="s">
        <v>275</v>
      </c>
      <c r="JG52" s="2" t="s">
        <v>268</v>
      </c>
      <c r="JH52" s="2" t="s">
        <v>229</v>
      </c>
      <c r="JI52" s="2" t="s">
        <v>241</v>
      </c>
      <c r="JJ52" s="2" t="s">
        <v>229</v>
      </c>
      <c r="JK52" s="4"/>
      <c r="JL52" s="8"/>
      <c r="JM52" s="4"/>
      <c r="JN52" s="8"/>
      <c r="JO52" s="7"/>
      <c r="JP52" s="7"/>
      <c r="JQ52" s="2" t="s">
        <v>229</v>
      </c>
      <c r="JR52" s="2" t="s">
        <v>229</v>
      </c>
      <c r="JS52" s="2" t="s">
        <v>229</v>
      </c>
      <c r="JT52" s="2" t="s">
        <v>229</v>
      </c>
      <c r="JU52" s="2" t="s">
        <v>229</v>
      </c>
      <c r="JV52" s="2" t="s">
        <v>229</v>
      </c>
      <c r="JW52" s="4"/>
      <c r="JX52" s="8"/>
      <c r="JY52" s="4"/>
      <c r="JZ52" s="8"/>
      <c r="KA52" s="7"/>
      <c r="KB52" s="7"/>
      <c r="KC52" s="2" t="s">
        <v>272</v>
      </c>
      <c r="KD52" s="2" t="s">
        <v>275</v>
      </c>
      <c r="KE52" s="2" t="s">
        <v>229</v>
      </c>
      <c r="KF52" s="2" t="s">
        <v>229</v>
      </c>
      <c r="KG52" s="2" t="s">
        <v>241</v>
      </c>
      <c r="KH52" s="2" t="s">
        <v>229</v>
      </c>
      <c r="KI52" s="4"/>
      <c r="KJ52" s="8"/>
      <c r="KK52" s="4"/>
      <c r="KL52" s="8"/>
      <c r="KM52" s="7"/>
      <c r="KN52" s="7"/>
      <c r="KO52" s="2" t="s">
        <v>272</v>
      </c>
      <c r="KP52" s="2" t="s">
        <v>275</v>
      </c>
      <c r="KQ52" s="2" t="s">
        <v>229</v>
      </c>
      <c r="KR52" s="2" t="s">
        <v>229</v>
      </c>
      <c r="KS52" s="2" t="s">
        <v>241</v>
      </c>
      <c r="KT52" s="2" t="s">
        <v>229</v>
      </c>
      <c r="KU52" s="4"/>
      <c r="KV52" s="8"/>
      <c r="KW52" s="4"/>
      <c r="KX52" s="8"/>
      <c r="KY52" s="7"/>
      <c r="KZ52" s="7"/>
      <c r="LA52" s="2" t="s">
        <v>239</v>
      </c>
      <c r="LB52" s="2" t="s">
        <v>275</v>
      </c>
      <c r="LC52" s="2" t="s">
        <v>836</v>
      </c>
      <c r="LD52" s="2" t="s">
        <v>229</v>
      </c>
      <c r="LE52" s="2" t="s">
        <v>241</v>
      </c>
      <c r="LF52" s="2" t="s">
        <v>229</v>
      </c>
      <c r="LG52" s="4"/>
      <c r="LH52" s="8"/>
      <c r="LI52" s="4"/>
      <c r="LJ52" s="8"/>
      <c r="LK52" s="7"/>
      <c r="LL52" s="7"/>
      <c r="LM52" s="2" t="s">
        <v>229</v>
      </c>
      <c r="LN52" s="2" t="s">
        <v>229</v>
      </c>
      <c r="LO52" s="2" t="s">
        <v>229</v>
      </c>
      <c r="LP52" s="2" t="s">
        <v>229</v>
      </c>
      <c r="LQ52" s="2" t="s">
        <v>229</v>
      </c>
      <c r="LR52" s="2" t="s">
        <v>229</v>
      </c>
      <c r="LS52" s="4"/>
      <c r="LT52" s="8"/>
      <c r="LU52" s="4"/>
      <c r="LV52" s="8"/>
      <c r="LW52" s="7"/>
      <c r="LX52" s="7"/>
      <c r="LY52" s="2" t="s">
        <v>239</v>
      </c>
      <c r="LZ52" s="2" t="s">
        <v>275</v>
      </c>
      <c r="MA52" s="2" t="s">
        <v>978</v>
      </c>
      <c r="MB52" s="2" t="s">
        <v>991</v>
      </c>
      <c r="MC52" s="2" t="s">
        <v>241</v>
      </c>
      <c r="MD52" s="2" t="s">
        <v>229</v>
      </c>
      <c r="ME52" s="4"/>
      <c r="MF52" s="8"/>
      <c r="MG52" s="4"/>
      <c r="MH52" s="8"/>
      <c r="MI52" s="7"/>
      <c r="MJ52" s="7"/>
      <c r="MK52" s="2" t="s">
        <v>266</v>
      </c>
      <c r="ML52" s="2" t="s">
        <v>275</v>
      </c>
      <c r="MM52" s="2" t="s">
        <v>229</v>
      </c>
      <c r="MN52" s="2" t="s">
        <v>229</v>
      </c>
      <c r="MO52" s="2" t="s">
        <v>241</v>
      </c>
      <c r="MP52" s="2" t="s">
        <v>229</v>
      </c>
      <c r="MQ52" s="4"/>
      <c r="MR52" s="8"/>
      <c r="MS52" s="4"/>
      <c r="MT52" s="8"/>
      <c r="MU52" s="7"/>
      <c r="MV52" s="7"/>
      <c r="MW52" s="2" t="s">
        <v>239</v>
      </c>
      <c r="MX52" s="2" t="s">
        <v>275</v>
      </c>
      <c r="MY52" s="2" t="s">
        <v>723</v>
      </c>
      <c r="MZ52" s="2" t="s">
        <v>229</v>
      </c>
      <c r="NA52" s="2" t="s">
        <v>241</v>
      </c>
      <c r="NB52" s="2" t="s">
        <v>229</v>
      </c>
      <c r="NC52" s="4"/>
      <c r="ND52" s="8"/>
      <c r="NE52" s="4"/>
      <c r="NF52" s="8"/>
      <c r="NG52" s="7"/>
      <c r="NH52" s="7"/>
      <c r="NI52" s="2" t="s">
        <v>239</v>
      </c>
      <c r="NJ52" s="2" t="s">
        <v>275</v>
      </c>
      <c r="NK52" s="2" t="s">
        <v>838</v>
      </c>
      <c r="NL52" s="2" t="s">
        <v>992</v>
      </c>
      <c r="NM52" s="2" t="s">
        <v>241</v>
      </c>
      <c r="NN52" s="2" t="s">
        <v>229</v>
      </c>
      <c r="NO52" s="4"/>
      <c r="NP52" s="8"/>
      <c r="NQ52" s="4"/>
      <c r="NR52" s="8"/>
      <c r="NS52" s="7"/>
      <c r="NT52" s="7"/>
      <c r="NU52" s="2" t="s">
        <v>272</v>
      </c>
      <c r="NV52" s="2" t="s">
        <v>275</v>
      </c>
      <c r="NW52" s="2" t="s">
        <v>229</v>
      </c>
      <c r="NX52" s="2" t="s">
        <v>229</v>
      </c>
      <c r="NY52" s="2" t="s">
        <v>241</v>
      </c>
      <c r="NZ52" s="2" t="s">
        <v>229</v>
      </c>
      <c r="OA52" s="4"/>
      <c r="OB52" s="8"/>
      <c r="OC52" s="4"/>
      <c r="OD52" s="8"/>
      <c r="OE52" s="7"/>
      <c r="OF52" s="7"/>
      <c r="OG52" s="2" t="s">
        <v>239</v>
      </c>
      <c r="OH52" s="2" t="s">
        <v>275</v>
      </c>
      <c r="OI52" s="2" t="s">
        <v>229</v>
      </c>
      <c r="OJ52" s="2" t="s">
        <v>229</v>
      </c>
      <c r="OK52" s="2" t="s">
        <v>241</v>
      </c>
      <c r="OL52" s="2" t="s">
        <v>229</v>
      </c>
      <c r="OM52" s="4"/>
      <c r="ON52" s="8"/>
      <c r="OO52" s="4"/>
      <c r="OP52" s="8"/>
      <c r="OQ52" s="7"/>
      <c r="OR52" s="7"/>
      <c r="OS52" s="2" t="s">
        <v>229</v>
      </c>
      <c r="OT52" s="2" t="s">
        <v>229</v>
      </c>
      <c r="OU52" s="2" t="s">
        <v>229</v>
      </c>
      <c r="OV52" s="2" t="s">
        <v>229</v>
      </c>
      <c r="OW52" s="2" t="s">
        <v>229</v>
      </c>
      <c r="OX52" s="2" t="s">
        <v>229</v>
      </c>
      <c r="OY52" s="4"/>
      <c r="OZ52" s="8"/>
      <c r="PA52" s="4"/>
      <c r="PB52" s="8"/>
      <c r="PC52" s="7"/>
      <c r="PD52" s="7"/>
      <c r="PE52" s="2" t="s">
        <v>281</v>
      </c>
      <c r="PF52" s="2" t="s">
        <v>275</v>
      </c>
      <c r="PG52" s="2" t="s">
        <v>229</v>
      </c>
      <c r="PH52" s="2" t="s">
        <v>229</v>
      </c>
      <c r="PI52" s="2" t="s">
        <v>241</v>
      </c>
      <c r="PJ52" s="2" t="s">
        <v>229</v>
      </c>
      <c r="PK52" s="4"/>
      <c r="PL52" s="8"/>
      <c r="PM52" s="4"/>
      <c r="PN52" s="8"/>
      <c r="PO52" s="7"/>
      <c r="PP52" s="7"/>
      <c r="PQ52" s="2" t="s">
        <v>266</v>
      </c>
      <c r="PR52" s="2" t="s">
        <v>275</v>
      </c>
      <c r="PS52" s="2" t="s">
        <v>229</v>
      </c>
      <c r="PT52" s="2" t="s">
        <v>229</v>
      </c>
      <c r="PU52" s="2" t="s">
        <v>241</v>
      </c>
      <c r="PV52" s="2" t="s">
        <v>229</v>
      </c>
      <c r="PW52" s="4"/>
      <c r="PX52" s="8"/>
      <c r="PY52" s="4"/>
      <c r="PZ52" s="8"/>
      <c r="QA52" s="7"/>
      <c r="QB52" s="7"/>
      <c r="QC52" s="2" t="s">
        <v>281</v>
      </c>
      <c r="QD52" s="2" t="s">
        <v>275</v>
      </c>
      <c r="QE52" s="2" t="s">
        <v>229</v>
      </c>
      <c r="QF52" s="2" t="s">
        <v>229</v>
      </c>
      <c r="QG52" s="2" t="s">
        <v>241</v>
      </c>
      <c r="QH52" s="2" t="s">
        <v>229</v>
      </c>
      <c r="QI52" s="4"/>
      <c r="QJ52" s="8"/>
      <c r="QK52" s="4"/>
      <c r="QL52" s="8"/>
      <c r="QM52" s="7"/>
      <c r="QN52" s="7"/>
      <c r="QO52" s="2" t="s">
        <v>272</v>
      </c>
      <c r="QP52" s="2" t="s">
        <v>275</v>
      </c>
      <c r="QQ52" s="2" t="s">
        <v>229</v>
      </c>
      <c r="QR52" s="2" t="s">
        <v>229</v>
      </c>
      <c r="QS52" s="2" t="s">
        <v>241</v>
      </c>
      <c r="QT52" s="2" t="s">
        <v>229</v>
      </c>
      <c r="QU52" s="4"/>
      <c r="QV52" s="8"/>
      <c r="QW52" s="4"/>
      <c r="QX52" s="8"/>
      <c r="QY52" s="7"/>
      <c r="QZ52" s="7"/>
      <c r="RA52" s="2" t="s">
        <v>239</v>
      </c>
      <c r="RB52" s="2" t="s">
        <v>275</v>
      </c>
      <c r="RC52" s="2" t="s">
        <v>442</v>
      </c>
      <c r="RD52" s="2" t="s">
        <v>993</v>
      </c>
      <c r="RE52" s="2" t="s">
        <v>241</v>
      </c>
      <c r="RF52" s="2" t="s">
        <v>229</v>
      </c>
      <c r="RG52" s="4"/>
      <c r="RH52" s="8"/>
      <c r="RI52" s="4"/>
      <c r="RJ52" s="8"/>
      <c r="RK52" s="7"/>
      <c r="RL52" s="7"/>
      <c r="RM52" s="2" t="s">
        <v>229</v>
      </c>
      <c r="RN52" s="2" t="s">
        <v>229</v>
      </c>
      <c r="RO52" s="2" t="s">
        <v>229</v>
      </c>
      <c r="RP52" s="2" t="s">
        <v>229</v>
      </c>
      <c r="RQ52" s="2" t="s">
        <v>229</v>
      </c>
      <c r="RR52" s="2" t="s">
        <v>229</v>
      </c>
      <c r="RS52" s="4"/>
      <c r="RT52" s="8"/>
      <c r="RU52" s="4"/>
      <c r="RV52" s="8"/>
      <c r="RW52" s="7"/>
      <c r="RX52" s="7"/>
      <c r="RY52" s="2" t="s">
        <v>266</v>
      </c>
      <c r="RZ52" s="2" t="s">
        <v>275</v>
      </c>
      <c r="SA52" s="2" t="s">
        <v>229</v>
      </c>
      <c r="SB52" s="2" t="s">
        <v>229</v>
      </c>
      <c r="SC52" s="2" t="s">
        <v>241</v>
      </c>
      <c r="SD52" s="2" t="s">
        <v>229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</row>
    <row r="53">
      <c r="A53" s="2" t="s">
        <v>994</v>
      </c>
      <c r="B53" s="2" t="s">
        <v>216</v>
      </c>
      <c r="C53" s="2" t="s">
        <v>217</v>
      </c>
      <c r="D53" s="2" t="s">
        <v>218</v>
      </c>
      <c r="E53" s="2" t="s">
        <v>219</v>
      </c>
      <c r="F53" s="2" t="s">
        <v>678</v>
      </c>
      <c r="G53" s="2" t="s">
        <v>679</v>
      </c>
      <c r="H53" s="2" t="s">
        <v>680</v>
      </c>
      <c r="I53" s="2" t="s">
        <v>681</v>
      </c>
      <c r="J53" s="2" t="s">
        <v>312</v>
      </c>
      <c r="K53" s="2" t="s">
        <v>962</v>
      </c>
      <c r="L53" s="3">
        <v>45.36</v>
      </c>
      <c r="M53" s="3">
        <v>47.63</v>
      </c>
      <c r="N53" s="3">
        <v>89.99</v>
      </c>
      <c r="O53" s="2" t="s">
        <v>226</v>
      </c>
      <c r="P53" s="2" t="s">
        <v>964</v>
      </c>
      <c r="Q53" s="2" t="s">
        <v>228</v>
      </c>
      <c r="R53" s="2" t="s">
        <v>229</v>
      </c>
      <c r="S53" s="2" t="s">
        <v>965</v>
      </c>
      <c r="T53" s="2" t="s">
        <v>684</v>
      </c>
      <c r="U53" s="2" t="s">
        <v>733</v>
      </c>
      <c r="V53" s="2" t="s">
        <v>685</v>
      </c>
      <c r="W53" s="2" t="s">
        <v>686</v>
      </c>
      <c r="X53" s="2" t="s">
        <v>234</v>
      </c>
      <c r="Y53" s="2" t="s">
        <v>822</v>
      </c>
      <c r="Z53" s="4">
        <v>16</v>
      </c>
      <c r="AA53" s="4">
        <f>=ROUNDDOWN(2.53968253968254,0)</f>
      </c>
      <c r="AB53" s="5">
        <v>6.3</v>
      </c>
      <c r="AC53" s="2" t="s">
        <v>229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>
        <v>5</v>
      </c>
      <c r="AQ53" s="8">
        <v>274.05</v>
      </c>
      <c r="AR53" s="4">
        <v>9</v>
      </c>
      <c r="AS53" s="8">
        <v>492.03</v>
      </c>
      <c r="AT53" s="7">
        <v>-0.4444</v>
      </c>
      <c r="AU53" s="7">
        <v>-0.443</v>
      </c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>
        <v>1</v>
      </c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 t="s">
        <v>229</v>
      </c>
      <c r="BJ53" s="4">
        <v>5</v>
      </c>
      <c r="BK53" s="8">
        <v>274.05</v>
      </c>
      <c r="BL53" s="2" t="s">
        <v>995</v>
      </c>
      <c r="BM53" s="7">
        <v>1</v>
      </c>
      <c r="BN53" s="7">
        <v>1</v>
      </c>
      <c r="BO53" s="4">
        <v>3</v>
      </c>
      <c r="BP53" s="8">
        <v>168.21</v>
      </c>
      <c r="BQ53" s="4">
        <v>5</v>
      </c>
      <c r="BR53" s="8">
        <v>280.35</v>
      </c>
      <c r="BS53" s="7">
        <v>-0.4</v>
      </c>
      <c r="BT53" s="7">
        <v>-0.4</v>
      </c>
      <c r="BU53" s="2" t="s">
        <v>239</v>
      </c>
      <c r="BV53" s="2" t="s">
        <v>226</v>
      </c>
      <c r="BW53" s="2" t="s">
        <v>229</v>
      </c>
      <c r="BX53" s="2" t="s">
        <v>967</v>
      </c>
      <c r="BY53" s="2" t="s">
        <v>241</v>
      </c>
      <c r="BZ53" s="2" t="s">
        <v>229</v>
      </c>
      <c r="CA53" s="4"/>
      <c r="CB53" s="8"/>
      <c r="CC53" s="4"/>
      <c r="CD53" s="8"/>
      <c r="CE53" s="7"/>
      <c r="CF53" s="7"/>
      <c r="CG53" s="2" t="s">
        <v>239</v>
      </c>
      <c r="CH53" s="2" t="s">
        <v>226</v>
      </c>
      <c r="CI53" s="2" t="s">
        <v>419</v>
      </c>
      <c r="CJ53" s="2" t="s">
        <v>831</v>
      </c>
      <c r="CK53" s="2" t="s">
        <v>241</v>
      </c>
      <c r="CL53" s="2" t="s">
        <v>229</v>
      </c>
      <c r="CM53" s="4"/>
      <c r="CN53" s="8"/>
      <c r="CO53" s="4"/>
      <c r="CP53" s="8"/>
      <c r="CQ53" s="7"/>
      <c r="CR53" s="7"/>
      <c r="CS53" s="2" t="s">
        <v>239</v>
      </c>
      <c r="CT53" s="2" t="s">
        <v>226</v>
      </c>
      <c r="CU53" s="2" t="s">
        <v>258</v>
      </c>
      <c r="CV53" s="2" t="s">
        <v>447</v>
      </c>
      <c r="CW53" s="2" t="s">
        <v>241</v>
      </c>
      <c r="CX53" s="2" t="s">
        <v>229</v>
      </c>
      <c r="CY53" s="4"/>
      <c r="CZ53" s="8"/>
      <c r="DA53" s="4"/>
      <c r="DB53" s="8"/>
      <c r="DC53" s="7"/>
      <c r="DD53" s="7"/>
      <c r="DE53" s="2" t="s">
        <v>239</v>
      </c>
      <c r="DF53" s="2" t="s">
        <v>226</v>
      </c>
      <c r="DG53" s="2" t="s">
        <v>419</v>
      </c>
      <c r="DH53" s="2" t="s">
        <v>996</v>
      </c>
      <c r="DI53" s="2" t="s">
        <v>263</v>
      </c>
      <c r="DJ53" s="2" t="s">
        <v>229</v>
      </c>
      <c r="DK53" s="4"/>
      <c r="DL53" s="8"/>
      <c r="DM53" s="4"/>
      <c r="DN53" s="8"/>
      <c r="DO53" s="7"/>
      <c r="DP53" s="7"/>
      <c r="DQ53" s="2" t="s">
        <v>239</v>
      </c>
      <c r="DR53" s="2" t="s">
        <v>226</v>
      </c>
      <c r="DS53" s="2" t="s">
        <v>971</v>
      </c>
      <c r="DT53" s="2" t="s">
        <v>849</v>
      </c>
      <c r="DU53" s="2" t="s">
        <v>241</v>
      </c>
      <c r="DV53" s="2" t="s">
        <v>229</v>
      </c>
      <c r="DW53" s="4"/>
      <c r="DX53" s="8"/>
      <c r="DY53" s="4"/>
      <c r="DZ53" s="8"/>
      <c r="EA53" s="7"/>
      <c r="EB53" s="7"/>
      <c r="EC53" s="2" t="s">
        <v>239</v>
      </c>
      <c r="ED53" s="2" t="s">
        <v>226</v>
      </c>
      <c r="EE53" s="2" t="s">
        <v>825</v>
      </c>
      <c r="EF53" s="2" t="s">
        <v>997</v>
      </c>
      <c r="EG53" s="2" t="s">
        <v>241</v>
      </c>
      <c r="EH53" s="2" t="s">
        <v>229</v>
      </c>
      <c r="EI53" s="4"/>
      <c r="EJ53" s="8"/>
      <c r="EK53" s="4"/>
      <c r="EL53" s="8"/>
      <c r="EM53" s="7"/>
      <c r="EN53" s="7"/>
      <c r="EO53" s="2" t="s">
        <v>239</v>
      </c>
      <c r="EP53" s="2" t="s">
        <v>226</v>
      </c>
      <c r="EQ53" s="2" t="s">
        <v>429</v>
      </c>
      <c r="ER53" s="2" t="s">
        <v>845</v>
      </c>
      <c r="ES53" s="2" t="s">
        <v>241</v>
      </c>
      <c r="ET53" s="2" t="s">
        <v>229</v>
      </c>
      <c r="EU53" s="4"/>
      <c r="EV53" s="8"/>
      <c r="EW53" s="4"/>
      <c r="EX53" s="8"/>
      <c r="EY53" s="7"/>
      <c r="EZ53" s="7"/>
      <c r="FA53" s="2" t="s">
        <v>239</v>
      </c>
      <c r="FB53" s="2" t="s">
        <v>226</v>
      </c>
      <c r="FC53" s="2" t="s">
        <v>828</v>
      </c>
      <c r="FD53" s="2" t="s">
        <v>998</v>
      </c>
      <c r="FE53" s="2" t="s">
        <v>241</v>
      </c>
      <c r="FF53" s="2" t="s">
        <v>229</v>
      </c>
      <c r="FG53" s="4"/>
      <c r="FH53" s="8"/>
      <c r="FI53" s="4"/>
      <c r="FJ53" s="8"/>
      <c r="FK53" s="7"/>
      <c r="FL53" s="7"/>
      <c r="FM53" s="2" t="s">
        <v>239</v>
      </c>
      <c r="FN53" s="2" t="s">
        <v>226</v>
      </c>
      <c r="FO53" s="2" t="s">
        <v>419</v>
      </c>
      <c r="FP53" s="2" t="s">
        <v>999</v>
      </c>
      <c r="FQ53" s="2" t="s">
        <v>241</v>
      </c>
      <c r="FR53" s="2" t="s">
        <v>229</v>
      </c>
      <c r="FS53" s="4"/>
      <c r="FT53" s="8"/>
      <c r="FU53" s="4"/>
      <c r="FV53" s="8"/>
      <c r="FW53" s="7"/>
      <c r="FX53" s="7"/>
      <c r="FY53" s="2" t="s">
        <v>229</v>
      </c>
      <c r="FZ53" s="2" t="s">
        <v>229</v>
      </c>
      <c r="GA53" s="2" t="s">
        <v>229</v>
      </c>
      <c r="GB53" s="2" t="s">
        <v>229</v>
      </c>
      <c r="GC53" s="2" t="s">
        <v>229</v>
      </c>
      <c r="GD53" s="2" t="s">
        <v>229</v>
      </c>
      <c r="GE53" s="4">
        <v>2</v>
      </c>
      <c r="GF53" s="8">
        <v>105.84</v>
      </c>
      <c r="GG53" s="4">
        <v>4</v>
      </c>
      <c r="GH53" s="8">
        <v>211.68</v>
      </c>
      <c r="GI53" s="7">
        <v>-0.5</v>
      </c>
      <c r="GJ53" s="7">
        <v>-0.5</v>
      </c>
      <c r="GK53" s="2" t="s">
        <v>239</v>
      </c>
      <c r="GL53" s="2" t="s">
        <v>226</v>
      </c>
      <c r="GM53" s="2" t="s">
        <v>974</v>
      </c>
      <c r="GN53" s="2" t="s">
        <v>388</v>
      </c>
      <c r="GO53" s="2" t="s">
        <v>241</v>
      </c>
      <c r="GP53" s="2" t="s">
        <v>229</v>
      </c>
      <c r="GQ53" s="4"/>
      <c r="GR53" s="8"/>
      <c r="GS53" s="4"/>
      <c r="GT53" s="8"/>
      <c r="GU53" s="7"/>
      <c r="GV53" s="7"/>
      <c r="GW53" s="2" t="s">
        <v>239</v>
      </c>
      <c r="GX53" s="2" t="s">
        <v>226</v>
      </c>
      <c r="GY53" s="2" t="s">
        <v>258</v>
      </c>
      <c r="GZ53" s="2" t="s">
        <v>544</v>
      </c>
      <c r="HA53" s="2" t="s">
        <v>241</v>
      </c>
      <c r="HB53" s="2" t="s">
        <v>229</v>
      </c>
      <c r="HC53" s="4"/>
      <c r="HD53" s="8"/>
      <c r="HE53" s="4"/>
      <c r="HF53" s="8"/>
      <c r="HG53" s="7"/>
      <c r="HH53" s="7"/>
      <c r="HI53" s="2" t="s">
        <v>266</v>
      </c>
      <c r="HJ53" s="2" t="s">
        <v>226</v>
      </c>
      <c r="HK53" s="2" t="s">
        <v>229</v>
      </c>
      <c r="HL53" s="2" t="s">
        <v>229</v>
      </c>
      <c r="HM53" s="2" t="s">
        <v>241</v>
      </c>
      <c r="HN53" s="2" t="s">
        <v>229</v>
      </c>
      <c r="HO53" s="4"/>
      <c r="HP53" s="8"/>
      <c r="HQ53" s="4"/>
      <c r="HR53" s="8"/>
      <c r="HS53" s="7"/>
      <c r="HT53" s="7"/>
      <c r="HU53" s="2" t="s">
        <v>239</v>
      </c>
      <c r="HV53" s="2" t="s">
        <v>226</v>
      </c>
      <c r="HW53" s="2" t="s">
        <v>833</v>
      </c>
      <c r="HX53" s="2" t="s">
        <v>315</v>
      </c>
      <c r="HY53" s="2" t="s">
        <v>241</v>
      </c>
      <c r="HZ53" s="2" t="s">
        <v>229</v>
      </c>
      <c r="IA53" s="4"/>
      <c r="IB53" s="8"/>
      <c r="IC53" s="4"/>
      <c r="ID53" s="8"/>
      <c r="IE53" s="7"/>
      <c r="IF53" s="7"/>
      <c r="IG53" s="2" t="s">
        <v>266</v>
      </c>
      <c r="IH53" s="2" t="s">
        <v>226</v>
      </c>
      <c r="II53" s="2" t="s">
        <v>229</v>
      </c>
      <c r="IJ53" s="2" t="s">
        <v>229</v>
      </c>
      <c r="IK53" s="2" t="s">
        <v>241</v>
      </c>
      <c r="IL53" s="2" t="s">
        <v>229</v>
      </c>
      <c r="IM53" s="4"/>
      <c r="IN53" s="8"/>
      <c r="IO53" s="4"/>
      <c r="IP53" s="8"/>
      <c r="IQ53" s="7"/>
      <c r="IR53" s="7"/>
      <c r="IS53" s="2" t="s">
        <v>272</v>
      </c>
      <c r="IT53" s="2" t="s">
        <v>226</v>
      </c>
      <c r="IU53" s="2" t="s">
        <v>229</v>
      </c>
      <c r="IV53" s="2" t="s">
        <v>229</v>
      </c>
      <c r="IW53" s="2" t="s">
        <v>241</v>
      </c>
      <c r="IX53" s="2" t="s">
        <v>229</v>
      </c>
      <c r="IY53" s="4"/>
      <c r="IZ53" s="8"/>
      <c r="JA53" s="4"/>
      <c r="JB53" s="8"/>
      <c r="JC53" s="7"/>
      <c r="JD53" s="7"/>
      <c r="JE53" s="2" t="s">
        <v>239</v>
      </c>
      <c r="JF53" s="2" t="s">
        <v>226</v>
      </c>
      <c r="JG53" s="2" t="s">
        <v>268</v>
      </c>
      <c r="JH53" s="2" t="s">
        <v>229</v>
      </c>
      <c r="JI53" s="2" t="s">
        <v>241</v>
      </c>
      <c r="JJ53" s="2" t="s">
        <v>229</v>
      </c>
      <c r="JK53" s="4"/>
      <c r="JL53" s="8"/>
      <c r="JM53" s="4"/>
      <c r="JN53" s="8"/>
      <c r="JO53" s="7"/>
      <c r="JP53" s="7"/>
      <c r="JQ53" s="2" t="s">
        <v>229</v>
      </c>
      <c r="JR53" s="2" t="s">
        <v>229</v>
      </c>
      <c r="JS53" s="2" t="s">
        <v>229</v>
      </c>
      <c r="JT53" s="2" t="s">
        <v>229</v>
      </c>
      <c r="JU53" s="2" t="s">
        <v>229</v>
      </c>
      <c r="JV53" s="2" t="s">
        <v>229</v>
      </c>
      <c r="JW53" s="4"/>
      <c r="JX53" s="8"/>
      <c r="JY53" s="4"/>
      <c r="JZ53" s="8"/>
      <c r="KA53" s="7"/>
      <c r="KB53" s="7"/>
      <c r="KC53" s="2" t="s">
        <v>272</v>
      </c>
      <c r="KD53" s="2" t="s">
        <v>226</v>
      </c>
      <c r="KE53" s="2" t="s">
        <v>229</v>
      </c>
      <c r="KF53" s="2" t="s">
        <v>229</v>
      </c>
      <c r="KG53" s="2" t="s">
        <v>241</v>
      </c>
      <c r="KH53" s="2" t="s">
        <v>229</v>
      </c>
      <c r="KI53" s="4"/>
      <c r="KJ53" s="8"/>
      <c r="KK53" s="4"/>
      <c r="KL53" s="8"/>
      <c r="KM53" s="7"/>
      <c r="KN53" s="7"/>
      <c r="KO53" s="2" t="s">
        <v>272</v>
      </c>
      <c r="KP53" s="2" t="s">
        <v>226</v>
      </c>
      <c r="KQ53" s="2" t="s">
        <v>229</v>
      </c>
      <c r="KR53" s="2" t="s">
        <v>229</v>
      </c>
      <c r="KS53" s="2" t="s">
        <v>241</v>
      </c>
      <c r="KT53" s="2" t="s">
        <v>229</v>
      </c>
      <c r="KU53" s="4"/>
      <c r="KV53" s="8"/>
      <c r="KW53" s="4"/>
      <c r="KX53" s="8"/>
      <c r="KY53" s="7"/>
      <c r="KZ53" s="7"/>
      <c r="LA53" s="2" t="s">
        <v>239</v>
      </c>
      <c r="LB53" s="2" t="s">
        <v>226</v>
      </c>
      <c r="LC53" s="2" t="s">
        <v>836</v>
      </c>
      <c r="LD53" s="2" t="s">
        <v>229</v>
      </c>
      <c r="LE53" s="2" t="s">
        <v>241</v>
      </c>
      <c r="LF53" s="2" t="s">
        <v>229</v>
      </c>
      <c r="LG53" s="4"/>
      <c r="LH53" s="8"/>
      <c r="LI53" s="4"/>
      <c r="LJ53" s="8"/>
      <c r="LK53" s="7"/>
      <c r="LL53" s="7"/>
      <c r="LM53" s="2" t="s">
        <v>229</v>
      </c>
      <c r="LN53" s="2" t="s">
        <v>229</v>
      </c>
      <c r="LO53" s="2" t="s">
        <v>229</v>
      </c>
      <c r="LP53" s="2" t="s">
        <v>229</v>
      </c>
      <c r="LQ53" s="2" t="s">
        <v>229</v>
      </c>
      <c r="LR53" s="2" t="s">
        <v>229</v>
      </c>
      <c r="LS53" s="4"/>
      <c r="LT53" s="8"/>
      <c r="LU53" s="4"/>
      <c r="LV53" s="8"/>
      <c r="LW53" s="7"/>
      <c r="LX53" s="7"/>
      <c r="LY53" s="2" t="s">
        <v>239</v>
      </c>
      <c r="LZ53" s="2" t="s">
        <v>275</v>
      </c>
      <c r="MA53" s="2" t="s">
        <v>978</v>
      </c>
      <c r="MB53" s="2" t="s">
        <v>1000</v>
      </c>
      <c r="MC53" s="2" t="s">
        <v>241</v>
      </c>
      <c r="MD53" s="2" t="s">
        <v>229</v>
      </c>
      <c r="ME53" s="4"/>
      <c r="MF53" s="8"/>
      <c r="MG53" s="4"/>
      <c r="MH53" s="8"/>
      <c r="MI53" s="7"/>
      <c r="MJ53" s="7"/>
      <c r="MK53" s="2" t="s">
        <v>266</v>
      </c>
      <c r="ML53" s="2" t="s">
        <v>226</v>
      </c>
      <c r="MM53" s="2" t="s">
        <v>229</v>
      </c>
      <c r="MN53" s="2" t="s">
        <v>229</v>
      </c>
      <c r="MO53" s="2" t="s">
        <v>241</v>
      </c>
      <c r="MP53" s="2" t="s">
        <v>229</v>
      </c>
      <c r="MQ53" s="4"/>
      <c r="MR53" s="8"/>
      <c r="MS53" s="4"/>
      <c r="MT53" s="8"/>
      <c r="MU53" s="7"/>
      <c r="MV53" s="7"/>
      <c r="MW53" s="2" t="s">
        <v>239</v>
      </c>
      <c r="MX53" s="2" t="s">
        <v>226</v>
      </c>
      <c r="MY53" s="2" t="s">
        <v>723</v>
      </c>
      <c r="MZ53" s="2" t="s">
        <v>229</v>
      </c>
      <c r="NA53" s="2" t="s">
        <v>241</v>
      </c>
      <c r="NB53" s="2" t="s">
        <v>229</v>
      </c>
      <c r="NC53" s="4"/>
      <c r="ND53" s="8"/>
      <c r="NE53" s="4"/>
      <c r="NF53" s="8"/>
      <c r="NG53" s="7"/>
      <c r="NH53" s="7"/>
      <c r="NI53" s="2" t="s">
        <v>239</v>
      </c>
      <c r="NJ53" s="2" t="s">
        <v>260</v>
      </c>
      <c r="NK53" s="2" t="s">
        <v>838</v>
      </c>
      <c r="NL53" s="2" t="s">
        <v>898</v>
      </c>
      <c r="NM53" s="2" t="s">
        <v>241</v>
      </c>
      <c r="NN53" s="2" t="s">
        <v>229</v>
      </c>
      <c r="NO53" s="4"/>
      <c r="NP53" s="8"/>
      <c r="NQ53" s="4"/>
      <c r="NR53" s="8"/>
      <c r="NS53" s="7"/>
      <c r="NT53" s="7"/>
      <c r="NU53" s="2" t="s">
        <v>272</v>
      </c>
      <c r="NV53" s="2" t="s">
        <v>226</v>
      </c>
      <c r="NW53" s="2" t="s">
        <v>229</v>
      </c>
      <c r="NX53" s="2" t="s">
        <v>229</v>
      </c>
      <c r="NY53" s="2" t="s">
        <v>241</v>
      </c>
      <c r="NZ53" s="2" t="s">
        <v>229</v>
      </c>
      <c r="OA53" s="4"/>
      <c r="OB53" s="8"/>
      <c r="OC53" s="4"/>
      <c r="OD53" s="8"/>
      <c r="OE53" s="7"/>
      <c r="OF53" s="7"/>
      <c r="OG53" s="2" t="s">
        <v>239</v>
      </c>
      <c r="OH53" s="2" t="s">
        <v>226</v>
      </c>
      <c r="OI53" s="2" t="s">
        <v>229</v>
      </c>
      <c r="OJ53" s="2" t="s">
        <v>229</v>
      </c>
      <c r="OK53" s="2" t="s">
        <v>241</v>
      </c>
      <c r="OL53" s="2" t="s">
        <v>229</v>
      </c>
      <c r="OM53" s="4"/>
      <c r="ON53" s="8"/>
      <c r="OO53" s="4"/>
      <c r="OP53" s="8"/>
      <c r="OQ53" s="7"/>
      <c r="OR53" s="7"/>
      <c r="OS53" s="2" t="s">
        <v>229</v>
      </c>
      <c r="OT53" s="2" t="s">
        <v>229</v>
      </c>
      <c r="OU53" s="2" t="s">
        <v>229</v>
      </c>
      <c r="OV53" s="2" t="s">
        <v>229</v>
      </c>
      <c r="OW53" s="2" t="s">
        <v>229</v>
      </c>
      <c r="OX53" s="2" t="s">
        <v>229</v>
      </c>
      <c r="OY53" s="4"/>
      <c r="OZ53" s="8"/>
      <c r="PA53" s="4"/>
      <c r="PB53" s="8"/>
      <c r="PC53" s="7"/>
      <c r="PD53" s="7"/>
      <c r="PE53" s="2" t="s">
        <v>281</v>
      </c>
      <c r="PF53" s="2" t="s">
        <v>226</v>
      </c>
      <c r="PG53" s="2" t="s">
        <v>229</v>
      </c>
      <c r="PH53" s="2" t="s">
        <v>229</v>
      </c>
      <c r="PI53" s="2" t="s">
        <v>241</v>
      </c>
      <c r="PJ53" s="2" t="s">
        <v>229</v>
      </c>
      <c r="PK53" s="4"/>
      <c r="PL53" s="8"/>
      <c r="PM53" s="4"/>
      <c r="PN53" s="8"/>
      <c r="PO53" s="7"/>
      <c r="PP53" s="7"/>
      <c r="PQ53" s="2" t="s">
        <v>266</v>
      </c>
      <c r="PR53" s="2" t="s">
        <v>275</v>
      </c>
      <c r="PS53" s="2" t="s">
        <v>229</v>
      </c>
      <c r="PT53" s="2" t="s">
        <v>229</v>
      </c>
      <c r="PU53" s="2" t="s">
        <v>241</v>
      </c>
      <c r="PV53" s="2" t="s">
        <v>229</v>
      </c>
      <c r="PW53" s="4"/>
      <c r="PX53" s="8"/>
      <c r="PY53" s="4"/>
      <c r="PZ53" s="8"/>
      <c r="QA53" s="7"/>
      <c r="QB53" s="7"/>
      <c r="QC53" s="2" t="s">
        <v>281</v>
      </c>
      <c r="QD53" s="2" t="s">
        <v>226</v>
      </c>
      <c r="QE53" s="2" t="s">
        <v>229</v>
      </c>
      <c r="QF53" s="2" t="s">
        <v>229</v>
      </c>
      <c r="QG53" s="2" t="s">
        <v>241</v>
      </c>
      <c r="QH53" s="2" t="s">
        <v>229</v>
      </c>
      <c r="QI53" s="4"/>
      <c r="QJ53" s="8"/>
      <c r="QK53" s="4"/>
      <c r="QL53" s="8"/>
      <c r="QM53" s="7"/>
      <c r="QN53" s="7"/>
      <c r="QO53" s="2" t="s">
        <v>272</v>
      </c>
      <c r="QP53" s="2" t="s">
        <v>226</v>
      </c>
      <c r="QQ53" s="2" t="s">
        <v>229</v>
      </c>
      <c r="QR53" s="2" t="s">
        <v>229</v>
      </c>
      <c r="QS53" s="2" t="s">
        <v>241</v>
      </c>
      <c r="QT53" s="2" t="s">
        <v>229</v>
      </c>
      <c r="QU53" s="4"/>
      <c r="QV53" s="8"/>
      <c r="QW53" s="4"/>
      <c r="QX53" s="8"/>
      <c r="QY53" s="7"/>
      <c r="QZ53" s="7"/>
      <c r="RA53" s="2" t="s">
        <v>239</v>
      </c>
      <c r="RB53" s="2" t="s">
        <v>275</v>
      </c>
      <c r="RC53" s="2" t="s">
        <v>464</v>
      </c>
      <c r="RD53" s="2" t="s">
        <v>326</v>
      </c>
      <c r="RE53" s="2" t="s">
        <v>241</v>
      </c>
      <c r="RF53" s="2" t="s">
        <v>229</v>
      </c>
      <c r="RG53" s="4"/>
      <c r="RH53" s="8"/>
      <c r="RI53" s="4"/>
      <c r="RJ53" s="8"/>
      <c r="RK53" s="7"/>
      <c r="RL53" s="7"/>
      <c r="RM53" s="2" t="s">
        <v>229</v>
      </c>
      <c r="RN53" s="2" t="s">
        <v>229</v>
      </c>
      <c r="RO53" s="2" t="s">
        <v>229</v>
      </c>
      <c r="RP53" s="2" t="s">
        <v>229</v>
      </c>
      <c r="RQ53" s="2" t="s">
        <v>229</v>
      </c>
      <c r="RR53" s="2" t="s">
        <v>229</v>
      </c>
      <c r="RS53" s="4"/>
      <c r="RT53" s="8"/>
      <c r="RU53" s="4"/>
      <c r="RV53" s="8"/>
      <c r="RW53" s="7"/>
      <c r="RX53" s="7"/>
      <c r="RY53" s="2" t="s">
        <v>266</v>
      </c>
      <c r="RZ53" s="2" t="s">
        <v>275</v>
      </c>
      <c r="SA53" s="2" t="s">
        <v>229</v>
      </c>
      <c r="SB53" s="2" t="s">
        <v>229</v>
      </c>
      <c r="SC53" s="2" t="s">
        <v>241</v>
      </c>
      <c r="SD53" s="2" t="s">
        <v>229</v>
      </c>
      <c r="SE53" s="4">
        <v>16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</row>
    <row r="54">
      <c r="A54" s="2" t="s">
        <v>1001</v>
      </c>
      <c r="B54" s="2" t="s">
        <v>216</v>
      </c>
      <c r="C54" s="2" t="s">
        <v>217</v>
      </c>
      <c r="D54" s="2" t="s">
        <v>218</v>
      </c>
      <c r="E54" s="2" t="s">
        <v>219</v>
      </c>
      <c r="F54" s="2" t="s">
        <v>1002</v>
      </c>
      <c r="G54" s="2" t="s">
        <v>1003</v>
      </c>
      <c r="H54" s="2" t="s">
        <v>1004</v>
      </c>
      <c r="I54" s="2" t="s">
        <v>1005</v>
      </c>
      <c r="J54" s="2" t="s">
        <v>224</v>
      </c>
      <c r="K54" s="2" t="s">
        <v>1006</v>
      </c>
      <c r="L54" s="3">
        <v>43.2</v>
      </c>
      <c r="M54" s="3">
        <v>45.36</v>
      </c>
      <c r="N54" s="3">
        <v>89.99</v>
      </c>
      <c r="O54" s="2" t="s">
        <v>226</v>
      </c>
      <c r="P54" s="2" t="s">
        <v>528</v>
      </c>
      <c r="Q54" s="2" t="s">
        <v>228</v>
      </c>
      <c r="R54" s="2" t="s">
        <v>229</v>
      </c>
      <c r="S54" s="2" t="s">
        <v>1007</v>
      </c>
      <c r="T54" s="2" t="s">
        <v>684</v>
      </c>
      <c r="U54" s="2" t="s">
        <v>286</v>
      </c>
      <c r="V54" s="2" t="s">
        <v>1008</v>
      </c>
      <c r="W54" s="2" t="s">
        <v>686</v>
      </c>
      <c r="X54" s="2" t="s">
        <v>1009</v>
      </c>
      <c r="Y54" s="2" t="s">
        <v>1010</v>
      </c>
      <c r="Z54" s="4">
        <v>79</v>
      </c>
      <c r="AA54" s="4">
        <f>=ROUNDDOWN(7.9,0)</f>
      </c>
      <c r="AB54" s="5">
        <v>10</v>
      </c>
      <c r="AC54" s="2" t="s">
        <v>637</v>
      </c>
      <c r="AD54" s="4">
        <v>90</v>
      </c>
      <c r="AE54" s="4">
        <v>290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>
        <v>56</v>
      </c>
      <c r="AQ54" s="8">
        <v>2425.03</v>
      </c>
      <c r="AR54" s="4">
        <v>3</v>
      </c>
      <c r="AS54" s="8">
        <v>182.57</v>
      </c>
      <c r="AT54" s="7">
        <v>17.6667</v>
      </c>
      <c r="AU54" s="7">
        <v>12.2827</v>
      </c>
      <c r="AV54" s="4">
        <v>100</v>
      </c>
      <c r="AW54" s="8">
        <v>4558.56</v>
      </c>
      <c r="AX54" s="4">
        <v>7</v>
      </c>
      <c r="AY54" s="8">
        <v>385.15</v>
      </c>
      <c r="AZ54" s="7">
        <v>13.2857</v>
      </c>
      <c r="BA54" s="7">
        <v>10.8358</v>
      </c>
      <c r="BB54" s="7">
        <v>0.532</v>
      </c>
      <c r="BC54" s="4">
        <v>110</v>
      </c>
      <c r="BD54" s="8">
        <v>5079.02</v>
      </c>
      <c r="BE54" s="4">
        <v>14</v>
      </c>
      <c r="BF54" s="8">
        <v>723.38</v>
      </c>
      <c r="BG54" s="7">
        <v>6.8571</v>
      </c>
      <c r="BH54" s="7">
        <v>6.0212</v>
      </c>
      <c r="BI54" s="7">
        <v>0.8975</v>
      </c>
      <c r="BJ54" s="4">
        <v>56</v>
      </c>
      <c r="BK54" s="8">
        <v>2425.03</v>
      </c>
      <c r="BL54" s="2" t="s">
        <v>1011</v>
      </c>
      <c r="BM54" s="7">
        <v>1</v>
      </c>
      <c r="BN54" s="7">
        <v>1</v>
      </c>
      <c r="BO54" s="4">
        <v>4</v>
      </c>
      <c r="BP54" s="8">
        <v>176.64</v>
      </c>
      <c r="BQ54" s="4"/>
      <c r="BR54" s="8"/>
      <c r="BS54" s="7"/>
      <c r="BT54" s="7"/>
      <c r="BU54" s="2" t="s">
        <v>239</v>
      </c>
      <c r="BV54" s="2" t="s">
        <v>226</v>
      </c>
      <c r="BW54" s="2" t="s">
        <v>229</v>
      </c>
      <c r="BX54" s="2" t="s">
        <v>531</v>
      </c>
      <c r="BY54" s="2" t="s">
        <v>241</v>
      </c>
      <c r="BZ54" s="2" t="s">
        <v>229</v>
      </c>
      <c r="CA54" s="4">
        <v>1</v>
      </c>
      <c r="CB54" s="8">
        <v>47.69</v>
      </c>
      <c r="CC54" s="4">
        <v>1</v>
      </c>
      <c r="CD54" s="8">
        <v>47.69</v>
      </c>
      <c r="CE54" s="7"/>
      <c r="CF54" s="7"/>
      <c r="CG54" s="2" t="s">
        <v>239</v>
      </c>
      <c r="CH54" s="2" t="s">
        <v>226</v>
      </c>
      <c r="CI54" s="2" t="s">
        <v>532</v>
      </c>
      <c r="CJ54" s="2" t="s">
        <v>1012</v>
      </c>
      <c r="CK54" s="2" t="s">
        <v>241</v>
      </c>
      <c r="CL54" s="2" t="s">
        <v>229</v>
      </c>
      <c r="CM54" s="4"/>
      <c r="CN54" s="8"/>
      <c r="CO54" s="4"/>
      <c r="CP54" s="8"/>
      <c r="CQ54" s="7"/>
      <c r="CR54" s="7"/>
      <c r="CS54" s="2" t="s">
        <v>239</v>
      </c>
      <c r="CT54" s="2" t="s">
        <v>226</v>
      </c>
      <c r="CU54" s="2" t="s">
        <v>236</v>
      </c>
      <c r="CV54" s="2" t="s">
        <v>1013</v>
      </c>
      <c r="CW54" s="2" t="s">
        <v>241</v>
      </c>
      <c r="CX54" s="2" t="s">
        <v>229</v>
      </c>
      <c r="CY54" s="4">
        <v>2</v>
      </c>
      <c r="CZ54" s="8">
        <v>89.78</v>
      </c>
      <c r="DA54" s="4">
        <v>1</v>
      </c>
      <c r="DB54" s="8">
        <v>44.89</v>
      </c>
      <c r="DC54" s="7">
        <v>1</v>
      </c>
      <c r="DD54" s="7">
        <v>1</v>
      </c>
      <c r="DE54" s="2" t="s">
        <v>239</v>
      </c>
      <c r="DF54" s="2" t="s">
        <v>226</v>
      </c>
      <c r="DG54" s="2" t="s">
        <v>251</v>
      </c>
      <c r="DH54" s="2" t="s">
        <v>253</v>
      </c>
      <c r="DI54" s="2" t="s">
        <v>241</v>
      </c>
      <c r="DJ54" s="2" t="s">
        <v>229</v>
      </c>
      <c r="DK54" s="4">
        <v>49</v>
      </c>
      <c r="DL54" s="8">
        <v>2110.92</v>
      </c>
      <c r="DM54" s="4"/>
      <c r="DN54" s="8"/>
      <c r="DO54" s="7"/>
      <c r="DP54" s="7"/>
      <c r="DQ54" s="2" t="s">
        <v>239</v>
      </c>
      <c r="DR54" s="2" t="s">
        <v>226</v>
      </c>
      <c r="DS54" s="2" t="s">
        <v>247</v>
      </c>
      <c r="DT54" s="2" t="s">
        <v>243</v>
      </c>
      <c r="DU54" s="2" t="s">
        <v>241</v>
      </c>
      <c r="DV54" s="2" t="s">
        <v>229</v>
      </c>
      <c r="DW54" s="4"/>
      <c r="DX54" s="8"/>
      <c r="DY54" s="4"/>
      <c r="DZ54" s="8"/>
      <c r="EA54" s="7"/>
      <c r="EB54" s="7"/>
      <c r="EC54" s="2" t="s">
        <v>239</v>
      </c>
      <c r="ED54" s="2" t="s">
        <v>226</v>
      </c>
      <c r="EE54" s="2" t="s">
        <v>249</v>
      </c>
      <c r="EF54" s="2" t="s">
        <v>1014</v>
      </c>
      <c r="EG54" s="2" t="s">
        <v>241</v>
      </c>
      <c r="EH54" s="2" t="s">
        <v>229</v>
      </c>
      <c r="EI54" s="4"/>
      <c r="EJ54" s="8"/>
      <c r="EK54" s="4"/>
      <c r="EL54" s="8"/>
      <c r="EM54" s="7"/>
      <c r="EN54" s="7"/>
      <c r="EO54" s="2" t="s">
        <v>239</v>
      </c>
      <c r="EP54" s="2" t="s">
        <v>226</v>
      </c>
      <c r="EQ54" s="2" t="s">
        <v>1015</v>
      </c>
      <c r="ER54" s="2" t="s">
        <v>1016</v>
      </c>
      <c r="ES54" s="2" t="s">
        <v>241</v>
      </c>
      <c r="ET54" s="2" t="s">
        <v>229</v>
      </c>
      <c r="EU54" s="4"/>
      <c r="EV54" s="8"/>
      <c r="EW54" s="4"/>
      <c r="EX54" s="8"/>
      <c r="EY54" s="7"/>
      <c r="EZ54" s="7"/>
      <c r="FA54" s="2" t="s">
        <v>239</v>
      </c>
      <c r="FB54" s="2" t="s">
        <v>226</v>
      </c>
      <c r="FC54" s="2" t="s">
        <v>292</v>
      </c>
      <c r="FD54" s="2" t="s">
        <v>1017</v>
      </c>
      <c r="FE54" s="2" t="s">
        <v>241</v>
      </c>
      <c r="FF54" s="2" t="s">
        <v>229</v>
      </c>
      <c r="FG54" s="4"/>
      <c r="FH54" s="8"/>
      <c r="FI54" s="4">
        <v>1</v>
      </c>
      <c r="FJ54" s="8">
        <v>89.99</v>
      </c>
      <c r="FK54" s="7">
        <v>-1</v>
      </c>
      <c r="FL54" s="7">
        <v>-1</v>
      </c>
      <c r="FM54" s="2" t="s">
        <v>239</v>
      </c>
      <c r="FN54" s="2" t="s">
        <v>226</v>
      </c>
      <c r="FO54" s="2" t="s">
        <v>236</v>
      </c>
      <c r="FP54" s="2" t="s">
        <v>730</v>
      </c>
      <c r="FQ54" s="2" t="s">
        <v>241</v>
      </c>
      <c r="FR54" s="2" t="s">
        <v>229</v>
      </c>
      <c r="FS54" s="4"/>
      <c r="FT54" s="8"/>
      <c r="FU54" s="4"/>
      <c r="FV54" s="8"/>
      <c r="FW54" s="7"/>
      <c r="FX54" s="7"/>
      <c r="FY54" s="2" t="s">
        <v>239</v>
      </c>
      <c r="FZ54" s="2" t="s">
        <v>226</v>
      </c>
      <c r="GA54" s="2" t="s">
        <v>327</v>
      </c>
      <c r="GB54" s="2" t="s">
        <v>229</v>
      </c>
      <c r="GC54" s="2" t="s">
        <v>241</v>
      </c>
      <c r="GD54" s="2" t="s">
        <v>229</v>
      </c>
      <c r="GE54" s="4"/>
      <c r="GF54" s="8"/>
      <c r="GG54" s="4"/>
      <c r="GH54" s="8"/>
      <c r="GI54" s="7"/>
      <c r="GJ54" s="7"/>
      <c r="GK54" s="2" t="s">
        <v>714</v>
      </c>
      <c r="GL54" s="2" t="s">
        <v>275</v>
      </c>
      <c r="GM54" s="2" t="s">
        <v>1018</v>
      </c>
      <c r="GN54" s="2" t="s">
        <v>1019</v>
      </c>
      <c r="GO54" s="2" t="s">
        <v>241</v>
      </c>
      <c r="GP54" s="2" t="s">
        <v>229</v>
      </c>
      <c r="GQ54" s="4"/>
      <c r="GR54" s="8"/>
      <c r="GS54" s="4"/>
      <c r="GT54" s="8"/>
      <c r="GU54" s="7"/>
      <c r="GV54" s="7"/>
      <c r="GW54" s="2" t="s">
        <v>239</v>
      </c>
      <c r="GX54" s="2" t="s">
        <v>226</v>
      </c>
      <c r="GY54" s="2" t="s">
        <v>258</v>
      </c>
      <c r="GZ54" s="2" t="s">
        <v>1020</v>
      </c>
      <c r="HA54" s="2" t="s">
        <v>241</v>
      </c>
      <c r="HB54" s="2" t="s">
        <v>229</v>
      </c>
      <c r="HC54" s="4"/>
      <c r="HD54" s="8"/>
      <c r="HE54" s="4"/>
      <c r="HF54" s="8"/>
      <c r="HG54" s="7"/>
      <c r="HH54" s="7"/>
      <c r="HI54" s="2" t="s">
        <v>239</v>
      </c>
      <c r="HJ54" s="2" t="s">
        <v>275</v>
      </c>
      <c r="HK54" s="2" t="s">
        <v>251</v>
      </c>
      <c r="HL54" s="2" t="s">
        <v>1021</v>
      </c>
      <c r="HM54" s="2" t="s">
        <v>241</v>
      </c>
      <c r="HN54" s="2" t="s">
        <v>229</v>
      </c>
      <c r="HO54" s="4"/>
      <c r="HP54" s="8"/>
      <c r="HQ54" s="4"/>
      <c r="HR54" s="8"/>
      <c r="HS54" s="7"/>
      <c r="HT54" s="7"/>
      <c r="HU54" s="2" t="s">
        <v>239</v>
      </c>
      <c r="HV54" s="2" t="s">
        <v>226</v>
      </c>
      <c r="HW54" s="2" t="s">
        <v>1022</v>
      </c>
      <c r="HX54" s="2" t="s">
        <v>577</v>
      </c>
      <c r="HY54" s="2" t="s">
        <v>241</v>
      </c>
      <c r="HZ54" s="2" t="s">
        <v>229</v>
      </c>
      <c r="IA54" s="4"/>
      <c r="IB54" s="8"/>
      <c r="IC54" s="4"/>
      <c r="ID54" s="8"/>
      <c r="IE54" s="7"/>
      <c r="IF54" s="7"/>
      <c r="IG54" s="2" t="s">
        <v>266</v>
      </c>
      <c r="IH54" s="2" t="s">
        <v>226</v>
      </c>
      <c r="II54" s="2" t="s">
        <v>240</v>
      </c>
      <c r="IJ54" s="2" t="s">
        <v>229</v>
      </c>
      <c r="IK54" s="2" t="s">
        <v>241</v>
      </c>
      <c r="IL54" s="2" t="s">
        <v>229</v>
      </c>
      <c r="IM54" s="4"/>
      <c r="IN54" s="8"/>
      <c r="IO54" s="4"/>
      <c r="IP54" s="8"/>
      <c r="IQ54" s="7"/>
      <c r="IR54" s="7"/>
      <c r="IS54" s="2" t="s">
        <v>267</v>
      </c>
      <c r="IT54" s="2" t="s">
        <v>226</v>
      </c>
      <c r="IU54" s="2" t="s">
        <v>229</v>
      </c>
      <c r="IV54" s="2" t="s">
        <v>229</v>
      </c>
      <c r="IW54" s="2" t="s">
        <v>241</v>
      </c>
      <c r="IX54" s="2" t="s">
        <v>229</v>
      </c>
      <c r="IY54" s="4"/>
      <c r="IZ54" s="8"/>
      <c r="JA54" s="4"/>
      <c r="JB54" s="8"/>
      <c r="JC54" s="7"/>
      <c r="JD54" s="7"/>
      <c r="JE54" s="2" t="s">
        <v>239</v>
      </c>
      <c r="JF54" s="2" t="s">
        <v>226</v>
      </c>
      <c r="JG54" s="2" t="s">
        <v>268</v>
      </c>
      <c r="JH54" s="2" t="s">
        <v>1023</v>
      </c>
      <c r="JI54" s="2" t="s">
        <v>241</v>
      </c>
      <c r="JJ54" s="2" t="s">
        <v>229</v>
      </c>
      <c r="JK54" s="4"/>
      <c r="JL54" s="8"/>
      <c r="JM54" s="4"/>
      <c r="JN54" s="8"/>
      <c r="JO54" s="7"/>
      <c r="JP54" s="7"/>
      <c r="JQ54" s="2" t="s">
        <v>229</v>
      </c>
      <c r="JR54" s="2" t="s">
        <v>229</v>
      </c>
      <c r="JS54" s="2" t="s">
        <v>229</v>
      </c>
      <c r="JT54" s="2" t="s">
        <v>229</v>
      </c>
      <c r="JU54" s="2" t="s">
        <v>229</v>
      </c>
      <c r="JV54" s="2" t="s">
        <v>229</v>
      </c>
      <c r="JW54" s="4"/>
      <c r="JX54" s="8"/>
      <c r="JY54" s="4"/>
      <c r="JZ54" s="8"/>
      <c r="KA54" s="7"/>
      <c r="KB54" s="7"/>
      <c r="KC54" s="2" t="s">
        <v>272</v>
      </c>
      <c r="KD54" s="2" t="s">
        <v>226</v>
      </c>
      <c r="KE54" s="2" t="s">
        <v>229</v>
      </c>
      <c r="KF54" s="2" t="s">
        <v>229</v>
      </c>
      <c r="KG54" s="2" t="s">
        <v>241</v>
      </c>
      <c r="KH54" s="2" t="s">
        <v>229</v>
      </c>
      <c r="KI54" s="4"/>
      <c r="KJ54" s="8"/>
      <c r="KK54" s="4"/>
      <c r="KL54" s="8"/>
      <c r="KM54" s="7"/>
      <c r="KN54" s="7"/>
      <c r="KO54" s="2" t="s">
        <v>272</v>
      </c>
      <c r="KP54" s="2" t="s">
        <v>226</v>
      </c>
      <c r="KQ54" s="2" t="s">
        <v>229</v>
      </c>
      <c r="KR54" s="2" t="s">
        <v>229</v>
      </c>
      <c r="KS54" s="2" t="s">
        <v>241</v>
      </c>
      <c r="KT54" s="2" t="s">
        <v>229</v>
      </c>
      <c r="KU54" s="4"/>
      <c r="KV54" s="8"/>
      <c r="KW54" s="4"/>
      <c r="KX54" s="8"/>
      <c r="KY54" s="7"/>
      <c r="KZ54" s="7"/>
      <c r="LA54" s="2" t="s">
        <v>239</v>
      </c>
      <c r="LB54" s="2" t="s">
        <v>226</v>
      </c>
      <c r="LC54" s="2" t="s">
        <v>291</v>
      </c>
      <c r="LD54" s="2" t="s">
        <v>229</v>
      </c>
      <c r="LE54" s="2" t="s">
        <v>241</v>
      </c>
      <c r="LF54" s="2" t="s">
        <v>229</v>
      </c>
      <c r="LG54" s="4"/>
      <c r="LH54" s="8"/>
      <c r="LI54" s="4"/>
      <c r="LJ54" s="8"/>
      <c r="LK54" s="7"/>
      <c r="LL54" s="7"/>
      <c r="LM54" s="2" t="s">
        <v>229</v>
      </c>
      <c r="LN54" s="2" t="s">
        <v>229</v>
      </c>
      <c r="LO54" s="2" t="s">
        <v>229</v>
      </c>
      <c r="LP54" s="2" t="s">
        <v>229</v>
      </c>
      <c r="LQ54" s="2" t="s">
        <v>229</v>
      </c>
      <c r="LR54" s="2" t="s">
        <v>229</v>
      </c>
      <c r="LS54" s="4"/>
      <c r="LT54" s="8"/>
      <c r="LU54" s="4"/>
      <c r="LV54" s="8"/>
      <c r="LW54" s="7"/>
      <c r="LX54" s="7"/>
      <c r="LY54" s="2" t="s">
        <v>239</v>
      </c>
      <c r="LZ54" s="2" t="s">
        <v>275</v>
      </c>
      <c r="MA54" s="2" t="s">
        <v>276</v>
      </c>
      <c r="MB54" s="2" t="s">
        <v>1024</v>
      </c>
      <c r="MC54" s="2" t="s">
        <v>241</v>
      </c>
      <c r="MD54" s="2" t="s">
        <v>229</v>
      </c>
      <c r="ME54" s="4"/>
      <c r="MF54" s="8"/>
      <c r="MG54" s="4"/>
      <c r="MH54" s="8"/>
      <c r="MI54" s="7"/>
      <c r="MJ54" s="7"/>
      <c r="MK54" s="2" t="s">
        <v>266</v>
      </c>
      <c r="ML54" s="2" t="s">
        <v>226</v>
      </c>
      <c r="MM54" s="2" t="s">
        <v>229</v>
      </c>
      <c r="MN54" s="2" t="s">
        <v>229</v>
      </c>
      <c r="MO54" s="2" t="s">
        <v>241</v>
      </c>
      <c r="MP54" s="2" t="s">
        <v>229</v>
      </c>
      <c r="MQ54" s="4"/>
      <c r="MR54" s="8"/>
      <c r="MS54" s="4"/>
      <c r="MT54" s="8"/>
      <c r="MU54" s="7"/>
      <c r="MV54" s="7"/>
      <c r="MW54" s="2" t="s">
        <v>239</v>
      </c>
      <c r="MX54" s="2" t="s">
        <v>226</v>
      </c>
      <c r="MY54" s="2" t="s">
        <v>308</v>
      </c>
      <c r="MZ54" s="2" t="s">
        <v>229</v>
      </c>
      <c r="NA54" s="2" t="s">
        <v>241</v>
      </c>
      <c r="NB54" s="2" t="s">
        <v>229</v>
      </c>
      <c r="NC54" s="4"/>
      <c r="ND54" s="8"/>
      <c r="NE54" s="4"/>
      <c r="NF54" s="8"/>
      <c r="NG54" s="7"/>
      <c r="NH54" s="7"/>
      <c r="NI54" s="2" t="s">
        <v>239</v>
      </c>
      <c r="NJ54" s="2" t="s">
        <v>260</v>
      </c>
      <c r="NK54" s="2" t="s">
        <v>236</v>
      </c>
      <c r="NL54" s="2" t="s">
        <v>1025</v>
      </c>
      <c r="NM54" s="2" t="s">
        <v>241</v>
      </c>
      <c r="NN54" s="2" t="s">
        <v>229</v>
      </c>
      <c r="NO54" s="4"/>
      <c r="NP54" s="8"/>
      <c r="NQ54" s="4"/>
      <c r="NR54" s="8"/>
      <c r="NS54" s="7"/>
      <c r="NT54" s="7"/>
      <c r="NU54" s="2" t="s">
        <v>272</v>
      </c>
      <c r="NV54" s="2" t="s">
        <v>226</v>
      </c>
      <c r="NW54" s="2" t="s">
        <v>229</v>
      </c>
      <c r="NX54" s="2" t="s">
        <v>229</v>
      </c>
      <c r="NY54" s="2" t="s">
        <v>241</v>
      </c>
      <c r="NZ54" s="2" t="s">
        <v>229</v>
      </c>
      <c r="OA54" s="4"/>
      <c r="OB54" s="8"/>
      <c r="OC54" s="4"/>
      <c r="OD54" s="8"/>
      <c r="OE54" s="7"/>
      <c r="OF54" s="7"/>
      <c r="OG54" s="2" t="s">
        <v>239</v>
      </c>
      <c r="OH54" s="2" t="s">
        <v>226</v>
      </c>
      <c r="OI54" s="2" t="s">
        <v>229</v>
      </c>
      <c r="OJ54" s="2" t="s">
        <v>229</v>
      </c>
      <c r="OK54" s="2" t="s">
        <v>241</v>
      </c>
      <c r="OL54" s="2" t="s">
        <v>229</v>
      </c>
      <c r="OM54" s="4"/>
      <c r="ON54" s="8"/>
      <c r="OO54" s="4"/>
      <c r="OP54" s="8"/>
      <c r="OQ54" s="7"/>
      <c r="OR54" s="7"/>
      <c r="OS54" s="2" t="s">
        <v>229</v>
      </c>
      <c r="OT54" s="2" t="s">
        <v>229</v>
      </c>
      <c r="OU54" s="2" t="s">
        <v>229</v>
      </c>
      <c r="OV54" s="2" t="s">
        <v>229</v>
      </c>
      <c r="OW54" s="2" t="s">
        <v>229</v>
      </c>
      <c r="OX54" s="2" t="s">
        <v>229</v>
      </c>
      <c r="OY54" s="4"/>
      <c r="OZ54" s="8"/>
      <c r="PA54" s="4"/>
      <c r="PB54" s="8"/>
      <c r="PC54" s="7"/>
      <c r="PD54" s="7"/>
      <c r="PE54" s="2" t="s">
        <v>281</v>
      </c>
      <c r="PF54" s="2" t="s">
        <v>226</v>
      </c>
      <c r="PG54" s="2" t="s">
        <v>229</v>
      </c>
      <c r="PH54" s="2" t="s">
        <v>229</v>
      </c>
      <c r="PI54" s="2" t="s">
        <v>241</v>
      </c>
      <c r="PJ54" s="2" t="s">
        <v>229</v>
      </c>
      <c r="PK54" s="4"/>
      <c r="PL54" s="8"/>
      <c r="PM54" s="4"/>
      <c r="PN54" s="8"/>
      <c r="PO54" s="7"/>
      <c r="PP54" s="7"/>
      <c r="PQ54" s="2" t="s">
        <v>266</v>
      </c>
      <c r="PR54" s="2" t="s">
        <v>275</v>
      </c>
      <c r="PS54" s="2" t="s">
        <v>229</v>
      </c>
      <c r="PT54" s="2" t="s">
        <v>229</v>
      </c>
      <c r="PU54" s="2" t="s">
        <v>241</v>
      </c>
      <c r="PV54" s="2" t="s">
        <v>229</v>
      </c>
      <c r="PW54" s="4"/>
      <c r="PX54" s="8"/>
      <c r="PY54" s="4"/>
      <c r="PZ54" s="8"/>
      <c r="QA54" s="7"/>
      <c r="QB54" s="7"/>
      <c r="QC54" s="2" t="s">
        <v>281</v>
      </c>
      <c r="QD54" s="2" t="s">
        <v>226</v>
      </c>
      <c r="QE54" s="2" t="s">
        <v>229</v>
      </c>
      <c r="QF54" s="2" t="s">
        <v>229</v>
      </c>
      <c r="QG54" s="2" t="s">
        <v>241</v>
      </c>
      <c r="QH54" s="2" t="s">
        <v>229</v>
      </c>
      <c r="QI54" s="4"/>
      <c r="QJ54" s="8"/>
      <c r="QK54" s="4"/>
      <c r="QL54" s="8"/>
      <c r="QM54" s="7"/>
      <c r="QN54" s="7"/>
      <c r="QO54" s="2" t="s">
        <v>229</v>
      </c>
      <c r="QP54" s="2" t="s">
        <v>229</v>
      </c>
      <c r="QQ54" s="2" t="s">
        <v>229</v>
      </c>
      <c r="QR54" s="2" t="s">
        <v>229</v>
      </c>
      <c r="QS54" s="2" t="s">
        <v>229</v>
      </c>
      <c r="QT54" s="2" t="s">
        <v>229</v>
      </c>
      <c r="QU54" s="4"/>
      <c r="QV54" s="8"/>
      <c r="QW54" s="4"/>
      <c r="QX54" s="8"/>
      <c r="QY54" s="7"/>
      <c r="QZ54" s="7"/>
      <c r="RA54" s="2" t="s">
        <v>281</v>
      </c>
      <c r="RB54" s="2" t="s">
        <v>226</v>
      </c>
      <c r="RC54" s="2" t="s">
        <v>229</v>
      </c>
      <c r="RD54" s="2" t="s">
        <v>229</v>
      </c>
      <c r="RE54" s="2" t="s">
        <v>241</v>
      </c>
      <c r="RF54" s="2" t="s">
        <v>229</v>
      </c>
      <c r="RG54" s="4"/>
      <c r="RH54" s="8"/>
      <c r="RI54" s="4"/>
      <c r="RJ54" s="8"/>
      <c r="RK54" s="7"/>
      <c r="RL54" s="7"/>
      <c r="RM54" s="2" t="s">
        <v>229</v>
      </c>
      <c r="RN54" s="2" t="s">
        <v>229</v>
      </c>
      <c r="RO54" s="2" t="s">
        <v>229</v>
      </c>
      <c r="RP54" s="2" t="s">
        <v>229</v>
      </c>
      <c r="RQ54" s="2" t="s">
        <v>229</v>
      </c>
      <c r="RR54" s="2" t="s">
        <v>229</v>
      </c>
      <c r="RS54" s="4"/>
      <c r="RT54" s="8"/>
      <c r="RU54" s="4"/>
      <c r="RV54" s="8"/>
      <c r="RW54" s="7"/>
      <c r="RX54" s="7"/>
      <c r="RY54" s="2" t="s">
        <v>266</v>
      </c>
      <c r="RZ54" s="2" t="s">
        <v>275</v>
      </c>
      <c r="SA54" s="2" t="s">
        <v>229</v>
      </c>
      <c r="SB54" s="2" t="s">
        <v>229</v>
      </c>
      <c r="SC54" s="2" t="s">
        <v>241</v>
      </c>
      <c r="SD54" s="2" t="s">
        <v>229</v>
      </c>
      <c r="SE54" s="4">
        <v>10</v>
      </c>
      <c r="SF54" s="4"/>
      <c r="SG54" s="4"/>
      <c r="SH54" s="4"/>
      <c r="SI54" s="4">
        <v>69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>
        <v>90</v>
      </c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>
        <v>50</v>
      </c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>
        <v>150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</row>
    <row r="55">
      <c r="A55" s="2" t="s">
        <v>1026</v>
      </c>
      <c r="B55" s="2" t="s">
        <v>216</v>
      </c>
      <c r="C55" s="2" t="s">
        <v>217</v>
      </c>
      <c r="D55" s="2" t="s">
        <v>218</v>
      </c>
      <c r="E55" s="2" t="s">
        <v>219</v>
      </c>
      <c r="F55" s="2" t="s">
        <v>1002</v>
      </c>
      <c r="G55" s="2" t="s">
        <v>1003</v>
      </c>
      <c r="H55" s="2" t="s">
        <v>1004</v>
      </c>
      <c r="I55" s="2" t="s">
        <v>1005</v>
      </c>
      <c r="J55" s="2" t="s">
        <v>285</v>
      </c>
      <c r="K55" s="2" t="s">
        <v>1006</v>
      </c>
      <c r="L55" s="3">
        <v>48</v>
      </c>
      <c r="M55" s="3">
        <v>50.4</v>
      </c>
      <c r="N55" s="3">
        <v>99.99</v>
      </c>
      <c r="O55" s="2" t="s">
        <v>226</v>
      </c>
      <c r="P55" s="2" t="s">
        <v>528</v>
      </c>
      <c r="Q55" s="2" t="s">
        <v>228</v>
      </c>
      <c r="R55" s="2" t="s">
        <v>229</v>
      </c>
      <c r="S55" s="2" t="s">
        <v>1007</v>
      </c>
      <c r="T55" s="2" t="s">
        <v>684</v>
      </c>
      <c r="U55" s="2" t="s">
        <v>733</v>
      </c>
      <c r="V55" s="2" t="s">
        <v>1008</v>
      </c>
      <c r="W55" s="2" t="s">
        <v>686</v>
      </c>
      <c r="X55" s="2" t="s">
        <v>1009</v>
      </c>
      <c r="Y55" s="2" t="s">
        <v>1010</v>
      </c>
      <c r="Z55" s="4">
        <v>129</v>
      </c>
      <c r="AA55" s="4">
        <f>=ROUNDDOWN(7.58823529411765,0)</f>
      </c>
      <c r="AB55" s="5">
        <v>17</v>
      </c>
      <c r="AC55" s="2" t="s">
        <v>637</v>
      </c>
      <c r="AD55" s="4">
        <v>120</v>
      </c>
      <c r="AE55" s="4">
        <v>370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>
        <v>44</v>
      </c>
      <c r="AQ55" s="8">
        <v>2133.53</v>
      </c>
      <c r="AR55" s="4">
        <v>4</v>
      </c>
      <c r="AS55" s="8">
        <v>202.58</v>
      </c>
      <c r="AT55" s="7">
        <v>10</v>
      </c>
      <c r="AU55" s="7">
        <v>9.5318</v>
      </c>
      <c r="AV55" s="4" t="s">
        <v>229</v>
      </c>
      <c r="AW55" s="8" t="s">
        <v>229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>
        <v>0.468</v>
      </c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 t="s">
        <v>229</v>
      </c>
      <c r="BJ55" s="4">
        <v>44</v>
      </c>
      <c r="BK55" s="8">
        <v>2133.53</v>
      </c>
      <c r="BL55" s="2" t="s">
        <v>1027</v>
      </c>
      <c r="BM55" s="7">
        <v>1</v>
      </c>
      <c r="BN55" s="7">
        <v>1</v>
      </c>
      <c r="BO55" s="4">
        <v>1</v>
      </c>
      <c r="BP55" s="8">
        <v>49.68</v>
      </c>
      <c r="BQ55" s="4"/>
      <c r="BR55" s="8"/>
      <c r="BS55" s="7"/>
      <c r="BT55" s="7"/>
      <c r="BU55" s="2" t="s">
        <v>239</v>
      </c>
      <c r="BV55" s="2" t="s">
        <v>226</v>
      </c>
      <c r="BW55" s="2" t="s">
        <v>229</v>
      </c>
      <c r="BX55" s="2" t="s">
        <v>1028</v>
      </c>
      <c r="BY55" s="2" t="s">
        <v>241</v>
      </c>
      <c r="BZ55" s="2" t="s">
        <v>229</v>
      </c>
      <c r="CA55" s="4">
        <v>1</v>
      </c>
      <c r="CB55" s="8">
        <v>53.64</v>
      </c>
      <c r="CC55" s="4"/>
      <c r="CD55" s="8"/>
      <c r="CE55" s="7"/>
      <c r="CF55" s="7"/>
      <c r="CG55" s="2" t="s">
        <v>239</v>
      </c>
      <c r="CH55" s="2" t="s">
        <v>226</v>
      </c>
      <c r="CI55" s="2" t="s">
        <v>532</v>
      </c>
      <c r="CJ55" s="2" t="s">
        <v>243</v>
      </c>
      <c r="CK55" s="2" t="s">
        <v>241</v>
      </c>
      <c r="CL55" s="2" t="s">
        <v>229</v>
      </c>
      <c r="CM55" s="4"/>
      <c r="CN55" s="8"/>
      <c r="CO55" s="4">
        <v>1</v>
      </c>
      <c r="CP55" s="8">
        <v>53.64</v>
      </c>
      <c r="CQ55" s="7">
        <v>-1</v>
      </c>
      <c r="CR55" s="7">
        <v>-1</v>
      </c>
      <c r="CS55" s="2" t="s">
        <v>239</v>
      </c>
      <c r="CT55" s="2" t="s">
        <v>226</v>
      </c>
      <c r="CU55" s="2" t="s">
        <v>1029</v>
      </c>
      <c r="CV55" s="2" t="s">
        <v>1030</v>
      </c>
      <c r="CW55" s="2" t="s">
        <v>241</v>
      </c>
      <c r="CX55" s="2" t="s">
        <v>229</v>
      </c>
      <c r="CY55" s="4">
        <v>2</v>
      </c>
      <c r="CZ55" s="8">
        <v>101</v>
      </c>
      <c r="DA55" s="4">
        <v>1</v>
      </c>
      <c r="DB55" s="8">
        <v>50.5</v>
      </c>
      <c r="DC55" s="7">
        <v>1</v>
      </c>
      <c r="DD55" s="7">
        <v>1</v>
      </c>
      <c r="DE55" s="2" t="s">
        <v>239</v>
      </c>
      <c r="DF55" s="2" t="s">
        <v>226</v>
      </c>
      <c r="DG55" s="2" t="s">
        <v>292</v>
      </c>
      <c r="DH55" s="2" t="s">
        <v>555</v>
      </c>
      <c r="DI55" s="2" t="s">
        <v>241</v>
      </c>
      <c r="DJ55" s="2" t="s">
        <v>229</v>
      </c>
      <c r="DK55" s="4">
        <v>36</v>
      </c>
      <c r="DL55" s="8">
        <v>1723.32</v>
      </c>
      <c r="DM55" s="4"/>
      <c r="DN55" s="8"/>
      <c r="DO55" s="7"/>
      <c r="DP55" s="7"/>
      <c r="DQ55" s="2" t="s">
        <v>239</v>
      </c>
      <c r="DR55" s="2" t="s">
        <v>226</v>
      </c>
      <c r="DS55" s="2" t="s">
        <v>247</v>
      </c>
      <c r="DT55" s="2" t="s">
        <v>1031</v>
      </c>
      <c r="DU55" s="2" t="s">
        <v>241</v>
      </c>
      <c r="DV55" s="2" t="s">
        <v>229</v>
      </c>
      <c r="DW55" s="4">
        <v>3</v>
      </c>
      <c r="DX55" s="8">
        <v>152.97</v>
      </c>
      <c r="DY55" s="4"/>
      <c r="DZ55" s="8"/>
      <c r="EA55" s="7"/>
      <c r="EB55" s="7"/>
      <c r="EC55" s="2" t="s">
        <v>239</v>
      </c>
      <c r="ED55" s="2" t="s">
        <v>226</v>
      </c>
      <c r="EE55" s="2" t="s">
        <v>249</v>
      </c>
      <c r="EF55" s="2" t="s">
        <v>1032</v>
      </c>
      <c r="EG55" s="2" t="s">
        <v>241</v>
      </c>
      <c r="EH55" s="2" t="s">
        <v>229</v>
      </c>
      <c r="EI55" s="4">
        <v>1</v>
      </c>
      <c r="EJ55" s="8">
        <v>52.92</v>
      </c>
      <c r="EK55" s="4"/>
      <c r="EL55" s="8"/>
      <c r="EM55" s="7"/>
      <c r="EN55" s="7"/>
      <c r="EO55" s="2" t="s">
        <v>239</v>
      </c>
      <c r="EP55" s="2" t="s">
        <v>226</v>
      </c>
      <c r="EQ55" s="2" t="s">
        <v>1015</v>
      </c>
      <c r="ER55" s="2" t="s">
        <v>400</v>
      </c>
      <c r="ES55" s="2" t="s">
        <v>241</v>
      </c>
      <c r="ET55" s="2" t="s">
        <v>229</v>
      </c>
      <c r="EU55" s="4"/>
      <c r="EV55" s="8"/>
      <c r="EW55" s="4">
        <v>2</v>
      </c>
      <c r="EX55" s="8">
        <v>98.44</v>
      </c>
      <c r="EY55" s="7">
        <v>-1</v>
      </c>
      <c r="EZ55" s="7">
        <v>-1</v>
      </c>
      <c r="FA55" s="2" t="s">
        <v>239</v>
      </c>
      <c r="FB55" s="2" t="s">
        <v>226</v>
      </c>
      <c r="FC55" s="2" t="s">
        <v>253</v>
      </c>
      <c r="FD55" s="2" t="s">
        <v>556</v>
      </c>
      <c r="FE55" s="2" t="s">
        <v>241</v>
      </c>
      <c r="FF55" s="2" t="s">
        <v>229</v>
      </c>
      <c r="FG55" s="4"/>
      <c r="FH55" s="8"/>
      <c r="FI55" s="4"/>
      <c r="FJ55" s="8"/>
      <c r="FK55" s="7"/>
      <c r="FL55" s="7"/>
      <c r="FM55" s="2" t="s">
        <v>239</v>
      </c>
      <c r="FN55" s="2" t="s">
        <v>226</v>
      </c>
      <c r="FO55" s="2" t="s">
        <v>1029</v>
      </c>
      <c r="FP55" s="2" t="s">
        <v>1031</v>
      </c>
      <c r="FQ55" s="2" t="s">
        <v>241</v>
      </c>
      <c r="FR55" s="2" t="s">
        <v>229</v>
      </c>
      <c r="FS55" s="4"/>
      <c r="FT55" s="8"/>
      <c r="FU55" s="4"/>
      <c r="FV55" s="8"/>
      <c r="FW55" s="7"/>
      <c r="FX55" s="7"/>
      <c r="FY55" s="2" t="s">
        <v>239</v>
      </c>
      <c r="FZ55" s="2" t="s">
        <v>226</v>
      </c>
      <c r="GA55" s="2" t="s">
        <v>327</v>
      </c>
      <c r="GB55" s="2" t="s">
        <v>229</v>
      </c>
      <c r="GC55" s="2" t="s">
        <v>241</v>
      </c>
      <c r="GD55" s="2" t="s">
        <v>229</v>
      </c>
      <c r="GE55" s="4"/>
      <c r="GF55" s="8"/>
      <c r="GG55" s="4"/>
      <c r="GH55" s="8"/>
      <c r="GI55" s="7"/>
      <c r="GJ55" s="7"/>
      <c r="GK55" s="2" t="s">
        <v>714</v>
      </c>
      <c r="GL55" s="2" t="s">
        <v>275</v>
      </c>
      <c r="GM55" s="2" t="s">
        <v>1018</v>
      </c>
      <c r="GN55" s="2" t="s">
        <v>1033</v>
      </c>
      <c r="GO55" s="2" t="s">
        <v>241</v>
      </c>
      <c r="GP55" s="2" t="s">
        <v>229</v>
      </c>
      <c r="GQ55" s="4"/>
      <c r="GR55" s="8"/>
      <c r="GS55" s="4"/>
      <c r="GT55" s="8"/>
      <c r="GU55" s="7"/>
      <c r="GV55" s="7"/>
      <c r="GW55" s="2" t="s">
        <v>239</v>
      </c>
      <c r="GX55" s="2" t="s">
        <v>226</v>
      </c>
      <c r="GY55" s="2" t="s">
        <v>258</v>
      </c>
      <c r="GZ55" s="2" t="s">
        <v>1034</v>
      </c>
      <c r="HA55" s="2" t="s">
        <v>241</v>
      </c>
      <c r="HB55" s="2" t="s">
        <v>229</v>
      </c>
      <c r="HC55" s="4"/>
      <c r="HD55" s="8"/>
      <c r="HE55" s="4"/>
      <c r="HF55" s="8"/>
      <c r="HG55" s="7"/>
      <c r="HH55" s="7"/>
      <c r="HI55" s="2" t="s">
        <v>239</v>
      </c>
      <c r="HJ55" s="2" t="s">
        <v>275</v>
      </c>
      <c r="HK55" s="2" t="s">
        <v>292</v>
      </c>
      <c r="HL55" s="2" t="s">
        <v>295</v>
      </c>
      <c r="HM55" s="2" t="s">
        <v>241</v>
      </c>
      <c r="HN55" s="2" t="s">
        <v>229</v>
      </c>
      <c r="HO55" s="4"/>
      <c r="HP55" s="8"/>
      <c r="HQ55" s="4"/>
      <c r="HR55" s="8"/>
      <c r="HS55" s="7"/>
      <c r="HT55" s="7"/>
      <c r="HU55" s="2" t="s">
        <v>239</v>
      </c>
      <c r="HV55" s="2" t="s">
        <v>226</v>
      </c>
      <c r="HW55" s="2" t="s">
        <v>1022</v>
      </c>
      <c r="HX55" s="2" t="s">
        <v>602</v>
      </c>
      <c r="HY55" s="2" t="s">
        <v>241</v>
      </c>
      <c r="HZ55" s="2" t="s">
        <v>229</v>
      </c>
      <c r="IA55" s="4"/>
      <c r="IB55" s="8"/>
      <c r="IC55" s="4"/>
      <c r="ID55" s="8"/>
      <c r="IE55" s="7"/>
      <c r="IF55" s="7"/>
      <c r="IG55" s="2" t="s">
        <v>266</v>
      </c>
      <c r="IH55" s="2" t="s">
        <v>226</v>
      </c>
      <c r="II55" s="2" t="s">
        <v>794</v>
      </c>
      <c r="IJ55" s="2" t="s">
        <v>229</v>
      </c>
      <c r="IK55" s="2" t="s">
        <v>241</v>
      </c>
      <c r="IL55" s="2" t="s">
        <v>229</v>
      </c>
      <c r="IM55" s="4"/>
      <c r="IN55" s="8"/>
      <c r="IO55" s="4"/>
      <c r="IP55" s="8"/>
      <c r="IQ55" s="7"/>
      <c r="IR55" s="7"/>
      <c r="IS55" s="2" t="s">
        <v>267</v>
      </c>
      <c r="IT55" s="2" t="s">
        <v>226</v>
      </c>
      <c r="IU55" s="2" t="s">
        <v>229</v>
      </c>
      <c r="IV55" s="2" t="s">
        <v>229</v>
      </c>
      <c r="IW55" s="2" t="s">
        <v>241</v>
      </c>
      <c r="IX55" s="2" t="s">
        <v>229</v>
      </c>
      <c r="IY55" s="4"/>
      <c r="IZ55" s="8"/>
      <c r="JA55" s="4"/>
      <c r="JB55" s="8"/>
      <c r="JC55" s="7"/>
      <c r="JD55" s="7"/>
      <c r="JE55" s="2" t="s">
        <v>239</v>
      </c>
      <c r="JF55" s="2" t="s">
        <v>226</v>
      </c>
      <c r="JG55" s="2" t="s">
        <v>268</v>
      </c>
      <c r="JH55" s="2" t="s">
        <v>1035</v>
      </c>
      <c r="JI55" s="2" t="s">
        <v>241</v>
      </c>
      <c r="JJ55" s="2" t="s">
        <v>229</v>
      </c>
      <c r="JK55" s="4"/>
      <c r="JL55" s="8"/>
      <c r="JM55" s="4"/>
      <c r="JN55" s="8"/>
      <c r="JO55" s="7"/>
      <c r="JP55" s="7"/>
      <c r="JQ55" s="2" t="s">
        <v>229</v>
      </c>
      <c r="JR55" s="2" t="s">
        <v>229</v>
      </c>
      <c r="JS55" s="2" t="s">
        <v>229</v>
      </c>
      <c r="JT55" s="2" t="s">
        <v>229</v>
      </c>
      <c r="JU55" s="2" t="s">
        <v>229</v>
      </c>
      <c r="JV55" s="2" t="s">
        <v>229</v>
      </c>
      <c r="JW55" s="4"/>
      <c r="JX55" s="8"/>
      <c r="JY55" s="4"/>
      <c r="JZ55" s="8"/>
      <c r="KA55" s="7"/>
      <c r="KB55" s="7"/>
      <c r="KC55" s="2" t="s">
        <v>272</v>
      </c>
      <c r="KD55" s="2" t="s">
        <v>226</v>
      </c>
      <c r="KE55" s="2" t="s">
        <v>229</v>
      </c>
      <c r="KF55" s="2" t="s">
        <v>229</v>
      </c>
      <c r="KG55" s="2" t="s">
        <v>241</v>
      </c>
      <c r="KH55" s="2" t="s">
        <v>229</v>
      </c>
      <c r="KI55" s="4"/>
      <c r="KJ55" s="8"/>
      <c r="KK55" s="4"/>
      <c r="KL55" s="8"/>
      <c r="KM55" s="7"/>
      <c r="KN55" s="7"/>
      <c r="KO55" s="2" t="s">
        <v>272</v>
      </c>
      <c r="KP55" s="2" t="s">
        <v>226</v>
      </c>
      <c r="KQ55" s="2" t="s">
        <v>229</v>
      </c>
      <c r="KR55" s="2" t="s">
        <v>229</v>
      </c>
      <c r="KS55" s="2" t="s">
        <v>241</v>
      </c>
      <c r="KT55" s="2" t="s">
        <v>229</v>
      </c>
      <c r="KU55" s="4"/>
      <c r="KV55" s="8"/>
      <c r="KW55" s="4"/>
      <c r="KX55" s="8"/>
      <c r="KY55" s="7"/>
      <c r="KZ55" s="7"/>
      <c r="LA55" s="2" t="s">
        <v>239</v>
      </c>
      <c r="LB55" s="2" t="s">
        <v>226</v>
      </c>
      <c r="LC55" s="2" t="s">
        <v>291</v>
      </c>
      <c r="LD55" s="2" t="s">
        <v>1036</v>
      </c>
      <c r="LE55" s="2" t="s">
        <v>241</v>
      </c>
      <c r="LF55" s="2" t="s">
        <v>229</v>
      </c>
      <c r="LG55" s="4"/>
      <c r="LH55" s="8"/>
      <c r="LI55" s="4"/>
      <c r="LJ55" s="8"/>
      <c r="LK55" s="7"/>
      <c r="LL55" s="7"/>
      <c r="LM55" s="2" t="s">
        <v>229</v>
      </c>
      <c r="LN55" s="2" t="s">
        <v>229</v>
      </c>
      <c r="LO55" s="2" t="s">
        <v>229</v>
      </c>
      <c r="LP55" s="2" t="s">
        <v>229</v>
      </c>
      <c r="LQ55" s="2" t="s">
        <v>229</v>
      </c>
      <c r="LR55" s="2" t="s">
        <v>229</v>
      </c>
      <c r="LS55" s="4"/>
      <c r="LT55" s="8"/>
      <c r="LU55" s="4"/>
      <c r="LV55" s="8"/>
      <c r="LW55" s="7"/>
      <c r="LX55" s="7"/>
      <c r="LY55" s="2" t="s">
        <v>239</v>
      </c>
      <c r="LZ55" s="2" t="s">
        <v>275</v>
      </c>
      <c r="MA55" s="2" t="s">
        <v>276</v>
      </c>
      <c r="MB55" s="2" t="s">
        <v>1037</v>
      </c>
      <c r="MC55" s="2" t="s">
        <v>241</v>
      </c>
      <c r="MD55" s="2" t="s">
        <v>229</v>
      </c>
      <c r="ME55" s="4"/>
      <c r="MF55" s="8"/>
      <c r="MG55" s="4"/>
      <c r="MH55" s="8"/>
      <c r="MI55" s="7"/>
      <c r="MJ55" s="7"/>
      <c r="MK55" s="2" t="s">
        <v>266</v>
      </c>
      <c r="ML55" s="2" t="s">
        <v>226</v>
      </c>
      <c r="MM55" s="2" t="s">
        <v>229</v>
      </c>
      <c r="MN55" s="2" t="s">
        <v>229</v>
      </c>
      <c r="MO55" s="2" t="s">
        <v>241</v>
      </c>
      <c r="MP55" s="2" t="s">
        <v>229</v>
      </c>
      <c r="MQ55" s="4"/>
      <c r="MR55" s="8"/>
      <c r="MS55" s="4"/>
      <c r="MT55" s="8"/>
      <c r="MU55" s="7"/>
      <c r="MV55" s="7"/>
      <c r="MW55" s="2" t="s">
        <v>239</v>
      </c>
      <c r="MX55" s="2" t="s">
        <v>226</v>
      </c>
      <c r="MY55" s="2" t="s">
        <v>308</v>
      </c>
      <c r="MZ55" s="2" t="s">
        <v>229</v>
      </c>
      <c r="NA55" s="2" t="s">
        <v>241</v>
      </c>
      <c r="NB55" s="2" t="s">
        <v>229</v>
      </c>
      <c r="NC55" s="4"/>
      <c r="ND55" s="8"/>
      <c r="NE55" s="4"/>
      <c r="NF55" s="8"/>
      <c r="NG55" s="7"/>
      <c r="NH55" s="7"/>
      <c r="NI55" s="2" t="s">
        <v>239</v>
      </c>
      <c r="NJ55" s="2" t="s">
        <v>260</v>
      </c>
      <c r="NK55" s="2" t="s">
        <v>1038</v>
      </c>
      <c r="NL55" s="2" t="s">
        <v>1039</v>
      </c>
      <c r="NM55" s="2" t="s">
        <v>241</v>
      </c>
      <c r="NN55" s="2" t="s">
        <v>229</v>
      </c>
      <c r="NO55" s="4"/>
      <c r="NP55" s="8"/>
      <c r="NQ55" s="4"/>
      <c r="NR55" s="8"/>
      <c r="NS55" s="7"/>
      <c r="NT55" s="7"/>
      <c r="NU55" s="2" t="s">
        <v>272</v>
      </c>
      <c r="NV55" s="2" t="s">
        <v>226</v>
      </c>
      <c r="NW55" s="2" t="s">
        <v>229</v>
      </c>
      <c r="NX55" s="2" t="s">
        <v>229</v>
      </c>
      <c r="NY55" s="2" t="s">
        <v>241</v>
      </c>
      <c r="NZ55" s="2" t="s">
        <v>229</v>
      </c>
      <c r="OA55" s="4"/>
      <c r="OB55" s="8"/>
      <c r="OC55" s="4"/>
      <c r="OD55" s="8"/>
      <c r="OE55" s="7"/>
      <c r="OF55" s="7"/>
      <c r="OG55" s="2" t="s">
        <v>239</v>
      </c>
      <c r="OH55" s="2" t="s">
        <v>226</v>
      </c>
      <c r="OI55" s="2" t="s">
        <v>229</v>
      </c>
      <c r="OJ55" s="2" t="s">
        <v>229</v>
      </c>
      <c r="OK55" s="2" t="s">
        <v>241</v>
      </c>
      <c r="OL55" s="2" t="s">
        <v>229</v>
      </c>
      <c r="OM55" s="4"/>
      <c r="ON55" s="8"/>
      <c r="OO55" s="4"/>
      <c r="OP55" s="8"/>
      <c r="OQ55" s="7"/>
      <c r="OR55" s="7"/>
      <c r="OS55" s="2" t="s">
        <v>229</v>
      </c>
      <c r="OT55" s="2" t="s">
        <v>229</v>
      </c>
      <c r="OU55" s="2" t="s">
        <v>229</v>
      </c>
      <c r="OV55" s="2" t="s">
        <v>229</v>
      </c>
      <c r="OW55" s="2" t="s">
        <v>229</v>
      </c>
      <c r="OX55" s="2" t="s">
        <v>229</v>
      </c>
      <c r="OY55" s="4"/>
      <c r="OZ55" s="8"/>
      <c r="PA55" s="4"/>
      <c r="PB55" s="8"/>
      <c r="PC55" s="7"/>
      <c r="PD55" s="7"/>
      <c r="PE55" s="2" t="s">
        <v>281</v>
      </c>
      <c r="PF55" s="2" t="s">
        <v>226</v>
      </c>
      <c r="PG55" s="2" t="s">
        <v>229</v>
      </c>
      <c r="PH55" s="2" t="s">
        <v>229</v>
      </c>
      <c r="PI55" s="2" t="s">
        <v>241</v>
      </c>
      <c r="PJ55" s="2" t="s">
        <v>229</v>
      </c>
      <c r="PK55" s="4"/>
      <c r="PL55" s="8"/>
      <c r="PM55" s="4"/>
      <c r="PN55" s="8"/>
      <c r="PO55" s="7"/>
      <c r="PP55" s="7"/>
      <c r="PQ55" s="2" t="s">
        <v>266</v>
      </c>
      <c r="PR55" s="2" t="s">
        <v>275</v>
      </c>
      <c r="PS55" s="2" t="s">
        <v>229</v>
      </c>
      <c r="PT55" s="2" t="s">
        <v>229</v>
      </c>
      <c r="PU55" s="2" t="s">
        <v>241</v>
      </c>
      <c r="PV55" s="2" t="s">
        <v>229</v>
      </c>
      <c r="PW55" s="4"/>
      <c r="PX55" s="8"/>
      <c r="PY55" s="4"/>
      <c r="PZ55" s="8"/>
      <c r="QA55" s="7"/>
      <c r="QB55" s="7"/>
      <c r="QC55" s="2" t="s">
        <v>281</v>
      </c>
      <c r="QD55" s="2" t="s">
        <v>226</v>
      </c>
      <c r="QE55" s="2" t="s">
        <v>229</v>
      </c>
      <c r="QF55" s="2" t="s">
        <v>229</v>
      </c>
      <c r="QG55" s="2" t="s">
        <v>241</v>
      </c>
      <c r="QH55" s="2" t="s">
        <v>229</v>
      </c>
      <c r="QI55" s="4"/>
      <c r="QJ55" s="8"/>
      <c r="QK55" s="4"/>
      <c r="QL55" s="8"/>
      <c r="QM55" s="7"/>
      <c r="QN55" s="7"/>
      <c r="QO55" s="2" t="s">
        <v>229</v>
      </c>
      <c r="QP55" s="2" t="s">
        <v>229</v>
      </c>
      <c r="QQ55" s="2" t="s">
        <v>229</v>
      </c>
      <c r="QR55" s="2" t="s">
        <v>229</v>
      </c>
      <c r="QS55" s="2" t="s">
        <v>229</v>
      </c>
      <c r="QT55" s="2" t="s">
        <v>229</v>
      </c>
      <c r="QU55" s="4"/>
      <c r="QV55" s="8"/>
      <c r="QW55" s="4"/>
      <c r="QX55" s="8"/>
      <c r="QY55" s="7"/>
      <c r="QZ55" s="7"/>
      <c r="RA55" s="2" t="s">
        <v>281</v>
      </c>
      <c r="RB55" s="2" t="s">
        <v>226</v>
      </c>
      <c r="RC55" s="2" t="s">
        <v>229</v>
      </c>
      <c r="RD55" s="2" t="s">
        <v>229</v>
      </c>
      <c r="RE55" s="2" t="s">
        <v>241</v>
      </c>
      <c r="RF55" s="2" t="s">
        <v>229</v>
      </c>
      <c r="RG55" s="4"/>
      <c r="RH55" s="8"/>
      <c r="RI55" s="4"/>
      <c r="RJ55" s="8"/>
      <c r="RK55" s="7"/>
      <c r="RL55" s="7"/>
      <c r="RM55" s="2" t="s">
        <v>229</v>
      </c>
      <c r="RN55" s="2" t="s">
        <v>229</v>
      </c>
      <c r="RO55" s="2" t="s">
        <v>229</v>
      </c>
      <c r="RP55" s="2" t="s">
        <v>229</v>
      </c>
      <c r="RQ55" s="2" t="s">
        <v>229</v>
      </c>
      <c r="RR55" s="2" t="s">
        <v>229</v>
      </c>
      <c r="RS55" s="4"/>
      <c r="RT55" s="8"/>
      <c r="RU55" s="4"/>
      <c r="RV55" s="8"/>
      <c r="RW55" s="7"/>
      <c r="RX55" s="7"/>
      <c r="RY55" s="2" t="s">
        <v>266</v>
      </c>
      <c r="RZ55" s="2" t="s">
        <v>275</v>
      </c>
      <c r="SA55" s="2" t="s">
        <v>229</v>
      </c>
      <c r="SB55" s="2" t="s">
        <v>229</v>
      </c>
      <c r="SC55" s="2" t="s">
        <v>241</v>
      </c>
      <c r="SD55" s="2" t="s">
        <v>229</v>
      </c>
      <c r="SE55" s="4">
        <v>57</v>
      </c>
      <c r="SF55" s="4"/>
      <c r="SG55" s="4"/>
      <c r="SH55" s="4"/>
      <c r="SI55" s="4">
        <v>72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>
        <v>120</v>
      </c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>
        <v>70</v>
      </c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>
        <v>180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</row>
    <row r="56">
      <c r="A56" s="2" t="s">
        <v>1040</v>
      </c>
      <c r="B56" s="2" t="s">
        <v>216</v>
      </c>
      <c r="C56" s="2" t="s">
        <v>217</v>
      </c>
      <c r="D56" s="2" t="s">
        <v>218</v>
      </c>
      <c r="E56" s="2" t="s">
        <v>219</v>
      </c>
      <c r="F56" s="2" t="s">
        <v>1002</v>
      </c>
      <c r="G56" s="2" t="s">
        <v>1003</v>
      </c>
      <c r="H56" s="2" t="s">
        <v>1004</v>
      </c>
      <c r="I56" s="2" t="s">
        <v>1041</v>
      </c>
      <c r="J56" s="2" t="s">
        <v>224</v>
      </c>
      <c r="K56" s="2" t="s">
        <v>1042</v>
      </c>
      <c r="L56" s="3">
        <v>43.2</v>
      </c>
      <c r="M56" s="3">
        <v>45.36</v>
      </c>
      <c r="N56" s="3">
        <v>89.99</v>
      </c>
      <c r="O56" s="2" t="s">
        <v>226</v>
      </c>
      <c r="P56" s="2" t="s">
        <v>964</v>
      </c>
      <c r="Q56" s="2" t="s">
        <v>228</v>
      </c>
      <c r="R56" s="2" t="s">
        <v>229</v>
      </c>
      <c r="S56" s="2" t="s">
        <v>1043</v>
      </c>
      <c r="T56" s="2" t="s">
        <v>684</v>
      </c>
      <c r="U56" s="2" t="s">
        <v>286</v>
      </c>
      <c r="V56" s="2" t="s">
        <v>1008</v>
      </c>
      <c r="W56" s="2" t="s">
        <v>686</v>
      </c>
      <c r="X56" s="2" t="s">
        <v>1009</v>
      </c>
      <c r="Y56" s="2" t="s">
        <v>1044</v>
      </c>
      <c r="Z56" s="4">
        <v>131</v>
      </c>
      <c r="AA56" s="4">
        <f>=ROUNDDOWN(18.7142857142857,0)</f>
      </c>
      <c r="AB56" s="5">
        <v>7</v>
      </c>
      <c r="AC56" s="2" t="s">
        <v>229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>
        <v>2</v>
      </c>
      <c r="AQ56" s="8">
        <v>89.78</v>
      </c>
      <c r="AR56" s="4">
        <v>1</v>
      </c>
      <c r="AS56" s="8">
        <v>35.91</v>
      </c>
      <c r="AT56" s="7">
        <v>1</v>
      </c>
      <c r="AU56" s="7">
        <v>1.5001</v>
      </c>
      <c r="AV56" s="4">
        <v>10</v>
      </c>
      <c r="AW56" s="8">
        <v>520.46</v>
      </c>
      <c r="AX56" s="4">
        <v>7</v>
      </c>
      <c r="AY56" s="8">
        <v>338.23</v>
      </c>
      <c r="AZ56" s="7">
        <v>0.4286</v>
      </c>
      <c r="BA56" s="7">
        <v>0.5388</v>
      </c>
      <c r="BB56" s="7">
        <v>0.1725</v>
      </c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>
        <v>0.1025</v>
      </c>
      <c r="BJ56" s="4">
        <v>2</v>
      </c>
      <c r="BK56" s="8">
        <v>89.78</v>
      </c>
      <c r="BL56" s="2" t="s">
        <v>19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239</v>
      </c>
      <c r="BV56" s="2" t="s">
        <v>226</v>
      </c>
      <c r="BW56" s="2" t="s">
        <v>229</v>
      </c>
      <c r="BX56" s="2" t="s">
        <v>1045</v>
      </c>
      <c r="BY56" s="2" t="s">
        <v>241</v>
      </c>
      <c r="BZ56" s="2" t="s">
        <v>229</v>
      </c>
      <c r="CA56" s="4"/>
      <c r="CB56" s="8"/>
      <c r="CC56" s="4"/>
      <c r="CD56" s="8"/>
      <c r="CE56" s="7"/>
      <c r="CF56" s="7"/>
      <c r="CG56" s="2" t="s">
        <v>239</v>
      </c>
      <c r="CH56" s="2" t="s">
        <v>226</v>
      </c>
      <c r="CI56" s="2" t="s">
        <v>977</v>
      </c>
      <c r="CJ56" s="2" t="s">
        <v>1046</v>
      </c>
      <c r="CK56" s="2" t="s">
        <v>241</v>
      </c>
      <c r="CL56" s="2" t="s">
        <v>229</v>
      </c>
      <c r="CM56" s="4"/>
      <c r="CN56" s="8"/>
      <c r="CO56" s="4"/>
      <c r="CP56" s="8"/>
      <c r="CQ56" s="7"/>
      <c r="CR56" s="7"/>
      <c r="CS56" s="2" t="s">
        <v>239</v>
      </c>
      <c r="CT56" s="2" t="s">
        <v>226</v>
      </c>
      <c r="CU56" s="2" t="s">
        <v>1047</v>
      </c>
      <c r="CV56" s="2" t="s">
        <v>1048</v>
      </c>
      <c r="CW56" s="2" t="s">
        <v>241</v>
      </c>
      <c r="CX56" s="2" t="s">
        <v>229</v>
      </c>
      <c r="CY56" s="4">
        <v>2</v>
      </c>
      <c r="CZ56" s="8">
        <v>89.78</v>
      </c>
      <c r="DA56" s="4">
        <v>1</v>
      </c>
      <c r="DB56" s="8">
        <v>35.91</v>
      </c>
      <c r="DC56" s="7">
        <v>1</v>
      </c>
      <c r="DD56" s="7">
        <v>1.5001</v>
      </c>
      <c r="DE56" s="2" t="s">
        <v>239</v>
      </c>
      <c r="DF56" s="2" t="s">
        <v>226</v>
      </c>
      <c r="DG56" s="2" t="s">
        <v>1049</v>
      </c>
      <c r="DH56" s="2" t="s">
        <v>1050</v>
      </c>
      <c r="DI56" s="2" t="s">
        <v>263</v>
      </c>
      <c r="DJ56" s="2" t="s">
        <v>229</v>
      </c>
      <c r="DK56" s="4"/>
      <c r="DL56" s="8"/>
      <c r="DM56" s="4"/>
      <c r="DN56" s="8"/>
      <c r="DO56" s="7"/>
      <c r="DP56" s="7"/>
      <c r="DQ56" s="2" t="s">
        <v>239</v>
      </c>
      <c r="DR56" s="2" t="s">
        <v>226</v>
      </c>
      <c r="DS56" s="2" t="s">
        <v>1051</v>
      </c>
      <c r="DT56" s="2" t="s">
        <v>620</v>
      </c>
      <c r="DU56" s="2" t="s">
        <v>241</v>
      </c>
      <c r="DV56" s="2" t="s">
        <v>229</v>
      </c>
      <c r="DW56" s="4"/>
      <c r="DX56" s="8"/>
      <c r="DY56" s="4"/>
      <c r="DZ56" s="8"/>
      <c r="EA56" s="7"/>
      <c r="EB56" s="7"/>
      <c r="EC56" s="2" t="s">
        <v>239</v>
      </c>
      <c r="ED56" s="2" t="s">
        <v>226</v>
      </c>
      <c r="EE56" s="2" t="s">
        <v>334</v>
      </c>
      <c r="EF56" s="2" t="s">
        <v>229</v>
      </c>
      <c r="EG56" s="2" t="s">
        <v>241</v>
      </c>
      <c r="EH56" s="2" t="s">
        <v>229</v>
      </c>
      <c r="EI56" s="4"/>
      <c r="EJ56" s="8"/>
      <c r="EK56" s="4"/>
      <c r="EL56" s="8"/>
      <c r="EM56" s="7"/>
      <c r="EN56" s="7"/>
      <c r="EO56" s="2" t="s">
        <v>239</v>
      </c>
      <c r="EP56" s="2" t="s">
        <v>226</v>
      </c>
      <c r="EQ56" s="2" t="s">
        <v>1052</v>
      </c>
      <c r="ER56" s="2" t="s">
        <v>561</v>
      </c>
      <c r="ES56" s="2" t="s">
        <v>241</v>
      </c>
      <c r="ET56" s="2" t="s">
        <v>229</v>
      </c>
      <c r="EU56" s="4"/>
      <c r="EV56" s="8"/>
      <c r="EW56" s="4"/>
      <c r="EX56" s="8"/>
      <c r="EY56" s="7"/>
      <c r="EZ56" s="7"/>
      <c r="FA56" s="2" t="s">
        <v>239</v>
      </c>
      <c r="FB56" s="2" t="s">
        <v>226</v>
      </c>
      <c r="FC56" s="2" t="s">
        <v>1053</v>
      </c>
      <c r="FD56" s="2" t="s">
        <v>578</v>
      </c>
      <c r="FE56" s="2" t="s">
        <v>241</v>
      </c>
      <c r="FF56" s="2" t="s">
        <v>229</v>
      </c>
      <c r="FG56" s="4"/>
      <c r="FH56" s="8"/>
      <c r="FI56" s="4"/>
      <c r="FJ56" s="8"/>
      <c r="FK56" s="7"/>
      <c r="FL56" s="7"/>
      <c r="FM56" s="2" t="s">
        <v>239</v>
      </c>
      <c r="FN56" s="2" t="s">
        <v>226</v>
      </c>
      <c r="FO56" s="2" t="s">
        <v>1054</v>
      </c>
      <c r="FP56" s="2" t="s">
        <v>229</v>
      </c>
      <c r="FQ56" s="2" t="s">
        <v>241</v>
      </c>
      <c r="FR56" s="2" t="s">
        <v>229</v>
      </c>
      <c r="FS56" s="4"/>
      <c r="FT56" s="8"/>
      <c r="FU56" s="4"/>
      <c r="FV56" s="8"/>
      <c r="FW56" s="7"/>
      <c r="FX56" s="7"/>
      <c r="FY56" s="2" t="s">
        <v>239</v>
      </c>
      <c r="FZ56" s="2" t="s">
        <v>226</v>
      </c>
      <c r="GA56" s="2" t="s">
        <v>327</v>
      </c>
      <c r="GB56" s="2" t="s">
        <v>229</v>
      </c>
      <c r="GC56" s="2" t="s">
        <v>241</v>
      </c>
      <c r="GD56" s="2" t="s">
        <v>229</v>
      </c>
      <c r="GE56" s="4"/>
      <c r="GF56" s="8"/>
      <c r="GG56" s="4"/>
      <c r="GH56" s="8"/>
      <c r="GI56" s="7"/>
      <c r="GJ56" s="7"/>
      <c r="GK56" s="2" t="s">
        <v>267</v>
      </c>
      <c r="GL56" s="2" t="s">
        <v>226</v>
      </c>
      <c r="GM56" s="2" t="s">
        <v>229</v>
      </c>
      <c r="GN56" s="2" t="s">
        <v>229</v>
      </c>
      <c r="GO56" s="2" t="s">
        <v>241</v>
      </c>
      <c r="GP56" s="2" t="s">
        <v>229</v>
      </c>
      <c r="GQ56" s="4"/>
      <c r="GR56" s="8"/>
      <c r="GS56" s="4"/>
      <c r="GT56" s="8"/>
      <c r="GU56" s="7"/>
      <c r="GV56" s="7"/>
      <c r="GW56" s="2" t="s">
        <v>239</v>
      </c>
      <c r="GX56" s="2" t="s">
        <v>226</v>
      </c>
      <c r="GY56" s="2" t="s">
        <v>632</v>
      </c>
      <c r="GZ56" s="2" t="s">
        <v>229</v>
      </c>
      <c r="HA56" s="2" t="s">
        <v>241</v>
      </c>
      <c r="HB56" s="2" t="s">
        <v>229</v>
      </c>
      <c r="HC56" s="4"/>
      <c r="HD56" s="8"/>
      <c r="HE56" s="4"/>
      <c r="HF56" s="8"/>
      <c r="HG56" s="7"/>
      <c r="HH56" s="7"/>
      <c r="HI56" s="2" t="s">
        <v>266</v>
      </c>
      <c r="HJ56" s="2" t="s">
        <v>226</v>
      </c>
      <c r="HK56" s="2" t="s">
        <v>229</v>
      </c>
      <c r="HL56" s="2" t="s">
        <v>229</v>
      </c>
      <c r="HM56" s="2" t="s">
        <v>241</v>
      </c>
      <c r="HN56" s="2" t="s">
        <v>229</v>
      </c>
      <c r="HO56" s="4"/>
      <c r="HP56" s="8"/>
      <c r="HQ56" s="4"/>
      <c r="HR56" s="8"/>
      <c r="HS56" s="7"/>
      <c r="HT56" s="7"/>
      <c r="HU56" s="2" t="s">
        <v>239</v>
      </c>
      <c r="HV56" s="2" t="s">
        <v>226</v>
      </c>
      <c r="HW56" s="2" t="s">
        <v>633</v>
      </c>
      <c r="HX56" s="2" t="s">
        <v>1055</v>
      </c>
      <c r="HY56" s="2" t="s">
        <v>241</v>
      </c>
      <c r="HZ56" s="2" t="s">
        <v>229</v>
      </c>
      <c r="IA56" s="4"/>
      <c r="IB56" s="8"/>
      <c r="IC56" s="4"/>
      <c r="ID56" s="8"/>
      <c r="IE56" s="7"/>
      <c r="IF56" s="7"/>
      <c r="IG56" s="2" t="s">
        <v>266</v>
      </c>
      <c r="IH56" s="2" t="s">
        <v>226</v>
      </c>
      <c r="II56" s="2" t="s">
        <v>229</v>
      </c>
      <c r="IJ56" s="2" t="s">
        <v>229</v>
      </c>
      <c r="IK56" s="2" t="s">
        <v>241</v>
      </c>
      <c r="IL56" s="2" t="s">
        <v>229</v>
      </c>
      <c r="IM56" s="4"/>
      <c r="IN56" s="8"/>
      <c r="IO56" s="4"/>
      <c r="IP56" s="8"/>
      <c r="IQ56" s="7"/>
      <c r="IR56" s="7"/>
      <c r="IS56" s="2" t="s">
        <v>272</v>
      </c>
      <c r="IT56" s="2" t="s">
        <v>226</v>
      </c>
      <c r="IU56" s="2" t="s">
        <v>229</v>
      </c>
      <c r="IV56" s="2" t="s">
        <v>229</v>
      </c>
      <c r="IW56" s="2" t="s">
        <v>241</v>
      </c>
      <c r="IX56" s="2" t="s">
        <v>229</v>
      </c>
      <c r="IY56" s="4"/>
      <c r="IZ56" s="8"/>
      <c r="JA56" s="4"/>
      <c r="JB56" s="8"/>
      <c r="JC56" s="7"/>
      <c r="JD56" s="7"/>
      <c r="JE56" s="2" t="s">
        <v>272</v>
      </c>
      <c r="JF56" s="2" t="s">
        <v>226</v>
      </c>
      <c r="JG56" s="2" t="s">
        <v>229</v>
      </c>
      <c r="JH56" s="2" t="s">
        <v>229</v>
      </c>
      <c r="JI56" s="2" t="s">
        <v>241</v>
      </c>
      <c r="JJ56" s="2" t="s">
        <v>229</v>
      </c>
      <c r="JK56" s="4"/>
      <c r="JL56" s="8"/>
      <c r="JM56" s="4"/>
      <c r="JN56" s="8"/>
      <c r="JO56" s="7"/>
      <c r="JP56" s="7"/>
      <c r="JQ56" s="2" t="s">
        <v>272</v>
      </c>
      <c r="JR56" s="2" t="s">
        <v>226</v>
      </c>
      <c r="JS56" s="2" t="s">
        <v>229</v>
      </c>
      <c r="JT56" s="2" t="s">
        <v>229</v>
      </c>
      <c r="JU56" s="2" t="s">
        <v>241</v>
      </c>
      <c r="JV56" s="2" t="s">
        <v>229</v>
      </c>
      <c r="JW56" s="4"/>
      <c r="JX56" s="8"/>
      <c r="JY56" s="4"/>
      <c r="JZ56" s="8"/>
      <c r="KA56" s="7"/>
      <c r="KB56" s="7"/>
      <c r="KC56" s="2" t="s">
        <v>272</v>
      </c>
      <c r="KD56" s="2" t="s">
        <v>226</v>
      </c>
      <c r="KE56" s="2" t="s">
        <v>229</v>
      </c>
      <c r="KF56" s="2" t="s">
        <v>229</v>
      </c>
      <c r="KG56" s="2" t="s">
        <v>241</v>
      </c>
      <c r="KH56" s="2" t="s">
        <v>229</v>
      </c>
      <c r="KI56" s="4"/>
      <c r="KJ56" s="8"/>
      <c r="KK56" s="4"/>
      <c r="KL56" s="8"/>
      <c r="KM56" s="7"/>
      <c r="KN56" s="7"/>
      <c r="KO56" s="2" t="s">
        <v>272</v>
      </c>
      <c r="KP56" s="2" t="s">
        <v>226</v>
      </c>
      <c r="KQ56" s="2" t="s">
        <v>229</v>
      </c>
      <c r="KR56" s="2" t="s">
        <v>229</v>
      </c>
      <c r="KS56" s="2" t="s">
        <v>241</v>
      </c>
      <c r="KT56" s="2" t="s">
        <v>229</v>
      </c>
      <c r="KU56" s="4"/>
      <c r="KV56" s="8"/>
      <c r="KW56" s="4"/>
      <c r="KX56" s="8"/>
      <c r="KY56" s="7"/>
      <c r="KZ56" s="7"/>
      <c r="LA56" s="2" t="s">
        <v>272</v>
      </c>
      <c r="LB56" s="2" t="s">
        <v>226</v>
      </c>
      <c r="LC56" s="2" t="s">
        <v>229</v>
      </c>
      <c r="LD56" s="2" t="s">
        <v>229</v>
      </c>
      <c r="LE56" s="2" t="s">
        <v>241</v>
      </c>
      <c r="LF56" s="2" t="s">
        <v>229</v>
      </c>
      <c r="LG56" s="4"/>
      <c r="LH56" s="8"/>
      <c r="LI56" s="4"/>
      <c r="LJ56" s="8"/>
      <c r="LK56" s="7"/>
      <c r="LL56" s="7"/>
      <c r="LM56" s="2" t="s">
        <v>229</v>
      </c>
      <c r="LN56" s="2" t="s">
        <v>229</v>
      </c>
      <c r="LO56" s="2" t="s">
        <v>229</v>
      </c>
      <c r="LP56" s="2" t="s">
        <v>229</v>
      </c>
      <c r="LQ56" s="2" t="s">
        <v>229</v>
      </c>
      <c r="LR56" s="2" t="s">
        <v>229</v>
      </c>
      <c r="LS56" s="4"/>
      <c r="LT56" s="8"/>
      <c r="LU56" s="4"/>
      <c r="LV56" s="8"/>
      <c r="LW56" s="7"/>
      <c r="LX56" s="7"/>
      <c r="LY56" s="2" t="s">
        <v>239</v>
      </c>
      <c r="LZ56" s="2" t="s">
        <v>275</v>
      </c>
      <c r="MA56" s="2" t="s">
        <v>1056</v>
      </c>
      <c r="MB56" s="2" t="s">
        <v>229</v>
      </c>
      <c r="MC56" s="2" t="s">
        <v>241</v>
      </c>
      <c r="MD56" s="2" t="s">
        <v>229</v>
      </c>
      <c r="ME56" s="4"/>
      <c r="MF56" s="8"/>
      <c r="MG56" s="4"/>
      <c r="MH56" s="8"/>
      <c r="MI56" s="7"/>
      <c r="MJ56" s="7"/>
      <c r="MK56" s="2" t="s">
        <v>272</v>
      </c>
      <c r="ML56" s="2" t="s">
        <v>226</v>
      </c>
      <c r="MM56" s="2" t="s">
        <v>229</v>
      </c>
      <c r="MN56" s="2" t="s">
        <v>229</v>
      </c>
      <c r="MO56" s="2" t="s">
        <v>241</v>
      </c>
      <c r="MP56" s="2" t="s">
        <v>229</v>
      </c>
      <c r="MQ56" s="4"/>
      <c r="MR56" s="8"/>
      <c r="MS56" s="4"/>
      <c r="MT56" s="8"/>
      <c r="MU56" s="7"/>
      <c r="MV56" s="7"/>
      <c r="MW56" s="2" t="s">
        <v>239</v>
      </c>
      <c r="MX56" s="2" t="s">
        <v>226</v>
      </c>
      <c r="MY56" s="2" t="s">
        <v>460</v>
      </c>
      <c r="MZ56" s="2" t="s">
        <v>229</v>
      </c>
      <c r="NA56" s="2" t="s">
        <v>241</v>
      </c>
      <c r="NB56" s="2" t="s">
        <v>229</v>
      </c>
      <c r="NC56" s="4"/>
      <c r="ND56" s="8"/>
      <c r="NE56" s="4"/>
      <c r="NF56" s="8"/>
      <c r="NG56" s="7"/>
      <c r="NH56" s="7"/>
      <c r="NI56" s="2" t="s">
        <v>239</v>
      </c>
      <c r="NJ56" s="2" t="s">
        <v>260</v>
      </c>
      <c r="NK56" s="2" t="s">
        <v>1054</v>
      </c>
      <c r="NL56" s="2" t="s">
        <v>1057</v>
      </c>
      <c r="NM56" s="2" t="s">
        <v>241</v>
      </c>
      <c r="NN56" s="2" t="s">
        <v>229</v>
      </c>
      <c r="NO56" s="4"/>
      <c r="NP56" s="8"/>
      <c r="NQ56" s="4"/>
      <c r="NR56" s="8"/>
      <c r="NS56" s="7"/>
      <c r="NT56" s="7"/>
      <c r="NU56" s="2" t="s">
        <v>272</v>
      </c>
      <c r="NV56" s="2" t="s">
        <v>226</v>
      </c>
      <c r="NW56" s="2" t="s">
        <v>229</v>
      </c>
      <c r="NX56" s="2" t="s">
        <v>229</v>
      </c>
      <c r="NY56" s="2" t="s">
        <v>241</v>
      </c>
      <c r="NZ56" s="2" t="s">
        <v>229</v>
      </c>
      <c r="OA56" s="4"/>
      <c r="OB56" s="8"/>
      <c r="OC56" s="4"/>
      <c r="OD56" s="8"/>
      <c r="OE56" s="7"/>
      <c r="OF56" s="7"/>
      <c r="OG56" s="2" t="s">
        <v>239</v>
      </c>
      <c r="OH56" s="2" t="s">
        <v>226</v>
      </c>
      <c r="OI56" s="2" t="s">
        <v>229</v>
      </c>
      <c r="OJ56" s="2" t="s">
        <v>229</v>
      </c>
      <c r="OK56" s="2" t="s">
        <v>241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4"/>
      <c r="OZ56" s="8"/>
      <c r="PA56" s="4"/>
      <c r="PB56" s="8"/>
      <c r="PC56" s="7"/>
      <c r="PD56" s="7"/>
      <c r="PE56" s="2" t="s">
        <v>281</v>
      </c>
      <c r="PF56" s="2" t="s">
        <v>226</v>
      </c>
      <c r="PG56" s="2" t="s">
        <v>229</v>
      </c>
      <c r="PH56" s="2" t="s">
        <v>229</v>
      </c>
      <c r="PI56" s="2" t="s">
        <v>241</v>
      </c>
      <c r="PJ56" s="2" t="s">
        <v>229</v>
      </c>
      <c r="PK56" s="4"/>
      <c r="PL56" s="8"/>
      <c r="PM56" s="4"/>
      <c r="PN56" s="8"/>
      <c r="PO56" s="7"/>
      <c r="PP56" s="7"/>
      <c r="PQ56" s="2" t="s">
        <v>272</v>
      </c>
      <c r="PR56" s="2" t="s">
        <v>275</v>
      </c>
      <c r="PS56" s="2" t="s">
        <v>229</v>
      </c>
      <c r="PT56" s="2" t="s">
        <v>229</v>
      </c>
      <c r="PU56" s="2" t="s">
        <v>241</v>
      </c>
      <c r="PV56" s="2" t="s">
        <v>229</v>
      </c>
      <c r="PW56" s="4"/>
      <c r="PX56" s="8"/>
      <c r="PY56" s="4"/>
      <c r="PZ56" s="8"/>
      <c r="QA56" s="7"/>
      <c r="QB56" s="7"/>
      <c r="QC56" s="2" t="s">
        <v>281</v>
      </c>
      <c r="QD56" s="2" t="s">
        <v>226</v>
      </c>
      <c r="QE56" s="2" t="s">
        <v>229</v>
      </c>
      <c r="QF56" s="2" t="s">
        <v>229</v>
      </c>
      <c r="QG56" s="2" t="s">
        <v>241</v>
      </c>
      <c r="QH56" s="2" t="s">
        <v>229</v>
      </c>
      <c r="QI56" s="4"/>
      <c r="QJ56" s="8"/>
      <c r="QK56" s="4"/>
      <c r="QL56" s="8"/>
      <c r="QM56" s="7"/>
      <c r="QN56" s="7"/>
      <c r="QO56" s="2" t="s">
        <v>229</v>
      </c>
      <c r="QP56" s="2" t="s">
        <v>229</v>
      </c>
      <c r="QQ56" s="2" t="s">
        <v>229</v>
      </c>
      <c r="QR56" s="2" t="s">
        <v>229</v>
      </c>
      <c r="QS56" s="2" t="s">
        <v>229</v>
      </c>
      <c r="QT56" s="2" t="s">
        <v>229</v>
      </c>
      <c r="QU56" s="4"/>
      <c r="QV56" s="8"/>
      <c r="QW56" s="4"/>
      <c r="QX56" s="8"/>
      <c r="QY56" s="7"/>
      <c r="QZ56" s="7"/>
      <c r="RA56" s="2" t="s">
        <v>239</v>
      </c>
      <c r="RB56" s="2" t="s">
        <v>275</v>
      </c>
      <c r="RC56" s="2" t="s">
        <v>338</v>
      </c>
      <c r="RD56" s="2" t="s">
        <v>229</v>
      </c>
      <c r="RE56" s="2" t="s">
        <v>241</v>
      </c>
      <c r="RF56" s="2" t="s">
        <v>229</v>
      </c>
      <c r="RG56" s="4"/>
      <c r="RH56" s="8"/>
      <c r="RI56" s="4"/>
      <c r="RJ56" s="8"/>
      <c r="RK56" s="7"/>
      <c r="RL56" s="7"/>
      <c r="RM56" s="2" t="s">
        <v>272</v>
      </c>
      <c r="RN56" s="2" t="s">
        <v>226</v>
      </c>
      <c r="RO56" s="2" t="s">
        <v>229</v>
      </c>
      <c r="RP56" s="2" t="s">
        <v>229</v>
      </c>
      <c r="RQ56" s="2" t="s">
        <v>241</v>
      </c>
      <c r="RR56" s="2" t="s">
        <v>229</v>
      </c>
      <c r="RS56" s="4"/>
      <c r="RT56" s="8"/>
      <c r="RU56" s="4"/>
      <c r="RV56" s="8"/>
      <c r="RW56" s="7"/>
      <c r="RX56" s="7"/>
      <c r="RY56" s="2" t="s">
        <v>272</v>
      </c>
      <c r="RZ56" s="2" t="s">
        <v>275</v>
      </c>
      <c r="SA56" s="2" t="s">
        <v>229</v>
      </c>
      <c r="SB56" s="2" t="s">
        <v>229</v>
      </c>
      <c r="SC56" s="2" t="s">
        <v>241</v>
      </c>
      <c r="SD56" s="2" t="s">
        <v>229</v>
      </c>
      <c r="SE56" s="4">
        <v>82</v>
      </c>
      <c r="SF56" s="4"/>
      <c r="SG56" s="4"/>
      <c r="SH56" s="4"/>
      <c r="SI56" s="4">
        <v>49</v>
      </c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</row>
    <row r="57">
      <c r="A57" s="2" t="s">
        <v>1058</v>
      </c>
      <c r="B57" s="2" t="s">
        <v>216</v>
      </c>
      <c r="C57" s="2" t="s">
        <v>217</v>
      </c>
      <c r="D57" s="2" t="s">
        <v>218</v>
      </c>
      <c r="E57" s="2" t="s">
        <v>219</v>
      </c>
      <c r="F57" s="2" t="s">
        <v>1002</v>
      </c>
      <c r="G57" s="2" t="s">
        <v>1003</v>
      </c>
      <c r="H57" s="2" t="s">
        <v>1004</v>
      </c>
      <c r="I57" s="2" t="s">
        <v>1041</v>
      </c>
      <c r="J57" s="2" t="s">
        <v>285</v>
      </c>
      <c r="K57" s="2" t="s">
        <v>1042</v>
      </c>
      <c r="L57" s="3">
        <v>48</v>
      </c>
      <c r="M57" s="3">
        <v>50.4</v>
      </c>
      <c r="N57" s="3">
        <v>99.99</v>
      </c>
      <c r="O57" s="2" t="s">
        <v>226</v>
      </c>
      <c r="P57" s="2" t="s">
        <v>964</v>
      </c>
      <c r="Q57" s="2" t="s">
        <v>228</v>
      </c>
      <c r="R57" s="2" t="s">
        <v>229</v>
      </c>
      <c r="S57" s="2" t="s">
        <v>1043</v>
      </c>
      <c r="T57" s="2" t="s">
        <v>684</v>
      </c>
      <c r="U57" s="2" t="s">
        <v>733</v>
      </c>
      <c r="V57" s="2" t="s">
        <v>1008</v>
      </c>
      <c r="W57" s="2" t="s">
        <v>686</v>
      </c>
      <c r="X57" s="2" t="s">
        <v>1009</v>
      </c>
      <c r="Y57" s="2" t="s">
        <v>1044</v>
      </c>
      <c r="Z57" s="4">
        <v>108</v>
      </c>
      <c r="AA57" s="4">
        <f>=ROUNDDOWN(10.8,0)</f>
      </c>
      <c r="AB57" s="5">
        <v>10</v>
      </c>
      <c r="AC57" s="2" t="s">
        <v>229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>
        <v>8</v>
      </c>
      <c r="AQ57" s="8">
        <v>430.68</v>
      </c>
      <c r="AR57" s="4">
        <v>6</v>
      </c>
      <c r="AS57" s="8">
        <v>302.32</v>
      </c>
      <c r="AT57" s="7">
        <v>0.3333</v>
      </c>
      <c r="AU57" s="7">
        <v>0.4246</v>
      </c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>
        <v>0.8275</v>
      </c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 t="s">
        <v>229</v>
      </c>
      <c r="BJ57" s="4">
        <v>8</v>
      </c>
      <c r="BK57" s="8">
        <v>430.68</v>
      </c>
      <c r="BL57" s="2" t="s">
        <v>1059</v>
      </c>
      <c r="BM57" s="7">
        <v>1</v>
      </c>
      <c r="BN57" s="7">
        <v>1</v>
      </c>
      <c r="BO57" s="4">
        <v>1</v>
      </c>
      <c r="BP57" s="8">
        <v>55.2</v>
      </c>
      <c r="BQ57" s="4"/>
      <c r="BR57" s="8"/>
      <c r="BS57" s="7"/>
      <c r="BT57" s="7"/>
      <c r="BU57" s="2" t="s">
        <v>239</v>
      </c>
      <c r="BV57" s="2" t="s">
        <v>226</v>
      </c>
      <c r="BW57" s="2" t="s">
        <v>229</v>
      </c>
      <c r="BX57" s="2" t="s">
        <v>1045</v>
      </c>
      <c r="BY57" s="2" t="s">
        <v>241</v>
      </c>
      <c r="BZ57" s="2" t="s">
        <v>229</v>
      </c>
      <c r="CA57" s="4">
        <v>3</v>
      </c>
      <c r="CB57" s="8">
        <v>160.92</v>
      </c>
      <c r="CC57" s="4">
        <v>3</v>
      </c>
      <c r="CD57" s="8">
        <v>160.92</v>
      </c>
      <c r="CE57" s="7"/>
      <c r="CF57" s="7"/>
      <c r="CG57" s="2" t="s">
        <v>239</v>
      </c>
      <c r="CH57" s="2" t="s">
        <v>226</v>
      </c>
      <c r="CI57" s="2" t="s">
        <v>977</v>
      </c>
      <c r="CJ57" s="2" t="s">
        <v>1060</v>
      </c>
      <c r="CK57" s="2" t="s">
        <v>241</v>
      </c>
      <c r="CL57" s="2" t="s">
        <v>229</v>
      </c>
      <c r="CM57" s="4">
        <v>4</v>
      </c>
      <c r="CN57" s="8">
        <v>214.56</v>
      </c>
      <c r="CO57" s="4"/>
      <c r="CP57" s="8"/>
      <c r="CQ57" s="7"/>
      <c r="CR57" s="7"/>
      <c r="CS57" s="2" t="s">
        <v>239</v>
      </c>
      <c r="CT57" s="2" t="s">
        <v>226</v>
      </c>
      <c r="CU57" s="2" t="s">
        <v>1047</v>
      </c>
      <c r="CV57" s="2" t="s">
        <v>1035</v>
      </c>
      <c r="CW57" s="2" t="s">
        <v>241</v>
      </c>
      <c r="CX57" s="2" t="s">
        <v>229</v>
      </c>
      <c r="CY57" s="4"/>
      <c r="CZ57" s="8"/>
      <c r="DA57" s="4">
        <v>3</v>
      </c>
      <c r="DB57" s="8">
        <v>141.4</v>
      </c>
      <c r="DC57" s="7">
        <v>-1</v>
      </c>
      <c r="DD57" s="7">
        <v>-1</v>
      </c>
      <c r="DE57" s="2" t="s">
        <v>239</v>
      </c>
      <c r="DF57" s="2" t="s">
        <v>226</v>
      </c>
      <c r="DG57" s="2" t="s">
        <v>1049</v>
      </c>
      <c r="DH57" s="2" t="s">
        <v>835</v>
      </c>
      <c r="DI57" s="2" t="s">
        <v>263</v>
      </c>
      <c r="DJ57" s="2" t="s">
        <v>229</v>
      </c>
      <c r="DK57" s="4"/>
      <c r="DL57" s="8"/>
      <c r="DM57" s="4"/>
      <c r="DN57" s="8"/>
      <c r="DO57" s="7"/>
      <c r="DP57" s="7"/>
      <c r="DQ57" s="2" t="s">
        <v>239</v>
      </c>
      <c r="DR57" s="2" t="s">
        <v>226</v>
      </c>
      <c r="DS57" s="2" t="s">
        <v>1051</v>
      </c>
      <c r="DT57" s="2" t="s">
        <v>1061</v>
      </c>
      <c r="DU57" s="2" t="s">
        <v>241</v>
      </c>
      <c r="DV57" s="2" t="s">
        <v>229</v>
      </c>
      <c r="DW57" s="4"/>
      <c r="DX57" s="8"/>
      <c r="DY57" s="4"/>
      <c r="DZ57" s="8"/>
      <c r="EA57" s="7"/>
      <c r="EB57" s="7"/>
      <c r="EC57" s="2" t="s">
        <v>239</v>
      </c>
      <c r="ED57" s="2" t="s">
        <v>226</v>
      </c>
      <c r="EE57" s="2" t="s">
        <v>334</v>
      </c>
      <c r="EF57" s="2" t="s">
        <v>229</v>
      </c>
      <c r="EG57" s="2" t="s">
        <v>241</v>
      </c>
      <c r="EH57" s="2" t="s">
        <v>229</v>
      </c>
      <c r="EI57" s="4"/>
      <c r="EJ57" s="8"/>
      <c r="EK57" s="4"/>
      <c r="EL57" s="8"/>
      <c r="EM57" s="7"/>
      <c r="EN57" s="7"/>
      <c r="EO57" s="2" t="s">
        <v>239</v>
      </c>
      <c r="EP57" s="2" t="s">
        <v>226</v>
      </c>
      <c r="EQ57" s="2" t="s">
        <v>1052</v>
      </c>
      <c r="ER57" s="2" t="s">
        <v>1062</v>
      </c>
      <c r="ES57" s="2" t="s">
        <v>241</v>
      </c>
      <c r="ET57" s="2" t="s">
        <v>229</v>
      </c>
      <c r="EU57" s="4"/>
      <c r="EV57" s="8"/>
      <c r="EW57" s="4"/>
      <c r="EX57" s="8"/>
      <c r="EY57" s="7"/>
      <c r="EZ57" s="7"/>
      <c r="FA57" s="2" t="s">
        <v>239</v>
      </c>
      <c r="FB57" s="2" t="s">
        <v>226</v>
      </c>
      <c r="FC57" s="2" t="s">
        <v>1053</v>
      </c>
      <c r="FD57" s="2" t="s">
        <v>404</v>
      </c>
      <c r="FE57" s="2" t="s">
        <v>241</v>
      </c>
      <c r="FF57" s="2" t="s">
        <v>229</v>
      </c>
      <c r="FG57" s="4"/>
      <c r="FH57" s="8"/>
      <c r="FI57" s="4"/>
      <c r="FJ57" s="8"/>
      <c r="FK57" s="7"/>
      <c r="FL57" s="7"/>
      <c r="FM57" s="2" t="s">
        <v>239</v>
      </c>
      <c r="FN57" s="2" t="s">
        <v>226</v>
      </c>
      <c r="FO57" s="2" t="s">
        <v>1054</v>
      </c>
      <c r="FP57" s="2" t="s">
        <v>229</v>
      </c>
      <c r="FQ57" s="2" t="s">
        <v>241</v>
      </c>
      <c r="FR57" s="2" t="s">
        <v>229</v>
      </c>
      <c r="FS57" s="4"/>
      <c r="FT57" s="8"/>
      <c r="FU57" s="4"/>
      <c r="FV57" s="8"/>
      <c r="FW57" s="7"/>
      <c r="FX57" s="7"/>
      <c r="FY57" s="2" t="s">
        <v>239</v>
      </c>
      <c r="FZ57" s="2" t="s">
        <v>226</v>
      </c>
      <c r="GA57" s="2" t="s">
        <v>327</v>
      </c>
      <c r="GB57" s="2" t="s">
        <v>383</v>
      </c>
      <c r="GC57" s="2" t="s">
        <v>241</v>
      </c>
      <c r="GD57" s="2" t="s">
        <v>229</v>
      </c>
      <c r="GE57" s="4"/>
      <c r="GF57" s="8"/>
      <c r="GG57" s="4"/>
      <c r="GH57" s="8"/>
      <c r="GI57" s="7"/>
      <c r="GJ57" s="7"/>
      <c r="GK57" s="2" t="s">
        <v>267</v>
      </c>
      <c r="GL57" s="2" t="s">
        <v>226</v>
      </c>
      <c r="GM57" s="2" t="s">
        <v>229</v>
      </c>
      <c r="GN57" s="2" t="s">
        <v>229</v>
      </c>
      <c r="GO57" s="2" t="s">
        <v>241</v>
      </c>
      <c r="GP57" s="2" t="s">
        <v>229</v>
      </c>
      <c r="GQ57" s="4"/>
      <c r="GR57" s="8"/>
      <c r="GS57" s="4"/>
      <c r="GT57" s="8"/>
      <c r="GU57" s="7"/>
      <c r="GV57" s="7"/>
      <c r="GW57" s="2" t="s">
        <v>239</v>
      </c>
      <c r="GX57" s="2" t="s">
        <v>226</v>
      </c>
      <c r="GY57" s="2" t="s">
        <v>632</v>
      </c>
      <c r="GZ57" s="2" t="s">
        <v>229</v>
      </c>
      <c r="HA57" s="2" t="s">
        <v>241</v>
      </c>
      <c r="HB57" s="2" t="s">
        <v>229</v>
      </c>
      <c r="HC57" s="4"/>
      <c r="HD57" s="8"/>
      <c r="HE57" s="4"/>
      <c r="HF57" s="8"/>
      <c r="HG57" s="7"/>
      <c r="HH57" s="7"/>
      <c r="HI57" s="2" t="s">
        <v>266</v>
      </c>
      <c r="HJ57" s="2" t="s">
        <v>226</v>
      </c>
      <c r="HK57" s="2" t="s">
        <v>229</v>
      </c>
      <c r="HL57" s="2" t="s">
        <v>229</v>
      </c>
      <c r="HM57" s="2" t="s">
        <v>241</v>
      </c>
      <c r="HN57" s="2" t="s">
        <v>229</v>
      </c>
      <c r="HO57" s="4"/>
      <c r="HP57" s="8"/>
      <c r="HQ57" s="4"/>
      <c r="HR57" s="8"/>
      <c r="HS57" s="7"/>
      <c r="HT57" s="7"/>
      <c r="HU57" s="2" t="s">
        <v>239</v>
      </c>
      <c r="HV57" s="2" t="s">
        <v>226</v>
      </c>
      <c r="HW57" s="2" t="s">
        <v>633</v>
      </c>
      <c r="HX57" s="2" t="s">
        <v>1063</v>
      </c>
      <c r="HY57" s="2" t="s">
        <v>241</v>
      </c>
      <c r="HZ57" s="2" t="s">
        <v>229</v>
      </c>
      <c r="IA57" s="4"/>
      <c r="IB57" s="8"/>
      <c r="IC57" s="4"/>
      <c r="ID57" s="8"/>
      <c r="IE57" s="7"/>
      <c r="IF57" s="7"/>
      <c r="IG57" s="2" t="s">
        <v>266</v>
      </c>
      <c r="IH57" s="2" t="s">
        <v>226</v>
      </c>
      <c r="II57" s="2" t="s">
        <v>229</v>
      </c>
      <c r="IJ57" s="2" t="s">
        <v>229</v>
      </c>
      <c r="IK57" s="2" t="s">
        <v>241</v>
      </c>
      <c r="IL57" s="2" t="s">
        <v>229</v>
      </c>
      <c r="IM57" s="4"/>
      <c r="IN57" s="8"/>
      <c r="IO57" s="4"/>
      <c r="IP57" s="8"/>
      <c r="IQ57" s="7"/>
      <c r="IR57" s="7"/>
      <c r="IS57" s="2" t="s">
        <v>272</v>
      </c>
      <c r="IT57" s="2" t="s">
        <v>226</v>
      </c>
      <c r="IU57" s="2" t="s">
        <v>229</v>
      </c>
      <c r="IV57" s="2" t="s">
        <v>229</v>
      </c>
      <c r="IW57" s="2" t="s">
        <v>241</v>
      </c>
      <c r="IX57" s="2" t="s">
        <v>229</v>
      </c>
      <c r="IY57" s="4"/>
      <c r="IZ57" s="8"/>
      <c r="JA57" s="4"/>
      <c r="JB57" s="8"/>
      <c r="JC57" s="7"/>
      <c r="JD57" s="7"/>
      <c r="JE57" s="2" t="s">
        <v>272</v>
      </c>
      <c r="JF57" s="2" t="s">
        <v>226</v>
      </c>
      <c r="JG57" s="2" t="s">
        <v>229</v>
      </c>
      <c r="JH57" s="2" t="s">
        <v>229</v>
      </c>
      <c r="JI57" s="2" t="s">
        <v>241</v>
      </c>
      <c r="JJ57" s="2" t="s">
        <v>229</v>
      </c>
      <c r="JK57" s="4"/>
      <c r="JL57" s="8"/>
      <c r="JM57" s="4"/>
      <c r="JN57" s="8"/>
      <c r="JO57" s="7"/>
      <c r="JP57" s="7"/>
      <c r="JQ57" s="2" t="s">
        <v>272</v>
      </c>
      <c r="JR57" s="2" t="s">
        <v>226</v>
      </c>
      <c r="JS57" s="2" t="s">
        <v>229</v>
      </c>
      <c r="JT57" s="2" t="s">
        <v>229</v>
      </c>
      <c r="JU57" s="2" t="s">
        <v>241</v>
      </c>
      <c r="JV57" s="2" t="s">
        <v>229</v>
      </c>
      <c r="JW57" s="4"/>
      <c r="JX57" s="8"/>
      <c r="JY57" s="4"/>
      <c r="JZ57" s="8"/>
      <c r="KA57" s="7"/>
      <c r="KB57" s="7"/>
      <c r="KC57" s="2" t="s">
        <v>272</v>
      </c>
      <c r="KD57" s="2" t="s">
        <v>226</v>
      </c>
      <c r="KE57" s="2" t="s">
        <v>229</v>
      </c>
      <c r="KF57" s="2" t="s">
        <v>229</v>
      </c>
      <c r="KG57" s="2" t="s">
        <v>241</v>
      </c>
      <c r="KH57" s="2" t="s">
        <v>229</v>
      </c>
      <c r="KI57" s="4"/>
      <c r="KJ57" s="8"/>
      <c r="KK57" s="4"/>
      <c r="KL57" s="8"/>
      <c r="KM57" s="7"/>
      <c r="KN57" s="7"/>
      <c r="KO57" s="2" t="s">
        <v>272</v>
      </c>
      <c r="KP57" s="2" t="s">
        <v>226</v>
      </c>
      <c r="KQ57" s="2" t="s">
        <v>229</v>
      </c>
      <c r="KR57" s="2" t="s">
        <v>229</v>
      </c>
      <c r="KS57" s="2" t="s">
        <v>241</v>
      </c>
      <c r="KT57" s="2" t="s">
        <v>229</v>
      </c>
      <c r="KU57" s="4"/>
      <c r="KV57" s="8"/>
      <c r="KW57" s="4"/>
      <c r="KX57" s="8"/>
      <c r="KY57" s="7"/>
      <c r="KZ57" s="7"/>
      <c r="LA57" s="2" t="s">
        <v>272</v>
      </c>
      <c r="LB57" s="2" t="s">
        <v>226</v>
      </c>
      <c r="LC57" s="2" t="s">
        <v>229</v>
      </c>
      <c r="LD57" s="2" t="s">
        <v>229</v>
      </c>
      <c r="LE57" s="2" t="s">
        <v>241</v>
      </c>
      <c r="LF57" s="2" t="s">
        <v>229</v>
      </c>
      <c r="LG57" s="4"/>
      <c r="LH57" s="8"/>
      <c r="LI57" s="4"/>
      <c r="LJ57" s="8"/>
      <c r="LK57" s="7"/>
      <c r="LL57" s="7"/>
      <c r="LM57" s="2" t="s">
        <v>229</v>
      </c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239</v>
      </c>
      <c r="LZ57" s="2" t="s">
        <v>275</v>
      </c>
      <c r="MA57" s="2" t="s">
        <v>1056</v>
      </c>
      <c r="MB57" s="2" t="s">
        <v>1064</v>
      </c>
      <c r="MC57" s="2" t="s">
        <v>241</v>
      </c>
      <c r="MD57" s="2" t="s">
        <v>229</v>
      </c>
      <c r="ME57" s="4"/>
      <c r="MF57" s="8"/>
      <c r="MG57" s="4"/>
      <c r="MH57" s="8"/>
      <c r="MI57" s="7"/>
      <c r="MJ57" s="7"/>
      <c r="MK57" s="2" t="s">
        <v>272</v>
      </c>
      <c r="ML57" s="2" t="s">
        <v>226</v>
      </c>
      <c r="MM57" s="2" t="s">
        <v>229</v>
      </c>
      <c r="MN57" s="2" t="s">
        <v>229</v>
      </c>
      <c r="MO57" s="2" t="s">
        <v>241</v>
      </c>
      <c r="MP57" s="2" t="s">
        <v>229</v>
      </c>
      <c r="MQ57" s="4"/>
      <c r="MR57" s="8"/>
      <c r="MS57" s="4"/>
      <c r="MT57" s="8"/>
      <c r="MU57" s="7"/>
      <c r="MV57" s="7"/>
      <c r="MW57" s="2" t="s">
        <v>239</v>
      </c>
      <c r="MX57" s="2" t="s">
        <v>226</v>
      </c>
      <c r="MY57" s="2" t="s">
        <v>460</v>
      </c>
      <c r="MZ57" s="2" t="s">
        <v>229</v>
      </c>
      <c r="NA57" s="2" t="s">
        <v>241</v>
      </c>
      <c r="NB57" s="2" t="s">
        <v>229</v>
      </c>
      <c r="NC57" s="4"/>
      <c r="ND57" s="8"/>
      <c r="NE57" s="4"/>
      <c r="NF57" s="8"/>
      <c r="NG57" s="7"/>
      <c r="NH57" s="7"/>
      <c r="NI57" s="2" t="s">
        <v>239</v>
      </c>
      <c r="NJ57" s="2" t="s">
        <v>260</v>
      </c>
      <c r="NK57" s="2" t="s">
        <v>1054</v>
      </c>
      <c r="NL57" s="2" t="s">
        <v>835</v>
      </c>
      <c r="NM57" s="2" t="s">
        <v>241</v>
      </c>
      <c r="NN57" s="2" t="s">
        <v>229</v>
      </c>
      <c r="NO57" s="4"/>
      <c r="NP57" s="8"/>
      <c r="NQ57" s="4"/>
      <c r="NR57" s="8"/>
      <c r="NS57" s="7"/>
      <c r="NT57" s="7"/>
      <c r="NU57" s="2" t="s">
        <v>272</v>
      </c>
      <c r="NV57" s="2" t="s">
        <v>226</v>
      </c>
      <c r="NW57" s="2" t="s">
        <v>229</v>
      </c>
      <c r="NX57" s="2" t="s">
        <v>229</v>
      </c>
      <c r="NY57" s="2" t="s">
        <v>241</v>
      </c>
      <c r="NZ57" s="2" t="s">
        <v>229</v>
      </c>
      <c r="OA57" s="4"/>
      <c r="OB57" s="8"/>
      <c r="OC57" s="4"/>
      <c r="OD57" s="8"/>
      <c r="OE57" s="7"/>
      <c r="OF57" s="7"/>
      <c r="OG57" s="2" t="s">
        <v>239</v>
      </c>
      <c r="OH57" s="2" t="s">
        <v>226</v>
      </c>
      <c r="OI57" s="2" t="s">
        <v>229</v>
      </c>
      <c r="OJ57" s="2" t="s">
        <v>229</v>
      </c>
      <c r="OK57" s="2" t="s">
        <v>241</v>
      </c>
      <c r="OL57" s="2" t="s">
        <v>229</v>
      </c>
      <c r="OM57" s="4"/>
      <c r="ON57" s="8"/>
      <c r="OO57" s="4"/>
      <c r="OP57" s="8"/>
      <c r="OQ57" s="7"/>
      <c r="OR57" s="7"/>
      <c r="OS57" s="2" t="s">
        <v>229</v>
      </c>
      <c r="OT57" s="2" t="s">
        <v>229</v>
      </c>
      <c r="OU57" s="2" t="s">
        <v>229</v>
      </c>
      <c r="OV57" s="2" t="s">
        <v>229</v>
      </c>
      <c r="OW57" s="2" t="s">
        <v>229</v>
      </c>
      <c r="OX57" s="2" t="s">
        <v>229</v>
      </c>
      <c r="OY57" s="4"/>
      <c r="OZ57" s="8"/>
      <c r="PA57" s="4"/>
      <c r="PB57" s="8"/>
      <c r="PC57" s="7"/>
      <c r="PD57" s="7"/>
      <c r="PE57" s="2" t="s">
        <v>281</v>
      </c>
      <c r="PF57" s="2" t="s">
        <v>226</v>
      </c>
      <c r="PG57" s="2" t="s">
        <v>229</v>
      </c>
      <c r="PH57" s="2" t="s">
        <v>229</v>
      </c>
      <c r="PI57" s="2" t="s">
        <v>241</v>
      </c>
      <c r="PJ57" s="2" t="s">
        <v>229</v>
      </c>
      <c r="PK57" s="4"/>
      <c r="PL57" s="8"/>
      <c r="PM57" s="4"/>
      <c r="PN57" s="8"/>
      <c r="PO57" s="7"/>
      <c r="PP57" s="7"/>
      <c r="PQ57" s="2" t="s">
        <v>272</v>
      </c>
      <c r="PR57" s="2" t="s">
        <v>275</v>
      </c>
      <c r="PS57" s="2" t="s">
        <v>229</v>
      </c>
      <c r="PT57" s="2" t="s">
        <v>229</v>
      </c>
      <c r="PU57" s="2" t="s">
        <v>241</v>
      </c>
      <c r="PV57" s="2" t="s">
        <v>229</v>
      </c>
      <c r="PW57" s="4"/>
      <c r="PX57" s="8"/>
      <c r="PY57" s="4"/>
      <c r="PZ57" s="8"/>
      <c r="QA57" s="7"/>
      <c r="QB57" s="7"/>
      <c r="QC57" s="2" t="s">
        <v>281</v>
      </c>
      <c r="QD57" s="2" t="s">
        <v>226</v>
      </c>
      <c r="QE57" s="2" t="s">
        <v>229</v>
      </c>
      <c r="QF57" s="2" t="s">
        <v>229</v>
      </c>
      <c r="QG57" s="2" t="s">
        <v>241</v>
      </c>
      <c r="QH57" s="2" t="s">
        <v>229</v>
      </c>
      <c r="QI57" s="4"/>
      <c r="QJ57" s="8"/>
      <c r="QK57" s="4"/>
      <c r="QL57" s="8"/>
      <c r="QM57" s="7"/>
      <c r="QN57" s="7"/>
      <c r="QO57" s="2" t="s">
        <v>229</v>
      </c>
      <c r="QP57" s="2" t="s">
        <v>229</v>
      </c>
      <c r="QQ57" s="2" t="s">
        <v>229</v>
      </c>
      <c r="QR57" s="2" t="s">
        <v>229</v>
      </c>
      <c r="QS57" s="2" t="s">
        <v>229</v>
      </c>
      <c r="QT57" s="2" t="s">
        <v>229</v>
      </c>
      <c r="QU57" s="4"/>
      <c r="QV57" s="8"/>
      <c r="QW57" s="4"/>
      <c r="QX57" s="8"/>
      <c r="QY57" s="7"/>
      <c r="QZ57" s="7"/>
      <c r="RA57" s="2" t="s">
        <v>239</v>
      </c>
      <c r="RB57" s="2" t="s">
        <v>275</v>
      </c>
      <c r="RC57" s="2" t="s">
        <v>338</v>
      </c>
      <c r="RD57" s="2" t="s">
        <v>229</v>
      </c>
      <c r="RE57" s="2" t="s">
        <v>241</v>
      </c>
      <c r="RF57" s="2" t="s">
        <v>229</v>
      </c>
      <c r="RG57" s="4"/>
      <c r="RH57" s="8"/>
      <c r="RI57" s="4"/>
      <c r="RJ57" s="8"/>
      <c r="RK57" s="7"/>
      <c r="RL57" s="7"/>
      <c r="RM57" s="2" t="s">
        <v>272</v>
      </c>
      <c r="RN57" s="2" t="s">
        <v>226</v>
      </c>
      <c r="RO57" s="2" t="s">
        <v>229</v>
      </c>
      <c r="RP57" s="2" t="s">
        <v>229</v>
      </c>
      <c r="RQ57" s="2" t="s">
        <v>241</v>
      </c>
      <c r="RR57" s="2" t="s">
        <v>229</v>
      </c>
      <c r="RS57" s="4"/>
      <c r="RT57" s="8"/>
      <c r="RU57" s="4"/>
      <c r="RV57" s="8"/>
      <c r="RW57" s="7"/>
      <c r="RX57" s="7"/>
      <c r="RY57" s="2" t="s">
        <v>272</v>
      </c>
      <c r="RZ57" s="2" t="s">
        <v>275</v>
      </c>
      <c r="SA57" s="2" t="s">
        <v>229</v>
      </c>
      <c r="SB57" s="2" t="s">
        <v>229</v>
      </c>
      <c r="SC57" s="2" t="s">
        <v>241</v>
      </c>
      <c r="SD57" s="2" t="s">
        <v>229</v>
      </c>
      <c r="SE57" s="4">
        <v>94</v>
      </c>
      <c r="SF57" s="4"/>
      <c r="SG57" s="4"/>
      <c r="SH57" s="4"/>
      <c r="SI57" s="4">
        <v>14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</row>
    <row r="58">
      <c r="A58" s="2" t="s">
        <v>1065</v>
      </c>
      <c r="B58" s="2" t="s">
        <v>216</v>
      </c>
      <c r="C58" s="2" t="s">
        <v>217</v>
      </c>
      <c r="D58" s="2" t="s">
        <v>218</v>
      </c>
      <c r="E58" s="2" t="s">
        <v>219</v>
      </c>
      <c r="F58" s="2" t="s">
        <v>1066</v>
      </c>
      <c r="G58" s="2" t="s">
        <v>1067</v>
      </c>
      <c r="H58" s="2" t="s">
        <v>1068</v>
      </c>
      <c r="I58" s="2" t="s">
        <v>1069</v>
      </c>
      <c r="J58" s="2" t="s">
        <v>224</v>
      </c>
      <c r="K58" s="2" t="s">
        <v>1070</v>
      </c>
      <c r="L58" s="3">
        <v>31.25</v>
      </c>
      <c r="M58" s="3">
        <v>32.81</v>
      </c>
      <c r="N58" s="3">
        <v>69.99</v>
      </c>
      <c r="O58" s="2" t="s">
        <v>226</v>
      </c>
      <c r="P58" s="2" t="s">
        <v>227</v>
      </c>
      <c r="Q58" s="2" t="s">
        <v>228</v>
      </c>
      <c r="R58" s="2" t="s">
        <v>229</v>
      </c>
      <c r="S58" s="2" t="s">
        <v>1071</v>
      </c>
      <c r="T58" s="2" t="s">
        <v>684</v>
      </c>
      <c r="U58" s="2" t="s">
        <v>232</v>
      </c>
      <c r="V58" s="2" t="s">
        <v>1008</v>
      </c>
      <c r="W58" s="2" t="s">
        <v>686</v>
      </c>
      <c r="X58" s="2" t="s">
        <v>1009</v>
      </c>
      <c r="Y58" s="2" t="s">
        <v>467</v>
      </c>
      <c r="Z58" s="4">
        <v>659</v>
      </c>
      <c r="AA58" s="4">
        <f>=ROUNDDOWN(10.6290322580645,0)</f>
      </c>
      <c r="AB58" s="5">
        <v>62</v>
      </c>
      <c r="AC58" s="2" t="s">
        <v>1072</v>
      </c>
      <c r="AD58" s="4">
        <v>70</v>
      </c>
      <c r="AE58" s="4">
        <v>1290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>
        <v>34</v>
      </c>
      <c r="AQ58" s="8">
        <v>1204.61</v>
      </c>
      <c r="AR58" s="4">
        <v>17</v>
      </c>
      <c r="AS58" s="8">
        <v>585.4</v>
      </c>
      <c r="AT58" s="7">
        <v>1</v>
      </c>
      <c r="AU58" s="7">
        <v>1.0578</v>
      </c>
      <c r="AV58" s="4">
        <v>88</v>
      </c>
      <c r="AW58" s="8">
        <v>3427.34</v>
      </c>
      <c r="AX58" s="4">
        <v>67</v>
      </c>
      <c r="AY58" s="8">
        <v>2657.17</v>
      </c>
      <c r="AZ58" s="7">
        <v>0.3134</v>
      </c>
      <c r="BA58" s="7">
        <v>0.2898</v>
      </c>
      <c r="BB58" s="7">
        <v>0.3515</v>
      </c>
      <c r="BC58" s="4">
        <v>116</v>
      </c>
      <c r="BD58" s="8">
        <v>4530.62</v>
      </c>
      <c r="BE58" s="4">
        <v>67</v>
      </c>
      <c r="BF58" s="8">
        <v>2657.17</v>
      </c>
      <c r="BG58" s="7">
        <v>0.7313</v>
      </c>
      <c r="BH58" s="7">
        <v>0.7051</v>
      </c>
      <c r="BI58" s="7">
        <v>0.7565</v>
      </c>
      <c r="BJ58" s="4">
        <v>34</v>
      </c>
      <c r="BK58" s="8">
        <v>1204.61</v>
      </c>
      <c r="BL58" s="2" t="s">
        <v>1073</v>
      </c>
      <c r="BM58" s="7">
        <v>1</v>
      </c>
      <c r="BN58" s="7">
        <v>1</v>
      </c>
      <c r="BO58" s="4">
        <v>20</v>
      </c>
      <c r="BP58" s="8">
        <v>718.8</v>
      </c>
      <c r="BQ58" s="4"/>
      <c r="BR58" s="8"/>
      <c r="BS58" s="7"/>
      <c r="BT58" s="7"/>
      <c r="BU58" s="2" t="s">
        <v>239</v>
      </c>
      <c r="BV58" s="2" t="s">
        <v>226</v>
      </c>
      <c r="BW58" s="2" t="s">
        <v>229</v>
      </c>
      <c r="BX58" s="2" t="s">
        <v>1074</v>
      </c>
      <c r="BY58" s="2" t="s">
        <v>241</v>
      </c>
      <c r="BZ58" s="2" t="s">
        <v>229</v>
      </c>
      <c r="CA58" s="4">
        <v>6</v>
      </c>
      <c r="CB58" s="8">
        <v>212.64</v>
      </c>
      <c r="CC58" s="4">
        <v>5</v>
      </c>
      <c r="CD58" s="8">
        <v>177.2</v>
      </c>
      <c r="CE58" s="7">
        <v>0.2</v>
      </c>
      <c r="CF58" s="7">
        <v>0.2</v>
      </c>
      <c r="CG58" s="2" t="s">
        <v>239</v>
      </c>
      <c r="CH58" s="2" t="s">
        <v>226</v>
      </c>
      <c r="CI58" s="2" t="s">
        <v>299</v>
      </c>
      <c r="CJ58" s="2" t="s">
        <v>364</v>
      </c>
      <c r="CK58" s="2" t="s">
        <v>241</v>
      </c>
      <c r="CL58" s="2" t="s">
        <v>229</v>
      </c>
      <c r="CM58" s="4">
        <v>1</v>
      </c>
      <c r="CN58" s="8">
        <v>35.44</v>
      </c>
      <c r="CO58" s="4"/>
      <c r="CP58" s="8"/>
      <c r="CQ58" s="7"/>
      <c r="CR58" s="7"/>
      <c r="CS58" s="2" t="s">
        <v>239</v>
      </c>
      <c r="CT58" s="2" t="s">
        <v>226</v>
      </c>
      <c r="CU58" s="2" t="s">
        <v>467</v>
      </c>
      <c r="CV58" s="2" t="s">
        <v>1075</v>
      </c>
      <c r="CW58" s="2" t="s">
        <v>241</v>
      </c>
      <c r="CX58" s="2" t="s">
        <v>229</v>
      </c>
      <c r="CY58" s="4">
        <v>3</v>
      </c>
      <c r="CZ58" s="8">
        <v>103.35</v>
      </c>
      <c r="DA58" s="4">
        <v>3</v>
      </c>
      <c r="DB58" s="8">
        <v>103.35</v>
      </c>
      <c r="DC58" s="7"/>
      <c r="DD58" s="7"/>
      <c r="DE58" s="2" t="s">
        <v>239</v>
      </c>
      <c r="DF58" s="2" t="s">
        <v>226</v>
      </c>
      <c r="DG58" s="2" t="s">
        <v>332</v>
      </c>
      <c r="DH58" s="2" t="s">
        <v>1076</v>
      </c>
      <c r="DI58" s="2" t="s">
        <v>241</v>
      </c>
      <c r="DJ58" s="2" t="s">
        <v>229</v>
      </c>
      <c r="DK58" s="4">
        <v>2</v>
      </c>
      <c r="DL58" s="8">
        <v>65.62</v>
      </c>
      <c r="DM58" s="4"/>
      <c r="DN58" s="8"/>
      <c r="DO58" s="7"/>
      <c r="DP58" s="7"/>
      <c r="DQ58" s="2" t="s">
        <v>239</v>
      </c>
      <c r="DR58" s="2" t="s">
        <v>226</v>
      </c>
      <c r="DS58" s="2" t="s">
        <v>493</v>
      </c>
      <c r="DT58" s="2" t="s">
        <v>392</v>
      </c>
      <c r="DU58" s="2" t="s">
        <v>241</v>
      </c>
      <c r="DV58" s="2" t="s">
        <v>229</v>
      </c>
      <c r="DW58" s="4"/>
      <c r="DX58" s="8"/>
      <c r="DY58" s="4"/>
      <c r="DZ58" s="8"/>
      <c r="EA58" s="7"/>
      <c r="EB58" s="7"/>
      <c r="EC58" s="2" t="s">
        <v>239</v>
      </c>
      <c r="ED58" s="2" t="s">
        <v>226</v>
      </c>
      <c r="EE58" s="2" t="s">
        <v>1077</v>
      </c>
      <c r="EF58" s="2" t="s">
        <v>1078</v>
      </c>
      <c r="EG58" s="2" t="s">
        <v>241</v>
      </c>
      <c r="EH58" s="2" t="s">
        <v>229</v>
      </c>
      <c r="EI58" s="4"/>
      <c r="EJ58" s="8"/>
      <c r="EK58" s="4"/>
      <c r="EL58" s="8"/>
      <c r="EM58" s="7"/>
      <c r="EN58" s="7"/>
      <c r="EO58" s="2" t="s">
        <v>239</v>
      </c>
      <c r="EP58" s="2" t="s">
        <v>226</v>
      </c>
      <c r="EQ58" s="2" t="s">
        <v>377</v>
      </c>
      <c r="ER58" s="2" t="s">
        <v>323</v>
      </c>
      <c r="ES58" s="2" t="s">
        <v>241</v>
      </c>
      <c r="ET58" s="2" t="s">
        <v>229</v>
      </c>
      <c r="EU58" s="4">
        <v>2</v>
      </c>
      <c r="EV58" s="8">
        <v>68.76</v>
      </c>
      <c r="EW58" s="4">
        <v>4</v>
      </c>
      <c r="EX58" s="8">
        <v>137.52</v>
      </c>
      <c r="EY58" s="7">
        <v>-0.5</v>
      </c>
      <c r="EZ58" s="7">
        <v>-0.5</v>
      </c>
      <c r="FA58" s="2" t="s">
        <v>239</v>
      </c>
      <c r="FB58" s="2" t="s">
        <v>226</v>
      </c>
      <c r="FC58" s="2" t="s">
        <v>558</v>
      </c>
      <c r="FD58" s="2" t="s">
        <v>365</v>
      </c>
      <c r="FE58" s="2" t="s">
        <v>241</v>
      </c>
      <c r="FF58" s="2" t="s">
        <v>229</v>
      </c>
      <c r="FG58" s="4"/>
      <c r="FH58" s="8"/>
      <c r="FI58" s="4"/>
      <c r="FJ58" s="8"/>
      <c r="FK58" s="7"/>
      <c r="FL58" s="7"/>
      <c r="FM58" s="2" t="s">
        <v>239</v>
      </c>
      <c r="FN58" s="2" t="s">
        <v>226</v>
      </c>
      <c r="FO58" s="2" t="s">
        <v>467</v>
      </c>
      <c r="FP58" s="2" t="s">
        <v>1079</v>
      </c>
      <c r="FQ58" s="2" t="s">
        <v>241</v>
      </c>
      <c r="FR58" s="2" t="s">
        <v>229</v>
      </c>
      <c r="FS58" s="4"/>
      <c r="FT58" s="8"/>
      <c r="FU58" s="4"/>
      <c r="FV58" s="8"/>
      <c r="FW58" s="7"/>
      <c r="FX58" s="7"/>
      <c r="FY58" s="2" t="s">
        <v>239</v>
      </c>
      <c r="FZ58" s="2" t="s">
        <v>226</v>
      </c>
      <c r="GA58" s="2" t="s">
        <v>327</v>
      </c>
      <c r="GB58" s="2" t="s">
        <v>229</v>
      </c>
      <c r="GC58" s="2" t="s">
        <v>241</v>
      </c>
      <c r="GD58" s="2" t="s">
        <v>229</v>
      </c>
      <c r="GE58" s="4"/>
      <c r="GF58" s="8"/>
      <c r="GG58" s="4">
        <v>3</v>
      </c>
      <c r="GH58" s="8">
        <v>98.43</v>
      </c>
      <c r="GI58" s="7">
        <v>-1</v>
      </c>
      <c r="GJ58" s="7">
        <v>-1</v>
      </c>
      <c r="GK58" s="2" t="s">
        <v>239</v>
      </c>
      <c r="GL58" s="2" t="s">
        <v>226</v>
      </c>
      <c r="GM58" s="2" t="s">
        <v>1080</v>
      </c>
      <c r="GN58" s="2" t="s">
        <v>475</v>
      </c>
      <c r="GO58" s="2" t="s">
        <v>241</v>
      </c>
      <c r="GP58" s="2" t="s">
        <v>229</v>
      </c>
      <c r="GQ58" s="4"/>
      <c r="GR58" s="8"/>
      <c r="GS58" s="4">
        <v>1</v>
      </c>
      <c r="GT58" s="8">
        <v>34.45</v>
      </c>
      <c r="GU58" s="7">
        <v>-1</v>
      </c>
      <c r="GV58" s="7">
        <v>-1</v>
      </c>
      <c r="GW58" s="2" t="s">
        <v>239</v>
      </c>
      <c r="GX58" s="2" t="s">
        <v>226</v>
      </c>
      <c r="GY58" s="2" t="s">
        <v>403</v>
      </c>
      <c r="GZ58" s="2" t="s">
        <v>1081</v>
      </c>
      <c r="HA58" s="2" t="s">
        <v>241</v>
      </c>
      <c r="HB58" s="2" t="s">
        <v>229</v>
      </c>
      <c r="HC58" s="4"/>
      <c r="HD58" s="8"/>
      <c r="HE58" s="4"/>
      <c r="HF58" s="8"/>
      <c r="HG58" s="7"/>
      <c r="HH58" s="7"/>
      <c r="HI58" s="2" t="s">
        <v>281</v>
      </c>
      <c r="HJ58" s="2" t="s">
        <v>226</v>
      </c>
      <c r="HK58" s="2" t="s">
        <v>229</v>
      </c>
      <c r="HL58" s="2" t="s">
        <v>229</v>
      </c>
      <c r="HM58" s="2" t="s">
        <v>241</v>
      </c>
      <c r="HN58" s="2" t="s">
        <v>263</v>
      </c>
      <c r="HO58" s="4"/>
      <c r="HP58" s="8"/>
      <c r="HQ58" s="4"/>
      <c r="HR58" s="8"/>
      <c r="HS58" s="7"/>
      <c r="HT58" s="7"/>
      <c r="HU58" s="2" t="s">
        <v>239</v>
      </c>
      <c r="HV58" s="2" t="s">
        <v>226</v>
      </c>
      <c r="HW58" s="2" t="s">
        <v>1022</v>
      </c>
      <c r="HX58" s="2" t="s">
        <v>639</v>
      </c>
      <c r="HY58" s="2" t="s">
        <v>241</v>
      </c>
      <c r="HZ58" s="2" t="s">
        <v>229</v>
      </c>
      <c r="IA58" s="4"/>
      <c r="IB58" s="8"/>
      <c r="IC58" s="4"/>
      <c r="ID58" s="8"/>
      <c r="IE58" s="7"/>
      <c r="IF58" s="7"/>
      <c r="IG58" s="2" t="s">
        <v>266</v>
      </c>
      <c r="IH58" s="2" t="s">
        <v>226</v>
      </c>
      <c r="II58" s="2" t="s">
        <v>229</v>
      </c>
      <c r="IJ58" s="2" t="s">
        <v>229</v>
      </c>
      <c r="IK58" s="2" t="s">
        <v>241</v>
      </c>
      <c r="IL58" s="2" t="s">
        <v>229</v>
      </c>
      <c r="IM58" s="4"/>
      <c r="IN58" s="8"/>
      <c r="IO58" s="4"/>
      <c r="IP58" s="8"/>
      <c r="IQ58" s="7"/>
      <c r="IR58" s="7"/>
      <c r="IS58" s="2" t="s">
        <v>239</v>
      </c>
      <c r="IT58" s="2" t="s">
        <v>226</v>
      </c>
      <c r="IU58" s="2" t="s">
        <v>1082</v>
      </c>
      <c r="IV58" s="2" t="s">
        <v>229</v>
      </c>
      <c r="IW58" s="2" t="s">
        <v>241</v>
      </c>
      <c r="IX58" s="2" t="s">
        <v>229</v>
      </c>
      <c r="IY58" s="4"/>
      <c r="IZ58" s="8"/>
      <c r="JA58" s="4"/>
      <c r="JB58" s="8"/>
      <c r="JC58" s="7"/>
      <c r="JD58" s="7"/>
      <c r="JE58" s="2" t="s">
        <v>267</v>
      </c>
      <c r="JF58" s="2" t="s">
        <v>226</v>
      </c>
      <c r="JG58" s="2" t="s">
        <v>229</v>
      </c>
      <c r="JH58" s="2" t="s">
        <v>229</v>
      </c>
      <c r="JI58" s="2" t="s">
        <v>241</v>
      </c>
      <c r="JJ58" s="2" t="s">
        <v>229</v>
      </c>
      <c r="JK58" s="4"/>
      <c r="JL58" s="8"/>
      <c r="JM58" s="4">
        <v>1</v>
      </c>
      <c r="JN58" s="8">
        <v>34.45</v>
      </c>
      <c r="JO58" s="7">
        <v>-1</v>
      </c>
      <c r="JP58" s="7">
        <v>-1</v>
      </c>
      <c r="JQ58" s="2" t="s">
        <v>239</v>
      </c>
      <c r="JR58" s="2" t="s">
        <v>226</v>
      </c>
      <c r="JS58" s="2" t="s">
        <v>1083</v>
      </c>
      <c r="JT58" s="2" t="s">
        <v>1084</v>
      </c>
      <c r="JU58" s="2" t="s">
        <v>241</v>
      </c>
      <c r="JV58" s="2" t="s">
        <v>229</v>
      </c>
      <c r="JW58" s="4"/>
      <c r="JX58" s="8"/>
      <c r="JY58" s="4"/>
      <c r="JZ58" s="8"/>
      <c r="KA58" s="7"/>
      <c r="KB58" s="7"/>
      <c r="KC58" s="2" t="s">
        <v>272</v>
      </c>
      <c r="KD58" s="2" t="s">
        <v>226</v>
      </c>
      <c r="KE58" s="2" t="s">
        <v>229</v>
      </c>
      <c r="KF58" s="2" t="s">
        <v>229</v>
      </c>
      <c r="KG58" s="2" t="s">
        <v>241</v>
      </c>
      <c r="KH58" s="2" t="s">
        <v>229</v>
      </c>
      <c r="KI58" s="4"/>
      <c r="KJ58" s="8"/>
      <c r="KK58" s="4"/>
      <c r="KL58" s="8"/>
      <c r="KM58" s="7"/>
      <c r="KN58" s="7"/>
      <c r="KO58" s="2" t="s">
        <v>272</v>
      </c>
      <c r="KP58" s="2" t="s">
        <v>226</v>
      </c>
      <c r="KQ58" s="2" t="s">
        <v>229</v>
      </c>
      <c r="KR58" s="2" t="s">
        <v>229</v>
      </c>
      <c r="KS58" s="2" t="s">
        <v>241</v>
      </c>
      <c r="KT58" s="2" t="s">
        <v>229</v>
      </c>
      <c r="KU58" s="4"/>
      <c r="KV58" s="8"/>
      <c r="KW58" s="4"/>
      <c r="KX58" s="8"/>
      <c r="KY58" s="7"/>
      <c r="KZ58" s="7"/>
      <c r="LA58" s="2" t="s">
        <v>272</v>
      </c>
      <c r="LB58" s="2" t="s">
        <v>226</v>
      </c>
      <c r="LC58" s="2" t="s">
        <v>229</v>
      </c>
      <c r="LD58" s="2" t="s">
        <v>229</v>
      </c>
      <c r="LE58" s="2" t="s">
        <v>241</v>
      </c>
      <c r="LF58" s="2" t="s">
        <v>229</v>
      </c>
      <c r="LG58" s="4"/>
      <c r="LH58" s="8"/>
      <c r="LI58" s="4"/>
      <c r="LJ58" s="8"/>
      <c r="LK58" s="7"/>
      <c r="LL58" s="7"/>
      <c r="LM58" s="2" t="s">
        <v>239</v>
      </c>
      <c r="LN58" s="2" t="s">
        <v>226</v>
      </c>
      <c r="LO58" s="2" t="s">
        <v>335</v>
      </c>
      <c r="LP58" s="2" t="s">
        <v>229</v>
      </c>
      <c r="LQ58" s="2" t="s">
        <v>241</v>
      </c>
      <c r="LR58" s="2" t="s">
        <v>229</v>
      </c>
      <c r="LS58" s="4"/>
      <c r="LT58" s="8"/>
      <c r="LU58" s="4"/>
      <c r="LV58" s="8"/>
      <c r="LW58" s="7"/>
      <c r="LX58" s="7"/>
      <c r="LY58" s="2" t="s">
        <v>239</v>
      </c>
      <c r="LZ58" s="2" t="s">
        <v>275</v>
      </c>
      <c r="MA58" s="2" t="s">
        <v>331</v>
      </c>
      <c r="MB58" s="2" t="s">
        <v>390</v>
      </c>
      <c r="MC58" s="2" t="s">
        <v>241</v>
      </c>
      <c r="MD58" s="2" t="s">
        <v>229</v>
      </c>
      <c r="ME58" s="4"/>
      <c r="MF58" s="8"/>
      <c r="MG58" s="4"/>
      <c r="MH58" s="8"/>
      <c r="MI58" s="7"/>
      <c r="MJ58" s="7"/>
      <c r="MK58" s="2" t="s">
        <v>272</v>
      </c>
      <c r="ML58" s="2" t="s">
        <v>226</v>
      </c>
      <c r="MM58" s="2" t="s">
        <v>229</v>
      </c>
      <c r="MN58" s="2" t="s">
        <v>229</v>
      </c>
      <c r="MO58" s="2" t="s">
        <v>241</v>
      </c>
      <c r="MP58" s="2" t="s">
        <v>229</v>
      </c>
      <c r="MQ58" s="4"/>
      <c r="MR58" s="8"/>
      <c r="MS58" s="4"/>
      <c r="MT58" s="8"/>
      <c r="MU58" s="7"/>
      <c r="MV58" s="7"/>
      <c r="MW58" s="2" t="s">
        <v>239</v>
      </c>
      <c r="MX58" s="2" t="s">
        <v>226</v>
      </c>
      <c r="MY58" s="2" t="s">
        <v>279</v>
      </c>
      <c r="MZ58" s="2" t="s">
        <v>1085</v>
      </c>
      <c r="NA58" s="2" t="s">
        <v>241</v>
      </c>
      <c r="NB58" s="2" t="s">
        <v>229</v>
      </c>
      <c r="NC58" s="4"/>
      <c r="ND58" s="8"/>
      <c r="NE58" s="4"/>
      <c r="NF58" s="8"/>
      <c r="NG58" s="7"/>
      <c r="NH58" s="7"/>
      <c r="NI58" s="2" t="s">
        <v>239</v>
      </c>
      <c r="NJ58" s="2" t="s">
        <v>260</v>
      </c>
      <c r="NK58" s="2" t="s">
        <v>459</v>
      </c>
      <c r="NL58" s="2" t="s">
        <v>1086</v>
      </c>
      <c r="NM58" s="2" t="s">
        <v>241</v>
      </c>
      <c r="NN58" s="2" t="s">
        <v>229</v>
      </c>
      <c r="NO58" s="4"/>
      <c r="NP58" s="8"/>
      <c r="NQ58" s="4"/>
      <c r="NR58" s="8"/>
      <c r="NS58" s="7"/>
      <c r="NT58" s="7"/>
      <c r="NU58" s="2" t="s">
        <v>272</v>
      </c>
      <c r="NV58" s="2" t="s">
        <v>226</v>
      </c>
      <c r="NW58" s="2" t="s">
        <v>229</v>
      </c>
      <c r="NX58" s="2" t="s">
        <v>229</v>
      </c>
      <c r="NY58" s="2" t="s">
        <v>241</v>
      </c>
      <c r="NZ58" s="2" t="s">
        <v>229</v>
      </c>
      <c r="OA58" s="4"/>
      <c r="OB58" s="8"/>
      <c r="OC58" s="4"/>
      <c r="OD58" s="8"/>
      <c r="OE58" s="7"/>
      <c r="OF58" s="7"/>
      <c r="OG58" s="2" t="s">
        <v>239</v>
      </c>
      <c r="OH58" s="2" t="s">
        <v>226</v>
      </c>
      <c r="OI58" s="2" t="s">
        <v>229</v>
      </c>
      <c r="OJ58" s="2" t="s">
        <v>229</v>
      </c>
      <c r="OK58" s="2" t="s">
        <v>241</v>
      </c>
      <c r="OL58" s="2" t="s">
        <v>229</v>
      </c>
      <c r="OM58" s="4"/>
      <c r="ON58" s="8"/>
      <c r="OO58" s="4"/>
      <c r="OP58" s="8"/>
      <c r="OQ58" s="7"/>
      <c r="OR58" s="7"/>
      <c r="OS58" s="2" t="s">
        <v>229</v>
      </c>
      <c r="OT58" s="2" t="s">
        <v>229</v>
      </c>
      <c r="OU58" s="2" t="s">
        <v>229</v>
      </c>
      <c r="OV58" s="2" t="s">
        <v>229</v>
      </c>
      <c r="OW58" s="2" t="s">
        <v>229</v>
      </c>
      <c r="OX58" s="2" t="s">
        <v>229</v>
      </c>
      <c r="OY58" s="4"/>
      <c r="OZ58" s="8"/>
      <c r="PA58" s="4"/>
      <c r="PB58" s="8"/>
      <c r="PC58" s="7"/>
      <c r="PD58" s="7"/>
      <c r="PE58" s="2" t="s">
        <v>281</v>
      </c>
      <c r="PF58" s="2" t="s">
        <v>226</v>
      </c>
      <c r="PG58" s="2" t="s">
        <v>229</v>
      </c>
      <c r="PH58" s="2" t="s">
        <v>229</v>
      </c>
      <c r="PI58" s="2" t="s">
        <v>241</v>
      </c>
      <c r="PJ58" s="2" t="s">
        <v>229</v>
      </c>
      <c r="PK58" s="4"/>
      <c r="PL58" s="8"/>
      <c r="PM58" s="4"/>
      <c r="PN58" s="8"/>
      <c r="PO58" s="7"/>
      <c r="PP58" s="7"/>
      <c r="PQ58" s="2" t="s">
        <v>266</v>
      </c>
      <c r="PR58" s="2" t="s">
        <v>275</v>
      </c>
      <c r="PS58" s="2" t="s">
        <v>229</v>
      </c>
      <c r="PT58" s="2" t="s">
        <v>229</v>
      </c>
      <c r="PU58" s="2" t="s">
        <v>241</v>
      </c>
      <c r="PV58" s="2" t="s">
        <v>229</v>
      </c>
      <c r="PW58" s="4"/>
      <c r="PX58" s="8"/>
      <c r="PY58" s="4"/>
      <c r="PZ58" s="8"/>
      <c r="QA58" s="7"/>
      <c r="QB58" s="7"/>
      <c r="QC58" s="2" t="s">
        <v>281</v>
      </c>
      <c r="QD58" s="2" t="s">
        <v>226</v>
      </c>
      <c r="QE58" s="2" t="s">
        <v>229</v>
      </c>
      <c r="QF58" s="2" t="s">
        <v>229</v>
      </c>
      <c r="QG58" s="2" t="s">
        <v>241</v>
      </c>
      <c r="QH58" s="2" t="s">
        <v>229</v>
      </c>
      <c r="QI58" s="4"/>
      <c r="QJ58" s="8"/>
      <c r="QK58" s="4"/>
      <c r="QL58" s="8"/>
      <c r="QM58" s="7"/>
      <c r="QN58" s="7"/>
      <c r="QO58" s="2" t="s">
        <v>272</v>
      </c>
      <c r="QP58" s="2" t="s">
        <v>226</v>
      </c>
      <c r="QQ58" s="2" t="s">
        <v>229</v>
      </c>
      <c r="QR58" s="2" t="s">
        <v>229</v>
      </c>
      <c r="QS58" s="2" t="s">
        <v>241</v>
      </c>
      <c r="QT58" s="2" t="s">
        <v>229</v>
      </c>
      <c r="QU58" s="4"/>
      <c r="QV58" s="8"/>
      <c r="QW58" s="4"/>
      <c r="QX58" s="8"/>
      <c r="QY58" s="7"/>
      <c r="QZ58" s="7"/>
      <c r="RA58" s="2" t="s">
        <v>239</v>
      </c>
      <c r="RB58" s="2" t="s">
        <v>275</v>
      </c>
      <c r="RC58" s="2" t="s">
        <v>338</v>
      </c>
      <c r="RD58" s="2" t="s">
        <v>229</v>
      </c>
      <c r="RE58" s="2" t="s">
        <v>241</v>
      </c>
      <c r="RF58" s="2" t="s">
        <v>229</v>
      </c>
      <c r="RG58" s="4"/>
      <c r="RH58" s="8"/>
      <c r="RI58" s="4"/>
      <c r="RJ58" s="8"/>
      <c r="RK58" s="7"/>
      <c r="RL58" s="7"/>
      <c r="RM58" s="2" t="s">
        <v>229</v>
      </c>
      <c r="RN58" s="2" t="s">
        <v>229</v>
      </c>
      <c r="RO58" s="2" t="s">
        <v>229</v>
      </c>
      <c r="RP58" s="2" t="s">
        <v>229</v>
      </c>
      <c r="RQ58" s="2" t="s">
        <v>229</v>
      </c>
      <c r="RR58" s="2" t="s">
        <v>229</v>
      </c>
      <c r="RS58" s="4"/>
      <c r="RT58" s="8"/>
      <c r="RU58" s="4"/>
      <c r="RV58" s="8"/>
      <c r="RW58" s="7"/>
      <c r="RX58" s="7"/>
      <c r="RY58" s="2" t="s">
        <v>266</v>
      </c>
      <c r="RZ58" s="2" t="s">
        <v>275</v>
      </c>
      <c r="SA58" s="2" t="s">
        <v>229</v>
      </c>
      <c r="SB58" s="2" t="s">
        <v>229</v>
      </c>
      <c r="SC58" s="2" t="s">
        <v>241</v>
      </c>
      <c r="SD58" s="2" t="s">
        <v>229</v>
      </c>
      <c r="SE58" s="4">
        <v>546</v>
      </c>
      <c r="SF58" s="4"/>
      <c r="SG58" s="4"/>
      <c r="SH58" s="4"/>
      <c r="SI58" s="4">
        <v>113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>
        <v>70</v>
      </c>
      <c r="TS58" s="4"/>
      <c r="TT58" s="4"/>
      <c r="TU58" s="4"/>
      <c r="TV58" s="4"/>
      <c r="TW58" s="4">
        <v>120</v>
      </c>
      <c r="TX58" s="4"/>
      <c r="TY58" s="4"/>
      <c r="TZ58" s="4"/>
      <c r="UA58" s="4"/>
      <c r="UB58" s="4"/>
      <c r="UC58" s="4"/>
      <c r="UD58" s="4"/>
      <c r="UE58" s="4"/>
      <c r="UF58" s="4">
        <v>250</v>
      </c>
      <c r="UG58" s="4"/>
      <c r="UH58" s="4"/>
      <c r="UI58" s="4"/>
      <c r="UJ58" s="4"/>
      <c r="UK58" s="4"/>
      <c r="UL58" s="4"/>
      <c r="UM58" s="4"/>
      <c r="UN58" s="4">
        <v>100</v>
      </c>
      <c r="UO58" s="4"/>
      <c r="UP58" s="4"/>
      <c r="UQ58" s="4"/>
      <c r="UR58" s="4">
        <v>300</v>
      </c>
      <c r="US58" s="4"/>
      <c r="UT58" s="4"/>
      <c r="UU58" s="4"/>
      <c r="UV58" s="4">
        <v>450</v>
      </c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</row>
    <row r="59">
      <c r="A59" s="2" t="s">
        <v>1087</v>
      </c>
      <c r="B59" s="2" t="s">
        <v>216</v>
      </c>
      <c r="C59" s="2" t="s">
        <v>217</v>
      </c>
      <c r="D59" s="2" t="s">
        <v>218</v>
      </c>
      <c r="E59" s="2" t="s">
        <v>219</v>
      </c>
      <c r="F59" s="2" t="s">
        <v>1066</v>
      </c>
      <c r="G59" s="2" t="s">
        <v>1067</v>
      </c>
      <c r="H59" s="2" t="s">
        <v>1068</v>
      </c>
      <c r="I59" s="2" t="s">
        <v>1069</v>
      </c>
      <c r="J59" s="2" t="s">
        <v>285</v>
      </c>
      <c r="K59" s="2" t="s">
        <v>1070</v>
      </c>
      <c r="L59" s="3">
        <v>36.67</v>
      </c>
      <c r="M59" s="3">
        <v>38.5</v>
      </c>
      <c r="N59" s="3">
        <v>79.99</v>
      </c>
      <c r="O59" s="2" t="s">
        <v>226</v>
      </c>
      <c r="P59" s="2" t="s">
        <v>227</v>
      </c>
      <c r="Q59" s="2" t="s">
        <v>228</v>
      </c>
      <c r="R59" s="2" t="s">
        <v>229</v>
      </c>
      <c r="S59" s="2" t="s">
        <v>1071</v>
      </c>
      <c r="T59" s="2" t="s">
        <v>684</v>
      </c>
      <c r="U59" s="2" t="s">
        <v>286</v>
      </c>
      <c r="V59" s="2" t="s">
        <v>1008</v>
      </c>
      <c r="W59" s="2" t="s">
        <v>686</v>
      </c>
      <c r="X59" s="2" t="s">
        <v>1009</v>
      </c>
      <c r="Y59" s="2" t="s">
        <v>467</v>
      </c>
      <c r="Z59" s="4">
        <v>1201</v>
      </c>
      <c r="AA59" s="4">
        <f>=ROUNDDOWN(10.5350877192982,0)</f>
      </c>
      <c r="AB59" s="5">
        <v>114</v>
      </c>
      <c r="AC59" s="2" t="s">
        <v>1072</v>
      </c>
      <c r="AD59" s="4">
        <v>200</v>
      </c>
      <c r="AE59" s="4">
        <v>2130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>
        <v>48</v>
      </c>
      <c r="AQ59" s="8">
        <v>1956.68</v>
      </c>
      <c r="AR59" s="4">
        <v>50</v>
      </c>
      <c r="AS59" s="8">
        <v>2071.77</v>
      </c>
      <c r="AT59" s="7">
        <v>-0.04</v>
      </c>
      <c r="AU59" s="7">
        <v>-0.0556</v>
      </c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>
        <v>0.5709</v>
      </c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 t="s">
        <v>229</v>
      </c>
      <c r="BJ59" s="4">
        <v>48</v>
      </c>
      <c r="BK59" s="8">
        <v>1956.68</v>
      </c>
      <c r="BL59" s="2" t="s">
        <v>1088</v>
      </c>
      <c r="BM59" s="7">
        <v>1</v>
      </c>
      <c r="BN59" s="7">
        <v>1</v>
      </c>
      <c r="BO59" s="4">
        <v>6</v>
      </c>
      <c r="BP59" s="8">
        <v>253.02</v>
      </c>
      <c r="BQ59" s="4"/>
      <c r="BR59" s="8"/>
      <c r="BS59" s="7"/>
      <c r="BT59" s="7"/>
      <c r="BU59" s="2" t="s">
        <v>239</v>
      </c>
      <c r="BV59" s="2" t="s">
        <v>226</v>
      </c>
      <c r="BW59" s="2" t="s">
        <v>229</v>
      </c>
      <c r="BX59" s="2" t="s">
        <v>1074</v>
      </c>
      <c r="BY59" s="2" t="s">
        <v>241</v>
      </c>
      <c r="BZ59" s="2" t="s">
        <v>229</v>
      </c>
      <c r="CA59" s="4">
        <v>8</v>
      </c>
      <c r="CB59" s="8">
        <v>332.64</v>
      </c>
      <c r="CC59" s="4">
        <v>21</v>
      </c>
      <c r="CD59" s="8">
        <v>873.18</v>
      </c>
      <c r="CE59" s="7">
        <v>-0.619</v>
      </c>
      <c r="CF59" s="7">
        <v>-0.619</v>
      </c>
      <c r="CG59" s="2" t="s">
        <v>239</v>
      </c>
      <c r="CH59" s="2" t="s">
        <v>226</v>
      </c>
      <c r="CI59" s="2" t="s">
        <v>299</v>
      </c>
      <c r="CJ59" s="2" t="s">
        <v>329</v>
      </c>
      <c r="CK59" s="2" t="s">
        <v>241</v>
      </c>
      <c r="CL59" s="2" t="s">
        <v>229</v>
      </c>
      <c r="CM59" s="4">
        <v>11</v>
      </c>
      <c r="CN59" s="8">
        <v>457.38</v>
      </c>
      <c r="CO59" s="4"/>
      <c r="CP59" s="8"/>
      <c r="CQ59" s="7"/>
      <c r="CR59" s="7"/>
      <c r="CS59" s="2" t="s">
        <v>239</v>
      </c>
      <c r="CT59" s="2" t="s">
        <v>226</v>
      </c>
      <c r="CU59" s="2" t="s">
        <v>467</v>
      </c>
      <c r="CV59" s="2" t="s">
        <v>826</v>
      </c>
      <c r="CW59" s="2" t="s">
        <v>241</v>
      </c>
      <c r="CX59" s="2" t="s">
        <v>229</v>
      </c>
      <c r="CY59" s="4">
        <v>4</v>
      </c>
      <c r="CZ59" s="8">
        <v>161.72</v>
      </c>
      <c r="DA59" s="4">
        <v>12</v>
      </c>
      <c r="DB59" s="8">
        <v>485.16</v>
      </c>
      <c r="DC59" s="7">
        <v>-0.6667</v>
      </c>
      <c r="DD59" s="7">
        <v>-0.6667</v>
      </c>
      <c r="DE59" s="2" t="s">
        <v>239</v>
      </c>
      <c r="DF59" s="2" t="s">
        <v>226</v>
      </c>
      <c r="DG59" s="2" t="s">
        <v>332</v>
      </c>
      <c r="DH59" s="2" t="s">
        <v>957</v>
      </c>
      <c r="DI59" s="2" t="s">
        <v>241</v>
      </c>
      <c r="DJ59" s="2" t="s">
        <v>229</v>
      </c>
      <c r="DK59" s="4">
        <v>2</v>
      </c>
      <c r="DL59" s="8">
        <v>77</v>
      </c>
      <c r="DM59" s="4"/>
      <c r="DN59" s="8"/>
      <c r="DO59" s="7"/>
      <c r="DP59" s="7"/>
      <c r="DQ59" s="2" t="s">
        <v>239</v>
      </c>
      <c r="DR59" s="2" t="s">
        <v>226</v>
      </c>
      <c r="DS59" s="2" t="s">
        <v>493</v>
      </c>
      <c r="DT59" s="2" t="s">
        <v>1089</v>
      </c>
      <c r="DU59" s="2" t="s">
        <v>241</v>
      </c>
      <c r="DV59" s="2" t="s">
        <v>229</v>
      </c>
      <c r="DW59" s="4">
        <v>3</v>
      </c>
      <c r="DX59" s="8">
        <v>115.5</v>
      </c>
      <c r="DY59" s="4"/>
      <c r="DZ59" s="8"/>
      <c r="EA59" s="7"/>
      <c r="EB59" s="7"/>
      <c r="EC59" s="2" t="s">
        <v>239</v>
      </c>
      <c r="ED59" s="2" t="s">
        <v>226</v>
      </c>
      <c r="EE59" s="2" t="s">
        <v>1077</v>
      </c>
      <c r="EF59" s="2" t="s">
        <v>1090</v>
      </c>
      <c r="EG59" s="2" t="s">
        <v>241</v>
      </c>
      <c r="EH59" s="2" t="s">
        <v>229</v>
      </c>
      <c r="EI59" s="4">
        <v>2</v>
      </c>
      <c r="EJ59" s="8">
        <v>80.86</v>
      </c>
      <c r="EK59" s="4">
        <v>2</v>
      </c>
      <c r="EL59" s="8">
        <v>80.86</v>
      </c>
      <c r="EM59" s="7"/>
      <c r="EN59" s="7"/>
      <c r="EO59" s="2" t="s">
        <v>239</v>
      </c>
      <c r="EP59" s="2" t="s">
        <v>226</v>
      </c>
      <c r="EQ59" s="2" t="s">
        <v>1089</v>
      </c>
      <c r="ER59" s="2" t="s">
        <v>400</v>
      </c>
      <c r="ES59" s="2" t="s">
        <v>241</v>
      </c>
      <c r="ET59" s="2" t="s">
        <v>229</v>
      </c>
      <c r="EU59" s="4">
        <v>9</v>
      </c>
      <c r="EV59" s="8">
        <v>363.06</v>
      </c>
      <c r="EW59" s="4">
        <v>8</v>
      </c>
      <c r="EX59" s="8">
        <v>322.72</v>
      </c>
      <c r="EY59" s="7">
        <v>0.125</v>
      </c>
      <c r="EZ59" s="7">
        <v>0.125</v>
      </c>
      <c r="FA59" s="2" t="s">
        <v>239</v>
      </c>
      <c r="FB59" s="2" t="s">
        <v>226</v>
      </c>
      <c r="FC59" s="2" t="s">
        <v>558</v>
      </c>
      <c r="FD59" s="2" t="s">
        <v>1091</v>
      </c>
      <c r="FE59" s="2" t="s">
        <v>241</v>
      </c>
      <c r="FF59" s="2" t="s">
        <v>229</v>
      </c>
      <c r="FG59" s="4"/>
      <c r="FH59" s="8"/>
      <c r="FI59" s="4">
        <v>1</v>
      </c>
      <c r="FJ59" s="8">
        <v>74.99</v>
      </c>
      <c r="FK59" s="7">
        <v>-1</v>
      </c>
      <c r="FL59" s="7">
        <v>-1</v>
      </c>
      <c r="FM59" s="2" t="s">
        <v>239</v>
      </c>
      <c r="FN59" s="2" t="s">
        <v>226</v>
      </c>
      <c r="FO59" s="2" t="s">
        <v>467</v>
      </c>
      <c r="FP59" s="2" t="s">
        <v>1092</v>
      </c>
      <c r="FQ59" s="2" t="s">
        <v>241</v>
      </c>
      <c r="FR59" s="2" t="s">
        <v>229</v>
      </c>
      <c r="FS59" s="4"/>
      <c r="FT59" s="8"/>
      <c r="FU59" s="4"/>
      <c r="FV59" s="8"/>
      <c r="FW59" s="7"/>
      <c r="FX59" s="7"/>
      <c r="FY59" s="2" t="s">
        <v>239</v>
      </c>
      <c r="FZ59" s="2" t="s">
        <v>226</v>
      </c>
      <c r="GA59" s="2" t="s">
        <v>327</v>
      </c>
      <c r="GB59" s="2" t="s">
        <v>229</v>
      </c>
      <c r="GC59" s="2" t="s">
        <v>241</v>
      </c>
      <c r="GD59" s="2" t="s">
        <v>229</v>
      </c>
      <c r="GE59" s="4">
        <v>3</v>
      </c>
      <c r="GF59" s="8">
        <v>115.5</v>
      </c>
      <c r="GG59" s="4">
        <v>3</v>
      </c>
      <c r="GH59" s="8">
        <v>115.5</v>
      </c>
      <c r="GI59" s="7"/>
      <c r="GJ59" s="7"/>
      <c r="GK59" s="2" t="s">
        <v>239</v>
      </c>
      <c r="GL59" s="2" t="s">
        <v>226</v>
      </c>
      <c r="GM59" s="2" t="s">
        <v>1093</v>
      </c>
      <c r="GN59" s="2" t="s">
        <v>1094</v>
      </c>
      <c r="GO59" s="2" t="s">
        <v>241</v>
      </c>
      <c r="GP59" s="2" t="s">
        <v>229</v>
      </c>
      <c r="GQ59" s="4"/>
      <c r="GR59" s="8"/>
      <c r="GS59" s="4">
        <v>2</v>
      </c>
      <c r="GT59" s="8">
        <v>80.86</v>
      </c>
      <c r="GU59" s="7">
        <v>-1</v>
      </c>
      <c r="GV59" s="7">
        <v>-1</v>
      </c>
      <c r="GW59" s="2" t="s">
        <v>239</v>
      </c>
      <c r="GX59" s="2" t="s">
        <v>226</v>
      </c>
      <c r="GY59" s="2" t="s">
        <v>403</v>
      </c>
      <c r="GZ59" s="2" t="s">
        <v>1095</v>
      </c>
      <c r="HA59" s="2" t="s">
        <v>241</v>
      </c>
      <c r="HB59" s="2" t="s">
        <v>229</v>
      </c>
      <c r="HC59" s="4"/>
      <c r="HD59" s="8"/>
      <c r="HE59" s="4"/>
      <c r="HF59" s="8"/>
      <c r="HG59" s="7"/>
      <c r="HH59" s="7"/>
      <c r="HI59" s="2" t="s">
        <v>281</v>
      </c>
      <c r="HJ59" s="2" t="s">
        <v>226</v>
      </c>
      <c r="HK59" s="2" t="s">
        <v>229</v>
      </c>
      <c r="HL59" s="2" t="s">
        <v>229</v>
      </c>
      <c r="HM59" s="2" t="s">
        <v>241</v>
      </c>
      <c r="HN59" s="2" t="s">
        <v>263</v>
      </c>
      <c r="HO59" s="4"/>
      <c r="HP59" s="8"/>
      <c r="HQ59" s="4"/>
      <c r="HR59" s="8"/>
      <c r="HS59" s="7"/>
      <c r="HT59" s="7"/>
      <c r="HU59" s="2" t="s">
        <v>239</v>
      </c>
      <c r="HV59" s="2" t="s">
        <v>226</v>
      </c>
      <c r="HW59" s="2" t="s">
        <v>1022</v>
      </c>
      <c r="HX59" s="2" t="s">
        <v>1094</v>
      </c>
      <c r="HY59" s="2" t="s">
        <v>241</v>
      </c>
      <c r="HZ59" s="2" t="s">
        <v>229</v>
      </c>
      <c r="IA59" s="4"/>
      <c r="IB59" s="8"/>
      <c r="IC59" s="4"/>
      <c r="ID59" s="8"/>
      <c r="IE59" s="7"/>
      <c r="IF59" s="7"/>
      <c r="IG59" s="2" t="s">
        <v>266</v>
      </c>
      <c r="IH59" s="2" t="s">
        <v>226</v>
      </c>
      <c r="II59" s="2" t="s">
        <v>229</v>
      </c>
      <c r="IJ59" s="2" t="s">
        <v>229</v>
      </c>
      <c r="IK59" s="2" t="s">
        <v>241</v>
      </c>
      <c r="IL59" s="2" t="s">
        <v>229</v>
      </c>
      <c r="IM59" s="4"/>
      <c r="IN59" s="8"/>
      <c r="IO59" s="4"/>
      <c r="IP59" s="8"/>
      <c r="IQ59" s="7"/>
      <c r="IR59" s="7"/>
      <c r="IS59" s="2" t="s">
        <v>272</v>
      </c>
      <c r="IT59" s="2" t="s">
        <v>226</v>
      </c>
      <c r="IU59" s="2" t="s">
        <v>229</v>
      </c>
      <c r="IV59" s="2" t="s">
        <v>229</v>
      </c>
      <c r="IW59" s="2" t="s">
        <v>241</v>
      </c>
      <c r="IX59" s="2" t="s">
        <v>229</v>
      </c>
      <c r="IY59" s="4"/>
      <c r="IZ59" s="8"/>
      <c r="JA59" s="4"/>
      <c r="JB59" s="8"/>
      <c r="JC59" s="7"/>
      <c r="JD59" s="7"/>
      <c r="JE59" s="2" t="s">
        <v>267</v>
      </c>
      <c r="JF59" s="2" t="s">
        <v>226</v>
      </c>
      <c r="JG59" s="2" t="s">
        <v>229</v>
      </c>
      <c r="JH59" s="2" t="s">
        <v>229</v>
      </c>
      <c r="JI59" s="2" t="s">
        <v>241</v>
      </c>
      <c r="JJ59" s="2" t="s">
        <v>229</v>
      </c>
      <c r="JK59" s="4"/>
      <c r="JL59" s="8"/>
      <c r="JM59" s="4"/>
      <c r="JN59" s="8"/>
      <c r="JO59" s="7"/>
      <c r="JP59" s="7"/>
      <c r="JQ59" s="2" t="s">
        <v>239</v>
      </c>
      <c r="JR59" s="2" t="s">
        <v>226</v>
      </c>
      <c r="JS59" s="2" t="s">
        <v>1083</v>
      </c>
      <c r="JT59" s="2" t="s">
        <v>1096</v>
      </c>
      <c r="JU59" s="2" t="s">
        <v>241</v>
      </c>
      <c r="JV59" s="2" t="s">
        <v>229</v>
      </c>
      <c r="JW59" s="4"/>
      <c r="JX59" s="8"/>
      <c r="JY59" s="4"/>
      <c r="JZ59" s="8"/>
      <c r="KA59" s="7"/>
      <c r="KB59" s="7"/>
      <c r="KC59" s="2" t="s">
        <v>272</v>
      </c>
      <c r="KD59" s="2" t="s">
        <v>226</v>
      </c>
      <c r="KE59" s="2" t="s">
        <v>229</v>
      </c>
      <c r="KF59" s="2" t="s">
        <v>229</v>
      </c>
      <c r="KG59" s="2" t="s">
        <v>241</v>
      </c>
      <c r="KH59" s="2" t="s">
        <v>229</v>
      </c>
      <c r="KI59" s="4"/>
      <c r="KJ59" s="8"/>
      <c r="KK59" s="4"/>
      <c r="KL59" s="8"/>
      <c r="KM59" s="7"/>
      <c r="KN59" s="7"/>
      <c r="KO59" s="2" t="s">
        <v>272</v>
      </c>
      <c r="KP59" s="2" t="s">
        <v>226</v>
      </c>
      <c r="KQ59" s="2" t="s">
        <v>229</v>
      </c>
      <c r="KR59" s="2" t="s">
        <v>229</v>
      </c>
      <c r="KS59" s="2" t="s">
        <v>241</v>
      </c>
      <c r="KT59" s="2" t="s">
        <v>229</v>
      </c>
      <c r="KU59" s="4"/>
      <c r="KV59" s="8"/>
      <c r="KW59" s="4"/>
      <c r="KX59" s="8"/>
      <c r="KY59" s="7"/>
      <c r="KZ59" s="7"/>
      <c r="LA59" s="2" t="s">
        <v>272</v>
      </c>
      <c r="LB59" s="2" t="s">
        <v>226</v>
      </c>
      <c r="LC59" s="2" t="s">
        <v>229</v>
      </c>
      <c r="LD59" s="2" t="s">
        <v>229</v>
      </c>
      <c r="LE59" s="2" t="s">
        <v>241</v>
      </c>
      <c r="LF59" s="2" t="s">
        <v>229</v>
      </c>
      <c r="LG59" s="4"/>
      <c r="LH59" s="8"/>
      <c r="LI59" s="4"/>
      <c r="LJ59" s="8"/>
      <c r="LK59" s="7"/>
      <c r="LL59" s="7"/>
      <c r="LM59" s="2" t="s">
        <v>239</v>
      </c>
      <c r="LN59" s="2" t="s">
        <v>226</v>
      </c>
      <c r="LO59" s="2" t="s">
        <v>1097</v>
      </c>
      <c r="LP59" s="2" t="s">
        <v>229</v>
      </c>
      <c r="LQ59" s="2" t="s">
        <v>241</v>
      </c>
      <c r="LR59" s="2" t="s">
        <v>229</v>
      </c>
      <c r="LS59" s="4"/>
      <c r="LT59" s="8"/>
      <c r="LU59" s="4">
        <v>1</v>
      </c>
      <c r="LV59" s="8">
        <v>38.5</v>
      </c>
      <c r="LW59" s="7">
        <v>-1</v>
      </c>
      <c r="LX59" s="7">
        <v>-1</v>
      </c>
      <c r="LY59" s="2" t="s">
        <v>239</v>
      </c>
      <c r="LZ59" s="2" t="s">
        <v>275</v>
      </c>
      <c r="MA59" s="2" t="s">
        <v>331</v>
      </c>
      <c r="MB59" s="2" t="s">
        <v>390</v>
      </c>
      <c r="MC59" s="2" t="s">
        <v>241</v>
      </c>
      <c r="MD59" s="2" t="s">
        <v>229</v>
      </c>
      <c r="ME59" s="4"/>
      <c r="MF59" s="8"/>
      <c r="MG59" s="4"/>
      <c r="MH59" s="8"/>
      <c r="MI59" s="7"/>
      <c r="MJ59" s="7"/>
      <c r="MK59" s="2" t="s">
        <v>272</v>
      </c>
      <c r="ML59" s="2" t="s">
        <v>226</v>
      </c>
      <c r="MM59" s="2" t="s">
        <v>229</v>
      </c>
      <c r="MN59" s="2" t="s">
        <v>229</v>
      </c>
      <c r="MO59" s="2" t="s">
        <v>241</v>
      </c>
      <c r="MP59" s="2" t="s">
        <v>229</v>
      </c>
      <c r="MQ59" s="4"/>
      <c r="MR59" s="8"/>
      <c r="MS59" s="4"/>
      <c r="MT59" s="8"/>
      <c r="MU59" s="7"/>
      <c r="MV59" s="7"/>
      <c r="MW59" s="2" t="s">
        <v>239</v>
      </c>
      <c r="MX59" s="2" t="s">
        <v>226</v>
      </c>
      <c r="MY59" s="2" t="s">
        <v>308</v>
      </c>
      <c r="MZ59" s="2" t="s">
        <v>229</v>
      </c>
      <c r="NA59" s="2" t="s">
        <v>241</v>
      </c>
      <c r="NB59" s="2" t="s">
        <v>229</v>
      </c>
      <c r="NC59" s="4"/>
      <c r="ND59" s="8"/>
      <c r="NE59" s="4"/>
      <c r="NF59" s="8"/>
      <c r="NG59" s="7"/>
      <c r="NH59" s="7"/>
      <c r="NI59" s="2" t="s">
        <v>239</v>
      </c>
      <c r="NJ59" s="2" t="s">
        <v>260</v>
      </c>
      <c r="NK59" s="2" t="s">
        <v>459</v>
      </c>
      <c r="NL59" s="2" t="s">
        <v>1098</v>
      </c>
      <c r="NM59" s="2" t="s">
        <v>241</v>
      </c>
      <c r="NN59" s="2" t="s">
        <v>229</v>
      </c>
      <c r="NO59" s="4"/>
      <c r="NP59" s="8"/>
      <c r="NQ59" s="4"/>
      <c r="NR59" s="8"/>
      <c r="NS59" s="7"/>
      <c r="NT59" s="7"/>
      <c r="NU59" s="2" t="s">
        <v>272</v>
      </c>
      <c r="NV59" s="2" t="s">
        <v>226</v>
      </c>
      <c r="NW59" s="2" t="s">
        <v>229</v>
      </c>
      <c r="NX59" s="2" t="s">
        <v>229</v>
      </c>
      <c r="NY59" s="2" t="s">
        <v>241</v>
      </c>
      <c r="NZ59" s="2" t="s">
        <v>229</v>
      </c>
      <c r="OA59" s="4"/>
      <c r="OB59" s="8"/>
      <c r="OC59" s="4"/>
      <c r="OD59" s="8"/>
      <c r="OE59" s="7"/>
      <c r="OF59" s="7"/>
      <c r="OG59" s="2" t="s">
        <v>239</v>
      </c>
      <c r="OH59" s="2" t="s">
        <v>226</v>
      </c>
      <c r="OI59" s="2" t="s">
        <v>229</v>
      </c>
      <c r="OJ59" s="2" t="s">
        <v>229</v>
      </c>
      <c r="OK59" s="2" t="s">
        <v>241</v>
      </c>
      <c r="OL59" s="2" t="s">
        <v>229</v>
      </c>
      <c r="OM59" s="4"/>
      <c r="ON59" s="8"/>
      <c r="OO59" s="4"/>
      <c r="OP59" s="8"/>
      <c r="OQ59" s="7"/>
      <c r="OR59" s="7"/>
      <c r="OS59" s="2" t="s">
        <v>229</v>
      </c>
      <c r="OT59" s="2" t="s">
        <v>229</v>
      </c>
      <c r="OU59" s="2" t="s">
        <v>229</v>
      </c>
      <c r="OV59" s="2" t="s">
        <v>229</v>
      </c>
      <c r="OW59" s="2" t="s">
        <v>229</v>
      </c>
      <c r="OX59" s="2" t="s">
        <v>229</v>
      </c>
      <c r="OY59" s="4"/>
      <c r="OZ59" s="8"/>
      <c r="PA59" s="4"/>
      <c r="PB59" s="8"/>
      <c r="PC59" s="7"/>
      <c r="PD59" s="7"/>
      <c r="PE59" s="2" t="s">
        <v>281</v>
      </c>
      <c r="PF59" s="2" t="s">
        <v>226</v>
      </c>
      <c r="PG59" s="2" t="s">
        <v>229</v>
      </c>
      <c r="PH59" s="2" t="s">
        <v>229</v>
      </c>
      <c r="PI59" s="2" t="s">
        <v>241</v>
      </c>
      <c r="PJ59" s="2" t="s">
        <v>229</v>
      </c>
      <c r="PK59" s="4"/>
      <c r="PL59" s="8"/>
      <c r="PM59" s="4"/>
      <c r="PN59" s="8"/>
      <c r="PO59" s="7"/>
      <c r="PP59" s="7"/>
      <c r="PQ59" s="2" t="s">
        <v>266</v>
      </c>
      <c r="PR59" s="2" t="s">
        <v>275</v>
      </c>
      <c r="PS59" s="2" t="s">
        <v>229</v>
      </c>
      <c r="PT59" s="2" t="s">
        <v>229</v>
      </c>
      <c r="PU59" s="2" t="s">
        <v>241</v>
      </c>
      <c r="PV59" s="2" t="s">
        <v>229</v>
      </c>
      <c r="PW59" s="4"/>
      <c r="PX59" s="8"/>
      <c r="PY59" s="4"/>
      <c r="PZ59" s="8"/>
      <c r="QA59" s="7"/>
      <c r="QB59" s="7"/>
      <c r="QC59" s="2" t="s">
        <v>281</v>
      </c>
      <c r="QD59" s="2" t="s">
        <v>226</v>
      </c>
      <c r="QE59" s="2" t="s">
        <v>229</v>
      </c>
      <c r="QF59" s="2" t="s">
        <v>229</v>
      </c>
      <c r="QG59" s="2" t="s">
        <v>241</v>
      </c>
      <c r="QH59" s="2" t="s">
        <v>229</v>
      </c>
      <c r="QI59" s="4"/>
      <c r="QJ59" s="8"/>
      <c r="QK59" s="4"/>
      <c r="QL59" s="8"/>
      <c r="QM59" s="7"/>
      <c r="QN59" s="7"/>
      <c r="QO59" s="2" t="s">
        <v>272</v>
      </c>
      <c r="QP59" s="2" t="s">
        <v>226</v>
      </c>
      <c r="QQ59" s="2" t="s">
        <v>229</v>
      </c>
      <c r="QR59" s="2" t="s">
        <v>229</v>
      </c>
      <c r="QS59" s="2" t="s">
        <v>241</v>
      </c>
      <c r="QT59" s="2" t="s">
        <v>229</v>
      </c>
      <c r="QU59" s="4"/>
      <c r="QV59" s="8"/>
      <c r="QW59" s="4"/>
      <c r="QX59" s="8"/>
      <c r="QY59" s="7"/>
      <c r="QZ59" s="7"/>
      <c r="RA59" s="2" t="s">
        <v>239</v>
      </c>
      <c r="RB59" s="2" t="s">
        <v>275</v>
      </c>
      <c r="RC59" s="2" t="s">
        <v>338</v>
      </c>
      <c r="RD59" s="2" t="s">
        <v>229</v>
      </c>
      <c r="RE59" s="2" t="s">
        <v>241</v>
      </c>
      <c r="RF59" s="2" t="s">
        <v>229</v>
      </c>
      <c r="RG59" s="4"/>
      <c r="RH59" s="8"/>
      <c r="RI59" s="4"/>
      <c r="RJ59" s="8"/>
      <c r="RK59" s="7"/>
      <c r="RL59" s="7"/>
      <c r="RM59" s="2" t="s">
        <v>229</v>
      </c>
      <c r="RN59" s="2" t="s">
        <v>229</v>
      </c>
      <c r="RO59" s="2" t="s">
        <v>229</v>
      </c>
      <c r="RP59" s="2" t="s">
        <v>229</v>
      </c>
      <c r="RQ59" s="2" t="s">
        <v>229</v>
      </c>
      <c r="RR59" s="2" t="s">
        <v>229</v>
      </c>
      <c r="RS59" s="4"/>
      <c r="RT59" s="8"/>
      <c r="RU59" s="4"/>
      <c r="RV59" s="8"/>
      <c r="RW59" s="7"/>
      <c r="RX59" s="7"/>
      <c r="RY59" s="2" t="s">
        <v>266</v>
      </c>
      <c r="RZ59" s="2" t="s">
        <v>275</v>
      </c>
      <c r="SA59" s="2" t="s">
        <v>229</v>
      </c>
      <c r="SB59" s="2" t="s">
        <v>229</v>
      </c>
      <c r="SC59" s="2" t="s">
        <v>241</v>
      </c>
      <c r="SD59" s="2" t="s">
        <v>229</v>
      </c>
      <c r="SE59" s="4">
        <v>1170</v>
      </c>
      <c r="SF59" s="4"/>
      <c r="SG59" s="4"/>
      <c r="SH59" s="4"/>
      <c r="SI59" s="4">
        <v>31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>
        <v>200</v>
      </c>
      <c r="TS59" s="4"/>
      <c r="TT59" s="4"/>
      <c r="TU59" s="4"/>
      <c r="TV59" s="4"/>
      <c r="TW59" s="4">
        <v>100</v>
      </c>
      <c r="TX59" s="4"/>
      <c r="TY59" s="4"/>
      <c r="TZ59" s="4"/>
      <c r="UA59" s="4"/>
      <c r="UB59" s="4"/>
      <c r="UC59" s="4"/>
      <c r="UD59" s="4"/>
      <c r="UE59" s="4"/>
      <c r="UF59" s="4">
        <v>120</v>
      </c>
      <c r="UG59" s="4"/>
      <c r="UH59" s="4"/>
      <c r="UI59" s="4"/>
      <c r="UJ59" s="4"/>
      <c r="UK59" s="4"/>
      <c r="UL59" s="4"/>
      <c r="UM59" s="4"/>
      <c r="UN59" s="4">
        <v>230</v>
      </c>
      <c r="UO59" s="4"/>
      <c r="UP59" s="4"/>
      <c r="UQ59" s="4"/>
      <c r="UR59" s="4">
        <v>800</v>
      </c>
      <c r="US59" s="4"/>
      <c r="UT59" s="4"/>
      <c r="UU59" s="4"/>
      <c r="UV59" s="4">
        <v>680</v>
      </c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</row>
    <row r="60">
      <c r="A60" s="2" t="s">
        <v>1099</v>
      </c>
      <c r="B60" s="2" t="s">
        <v>216</v>
      </c>
      <c r="C60" s="2" t="s">
        <v>217</v>
      </c>
      <c r="D60" s="2" t="s">
        <v>218</v>
      </c>
      <c r="E60" s="2" t="s">
        <v>219</v>
      </c>
      <c r="F60" s="2" t="s">
        <v>1066</v>
      </c>
      <c r="G60" s="2" t="s">
        <v>1067</v>
      </c>
      <c r="H60" s="2" t="s">
        <v>1068</v>
      </c>
      <c r="I60" s="2" t="s">
        <v>1069</v>
      </c>
      <c r="J60" s="2" t="s">
        <v>312</v>
      </c>
      <c r="K60" s="2" t="s">
        <v>1070</v>
      </c>
      <c r="L60" s="3">
        <v>39.5</v>
      </c>
      <c r="M60" s="3">
        <v>41.48</v>
      </c>
      <c r="N60" s="3">
        <v>89.99</v>
      </c>
      <c r="O60" s="2" t="s">
        <v>226</v>
      </c>
      <c r="P60" s="2" t="s">
        <v>227</v>
      </c>
      <c r="Q60" s="2" t="s">
        <v>228</v>
      </c>
      <c r="R60" s="2" t="s">
        <v>229</v>
      </c>
      <c r="S60" s="2" t="s">
        <v>1100</v>
      </c>
      <c r="T60" s="2" t="s">
        <v>684</v>
      </c>
      <c r="U60" s="2" t="s">
        <v>286</v>
      </c>
      <c r="V60" s="2" t="s">
        <v>1008</v>
      </c>
      <c r="W60" s="2" t="s">
        <v>686</v>
      </c>
      <c r="X60" s="2" t="s">
        <v>1009</v>
      </c>
      <c r="Y60" s="2" t="s">
        <v>1101</v>
      </c>
      <c r="Z60" s="4">
        <v>1026</v>
      </c>
      <c r="AA60" s="4">
        <f>=ROUNDDOWN(23.8604651162791,0)</f>
      </c>
      <c r="AB60" s="5">
        <v>43</v>
      </c>
      <c r="AC60" s="2" t="s">
        <v>416</v>
      </c>
      <c r="AD60" s="4">
        <v>100</v>
      </c>
      <c r="AE60" s="4">
        <v>500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>
        <v>6</v>
      </c>
      <c r="AQ60" s="8">
        <v>266.05</v>
      </c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>
        <v>0.0776</v>
      </c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 t="s">
        <v>229</v>
      </c>
      <c r="BJ60" s="4">
        <v>6</v>
      </c>
      <c r="BK60" s="8">
        <v>266.05</v>
      </c>
      <c r="BL60" s="2" t="s">
        <v>1102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239</v>
      </c>
      <c r="BV60" s="2" t="s">
        <v>226</v>
      </c>
      <c r="BW60" s="2" t="s">
        <v>229</v>
      </c>
      <c r="BX60" s="2" t="s">
        <v>327</v>
      </c>
      <c r="BY60" s="2" t="s">
        <v>241</v>
      </c>
      <c r="BZ60" s="2" t="s">
        <v>229</v>
      </c>
      <c r="CA60" s="4"/>
      <c r="CB60" s="8"/>
      <c r="CC60" s="4"/>
      <c r="CD60" s="8"/>
      <c r="CE60" s="7"/>
      <c r="CF60" s="7"/>
      <c r="CG60" s="2" t="s">
        <v>239</v>
      </c>
      <c r="CH60" s="2" t="s">
        <v>226</v>
      </c>
      <c r="CI60" s="2" t="s">
        <v>1103</v>
      </c>
      <c r="CJ60" s="2" t="s">
        <v>229</v>
      </c>
      <c r="CK60" s="2" t="s">
        <v>241</v>
      </c>
      <c r="CL60" s="2" t="s">
        <v>229</v>
      </c>
      <c r="CM60" s="4">
        <v>2</v>
      </c>
      <c r="CN60" s="8">
        <v>89.58</v>
      </c>
      <c r="CO60" s="4"/>
      <c r="CP60" s="8"/>
      <c r="CQ60" s="7"/>
      <c r="CR60" s="7"/>
      <c r="CS60" s="2" t="s">
        <v>239</v>
      </c>
      <c r="CT60" s="2" t="s">
        <v>226</v>
      </c>
      <c r="CU60" s="2" t="s">
        <v>1101</v>
      </c>
      <c r="CV60" s="2" t="s">
        <v>1104</v>
      </c>
      <c r="CW60" s="2" t="s">
        <v>241</v>
      </c>
      <c r="CX60" s="2" t="s">
        <v>229</v>
      </c>
      <c r="CY60" s="4"/>
      <c r="CZ60" s="8"/>
      <c r="DA60" s="4"/>
      <c r="DB60" s="8"/>
      <c r="DC60" s="7"/>
      <c r="DD60" s="7"/>
      <c r="DE60" s="2" t="s">
        <v>239</v>
      </c>
      <c r="DF60" s="2" t="s">
        <v>226</v>
      </c>
      <c r="DG60" s="2" t="s">
        <v>655</v>
      </c>
      <c r="DH60" s="2" t="s">
        <v>581</v>
      </c>
      <c r="DI60" s="2" t="s">
        <v>241</v>
      </c>
      <c r="DJ60" s="2" t="s">
        <v>229</v>
      </c>
      <c r="DK60" s="4"/>
      <c r="DL60" s="8"/>
      <c r="DM60" s="4"/>
      <c r="DN60" s="8"/>
      <c r="DO60" s="7"/>
      <c r="DP60" s="7"/>
      <c r="DQ60" s="2" t="s">
        <v>239</v>
      </c>
      <c r="DR60" s="2" t="s">
        <v>226</v>
      </c>
      <c r="DS60" s="2" t="s">
        <v>1105</v>
      </c>
      <c r="DT60" s="2" t="s">
        <v>229</v>
      </c>
      <c r="DU60" s="2" t="s">
        <v>241</v>
      </c>
      <c r="DV60" s="2" t="s">
        <v>229</v>
      </c>
      <c r="DW60" s="4"/>
      <c r="DX60" s="8"/>
      <c r="DY60" s="4"/>
      <c r="DZ60" s="8"/>
      <c r="EA60" s="7"/>
      <c r="EB60" s="7"/>
      <c r="EC60" s="2" t="s">
        <v>1106</v>
      </c>
      <c r="ED60" s="2" t="s">
        <v>226</v>
      </c>
      <c r="EE60" s="2" t="s">
        <v>229</v>
      </c>
      <c r="EF60" s="2" t="s">
        <v>229</v>
      </c>
      <c r="EG60" s="2" t="s">
        <v>241</v>
      </c>
      <c r="EH60" s="2" t="s">
        <v>229</v>
      </c>
      <c r="EI60" s="4"/>
      <c r="EJ60" s="8"/>
      <c r="EK60" s="4"/>
      <c r="EL60" s="8"/>
      <c r="EM60" s="7"/>
      <c r="EN60" s="7"/>
      <c r="EO60" s="2" t="s">
        <v>239</v>
      </c>
      <c r="EP60" s="2" t="s">
        <v>226</v>
      </c>
      <c r="EQ60" s="2" t="s">
        <v>847</v>
      </c>
      <c r="ER60" s="2" t="s">
        <v>379</v>
      </c>
      <c r="ES60" s="2" t="s">
        <v>241</v>
      </c>
      <c r="ET60" s="2" t="s">
        <v>229</v>
      </c>
      <c r="EU60" s="4">
        <v>4</v>
      </c>
      <c r="EV60" s="8">
        <v>176.47</v>
      </c>
      <c r="EW60" s="4"/>
      <c r="EX60" s="8"/>
      <c r="EY60" s="7"/>
      <c r="EZ60" s="7"/>
      <c r="FA60" s="2" t="s">
        <v>239</v>
      </c>
      <c r="FB60" s="2" t="s">
        <v>226</v>
      </c>
      <c r="FC60" s="2" t="s">
        <v>1105</v>
      </c>
      <c r="FD60" s="2" t="s">
        <v>386</v>
      </c>
      <c r="FE60" s="2" t="s">
        <v>241</v>
      </c>
      <c r="FF60" s="2" t="s">
        <v>229</v>
      </c>
      <c r="FG60" s="4"/>
      <c r="FH60" s="8"/>
      <c r="FI60" s="4"/>
      <c r="FJ60" s="8"/>
      <c r="FK60" s="7"/>
      <c r="FL60" s="7"/>
      <c r="FM60" s="2" t="s">
        <v>239</v>
      </c>
      <c r="FN60" s="2" t="s">
        <v>226</v>
      </c>
      <c r="FO60" s="2" t="s">
        <v>1105</v>
      </c>
      <c r="FP60" s="2" t="s">
        <v>229</v>
      </c>
      <c r="FQ60" s="2" t="s">
        <v>241</v>
      </c>
      <c r="FR60" s="2" t="s">
        <v>229</v>
      </c>
      <c r="FS60" s="4"/>
      <c r="FT60" s="8"/>
      <c r="FU60" s="4"/>
      <c r="FV60" s="8"/>
      <c r="FW60" s="7"/>
      <c r="FX60" s="7"/>
      <c r="FY60" s="2" t="s">
        <v>239</v>
      </c>
      <c r="FZ60" s="2" t="s">
        <v>226</v>
      </c>
      <c r="GA60" s="2" t="s">
        <v>327</v>
      </c>
      <c r="GB60" s="2" t="s">
        <v>229</v>
      </c>
      <c r="GC60" s="2" t="s">
        <v>241</v>
      </c>
      <c r="GD60" s="2" t="s">
        <v>229</v>
      </c>
      <c r="GE60" s="4"/>
      <c r="GF60" s="8"/>
      <c r="GG60" s="4"/>
      <c r="GH60" s="8"/>
      <c r="GI60" s="7"/>
      <c r="GJ60" s="7"/>
      <c r="GK60" s="2" t="s">
        <v>272</v>
      </c>
      <c r="GL60" s="2" t="s">
        <v>226</v>
      </c>
      <c r="GM60" s="2" t="s">
        <v>229</v>
      </c>
      <c r="GN60" s="2" t="s">
        <v>229</v>
      </c>
      <c r="GO60" s="2" t="s">
        <v>241</v>
      </c>
      <c r="GP60" s="2" t="s">
        <v>229</v>
      </c>
      <c r="GQ60" s="4"/>
      <c r="GR60" s="8"/>
      <c r="GS60" s="4"/>
      <c r="GT60" s="8"/>
      <c r="GU60" s="7"/>
      <c r="GV60" s="7"/>
      <c r="GW60" s="2" t="s">
        <v>239</v>
      </c>
      <c r="GX60" s="2" t="s">
        <v>226</v>
      </c>
      <c r="GY60" s="2" t="s">
        <v>1105</v>
      </c>
      <c r="GZ60" s="2" t="s">
        <v>1107</v>
      </c>
      <c r="HA60" s="2" t="s">
        <v>241</v>
      </c>
      <c r="HB60" s="2" t="s">
        <v>229</v>
      </c>
      <c r="HC60" s="4"/>
      <c r="HD60" s="8"/>
      <c r="HE60" s="4"/>
      <c r="HF60" s="8"/>
      <c r="HG60" s="7"/>
      <c r="HH60" s="7"/>
      <c r="HI60" s="2" t="s">
        <v>266</v>
      </c>
      <c r="HJ60" s="2" t="s">
        <v>226</v>
      </c>
      <c r="HK60" s="2" t="s">
        <v>229</v>
      </c>
      <c r="HL60" s="2" t="s">
        <v>229</v>
      </c>
      <c r="HM60" s="2" t="s">
        <v>241</v>
      </c>
      <c r="HN60" s="2" t="s">
        <v>229</v>
      </c>
      <c r="HO60" s="4"/>
      <c r="HP60" s="8"/>
      <c r="HQ60" s="4"/>
      <c r="HR60" s="8"/>
      <c r="HS60" s="7"/>
      <c r="HT60" s="7"/>
      <c r="HU60" s="2" t="s">
        <v>266</v>
      </c>
      <c r="HV60" s="2" t="s">
        <v>226</v>
      </c>
      <c r="HW60" s="2" t="s">
        <v>229</v>
      </c>
      <c r="HX60" s="2" t="s">
        <v>229</v>
      </c>
      <c r="HY60" s="2" t="s">
        <v>241</v>
      </c>
      <c r="HZ60" s="2" t="s">
        <v>229</v>
      </c>
      <c r="IA60" s="4"/>
      <c r="IB60" s="8"/>
      <c r="IC60" s="4"/>
      <c r="ID60" s="8"/>
      <c r="IE60" s="7"/>
      <c r="IF60" s="7"/>
      <c r="IG60" s="2" t="s">
        <v>266</v>
      </c>
      <c r="IH60" s="2" t="s">
        <v>226</v>
      </c>
      <c r="II60" s="2" t="s">
        <v>229</v>
      </c>
      <c r="IJ60" s="2" t="s">
        <v>229</v>
      </c>
      <c r="IK60" s="2" t="s">
        <v>241</v>
      </c>
      <c r="IL60" s="2" t="s">
        <v>229</v>
      </c>
      <c r="IM60" s="4"/>
      <c r="IN60" s="8"/>
      <c r="IO60" s="4"/>
      <c r="IP60" s="8"/>
      <c r="IQ60" s="7"/>
      <c r="IR60" s="7"/>
      <c r="IS60" s="2" t="s">
        <v>664</v>
      </c>
      <c r="IT60" s="2" t="s">
        <v>226</v>
      </c>
      <c r="IU60" s="2" t="s">
        <v>229</v>
      </c>
      <c r="IV60" s="2" t="s">
        <v>229</v>
      </c>
      <c r="IW60" s="2" t="s">
        <v>241</v>
      </c>
      <c r="IX60" s="2" t="s">
        <v>229</v>
      </c>
      <c r="IY60" s="4"/>
      <c r="IZ60" s="8"/>
      <c r="JA60" s="4"/>
      <c r="JB60" s="8"/>
      <c r="JC60" s="7"/>
      <c r="JD60" s="7"/>
      <c r="JE60" s="2" t="s">
        <v>272</v>
      </c>
      <c r="JF60" s="2" t="s">
        <v>226</v>
      </c>
      <c r="JG60" s="2" t="s">
        <v>229</v>
      </c>
      <c r="JH60" s="2" t="s">
        <v>229</v>
      </c>
      <c r="JI60" s="2" t="s">
        <v>241</v>
      </c>
      <c r="JJ60" s="2" t="s">
        <v>229</v>
      </c>
      <c r="JK60" s="4"/>
      <c r="JL60" s="8"/>
      <c r="JM60" s="4"/>
      <c r="JN60" s="8"/>
      <c r="JO60" s="7"/>
      <c r="JP60" s="7"/>
      <c r="JQ60" s="2" t="s">
        <v>272</v>
      </c>
      <c r="JR60" s="2" t="s">
        <v>226</v>
      </c>
      <c r="JS60" s="2" t="s">
        <v>229</v>
      </c>
      <c r="JT60" s="2" t="s">
        <v>229</v>
      </c>
      <c r="JU60" s="2" t="s">
        <v>241</v>
      </c>
      <c r="JV60" s="2" t="s">
        <v>229</v>
      </c>
      <c r="JW60" s="4"/>
      <c r="JX60" s="8"/>
      <c r="JY60" s="4"/>
      <c r="JZ60" s="8"/>
      <c r="KA60" s="7"/>
      <c r="KB60" s="7"/>
      <c r="KC60" s="2" t="s">
        <v>272</v>
      </c>
      <c r="KD60" s="2" t="s">
        <v>226</v>
      </c>
      <c r="KE60" s="2" t="s">
        <v>229</v>
      </c>
      <c r="KF60" s="2" t="s">
        <v>229</v>
      </c>
      <c r="KG60" s="2" t="s">
        <v>241</v>
      </c>
      <c r="KH60" s="2" t="s">
        <v>229</v>
      </c>
      <c r="KI60" s="4"/>
      <c r="KJ60" s="8"/>
      <c r="KK60" s="4"/>
      <c r="KL60" s="8"/>
      <c r="KM60" s="7"/>
      <c r="KN60" s="7"/>
      <c r="KO60" s="2" t="s">
        <v>272</v>
      </c>
      <c r="KP60" s="2" t="s">
        <v>226</v>
      </c>
      <c r="KQ60" s="2" t="s">
        <v>229</v>
      </c>
      <c r="KR60" s="2" t="s">
        <v>229</v>
      </c>
      <c r="KS60" s="2" t="s">
        <v>241</v>
      </c>
      <c r="KT60" s="2" t="s">
        <v>229</v>
      </c>
      <c r="KU60" s="4"/>
      <c r="KV60" s="8"/>
      <c r="KW60" s="4"/>
      <c r="KX60" s="8"/>
      <c r="KY60" s="7"/>
      <c r="KZ60" s="7"/>
      <c r="LA60" s="2" t="s">
        <v>272</v>
      </c>
      <c r="LB60" s="2" t="s">
        <v>226</v>
      </c>
      <c r="LC60" s="2" t="s">
        <v>229</v>
      </c>
      <c r="LD60" s="2" t="s">
        <v>229</v>
      </c>
      <c r="LE60" s="2" t="s">
        <v>241</v>
      </c>
      <c r="LF60" s="2" t="s">
        <v>229</v>
      </c>
      <c r="LG60" s="4"/>
      <c r="LH60" s="8"/>
      <c r="LI60" s="4"/>
      <c r="LJ60" s="8"/>
      <c r="LK60" s="7"/>
      <c r="LL60" s="7"/>
      <c r="LM60" s="2" t="s">
        <v>229</v>
      </c>
      <c r="LN60" s="2" t="s">
        <v>229</v>
      </c>
      <c r="LO60" s="2" t="s">
        <v>229</v>
      </c>
      <c r="LP60" s="2" t="s">
        <v>229</v>
      </c>
      <c r="LQ60" s="2" t="s">
        <v>229</v>
      </c>
      <c r="LR60" s="2" t="s">
        <v>229</v>
      </c>
      <c r="LS60" s="4"/>
      <c r="LT60" s="8"/>
      <c r="LU60" s="4"/>
      <c r="LV60" s="8"/>
      <c r="LW60" s="7"/>
      <c r="LX60" s="7"/>
      <c r="LY60" s="2" t="s">
        <v>272</v>
      </c>
      <c r="LZ60" s="2" t="s">
        <v>226</v>
      </c>
      <c r="MA60" s="2" t="s">
        <v>229</v>
      </c>
      <c r="MB60" s="2" t="s">
        <v>229</v>
      </c>
      <c r="MC60" s="2" t="s">
        <v>241</v>
      </c>
      <c r="MD60" s="2" t="s">
        <v>229</v>
      </c>
      <c r="ME60" s="4"/>
      <c r="MF60" s="8"/>
      <c r="MG60" s="4"/>
      <c r="MH60" s="8"/>
      <c r="MI60" s="7"/>
      <c r="MJ60" s="7"/>
      <c r="MK60" s="2" t="s">
        <v>272</v>
      </c>
      <c r="ML60" s="2" t="s">
        <v>226</v>
      </c>
      <c r="MM60" s="2" t="s">
        <v>229</v>
      </c>
      <c r="MN60" s="2" t="s">
        <v>229</v>
      </c>
      <c r="MO60" s="2" t="s">
        <v>241</v>
      </c>
      <c r="MP60" s="2" t="s">
        <v>229</v>
      </c>
      <c r="MQ60" s="4"/>
      <c r="MR60" s="8"/>
      <c r="MS60" s="4"/>
      <c r="MT60" s="8"/>
      <c r="MU60" s="7"/>
      <c r="MV60" s="7"/>
      <c r="MW60" s="2" t="s">
        <v>266</v>
      </c>
      <c r="MX60" s="2" t="s">
        <v>226</v>
      </c>
      <c r="MY60" s="2" t="s">
        <v>229</v>
      </c>
      <c r="MZ60" s="2" t="s">
        <v>229</v>
      </c>
      <c r="NA60" s="2" t="s">
        <v>241</v>
      </c>
      <c r="NB60" s="2" t="s">
        <v>229</v>
      </c>
      <c r="NC60" s="4"/>
      <c r="ND60" s="8"/>
      <c r="NE60" s="4"/>
      <c r="NF60" s="8"/>
      <c r="NG60" s="7"/>
      <c r="NH60" s="7"/>
      <c r="NI60" s="2" t="s">
        <v>266</v>
      </c>
      <c r="NJ60" s="2" t="s">
        <v>226</v>
      </c>
      <c r="NK60" s="2" t="s">
        <v>229</v>
      </c>
      <c r="NL60" s="2" t="s">
        <v>229</v>
      </c>
      <c r="NM60" s="2" t="s">
        <v>241</v>
      </c>
      <c r="NN60" s="2" t="s">
        <v>229</v>
      </c>
      <c r="NO60" s="4"/>
      <c r="NP60" s="8"/>
      <c r="NQ60" s="4"/>
      <c r="NR60" s="8"/>
      <c r="NS60" s="7"/>
      <c r="NT60" s="7"/>
      <c r="NU60" s="2" t="s">
        <v>272</v>
      </c>
      <c r="NV60" s="2" t="s">
        <v>226</v>
      </c>
      <c r="NW60" s="2" t="s">
        <v>229</v>
      </c>
      <c r="NX60" s="2" t="s">
        <v>229</v>
      </c>
      <c r="NY60" s="2" t="s">
        <v>241</v>
      </c>
      <c r="NZ60" s="2" t="s">
        <v>229</v>
      </c>
      <c r="OA60" s="4"/>
      <c r="OB60" s="8"/>
      <c r="OC60" s="4"/>
      <c r="OD60" s="8"/>
      <c r="OE60" s="7"/>
      <c r="OF60" s="7"/>
      <c r="OG60" s="2" t="s">
        <v>272</v>
      </c>
      <c r="OH60" s="2" t="s">
        <v>226</v>
      </c>
      <c r="OI60" s="2" t="s">
        <v>229</v>
      </c>
      <c r="OJ60" s="2" t="s">
        <v>229</v>
      </c>
      <c r="OK60" s="2" t="s">
        <v>241</v>
      </c>
      <c r="OL60" s="2" t="s">
        <v>229</v>
      </c>
      <c r="OM60" s="4"/>
      <c r="ON60" s="8"/>
      <c r="OO60" s="4"/>
      <c r="OP60" s="8"/>
      <c r="OQ60" s="7"/>
      <c r="OR60" s="7"/>
      <c r="OS60" s="2" t="s">
        <v>229</v>
      </c>
      <c r="OT60" s="2" t="s">
        <v>229</v>
      </c>
      <c r="OU60" s="2" t="s">
        <v>229</v>
      </c>
      <c r="OV60" s="2" t="s">
        <v>229</v>
      </c>
      <c r="OW60" s="2" t="s">
        <v>229</v>
      </c>
      <c r="OX60" s="2" t="s">
        <v>229</v>
      </c>
      <c r="OY60" s="4"/>
      <c r="OZ60" s="8"/>
      <c r="PA60" s="4"/>
      <c r="PB60" s="8"/>
      <c r="PC60" s="7"/>
      <c r="PD60" s="7"/>
      <c r="PE60" s="2" t="s">
        <v>229</v>
      </c>
      <c r="PF60" s="2" t="s">
        <v>229</v>
      </c>
      <c r="PG60" s="2" t="s">
        <v>229</v>
      </c>
      <c r="PH60" s="2" t="s">
        <v>229</v>
      </c>
      <c r="PI60" s="2" t="s">
        <v>229</v>
      </c>
      <c r="PJ60" s="2" t="s">
        <v>229</v>
      </c>
      <c r="PK60" s="4"/>
      <c r="PL60" s="8"/>
      <c r="PM60" s="4"/>
      <c r="PN60" s="8"/>
      <c r="PO60" s="7"/>
      <c r="PP60" s="7"/>
      <c r="PQ60" s="2" t="s">
        <v>229</v>
      </c>
      <c r="PR60" s="2" t="s">
        <v>229</v>
      </c>
      <c r="PS60" s="2" t="s">
        <v>229</v>
      </c>
      <c r="PT60" s="2" t="s">
        <v>229</v>
      </c>
      <c r="PU60" s="2" t="s">
        <v>229</v>
      </c>
      <c r="PV60" s="2" t="s">
        <v>229</v>
      </c>
      <c r="PW60" s="4"/>
      <c r="PX60" s="8"/>
      <c r="PY60" s="4"/>
      <c r="PZ60" s="8"/>
      <c r="QA60" s="7"/>
      <c r="QB60" s="7"/>
      <c r="QC60" s="2" t="s">
        <v>281</v>
      </c>
      <c r="QD60" s="2" t="s">
        <v>226</v>
      </c>
      <c r="QE60" s="2" t="s">
        <v>229</v>
      </c>
      <c r="QF60" s="2" t="s">
        <v>229</v>
      </c>
      <c r="QG60" s="2" t="s">
        <v>241</v>
      </c>
      <c r="QH60" s="2" t="s">
        <v>229</v>
      </c>
      <c r="QI60" s="4"/>
      <c r="QJ60" s="8"/>
      <c r="QK60" s="4"/>
      <c r="QL60" s="8"/>
      <c r="QM60" s="7"/>
      <c r="QN60" s="7"/>
      <c r="QO60" s="2" t="s">
        <v>272</v>
      </c>
      <c r="QP60" s="2" t="s">
        <v>226</v>
      </c>
      <c r="QQ60" s="2" t="s">
        <v>229</v>
      </c>
      <c r="QR60" s="2" t="s">
        <v>229</v>
      </c>
      <c r="QS60" s="2" t="s">
        <v>241</v>
      </c>
      <c r="QT60" s="2" t="s">
        <v>229</v>
      </c>
      <c r="QU60" s="4"/>
      <c r="QV60" s="8"/>
      <c r="QW60" s="4"/>
      <c r="QX60" s="8"/>
      <c r="QY60" s="7"/>
      <c r="QZ60" s="7"/>
      <c r="RA60" s="2" t="s">
        <v>272</v>
      </c>
      <c r="RB60" s="2" t="s">
        <v>226</v>
      </c>
      <c r="RC60" s="2" t="s">
        <v>229</v>
      </c>
      <c r="RD60" s="2" t="s">
        <v>229</v>
      </c>
      <c r="RE60" s="2" t="s">
        <v>241</v>
      </c>
      <c r="RF60" s="2" t="s">
        <v>229</v>
      </c>
      <c r="RG60" s="4"/>
      <c r="RH60" s="8"/>
      <c r="RI60" s="4"/>
      <c r="RJ60" s="8"/>
      <c r="RK60" s="7"/>
      <c r="RL60" s="7"/>
      <c r="RM60" s="2" t="s">
        <v>272</v>
      </c>
      <c r="RN60" s="2" t="s">
        <v>226</v>
      </c>
      <c r="RO60" s="2" t="s">
        <v>229</v>
      </c>
      <c r="RP60" s="2" t="s">
        <v>229</v>
      </c>
      <c r="RQ60" s="2" t="s">
        <v>241</v>
      </c>
      <c r="RR60" s="2" t="s">
        <v>229</v>
      </c>
      <c r="RS60" s="4"/>
      <c r="RT60" s="8"/>
      <c r="RU60" s="4"/>
      <c r="RV60" s="8"/>
      <c r="RW60" s="7"/>
      <c r="RX60" s="7"/>
      <c r="RY60" s="2" t="s">
        <v>229</v>
      </c>
      <c r="RZ60" s="2" t="s">
        <v>229</v>
      </c>
      <c r="SA60" s="2" t="s">
        <v>229</v>
      </c>
      <c r="SB60" s="2" t="s">
        <v>229</v>
      </c>
      <c r="SC60" s="2" t="s">
        <v>229</v>
      </c>
      <c r="SD60" s="2" t="s">
        <v>229</v>
      </c>
      <c r="SE60" s="4">
        <v>1026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>
        <v>100</v>
      </c>
      <c r="US60" s="4"/>
      <c r="UT60" s="4"/>
      <c r="UU60" s="4"/>
      <c r="UV60" s="4">
        <v>400</v>
      </c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</row>
    <row r="61">
      <c r="A61" s="2" t="s">
        <v>1108</v>
      </c>
      <c r="B61" s="2" t="s">
        <v>216</v>
      </c>
      <c r="C61" s="2" t="s">
        <v>217</v>
      </c>
      <c r="D61" s="2" t="s">
        <v>218</v>
      </c>
      <c r="E61" s="2" t="s">
        <v>219</v>
      </c>
      <c r="F61" s="2" t="s">
        <v>1066</v>
      </c>
      <c r="G61" s="2" t="s">
        <v>1067</v>
      </c>
      <c r="H61" s="2" t="s">
        <v>1068</v>
      </c>
      <c r="I61" s="2" t="s">
        <v>1069</v>
      </c>
      <c r="J61" s="2" t="s">
        <v>224</v>
      </c>
      <c r="K61" s="2" t="s">
        <v>1109</v>
      </c>
      <c r="L61" s="3">
        <v>31.25</v>
      </c>
      <c r="M61" s="3">
        <v>32.81</v>
      </c>
      <c r="N61" s="3">
        <v>69.99</v>
      </c>
      <c r="O61" s="2" t="s">
        <v>226</v>
      </c>
      <c r="P61" s="2" t="s">
        <v>528</v>
      </c>
      <c r="Q61" s="2" t="s">
        <v>228</v>
      </c>
      <c r="R61" s="2" t="s">
        <v>229</v>
      </c>
      <c r="S61" s="2" t="s">
        <v>1110</v>
      </c>
      <c r="T61" s="2" t="s">
        <v>684</v>
      </c>
      <c r="U61" s="2" t="s">
        <v>232</v>
      </c>
      <c r="V61" s="2" t="s">
        <v>1008</v>
      </c>
      <c r="W61" s="2" t="s">
        <v>686</v>
      </c>
      <c r="X61" s="2" t="s">
        <v>1009</v>
      </c>
      <c r="Y61" s="2" t="s">
        <v>1111</v>
      </c>
      <c r="Z61" s="4">
        <v>230</v>
      </c>
      <c r="AA61" s="4">
        <f>=ROUNDDOWN(7.66666666666667,0)</f>
      </c>
      <c r="AB61" s="5">
        <v>30</v>
      </c>
      <c r="AC61" s="2" t="s">
        <v>1112</v>
      </c>
      <c r="AD61" s="4">
        <v>220</v>
      </c>
      <c r="AE61" s="4">
        <v>1020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>
        <v>8</v>
      </c>
      <c r="AQ61" s="8">
        <v>278.44</v>
      </c>
      <c r="AR61" s="4"/>
      <c r="AS61" s="8"/>
      <c r="AT61" s="7"/>
      <c r="AU61" s="7"/>
      <c r="AV61" s="4">
        <v>28</v>
      </c>
      <c r="AW61" s="8">
        <v>1103.28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>
        <v>0.2524</v>
      </c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>
        <v>0.2435</v>
      </c>
      <c r="BJ61" s="4">
        <v>8</v>
      </c>
      <c r="BK61" s="8">
        <v>278.44</v>
      </c>
      <c r="BL61" s="2" t="s">
        <v>1113</v>
      </c>
      <c r="BM61" s="7">
        <v>1</v>
      </c>
      <c r="BN61" s="7">
        <v>1</v>
      </c>
      <c r="BO61" s="4">
        <v>2</v>
      </c>
      <c r="BP61" s="8">
        <v>71.88</v>
      </c>
      <c r="BQ61" s="4"/>
      <c r="BR61" s="8"/>
      <c r="BS61" s="7"/>
      <c r="BT61" s="7"/>
      <c r="BU61" s="2" t="s">
        <v>239</v>
      </c>
      <c r="BV61" s="2" t="s">
        <v>226</v>
      </c>
      <c r="BW61" s="2" t="s">
        <v>229</v>
      </c>
      <c r="BX61" s="2" t="s">
        <v>1114</v>
      </c>
      <c r="BY61" s="2" t="s">
        <v>241</v>
      </c>
      <c r="BZ61" s="2" t="s">
        <v>229</v>
      </c>
      <c r="CA61" s="4"/>
      <c r="CB61" s="8"/>
      <c r="CC61" s="4"/>
      <c r="CD61" s="8"/>
      <c r="CE61" s="7"/>
      <c r="CF61" s="7"/>
      <c r="CG61" s="2" t="s">
        <v>239</v>
      </c>
      <c r="CH61" s="2" t="s">
        <v>226</v>
      </c>
      <c r="CI61" s="2" t="s">
        <v>1103</v>
      </c>
      <c r="CJ61" s="2" t="s">
        <v>229</v>
      </c>
      <c r="CK61" s="2" t="s">
        <v>241</v>
      </c>
      <c r="CL61" s="2" t="s">
        <v>229</v>
      </c>
      <c r="CM61" s="4"/>
      <c r="CN61" s="8"/>
      <c r="CO61" s="4"/>
      <c r="CP61" s="8"/>
      <c r="CQ61" s="7"/>
      <c r="CR61" s="7"/>
      <c r="CS61" s="2" t="s">
        <v>239</v>
      </c>
      <c r="CT61" s="2" t="s">
        <v>226</v>
      </c>
      <c r="CU61" s="2" t="s">
        <v>1115</v>
      </c>
      <c r="CV61" s="2" t="s">
        <v>1116</v>
      </c>
      <c r="CW61" s="2" t="s">
        <v>241</v>
      </c>
      <c r="CX61" s="2" t="s">
        <v>229</v>
      </c>
      <c r="CY61" s="4">
        <v>2</v>
      </c>
      <c r="CZ61" s="8">
        <v>68.9</v>
      </c>
      <c r="DA61" s="4"/>
      <c r="DB61" s="8"/>
      <c r="DC61" s="7"/>
      <c r="DD61" s="7"/>
      <c r="DE61" s="2" t="s">
        <v>239</v>
      </c>
      <c r="DF61" s="2" t="s">
        <v>226</v>
      </c>
      <c r="DG61" s="2" t="s">
        <v>1117</v>
      </c>
      <c r="DH61" s="2" t="s">
        <v>410</v>
      </c>
      <c r="DI61" s="2" t="s">
        <v>241</v>
      </c>
      <c r="DJ61" s="2" t="s">
        <v>229</v>
      </c>
      <c r="DK61" s="4"/>
      <c r="DL61" s="8"/>
      <c r="DM61" s="4"/>
      <c r="DN61" s="8"/>
      <c r="DO61" s="7"/>
      <c r="DP61" s="7"/>
      <c r="DQ61" s="2" t="s">
        <v>239</v>
      </c>
      <c r="DR61" s="2" t="s">
        <v>226</v>
      </c>
      <c r="DS61" s="2" t="s">
        <v>1118</v>
      </c>
      <c r="DT61" s="2" t="s">
        <v>328</v>
      </c>
      <c r="DU61" s="2" t="s">
        <v>241</v>
      </c>
      <c r="DV61" s="2" t="s">
        <v>229</v>
      </c>
      <c r="DW61" s="4"/>
      <c r="DX61" s="8"/>
      <c r="DY61" s="4"/>
      <c r="DZ61" s="8"/>
      <c r="EA61" s="7"/>
      <c r="EB61" s="7"/>
      <c r="EC61" s="2" t="s">
        <v>1106</v>
      </c>
      <c r="ED61" s="2" t="s">
        <v>226</v>
      </c>
      <c r="EE61" s="2" t="s">
        <v>229</v>
      </c>
      <c r="EF61" s="2" t="s">
        <v>229</v>
      </c>
      <c r="EG61" s="2" t="s">
        <v>241</v>
      </c>
      <c r="EH61" s="2" t="s">
        <v>229</v>
      </c>
      <c r="EI61" s="4">
        <v>2</v>
      </c>
      <c r="EJ61" s="8">
        <v>68.9</v>
      </c>
      <c r="EK61" s="4"/>
      <c r="EL61" s="8"/>
      <c r="EM61" s="7"/>
      <c r="EN61" s="7"/>
      <c r="EO61" s="2" t="s">
        <v>239</v>
      </c>
      <c r="EP61" s="2" t="s">
        <v>226</v>
      </c>
      <c r="EQ61" s="2" t="s">
        <v>1119</v>
      </c>
      <c r="ER61" s="2" t="s">
        <v>1120</v>
      </c>
      <c r="ES61" s="2" t="s">
        <v>241</v>
      </c>
      <c r="ET61" s="2" t="s">
        <v>229</v>
      </c>
      <c r="EU61" s="4">
        <v>2</v>
      </c>
      <c r="EV61" s="8">
        <v>68.76</v>
      </c>
      <c r="EW61" s="4"/>
      <c r="EX61" s="8"/>
      <c r="EY61" s="7"/>
      <c r="EZ61" s="7"/>
      <c r="FA61" s="2" t="s">
        <v>239</v>
      </c>
      <c r="FB61" s="2" t="s">
        <v>226</v>
      </c>
      <c r="FC61" s="2" t="s">
        <v>658</v>
      </c>
      <c r="FD61" s="2" t="s">
        <v>652</v>
      </c>
      <c r="FE61" s="2" t="s">
        <v>241</v>
      </c>
      <c r="FF61" s="2" t="s">
        <v>229</v>
      </c>
      <c r="FG61" s="4"/>
      <c r="FH61" s="8"/>
      <c r="FI61" s="4"/>
      <c r="FJ61" s="8"/>
      <c r="FK61" s="7"/>
      <c r="FL61" s="7"/>
      <c r="FM61" s="2" t="s">
        <v>239</v>
      </c>
      <c r="FN61" s="2" t="s">
        <v>226</v>
      </c>
      <c r="FO61" s="2" t="s">
        <v>1118</v>
      </c>
      <c r="FP61" s="2" t="s">
        <v>229</v>
      </c>
      <c r="FQ61" s="2" t="s">
        <v>241</v>
      </c>
      <c r="FR61" s="2" t="s">
        <v>229</v>
      </c>
      <c r="FS61" s="4"/>
      <c r="FT61" s="8"/>
      <c r="FU61" s="4"/>
      <c r="FV61" s="8"/>
      <c r="FW61" s="7"/>
      <c r="FX61" s="7"/>
      <c r="FY61" s="2" t="s">
        <v>239</v>
      </c>
      <c r="FZ61" s="2" t="s">
        <v>226</v>
      </c>
      <c r="GA61" s="2" t="s">
        <v>327</v>
      </c>
      <c r="GB61" s="2" t="s">
        <v>229</v>
      </c>
      <c r="GC61" s="2" t="s">
        <v>241</v>
      </c>
      <c r="GD61" s="2" t="s">
        <v>229</v>
      </c>
      <c r="GE61" s="4"/>
      <c r="GF61" s="8"/>
      <c r="GG61" s="4"/>
      <c r="GH61" s="8"/>
      <c r="GI61" s="7"/>
      <c r="GJ61" s="7"/>
      <c r="GK61" s="2" t="s">
        <v>272</v>
      </c>
      <c r="GL61" s="2" t="s">
        <v>226</v>
      </c>
      <c r="GM61" s="2" t="s">
        <v>229</v>
      </c>
      <c r="GN61" s="2" t="s">
        <v>229</v>
      </c>
      <c r="GO61" s="2" t="s">
        <v>241</v>
      </c>
      <c r="GP61" s="2" t="s">
        <v>229</v>
      </c>
      <c r="GQ61" s="4"/>
      <c r="GR61" s="8"/>
      <c r="GS61" s="4"/>
      <c r="GT61" s="8"/>
      <c r="GU61" s="7"/>
      <c r="GV61" s="7"/>
      <c r="GW61" s="2" t="s">
        <v>239</v>
      </c>
      <c r="GX61" s="2" t="s">
        <v>226</v>
      </c>
      <c r="GY61" s="2" t="s">
        <v>632</v>
      </c>
      <c r="GZ61" s="2" t="s">
        <v>612</v>
      </c>
      <c r="HA61" s="2" t="s">
        <v>241</v>
      </c>
      <c r="HB61" s="2" t="s">
        <v>229</v>
      </c>
      <c r="HC61" s="4"/>
      <c r="HD61" s="8"/>
      <c r="HE61" s="4"/>
      <c r="HF61" s="8"/>
      <c r="HG61" s="7"/>
      <c r="HH61" s="7"/>
      <c r="HI61" s="2" t="s">
        <v>266</v>
      </c>
      <c r="HJ61" s="2" t="s">
        <v>226</v>
      </c>
      <c r="HK61" s="2" t="s">
        <v>229</v>
      </c>
      <c r="HL61" s="2" t="s">
        <v>229</v>
      </c>
      <c r="HM61" s="2" t="s">
        <v>241</v>
      </c>
      <c r="HN61" s="2" t="s">
        <v>229</v>
      </c>
      <c r="HO61" s="4"/>
      <c r="HP61" s="8"/>
      <c r="HQ61" s="4"/>
      <c r="HR61" s="8"/>
      <c r="HS61" s="7"/>
      <c r="HT61" s="7"/>
      <c r="HU61" s="2" t="s">
        <v>239</v>
      </c>
      <c r="HV61" s="2" t="s">
        <v>226</v>
      </c>
      <c r="HW61" s="2" t="s">
        <v>1118</v>
      </c>
      <c r="HX61" s="2" t="s">
        <v>606</v>
      </c>
      <c r="HY61" s="2" t="s">
        <v>241</v>
      </c>
      <c r="HZ61" s="2" t="s">
        <v>229</v>
      </c>
      <c r="IA61" s="4"/>
      <c r="IB61" s="8"/>
      <c r="IC61" s="4"/>
      <c r="ID61" s="8"/>
      <c r="IE61" s="7"/>
      <c r="IF61" s="7"/>
      <c r="IG61" s="2" t="s">
        <v>266</v>
      </c>
      <c r="IH61" s="2" t="s">
        <v>226</v>
      </c>
      <c r="II61" s="2" t="s">
        <v>229</v>
      </c>
      <c r="IJ61" s="2" t="s">
        <v>229</v>
      </c>
      <c r="IK61" s="2" t="s">
        <v>241</v>
      </c>
      <c r="IL61" s="2" t="s">
        <v>229</v>
      </c>
      <c r="IM61" s="4"/>
      <c r="IN61" s="8"/>
      <c r="IO61" s="4"/>
      <c r="IP61" s="8"/>
      <c r="IQ61" s="7"/>
      <c r="IR61" s="7"/>
      <c r="IS61" s="2" t="s">
        <v>272</v>
      </c>
      <c r="IT61" s="2" t="s">
        <v>226</v>
      </c>
      <c r="IU61" s="2" t="s">
        <v>229</v>
      </c>
      <c r="IV61" s="2" t="s">
        <v>229</v>
      </c>
      <c r="IW61" s="2" t="s">
        <v>241</v>
      </c>
      <c r="IX61" s="2" t="s">
        <v>229</v>
      </c>
      <c r="IY61" s="4"/>
      <c r="IZ61" s="8"/>
      <c r="JA61" s="4"/>
      <c r="JB61" s="8"/>
      <c r="JC61" s="7"/>
      <c r="JD61" s="7"/>
      <c r="JE61" s="2" t="s">
        <v>272</v>
      </c>
      <c r="JF61" s="2" t="s">
        <v>226</v>
      </c>
      <c r="JG61" s="2" t="s">
        <v>229</v>
      </c>
      <c r="JH61" s="2" t="s">
        <v>229</v>
      </c>
      <c r="JI61" s="2" t="s">
        <v>241</v>
      </c>
      <c r="JJ61" s="2" t="s">
        <v>229</v>
      </c>
      <c r="JK61" s="4"/>
      <c r="JL61" s="8"/>
      <c r="JM61" s="4"/>
      <c r="JN61" s="8"/>
      <c r="JO61" s="7"/>
      <c r="JP61" s="7"/>
      <c r="JQ61" s="2" t="s">
        <v>272</v>
      </c>
      <c r="JR61" s="2" t="s">
        <v>226</v>
      </c>
      <c r="JS61" s="2" t="s">
        <v>229</v>
      </c>
      <c r="JT61" s="2" t="s">
        <v>229</v>
      </c>
      <c r="JU61" s="2" t="s">
        <v>241</v>
      </c>
      <c r="JV61" s="2" t="s">
        <v>229</v>
      </c>
      <c r="JW61" s="4"/>
      <c r="JX61" s="8"/>
      <c r="JY61" s="4"/>
      <c r="JZ61" s="8"/>
      <c r="KA61" s="7"/>
      <c r="KB61" s="7"/>
      <c r="KC61" s="2" t="s">
        <v>272</v>
      </c>
      <c r="KD61" s="2" t="s">
        <v>226</v>
      </c>
      <c r="KE61" s="2" t="s">
        <v>229</v>
      </c>
      <c r="KF61" s="2" t="s">
        <v>229</v>
      </c>
      <c r="KG61" s="2" t="s">
        <v>241</v>
      </c>
      <c r="KH61" s="2" t="s">
        <v>229</v>
      </c>
      <c r="KI61" s="4"/>
      <c r="KJ61" s="8"/>
      <c r="KK61" s="4"/>
      <c r="KL61" s="8"/>
      <c r="KM61" s="7"/>
      <c r="KN61" s="7"/>
      <c r="KO61" s="2" t="s">
        <v>272</v>
      </c>
      <c r="KP61" s="2" t="s">
        <v>226</v>
      </c>
      <c r="KQ61" s="2" t="s">
        <v>229</v>
      </c>
      <c r="KR61" s="2" t="s">
        <v>229</v>
      </c>
      <c r="KS61" s="2" t="s">
        <v>241</v>
      </c>
      <c r="KT61" s="2" t="s">
        <v>229</v>
      </c>
      <c r="KU61" s="4"/>
      <c r="KV61" s="8"/>
      <c r="KW61" s="4"/>
      <c r="KX61" s="8"/>
      <c r="KY61" s="7"/>
      <c r="KZ61" s="7"/>
      <c r="LA61" s="2" t="s">
        <v>272</v>
      </c>
      <c r="LB61" s="2" t="s">
        <v>226</v>
      </c>
      <c r="LC61" s="2" t="s">
        <v>229</v>
      </c>
      <c r="LD61" s="2" t="s">
        <v>229</v>
      </c>
      <c r="LE61" s="2" t="s">
        <v>241</v>
      </c>
      <c r="LF61" s="2" t="s">
        <v>229</v>
      </c>
      <c r="LG61" s="4"/>
      <c r="LH61" s="8"/>
      <c r="LI61" s="4"/>
      <c r="LJ61" s="8"/>
      <c r="LK61" s="7"/>
      <c r="LL61" s="7"/>
      <c r="LM61" s="2" t="s">
        <v>229</v>
      </c>
      <c r="LN61" s="2" t="s">
        <v>229</v>
      </c>
      <c r="LO61" s="2" t="s">
        <v>229</v>
      </c>
      <c r="LP61" s="2" t="s">
        <v>229</v>
      </c>
      <c r="LQ61" s="2" t="s">
        <v>229</v>
      </c>
      <c r="LR61" s="2" t="s">
        <v>229</v>
      </c>
      <c r="LS61" s="4"/>
      <c r="LT61" s="8"/>
      <c r="LU61" s="4"/>
      <c r="LV61" s="8"/>
      <c r="LW61" s="7"/>
      <c r="LX61" s="7"/>
      <c r="LY61" s="2" t="s">
        <v>272</v>
      </c>
      <c r="LZ61" s="2" t="s">
        <v>226</v>
      </c>
      <c r="MA61" s="2" t="s">
        <v>229</v>
      </c>
      <c r="MB61" s="2" t="s">
        <v>229</v>
      </c>
      <c r="MC61" s="2" t="s">
        <v>241</v>
      </c>
      <c r="MD61" s="2" t="s">
        <v>229</v>
      </c>
      <c r="ME61" s="4"/>
      <c r="MF61" s="8"/>
      <c r="MG61" s="4"/>
      <c r="MH61" s="8"/>
      <c r="MI61" s="7"/>
      <c r="MJ61" s="7"/>
      <c r="MK61" s="2" t="s">
        <v>272</v>
      </c>
      <c r="ML61" s="2" t="s">
        <v>226</v>
      </c>
      <c r="MM61" s="2" t="s">
        <v>229</v>
      </c>
      <c r="MN61" s="2" t="s">
        <v>229</v>
      </c>
      <c r="MO61" s="2" t="s">
        <v>241</v>
      </c>
      <c r="MP61" s="2" t="s">
        <v>229</v>
      </c>
      <c r="MQ61" s="4"/>
      <c r="MR61" s="8"/>
      <c r="MS61" s="4"/>
      <c r="MT61" s="8"/>
      <c r="MU61" s="7"/>
      <c r="MV61" s="7"/>
      <c r="MW61" s="2" t="s">
        <v>266</v>
      </c>
      <c r="MX61" s="2" t="s">
        <v>226</v>
      </c>
      <c r="MY61" s="2" t="s">
        <v>229</v>
      </c>
      <c r="MZ61" s="2" t="s">
        <v>229</v>
      </c>
      <c r="NA61" s="2" t="s">
        <v>241</v>
      </c>
      <c r="NB61" s="2" t="s">
        <v>229</v>
      </c>
      <c r="NC61" s="4"/>
      <c r="ND61" s="8"/>
      <c r="NE61" s="4"/>
      <c r="NF61" s="8"/>
      <c r="NG61" s="7"/>
      <c r="NH61" s="7"/>
      <c r="NI61" s="2" t="s">
        <v>266</v>
      </c>
      <c r="NJ61" s="2" t="s">
        <v>226</v>
      </c>
      <c r="NK61" s="2" t="s">
        <v>229</v>
      </c>
      <c r="NL61" s="2" t="s">
        <v>229</v>
      </c>
      <c r="NM61" s="2" t="s">
        <v>241</v>
      </c>
      <c r="NN61" s="2" t="s">
        <v>229</v>
      </c>
      <c r="NO61" s="4"/>
      <c r="NP61" s="8"/>
      <c r="NQ61" s="4"/>
      <c r="NR61" s="8"/>
      <c r="NS61" s="7"/>
      <c r="NT61" s="7"/>
      <c r="NU61" s="2" t="s">
        <v>272</v>
      </c>
      <c r="NV61" s="2" t="s">
        <v>226</v>
      </c>
      <c r="NW61" s="2" t="s">
        <v>229</v>
      </c>
      <c r="NX61" s="2" t="s">
        <v>229</v>
      </c>
      <c r="NY61" s="2" t="s">
        <v>241</v>
      </c>
      <c r="NZ61" s="2" t="s">
        <v>229</v>
      </c>
      <c r="OA61" s="4"/>
      <c r="OB61" s="8"/>
      <c r="OC61" s="4"/>
      <c r="OD61" s="8"/>
      <c r="OE61" s="7"/>
      <c r="OF61" s="7"/>
      <c r="OG61" s="2" t="s">
        <v>272</v>
      </c>
      <c r="OH61" s="2" t="s">
        <v>226</v>
      </c>
      <c r="OI61" s="2" t="s">
        <v>229</v>
      </c>
      <c r="OJ61" s="2" t="s">
        <v>229</v>
      </c>
      <c r="OK61" s="2" t="s">
        <v>241</v>
      </c>
      <c r="OL61" s="2" t="s">
        <v>229</v>
      </c>
      <c r="OM61" s="4"/>
      <c r="ON61" s="8"/>
      <c r="OO61" s="4"/>
      <c r="OP61" s="8"/>
      <c r="OQ61" s="7"/>
      <c r="OR61" s="7"/>
      <c r="OS61" s="2" t="s">
        <v>229</v>
      </c>
      <c r="OT61" s="2" t="s">
        <v>229</v>
      </c>
      <c r="OU61" s="2" t="s">
        <v>229</v>
      </c>
      <c r="OV61" s="2" t="s">
        <v>229</v>
      </c>
      <c r="OW61" s="2" t="s">
        <v>229</v>
      </c>
      <c r="OX61" s="2" t="s">
        <v>229</v>
      </c>
      <c r="OY61" s="4"/>
      <c r="OZ61" s="8"/>
      <c r="PA61" s="4"/>
      <c r="PB61" s="8"/>
      <c r="PC61" s="7"/>
      <c r="PD61" s="7"/>
      <c r="PE61" s="2" t="s">
        <v>229</v>
      </c>
      <c r="PF61" s="2" t="s">
        <v>229</v>
      </c>
      <c r="PG61" s="2" t="s">
        <v>229</v>
      </c>
      <c r="PH61" s="2" t="s">
        <v>229</v>
      </c>
      <c r="PI61" s="2" t="s">
        <v>229</v>
      </c>
      <c r="PJ61" s="2" t="s">
        <v>229</v>
      </c>
      <c r="PK61" s="4"/>
      <c r="PL61" s="8"/>
      <c r="PM61" s="4"/>
      <c r="PN61" s="8"/>
      <c r="PO61" s="7"/>
      <c r="PP61" s="7"/>
      <c r="PQ61" s="2" t="s">
        <v>229</v>
      </c>
      <c r="PR61" s="2" t="s">
        <v>229</v>
      </c>
      <c r="PS61" s="2" t="s">
        <v>229</v>
      </c>
      <c r="PT61" s="2" t="s">
        <v>229</v>
      </c>
      <c r="PU61" s="2" t="s">
        <v>229</v>
      </c>
      <c r="PV61" s="2" t="s">
        <v>229</v>
      </c>
      <c r="PW61" s="4"/>
      <c r="PX61" s="8"/>
      <c r="PY61" s="4"/>
      <c r="PZ61" s="8"/>
      <c r="QA61" s="7"/>
      <c r="QB61" s="7"/>
      <c r="QC61" s="2" t="s">
        <v>281</v>
      </c>
      <c r="QD61" s="2" t="s">
        <v>226</v>
      </c>
      <c r="QE61" s="2" t="s">
        <v>229</v>
      </c>
      <c r="QF61" s="2" t="s">
        <v>229</v>
      </c>
      <c r="QG61" s="2" t="s">
        <v>241</v>
      </c>
      <c r="QH61" s="2" t="s">
        <v>229</v>
      </c>
      <c r="QI61" s="4"/>
      <c r="QJ61" s="8"/>
      <c r="QK61" s="4"/>
      <c r="QL61" s="8"/>
      <c r="QM61" s="7"/>
      <c r="QN61" s="7"/>
      <c r="QO61" s="2" t="s">
        <v>272</v>
      </c>
      <c r="QP61" s="2" t="s">
        <v>226</v>
      </c>
      <c r="QQ61" s="2" t="s">
        <v>229</v>
      </c>
      <c r="QR61" s="2" t="s">
        <v>229</v>
      </c>
      <c r="QS61" s="2" t="s">
        <v>241</v>
      </c>
      <c r="QT61" s="2" t="s">
        <v>229</v>
      </c>
      <c r="QU61" s="4"/>
      <c r="QV61" s="8"/>
      <c r="QW61" s="4"/>
      <c r="QX61" s="8"/>
      <c r="QY61" s="7"/>
      <c r="QZ61" s="7"/>
      <c r="RA61" s="2" t="s">
        <v>272</v>
      </c>
      <c r="RB61" s="2" t="s">
        <v>226</v>
      </c>
      <c r="RC61" s="2" t="s">
        <v>229</v>
      </c>
      <c r="RD61" s="2" t="s">
        <v>229</v>
      </c>
      <c r="RE61" s="2" t="s">
        <v>241</v>
      </c>
      <c r="RF61" s="2" t="s">
        <v>229</v>
      </c>
      <c r="RG61" s="4"/>
      <c r="RH61" s="8"/>
      <c r="RI61" s="4"/>
      <c r="RJ61" s="8"/>
      <c r="RK61" s="7"/>
      <c r="RL61" s="7"/>
      <c r="RM61" s="2" t="s">
        <v>272</v>
      </c>
      <c r="RN61" s="2" t="s">
        <v>226</v>
      </c>
      <c r="RO61" s="2" t="s">
        <v>229</v>
      </c>
      <c r="RP61" s="2" t="s">
        <v>229</v>
      </c>
      <c r="RQ61" s="2" t="s">
        <v>241</v>
      </c>
      <c r="RR61" s="2" t="s">
        <v>229</v>
      </c>
      <c r="RS61" s="4"/>
      <c r="RT61" s="8"/>
      <c r="RU61" s="4"/>
      <c r="RV61" s="8"/>
      <c r="RW61" s="7"/>
      <c r="RX61" s="7"/>
      <c r="RY61" s="2" t="s">
        <v>229</v>
      </c>
      <c r="RZ61" s="2" t="s">
        <v>229</v>
      </c>
      <c r="SA61" s="2" t="s">
        <v>229</v>
      </c>
      <c r="SB61" s="2" t="s">
        <v>229</v>
      </c>
      <c r="SC61" s="2" t="s">
        <v>229</v>
      </c>
      <c r="SD61" s="2" t="s">
        <v>229</v>
      </c>
      <c r="SE61" s="4">
        <v>230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>
        <v>220</v>
      </c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>
        <v>200</v>
      </c>
      <c r="UM61" s="4"/>
      <c r="UN61" s="4"/>
      <c r="UO61" s="4"/>
      <c r="UP61" s="4"/>
      <c r="UQ61" s="4"/>
      <c r="UR61" s="4">
        <v>300</v>
      </c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>
        <v>300</v>
      </c>
      <c r="VK61" s="4"/>
      <c r="VL61" s="4"/>
      <c r="VM61" s="4"/>
      <c r="VN61" s="4"/>
      <c r="VO61" s="4"/>
      <c r="VP61" s="4"/>
      <c r="VQ61" s="4"/>
      <c r="VR61" s="4"/>
      <c r="VS61" s="4"/>
    </row>
    <row r="62">
      <c r="A62" s="2" t="s">
        <v>1121</v>
      </c>
      <c r="B62" s="2" t="s">
        <v>216</v>
      </c>
      <c r="C62" s="2" t="s">
        <v>217</v>
      </c>
      <c r="D62" s="2" t="s">
        <v>218</v>
      </c>
      <c r="E62" s="2" t="s">
        <v>219</v>
      </c>
      <c r="F62" s="2" t="s">
        <v>1066</v>
      </c>
      <c r="G62" s="2" t="s">
        <v>1067</v>
      </c>
      <c r="H62" s="2" t="s">
        <v>1068</v>
      </c>
      <c r="I62" s="2" t="s">
        <v>1069</v>
      </c>
      <c r="J62" s="2" t="s">
        <v>285</v>
      </c>
      <c r="K62" s="2" t="s">
        <v>1109</v>
      </c>
      <c r="L62" s="3">
        <v>36.67</v>
      </c>
      <c r="M62" s="3">
        <v>38.5</v>
      </c>
      <c r="N62" s="3">
        <v>79.99</v>
      </c>
      <c r="O62" s="2" t="s">
        <v>226</v>
      </c>
      <c r="P62" s="2" t="s">
        <v>528</v>
      </c>
      <c r="Q62" s="2" t="s">
        <v>228</v>
      </c>
      <c r="R62" s="2" t="s">
        <v>229</v>
      </c>
      <c r="S62" s="2" t="s">
        <v>1110</v>
      </c>
      <c r="T62" s="2" t="s">
        <v>684</v>
      </c>
      <c r="U62" s="2" t="s">
        <v>286</v>
      </c>
      <c r="V62" s="2" t="s">
        <v>1008</v>
      </c>
      <c r="W62" s="2" t="s">
        <v>686</v>
      </c>
      <c r="X62" s="2" t="s">
        <v>1009</v>
      </c>
      <c r="Y62" s="2" t="s">
        <v>1111</v>
      </c>
      <c r="Z62" s="4">
        <v>322</v>
      </c>
      <c r="AA62" s="4">
        <f>=ROUNDDOWN(4.6,0)</f>
      </c>
      <c r="AB62" s="5">
        <v>70</v>
      </c>
      <c r="AC62" s="2" t="s">
        <v>1112</v>
      </c>
      <c r="AD62" s="4">
        <v>420</v>
      </c>
      <c r="AE62" s="4">
        <v>1620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>
        <v>13</v>
      </c>
      <c r="AQ62" s="8">
        <v>511.27</v>
      </c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>
        <v>0.4634</v>
      </c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 t="s">
        <v>229</v>
      </c>
      <c r="BJ62" s="4">
        <v>13</v>
      </c>
      <c r="BK62" s="8">
        <v>511.27</v>
      </c>
      <c r="BL62" s="2" t="s">
        <v>1122</v>
      </c>
      <c r="BM62" s="7">
        <v>1</v>
      </c>
      <c r="BN62" s="7">
        <v>1</v>
      </c>
      <c r="BO62" s="4">
        <v>5</v>
      </c>
      <c r="BP62" s="8">
        <v>210.85</v>
      </c>
      <c r="BQ62" s="4"/>
      <c r="BR62" s="8"/>
      <c r="BS62" s="7"/>
      <c r="BT62" s="7"/>
      <c r="BU62" s="2" t="s">
        <v>239</v>
      </c>
      <c r="BV62" s="2" t="s">
        <v>226</v>
      </c>
      <c r="BW62" s="2" t="s">
        <v>229</v>
      </c>
      <c r="BX62" s="2" t="s">
        <v>1123</v>
      </c>
      <c r="BY62" s="2" t="s">
        <v>241</v>
      </c>
      <c r="BZ62" s="2" t="s">
        <v>229</v>
      </c>
      <c r="CA62" s="4"/>
      <c r="CB62" s="8"/>
      <c r="CC62" s="4"/>
      <c r="CD62" s="8"/>
      <c r="CE62" s="7"/>
      <c r="CF62" s="7"/>
      <c r="CG62" s="2" t="s">
        <v>239</v>
      </c>
      <c r="CH62" s="2" t="s">
        <v>226</v>
      </c>
      <c r="CI62" s="2" t="s">
        <v>1103</v>
      </c>
      <c r="CJ62" s="2" t="s">
        <v>229</v>
      </c>
      <c r="CK62" s="2" t="s">
        <v>241</v>
      </c>
      <c r="CL62" s="2" t="s">
        <v>229</v>
      </c>
      <c r="CM62" s="4">
        <v>2</v>
      </c>
      <c r="CN62" s="8">
        <v>83.16</v>
      </c>
      <c r="CO62" s="4"/>
      <c r="CP62" s="8"/>
      <c r="CQ62" s="7"/>
      <c r="CR62" s="7"/>
      <c r="CS62" s="2" t="s">
        <v>239</v>
      </c>
      <c r="CT62" s="2" t="s">
        <v>226</v>
      </c>
      <c r="CU62" s="2" t="s">
        <v>1115</v>
      </c>
      <c r="CV62" s="2" t="s">
        <v>1116</v>
      </c>
      <c r="CW62" s="2" t="s">
        <v>241</v>
      </c>
      <c r="CX62" s="2" t="s">
        <v>229</v>
      </c>
      <c r="CY62" s="4">
        <v>3</v>
      </c>
      <c r="CZ62" s="8">
        <v>121.29</v>
      </c>
      <c r="DA62" s="4"/>
      <c r="DB62" s="8"/>
      <c r="DC62" s="7"/>
      <c r="DD62" s="7"/>
      <c r="DE62" s="2" t="s">
        <v>239</v>
      </c>
      <c r="DF62" s="2" t="s">
        <v>226</v>
      </c>
      <c r="DG62" s="2" t="s">
        <v>1117</v>
      </c>
      <c r="DH62" s="2" t="s">
        <v>1115</v>
      </c>
      <c r="DI62" s="2" t="s">
        <v>241</v>
      </c>
      <c r="DJ62" s="2" t="s">
        <v>229</v>
      </c>
      <c r="DK62" s="4"/>
      <c r="DL62" s="8"/>
      <c r="DM62" s="4"/>
      <c r="DN62" s="8"/>
      <c r="DO62" s="7"/>
      <c r="DP62" s="7"/>
      <c r="DQ62" s="2" t="s">
        <v>239</v>
      </c>
      <c r="DR62" s="2" t="s">
        <v>226</v>
      </c>
      <c r="DS62" s="2" t="s">
        <v>1118</v>
      </c>
      <c r="DT62" s="2" t="s">
        <v>410</v>
      </c>
      <c r="DU62" s="2" t="s">
        <v>241</v>
      </c>
      <c r="DV62" s="2" t="s">
        <v>229</v>
      </c>
      <c r="DW62" s="4"/>
      <c r="DX62" s="8"/>
      <c r="DY62" s="4"/>
      <c r="DZ62" s="8"/>
      <c r="EA62" s="7"/>
      <c r="EB62" s="7"/>
      <c r="EC62" s="2" t="s">
        <v>1106</v>
      </c>
      <c r="ED62" s="2" t="s">
        <v>226</v>
      </c>
      <c r="EE62" s="2" t="s">
        <v>229</v>
      </c>
      <c r="EF62" s="2" t="s">
        <v>229</v>
      </c>
      <c r="EG62" s="2" t="s">
        <v>241</v>
      </c>
      <c r="EH62" s="2" t="s">
        <v>229</v>
      </c>
      <c r="EI62" s="4"/>
      <c r="EJ62" s="8"/>
      <c r="EK62" s="4"/>
      <c r="EL62" s="8"/>
      <c r="EM62" s="7"/>
      <c r="EN62" s="7"/>
      <c r="EO62" s="2" t="s">
        <v>239</v>
      </c>
      <c r="EP62" s="2" t="s">
        <v>226</v>
      </c>
      <c r="EQ62" s="2" t="s">
        <v>1119</v>
      </c>
      <c r="ER62" s="2" t="s">
        <v>1103</v>
      </c>
      <c r="ES62" s="2" t="s">
        <v>241</v>
      </c>
      <c r="ET62" s="2" t="s">
        <v>229</v>
      </c>
      <c r="EU62" s="4">
        <v>2</v>
      </c>
      <c r="EV62" s="8">
        <v>80.68</v>
      </c>
      <c r="EW62" s="4"/>
      <c r="EX62" s="8"/>
      <c r="EY62" s="7"/>
      <c r="EZ62" s="7"/>
      <c r="FA62" s="2" t="s">
        <v>239</v>
      </c>
      <c r="FB62" s="2" t="s">
        <v>226</v>
      </c>
      <c r="FC62" s="2" t="s">
        <v>658</v>
      </c>
      <c r="FD62" s="2" t="s">
        <v>1116</v>
      </c>
      <c r="FE62" s="2" t="s">
        <v>241</v>
      </c>
      <c r="FF62" s="2" t="s">
        <v>229</v>
      </c>
      <c r="FG62" s="4"/>
      <c r="FH62" s="8"/>
      <c r="FI62" s="4"/>
      <c r="FJ62" s="8"/>
      <c r="FK62" s="7"/>
      <c r="FL62" s="7"/>
      <c r="FM62" s="2" t="s">
        <v>239</v>
      </c>
      <c r="FN62" s="2" t="s">
        <v>226</v>
      </c>
      <c r="FO62" s="2" t="s">
        <v>1118</v>
      </c>
      <c r="FP62" s="2" t="s">
        <v>229</v>
      </c>
      <c r="FQ62" s="2" t="s">
        <v>241</v>
      </c>
      <c r="FR62" s="2" t="s">
        <v>229</v>
      </c>
      <c r="FS62" s="4">
        <v>1</v>
      </c>
      <c r="FT62" s="8">
        <v>15.29</v>
      </c>
      <c r="FU62" s="4"/>
      <c r="FV62" s="8"/>
      <c r="FW62" s="7"/>
      <c r="FX62" s="7"/>
      <c r="FY62" s="2" t="s">
        <v>239</v>
      </c>
      <c r="FZ62" s="2" t="s">
        <v>226</v>
      </c>
      <c r="GA62" s="2" t="s">
        <v>327</v>
      </c>
      <c r="GB62" s="2" t="s">
        <v>1124</v>
      </c>
      <c r="GC62" s="2" t="s">
        <v>241</v>
      </c>
      <c r="GD62" s="2" t="s">
        <v>229</v>
      </c>
      <c r="GE62" s="4"/>
      <c r="GF62" s="8"/>
      <c r="GG62" s="4"/>
      <c r="GH62" s="8"/>
      <c r="GI62" s="7"/>
      <c r="GJ62" s="7"/>
      <c r="GK62" s="2" t="s">
        <v>272</v>
      </c>
      <c r="GL62" s="2" t="s">
        <v>226</v>
      </c>
      <c r="GM62" s="2" t="s">
        <v>229</v>
      </c>
      <c r="GN62" s="2" t="s">
        <v>229</v>
      </c>
      <c r="GO62" s="2" t="s">
        <v>241</v>
      </c>
      <c r="GP62" s="2" t="s">
        <v>229</v>
      </c>
      <c r="GQ62" s="4"/>
      <c r="GR62" s="8"/>
      <c r="GS62" s="4"/>
      <c r="GT62" s="8"/>
      <c r="GU62" s="7"/>
      <c r="GV62" s="7"/>
      <c r="GW62" s="2" t="s">
        <v>239</v>
      </c>
      <c r="GX62" s="2" t="s">
        <v>226</v>
      </c>
      <c r="GY62" s="2" t="s">
        <v>632</v>
      </c>
      <c r="GZ62" s="2" t="s">
        <v>581</v>
      </c>
      <c r="HA62" s="2" t="s">
        <v>241</v>
      </c>
      <c r="HB62" s="2" t="s">
        <v>229</v>
      </c>
      <c r="HC62" s="4"/>
      <c r="HD62" s="8"/>
      <c r="HE62" s="4"/>
      <c r="HF62" s="8"/>
      <c r="HG62" s="7"/>
      <c r="HH62" s="7"/>
      <c r="HI62" s="2" t="s">
        <v>266</v>
      </c>
      <c r="HJ62" s="2" t="s">
        <v>226</v>
      </c>
      <c r="HK62" s="2" t="s">
        <v>229</v>
      </c>
      <c r="HL62" s="2" t="s">
        <v>229</v>
      </c>
      <c r="HM62" s="2" t="s">
        <v>241</v>
      </c>
      <c r="HN62" s="2" t="s">
        <v>229</v>
      </c>
      <c r="HO62" s="4"/>
      <c r="HP62" s="8"/>
      <c r="HQ62" s="4"/>
      <c r="HR62" s="8"/>
      <c r="HS62" s="7"/>
      <c r="HT62" s="7"/>
      <c r="HU62" s="2" t="s">
        <v>239</v>
      </c>
      <c r="HV62" s="2" t="s">
        <v>226</v>
      </c>
      <c r="HW62" s="2" t="s">
        <v>1118</v>
      </c>
      <c r="HX62" s="2" t="s">
        <v>632</v>
      </c>
      <c r="HY62" s="2" t="s">
        <v>241</v>
      </c>
      <c r="HZ62" s="2" t="s">
        <v>229</v>
      </c>
      <c r="IA62" s="4"/>
      <c r="IB62" s="8"/>
      <c r="IC62" s="4"/>
      <c r="ID62" s="8"/>
      <c r="IE62" s="7"/>
      <c r="IF62" s="7"/>
      <c r="IG62" s="2" t="s">
        <v>266</v>
      </c>
      <c r="IH62" s="2" t="s">
        <v>226</v>
      </c>
      <c r="II62" s="2" t="s">
        <v>229</v>
      </c>
      <c r="IJ62" s="2" t="s">
        <v>229</v>
      </c>
      <c r="IK62" s="2" t="s">
        <v>241</v>
      </c>
      <c r="IL62" s="2" t="s">
        <v>229</v>
      </c>
      <c r="IM62" s="4"/>
      <c r="IN62" s="8"/>
      <c r="IO62" s="4"/>
      <c r="IP62" s="8"/>
      <c r="IQ62" s="7"/>
      <c r="IR62" s="7"/>
      <c r="IS62" s="2" t="s">
        <v>272</v>
      </c>
      <c r="IT62" s="2" t="s">
        <v>226</v>
      </c>
      <c r="IU62" s="2" t="s">
        <v>229</v>
      </c>
      <c r="IV62" s="2" t="s">
        <v>229</v>
      </c>
      <c r="IW62" s="2" t="s">
        <v>241</v>
      </c>
      <c r="IX62" s="2" t="s">
        <v>229</v>
      </c>
      <c r="IY62" s="4"/>
      <c r="IZ62" s="8"/>
      <c r="JA62" s="4"/>
      <c r="JB62" s="8"/>
      <c r="JC62" s="7"/>
      <c r="JD62" s="7"/>
      <c r="JE62" s="2" t="s">
        <v>272</v>
      </c>
      <c r="JF62" s="2" t="s">
        <v>226</v>
      </c>
      <c r="JG62" s="2" t="s">
        <v>229</v>
      </c>
      <c r="JH62" s="2" t="s">
        <v>229</v>
      </c>
      <c r="JI62" s="2" t="s">
        <v>241</v>
      </c>
      <c r="JJ62" s="2" t="s">
        <v>229</v>
      </c>
      <c r="JK62" s="4"/>
      <c r="JL62" s="8"/>
      <c r="JM62" s="4"/>
      <c r="JN62" s="8"/>
      <c r="JO62" s="7"/>
      <c r="JP62" s="7"/>
      <c r="JQ62" s="2" t="s">
        <v>272</v>
      </c>
      <c r="JR62" s="2" t="s">
        <v>226</v>
      </c>
      <c r="JS62" s="2" t="s">
        <v>229</v>
      </c>
      <c r="JT62" s="2" t="s">
        <v>229</v>
      </c>
      <c r="JU62" s="2" t="s">
        <v>241</v>
      </c>
      <c r="JV62" s="2" t="s">
        <v>229</v>
      </c>
      <c r="JW62" s="4"/>
      <c r="JX62" s="8"/>
      <c r="JY62" s="4"/>
      <c r="JZ62" s="8"/>
      <c r="KA62" s="7"/>
      <c r="KB62" s="7"/>
      <c r="KC62" s="2" t="s">
        <v>272</v>
      </c>
      <c r="KD62" s="2" t="s">
        <v>226</v>
      </c>
      <c r="KE62" s="2" t="s">
        <v>229</v>
      </c>
      <c r="KF62" s="2" t="s">
        <v>229</v>
      </c>
      <c r="KG62" s="2" t="s">
        <v>241</v>
      </c>
      <c r="KH62" s="2" t="s">
        <v>229</v>
      </c>
      <c r="KI62" s="4"/>
      <c r="KJ62" s="8"/>
      <c r="KK62" s="4"/>
      <c r="KL62" s="8"/>
      <c r="KM62" s="7"/>
      <c r="KN62" s="7"/>
      <c r="KO62" s="2" t="s">
        <v>272</v>
      </c>
      <c r="KP62" s="2" t="s">
        <v>226</v>
      </c>
      <c r="KQ62" s="2" t="s">
        <v>229</v>
      </c>
      <c r="KR62" s="2" t="s">
        <v>229</v>
      </c>
      <c r="KS62" s="2" t="s">
        <v>241</v>
      </c>
      <c r="KT62" s="2" t="s">
        <v>229</v>
      </c>
      <c r="KU62" s="4"/>
      <c r="KV62" s="8"/>
      <c r="KW62" s="4"/>
      <c r="KX62" s="8"/>
      <c r="KY62" s="7"/>
      <c r="KZ62" s="7"/>
      <c r="LA62" s="2" t="s">
        <v>272</v>
      </c>
      <c r="LB62" s="2" t="s">
        <v>226</v>
      </c>
      <c r="LC62" s="2" t="s">
        <v>229</v>
      </c>
      <c r="LD62" s="2" t="s">
        <v>229</v>
      </c>
      <c r="LE62" s="2" t="s">
        <v>241</v>
      </c>
      <c r="LF62" s="2" t="s">
        <v>229</v>
      </c>
      <c r="LG62" s="4"/>
      <c r="LH62" s="8"/>
      <c r="LI62" s="4"/>
      <c r="LJ62" s="8"/>
      <c r="LK62" s="7"/>
      <c r="LL62" s="7"/>
      <c r="LM62" s="2" t="s">
        <v>229</v>
      </c>
      <c r="LN62" s="2" t="s">
        <v>229</v>
      </c>
      <c r="LO62" s="2" t="s">
        <v>229</v>
      </c>
      <c r="LP62" s="2" t="s">
        <v>229</v>
      </c>
      <c r="LQ62" s="2" t="s">
        <v>229</v>
      </c>
      <c r="LR62" s="2" t="s">
        <v>229</v>
      </c>
      <c r="LS62" s="4"/>
      <c r="LT62" s="8"/>
      <c r="LU62" s="4"/>
      <c r="LV62" s="8"/>
      <c r="LW62" s="7"/>
      <c r="LX62" s="7"/>
      <c r="LY62" s="2" t="s">
        <v>272</v>
      </c>
      <c r="LZ62" s="2" t="s">
        <v>226</v>
      </c>
      <c r="MA62" s="2" t="s">
        <v>229</v>
      </c>
      <c r="MB62" s="2" t="s">
        <v>229</v>
      </c>
      <c r="MC62" s="2" t="s">
        <v>241</v>
      </c>
      <c r="MD62" s="2" t="s">
        <v>229</v>
      </c>
      <c r="ME62" s="4"/>
      <c r="MF62" s="8"/>
      <c r="MG62" s="4"/>
      <c r="MH62" s="8"/>
      <c r="MI62" s="7"/>
      <c r="MJ62" s="7"/>
      <c r="MK62" s="2" t="s">
        <v>272</v>
      </c>
      <c r="ML62" s="2" t="s">
        <v>226</v>
      </c>
      <c r="MM62" s="2" t="s">
        <v>229</v>
      </c>
      <c r="MN62" s="2" t="s">
        <v>229</v>
      </c>
      <c r="MO62" s="2" t="s">
        <v>241</v>
      </c>
      <c r="MP62" s="2" t="s">
        <v>229</v>
      </c>
      <c r="MQ62" s="4"/>
      <c r="MR62" s="8"/>
      <c r="MS62" s="4"/>
      <c r="MT62" s="8"/>
      <c r="MU62" s="7"/>
      <c r="MV62" s="7"/>
      <c r="MW62" s="2" t="s">
        <v>266</v>
      </c>
      <c r="MX62" s="2" t="s">
        <v>226</v>
      </c>
      <c r="MY62" s="2" t="s">
        <v>229</v>
      </c>
      <c r="MZ62" s="2" t="s">
        <v>229</v>
      </c>
      <c r="NA62" s="2" t="s">
        <v>241</v>
      </c>
      <c r="NB62" s="2" t="s">
        <v>229</v>
      </c>
      <c r="NC62" s="4"/>
      <c r="ND62" s="8"/>
      <c r="NE62" s="4"/>
      <c r="NF62" s="8"/>
      <c r="NG62" s="7"/>
      <c r="NH62" s="7"/>
      <c r="NI62" s="2" t="s">
        <v>266</v>
      </c>
      <c r="NJ62" s="2" t="s">
        <v>226</v>
      </c>
      <c r="NK62" s="2" t="s">
        <v>229</v>
      </c>
      <c r="NL62" s="2" t="s">
        <v>229</v>
      </c>
      <c r="NM62" s="2" t="s">
        <v>241</v>
      </c>
      <c r="NN62" s="2" t="s">
        <v>229</v>
      </c>
      <c r="NO62" s="4"/>
      <c r="NP62" s="8"/>
      <c r="NQ62" s="4"/>
      <c r="NR62" s="8"/>
      <c r="NS62" s="7"/>
      <c r="NT62" s="7"/>
      <c r="NU62" s="2" t="s">
        <v>272</v>
      </c>
      <c r="NV62" s="2" t="s">
        <v>226</v>
      </c>
      <c r="NW62" s="2" t="s">
        <v>229</v>
      </c>
      <c r="NX62" s="2" t="s">
        <v>229</v>
      </c>
      <c r="NY62" s="2" t="s">
        <v>241</v>
      </c>
      <c r="NZ62" s="2" t="s">
        <v>229</v>
      </c>
      <c r="OA62" s="4"/>
      <c r="OB62" s="8"/>
      <c r="OC62" s="4"/>
      <c r="OD62" s="8"/>
      <c r="OE62" s="7"/>
      <c r="OF62" s="7"/>
      <c r="OG62" s="2" t="s">
        <v>272</v>
      </c>
      <c r="OH62" s="2" t="s">
        <v>226</v>
      </c>
      <c r="OI62" s="2" t="s">
        <v>229</v>
      </c>
      <c r="OJ62" s="2" t="s">
        <v>229</v>
      </c>
      <c r="OK62" s="2" t="s">
        <v>241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4"/>
      <c r="OZ62" s="8"/>
      <c r="PA62" s="4"/>
      <c r="PB62" s="8"/>
      <c r="PC62" s="7"/>
      <c r="PD62" s="7"/>
      <c r="PE62" s="2" t="s">
        <v>229</v>
      </c>
      <c r="PF62" s="2" t="s">
        <v>229</v>
      </c>
      <c r="PG62" s="2" t="s">
        <v>229</v>
      </c>
      <c r="PH62" s="2" t="s">
        <v>229</v>
      </c>
      <c r="PI62" s="2" t="s">
        <v>229</v>
      </c>
      <c r="PJ62" s="2" t="s">
        <v>229</v>
      </c>
      <c r="PK62" s="4"/>
      <c r="PL62" s="8"/>
      <c r="PM62" s="4"/>
      <c r="PN62" s="8"/>
      <c r="PO62" s="7"/>
      <c r="PP62" s="7"/>
      <c r="PQ62" s="2" t="s">
        <v>229</v>
      </c>
      <c r="PR62" s="2" t="s">
        <v>229</v>
      </c>
      <c r="PS62" s="2" t="s">
        <v>229</v>
      </c>
      <c r="PT62" s="2" t="s">
        <v>229</v>
      </c>
      <c r="PU62" s="2" t="s">
        <v>229</v>
      </c>
      <c r="PV62" s="2" t="s">
        <v>229</v>
      </c>
      <c r="PW62" s="4"/>
      <c r="PX62" s="8"/>
      <c r="PY62" s="4"/>
      <c r="PZ62" s="8"/>
      <c r="QA62" s="7"/>
      <c r="QB62" s="7"/>
      <c r="QC62" s="2" t="s">
        <v>281</v>
      </c>
      <c r="QD62" s="2" t="s">
        <v>226</v>
      </c>
      <c r="QE62" s="2" t="s">
        <v>229</v>
      </c>
      <c r="QF62" s="2" t="s">
        <v>229</v>
      </c>
      <c r="QG62" s="2" t="s">
        <v>241</v>
      </c>
      <c r="QH62" s="2" t="s">
        <v>229</v>
      </c>
      <c r="QI62" s="4"/>
      <c r="QJ62" s="8"/>
      <c r="QK62" s="4"/>
      <c r="QL62" s="8"/>
      <c r="QM62" s="7"/>
      <c r="QN62" s="7"/>
      <c r="QO62" s="2" t="s">
        <v>272</v>
      </c>
      <c r="QP62" s="2" t="s">
        <v>226</v>
      </c>
      <c r="QQ62" s="2" t="s">
        <v>229</v>
      </c>
      <c r="QR62" s="2" t="s">
        <v>229</v>
      </c>
      <c r="QS62" s="2" t="s">
        <v>241</v>
      </c>
      <c r="QT62" s="2" t="s">
        <v>229</v>
      </c>
      <c r="QU62" s="4"/>
      <c r="QV62" s="8"/>
      <c r="QW62" s="4"/>
      <c r="QX62" s="8"/>
      <c r="QY62" s="7"/>
      <c r="QZ62" s="7"/>
      <c r="RA62" s="2" t="s">
        <v>272</v>
      </c>
      <c r="RB62" s="2" t="s">
        <v>226</v>
      </c>
      <c r="RC62" s="2" t="s">
        <v>229</v>
      </c>
      <c r="RD62" s="2" t="s">
        <v>229</v>
      </c>
      <c r="RE62" s="2" t="s">
        <v>241</v>
      </c>
      <c r="RF62" s="2" t="s">
        <v>229</v>
      </c>
      <c r="RG62" s="4"/>
      <c r="RH62" s="8"/>
      <c r="RI62" s="4"/>
      <c r="RJ62" s="8"/>
      <c r="RK62" s="7"/>
      <c r="RL62" s="7"/>
      <c r="RM62" s="2" t="s">
        <v>272</v>
      </c>
      <c r="RN62" s="2" t="s">
        <v>226</v>
      </c>
      <c r="RO62" s="2" t="s">
        <v>229</v>
      </c>
      <c r="RP62" s="2" t="s">
        <v>229</v>
      </c>
      <c r="RQ62" s="2" t="s">
        <v>241</v>
      </c>
      <c r="RR62" s="2" t="s">
        <v>229</v>
      </c>
      <c r="RS62" s="4"/>
      <c r="RT62" s="8"/>
      <c r="RU62" s="4"/>
      <c r="RV62" s="8"/>
      <c r="RW62" s="7"/>
      <c r="RX62" s="7"/>
      <c r="RY62" s="2" t="s">
        <v>229</v>
      </c>
      <c r="RZ62" s="2" t="s">
        <v>229</v>
      </c>
      <c r="SA62" s="2" t="s">
        <v>229</v>
      </c>
      <c r="SB62" s="2" t="s">
        <v>229</v>
      </c>
      <c r="SC62" s="2" t="s">
        <v>229</v>
      </c>
      <c r="SD62" s="2" t="s">
        <v>229</v>
      </c>
      <c r="SE62" s="4">
        <v>322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>
        <v>420</v>
      </c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>
        <v>300</v>
      </c>
      <c r="UM62" s="4"/>
      <c r="UN62" s="4"/>
      <c r="UO62" s="4"/>
      <c r="UP62" s="4"/>
      <c r="UQ62" s="4"/>
      <c r="UR62" s="4">
        <v>480</v>
      </c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>
        <v>420</v>
      </c>
      <c r="VK62" s="4"/>
      <c r="VL62" s="4"/>
      <c r="VM62" s="4"/>
      <c r="VN62" s="4"/>
      <c r="VO62" s="4"/>
      <c r="VP62" s="4"/>
      <c r="VQ62" s="4"/>
      <c r="VR62" s="4"/>
      <c r="VS62" s="4"/>
    </row>
    <row r="63">
      <c r="A63" s="2" t="s">
        <v>1125</v>
      </c>
      <c r="B63" s="2" t="s">
        <v>216</v>
      </c>
      <c r="C63" s="2" t="s">
        <v>217</v>
      </c>
      <c r="D63" s="2" t="s">
        <v>218</v>
      </c>
      <c r="E63" s="2" t="s">
        <v>219</v>
      </c>
      <c r="F63" s="2" t="s">
        <v>1066</v>
      </c>
      <c r="G63" s="2" t="s">
        <v>1067</v>
      </c>
      <c r="H63" s="2" t="s">
        <v>1068</v>
      </c>
      <c r="I63" s="2" t="s">
        <v>1069</v>
      </c>
      <c r="J63" s="2" t="s">
        <v>312</v>
      </c>
      <c r="K63" s="2" t="s">
        <v>1109</v>
      </c>
      <c r="L63" s="3">
        <v>39.5</v>
      </c>
      <c r="M63" s="3">
        <v>41.48</v>
      </c>
      <c r="N63" s="3">
        <v>89.99</v>
      </c>
      <c r="O63" s="2" t="s">
        <v>226</v>
      </c>
      <c r="P63" s="2" t="s">
        <v>528</v>
      </c>
      <c r="Q63" s="2" t="s">
        <v>228</v>
      </c>
      <c r="R63" s="2" t="s">
        <v>229</v>
      </c>
      <c r="S63" s="2" t="s">
        <v>1110</v>
      </c>
      <c r="T63" s="2" t="s">
        <v>684</v>
      </c>
      <c r="U63" s="2" t="s">
        <v>286</v>
      </c>
      <c r="V63" s="2" t="s">
        <v>1008</v>
      </c>
      <c r="W63" s="2" t="s">
        <v>686</v>
      </c>
      <c r="X63" s="2" t="s">
        <v>1009</v>
      </c>
      <c r="Y63" s="2" t="s">
        <v>1111</v>
      </c>
      <c r="Z63" s="4">
        <v>231</v>
      </c>
      <c r="AA63" s="4">
        <f>=ROUNDDOWN(11,0)</f>
      </c>
      <c r="AB63" s="5">
        <v>21</v>
      </c>
      <c r="AC63" s="2" t="s">
        <v>1112</v>
      </c>
      <c r="AD63" s="4">
        <v>210</v>
      </c>
      <c r="AE63" s="4">
        <v>580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>
        <v>7</v>
      </c>
      <c r="AQ63" s="8">
        <v>313.57</v>
      </c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>
        <v>0.2842</v>
      </c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 t="s">
        <v>229</v>
      </c>
      <c r="BJ63" s="4">
        <v>7</v>
      </c>
      <c r="BK63" s="8">
        <v>313.57</v>
      </c>
      <c r="BL63" s="2" t="s">
        <v>1126</v>
      </c>
      <c r="BM63" s="7">
        <v>1</v>
      </c>
      <c r="BN63" s="7">
        <v>1</v>
      </c>
      <c r="BO63" s="4">
        <v>2</v>
      </c>
      <c r="BP63" s="8">
        <v>90.86</v>
      </c>
      <c r="BQ63" s="4"/>
      <c r="BR63" s="8"/>
      <c r="BS63" s="7"/>
      <c r="BT63" s="7"/>
      <c r="BU63" s="2" t="s">
        <v>239</v>
      </c>
      <c r="BV63" s="2" t="s">
        <v>226</v>
      </c>
      <c r="BW63" s="2" t="s">
        <v>229</v>
      </c>
      <c r="BX63" s="2" t="s">
        <v>1114</v>
      </c>
      <c r="BY63" s="2" t="s">
        <v>241</v>
      </c>
      <c r="BZ63" s="2" t="s">
        <v>229</v>
      </c>
      <c r="CA63" s="4"/>
      <c r="CB63" s="8"/>
      <c r="CC63" s="4"/>
      <c r="CD63" s="8"/>
      <c r="CE63" s="7"/>
      <c r="CF63" s="7"/>
      <c r="CG63" s="2" t="s">
        <v>239</v>
      </c>
      <c r="CH63" s="2" t="s">
        <v>226</v>
      </c>
      <c r="CI63" s="2" t="s">
        <v>1103</v>
      </c>
      <c r="CJ63" s="2" t="s">
        <v>229</v>
      </c>
      <c r="CK63" s="2" t="s">
        <v>241</v>
      </c>
      <c r="CL63" s="2" t="s">
        <v>229</v>
      </c>
      <c r="CM63" s="4">
        <v>2</v>
      </c>
      <c r="CN63" s="8">
        <v>89.58</v>
      </c>
      <c r="CO63" s="4"/>
      <c r="CP63" s="8"/>
      <c r="CQ63" s="7"/>
      <c r="CR63" s="7"/>
      <c r="CS63" s="2" t="s">
        <v>239</v>
      </c>
      <c r="CT63" s="2" t="s">
        <v>226</v>
      </c>
      <c r="CU63" s="2" t="s">
        <v>1115</v>
      </c>
      <c r="CV63" s="2" t="s">
        <v>1116</v>
      </c>
      <c r="CW63" s="2" t="s">
        <v>241</v>
      </c>
      <c r="CX63" s="2" t="s">
        <v>229</v>
      </c>
      <c r="CY63" s="4"/>
      <c r="CZ63" s="8"/>
      <c r="DA63" s="4"/>
      <c r="DB63" s="8"/>
      <c r="DC63" s="7"/>
      <c r="DD63" s="7"/>
      <c r="DE63" s="2" t="s">
        <v>239</v>
      </c>
      <c r="DF63" s="2" t="s">
        <v>226</v>
      </c>
      <c r="DG63" s="2" t="s">
        <v>1117</v>
      </c>
      <c r="DH63" s="2" t="s">
        <v>652</v>
      </c>
      <c r="DI63" s="2" t="s">
        <v>241</v>
      </c>
      <c r="DJ63" s="2" t="s">
        <v>229</v>
      </c>
      <c r="DK63" s="4"/>
      <c r="DL63" s="8"/>
      <c r="DM63" s="4"/>
      <c r="DN63" s="8"/>
      <c r="DO63" s="7"/>
      <c r="DP63" s="7"/>
      <c r="DQ63" s="2" t="s">
        <v>239</v>
      </c>
      <c r="DR63" s="2" t="s">
        <v>226</v>
      </c>
      <c r="DS63" s="2" t="s">
        <v>1118</v>
      </c>
      <c r="DT63" s="2" t="s">
        <v>229</v>
      </c>
      <c r="DU63" s="2" t="s">
        <v>241</v>
      </c>
      <c r="DV63" s="2" t="s">
        <v>229</v>
      </c>
      <c r="DW63" s="4"/>
      <c r="DX63" s="8"/>
      <c r="DY63" s="4"/>
      <c r="DZ63" s="8"/>
      <c r="EA63" s="7"/>
      <c r="EB63" s="7"/>
      <c r="EC63" s="2" t="s">
        <v>1106</v>
      </c>
      <c r="ED63" s="2" t="s">
        <v>226</v>
      </c>
      <c r="EE63" s="2" t="s">
        <v>229</v>
      </c>
      <c r="EF63" s="2" t="s">
        <v>229</v>
      </c>
      <c r="EG63" s="2" t="s">
        <v>241</v>
      </c>
      <c r="EH63" s="2" t="s">
        <v>229</v>
      </c>
      <c r="EI63" s="4">
        <v>1</v>
      </c>
      <c r="EJ63" s="8">
        <v>43.55</v>
      </c>
      <c r="EK63" s="4"/>
      <c r="EL63" s="8"/>
      <c r="EM63" s="7"/>
      <c r="EN63" s="7"/>
      <c r="EO63" s="2" t="s">
        <v>239</v>
      </c>
      <c r="EP63" s="2" t="s">
        <v>226</v>
      </c>
      <c r="EQ63" s="2" t="s">
        <v>847</v>
      </c>
      <c r="ER63" s="2" t="s">
        <v>1055</v>
      </c>
      <c r="ES63" s="2" t="s">
        <v>241</v>
      </c>
      <c r="ET63" s="2" t="s">
        <v>229</v>
      </c>
      <c r="EU63" s="4">
        <v>2</v>
      </c>
      <c r="EV63" s="8">
        <v>89.58</v>
      </c>
      <c r="EW63" s="4"/>
      <c r="EX63" s="8"/>
      <c r="EY63" s="7"/>
      <c r="EZ63" s="7"/>
      <c r="FA63" s="2" t="s">
        <v>239</v>
      </c>
      <c r="FB63" s="2" t="s">
        <v>226</v>
      </c>
      <c r="FC63" s="2" t="s">
        <v>658</v>
      </c>
      <c r="FD63" s="2" t="s">
        <v>1127</v>
      </c>
      <c r="FE63" s="2" t="s">
        <v>241</v>
      </c>
      <c r="FF63" s="2" t="s">
        <v>229</v>
      </c>
      <c r="FG63" s="4"/>
      <c r="FH63" s="8"/>
      <c r="FI63" s="4"/>
      <c r="FJ63" s="8"/>
      <c r="FK63" s="7"/>
      <c r="FL63" s="7"/>
      <c r="FM63" s="2" t="s">
        <v>239</v>
      </c>
      <c r="FN63" s="2" t="s">
        <v>226</v>
      </c>
      <c r="FO63" s="2" t="s">
        <v>1118</v>
      </c>
      <c r="FP63" s="2" t="s">
        <v>631</v>
      </c>
      <c r="FQ63" s="2" t="s">
        <v>241</v>
      </c>
      <c r="FR63" s="2" t="s">
        <v>229</v>
      </c>
      <c r="FS63" s="4"/>
      <c r="FT63" s="8"/>
      <c r="FU63" s="4"/>
      <c r="FV63" s="8"/>
      <c r="FW63" s="7"/>
      <c r="FX63" s="7"/>
      <c r="FY63" s="2" t="s">
        <v>239</v>
      </c>
      <c r="FZ63" s="2" t="s">
        <v>226</v>
      </c>
      <c r="GA63" s="2" t="s">
        <v>327</v>
      </c>
      <c r="GB63" s="2" t="s">
        <v>229</v>
      </c>
      <c r="GC63" s="2" t="s">
        <v>241</v>
      </c>
      <c r="GD63" s="2" t="s">
        <v>229</v>
      </c>
      <c r="GE63" s="4"/>
      <c r="GF63" s="8"/>
      <c r="GG63" s="4"/>
      <c r="GH63" s="8"/>
      <c r="GI63" s="7"/>
      <c r="GJ63" s="7"/>
      <c r="GK63" s="2" t="s">
        <v>272</v>
      </c>
      <c r="GL63" s="2" t="s">
        <v>226</v>
      </c>
      <c r="GM63" s="2" t="s">
        <v>229</v>
      </c>
      <c r="GN63" s="2" t="s">
        <v>229</v>
      </c>
      <c r="GO63" s="2" t="s">
        <v>241</v>
      </c>
      <c r="GP63" s="2" t="s">
        <v>229</v>
      </c>
      <c r="GQ63" s="4"/>
      <c r="GR63" s="8"/>
      <c r="GS63" s="4"/>
      <c r="GT63" s="8"/>
      <c r="GU63" s="7"/>
      <c r="GV63" s="7"/>
      <c r="GW63" s="2" t="s">
        <v>239</v>
      </c>
      <c r="GX63" s="2" t="s">
        <v>226</v>
      </c>
      <c r="GY63" s="2" t="s">
        <v>632</v>
      </c>
      <c r="GZ63" s="2" t="s">
        <v>1128</v>
      </c>
      <c r="HA63" s="2" t="s">
        <v>241</v>
      </c>
      <c r="HB63" s="2" t="s">
        <v>229</v>
      </c>
      <c r="HC63" s="4"/>
      <c r="HD63" s="8"/>
      <c r="HE63" s="4"/>
      <c r="HF63" s="8"/>
      <c r="HG63" s="7"/>
      <c r="HH63" s="7"/>
      <c r="HI63" s="2" t="s">
        <v>266</v>
      </c>
      <c r="HJ63" s="2" t="s">
        <v>226</v>
      </c>
      <c r="HK63" s="2" t="s">
        <v>229</v>
      </c>
      <c r="HL63" s="2" t="s">
        <v>229</v>
      </c>
      <c r="HM63" s="2" t="s">
        <v>241</v>
      </c>
      <c r="HN63" s="2" t="s">
        <v>229</v>
      </c>
      <c r="HO63" s="4"/>
      <c r="HP63" s="8"/>
      <c r="HQ63" s="4"/>
      <c r="HR63" s="8"/>
      <c r="HS63" s="7"/>
      <c r="HT63" s="7"/>
      <c r="HU63" s="2" t="s">
        <v>239</v>
      </c>
      <c r="HV63" s="2" t="s">
        <v>226</v>
      </c>
      <c r="HW63" s="2" t="s">
        <v>1118</v>
      </c>
      <c r="HX63" s="2" t="s">
        <v>655</v>
      </c>
      <c r="HY63" s="2" t="s">
        <v>241</v>
      </c>
      <c r="HZ63" s="2" t="s">
        <v>229</v>
      </c>
      <c r="IA63" s="4"/>
      <c r="IB63" s="8"/>
      <c r="IC63" s="4"/>
      <c r="ID63" s="8"/>
      <c r="IE63" s="7"/>
      <c r="IF63" s="7"/>
      <c r="IG63" s="2" t="s">
        <v>266</v>
      </c>
      <c r="IH63" s="2" t="s">
        <v>226</v>
      </c>
      <c r="II63" s="2" t="s">
        <v>229</v>
      </c>
      <c r="IJ63" s="2" t="s">
        <v>229</v>
      </c>
      <c r="IK63" s="2" t="s">
        <v>241</v>
      </c>
      <c r="IL63" s="2" t="s">
        <v>229</v>
      </c>
      <c r="IM63" s="4"/>
      <c r="IN63" s="8"/>
      <c r="IO63" s="4"/>
      <c r="IP63" s="8"/>
      <c r="IQ63" s="7"/>
      <c r="IR63" s="7"/>
      <c r="IS63" s="2" t="s">
        <v>272</v>
      </c>
      <c r="IT63" s="2" t="s">
        <v>226</v>
      </c>
      <c r="IU63" s="2" t="s">
        <v>229</v>
      </c>
      <c r="IV63" s="2" t="s">
        <v>229</v>
      </c>
      <c r="IW63" s="2" t="s">
        <v>241</v>
      </c>
      <c r="IX63" s="2" t="s">
        <v>229</v>
      </c>
      <c r="IY63" s="4"/>
      <c r="IZ63" s="8"/>
      <c r="JA63" s="4"/>
      <c r="JB63" s="8"/>
      <c r="JC63" s="7"/>
      <c r="JD63" s="7"/>
      <c r="JE63" s="2" t="s">
        <v>272</v>
      </c>
      <c r="JF63" s="2" t="s">
        <v>226</v>
      </c>
      <c r="JG63" s="2" t="s">
        <v>229</v>
      </c>
      <c r="JH63" s="2" t="s">
        <v>229</v>
      </c>
      <c r="JI63" s="2" t="s">
        <v>241</v>
      </c>
      <c r="JJ63" s="2" t="s">
        <v>229</v>
      </c>
      <c r="JK63" s="4"/>
      <c r="JL63" s="8"/>
      <c r="JM63" s="4"/>
      <c r="JN63" s="8"/>
      <c r="JO63" s="7"/>
      <c r="JP63" s="7"/>
      <c r="JQ63" s="2" t="s">
        <v>272</v>
      </c>
      <c r="JR63" s="2" t="s">
        <v>226</v>
      </c>
      <c r="JS63" s="2" t="s">
        <v>229</v>
      </c>
      <c r="JT63" s="2" t="s">
        <v>229</v>
      </c>
      <c r="JU63" s="2" t="s">
        <v>241</v>
      </c>
      <c r="JV63" s="2" t="s">
        <v>229</v>
      </c>
      <c r="JW63" s="4"/>
      <c r="JX63" s="8"/>
      <c r="JY63" s="4"/>
      <c r="JZ63" s="8"/>
      <c r="KA63" s="7"/>
      <c r="KB63" s="7"/>
      <c r="KC63" s="2" t="s">
        <v>272</v>
      </c>
      <c r="KD63" s="2" t="s">
        <v>226</v>
      </c>
      <c r="KE63" s="2" t="s">
        <v>229</v>
      </c>
      <c r="KF63" s="2" t="s">
        <v>229</v>
      </c>
      <c r="KG63" s="2" t="s">
        <v>241</v>
      </c>
      <c r="KH63" s="2" t="s">
        <v>229</v>
      </c>
      <c r="KI63" s="4"/>
      <c r="KJ63" s="8"/>
      <c r="KK63" s="4"/>
      <c r="KL63" s="8"/>
      <c r="KM63" s="7"/>
      <c r="KN63" s="7"/>
      <c r="KO63" s="2" t="s">
        <v>272</v>
      </c>
      <c r="KP63" s="2" t="s">
        <v>226</v>
      </c>
      <c r="KQ63" s="2" t="s">
        <v>229</v>
      </c>
      <c r="KR63" s="2" t="s">
        <v>229</v>
      </c>
      <c r="KS63" s="2" t="s">
        <v>241</v>
      </c>
      <c r="KT63" s="2" t="s">
        <v>229</v>
      </c>
      <c r="KU63" s="4"/>
      <c r="KV63" s="8"/>
      <c r="KW63" s="4"/>
      <c r="KX63" s="8"/>
      <c r="KY63" s="7"/>
      <c r="KZ63" s="7"/>
      <c r="LA63" s="2" t="s">
        <v>272</v>
      </c>
      <c r="LB63" s="2" t="s">
        <v>226</v>
      </c>
      <c r="LC63" s="2" t="s">
        <v>229</v>
      </c>
      <c r="LD63" s="2" t="s">
        <v>229</v>
      </c>
      <c r="LE63" s="2" t="s">
        <v>241</v>
      </c>
      <c r="LF63" s="2" t="s">
        <v>229</v>
      </c>
      <c r="LG63" s="4"/>
      <c r="LH63" s="8"/>
      <c r="LI63" s="4"/>
      <c r="LJ63" s="8"/>
      <c r="LK63" s="7"/>
      <c r="LL63" s="7"/>
      <c r="LM63" s="2" t="s">
        <v>229</v>
      </c>
      <c r="LN63" s="2" t="s">
        <v>229</v>
      </c>
      <c r="LO63" s="2" t="s">
        <v>229</v>
      </c>
      <c r="LP63" s="2" t="s">
        <v>229</v>
      </c>
      <c r="LQ63" s="2" t="s">
        <v>229</v>
      </c>
      <c r="LR63" s="2" t="s">
        <v>229</v>
      </c>
      <c r="LS63" s="4"/>
      <c r="LT63" s="8"/>
      <c r="LU63" s="4"/>
      <c r="LV63" s="8"/>
      <c r="LW63" s="7"/>
      <c r="LX63" s="7"/>
      <c r="LY63" s="2" t="s">
        <v>272</v>
      </c>
      <c r="LZ63" s="2" t="s">
        <v>226</v>
      </c>
      <c r="MA63" s="2" t="s">
        <v>229</v>
      </c>
      <c r="MB63" s="2" t="s">
        <v>229</v>
      </c>
      <c r="MC63" s="2" t="s">
        <v>241</v>
      </c>
      <c r="MD63" s="2" t="s">
        <v>229</v>
      </c>
      <c r="ME63" s="4"/>
      <c r="MF63" s="8"/>
      <c r="MG63" s="4"/>
      <c r="MH63" s="8"/>
      <c r="MI63" s="7"/>
      <c r="MJ63" s="7"/>
      <c r="MK63" s="2" t="s">
        <v>272</v>
      </c>
      <c r="ML63" s="2" t="s">
        <v>226</v>
      </c>
      <c r="MM63" s="2" t="s">
        <v>229</v>
      </c>
      <c r="MN63" s="2" t="s">
        <v>229</v>
      </c>
      <c r="MO63" s="2" t="s">
        <v>241</v>
      </c>
      <c r="MP63" s="2" t="s">
        <v>229</v>
      </c>
      <c r="MQ63" s="4"/>
      <c r="MR63" s="8"/>
      <c r="MS63" s="4"/>
      <c r="MT63" s="8"/>
      <c r="MU63" s="7"/>
      <c r="MV63" s="7"/>
      <c r="MW63" s="2" t="s">
        <v>266</v>
      </c>
      <c r="MX63" s="2" t="s">
        <v>226</v>
      </c>
      <c r="MY63" s="2" t="s">
        <v>229</v>
      </c>
      <c r="MZ63" s="2" t="s">
        <v>229</v>
      </c>
      <c r="NA63" s="2" t="s">
        <v>241</v>
      </c>
      <c r="NB63" s="2" t="s">
        <v>229</v>
      </c>
      <c r="NC63" s="4"/>
      <c r="ND63" s="8"/>
      <c r="NE63" s="4"/>
      <c r="NF63" s="8"/>
      <c r="NG63" s="7"/>
      <c r="NH63" s="7"/>
      <c r="NI63" s="2" t="s">
        <v>266</v>
      </c>
      <c r="NJ63" s="2" t="s">
        <v>226</v>
      </c>
      <c r="NK63" s="2" t="s">
        <v>229</v>
      </c>
      <c r="NL63" s="2" t="s">
        <v>229</v>
      </c>
      <c r="NM63" s="2" t="s">
        <v>241</v>
      </c>
      <c r="NN63" s="2" t="s">
        <v>229</v>
      </c>
      <c r="NO63" s="4"/>
      <c r="NP63" s="8"/>
      <c r="NQ63" s="4"/>
      <c r="NR63" s="8"/>
      <c r="NS63" s="7"/>
      <c r="NT63" s="7"/>
      <c r="NU63" s="2" t="s">
        <v>272</v>
      </c>
      <c r="NV63" s="2" t="s">
        <v>226</v>
      </c>
      <c r="NW63" s="2" t="s">
        <v>229</v>
      </c>
      <c r="NX63" s="2" t="s">
        <v>229</v>
      </c>
      <c r="NY63" s="2" t="s">
        <v>241</v>
      </c>
      <c r="NZ63" s="2" t="s">
        <v>229</v>
      </c>
      <c r="OA63" s="4"/>
      <c r="OB63" s="8"/>
      <c r="OC63" s="4"/>
      <c r="OD63" s="8"/>
      <c r="OE63" s="7"/>
      <c r="OF63" s="7"/>
      <c r="OG63" s="2" t="s">
        <v>272</v>
      </c>
      <c r="OH63" s="2" t="s">
        <v>226</v>
      </c>
      <c r="OI63" s="2" t="s">
        <v>229</v>
      </c>
      <c r="OJ63" s="2" t="s">
        <v>229</v>
      </c>
      <c r="OK63" s="2" t="s">
        <v>241</v>
      </c>
      <c r="OL63" s="2" t="s">
        <v>229</v>
      </c>
      <c r="OM63" s="4"/>
      <c r="ON63" s="8"/>
      <c r="OO63" s="4"/>
      <c r="OP63" s="8"/>
      <c r="OQ63" s="7"/>
      <c r="OR63" s="7"/>
      <c r="OS63" s="2" t="s">
        <v>229</v>
      </c>
      <c r="OT63" s="2" t="s">
        <v>229</v>
      </c>
      <c r="OU63" s="2" t="s">
        <v>229</v>
      </c>
      <c r="OV63" s="2" t="s">
        <v>229</v>
      </c>
      <c r="OW63" s="2" t="s">
        <v>229</v>
      </c>
      <c r="OX63" s="2" t="s">
        <v>229</v>
      </c>
      <c r="OY63" s="4"/>
      <c r="OZ63" s="8"/>
      <c r="PA63" s="4"/>
      <c r="PB63" s="8"/>
      <c r="PC63" s="7"/>
      <c r="PD63" s="7"/>
      <c r="PE63" s="2" t="s">
        <v>229</v>
      </c>
      <c r="PF63" s="2" t="s">
        <v>229</v>
      </c>
      <c r="PG63" s="2" t="s">
        <v>229</v>
      </c>
      <c r="PH63" s="2" t="s">
        <v>229</v>
      </c>
      <c r="PI63" s="2" t="s">
        <v>229</v>
      </c>
      <c r="PJ63" s="2" t="s">
        <v>229</v>
      </c>
      <c r="PK63" s="4"/>
      <c r="PL63" s="8"/>
      <c r="PM63" s="4"/>
      <c r="PN63" s="8"/>
      <c r="PO63" s="7"/>
      <c r="PP63" s="7"/>
      <c r="PQ63" s="2" t="s">
        <v>229</v>
      </c>
      <c r="PR63" s="2" t="s">
        <v>229</v>
      </c>
      <c r="PS63" s="2" t="s">
        <v>229</v>
      </c>
      <c r="PT63" s="2" t="s">
        <v>229</v>
      </c>
      <c r="PU63" s="2" t="s">
        <v>229</v>
      </c>
      <c r="PV63" s="2" t="s">
        <v>229</v>
      </c>
      <c r="PW63" s="4"/>
      <c r="PX63" s="8"/>
      <c r="PY63" s="4"/>
      <c r="PZ63" s="8"/>
      <c r="QA63" s="7"/>
      <c r="QB63" s="7"/>
      <c r="QC63" s="2" t="s">
        <v>281</v>
      </c>
      <c r="QD63" s="2" t="s">
        <v>226</v>
      </c>
      <c r="QE63" s="2" t="s">
        <v>229</v>
      </c>
      <c r="QF63" s="2" t="s">
        <v>229</v>
      </c>
      <c r="QG63" s="2" t="s">
        <v>241</v>
      </c>
      <c r="QH63" s="2" t="s">
        <v>229</v>
      </c>
      <c r="QI63" s="4"/>
      <c r="QJ63" s="8"/>
      <c r="QK63" s="4"/>
      <c r="QL63" s="8"/>
      <c r="QM63" s="7"/>
      <c r="QN63" s="7"/>
      <c r="QO63" s="2" t="s">
        <v>272</v>
      </c>
      <c r="QP63" s="2" t="s">
        <v>226</v>
      </c>
      <c r="QQ63" s="2" t="s">
        <v>229</v>
      </c>
      <c r="QR63" s="2" t="s">
        <v>229</v>
      </c>
      <c r="QS63" s="2" t="s">
        <v>241</v>
      </c>
      <c r="QT63" s="2" t="s">
        <v>229</v>
      </c>
      <c r="QU63" s="4"/>
      <c r="QV63" s="8"/>
      <c r="QW63" s="4"/>
      <c r="QX63" s="8"/>
      <c r="QY63" s="7"/>
      <c r="QZ63" s="7"/>
      <c r="RA63" s="2" t="s">
        <v>272</v>
      </c>
      <c r="RB63" s="2" t="s">
        <v>226</v>
      </c>
      <c r="RC63" s="2" t="s">
        <v>229</v>
      </c>
      <c r="RD63" s="2" t="s">
        <v>229</v>
      </c>
      <c r="RE63" s="2" t="s">
        <v>241</v>
      </c>
      <c r="RF63" s="2" t="s">
        <v>229</v>
      </c>
      <c r="RG63" s="4"/>
      <c r="RH63" s="8"/>
      <c r="RI63" s="4"/>
      <c r="RJ63" s="8"/>
      <c r="RK63" s="7"/>
      <c r="RL63" s="7"/>
      <c r="RM63" s="2" t="s">
        <v>272</v>
      </c>
      <c r="RN63" s="2" t="s">
        <v>226</v>
      </c>
      <c r="RO63" s="2" t="s">
        <v>229</v>
      </c>
      <c r="RP63" s="2" t="s">
        <v>229</v>
      </c>
      <c r="RQ63" s="2" t="s">
        <v>241</v>
      </c>
      <c r="RR63" s="2" t="s">
        <v>229</v>
      </c>
      <c r="RS63" s="4"/>
      <c r="RT63" s="8"/>
      <c r="RU63" s="4"/>
      <c r="RV63" s="8"/>
      <c r="RW63" s="7"/>
      <c r="RX63" s="7"/>
      <c r="RY63" s="2" t="s">
        <v>229</v>
      </c>
      <c r="RZ63" s="2" t="s">
        <v>229</v>
      </c>
      <c r="SA63" s="2" t="s">
        <v>229</v>
      </c>
      <c r="SB63" s="2" t="s">
        <v>229</v>
      </c>
      <c r="SC63" s="2" t="s">
        <v>229</v>
      </c>
      <c r="SD63" s="2" t="s">
        <v>229</v>
      </c>
      <c r="SE63" s="4">
        <v>231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>
        <v>210</v>
      </c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>
        <v>150</v>
      </c>
      <c r="UM63" s="4"/>
      <c r="UN63" s="4"/>
      <c r="UO63" s="4"/>
      <c r="UP63" s="4"/>
      <c r="UQ63" s="4"/>
      <c r="UR63" s="4">
        <v>100</v>
      </c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>
        <v>120</v>
      </c>
      <c r="VK63" s="4"/>
      <c r="VL63" s="4"/>
      <c r="VM63" s="4"/>
      <c r="VN63" s="4"/>
      <c r="VO63" s="4"/>
      <c r="VP63" s="4"/>
      <c r="VQ63" s="4"/>
      <c r="VR63" s="4"/>
      <c r="VS63" s="4"/>
    </row>
    <row r="64">
      <c r="A64" s="2" t="s">
        <v>1129</v>
      </c>
      <c r="B64" s="2" t="s">
        <v>216</v>
      </c>
      <c r="C64" s="2" t="s">
        <v>217</v>
      </c>
      <c r="D64" s="2" t="s">
        <v>218</v>
      </c>
      <c r="E64" s="2" t="s">
        <v>219</v>
      </c>
      <c r="F64" s="2" t="s">
        <v>1066</v>
      </c>
      <c r="G64" s="2" t="s">
        <v>1067</v>
      </c>
      <c r="H64" s="2" t="s">
        <v>1068</v>
      </c>
      <c r="I64" s="2" t="s">
        <v>1069</v>
      </c>
      <c r="J64" s="2" t="s">
        <v>224</v>
      </c>
      <c r="K64" s="2" t="s">
        <v>1130</v>
      </c>
      <c r="L64" s="3">
        <v>31.25</v>
      </c>
      <c r="M64" s="3">
        <v>32.81</v>
      </c>
      <c r="N64" s="3">
        <v>69.99</v>
      </c>
      <c r="O64" s="2" t="s">
        <v>226</v>
      </c>
      <c r="P64" s="2" t="s">
        <v>618</v>
      </c>
      <c r="Q64" s="2" t="s">
        <v>228</v>
      </c>
      <c r="R64" s="2" t="s">
        <v>229</v>
      </c>
      <c r="S64" s="2" t="s">
        <v>1131</v>
      </c>
      <c r="T64" s="2" t="s">
        <v>684</v>
      </c>
      <c r="U64" s="2" t="s">
        <v>232</v>
      </c>
      <c r="V64" s="2" t="s">
        <v>1008</v>
      </c>
      <c r="W64" s="2" t="s">
        <v>686</v>
      </c>
      <c r="X64" s="2" t="s">
        <v>1009</v>
      </c>
      <c r="Y64" s="2" t="s">
        <v>229</v>
      </c>
      <c r="Z64" s="4"/>
      <c r="AA64" s="4">
        <f>=ROUNDDOWN({0},0)</f>
      </c>
      <c r="AB64" s="5"/>
      <c r="AC64" s="2" t="s">
        <v>1132</v>
      </c>
      <c r="AD64" s="4">
        <v>145</v>
      </c>
      <c r="AE64" s="4">
        <v>145</v>
      </c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 t="s">
        <v>229</v>
      </c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272</v>
      </c>
      <c r="BV64" s="2" t="s">
        <v>226</v>
      </c>
      <c r="BW64" s="2" t="s">
        <v>229</v>
      </c>
      <c r="BX64" s="2" t="s">
        <v>229</v>
      </c>
      <c r="BY64" s="2" t="s">
        <v>241</v>
      </c>
      <c r="BZ64" s="2" t="s">
        <v>229</v>
      </c>
      <c r="CA64" s="4"/>
      <c r="CB64" s="8"/>
      <c r="CC64" s="4"/>
      <c r="CD64" s="8"/>
      <c r="CE64" s="7"/>
      <c r="CF64" s="7"/>
      <c r="CG64" s="2" t="s">
        <v>272</v>
      </c>
      <c r="CH64" s="2" t="s">
        <v>226</v>
      </c>
      <c r="CI64" s="2" t="s">
        <v>229</v>
      </c>
      <c r="CJ64" s="2" t="s">
        <v>229</v>
      </c>
      <c r="CK64" s="2" t="s">
        <v>241</v>
      </c>
      <c r="CL64" s="2" t="s">
        <v>229</v>
      </c>
      <c r="CM64" s="4"/>
      <c r="CN64" s="8"/>
      <c r="CO64" s="4"/>
      <c r="CP64" s="8"/>
      <c r="CQ64" s="7"/>
      <c r="CR64" s="7"/>
      <c r="CS64" s="2" t="s">
        <v>272</v>
      </c>
      <c r="CT64" s="2" t="s">
        <v>226</v>
      </c>
      <c r="CU64" s="2" t="s">
        <v>229</v>
      </c>
      <c r="CV64" s="2" t="s">
        <v>229</v>
      </c>
      <c r="CW64" s="2" t="s">
        <v>241</v>
      </c>
      <c r="CX64" s="2" t="s">
        <v>229</v>
      </c>
      <c r="CY64" s="4"/>
      <c r="CZ64" s="8"/>
      <c r="DA64" s="4"/>
      <c r="DB64" s="8"/>
      <c r="DC64" s="7"/>
      <c r="DD64" s="7"/>
      <c r="DE64" s="2" t="s">
        <v>272</v>
      </c>
      <c r="DF64" s="2" t="s">
        <v>226</v>
      </c>
      <c r="DG64" s="2" t="s">
        <v>229</v>
      </c>
      <c r="DH64" s="2" t="s">
        <v>229</v>
      </c>
      <c r="DI64" s="2" t="s">
        <v>241</v>
      </c>
      <c r="DJ64" s="2" t="s">
        <v>229</v>
      </c>
      <c r="DK64" s="4"/>
      <c r="DL64" s="8"/>
      <c r="DM64" s="4"/>
      <c r="DN64" s="8"/>
      <c r="DO64" s="7"/>
      <c r="DP64" s="7"/>
      <c r="DQ64" s="2" t="s">
        <v>239</v>
      </c>
      <c r="DR64" s="2" t="s">
        <v>226</v>
      </c>
      <c r="DS64" s="2" t="s">
        <v>229</v>
      </c>
      <c r="DT64" s="2" t="s">
        <v>229</v>
      </c>
      <c r="DU64" s="2" t="s">
        <v>241</v>
      </c>
      <c r="DV64" s="2" t="s">
        <v>229</v>
      </c>
      <c r="DW64" s="4"/>
      <c r="DX64" s="8"/>
      <c r="DY64" s="4"/>
      <c r="DZ64" s="8"/>
      <c r="EA64" s="7"/>
      <c r="EB64" s="7"/>
      <c r="EC64" s="2" t="s">
        <v>272</v>
      </c>
      <c r="ED64" s="2" t="s">
        <v>226</v>
      </c>
      <c r="EE64" s="2" t="s">
        <v>229</v>
      </c>
      <c r="EF64" s="2" t="s">
        <v>229</v>
      </c>
      <c r="EG64" s="2" t="s">
        <v>241</v>
      </c>
      <c r="EH64" s="2" t="s">
        <v>229</v>
      </c>
      <c r="EI64" s="4"/>
      <c r="EJ64" s="8"/>
      <c r="EK64" s="4"/>
      <c r="EL64" s="8"/>
      <c r="EM64" s="7"/>
      <c r="EN64" s="7"/>
      <c r="EO64" s="2" t="s">
        <v>272</v>
      </c>
      <c r="EP64" s="2" t="s">
        <v>226</v>
      </c>
      <c r="EQ64" s="2" t="s">
        <v>229</v>
      </c>
      <c r="ER64" s="2" t="s">
        <v>229</v>
      </c>
      <c r="ES64" s="2" t="s">
        <v>241</v>
      </c>
      <c r="ET64" s="2" t="s">
        <v>229</v>
      </c>
      <c r="EU64" s="4"/>
      <c r="EV64" s="8"/>
      <c r="EW64" s="4"/>
      <c r="EX64" s="8"/>
      <c r="EY64" s="7"/>
      <c r="EZ64" s="7"/>
      <c r="FA64" s="2" t="s">
        <v>272</v>
      </c>
      <c r="FB64" s="2" t="s">
        <v>226</v>
      </c>
      <c r="FC64" s="2" t="s">
        <v>229</v>
      </c>
      <c r="FD64" s="2" t="s">
        <v>229</v>
      </c>
      <c r="FE64" s="2" t="s">
        <v>241</v>
      </c>
      <c r="FF64" s="2" t="s">
        <v>229</v>
      </c>
      <c r="FG64" s="4"/>
      <c r="FH64" s="8"/>
      <c r="FI64" s="4"/>
      <c r="FJ64" s="8"/>
      <c r="FK64" s="7"/>
      <c r="FL64" s="7"/>
      <c r="FM64" s="2" t="s">
        <v>239</v>
      </c>
      <c r="FN64" s="2" t="s">
        <v>226</v>
      </c>
      <c r="FO64" s="2" t="s">
        <v>229</v>
      </c>
      <c r="FP64" s="2" t="s">
        <v>229</v>
      </c>
      <c r="FQ64" s="2" t="s">
        <v>241</v>
      </c>
      <c r="FR64" s="2" t="s">
        <v>229</v>
      </c>
      <c r="FS64" s="4"/>
      <c r="FT64" s="8"/>
      <c r="FU64" s="4"/>
      <c r="FV64" s="8"/>
      <c r="FW64" s="7"/>
      <c r="FX64" s="7"/>
      <c r="FY64" s="2" t="s">
        <v>239</v>
      </c>
      <c r="FZ64" s="2" t="s">
        <v>226</v>
      </c>
      <c r="GA64" s="2" t="s">
        <v>229</v>
      </c>
      <c r="GB64" s="2" t="s">
        <v>229</v>
      </c>
      <c r="GC64" s="2" t="s">
        <v>241</v>
      </c>
      <c r="GD64" s="2" t="s">
        <v>229</v>
      </c>
      <c r="GE64" s="4"/>
      <c r="GF64" s="8"/>
      <c r="GG64" s="4"/>
      <c r="GH64" s="8"/>
      <c r="GI64" s="7"/>
      <c r="GJ64" s="7"/>
      <c r="GK64" s="2" t="s">
        <v>272</v>
      </c>
      <c r="GL64" s="2" t="s">
        <v>226</v>
      </c>
      <c r="GM64" s="2" t="s">
        <v>229</v>
      </c>
      <c r="GN64" s="2" t="s">
        <v>229</v>
      </c>
      <c r="GO64" s="2" t="s">
        <v>241</v>
      </c>
      <c r="GP64" s="2" t="s">
        <v>229</v>
      </c>
      <c r="GQ64" s="4"/>
      <c r="GR64" s="8"/>
      <c r="GS64" s="4"/>
      <c r="GT64" s="8"/>
      <c r="GU64" s="7"/>
      <c r="GV64" s="7"/>
      <c r="GW64" s="2" t="s">
        <v>272</v>
      </c>
      <c r="GX64" s="2" t="s">
        <v>226</v>
      </c>
      <c r="GY64" s="2" t="s">
        <v>229</v>
      </c>
      <c r="GZ64" s="2" t="s">
        <v>229</v>
      </c>
      <c r="HA64" s="2" t="s">
        <v>241</v>
      </c>
      <c r="HB64" s="2" t="s">
        <v>229</v>
      </c>
      <c r="HC64" s="4"/>
      <c r="HD64" s="8"/>
      <c r="HE64" s="4"/>
      <c r="HF64" s="8"/>
      <c r="HG64" s="7"/>
      <c r="HH64" s="7"/>
      <c r="HI64" s="2" t="s">
        <v>272</v>
      </c>
      <c r="HJ64" s="2" t="s">
        <v>226</v>
      </c>
      <c r="HK64" s="2" t="s">
        <v>229</v>
      </c>
      <c r="HL64" s="2" t="s">
        <v>229</v>
      </c>
      <c r="HM64" s="2" t="s">
        <v>241</v>
      </c>
      <c r="HN64" s="2" t="s">
        <v>229</v>
      </c>
      <c r="HO64" s="4"/>
      <c r="HP64" s="8"/>
      <c r="HQ64" s="4"/>
      <c r="HR64" s="8"/>
      <c r="HS64" s="7"/>
      <c r="HT64" s="7"/>
      <c r="HU64" s="2" t="s">
        <v>272</v>
      </c>
      <c r="HV64" s="2" t="s">
        <v>226</v>
      </c>
      <c r="HW64" s="2" t="s">
        <v>229</v>
      </c>
      <c r="HX64" s="2" t="s">
        <v>229</v>
      </c>
      <c r="HY64" s="2" t="s">
        <v>241</v>
      </c>
      <c r="HZ64" s="2" t="s">
        <v>229</v>
      </c>
      <c r="IA64" s="4"/>
      <c r="IB64" s="8"/>
      <c r="IC64" s="4"/>
      <c r="ID64" s="8"/>
      <c r="IE64" s="7"/>
      <c r="IF64" s="7"/>
      <c r="IG64" s="2" t="s">
        <v>272</v>
      </c>
      <c r="IH64" s="2" t="s">
        <v>226</v>
      </c>
      <c r="II64" s="2" t="s">
        <v>229</v>
      </c>
      <c r="IJ64" s="2" t="s">
        <v>229</v>
      </c>
      <c r="IK64" s="2" t="s">
        <v>241</v>
      </c>
      <c r="IL64" s="2" t="s">
        <v>229</v>
      </c>
      <c r="IM64" s="4"/>
      <c r="IN64" s="8"/>
      <c r="IO64" s="4"/>
      <c r="IP64" s="8"/>
      <c r="IQ64" s="7"/>
      <c r="IR64" s="7"/>
      <c r="IS64" s="2" t="s">
        <v>664</v>
      </c>
      <c r="IT64" s="2" t="s">
        <v>226</v>
      </c>
      <c r="IU64" s="2" t="s">
        <v>229</v>
      </c>
      <c r="IV64" s="2" t="s">
        <v>229</v>
      </c>
      <c r="IW64" s="2" t="s">
        <v>241</v>
      </c>
      <c r="IX64" s="2" t="s">
        <v>229</v>
      </c>
      <c r="IY64" s="4"/>
      <c r="IZ64" s="8"/>
      <c r="JA64" s="4"/>
      <c r="JB64" s="8"/>
      <c r="JC64" s="7"/>
      <c r="JD64" s="7"/>
      <c r="JE64" s="2" t="s">
        <v>272</v>
      </c>
      <c r="JF64" s="2" t="s">
        <v>226</v>
      </c>
      <c r="JG64" s="2" t="s">
        <v>229</v>
      </c>
      <c r="JH64" s="2" t="s">
        <v>229</v>
      </c>
      <c r="JI64" s="2" t="s">
        <v>241</v>
      </c>
      <c r="JJ64" s="2" t="s">
        <v>229</v>
      </c>
      <c r="JK64" s="4"/>
      <c r="JL64" s="8"/>
      <c r="JM64" s="4"/>
      <c r="JN64" s="8"/>
      <c r="JO64" s="7"/>
      <c r="JP64" s="7"/>
      <c r="JQ64" s="2" t="s">
        <v>272</v>
      </c>
      <c r="JR64" s="2" t="s">
        <v>226</v>
      </c>
      <c r="JS64" s="2" t="s">
        <v>229</v>
      </c>
      <c r="JT64" s="2" t="s">
        <v>229</v>
      </c>
      <c r="JU64" s="2" t="s">
        <v>241</v>
      </c>
      <c r="JV64" s="2" t="s">
        <v>229</v>
      </c>
      <c r="JW64" s="4"/>
      <c r="JX64" s="8"/>
      <c r="JY64" s="4"/>
      <c r="JZ64" s="8"/>
      <c r="KA64" s="7"/>
      <c r="KB64" s="7"/>
      <c r="KC64" s="2" t="s">
        <v>272</v>
      </c>
      <c r="KD64" s="2" t="s">
        <v>226</v>
      </c>
      <c r="KE64" s="2" t="s">
        <v>229</v>
      </c>
      <c r="KF64" s="2" t="s">
        <v>229</v>
      </c>
      <c r="KG64" s="2" t="s">
        <v>241</v>
      </c>
      <c r="KH64" s="2" t="s">
        <v>229</v>
      </c>
      <c r="KI64" s="4"/>
      <c r="KJ64" s="8"/>
      <c r="KK64" s="4"/>
      <c r="KL64" s="8"/>
      <c r="KM64" s="7"/>
      <c r="KN64" s="7"/>
      <c r="KO64" s="2" t="s">
        <v>272</v>
      </c>
      <c r="KP64" s="2" t="s">
        <v>226</v>
      </c>
      <c r="KQ64" s="2" t="s">
        <v>229</v>
      </c>
      <c r="KR64" s="2" t="s">
        <v>229</v>
      </c>
      <c r="KS64" s="2" t="s">
        <v>241</v>
      </c>
      <c r="KT64" s="2" t="s">
        <v>229</v>
      </c>
      <c r="KU64" s="4"/>
      <c r="KV64" s="8"/>
      <c r="KW64" s="4"/>
      <c r="KX64" s="8"/>
      <c r="KY64" s="7"/>
      <c r="KZ64" s="7"/>
      <c r="LA64" s="2" t="s">
        <v>272</v>
      </c>
      <c r="LB64" s="2" t="s">
        <v>226</v>
      </c>
      <c r="LC64" s="2" t="s">
        <v>229</v>
      </c>
      <c r="LD64" s="2" t="s">
        <v>229</v>
      </c>
      <c r="LE64" s="2" t="s">
        <v>241</v>
      </c>
      <c r="LF64" s="2" t="s">
        <v>229</v>
      </c>
      <c r="LG64" s="4"/>
      <c r="LH64" s="8"/>
      <c r="LI64" s="4"/>
      <c r="LJ64" s="8"/>
      <c r="LK64" s="7"/>
      <c r="LL64" s="7"/>
      <c r="LM64" s="2" t="s">
        <v>272</v>
      </c>
      <c r="LN64" s="2" t="s">
        <v>226</v>
      </c>
      <c r="LO64" s="2" t="s">
        <v>229</v>
      </c>
      <c r="LP64" s="2" t="s">
        <v>229</v>
      </c>
      <c r="LQ64" s="2" t="s">
        <v>241</v>
      </c>
      <c r="LR64" s="2" t="s">
        <v>229</v>
      </c>
      <c r="LS64" s="4"/>
      <c r="LT64" s="8"/>
      <c r="LU64" s="4"/>
      <c r="LV64" s="8"/>
      <c r="LW64" s="7"/>
      <c r="LX64" s="7"/>
      <c r="LY64" s="2" t="s">
        <v>664</v>
      </c>
      <c r="LZ64" s="2" t="s">
        <v>226</v>
      </c>
      <c r="MA64" s="2" t="s">
        <v>229</v>
      </c>
      <c r="MB64" s="2" t="s">
        <v>229</v>
      </c>
      <c r="MC64" s="2" t="s">
        <v>241</v>
      </c>
      <c r="MD64" s="2" t="s">
        <v>229</v>
      </c>
      <c r="ME64" s="4"/>
      <c r="MF64" s="8"/>
      <c r="MG64" s="4"/>
      <c r="MH64" s="8"/>
      <c r="MI64" s="7"/>
      <c r="MJ64" s="7"/>
      <c r="MK64" s="2" t="s">
        <v>272</v>
      </c>
      <c r="ML64" s="2" t="s">
        <v>226</v>
      </c>
      <c r="MM64" s="2" t="s">
        <v>229</v>
      </c>
      <c r="MN64" s="2" t="s">
        <v>229</v>
      </c>
      <c r="MO64" s="2" t="s">
        <v>241</v>
      </c>
      <c r="MP64" s="2" t="s">
        <v>229</v>
      </c>
      <c r="MQ64" s="4"/>
      <c r="MR64" s="8"/>
      <c r="MS64" s="4"/>
      <c r="MT64" s="8"/>
      <c r="MU64" s="7"/>
      <c r="MV64" s="7"/>
      <c r="MW64" s="2" t="s">
        <v>272</v>
      </c>
      <c r="MX64" s="2" t="s">
        <v>226</v>
      </c>
      <c r="MY64" s="2" t="s">
        <v>229</v>
      </c>
      <c r="MZ64" s="2" t="s">
        <v>229</v>
      </c>
      <c r="NA64" s="2" t="s">
        <v>241</v>
      </c>
      <c r="NB64" s="2" t="s">
        <v>229</v>
      </c>
      <c r="NC64" s="4"/>
      <c r="ND64" s="8"/>
      <c r="NE64" s="4"/>
      <c r="NF64" s="8"/>
      <c r="NG64" s="7"/>
      <c r="NH64" s="7"/>
      <c r="NI64" s="2" t="s">
        <v>229</v>
      </c>
      <c r="NJ64" s="2" t="s">
        <v>229</v>
      </c>
      <c r="NK64" s="2" t="s">
        <v>229</v>
      </c>
      <c r="NL64" s="2" t="s">
        <v>229</v>
      </c>
      <c r="NM64" s="2" t="s">
        <v>229</v>
      </c>
      <c r="NN64" s="2" t="s">
        <v>229</v>
      </c>
      <c r="NO64" s="4"/>
      <c r="NP64" s="8"/>
      <c r="NQ64" s="4"/>
      <c r="NR64" s="8"/>
      <c r="NS64" s="7"/>
      <c r="NT64" s="7"/>
      <c r="NU64" s="2" t="s">
        <v>272</v>
      </c>
      <c r="NV64" s="2" t="s">
        <v>226</v>
      </c>
      <c r="NW64" s="2" t="s">
        <v>229</v>
      </c>
      <c r="NX64" s="2" t="s">
        <v>229</v>
      </c>
      <c r="NY64" s="2" t="s">
        <v>241</v>
      </c>
      <c r="NZ64" s="2" t="s">
        <v>229</v>
      </c>
      <c r="OA64" s="4"/>
      <c r="OB64" s="8"/>
      <c r="OC64" s="4"/>
      <c r="OD64" s="8"/>
      <c r="OE64" s="7"/>
      <c r="OF64" s="7"/>
      <c r="OG64" s="2" t="s">
        <v>272</v>
      </c>
      <c r="OH64" s="2" t="s">
        <v>226</v>
      </c>
      <c r="OI64" s="2" t="s">
        <v>229</v>
      </c>
      <c r="OJ64" s="2" t="s">
        <v>229</v>
      </c>
      <c r="OK64" s="2" t="s">
        <v>241</v>
      </c>
      <c r="OL64" s="2" t="s">
        <v>229</v>
      </c>
      <c r="OM64" s="4"/>
      <c r="ON64" s="8"/>
      <c r="OO64" s="4"/>
      <c r="OP64" s="8"/>
      <c r="OQ64" s="7"/>
      <c r="OR64" s="7"/>
      <c r="OS64" s="2" t="s">
        <v>229</v>
      </c>
      <c r="OT64" s="2" t="s">
        <v>229</v>
      </c>
      <c r="OU64" s="2" t="s">
        <v>229</v>
      </c>
      <c r="OV64" s="2" t="s">
        <v>229</v>
      </c>
      <c r="OW64" s="2" t="s">
        <v>229</v>
      </c>
      <c r="OX64" s="2" t="s">
        <v>229</v>
      </c>
      <c r="OY64" s="4"/>
      <c r="OZ64" s="8"/>
      <c r="PA64" s="4"/>
      <c r="PB64" s="8"/>
      <c r="PC64" s="7"/>
      <c r="PD64" s="7"/>
      <c r="PE64" s="2" t="s">
        <v>229</v>
      </c>
      <c r="PF64" s="2" t="s">
        <v>229</v>
      </c>
      <c r="PG64" s="2" t="s">
        <v>229</v>
      </c>
      <c r="PH64" s="2" t="s">
        <v>229</v>
      </c>
      <c r="PI64" s="2" t="s">
        <v>229</v>
      </c>
      <c r="PJ64" s="2" t="s">
        <v>229</v>
      </c>
      <c r="PK64" s="4"/>
      <c r="PL64" s="8"/>
      <c r="PM64" s="4"/>
      <c r="PN64" s="8"/>
      <c r="PO64" s="7"/>
      <c r="PP64" s="7"/>
      <c r="PQ64" s="2" t="s">
        <v>272</v>
      </c>
      <c r="PR64" s="2" t="s">
        <v>226</v>
      </c>
      <c r="PS64" s="2" t="s">
        <v>229</v>
      </c>
      <c r="PT64" s="2" t="s">
        <v>229</v>
      </c>
      <c r="PU64" s="2" t="s">
        <v>241</v>
      </c>
      <c r="PV64" s="2" t="s">
        <v>229</v>
      </c>
      <c r="PW64" s="4"/>
      <c r="PX64" s="8"/>
      <c r="PY64" s="4"/>
      <c r="PZ64" s="8"/>
      <c r="QA64" s="7"/>
      <c r="QB64" s="7"/>
      <c r="QC64" s="2" t="s">
        <v>281</v>
      </c>
      <c r="QD64" s="2" t="s">
        <v>226</v>
      </c>
      <c r="QE64" s="2" t="s">
        <v>229</v>
      </c>
      <c r="QF64" s="2" t="s">
        <v>229</v>
      </c>
      <c r="QG64" s="2" t="s">
        <v>241</v>
      </c>
      <c r="QH64" s="2" t="s">
        <v>229</v>
      </c>
      <c r="QI64" s="4"/>
      <c r="QJ64" s="8"/>
      <c r="QK64" s="4"/>
      <c r="QL64" s="8"/>
      <c r="QM64" s="7"/>
      <c r="QN64" s="7"/>
      <c r="QO64" s="2" t="s">
        <v>272</v>
      </c>
      <c r="QP64" s="2" t="s">
        <v>226</v>
      </c>
      <c r="QQ64" s="2" t="s">
        <v>229</v>
      </c>
      <c r="QR64" s="2" t="s">
        <v>229</v>
      </c>
      <c r="QS64" s="2" t="s">
        <v>241</v>
      </c>
      <c r="QT64" s="2" t="s">
        <v>229</v>
      </c>
      <c r="QU64" s="4"/>
      <c r="QV64" s="8"/>
      <c r="QW64" s="4"/>
      <c r="QX64" s="8"/>
      <c r="QY64" s="7"/>
      <c r="QZ64" s="7"/>
      <c r="RA64" s="2" t="s">
        <v>272</v>
      </c>
      <c r="RB64" s="2" t="s">
        <v>226</v>
      </c>
      <c r="RC64" s="2" t="s">
        <v>229</v>
      </c>
      <c r="RD64" s="2" t="s">
        <v>229</v>
      </c>
      <c r="RE64" s="2" t="s">
        <v>241</v>
      </c>
      <c r="RF64" s="2" t="s">
        <v>229</v>
      </c>
      <c r="RG64" s="4"/>
      <c r="RH64" s="8"/>
      <c r="RI64" s="4"/>
      <c r="RJ64" s="8"/>
      <c r="RK64" s="7"/>
      <c r="RL64" s="7"/>
      <c r="RM64" s="2" t="s">
        <v>272</v>
      </c>
      <c r="RN64" s="2" t="s">
        <v>226</v>
      </c>
      <c r="RO64" s="2" t="s">
        <v>229</v>
      </c>
      <c r="RP64" s="2" t="s">
        <v>229</v>
      </c>
      <c r="RQ64" s="2" t="s">
        <v>241</v>
      </c>
      <c r="RR64" s="2" t="s">
        <v>229</v>
      </c>
      <c r="RS64" s="4"/>
      <c r="RT64" s="8"/>
      <c r="RU64" s="4"/>
      <c r="RV64" s="8"/>
      <c r="RW64" s="7"/>
      <c r="RX64" s="7"/>
      <c r="RY64" s="2" t="s">
        <v>229</v>
      </c>
      <c r="RZ64" s="2" t="s">
        <v>229</v>
      </c>
      <c r="SA64" s="2" t="s">
        <v>229</v>
      </c>
      <c r="SB64" s="2" t="s">
        <v>229</v>
      </c>
      <c r="SC64" s="2" t="s">
        <v>229</v>
      </c>
      <c r="SD64" s="2" t="s">
        <v>229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>
        <v>145</v>
      </c>
      <c r="VJ64" s="4"/>
      <c r="VK64" s="4"/>
      <c r="VL64" s="4"/>
      <c r="VM64" s="4"/>
      <c r="VN64" s="4"/>
      <c r="VO64" s="4"/>
      <c r="VP64" s="4"/>
      <c r="VQ64" s="4"/>
      <c r="VR64" s="4"/>
      <c r="VS64" s="4"/>
    </row>
    <row r="65">
      <c r="A65" s="2" t="s">
        <v>1133</v>
      </c>
      <c r="B65" s="2" t="s">
        <v>216</v>
      </c>
      <c r="C65" s="2" t="s">
        <v>217</v>
      </c>
      <c r="D65" s="2" t="s">
        <v>218</v>
      </c>
      <c r="E65" s="2" t="s">
        <v>219</v>
      </c>
      <c r="F65" s="2" t="s">
        <v>1066</v>
      </c>
      <c r="G65" s="2" t="s">
        <v>1067</v>
      </c>
      <c r="H65" s="2" t="s">
        <v>1068</v>
      </c>
      <c r="I65" s="2" t="s">
        <v>1069</v>
      </c>
      <c r="J65" s="2" t="s">
        <v>285</v>
      </c>
      <c r="K65" s="2" t="s">
        <v>1130</v>
      </c>
      <c r="L65" s="3">
        <v>36.67</v>
      </c>
      <c r="M65" s="3">
        <v>38.5</v>
      </c>
      <c r="N65" s="3">
        <v>79.99</v>
      </c>
      <c r="O65" s="2" t="s">
        <v>226</v>
      </c>
      <c r="P65" s="2" t="s">
        <v>618</v>
      </c>
      <c r="Q65" s="2" t="s">
        <v>228</v>
      </c>
      <c r="R65" s="2" t="s">
        <v>229</v>
      </c>
      <c r="S65" s="2" t="s">
        <v>1131</v>
      </c>
      <c r="T65" s="2" t="s">
        <v>684</v>
      </c>
      <c r="U65" s="2" t="s">
        <v>286</v>
      </c>
      <c r="V65" s="2" t="s">
        <v>1008</v>
      </c>
      <c r="W65" s="2" t="s">
        <v>686</v>
      </c>
      <c r="X65" s="2" t="s">
        <v>1009</v>
      </c>
      <c r="Y65" s="2" t="s">
        <v>229</v>
      </c>
      <c r="Z65" s="4"/>
      <c r="AA65" s="4">
        <f>=ROUNDDOWN({0},0)</f>
      </c>
      <c r="AB65" s="5"/>
      <c r="AC65" s="2" t="s">
        <v>1132</v>
      </c>
      <c r="AD65" s="4">
        <v>265</v>
      </c>
      <c r="AE65" s="4">
        <v>265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 t="s">
        <v>229</v>
      </c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272</v>
      </c>
      <c r="BV65" s="2" t="s">
        <v>226</v>
      </c>
      <c r="BW65" s="2" t="s">
        <v>229</v>
      </c>
      <c r="BX65" s="2" t="s">
        <v>229</v>
      </c>
      <c r="BY65" s="2" t="s">
        <v>241</v>
      </c>
      <c r="BZ65" s="2" t="s">
        <v>229</v>
      </c>
      <c r="CA65" s="4"/>
      <c r="CB65" s="8"/>
      <c r="CC65" s="4"/>
      <c r="CD65" s="8"/>
      <c r="CE65" s="7"/>
      <c r="CF65" s="7"/>
      <c r="CG65" s="2" t="s">
        <v>272</v>
      </c>
      <c r="CH65" s="2" t="s">
        <v>226</v>
      </c>
      <c r="CI65" s="2" t="s">
        <v>229</v>
      </c>
      <c r="CJ65" s="2" t="s">
        <v>229</v>
      </c>
      <c r="CK65" s="2" t="s">
        <v>241</v>
      </c>
      <c r="CL65" s="2" t="s">
        <v>229</v>
      </c>
      <c r="CM65" s="4"/>
      <c r="CN65" s="8"/>
      <c r="CO65" s="4"/>
      <c r="CP65" s="8"/>
      <c r="CQ65" s="7"/>
      <c r="CR65" s="7"/>
      <c r="CS65" s="2" t="s">
        <v>272</v>
      </c>
      <c r="CT65" s="2" t="s">
        <v>226</v>
      </c>
      <c r="CU65" s="2" t="s">
        <v>229</v>
      </c>
      <c r="CV65" s="2" t="s">
        <v>229</v>
      </c>
      <c r="CW65" s="2" t="s">
        <v>241</v>
      </c>
      <c r="CX65" s="2" t="s">
        <v>229</v>
      </c>
      <c r="CY65" s="4"/>
      <c r="CZ65" s="8"/>
      <c r="DA65" s="4"/>
      <c r="DB65" s="8"/>
      <c r="DC65" s="7"/>
      <c r="DD65" s="7"/>
      <c r="DE65" s="2" t="s">
        <v>272</v>
      </c>
      <c r="DF65" s="2" t="s">
        <v>226</v>
      </c>
      <c r="DG65" s="2" t="s">
        <v>229</v>
      </c>
      <c r="DH65" s="2" t="s">
        <v>229</v>
      </c>
      <c r="DI65" s="2" t="s">
        <v>241</v>
      </c>
      <c r="DJ65" s="2" t="s">
        <v>229</v>
      </c>
      <c r="DK65" s="4"/>
      <c r="DL65" s="8"/>
      <c r="DM65" s="4"/>
      <c r="DN65" s="8"/>
      <c r="DO65" s="7"/>
      <c r="DP65" s="7"/>
      <c r="DQ65" s="2" t="s">
        <v>239</v>
      </c>
      <c r="DR65" s="2" t="s">
        <v>226</v>
      </c>
      <c r="DS65" s="2" t="s">
        <v>229</v>
      </c>
      <c r="DT65" s="2" t="s">
        <v>229</v>
      </c>
      <c r="DU65" s="2" t="s">
        <v>241</v>
      </c>
      <c r="DV65" s="2" t="s">
        <v>229</v>
      </c>
      <c r="DW65" s="4"/>
      <c r="DX65" s="8"/>
      <c r="DY65" s="4"/>
      <c r="DZ65" s="8"/>
      <c r="EA65" s="7"/>
      <c r="EB65" s="7"/>
      <c r="EC65" s="2" t="s">
        <v>272</v>
      </c>
      <c r="ED65" s="2" t="s">
        <v>226</v>
      </c>
      <c r="EE65" s="2" t="s">
        <v>229</v>
      </c>
      <c r="EF65" s="2" t="s">
        <v>229</v>
      </c>
      <c r="EG65" s="2" t="s">
        <v>241</v>
      </c>
      <c r="EH65" s="2" t="s">
        <v>229</v>
      </c>
      <c r="EI65" s="4"/>
      <c r="EJ65" s="8"/>
      <c r="EK65" s="4"/>
      <c r="EL65" s="8"/>
      <c r="EM65" s="7"/>
      <c r="EN65" s="7"/>
      <c r="EO65" s="2" t="s">
        <v>272</v>
      </c>
      <c r="EP65" s="2" t="s">
        <v>226</v>
      </c>
      <c r="EQ65" s="2" t="s">
        <v>229</v>
      </c>
      <c r="ER65" s="2" t="s">
        <v>229</v>
      </c>
      <c r="ES65" s="2" t="s">
        <v>241</v>
      </c>
      <c r="ET65" s="2" t="s">
        <v>229</v>
      </c>
      <c r="EU65" s="4"/>
      <c r="EV65" s="8"/>
      <c r="EW65" s="4"/>
      <c r="EX65" s="8"/>
      <c r="EY65" s="7"/>
      <c r="EZ65" s="7"/>
      <c r="FA65" s="2" t="s">
        <v>272</v>
      </c>
      <c r="FB65" s="2" t="s">
        <v>226</v>
      </c>
      <c r="FC65" s="2" t="s">
        <v>229</v>
      </c>
      <c r="FD65" s="2" t="s">
        <v>229</v>
      </c>
      <c r="FE65" s="2" t="s">
        <v>241</v>
      </c>
      <c r="FF65" s="2" t="s">
        <v>229</v>
      </c>
      <c r="FG65" s="4"/>
      <c r="FH65" s="8"/>
      <c r="FI65" s="4"/>
      <c r="FJ65" s="8"/>
      <c r="FK65" s="7"/>
      <c r="FL65" s="7"/>
      <c r="FM65" s="2" t="s">
        <v>239</v>
      </c>
      <c r="FN65" s="2" t="s">
        <v>226</v>
      </c>
      <c r="FO65" s="2" t="s">
        <v>229</v>
      </c>
      <c r="FP65" s="2" t="s">
        <v>229</v>
      </c>
      <c r="FQ65" s="2" t="s">
        <v>241</v>
      </c>
      <c r="FR65" s="2" t="s">
        <v>229</v>
      </c>
      <c r="FS65" s="4"/>
      <c r="FT65" s="8"/>
      <c r="FU65" s="4"/>
      <c r="FV65" s="8"/>
      <c r="FW65" s="7"/>
      <c r="FX65" s="7"/>
      <c r="FY65" s="2" t="s">
        <v>239</v>
      </c>
      <c r="FZ65" s="2" t="s">
        <v>226</v>
      </c>
      <c r="GA65" s="2" t="s">
        <v>229</v>
      </c>
      <c r="GB65" s="2" t="s">
        <v>229</v>
      </c>
      <c r="GC65" s="2" t="s">
        <v>241</v>
      </c>
      <c r="GD65" s="2" t="s">
        <v>229</v>
      </c>
      <c r="GE65" s="4"/>
      <c r="GF65" s="8"/>
      <c r="GG65" s="4"/>
      <c r="GH65" s="8"/>
      <c r="GI65" s="7"/>
      <c r="GJ65" s="7"/>
      <c r="GK65" s="2" t="s">
        <v>272</v>
      </c>
      <c r="GL65" s="2" t="s">
        <v>226</v>
      </c>
      <c r="GM65" s="2" t="s">
        <v>229</v>
      </c>
      <c r="GN65" s="2" t="s">
        <v>229</v>
      </c>
      <c r="GO65" s="2" t="s">
        <v>241</v>
      </c>
      <c r="GP65" s="2" t="s">
        <v>229</v>
      </c>
      <c r="GQ65" s="4"/>
      <c r="GR65" s="8"/>
      <c r="GS65" s="4"/>
      <c r="GT65" s="8"/>
      <c r="GU65" s="7"/>
      <c r="GV65" s="7"/>
      <c r="GW65" s="2" t="s">
        <v>272</v>
      </c>
      <c r="GX65" s="2" t="s">
        <v>226</v>
      </c>
      <c r="GY65" s="2" t="s">
        <v>229</v>
      </c>
      <c r="GZ65" s="2" t="s">
        <v>229</v>
      </c>
      <c r="HA65" s="2" t="s">
        <v>241</v>
      </c>
      <c r="HB65" s="2" t="s">
        <v>229</v>
      </c>
      <c r="HC65" s="4"/>
      <c r="HD65" s="8"/>
      <c r="HE65" s="4"/>
      <c r="HF65" s="8"/>
      <c r="HG65" s="7"/>
      <c r="HH65" s="7"/>
      <c r="HI65" s="2" t="s">
        <v>272</v>
      </c>
      <c r="HJ65" s="2" t="s">
        <v>226</v>
      </c>
      <c r="HK65" s="2" t="s">
        <v>229</v>
      </c>
      <c r="HL65" s="2" t="s">
        <v>229</v>
      </c>
      <c r="HM65" s="2" t="s">
        <v>241</v>
      </c>
      <c r="HN65" s="2" t="s">
        <v>229</v>
      </c>
      <c r="HO65" s="4"/>
      <c r="HP65" s="8"/>
      <c r="HQ65" s="4"/>
      <c r="HR65" s="8"/>
      <c r="HS65" s="7"/>
      <c r="HT65" s="7"/>
      <c r="HU65" s="2" t="s">
        <v>272</v>
      </c>
      <c r="HV65" s="2" t="s">
        <v>226</v>
      </c>
      <c r="HW65" s="2" t="s">
        <v>229</v>
      </c>
      <c r="HX65" s="2" t="s">
        <v>229</v>
      </c>
      <c r="HY65" s="2" t="s">
        <v>241</v>
      </c>
      <c r="HZ65" s="2" t="s">
        <v>229</v>
      </c>
      <c r="IA65" s="4"/>
      <c r="IB65" s="8"/>
      <c r="IC65" s="4"/>
      <c r="ID65" s="8"/>
      <c r="IE65" s="7"/>
      <c r="IF65" s="7"/>
      <c r="IG65" s="2" t="s">
        <v>272</v>
      </c>
      <c r="IH65" s="2" t="s">
        <v>226</v>
      </c>
      <c r="II65" s="2" t="s">
        <v>229</v>
      </c>
      <c r="IJ65" s="2" t="s">
        <v>229</v>
      </c>
      <c r="IK65" s="2" t="s">
        <v>241</v>
      </c>
      <c r="IL65" s="2" t="s">
        <v>229</v>
      </c>
      <c r="IM65" s="4"/>
      <c r="IN65" s="8"/>
      <c r="IO65" s="4"/>
      <c r="IP65" s="8"/>
      <c r="IQ65" s="7"/>
      <c r="IR65" s="7"/>
      <c r="IS65" s="2" t="s">
        <v>664</v>
      </c>
      <c r="IT65" s="2" t="s">
        <v>226</v>
      </c>
      <c r="IU65" s="2" t="s">
        <v>229</v>
      </c>
      <c r="IV65" s="2" t="s">
        <v>229</v>
      </c>
      <c r="IW65" s="2" t="s">
        <v>241</v>
      </c>
      <c r="IX65" s="2" t="s">
        <v>229</v>
      </c>
      <c r="IY65" s="4"/>
      <c r="IZ65" s="8"/>
      <c r="JA65" s="4"/>
      <c r="JB65" s="8"/>
      <c r="JC65" s="7"/>
      <c r="JD65" s="7"/>
      <c r="JE65" s="2" t="s">
        <v>272</v>
      </c>
      <c r="JF65" s="2" t="s">
        <v>226</v>
      </c>
      <c r="JG65" s="2" t="s">
        <v>229</v>
      </c>
      <c r="JH65" s="2" t="s">
        <v>229</v>
      </c>
      <c r="JI65" s="2" t="s">
        <v>241</v>
      </c>
      <c r="JJ65" s="2" t="s">
        <v>229</v>
      </c>
      <c r="JK65" s="4"/>
      <c r="JL65" s="8"/>
      <c r="JM65" s="4"/>
      <c r="JN65" s="8"/>
      <c r="JO65" s="7"/>
      <c r="JP65" s="7"/>
      <c r="JQ65" s="2" t="s">
        <v>272</v>
      </c>
      <c r="JR65" s="2" t="s">
        <v>226</v>
      </c>
      <c r="JS65" s="2" t="s">
        <v>229</v>
      </c>
      <c r="JT65" s="2" t="s">
        <v>229</v>
      </c>
      <c r="JU65" s="2" t="s">
        <v>241</v>
      </c>
      <c r="JV65" s="2" t="s">
        <v>229</v>
      </c>
      <c r="JW65" s="4"/>
      <c r="JX65" s="8"/>
      <c r="JY65" s="4"/>
      <c r="JZ65" s="8"/>
      <c r="KA65" s="7"/>
      <c r="KB65" s="7"/>
      <c r="KC65" s="2" t="s">
        <v>272</v>
      </c>
      <c r="KD65" s="2" t="s">
        <v>226</v>
      </c>
      <c r="KE65" s="2" t="s">
        <v>229</v>
      </c>
      <c r="KF65" s="2" t="s">
        <v>229</v>
      </c>
      <c r="KG65" s="2" t="s">
        <v>241</v>
      </c>
      <c r="KH65" s="2" t="s">
        <v>229</v>
      </c>
      <c r="KI65" s="4"/>
      <c r="KJ65" s="8"/>
      <c r="KK65" s="4"/>
      <c r="KL65" s="8"/>
      <c r="KM65" s="7"/>
      <c r="KN65" s="7"/>
      <c r="KO65" s="2" t="s">
        <v>272</v>
      </c>
      <c r="KP65" s="2" t="s">
        <v>226</v>
      </c>
      <c r="KQ65" s="2" t="s">
        <v>229</v>
      </c>
      <c r="KR65" s="2" t="s">
        <v>229</v>
      </c>
      <c r="KS65" s="2" t="s">
        <v>241</v>
      </c>
      <c r="KT65" s="2" t="s">
        <v>229</v>
      </c>
      <c r="KU65" s="4"/>
      <c r="KV65" s="8"/>
      <c r="KW65" s="4"/>
      <c r="KX65" s="8"/>
      <c r="KY65" s="7"/>
      <c r="KZ65" s="7"/>
      <c r="LA65" s="2" t="s">
        <v>272</v>
      </c>
      <c r="LB65" s="2" t="s">
        <v>226</v>
      </c>
      <c r="LC65" s="2" t="s">
        <v>229</v>
      </c>
      <c r="LD65" s="2" t="s">
        <v>229</v>
      </c>
      <c r="LE65" s="2" t="s">
        <v>241</v>
      </c>
      <c r="LF65" s="2" t="s">
        <v>229</v>
      </c>
      <c r="LG65" s="4"/>
      <c r="LH65" s="8"/>
      <c r="LI65" s="4"/>
      <c r="LJ65" s="8"/>
      <c r="LK65" s="7"/>
      <c r="LL65" s="7"/>
      <c r="LM65" s="2" t="s">
        <v>272</v>
      </c>
      <c r="LN65" s="2" t="s">
        <v>226</v>
      </c>
      <c r="LO65" s="2" t="s">
        <v>229</v>
      </c>
      <c r="LP65" s="2" t="s">
        <v>229</v>
      </c>
      <c r="LQ65" s="2" t="s">
        <v>241</v>
      </c>
      <c r="LR65" s="2" t="s">
        <v>229</v>
      </c>
      <c r="LS65" s="4"/>
      <c r="LT65" s="8"/>
      <c r="LU65" s="4"/>
      <c r="LV65" s="8"/>
      <c r="LW65" s="7"/>
      <c r="LX65" s="7"/>
      <c r="LY65" s="2" t="s">
        <v>664</v>
      </c>
      <c r="LZ65" s="2" t="s">
        <v>226</v>
      </c>
      <c r="MA65" s="2" t="s">
        <v>229</v>
      </c>
      <c r="MB65" s="2" t="s">
        <v>229</v>
      </c>
      <c r="MC65" s="2" t="s">
        <v>241</v>
      </c>
      <c r="MD65" s="2" t="s">
        <v>229</v>
      </c>
      <c r="ME65" s="4"/>
      <c r="MF65" s="8"/>
      <c r="MG65" s="4"/>
      <c r="MH65" s="8"/>
      <c r="MI65" s="7"/>
      <c r="MJ65" s="7"/>
      <c r="MK65" s="2" t="s">
        <v>272</v>
      </c>
      <c r="ML65" s="2" t="s">
        <v>226</v>
      </c>
      <c r="MM65" s="2" t="s">
        <v>229</v>
      </c>
      <c r="MN65" s="2" t="s">
        <v>229</v>
      </c>
      <c r="MO65" s="2" t="s">
        <v>241</v>
      </c>
      <c r="MP65" s="2" t="s">
        <v>229</v>
      </c>
      <c r="MQ65" s="4"/>
      <c r="MR65" s="8"/>
      <c r="MS65" s="4"/>
      <c r="MT65" s="8"/>
      <c r="MU65" s="7"/>
      <c r="MV65" s="7"/>
      <c r="MW65" s="2" t="s">
        <v>272</v>
      </c>
      <c r="MX65" s="2" t="s">
        <v>226</v>
      </c>
      <c r="MY65" s="2" t="s">
        <v>229</v>
      </c>
      <c r="MZ65" s="2" t="s">
        <v>229</v>
      </c>
      <c r="NA65" s="2" t="s">
        <v>241</v>
      </c>
      <c r="NB65" s="2" t="s">
        <v>229</v>
      </c>
      <c r="NC65" s="4"/>
      <c r="ND65" s="8"/>
      <c r="NE65" s="4"/>
      <c r="NF65" s="8"/>
      <c r="NG65" s="7"/>
      <c r="NH65" s="7"/>
      <c r="NI65" s="2" t="s">
        <v>229</v>
      </c>
      <c r="NJ65" s="2" t="s">
        <v>229</v>
      </c>
      <c r="NK65" s="2" t="s">
        <v>229</v>
      </c>
      <c r="NL65" s="2" t="s">
        <v>229</v>
      </c>
      <c r="NM65" s="2" t="s">
        <v>229</v>
      </c>
      <c r="NN65" s="2" t="s">
        <v>229</v>
      </c>
      <c r="NO65" s="4"/>
      <c r="NP65" s="8"/>
      <c r="NQ65" s="4"/>
      <c r="NR65" s="8"/>
      <c r="NS65" s="7"/>
      <c r="NT65" s="7"/>
      <c r="NU65" s="2" t="s">
        <v>272</v>
      </c>
      <c r="NV65" s="2" t="s">
        <v>226</v>
      </c>
      <c r="NW65" s="2" t="s">
        <v>229</v>
      </c>
      <c r="NX65" s="2" t="s">
        <v>229</v>
      </c>
      <c r="NY65" s="2" t="s">
        <v>241</v>
      </c>
      <c r="NZ65" s="2" t="s">
        <v>229</v>
      </c>
      <c r="OA65" s="4"/>
      <c r="OB65" s="8"/>
      <c r="OC65" s="4"/>
      <c r="OD65" s="8"/>
      <c r="OE65" s="7"/>
      <c r="OF65" s="7"/>
      <c r="OG65" s="2" t="s">
        <v>272</v>
      </c>
      <c r="OH65" s="2" t="s">
        <v>226</v>
      </c>
      <c r="OI65" s="2" t="s">
        <v>229</v>
      </c>
      <c r="OJ65" s="2" t="s">
        <v>229</v>
      </c>
      <c r="OK65" s="2" t="s">
        <v>241</v>
      </c>
      <c r="OL65" s="2" t="s">
        <v>229</v>
      </c>
      <c r="OM65" s="4"/>
      <c r="ON65" s="8"/>
      <c r="OO65" s="4"/>
      <c r="OP65" s="8"/>
      <c r="OQ65" s="7"/>
      <c r="OR65" s="7"/>
      <c r="OS65" s="2" t="s">
        <v>229</v>
      </c>
      <c r="OT65" s="2" t="s">
        <v>229</v>
      </c>
      <c r="OU65" s="2" t="s">
        <v>229</v>
      </c>
      <c r="OV65" s="2" t="s">
        <v>229</v>
      </c>
      <c r="OW65" s="2" t="s">
        <v>229</v>
      </c>
      <c r="OX65" s="2" t="s">
        <v>229</v>
      </c>
      <c r="OY65" s="4"/>
      <c r="OZ65" s="8"/>
      <c r="PA65" s="4"/>
      <c r="PB65" s="8"/>
      <c r="PC65" s="7"/>
      <c r="PD65" s="7"/>
      <c r="PE65" s="2" t="s">
        <v>229</v>
      </c>
      <c r="PF65" s="2" t="s">
        <v>229</v>
      </c>
      <c r="PG65" s="2" t="s">
        <v>229</v>
      </c>
      <c r="PH65" s="2" t="s">
        <v>229</v>
      </c>
      <c r="PI65" s="2" t="s">
        <v>229</v>
      </c>
      <c r="PJ65" s="2" t="s">
        <v>229</v>
      </c>
      <c r="PK65" s="4"/>
      <c r="PL65" s="8"/>
      <c r="PM65" s="4"/>
      <c r="PN65" s="8"/>
      <c r="PO65" s="7"/>
      <c r="PP65" s="7"/>
      <c r="PQ65" s="2" t="s">
        <v>272</v>
      </c>
      <c r="PR65" s="2" t="s">
        <v>226</v>
      </c>
      <c r="PS65" s="2" t="s">
        <v>229</v>
      </c>
      <c r="PT65" s="2" t="s">
        <v>229</v>
      </c>
      <c r="PU65" s="2" t="s">
        <v>241</v>
      </c>
      <c r="PV65" s="2" t="s">
        <v>229</v>
      </c>
      <c r="PW65" s="4"/>
      <c r="PX65" s="8"/>
      <c r="PY65" s="4"/>
      <c r="PZ65" s="8"/>
      <c r="QA65" s="7"/>
      <c r="QB65" s="7"/>
      <c r="QC65" s="2" t="s">
        <v>281</v>
      </c>
      <c r="QD65" s="2" t="s">
        <v>226</v>
      </c>
      <c r="QE65" s="2" t="s">
        <v>229</v>
      </c>
      <c r="QF65" s="2" t="s">
        <v>229</v>
      </c>
      <c r="QG65" s="2" t="s">
        <v>241</v>
      </c>
      <c r="QH65" s="2" t="s">
        <v>229</v>
      </c>
      <c r="QI65" s="4"/>
      <c r="QJ65" s="8"/>
      <c r="QK65" s="4"/>
      <c r="QL65" s="8"/>
      <c r="QM65" s="7"/>
      <c r="QN65" s="7"/>
      <c r="QO65" s="2" t="s">
        <v>272</v>
      </c>
      <c r="QP65" s="2" t="s">
        <v>226</v>
      </c>
      <c r="QQ65" s="2" t="s">
        <v>229</v>
      </c>
      <c r="QR65" s="2" t="s">
        <v>229</v>
      </c>
      <c r="QS65" s="2" t="s">
        <v>241</v>
      </c>
      <c r="QT65" s="2" t="s">
        <v>229</v>
      </c>
      <c r="QU65" s="4"/>
      <c r="QV65" s="8"/>
      <c r="QW65" s="4"/>
      <c r="QX65" s="8"/>
      <c r="QY65" s="7"/>
      <c r="QZ65" s="7"/>
      <c r="RA65" s="2" t="s">
        <v>272</v>
      </c>
      <c r="RB65" s="2" t="s">
        <v>226</v>
      </c>
      <c r="RC65" s="2" t="s">
        <v>229</v>
      </c>
      <c r="RD65" s="2" t="s">
        <v>229</v>
      </c>
      <c r="RE65" s="2" t="s">
        <v>241</v>
      </c>
      <c r="RF65" s="2" t="s">
        <v>229</v>
      </c>
      <c r="RG65" s="4"/>
      <c r="RH65" s="8"/>
      <c r="RI65" s="4"/>
      <c r="RJ65" s="8"/>
      <c r="RK65" s="7"/>
      <c r="RL65" s="7"/>
      <c r="RM65" s="2" t="s">
        <v>272</v>
      </c>
      <c r="RN65" s="2" t="s">
        <v>226</v>
      </c>
      <c r="RO65" s="2" t="s">
        <v>229</v>
      </c>
      <c r="RP65" s="2" t="s">
        <v>229</v>
      </c>
      <c r="RQ65" s="2" t="s">
        <v>241</v>
      </c>
      <c r="RR65" s="2" t="s">
        <v>229</v>
      </c>
      <c r="RS65" s="4"/>
      <c r="RT65" s="8"/>
      <c r="RU65" s="4"/>
      <c r="RV65" s="8"/>
      <c r="RW65" s="7"/>
      <c r="RX65" s="7"/>
      <c r="RY65" s="2" t="s">
        <v>229</v>
      </c>
      <c r="RZ65" s="2" t="s">
        <v>229</v>
      </c>
      <c r="SA65" s="2" t="s">
        <v>229</v>
      </c>
      <c r="SB65" s="2" t="s">
        <v>229</v>
      </c>
      <c r="SC65" s="2" t="s">
        <v>229</v>
      </c>
      <c r="SD65" s="2" t="s">
        <v>229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>
        <v>265</v>
      </c>
      <c r="VJ65" s="4"/>
      <c r="VK65" s="4"/>
      <c r="VL65" s="4"/>
      <c r="VM65" s="4"/>
      <c r="VN65" s="4"/>
      <c r="VO65" s="4"/>
      <c r="VP65" s="4"/>
      <c r="VQ65" s="4"/>
      <c r="VR65" s="4"/>
      <c r="VS65" s="4"/>
    </row>
    <row r="66">
      <c r="A66" s="2" t="s">
        <v>1134</v>
      </c>
      <c r="B66" s="2" t="s">
        <v>216</v>
      </c>
      <c r="C66" s="2" t="s">
        <v>217</v>
      </c>
      <c r="D66" s="2" t="s">
        <v>218</v>
      </c>
      <c r="E66" s="2" t="s">
        <v>219</v>
      </c>
      <c r="F66" s="2" t="s">
        <v>1066</v>
      </c>
      <c r="G66" s="2" t="s">
        <v>1067</v>
      </c>
      <c r="H66" s="2" t="s">
        <v>1068</v>
      </c>
      <c r="I66" s="2" t="s">
        <v>1069</v>
      </c>
      <c r="J66" s="2" t="s">
        <v>312</v>
      </c>
      <c r="K66" s="2" t="s">
        <v>1130</v>
      </c>
      <c r="L66" s="3">
        <v>39.5</v>
      </c>
      <c r="M66" s="3">
        <v>41.48</v>
      </c>
      <c r="N66" s="3">
        <v>89.99</v>
      </c>
      <c r="O66" s="2" t="s">
        <v>226</v>
      </c>
      <c r="P66" s="2" t="s">
        <v>618</v>
      </c>
      <c r="Q66" s="2" t="s">
        <v>228</v>
      </c>
      <c r="R66" s="2" t="s">
        <v>229</v>
      </c>
      <c r="S66" s="2" t="s">
        <v>1131</v>
      </c>
      <c r="T66" s="2" t="s">
        <v>684</v>
      </c>
      <c r="U66" s="2" t="s">
        <v>286</v>
      </c>
      <c r="V66" s="2" t="s">
        <v>1008</v>
      </c>
      <c r="W66" s="2" t="s">
        <v>686</v>
      </c>
      <c r="X66" s="2" t="s">
        <v>1009</v>
      </c>
      <c r="Y66" s="2" t="s">
        <v>229</v>
      </c>
      <c r="Z66" s="4"/>
      <c r="AA66" s="4">
        <f>=ROUNDDOWN({0},0)</f>
      </c>
      <c r="AB66" s="5"/>
      <c r="AC66" s="2" t="s">
        <v>1132</v>
      </c>
      <c r="AD66" s="4">
        <v>90</v>
      </c>
      <c r="AE66" s="4">
        <v>90</v>
      </c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 t="s">
        <v>229</v>
      </c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272</v>
      </c>
      <c r="BV66" s="2" t="s">
        <v>226</v>
      </c>
      <c r="BW66" s="2" t="s">
        <v>229</v>
      </c>
      <c r="BX66" s="2" t="s">
        <v>229</v>
      </c>
      <c r="BY66" s="2" t="s">
        <v>241</v>
      </c>
      <c r="BZ66" s="2" t="s">
        <v>229</v>
      </c>
      <c r="CA66" s="4"/>
      <c r="CB66" s="8"/>
      <c r="CC66" s="4"/>
      <c r="CD66" s="8"/>
      <c r="CE66" s="7"/>
      <c r="CF66" s="7"/>
      <c r="CG66" s="2" t="s">
        <v>272</v>
      </c>
      <c r="CH66" s="2" t="s">
        <v>226</v>
      </c>
      <c r="CI66" s="2" t="s">
        <v>229</v>
      </c>
      <c r="CJ66" s="2" t="s">
        <v>229</v>
      </c>
      <c r="CK66" s="2" t="s">
        <v>241</v>
      </c>
      <c r="CL66" s="2" t="s">
        <v>229</v>
      </c>
      <c r="CM66" s="4"/>
      <c r="CN66" s="8"/>
      <c r="CO66" s="4"/>
      <c r="CP66" s="8"/>
      <c r="CQ66" s="7"/>
      <c r="CR66" s="7"/>
      <c r="CS66" s="2" t="s">
        <v>272</v>
      </c>
      <c r="CT66" s="2" t="s">
        <v>226</v>
      </c>
      <c r="CU66" s="2" t="s">
        <v>229</v>
      </c>
      <c r="CV66" s="2" t="s">
        <v>229</v>
      </c>
      <c r="CW66" s="2" t="s">
        <v>241</v>
      </c>
      <c r="CX66" s="2" t="s">
        <v>229</v>
      </c>
      <c r="CY66" s="4"/>
      <c r="CZ66" s="8"/>
      <c r="DA66" s="4"/>
      <c r="DB66" s="8"/>
      <c r="DC66" s="7"/>
      <c r="DD66" s="7"/>
      <c r="DE66" s="2" t="s">
        <v>272</v>
      </c>
      <c r="DF66" s="2" t="s">
        <v>226</v>
      </c>
      <c r="DG66" s="2" t="s">
        <v>229</v>
      </c>
      <c r="DH66" s="2" t="s">
        <v>229</v>
      </c>
      <c r="DI66" s="2" t="s">
        <v>241</v>
      </c>
      <c r="DJ66" s="2" t="s">
        <v>229</v>
      </c>
      <c r="DK66" s="4"/>
      <c r="DL66" s="8"/>
      <c r="DM66" s="4"/>
      <c r="DN66" s="8"/>
      <c r="DO66" s="7"/>
      <c r="DP66" s="7"/>
      <c r="DQ66" s="2" t="s">
        <v>239</v>
      </c>
      <c r="DR66" s="2" t="s">
        <v>226</v>
      </c>
      <c r="DS66" s="2" t="s">
        <v>229</v>
      </c>
      <c r="DT66" s="2" t="s">
        <v>229</v>
      </c>
      <c r="DU66" s="2" t="s">
        <v>241</v>
      </c>
      <c r="DV66" s="2" t="s">
        <v>229</v>
      </c>
      <c r="DW66" s="4"/>
      <c r="DX66" s="8"/>
      <c r="DY66" s="4"/>
      <c r="DZ66" s="8"/>
      <c r="EA66" s="7"/>
      <c r="EB66" s="7"/>
      <c r="EC66" s="2" t="s">
        <v>272</v>
      </c>
      <c r="ED66" s="2" t="s">
        <v>226</v>
      </c>
      <c r="EE66" s="2" t="s">
        <v>229</v>
      </c>
      <c r="EF66" s="2" t="s">
        <v>229</v>
      </c>
      <c r="EG66" s="2" t="s">
        <v>241</v>
      </c>
      <c r="EH66" s="2" t="s">
        <v>229</v>
      </c>
      <c r="EI66" s="4"/>
      <c r="EJ66" s="8"/>
      <c r="EK66" s="4"/>
      <c r="EL66" s="8"/>
      <c r="EM66" s="7"/>
      <c r="EN66" s="7"/>
      <c r="EO66" s="2" t="s">
        <v>272</v>
      </c>
      <c r="EP66" s="2" t="s">
        <v>226</v>
      </c>
      <c r="EQ66" s="2" t="s">
        <v>229</v>
      </c>
      <c r="ER66" s="2" t="s">
        <v>229</v>
      </c>
      <c r="ES66" s="2" t="s">
        <v>241</v>
      </c>
      <c r="ET66" s="2" t="s">
        <v>229</v>
      </c>
      <c r="EU66" s="4"/>
      <c r="EV66" s="8"/>
      <c r="EW66" s="4"/>
      <c r="EX66" s="8"/>
      <c r="EY66" s="7"/>
      <c r="EZ66" s="7"/>
      <c r="FA66" s="2" t="s">
        <v>272</v>
      </c>
      <c r="FB66" s="2" t="s">
        <v>226</v>
      </c>
      <c r="FC66" s="2" t="s">
        <v>229</v>
      </c>
      <c r="FD66" s="2" t="s">
        <v>229</v>
      </c>
      <c r="FE66" s="2" t="s">
        <v>241</v>
      </c>
      <c r="FF66" s="2" t="s">
        <v>229</v>
      </c>
      <c r="FG66" s="4"/>
      <c r="FH66" s="8"/>
      <c r="FI66" s="4"/>
      <c r="FJ66" s="8"/>
      <c r="FK66" s="7"/>
      <c r="FL66" s="7"/>
      <c r="FM66" s="2" t="s">
        <v>239</v>
      </c>
      <c r="FN66" s="2" t="s">
        <v>226</v>
      </c>
      <c r="FO66" s="2" t="s">
        <v>229</v>
      </c>
      <c r="FP66" s="2" t="s">
        <v>229</v>
      </c>
      <c r="FQ66" s="2" t="s">
        <v>241</v>
      </c>
      <c r="FR66" s="2" t="s">
        <v>229</v>
      </c>
      <c r="FS66" s="4"/>
      <c r="FT66" s="8"/>
      <c r="FU66" s="4"/>
      <c r="FV66" s="8"/>
      <c r="FW66" s="7"/>
      <c r="FX66" s="7"/>
      <c r="FY66" s="2" t="s">
        <v>239</v>
      </c>
      <c r="FZ66" s="2" t="s">
        <v>226</v>
      </c>
      <c r="GA66" s="2" t="s">
        <v>229</v>
      </c>
      <c r="GB66" s="2" t="s">
        <v>229</v>
      </c>
      <c r="GC66" s="2" t="s">
        <v>241</v>
      </c>
      <c r="GD66" s="2" t="s">
        <v>229</v>
      </c>
      <c r="GE66" s="4"/>
      <c r="GF66" s="8"/>
      <c r="GG66" s="4"/>
      <c r="GH66" s="8"/>
      <c r="GI66" s="7"/>
      <c r="GJ66" s="7"/>
      <c r="GK66" s="2" t="s">
        <v>272</v>
      </c>
      <c r="GL66" s="2" t="s">
        <v>226</v>
      </c>
      <c r="GM66" s="2" t="s">
        <v>229</v>
      </c>
      <c r="GN66" s="2" t="s">
        <v>229</v>
      </c>
      <c r="GO66" s="2" t="s">
        <v>241</v>
      </c>
      <c r="GP66" s="2" t="s">
        <v>229</v>
      </c>
      <c r="GQ66" s="4"/>
      <c r="GR66" s="8"/>
      <c r="GS66" s="4"/>
      <c r="GT66" s="8"/>
      <c r="GU66" s="7"/>
      <c r="GV66" s="7"/>
      <c r="GW66" s="2" t="s">
        <v>272</v>
      </c>
      <c r="GX66" s="2" t="s">
        <v>226</v>
      </c>
      <c r="GY66" s="2" t="s">
        <v>229</v>
      </c>
      <c r="GZ66" s="2" t="s">
        <v>229</v>
      </c>
      <c r="HA66" s="2" t="s">
        <v>241</v>
      </c>
      <c r="HB66" s="2" t="s">
        <v>229</v>
      </c>
      <c r="HC66" s="4"/>
      <c r="HD66" s="8"/>
      <c r="HE66" s="4"/>
      <c r="HF66" s="8"/>
      <c r="HG66" s="7"/>
      <c r="HH66" s="7"/>
      <c r="HI66" s="2" t="s">
        <v>272</v>
      </c>
      <c r="HJ66" s="2" t="s">
        <v>226</v>
      </c>
      <c r="HK66" s="2" t="s">
        <v>229</v>
      </c>
      <c r="HL66" s="2" t="s">
        <v>229</v>
      </c>
      <c r="HM66" s="2" t="s">
        <v>241</v>
      </c>
      <c r="HN66" s="2" t="s">
        <v>229</v>
      </c>
      <c r="HO66" s="4"/>
      <c r="HP66" s="8"/>
      <c r="HQ66" s="4"/>
      <c r="HR66" s="8"/>
      <c r="HS66" s="7"/>
      <c r="HT66" s="7"/>
      <c r="HU66" s="2" t="s">
        <v>272</v>
      </c>
      <c r="HV66" s="2" t="s">
        <v>226</v>
      </c>
      <c r="HW66" s="2" t="s">
        <v>229</v>
      </c>
      <c r="HX66" s="2" t="s">
        <v>229</v>
      </c>
      <c r="HY66" s="2" t="s">
        <v>241</v>
      </c>
      <c r="HZ66" s="2" t="s">
        <v>229</v>
      </c>
      <c r="IA66" s="4"/>
      <c r="IB66" s="8"/>
      <c r="IC66" s="4"/>
      <c r="ID66" s="8"/>
      <c r="IE66" s="7"/>
      <c r="IF66" s="7"/>
      <c r="IG66" s="2" t="s">
        <v>272</v>
      </c>
      <c r="IH66" s="2" t="s">
        <v>226</v>
      </c>
      <c r="II66" s="2" t="s">
        <v>229</v>
      </c>
      <c r="IJ66" s="2" t="s">
        <v>229</v>
      </c>
      <c r="IK66" s="2" t="s">
        <v>241</v>
      </c>
      <c r="IL66" s="2" t="s">
        <v>229</v>
      </c>
      <c r="IM66" s="4"/>
      <c r="IN66" s="8"/>
      <c r="IO66" s="4"/>
      <c r="IP66" s="8"/>
      <c r="IQ66" s="7"/>
      <c r="IR66" s="7"/>
      <c r="IS66" s="2" t="s">
        <v>664</v>
      </c>
      <c r="IT66" s="2" t="s">
        <v>226</v>
      </c>
      <c r="IU66" s="2" t="s">
        <v>229</v>
      </c>
      <c r="IV66" s="2" t="s">
        <v>229</v>
      </c>
      <c r="IW66" s="2" t="s">
        <v>241</v>
      </c>
      <c r="IX66" s="2" t="s">
        <v>229</v>
      </c>
      <c r="IY66" s="4"/>
      <c r="IZ66" s="8"/>
      <c r="JA66" s="4"/>
      <c r="JB66" s="8"/>
      <c r="JC66" s="7"/>
      <c r="JD66" s="7"/>
      <c r="JE66" s="2" t="s">
        <v>272</v>
      </c>
      <c r="JF66" s="2" t="s">
        <v>226</v>
      </c>
      <c r="JG66" s="2" t="s">
        <v>229</v>
      </c>
      <c r="JH66" s="2" t="s">
        <v>229</v>
      </c>
      <c r="JI66" s="2" t="s">
        <v>241</v>
      </c>
      <c r="JJ66" s="2" t="s">
        <v>229</v>
      </c>
      <c r="JK66" s="4"/>
      <c r="JL66" s="8"/>
      <c r="JM66" s="4"/>
      <c r="JN66" s="8"/>
      <c r="JO66" s="7"/>
      <c r="JP66" s="7"/>
      <c r="JQ66" s="2" t="s">
        <v>272</v>
      </c>
      <c r="JR66" s="2" t="s">
        <v>226</v>
      </c>
      <c r="JS66" s="2" t="s">
        <v>229</v>
      </c>
      <c r="JT66" s="2" t="s">
        <v>229</v>
      </c>
      <c r="JU66" s="2" t="s">
        <v>241</v>
      </c>
      <c r="JV66" s="2" t="s">
        <v>229</v>
      </c>
      <c r="JW66" s="4"/>
      <c r="JX66" s="8"/>
      <c r="JY66" s="4"/>
      <c r="JZ66" s="8"/>
      <c r="KA66" s="7"/>
      <c r="KB66" s="7"/>
      <c r="KC66" s="2" t="s">
        <v>272</v>
      </c>
      <c r="KD66" s="2" t="s">
        <v>226</v>
      </c>
      <c r="KE66" s="2" t="s">
        <v>229</v>
      </c>
      <c r="KF66" s="2" t="s">
        <v>229</v>
      </c>
      <c r="KG66" s="2" t="s">
        <v>241</v>
      </c>
      <c r="KH66" s="2" t="s">
        <v>229</v>
      </c>
      <c r="KI66" s="4"/>
      <c r="KJ66" s="8"/>
      <c r="KK66" s="4"/>
      <c r="KL66" s="8"/>
      <c r="KM66" s="7"/>
      <c r="KN66" s="7"/>
      <c r="KO66" s="2" t="s">
        <v>272</v>
      </c>
      <c r="KP66" s="2" t="s">
        <v>226</v>
      </c>
      <c r="KQ66" s="2" t="s">
        <v>229</v>
      </c>
      <c r="KR66" s="2" t="s">
        <v>229</v>
      </c>
      <c r="KS66" s="2" t="s">
        <v>241</v>
      </c>
      <c r="KT66" s="2" t="s">
        <v>229</v>
      </c>
      <c r="KU66" s="4"/>
      <c r="KV66" s="8"/>
      <c r="KW66" s="4"/>
      <c r="KX66" s="8"/>
      <c r="KY66" s="7"/>
      <c r="KZ66" s="7"/>
      <c r="LA66" s="2" t="s">
        <v>272</v>
      </c>
      <c r="LB66" s="2" t="s">
        <v>226</v>
      </c>
      <c r="LC66" s="2" t="s">
        <v>229</v>
      </c>
      <c r="LD66" s="2" t="s">
        <v>229</v>
      </c>
      <c r="LE66" s="2" t="s">
        <v>241</v>
      </c>
      <c r="LF66" s="2" t="s">
        <v>229</v>
      </c>
      <c r="LG66" s="4"/>
      <c r="LH66" s="8"/>
      <c r="LI66" s="4"/>
      <c r="LJ66" s="8"/>
      <c r="LK66" s="7"/>
      <c r="LL66" s="7"/>
      <c r="LM66" s="2" t="s">
        <v>272</v>
      </c>
      <c r="LN66" s="2" t="s">
        <v>226</v>
      </c>
      <c r="LO66" s="2" t="s">
        <v>229</v>
      </c>
      <c r="LP66" s="2" t="s">
        <v>229</v>
      </c>
      <c r="LQ66" s="2" t="s">
        <v>241</v>
      </c>
      <c r="LR66" s="2" t="s">
        <v>229</v>
      </c>
      <c r="LS66" s="4"/>
      <c r="LT66" s="8"/>
      <c r="LU66" s="4"/>
      <c r="LV66" s="8"/>
      <c r="LW66" s="7"/>
      <c r="LX66" s="7"/>
      <c r="LY66" s="2" t="s">
        <v>664</v>
      </c>
      <c r="LZ66" s="2" t="s">
        <v>226</v>
      </c>
      <c r="MA66" s="2" t="s">
        <v>229</v>
      </c>
      <c r="MB66" s="2" t="s">
        <v>229</v>
      </c>
      <c r="MC66" s="2" t="s">
        <v>241</v>
      </c>
      <c r="MD66" s="2" t="s">
        <v>229</v>
      </c>
      <c r="ME66" s="4"/>
      <c r="MF66" s="8"/>
      <c r="MG66" s="4"/>
      <c r="MH66" s="8"/>
      <c r="MI66" s="7"/>
      <c r="MJ66" s="7"/>
      <c r="MK66" s="2" t="s">
        <v>272</v>
      </c>
      <c r="ML66" s="2" t="s">
        <v>226</v>
      </c>
      <c r="MM66" s="2" t="s">
        <v>229</v>
      </c>
      <c r="MN66" s="2" t="s">
        <v>229</v>
      </c>
      <c r="MO66" s="2" t="s">
        <v>241</v>
      </c>
      <c r="MP66" s="2" t="s">
        <v>229</v>
      </c>
      <c r="MQ66" s="4"/>
      <c r="MR66" s="8"/>
      <c r="MS66" s="4"/>
      <c r="MT66" s="8"/>
      <c r="MU66" s="7"/>
      <c r="MV66" s="7"/>
      <c r="MW66" s="2" t="s">
        <v>272</v>
      </c>
      <c r="MX66" s="2" t="s">
        <v>226</v>
      </c>
      <c r="MY66" s="2" t="s">
        <v>229</v>
      </c>
      <c r="MZ66" s="2" t="s">
        <v>229</v>
      </c>
      <c r="NA66" s="2" t="s">
        <v>241</v>
      </c>
      <c r="NB66" s="2" t="s">
        <v>229</v>
      </c>
      <c r="NC66" s="4"/>
      <c r="ND66" s="8"/>
      <c r="NE66" s="4"/>
      <c r="NF66" s="8"/>
      <c r="NG66" s="7"/>
      <c r="NH66" s="7"/>
      <c r="NI66" s="2" t="s">
        <v>229</v>
      </c>
      <c r="NJ66" s="2" t="s">
        <v>229</v>
      </c>
      <c r="NK66" s="2" t="s">
        <v>229</v>
      </c>
      <c r="NL66" s="2" t="s">
        <v>229</v>
      </c>
      <c r="NM66" s="2" t="s">
        <v>229</v>
      </c>
      <c r="NN66" s="2" t="s">
        <v>229</v>
      </c>
      <c r="NO66" s="4"/>
      <c r="NP66" s="8"/>
      <c r="NQ66" s="4"/>
      <c r="NR66" s="8"/>
      <c r="NS66" s="7"/>
      <c r="NT66" s="7"/>
      <c r="NU66" s="2" t="s">
        <v>272</v>
      </c>
      <c r="NV66" s="2" t="s">
        <v>226</v>
      </c>
      <c r="NW66" s="2" t="s">
        <v>229</v>
      </c>
      <c r="NX66" s="2" t="s">
        <v>229</v>
      </c>
      <c r="NY66" s="2" t="s">
        <v>241</v>
      </c>
      <c r="NZ66" s="2" t="s">
        <v>229</v>
      </c>
      <c r="OA66" s="4"/>
      <c r="OB66" s="8"/>
      <c r="OC66" s="4"/>
      <c r="OD66" s="8"/>
      <c r="OE66" s="7"/>
      <c r="OF66" s="7"/>
      <c r="OG66" s="2" t="s">
        <v>272</v>
      </c>
      <c r="OH66" s="2" t="s">
        <v>226</v>
      </c>
      <c r="OI66" s="2" t="s">
        <v>229</v>
      </c>
      <c r="OJ66" s="2" t="s">
        <v>229</v>
      </c>
      <c r="OK66" s="2" t="s">
        <v>241</v>
      </c>
      <c r="OL66" s="2" t="s">
        <v>229</v>
      </c>
      <c r="OM66" s="4"/>
      <c r="ON66" s="8"/>
      <c r="OO66" s="4"/>
      <c r="OP66" s="8"/>
      <c r="OQ66" s="7"/>
      <c r="OR66" s="7"/>
      <c r="OS66" s="2" t="s">
        <v>229</v>
      </c>
      <c r="OT66" s="2" t="s">
        <v>229</v>
      </c>
      <c r="OU66" s="2" t="s">
        <v>229</v>
      </c>
      <c r="OV66" s="2" t="s">
        <v>229</v>
      </c>
      <c r="OW66" s="2" t="s">
        <v>229</v>
      </c>
      <c r="OX66" s="2" t="s">
        <v>229</v>
      </c>
      <c r="OY66" s="4"/>
      <c r="OZ66" s="8"/>
      <c r="PA66" s="4"/>
      <c r="PB66" s="8"/>
      <c r="PC66" s="7"/>
      <c r="PD66" s="7"/>
      <c r="PE66" s="2" t="s">
        <v>229</v>
      </c>
      <c r="PF66" s="2" t="s">
        <v>229</v>
      </c>
      <c r="PG66" s="2" t="s">
        <v>229</v>
      </c>
      <c r="PH66" s="2" t="s">
        <v>229</v>
      </c>
      <c r="PI66" s="2" t="s">
        <v>229</v>
      </c>
      <c r="PJ66" s="2" t="s">
        <v>229</v>
      </c>
      <c r="PK66" s="4"/>
      <c r="PL66" s="8"/>
      <c r="PM66" s="4"/>
      <c r="PN66" s="8"/>
      <c r="PO66" s="7"/>
      <c r="PP66" s="7"/>
      <c r="PQ66" s="2" t="s">
        <v>272</v>
      </c>
      <c r="PR66" s="2" t="s">
        <v>226</v>
      </c>
      <c r="PS66" s="2" t="s">
        <v>229</v>
      </c>
      <c r="PT66" s="2" t="s">
        <v>229</v>
      </c>
      <c r="PU66" s="2" t="s">
        <v>241</v>
      </c>
      <c r="PV66" s="2" t="s">
        <v>229</v>
      </c>
      <c r="PW66" s="4"/>
      <c r="PX66" s="8"/>
      <c r="PY66" s="4"/>
      <c r="PZ66" s="8"/>
      <c r="QA66" s="7"/>
      <c r="QB66" s="7"/>
      <c r="QC66" s="2" t="s">
        <v>281</v>
      </c>
      <c r="QD66" s="2" t="s">
        <v>226</v>
      </c>
      <c r="QE66" s="2" t="s">
        <v>229</v>
      </c>
      <c r="QF66" s="2" t="s">
        <v>229</v>
      </c>
      <c r="QG66" s="2" t="s">
        <v>241</v>
      </c>
      <c r="QH66" s="2" t="s">
        <v>229</v>
      </c>
      <c r="QI66" s="4"/>
      <c r="QJ66" s="8"/>
      <c r="QK66" s="4"/>
      <c r="QL66" s="8"/>
      <c r="QM66" s="7"/>
      <c r="QN66" s="7"/>
      <c r="QO66" s="2" t="s">
        <v>272</v>
      </c>
      <c r="QP66" s="2" t="s">
        <v>226</v>
      </c>
      <c r="QQ66" s="2" t="s">
        <v>229</v>
      </c>
      <c r="QR66" s="2" t="s">
        <v>229</v>
      </c>
      <c r="QS66" s="2" t="s">
        <v>241</v>
      </c>
      <c r="QT66" s="2" t="s">
        <v>229</v>
      </c>
      <c r="QU66" s="4"/>
      <c r="QV66" s="8"/>
      <c r="QW66" s="4"/>
      <c r="QX66" s="8"/>
      <c r="QY66" s="7"/>
      <c r="QZ66" s="7"/>
      <c r="RA66" s="2" t="s">
        <v>272</v>
      </c>
      <c r="RB66" s="2" t="s">
        <v>226</v>
      </c>
      <c r="RC66" s="2" t="s">
        <v>229</v>
      </c>
      <c r="RD66" s="2" t="s">
        <v>229</v>
      </c>
      <c r="RE66" s="2" t="s">
        <v>241</v>
      </c>
      <c r="RF66" s="2" t="s">
        <v>229</v>
      </c>
      <c r="RG66" s="4"/>
      <c r="RH66" s="8"/>
      <c r="RI66" s="4"/>
      <c r="RJ66" s="8"/>
      <c r="RK66" s="7"/>
      <c r="RL66" s="7"/>
      <c r="RM66" s="2" t="s">
        <v>272</v>
      </c>
      <c r="RN66" s="2" t="s">
        <v>226</v>
      </c>
      <c r="RO66" s="2" t="s">
        <v>229</v>
      </c>
      <c r="RP66" s="2" t="s">
        <v>229</v>
      </c>
      <c r="RQ66" s="2" t="s">
        <v>241</v>
      </c>
      <c r="RR66" s="2" t="s">
        <v>229</v>
      </c>
      <c r="RS66" s="4"/>
      <c r="RT66" s="8"/>
      <c r="RU66" s="4"/>
      <c r="RV66" s="8"/>
      <c r="RW66" s="7"/>
      <c r="RX66" s="7"/>
      <c r="RY66" s="2" t="s">
        <v>229</v>
      </c>
      <c r="RZ66" s="2" t="s">
        <v>229</v>
      </c>
      <c r="SA66" s="2" t="s">
        <v>229</v>
      </c>
      <c r="SB66" s="2" t="s">
        <v>229</v>
      </c>
      <c r="SC66" s="2" t="s">
        <v>229</v>
      </c>
      <c r="SD66" s="2" t="s">
        <v>229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>
        <v>90</v>
      </c>
      <c r="VJ66" s="4"/>
      <c r="VK66" s="4"/>
      <c r="VL66" s="4"/>
      <c r="VM66" s="4"/>
      <c r="VN66" s="4"/>
      <c r="VO66" s="4"/>
      <c r="VP66" s="4"/>
      <c r="VQ66" s="4"/>
      <c r="VR66" s="4"/>
      <c r="VS66" s="4"/>
    </row>
    <row r="67">
      <c r="A67" s="2" t="s">
        <v>1135</v>
      </c>
      <c r="B67" s="2" t="s">
        <v>216</v>
      </c>
      <c r="C67" s="2" t="s">
        <v>217</v>
      </c>
      <c r="D67" s="2" t="s">
        <v>218</v>
      </c>
      <c r="E67" s="2" t="s">
        <v>219</v>
      </c>
      <c r="F67" s="2" t="s">
        <v>1136</v>
      </c>
      <c r="G67" s="2" t="s">
        <v>1137</v>
      </c>
      <c r="H67" s="2" t="s">
        <v>1138</v>
      </c>
      <c r="I67" s="2" t="s">
        <v>1139</v>
      </c>
      <c r="J67" s="2" t="s">
        <v>224</v>
      </c>
      <c r="K67" s="2" t="s">
        <v>1140</v>
      </c>
      <c r="L67" s="3">
        <v>31.29</v>
      </c>
      <c r="M67" s="3">
        <v>32.85</v>
      </c>
      <c r="N67" s="3">
        <v>64.99</v>
      </c>
      <c r="O67" s="2" t="s">
        <v>226</v>
      </c>
      <c r="P67" s="2" t="s">
        <v>618</v>
      </c>
      <c r="Q67" s="2" t="s">
        <v>228</v>
      </c>
      <c r="R67" s="2" t="s">
        <v>229</v>
      </c>
      <c r="S67" s="2" t="s">
        <v>1141</v>
      </c>
      <c r="T67" s="2" t="s">
        <v>684</v>
      </c>
      <c r="U67" s="2" t="s">
        <v>286</v>
      </c>
      <c r="V67" s="2" t="s">
        <v>1142</v>
      </c>
      <c r="W67" s="2" t="s">
        <v>1009</v>
      </c>
      <c r="X67" s="2" t="s">
        <v>1143</v>
      </c>
      <c r="Y67" s="2" t="s">
        <v>1144</v>
      </c>
      <c r="Z67" s="4">
        <v>6</v>
      </c>
      <c r="AA67" s="4">
        <f>=ROUNDDOWN(1,0)</f>
      </c>
      <c r="AB67" s="5">
        <v>6</v>
      </c>
      <c r="AC67" s="2" t="s">
        <v>1145</v>
      </c>
      <c r="AD67" s="4">
        <v>200</v>
      </c>
      <c r="AE67" s="4">
        <v>650</v>
      </c>
      <c r="AF67" s="6">
        <v>64</v>
      </c>
      <c r="AG67" s="6"/>
      <c r="AH67" s="7">
        <v>0.8333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>
        <v>11</v>
      </c>
      <c r="AQ67" s="8">
        <v>405.54</v>
      </c>
      <c r="AR67" s="4">
        <v>8</v>
      </c>
      <c r="AS67" s="8">
        <v>307.86</v>
      </c>
      <c r="AT67" s="7">
        <v>0.375</v>
      </c>
      <c r="AU67" s="7">
        <v>0.3173</v>
      </c>
      <c r="AV67" s="4">
        <v>37</v>
      </c>
      <c r="AW67" s="8">
        <v>1531.63</v>
      </c>
      <c r="AX67" s="4">
        <v>31</v>
      </c>
      <c r="AY67" s="8">
        <v>1372.04</v>
      </c>
      <c r="AZ67" s="7">
        <v>0.1935</v>
      </c>
      <c r="BA67" s="7">
        <v>0.1163</v>
      </c>
      <c r="BB67" s="7">
        <v>0.2648</v>
      </c>
      <c r="BC67" s="4">
        <v>61</v>
      </c>
      <c r="BD67" s="8">
        <v>2531.11</v>
      </c>
      <c r="BE67" s="4">
        <v>77</v>
      </c>
      <c r="BF67" s="8">
        <v>3424.25</v>
      </c>
      <c r="BG67" s="7">
        <v>-0.2078</v>
      </c>
      <c r="BH67" s="7">
        <v>-0.2608</v>
      </c>
      <c r="BI67" s="7">
        <v>0.6051</v>
      </c>
      <c r="BJ67" s="4">
        <v>11</v>
      </c>
      <c r="BK67" s="8">
        <v>405.54</v>
      </c>
      <c r="BL67" s="2" t="s">
        <v>1146</v>
      </c>
      <c r="BM67" s="7">
        <v>1</v>
      </c>
      <c r="BN67" s="7">
        <v>1</v>
      </c>
      <c r="BO67" s="4">
        <v>8</v>
      </c>
      <c r="BP67" s="8">
        <v>306.88</v>
      </c>
      <c r="BQ67" s="4">
        <v>4</v>
      </c>
      <c r="BR67" s="8">
        <v>153.44</v>
      </c>
      <c r="BS67" s="7">
        <v>1</v>
      </c>
      <c r="BT67" s="7">
        <v>1</v>
      </c>
      <c r="BU67" s="2" t="s">
        <v>239</v>
      </c>
      <c r="BV67" s="2" t="s">
        <v>226</v>
      </c>
      <c r="BW67" s="2" t="s">
        <v>229</v>
      </c>
      <c r="BX67" s="2" t="s">
        <v>1147</v>
      </c>
      <c r="BY67" s="2" t="s">
        <v>241</v>
      </c>
      <c r="BZ67" s="2" t="s">
        <v>229</v>
      </c>
      <c r="CA67" s="4"/>
      <c r="CB67" s="8"/>
      <c r="CC67" s="4"/>
      <c r="CD67" s="8"/>
      <c r="CE67" s="7"/>
      <c r="CF67" s="7"/>
      <c r="CG67" s="2" t="s">
        <v>239</v>
      </c>
      <c r="CH67" s="2" t="s">
        <v>226</v>
      </c>
      <c r="CI67" s="2" t="s">
        <v>1148</v>
      </c>
      <c r="CJ67" s="2" t="s">
        <v>1149</v>
      </c>
      <c r="CK67" s="2" t="s">
        <v>241</v>
      </c>
      <c r="CL67" s="2" t="s">
        <v>229</v>
      </c>
      <c r="CM67" s="4"/>
      <c r="CN67" s="8"/>
      <c r="CO67" s="4">
        <v>1</v>
      </c>
      <c r="CP67" s="8">
        <v>39.43</v>
      </c>
      <c r="CQ67" s="7">
        <v>-1</v>
      </c>
      <c r="CR67" s="7">
        <v>-1</v>
      </c>
      <c r="CS67" s="2" t="s">
        <v>239</v>
      </c>
      <c r="CT67" s="2" t="s">
        <v>226</v>
      </c>
      <c r="CU67" s="2" t="s">
        <v>1148</v>
      </c>
      <c r="CV67" s="2" t="s">
        <v>1150</v>
      </c>
      <c r="CW67" s="2" t="s">
        <v>241</v>
      </c>
      <c r="CX67" s="2" t="s">
        <v>229</v>
      </c>
      <c r="CY67" s="4">
        <v>1</v>
      </c>
      <c r="CZ67" s="8">
        <v>29.11</v>
      </c>
      <c r="DA67" s="4"/>
      <c r="DB67" s="8"/>
      <c r="DC67" s="7"/>
      <c r="DD67" s="7"/>
      <c r="DE67" s="2" t="s">
        <v>239</v>
      </c>
      <c r="DF67" s="2" t="s">
        <v>226</v>
      </c>
      <c r="DG67" s="2" t="s">
        <v>1148</v>
      </c>
      <c r="DH67" s="2" t="s">
        <v>1151</v>
      </c>
      <c r="DI67" s="2" t="s">
        <v>241</v>
      </c>
      <c r="DJ67" s="2" t="s">
        <v>229</v>
      </c>
      <c r="DK67" s="4"/>
      <c r="DL67" s="8"/>
      <c r="DM67" s="4"/>
      <c r="DN67" s="8"/>
      <c r="DO67" s="7"/>
      <c r="DP67" s="7"/>
      <c r="DQ67" s="2" t="s">
        <v>239</v>
      </c>
      <c r="DR67" s="2" t="s">
        <v>226</v>
      </c>
      <c r="DS67" s="2" t="s">
        <v>1148</v>
      </c>
      <c r="DT67" s="2" t="s">
        <v>1152</v>
      </c>
      <c r="DU67" s="2" t="s">
        <v>241</v>
      </c>
      <c r="DV67" s="2" t="s">
        <v>229</v>
      </c>
      <c r="DW67" s="4">
        <v>1</v>
      </c>
      <c r="DX67" s="8">
        <v>34.4</v>
      </c>
      <c r="DY67" s="4"/>
      <c r="DZ67" s="8"/>
      <c r="EA67" s="7"/>
      <c r="EB67" s="7"/>
      <c r="EC67" s="2" t="s">
        <v>239</v>
      </c>
      <c r="ED67" s="2" t="s">
        <v>226</v>
      </c>
      <c r="EE67" s="2" t="s">
        <v>1153</v>
      </c>
      <c r="EF67" s="2" t="s">
        <v>1154</v>
      </c>
      <c r="EG67" s="2" t="s">
        <v>241</v>
      </c>
      <c r="EH67" s="2" t="s">
        <v>229</v>
      </c>
      <c r="EI67" s="4"/>
      <c r="EJ67" s="8"/>
      <c r="EK67" s="4"/>
      <c r="EL67" s="8"/>
      <c r="EM67" s="7"/>
      <c r="EN67" s="7"/>
      <c r="EO67" s="2" t="s">
        <v>239</v>
      </c>
      <c r="EP67" s="2" t="s">
        <v>226</v>
      </c>
      <c r="EQ67" s="2" t="s">
        <v>1148</v>
      </c>
      <c r="ER67" s="2" t="s">
        <v>1151</v>
      </c>
      <c r="ES67" s="2" t="s">
        <v>241</v>
      </c>
      <c r="ET67" s="2" t="s">
        <v>229</v>
      </c>
      <c r="EU67" s="4">
        <v>1</v>
      </c>
      <c r="EV67" s="8">
        <v>35.15</v>
      </c>
      <c r="EW67" s="4"/>
      <c r="EX67" s="8"/>
      <c r="EY67" s="7"/>
      <c r="EZ67" s="7"/>
      <c r="FA67" s="2" t="s">
        <v>239</v>
      </c>
      <c r="FB67" s="2" t="s">
        <v>226</v>
      </c>
      <c r="FC67" s="2" t="s">
        <v>1148</v>
      </c>
      <c r="FD67" s="2" t="s">
        <v>1155</v>
      </c>
      <c r="FE67" s="2" t="s">
        <v>241</v>
      </c>
      <c r="FF67" s="2" t="s">
        <v>229</v>
      </c>
      <c r="FG67" s="4"/>
      <c r="FH67" s="8"/>
      <c r="FI67" s="4"/>
      <c r="FJ67" s="8"/>
      <c r="FK67" s="7"/>
      <c r="FL67" s="7"/>
      <c r="FM67" s="2" t="s">
        <v>239</v>
      </c>
      <c r="FN67" s="2" t="s">
        <v>226</v>
      </c>
      <c r="FO67" s="2" t="s">
        <v>1148</v>
      </c>
      <c r="FP67" s="2" t="s">
        <v>1156</v>
      </c>
      <c r="FQ67" s="2" t="s">
        <v>241</v>
      </c>
      <c r="FR67" s="2" t="s">
        <v>229</v>
      </c>
      <c r="FS67" s="4"/>
      <c r="FT67" s="8"/>
      <c r="FU67" s="4"/>
      <c r="FV67" s="8"/>
      <c r="FW67" s="7"/>
      <c r="FX67" s="7"/>
      <c r="FY67" s="2" t="s">
        <v>239</v>
      </c>
      <c r="FZ67" s="2" t="s">
        <v>226</v>
      </c>
      <c r="GA67" s="2" t="s">
        <v>327</v>
      </c>
      <c r="GB67" s="2" t="s">
        <v>1120</v>
      </c>
      <c r="GC67" s="2" t="s">
        <v>241</v>
      </c>
      <c r="GD67" s="2" t="s">
        <v>229</v>
      </c>
      <c r="GE67" s="4"/>
      <c r="GF67" s="8"/>
      <c r="GG67" s="4">
        <v>2</v>
      </c>
      <c r="GH67" s="8">
        <v>76.66</v>
      </c>
      <c r="GI67" s="7">
        <v>-1</v>
      </c>
      <c r="GJ67" s="7">
        <v>-1</v>
      </c>
      <c r="GK67" s="2" t="s">
        <v>239</v>
      </c>
      <c r="GL67" s="2" t="s">
        <v>226</v>
      </c>
      <c r="GM67" s="2" t="s">
        <v>1148</v>
      </c>
      <c r="GN67" s="2" t="s">
        <v>1157</v>
      </c>
      <c r="GO67" s="2" t="s">
        <v>241</v>
      </c>
      <c r="GP67" s="2" t="s">
        <v>229</v>
      </c>
      <c r="GQ67" s="4"/>
      <c r="GR67" s="8"/>
      <c r="GS67" s="4"/>
      <c r="GT67" s="8"/>
      <c r="GU67" s="7"/>
      <c r="GV67" s="7"/>
      <c r="GW67" s="2" t="s">
        <v>239</v>
      </c>
      <c r="GX67" s="2" t="s">
        <v>226</v>
      </c>
      <c r="GY67" s="2" t="s">
        <v>709</v>
      </c>
      <c r="GZ67" s="2" t="s">
        <v>790</v>
      </c>
      <c r="HA67" s="2" t="s">
        <v>241</v>
      </c>
      <c r="HB67" s="2" t="s">
        <v>229</v>
      </c>
      <c r="HC67" s="4"/>
      <c r="HD67" s="8"/>
      <c r="HE67" s="4"/>
      <c r="HF67" s="8"/>
      <c r="HG67" s="7"/>
      <c r="HH67" s="7"/>
      <c r="HI67" s="2" t="s">
        <v>239</v>
      </c>
      <c r="HJ67" s="2" t="s">
        <v>275</v>
      </c>
      <c r="HK67" s="2" t="s">
        <v>1148</v>
      </c>
      <c r="HL67" s="2" t="s">
        <v>1158</v>
      </c>
      <c r="HM67" s="2" t="s">
        <v>241</v>
      </c>
      <c r="HN67" s="2" t="s">
        <v>263</v>
      </c>
      <c r="HO67" s="4"/>
      <c r="HP67" s="8"/>
      <c r="HQ67" s="4">
        <v>1</v>
      </c>
      <c r="HR67" s="8">
        <v>38.33</v>
      </c>
      <c r="HS67" s="7">
        <v>-1</v>
      </c>
      <c r="HT67" s="7">
        <v>-1</v>
      </c>
      <c r="HU67" s="2" t="s">
        <v>239</v>
      </c>
      <c r="HV67" s="2" t="s">
        <v>226</v>
      </c>
      <c r="HW67" s="2" t="s">
        <v>712</v>
      </c>
      <c r="HX67" s="2" t="s">
        <v>1159</v>
      </c>
      <c r="HY67" s="2" t="s">
        <v>241</v>
      </c>
      <c r="HZ67" s="2" t="s">
        <v>229</v>
      </c>
      <c r="IA67" s="4"/>
      <c r="IB67" s="8"/>
      <c r="IC67" s="4"/>
      <c r="ID67" s="8"/>
      <c r="IE67" s="7"/>
      <c r="IF67" s="7"/>
      <c r="IG67" s="2" t="s">
        <v>266</v>
      </c>
      <c r="IH67" s="2" t="s">
        <v>226</v>
      </c>
      <c r="II67" s="2" t="s">
        <v>240</v>
      </c>
      <c r="IJ67" s="2" t="s">
        <v>229</v>
      </c>
      <c r="IK67" s="2" t="s">
        <v>241</v>
      </c>
      <c r="IL67" s="2" t="s">
        <v>229</v>
      </c>
      <c r="IM67" s="4"/>
      <c r="IN67" s="8"/>
      <c r="IO67" s="4"/>
      <c r="IP67" s="8"/>
      <c r="IQ67" s="7"/>
      <c r="IR67" s="7"/>
      <c r="IS67" s="2" t="s">
        <v>267</v>
      </c>
      <c r="IT67" s="2" t="s">
        <v>226</v>
      </c>
      <c r="IU67" s="2" t="s">
        <v>229</v>
      </c>
      <c r="IV67" s="2" t="s">
        <v>229</v>
      </c>
      <c r="IW67" s="2" t="s">
        <v>241</v>
      </c>
      <c r="IX67" s="2" t="s">
        <v>229</v>
      </c>
      <c r="IY67" s="4"/>
      <c r="IZ67" s="8"/>
      <c r="JA67" s="4"/>
      <c r="JB67" s="8"/>
      <c r="JC67" s="7"/>
      <c r="JD67" s="7"/>
      <c r="JE67" s="2" t="s">
        <v>239</v>
      </c>
      <c r="JF67" s="2" t="s">
        <v>226</v>
      </c>
      <c r="JG67" s="2" t="s">
        <v>268</v>
      </c>
      <c r="JH67" s="2" t="s">
        <v>1160</v>
      </c>
      <c r="JI67" s="2" t="s">
        <v>241</v>
      </c>
      <c r="JJ67" s="2" t="s">
        <v>229</v>
      </c>
      <c r="JK67" s="4"/>
      <c r="JL67" s="8"/>
      <c r="JM67" s="4"/>
      <c r="JN67" s="8"/>
      <c r="JO67" s="7"/>
      <c r="JP67" s="7"/>
      <c r="JQ67" s="2" t="s">
        <v>239</v>
      </c>
      <c r="JR67" s="2" t="s">
        <v>226</v>
      </c>
      <c r="JS67" s="2" t="s">
        <v>1083</v>
      </c>
      <c r="JT67" s="2" t="s">
        <v>1161</v>
      </c>
      <c r="JU67" s="2" t="s">
        <v>241</v>
      </c>
      <c r="JV67" s="2" t="s">
        <v>229</v>
      </c>
      <c r="JW67" s="4"/>
      <c r="JX67" s="8"/>
      <c r="JY67" s="4"/>
      <c r="JZ67" s="8"/>
      <c r="KA67" s="7"/>
      <c r="KB67" s="7"/>
      <c r="KC67" s="2" t="s">
        <v>272</v>
      </c>
      <c r="KD67" s="2" t="s">
        <v>226</v>
      </c>
      <c r="KE67" s="2" t="s">
        <v>229</v>
      </c>
      <c r="KF67" s="2" t="s">
        <v>229</v>
      </c>
      <c r="KG67" s="2" t="s">
        <v>241</v>
      </c>
      <c r="KH67" s="2" t="s">
        <v>229</v>
      </c>
      <c r="KI67" s="4"/>
      <c r="KJ67" s="8"/>
      <c r="KK67" s="4"/>
      <c r="KL67" s="8"/>
      <c r="KM67" s="7"/>
      <c r="KN67" s="7"/>
      <c r="KO67" s="2" t="s">
        <v>272</v>
      </c>
      <c r="KP67" s="2" t="s">
        <v>226</v>
      </c>
      <c r="KQ67" s="2" t="s">
        <v>229</v>
      </c>
      <c r="KR67" s="2" t="s">
        <v>229</v>
      </c>
      <c r="KS67" s="2" t="s">
        <v>241</v>
      </c>
      <c r="KT67" s="2" t="s">
        <v>229</v>
      </c>
      <c r="KU67" s="4"/>
      <c r="KV67" s="8"/>
      <c r="KW67" s="4"/>
      <c r="KX67" s="8"/>
      <c r="KY67" s="7"/>
      <c r="KZ67" s="7"/>
      <c r="LA67" s="2" t="s">
        <v>239</v>
      </c>
      <c r="LB67" s="2" t="s">
        <v>226</v>
      </c>
      <c r="LC67" s="2" t="s">
        <v>1148</v>
      </c>
      <c r="LD67" s="2" t="s">
        <v>1162</v>
      </c>
      <c r="LE67" s="2" t="s">
        <v>241</v>
      </c>
      <c r="LF67" s="2" t="s">
        <v>229</v>
      </c>
      <c r="LG67" s="4"/>
      <c r="LH67" s="8"/>
      <c r="LI67" s="4"/>
      <c r="LJ67" s="8"/>
      <c r="LK67" s="7"/>
      <c r="LL67" s="7"/>
      <c r="LM67" s="2" t="s">
        <v>229</v>
      </c>
      <c r="LN67" s="2" t="s">
        <v>229</v>
      </c>
      <c r="LO67" s="2" t="s">
        <v>229</v>
      </c>
      <c r="LP67" s="2" t="s">
        <v>229</v>
      </c>
      <c r="LQ67" s="2" t="s">
        <v>229</v>
      </c>
      <c r="LR67" s="2" t="s">
        <v>229</v>
      </c>
      <c r="LS67" s="4"/>
      <c r="LT67" s="8"/>
      <c r="LU67" s="4"/>
      <c r="LV67" s="8"/>
      <c r="LW67" s="7"/>
      <c r="LX67" s="7"/>
      <c r="LY67" s="2" t="s">
        <v>239</v>
      </c>
      <c r="LZ67" s="2" t="s">
        <v>275</v>
      </c>
      <c r="MA67" s="2" t="s">
        <v>1154</v>
      </c>
      <c r="MB67" s="2" t="s">
        <v>1163</v>
      </c>
      <c r="MC67" s="2" t="s">
        <v>241</v>
      </c>
      <c r="MD67" s="2" t="s">
        <v>229</v>
      </c>
      <c r="ME67" s="4"/>
      <c r="MF67" s="8"/>
      <c r="MG67" s="4"/>
      <c r="MH67" s="8"/>
      <c r="MI67" s="7"/>
      <c r="MJ67" s="7"/>
      <c r="MK67" s="2" t="s">
        <v>266</v>
      </c>
      <c r="ML67" s="2" t="s">
        <v>226</v>
      </c>
      <c r="MM67" s="2" t="s">
        <v>229</v>
      </c>
      <c r="MN67" s="2" t="s">
        <v>229</v>
      </c>
      <c r="MO67" s="2" t="s">
        <v>241</v>
      </c>
      <c r="MP67" s="2" t="s">
        <v>229</v>
      </c>
      <c r="MQ67" s="4"/>
      <c r="MR67" s="8"/>
      <c r="MS67" s="4"/>
      <c r="MT67" s="8"/>
      <c r="MU67" s="7"/>
      <c r="MV67" s="7"/>
      <c r="MW67" s="2" t="s">
        <v>239</v>
      </c>
      <c r="MX67" s="2" t="s">
        <v>226</v>
      </c>
      <c r="MY67" s="2" t="s">
        <v>866</v>
      </c>
      <c r="MZ67" s="2" t="s">
        <v>1164</v>
      </c>
      <c r="NA67" s="2" t="s">
        <v>241</v>
      </c>
      <c r="NB67" s="2" t="s">
        <v>229</v>
      </c>
      <c r="NC67" s="4"/>
      <c r="ND67" s="8"/>
      <c r="NE67" s="4"/>
      <c r="NF67" s="8"/>
      <c r="NG67" s="7"/>
      <c r="NH67" s="7"/>
      <c r="NI67" s="2" t="s">
        <v>239</v>
      </c>
      <c r="NJ67" s="2" t="s">
        <v>260</v>
      </c>
      <c r="NK67" s="2" t="s">
        <v>1165</v>
      </c>
      <c r="NL67" s="2" t="s">
        <v>1151</v>
      </c>
      <c r="NM67" s="2" t="s">
        <v>241</v>
      </c>
      <c r="NN67" s="2" t="s">
        <v>229</v>
      </c>
      <c r="NO67" s="4"/>
      <c r="NP67" s="8"/>
      <c r="NQ67" s="4"/>
      <c r="NR67" s="8"/>
      <c r="NS67" s="7"/>
      <c r="NT67" s="7"/>
      <c r="NU67" s="2" t="s">
        <v>272</v>
      </c>
      <c r="NV67" s="2" t="s">
        <v>226</v>
      </c>
      <c r="NW67" s="2" t="s">
        <v>229</v>
      </c>
      <c r="NX67" s="2" t="s">
        <v>229</v>
      </c>
      <c r="NY67" s="2" t="s">
        <v>241</v>
      </c>
      <c r="NZ67" s="2" t="s">
        <v>229</v>
      </c>
      <c r="OA67" s="4"/>
      <c r="OB67" s="8"/>
      <c r="OC67" s="4"/>
      <c r="OD67" s="8"/>
      <c r="OE67" s="7"/>
      <c r="OF67" s="7"/>
      <c r="OG67" s="2" t="s">
        <v>239</v>
      </c>
      <c r="OH67" s="2" t="s">
        <v>226</v>
      </c>
      <c r="OI67" s="2" t="s">
        <v>229</v>
      </c>
      <c r="OJ67" s="2" t="s">
        <v>229</v>
      </c>
      <c r="OK67" s="2" t="s">
        <v>241</v>
      </c>
      <c r="OL67" s="2" t="s">
        <v>229</v>
      </c>
      <c r="OM67" s="4"/>
      <c r="ON67" s="8"/>
      <c r="OO67" s="4"/>
      <c r="OP67" s="8"/>
      <c r="OQ67" s="7"/>
      <c r="OR67" s="7"/>
      <c r="OS67" s="2" t="s">
        <v>229</v>
      </c>
      <c r="OT67" s="2" t="s">
        <v>229</v>
      </c>
      <c r="OU67" s="2" t="s">
        <v>229</v>
      </c>
      <c r="OV67" s="2" t="s">
        <v>229</v>
      </c>
      <c r="OW67" s="2" t="s">
        <v>229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239</v>
      </c>
      <c r="PR67" s="2" t="s">
        <v>275</v>
      </c>
      <c r="PS67" s="2" t="s">
        <v>1166</v>
      </c>
      <c r="PT67" s="2" t="s">
        <v>739</v>
      </c>
      <c r="PU67" s="2" t="s">
        <v>241</v>
      </c>
      <c r="PV67" s="2" t="s">
        <v>229</v>
      </c>
      <c r="PW67" s="4"/>
      <c r="PX67" s="8"/>
      <c r="PY67" s="4"/>
      <c r="PZ67" s="8"/>
      <c r="QA67" s="7"/>
      <c r="QB67" s="7"/>
      <c r="QC67" s="2" t="s">
        <v>281</v>
      </c>
      <c r="QD67" s="2" t="s">
        <v>226</v>
      </c>
      <c r="QE67" s="2" t="s">
        <v>229</v>
      </c>
      <c r="QF67" s="2" t="s">
        <v>229</v>
      </c>
      <c r="QG67" s="2" t="s">
        <v>241</v>
      </c>
      <c r="QH67" s="2" t="s">
        <v>229</v>
      </c>
      <c r="QI67" s="4"/>
      <c r="QJ67" s="8"/>
      <c r="QK67" s="4"/>
      <c r="QL67" s="8"/>
      <c r="QM67" s="7"/>
      <c r="QN67" s="7"/>
      <c r="QO67" s="2" t="s">
        <v>229</v>
      </c>
      <c r="QP67" s="2" t="s">
        <v>229</v>
      </c>
      <c r="QQ67" s="2" t="s">
        <v>229</v>
      </c>
      <c r="QR67" s="2" t="s">
        <v>229</v>
      </c>
      <c r="QS67" s="2" t="s">
        <v>229</v>
      </c>
      <c r="QT67" s="2" t="s">
        <v>229</v>
      </c>
      <c r="QU67" s="4"/>
      <c r="QV67" s="8"/>
      <c r="QW67" s="4"/>
      <c r="QX67" s="8"/>
      <c r="QY67" s="7"/>
      <c r="QZ67" s="7"/>
      <c r="RA67" s="2" t="s">
        <v>239</v>
      </c>
      <c r="RB67" s="2" t="s">
        <v>275</v>
      </c>
      <c r="RC67" s="2" t="s">
        <v>338</v>
      </c>
      <c r="RD67" s="2" t="s">
        <v>229</v>
      </c>
      <c r="RE67" s="2" t="s">
        <v>241</v>
      </c>
      <c r="RF67" s="2" t="s">
        <v>229</v>
      </c>
      <c r="RG67" s="4"/>
      <c r="RH67" s="8"/>
      <c r="RI67" s="4"/>
      <c r="RJ67" s="8"/>
      <c r="RK67" s="7"/>
      <c r="RL67" s="7"/>
      <c r="RM67" s="2" t="s">
        <v>229</v>
      </c>
      <c r="RN67" s="2" t="s">
        <v>229</v>
      </c>
      <c r="RO67" s="2" t="s">
        <v>229</v>
      </c>
      <c r="RP67" s="2" t="s">
        <v>229</v>
      </c>
      <c r="RQ67" s="2" t="s">
        <v>229</v>
      </c>
      <c r="RR67" s="2" t="s">
        <v>229</v>
      </c>
      <c r="RS67" s="4"/>
      <c r="RT67" s="8"/>
      <c r="RU67" s="4"/>
      <c r="RV67" s="8"/>
      <c r="RW67" s="7"/>
      <c r="RX67" s="7"/>
      <c r="RY67" s="2" t="s">
        <v>239</v>
      </c>
      <c r="RZ67" s="2" t="s">
        <v>275</v>
      </c>
      <c r="SA67" s="2" t="s">
        <v>800</v>
      </c>
      <c r="SB67" s="2" t="s">
        <v>950</v>
      </c>
      <c r="SC67" s="2" t="s">
        <v>241</v>
      </c>
      <c r="SD67" s="2" t="s">
        <v>229</v>
      </c>
      <c r="SE67" s="4">
        <v>6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>
        <v>200</v>
      </c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>
        <v>230</v>
      </c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>
        <v>220</v>
      </c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</row>
    <row r="68">
      <c r="A68" s="2" t="s">
        <v>1167</v>
      </c>
      <c r="B68" s="2" t="s">
        <v>216</v>
      </c>
      <c r="C68" s="2" t="s">
        <v>217</v>
      </c>
      <c r="D68" s="2" t="s">
        <v>218</v>
      </c>
      <c r="E68" s="2" t="s">
        <v>219</v>
      </c>
      <c r="F68" s="2" t="s">
        <v>1136</v>
      </c>
      <c r="G68" s="2" t="s">
        <v>1137</v>
      </c>
      <c r="H68" s="2" t="s">
        <v>1138</v>
      </c>
      <c r="I68" s="2" t="s">
        <v>1139</v>
      </c>
      <c r="J68" s="2" t="s">
        <v>285</v>
      </c>
      <c r="K68" s="2" t="s">
        <v>1140</v>
      </c>
      <c r="L68" s="3">
        <v>35.77</v>
      </c>
      <c r="M68" s="3">
        <v>37.56</v>
      </c>
      <c r="N68" s="3">
        <v>74.99</v>
      </c>
      <c r="O68" s="2" t="s">
        <v>226</v>
      </c>
      <c r="P68" s="2" t="s">
        <v>618</v>
      </c>
      <c r="Q68" s="2" t="s">
        <v>228</v>
      </c>
      <c r="R68" s="2" t="s">
        <v>229</v>
      </c>
      <c r="S68" s="2" t="s">
        <v>1141</v>
      </c>
      <c r="T68" s="2" t="s">
        <v>684</v>
      </c>
      <c r="U68" s="2" t="s">
        <v>733</v>
      </c>
      <c r="V68" s="2" t="s">
        <v>1142</v>
      </c>
      <c r="W68" s="2" t="s">
        <v>1009</v>
      </c>
      <c r="X68" s="2" t="s">
        <v>1143</v>
      </c>
      <c r="Y68" s="2" t="s">
        <v>1144</v>
      </c>
      <c r="Z68" s="4">
        <v>188</v>
      </c>
      <c r="AA68" s="4">
        <f>=ROUNDDOWN(11.75,0)</f>
      </c>
      <c r="AB68" s="5">
        <v>16</v>
      </c>
      <c r="AC68" s="2" t="s">
        <v>1145</v>
      </c>
      <c r="AD68" s="4">
        <v>400</v>
      </c>
      <c r="AE68" s="4">
        <v>780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>
        <v>18</v>
      </c>
      <c r="AQ68" s="8">
        <v>735.66</v>
      </c>
      <c r="AR68" s="4">
        <v>15</v>
      </c>
      <c r="AS68" s="8">
        <v>659.49</v>
      </c>
      <c r="AT68" s="7">
        <v>0.2</v>
      </c>
      <c r="AU68" s="7">
        <v>0.1155</v>
      </c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>
        <v>0.4803</v>
      </c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 t="s">
        <v>229</v>
      </c>
      <c r="BJ68" s="4">
        <v>18</v>
      </c>
      <c r="BK68" s="8">
        <v>735.66</v>
      </c>
      <c r="BL68" s="2" t="s">
        <v>1168</v>
      </c>
      <c r="BM68" s="7">
        <v>1</v>
      </c>
      <c r="BN68" s="7">
        <v>1</v>
      </c>
      <c r="BO68" s="4">
        <v>6</v>
      </c>
      <c r="BP68" s="8">
        <v>255.12</v>
      </c>
      <c r="BQ68" s="4">
        <v>2</v>
      </c>
      <c r="BR68" s="8">
        <v>89.52</v>
      </c>
      <c r="BS68" s="7">
        <v>2</v>
      </c>
      <c r="BT68" s="7">
        <v>1.8499</v>
      </c>
      <c r="BU68" s="2" t="s">
        <v>239</v>
      </c>
      <c r="BV68" s="2" t="s">
        <v>226</v>
      </c>
      <c r="BW68" s="2" t="s">
        <v>229</v>
      </c>
      <c r="BX68" s="2" t="s">
        <v>1169</v>
      </c>
      <c r="BY68" s="2" t="s">
        <v>241</v>
      </c>
      <c r="BZ68" s="2" t="s">
        <v>229</v>
      </c>
      <c r="CA68" s="4">
        <v>3</v>
      </c>
      <c r="CB68" s="8">
        <v>138.78</v>
      </c>
      <c r="CC68" s="4"/>
      <c r="CD68" s="8"/>
      <c r="CE68" s="7"/>
      <c r="CF68" s="7"/>
      <c r="CG68" s="2" t="s">
        <v>239</v>
      </c>
      <c r="CH68" s="2" t="s">
        <v>226</v>
      </c>
      <c r="CI68" s="2" t="s">
        <v>1148</v>
      </c>
      <c r="CJ68" s="2" t="s">
        <v>1170</v>
      </c>
      <c r="CK68" s="2" t="s">
        <v>241</v>
      </c>
      <c r="CL68" s="2" t="s">
        <v>229</v>
      </c>
      <c r="CM68" s="4">
        <v>1</v>
      </c>
      <c r="CN68" s="8">
        <v>45.07</v>
      </c>
      <c r="CO68" s="4">
        <v>2</v>
      </c>
      <c r="CP68" s="8">
        <v>90.14</v>
      </c>
      <c r="CQ68" s="7">
        <v>-0.5</v>
      </c>
      <c r="CR68" s="7">
        <v>-0.5</v>
      </c>
      <c r="CS68" s="2" t="s">
        <v>239</v>
      </c>
      <c r="CT68" s="2" t="s">
        <v>226</v>
      </c>
      <c r="CU68" s="2" t="s">
        <v>1148</v>
      </c>
      <c r="CV68" s="2" t="s">
        <v>1171</v>
      </c>
      <c r="CW68" s="2" t="s">
        <v>241</v>
      </c>
      <c r="CX68" s="2" t="s">
        <v>229</v>
      </c>
      <c r="CY68" s="4">
        <v>4</v>
      </c>
      <c r="CZ68" s="8">
        <v>139.36</v>
      </c>
      <c r="DA68" s="4"/>
      <c r="DB68" s="8"/>
      <c r="DC68" s="7"/>
      <c r="DD68" s="7"/>
      <c r="DE68" s="2" t="s">
        <v>239</v>
      </c>
      <c r="DF68" s="2" t="s">
        <v>226</v>
      </c>
      <c r="DG68" s="2" t="s">
        <v>1148</v>
      </c>
      <c r="DH68" s="2" t="s">
        <v>1172</v>
      </c>
      <c r="DI68" s="2" t="s">
        <v>241</v>
      </c>
      <c r="DJ68" s="2" t="s">
        <v>229</v>
      </c>
      <c r="DK68" s="4"/>
      <c r="DL68" s="8"/>
      <c r="DM68" s="4">
        <v>1</v>
      </c>
      <c r="DN68" s="8">
        <v>41.73</v>
      </c>
      <c r="DO68" s="7">
        <v>-1</v>
      </c>
      <c r="DP68" s="7">
        <v>-1</v>
      </c>
      <c r="DQ68" s="2" t="s">
        <v>239</v>
      </c>
      <c r="DR68" s="2" t="s">
        <v>226</v>
      </c>
      <c r="DS68" s="2" t="s">
        <v>1148</v>
      </c>
      <c r="DT68" s="2" t="s">
        <v>1173</v>
      </c>
      <c r="DU68" s="2" t="s">
        <v>241</v>
      </c>
      <c r="DV68" s="2" t="s">
        <v>229</v>
      </c>
      <c r="DW68" s="4">
        <v>1</v>
      </c>
      <c r="DX68" s="8">
        <v>40.5</v>
      </c>
      <c r="DY68" s="4"/>
      <c r="DZ68" s="8"/>
      <c r="EA68" s="7"/>
      <c r="EB68" s="7"/>
      <c r="EC68" s="2" t="s">
        <v>239</v>
      </c>
      <c r="ED68" s="2" t="s">
        <v>226</v>
      </c>
      <c r="EE68" s="2" t="s">
        <v>1153</v>
      </c>
      <c r="EF68" s="2" t="s">
        <v>739</v>
      </c>
      <c r="EG68" s="2" t="s">
        <v>241</v>
      </c>
      <c r="EH68" s="2" t="s">
        <v>229</v>
      </c>
      <c r="EI68" s="4">
        <v>2</v>
      </c>
      <c r="EJ68" s="8">
        <v>73.02</v>
      </c>
      <c r="EK68" s="4"/>
      <c r="EL68" s="8"/>
      <c r="EM68" s="7"/>
      <c r="EN68" s="7"/>
      <c r="EO68" s="2" t="s">
        <v>239</v>
      </c>
      <c r="EP68" s="2" t="s">
        <v>226</v>
      </c>
      <c r="EQ68" s="2" t="s">
        <v>1148</v>
      </c>
      <c r="ER68" s="2" t="s">
        <v>1151</v>
      </c>
      <c r="ES68" s="2" t="s">
        <v>241</v>
      </c>
      <c r="ET68" s="2" t="s">
        <v>229</v>
      </c>
      <c r="EU68" s="4"/>
      <c r="EV68" s="8"/>
      <c r="EW68" s="4"/>
      <c r="EX68" s="8"/>
      <c r="EY68" s="7"/>
      <c r="EZ68" s="7"/>
      <c r="FA68" s="2" t="s">
        <v>239</v>
      </c>
      <c r="FB68" s="2" t="s">
        <v>226</v>
      </c>
      <c r="FC68" s="2" t="s">
        <v>1148</v>
      </c>
      <c r="FD68" s="2" t="s">
        <v>1151</v>
      </c>
      <c r="FE68" s="2" t="s">
        <v>241</v>
      </c>
      <c r="FF68" s="2" t="s">
        <v>229</v>
      </c>
      <c r="FG68" s="4"/>
      <c r="FH68" s="8"/>
      <c r="FI68" s="4"/>
      <c r="FJ68" s="8"/>
      <c r="FK68" s="7"/>
      <c r="FL68" s="7"/>
      <c r="FM68" s="2" t="s">
        <v>239</v>
      </c>
      <c r="FN68" s="2" t="s">
        <v>226</v>
      </c>
      <c r="FO68" s="2" t="s">
        <v>1148</v>
      </c>
      <c r="FP68" s="2" t="s">
        <v>1156</v>
      </c>
      <c r="FQ68" s="2" t="s">
        <v>241</v>
      </c>
      <c r="FR68" s="2" t="s">
        <v>229</v>
      </c>
      <c r="FS68" s="4"/>
      <c r="FT68" s="8"/>
      <c r="FU68" s="4"/>
      <c r="FV68" s="8"/>
      <c r="FW68" s="7"/>
      <c r="FX68" s="7"/>
      <c r="FY68" s="2" t="s">
        <v>239</v>
      </c>
      <c r="FZ68" s="2" t="s">
        <v>226</v>
      </c>
      <c r="GA68" s="2" t="s">
        <v>327</v>
      </c>
      <c r="GB68" s="2" t="s">
        <v>1174</v>
      </c>
      <c r="GC68" s="2" t="s">
        <v>241</v>
      </c>
      <c r="GD68" s="2" t="s">
        <v>229</v>
      </c>
      <c r="GE68" s="4"/>
      <c r="GF68" s="8"/>
      <c r="GG68" s="4">
        <v>5</v>
      </c>
      <c r="GH68" s="8">
        <v>219.05</v>
      </c>
      <c r="GI68" s="7">
        <v>-1</v>
      </c>
      <c r="GJ68" s="7">
        <v>-1</v>
      </c>
      <c r="GK68" s="2" t="s">
        <v>239</v>
      </c>
      <c r="GL68" s="2" t="s">
        <v>226</v>
      </c>
      <c r="GM68" s="2" t="s">
        <v>1148</v>
      </c>
      <c r="GN68" s="2" t="s">
        <v>1165</v>
      </c>
      <c r="GO68" s="2" t="s">
        <v>241</v>
      </c>
      <c r="GP68" s="2" t="s">
        <v>229</v>
      </c>
      <c r="GQ68" s="4"/>
      <c r="GR68" s="8"/>
      <c r="GS68" s="4"/>
      <c r="GT68" s="8"/>
      <c r="GU68" s="7"/>
      <c r="GV68" s="7"/>
      <c r="GW68" s="2" t="s">
        <v>239</v>
      </c>
      <c r="GX68" s="2" t="s">
        <v>226</v>
      </c>
      <c r="GY68" s="2" t="s">
        <v>709</v>
      </c>
      <c r="GZ68" s="2" t="s">
        <v>1175</v>
      </c>
      <c r="HA68" s="2" t="s">
        <v>241</v>
      </c>
      <c r="HB68" s="2" t="s">
        <v>229</v>
      </c>
      <c r="HC68" s="4"/>
      <c r="HD68" s="8"/>
      <c r="HE68" s="4"/>
      <c r="HF68" s="8"/>
      <c r="HG68" s="7"/>
      <c r="HH68" s="7"/>
      <c r="HI68" s="2" t="s">
        <v>239</v>
      </c>
      <c r="HJ68" s="2" t="s">
        <v>260</v>
      </c>
      <c r="HK68" s="2" t="s">
        <v>1148</v>
      </c>
      <c r="HL68" s="2" t="s">
        <v>1176</v>
      </c>
      <c r="HM68" s="2" t="s">
        <v>241</v>
      </c>
      <c r="HN68" s="2" t="s">
        <v>263</v>
      </c>
      <c r="HO68" s="4"/>
      <c r="HP68" s="8"/>
      <c r="HQ68" s="4">
        <v>4</v>
      </c>
      <c r="HR68" s="8">
        <v>175.24</v>
      </c>
      <c r="HS68" s="7">
        <v>-1</v>
      </c>
      <c r="HT68" s="7">
        <v>-1</v>
      </c>
      <c r="HU68" s="2" t="s">
        <v>239</v>
      </c>
      <c r="HV68" s="2" t="s">
        <v>226</v>
      </c>
      <c r="HW68" s="2" t="s">
        <v>712</v>
      </c>
      <c r="HX68" s="2" t="s">
        <v>808</v>
      </c>
      <c r="HY68" s="2" t="s">
        <v>241</v>
      </c>
      <c r="HZ68" s="2" t="s">
        <v>229</v>
      </c>
      <c r="IA68" s="4"/>
      <c r="IB68" s="8"/>
      <c r="IC68" s="4"/>
      <c r="ID68" s="8"/>
      <c r="IE68" s="7"/>
      <c r="IF68" s="7"/>
      <c r="IG68" s="2" t="s">
        <v>266</v>
      </c>
      <c r="IH68" s="2" t="s">
        <v>226</v>
      </c>
      <c r="II68" s="2" t="s">
        <v>240</v>
      </c>
      <c r="IJ68" s="2" t="s">
        <v>229</v>
      </c>
      <c r="IK68" s="2" t="s">
        <v>241</v>
      </c>
      <c r="IL68" s="2" t="s">
        <v>229</v>
      </c>
      <c r="IM68" s="4"/>
      <c r="IN68" s="8"/>
      <c r="IO68" s="4"/>
      <c r="IP68" s="8"/>
      <c r="IQ68" s="7"/>
      <c r="IR68" s="7"/>
      <c r="IS68" s="2" t="s">
        <v>267</v>
      </c>
      <c r="IT68" s="2" t="s">
        <v>226</v>
      </c>
      <c r="IU68" s="2" t="s">
        <v>229</v>
      </c>
      <c r="IV68" s="2" t="s">
        <v>229</v>
      </c>
      <c r="IW68" s="2" t="s">
        <v>241</v>
      </c>
      <c r="IX68" s="2" t="s">
        <v>229</v>
      </c>
      <c r="IY68" s="4"/>
      <c r="IZ68" s="8"/>
      <c r="JA68" s="4"/>
      <c r="JB68" s="8"/>
      <c r="JC68" s="7"/>
      <c r="JD68" s="7"/>
      <c r="JE68" s="2" t="s">
        <v>239</v>
      </c>
      <c r="JF68" s="2" t="s">
        <v>226</v>
      </c>
      <c r="JG68" s="2" t="s">
        <v>268</v>
      </c>
      <c r="JH68" s="2" t="s">
        <v>382</v>
      </c>
      <c r="JI68" s="2" t="s">
        <v>241</v>
      </c>
      <c r="JJ68" s="2" t="s">
        <v>229</v>
      </c>
      <c r="JK68" s="4">
        <v>1</v>
      </c>
      <c r="JL68" s="8">
        <v>43.81</v>
      </c>
      <c r="JM68" s="4">
        <v>1</v>
      </c>
      <c r="JN68" s="8">
        <v>43.81</v>
      </c>
      <c r="JO68" s="7"/>
      <c r="JP68" s="7"/>
      <c r="JQ68" s="2" t="s">
        <v>239</v>
      </c>
      <c r="JR68" s="2" t="s">
        <v>226</v>
      </c>
      <c r="JS68" s="2" t="s">
        <v>1083</v>
      </c>
      <c r="JT68" s="2" t="s">
        <v>620</v>
      </c>
      <c r="JU68" s="2" t="s">
        <v>241</v>
      </c>
      <c r="JV68" s="2" t="s">
        <v>229</v>
      </c>
      <c r="JW68" s="4"/>
      <c r="JX68" s="8"/>
      <c r="JY68" s="4"/>
      <c r="JZ68" s="8"/>
      <c r="KA68" s="7"/>
      <c r="KB68" s="7"/>
      <c r="KC68" s="2" t="s">
        <v>272</v>
      </c>
      <c r="KD68" s="2" t="s">
        <v>226</v>
      </c>
      <c r="KE68" s="2" t="s">
        <v>229</v>
      </c>
      <c r="KF68" s="2" t="s">
        <v>229</v>
      </c>
      <c r="KG68" s="2" t="s">
        <v>241</v>
      </c>
      <c r="KH68" s="2" t="s">
        <v>229</v>
      </c>
      <c r="KI68" s="4"/>
      <c r="KJ68" s="8"/>
      <c r="KK68" s="4"/>
      <c r="KL68" s="8"/>
      <c r="KM68" s="7"/>
      <c r="KN68" s="7"/>
      <c r="KO68" s="2" t="s">
        <v>272</v>
      </c>
      <c r="KP68" s="2" t="s">
        <v>226</v>
      </c>
      <c r="KQ68" s="2" t="s">
        <v>229</v>
      </c>
      <c r="KR68" s="2" t="s">
        <v>229</v>
      </c>
      <c r="KS68" s="2" t="s">
        <v>241</v>
      </c>
      <c r="KT68" s="2" t="s">
        <v>229</v>
      </c>
      <c r="KU68" s="4"/>
      <c r="KV68" s="8"/>
      <c r="KW68" s="4"/>
      <c r="KX68" s="8"/>
      <c r="KY68" s="7"/>
      <c r="KZ68" s="7"/>
      <c r="LA68" s="2" t="s">
        <v>239</v>
      </c>
      <c r="LB68" s="2" t="s">
        <v>226</v>
      </c>
      <c r="LC68" s="2" t="s">
        <v>1148</v>
      </c>
      <c r="LD68" s="2" t="s">
        <v>1177</v>
      </c>
      <c r="LE68" s="2" t="s">
        <v>241</v>
      </c>
      <c r="LF68" s="2" t="s">
        <v>229</v>
      </c>
      <c r="LG68" s="4"/>
      <c r="LH68" s="8"/>
      <c r="LI68" s="4"/>
      <c r="LJ68" s="8"/>
      <c r="LK68" s="7"/>
      <c r="LL68" s="7"/>
      <c r="LM68" s="2" t="s">
        <v>229</v>
      </c>
      <c r="LN68" s="2" t="s">
        <v>229</v>
      </c>
      <c r="LO68" s="2" t="s">
        <v>229</v>
      </c>
      <c r="LP68" s="2" t="s">
        <v>229</v>
      </c>
      <c r="LQ68" s="2" t="s">
        <v>229</v>
      </c>
      <c r="LR68" s="2" t="s">
        <v>229</v>
      </c>
      <c r="LS68" s="4"/>
      <c r="LT68" s="8"/>
      <c r="LU68" s="4"/>
      <c r="LV68" s="8"/>
      <c r="LW68" s="7"/>
      <c r="LX68" s="7"/>
      <c r="LY68" s="2" t="s">
        <v>239</v>
      </c>
      <c r="LZ68" s="2" t="s">
        <v>275</v>
      </c>
      <c r="MA68" s="2" t="s">
        <v>1154</v>
      </c>
      <c r="MB68" s="2" t="s">
        <v>1163</v>
      </c>
      <c r="MC68" s="2" t="s">
        <v>241</v>
      </c>
      <c r="MD68" s="2" t="s">
        <v>229</v>
      </c>
      <c r="ME68" s="4"/>
      <c r="MF68" s="8"/>
      <c r="MG68" s="4"/>
      <c r="MH68" s="8"/>
      <c r="MI68" s="7"/>
      <c r="MJ68" s="7"/>
      <c r="MK68" s="2" t="s">
        <v>266</v>
      </c>
      <c r="ML68" s="2" t="s">
        <v>226</v>
      </c>
      <c r="MM68" s="2" t="s">
        <v>229</v>
      </c>
      <c r="MN68" s="2" t="s">
        <v>229</v>
      </c>
      <c r="MO68" s="2" t="s">
        <v>241</v>
      </c>
      <c r="MP68" s="2" t="s">
        <v>229</v>
      </c>
      <c r="MQ68" s="4"/>
      <c r="MR68" s="8"/>
      <c r="MS68" s="4"/>
      <c r="MT68" s="8"/>
      <c r="MU68" s="7"/>
      <c r="MV68" s="7"/>
      <c r="MW68" s="2" t="s">
        <v>239</v>
      </c>
      <c r="MX68" s="2" t="s">
        <v>226</v>
      </c>
      <c r="MY68" s="2" t="s">
        <v>866</v>
      </c>
      <c r="MZ68" s="2" t="s">
        <v>1178</v>
      </c>
      <c r="NA68" s="2" t="s">
        <v>241</v>
      </c>
      <c r="NB68" s="2" t="s">
        <v>229</v>
      </c>
      <c r="NC68" s="4"/>
      <c r="ND68" s="8"/>
      <c r="NE68" s="4"/>
      <c r="NF68" s="8"/>
      <c r="NG68" s="7"/>
      <c r="NH68" s="7"/>
      <c r="NI68" s="2" t="s">
        <v>239</v>
      </c>
      <c r="NJ68" s="2" t="s">
        <v>260</v>
      </c>
      <c r="NK68" s="2" t="s">
        <v>1165</v>
      </c>
      <c r="NL68" s="2" t="s">
        <v>1151</v>
      </c>
      <c r="NM68" s="2" t="s">
        <v>241</v>
      </c>
      <c r="NN68" s="2" t="s">
        <v>229</v>
      </c>
      <c r="NO68" s="4"/>
      <c r="NP68" s="8"/>
      <c r="NQ68" s="4"/>
      <c r="NR68" s="8"/>
      <c r="NS68" s="7"/>
      <c r="NT68" s="7"/>
      <c r="NU68" s="2" t="s">
        <v>272</v>
      </c>
      <c r="NV68" s="2" t="s">
        <v>226</v>
      </c>
      <c r="NW68" s="2" t="s">
        <v>229</v>
      </c>
      <c r="NX68" s="2" t="s">
        <v>229</v>
      </c>
      <c r="NY68" s="2" t="s">
        <v>241</v>
      </c>
      <c r="NZ68" s="2" t="s">
        <v>229</v>
      </c>
      <c r="OA68" s="4"/>
      <c r="OB68" s="8"/>
      <c r="OC68" s="4"/>
      <c r="OD68" s="8"/>
      <c r="OE68" s="7"/>
      <c r="OF68" s="7"/>
      <c r="OG68" s="2" t="s">
        <v>239</v>
      </c>
      <c r="OH68" s="2" t="s">
        <v>226</v>
      </c>
      <c r="OI68" s="2" t="s">
        <v>229</v>
      </c>
      <c r="OJ68" s="2" t="s">
        <v>229</v>
      </c>
      <c r="OK68" s="2" t="s">
        <v>241</v>
      </c>
      <c r="OL68" s="2" t="s">
        <v>229</v>
      </c>
      <c r="OM68" s="4"/>
      <c r="ON68" s="8"/>
      <c r="OO68" s="4"/>
      <c r="OP68" s="8"/>
      <c r="OQ68" s="7"/>
      <c r="OR68" s="7"/>
      <c r="OS68" s="2" t="s">
        <v>229</v>
      </c>
      <c r="OT68" s="2" t="s">
        <v>229</v>
      </c>
      <c r="OU68" s="2" t="s">
        <v>229</v>
      </c>
      <c r="OV68" s="2" t="s">
        <v>229</v>
      </c>
      <c r="OW68" s="2" t="s">
        <v>229</v>
      </c>
      <c r="OX68" s="2" t="s">
        <v>229</v>
      </c>
      <c r="OY68" s="4"/>
      <c r="OZ68" s="8"/>
      <c r="PA68" s="4"/>
      <c r="PB68" s="8"/>
      <c r="PC68" s="7"/>
      <c r="PD68" s="7"/>
      <c r="PE68" s="2" t="s">
        <v>229</v>
      </c>
      <c r="PF68" s="2" t="s">
        <v>229</v>
      </c>
      <c r="PG68" s="2" t="s">
        <v>229</v>
      </c>
      <c r="PH68" s="2" t="s">
        <v>229</v>
      </c>
      <c r="PI68" s="2" t="s">
        <v>229</v>
      </c>
      <c r="PJ68" s="2" t="s">
        <v>229</v>
      </c>
      <c r="PK68" s="4"/>
      <c r="PL68" s="8"/>
      <c r="PM68" s="4"/>
      <c r="PN68" s="8"/>
      <c r="PO68" s="7"/>
      <c r="PP68" s="7"/>
      <c r="PQ68" s="2" t="s">
        <v>239</v>
      </c>
      <c r="PR68" s="2" t="s">
        <v>275</v>
      </c>
      <c r="PS68" s="2" t="s">
        <v>1166</v>
      </c>
      <c r="PT68" s="2" t="s">
        <v>810</v>
      </c>
      <c r="PU68" s="2" t="s">
        <v>241</v>
      </c>
      <c r="PV68" s="2" t="s">
        <v>229</v>
      </c>
      <c r="PW68" s="4"/>
      <c r="PX68" s="8"/>
      <c r="PY68" s="4"/>
      <c r="PZ68" s="8"/>
      <c r="QA68" s="7"/>
      <c r="QB68" s="7"/>
      <c r="QC68" s="2" t="s">
        <v>281</v>
      </c>
      <c r="QD68" s="2" t="s">
        <v>226</v>
      </c>
      <c r="QE68" s="2" t="s">
        <v>229</v>
      </c>
      <c r="QF68" s="2" t="s">
        <v>229</v>
      </c>
      <c r="QG68" s="2" t="s">
        <v>241</v>
      </c>
      <c r="QH68" s="2" t="s">
        <v>229</v>
      </c>
      <c r="QI68" s="4"/>
      <c r="QJ68" s="8"/>
      <c r="QK68" s="4"/>
      <c r="QL68" s="8"/>
      <c r="QM68" s="7"/>
      <c r="QN68" s="7"/>
      <c r="QO68" s="2" t="s">
        <v>229</v>
      </c>
      <c r="QP68" s="2" t="s">
        <v>229</v>
      </c>
      <c r="QQ68" s="2" t="s">
        <v>229</v>
      </c>
      <c r="QR68" s="2" t="s">
        <v>229</v>
      </c>
      <c r="QS68" s="2" t="s">
        <v>229</v>
      </c>
      <c r="QT68" s="2" t="s">
        <v>229</v>
      </c>
      <c r="QU68" s="4"/>
      <c r="QV68" s="8"/>
      <c r="QW68" s="4"/>
      <c r="QX68" s="8"/>
      <c r="QY68" s="7"/>
      <c r="QZ68" s="7"/>
      <c r="RA68" s="2" t="s">
        <v>239</v>
      </c>
      <c r="RB68" s="2" t="s">
        <v>275</v>
      </c>
      <c r="RC68" s="2" t="s">
        <v>338</v>
      </c>
      <c r="RD68" s="2" t="s">
        <v>1179</v>
      </c>
      <c r="RE68" s="2" t="s">
        <v>241</v>
      </c>
      <c r="RF68" s="2" t="s">
        <v>229</v>
      </c>
      <c r="RG68" s="4"/>
      <c r="RH68" s="8"/>
      <c r="RI68" s="4"/>
      <c r="RJ68" s="8"/>
      <c r="RK68" s="7"/>
      <c r="RL68" s="7"/>
      <c r="RM68" s="2" t="s">
        <v>229</v>
      </c>
      <c r="RN68" s="2" t="s">
        <v>229</v>
      </c>
      <c r="RO68" s="2" t="s">
        <v>229</v>
      </c>
      <c r="RP68" s="2" t="s">
        <v>229</v>
      </c>
      <c r="RQ68" s="2" t="s">
        <v>229</v>
      </c>
      <c r="RR68" s="2" t="s">
        <v>229</v>
      </c>
      <c r="RS68" s="4"/>
      <c r="RT68" s="8"/>
      <c r="RU68" s="4"/>
      <c r="RV68" s="8"/>
      <c r="RW68" s="7"/>
      <c r="RX68" s="7"/>
      <c r="RY68" s="2" t="s">
        <v>239</v>
      </c>
      <c r="RZ68" s="2" t="s">
        <v>275</v>
      </c>
      <c r="SA68" s="2" t="s">
        <v>800</v>
      </c>
      <c r="SB68" s="2" t="s">
        <v>1180</v>
      </c>
      <c r="SC68" s="2" t="s">
        <v>241</v>
      </c>
      <c r="SD68" s="2" t="s">
        <v>229</v>
      </c>
      <c r="SE68" s="4">
        <v>185</v>
      </c>
      <c r="SF68" s="4">
        <v>3</v>
      </c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>
        <v>400</v>
      </c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>
        <v>380</v>
      </c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</row>
    <row r="69">
      <c r="A69" s="2" t="s">
        <v>1181</v>
      </c>
      <c r="B69" s="2" t="s">
        <v>216</v>
      </c>
      <c r="C69" s="2" t="s">
        <v>217</v>
      </c>
      <c r="D69" s="2" t="s">
        <v>218</v>
      </c>
      <c r="E69" s="2" t="s">
        <v>219</v>
      </c>
      <c r="F69" s="2" t="s">
        <v>1136</v>
      </c>
      <c r="G69" s="2" t="s">
        <v>1137</v>
      </c>
      <c r="H69" s="2" t="s">
        <v>1138</v>
      </c>
      <c r="I69" s="2" t="s">
        <v>1139</v>
      </c>
      <c r="J69" s="2" t="s">
        <v>312</v>
      </c>
      <c r="K69" s="2" t="s">
        <v>1140</v>
      </c>
      <c r="L69" s="3">
        <v>41.12</v>
      </c>
      <c r="M69" s="3">
        <v>43.18</v>
      </c>
      <c r="N69" s="3">
        <v>84.99</v>
      </c>
      <c r="O69" s="2" t="s">
        <v>226</v>
      </c>
      <c r="P69" s="2" t="s">
        <v>618</v>
      </c>
      <c r="Q69" s="2" t="s">
        <v>228</v>
      </c>
      <c r="R69" s="2" t="s">
        <v>229</v>
      </c>
      <c r="S69" s="2" t="s">
        <v>1141</v>
      </c>
      <c r="T69" s="2" t="s">
        <v>684</v>
      </c>
      <c r="U69" s="2" t="s">
        <v>733</v>
      </c>
      <c r="V69" s="2" t="s">
        <v>1142</v>
      </c>
      <c r="W69" s="2" t="s">
        <v>1009</v>
      </c>
      <c r="X69" s="2" t="s">
        <v>1143</v>
      </c>
      <c r="Y69" s="2" t="s">
        <v>1144</v>
      </c>
      <c r="Z69" s="4">
        <v>365</v>
      </c>
      <c r="AA69" s="4">
        <f>=ROUNDDOWN(45.625,0)</f>
      </c>
      <c r="AB69" s="5">
        <v>8</v>
      </c>
      <c r="AC69" s="2" t="s">
        <v>287</v>
      </c>
      <c r="AD69" s="4">
        <v>140</v>
      </c>
      <c r="AE69" s="4">
        <v>240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>
        <v>8</v>
      </c>
      <c r="AQ69" s="8">
        <v>390.43</v>
      </c>
      <c r="AR69" s="4">
        <v>8</v>
      </c>
      <c r="AS69" s="8">
        <v>404.69</v>
      </c>
      <c r="AT69" s="7"/>
      <c r="AU69" s="7">
        <v>-0.0352</v>
      </c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>
        <v>0.2549</v>
      </c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 t="s">
        <v>229</v>
      </c>
      <c r="BJ69" s="4">
        <v>8</v>
      </c>
      <c r="BK69" s="8">
        <v>390.43</v>
      </c>
      <c r="BL69" s="2" t="s">
        <v>1182</v>
      </c>
      <c r="BM69" s="7">
        <v>1</v>
      </c>
      <c r="BN69" s="7">
        <v>1</v>
      </c>
      <c r="BO69" s="4">
        <v>3</v>
      </c>
      <c r="BP69" s="8">
        <v>153.45</v>
      </c>
      <c r="BQ69" s="4">
        <v>1</v>
      </c>
      <c r="BR69" s="8">
        <v>51.15</v>
      </c>
      <c r="BS69" s="7">
        <v>2</v>
      </c>
      <c r="BT69" s="7">
        <v>2</v>
      </c>
      <c r="BU69" s="2" t="s">
        <v>239</v>
      </c>
      <c r="BV69" s="2" t="s">
        <v>226</v>
      </c>
      <c r="BW69" s="2" t="s">
        <v>229</v>
      </c>
      <c r="BX69" s="2" t="s">
        <v>1183</v>
      </c>
      <c r="BY69" s="2" t="s">
        <v>241</v>
      </c>
      <c r="BZ69" s="2" t="s">
        <v>229</v>
      </c>
      <c r="CA69" s="4"/>
      <c r="CB69" s="8"/>
      <c r="CC69" s="4">
        <v>1</v>
      </c>
      <c r="CD69" s="8">
        <v>52.89</v>
      </c>
      <c r="CE69" s="7">
        <v>-1</v>
      </c>
      <c r="CF69" s="7">
        <v>-1</v>
      </c>
      <c r="CG69" s="2" t="s">
        <v>239</v>
      </c>
      <c r="CH69" s="2" t="s">
        <v>226</v>
      </c>
      <c r="CI69" s="2" t="s">
        <v>1148</v>
      </c>
      <c r="CJ69" s="2" t="s">
        <v>1149</v>
      </c>
      <c r="CK69" s="2" t="s">
        <v>241</v>
      </c>
      <c r="CL69" s="2" t="s">
        <v>229</v>
      </c>
      <c r="CM69" s="4"/>
      <c r="CN69" s="8"/>
      <c r="CO69" s="4">
        <v>3</v>
      </c>
      <c r="CP69" s="8">
        <v>155.43</v>
      </c>
      <c r="CQ69" s="7">
        <v>-1</v>
      </c>
      <c r="CR69" s="7">
        <v>-1</v>
      </c>
      <c r="CS69" s="2" t="s">
        <v>239</v>
      </c>
      <c r="CT69" s="2" t="s">
        <v>226</v>
      </c>
      <c r="CU69" s="2" t="s">
        <v>1148</v>
      </c>
      <c r="CV69" s="2" t="s">
        <v>1184</v>
      </c>
      <c r="CW69" s="2" t="s">
        <v>241</v>
      </c>
      <c r="CX69" s="2" t="s">
        <v>229</v>
      </c>
      <c r="CY69" s="4"/>
      <c r="CZ69" s="8"/>
      <c r="DA69" s="4"/>
      <c r="DB69" s="8"/>
      <c r="DC69" s="7"/>
      <c r="DD69" s="7"/>
      <c r="DE69" s="2" t="s">
        <v>239</v>
      </c>
      <c r="DF69" s="2" t="s">
        <v>226</v>
      </c>
      <c r="DG69" s="2" t="s">
        <v>1148</v>
      </c>
      <c r="DH69" s="2" t="s">
        <v>1156</v>
      </c>
      <c r="DI69" s="2" t="s">
        <v>241</v>
      </c>
      <c r="DJ69" s="2" t="s">
        <v>229</v>
      </c>
      <c r="DK69" s="4"/>
      <c r="DL69" s="8"/>
      <c r="DM69" s="4">
        <v>1</v>
      </c>
      <c r="DN69" s="8">
        <v>47.98</v>
      </c>
      <c r="DO69" s="7">
        <v>-1</v>
      </c>
      <c r="DP69" s="7">
        <v>-1</v>
      </c>
      <c r="DQ69" s="2" t="s">
        <v>239</v>
      </c>
      <c r="DR69" s="2" t="s">
        <v>226</v>
      </c>
      <c r="DS69" s="2" t="s">
        <v>1148</v>
      </c>
      <c r="DT69" s="2" t="s">
        <v>1185</v>
      </c>
      <c r="DU69" s="2" t="s">
        <v>241</v>
      </c>
      <c r="DV69" s="2" t="s">
        <v>229</v>
      </c>
      <c r="DW69" s="4">
        <v>1</v>
      </c>
      <c r="DX69" s="8">
        <v>46</v>
      </c>
      <c r="DY69" s="4"/>
      <c r="DZ69" s="8"/>
      <c r="EA69" s="7"/>
      <c r="EB69" s="7"/>
      <c r="EC69" s="2" t="s">
        <v>239</v>
      </c>
      <c r="ED69" s="2" t="s">
        <v>226</v>
      </c>
      <c r="EE69" s="2" t="s">
        <v>1153</v>
      </c>
      <c r="EF69" s="2" t="s">
        <v>1186</v>
      </c>
      <c r="EG69" s="2" t="s">
        <v>241</v>
      </c>
      <c r="EH69" s="2" t="s">
        <v>229</v>
      </c>
      <c r="EI69" s="4">
        <v>2</v>
      </c>
      <c r="EJ69" s="8">
        <v>85.62</v>
      </c>
      <c r="EK69" s="4"/>
      <c r="EL69" s="8"/>
      <c r="EM69" s="7"/>
      <c r="EN69" s="7"/>
      <c r="EO69" s="2" t="s">
        <v>239</v>
      </c>
      <c r="EP69" s="2" t="s">
        <v>226</v>
      </c>
      <c r="EQ69" s="2" t="s">
        <v>1148</v>
      </c>
      <c r="ER69" s="2" t="s">
        <v>1156</v>
      </c>
      <c r="ES69" s="2" t="s">
        <v>241</v>
      </c>
      <c r="ET69" s="2" t="s">
        <v>229</v>
      </c>
      <c r="EU69" s="4"/>
      <c r="EV69" s="8"/>
      <c r="EW69" s="4">
        <v>1</v>
      </c>
      <c r="EX69" s="8">
        <v>46.87</v>
      </c>
      <c r="EY69" s="7">
        <v>-1</v>
      </c>
      <c r="EZ69" s="7">
        <v>-1</v>
      </c>
      <c r="FA69" s="2" t="s">
        <v>239</v>
      </c>
      <c r="FB69" s="2" t="s">
        <v>226</v>
      </c>
      <c r="FC69" s="2" t="s">
        <v>1148</v>
      </c>
      <c r="FD69" s="2" t="s">
        <v>1187</v>
      </c>
      <c r="FE69" s="2" t="s">
        <v>241</v>
      </c>
      <c r="FF69" s="2" t="s">
        <v>229</v>
      </c>
      <c r="FG69" s="4"/>
      <c r="FH69" s="8"/>
      <c r="FI69" s="4"/>
      <c r="FJ69" s="8"/>
      <c r="FK69" s="7"/>
      <c r="FL69" s="7"/>
      <c r="FM69" s="2" t="s">
        <v>239</v>
      </c>
      <c r="FN69" s="2" t="s">
        <v>226</v>
      </c>
      <c r="FO69" s="2" t="s">
        <v>1148</v>
      </c>
      <c r="FP69" s="2" t="s">
        <v>1188</v>
      </c>
      <c r="FQ69" s="2" t="s">
        <v>241</v>
      </c>
      <c r="FR69" s="2" t="s">
        <v>229</v>
      </c>
      <c r="FS69" s="4">
        <v>1</v>
      </c>
      <c r="FT69" s="8">
        <v>54.99</v>
      </c>
      <c r="FU69" s="4"/>
      <c r="FV69" s="8"/>
      <c r="FW69" s="7"/>
      <c r="FX69" s="7"/>
      <c r="FY69" s="2" t="s">
        <v>239</v>
      </c>
      <c r="FZ69" s="2" t="s">
        <v>226</v>
      </c>
      <c r="GA69" s="2" t="s">
        <v>327</v>
      </c>
      <c r="GB69" s="2" t="s">
        <v>1189</v>
      </c>
      <c r="GC69" s="2" t="s">
        <v>241</v>
      </c>
      <c r="GD69" s="2" t="s">
        <v>229</v>
      </c>
      <c r="GE69" s="4">
        <v>1</v>
      </c>
      <c r="GF69" s="8">
        <v>50.37</v>
      </c>
      <c r="GG69" s="4">
        <v>1</v>
      </c>
      <c r="GH69" s="8">
        <v>50.37</v>
      </c>
      <c r="GI69" s="7"/>
      <c r="GJ69" s="7"/>
      <c r="GK69" s="2" t="s">
        <v>239</v>
      </c>
      <c r="GL69" s="2" t="s">
        <v>226</v>
      </c>
      <c r="GM69" s="2" t="s">
        <v>1148</v>
      </c>
      <c r="GN69" s="2" t="s">
        <v>1190</v>
      </c>
      <c r="GO69" s="2" t="s">
        <v>241</v>
      </c>
      <c r="GP69" s="2" t="s">
        <v>229</v>
      </c>
      <c r="GQ69" s="4"/>
      <c r="GR69" s="8"/>
      <c r="GS69" s="4"/>
      <c r="GT69" s="8"/>
      <c r="GU69" s="7"/>
      <c r="GV69" s="7"/>
      <c r="GW69" s="2" t="s">
        <v>239</v>
      </c>
      <c r="GX69" s="2" t="s">
        <v>226</v>
      </c>
      <c r="GY69" s="2" t="s">
        <v>709</v>
      </c>
      <c r="GZ69" s="2" t="s">
        <v>249</v>
      </c>
      <c r="HA69" s="2" t="s">
        <v>241</v>
      </c>
      <c r="HB69" s="2" t="s">
        <v>229</v>
      </c>
      <c r="HC69" s="4"/>
      <c r="HD69" s="8"/>
      <c r="HE69" s="4"/>
      <c r="HF69" s="8"/>
      <c r="HG69" s="7"/>
      <c r="HH69" s="7"/>
      <c r="HI69" s="2" t="s">
        <v>239</v>
      </c>
      <c r="HJ69" s="2" t="s">
        <v>226</v>
      </c>
      <c r="HK69" s="2" t="s">
        <v>1148</v>
      </c>
      <c r="HL69" s="2" t="s">
        <v>1191</v>
      </c>
      <c r="HM69" s="2" t="s">
        <v>241</v>
      </c>
      <c r="HN69" s="2" t="s">
        <v>229</v>
      </c>
      <c r="HO69" s="4"/>
      <c r="HP69" s="8"/>
      <c r="HQ69" s="4"/>
      <c r="HR69" s="8"/>
      <c r="HS69" s="7"/>
      <c r="HT69" s="7"/>
      <c r="HU69" s="2" t="s">
        <v>239</v>
      </c>
      <c r="HV69" s="2" t="s">
        <v>226</v>
      </c>
      <c r="HW69" s="2" t="s">
        <v>712</v>
      </c>
      <c r="HX69" s="2" t="s">
        <v>1192</v>
      </c>
      <c r="HY69" s="2" t="s">
        <v>241</v>
      </c>
      <c r="HZ69" s="2" t="s">
        <v>229</v>
      </c>
      <c r="IA69" s="4"/>
      <c r="IB69" s="8"/>
      <c r="IC69" s="4"/>
      <c r="ID69" s="8"/>
      <c r="IE69" s="7"/>
      <c r="IF69" s="7"/>
      <c r="IG69" s="2" t="s">
        <v>266</v>
      </c>
      <c r="IH69" s="2" t="s">
        <v>226</v>
      </c>
      <c r="II69" s="2" t="s">
        <v>240</v>
      </c>
      <c r="IJ69" s="2" t="s">
        <v>229</v>
      </c>
      <c r="IK69" s="2" t="s">
        <v>241</v>
      </c>
      <c r="IL69" s="2" t="s">
        <v>229</v>
      </c>
      <c r="IM69" s="4"/>
      <c r="IN69" s="8"/>
      <c r="IO69" s="4"/>
      <c r="IP69" s="8"/>
      <c r="IQ69" s="7"/>
      <c r="IR69" s="7"/>
      <c r="IS69" s="2" t="s">
        <v>267</v>
      </c>
      <c r="IT69" s="2" t="s">
        <v>226</v>
      </c>
      <c r="IU69" s="2" t="s">
        <v>229</v>
      </c>
      <c r="IV69" s="2" t="s">
        <v>229</v>
      </c>
      <c r="IW69" s="2" t="s">
        <v>241</v>
      </c>
      <c r="IX69" s="2" t="s">
        <v>229</v>
      </c>
      <c r="IY69" s="4"/>
      <c r="IZ69" s="8"/>
      <c r="JA69" s="4"/>
      <c r="JB69" s="8"/>
      <c r="JC69" s="7"/>
      <c r="JD69" s="7"/>
      <c r="JE69" s="2" t="s">
        <v>239</v>
      </c>
      <c r="JF69" s="2" t="s">
        <v>226</v>
      </c>
      <c r="JG69" s="2" t="s">
        <v>268</v>
      </c>
      <c r="JH69" s="2" t="s">
        <v>229</v>
      </c>
      <c r="JI69" s="2" t="s">
        <v>241</v>
      </c>
      <c r="JJ69" s="2" t="s">
        <v>229</v>
      </c>
      <c r="JK69" s="4"/>
      <c r="JL69" s="8"/>
      <c r="JM69" s="4"/>
      <c r="JN69" s="8"/>
      <c r="JO69" s="7"/>
      <c r="JP69" s="7"/>
      <c r="JQ69" s="2" t="s">
        <v>239</v>
      </c>
      <c r="JR69" s="2" t="s">
        <v>226</v>
      </c>
      <c r="JS69" s="2" t="s">
        <v>1083</v>
      </c>
      <c r="JT69" s="2" t="s">
        <v>1193</v>
      </c>
      <c r="JU69" s="2" t="s">
        <v>241</v>
      </c>
      <c r="JV69" s="2" t="s">
        <v>229</v>
      </c>
      <c r="JW69" s="4"/>
      <c r="JX69" s="8"/>
      <c r="JY69" s="4"/>
      <c r="JZ69" s="8"/>
      <c r="KA69" s="7"/>
      <c r="KB69" s="7"/>
      <c r="KC69" s="2" t="s">
        <v>272</v>
      </c>
      <c r="KD69" s="2" t="s">
        <v>226</v>
      </c>
      <c r="KE69" s="2" t="s">
        <v>229</v>
      </c>
      <c r="KF69" s="2" t="s">
        <v>229</v>
      </c>
      <c r="KG69" s="2" t="s">
        <v>241</v>
      </c>
      <c r="KH69" s="2" t="s">
        <v>229</v>
      </c>
      <c r="KI69" s="4"/>
      <c r="KJ69" s="8"/>
      <c r="KK69" s="4"/>
      <c r="KL69" s="8"/>
      <c r="KM69" s="7"/>
      <c r="KN69" s="7"/>
      <c r="KO69" s="2" t="s">
        <v>272</v>
      </c>
      <c r="KP69" s="2" t="s">
        <v>226</v>
      </c>
      <c r="KQ69" s="2" t="s">
        <v>229</v>
      </c>
      <c r="KR69" s="2" t="s">
        <v>229</v>
      </c>
      <c r="KS69" s="2" t="s">
        <v>241</v>
      </c>
      <c r="KT69" s="2" t="s">
        <v>229</v>
      </c>
      <c r="KU69" s="4"/>
      <c r="KV69" s="8"/>
      <c r="KW69" s="4"/>
      <c r="KX69" s="8"/>
      <c r="KY69" s="7"/>
      <c r="KZ69" s="7"/>
      <c r="LA69" s="2" t="s">
        <v>239</v>
      </c>
      <c r="LB69" s="2" t="s">
        <v>226</v>
      </c>
      <c r="LC69" s="2" t="s">
        <v>1148</v>
      </c>
      <c r="LD69" s="2" t="s">
        <v>1194</v>
      </c>
      <c r="LE69" s="2" t="s">
        <v>241</v>
      </c>
      <c r="LF69" s="2" t="s">
        <v>229</v>
      </c>
      <c r="LG69" s="4"/>
      <c r="LH69" s="8"/>
      <c r="LI69" s="4"/>
      <c r="LJ69" s="8"/>
      <c r="LK69" s="7"/>
      <c r="LL69" s="7"/>
      <c r="LM69" s="2" t="s">
        <v>229</v>
      </c>
      <c r="LN69" s="2" t="s">
        <v>229</v>
      </c>
      <c r="LO69" s="2" t="s">
        <v>229</v>
      </c>
      <c r="LP69" s="2" t="s">
        <v>229</v>
      </c>
      <c r="LQ69" s="2" t="s">
        <v>229</v>
      </c>
      <c r="LR69" s="2" t="s">
        <v>229</v>
      </c>
      <c r="LS69" s="4"/>
      <c r="LT69" s="8"/>
      <c r="LU69" s="4"/>
      <c r="LV69" s="8"/>
      <c r="LW69" s="7"/>
      <c r="LX69" s="7"/>
      <c r="LY69" s="2" t="s">
        <v>239</v>
      </c>
      <c r="LZ69" s="2" t="s">
        <v>275</v>
      </c>
      <c r="MA69" s="2" t="s">
        <v>1195</v>
      </c>
      <c r="MB69" s="2" t="s">
        <v>726</v>
      </c>
      <c r="MC69" s="2" t="s">
        <v>241</v>
      </c>
      <c r="MD69" s="2" t="s">
        <v>229</v>
      </c>
      <c r="ME69" s="4"/>
      <c r="MF69" s="8"/>
      <c r="MG69" s="4"/>
      <c r="MH69" s="8"/>
      <c r="MI69" s="7"/>
      <c r="MJ69" s="7"/>
      <c r="MK69" s="2" t="s">
        <v>266</v>
      </c>
      <c r="ML69" s="2" t="s">
        <v>226</v>
      </c>
      <c r="MM69" s="2" t="s">
        <v>229</v>
      </c>
      <c r="MN69" s="2" t="s">
        <v>229</v>
      </c>
      <c r="MO69" s="2" t="s">
        <v>241</v>
      </c>
      <c r="MP69" s="2" t="s">
        <v>229</v>
      </c>
      <c r="MQ69" s="4"/>
      <c r="MR69" s="8"/>
      <c r="MS69" s="4"/>
      <c r="MT69" s="8"/>
      <c r="MU69" s="7"/>
      <c r="MV69" s="7"/>
      <c r="MW69" s="2" t="s">
        <v>239</v>
      </c>
      <c r="MX69" s="2" t="s">
        <v>226</v>
      </c>
      <c r="MY69" s="2" t="s">
        <v>866</v>
      </c>
      <c r="MZ69" s="2" t="s">
        <v>229</v>
      </c>
      <c r="NA69" s="2" t="s">
        <v>241</v>
      </c>
      <c r="NB69" s="2" t="s">
        <v>229</v>
      </c>
      <c r="NC69" s="4"/>
      <c r="ND69" s="8"/>
      <c r="NE69" s="4"/>
      <c r="NF69" s="8"/>
      <c r="NG69" s="7"/>
      <c r="NH69" s="7"/>
      <c r="NI69" s="2" t="s">
        <v>239</v>
      </c>
      <c r="NJ69" s="2" t="s">
        <v>260</v>
      </c>
      <c r="NK69" s="2" t="s">
        <v>1165</v>
      </c>
      <c r="NL69" s="2" t="s">
        <v>1156</v>
      </c>
      <c r="NM69" s="2" t="s">
        <v>241</v>
      </c>
      <c r="NN69" s="2" t="s">
        <v>229</v>
      </c>
      <c r="NO69" s="4"/>
      <c r="NP69" s="8"/>
      <c r="NQ69" s="4"/>
      <c r="NR69" s="8"/>
      <c r="NS69" s="7"/>
      <c r="NT69" s="7"/>
      <c r="NU69" s="2" t="s">
        <v>272</v>
      </c>
      <c r="NV69" s="2" t="s">
        <v>226</v>
      </c>
      <c r="NW69" s="2" t="s">
        <v>229</v>
      </c>
      <c r="NX69" s="2" t="s">
        <v>229</v>
      </c>
      <c r="NY69" s="2" t="s">
        <v>241</v>
      </c>
      <c r="NZ69" s="2" t="s">
        <v>229</v>
      </c>
      <c r="OA69" s="4"/>
      <c r="OB69" s="8"/>
      <c r="OC69" s="4"/>
      <c r="OD69" s="8"/>
      <c r="OE69" s="7"/>
      <c r="OF69" s="7"/>
      <c r="OG69" s="2" t="s">
        <v>239</v>
      </c>
      <c r="OH69" s="2" t="s">
        <v>226</v>
      </c>
      <c r="OI69" s="2" t="s">
        <v>229</v>
      </c>
      <c r="OJ69" s="2" t="s">
        <v>229</v>
      </c>
      <c r="OK69" s="2" t="s">
        <v>241</v>
      </c>
      <c r="OL69" s="2" t="s">
        <v>229</v>
      </c>
      <c r="OM69" s="4"/>
      <c r="ON69" s="8"/>
      <c r="OO69" s="4"/>
      <c r="OP69" s="8"/>
      <c r="OQ69" s="7"/>
      <c r="OR69" s="7"/>
      <c r="OS69" s="2" t="s">
        <v>229</v>
      </c>
      <c r="OT69" s="2" t="s">
        <v>229</v>
      </c>
      <c r="OU69" s="2" t="s">
        <v>229</v>
      </c>
      <c r="OV69" s="2" t="s">
        <v>229</v>
      </c>
      <c r="OW69" s="2" t="s">
        <v>229</v>
      </c>
      <c r="OX69" s="2" t="s">
        <v>229</v>
      </c>
      <c r="OY69" s="4"/>
      <c r="OZ69" s="8"/>
      <c r="PA69" s="4"/>
      <c r="PB69" s="8"/>
      <c r="PC69" s="7"/>
      <c r="PD69" s="7"/>
      <c r="PE69" s="2" t="s">
        <v>229</v>
      </c>
      <c r="PF69" s="2" t="s">
        <v>229</v>
      </c>
      <c r="PG69" s="2" t="s">
        <v>229</v>
      </c>
      <c r="PH69" s="2" t="s">
        <v>229</v>
      </c>
      <c r="PI69" s="2" t="s">
        <v>229</v>
      </c>
      <c r="PJ69" s="2" t="s">
        <v>229</v>
      </c>
      <c r="PK69" s="4"/>
      <c r="PL69" s="8"/>
      <c r="PM69" s="4"/>
      <c r="PN69" s="8"/>
      <c r="PO69" s="7"/>
      <c r="PP69" s="7"/>
      <c r="PQ69" s="2" t="s">
        <v>239</v>
      </c>
      <c r="PR69" s="2" t="s">
        <v>275</v>
      </c>
      <c r="PS69" s="2" t="s">
        <v>1166</v>
      </c>
      <c r="PT69" s="2" t="s">
        <v>722</v>
      </c>
      <c r="PU69" s="2" t="s">
        <v>241</v>
      </c>
      <c r="PV69" s="2" t="s">
        <v>229</v>
      </c>
      <c r="PW69" s="4"/>
      <c r="PX69" s="8"/>
      <c r="PY69" s="4"/>
      <c r="PZ69" s="8"/>
      <c r="QA69" s="7"/>
      <c r="QB69" s="7"/>
      <c r="QC69" s="2" t="s">
        <v>281</v>
      </c>
      <c r="QD69" s="2" t="s">
        <v>226</v>
      </c>
      <c r="QE69" s="2" t="s">
        <v>229</v>
      </c>
      <c r="QF69" s="2" t="s">
        <v>229</v>
      </c>
      <c r="QG69" s="2" t="s">
        <v>241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4"/>
      <c r="QV69" s="8"/>
      <c r="QW69" s="4"/>
      <c r="QX69" s="8"/>
      <c r="QY69" s="7"/>
      <c r="QZ69" s="7"/>
      <c r="RA69" s="2" t="s">
        <v>239</v>
      </c>
      <c r="RB69" s="2" t="s">
        <v>275</v>
      </c>
      <c r="RC69" s="2" t="s">
        <v>338</v>
      </c>
      <c r="RD69" s="2" t="s">
        <v>229</v>
      </c>
      <c r="RE69" s="2" t="s">
        <v>241</v>
      </c>
      <c r="RF69" s="2" t="s">
        <v>229</v>
      </c>
      <c r="RG69" s="4"/>
      <c r="RH69" s="8"/>
      <c r="RI69" s="4"/>
      <c r="RJ69" s="8"/>
      <c r="RK69" s="7"/>
      <c r="RL69" s="7"/>
      <c r="RM69" s="2" t="s">
        <v>229</v>
      </c>
      <c r="RN69" s="2" t="s">
        <v>229</v>
      </c>
      <c r="RO69" s="2" t="s">
        <v>229</v>
      </c>
      <c r="RP69" s="2" t="s">
        <v>229</v>
      </c>
      <c r="RQ69" s="2" t="s">
        <v>229</v>
      </c>
      <c r="RR69" s="2" t="s">
        <v>229</v>
      </c>
      <c r="RS69" s="4"/>
      <c r="RT69" s="8"/>
      <c r="RU69" s="4"/>
      <c r="RV69" s="8"/>
      <c r="RW69" s="7"/>
      <c r="RX69" s="7"/>
      <c r="RY69" s="2" t="s">
        <v>239</v>
      </c>
      <c r="RZ69" s="2" t="s">
        <v>275</v>
      </c>
      <c r="SA69" s="2" t="s">
        <v>800</v>
      </c>
      <c r="SB69" s="2" t="s">
        <v>1196</v>
      </c>
      <c r="SC69" s="2" t="s">
        <v>241</v>
      </c>
      <c r="SD69" s="2" t="s">
        <v>229</v>
      </c>
      <c r="SE69" s="4">
        <v>183</v>
      </c>
      <c r="SF69" s="4">
        <v>89</v>
      </c>
      <c r="SG69" s="4"/>
      <c r="SH69" s="4"/>
      <c r="SI69" s="4">
        <v>93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>
        <v>140</v>
      </c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>
        <v>100</v>
      </c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</row>
    <row r="70">
      <c r="A70" s="2" t="s">
        <v>1197</v>
      </c>
      <c r="B70" s="2" t="s">
        <v>216</v>
      </c>
      <c r="C70" s="2" t="s">
        <v>217</v>
      </c>
      <c r="D70" s="2" t="s">
        <v>218</v>
      </c>
      <c r="E70" s="2" t="s">
        <v>219</v>
      </c>
      <c r="F70" s="2" t="s">
        <v>1136</v>
      </c>
      <c r="G70" s="2" t="s">
        <v>1137</v>
      </c>
      <c r="H70" s="2" t="s">
        <v>1138</v>
      </c>
      <c r="I70" s="2" t="s">
        <v>1139</v>
      </c>
      <c r="J70" s="2" t="s">
        <v>224</v>
      </c>
      <c r="K70" s="2" t="s">
        <v>617</v>
      </c>
      <c r="L70" s="3">
        <v>31.29</v>
      </c>
      <c r="M70" s="3">
        <v>32.85</v>
      </c>
      <c r="N70" s="3">
        <v>64.99</v>
      </c>
      <c r="O70" s="2" t="s">
        <v>226</v>
      </c>
      <c r="P70" s="2" t="s">
        <v>528</v>
      </c>
      <c r="Q70" s="2" t="s">
        <v>228</v>
      </c>
      <c r="R70" s="2" t="s">
        <v>229</v>
      </c>
      <c r="S70" s="2" t="s">
        <v>1198</v>
      </c>
      <c r="T70" s="2" t="s">
        <v>684</v>
      </c>
      <c r="U70" s="2" t="s">
        <v>286</v>
      </c>
      <c r="V70" s="2" t="s">
        <v>1142</v>
      </c>
      <c r="W70" s="2" t="s">
        <v>1009</v>
      </c>
      <c r="X70" s="2" t="s">
        <v>1143</v>
      </c>
      <c r="Y70" s="2" t="s">
        <v>1144</v>
      </c>
      <c r="Z70" s="4">
        <v>235</v>
      </c>
      <c r="AA70" s="4">
        <f>=ROUNDDOWN(33.5714285714286,0)</f>
      </c>
      <c r="AB70" s="5">
        <v>7</v>
      </c>
      <c r="AC70" s="2" t="s">
        <v>1199</v>
      </c>
      <c r="AD70" s="4">
        <v>250</v>
      </c>
      <c r="AE70" s="4">
        <v>490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>
        <v>2</v>
      </c>
      <c r="AQ70" s="8">
        <v>74.58</v>
      </c>
      <c r="AR70" s="4">
        <v>7</v>
      </c>
      <c r="AS70" s="8">
        <v>265.79</v>
      </c>
      <c r="AT70" s="7">
        <v>-0.7143</v>
      </c>
      <c r="AU70" s="7">
        <v>-0.7194</v>
      </c>
      <c r="AV70" s="4">
        <v>24</v>
      </c>
      <c r="AW70" s="8">
        <v>999.48</v>
      </c>
      <c r="AX70" s="4">
        <v>46</v>
      </c>
      <c r="AY70" s="8">
        <v>2052.21</v>
      </c>
      <c r="AZ70" s="7">
        <v>-0.4783</v>
      </c>
      <c r="BA70" s="7">
        <v>-0.513</v>
      </c>
      <c r="BB70" s="7">
        <v>0.0746</v>
      </c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>
        <v>0.3949</v>
      </c>
      <c r="BJ70" s="4">
        <v>2</v>
      </c>
      <c r="BK70" s="8">
        <v>74.58</v>
      </c>
      <c r="BL70" s="2" t="s">
        <v>1200</v>
      </c>
      <c r="BM70" s="7">
        <v>1</v>
      </c>
      <c r="BN70" s="7">
        <v>1</v>
      </c>
      <c r="BO70" s="4"/>
      <c r="BP70" s="8"/>
      <c r="BQ70" s="4">
        <v>3</v>
      </c>
      <c r="BR70" s="8">
        <v>115.08</v>
      </c>
      <c r="BS70" s="7">
        <v>-1</v>
      </c>
      <c r="BT70" s="7">
        <v>-1</v>
      </c>
      <c r="BU70" s="2" t="s">
        <v>239</v>
      </c>
      <c r="BV70" s="2" t="s">
        <v>226</v>
      </c>
      <c r="BW70" s="2" t="s">
        <v>229</v>
      </c>
      <c r="BX70" s="2" t="s">
        <v>1169</v>
      </c>
      <c r="BY70" s="2" t="s">
        <v>241</v>
      </c>
      <c r="BZ70" s="2" t="s">
        <v>229</v>
      </c>
      <c r="CA70" s="4"/>
      <c r="CB70" s="8"/>
      <c r="CC70" s="4">
        <v>1</v>
      </c>
      <c r="CD70" s="8">
        <v>39.65</v>
      </c>
      <c r="CE70" s="7">
        <v>-1</v>
      </c>
      <c r="CF70" s="7">
        <v>-1</v>
      </c>
      <c r="CG70" s="2" t="s">
        <v>239</v>
      </c>
      <c r="CH70" s="2" t="s">
        <v>226</v>
      </c>
      <c r="CI70" s="2" t="s">
        <v>1148</v>
      </c>
      <c r="CJ70" s="2" t="s">
        <v>1201</v>
      </c>
      <c r="CK70" s="2" t="s">
        <v>241</v>
      </c>
      <c r="CL70" s="2" t="s">
        <v>229</v>
      </c>
      <c r="CM70" s="4">
        <v>1</v>
      </c>
      <c r="CN70" s="8">
        <v>39.43</v>
      </c>
      <c r="CO70" s="4"/>
      <c r="CP70" s="8"/>
      <c r="CQ70" s="7"/>
      <c r="CR70" s="7"/>
      <c r="CS70" s="2" t="s">
        <v>239</v>
      </c>
      <c r="CT70" s="2" t="s">
        <v>226</v>
      </c>
      <c r="CU70" s="2" t="s">
        <v>1148</v>
      </c>
      <c r="CV70" s="2" t="s">
        <v>1202</v>
      </c>
      <c r="CW70" s="2" t="s">
        <v>241</v>
      </c>
      <c r="CX70" s="2" t="s">
        <v>229</v>
      </c>
      <c r="CY70" s="4"/>
      <c r="CZ70" s="8"/>
      <c r="DA70" s="4"/>
      <c r="DB70" s="8"/>
      <c r="DC70" s="7"/>
      <c r="DD70" s="7"/>
      <c r="DE70" s="2" t="s">
        <v>239</v>
      </c>
      <c r="DF70" s="2" t="s">
        <v>226</v>
      </c>
      <c r="DG70" s="2" t="s">
        <v>1148</v>
      </c>
      <c r="DH70" s="2" t="s">
        <v>1156</v>
      </c>
      <c r="DI70" s="2" t="s">
        <v>241</v>
      </c>
      <c r="DJ70" s="2" t="s">
        <v>229</v>
      </c>
      <c r="DK70" s="4"/>
      <c r="DL70" s="8"/>
      <c r="DM70" s="4"/>
      <c r="DN70" s="8"/>
      <c r="DO70" s="7"/>
      <c r="DP70" s="7"/>
      <c r="DQ70" s="2" t="s">
        <v>239</v>
      </c>
      <c r="DR70" s="2" t="s">
        <v>226</v>
      </c>
      <c r="DS70" s="2" t="s">
        <v>1148</v>
      </c>
      <c r="DT70" s="2" t="s">
        <v>1203</v>
      </c>
      <c r="DU70" s="2" t="s">
        <v>241</v>
      </c>
      <c r="DV70" s="2" t="s">
        <v>229</v>
      </c>
      <c r="DW70" s="4"/>
      <c r="DX70" s="8"/>
      <c r="DY70" s="4">
        <v>1</v>
      </c>
      <c r="DZ70" s="8">
        <v>34.4</v>
      </c>
      <c r="EA70" s="7">
        <v>-1</v>
      </c>
      <c r="EB70" s="7">
        <v>-1</v>
      </c>
      <c r="EC70" s="2" t="s">
        <v>239</v>
      </c>
      <c r="ED70" s="2" t="s">
        <v>226</v>
      </c>
      <c r="EE70" s="2" t="s">
        <v>1153</v>
      </c>
      <c r="EF70" s="2" t="s">
        <v>1204</v>
      </c>
      <c r="EG70" s="2" t="s">
        <v>241</v>
      </c>
      <c r="EH70" s="2" t="s">
        <v>229</v>
      </c>
      <c r="EI70" s="4"/>
      <c r="EJ70" s="8"/>
      <c r="EK70" s="4"/>
      <c r="EL70" s="8"/>
      <c r="EM70" s="7"/>
      <c r="EN70" s="7"/>
      <c r="EO70" s="2" t="s">
        <v>239</v>
      </c>
      <c r="EP70" s="2" t="s">
        <v>226</v>
      </c>
      <c r="EQ70" s="2" t="s">
        <v>1148</v>
      </c>
      <c r="ER70" s="2" t="s">
        <v>1151</v>
      </c>
      <c r="ES70" s="2" t="s">
        <v>241</v>
      </c>
      <c r="ET70" s="2" t="s">
        <v>229</v>
      </c>
      <c r="EU70" s="4">
        <v>1</v>
      </c>
      <c r="EV70" s="8">
        <v>35.15</v>
      </c>
      <c r="EW70" s="4"/>
      <c r="EX70" s="8"/>
      <c r="EY70" s="7"/>
      <c r="EZ70" s="7"/>
      <c r="FA70" s="2" t="s">
        <v>239</v>
      </c>
      <c r="FB70" s="2" t="s">
        <v>226</v>
      </c>
      <c r="FC70" s="2" t="s">
        <v>1148</v>
      </c>
      <c r="FD70" s="2" t="s">
        <v>1205</v>
      </c>
      <c r="FE70" s="2" t="s">
        <v>241</v>
      </c>
      <c r="FF70" s="2" t="s">
        <v>229</v>
      </c>
      <c r="FG70" s="4"/>
      <c r="FH70" s="8"/>
      <c r="FI70" s="4"/>
      <c r="FJ70" s="8"/>
      <c r="FK70" s="7"/>
      <c r="FL70" s="7"/>
      <c r="FM70" s="2" t="s">
        <v>239</v>
      </c>
      <c r="FN70" s="2" t="s">
        <v>226</v>
      </c>
      <c r="FO70" s="2" t="s">
        <v>1148</v>
      </c>
      <c r="FP70" s="2" t="s">
        <v>1206</v>
      </c>
      <c r="FQ70" s="2" t="s">
        <v>241</v>
      </c>
      <c r="FR70" s="2" t="s">
        <v>229</v>
      </c>
      <c r="FS70" s="4"/>
      <c r="FT70" s="8"/>
      <c r="FU70" s="4"/>
      <c r="FV70" s="8"/>
      <c r="FW70" s="7"/>
      <c r="FX70" s="7"/>
      <c r="FY70" s="2" t="s">
        <v>239</v>
      </c>
      <c r="FZ70" s="2" t="s">
        <v>226</v>
      </c>
      <c r="GA70" s="2" t="s">
        <v>327</v>
      </c>
      <c r="GB70" s="2" t="s">
        <v>1207</v>
      </c>
      <c r="GC70" s="2" t="s">
        <v>241</v>
      </c>
      <c r="GD70" s="2" t="s">
        <v>229</v>
      </c>
      <c r="GE70" s="4"/>
      <c r="GF70" s="8"/>
      <c r="GG70" s="4"/>
      <c r="GH70" s="8"/>
      <c r="GI70" s="7"/>
      <c r="GJ70" s="7"/>
      <c r="GK70" s="2" t="s">
        <v>714</v>
      </c>
      <c r="GL70" s="2" t="s">
        <v>275</v>
      </c>
      <c r="GM70" s="2" t="s">
        <v>1148</v>
      </c>
      <c r="GN70" s="2" t="s">
        <v>1208</v>
      </c>
      <c r="GO70" s="2" t="s">
        <v>241</v>
      </c>
      <c r="GP70" s="2" t="s">
        <v>229</v>
      </c>
      <c r="GQ70" s="4"/>
      <c r="GR70" s="8"/>
      <c r="GS70" s="4">
        <v>2</v>
      </c>
      <c r="GT70" s="8">
        <v>76.66</v>
      </c>
      <c r="GU70" s="7">
        <v>-1</v>
      </c>
      <c r="GV70" s="7">
        <v>-1</v>
      </c>
      <c r="GW70" s="2" t="s">
        <v>239</v>
      </c>
      <c r="GX70" s="2" t="s">
        <v>226</v>
      </c>
      <c r="GY70" s="2" t="s">
        <v>709</v>
      </c>
      <c r="GZ70" s="2" t="s">
        <v>764</v>
      </c>
      <c r="HA70" s="2" t="s">
        <v>241</v>
      </c>
      <c r="HB70" s="2" t="s">
        <v>229</v>
      </c>
      <c r="HC70" s="4"/>
      <c r="HD70" s="8"/>
      <c r="HE70" s="4"/>
      <c r="HF70" s="8"/>
      <c r="HG70" s="7"/>
      <c r="HH70" s="7"/>
      <c r="HI70" s="2" t="s">
        <v>239</v>
      </c>
      <c r="HJ70" s="2" t="s">
        <v>226</v>
      </c>
      <c r="HK70" s="2" t="s">
        <v>1148</v>
      </c>
      <c r="HL70" s="2" t="s">
        <v>1209</v>
      </c>
      <c r="HM70" s="2" t="s">
        <v>241</v>
      </c>
      <c r="HN70" s="2" t="s">
        <v>229</v>
      </c>
      <c r="HO70" s="4"/>
      <c r="HP70" s="8"/>
      <c r="HQ70" s="4"/>
      <c r="HR70" s="8"/>
      <c r="HS70" s="7"/>
      <c r="HT70" s="7"/>
      <c r="HU70" s="2" t="s">
        <v>239</v>
      </c>
      <c r="HV70" s="2" t="s">
        <v>226</v>
      </c>
      <c r="HW70" s="2" t="s">
        <v>712</v>
      </c>
      <c r="HX70" s="2" t="s">
        <v>236</v>
      </c>
      <c r="HY70" s="2" t="s">
        <v>241</v>
      </c>
      <c r="HZ70" s="2" t="s">
        <v>229</v>
      </c>
      <c r="IA70" s="4"/>
      <c r="IB70" s="8"/>
      <c r="IC70" s="4"/>
      <c r="ID70" s="8"/>
      <c r="IE70" s="7"/>
      <c r="IF70" s="7"/>
      <c r="IG70" s="2" t="s">
        <v>266</v>
      </c>
      <c r="IH70" s="2" t="s">
        <v>226</v>
      </c>
      <c r="II70" s="2" t="s">
        <v>952</v>
      </c>
      <c r="IJ70" s="2" t="s">
        <v>229</v>
      </c>
      <c r="IK70" s="2" t="s">
        <v>241</v>
      </c>
      <c r="IL70" s="2" t="s">
        <v>229</v>
      </c>
      <c r="IM70" s="4"/>
      <c r="IN70" s="8"/>
      <c r="IO70" s="4"/>
      <c r="IP70" s="8"/>
      <c r="IQ70" s="7"/>
      <c r="IR70" s="7"/>
      <c r="IS70" s="2" t="s">
        <v>239</v>
      </c>
      <c r="IT70" s="2" t="s">
        <v>226</v>
      </c>
      <c r="IU70" s="2" t="s">
        <v>1082</v>
      </c>
      <c r="IV70" s="2" t="s">
        <v>229</v>
      </c>
      <c r="IW70" s="2" t="s">
        <v>241</v>
      </c>
      <c r="IX70" s="2" t="s">
        <v>229</v>
      </c>
      <c r="IY70" s="4"/>
      <c r="IZ70" s="8"/>
      <c r="JA70" s="4"/>
      <c r="JB70" s="8"/>
      <c r="JC70" s="7"/>
      <c r="JD70" s="7"/>
      <c r="JE70" s="2" t="s">
        <v>239</v>
      </c>
      <c r="JF70" s="2" t="s">
        <v>226</v>
      </c>
      <c r="JG70" s="2" t="s">
        <v>268</v>
      </c>
      <c r="JH70" s="2" t="s">
        <v>229</v>
      </c>
      <c r="JI70" s="2" t="s">
        <v>241</v>
      </c>
      <c r="JJ70" s="2" t="s">
        <v>229</v>
      </c>
      <c r="JK70" s="4"/>
      <c r="JL70" s="8"/>
      <c r="JM70" s="4"/>
      <c r="JN70" s="8"/>
      <c r="JO70" s="7"/>
      <c r="JP70" s="7"/>
      <c r="JQ70" s="2" t="s">
        <v>239</v>
      </c>
      <c r="JR70" s="2" t="s">
        <v>226</v>
      </c>
      <c r="JS70" s="2" t="s">
        <v>1083</v>
      </c>
      <c r="JT70" s="2" t="s">
        <v>1210</v>
      </c>
      <c r="JU70" s="2" t="s">
        <v>241</v>
      </c>
      <c r="JV70" s="2" t="s">
        <v>229</v>
      </c>
      <c r="JW70" s="4"/>
      <c r="JX70" s="8"/>
      <c r="JY70" s="4"/>
      <c r="JZ70" s="8"/>
      <c r="KA70" s="7"/>
      <c r="KB70" s="7"/>
      <c r="KC70" s="2" t="s">
        <v>239</v>
      </c>
      <c r="KD70" s="2" t="s">
        <v>226</v>
      </c>
      <c r="KE70" s="2" t="s">
        <v>270</v>
      </c>
      <c r="KF70" s="2" t="s">
        <v>1211</v>
      </c>
      <c r="KG70" s="2" t="s">
        <v>241</v>
      </c>
      <c r="KH70" s="2" t="s">
        <v>229</v>
      </c>
      <c r="KI70" s="4"/>
      <c r="KJ70" s="8"/>
      <c r="KK70" s="4"/>
      <c r="KL70" s="8"/>
      <c r="KM70" s="7"/>
      <c r="KN70" s="7"/>
      <c r="KO70" s="2" t="s">
        <v>272</v>
      </c>
      <c r="KP70" s="2" t="s">
        <v>226</v>
      </c>
      <c r="KQ70" s="2" t="s">
        <v>229</v>
      </c>
      <c r="KR70" s="2" t="s">
        <v>229</v>
      </c>
      <c r="KS70" s="2" t="s">
        <v>241</v>
      </c>
      <c r="KT70" s="2" t="s">
        <v>229</v>
      </c>
      <c r="KU70" s="4"/>
      <c r="KV70" s="8"/>
      <c r="KW70" s="4"/>
      <c r="KX70" s="8"/>
      <c r="KY70" s="7"/>
      <c r="KZ70" s="7"/>
      <c r="LA70" s="2" t="s">
        <v>239</v>
      </c>
      <c r="LB70" s="2" t="s">
        <v>226</v>
      </c>
      <c r="LC70" s="2" t="s">
        <v>1148</v>
      </c>
      <c r="LD70" s="2" t="s">
        <v>1212</v>
      </c>
      <c r="LE70" s="2" t="s">
        <v>241</v>
      </c>
      <c r="LF70" s="2" t="s">
        <v>229</v>
      </c>
      <c r="LG70" s="4"/>
      <c r="LH70" s="8"/>
      <c r="LI70" s="4"/>
      <c r="LJ70" s="8"/>
      <c r="LK70" s="7"/>
      <c r="LL70" s="7"/>
      <c r="LM70" s="2" t="s">
        <v>239</v>
      </c>
      <c r="LN70" s="2" t="s">
        <v>226</v>
      </c>
      <c r="LO70" s="2" t="s">
        <v>335</v>
      </c>
      <c r="LP70" s="2" t="s">
        <v>1097</v>
      </c>
      <c r="LQ70" s="2" t="s">
        <v>241</v>
      </c>
      <c r="LR70" s="2" t="s">
        <v>229</v>
      </c>
      <c r="LS70" s="4"/>
      <c r="LT70" s="8"/>
      <c r="LU70" s="4"/>
      <c r="LV70" s="8"/>
      <c r="LW70" s="7"/>
      <c r="LX70" s="7"/>
      <c r="LY70" s="2" t="s">
        <v>239</v>
      </c>
      <c r="LZ70" s="2" t="s">
        <v>275</v>
      </c>
      <c r="MA70" s="2" t="s">
        <v>1154</v>
      </c>
      <c r="MB70" s="2" t="s">
        <v>1213</v>
      </c>
      <c r="MC70" s="2" t="s">
        <v>241</v>
      </c>
      <c r="MD70" s="2" t="s">
        <v>229</v>
      </c>
      <c r="ME70" s="4"/>
      <c r="MF70" s="8"/>
      <c r="MG70" s="4"/>
      <c r="MH70" s="8"/>
      <c r="MI70" s="7"/>
      <c r="MJ70" s="7"/>
      <c r="MK70" s="2" t="s">
        <v>278</v>
      </c>
      <c r="ML70" s="2" t="s">
        <v>226</v>
      </c>
      <c r="MM70" s="2" t="s">
        <v>229</v>
      </c>
      <c r="MN70" s="2" t="s">
        <v>229</v>
      </c>
      <c r="MO70" s="2" t="s">
        <v>241</v>
      </c>
      <c r="MP70" s="2" t="s">
        <v>229</v>
      </c>
      <c r="MQ70" s="4"/>
      <c r="MR70" s="8"/>
      <c r="MS70" s="4"/>
      <c r="MT70" s="8"/>
      <c r="MU70" s="7"/>
      <c r="MV70" s="7"/>
      <c r="MW70" s="2" t="s">
        <v>239</v>
      </c>
      <c r="MX70" s="2" t="s">
        <v>226</v>
      </c>
      <c r="MY70" s="2" t="s">
        <v>866</v>
      </c>
      <c r="MZ70" s="2" t="s">
        <v>1214</v>
      </c>
      <c r="NA70" s="2" t="s">
        <v>241</v>
      </c>
      <c r="NB70" s="2" t="s">
        <v>229</v>
      </c>
      <c r="NC70" s="4"/>
      <c r="ND70" s="8"/>
      <c r="NE70" s="4"/>
      <c r="NF70" s="8"/>
      <c r="NG70" s="7"/>
      <c r="NH70" s="7"/>
      <c r="NI70" s="2" t="s">
        <v>239</v>
      </c>
      <c r="NJ70" s="2" t="s">
        <v>260</v>
      </c>
      <c r="NK70" s="2" t="s">
        <v>1165</v>
      </c>
      <c r="NL70" s="2" t="s">
        <v>1215</v>
      </c>
      <c r="NM70" s="2" t="s">
        <v>241</v>
      </c>
      <c r="NN70" s="2" t="s">
        <v>229</v>
      </c>
      <c r="NO70" s="4"/>
      <c r="NP70" s="8"/>
      <c r="NQ70" s="4"/>
      <c r="NR70" s="8"/>
      <c r="NS70" s="7"/>
      <c r="NT70" s="7"/>
      <c r="NU70" s="2" t="s">
        <v>266</v>
      </c>
      <c r="NV70" s="2" t="s">
        <v>226</v>
      </c>
      <c r="NW70" s="2" t="s">
        <v>229</v>
      </c>
      <c r="NX70" s="2" t="s">
        <v>229</v>
      </c>
      <c r="NY70" s="2" t="s">
        <v>241</v>
      </c>
      <c r="NZ70" s="2" t="s">
        <v>229</v>
      </c>
      <c r="OA70" s="4"/>
      <c r="OB70" s="8"/>
      <c r="OC70" s="4"/>
      <c r="OD70" s="8"/>
      <c r="OE70" s="7"/>
      <c r="OF70" s="7"/>
      <c r="OG70" s="2" t="s">
        <v>239</v>
      </c>
      <c r="OH70" s="2" t="s">
        <v>226</v>
      </c>
      <c r="OI70" s="2" t="s">
        <v>229</v>
      </c>
      <c r="OJ70" s="2" t="s">
        <v>229</v>
      </c>
      <c r="OK70" s="2" t="s">
        <v>241</v>
      </c>
      <c r="OL70" s="2" t="s">
        <v>229</v>
      </c>
      <c r="OM70" s="4"/>
      <c r="ON70" s="8"/>
      <c r="OO70" s="4"/>
      <c r="OP70" s="8"/>
      <c r="OQ70" s="7"/>
      <c r="OR70" s="7"/>
      <c r="OS70" s="2" t="s">
        <v>229</v>
      </c>
      <c r="OT70" s="2" t="s">
        <v>229</v>
      </c>
      <c r="OU70" s="2" t="s">
        <v>229</v>
      </c>
      <c r="OV70" s="2" t="s">
        <v>229</v>
      </c>
      <c r="OW70" s="2" t="s">
        <v>229</v>
      </c>
      <c r="OX70" s="2" t="s">
        <v>229</v>
      </c>
      <c r="OY70" s="4"/>
      <c r="OZ70" s="8"/>
      <c r="PA70" s="4"/>
      <c r="PB70" s="8"/>
      <c r="PC70" s="7"/>
      <c r="PD70" s="7"/>
      <c r="PE70" s="2" t="s">
        <v>229</v>
      </c>
      <c r="PF70" s="2" t="s">
        <v>229</v>
      </c>
      <c r="PG70" s="2" t="s">
        <v>229</v>
      </c>
      <c r="PH70" s="2" t="s">
        <v>229</v>
      </c>
      <c r="PI70" s="2" t="s">
        <v>229</v>
      </c>
      <c r="PJ70" s="2" t="s">
        <v>229</v>
      </c>
      <c r="PK70" s="4"/>
      <c r="PL70" s="8"/>
      <c r="PM70" s="4"/>
      <c r="PN70" s="8"/>
      <c r="PO70" s="7"/>
      <c r="PP70" s="7"/>
      <c r="PQ70" s="2" t="s">
        <v>239</v>
      </c>
      <c r="PR70" s="2" t="s">
        <v>275</v>
      </c>
      <c r="PS70" s="2" t="s">
        <v>1166</v>
      </c>
      <c r="PT70" s="2" t="s">
        <v>1216</v>
      </c>
      <c r="PU70" s="2" t="s">
        <v>241</v>
      </c>
      <c r="PV70" s="2" t="s">
        <v>229</v>
      </c>
      <c r="PW70" s="4"/>
      <c r="PX70" s="8"/>
      <c r="PY70" s="4"/>
      <c r="PZ70" s="8"/>
      <c r="QA70" s="7"/>
      <c r="QB70" s="7"/>
      <c r="QC70" s="2" t="s">
        <v>281</v>
      </c>
      <c r="QD70" s="2" t="s">
        <v>226</v>
      </c>
      <c r="QE70" s="2" t="s">
        <v>229</v>
      </c>
      <c r="QF70" s="2" t="s">
        <v>229</v>
      </c>
      <c r="QG70" s="2" t="s">
        <v>241</v>
      </c>
      <c r="QH70" s="2" t="s">
        <v>229</v>
      </c>
      <c r="QI70" s="4"/>
      <c r="QJ70" s="8"/>
      <c r="QK70" s="4"/>
      <c r="QL70" s="8"/>
      <c r="QM70" s="7"/>
      <c r="QN70" s="7"/>
      <c r="QO70" s="2" t="s">
        <v>229</v>
      </c>
      <c r="QP70" s="2" t="s">
        <v>229</v>
      </c>
      <c r="QQ70" s="2" t="s">
        <v>229</v>
      </c>
      <c r="QR70" s="2" t="s">
        <v>229</v>
      </c>
      <c r="QS70" s="2" t="s">
        <v>229</v>
      </c>
      <c r="QT70" s="2" t="s">
        <v>229</v>
      </c>
      <c r="QU70" s="4"/>
      <c r="QV70" s="8"/>
      <c r="QW70" s="4"/>
      <c r="QX70" s="8"/>
      <c r="QY70" s="7"/>
      <c r="QZ70" s="7"/>
      <c r="RA70" s="2" t="s">
        <v>281</v>
      </c>
      <c r="RB70" s="2" t="s">
        <v>226</v>
      </c>
      <c r="RC70" s="2" t="s">
        <v>229</v>
      </c>
      <c r="RD70" s="2" t="s">
        <v>229</v>
      </c>
      <c r="RE70" s="2" t="s">
        <v>241</v>
      </c>
      <c r="RF70" s="2" t="s">
        <v>229</v>
      </c>
      <c r="RG70" s="4"/>
      <c r="RH70" s="8"/>
      <c r="RI70" s="4"/>
      <c r="RJ70" s="8"/>
      <c r="RK70" s="7"/>
      <c r="RL70" s="7"/>
      <c r="RM70" s="2" t="s">
        <v>229</v>
      </c>
      <c r="RN70" s="2" t="s">
        <v>229</v>
      </c>
      <c r="RO70" s="2" t="s">
        <v>229</v>
      </c>
      <c r="RP70" s="2" t="s">
        <v>229</v>
      </c>
      <c r="RQ70" s="2" t="s">
        <v>229</v>
      </c>
      <c r="RR70" s="2" t="s">
        <v>229</v>
      </c>
      <c r="RS70" s="4"/>
      <c r="RT70" s="8"/>
      <c r="RU70" s="4"/>
      <c r="RV70" s="8"/>
      <c r="RW70" s="7"/>
      <c r="RX70" s="7"/>
      <c r="RY70" s="2" t="s">
        <v>239</v>
      </c>
      <c r="RZ70" s="2" t="s">
        <v>275</v>
      </c>
      <c r="SA70" s="2" t="s">
        <v>800</v>
      </c>
      <c r="SB70" s="2" t="s">
        <v>1217</v>
      </c>
      <c r="SC70" s="2" t="s">
        <v>241</v>
      </c>
      <c r="SD70" s="2" t="s">
        <v>229</v>
      </c>
      <c r="SE70" s="4">
        <v>232</v>
      </c>
      <c r="SF70" s="4"/>
      <c r="SG70" s="4"/>
      <c r="SH70" s="4"/>
      <c r="SI70" s="4"/>
      <c r="SJ70" s="4"/>
      <c r="SK70" s="4"/>
      <c r="SL70" s="4"/>
      <c r="SM70" s="4">
        <v>3</v>
      </c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>
        <v>250</v>
      </c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>
        <v>110</v>
      </c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>
        <v>100</v>
      </c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>
        <v>30</v>
      </c>
    </row>
    <row r="71">
      <c r="A71" s="2" t="s">
        <v>1218</v>
      </c>
      <c r="B71" s="2" t="s">
        <v>216</v>
      </c>
      <c r="C71" s="2" t="s">
        <v>217</v>
      </c>
      <c r="D71" s="2" t="s">
        <v>218</v>
      </c>
      <c r="E71" s="2" t="s">
        <v>219</v>
      </c>
      <c r="F71" s="2" t="s">
        <v>1136</v>
      </c>
      <c r="G71" s="2" t="s">
        <v>1137</v>
      </c>
      <c r="H71" s="2" t="s">
        <v>1138</v>
      </c>
      <c r="I71" s="2" t="s">
        <v>1139</v>
      </c>
      <c r="J71" s="2" t="s">
        <v>285</v>
      </c>
      <c r="K71" s="2" t="s">
        <v>617</v>
      </c>
      <c r="L71" s="3">
        <v>35.77</v>
      </c>
      <c r="M71" s="3">
        <v>37.56</v>
      </c>
      <c r="N71" s="3">
        <v>74.99</v>
      </c>
      <c r="O71" s="2" t="s">
        <v>226</v>
      </c>
      <c r="P71" s="2" t="s">
        <v>528</v>
      </c>
      <c r="Q71" s="2" t="s">
        <v>228</v>
      </c>
      <c r="R71" s="2" t="s">
        <v>229</v>
      </c>
      <c r="S71" s="2" t="s">
        <v>1198</v>
      </c>
      <c r="T71" s="2" t="s">
        <v>684</v>
      </c>
      <c r="U71" s="2" t="s">
        <v>733</v>
      </c>
      <c r="V71" s="2" t="s">
        <v>1142</v>
      </c>
      <c r="W71" s="2" t="s">
        <v>1009</v>
      </c>
      <c r="X71" s="2" t="s">
        <v>1143</v>
      </c>
      <c r="Y71" s="2" t="s">
        <v>1144</v>
      </c>
      <c r="Z71" s="4">
        <v>875</v>
      </c>
      <c r="AA71" s="4">
        <f>=ROUNDDOWN(38.0434782608696,0)</f>
      </c>
      <c r="AB71" s="5">
        <v>23</v>
      </c>
      <c r="AC71" s="2" t="s">
        <v>1199</v>
      </c>
      <c r="AD71" s="4">
        <v>290</v>
      </c>
      <c r="AE71" s="4">
        <v>1000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>
        <v>12</v>
      </c>
      <c r="AQ71" s="8">
        <v>510.08</v>
      </c>
      <c r="AR71" s="4">
        <v>23</v>
      </c>
      <c r="AS71" s="8">
        <v>995.84</v>
      </c>
      <c r="AT71" s="7">
        <v>-0.4783</v>
      </c>
      <c r="AU71" s="7">
        <v>-0.4878</v>
      </c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>
        <v>0.5103</v>
      </c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 t="s">
        <v>229</v>
      </c>
      <c r="BJ71" s="4">
        <v>12</v>
      </c>
      <c r="BK71" s="8">
        <v>510.08</v>
      </c>
      <c r="BL71" s="2" t="s">
        <v>1219</v>
      </c>
      <c r="BM71" s="7">
        <v>1</v>
      </c>
      <c r="BN71" s="7">
        <v>1</v>
      </c>
      <c r="BO71" s="4">
        <v>5</v>
      </c>
      <c r="BP71" s="8">
        <v>223.8</v>
      </c>
      <c r="BQ71" s="4">
        <v>7</v>
      </c>
      <c r="BR71" s="8">
        <v>313.32</v>
      </c>
      <c r="BS71" s="7">
        <v>-0.2857</v>
      </c>
      <c r="BT71" s="7">
        <v>-0.2857</v>
      </c>
      <c r="BU71" s="2" t="s">
        <v>239</v>
      </c>
      <c r="BV71" s="2" t="s">
        <v>226</v>
      </c>
      <c r="BW71" s="2" t="s">
        <v>229</v>
      </c>
      <c r="BX71" s="2" t="s">
        <v>1147</v>
      </c>
      <c r="BY71" s="2" t="s">
        <v>241</v>
      </c>
      <c r="BZ71" s="2" t="s">
        <v>229</v>
      </c>
      <c r="CA71" s="4">
        <v>2</v>
      </c>
      <c r="CB71" s="8">
        <v>92.52</v>
      </c>
      <c r="CC71" s="4">
        <v>3</v>
      </c>
      <c r="CD71" s="8">
        <v>138.78</v>
      </c>
      <c r="CE71" s="7">
        <v>-0.3333</v>
      </c>
      <c r="CF71" s="7">
        <v>-0.3333</v>
      </c>
      <c r="CG71" s="2" t="s">
        <v>239</v>
      </c>
      <c r="CH71" s="2" t="s">
        <v>226</v>
      </c>
      <c r="CI71" s="2" t="s">
        <v>1148</v>
      </c>
      <c r="CJ71" s="2" t="s">
        <v>1201</v>
      </c>
      <c r="CK71" s="2" t="s">
        <v>241</v>
      </c>
      <c r="CL71" s="2" t="s">
        <v>229</v>
      </c>
      <c r="CM71" s="4">
        <v>1</v>
      </c>
      <c r="CN71" s="8">
        <v>40.6</v>
      </c>
      <c r="CO71" s="4">
        <v>4</v>
      </c>
      <c r="CP71" s="8">
        <v>162.4</v>
      </c>
      <c r="CQ71" s="7">
        <v>-0.75</v>
      </c>
      <c r="CR71" s="7">
        <v>-0.75</v>
      </c>
      <c r="CS71" s="2" t="s">
        <v>239</v>
      </c>
      <c r="CT71" s="2" t="s">
        <v>226</v>
      </c>
      <c r="CU71" s="2" t="s">
        <v>1148</v>
      </c>
      <c r="CV71" s="2" t="s">
        <v>1151</v>
      </c>
      <c r="CW71" s="2" t="s">
        <v>241</v>
      </c>
      <c r="CX71" s="2" t="s">
        <v>229</v>
      </c>
      <c r="CY71" s="4">
        <v>1</v>
      </c>
      <c r="CZ71" s="8">
        <v>34.84</v>
      </c>
      <c r="DA71" s="4">
        <v>1</v>
      </c>
      <c r="DB71" s="8">
        <v>33.45</v>
      </c>
      <c r="DC71" s="7"/>
      <c r="DD71" s="7">
        <v>0.0416</v>
      </c>
      <c r="DE71" s="2" t="s">
        <v>239</v>
      </c>
      <c r="DF71" s="2" t="s">
        <v>226</v>
      </c>
      <c r="DG71" s="2" t="s">
        <v>1148</v>
      </c>
      <c r="DH71" s="2" t="s">
        <v>1151</v>
      </c>
      <c r="DI71" s="2" t="s">
        <v>241</v>
      </c>
      <c r="DJ71" s="2" t="s">
        <v>229</v>
      </c>
      <c r="DK71" s="4"/>
      <c r="DL71" s="8"/>
      <c r="DM71" s="4"/>
      <c r="DN71" s="8"/>
      <c r="DO71" s="7"/>
      <c r="DP71" s="7"/>
      <c r="DQ71" s="2" t="s">
        <v>239</v>
      </c>
      <c r="DR71" s="2" t="s">
        <v>226</v>
      </c>
      <c r="DS71" s="2" t="s">
        <v>1148</v>
      </c>
      <c r="DT71" s="2" t="s">
        <v>1172</v>
      </c>
      <c r="DU71" s="2" t="s">
        <v>241</v>
      </c>
      <c r="DV71" s="2" t="s">
        <v>229</v>
      </c>
      <c r="DW71" s="4">
        <v>1</v>
      </c>
      <c r="DX71" s="8">
        <v>40.5</v>
      </c>
      <c r="DY71" s="4"/>
      <c r="DZ71" s="8"/>
      <c r="EA71" s="7"/>
      <c r="EB71" s="7"/>
      <c r="EC71" s="2" t="s">
        <v>239</v>
      </c>
      <c r="ED71" s="2" t="s">
        <v>226</v>
      </c>
      <c r="EE71" s="2" t="s">
        <v>1153</v>
      </c>
      <c r="EF71" s="2" t="s">
        <v>940</v>
      </c>
      <c r="EG71" s="2" t="s">
        <v>241</v>
      </c>
      <c r="EH71" s="2" t="s">
        <v>229</v>
      </c>
      <c r="EI71" s="4">
        <v>1</v>
      </c>
      <c r="EJ71" s="8">
        <v>36.51</v>
      </c>
      <c r="EK71" s="4">
        <v>4</v>
      </c>
      <c r="EL71" s="8">
        <v>175.24</v>
      </c>
      <c r="EM71" s="7">
        <v>-0.75</v>
      </c>
      <c r="EN71" s="7">
        <v>-0.7917</v>
      </c>
      <c r="EO71" s="2" t="s">
        <v>239</v>
      </c>
      <c r="EP71" s="2" t="s">
        <v>226</v>
      </c>
      <c r="EQ71" s="2" t="s">
        <v>1148</v>
      </c>
      <c r="ER71" s="2" t="s">
        <v>1151</v>
      </c>
      <c r="ES71" s="2" t="s">
        <v>241</v>
      </c>
      <c r="ET71" s="2" t="s">
        <v>229</v>
      </c>
      <c r="EU71" s="4"/>
      <c r="EV71" s="8"/>
      <c r="EW71" s="4">
        <v>1</v>
      </c>
      <c r="EX71" s="8">
        <v>41.02</v>
      </c>
      <c r="EY71" s="7">
        <v>-1</v>
      </c>
      <c r="EZ71" s="7">
        <v>-1</v>
      </c>
      <c r="FA71" s="2" t="s">
        <v>239</v>
      </c>
      <c r="FB71" s="2" t="s">
        <v>226</v>
      </c>
      <c r="FC71" s="2" t="s">
        <v>1148</v>
      </c>
      <c r="FD71" s="2" t="s">
        <v>1151</v>
      </c>
      <c r="FE71" s="2" t="s">
        <v>241</v>
      </c>
      <c r="FF71" s="2" t="s">
        <v>229</v>
      </c>
      <c r="FG71" s="4"/>
      <c r="FH71" s="8"/>
      <c r="FI71" s="4"/>
      <c r="FJ71" s="8"/>
      <c r="FK71" s="7"/>
      <c r="FL71" s="7"/>
      <c r="FM71" s="2" t="s">
        <v>239</v>
      </c>
      <c r="FN71" s="2" t="s">
        <v>226</v>
      </c>
      <c r="FO71" s="2" t="s">
        <v>1148</v>
      </c>
      <c r="FP71" s="2" t="s">
        <v>1220</v>
      </c>
      <c r="FQ71" s="2" t="s">
        <v>241</v>
      </c>
      <c r="FR71" s="2" t="s">
        <v>229</v>
      </c>
      <c r="FS71" s="4"/>
      <c r="FT71" s="8"/>
      <c r="FU71" s="4"/>
      <c r="FV71" s="8"/>
      <c r="FW71" s="7"/>
      <c r="FX71" s="7"/>
      <c r="FY71" s="2" t="s">
        <v>239</v>
      </c>
      <c r="FZ71" s="2" t="s">
        <v>226</v>
      </c>
      <c r="GA71" s="2" t="s">
        <v>327</v>
      </c>
      <c r="GB71" s="2" t="s">
        <v>645</v>
      </c>
      <c r="GC71" s="2" t="s">
        <v>241</v>
      </c>
      <c r="GD71" s="2" t="s">
        <v>229</v>
      </c>
      <c r="GE71" s="4"/>
      <c r="GF71" s="8"/>
      <c r="GG71" s="4">
        <v>1</v>
      </c>
      <c r="GH71" s="8">
        <v>43.81</v>
      </c>
      <c r="GI71" s="7">
        <v>-1</v>
      </c>
      <c r="GJ71" s="7">
        <v>-1</v>
      </c>
      <c r="GK71" s="2" t="s">
        <v>239</v>
      </c>
      <c r="GL71" s="2" t="s">
        <v>226</v>
      </c>
      <c r="GM71" s="2" t="s">
        <v>1148</v>
      </c>
      <c r="GN71" s="2" t="s">
        <v>1157</v>
      </c>
      <c r="GO71" s="2" t="s">
        <v>241</v>
      </c>
      <c r="GP71" s="2" t="s">
        <v>229</v>
      </c>
      <c r="GQ71" s="4"/>
      <c r="GR71" s="8"/>
      <c r="GS71" s="4"/>
      <c r="GT71" s="8"/>
      <c r="GU71" s="7"/>
      <c r="GV71" s="7"/>
      <c r="GW71" s="2" t="s">
        <v>239</v>
      </c>
      <c r="GX71" s="2" t="s">
        <v>226</v>
      </c>
      <c r="GY71" s="2" t="s">
        <v>709</v>
      </c>
      <c r="GZ71" s="2" t="s">
        <v>1221</v>
      </c>
      <c r="HA71" s="2" t="s">
        <v>241</v>
      </c>
      <c r="HB71" s="2" t="s">
        <v>229</v>
      </c>
      <c r="HC71" s="4"/>
      <c r="HD71" s="8"/>
      <c r="HE71" s="4"/>
      <c r="HF71" s="8"/>
      <c r="HG71" s="7"/>
      <c r="HH71" s="7"/>
      <c r="HI71" s="2" t="s">
        <v>239</v>
      </c>
      <c r="HJ71" s="2" t="s">
        <v>275</v>
      </c>
      <c r="HK71" s="2" t="s">
        <v>1148</v>
      </c>
      <c r="HL71" s="2" t="s">
        <v>1222</v>
      </c>
      <c r="HM71" s="2" t="s">
        <v>241</v>
      </c>
      <c r="HN71" s="2" t="s">
        <v>263</v>
      </c>
      <c r="HO71" s="4">
        <v>1</v>
      </c>
      <c r="HP71" s="8">
        <v>41.31</v>
      </c>
      <c r="HQ71" s="4">
        <v>1</v>
      </c>
      <c r="HR71" s="8">
        <v>43.81</v>
      </c>
      <c r="HS71" s="7"/>
      <c r="HT71" s="7">
        <v>-0.0571</v>
      </c>
      <c r="HU71" s="2" t="s">
        <v>239</v>
      </c>
      <c r="HV71" s="2" t="s">
        <v>226</v>
      </c>
      <c r="HW71" s="2" t="s">
        <v>712</v>
      </c>
      <c r="HX71" s="2" t="s">
        <v>1223</v>
      </c>
      <c r="HY71" s="2" t="s">
        <v>241</v>
      </c>
      <c r="HZ71" s="2" t="s">
        <v>229</v>
      </c>
      <c r="IA71" s="4"/>
      <c r="IB71" s="8"/>
      <c r="IC71" s="4"/>
      <c r="ID71" s="8"/>
      <c r="IE71" s="7"/>
      <c r="IF71" s="7"/>
      <c r="IG71" s="2" t="s">
        <v>266</v>
      </c>
      <c r="IH71" s="2" t="s">
        <v>226</v>
      </c>
      <c r="II71" s="2" t="s">
        <v>952</v>
      </c>
      <c r="IJ71" s="2" t="s">
        <v>229</v>
      </c>
      <c r="IK71" s="2" t="s">
        <v>241</v>
      </c>
      <c r="IL71" s="2" t="s">
        <v>229</v>
      </c>
      <c r="IM71" s="4"/>
      <c r="IN71" s="8"/>
      <c r="IO71" s="4"/>
      <c r="IP71" s="8"/>
      <c r="IQ71" s="7"/>
      <c r="IR71" s="7"/>
      <c r="IS71" s="2" t="s">
        <v>267</v>
      </c>
      <c r="IT71" s="2" t="s">
        <v>226</v>
      </c>
      <c r="IU71" s="2" t="s">
        <v>229</v>
      </c>
      <c r="IV71" s="2" t="s">
        <v>229</v>
      </c>
      <c r="IW71" s="2" t="s">
        <v>241</v>
      </c>
      <c r="IX71" s="2" t="s">
        <v>229</v>
      </c>
      <c r="IY71" s="4"/>
      <c r="IZ71" s="8"/>
      <c r="JA71" s="4"/>
      <c r="JB71" s="8"/>
      <c r="JC71" s="7"/>
      <c r="JD71" s="7"/>
      <c r="JE71" s="2" t="s">
        <v>239</v>
      </c>
      <c r="JF71" s="2" t="s">
        <v>226</v>
      </c>
      <c r="JG71" s="2" t="s">
        <v>268</v>
      </c>
      <c r="JH71" s="2" t="s">
        <v>229</v>
      </c>
      <c r="JI71" s="2" t="s">
        <v>241</v>
      </c>
      <c r="JJ71" s="2" t="s">
        <v>229</v>
      </c>
      <c r="JK71" s="4"/>
      <c r="JL71" s="8"/>
      <c r="JM71" s="4"/>
      <c r="JN71" s="8"/>
      <c r="JO71" s="7"/>
      <c r="JP71" s="7"/>
      <c r="JQ71" s="2" t="s">
        <v>239</v>
      </c>
      <c r="JR71" s="2" t="s">
        <v>226</v>
      </c>
      <c r="JS71" s="2" t="s">
        <v>1083</v>
      </c>
      <c r="JT71" s="2" t="s">
        <v>644</v>
      </c>
      <c r="JU71" s="2" t="s">
        <v>241</v>
      </c>
      <c r="JV71" s="2" t="s">
        <v>229</v>
      </c>
      <c r="JW71" s="4"/>
      <c r="JX71" s="8"/>
      <c r="JY71" s="4"/>
      <c r="JZ71" s="8"/>
      <c r="KA71" s="7"/>
      <c r="KB71" s="7"/>
      <c r="KC71" s="2" t="s">
        <v>239</v>
      </c>
      <c r="KD71" s="2" t="s">
        <v>226</v>
      </c>
      <c r="KE71" s="2" t="s">
        <v>270</v>
      </c>
      <c r="KF71" s="2" t="s">
        <v>1224</v>
      </c>
      <c r="KG71" s="2" t="s">
        <v>241</v>
      </c>
      <c r="KH71" s="2" t="s">
        <v>229</v>
      </c>
      <c r="KI71" s="4"/>
      <c r="KJ71" s="8"/>
      <c r="KK71" s="4"/>
      <c r="KL71" s="8"/>
      <c r="KM71" s="7"/>
      <c r="KN71" s="7"/>
      <c r="KO71" s="2" t="s">
        <v>278</v>
      </c>
      <c r="KP71" s="2" t="s">
        <v>226</v>
      </c>
      <c r="KQ71" s="2" t="s">
        <v>229</v>
      </c>
      <c r="KR71" s="2" t="s">
        <v>229</v>
      </c>
      <c r="KS71" s="2" t="s">
        <v>241</v>
      </c>
      <c r="KT71" s="2" t="s">
        <v>229</v>
      </c>
      <c r="KU71" s="4"/>
      <c r="KV71" s="8"/>
      <c r="KW71" s="4"/>
      <c r="KX71" s="8"/>
      <c r="KY71" s="7"/>
      <c r="KZ71" s="7"/>
      <c r="LA71" s="2" t="s">
        <v>239</v>
      </c>
      <c r="LB71" s="2" t="s">
        <v>226</v>
      </c>
      <c r="LC71" s="2" t="s">
        <v>1148</v>
      </c>
      <c r="LD71" s="2" t="s">
        <v>1225</v>
      </c>
      <c r="LE71" s="2" t="s">
        <v>241</v>
      </c>
      <c r="LF71" s="2" t="s">
        <v>229</v>
      </c>
      <c r="LG71" s="4"/>
      <c r="LH71" s="8"/>
      <c r="LI71" s="4"/>
      <c r="LJ71" s="8"/>
      <c r="LK71" s="7"/>
      <c r="LL71" s="7"/>
      <c r="LM71" s="2" t="s">
        <v>239</v>
      </c>
      <c r="LN71" s="2" t="s">
        <v>226</v>
      </c>
      <c r="LO71" s="2" t="s">
        <v>335</v>
      </c>
      <c r="LP71" s="2" t="s">
        <v>229</v>
      </c>
      <c r="LQ71" s="2" t="s">
        <v>241</v>
      </c>
      <c r="LR71" s="2" t="s">
        <v>229</v>
      </c>
      <c r="LS71" s="4"/>
      <c r="LT71" s="8"/>
      <c r="LU71" s="4"/>
      <c r="LV71" s="8"/>
      <c r="LW71" s="7"/>
      <c r="LX71" s="7"/>
      <c r="LY71" s="2" t="s">
        <v>239</v>
      </c>
      <c r="LZ71" s="2" t="s">
        <v>275</v>
      </c>
      <c r="MA71" s="2" t="s">
        <v>1226</v>
      </c>
      <c r="MB71" s="2" t="s">
        <v>1227</v>
      </c>
      <c r="MC71" s="2" t="s">
        <v>241</v>
      </c>
      <c r="MD71" s="2" t="s">
        <v>229</v>
      </c>
      <c r="ME71" s="4"/>
      <c r="MF71" s="8"/>
      <c r="MG71" s="4"/>
      <c r="MH71" s="8"/>
      <c r="MI71" s="7"/>
      <c r="MJ71" s="7"/>
      <c r="MK71" s="2" t="s">
        <v>278</v>
      </c>
      <c r="ML71" s="2" t="s">
        <v>226</v>
      </c>
      <c r="MM71" s="2" t="s">
        <v>229</v>
      </c>
      <c r="MN71" s="2" t="s">
        <v>229</v>
      </c>
      <c r="MO71" s="2" t="s">
        <v>241</v>
      </c>
      <c r="MP71" s="2" t="s">
        <v>229</v>
      </c>
      <c r="MQ71" s="4"/>
      <c r="MR71" s="8"/>
      <c r="MS71" s="4"/>
      <c r="MT71" s="8"/>
      <c r="MU71" s="7"/>
      <c r="MV71" s="7"/>
      <c r="MW71" s="2" t="s">
        <v>239</v>
      </c>
      <c r="MX71" s="2" t="s">
        <v>226</v>
      </c>
      <c r="MY71" s="2" t="s">
        <v>866</v>
      </c>
      <c r="MZ71" s="2" t="s">
        <v>376</v>
      </c>
      <c r="NA71" s="2" t="s">
        <v>241</v>
      </c>
      <c r="NB71" s="2" t="s">
        <v>229</v>
      </c>
      <c r="NC71" s="4"/>
      <c r="ND71" s="8"/>
      <c r="NE71" s="4">
        <v>1</v>
      </c>
      <c r="NF71" s="8">
        <v>44.01</v>
      </c>
      <c r="NG71" s="7">
        <v>-1</v>
      </c>
      <c r="NH71" s="7">
        <v>-1</v>
      </c>
      <c r="NI71" s="2" t="s">
        <v>239</v>
      </c>
      <c r="NJ71" s="2" t="s">
        <v>260</v>
      </c>
      <c r="NK71" s="2" t="s">
        <v>1165</v>
      </c>
      <c r="NL71" s="2" t="s">
        <v>1228</v>
      </c>
      <c r="NM71" s="2" t="s">
        <v>241</v>
      </c>
      <c r="NN71" s="2" t="s">
        <v>229</v>
      </c>
      <c r="NO71" s="4"/>
      <c r="NP71" s="8"/>
      <c r="NQ71" s="4"/>
      <c r="NR71" s="8"/>
      <c r="NS71" s="7"/>
      <c r="NT71" s="7"/>
      <c r="NU71" s="2" t="s">
        <v>266</v>
      </c>
      <c r="NV71" s="2" t="s">
        <v>226</v>
      </c>
      <c r="NW71" s="2" t="s">
        <v>229</v>
      </c>
      <c r="NX71" s="2" t="s">
        <v>229</v>
      </c>
      <c r="NY71" s="2" t="s">
        <v>241</v>
      </c>
      <c r="NZ71" s="2" t="s">
        <v>229</v>
      </c>
      <c r="OA71" s="4"/>
      <c r="OB71" s="8"/>
      <c r="OC71" s="4"/>
      <c r="OD71" s="8"/>
      <c r="OE71" s="7"/>
      <c r="OF71" s="7"/>
      <c r="OG71" s="2" t="s">
        <v>239</v>
      </c>
      <c r="OH71" s="2" t="s">
        <v>226</v>
      </c>
      <c r="OI71" s="2" t="s">
        <v>229</v>
      </c>
      <c r="OJ71" s="2" t="s">
        <v>229</v>
      </c>
      <c r="OK71" s="2" t="s">
        <v>241</v>
      </c>
      <c r="OL71" s="2" t="s">
        <v>229</v>
      </c>
      <c r="OM71" s="4"/>
      <c r="ON71" s="8"/>
      <c r="OO71" s="4"/>
      <c r="OP71" s="8"/>
      <c r="OQ71" s="7"/>
      <c r="OR71" s="7"/>
      <c r="OS71" s="2" t="s">
        <v>229</v>
      </c>
      <c r="OT71" s="2" t="s">
        <v>229</v>
      </c>
      <c r="OU71" s="2" t="s">
        <v>229</v>
      </c>
      <c r="OV71" s="2" t="s">
        <v>229</v>
      </c>
      <c r="OW71" s="2" t="s">
        <v>229</v>
      </c>
      <c r="OX71" s="2" t="s">
        <v>229</v>
      </c>
      <c r="OY71" s="4"/>
      <c r="OZ71" s="8"/>
      <c r="PA71" s="4"/>
      <c r="PB71" s="8"/>
      <c r="PC71" s="7"/>
      <c r="PD71" s="7"/>
      <c r="PE71" s="2" t="s">
        <v>229</v>
      </c>
      <c r="PF71" s="2" t="s">
        <v>229</v>
      </c>
      <c r="PG71" s="2" t="s">
        <v>229</v>
      </c>
      <c r="PH71" s="2" t="s">
        <v>229</v>
      </c>
      <c r="PI71" s="2" t="s">
        <v>229</v>
      </c>
      <c r="PJ71" s="2" t="s">
        <v>229</v>
      </c>
      <c r="PK71" s="4"/>
      <c r="PL71" s="8"/>
      <c r="PM71" s="4"/>
      <c r="PN71" s="8"/>
      <c r="PO71" s="7"/>
      <c r="PP71" s="7"/>
      <c r="PQ71" s="2" t="s">
        <v>239</v>
      </c>
      <c r="PR71" s="2" t="s">
        <v>275</v>
      </c>
      <c r="PS71" s="2" t="s">
        <v>1166</v>
      </c>
      <c r="PT71" s="2" t="s">
        <v>1229</v>
      </c>
      <c r="PU71" s="2" t="s">
        <v>241</v>
      </c>
      <c r="PV71" s="2" t="s">
        <v>229</v>
      </c>
      <c r="PW71" s="4"/>
      <c r="PX71" s="8"/>
      <c r="PY71" s="4"/>
      <c r="PZ71" s="8"/>
      <c r="QA71" s="7"/>
      <c r="QB71" s="7"/>
      <c r="QC71" s="2" t="s">
        <v>281</v>
      </c>
      <c r="QD71" s="2" t="s">
        <v>226</v>
      </c>
      <c r="QE71" s="2" t="s">
        <v>229</v>
      </c>
      <c r="QF71" s="2" t="s">
        <v>229</v>
      </c>
      <c r="QG71" s="2" t="s">
        <v>241</v>
      </c>
      <c r="QH71" s="2" t="s">
        <v>229</v>
      </c>
      <c r="QI71" s="4"/>
      <c r="QJ71" s="8"/>
      <c r="QK71" s="4"/>
      <c r="QL71" s="8"/>
      <c r="QM71" s="7"/>
      <c r="QN71" s="7"/>
      <c r="QO71" s="2" t="s">
        <v>229</v>
      </c>
      <c r="QP71" s="2" t="s">
        <v>229</v>
      </c>
      <c r="QQ71" s="2" t="s">
        <v>229</v>
      </c>
      <c r="QR71" s="2" t="s">
        <v>229</v>
      </c>
      <c r="QS71" s="2" t="s">
        <v>229</v>
      </c>
      <c r="QT71" s="2" t="s">
        <v>229</v>
      </c>
      <c r="QU71" s="4"/>
      <c r="QV71" s="8"/>
      <c r="QW71" s="4"/>
      <c r="QX71" s="8"/>
      <c r="QY71" s="7"/>
      <c r="QZ71" s="7"/>
      <c r="RA71" s="2" t="s">
        <v>281</v>
      </c>
      <c r="RB71" s="2" t="s">
        <v>226</v>
      </c>
      <c r="RC71" s="2" t="s">
        <v>728</v>
      </c>
      <c r="RD71" s="2" t="s">
        <v>229</v>
      </c>
      <c r="RE71" s="2" t="s">
        <v>241</v>
      </c>
      <c r="RF71" s="2" t="s">
        <v>229</v>
      </c>
      <c r="RG71" s="4"/>
      <c r="RH71" s="8"/>
      <c r="RI71" s="4"/>
      <c r="RJ71" s="8"/>
      <c r="RK71" s="7"/>
      <c r="RL71" s="7"/>
      <c r="RM71" s="2" t="s">
        <v>229</v>
      </c>
      <c r="RN71" s="2" t="s">
        <v>229</v>
      </c>
      <c r="RO71" s="2" t="s">
        <v>229</v>
      </c>
      <c r="RP71" s="2" t="s">
        <v>229</v>
      </c>
      <c r="RQ71" s="2" t="s">
        <v>229</v>
      </c>
      <c r="RR71" s="2" t="s">
        <v>229</v>
      </c>
      <c r="RS71" s="4"/>
      <c r="RT71" s="8"/>
      <c r="RU71" s="4"/>
      <c r="RV71" s="8"/>
      <c r="RW71" s="7"/>
      <c r="RX71" s="7"/>
      <c r="RY71" s="2" t="s">
        <v>239</v>
      </c>
      <c r="RZ71" s="2" t="s">
        <v>275</v>
      </c>
      <c r="SA71" s="2" t="s">
        <v>800</v>
      </c>
      <c r="SB71" s="2" t="s">
        <v>1217</v>
      </c>
      <c r="SC71" s="2" t="s">
        <v>241</v>
      </c>
      <c r="SD71" s="2" t="s">
        <v>229</v>
      </c>
      <c r="SE71" s="4">
        <v>874</v>
      </c>
      <c r="SF71" s="4"/>
      <c r="SG71" s="4"/>
      <c r="SH71" s="4"/>
      <c r="SI71" s="4"/>
      <c r="SJ71" s="4"/>
      <c r="SK71" s="4"/>
      <c r="SL71" s="4"/>
      <c r="SM71" s="4">
        <v>1</v>
      </c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>
        <v>290</v>
      </c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>
        <v>240</v>
      </c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>
        <v>330</v>
      </c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>
        <v>140</v>
      </c>
    </row>
    <row r="72">
      <c r="A72" s="2" t="s">
        <v>1230</v>
      </c>
      <c r="B72" s="2" t="s">
        <v>216</v>
      </c>
      <c r="C72" s="2" t="s">
        <v>217</v>
      </c>
      <c r="D72" s="2" t="s">
        <v>218</v>
      </c>
      <c r="E72" s="2" t="s">
        <v>219</v>
      </c>
      <c r="F72" s="2" t="s">
        <v>1136</v>
      </c>
      <c r="G72" s="2" t="s">
        <v>1137</v>
      </c>
      <c r="H72" s="2" t="s">
        <v>1138</v>
      </c>
      <c r="I72" s="2" t="s">
        <v>1139</v>
      </c>
      <c r="J72" s="2" t="s">
        <v>312</v>
      </c>
      <c r="K72" s="2" t="s">
        <v>617</v>
      </c>
      <c r="L72" s="3">
        <v>41.12</v>
      </c>
      <c r="M72" s="3">
        <v>43.18</v>
      </c>
      <c r="N72" s="3">
        <v>84.99</v>
      </c>
      <c r="O72" s="2" t="s">
        <v>226</v>
      </c>
      <c r="P72" s="2" t="s">
        <v>528</v>
      </c>
      <c r="Q72" s="2" t="s">
        <v>228</v>
      </c>
      <c r="R72" s="2" t="s">
        <v>229</v>
      </c>
      <c r="S72" s="2" t="s">
        <v>1198</v>
      </c>
      <c r="T72" s="2" t="s">
        <v>684</v>
      </c>
      <c r="U72" s="2" t="s">
        <v>733</v>
      </c>
      <c r="V72" s="2" t="s">
        <v>1142</v>
      </c>
      <c r="W72" s="2" t="s">
        <v>1009</v>
      </c>
      <c r="X72" s="2" t="s">
        <v>1143</v>
      </c>
      <c r="Y72" s="2" t="s">
        <v>1144</v>
      </c>
      <c r="Z72" s="4">
        <v>823</v>
      </c>
      <c r="AA72" s="4">
        <f>=ROUNDDOWN(58.7857142857143,0)</f>
      </c>
      <c r="AB72" s="5">
        <v>14</v>
      </c>
      <c r="AC72" s="2" t="s">
        <v>1199</v>
      </c>
      <c r="AD72" s="4">
        <v>120</v>
      </c>
      <c r="AE72" s="4">
        <v>490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>
        <v>10</v>
      </c>
      <c r="AQ72" s="8">
        <v>414.82</v>
      </c>
      <c r="AR72" s="4">
        <v>16</v>
      </c>
      <c r="AS72" s="8">
        <v>790.58</v>
      </c>
      <c r="AT72" s="7">
        <v>-0.375</v>
      </c>
      <c r="AU72" s="7">
        <v>-0.4753</v>
      </c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>
        <v>0.415</v>
      </c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 t="s">
        <v>229</v>
      </c>
      <c r="BJ72" s="4">
        <v>10</v>
      </c>
      <c r="BK72" s="8">
        <v>414.82</v>
      </c>
      <c r="BL72" s="2" t="s">
        <v>1231</v>
      </c>
      <c r="BM72" s="7">
        <v>1</v>
      </c>
      <c r="BN72" s="7">
        <v>1</v>
      </c>
      <c r="BO72" s="4">
        <v>2</v>
      </c>
      <c r="BP72" s="8">
        <v>102.3</v>
      </c>
      <c r="BQ72" s="4">
        <v>6</v>
      </c>
      <c r="BR72" s="8">
        <v>306.9</v>
      </c>
      <c r="BS72" s="7">
        <v>-0.6667</v>
      </c>
      <c r="BT72" s="7">
        <v>-0.6667</v>
      </c>
      <c r="BU72" s="2" t="s">
        <v>239</v>
      </c>
      <c r="BV72" s="2" t="s">
        <v>226</v>
      </c>
      <c r="BW72" s="2" t="s">
        <v>229</v>
      </c>
      <c r="BX72" s="2" t="s">
        <v>1232</v>
      </c>
      <c r="BY72" s="2" t="s">
        <v>241</v>
      </c>
      <c r="BZ72" s="2" t="s">
        <v>229</v>
      </c>
      <c r="CA72" s="4"/>
      <c r="CB72" s="8"/>
      <c r="CC72" s="4">
        <v>1</v>
      </c>
      <c r="CD72" s="8">
        <v>52.89</v>
      </c>
      <c r="CE72" s="7">
        <v>-1</v>
      </c>
      <c r="CF72" s="7">
        <v>-1</v>
      </c>
      <c r="CG72" s="2" t="s">
        <v>239</v>
      </c>
      <c r="CH72" s="2" t="s">
        <v>226</v>
      </c>
      <c r="CI72" s="2" t="s">
        <v>1148</v>
      </c>
      <c r="CJ72" s="2" t="s">
        <v>1233</v>
      </c>
      <c r="CK72" s="2" t="s">
        <v>241</v>
      </c>
      <c r="CL72" s="2" t="s">
        <v>229</v>
      </c>
      <c r="CM72" s="4">
        <v>3</v>
      </c>
      <c r="CN72" s="8">
        <v>146.31</v>
      </c>
      <c r="CO72" s="4">
        <v>5</v>
      </c>
      <c r="CP72" s="8">
        <v>243.85</v>
      </c>
      <c r="CQ72" s="7">
        <v>-0.4</v>
      </c>
      <c r="CR72" s="7">
        <v>-0.4</v>
      </c>
      <c r="CS72" s="2" t="s">
        <v>239</v>
      </c>
      <c r="CT72" s="2" t="s">
        <v>226</v>
      </c>
      <c r="CU72" s="2" t="s">
        <v>1148</v>
      </c>
      <c r="CV72" s="2" t="s">
        <v>1183</v>
      </c>
      <c r="CW72" s="2" t="s">
        <v>241</v>
      </c>
      <c r="CX72" s="2" t="s">
        <v>229</v>
      </c>
      <c r="CY72" s="4">
        <v>1</v>
      </c>
      <c r="CZ72" s="8">
        <v>40.6</v>
      </c>
      <c r="DA72" s="4">
        <v>1</v>
      </c>
      <c r="DB72" s="8">
        <v>38.22</v>
      </c>
      <c r="DC72" s="7"/>
      <c r="DD72" s="7">
        <v>0.0623</v>
      </c>
      <c r="DE72" s="2" t="s">
        <v>239</v>
      </c>
      <c r="DF72" s="2" t="s">
        <v>226</v>
      </c>
      <c r="DG72" s="2" t="s">
        <v>1148</v>
      </c>
      <c r="DH72" s="2" t="s">
        <v>1155</v>
      </c>
      <c r="DI72" s="2" t="s">
        <v>241</v>
      </c>
      <c r="DJ72" s="2" t="s">
        <v>229</v>
      </c>
      <c r="DK72" s="4"/>
      <c r="DL72" s="8"/>
      <c r="DM72" s="4">
        <v>1</v>
      </c>
      <c r="DN72" s="8">
        <v>47.98</v>
      </c>
      <c r="DO72" s="7">
        <v>-1</v>
      </c>
      <c r="DP72" s="7">
        <v>-1</v>
      </c>
      <c r="DQ72" s="2" t="s">
        <v>239</v>
      </c>
      <c r="DR72" s="2" t="s">
        <v>226</v>
      </c>
      <c r="DS72" s="2" t="s">
        <v>1148</v>
      </c>
      <c r="DT72" s="2" t="s">
        <v>1234</v>
      </c>
      <c r="DU72" s="2" t="s">
        <v>241</v>
      </c>
      <c r="DV72" s="2" t="s">
        <v>229</v>
      </c>
      <c r="DW72" s="4">
        <v>1</v>
      </c>
      <c r="DX72" s="8">
        <v>46</v>
      </c>
      <c r="DY72" s="4"/>
      <c r="DZ72" s="8"/>
      <c r="EA72" s="7"/>
      <c r="EB72" s="7"/>
      <c r="EC72" s="2" t="s">
        <v>239</v>
      </c>
      <c r="ED72" s="2" t="s">
        <v>226</v>
      </c>
      <c r="EE72" s="2" t="s">
        <v>1153</v>
      </c>
      <c r="EF72" s="2" t="s">
        <v>1235</v>
      </c>
      <c r="EG72" s="2" t="s">
        <v>241</v>
      </c>
      <c r="EH72" s="2" t="s">
        <v>229</v>
      </c>
      <c r="EI72" s="4">
        <v>1</v>
      </c>
      <c r="EJ72" s="8">
        <v>42.81</v>
      </c>
      <c r="EK72" s="4">
        <v>1</v>
      </c>
      <c r="EL72" s="8">
        <v>50.37</v>
      </c>
      <c r="EM72" s="7"/>
      <c r="EN72" s="7">
        <v>-0.1501</v>
      </c>
      <c r="EO72" s="2" t="s">
        <v>239</v>
      </c>
      <c r="EP72" s="2" t="s">
        <v>226</v>
      </c>
      <c r="EQ72" s="2" t="s">
        <v>1148</v>
      </c>
      <c r="ER72" s="2" t="s">
        <v>1151</v>
      </c>
      <c r="ES72" s="2" t="s">
        <v>241</v>
      </c>
      <c r="ET72" s="2" t="s">
        <v>229</v>
      </c>
      <c r="EU72" s="4"/>
      <c r="EV72" s="8"/>
      <c r="EW72" s="4"/>
      <c r="EX72" s="8"/>
      <c r="EY72" s="7"/>
      <c r="EZ72" s="7"/>
      <c r="FA72" s="2" t="s">
        <v>239</v>
      </c>
      <c r="FB72" s="2" t="s">
        <v>226</v>
      </c>
      <c r="FC72" s="2" t="s">
        <v>1148</v>
      </c>
      <c r="FD72" s="2" t="s">
        <v>1156</v>
      </c>
      <c r="FE72" s="2" t="s">
        <v>241</v>
      </c>
      <c r="FF72" s="2" t="s">
        <v>229</v>
      </c>
      <c r="FG72" s="4"/>
      <c r="FH72" s="8"/>
      <c r="FI72" s="4"/>
      <c r="FJ72" s="8"/>
      <c r="FK72" s="7"/>
      <c r="FL72" s="7"/>
      <c r="FM72" s="2" t="s">
        <v>239</v>
      </c>
      <c r="FN72" s="2" t="s">
        <v>226</v>
      </c>
      <c r="FO72" s="2" t="s">
        <v>1148</v>
      </c>
      <c r="FP72" s="2" t="s">
        <v>1156</v>
      </c>
      <c r="FQ72" s="2" t="s">
        <v>241</v>
      </c>
      <c r="FR72" s="2" t="s">
        <v>229</v>
      </c>
      <c r="FS72" s="4">
        <v>2</v>
      </c>
      <c r="FT72" s="8">
        <v>36.8</v>
      </c>
      <c r="FU72" s="4"/>
      <c r="FV72" s="8"/>
      <c r="FW72" s="7"/>
      <c r="FX72" s="7"/>
      <c r="FY72" s="2" t="s">
        <v>239</v>
      </c>
      <c r="FZ72" s="2" t="s">
        <v>226</v>
      </c>
      <c r="GA72" s="2" t="s">
        <v>327</v>
      </c>
      <c r="GB72" s="2" t="s">
        <v>1236</v>
      </c>
      <c r="GC72" s="2" t="s">
        <v>241</v>
      </c>
      <c r="GD72" s="2" t="s">
        <v>229</v>
      </c>
      <c r="GE72" s="4"/>
      <c r="GF72" s="8"/>
      <c r="GG72" s="4"/>
      <c r="GH72" s="8"/>
      <c r="GI72" s="7"/>
      <c r="GJ72" s="7"/>
      <c r="GK72" s="2" t="s">
        <v>714</v>
      </c>
      <c r="GL72" s="2" t="s">
        <v>275</v>
      </c>
      <c r="GM72" s="2" t="s">
        <v>1148</v>
      </c>
      <c r="GN72" s="2" t="s">
        <v>1157</v>
      </c>
      <c r="GO72" s="2" t="s">
        <v>241</v>
      </c>
      <c r="GP72" s="2" t="s">
        <v>229</v>
      </c>
      <c r="GQ72" s="4"/>
      <c r="GR72" s="8"/>
      <c r="GS72" s="4"/>
      <c r="GT72" s="8"/>
      <c r="GU72" s="7"/>
      <c r="GV72" s="7"/>
      <c r="GW72" s="2" t="s">
        <v>239</v>
      </c>
      <c r="GX72" s="2" t="s">
        <v>226</v>
      </c>
      <c r="GY72" s="2" t="s">
        <v>709</v>
      </c>
      <c r="GZ72" s="2" t="s">
        <v>1237</v>
      </c>
      <c r="HA72" s="2" t="s">
        <v>241</v>
      </c>
      <c r="HB72" s="2" t="s">
        <v>229</v>
      </c>
      <c r="HC72" s="4"/>
      <c r="HD72" s="8"/>
      <c r="HE72" s="4"/>
      <c r="HF72" s="8"/>
      <c r="HG72" s="7"/>
      <c r="HH72" s="7"/>
      <c r="HI72" s="2" t="s">
        <v>714</v>
      </c>
      <c r="HJ72" s="2" t="s">
        <v>275</v>
      </c>
      <c r="HK72" s="2" t="s">
        <v>1148</v>
      </c>
      <c r="HL72" s="2" t="s">
        <v>1238</v>
      </c>
      <c r="HM72" s="2" t="s">
        <v>241</v>
      </c>
      <c r="HN72" s="2" t="s">
        <v>263</v>
      </c>
      <c r="HO72" s="4"/>
      <c r="HP72" s="8"/>
      <c r="HQ72" s="4"/>
      <c r="HR72" s="8"/>
      <c r="HS72" s="7"/>
      <c r="HT72" s="7"/>
      <c r="HU72" s="2" t="s">
        <v>239</v>
      </c>
      <c r="HV72" s="2" t="s">
        <v>226</v>
      </c>
      <c r="HW72" s="2" t="s">
        <v>712</v>
      </c>
      <c r="HX72" s="2" t="s">
        <v>764</v>
      </c>
      <c r="HY72" s="2" t="s">
        <v>241</v>
      </c>
      <c r="HZ72" s="2" t="s">
        <v>229</v>
      </c>
      <c r="IA72" s="4"/>
      <c r="IB72" s="8"/>
      <c r="IC72" s="4"/>
      <c r="ID72" s="8"/>
      <c r="IE72" s="7"/>
      <c r="IF72" s="7"/>
      <c r="IG72" s="2" t="s">
        <v>266</v>
      </c>
      <c r="IH72" s="2" t="s">
        <v>226</v>
      </c>
      <c r="II72" s="2" t="s">
        <v>952</v>
      </c>
      <c r="IJ72" s="2" t="s">
        <v>229</v>
      </c>
      <c r="IK72" s="2" t="s">
        <v>241</v>
      </c>
      <c r="IL72" s="2" t="s">
        <v>229</v>
      </c>
      <c r="IM72" s="4"/>
      <c r="IN72" s="8"/>
      <c r="IO72" s="4"/>
      <c r="IP72" s="8"/>
      <c r="IQ72" s="7"/>
      <c r="IR72" s="7"/>
      <c r="IS72" s="2" t="s">
        <v>267</v>
      </c>
      <c r="IT72" s="2" t="s">
        <v>226</v>
      </c>
      <c r="IU72" s="2" t="s">
        <v>229</v>
      </c>
      <c r="IV72" s="2" t="s">
        <v>229</v>
      </c>
      <c r="IW72" s="2" t="s">
        <v>241</v>
      </c>
      <c r="IX72" s="2" t="s">
        <v>229</v>
      </c>
      <c r="IY72" s="4"/>
      <c r="IZ72" s="8"/>
      <c r="JA72" s="4"/>
      <c r="JB72" s="8"/>
      <c r="JC72" s="7"/>
      <c r="JD72" s="7"/>
      <c r="JE72" s="2" t="s">
        <v>239</v>
      </c>
      <c r="JF72" s="2" t="s">
        <v>226</v>
      </c>
      <c r="JG72" s="2" t="s">
        <v>268</v>
      </c>
      <c r="JH72" s="2" t="s">
        <v>229</v>
      </c>
      <c r="JI72" s="2" t="s">
        <v>241</v>
      </c>
      <c r="JJ72" s="2" t="s">
        <v>229</v>
      </c>
      <c r="JK72" s="4"/>
      <c r="JL72" s="8"/>
      <c r="JM72" s="4">
        <v>1</v>
      </c>
      <c r="JN72" s="8">
        <v>50.37</v>
      </c>
      <c r="JO72" s="7">
        <v>-1</v>
      </c>
      <c r="JP72" s="7">
        <v>-1</v>
      </c>
      <c r="JQ72" s="2" t="s">
        <v>239</v>
      </c>
      <c r="JR72" s="2" t="s">
        <v>226</v>
      </c>
      <c r="JS72" s="2" t="s">
        <v>1083</v>
      </c>
      <c r="JT72" s="2" t="s">
        <v>620</v>
      </c>
      <c r="JU72" s="2" t="s">
        <v>241</v>
      </c>
      <c r="JV72" s="2" t="s">
        <v>229</v>
      </c>
      <c r="JW72" s="4"/>
      <c r="JX72" s="8"/>
      <c r="JY72" s="4"/>
      <c r="JZ72" s="8"/>
      <c r="KA72" s="7"/>
      <c r="KB72" s="7"/>
      <c r="KC72" s="2" t="s">
        <v>239</v>
      </c>
      <c r="KD72" s="2" t="s">
        <v>226</v>
      </c>
      <c r="KE72" s="2" t="s">
        <v>1239</v>
      </c>
      <c r="KF72" s="2" t="s">
        <v>957</v>
      </c>
      <c r="KG72" s="2" t="s">
        <v>241</v>
      </c>
      <c r="KH72" s="2" t="s">
        <v>229</v>
      </c>
      <c r="KI72" s="4"/>
      <c r="KJ72" s="8"/>
      <c r="KK72" s="4"/>
      <c r="KL72" s="8"/>
      <c r="KM72" s="7"/>
      <c r="KN72" s="7"/>
      <c r="KO72" s="2" t="s">
        <v>278</v>
      </c>
      <c r="KP72" s="2" t="s">
        <v>226</v>
      </c>
      <c r="KQ72" s="2" t="s">
        <v>229</v>
      </c>
      <c r="KR72" s="2" t="s">
        <v>229</v>
      </c>
      <c r="KS72" s="2" t="s">
        <v>241</v>
      </c>
      <c r="KT72" s="2" t="s">
        <v>229</v>
      </c>
      <c r="KU72" s="4"/>
      <c r="KV72" s="8"/>
      <c r="KW72" s="4"/>
      <c r="KX72" s="8"/>
      <c r="KY72" s="7"/>
      <c r="KZ72" s="7"/>
      <c r="LA72" s="2" t="s">
        <v>239</v>
      </c>
      <c r="LB72" s="2" t="s">
        <v>226</v>
      </c>
      <c r="LC72" s="2" t="s">
        <v>1148</v>
      </c>
      <c r="LD72" s="2" t="s">
        <v>1240</v>
      </c>
      <c r="LE72" s="2" t="s">
        <v>241</v>
      </c>
      <c r="LF72" s="2" t="s">
        <v>229</v>
      </c>
      <c r="LG72" s="4"/>
      <c r="LH72" s="8"/>
      <c r="LI72" s="4"/>
      <c r="LJ72" s="8"/>
      <c r="LK72" s="7"/>
      <c r="LL72" s="7"/>
      <c r="LM72" s="2" t="s">
        <v>239</v>
      </c>
      <c r="LN72" s="2" t="s">
        <v>226</v>
      </c>
      <c r="LO72" s="2" t="s">
        <v>335</v>
      </c>
      <c r="LP72" s="2" t="s">
        <v>229</v>
      </c>
      <c r="LQ72" s="2" t="s">
        <v>241</v>
      </c>
      <c r="LR72" s="2" t="s">
        <v>229</v>
      </c>
      <c r="LS72" s="4"/>
      <c r="LT72" s="8"/>
      <c r="LU72" s="4"/>
      <c r="LV72" s="8"/>
      <c r="LW72" s="7"/>
      <c r="LX72" s="7"/>
      <c r="LY72" s="2" t="s">
        <v>239</v>
      </c>
      <c r="LZ72" s="2" t="s">
        <v>275</v>
      </c>
      <c r="MA72" s="2" t="s">
        <v>1154</v>
      </c>
      <c r="MB72" s="2" t="s">
        <v>762</v>
      </c>
      <c r="MC72" s="2" t="s">
        <v>241</v>
      </c>
      <c r="MD72" s="2" t="s">
        <v>229</v>
      </c>
      <c r="ME72" s="4"/>
      <c r="MF72" s="8"/>
      <c r="MG72" s="4"/>
      <c r="MH72" s="8"/>
      <c r="MI72" s="7"/>
      <c r="MJ72" s="7"/>
      <c r="MK72" s="2" t="s">
        <v>278</v>
      </c>
      <c r="ML72" s="2" t="s">
        <v>226</v>
      </c>
      <c r="MM72" s="2" t="s">
        <v>229</v>
      </c>
      <c r="MN72" s="2" t="s">
        <v>229</v>
      </c>
      <c r="MO72" s="2" t="s">
        <v>241</v>
      </c>
      <c r="MP72" s="2" t="s">
        <v>229</v>
      </c>
      <c r="MQ72" s="4"/>
      <c r="MR72" s="8"/>
      <c r="MS72" s="4"/>
      <c r="MT72" s="8"/>
      <c r="MU72" s="7"/>
      <c r="MV72" s="7"/>
      <c r="MW72" s="2" t="s">
        <v>239</v>
      </c>
      <c r="MX72" s="2" t="s">
        <v>226</v>
      </c>
      <c r="MY72" s="2" t="s">
        <v>866</v>
      </c>
      <c r="MZ72" s="2" t="s">
        <v>229</v>
      </c>
      <c r="NA72" s="2" t="s">
        <v>241</v>
      </c>
      <c r="NB72" s="2" t="s">
        <v>229</v>
      </c>
      <c r="NC72" s="4"/>
      <c r="ND72" s="8"/>
      <c r="NE72" s="4"/>
      <c r="NF72" s="8"/>
      <c r="NG72" s="7"/>
      <c r="NH72" s="7"/>
      <c r="NI72" s="2" t="s">
        <v>239</v>
      </c>
      <c r="NJ72" s="2" t="s">
        <v>260</v>
      </c>
      <c r="NK72" s="2" t="s">
        <v>1165</v>
      </c>
      <c r="NL72" s="2" t="s">
        <v>1241</v>
      </c>
      <c r="NM72" s="2" t="s">
        <v>241</v>
      </c>
      <c r="NN72" s="2" t="s">
        <v>229</v>
      </c>
      <c r="NO72" s="4"/>
      <c r="NP72" s="8"/>
      <c r="NQ72" s="4"/>
      <c r="NR72" s="8"/>
      <c r="NS72" s="7"/>
      <c r="NT72" s="7"/>
      <c r="NU72" s="2" t="s">
        <v>266</v>
      </c>
      <c r="NV72" s="2" t="s">
        <v>226</v>
      </c>
      <c r="NW72" s="2" t="s">
        <v>229</v>
      </c>
      <c r="NX72" s="2" t="s">
        <v>229</v>
      </c>
      <c r="NY72" s="2" t="s">
        <v>241</v>
      </c>
      <c r="NZ72" s="2" t="s">
        <v>229</v>
      </c>
      <c r="OA72" s="4"/>
      <c r="OB72" s="8"/>
      <c r="OC72" s="4"/>
      <c r="OD72" s="8"/>
      <c r="OE72" s="7"/>
      <c r="OF72" s="7"/>
      <c r="OG72" s="2" t="s">
        <v>239</v>
      </c>
      <c r="OH72" s="2" t="s">
        <v>226</v>
      </c>
      <c r="OI72" s="2" t="s">
        <v>229</v>
      </c>
      <c r="OJ72" s="2" t="s">
        <v>229</v>
      </c>
      <c r="OK72" s="2" t="s">
        <v>241</v>
      </c>
      <c r="OL72" s="2" t="s">
        <v>229</v>
      </c>
      <c r="OM72" s="4"/>
      <c r="ON72" s="8"/>
      <c r="OO72" s="4"/>
      <c r="OP72" s="8"/>
      <c r="OQ72" s="7"/>
      <c r="OR72" s="7"/>
      <c r="OS72" s="2" t="s">
        <v>229</v>
      </c>
      <c r="OT72" s="2" t="s">
        <v>229</v>
      </c>
      <c r="OU72" s="2" t="s">
        <v>229</v>
      </c>
      <c r="OV72" s="2" t="s">
        <v>229</v>
      </c>
      <c r="OW72" s="2" t="s">
        <v>229</v>
      </c>
      <c r="OX72" s="2" t="s">
        <v>229</v>
      </c>
      <c r="OY72" s="4"/>
      <c r="OZ72" s="8"/>
      <c r="PA72" s="4"/>
      <c r="PB72" s="8"/>
      <c r="PC72" s="7"/>
      <c r="PD72" s="7"/>
      <c r="PE72" s="2" t="s">
        <v>229</v>
      </c>
      <c r="PF72" s="2" t="s">
        <v>229</v>
      </c>
      <c r="PG72" s="2" t="s">
        <v>229</v>
      </c>
      <c r="PH72" s="2" t="s">
        <v>229</v>
      </c>
      <c r="PI72" s="2" t="s">
        <v>229</v>
      </c>
      <c r="PJ72" s="2" t="s">
        <v>229</v>
      </c>
      <c r="PK72" s="4"/>
      <c r="PL72" s="8"/>
      <c r="PM72" s="4"/>
      <c r="PN72" s="8"/>
      <c r="PO72" s="7"/>
      <c r="PP72" s="7"/>
      <c r="PQ72" s="2" t="s">
        <v>239</v>
      </c>
      <c r="PR72" s="2" t="s">
        <v>275</v>
      </c>
      <c r="PS72" s="2" t="s">
        <v>1166</v>
      </c>
      <c r="PT72" s="2" t="s">
        <v>1242</v>
      </c>
      <c r="PU72" s="2" t="s">
        <v>241</v>
      </c>
      <c r="PV72" s="2" t="s">
        <v>229</v>
      </c>
      <c r="PW72" s="4"/>
      <c r="PX72" s="8"/>
      <c r="PY72" s="4"/>
      <c r="PZ72" s="8"/>
      <c r="QA72" s="7"/>
      <c r="QB72" s="7"/>
      <c r="QC72" s="2" t="s">
        <v>281</v>
      </c>
      <c r="QD72" s="2" t="s">
        <v>226</v>
      </c>
      <c r="QE72" s="2" t="s">
        <v>229</v>
      </c>
      <c r="QF72" s="2" t="s">
        <v>229</v>
      </c>
      <c r="QG72" s="2" t="s">
        <v>241</v>
      </c>
      <c r="QH72" s="2" t="s">
        <v>229</v>
      </c>
      <c r="QI72" s="4"/>
      <c r="QJ72" s="8"/>
      <c r="QK72" s="4"/>
      <c r="QL72" s="8"/>
      <c r="QM72" s="7"/>
      <c r="QN72" s="7"/>
      <c r="QO72" s="2" t="s">
        <v>229</v>
      </c>
      <c r="QP72" s="2" t="s">
        <v>229</v>
      </c>
      <c r="QQ72" s="2" t="s">
        <v>229</v>
      </c>
      <c r="QR72" s="2" t="s">
        <v>229</v>
      </c>
      <c r="QS72" s="2" t="s">
        <v>229</v>
      </c>
      <c r="QT72" s="2" t="s">
        <v>229</v>
      </c>
      <c r="QU72" s="4"/>
      <c r="QV72" s="8"/>
      <c r="QW72" s="4"/>
      <c r="QX72" s="8"/>
      <c r="QY72" s="7"/>
      <c r="QZ72" s="7"/>
      <c r="RA72" s="2" t="s">
        <v>239</v>
      </c>
      <c r="RB72" s="2" t="s">
        <v>275</v>
      </c>
      <c r="RC72" s="2" t="s">
        <v>728</v>
      </c>
      <c r="RD72" s="2" t="s">
        <v>292</v>
      </c>
      <c r="RE72" s="2" t="s">
        <v>241</v>
      </c>
      <c r="RF72" s="2" t="s">
        <v>229</v>
      </c>
      <c r="RG72" s="4"/>
      <c r="RH72" s="8"/>
      <c r="RI72" s="4"/>
      <c r="RJ72" s="8"/>
      <c r="RK72" s="7"/>
      <c r="RL72" s="7"/>
      <c r="RM72" s="2" t="s">
        <v>229</v>
      </c>
      <c r="RN72" s="2" t="s">
        <v>229</v>
      </c>
      <c r="RO72" s="2" t="s">
        <v>229</v>
      </c>
      <c r="RP72" s="2" t="s">
        <v>229</v>
      </c>
      <c r="RQ72" s="2" t="s">
        <v>229</v>
      </c>
      <c r="RR72" s="2" t="s">
        <v>229</v>
      </c>
      <c r="RS72" s="4"/>
      <c r="RT72" s="8"/>
      <c r="RU72" s="4"/>
      <c r="RV72" s="8"/>
      <c r="RW72" s="7"/>
      <c r="RX72" s="7"/>
      <c r="RY72" s="2" t="s">
        <v>239</v>
      </c>
      <c r="RZ72" s="2" t="s">
        <v>275</v>
      </c>
      <c r="SA72" s="2" t="s">
        <v>800</v>
      </c>
      <c r="SB72" s="2" t="s">
        <v>1243</v>
      </c>
      <c r="SC72" s="2" t="s">
        <v>241</v>
      </c>
      <c r="SD72" s="2" t="s">
        <v>229</v>
      </c>
      <c r="SE72" s="4">
        <v>823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>
        <v>120</v>
      </c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>
        <v>170</v>
      </c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>
        <v>100</v>
      </c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>
        <v>100</v>
      </c>
    </row>
    <row r="73">
      <c r="A73" s="2" t="s">
        <v>1244</v>
      </c>
      <c r="B73" s="2" t="s">
        <v>216</v>
      </c>
      <c r="C73" s="2" t="s">
        <v>217</v>
      </c>
      <c r="D73" s="2" t="s">
        <v>218</v>
      </c>
      <c r="E73" s="2" t="s">
        <v>219</v>
      </c>
      <c r="F73" s="2" t="s">
        <v>1245</v>
      </c>
      <c r="G73" s="2" t="s">
        <v>1246</v>
      </c>
      <c r="H73" s="2" t="s">
        <v>1247</v>
      </c>
      <c r="I73" s="2" t="s">
        <v>1248</v>
      </c>
      <c r="J73" s="2" t="s">
        <v>224</v>
      </c>
      <c r="K73" s="2" t="s">
        <v>1249</v>
      </c>
      <c r="L73" s="3">
        <v>28.98</v>
      </c>
      <c r="M73" s="3">
        <v>30.43</v>
      </c>
      <c r="N73" s="3">
        <v>64.99</v>
      </c>
      <c r="O73" s="2" t="s">
        <v>226</v>
      </c>
      <c r="P73" s="2" t="s">
        <v>618</v>
      </c>
      <c r="Q73" s="2" t="s">
        <v>228</v>
      </c>
      <c r="R73" s="2" t="s">
        <v>229</v>
      </c>
      <c r="S73" s="2" t="s">
        <v>1250</v>
      </c>
      <c r="T73" s="2" t="s">
        <v>684</v>
      </c>
      <c r="U73" s="2" t="s">
        <v>286</v>
      </c>
      <c r="V73" s="2" t="s">
        <v>1142</v>
      </c>
      <c r="W73" s="2" t="s">
        <v>1143</v>
      </c>
      <c r="X73" s="2" t="s">
        <v>1251</v>
      </c>
      <c r="Y73" s="2" t="s">
        <v>1252</v>
      </c>
      <c r="Z73" s="4">
        <v>229</v>
      </c>
      <c r="AA73" s="4">
        <f>=ROUNDDOWN(32.7142857142857,0)</f>
      </c>
      <c r="AB73" s="5">
        <v>7</v>
      </c>
      <c r="AC73" s="2" t="s">
        <v>1253</v>
      </c>
      <c r="AD73" s="4">
        <v>110</v>
      </c>
      <c r="AE73" s="4">
        <v>110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>
        <v>5</v>
      </c>
      <c r="AQ73" s="8">
        <v>162.84</v>
      </c>
      <c r="AR73" s="4">
        <v>21</v>
      </c>
      <c r="AS73" s="8">
        <v>734.46</v>
      </c>
      <c r="AT73" s="7">
        <v>-0.7619</v>
      </c>
      <c r="AU73" s="7">
        <v>-0.7783</v>
      </c>
      <c r="AV73" s="4">
        <v>48</v>
      </c>
      <c r="AW73" s="8">
        <v>1983.89</v>
      </c>
      <c r="AX73" s="4">
        <v>101</v>
      </c>
      <c r="AY73" s="8">
        <v>4332.2</v>
      </c>
      <c r="AZ73" s="7">
        <v>-0.5248</v>
      </c>
      <c r="BA73" s="7">
        <v>-0.5421</v>
      </c>
      <c r="BB73" s="7">
        <v>0.0821</v>
      </c>
      <c r="BC73" s="4">
        <v>48</v>
      </c>
      <c r="BD73" s="8">
        <v>1983.89</v>
      </c>
      <c r="BE73" s="4">
        <v>101</v>
      </c>
      <c r="BF73" s="8">
        <v>4332.2</v>
      </c>
      <c r="BG73" s="7">
        <v>-0.5248</v>
      </c>
      <c r="BH73" s="7">
        <v>-0.5421</v>
      </c>
      <c r="BI73" s="7">
        <v>1</v>
      </c>
      <c r="BJ73" s="4">
        <v>5</v>
      </c>
      <c r="BK73" s="8">
        <v>162.84</v>
      </c>
      <c r="BL73" s="2" t="s">
        <v>1254</v>
      </c>
      <c r="BM73" s="7">
        <v>1</v>
      </c>
      <c r="BN73" s="7">
        <v>1</v>
      </c>
      <c r="BO73" s="4">
        <v>2</v>
      </c>
      <c r="BP73" s="8">
        <v>71.2</v>
      </c>
      <c r="BQ73" s="4">
        <v>16</v>
      </c>
      <c r="BR73" s="8">
        <v>569.6</v>
      </c>
      <c r="BS73" s="7">
        <v>-0.875</v>
      </c>
      <c r="BT73" s="7">
        <v>-0.875</v>
      </c>
      <c r="BU73" s="2" t="s">
        <v>239</v>
      </c>
      <c r="BV73" s="2" t="s">
        <v>226</v>
      </c>
      <c r="BW73" s="2" t="s">
        <v>229</v>
      </c>
      <c r="BX73" s="2" t="s">
        <v>248</v>
      </c>
      <c r="BY73" s="2" t="s">
        <v>241</v>
      </c>
      <c r="BZ73" s="2" t="s">
        <v>229</v>
      </c>
      <c r="CA73" s="4">
        <v>1</v>
      </c>
      <c r="CB73" s="8">
        <v>33.15</v>
      </c>
      <c r="CC73" s="4"/>
      <c r="CD73" s="8"/>
      <c r="CE73" s="7"/>
      <c r="CF73" s="7"/>
      <c r="CG73" s="2" t="s">
        <v>239</v>
      </c>
      <c r="CH73" s="2" t="s">
        <v>226</v>
      </c>
      <c r="CI73" s="2" t="s">
        <v>1255</v>
      </c>
      <c r="CJ73" s="2" t="s">
        <v>741</v>
      </c>
      <c r="CK73" s="2" t="s">
        <v>241</v>
      </c>
      <c r="CL73" s="2" t="s">
        <v>229</v>
      </c>
      <c r="CM73" s="4">
        <v>1</v>
      </c>
      <c r="CN73" s="8">
        <v>30.13</v>
      </c>
      <c r="CO73" s="4"/>
      <c r="CP73" s="8"/>
      <c r="CQ73" s="7"/>
      <c r="CR73" s="7"/>
      <c r="CS73" s="2" t="s">
        <v>239</v>
      </c>
      <c r="CT73" s="2" t="s">
        <v>226</v>
      </c>
      <c r="CU73" s="2" t="s">
        <v>1256</v>
      </c>
      <c r="CV73" s="2" t="s">
        <v>1257</v>
      </c>
      <c r="CW73" s="2" t="s">
        <v>241</v>
      </c>
      <c r="CX73" s="2" t="s">
        <v>229</v>
      </c>
      <c r="CY73" s="4">
        <v>1</v>
      </c>
      <c r="CZ73" s="8">
        <v>28.36</v>
      </c>
      <c r="DA73" s="4">
        <v>2</v>
      </c>
      <c r="DB73" s="8">
        <v>65.44</v>
      </c>
      <c r="DC73" s="7">
        <v>-0.5</v>
      </c>
      <c r="DD73" s="7">
        <v>-0.5666</v>
      </c>
      <c r="DE73" s="2" t="s">
        <v>239</v>
      </c>
      <c r="DF73" s="2" t="s">
        <v>226</v>
      </c>
      <c r="DG73" s="2" t="s">
        <v>1256</v>
      </c>
      <c r="DH73" s="2" t="s">
        <v>1258</v>
      </c>
      <c r="DI73" s="2" t="s">
        <v>241</v>
      </c>
      <c r="DJ73" s="2" t="s">
        <v>229</v>
      </c>
      <c r="DK73" s="4"/>
      <c r="DL73" s="8"/>
      <c r="DM73" s="4">
        <v>1</v>
      </c>
      <c r="DN73" s="8">
        <v>33.8</v>
      </c>
      <c r="DO73" s="7">
        <v>-1</v>
      </c>
      <c r="DP73" s="7">
        <v>-1</v>
      </c>
      <c r="DQ73" s="2" t="s">
        <v>239</v>
      </c>
      <c r="DR73" s="2" t="s">
        <v>226</v>
      </c>
      <c r="DS73" s="2" t="s">
        <v>1259</v>
      </c>
      <c r="DT73" s="2" t="s">
        <v>1014</v>
      </c>
      <c r="DU73" s="2" t="s">
        <v>241</v>
      </c>
      <c r="DV73" s="2" t="s">
        <v>229</v>
      </c>
      <c r="DW73" s="4"/>
      <c r="DX73" s="8"/>
      <c r="DY73" s="4"/>
      <c r="DZ73" s="8"/>
      <c r="EA73" s="7"/>
      <c r="EB73" s="7"/>
      <c r="EC73" s="2" t="s">
        <v>239</v>
      </c>
      <c r="ED73" s="2" t="s">
        <v>226</v>
      </c>
      <c r="EE73" s="2" t="s">
        <v>1260</v>
      </c>
      <c r="EF73" s="2" t="s">
        <v>536</v>
      </c>
      <c r="EG73" s="2" t="s">
        <v>241</v>
      </c>
      <c r="EH73" s="2" t="s">
        <v>229</v>
      </c>
      <c r="EI73" s="4"/>
      <c r="EJ73" s="8"/>
      <c r="EK73" s="4"/>
      <c r="EL73" s="8"/>
      <c r="EM73" s="7"/>
      <c r="EN73" s="7"/>
      <c r="EO73" s="2" t="s">
        <v>239</v>
      </c>
      <c r="EP73" s="2" t="s">
        <v>226</v>
      </c>
      <c r="EQ73" s="2" t="s">
        <v>1223</v>
      </c>
      <c r="ER73" s="2" t="s">
        <v>1261</v>
      </c>
      <c r="ES73" s="2" t="s">
        <v>241</v>
      </c>
      <c r="ET73" s="2" t="s">
        <v>229</v>
      </c>
      <c r="EU73" s="4"/>
      <c r="EV73" s="8"/>
      <c r="EW73" s="4">
        <v>2</v>
      </c>
      <c r="EX73" s="8">
        <v>65.62</v>
      </c>
      <c r="EY73" s="7">
        <v>-1</v>
      </c>
      <c r="EZ73" s="7">
        <v>-1</v>
      </c>
      <c r="FA73" s="2" t="s">
        <v>239</v>
      </c>
      <c r="FB73" s="2" t="s">
        <v>226</v>
      </c>
      <c r="FC73" s="2" t="s">
        <v>1256</v>
      </c>
      <c r="FD73" s="2" t="s">
        <v>743</v>
      </c>
      <c r="FE73" s="2" t="s">
        <v>241</v>
      </c>
      <c r="FF73" s="2" t="s">
        <v>229</v>
      </c>
      <c r="FG73" s="4"/>
      <c r="FH73" s="8"/>
      <c r="FI73" s="4"/>
      <c r="FJ73" s="8"/>
      <c r="FK73" s="7"/>
      <c r="FL73" s="7"/>
      <c r="FM73" s="2" t="s">
        <v>239</v>
      </c>
      <c r="FN73" s="2" t="s">
        <v>226</v>
      </c>
      <c r="FO73" s="2" t="s">
        <v>1262</v>
      </c>
      <c r="FP73" s="2" t="s">
        <v>1263</v>
      </c>
      <c r="FQ73" s="2" t="s">
        <v>241</v>
      </c>
      <c r="FR73" s="2" t="s">
        <v>229</v>
      </c>
      <c r="FS73" s="4"/>
      <c r="FT73" s="8"/>
      <c r="FU73" s="4"/>
      <c r="FV73" s="8"/>
      <c r="FW73" s="7"/>
      <c r="FX73" s="7"/>
      <c r="FY73" s="2" t="s">
        <v>239</v>
      </c>
      <c r="FZ73" s="2" t="s">
        <v>226</v>
      </c>
      <c r="GA73" s="2" t="s">
        <v>327</v>
      </c>
      <c r="GB73" s="2" t="s">
        <v>229</v>
      </c>
      <c r="GC73" s="2" t="s">
        <v>241</v>
      </c>
      <c r="GD73" s="2" t="s">
        <v>229</v>
      </c>
      <c r="GE73" s="4"/>
      <c r="GF73" s="8"/>
      <c r="GG73" s="4"/>
      <c r="GH73" s="8"/>
      <c r="GI73" s="7"/>
      <c r="GJ73" s="7"/>
      <c r="GK73" s="2" t="s">
        <v>714</v>
      </c>
      <c r="GL73" s="2" t="s">
        <v>275</v>
      </c>
      <c r="GM73" s="2" t="s">
        <v>256</v>
      </c>
      <c r="GN73" s="2" t="s">
        <v>522</v>
      </c>
      <c r="GO73" s="2" t="s">
        <v>241</v>
      </c>
      <c r="GP73" s="2" t="s">
        <v>229</v>
      </c>
      <c r="GQ73" s="4"/>
      <c r="GR73" s="8"/>
      <c r="GS73" s="4"/>
      <c r="GT73" s="8"/>
      <c r="GU73" s="7"/>
      <c r="GV73" s="7"/>
      <c r="GW73" s="2" t="s">
        <v>239</v>
      </c>
      <c r="GX73" s="2" t="s">
        <v>226</v>
      </c>
      <c r="GY73" s="2" t="s">
        <v>258</v>
      </c>
      <c r="GZ73" s="2" t="s">
        <v>823</v>
      </c>
      <c r="HA73" s="2" t="s">
        <v>241</v>
      </c>
      <c r="HB73" s="2" t="s">
        <v>229</v>
      </c>
      <c r="HC73" s="4"/>
      <c r="HD73" s="8"/>
      <c r="HE73" s="4"/>
      <c r="HF73" s="8"/>
      <c r="HG73" s="7"/>
      <c r="HH73" s="7"/>
      <c r="HI73" s="2" t="s">
        <v>239</v>
      </c>
      <c r="HJ73" s="2" t="s">
        <v>275</v>
      </c>
      <c r="HK73" s="2" t="s">
        <v>1264</v>
      </c>
      <c r="HL73" s="2" t="s">
        <v>1265</v>
      </c>
      <c r="HM73" s="2" t="s">
        <v>241</v>
      </c>
      <c r="HN73" s="2" t="s">
        <v>229</v>
      </c>
      <c r="HO73" s="4"/>
      <c r="HP73" s="8"/>
      <c r="HQ73" s="4"/>
      <c r="HR73" s="8"/>
      <c r="HS73" s="7"/>
      <c r="HT73" s="7"/>
      <c r="HU73" s="2" t="s">
        <v>239</v>
      </c>
      <c r="HV73" s="2" t="s">
        <v>226</v>
      </c>
      <c r="HW73" s="2" t="s">
        <v>1051</v>
      </c>
      <c r="HX73" s="2" t="s">
        <v>1266</v>
      </c>
      <c r="HY73" s="2" t="s">
        <v>241</v>
      </c>
      <c r="HZ73" s="2" t="s">
        <v>229</v>
      </c>
      <c r="IA73" s="4"/>
      <c r="IB73" s="8"/>
      <c r="IC73" s="4"/>
      <c r="ID73" s="8"/>
      <c r="IE73" s="7"/>
      <c r="IF73" s="7"/>
      <c r="IG73" s="2" t="s">
        <v>266</v>
      </c>
      <c r="IH73" s="2" t="s">
        <v>226</v>
      </c>
      <c r="II73" s="2" t="s">
        <v>240</v>
      </c>
      <c r="IJ73" s="2" t="s">
        <v>229</v>
      </c>
      <c r="IK73" s="2" t="s">
        <v>241</v>
      </c>
      <c r="IL73" s="2" t="s">
        <v>229</v>
      </c>
      <c r="IM73" s="4"/>
      <c r="IN73" s="8"/>
      <c r="IO73" s="4"/>
      <c r="IP73" s="8"/>
      <c r="IQ73" s="7"/>
      <c r="IR73" s="7"/>
      <c r="IS73" s="2" t="s">
        <v>239</v>
      </c>
      <c r="IT73" s="2" t="s">
        <v>226</v>
      </c>
      <c r="IU73" s="2" t="s">
        <v>1267</v>
      </c>
      <c r="IV73" s="2" t="s">
        <v>368</v>
      </c>
      <c r="IW73" s="2" t="s">
        <v>241</v>
      </c>
      <c r="IX73" s="2" t="s">
        <v>229</v>
      </c>
      <c r="IY73" s="4"/>
      <c r="IZ73" s="8"/>
      <c r="JA73" s="4"/>
      <c r="JB73" s="8"/>
      <c r="JC73" s="7"/>
      <c r="JD73" s="7"/>
      <c r="JE73" s="2" t="s">
        <v>239</v>
      </c>
      <c r="JF73" s="2" t="s">
        <v>226</v>
      </c>
      <c r="JG73" s="2" t="s">
        <v>268</v>
      </c>
      <c r="JH73" s="2" t="s">
        <v>1268</v>
      </c>
      <c r="JI73" s="2" t="s">
        <v>241</v>
      </c>
      <c r="JJ73" s="2" t="s">
        <v>229</v>
      </c>
      <c r="JK73" s="4"/>
      <c r="JL73" s="8"/>
      <c r="JM73" s="4"/>
      <c r="JN73" s="8"/>
      <c r="JO73" s="7"/>
      <c r="JP73" s="7"/>
      <c r="JQ73" s="2" t="s">
        <v>239</v>
      </c>
      <c r="JR73" s="2" t="s">
        <v>226</v>
      </c>
      <c r="JS73" s="2" t="s">
        <v>1083</v>
      </c>
      <c r="JT73" s="2" t="s">
        <v>644</v>
      </c>
      <c r="JU73" s="2" t="s">
        <v>241</v>
      </c>
      <c r="JV73" s="2" t="s">
        <v>229</v>
      </c>
      <c r="JW73" s="4"/>
      <c r="JX73" s="8"/>
      <c r="JY73" s="4"/>
      <c r="JZ73" s="8"/>
      <c r="KA73" s="7"/>
      <c r="KB73" s="7"/>
      <c r="KC73" s="2" t="s">
        <v>272</v>
      </c>
      <c r="KD73" s="2" t="s">
        <v>226</v>
      </c>
      <c r="KE73" s="2" t="s">
        <v>229</v>
      </c>
      <c r="KF73" s="2" t="s">
        <v>229</v>
      </c>
      <c r="KG73" s="2" t="s">
        <v>241</v>
      </c>
      <c r="KH73" s="2" t="s">
        <v>229</v>
      </c>
      <c r="KI73" s="4"/>
      <c r="KJ73" s="8"/>
      <c r="KK73" s="4"/>
      <c r="KL73" s="8"/>
      <c r="KM73" s="7"/>
      <c r="KN73" s="7"/>
      <c r="KO73" s="2" t="s">
        <v>272</v>
      </c>
      <c r="KP73" s="2" t="s">
        <v>226</v>
      </c>
      <c r="KQ73" s="2" t="s">
        <v>229</v>
      </c>
      <c r="KR73" s="2" t="s">
        <v>229</v>
      </c>
      <c r="KS73" s="2" t="s">
        <v>241</v>
      </c>
      <c r="KT73" s="2" t="s">
        <v>229</v>
      </c>
      <c r="KU73" s="4"/>
      <c r="KV73" s="8"/>
      <c r="KW73" s="4"/>
      <c r="KX73" s="8"/>
      <c r="KY73" s="7"/>
      <c r="KZ73" s="7"/>
      <c r="LA73" s="2" t="s">
        <v>239</v>
      </c>
      <c r="LB73" s="2" t="s">
        <v>226</v>
      </c>
      <c r="LC73" s="2" t="s">
        <v>1260</v>
      </c>
      <c r="LD73" s="2" t="s">
        <v>1269</v>
      </c>
      <c r="LE73" s="2" t="s">
        <v>241</v>
      </c>
      <c r="LF73" s="2" t="s">
        <v>229</v>
      </c>
      <c r="LG73" s="4"/>
      <c r="LH73" s="8"/>
      <c r="LI73" s="4"/>
      <c r="LJ73" s="8"/>
      <c r="LK73" s="7"/>
      <c r="LL73" s="7"/>
      <c r="LM73" s="2" t="s">
        <v>239</v>
      </c>
      <c r="LN73" s="2" t="s">
        <v>226</v>
      </c>
      <c r="LO73" s="2" t="s">
        <v>335</v>
      </c>
      <c r="LP73" s="2" t="s">
        <v>229</v>
      </c>
      <c r="LQ73" s="2" t="s">
        <v>241</v>
      </c>
      <c r="LR73" s="2" t="s">
        <v>229</v>
      </c>
      <c r="LS73" s="4"/>
      <c r="LT73" s="8"/>
      <c r="LU73" s="4"/>
      <c r="LV73" s="8"/>
      <c r="LW73" s="7"/>
      <c r="LX73" s="7"/>
      <c r="LY73" s="2" t="s">
        <v>239</v>
      </c>
      <c r="LZ73" s="2" t="s">
        <v>275</v>
      </c>
      <c r="MA73" s="2" t="s">
        <v>1270</v>
      </c>
      <c r="MB73" s="2" t="s">
        <v>229</v>
      </c>
      <c r="MC73" s="2" t="s">
        <v>241</v>
      </c>
      <c r="MD73" s="2" t="s">
        <v>229</v>
      </c>
      <c r="ME73" s="4"/>
      <c r="MF73" s="8"/>
      <c r="MG73" s="4"/>
      <c r="MH73" s="8"/>
      <c r="MI73" s="7"/>
      <c r="MJ73" s="7"/>
      <c r="MK73" s="2" t="s">
        <v>278</v>
      </c>
      <c r="ML73" s="2" t="s">
        <v>226</v>
      </c>
      <c r="MM73" s="2" t="s">
        <v>229</v>
      </c>
      <c r="MN73" s="2" t="s">
        <v>229</v>
      </c>
      <c r="MO73" s="2" t="s">
        <v>241</v>
      </c>
      <c r="MP73" s="2" t="s">
        <v>229</v>
      </c>
      <c r="MQ73" s="4"/>
      <c r="MR73" s="8"/>
      <c r="MS73" s="4"/>
      <c r="MT73" s="8"/>
      <c r="MU73" s="7"/>
      <c r="MV73" s="7"/>
      <c r="MW73" s="2" t="s">
        <v>239</v>
      </c>
      <c r="MX73" s="2" t="s">
        <v>226</v>
      </c>
      <c r="MY73" s="2" t="s">
        <v>279</v>
      </c>
      <c r="MZ73" s="2" t="s">
        <v>229</v>
      </c>
      <c r="NA73" s="2" t="s">
        <v>241</v>
      </c>
      <c r="NB73" s="2" t="s">
        <v>229</v>
      </c>
      <c r="NC73" s="4"/>
      <c r="ND73" s="8"/>
      <c r="NE73" s="4"/>
      <c r="NF73" s="8"/>
      <c r="NG73" s="7"/>
      <c r="NH73" s="7"/>
      <c r="NI73" s="2" t="s">
        <v>239</v>
      </c>
      <c r="NJ73" s="2" t="s">
        <v>260</v>
      </c>
      <c r="NK73" s="2" t="s">
        <v>1271</v>
      </c>
      <c r="NL73" s="2" t="s">
        <v>918</v>
      </c>
      <c r="NM73" s="2" t="s">
        <v>241</v>
      </c>
      <c r="NN73" s="2" t="s">
        <v>229</v>
      </c>
      <c r="NO73" s="4"/>
      <c r="NP73" s="8"/>
      <c r="NQ73" s="4"/>
      <c r="NR73" s="8"/>
      <c r="NS73" s="7"/>
      <c r="NT73" s="7"/>
      <c r="NU73" s="2" t="s">
        <v>272</v>
      </c>
      <c r="NV73" s="2" t="s">
        <v>226</v>
      </c>
      <c r="NW73" s="2" t="s">
        <v>229</v>
      </c>
      <c r="NX73" s="2" t="s">
        <v>229</v>
      </c>
      <c r="NY73" s="2" t="s">
        <v>241</v>
      </c>
      <c r="NZ73" s="2" t="s">
        <v>229</v>
      </c>
      <c r="OA73" s="4"/>
      <c r="OB73" s="8"/>
      <c r="OC73" s="4"/>
      <c r="OD73" s="8"/>
      <c r="OE73" s="7"/>
      <c r="OF73" s="7"/>
      <c r="OG73" s="2" t="s">
        <v>239</v>
      </c>
      <c r="OH73" s="2" t="s">
        <v>226</v>
      </c>
      <c r="OI73" s="2" t="s">
        <v>229</v>
      </c>
      <c r="OJ73" s="2" t="s">
        <v>229</v>
      </c>
      <c r="OK73" s="2" t="s">
        <v>241</v>
      </c>
      <c r="OL73" s="2" t="s">
        <v>229</v>
      </c>
      <c r="OM73" s="4"/>
      <c r="ON73" s="8"/>
      <c r="OO73" s="4"/>
      <c r="OP73" s="8"/>
      <c r="OQ73" s="7"/>
      <c r="OR73" s="7"/>
      <c r="OS73" s="2" t="s">
        <v>229</v>
      </c>
      <c r="OT73" s="2" t="s">
        <v>229</v>
      </c>
      <c r="OU73" s="2" t="s">
        <v>229</v>
      </c>
      <c r="OV73" s="2" t="s">
        <v>229</v>
      </c>
      <c r="OW73" s="2" t="s">
        <v>229</v>
      </c>
      <c r="OX73" s="2" t="s">
        <v>229</v>
      </c>
      <c r="OY73" s="4"/>
      <c r="OZ73" s="8"/>
      <c r="PA73" s="4"/>
      <c r="PB73" s="8"/>
      <c r="PC73" s="7"/>
      <c r="PD73" s="7"/>
      <c r="PE73" s="2" t="s">
        <v>229</v>
      </c>
      <c r="PF73" s="2" t="s">
        <v>229</v>
      </c>
      <c r="PG73" s="2" t="s">
        <v>229</v>
      </c>
      <c r="PH73" s="2" t="s">
        <v>229</v>
      </c>
      <c r="PI73" s="2" t="s">
        <v>229</v>
      </c>
      <c r="PJ73" s="2" t="s">
        <v>229</v>
      </c>
      <c r="PK73" s="4"/>
      <c r="PL73" s="8"/>
      <c r="PM73" s="4"/>
      <c r="PN73" s="8"/>
      <c r="PO73" s="7"/>
      <c r="PP73" s="7"/>
      <c r="PQ73" s="2" t="s">
        <v>266</v>
      </c>
      <c r="PR73" s="2" t="s">
        <v>275</v>
      </c>
      <c r="PS73" s="2" t="s">
        <v>229</v>
      </c>
      <c r="PT73" s="2" t="s">
        <v>229</v>
      </c>
      <c r="PU73" s="2" t="s">
        <v>241</v>
      </c>
      <c r="PV73" s="2" t="s">
        <v>229</v>
      </c>
      <c r="PW73" s="4"/>
      <c r="PX73" s="8"/>
      <c r="PY73" s="4"/>
      <c r="PZ73" s="8"/>
      <c r="QA73" s="7"/>
      <c r="QB73" s="7"/>
      <c r="QC73" s="2" t="s">
        <v>281</v>
      </c>
      <c r="QD73" s="2" t="s">
        <v>226</v>
      </c>
      <c r="QE73" s="2" t="s">
        <v>229</v>
      </c>
      <c r="QF73" s="2" t="s">
        <v>229</v>
      </c>
      <c r="QG73" s="2" t="s">
        <v>241</v>
      </c>
      <c r="QH73" s="2" t="s">
        <v>229</v>
      </c>
      <c r="QI73" s="4"/>
      <c r="QJ73" s="8"/>
      <c r="QK73" s="4"/>
      <c r="QL73" s="8"/>
      <c r="QM73" s="7"/>
      <c r="QN73" s="7"/>
      <c r="QO73" s="2" t="s">
        <v>229</v>
      </c>
      <c r="QP73" s="2" t="s">
        <v>229</v>
      </c>
      <c r="QQ73" s="2" t="s">
        <v>229</v>
      </c>
      <c r="QR73" s="2" t="s">
        <v>229</v>
      </c>
      <c r="QS73" s="2" t="s">
        <v>229</v>
      </c>
      <c r="QT73" s="2" t="s">
        <v>229</v>
      </c>
      <c r="QU73" s="4"/>
      <c r="QV73" s="8"/>
      <c r="QW73" s="4"/>
      <c r="QX73" s="8"/>
      <c r="QY73" s="7"/>
      <c r="QZ73" s="7"/>
      <c r="RA73" s="2" t="s">
        <v>281</v>
      </c>
      <c r="RB73" s="2" t="s">
        <v>226</v>
      </c>
      <c r="RC73" s="2" t="s">
        <v>229</v>
      </c>
      <c r="RD73" s="2" t="s">
        <v>229</v>
      </c>
      <c r="RE73" s="2" t="s">
        <v>241</v>
      </c>
      <c r="RF73" s="2" t="s">
        <v>229</v>
      </c>
      <c r="RG73" s="4"/>
      <c r="RH73" s="8"/>
      <c r="RI73" s="4"/>
      <c r="RJ73" s="8"/>
      <c r="RK73" s="7"/>
      <c r="RL73" s="7"/>
      <c r="RM73" s="2" t="s">
        <v>229</v>
      </c>
      <c r="RN73" s="2" t="s">
        <v>229</v>
      </c>
      <c r="RO73" s="2" t="s">
        <v>229</v>
      </c>
      <c r="RP73" s="2" t="s">
        <v>229</v>
      </c>
      <c r="RQ73" s="2" t="s">
        <v>229</v>
      </c>
      <c r="RR73" s="2" t="s">
        <v>229</v>
      </c>
      <c r="RS73" s="4"/>
      <c r="RT73" s="8"/>
      <c r="RU73" s="4"/>
      <c r="RV73" s="8"/>
      <c r="RW73" s="7"/>
      <c r="RX73" s="7"/>
      <c r="RY73" s="2" t="s">
        <v>239</v>
      </c>
      <c r="RZ73" s="2" t="s">
        <v>275</v>
      </c>
      <c r="SA73" s="2" t="s">
        <v>282</v>
      </c>
      <c r="SB73" s="2" t="s">
        <v>1272</v>
      </c>
      <c r="SC73" s="2" t="s">
        <v>241</v>
      </c>
      <c r="SD73" s="2" t="s">
        <v>229</v>
      </c>
      <c r="SE73" s="4">
        <v>224</v>
      </c>
      <c r="SF73" s="4"/>
      <c r="SG73" s="4"/>
      <c r="SH73" s="4"/>
      <c r="SI73" s="4"/>
      <c r="SJ73" s="4"/>
      <c r="SK73" s="4"/>
      <c r="SL73" s="4"/>
      <c r="SM73" s="4">
        <v>5</v>
      </c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>
        <v>110</v>
      </c>
      <c r="VO73" s="4"/>
      <c r="VP73" s="4"/>
      <c r="VQ73" s="4"/>
      <c r="VR73" s="4"/>
      <c r="VS73" s="4"/>
    </row>
    <row r="74">
      <c r="A74" s="2" t="s">
        <v>1273</v>
      </c>
      <c r="B74" s="2" t="s">
        <v>216</v>
      </c>
      <c r="C74" s="2" t="s">
        <v>217</v>
      </c>
      <c r="D74" s="2" t="s">
        <v>218</v>
      </c>
      <c r="E74" s="2" t="s">
        <v>219</v>
      </c>
      <c r="F74" s="2" t="s">
        <v>1245</v>
      </c>
      <c r="G74" s="2" t="s">
        <v>1246</v>
      </c>
      <c r="H74" s="2" t="s">
        <v>1247</v>
      </c>
      <c r="I74" s="2" t="s">
        <v>1248</v>
      </c>
      <c r="J74" s="2" t="s">
        <v>285</v>
      </c>
      <c r="K74" s="2" t="s">
        <v>1249</v>
      </c>
      <c r="L74" s="3">
        <v>33.12</v>
      </c>
      <c r="M74" s="3">
        <v>34.78</v>
      </c>
      <c r="N74" s="3">
        <v>74.99</v>
      </c>
      <c r="O74" s="2" t="s">
        <v>226</v>
      </c>
      <c r="P74" s="2" t="s">
        <v>618</v>
      </c>
      <c r="Q74" s="2" t="s">
        <v>228</v>
      </c>
      <c r="R74" s="2" t="s">
        <v>229</v>
      </c>
      <c r="S74" s="2" t="s">
        <v>1250</v>
      </c>
      <c r="T74" s="2" t="s">
        <v>684</v>
      </c>
      <c r="U74" s="2" t="s">
        <v>733</v>
      </c>
      <c r="V74" s="2" t="s">
        <v>1142</v>
      </c>
      <c r="W74" s="2" t="s">
        <v>1143</v>
      </c>
      <c r="X74" s="2" t="s">
        <v>1251</v>
      </c>
      <c r="Y74" s="2" t="s">
        <v>1252</v>
      </c>
      <c r="Z74" s="4">
        <v>338</v>
      </c>
      <c r="AA74" s="4">
        <f>=ROUNDDOWN(17.7894736842105,0)</f>
      </c>
      <c r="AB74" s="5">
        <v>19</v>
      </c>
      <c r="AC74" s="2" t="s">
        <v>1253</v>
      </c>
      <c r="AD74" s="4">
        <v>180</v>
      </c>
      <c r="AE74" s="4">
        <v>180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>
        <v>29</v>
      </c>
      <c r="AQ74" s="8">
        <v>1171.39</v>
      </c>
      <c r="AR74" s="4">
        <v>38</v>
      </c>
      <c r="AS74" s="8">
        <v>1564.16</v>
      </c>
      <c r="AT74" s="7">
        <v>-0.2368</v>
      </c>
      <c r="AU74" s="7">
        <v>-0.2511</v>
      </c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>
        <v>0.5905</v>
      </c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 t="s">
        <v>229</v>
      </c>
      <c r="BJ74" s="4">
        <v>29</v>
      </c>
      <c r="BK74" s="8">
        <v>1171.39</v>
      </c>
      <c r="BL74" s="2" t="s">
        <v>1274</v>
      </c>
      <c r="BM74" s="7">
        <v>1</v>
      </c>
      <c r="BN74" s="7">
        <v>1</v>
      </c>
      <c r="BO74" s="4">
        <v>20</v>
      </c>
      <c r="BP74" s="8">
        <v>830.8</v>
      </c>
      <c r="BQ74" s="4">
        <v>23</v>
      </c>
      <c r="BR74" s="8">
        <v>955.42</v>
      </c>
      <c r="BS74" s="7">
        <v>-0.1304</v>
      </c>
      <c r="BT74" s="7">
        <v>-0.1304</v>
      </c>
      <c r="BU74" s="2" t="s">
        <v>239</v>
      </c>
      <c r="BV74" s="2" t="s">
        <v>226</v>
      </c>
      <c r="BW74" s="2" t="s">
        <v>229</v>
      </c>
      <c r="BX74" s="2" t="s">
        <v>1014</v>
      </c>
      <c r="BY74" s="2" t="s">
        <v>241</v>
      </c>
      <c r="BZ74" s="2" t="s">
        <v>229</v>
      </c>
      <c r="CA74" s="4">
        <v>5</v>
      </c>
      <c r="CB74" s="8">
        <v>196.85</v>
      </c>
      <c r="CC74" s="4">
        <v>6</v>
      </c>
      <c r="CD74" s="8">
        <v>267.72</v>
      </c>
      <c r="CE74" s="7">
        <v>-0.1667</v>
      </c>
      <c r="CF74" s="7">
        <v>-0.2647</v>
      </c>
      <c r="CG74" s="2" t="s">
        <v>239</v>
      </c>
      <c r="CH74" s="2" t="s">
        <v>226</v>
      </c>
      <c r="CI74" s="2" t="s">
        <v>1255</v>
      </c>
      <c r="CJ74" s="2" t="s">
        <v>741</v>
      </c>
      <c r="CK74" s="2" t="s">
        <v>241</v>
      </c>
      <c r="CL74" s="2" t="s">
        <v>229</v>
      </c>
      <c r="CM74" s="4">
        <v>1</v>
      </c>
      <c r="CN74" s="8">
        <v>35.79</v>
      </c>
      <c r="CO74" s="4"/>
      <c r="CP74" s="8"/>
      <c r="CQ74" s="7"/>
      <c r="CR74" s="7"/>
      <c r="CS74" s="2" t="s">
        <v>239</v>
      </c>
      <c r="CT74" s="2" t="s">
        <v>226</v>
      </c>
      <c r="CU74" s="2" t="s">
        <v>1256</v>
      </c>
      <c r="CV74" s="2" t="s">
        <v>1275</v>
      </c>
      <c r="CW74" s="2" t="s">
        <v>241</v>
      </c>
      <c r="CX74" s="2" t="s">
        <v>229</v>
      </c>
      <c r="CY74" s="4">
        <v>2</v>
      </c>
      <c r="CZ74" s="8">
        <v>67.38</v>
      </c>
      <c r="DA74" s="4">
        <v>5</v>
      </c>
      <c r="DB74" s="8">
        <v>187.08</v>
      </c>
      <c r="DC74" s="7">
        <v>-0.6</v>
      </c>
      <c r="DD74" s="7">
        <v>-0.6398</v>
      </c>
      <c r="DE74" s="2" t="s">
        <v>239</v>
      </c>
      <c r="DF74" s="2" t="s">
        <v>226</v>
      </c>
      <c r="DG74" s="2" t="s">
        <v>1256</v>
      </c>
      <c r="DH74" s="2" t="s">
        <v>1258</v>
      </c>
      <c r="DI74" s="2" t="s">
        <v>241</v>
      </c>
      <c r="DJ74" s="2" t="s">
        <v>229</v>
      </c>
      <c r="DK74" s="4"/>
      <c r="DL74" s="8"/>
      <c r="DM74" s="4"/>
      <c r="DN74" s="8"/>
      <c r="DO74" s="7"/>
      <c r="DP74" s="7"/>
      <c r="DQ74" s="2" t="s">
        <v>239</v>
      </c>
      <c r="DR74" s="2" t="s">
        <v>226</v>
      </c>
      <c r="DS74" s="2" t="s">
        <v>1259</v>
      </c>
      <c r="DT74" s="2" t="s">
        <v>886</v>
      </c>
      <c r="DU74" s="2" t="s">
        <v>241</v>
      </c>
      <c r="DV74" s="2" t="s">
        <v>229</v>
      </c>
      <c r="DW74" s="4"/>
      <c r="DX74" s="8"/>
      <c r="DY74" s="4">
        <v>1</v>
      </c>
      <c r="DZ74" s="8">
        <v>39.1</v>
      </c>
      <c r="EA74" s="7">
        <v>-1</v>
      </c>
      <c r="EB74" s="7">
        <v>-1</v>
      </c>
      <c r="EC74" s="2" t="s">
        <v>239</v>
      </c>
      <c r="ED74" s="2" t="s">
        <v>226</v>
      </c>
      <c r="EE74" s="2" t="s">
        <v>1260</v>
      </c>
      <c r="EF74" s="2" t="s">
        <v>1276</v>
      </c>
      <c r="EG74" s="2" t="s">
        <v>241</v>
      </c>
      <c r="EH74" s="2" t="s">
        <v>229</v>
      </c>
      <c r="EI74" s="4">
        <v>1</v>
      </c>
      <c r="EJ74" s="8">
        <v>40.57</v>
      </c>
      <c r="EK74" s="4"/>
      <c r="EL74" s="8"/>
      <c r="EM74" s="7"/>
      <c r="EN74" s="7"/>
      <c r="EO74" s="2" t="s">
        <v>239</v>
      </c>
      <c r="EP74" s="2" t="s">
        <v>226</v>
      </c>
      <c r="EQ74" s="2" t="s">
        <v>1223</v>
      </c>
      <c r="ER74" s="2" t="s">
        <v>752</v>
      </c>
      <c r="ES74" s="2" t="s">
        <v>241</v>
      </c>
      <c r="ET74" s="2" t="s">
        <v>229</v>
      </c>
      <c r="EU74" s="4"/>
      <c r="EV74" s="8"/>
      <c r="EW74" s="4">
        <v>3</v>
      </c>
      <c r="EX74" s="8">
        <v>114.84</v>
      </c>
      <c r="EY74" s="7">
        <v>-1</v>
      </c>
      <c r="EZ74" s="7">
        <v>-1</v>
      </c>
      <c r="FA74" s="2" t="s">
        <v>239</v>
      </c>
      <c r="FB74" s="2" t="s">
        <v>226</v>
      </c>
      <c r="FC74" s="2" t="s">
        <v>1256</v>
      </c>
      <c r="FD74" s="2" t="s">
        <v>709</v>
      </c>
      <c r="FE74" s="2" t="s">
        <v>241</v>
      </c>
      <c r="FF74" s="2" t="s">
        <v>229</v>
      </c>
      <c r="FG74" s="4"/>
      <c r="FH74" s="8"/>
      <c r="FI74" s="4"/>
      <c r="FJ74" s="8"/>
      <c r="FK74" s="7"/>
      <c r="FL74" s="7"/>
      <c r="FM74" s="2" t="s">
        <v>239</v>
      </c>
      <c r="FN74" s="2" t="s">
        <v>226</v>
      </c>
      <c r="FO74" s="2" t="s">
        <v>1262</v>
      </c>
      <c r="FP74" s="2" t="s">
        <v>1257</v>
      </c>
      <c r="FQ74" s="2" t="s">
        <v>241</v>
      </c>
      <c r="FR74" s="2" t="s">
        <v>229</v>
      </c>
      <c r="FS74" s="4"/>
      <c r="FT74" s="8"/>
      <c r="FU74" s="4"/>
      <c r="FV74" s="8"/>
      <c r="FW74" s="7"/>
      <c r="FX74" s="7"/>
      <c r="FY74" s="2" t="s">
        <v>239</v>
      </c>
      <c r="FZ74" s="2" t="s">
        <v>226</v>
      </c>
      <c r="GA74" s="2" t="s">
        <v>327</v>
      </c>
      <c r="GB74" s="2" t="s">
        <v>1277</v>
      </c>
      <c r="GC74" s="2" t="s">
        <v>241</v>
      </c>
      <c r="GD74" s="2" t="s">
        <v>229</v>
      </c>
      <c r="GE74" s="4"/>
      <c r="GF74" s="8"/>
      <c r="GG74" s="4"/>
      <c r="GH74" s="8"/>
      <c r="GI74" s="7"/>
      <c r="GJ74" s="7"/>
      <c r="GK74" s="2" t="s">
        <v>714</v>
      </c>
      <c r="GL74" s="2" t="s">
        <v>275</v>
      </c>
      <c r="GM74" s="2" t="s">
        <v>256</v>
      </c>
      <c r="GN74" s="2" t="s">
        <v>271</v>
      </c>
      <c r="GO74" s="2" t="s">
        <v>241</v>
      </c>
      <c r="GP74" s="2" t="s">
        <v>229</v>
      </c>
      <c r="GQ74" s="4"/>
      <c r="GR74" s="8"/>
      <c r="GS74" s="4"/>
      <c r="GT74" s="8"/>
      <c r="GU74" s="7"/>
      <c r="GV74" s="7"/>
      <c r="GW74" s="2" t="s">
        <v>239</v>
      </c>
      <c r="GX74" s="2" t="s">
        <v>226</v>
      </c>
      <c r="GY74" s="2" t="s">
        <v>258</v>
      </c>
      <c r="GZ74" s="2" t="s">
        <v>823</v>
      </c>
      <c r="HA74" s="2" t="s">
        <v>241</v>
      </c>
      <c r="HB74" s="2" t="s">
        <v>229</v>
      </c>
      <c r="HC74" s="4"/>
      <c r="HD74" s="8"/>
      <c r="HE74" s="4"/>
      <c r="HF74" s="8"/>
      <c r="HG74" s="7"/>
      <c r="HH74" s="7"/>
      <c r="HI74" s="2" t="s">
        <v>239</v>
      </c>
      <c r="HJ74" s="2" t="s">
        <v>275</v>
      </c>
      <c r="HK74" s="2" t="s">
        <v>1278</v>
      </c>
      <c r="HL74" s="2" t="s">
        <v>1279</v>
      </c>
      <c r="HM74" s="2" t="s">
        <v>241</v>
      </c>
      <c r="HN74" s="2" t="s">
        <v>229</v>
      </c>
      <c r="HO74" s="4"/>
      <c r="HP74" s="8"/>
      <c r="HQ74" s="4"/>
      <c r="HR74" s="8"/>
      <c r="HS74" s="7"/>
      <c r="HT74" s="7"/>
      <c r="HU74" s="2" t="s">
        <v>239</v>
      </c>
      <c r="HV74" s="2" t="s">
        <v>226</v>
      </c>
      <c r="HW74" s="2" t="s">
        <v>1051</v>
      </c>
      <c r="HX74" s="2" t="s">
        <v>620</v>
      </c>
      <c r="HY74" s="2" t="s">
        <v>241</v>
      </c>
      <c r="HZ74" s="2" t="s">
        <v>229</v>
      </c>
      <c r="IA74" s="4"/>
      <c r="IB74" s="8"/>
      <c r="IC74" s="4"/>
      <c r="ID74" s="8"/>
      <c r="IE74" s="7"/>
      <c r="IF74" s="7"/>
      <c r="IG74" s="2" t="s">
        <v>266</v>
      </c>
      <c r="IH74" s="2" t="s">
        <v>226</v>
      </c>
      <c r="II74" s="2" t="s">
        <v>240</v>
      </c>
      <c r="IJ74" s="2" t="s">
        <v>229</v>
      </c>
      <c r="IK74" s="2" t="s">
        <v>241</v>
      </c>
      <c r="IL74" s="2" t="s">
        <v>229</v>
      </c>
      <c r="IM74" s="4"/>
      <c r="IN74" s="8"/>
      <c r="IO74" s="4"/>
      <c r="IP74" s="8"/>
      <c r="IQ74" s="7"/>
      <c r="IR74" s="7"/>
      <c r="IS74" s="2" t="s">
        <v>239</v>
      </c>
      <c r="IT74" s="2" t="s">
        <v>226</v>
      </c>
      <c r="IU74" s="2" t="s">
        <v>1267</v>
      </c>
      <c r="IV74" s="2" t="s">
        <v>1280</v>
      </c>
      <c r="IW74" s="2" t="s">
        <v>241</v>
      </c>
      <c r="IX74" s="2" t="s">
        <v>229</v>
      </c>
      <c r="IY74" s="4"/>
      <c r="IZ74" s="8"/>
      <c r="JA74" s="4"/>
      <c r="JB74" s="8"/>
      <c r="JC74" s="7"/>
      <c r="JD74" s="7"/>
      <c r="JE74" s="2" t="s">
        <v>239</v>
      </c>
      <c r="JF74" s="2" t="s">
        <v>226</v>
      </c>
      <c r="JG74" s="2" t="s">
        <v>268</v>
      </c>
      <c r="JH74" s="2" t="s">
        <v>1281</v>
      </c>
      <c r="JI74" s="2" t="s">
        <v>241</v>
      </c>
      <c r="JJ74" s="2" t="s">
        <v>229</v>
      </c>
      <c r="JK74" s="4"/>
      <c r="JL74" s="8"/>
      <c r="JM74" s="4"/>
      <c r="JN74" s="8"/>
      <c r="JO74" s="7"/>
      <c r="JP74" s="7"/>
      <c r="JQ74" s="2" t="s">
        <v>239</v>
      </c>
      <c r="JR74" s="2" t="s">
        <v>226</v>
      </c>
      <c r="JS74" s="2" t="s">
        <v>1083</v>
      </c>
      <c r="JT74" s="2" t="s">
        <v>265</v>
      </c>
      <c r="JU74" s="2" t="s">
        <v>241</v>
      </c>
      <c r="JV74" s="2" t="s">
        <v>229</v>
      </c>
      <c r="JW74" s="4"/>
      <c r="JX74" s="8"/>
      <c r="JY74" s="4"/>
      <c r="JZ74" s="8"/>
      <c r="KA74" s="7"/>
      <c r="KB74" s="7"/>
      <c r="KC74" s="2" t="s">
        <v>272</v>
      </c>
      <c r="KD74" s="2" t="s">
        <v>226</v>
      </c>
      <c r="KE74" s="2" t="s">
        <v>229</v>
      </c>
      <c r="KF74" s="2" t="s">
        <v>229</v>
      </c>
      <c r="KG74" s="2" t="s">
        <v>241</v>
      </c>
      <c r="KH74" s="2" t="s">
        <v>229</v>
      </c>
      <c r="KI74" s="4"/>
      <c r="KJ74" s="8"/>
      <c r="KK74" s="4"/>
      <c r="KL74" s="8"/>
      <c r="KM74" s="7"/>
      <c r="KN74" s="7"/>
      <c r="KO74" s="2" t="s">
        <v>272</v>
      </c>
      <c r="KP74" s="2" t="s">
        <v>226</v>
      </c>
      <c r="KQ74" s="2" t="s">
        <v>229</v>
      </c>
      <c r="KR74" s="2" t="s">
        <v>229</v>
      </c>
      <c r="KS74" s="2" t="s">
        <v>241</v>
      </c>
      <c r="KT74" s="2" t="s">
        <v>229</v>
      </c>
      <c r="KU74" s="4"/>
      <c r="KV74" s="8"/>
      <c r="KW74" s="4"/>
      <c r="KX74" s="8"/>
      <c r="KY74" s="7"/>
      <c r="KZ74" s="7"/>
      <c r="LA74" s="2" t="s">
        <v>239</v>
      </c>
      <c r="LB74" s="2" t="s">
        <v>226</v>
      </c>
      <c r="LC74" s="2" t="s">
        <v>1260</v>
      </c>
      <c r="LD74" s="2" t="s">
        <v>1282</v>
      </c>
      <c r="LE74" s="2" t="s">
        <v>241</v>
      </c>
      <c r="LF74" s="2" t="s">
        <v>229</v>
      </c>
      <c r="LG74" s="4"/>
      <c r="LH74" s="8"/>
      <c r="LI74" s="4"/>
      <c r="LJ74" s="8"/>
      <c r="LK74" s="7"/>
      <c r="LL74" s="7"/>
      <c r="LM74" s="2" t="s">
        <v>239</v>
      </c>
      <c r="LN74" s="2" t="s">
        <v>226</v>
      </c>
      <c r="LO74" s="2" t="s">
        <v>335</v>
      </c>
      <c r="LP74" s="2" t="s">
        <v>229</v>
      </c>
      <c r="LQ74" s="2" t="s">
        <v>241</v>
      </c>
      <c r="LR74" s="2" t="s">
        <v>229</v>
      </c>
      <c r="LS74" s="4"/>
      <c r="LT74" s="8"/>
      <c r="LU74" s="4"/>
      <c r="LV74" s="8"/>
      <c r="LW74" s="7"/>
      <c r="LX74" s="7"/>
      <c r="LY74" s="2" t="s">
        <v>239</v>
      </c>
      <c r="LZ74" s="2" t="s">
        <v>275</v>
      </c>
      <c r="MA74" s="2" t="s">
        <v>1283</v>
      </c>
      <c r="MB74" s="2" t="s">
        <v>229</v>
      </c>
      <c r="MC74" s="2" t="s">
        <v>241</v>
      </c>
      <c r="MD74" s="2" t="s">
        <v>229</v>
      </c>
      <c r="ME74" s="4"/>
      <c r="MF74" s="8"/>
      <c r="MG74" s="4"/>
      <c r="MH74" s="8"/>
      <c r="MI74" s="7"/>
      <c r="MJ74" s="7"/>
      <c r="MK74" s="2" t="s">
        <v>278</v>
      </c>
      <c r="ML74" s="2" t="s">
        <v>226</v>
      </c>
      <c r="MM74" s="2" t="s">
        <v>229</v>
      </c>
      <c r="MN74" s="2" t="s">
        <v>229</v>
      </c>
      <c r="MO74" s="2" t="s">
        <v>241</v>
      </c>
      <c r="MP74" s="2" t="s">
        <v>229</v>
      </c>
      <c r="MQ74" s="4"/>
      <c r="MR74" s="8"/>
      <c r="MS74" s="4"/>
      <c r="MT74" s="8"/>
      <c r="MU74" s="7"/>
      <c r="MV74" s="7"/>
      <c r="MW74" s="2" t="s">
        <v>239</v>
      </c>
      <c r="MX74" s="2" t="s">
        <v>226</v>
      </c>
      <c r="MY74" s="2" t="s">
        <v>279</v>
      </c>
      <c r="MZ74" s="2" t="s">
        <v>229</v>
      </c>
      <c r="NA74" s="2" t="s">
        <v>241</v>
      </c>
      <c r="NB74" s="2" t="s">
        <v>229</v>
      </c>
      <c r="NC74" s="4"/>
      <c r="ND74" s="8"/>
      <c r="NE74" s="4"/>
      <c r="NF74" s="8"/>
      <c r="NG74" s="7"/>
      <c r="NH74" s="7"/>
      <c r="NI74" s="2" t="s">
        <v>239</v>
      </c>
      <c r="NJ74" s="2" t="s">
        <v>260</v>
      </c>
      <c r="NK74" s="2" t="s">
        <v>1271</v>
      </c>
      <c r="NL74" s="2" t="s">
        <v>1284</v>
      </c>
      <c r="NM74" s="2" t="s">
        <v>241</v>
      </c>
      <c r="NN74" s="2" t="s">
        <v>229</v>
      </c>
      <c r="NO74" s="4"/>
      <c r="NP74" s="8"/>
      <c r="NQ74" s="4"/>
      <c r="NR74" s="8"/>
      <c r="NS74" s="7"/>
      <c r="NT74" s="7"/>
      <c r="NU74" s="2" t="s">
        <v>272</v>
      </c>
      <c r="NV74" s="2" t="s">
        <v>226</v>
      </c>
      <c r="NW74" s="2" t="s">
        <v>229</v>
      </c>
      <c r="NX74" s="2" t="s">
        <v>229</v>
      </c>
      <c r="NY74" s="2" t="s">
        <v>241</v>
      </c>
      <c r="NZ74" s="2" t="s">
        <v>229</v>
      </c>
      <c r="OA74" s="4"/>
      <c r="OB74" s="8"/>
      <c r="OC74" s="4"/>
      <c r="OD74" s="8"/>
      <c r="OE74" s="7"/>
      <c r="OF74" s="7"/>
      <c r="OG74" s="2" t="s">
        <v>239</v>
      </c>
      <c r="OH74" s="2" t="s">
        <v>226</v>
      </c>
      <c r="OI74" s="2" t="s">
        <v>229</v>
      </c>
      <c r="OJ74" s="2" t="s">
        <v>229</v>
      </c>
      <c r="OK74" s="2" t="s">
        <v>241</v>
      </c>
      <c r="OL74" s="2" t="s">
        <v>229</v>
      </c>
      <c r="OM74" s="4"/>
      <c r="ON74" s="8"/>
      <c r="OO74" s="4"/>
      <c r="OP74" s="8"/>
      <c r="OQ74" s="7"/>
      <c r="OR74" s="7"/>
      <c r="OS74" s="2" t="s">
        <v>229</v>
      </c>
      <c r="OT74" s="2" t="s">
        <v>229</v>
      </c>
      <c r="OU74" s="2" t="s">
        <v>229</v>
      </c>
      <c r="OV74" s="2" t="s">
        <v>229</v>
      </c>
      <c r="OW74" s="2" t="s">
        <v>229</v>
      </c>
      <c r="OX74" s="2" t="s">
        <v>229</v>
      </c>
      <c r="OY74" s="4"/>
      <c r="OZ74" s="8"/>
      <c r="PA74" s="4"/>
      <c r="PB74" s="8"/>
      <c r="PC74" s="7"/>
      <c r="PD74" s="7"/>
      <c r="PE74" s="2" t="s">
        <v>229</v>
      </c>
      <c r="PF74" s="2" t="s">
        <v>229</v>
      </c>
      <c r="PG74" s="2" t="s">
        <v>229</v>
      </c>
      <c r="PH74" s="2" t="s">
        <v>229</v>
      </c>
      <c r="PI74" s="2" t="s">
        <v>229</v>
      </c>
      <c r="PJ74" s="2" t="s">
        <v>229</v>
      </c>
      <c r="PK74" s="4"/>
      <c r="PL74" s="8"/>
      <c r="PM74" s="4"/>
      <c r="PN74" s="8"/>
      <c r="PO74" s="7"/>
      <c r="PP74" s="7"/>
      <c r="PQ74" s="2" t="s">
        <v>266</v>
      </c>
      <c r="PR74" s="2" t="s">
        <v>275</v>
      </c>
      <c r="PS74" s="2" t="s">
        <v>229</v>
      </c>
      <c r="PT74" s="2" t="s">
        <v>229</v>
      </c>
      <c r="PU74" s="2" t="s">
        <v>241</v>
      </c>
      <c r="PV74" s="2" t="s">
        <v>229</v>
      </c>
      <c r="PW74" s="4"/>
      <c r="PX74" s="8"/>
      <c r="PY74" s="4"/>
      <c r="PZ74" s="8"/>
      <c r="QA74" s="7"/>
      <c r="QB74" s="7"/>
      <c r="QC74" s="2" t="s">
        <v>281</v>
      </c>
      <c r="QD74" s="2" t="s">
        <v>226</v>
      </c>
      <c r="QE74" s="2" t="s">
        <v>229</v>
      </c>
      <c r="QF74" s="2" t="s">
        <v>229</v>
      </c>
      <c r="QG74" s="2" t="s">
        <v>241</v>
      </c>
      <c r="QH74" s="2" t="s">
        <v>229</v>
      </c>
      <c r="QI74" s="4"/>
      <c r="QJ74" s="8"/>
      <c r="QK74" s="4"/>
      <c r="QL74" s="8"/>
      <c r="QM74" s="7"/>
      <c r="QN74" s="7"/>
      <c r="QO74" s="2" t="s">
        <v>229</v>
      </c>
      <c r="QP74" s="2" t="s">
        <v>229</v>
      </c>
      <c r="QQ74" s="2" t="s">
        <v>229</v>
      </c>
      <c r="QR74" s="2" t="s">
        <v>229</v>
      </c>
      <c r="QS74" s="2" t="s">
        <v>229</v>
      </c>
      <c r="QT74" s="2" t="s">
        <v>229</v>
      </c>
      <c r="QU74" s="4"/>
      <c r="QV74" s="8"/>
      <c r="QW74" s="4"/>
      <c r="QX74" s="8"/>
      <c r="QY74" s="7"/>
      <c r="QZ74" s="7"/>
      <c r="RA74" s="2" t="s">
        <v>281</v>
      </c>
      <c r="RB74" s="2" t="s">
        <v>226</v>
      </c>
      <c r="RC74" s="2" t="s">
        <v>229</v>
      </c>
      <c r="RD74" s="2" t="s">
        <v>229</v>
      </c>
      <c r="RE74" s="2" t="s">
        <v>241</v>
      </c>
      <c r="RF74" s="2" t="s">
        <v>229</v>
      </c>
      <c r="RG74" s="4"/>
      <c r="RH74" s="8"/>
      <c r="RI74" s="4"/>
      <c r="RJ74" s="8"/>
      <c r="RK74" s="7"/>
      <c r="RL74" s="7"/>
      <c r="RM74" s="2" t="s">
        <v>229</v>
      </c>
      <c r="RN74" s="2" t="s">
        <v>229</v>
      </c>
      <c r="RO74" s="2" t="s">
        <v>229</v>
      </c>
      <c r="RP74" s="2" t="s">
        <v>229</v>
      </c>
      <c r="RQ74" s="2" t="s">
        <v>229</v>
      </c>
      <c r="RR74" s="2" t="s">
        <v>229</v>
      </c>
      <c r="RS74" s="4"/>
      <c r="RT74" s="8"/>
      <c r="RU74" s="4"/>
      <c r="RV74" s="8"/>
      <c r="RW74" s="7"/>
      <c r="RX74" s="7"/>
      <c r="RY74" s="2" t="s">
        <v>239</v>
      </c>
      <c r="RZ74" s="2" t="s">
        <v>275</v>
      </c>
      <c r="SA74" s="2" t="s">
        <v>282</v>
      </c>
      <c r="SB74" s="2" t="s">
        <v>803</v>
      </c>
      <c r="SC74" s="2" t="s">
        <v>241</v>
      </c>
      <c r="SD74" s="2" t="s">
        <v>229</v>
      </c>
      <c r="SE74" s="4">
        <v>337</v>
      </c>
      <c r="SF74" s="4"/>
      <c r="SG74" s="4"/>
      <c r="SH74" s="4"/>
      <c r="SI74" s="4"/>
      <c r="SJ74" s="4"/>
      <c r="SK74" s="4"/>
      <c r="SL74" s="4"/>
      <c r="SM74" s="4">
        <v>1</v>
      </c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>
        <v>180</v>
      </c>
      <c r="VO74" s="4"/>
      <c r="VP74" s="4"/>
      <c r="VQ74" s="4"/>
      <c r="VR74" s="4"/>
      <c r="VS74" s="4"/>
    </row>
    <row r="75">
      <c r="A75" s="2" t="s">
        <v>1285</v>
      </c>
      <c r="B75" s="2" t="s">
        <v>216</v>
      </c>
      <c r="C75" s="2" t="s">
        <v>217</v>
      </c>
      <c r="D75" s="2" t="s">
        <v>218</v>
      </c>
      <c r="E75" s="2" t="s">
        <v>219</v>
      </c>
      <c r="F75" s="2" t="s">
        <v>1245</v>
      </c>
      <c r="G75" s="2" t="s">
        <v>1246</v>
      </c>
      <c r="H75" s="2" t="s">
        <v>1247</v>
      </c>
      <c r="I75" s="2" t="s">
        <v>1248</v>
      </c>
      <c r="J75" s="2" t="s">
        <v>312</v>
      </c>
      <c r="K75" s="2" t="s">
        <v>1249</v>
      </c>
      <c r="L75" s="3">
        <v>38.07</v>
      </c>
      <c r="M75" s="3">
        <v>39.97</v>
      </c>
      <c r="N75" s="3">
        <v>84.99</v>
      </c>
      <c r="O75" s="2" t="s">
        <v>226</v>
      </c>
      <c r="P75" s="2" t="s">
        <v>618</v>
      </c>
      <c r="Q75" s="2" t="s">
        <v>228</v>
      </c>
      <c r="R75" s="2" t="s">
        <v>229</v>
      </c>
      <c r="S75" s="2" t="s">
        <v>1250</v>
      </c>
      <c r="T75" s="2" t="s">
        <v>684</v>
      </c>
      <c r="U75" s="2" t="s">
        <v>733</v>
      </c>
      <c r="V75" s="2" t="s">
        <v>1142</v>
      </c>
      <c r="W75" s="2" t="s">
        <v>1143</v>
      </c>
      <c r="X75" s="2" t="s">
        <v>1251</v>
      </c>
      <c r="Y75" s="2" t="s">
        <v>321</v>
      </c>
      <c r="Z75" s="4">
        <v>305</v>
      </c>
      <c r="AA75" s="4">
        <f>=ROUNDDOWN(16.9444444444444,0)</f>
      </c>
      <c r="AB75" s="5">
        <v>18</v>
      </c>
      <c r="AC75" s="2" t="s">
        <v>1253</v>
      </c>
      <c r="AD75" s="4">
        <v>200</v>
      </c>
      <c r="AE75" s="4">
        <v>200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>
        <v>14</v>
      </c>
      <c r="AQ75" s="8">
        <v>649.66</v>
      </c>
      <c r="AR75" s="4">
        <v>42</v>
      </c>
      <c r="AS75" s="8">
        <v>2033.58</v>
      </c>
      <c r="AT75" s="7">
        <v>-0.6667</v>
      </c>
      <c r="AU75" s="7">
        <v>-0.6805</v>
      </c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>
        <v>0.3275</v>
      </c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 t="s">
        <v>229</v>
      </c>
      <c r="BJ75" s="4">
        <v>14</v>
      </c>
      <c r="BK75" s="8">
        <v>649.66</v>
      </c>
      <c r="BL75" s="2" t="s">
        <v>1286</v>
      </c>
      <c r="BM75" s="7">
        <v>1</v>
      </c>
      <c r="BN75" s="7">
        <v>1</v>
      </c>
      <c r="BO75" s="4">
        <v>5</v>
      </c>
      <c r="BP75" s="8">
        <v>243.2</v>
      </c>
      <c r="BQ75" s="4">
        <v>37</v>
      </c>
      <c r="BR75" s="8">
        <v>1799.68</v>
      </c>
      <c r="BS75" s="7">
        <v>-0.8649</v>
      </c>
      <c r="BT75" s="7">
        <v>-0.8649</v>
      </c>
      <c r="BU75" s="2" t="s">
        <v>239</v>
      </c>
      <c r="BV75" s="2" t="s">
        <v>226</v>
      </c>
      <c r="BW75" s="2" t="s">
        <v>229</v>
      </c>
      <c r="BX75" s="2" t="s">
        <v>364</v>
      </c>
      <c r="BY75" s="2" t="s">
        <v>241</v>
      </c>
      <c r="BZ75" s="2" t="s">
        <v>229</v>
      </c>
      <c r="CA75" s="4">
        <v>2</v>
      </c>
      <c r="CB75" s="8">
        <v>90.08</v>
      </c>
      <c r="CC75" s="4">
        <v>2</v>
      </c>
      <c r="CD75" s="8">
        <v>95.38</v>
      </c>
      <c r="CE75" s="7"/>
      <c r="CF75" s="7">
        <v>-0.0556</v>
      </c>
      <c r="CG75" s="2" t="s">
        <v>239</v>
      </c>
      <c r="CH75" s="2" t="s">
        <v>226</v>
      </c>
      <c r="CI75" s="2" t="s">
        <v>512</v>
      </c>
      <c r="CJ75" s="2" t="s">
        <v>600</v>
      </c>
      <c r="CK75" s="2" t="s">
        <v>241</v>
      </c>
      <c r="CL75" s="2" t="s">
        <v>229</v>
      </c>
      <c r="CM75" s="4">
        <v>1</v>
      </c>
      <c r="CN75" s="8">
        <v>45.04</v>
      </c>
      <c r="CO75" s="4"/>
      <c r="CP75" s="8"/>
      <c r="CQ75" s="7"/>
      <c r="CR75" s="7"/>
      <c r="CS75" s="2" t="s">
        <v>239</v>
      </c>
      <c r="CT75" s="2" t="s">
        <v>226</v>
      </c>
      <c r="CU75" s="2" t="s">
        <v>321</v>
      </c>
      <c r="CV75" s="2" t="s">
        <v>317</v>
      </c>
      <c r="CW75" s="2" t="s">
        <v>241</v>
      </c>
      <c r="CX75" s="2" t="s">
        <v>229</v>
      </c>
      <c r="CY75" s="4">
        <v>1</v>
      </c>
      <c r="CZ75" s="8">
        <v>43.39</v>
      </c>
      <c r="DA75" s="4">
        <v>2</v>
      </c>
      <c r="DB75" s="8">
        <v>91.88</v>
      </c>
      <c r="DC75" s="7">
        <v>-0.5</v>
      </c>
      <c r="DD75" s="7">
        <v>-0.5278</v>
      </c>
      <c r="DE75" s="2" t="s">
        <v>239</v>
      </c>
      <c r="DF75" s="2" t="s">
        <v>226</v>
      </c>
      <c r="DG75" s="2" t="s">
        <v>321</v>
      </c>
      <c r="DH75" s="2" t="s">
        <v>589</v>
      </c>
      <c r="DI75" s="2" t="s">
        <v>241</v>
      </c>
      <c r="DJ75" s="2" t="s">
        <v>229</v>
      </c>
      <c r="DK75" s="4"/>
      <c r="DL75" s="8"/>
      <c r="DM75" s="4"/>
      <c r="DN75" s="8"/>
      <c r="DO75" s="7"/>
      <c r="DP75" s="7"/>
      <c r="DQ75" s="2" t="s">
        <v>239</v>
      </c>
      <c r="DR75" s="2" t="s">
        <v>226</v>
      </c>
      <c r="DS75" s="2" t="s">
        <v>321</v>
      </c>
      <c r="DT75" s="2" t="s">
        <v>1287</v>
      </c>
      <c r="DU75" s="2" t="s">
        <v>241</v>
      </c>
      <c r="DV75" s="2" t="s">
        <v>229</v>
      </c>
      <c r="DW75" s="4">
        <v>2</v>
      </c>
      <c r="DX75" s="8">
        <v>88.84</v>
      </c>
      <c r="DY75" s="4"/>
      <c r="DZ75" s="8"/>
      <c r="EA75" s="7"/>
      <c r="EB75" s="7"/>
      <c r="EC75" s="2" t="s">
        <v>239</v>
      </c>
      <c r="ED75" s="2" t="s">
        <v>226</v>
      </c>
      <c r="EE75" s="2" t="s">
        <v>1077</v>
      </c>
      <c r="EF75" s="2" t="s">
        <v>1288</v>
      </c>
      <c r="EG75" s="2" t="s">
        <v>241</v>
      </c>
      <c r="EH75" s="2" t="s">
        <v>229</v>
      </c>
      <c r="EI75" s="4"/>
      <c r="EJ75" s="8"/>
      <c r="EK75" s="4"/>
      <c r="EL75" s="8"/>
      <c r="EM75" s="7"/>
      <c r="EN75" s="7"/>
      <c r="EO75" s="2" t="s">
        <v>278</v>
      </c>
      <c r="EP75" s="2" t="s">
        <v>226</v>
      </c>
      <c r="EQ75" s="2" t="s">
        <v>229</v>
      </c>
      <c r="ER75" s="2" t="s">
        <v>229</v>
      </c>
      <c r="ES75" s="2" t="s">
        <v>241</v>
      </c>
      <c r="ET75" s="2" t="s">
        <v>229</v>
      </c>
      <c r="EU75" s="4">
        <v>1</v>
      </c>
      <c r="EV75" s="8">
        <v>45.83</v>
      </c>
      <c r="EW75" s="4"/>
      <c r="EX75" s="8"/>
      <c r="EY75" s="7"/>
      <c r="EZ75" s="7"/>
      <c r="FA75" s="2" t="s">
        <v>239</v>
      </c>
      <c r="FB75" s="2" t="s">
        <v>226</v>
      </c>
      <c r="FC75" s="2" t="s">
        <v>321</v>
      </c>
      <c r="FD75" s="2" t="s">
        <v>1289</v>
      </c>
      <c r="FE75" s="2" t="s">
        <v>241</v>
      </c>
      <c r="FF75" s="2" t="s">
        <v>229</v>
      </c>
      <c r="FG75" s="4"/>
      <c r="FH75" s="8"/>
      <c r="FI75" s="4"/>
      <c r="FJ75" s="8"/>
      <c r="FK75" s="7"/>
      <c r="FL75" s="7"/>
      <c r="FM75" s="2" t="s">
        <v>239</v>
      </c>
      <c r="FN75" s="2" t="s">
        <v>226</v>
      </c>
      <c r="FO75" s="2" t="s">
        <v>321</v>
      </c>
      <c r="FP75" s="2" t="s">
        <v>1290</v>
      </c>
      <c r="FQ75" s="2" t="s">
        <v>241</v>
      </c>
      <c r="FR75" s="2" t="s">
        <v>229</v>
      </c>
      <c r="FS75" s="4"/>
      <c r="FT75" s="8"/>
      <c r="FU75" s="4"/>
      <c r="FV75" s="8"/>
      <c r="FW75" s="7"/>
      <c r="FX75" s="7"/>
      <c r="FY75" s="2" t="s">
        <v>239</v>
      </c>
      <c r="FZ75" s="2" t="s">
        <v>226</v>
      </c>
      <c r="GA75" s="2" t="s">
        <v>327</v>
      </c>
      <c r="GB75" s="2" t="s">
        <v>1291</v>
      </c>
      <c r="GC75" s="2" t="s">
        <v>241</v>
      </c>
      <c r="GD75" s="2" t="s">
        <v>229</v>
      </c>
      <c r="GE75" s="4"/>
      <c r="GF75" s="8"/>
      <c r="GG75" s="4"/>
      <c r="GH75" s="8"/>
      <c r="GI75" s="7"/>
      <c r="GJ75" s="7"/>
      <c r="GK75" s="2" t="s">
        <v>714</v>
      </c>
      <c r="GL75" s="2" t="s">
        <v>275</v>
      </c>
      <c r="GM75" s="2" t="s">
        <v>256</v>
      </c>
      <c r="GN75" s="2" t="s">
        <v>522</v>
      </c>
      <c r="GO75" s="2" t="s">
        <v>241</v>
      </c>
      <c r="GP75" s="2" t="s">
        <v>229</v>
      </c>
      <c r="GQ75" s="4">
        <v>1</v>
      </c>
      <c r="GR75" s="8">
        <v>46.64</v>
      </c>
      <c r="GS75" s="4"/>
      <c r="GT75" s="8"/>
      <c r="GU75" s="7"/>
      <c r="GV75" s="7"/>
      <c r="GW75" s="2" t="s">
        <v>239</v>
      </c>
      <c r="GX75" s="2" t="s">
        <v>226</v>
      </c>
      <c r="GY75" s="2" t="s">
        <v>1292</v>
      </c>
      <c r="GZ75" s="2" t="s">
        <v>1046</v>
      </c>
      <c r="HA75" s="2" t="s">
        <v>241</v>
      </c>
      <c r="HB75" s="2" t="s">
        <v>229</v>
      </c>
      <c r="HC75" s="4"/>
      <c r="HD75" s="8"/>
      <c r="HE75" s="4"/>
      <c r="HF75" s="8"/>
      <c r="HG75" s="7"/>
      <c r="HH75" s="7"/>
      <c r="HI75" s="2" t="s">
        <v>266</v>
      </c>
      <c r="HJ75" s="2" t="s">
        <v>226</v>
      </c>
      <c r="HK75" s="2" t="s">
        <v>229</v>
      </c>
      <c r="HL75" s="2" t="s">
        <v>229</v>
      </c>
      <c r="HM75" s="2" t="s">
        <v>241</v>
      </c>
      <c r="HN75" s="2" t="s">
        <v>229</v>
      </c>
      <c r="HO75" s="4"/>
      <c r="HP75" s="8"/>
      <c r="HQ75" s="4"/>
      <c r="HR75" s="8"/>
      <c r="HS75" s="7"/>
      <c r="HT75" s="7"/>
      <c r="HU75" s="2" t="s">
        <v>239</v>
      </c>
      <c r="HV75" s="2" t="s">
        <v>226</v>
      </c>
      <c r="HW75" s="2" t="s">
        <v>1051</v>
      </c>
      <c r="HX75" s="2" t="s">
        <v>542</v>
      </c>
      <c r="HY75" s="2" t="s">
        <v>241</v>
      </c>
      <c r="HZ75" s="2" t="s">
        <v>229</v>
      </c>
      <c r="IA75" s="4"/>
      <c r="IB75" s="8"/>
      <c r="IC75" s="4"/>
      <c r="ID75" s="8"/>
      <c r="IE75" s="7"/>
      <c r="IF75" s="7"/>
      <c r="IG75" s="2" t="s">
        <v>266</v>
      </c>
      <c r="IH75" s="2" t="s">
        <v>226</v>
      </c>
      <c r="II75" s="2" t="s">
        <v>229</v>
      </c>
      <c r="IJ75" s="2" t="s">
        <v>229</v>
      </c>
      <c r="IK75" s="2" t="s">
        <v>241</v>
      </c>
      <c r="IL75" s="2" t="s">
        <v>229</v>
      </c>
      <c r="IM75" s="4"/>
      <c r="IN75" s="8"/>
      <c r="IO75" s="4"/>
      <c r="IP75" s="8"/>
      <c r="IQ75" s="7"/>
      <c r="IR75" s="7"/>
      <c r="IS75" s="2" t="s">
        <v>272</v>
      </c>
      <c r="IT75" s="2" t="s">
        <v>226</v>
      </c>
      <c r="IU75" s="2" t="s">
        <v>229</v>
      </c>
      <c r="IV75" s="2" t="s">
        <v>229</v>
      </c>
      <c r="IW75" s="2" t="s">
        <v>241</v>
      </c>
      <c r="IX75" s="2" t="s">
        <v>229</v>
      </c>
      <c r="IY75" s="4"/>
      <c r="IZ75" s="8"/>
      <c r="JA75" s="4"/>
      <c r="JB75" s="8"/>
      <c r="JC75" s="7"/>
      <c r="JD75" s="7"/>
      <c r="JE75" s="2" t="s">
        <v>239</v>
      </c>
      <c r="JF75" s="2" t="s">
        <v>226</v>
      </c>
      <c r="JG75" s="2" t="s">
        <v>1292</v>
      </c>
      <c r="JH75" s="2" t="s">
        <v>229</v>
      </c>
      <c r="JI75" s="2" t="s">
        <v>241</v>
      </c>
      <c r="JJ75" s="2" t="s">
        <v>229</v>
      </c>
      <c r="JK75" s="4">
        <v>1</v>
      </c>
      <c r="JL75" s="8">
        <v>46.64</v>
      </c>
      <c r="JM75" s="4">
        <v>1</v>
      </c>
      <c r="JN75" s="8">
        <v>46.64</v>
      </c>
      <c r="JO75" s="7"/>
      <c r="JP75" s="7"/>
      <c r="JQ75" s="2" t="s">
        <v>239</v>
      </c>
      <c r="JR75" s="2" t="s">
        <v>226</v>
      </c>
      <c r="JS75" s="2" t="s">
        <v>1083</v>
      </c>
      <c r="JT75" s="2" t="s">
        <v>1293</v>
      </c>
      <c r="JU75" s="2" t="s">
        <v>241</v>
      </c>
      <c r="JV75" s="2" t="s">
        <v>229</v>
      </c>
      <c r="JW75" s="4"/>
      <c r="JX75" s="8"/>
      <c r="JY75" s="4"/>
      <c r="JZ75" s="8"/>
      <c r="KA75" s="7"/>
      <c r="KB75" s="7"/>
      <c r="KC75" s="2" t="s">
        <v>272</v>
      </c>
      <c r="KD75" s="2" t="s">
        <v>226</v>
      </c>
      <c r="KE75" s="2" t="s">
        <v>229</v>
      </c>
      <c r="KF75" s="2" t="s">
        <v>229</v>
      </c>
      <c r="KG75" s="2" t="s">
        <v>241</v>
      </c>
      <c r="KH75" s="2" t="s">
        <v>229</v>
      </c>
      <c r="KI75" s="4"/>
      <c r="KJ75" s="8"/>
      <c r="KK75" s="4"/>
      <c r="KL75" s="8"/>
      <c r="KM75" s="7"/>
      <c r="KN75" s="7"/>
      <c r="KO75" s="2" t="s">
        <v>272</v>
      </c>
      <c r="KP75" s="2" t="s">
        <v>226</v>
      </c>
      <c r="KQ75" s="2" t="s">
        <v>229</v>
      </c>
      <c r="KR75" s="2" t="s">
        <v>229</v>
      </c>
      <c r="KS75" s="2" t="s">
        <v>241</v>
      </c>
      <c r="KT75" s="2" t="s">
        <v>229</v>
      </c>
      <c r="KU75" s="4"/>
      <c r="KV75" s="8"/>
      <c r="KW75" s="4"/>
      <c r="KX75" s="8"/>
      <c r="KY75" s="7"/>
      <c r="KZ75" s="7"/>
      <c r="LA75" s="2" t="s">
        <v>272</v>
      </c>
      <c r="LB75" s="2" t="s">
        <v>226</v>
      </c>
      <c r="LC75" s="2" t="s">
        <v>229</v>
      </c>
      <c r="LD75" s="2" t="s">
        <v>229</v>
      </c>
      <c r="LE75" s="2" t="s">
        <v>241</v>
      </c>
      <c r="LF75" s="2" t="s">
        <v>229</v>
      </c>
      <c r="LG75" s="4"/>
      <c r="LH75" s="8"/>
      <c r="LI75" s="4"/>
      <c r="LJ75" s="8"/>
      <c r="LK75" s="7"/>
      <c r="LL75" s="7"/>
      <c r="LM75" s="2" t="s">
        <v>229</v>
      </c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239</v>
      </c>
      <c r="LZ75" s="2" t="s">
        <v>275</v>
      </c>
      <c r="MA75" s="2" t="s">
        <v>337</v>
      </c>
      <c r="MB75" s="2" t="s">
        <v>1294</v>
      </c>
      <c r="MC75" s="2" t="s">
        <v>241</v>
      </c>
      <c r="MD75" s="2" t="s">
        <v>229</v>
      </c>
      <c r="ME75" s="4"/>
      <c r="MF75" s="8"/>
      <c r="MG75" s="4"/>
      <c r="MH75" s="8"/>
      <c r="MI75" s="7"/>
      <c r="MJ75" s="7"/>
      <c r="MK75" s="2" t="s">
        <v>266</v>
      </c>
      <c r="ML75" s="2" t="s">
        <v>226</v>
      </c>
      <c r="MM75" s="2" t="s">
        <v>229</v>
      </c>
      <c r="MN75" s="2" t="s">
        <v>229</v>
      </c>
      <c r="MO75" s="2" t="s">
        <v>241</v>
      </c>
      <c r="MP75" s="2" t="s">
        <v>229</v>
      </c>
      <c r="MQ75" s="4"/>
      <c r="MR75" s="8"/>
      <c r="MS75" s="4"/>
      <c r="MT75" s="8"/>
      <c r="MU75" s="7"/>
      <c r="MV75" s="7"/>
      <c r="MW75" s="2" t="s">
        <v>239</v>
      </c>
      <c r="MX75" s="2" t="s">
        <v>226</v>
      </c>
      <c r="MY75" s="2" t="s">
        <v>308</v>
      </c>
      <c r="MZ75" s="2" t="s">
        <v>229</v>
      </c>
      <c r="NA75" s="2" t="s">
        <v>241</v>
      </c>
      <c r="NB75" s="2" t="s">
        <v>229</v>
      </c>
      <c r="NC75" s="4"/>
      <c r="ND75" s="8"/>
      <c r="NE75" s="4"/>
      <c r="NF75" s="8"/>
      <c r="NG75" s="7"/>
      <c r="NH75" s="7"/>
      <c r="NI75" s="2" t="s">
        <v>239</v>
      </c>
      <c r="NJ75" s="2" t="s">
        <v>260</v>
      </c>
      <c r="NK75" s="2" t="s">
        <v>321</v>
      </c>
      <c r="NL75" s="2" t="s">
        <v>615</v>
      </c>
      <c r="NM75" s="2" t="s">
        <v>241</v>
      </c>
      <c r="NN75" s="2" t="s">
        <v>229</v>
      </c>
      <c r="NO75" s="4"/>
      <c r="NP75" s="8"/>
      <c r="NQ75" s="4"/>
      <c r="NR75" s="8"/>
      <c r="NS75" s="7"/>
      <c r="NT75" s="7"/>
      <c r="NU75" s="2" t="s">
        <v>272</v>
      </c>
      <c r="NV75" s="2" t="s">
        <v>226</v>
      </c>
      <c r="NW75" s="2" t="s">
        <v>229</v>
      </c>
      <c r="NX75" s="2" t="s">
        <v>229</v>
      </c>
      <c r="NY75" s="2" t="s">
        <v>241</v>
      </c>
      <c r="NZ75" s="2" t="s">
        <v>229</v>
      </c>
      <c r="OA75" s="4"/>
      <c r="OB75" s="8"/>
      <c r="OC75" s="4"/>
      <c r="OD75" s="8"/>
      <c r="OE75" s="7"/>
      <c r="OF75" s="7"/>
      <c r="OG75" s="2" t="s">
        <v>239</v>
      </c>
      <c r="OH75" s="2" t="s">
        <v>226</v>
      </c>
      <c r="OI75" s="2" t="s">
        <v>229</v>
      </c>
      <c r="OJ75" s="2" t="s">
        <v>229</v>
      </c>
      <c r="OK75" s="2" t="s">
        <v>241</v>
      </c>
      <c r="OL75" s="2" t="s">
        <v>229</v>
      </c>
      <c r="OM75" s="4"/>
      <c r="ON75" s="8"/>
      <c r="OO75" s="4"/>
      <c r="OP75" s="8"/>
      <c r="OQ75" s="7"/>
      <c r="OR75" s="7"/>
      <c r="OS75" s="2" t="s">
        <v>229</v>
      </c>
      <c r="OT75" s="2" t="s">
        <v>229</v>
      </c>
      <c r="OU75" s="2" t="s">
        <v>229</v>
      </c>
      <c r="OV75" s="2" t="s">
        <v>229</v>
      </c>
      <c r="OW75" s="2" t="s">
        <v>229</v>
      </c>
      <c r="OX75" s="2" t="s">
        <v>229</v>
      </c>
      <c r="OY75" s="4"/>
      <c r="OZ75" s="8"/>
      <c r="PA75" s="4"/>
      <c r="PB75" s="8"/>
      <c r="PC75" s="7"/>
      <c r="PD75" s="7"/>
      <c r="PE75" s="2" t="s">
        <v>281</v>
      </c>
      <c r="PF75" s="2" t="s">
        <v>226</v>
      </c>
      <c r="PG75" s="2" t="s">
        <v>229</v>
      </c>
      <c r="PH75" s="2" t="s">
        <v>229</v>
      </c>
      <c r="PI75" s="2" t="s">
        <v>241</v>
      </c>
      <c r="PJ75" s="2" t="s">
        <v>229</v>
      </c>
      <c r="PK75" s="4"/>
      <c r="PL75" s="8"/>
      <c r="PM75" s="4"/>
      <c r="PN75" s="8"/>
      <c r="PO75" s="7"/>
      <c r="PP75" s="7"/>
      <c r="PQ75" s="2" t="s">
        <v>266</v>
      </c>
      <c r="PR75" s="2" t="s">
        <v>275</v>
      </c>
      <c r="PS75" s="2" t="s">
        <v>229</v>
      </c>
      <c r="PT75" s="2" t="s">
        <v>229</v>
      </c>
      <c r="PU75" s="2" t="s">
        <v>241</v>
      </c>
      <c r="PV75" s="2" t="s">
        <v>229</v>
      </c>
      <c r="PW75" s="4"/>
      <c r="PX75" s="8"/>
      <c r="PY75" s="4"/>
      <c r="PZ75" s="8"/>
      <c r="QA75" s="7"/>
      <c r="QB75" s="7"/>
      <c r="QC75" s="2" t="s">
        <v>281</v>
      </c>
      <c r="QD75" s="2" t="s">
        <v>226</v>
      </c>
      <c r="QE75" s="2" t="s">
        <v>229</v>
      </c>
      <c r="QF75" s="2" t="s">
        <v>229</v>
      </c>
      <c r="QG75" s="2" t="s">
        <v>241</v>
      </c>
      <c r="QH75" s="2" t="s">
        <v>229</v>
      </c>
      <c r="QI75" s="4"/>
      <c r="QJ75" s="8"/>
      <c r="QK75" s="4"/>
      <c r="QL75" s="8"/>
      <c r="QM75" s="7"/>
      <c r="QN75" s="7"/>
      <c r="QO75" s="2" t="s">
        <v>229</v>
      </c>
      <c r="QP75" s="2" t="s">
        <v>229</v>
      </c>
      <c r="QQ75" s="2" t="s">
        <v>229</v>
      </c>
      <c r="QR75" s="2" t="s">
        <v>229</v>
      </c>
      <c r="QS75" s="2" t="s">
        <v>229</v>
      </c>
      <c r="QT75" s="2" t="s">
        <v>229</v>
      </c>
      <c r="QU75" s="4"/>
      <c r="QV75" s="8"/>
      <c r="QW75" s="4"/>
      <c r="QX75" s="8"/>
      <c r="QY75" s="7"/>
      <c r="QZ75" s="7"/>
      <c r="RA75" s="2" t="s">
        <v>239</v>
      </c>
      <c r="RB75" s="2" t="s">
        <v>275</v>
      </c>
      <c r="RC75" s="2" t="s">
        <v>338</v>
      </c>
      <c r="RD75" s="2" t="s">
        <v>410</v>
      </c>
      <c r="RE75" s="2" t="s">
        <v>241</v>
      </c>
      <c r="RF75" s="2" t="s">
        <v>229</v>
      </c>
      <c r="RG75" s="4"/>
      <c r="RH75" s="8"/>
      <c r="RI75" s="4"/>
      <c r="RJ75" s="8"/>
      <c r="RK75" s="7"/>
      <c r="RL75" s="7"/>
      <c r="RM75" s="2" t="s">
        <v>229</v>
      </c>
      <c r="RN75" s="2" t="s">
        <v>229</v>
      </c>
      <c r="RO75" s="2" t="s">
        <v>229</v>
      </c>
      <c r="RP75" s="2" t="s">
        <v>229</v>
      </c>
      <c r="RQ75" s="2" t="s">
        <v>229</v>
      </c>
      <c r="RR75" s="2" t="s">
        <v>229</v>
      </c>
      <c r="RS75" s="4"/>
      <c r="RT75" s="8"/>
      <c r="RU75" s="4"/>
      <c r="RV75" s="8"/>
      <c r="RW75" s="7"/>
      <c r="RX75" s="7"/>
      <c r="RY75" s="2" t="s">
        <v>272</v>
      </c>
      <c r="RZ75" s="2" t="s">
        <v>275</v>
      </c>
      <c r="SA75" s="2" t="s">
        <v>229</v>
      </c>
      <c r="SB75" s="2" t="s">
        <v>229</v>
      </c>
      <c r="SC75" s="2" t="s">
        <v>241</v>
      </c>
      <c r="SD75" s="2" t="s">
        <v>229</v>
      </c>
      <c r="SE75" s="4">
        <v>305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>
        <v>200</v>
      </c>
      <c r="VO75" s="4"/>
      <c r="VP75" s="4"/>
      <c r="VQ75" s="4"/>
      <c r="VR75" s="4"/>
      <c r="VS75" s="4"/>
    </row>
    <row r="76">
      <c r="A76" s="2" t="s">
        <v>1295</v>
      </c>
      <c r="B76" s="2" t="s">
        <v>216</v>
      </c>
      <c r="C76" s="2" t="s">
        <v>217</v>
      </c>
      <c r="D76" s="2" t="s">
        <v>218</v>
      </c>
      <c r="E76" s="2" t="s">
        <v>219</v>
      </c>
      <c r="F76" s="2" t="s">
        <v>1296</v>
      </c>
      <c r="G76" s="2" t="s">
        <v>1297</v>
      </c>
      <c r="H76" s="2" t="s">
        <v>1298</v>
      </c>
      <c r="I76" s="2" t="s">
        <v>681</v>
      </c>
      <c r="J76" s="2" t="s">
        <v>224</v>
      </c>
      <c r="K76" s="2" t="s">
        <v>767</v>
      </c>
      <c r="L76" s="3">
        <v>39.1</v>
      </c>
      <c r="M76" s="3">
        <v>41.06</v>
      </c>
      <c r="N76" s="3">
        <v>84.99</v>
      </c>
      <c r="O76" s="2" t="s">
        <v>226</v>
      </c>
      <c r="P76" s="2" t="s">
        <v>618</v>
      </c>
      <c r="Q76" s="2" t="s">
        <v>228</v>
      </c>
      <c r="R76" s="2" t="s">
        <v>229</v>
      </c>
      <c r="S76" s="2" t="s">
        <v>1299</v>
      </c>
      <c r="T76" s="2" t="s">
        <v>684</v>
      </c>
      <c r="U76" s="2" t="s">
        <v>286</v>
      </c>
      <c r="V76" s="2" t="s">
        <v>1008</v>
      </c>
      <c r="W76" s="2" t="s">
        <v>686</v>
      </c>
      <c r="X76" s="2" t="s">
        <v>234</v>
      </c>
      <c r="Y76" s="2" t="s">
        <v>1300</v>
      </c>
      <c r="Z76" s="4">
        <v>240</v>
      </c>
      <c r="AA76" s="4">
        <f>=ROUNDDOWN(48,0)</f>
      </c>
      <c r="AB76" s="5">
        <v>5</v>
      </c>
      <c r="AC76" s="2" t="s">
        <v>229</v>
      </c>
      <c r="AD76" s="4"/>
      <c r="AE76" s="4"/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>
        <v>6</v>
      </c>
      <c r="AQ76" s="8">
        <v>265.16</v>
      </c>
      <c r="AR76" s="4">
        <v>1</v>
      </c>
      <c r="AS76" s="8">
        <v>54.73</v>
      </c>
      <c r="AT76" s="7">
        <v>5</v>
      </c>
      <c r="AU76" s="7">
        <v>3.8449</v>
      </c>
      <c r="AV76" s="4">
        <v>23</v>
      </c>
      <c r="AW76" s="8">
        <v>1105.85</v>
      </c>
      <c r="AX76" s="4">
        <v>12</v>
      </c>
      <c r="AY76" s="8">
        <v>608.63</v>
      </c>
      <c r="AZ76" s="7">
        <v>0.9167</v>
      </c>
      <c r="BA76" s="7">
        <v>0.8169</v>
      </c>
      <c r="BB76" s="7">
        <v>0.2398</v>
      </c>
      <c r="BC76" s="4">
        <v>23</v>
      </c>
      <c r="BD76" s="8">
        <v>1105.85</v>
      </c>
      <c r="BE76" s="4">
        <v>12</v>
      </c>
      <c r="BF76" s="8">
        <v>608.63</v>
      </c>
      <c r="BG76" s="7">
        <v>0.9167</v>
      </c>
      <c r="BH76" s="7">
        <v>0.8169</v>
      </c>
      <c r="BI76" s="7">
        <v>1</v>
      </c>
      <c r="BJ76" s="4">
        <v>6</v>
      </c>
      <c r="BK76" s="8">
        <v>265.16</v>
      </c>
      <c r="BL76" s="2" t="s">
        <v>1301</v>
      </c>
      <c r="BM76" s="7">
        <v>1</v>
      </c>
      <c r="BN76" s="7">
        <v>1</v>
      </c>
      <c r="BO76" s="4">
        <v>2</v>
      </c>
      <c r="BP76" s="8">
        <v>89.92</v>
      </c>
      <c r="BQ76" s="4"/>
      <c r="BR76" s="8"/>
      <c r="BS76" s="7"/>
      <c r="BT76" s="7"/>
      <c r="BU76" s="2" t="s">
        <v>239</v>
      </c>
      <c r="BV76" s="2" t="s">
        <v>226</v>
      </c>
      <c r="BW76" s="2" t="s">
        <v>229</v>
      </c>
      <c r="BX76" s="2" t="s">
        <v>1045</v>
      </c>
      <c r="BY76" s="2" t="s">
        <v>241</v>
      </c>
      <c r="BZ76" s="2" t="s">
        <v>229</v>
      </c>
      <c r="CA76" s="4">
        <v>1</v>
      </c>
      <c r="CB76" s="8">
        <v>43.81</v>
      </c>
      <c r="CC76" s="4"/>
      <c r="CD76" s="8"/>
      <c r="CE76" s="7"/>
      <c r="CF76" s="7"/>
      <c r="CG76" s="2" t="s">
        <v>239</v>
      </c>
      <c r="CH76" s="2" t="s">
        <v>226</v>
      </c>
      <c r="CI76" s="2" t="s">
        <v>419</v>
      </c>
      <c r="CJ76" s="2" t="s">
        <v>1302</v>
      </c>
      <c r="CK76" s="2" t="s">
        <v>241</v>
      </c>
      <c r="CL76" s="2" t="s">
        <v>229</v>
      </c>
      <c r="CM76" s="4">
        <v>3</v>
      </c>
      <c r="CN76" s="8">
        <v>131.43</v>
      </c>
      <c r="CO76" s="4"/>
      <c r="CP76" s="8"/>
      <c r="CQ76" s="7"/>
      <c r="CR76" s="7"/>
      <c r="CS76" s="2" t="s">
        <v>239</v>
      </c>
      <c r="CT76" s="2" t="s">
        <v>226</v>
      </c>
      <c r="CU76" s="2" t="s">
        <v>543</v>
      </c>
      <c r="CV76" s="2" t="s">
        <v>1303</v>
      </c>
      <c r="CW76" s="2" t="s">
        <v>241</v>
      </c>
      <c r="CX76" s="2" t="s">
        <v>229</v>
      </c>
      <c r="CY76" s="4"/>
      <c r="CZ76" s="8"/>
      <c r="DA76" s="4"/>
      <c r="DB76" s="8"/>
      <c r="DC76" s="7"/>
      <c r="DD76" s="7"/>
      <c r="DE76" s="2" t="s">
        <v>239</v>
      </c>
      <c r="DF76" s="2" t="s">
        <v>226</v>
      </c>
      <c r="DG76" s="2" t="s">
        <v>1304</v>
      </c>
      <c r="DH76" s="2" t="s">
        <v>1305</v>
      </c>
      <c r="DI76" s="2" t="s">
        <v>241</v>
      </c>
      <c r="DJ76" s="2" t="s">
        <v>229</v>
      </c>
      <c r="DK76" s="4"/>
      <c r="DL76" s="8"/>
      <c r="DM76" s="4">
        <v>1</v>
      </c>
      <c r="DN76" s="8">
        <v>54.73</v>
      </c>
      <c r="DO76" s="7">
        <v>-1</v>
      </c>
      <c r="DP76" s="7">
        <v>-1</v>
      </c>
      <c r="DQ76" s="2" t="s">
        <v>239</v>
      </c>
      <c r="DR76" s="2" t="s">
        <v>226</v>
      </c>
      <c r="DS76" s="2" t="s">
        <v>1306</v>
      </c>
      <c r="DT76" s="2" t="s">
        <v>1307</v>
      </c>
      <c r="DU76" s="2" t="s">
        <v>241</v>
      </c>
      <c r="DV76" s="2" t="s">
        <v>229</v>
      </c>
      <c r="DW76" s="4"/>
      <c r="DX76" s="8"/>
      <c r="DY76" s="4"/>
      <c r="DZ76" s="8"/>
      <c r="EA76" s="7"/>
      <c r="EB76" s="7"/>
      <c r="EC76" s="2" t="s">
        <v>239</v>
      </c>
      <c r="ED76" s="2" t="s">
        <v>226</v>
      </c>
      <c r="EE76" s="2" t="s">
        <v>458</v>
      </c>
      <c r="EF76" s="2" t="s">
        <v>1308</v>
      </c>
      <c r="EG76" s="2" t="s">
        <v>241</v>
      </c>
      <c r="EH76" s="2" t="s">
        <v>229</v>
      </c>
      <c r="EI76" s="4"/>
      <c r="EJ76" s="8"/>
      <c r="EK76" s="4"/>
      <c r="EL76" s="8"/>
      <c r="EM76" s="7"/>
      <c r="EN76" s="7"/>
      <c r="EO76" s="2" t="s">
        <v>239</v>
      </c>
      <c r="EP76" s="2" t="s">
        <v>226</v>
      </c>
      <c r="EQ76" s="2" t="s">
        <v>351</v>
      </c>
      <c r="ER76" s="2" t="s">
        <v>359</v>
      </c>
      <c r="ES76" s="2" t="s">
        <v>241</v>
      </c>
      <c r="ET76" s="2" t="s">
        <v>229</v>
      </c>
      <c r="EU76" s="4"/>
      <c r="EV76" s="8"/>
      <c r="EW76" s="4"/>
      <c r="EX76" s="8"/>
      <c r="EY76" s="7"/>
      <c r="EZ76" s="7"/>
      <c r="FA76" s="2" t="s">
        <v>239</v>
      </c>
      <c r="FB76" s="2" t="s">
        <v>226</v>
      </c>
      <c r="FC76" s="2" t="s">
        <v>828</v>
      </c>
      <c r="FD76" s="2" t="s">
        <v>829</v>
      </c>
      <c r="FE76" s="2" t="s">
        <v>241</v>
      </c>
      <c r="FF76" s="2" t="s">
        <v>229</v>
      </c>
      <c r="FG76" s="4"/>
      <c r="FH76" s="8"/>
      <c r="FI76" s="4"/>
      <c r="FJ76" s="8"/>
      <c r="FK76" s="7"/>
      <c r="FL76" s="7"/>
      <c r="FM76" s="2" t="s">
        <v>239</v>
      </c>
      <c r="FN76" s="2" t="s">
        <v>226</v>
      </c>
      <c r="FO76" s="2" t="s">
        <v>543</v>
      </c>
      <c r="FP76" s="2" t="s">
        <v>832</v>
      </c>
      <c r="FQ76" s="2" t="s">
        <v>241</v>
      </c>
      <c r="FR76" s="2" t="s">
        <v>229</v>
      </c>
      <c r="FS76" s="4"/>
      <c r="FT76" s="8"/>
      <c r="FU76" s="4"/>
      <c r="FV76" s="8"/>
      <c r="FW76" s="7"/>
      <c r="FX76" s="7"/>
      <c r="FY76" s="2" t="s">
        <v>239</v>
      </c>
      <c r="FZ76" s="2" t="s">
        <v>226</v>
      </c>
      <c r="GA76" s="2" t="s">
        <v>327</v>
      </c>
      <c r="GB76" s="2" t="s">
        <v>229</v>
      </c>
      <c r="GC76" s="2" t="s">
        <v>241</v>
      </c>
      <c r="GD76" s="2" t="s">
        <v>229</v>
      </c>
      <c r="GE76" s="4"/>
      <c r="GF76" s="8"/>
      <c r="GG76" s="4"/>
      <c r="GH76" s="8"/>
      <c r="GI76" s="7"/>
      <c r="GJ76" s="7"/>
      <c r="GK76" s="2" t="s">
        <v>714</v>
      </c>
      <c r="GL76" s="2" t="s">
        <v>275</v>
      </c>
      <c r="GM76" s="2" t="s">
        <v>1309</v>
      </c>
      <c r="GN76" s="2" t="s">
        <v>1310</v>
      </c>
      <c r="GO76" s="2" t="s">
        <v>241</v>
      </c>
      <c r="GP76" s="2" t="s">
        <v>229</v>
      </c>
      <c r="GQ76" s="4"/>
      <c r="GR76" s="8"/>
      <c r="GS76" s="4"/>
      <c r="GT76" s="8"/>
      <c r="GU76" s="7"/>
      <c r="GV76" s="7"/>
      <c r="GW76" s="2" t="s">
        <v>239</v>
      </c>
      <c r="GX76" s="2" t="s">
        <v>226</v>
      </c>
      <c r="GY76" s="2" t="s">
        <v>258</v>
      </c>
      <c r="GZ76" s="2" t="s">
        <v>823</v>
      </c>
      <c r="HA76" s="2" t="s">
        <v>241</v>
      </c>
      <c r="HB76" s="2" t="s">
        <v>229</v>
      </c>
      <c r="HC76" s="4"/>
      <c r="HD76" s="8"/>
      <c r="HE76" s="4"/>
      <c r="HF76" s="8"/>
      <c r="HG76" s="7"/>
      <c r="HH76" s="7"/>
      <c r="HI76" s="2" t="s">
        <v>281</v>
      </c>
      <c r="HJ76" s="2" t="s">
        <v>226</v>
      </c>
      <c r="HK76" s="2" t="s">
        <v>1305</v>
      </c>
      <c r="HL76" s="2" t="s">
        <v>450</v>
      </c>
      <c r="HM76" s="2" t="s">
        <v>241</v>
      </c>
      <c r="HN76" s="2" t="s">
        <v>229</v>
      </c>
      <c r="HO76" s="4"/>
      <c r="HP76" s="8"/>
      <c r="HQ76" s="4"/>
      <c r="HR76" s="8"/>
      <c r="HS76" s="7"/>
      <c r="HT76" s="7"/>
      <c r="HU76" s="2" t="s">
        <v>239</v>
      </c>
      <c r="HV76" s="2" t="s">
        <v>226</v>
      </c>
      <c r="HW76" s="2" t="s">
        <v>1311</v>
      </c>
      <c r="HX76" s="2" t="s">
        <v>229</v>
      </c>
      <c r="HY76" s="2" t="s">
        <v>241</v>
      </c>
      <c r="HZ76" s="2" t="s">
        <v>229</v>
      </c>
      <c r="IA76" s="4"/>
      <c r="IB76" s="8"/>
      <c r="IC76" s="4"/>
      <c r="ID76" s="8"/>
      <c r="IE76" s="7"/>
      <c r="IF76" s="7"/>
      <c r="IG76" s="2" t="s">
        <v>266</v>
      </c>
      <c r="IH76" s="2" t="s">
        <v>226</v>
      </c>
      <c r="II76" s="2" t="s">
        <v>229</v>
      </c>
      <c r="IJ76" s="2" t="s">
        <v>229</v>
      </c>
      <c r="IK76" s="2" t="s">
        <v>241</v>
      </c>
      <c r="IL76" s="2" t="s">
        <v>229</v>
      </c>
      <c r="IM76" s="4"/>
      <c r="IN76" s="8"/>
      <c r="IO76" s="4"/>
      <c r="IP76" s="8"/>
      <c r="IQ76" s="7"/>
      <c r="IR76" s="7"/>
      <c r="IS76" s="2" t="s">
        <v>239</v>
      </c>
      <c r="IT76" s="2" t="s">
        <v>226</v>
      </c>
      <c r="IU76" s="2" t="s">
        <v>1037</v>
      </c>
      <c r="IV76" s="2" t="s">
        <v>985</v>
      </c>
      <c r="IW76" s="2" t="s">
        <v>241</v>
      </c>
      <c r="IX76" s="2" t="s">
        <v>229</v>
      </c>
      <c r="IY76" s="4"/>
      <c r="IZ76" s="8"/>
      <c r="JA76" s="4"/>
      <c r="JB76" s="8"/>
      <c r="JC76" s="7"/>
      <c r="JD76" s="7"/>
      <c r="JE76" s="2" t="s">
        <v>239</v>
      </c>
      <c r="JF76" s="2" t="s">
        <v>226</v>
      </c>
      <c r="JG76" s="2" t="s">
        <v>268</v>
      </c>
      <c r="JH76" s="2" t="s">
        <v>367</v>
      </c>
      <c r="JI76" s="2" t="s">
        <v>241</v>
      </c>
      <c r="JJ76" s="2" t="s">
        <v>229</v>
      </c>
      <c r="JK76" s="4"/>
      <c r="JL76" s="8"/>
      <c r="JM76" s="4"/>
      <c r="JN76" s="8"/>
      <c r="JO76" s="7"/>
      <c r="JP76" s="7"/>
      <c r="JQ76" s="2" t="s">
        <v>229</v>
      </c>
      <c r="JR76" s="2" t="s">
        <v>229</v>
      </c>
      <c r="JS76" s="2" t="s">
        <v>229</v>
      </c>
      <c r="JT76" s="2" t="s">
        <v>229</v>
      </c>
      <c r="JU76" s="2" t="s">
        <v>229</v>
      </c>
      <c r="JV76" s="2" t="s">
        <v>229</v>
      </c>
      <c r="JW76" s="4"/>
      <c r="JX76" s="8"/>
      <c r="JY76" s="4"/>
      <c r="JZ76" s="8"/>
      <c r="KA76" s="7"/>
      <c r="KB76" s="7"/>
      <c r="KC76" s="2" t="s">
        <v>239</v>
      </c>
      <c r="KD76" s="2" t="s">
        <v>226</v>
      </c>
      <c r="KE76" s="2" t="s">
        <v>270</v>
      </c>
      <c r="KF76" s="2" t="s">
        <v>1098</v>
      </c>
      <c r="KG76" s="2" t="s">
        <v>241</v>
      </c>
      <c r="KH76" s="2" t="s">
        <v>229</v>
      </c>
      <c r="KI76" s="4"/>
      <c r="KJ76" s="8"/>
      <c r="KK76" s="4"/>
      <c r="KL76" s="8"/>
      <c r="KM76" s="7"/>
      <c r="KN76" s="7"/>
      <c r="KO76" s="2" t="s">
        <v>272</v>
      </c>
      <c r="KP76" s="2" t="s">
        <v>226</v>
      </c>
      <c r="KQ76" s="2" t="s">
        <v>229</v>
      </c>
      <c r="KR76" s="2" t="s">
        <v>229</v>
      </c>
      <c r="KS76" s="2" t="s">
        <v>241</v>
      </c>
      <c r="KT76" s="2" t="s">
        <v>229</v>
      </c>
      <c r="KU76" s="4"/>
      <c r="KV76" s="8"/>
      <c r="KW76" s="4"/>
      <c r="KX76" s="8"/>
      <c r="KY76" s="7"/>
      <c r="KZ76" s="7"/>
      <c r="LA76" s="2" t="s">
        <v>239</v>
      </c>
      <c r="LB76" s="2" t="s">
        <v>226</v>
      </c>
      <c r="LC76" s="2" t="s">
        <v>836</v>
      </c>
      <c r="LD76" s="2" t="s">
        <v>229</v>
      </c>
      <c r="LE76" s="2" t="s">
        <v>241</v>
      </c>
      <c r="LF76" s="2" t="s">
        <v>229</v>
      </c>
      <c r="LG76" s="4"/>
      <c r="LH76" s="8"/>
      <c r="LI76" s="4"/>
      <c r="LJ76" s="8"/>
      <c r="LK76" s="7"/>
      <c r="LL76" s="7"/>
      <c r="LM76" s="2" t="s">
        <v>229</v>
      </c>
      <c r="LN76" s="2" t="s">
        <v>229</v>
      </c>
      <c r="LO76" s="2" t="s">
        <v>229</v>
      </c>
      <c r="LP76" s="2" t="s">
        <v>229</v>
      </c>
      <c r="LQ76" s="2" t="s">
        <v>229</v>
      </c>
      <c r="LR76" s="2" t="s">
        <v>229</v>
      </c>
      <c r="LS76" s="4"/>
      <c r="LT76" s="8"/>
      <c r="LU76" s="4"/>
      <c r="LV76" s="8"/>
      <c r="LW76" s="7"/>
      <c r="LX76" s="7"/>
      <c r="LY76" s="2" t="s">
        <v>239</v>
      </c>
      <c r="LZ76" s="2" t="s">
        <v>275</v>
      </c>
      <c r="MA76" s="2" t="s">
        <v>1312</v>
      </c>
      <c r="MB76" s="2" t="s">
        <v>1313</v>
      </c>
      <c r="MC76" s="2" t="s">
        <v>241</v>
      </c>
      <c r="MD76" s="2" t="s">
        <v>229</v>
      </c>
      <c r="ME76" s="4"/>
      <c r="MF76" s="8"/>
      <c r="MG76" s="4"/>
      <c r="MH76" s="8"/>
      <c r="MI76" s="7"/>
      <c r="MJ76" s="7"/>
      <c r="MK76" s="2" t="s">
        <v>266</v>
      </c>
      <c r="ML76" s="2" t="s">
        <v>226</v>
      </c>
      <c r="MM76" s="2" t="s">
        <v>229</v>
      </c>
      <c r="MN76" s="2" t="s">
        <v>229</v>
      </c>
      <c r="MO76" s="2" t="s">
        <v>241</v>
      </c>
      <c r="MP76" s="2" t="s">
        <v>229</v>
      </c>
      <c r="MQ76" s="4"/>
      <c r="MR76" s="8"/>
      <c r="MS76" s="4"/>
      <c r="MT76" s="8"/>
      <c r="MU76" s="7"/>
      <c r="MV76" s="7"/>
      <c r="MW76" s="2" t="s">
        <v>266</v>
      </c>
      <c r="MX76" s="2" t="s">
        <v>226</v>
      </c>
      <c r="MY76" s="2" t="s">
        <v>229</v>
      </c>
      <c r="MZ76" s="2" t="s">
        <v>229</v>
      </c>
      <c r="NA76" s="2" t="s">
        <v>241</v>
      </c>
      <c r="NB76" s="2" t="s">
        <v>229</v>
      </c>
      <c r="NC76" s="4"/>
      <c r="ND76" s="8"/>
      <c r="NE76" s="4"/>
      <c r="NF76" s="8"/>
      <c r="NG76" s="7"/>
      <c r="NH76" s="7"/>
      <c r="NI76" s="2" t="s">
        <v>239</v>
      </c>
      <c r="NJ76" s="2" t="s">
        <v>260</v>
      </c>
      <c r="NK76" s="2" t="s">
        <v>838</v>
      </c>
      <c r="NL76" s="2" t="s">
        <v>717</v>
      </c>
      <c r="NM76" s="2" t="s">
        <v>241</v>
      </c>
      <c r="NN76" s="2" t="s">
        <v>229</v>
      </c>
      <c r="NO76" s="4"/>
      <c r="NP76" s="8"/>
      <c r="NQ76" s="4"/>
      <c r="NR76" s="8"/>
      <c r="NS76" s="7"/>
      <c r="NT76" s="7"/>
      <c r="NU76" s="2" t="s">
        <v>272</v>
      </c>
      <c r="NV76" s="2" t="s">
        <v>226</v>
      </c>
      <c r="NW76" s="2" t="s">
        <v>229</v>
      </c>
      <c r="NX76" s="2" t="s">
        <v>229</v>
      </c>
      <c r="NY76" s="2" t="s">
        <v>241</v>
      </c>
      <c r="NZ76" s="2" t="s">
        <v>229</v>
      </c>
      <c r="OA76" s="4"/>
      <c r="OB76" s="8"/>
      <c r="OC76" s="4"/>
      <c r="OD76" s="8"/>
      <c r="OE76" s="7"/>
      <c r="OF76" s="7"/>
      <c r="OG76" s="2" t="s">
        <v>239</v>
      </c>
      <c r="OH76" s="2" t="s">
        <v>226</v>
      </c>
      <c r="OI76" s="2" t="s">
        <v>229</v>
      </c>
      <c r="OJ76" s="2" t="s">
        <v>229</v>
      </c>
      <c r="OK76" s="2" t="s">
        <v>241</v>
      </c>
      <c r="OL76" s="2" t="s">
        <v>229</v>
      </c>
      <c r="OM76" s="4"/>
      <c r="ON76" s="8"/>
      <c r="OO76" s="4"/>
      <c r="OP76" s="8"/>
      <c r="OQ76" s="7"/>
      <c r="OR76" s="7"/>
      <c r="OS76" s="2" t="s">
        <v>229</v>
      </c>
      <c r="OT76" s="2" t="s">
        <v>229</v>
      </c>
      <c r="OU76" s="2" t="s">
        <v>229</v>
      </c>
      <c r="OV76" s="2" t="s">
        <v>229</v>
      </c>
      <c r="OW76" s="2" t="s">
        <v>229</v>
      </c>
      <c r="OX76" s="2" t="s">
        <v>229</v>
      </c>
      <c r="OY76" s="4"/>
      <c r="OZ76" s="8"/>
      <c r="PA76" s="4"/>
      <c r="PB76" s="8"/>
      <c r="PC76" s="7"/>
      <c r="PD76" s="7"/>
      <c r="PE76" s="2" t="s">
        <v>281</v>
      </c>
      <c r="PF76" s="2" t="s">
        <v>226</v>
      </c>
      <c r="PG76" s="2" t="s">
        <v>229</v>
      </c>
      <c r="PH76" s="2" t="s">
        <v>229</v>
      </c>
      <c r="PI76" s="2" t="s">
        <v>241</v>
      </c>
      <c r="PJ76" s="2" t="s">
        <v>229</v>
      </c>
      <c r="PK76" s="4"/>
      <c r="PL76" s="8"/>
      <c r="PM76" s="4"/>
      <c r="PN76" s="8"/>
      <c r="PO76" s="7"/>
      <c r="PP76" s="7"/>
      <c r="PQ76" s="2" t="s">
        <v>266</v>
      </c>
      <c r="PR76" s="2" t="s">
        <v>275</v>
      </c>
      <c r="PS76" s="2" t="s">
        <v>229</v>
      </c>
      <c r="PT76" s="2" t="s">
        <v>229</v>
      </c>
      <c r="PU76" s="2" t="s">
        <v>241</v>
      </c>
      <c r="PV76" s="2" t="s">
        <v>229</v>
      </c>
      <c r="PW76" s="4"/>
      <c r="PX76" s="8"/>
      <c r="PY76" s="4"/>
      <c r="PZ76" s="8"/>
      <c r="QA76" s="7"/>
      <c r="QB76" s="7"/>
      <c r="QC76" s="2" t="s">
        <v>281</v>
      </c>
      <c r="QD76" s="2" t="s">
        <v>226</v>
      </c>
      <c r="QE76" s="2" t="s">
        <v>229</v>
      </c>
      <c r="QF76" s="2" t="s">
        <v>229</v>
      </c>
      <c r="QG76" s="2" t="s">
        <v>241</v>
      </c>
      <c r="QH76" s="2" t="s">
        <v>229</v>
      </c>
      <c r="QI76" s="4"/>
      <c r="QJ76" s="8"/>
      <c r="QK76" s="4"/>
      <c r="QL76" s="8"/>
      <c r="QM76" s="7"/>
      <c r="QN76" s="7"/>
      <c r="QO76" s="2" t="s">
        <v>229</v>
      </c>
      <c r="QP76" s="2" t="s">
        <v>229</v>
      </c>
      <c r="QQ76" s="2" t="s">
        <v>229</v>
      </c>
      <c r="QR76" s="2" t="s">
        <v>229</v>
      </c>
      <c r="QS76" s="2" t="s">
        <v>229</v>
      </c>
      <c r="QT76" s="2" t="s">
        <v>229</v>
      </c>
      <c r="QU76" s="4"/>
      <c r="QV76" s="8"/>
      <c r="QW76" s="4"/>
      <c r="QX76" s="8"/>
      <c r="QY76" s="7"/>
      <c r="QZ76" s="7"/>
      <c r="RA76" s="2" t="s">
        <v>239</v>
      </c>
      <c r="RB76" s="2" t="s">
        <v>275</v>
      </c>
      <c r="RC76" s="2" t="s">
        <v>442</v>
      </c>
      <c r="RD76" s="2" t="s">
        <v>613</v>
      </c>
      <c r="RE76" s="2" t="s">
        <v>241</v>
      </c>
      <c r="RF76" s="2" t="s">
        <v>229</v>
      </c>
      <c r="RG76" s="4"/>
      <c r="RH76" s="8"/>
      <c r="RI76" s="4"/>
      <c r="RJ76" s="8"/>
      <c r="RK76" s="7"/>
      <c r="RL76" s="7"/>
      <c r="RM76" s="2" t="s">
        <v>229</v>
      </c>
      <c r="RN76" s="2" t="s">
        <v>229</v>
      </c>
      <c r="RO76" s="2" t="s">
        <v>229</v>
      </c>
      <c r="RP76" s="2" t="s">
        <v>229</v>
      </c>
      <c r="RQ76" s="2" t="s">
        <v>229</v>
      </c>
      <c r="RR76" s="2" t="s">
        <v>229</v>
      </c>
      <c r="RS76" s="4"/>
      <c r="RT76" s="8"/>
      <c r="RU76" s="4"/>
      <c r="RV76" s="8"/>
      <c r="RW76" s="7"/>
      <c r="RX76" s="7"/>
      <c r="RY76" s="2" t="s">
        <v>266</v>
      </c>
      <c r="RZ76" s="2" t="s">
        <v>275</v>
      </c>
      <c r="SA76" s="2" t="s">
        <v>229</v>
      </c>
      <c r="SB76" s="2" t="s">
        <v>229</v>
      </c>
      <c r="SC76" s="2" t="s">
        <v>241</v>
      </c>
      <c r="SD76" s="2" t="s">
        <v>229</v>
      </c>
      <c r="SE76" s="4">
        <v>240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</row>
    <row r="77">
      <c r="A77" s="2" t="s">
        <v>1314</v>
      </c>
      <c r="B77" s="2" t="s">
        <v>216</v>
      </c>
      <c r="C77" s="2" t="s">
        <v>217</v>
      </c>
      <c r="D77" s="2" t="s">
        <v>218</v>
      </c>
      <c r="E77" s="2" t="s">
        <v>219</v>
      </c>
      <c r="F77" s="2" t="s">
        <v>1296</v>
      </c>
      <c r="G77" s="2" t="s">
        <v>1297</v>
      </c>
      <c r="H77" s="2" t="s">
        <v>1298</v>
      </c>
      <c r="I77" s="2" t="s">
        <v>681</v>
      </c>
      <c r="J77" s="2" t="s">
        <v>285</v>
      </c>
      <c r="K77" s="2" t="s">
        <v>767</v>
      </c>
      <c r="L77" s="3">
        <v>44.65</v>
      </c>
      <c r="M77" s="3">
        <v>46.88</v>
      </c>
      <c r="N77" s="3">
        <v>94.99</v>
      </c>
      <c r="O77" s="2" t="s">
        <v>226</v>
      </c>
      <c r="P77" s="2" t="s">
        <v>618</v>
      </c>
      <c r="Q77" s="2" t="s">
        <v>228</v>
      </c>
      <c r="R77" s="2" t="s">
        <v>229</v>
      </c>
      <c r="S77" s="2" t="s">
        <v>1299</v>
      </c>
      <c r="T77" s="2" t="s">
        <v>684</v>
      </c>
      <c r="U77" s="2" t="s">
        <v>733</v>
      </c>
      <c r="V77" s="2" t="s">
        <v>1008</v>
      </c>
      <c r="W77" s="2" t="s">
        <v>686</v>
      </c>
      <c r="X77" s="2" t="s">
        <v>234</v>
      </c>
      <c r="Y77" s="2" t="s">
        <v>1300</v>
      </c>
      <c r="Z77" s="4">
        <v>243</v>
      </c>
      <c r="AA77" s="4">
        <f>=ROUNDDOWN(22.0909090909091,0)</f>
      </c>
      <c r="AB77" s="5">
        <v>11</v>
      </c>
      <c r="AC77" s="2" t="s">
        <v>229</v>
      </c>
      <c r="AD77" s="4"/>
      <c r="AE77" s="4"/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>
        <v>10</v>
      </c>
      <c r="AQ77" s="8">
        <v>466.49</v>
      </c>
      <c r="AR77" s="4">
        <v>7</v>
      </c>
      <c r="AS77" s="8">
        <v>344.3</v>
      </c>
      <c r="AT77" s="7">
        <v>0.4286</v>
      </c>
      <c r="AU77" s="7">
        <v>0.3549</v>
      </c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>
        <v>0.4218</v>
      </c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 t="s">
        <v>229</v>
      </c>
      <c r="BJ77" s="4">
        <v>10</v>
      </c>
      <c r="BK77" s="8">
        <v>466.49</v>
      </c>
      <c r="BL77" s="2" t="s">
        <v>1315</v>
      </c>
      <c r="BM77" s="7">
        <v>1</v>
      </c>
      <c r="BN77" s="7">
        <v>1</v>
      </c>
      <c r="BO77" s="4">
        <v>1</v>
      </c>
      <c r="BP77" s="8">
        <v>51.35</v>
      </c>
      <c r="BQ77" s="4"/>
      <c r="BR77" s="8"/>
      <c r="BS77" s="7"/>
      <c r="BT77" s="7"/>
      <c r="BU77" s="2" t="s">
        <v>239</v>
      </c>
      <c r="BV77" s="2" t="s">
        <v>226</v>
      </c>
      <c r="BW77" s="2" t="s">
        <v>229</v>
      </c>
      <c r="BX77" s="2" t="s">
        <v>1074</v>
      </c>
      <c r="BY77" s="2" t="s">
        <v>241</v>
      </c>
      <c r="BZ77" s="2" t="s">
        <v>229</v>
      </c>
      <c r="CA77" s="4"/>
      <c r="CB77" s="8"/>
      <c r="CC77" s="4">
        <v>2</v>
      </c>
      <c r="CD77" s="8">
        <v>100.12</v>
      </c>
      <c r="CE77" s="7">
        <v>-1</v>
      </c>
      <c r="CF77" s="7">
        <v>-1</v>
      </c>
      <c r="CG77" s="2" t="s">
        <v>239</v>
      </c>
      <c r="CH77" s="2" t="s">
        <v>226</v>
      </c>
      <c r="CI77" s="2" t="s">
        <v>419</v>
      </c>
      <c r="CJ77" s="2" t="s">
        <v>830</v>
      </c>
      <c r="CK77" s="2" t="s">
        <v>241</v>
      </c>
      <c r="CL77" s="2" t="s">
        <v>229</v>
      </c>
      <c r="CM77" s="4">
        <v>1</v>
      </c>
      <c r="CN77" s="8">
        <v>50.06</v>
      </c>
      <c r="CO77" s="4">
        <v>3</v>
      </c>
      <c r="CP77" s="8">
        <v>150.18</v>
      </c>
      <c r="CQ77" s="7">
        <v>-0.6667</v>
      </c>
      <c r="CR77" s="7">
        <v>-0.6667</v>
      </c>
      <c r="CS77" s="2" t="s">
        <v>239</v>
      </c>
      <c r="CT77" s="2" t="s">
        <v>226</v>
      </c>
      <c r="CU77" s="2" t="s">
        <v>543</v>
      </c>
      <c r="CV77" s="2" t="s">
        <v>1316</v>
      </c>
      <c r="CW77" s="2" t="s">
        <v>241</v>
      </c>
      <c r="CX77" s="2" t="s">
        <v>229</v>
      </c>
      <c r="CY77" s="4">
        <v>3</v>
      </c>
      <c r="CZ77" s="8">
        <v>131.94</v>
      </c>
      <c r="DA77" s="4">
        <v>1</v>
      </c>
      <c r="DB77" s="8">
        <v>47.12</v>
      </c>
      <c r="DC77" s="7">
        <v>2</v>
      </c>
      <c r="DD77" s="7">
        <v>1.8001</v>
      </c>
      <c r="DE77" s="2" t="s">
        <v>239</v>
      </c>
      <c r="DF77" s="2" t="s">
        <v>226</v>
      </c>
      <c r="DG77" s="2" t="s">
        <v>1304</v>
      </c>
      <c r="DH77" s="2" t="s">
        <v>419</v>
      </c>
      <c r="DI77" s="2" t="s">
        <v>241</v>
      </c>
      <c r="DJ77" s="2" t="s">
        <v>229</v>
      </c>
      <c r="DK77" s="4">
        <v>1</v>
      </c>
      <c r="DL77" s="8">
        <v>46.87</v>
      </c>
      <c r="DM77" s="4"/>
      <c r="DN77" s="8"/>
      <c r="DO77" s="7"/>
      <c r="DP77" s="7"/>
      <c r="DQ77" s="2" t="s">
        <v>239</v>
      </c>
      <c r="DR77" s="2" t="s">
        <v>226</v>
      </c>
      <c r="DS77" s="2" t="s">
        <v>1306</v>
      </c>
      <c r="DT77" s="2" t="s">
        <v>559</v>
      </c>
      <c r="DU77" s="2" t="s">
        <v>241</v>
      </c>
      <c r="DV77" s="2" t="s">
        <v>229</v>
      </c>
      <c r="DW77" s="4">
        <v>3</v>
      </c>
      <c r="DX77" s="8">
        <v>138.93</v>
      </c>
      <c r="DY77" s="4"/>
      <c r="DZ77" s="8"/>
      <c r="EA77" s="7"/>
      <c r="EB77" s="7"/>
      <c r="EC77" s="2" t="s">
        <v>239</v>
      </c>
      <c r="ED77" s="2" t="s">
        <v>226</v>
      </c>
      <c r="EE77" s="2" t="s">
        <v>458</v>
      </c>
      <c r="EF77" s="2" t="s">
        <v>259</v>
      </c>
      <c r="EG77" s="2" t="s">
        <v>241</v>
      </c>
      <c r="EH77" s="2" t="s">
        <v>229</v>
      </c>
      <c r="EI77" s="4"/>
      <c r="EJ77" s="8"/>
      <c r="EK77" s="4"/>
      <c r="EL77" s="8"/>
      <c r="EM77" s="7"/>
      <c r="EN77" s="7"/>
      <c r="EO77" s="2" t="s">
        <v>239</v>
      </c>
      <c r="EP77" s="2" t="s">
        <v>226</v>
      </c>
      <c r="EQ77" s="2" t="s">
        <v>351</v>
      </c>
      <c r="ER77" s="2" t="s">
        <v>372</v>
      </c>
      <c r="ES77" s="2" t="s">
        <v>241</v>
      </c>
      <c r="ET77" s="2" t="s">
        <v>229</v>
      </c>
      <c r="EU77" s="4"/>
      <c r="EV77" s="8"/>
      <c r="EW77" s="4"/>
      <c r="EX77" s="8"/>
      <c r="EY77" s="7"/>
      <c r="EZ77" s="7"/>
      <c r="FA77" s="2" t="s">
        <v>239</v>
      </c>
      <c r="FB77" s="2" t="s">
        <v>226</v>
      </c>
      <c r="FC77" s="2" t="s">
        <v>1317</v>
      </c>
      <c r="FD77" s="2" t="s">
        <v>1318</v>
      </c>
      <c r="FE77" s="2" t="s">
        <v>241</v>
      </c>
      <c r="FF77" s="2" t="s">
        <v>229</v>
      </c>
      <c r="FG77" s="4"/>
      <c r="FH77" s="8"/>
      <c r="FI77" s="4"/>
      <c r="FJ77" s="8"/>
      <c r="FK77" s="7"/>
      <c r="FL77" s="7"/>
      <c r="FM77" s="2" t="s">
        <v>239</v>
      </c>
      <c r="FN77" s="2" t="s">
        <v>226</v>
      </c>
      <c r="FO77" s="2" t="s">
        <v>1319</v>
      </c>
      <c r="FP77" s="2" t="s">
        <v>1306</v>
      </c>
      <c r="FQ77" s="2" t="s">
        <v>241</v>
      </c>
      <c r="FR77" s="2" t="s">
        <v>229</v>
      </c>
      <c r="FS77" s="4"/>
      <c r="FT77" s="8"/>
      <c r="FU77" s="4"/>
      <c r="FV77" s="8"/>
      <c r="FW77" s="7"/>
      <c r="FX77" s="7"/>
      <c r="FY77" s="2" t="s">
        <v>239</v>
      </c>
      <c r="FZ77" s="2" t="s">
        <v>226</v>
      </c>
      <c r="GA77" s="2" t="s">
        <v>327</v>
      </c>
      <c r="GB77" s="2" t="s">
        <v>1320</v>
      </c>
      <c r="GC77" s="2" t="s">
        <v>241</v>
      </c>
      <c r="GD77" s="2" t="s">
        <v>229</v>
      </c>
      <c r="GE77" s="4"/>
      <c r="GF77" s="8"/>
      <c r="GG77" s="4"/>
      <c r="GH77" s="8"/>
      <c r="GI77" s="7"/>
      <c r="GJ77" s="7"/>
      <c r="GK77" s="2" t="s">
        <v>714</v>
      </c>
      <c r="GL77" s="2" t="s">
        <v>275</v>
      </c>
      <c r="GM77" s="2" t="s">
        <v>1309</v>
      </c>
      <c r="GN77" s="2" t="s">
        <v>1321</v>
      </c>
      <c r="GO77" s="2" t="s">
        <v>241</v>
      </c>
      <c r="GP77" s="2" t="s">
        <v>229</v>
      </c>
      <c r="GQ77" s="4">
        <v>1</v>
      </c>
      <c r="GR77" s="8">
        <v>47.34</v>
      </c>
      <c r="GS77" s="4"/>
      <c r="GT77" s="8"/>
      <c r="GU77" s="7"/>
      <c r="GV77" s="7"/>
      <c r="GW77" s="2" t="s">
        <v>239</v>
      </c>
      <c r="GX77" s="2" t="s">
        <v>226</v>
      </c>
      <c r="GY77" s="2" t="s">
        <v>258</v>
      </c>
      <c r="GZ77" s="2" t="s">
        <v>1306</v>
      </c>
      <c r="HA77" s="2" t="s">
        <v>241</v>
      </c>
      <c r="HB77" s="2" t="s">
        <v>229</v>
      </c>
      <c r="HC77" s="4"/>
      <c r="HD77" s="8"/>
      <c r="HE77" s="4"/>
      <c r="HF77" s="8"/>
      <c r="HG77" s="7"/>
      <c r="HH77" s="7"/>
      <c r="HI77" s="2" t="s">
        <v>281</v>
      </c>
      <c r="HJ77" s="2" t="s">
        <v>226</v>
      </c>
      <c r="HK77" s="2" t="s">
        <v>1305</v>
      </c>
      <c r="HL77" s="2" t="s">
        <v>458</v>
      </c>
      <c r="HM77" s="2" t="s">
        <v>241</v>
      </c>
      <c r="HN77" s="2" t="s">
        <v>229</v>
      </c>
      <c r="HO77" s="4"/>
      <c r="HP77" s="8"/>
      <c r="HQ77" s="4"/>
      <c r="HR77" s="8"/>
      <c r="HS77" s="7"/>
      <c r="HT77" s="7"/>
      <c r="HU77" s="2" t="s">
        <v>239</v>
      </c>
      <c r="HV77" s="2" t="s">
        <v>226</v>
      </c>
      <c r="HW77" s="2" t="s">
        <v>1311</v>
      </c>
      <c r="HX77" s="2" t="s">
        <v>229</v>
      </c>
      <c r="HY77" s="2" t="s">
        <v>241</v>
      </c>
      <c r="HZ77" s="2" t="s">
        <v>229</v>
      </c>
      <c r="IA77" s="4"/>
      <c r="IB77" s="8"/>
      <c r="IC77" s="4"/>
      <c r="ID77" s="8"/>
      <c r="IE77" s="7"/>
      <c r="IF77" s="7"/>
      <c r="IG77" s="2" t="s">
        <v>266</v>
      </c>
      <c r="IH77" s="2" t="s">
        <v>226</v>
      </c>
      <c r="II77" s="2" t="s">
        <v>229</v>
      </c>
      <c r="IJ77" s="2" t="s">
        <v>229</v>
      </c>
      <c r="IK77" s="2" t="s">
        <v>241</v>
      </c>
      <c r="IL77" s="2" t="s">
        <v>229</v>
      </c>
      <c r="IM77" s="4"/>
      <c r="IN77" s="8"/>
      <c r="IO77" s="4">
        <v>1</v>
      </c>
      <c r="IP77" s="8">
        <v>46.88</v>
      </c>
      <c r="IQ77" s="7">
        <v>-1</v>
      </c>
      <c r="IR77" s="7">
        <v>-1</v>
      </c>
      <c r="IS77" s="2" t="s">
        <v>239</v>
      </c>
      <c r="IT77" s="2" t="s">
        <v>226</v>
      </c>
      <c r="IU77" s="2" t="s">
        <v>1037</v>
      </c>
      <c r="IV77" s="2" t="s">
        <v>1313</v>
      </c>
      <c r="IW77" s="2" t="s">
        <v>241</v>
      </c>
      <c r="IX77" s="2" t="s">
        <v>229</v>
      </c>
      <c r="IY77" s="4"/>
      <c r="IZ77" s="8"/>
      <c r="JA77" s="4"/>
      <c r="JB77" s="8"/>
      <c r="JC77" s="7"/>
      <c r="JD77" s="7"/>
      <c r="JE77" s="2" t="s">
        <v>239</v>
      </c>
      <c r="JF77" s="2" t="s">
        <v>226</v>
      </c>
      <c r="JG77" s="2" t="s">
        <v>268</v>
      </c>
      <c r="JH77" s="2" t="s">
        <v>1322</v>
      </c>
      <c r="JI77" s="2" t="s">
        <v>241</v>
      </c>
      <c r="JJ77" s="2" t="s">
        <v>229</v>
      </c>
      <c r="JK77" s="4"/>
      <c r="JL77" s="8"/>
      <c r="JM77" s="4"/>
      <c r="JN77" s="8"/>
      <c r="JO77" s="7"/>
      <c r="JP77" s="7"/>
      <c r="JQ77" s="2" t="s">
        <v>229</v>
      </c>
      <c r="JR77" s="2" t="s">
        <v>229</v>
      </c>
      <c r="JS77" s="2" t="s">
        <v>229</v>
      </c>
      <c r="JT77" s="2" t="s">
        <v>229</v>
      </c>
      <c r="JU77" s="2" t="s">
        <v>229</v>
      </c>
      <c r="JV77" s="2" t="s">
        <v>229</v>
      </c>
      <c r="JW77" s="4"/>
      <c r="JX77" s="8"/>
      <c r="JY77" s="4"/>
      <c r="JZ77" s="8"/>
      <c r="KA77" s="7"/>
      <c r="KB77" s="7"/>
      <c r="KC77" s="2" t="s">
        <v>239</v>
      </c>
      <c r="KD77" s="2" t="s">
        <v>226</v>
      </c>
      <c r="KE77" s="2" t="s">
        <v>270</v>
      </c>
      <c r="KF77" s="2" t="s">
        <v>826</v>
      </c>
      <c r="KG77" s="2" t="s">
        <v>241</v>
      </c>
      <c r="KH77" s="2" t="s">
        <v>229</v>
      </c>
      <c r="KI77" s="4"/>
      <c r="KJ77" s="8"/>
      <c r="KK77" s="4"/>
      <c r="KL77" s="8"/>
      <c r="KM77" s="7"/>
      <c r="KN77" s="7"/>
      <c r="KO77" s="2" t="s">
        <v>278</v>
      </c>
      <c r="KP77" s="2" t="s">
        <v>226</v>
      </c>
      <c r="KQ77" s="2" t="s">
        <v>229</v>
      </c>
      <c r="KR77" s="2" t="s">
        <v>229</v>
      </c>
      <c r="KS77" s="2" t="s">
        <v>241</v>
      </c>
      <c r="KT77" s="2" t="s">
        <v>229</v>
      </c>
      <c r="KU77" s="4"/>
      <c r="KV77" s="8"/>
      <c r="KW77" s="4"/>
      <c r="KX77" s="8"/>
      <c r="KY77" s="7"/>
      <c r="KZ77" s="7"/>
      <c r="LA77" s="2" t="s">
        <v>239</v>
      </c>
      <c r="LB77" s="2" t="s">
        <v>226</v>
      </c>
      <c r="LC77" s="2" t="s">
        <v>836</v>
      </c>
      <c r="LD77" s="2" t="s">
        <v>1323</v>
      </c>
      <c r="LE77" s="2" t="s">
        <v>241</v>
      </c>
      <c r="LF77" s="2" t="s">
        <v>229</v>
      </c>
      <c r="LG77" s="4"/>
      <c r="LH77" s="8"/>
      <c r="LI77" s="4"/>
      <c r="LJ77" s="8"/>
      <c r="LK77" s="7"/>
      <c r="LL77" s="7"/>
      <c r="LM77" s="2" t="s">
        <v>229</v>
      </c>
      <c r="LN77" s="2" t="s">
        <v>229</v>
      </c>
      <c r="LO77" s="2" t="s">
        <v>229</v>
      </c>
      <c r="LP77" s="2" t="s">
        <v>229</v>
      </c>
      <c r="LQ77" s="2" t="s">
        <v>229</v>
      </c>
      <c r="LR77" s="2" t="s">
        <v>229</v>
      </c>
      <c r="LS77" s="4"/>
      <c r="LT77" s="8"/>
      <c r="LU77" s="4"/>
      <c r="LV77" s="8"/>
      <c r="LW77" s="7"/>
      <c r="LX77" s="7"/>
      <c r="LY77" s="2" t="s">
        <v>239</v>
      </c>
      <c r="LZ77" s="2" t="s">
        <v>275</v>
      </c>
      <c r="MA77" s="2" t="s">
        <v>1312</v>
      </c>
      <c r="MB77" s="2" t="s">
        <v>1313</v>
      </c>
      <c r="MC77" s="2" t="s">
        <v>241</v>
      </c>
      <c r="MD77" s="2" t="s">
        <v>229</v>
      </c>
      <c r="ME77" s="4"/>
      <c r="MF77" s="8"/>
      <c r="MG77" s="4"/>
      <c r="MH77" s="8"/>
      <c r="MI77" s="7"/>
      <c r="MJ77" s="7"/>
      <c r="MK77" s="2" t="s">
        <v>266</v>
      </c>
      <c r="ML77" s="2" t="s">
        <v>226</v>
      </c>
      <c r="MM77" s="2" t="s">
        <v>229</v>
      </c>
      <c r="MN77" s="2" t="s">
        <v>229</v>
      </c>
      <c r="MO77" s="2" t="s">
        <v>241</v>
      </c>
      <c r="MP77" s="2" t="s">
        <v>229</v>
      </c>
      <c r="MQ77" s="4"/>
      <c r="MR77" s="8"/>
      <c r="MS77" s="4"/>
      <c r="MT77" s="8"/>
      <c r="MU77" s="7"/>
      <c r="MV77" s="7"/>
      <c r="MW77" s="2" t="s">
        <v>266</v>
      </c>
      <c r="MX77" s="2" t="s">
        <v>226</v>
      </c>
      <c r="MY77" s="2" t="s">
        <v>229</v>
      </c>
      <c r="MZ77" s="2" t="s">
        <v>229</v>
      </c>
      <c r="NA77" s="2" t="s">
        <v>241</v>
      </c>
      <c r="NB77" s="2" t="s">
        <v>229</v>
      </c>
      <c r="NC77" s="4"/>
      <c r="ND77" s="8"/>
      <c r="NE77" s="4"/>
      <c r="NF77" s="8"/>
      <c r="NG77" s="7"/>
      <c r="NH77" s="7"/>
      <c r="NI77" s="2" t="s">
        <v>239</v>
      </c>
      <c r="NJ77" s="2" t="s">
        <v>260</v>
      </c>
      <c r="NK77" s="2" t="s">
        <v>838</v>
      </c>
      <c r="NL77" s="2" t="s">
        <v>717</v>
      </c>
      <c r="NM77" s="2" t="s">
        <v>241</v>
      </c>
      <c r="NN77" s="2" t="s">
        <v>229</v>
      </c>
      <c r="NO77" s="4"/>
      <c r="NP77" s="8"/>
      <c r="NQ77" s="4"/>
      <c r="NR77" s="8"/>
      <c r="NS77" s="7"/>
      <c r="NT77" s="7"/>
      <c r="NU77" s="2" t="s">
        <v>272</v>
      </c>
      <c r="NV77" s="2" t="s">
        <v>226</v>
      </c>
      <c r="NW77" s="2" t="s">
        <v>229</v>
      </c>
      <c r="NX77" s="2" t="s">
        <v>229</v>
      </c>
      <c r="NY77" s="2" t="s">
        <v>241</v>
      </c>
      <c r="NZ77" s="2" t="s">
        <v>229</v>
      </c>
      <c r="OA77" s="4"/>
      <c r="OB77" s="8"/>
      <c r="OC77" s="4"/>
      <c r="OD77" s="8"/>
      <c r="OE77" s="7"/>
      <c r="OF77" s="7"/>
      <c r="OG77" s="2" t="s">
        <v>239</v>
      </c>
      <c r="OH77" s="2" t="s">
        <v>226</v>
      </c>
      <c r="OI77" s="2" t="s">
        <v>229</v>
      </c>
      <c r="OJ77" s="2" t="s">
        <v>229</v>
      </c>
      <c r="OK77" s="2" t="s">
        <v>241</v>
      </c>
      <c r="OL77" s="2" t="s">
        <v>229</v>
      </c>
      <c r="OM77" s="4"/>
      <c r="ON77" s="8"/>
      <c r="OO77" s="4"/>
      <c r="OP77" s="8"/>
      <c r="OQ77" s="7"/>
      <c r="OR77" s="7"/>
      <c r="OS77" s="2" t="s">
        <v>229</v>
      </c>
      <c r="OT77" s="2" t="s">
        <v>229</v>
      </c>
      <c r="OU77" s="2" t="s">
        <v>229</v>
      </c>
      <c r="OV77" s="2" t="s">
        <v>229</v>
      </c>
      <c r="OW77" s="2" t="s">
        <v>229</v>
      </c>
      <c r="OX77" s="2" t="s">
        <v>229</v>
      </c>
      <c r="OY77" s="4"/>
      <c r="OZ77" s="8"/>
      <c r="PA77" s="4"/>
      <c r="PB77" s="8"/>
      <c r="PC77" s="7"/>
      <c r="PD77" s="7"/>
      <c r="PE77" s="2" t="s">
        <v>281</v>
      </c>
      <c r="PF77" s="2" t="s">
        <v>226</v>
      </c>
      <c r="PG77" s="2" t="s">
        <v>229</v>
      </c>
      <c r="PH77" s="2" t="s">
        <v>229</v>
      </c>
      <c r="PI77" s="2" t="s">
        <v>241</v>
      </c>
      <c r="PJ77" s="2" t="s">
        <v>229</v>
      </c>
      <c r="PK77" s="4"/>
      <c r="PL77" s="8"/>
      <c r="PM77" s="4"/>
      <c r="PN77" s="8"/>
      <c r="PO77" s="7"/>
      <c r="PP77" s="7"/>
      <c r="PQ77" s="2" t="s">
        <v>266</v>
      </c>
      <c r="PR77" s="2" t="s">
        <v>275</v>
      </c>
      <c r="PS77" s="2" t="s">
        <v>229</v>
      </c>
      <c r="PT77" s="2" t="s">
        <v>229</v>
      </c>
      <c r="PU77" s="2" t="s">
        <v>241</v>
      </c>
      <c r="PV77" s="2" t="s">
        <v>229</v>
      </c>
      <c r="PW77" s="4"/>
      <c r="PX77" s="8"/>
      <c r="PY77" s="4"/>
      <c r="PZ77" s="8"/>
      <c r="QA77" s="7"/>
      <c r="QB77" s="7"/>
      <c r="QC77" s="2" t="s">
        <v>281</v>
      </c>
      <c r="QD77" s="2" t="s">
        <v>226</v>
      </c>
      <c r="QE77" s="2" t="s">
        <v>229</v>
      </c>
      <c r="QF77" s="2" t="s">
        <v>229</v>
      </c>
      <c r="QG77" s="2" t="s">
        <v>241</v>
      </c>
      <c r="QH77" s="2" t="s">
        <v>229</v>
      </c>
      <c r="QI77" s="4"/>
      <c r="QJ77" s="8"/>
      <c r="QK77" s="4"/>
      <c r="QL77" s="8"/>
      <c r="QM77" s="7"/>
      <c r="QN77" s="7"/>
      <c r="QO77" s="2" t="s">
        <v>229</v>
      </c>
      <c r="QP77" s="2" t="s">
        <v>229</v>
      </c>
      <c r="QQ77" s="2" t="s">
        <v>229</v>
      </c>
      <c r="QR77" s="2" t="s">
        <v>229</v>
      </c>
      <c r="QS77" s="2" t="s">
        <v>229</v>
      </c>
      <c r="QT77" s="2" t="s">
        <v>229</v>
      </c>
      <c r="QU77" s="4"/>
      <c r="QV77" s="8"/>
      <c r="QW77" s="4"/>
      <c r="QX77" s="8"/>
      <c r="QY77" s="7"/>
      <c r="QZ77" s="7"/>
      <c r="RA77" s="2" t="s">
        <v>239</v>
      </c>
      <c r="RB77" s="2" t="s">
        <v>275</v>
      </c>
      <c r="RC77" s="2" t="s">
        <v>442</v>
      </c>
      <c r="RD77" s="2" t="s">
        <v>469</v>
      </c>
      <c r="RE77" s="2" t="s">
        <v>241</v>
      </c>
      <c r="RF77" s="2" t="s">
        <v>229</v>
      </c>
      <c r="RG77" s="4"/>
      <c r="RH77" s="8"/>
      <c r="RI77" s="4"/>
      <c r="RJ77" s="8"/>
      <c r="RK77" s="7"/>
      <c r="RL77" s="7"/>
      <c r="RM77" s="2" t="s">
        <v>229</v>
      </c>
      <c r="RN77" s="2" t="s">
        <v>229</v>
      </c>
      <c r="RO77" s="2" t="s">
        <v>229</v>
      </c>
      <c r="RP77" s="2" t="s">
        <v>229</v>
      </c>
      <c r="RQ77" s="2" t="s">
        <v>229</v>
      </c>
      <c r="RR77" s="2" t="s">
        <v>229</v>
      </c>
      <c r="RS77" s="4"/>
      <c r="RT77" s="8"/>
      <c r="RU77" s="4"/>
      <c r="RV77" s="8"/>
      <c r="RW77" s="7"/>
      <c r="RX77" s="7"/>
      <c r="RY77" s="2" t="s">
        <v>266</v>
      </c>
      <c r="RZ77" s="2" t="s">
        <v>275</v>
      </c>
      <c r="SA77" s="2" t="s">
        <v>229</v>
      </c>
      <c r="SB77" s="2" t="s">
        <v>229</v>
      </c>
      <c r="SC77" s="2" t="s">
        <v>241</v>
      </c>
      <c r="SD77" s="2" t="s">
        <v>229</v>
      </c>
      <c r="SE77" s="4">
        <v>2</v>
      </c>
      <c r="SF77" s="4">
        <v>240</v>
      </c>
      <c r="SG77" s="4"/>
      <c r="SH77" s="4"/>
      <c r="SI77" s="4"/>
      <c r="SJ77" s="4"/>
      <c r="SK77" s="4"/>
      <c r="SL77" s="4"/>
      <c r="SM77" s="4">
        <v>1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</row>
    <row r="78">
      <c r="A78" s="2" t="s">
        <v>1324</v>
      </c>
      <c r="B78" s="2" t="s">
        <v>216</v>
      </c>
      <c r="C78" s="2" t="s">
        <v>217</v>
      </c>
      <c r="D78" s="2" t="s">
        <v>218</v>
      </c>
      <c r="E78" s="2" t="s">
        <v>219</v>
      </c>
      <c r="F78" s="2" t="s">
        <v>1296</v>
      </c>
      <c r="G78" s="2" t="s">
        <v>1297</v>
      </c>
      <c r="H78" s="2" t="s">
        <v>1298</v>
      </c>
      <c r="I78" s="2" t="s">
        <v>681</v>
      </c>
      <c r="J78" s="2" t="s">
        <v>312</v>
      </c>
      <c r="K78" s="2" t="s">
        <v>767</v>
      </c>
      <c r="L78" s="3">
        <v>48</v>
      </c>
      <c r="M78" s="3">
        <v>50.4</v>
      </c>
      <c r="N78" s="3">
        <v>99.99</v>
      </c>
      <c r="O78" s="2" t="s">
        <v>226</v>
      </c>
      <c r="P78" s="2" t="s">
        <v>618</v>
      </c>
      <c r="Q78" s="2" t="s">
        <v>228</v>
      </c>
      <c r="R78" s="2" t="s">
        <v>229</v>
      </c>
      <c r="S78" s="2" t="s">
        <v>1299</v>
      </c>
      <c r="T78" s="2" t="s">
        <v>684</v>
      </c>
      <c r="U78" s="2" t="s">
        <v>733</v>
      </c>
      <c r="V78" s="2" t="s">
        <v>1008</v>
      </c>
      <c r="W78" s="2" t="s">
        <v>686</v>
      </c>
      <c r="X78" s="2" t="s">
        <v>234</v>
      </c>
      <c r="Y78" s="2" t="s">
        <v>882</v>
      </c>
      <c r="Z78" s="4">
        <v>165</v>
      </c>
      <c r="AA78" s="4">
        <f>=ROUNDDOWN(33,0)</f>
      </c>
      <c r="AB78" s="5">
        <v>5</v>
      </c>
      <c r="AC78" s="2" t="s">
        <v>229</v>
      </c>
      <c r="AD78" s="4"/>
      <c r="AE78" s="4"/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>
        <v>7</v>
      </c>
      <c r="AQ78" s="8">
        <v>374.2</v>
      </c>
      <c r="AR78" s="4">
        <v>4</v>
      </c>
      <c r="AS78" s="8">
        <v>209.6</v>
      </c>
      <c r="AT78" s="7">
        <v>0.75</v>
      </c>
      <c r="AU78" s="7">
        <v>0.7853</v>
      </c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>
        <v>0.3384</v>
      </c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 t="s">
        <v>229</v>
      </c>
      <c r="BJ78" s="4">
        <v>7</v>
      </c>
      <c r="BK78" s="8">
        <v>374.2</v>
      </c>
      <c r="BL78" s="2" t="s">
        <v>1325</v>
      </c>
      <c r="BM78" s="7">
        <v>1</v>
      </c>
      <c r="BN78" s="7">
        <v>1</v>
      </c>
      <c r="BO78" s="4">
        <v>3</v>
      </c>
      <c r="BP78" s="8">
        <v>165.6</v>
      </c>
      <c r="BQ78" s="4"/>
      <c r="BR78" s="8"/>
      <c r="BS78" s="7"/>
      <c r="BT78" s="7"/>
      <c r="BU78" s="2" t="s">
        <v>239</v>
      </c>
      <c r="BV78" s="2" t="s">
        <v>226</v>
      </c>
      <c r="BW78" s="2" t="s">
        <v>229</v>
      </c>
      <c r="BX78" s="2" t="s">
        <v>1114</v>
      </c>
      <c r="BY78" s="2" t="s">
        <v>241</v>
      </c>
      <c r="BZ78" s="2" t="s">
        <v>229</v>
      </c>
      <c r="CA78" s="4"/>
      <c r="CB78" s="8"/>
      <c r="CC78" s="4"/>
      <c r="CD78" s="8"/>
      <c r="CE78" s="7"/>
      <c r="CF78" s="7"/>
      <c r="CG78" s="2" t="s">
        <v>239</v>
      </c>
      <c r="CH78" s="2" t="s">
        <v>226</v>
      </c>
      <c r="CI78" s="2" t="s">
        <v>442</v>
      </c>
      <c r="CJ78" s="2" t="s">
        <v>325</v>
      </c>
      <c r="CK78" s="2" t="s">
        <v>241</v>
      </c>
      <c r="CL78" s="2" t="s">
        <v>229</v>
      </c>
      <c r="CM78" s="4">
        <v>2</v>
      </c>
      <c r="CN78" s="8">
        <v>107.28</v>
      </c>
      <c r="CO78" s="4"/>
      <c r="CP78" s="8"/>
      <c r="CQ78" s="7"/>
      <c r="CR78" s="7"/>
      <c r="CS78" s="2" t="s">
        <v>239</v>
      </c>
      <c r="CT78" s="2" t="s">
        <v>226</v>
      </c>
      <c r="CU78" s="2" t="s">
        <v>882</v>
      </c>
      <c r="CV78" s="2" t="s">
        <v>548</v>
      </c>
      <c r="CW78" s="2" t="s">
        <v>241</v>
      </c>
      <c r="CX78" s="2" t="s">
        <v>229</v>
      </c>
      <c r="CY78" s="4"/>
      <c r="CZ78" s="8"/>
      <c r="DA78" s="4">
        <v>1</v>
      </c>
      <c r="DB78" s="8">
        <v>53.15</v>
      </c>
      <c r="DC78" s="7">
        <v>-1</v>
      </c>
      <c r="DD78" s="7">
        <v>-1</v>
      </c>
      <c r="DE78" s="2" t="s">
        <v>239</v>
      </c>
      <c r="DF78" s="2" t="s">
        <v>226</v>
      </c>
      <c r="DG78" s="2" t="s">
        <v>882</v>
      </c>
      <c r="DH78" s="2" t="s">
        <v>1326</v>
      </c>
      <c r="DI78" s="2" t="s">
        <v>241</v>
      </c>
      <c r="DJ78" s="2" t="s">
        <v>229</v>
      </c>
      <c r="DK78" s="4"/>
      <c r="DL78" s="8"/>
      <c r="DM78" s="4"/>
      <c r="DN78" s="8"/>
      <c r="DO78" s="7"/>
      <c r="DP78" s="7"/>
      <c r="DQ78" s="2" t="s">
        <v>239</v>
      </c>
      <c r="DR78" s="2" t="s">
        <v>226</v>
      </c>
      <c r="DS78" s="2" t="s">
        <v>882</v>
      </c>
      <c r="DT78" s="2" t="s">
        <v>1327</v>
      </c>
      <c r="DU78" s="2" t="s">
        <v>241</v>
      </c>
      <c r="DV78" s="2" t="s">
        <v>229</v>
      </c>
      <c r="DW78" s="4">
        <v>1</v>
      </c>
      <c r="DX78" s="8">
        <v>50.59</v>
      </c>
      <c r="DY78" s="4">
        <v>1</v>
      </c>
      <c r="DZ78" s="8">
        <v>54.99</v>
      </c>
      <c r="EA78" s="7"/>
      <c r="EB78" s="7">
        <v>-0.08</v>
      </c>
      <c r="EC78" s="2" t="s">
        <v>239</v>
      </c>
      <c r="ED78" s="2" t="s">
        <v>226</v>
      </c>
      <c r="EE78" s="2" t="s">
        <v>321</v>
      </c>
      <c r="EF78" s="2" t="s">
        <v>855</v>
      </c>
      <c r="EG78" s="2" t="s">
        <v>241</v>
      </c>
      <c r="EH78" s="2" t="s">
        <v>229</v>
      </c>
      <c r="EI78" s="4">
        <v>1</v>
      </c>
      <c r="EJ78" s="8">
        <v>50.73</v>
      </c>
      <c r="EK78" s="4">
        <v>2</v>
      </c>
      <c r="EL78" s="8">
        <v>101.46</v>
      </c>
      <c r="EM78" s="7">
        <v>-0.5</v>
      </c>
      <c r="EN78" s="7">
        <v>-0.5</v>
      </c>
      <c r="EO78" s="2" t="s">
        <v>239</v>
      </c>
      <c r="EP78" s="2" t="s">
        <v>226</v>
      </c>
      <c r="EQ78" s="2" t="s">
        <v>882</v>
      </c>
      <c r="ER78" s="2" t="s">
        <v>1328</v>
      </c>
      <c r="ES78" s="2" t="s">
        <v>241</v>
      </c>
      <c r="ET78" s="2" t="s">
        <v>229</v>
      </c>
      <c r="EU78" s="4"/>
      <c r="EV78" s="8"/>
      <c r="EW78" s="4"/>
      <c r="EX78" s="8"/>
      <c r="EY78" s="7"/>
      <c r="EZ78" s="7"/>
      <c r="FA78" s="2" t="s">
        <v>239</v>
      </c>
      <c r="FB78" s="2" t="s">
        <v>226</v>
      </c>
      <c r="FC78" s="2" t="s">
        <v>882</v>
      </c>
      <c r="FD78" s="2" t="s">
        <v>1329</v>
      </c>
      <c r="FE78" s="2" t="s">
        <v>241</v>
      </c>
      <c r="FF78" s="2" t="s">
        <v>229</v>
      </c>
      <c r="FG78" s="4"/>
      <c r="FH78" s="8"/>
      <c r="FI78" s="4"/>
      <c r="FJ78" s="8"/>
      <c r="FK78" s="7"/>
      <c r="FL78" s="7"/>
      <c r="FM78" s="2" t="s">
        <v>239</v>
      </c>
      <c r="FN78" s="2" t="s">
        <v>226</v>
      </c>
      <c r="FO78" s="2" t="s">
        <v>882</v>
      </c>
      <c r="FP78" s="2" t="s">
        <v>1330</v>
      </c>
      <c r="FQ78" s="2" t="s">
        <v>241</v>
      </c>
      <c r="FR78" s="2" t="s">
        <v>229</v>
      </c>
      <c r="FS78" s="4"/>
      <c r="FT78" s="8"/>
      <c r="FU78" s="4"/>
      <c r="FV78" s="8"/>
      <c r="FW78" s="7"/>
      <c r="FX78" s="7"/>
      <c r="FY78" s="2" t="s">
        <v>239</v>
      </c>
      <c r="FZ78" s="2" t="s">
        <v>226</v>
      </c>
      <c r="GA78" s="2" t="s">
        <v>327</v>
      </c>
      <c r="GB78" s="2" t="s">
        <v>229</v>
      </c>
      <c r="GC78" s="2" t="s">
        <v>241</v>
      </c>
      <c r="GD78" s="2" t="s">
        <v>229</v>
      </c>
      <c r="GE78" s="4"/>
      <c r="GF78" s="8"/>
      <c r="GG78" s="4"/>
      <c r="GH78" s="8"/>
      <c r="GI78" s="7"/>
      <c r="GJ78" s="7"/>
      <c r="GK78" s="2" t="s">
        <v>714</v>
      </c>
      <c r="GL78" s="2" t="s">
        <v>275</v>
      </c>
      <c r="GM78" s="2" t="s">
        <v>1309</v>
      </c>
      <c r="GN78" s="2" t="s">
        <v>1331</v>
      </c>
      <c r="GO78" s="2" t="s">
        <v>241</v>
      </c>
      <c r="GP78" s="2" t="s">
        <v>229</v>
      </c>
      <c r="GQ78" s="4"/>
      <c r="GR78" s="8"/>
      <c r="GS78" s="4"/>
      <c r="GT78" s="8"/>
      <c r="GU78" s="7"/>
      <c r="GV78" s="7"/>
      <c r="GW78" s="2" t="s">
        <v>239</v>
      </c>
      <c r="GX78" s="2" t="s">
        <v>226</v>
      </c>
      <c r="GY78" s="2" t="s">
        <v>330</v>
      </c>
      <c r="GZ78" s="2" t="s">
        <v>1332</v>
      </c>
      <c r="HA78" s="2" t="s">
        <v>241</v>
      </c>
      <c r="HB78" s="2" t="s">
        <v>229</v>
      </c>
      <c r="HC78" s="4"/>
      <c r="HD78" s="8"/>
      <c r="HE78" s="4"/>
      <c r="HF78" s="8"/>
      <c r="HG78" s="7"/>
      <c r="HH78" s="7"/>
      <c r="HI78" s="2" t="s">
        <v>281</v>
      </c>
      <c r="HJ78" s="2" t="s">
        <v>226</v>
      </c>
      <c r="HK78" s="2" t="s">
        <v>229</v>
      </c>
      <c r="HL78" s="2" t="s">
        <v>229</v>
      </c>
      <c r="HM78" s="2" t="s">
        <v>241</v>
      </c>
      <c r="HN78" s="2" t="s">
        <v>229</v>
      </c>
      <c r="HO78" s="4"/>
      <c r="HP78" s="8"/>
      <c r="HQ78" s="4"/>
      <c r="HR78" s="8"/>
      <c r="HS78" s="7"/>
      <c r="HT78" s="7"/>
      <c r="HU78" s="2" t="s">
        <v>239</v>
      </c>
      <c r="HV78" s="2" t="s">
        <v>226</v>
      </c>
      <c r="HW78" s="2" t="s">
        <v>1311</v>
      </c>
      <c r="HX78" s="2" t="s">
        <v>229</v>
      </c>
      <c r="HY78" s="2" t="s">
        <v>241</v>
      </c>
      <c r="HZ78" s="2" t="s">
        <v>229</v>
      </c>
      <c r="IA78" s="4"/>
      <c r="IB78" s="8"/>
      <c r="IC78" s="4"/>
      <c r="ID78" s="8"/>
      <c r="IE78" s="7"/>
      <c r="IF78" s="7"/>
      <c r="IG78" s="2" t="s">
        <v>266</v>
      </c>
      <c r="IH78" s="2" t="s">
        <v>226</v>
      </c>
      <c r="II78" s="2" t="s">
        <v>229</v>
      </c>
      <c r="IJ78" s="2" t="s">
        <v>229</v>
      </c>
      <c r="IK78" s="2" t="s">
        <v>241</v>
      </c>
      <c r="IL78" s="2" t="s">
        <v>229</v>
      </c>
      <c r="IM78" s="4"/>
      <c r="IN78" s="8"/>
      <c r="IO78" s="4"/>
      <c r="IP78" s="8"/>
      <c r="IQ78" s="7"/>
      <c r="IR78" s="7"/>
      <c r="IS78" s="2" t="s">
        <v>272</v>
      </c>
      <c r="IT78" s="2" t="s">
        <v>226</v>
      </c>
      <c r="IU78" s="2" t="s">
        <v>229</v>
      </c>
      <c r="IV78" s="2" t="s">
        <v>229</v>
      </c>
      <c r="IW78" s="2" t="s">
        <v>241</v>
      </c>
      <c r="IX78" s="2" t="s">
        <v>229</v>
      </c>
      <c r="IY78" s="4"/>
      <c r="IZ78" s="8"/>
      <c r="JA78" s="4"/>
      <c r="JB78" s="8"/>
      <c r="JC78" s="7"/>
      <c r="JD78" s="7"/>
      <c r="JE78" s="2" t="s">
        <v>239</v>
      </c>
      <c r="JF78" s="2" t="s">
        <v>226</v>
      </c>
      <c r="JG78" s="2" t="s">
        <v>268</v>
      </c>
      <c r="JH78" s="2" t="s">
        <v>229</v>
      </c>
      <c r="JI78" s="2" t="s">
        <v>241</v>
      </c>
      <c r="JJ78" s="2" t="s">
        <v>229</v>
      </c>
      <c r="JK78" s="4"/>
      <c r="JL78" s="8"/>
      <c r="JM78" s="4"/>
      <c r="JN78" s="8"/>
      <c r="JO78" s="7"/>
      <c r="JP78" s="7"/>
      <c r="JQ78" s="2" t="s">
        <v>229</v>
      </c>
      <c r="JR78" s="2" t="s">
        <v>229</v>
      </c>
      <c r="JS78" s="2" t="s">
        <v>229</v>
      </c>
      <c r="JT78" s="2" t="s">
        <v>229</v>
      </c>
      <c r="JU78" s="2" t="s">
        <v>229</v>
      </c>
      <c r="JV78" s="2" t="s">
        <v>229</v>
      </c>
      <c r="JW78" s="4"/>
      <c r="JX78" s="8"/>
      <c r="JY78" s="4"/>
      <c r="JZ78" s="8"/>
      <c r="KA78" s="7"/>
      <c r="KB78" s="7"/>
      <c r="KC78" s="2" t="s">
        <v>272</v>
      </c>
      <c r="KD78" s="2" t="s">
        <v>226</v>
      </c>
      <c r="KE78" s="2" t="s">
        <v>229</v>
      </c>
      <c r="KF78" s="2" t="s">
        <v>229</v>
      </c>
      <c r="KG78" s="2" t="s">
        <v>241</v>
      </c>
      <c r="KH78" s="2" t="s">
        <v>229</v>
      </c>
      <c r="KI78" s="4"/>
      <c r="KJ78" s="8"/>
      <c r="KK78" s="4"/>
      <c r="KL78" s="8"/>
      <c r="KM78" s="7"/>
      <c r="KN78" s="7"/>
      <c r="KO78" s="2" t="s">
        <v>278</v>
      </c>
      <c r="KP78" s="2" t="s">
        <v>226</v>
      </c>
      <c r="KQ78" s="2" t="s">
        <v>229</v>
      </c>
      <c r="KR78" s="2" t="s">
        <v>229</v>
      </c>
      <c r="KS78" s="2" t="s">
        <v>241</v>
      </c>
      <c r="KT78" s="2" t="s">
        <v>229</v>
      </c>
      <c r="KU78" s="4"/>
      <c r="KV78" s="8"/>
      <c r="KW78" s="4"/>
      <c r="KX78" s="8"/>
      <c r="KY78" s="7"/>
      <c r="KZ78" s="7"/>
      <c r="LA78" s="2" t="s">
        <v>272</v>
      </c>
      <c r="LB78" s="2" t="s">
        <v>226</v>
      </c>
      <c r="LC78" s="2" t="s">
        <v>229</v>
      </c>
      <c r="LD78" s="2" t="s">
        <v>229</v>
      </c>
      <c r="LE78" s="2" t="s">
        <v>241</v>
      </c>
      <c r="LF78" s="2" t="s">
        <v>229</v>
      </c>
      <c r="LG78" s="4"/>
      <c r="LH78" s="8"/>
      <c r="LI78" s="4"/>
      <c r="LJ78" s="8"/>
      <c r="LK78" s="7"/>
      <c r="LL78" s="7"/>
      <c r="LM78" s="2" t="s">
        <v>229</v>
      </c>
      <c r="LN78" s="2" t="s">
        <v>229</v>
      </c>
      <c r="LO78" s="2" t="s">
        <v>229</v>
      </c>
      <c r="LP78" s="2" t="s">
        <v>229</v>
      </c>
      <c r="LQ78" s="2" t="s">
        <v>229</v>
      </c>
      <c r="LR78" s="2" t="s">
        <v>229</v>
      </c>
      <c r="LS78" s="4"/>
      <c r="LT78" s="8"/>
      <c r="LU78" s="4"/>
      <c r="LV78" s="8"/>
      <c r="LW78" s="7"/>
      <c r="LX78" s="7"/>
      <c r="LY78" s="2" t="s">
        <v>239</v>
      </c>
      <c r="LZ78" s="2" t="s">
        <v>275</v>
      </c>
      <c r="MA78" s="2" t="s">
        <v>1333</v>
      </c>
      <c r="MB78" s="2" t="s">
        <v>1334</v>
      </c>
      <c r="MC78" s="2" t="s">
        <v>241</v>
      </c>
      <c r="MD78" s="2" t="s">
        <v>229</v>
      </c>
      <c r="ME78" s="4"/>
      <c r="MF78" s="8"/>
      <c r="MG78" s="4"/>
      <c r="MH78" s="8"/>
      <c r="MI78" s="7"/>
      <c r="MJ78" s="7"/>
      <c r="MK78" s="2" t="s">
        <v>266</v>
      </c>
      <c r="ML78" s="2" t="s">
        <v>226</v>
      </c>
      <c r="MM78" s="2" t="s">
        <v>229</v>
      </c>
      <c r="MN78" s="2" t="s">
        <v>229</v>
      </c>
      <c r="MO78" s="2" t="s">
        <v>241</v>
      </c>
      <c r="MP78" s="2" t="s">
        <v>229</v>
      </c>
      <c r="MQ78" s="4"/>
      <c r="MR78" s="8"/>
      <c r="MS78" s="4"/>
      <c r="MT78" s="8"/>
      <c r="MU78" s="7"/>
      <c r="MV78" s="7"/>
      <c r="MW78" s="2" t="s">
        <v>266</v>
      </c>
      <c r="MX78" s="2" t="s">
        <v>226</v>
      </c>
      <c r="MY78" s="2" t="s">
        <v>229</v>
      </c>
      <c r="MZ78" s="2" t="s">
        <v>229</v>
      </c>
      <c r="NA78" s="2" t="s">
        <v>241</v>
      </c>
      <c r="NB78" s="2" t="s">
        <v>229</v>
      </c>
      <c r="NC78" s="4"/>
      <c r="ND78" s="8"/>
      <c r="NE78" s="4"/>
      <c r="NF78" s="8"/>
      <c r="NG78" s="7"/>
      <c r="NH78" s="7"/>
      <c r="NI78" s="2" t="s">
        <v>239</v>
      </c>
      <c r="NJ78" s="2" t="s">
        <v>260</v>
      </c>
      <c r="NK78" s="2" t="s">
        <v>1328</v>
      </c>
      <c r="NL78" s="2" t="s">
        <v>1335</v>
      </c>
      <c r="NM78" s="2" t="s">
        <v>241</v>
      </c>
      <c r="NN78" s="2" t="s">
        <v>229</v>
      </c>
      <c r="NO78" s="4"/>
      <c r="NP78" s="8"/>
      <c r="NQ78" s="4"/>
      <c r="NR78" s="8"/>
      <c r="NS78" s="7"/>
      <c r="NT78" s="7"/>
      <c r="NU78" s="2" t="s">
        <v>272</v>
      </c>
      <c r="NV78" s="2" t="s">
        <v>226</v>
      </c>
      <c r="NW78" s="2" t="s">
        <v>229</v>
      </c>
      <c r="NX78" s="2" t="s">
        <v>229</v>
      </c>
      <c r="NY78" s="2" t="s">
        <v>241</v>
      </c>
      <c r="NZ78" s="2" t="s">
        <v>229</v>
      </c>
      <c r="OA78" s="4"/>
      <c r="OB78" s="8"/>
      <c r="OC78" s="4"/>
      <c r="OD78" s="8"/>
      <c r="OE78" s="7"/>
      <c r="OF78" s="7"/>
      <c r="OG78" s="2" t="s">
        <v>239</v>
      </c>
      <c r="OH78" s="2" t="s">
        <v>226</v>
      </c>
      <c r="OI78" s="2" t="s">
        <v>229</v>
      </c>
      <c r="OJ78" s="2" t="s">
        <v>229</v>
      </c>
      <c r="OK78" s="2" t="s">
        <v>241</v>
      </c>
      <c r="OL78" s="2" t="s">
        <v>229</v>
      </c>
      <c r="OM78" s="4"/>
      <c r="ON78" s="8"/>
      <c r="OO78" s="4"/>
      <c r="OP78" s="8"/>
      <c r="OQ78" s="7"/>
      <c r="OR78" s="7"/>
      <c r="OS78" s="2" t="s">
        <v>229</v>
      </c>
      <c r="OT78" s="2" t="s">
        <v>229</v>
      </c>
      <c r="OU78" s="2" t="s">
        <v>229</v>
      </c>
      <c r="OV78" s="2" t="s">
        <v>229</v>
      </c>
      <c r="OW78" s="2" t="s">
        <v>229</v>
      </c>
      <c r="OX78" s="2" t="s">
        <v>229</v>
      </c>
      <c r="OY78" s="4"/>
      <c r="OZ78" s="8"/>
      <c r="PA78" s="4"/>
      <c r="PB78" s="8"/>
      <c r="PC78" s="7"/>
      <c r="PD78" s="7"/>
      <c r="PE78" s="2" t="s">
        <v>281</v>
      </c>
      <c r="PF78" s="2" t="s">
        <v>226</v>
      </c>
      <c r="PG78" s="2" t="s">
        <v>229</v>
      </c>
      <c r="PH78" s="2" t="s">
        <v>229</v>
      </c>
      <c r="PI78" s="2" t="s">
        <v>241</v>
      </c>
      <c r="PJ78" s="2" t="s">
        <v>229</v>
      </c>
      <c r="PK78" s="4"/>
      <c r="PL78" s="8"/>
      <c r="PM78" s="4"/>
      <c r="PN78" s="8"/>
      <c r="PO78" s="7"/>
      <c r="PP78" s="7"/>
      <c r="PQ78" s="2" t="s">
        <v>266</v>
      </c>
      <c r="PR78" s="2" t="s">
        <v>275</v>
      </c>
      <c r="PS78" s="2" t="s">
        <v>229</v>
      </c>
      <c r="PT78" s="2" t="s">
        <v>229</v>
      </c>
      <c r="PU78" s="2" t="s">
        <v>241</v>
      </c>
      <c r="PV78" s="2" t="s">
        <v>229</v>
      </c>
      <c r="PW78" s="4"/>
      <c r="PX78" s="8"/>
      <c r="PY78" s="4"/>
      <c r="PZ78" s="8"/>
      <c r="QA78" s="7"/>
      <c r="QB78" s="7"/>
      <c r="QC78" s="2" t="s">
        <v>281</v>
      </c>
      <c r="QD78" s="2" t="s">
        <v>226</v>
      </c>
      <c r="QE78" s="2" t="s">
        <v>229</v>
      </c>
      <c r="QF78" s="2" t="s">
        <v>229</v>
      </c>
      <c r="QG78" s="2" t="s">
        <v>241</v>
      </c>
      <c r="QH78" s="2" t="s">
        <v>229</v>
      </c>
      <c r="QI78" s="4"/>
      <c r="QJ78" s="8"/>
      <c r="QK78" s="4"/>
      <c r="QL78" s="8"/>
      <c r="QM78" s="7"/>
      <c r="QN78" s="7"/>
      <c r="QO78" s="2" t="s">
        <v>229</v>
      </c>
      <c r="QP78" s="2" t="s">
        <v>229</v>
      </c>
      <c r="QQ78" s="2" t="s">
        <v>229</v>
      </c>
      <c r="QR78" s="2" t="s">
        <v>229</v>
      </c>
      <c r="QS78" s="2" t="s">
        <v>229</v>
      </c>
      <c r="QT78" s="2" t="s">
        <v>229</v>
      </c>
      <c r="QU78" s="4"/>
      <c r="QV78" s="8"/>
      <c r="QW78" s="4"/>
      <c r="QX78" s="8"/>
      <c r="QY78" s="7"/>
      <c r="QZ78" s="7"/>
      <c r="RA78" s="2" t="s">
        <v>239</v>
      </c>
      <c r="RB78" s="2" t="s">
        <v>275</v>
      </c>
      <c r="RC78" s="2" t="s">
        <v>338</v>
      </c>
      <c r="RD78" s="2" t="s">
        <v>229</v>
      </c>
      <c r="RE78" s="2" t="s">
        <v>241</v>
      </c>
      <c r="RF78" s="2" t="s">
        <v>229</v>
      </c>
      <c r="RG78" s="4"/>
      <c r="RH78" s="8"/>
      <c r="RI78" s="4"/>
      <c r="RJ78" s="8"/>
      <c r="RK78" s="7"/>
      <c r="RL78" s="7"/>
      <c r="RM78" s="2" t="s">
        <v>229</v>
      </c>
      <c r="RN78" s="2" t="s">
        <v>229</v>
      </c>
      <c r="RO78" s="2" t="s">
        <v>229</v>
      </c>
      <c r="RP78" s="2" t="s">
        <v>229</v>
      </c>
      <c r="RQ78" s="2" t="s">
        <v>229</v>
      </c>
      <c r="RR78" s="2" t="s">
        <v>229</v>
      </c>
      <c r="RS78" s="4"/>
      <c r="RT78" s="8"/>
      <c r="RU78" s="4"/>
      <c r="RV78" s="8"/>
      <c r="RW78" s="7"/>
      <c r="RX78" s="7"/>
      <c r="RY78" s="2" t="s">
        <v>266</v>
      </c>
      <c r="RZ78" s="2" t="s">
        <v>275</v>
      </c>
      <c r="SA78" s="2" t="s">
        <v>229</v>
      </c>
      <c r="SB78" s="2" t="s">
        <v>229</v>
      </c>
      <c r="SC78" s="2" t="s">
        <v>241</v>
      </c>
      <c r="SD78" s="2" t="s">
        <v>229</v>
      </c>
      <c r="SE78" s="4">
        <v>165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</row>
    <row r="79">
      <c r="A79" s="2" t="s">
        <v>1336</v>
      </c>
      <c r="B79" s="2" t="s">
        <v>216</v>
      </c>
      <c r="C79" s="2" t="s">
        <v>217</v>
      </c>
      <c r="D79" s="2" t="s">
        <v>218</v>
      </c>
      <c r="E79" s="2" t="s">
        <v>219</v>
      </c>
      <c r="F79" s="2" t="s">
        <v>1337</v>
      </c>
      <c r="G79" s="2" t="s">
        <v>1338</v>
      </c>
      <c r="H79" s="2" t="s">
        <v>1339</v>
      </c>
      <c r="I79" s="2" t="s">
        <v>1340</v>
      </c>
      <c r="J79" s="2" t="s">
        <v>224</v>
      </c>
      <c r="K79" s="2" t="s">
        <v>682</v>
      </c>
      <c r="L79" s="3">
        <v>36.8</v>
      </c>
      <c r="M79" s="3">
        <v>38.64</v>
      </c>
      <c r="N79" s="3">
        <v>79.99</v>
      </c>
      <c r="O79" s="2" t="s">
        <v>226</v>
      </c>
      <c r="P79" s="2" t="s">
        <v>964</v>
      </c>
      <c r="Q79" s="2" t="s">
        <v>228</v>
      </c>
      <c r="R79" s="2" t="s">
        <v>229</v>
      </c>
      <c r="S79" s="2" t="s">
        <v>1341</v>
      </c>
      <c r="T79" s="2" t="s">
        <v>684</v>
      </c>
      <c r="U79" s="2" t="s">
        <v>286</v>
      </c>
      <c r="V79" s="2" t="s">
        <v>685</v>
      </c>
      <c r="W79" s="2" t="s">
        <v>234</v>
      </c>
      <c r="X79" s="2" t="s">
        <v>686</v>
      </c>
      <c r="Y79" s="2" t="s">
        <v>1342</v>
      </c>
      <c r="Z79" s="4">
        <v>304</v>
      </c>
      <c r="AA79" s="4">
        <f>=ROUNDDOWN(76,0)</f>
      </c>
      <c r="AB79" s="5">
        <v>4</v>
      </c>
      <c r="AC79" s="2" t="s">
        <v>229</v>
      </c>
      <c r="AD79" s="4"/>
      <c r="AE79" s="4"/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>
        <v>5</v>
      </c>
      <c r="AQ79" s="8">
        <v>200.18</v>
      </c>
      <c r="AR79" s="4">
        <v>14</v>
      </c>
      <c r="AS79" s="8">
        <v>480.34</v>
      </c>
      <c r="AT79" s="7">
        <v>-0.6429</v>
      </c>
      <c r="AU79" s="7">
        <v>-0.5833</v>
      </c>
      <c r="AV79" s="4">
        <v>23</v>
      </c>
      <c r="AW79" s="8">
        <v>1061.23</v>
      </c>
      <c r="AX79" s="4">
        <v>37</v>
      </c>
      <c r="AY79" s="8">
        <v>1454.75</v>
      </c>
      <c r="AZ79" s="7">
        <v>-0.3784</v>
      </c>
      <c r="BA79" s="7">
        <v>-0.2705</v>
      </c>
      <c r="BB79" s="7">
        <v>0.1886</v>
      </c>
      <c r="BC79" s="4">
        <v>23</v>
      </c>
      <c r="BD79" s="8">
        <v>1061.23</v>
      </c>
      <c r="BE79" s="4">
        <v>69</v>
      </c>
      <c r="BF79" s="8">
        <v>2549.13</v>
      </c>
      <c r="BG79" s="7">
        <v>-0.6667</v>
      </c>
      <c r="BH79" s="7">
        <v>-0.5837</v>
      </c>
      <c r="BI79" s="7">
        <v>1</v>
      </c>
      <c r="BJ79" s="4">
        <v>5</v>
      </c>
      <c r="BK79" s="8">
        <v>200.18</v>
      </c>
      <c r="BL79" s="2" t="s">
        <v>1343</v>
      </c>
      <c r="BM79" s="7">
        <v>1</v>
      </c>
      <c r="BN79" s="7">
        <v>1</v>
      </c>
      <c r="BO79" s="4">
        <v>2</v>
      </c>
      <c r="BP79" s="8">
        <v>84.22</v>
      </c>
      <c r="BQ79" s="4">
        <v>4</v>
      </c>
      <c r="BR79" s="8">
        <v>168.44</v>
      </c>
      <c r="BS79" s="7">
        <v>-0.5</v>
      </c>
      <c r="BT79" s="7">
        <v>-0.5</v>
      </c>
      <c r="BU79" s="2" t="s">
        <v>239</v>
      </c>
      <c r="BV79" s="2" t="s">
        <v>226</v>
      </c>
      <c r="BW79" s="2" t="s">
        <v>229</v>
      </c>
      <c r="BX79" s="2" t="s">
        <v>751</v>
      </c>
      <c r="BY79" s="2" t="s">
        <v>241</v>
      </c>
      <c r="BZ79" s="2" t="s">
        <v>229</v>
      </c>
      <c r="CA79" s="4"/>
      <c r="CB79" s="8"/>
      <c r="CC79" s="4"/>
      <c r="CD79" s="8"/>
      <c r="CE79" s="7"/>
      <c r="CF79" s="7"/>
      <c r="CG79" s="2" t="s">
        <v>239</v>
      </c>
      <c r="CH79" s="2" t="s">
        <v>226</v>
      </c>
      <c r="CI79" s="2" t="s">
        <v>691</v>
      </c>
      <c r="CJ79" s="2" t="s">
        <v>770</v>
      </c>
      <c r="CK79" s="2" t="s">
        <v>241</v>
      </c>
      <c r="CL79" s="2" t="s">
        <v>229</v>
      </c>
      <c r="CM79" s="4"/>
      <c r="CN79" s="8"/>
      <c r="CO79" s="4"/>
      <c r="CP79" s="8"/>
      <c r="CQ79" s="7"/>
      <c r="CR79" s="7"/>
      <c r="CS79" s="2" t="s">
        <v>239</v>
      </c>
      <c r="CT79" s="2" t="s">
        <v>226</v>
      </c>
      <c r="CU79" s="2" t="s">
        <v>1344</v>
      </c>
      <c r="CV79" s="2" t="s">
        <v>770</v>
      </c>
      <c r="CW79" s="2" t="s">
        <v>241</v>
      </c>
      <c r="CX79" s="2" t="s">
        <v>229</v>
      </c>
      <c r="CY79" s="4"/>
      <c r="CZ79" s="8"/>
      <c r="DA79" s="4"/>
      <c r="DB79" s="8"/>
      <c r="DC79" s="7"/>
      <c r="DD79" s="7"/>
      <c r="DE79" s="2" t="s">
        <v>239</v>
      </c>
      <c r="DF79" s="2" t="s">
        <v>226</v>
      </c>
      <c r="DG79" s="2" t="s">
        <v>1345</v>
      </c>
      <c r="DH79" s="2" t="s">
        <v>1196</v>
      </c>
      <c r="DI79" s="2" t="s">
        <v>241</v>
      </c>
      <c r="DJ79" s="2" t="s">
        <v>229</v>
      </c>
      <c r="DK79" s="4"/>
      <c r="DL79" s="8"/>
      <c r="DM79" s="4">
        <v>10</v>
      </c>
      <c r="DN79" s="8">
        <v>311.9</v>
      </c>
      <c r="DO79" s="7">
        <v>-1</v>
      </c>
      <c r="DP79" s="7">
        <v>-1</v>
      </c>
      <c r="DQ79" s="2" t="s">
        <v>239</v>
      </c>
      <c r="DR79" s="2" t="s">
        <v>226</v>
      </c>
      <c r="DS79" s="2" t="s">
        <v>871</v>
      </c>
      <c r="DT79" s="2" t="s">
        <v>1346</v>
      </c>
      <c r="DU79" s="2" t="s">
        <v>241</v>
      </c>
      <c r="DV79" s="2" t="s">
        <v>229</v>
      </c>
      <c r="DW79" s="4">
        <v>2</v>
      </c>
      <c r="DX79" s="8">
        <v>78.4</v>
      </c>
      <c r="DY79" s="4"/>
      <c r="DZ79" s="8"/>
      <c r="EA79" s="7"/>
      <c r="EB79" s="7"/>
      <c r="EC79" s="2" t="s">
        <v>239</v>
      </c>
      <c r="ED79" s="2" t="s">
        <v>226</v>
      </c>
      <c r="EE79" s="2" t="s">
        <v>1347</v>
      </c>
      <c r="EF79" s="2" t="s">
        <v>1348</v>
      </c>
      <c r="EG79" s="2" t="s">
        <v>241</v>
      </c>
      <c r="EH79" s="2" t="s">
        <v>229</v>
      </c>
      <c r="EI79" s="4">
        <v>1</v>
      </c>
      <c r="EJ79" s="8">
        <v>37.56</v>
      </c>
      <c r="EK79" s="4"/>
      <c r="EL79" s="8"/>
      <c r="EM79" s="7"/>
      <c r="EN79" s="7"/>
      <c r="EO79" s="2" t="s">
        <v>239</v>
      </c>
      <c r="EP79" s="2" t="s">
        <v>226</v>
      </c>
      <c r="EQ79" s="2" t="s">
        <v>950</v>
      </c>
      <c r="ER79" s="2" t="s">
        <v>1349</v>
      </c>
      <c r="ES79" s="2" t="s">
        <v>241</v>
      </c>
      <c r="ET79" s="2" t="s">
        <v>229</v>
      </c>
      <c r="EU79" s="4"/>
      <c r="EV79" s="8"/>
      <c r="EW79" s="4"/>
      <c r="EX79" s="8"/>
      <c r="EY79" s="7"/>
      <c r="EZ79" s="7"/>
      <c r="FA79" s="2" t="s">
        <v>239</v>
      </c>
      <c r="FB79" s="2" t="s">
        <v>226</v>
      </c>
      <c r="FC79" s="2" t="s">
        <v>1349</v>
      </c>
      <c r="FD79" s="2" t="s">
        <v>1350</v>
      </c>
      <c r="FE79" s="2" t="s">
        <v>241</v>
      </c>
      <c r="FF79" s="2" t="s">
        <v>229</v>
      </c>
      <c r="FG79" s="4"/>
      <c r="FH79" s="8"/>
      <c r="FI79" s="4"/>
      <c r="FJ79" s="8"/>
      <c r="FK79" s="7"/>
      <c r="FL79" s="7"/>
      <c r="FM79" s="2" t="s">
        <v>239</v>
      </c>
      <c r="FN79" s="2" t="s">
        <v>226</v>
      </c>
      <c r="FO79" s="2" t="s">
        <v>1351</v>
      </c>
      <c r="FP79" s="2" t="s">
        <v>722</v>
      </c>
      <c r="FQ79" s="2" t="s">
        <v>241</v>
      </c>
      <c r="FR79" s="2" t="s">
        <v>229</v>
      </c>
      <c r="FS79" s="4"/>
      <c r="FT79" s="8"/>
      <c r="FU79" s="4"/>
      <c r="FV79" s="8"/>
      <c r="FW79" s="7"/>
      <c r="FX79" s="7"/>
      <c r="FY79" s="2" t="s">
        <v>239</v>
      </c>
      <c r="FZ79" s="2" t="s">
        <v>226</v>
      </c>
      <c r="GA79" s="2" t="s">
        <v>327</v>
      </c>
      <c r="GB79" s="2" t="s">
        <v>229</v>
      </c>
      <c r="GC79" s="2" t="s">
        <v>241</v>
      </c>
      <c r="GD79" s="2" t="s">
        <v>229</v>
      </c>
      <c r="GE79" s="4"/>
      <c r="GF79" s="8"/>
      <c r="GG79" s="4"/>
      <c r="GH79" s="8"/>
      <c r="GI79" s="7"/>
      <c r="GJ79" s="7"/>
      <c r="GK79" s="2" t="s">
        <v>714</v>
      </c>
      <c r="GL79" s="2" t="s">
        <v>275</v>
      </c>
      <c r="GM79" s="2" t="s">
        <v>707</v>
      </c>
      <c r="GN79" s="2" t="s">
        <v>1352</v>
      </c>
      <c r="GO79" s="2" t="s">
        <v>241</v>
      </c>
      <c r="GP79" s="2" t="s">
        <v>229</v>
      </c>
      <c r="GQ79" s="4"/>
      <c r="GR79" s="8"/>
      <c r="GS79" s="4"/>
      <c r="GT79" s="8"/>
      <c r="GU79" s="7"/>
      <c r="GV79" s="7"/>
      <c r="GW79" s="2" t="s">
        <v>239</v>
      </c>
      <c r="GX79" s="2" t="s">
        <v>226</v>
      </c>
      <c r="GY79" s="2" t="s">
        <v>743</v>
      </c>
      <c r="GZ79" s="2" t="s">
        <v>1353</v>
      </c>
      <c r="HA79" s="2" t="s">
        <v>241</v>
      </c>
      <c r="HB79" s="2" t="s">
        <v>229</v>
      </c>
      <c r="HC79" s="4"/>
      <c r="HD79" s="8"/>
      <c r="HE79" s="4"/>
      <c r="HF79" s="8"/>
      <c r="HG79" s="7"/>
      <c r="HH79" s="7"/>
      <c r="HI79" s="2" t="s">
        <v>239</v>
      </c>
      <c r="HJ79" s="2" t="s">
        <v>275</v>
      </c>
      <c r="HK79" s="2" t="s">
        <v>699</v>
      </c>
      <c r="HL79" s="2" t="s">
        <v>700</v>
      </c>
      <c r="HM79" s="2" t="s">
        <v>241</v>
      </c>
      <c r="HN79" s="2" t="s">
        <v>229</v>
      </c>
      <c r="HO79" s="4"/>
      <c r="HP79" s="8"/>
      <c r="HQ79" s="4"/>
      <c r="HR79" s="8"/>
      <c r="HS79" s="7"/>
      <c r="HT79" s="7"/>
      <c r="HU79" s="2" t="s">
        <v>239</v>
      </c>
      <c r="HV79" s="2" t="s">
        <v>226</v>
      </c>
      <c r="HW79" s="2" t="s">
        <v>712</v>
      </c>
      <c r="HX79" s="2" t="s">
        <v>1354</v>
      </c>
      <c r="HY79" s="2" t="s">
        <v>241</v>
      </c>
      <c r="HZ79" s="2" t="s">
        <v>229</v>
      </c>
      <c r="IA79" s="4"/>
      <c r="IB79" s="8"/>
      <c r="IC79" s="4"/>
      <c r="ID79" s="8"/>
      <c r="IE79" s="7"/>
      <c r="IF79" s="7"/>
      <c r="IG79" s="2" t="s">
        <v>266</v>
      </c>
      <c r="IH79" s="2" t="s">
        <v>226</v>
      </c>
      <c r="II79" s="2" t="s">
        <v>229</v>
      </c>
      <c r="IJ79" s="2" t="s">
        <v>229</v>
      </c>
      <c r="IK79" s="2" t="s">
        <v>241</v>
      </c>
      <c r="IL79" s="2" t="s">
        <v>229</v>
      </c>
      <c r="IM79" s="4"/>
      <c r="IN79" s="8"/>
      <c r="IO79" s="4"/>
      <c r="IP79" s="8"/>
      <c r="IQ79" s="7"/>
      <c r="IR79" s="7"/>
      <c r="IS79" s="2" t="s">
        <v>239</v>
      </c>
      <c r="IT79" s="2" t="s">
        <v>226</v>
      </c>
      <c r="IU79" s="2" t="s">
        <v>794</v>
      </c>
      <c r="IV79" s="2" t="s">
        <v>1355</v>
      </c>
      <c r="IW79" s="2" t="s">
        <v>241</v>
      </c>
      <c r="IX79" s="2" t="s">
        <v>229</v>
      </c>
      <c r="IY79" s="4"/>
      <c r="IZ79" s="8"/>
      <c r="JA79" s="4"/>
      <c r="JB79" s="8"/>
      <c r="JC79" s="7"/>
      <c r="JD79" s="7"/>
      <c r="JE79" s="2" t="s">
        <v>239</v>
      </c>
      <c r="JF79" s="2" t="s">
        <v>226</v>
      </c>
      <c r="JG79" s="2" t="s">
        <v>268</v>
      </c>
      <c r="JH79" s="2" t="s">
        <v>643</v>
      </c>
      <c r="JI79" s="2" t="s">
        <v>241</v>
      </c>
      <c r="JJ79" s="2" t="s">
        <v>229</v>
      </c>
      <c r="JK79" s="4"/>
      <c r="JL79" s="8"/>
      <c r="JM79" s="4"/>
      <c r="JN79" s="8"/>
      <c r="JO79" s="7"/>
      <c r="JP79" s="7"/>
      <c r="JQ79" s="2" t="s">
        <v>239</v>
      </c>
      <c r="JR79" s="2" t="s">
        <v>226</v>
      </c>
      <c r="JS79" s="2" t="s">
        <v>1083</v>
      </c>
      <c r="JT79" s="2" t="s">
        <v>1356</v>
      </c>
      <c r="JU79" s="2" t="s">
        <v>241</v>
      </c>
      <c r="JV79" s="2" t="s">
        <v>229</v>
      </c>
      <c r="JW79" s="4"/>
      <c r="JX79" s="8"/>
      <c r="JY79" s="4"/>
      <c r="JZ79" s="8"/>
      <c r="KA79" s="7"/>
      <c r="KB79" s="7"/>
      <c r="KC79" s="2" t="s">
        <v>239</v>
      </c>
      <c r="KD79" s="2" t="s">
        <v>226</v>
      </c>
      <c r="KE79" s="2" t="s">
        <v>270</v>
      </c>
      <c r="KF79" s="2" t="s">
        <v>381</v>
      </c>
      <c r="KG79" s="2" t="s">
        <v>241</v>
      </c>
      <c r="KH79" s="2" t="s">
        <v>229</v>
      </c>
      <c r="KI79" s="4"/>
      <c r="KJ79" s="8"/>
      <c r="KK79" s="4"/>
      <c r="KL79" s="8"/>
      <c r="KM79" s="7"/>
      <c r="KN79" s="7"/>
      <c r="KO79" s="2" t="s">
        <v>272</v>
      </c>
      <c r="KP79" s="2" t="s">
        <v>226</v>
      </c>
      <c r="KQ79" s="2" t="s">
        <v>229</v>
      </c>
      <c r="KR79" s="2" t="s">
        <v>229</v>
      </c>
      <c r="KS79" s="2" t="s">
        <v>241</v>
      </c>
      <c r="KT79" s="2" t="s">
        <v>229</v>
      </c>
      <c r="KU79" s="4"/>
      <c r="KV79" s="8"/>
      <c r="KW79" s="4"/>
      <c r="KX79" s="8"/>
      <c r="KY79" s="7"/>
      <c r="KZ79" s="7"/>
      <c r="LA79" s="2" t="s">
        <v>239</v>
      </c>
      <c r="LB79" s="2" t="s">
        <v>226</v>
      </c>
      <c r="LC79" s="2" t="s">
        <v>1357</v>
      </c>
      <c r="LD79" s="2" t="s">
        <v>706</v>
      </c>
      <c r="LE79" s="2" t="s">
        <v>241</v>
      </c>
      <c r="LF79" s="2" t="s">
        <v>229</v>
      </c>
      <c r="LG79" s="4"/>
      <c r="LH79" s="8"/>
      <c r="LI79" s="4"/>
      <c r="LJ79" s="8"/>
      <c r="LK79" s="7"/>
      <c r="LL79" s="7"/>
      <c r="LM79" s="2" t="s">
        <v>229</v>
      </c>
      <c r="LN79" s="2" t="s">
        <v>229</v>
      </c>
      <c r="LO79" s="2" t="s">
        <v>229</v>
      </c>
      <c r="LP79" s="2" t="s">
        <v>229</v>
      </c>
      <c r="LQ79" s="2" t="s">
        <v>229</v>
      </c>
      <c r="LR79" s="2" t="s">
        <v>229</v>
      </c>
      <c r="LS79" s="4"/>
      <c r="LT79" s="8"/>
      <c r="LU79" s="4"/>
      <c r="LV79" s="8"/>
      <c r="LW79" s="7"/>
      <c r="LX79" s="7"/>
      <c r="LY79" s="2" t="s">
        <v>239</v>
      </c>
      <c r="LZ79" s="2" t="s">
        <v>275</v>
      </c>
      <c r="MA79" s="2" t="s">
        <v>895</v>
      </c>
      <c r="MB79" s="2" t="s">
        <v>247</v>
      </c>
      <c r="MC79" s="2" t="s">
        <v>241</v>
      </c>
      <c r="MD79" s="2" t="s">
        <v>229</v>
      </c>
      <c r="ME79" s="4"/>
      <c r="MF79" s="8"/>
      <c r="MG79" s="4"/>
      <c r="MH79" s="8"/>
      <c r="MI79" s="7"/>
      <c r="MJ79" s="7"/>
      <c r="MK79" s="2" t="s">
        <v>278</v>
      </c>
      <c r="ML79" s="2" t="s">
        <v>226</v>
      </c>
      <c r="MM79" s="2" t="s">
        <v>229</v>
      </c>
      <c r="MN79" s="2" t="s">
        <v>229</v>
      </c>
      <c r="MO79" s="2" t="s">
        <v>241</v>
      </c>
      <c r="MP79" s="2" t="s">
        <v>229</v>
      </c>
      <c r="MQ79" s="4"/>
      <c r="MR79" s="8"/>
      <c r="MS79" s="4"/>
      <c r="MT79" s="8"/>
      <c r="MU79" s="7"/>
      <c r="MV79" s="7"/>
      <c r="MW79" s="2" t="s">
        <v>239</v>
      </c>
      <c r="MX79" s="2" t="s">
        <v>226</v>
      </c>
      <c r="MY79" s="2" t="s">
        <v>723</v>
      </c>
      <c r="MZ79" s="2" t="s">
        <v>229</v>
      </c>
      <c r="NA79" s="2" t="s">
        <v>241</v>
      </c>
      <c r="NB79" s="2" t="s">
        <v>229</v>
      </c>
      <c r="NC79" s="4"/>
      <c r="ND79" s="8"/>
      <c r="NE79" s="4"/>
      <c r="NF79" s="8"/>
      <c r="NG79" s="7"/>
      <c r="NH79" s="7"/>
      <c r="NI79" s="2" t="s">
        <v>239</v>
      </c>
      <c r="NJ79" s="2" t="s">
        <v>260</v>
      </c>
      <c r="NK79" s="2" t="s">
        <v>1195</v>
      </c>
      <c r="NL79" s="2" t="s">
        <v>1358</v>
      </c>
      <c r="NM79" s="2" t="s">
        <v>241</v>
      </c>
      <c r="NN79" s="2" t="s">
        <v>229</v>
      </c>
      <c r="NO79" s="4"/>
      <c r="NP79" s="8"/>
      <c r="NQ79" s="4"/>
      <c r="NR79" s="8"/>
      <c r="NS79" s="7"/>
      <c r="NT79" s="7"/>
      <c r="NU79" s="2" t="s">
        <v>272</v>
      </c>
      <c r="NV79" s="2" t="s">
        <v>226</v>
      </c>
      <c r="NW79" s="2" t="s">
        <v>229</v>
      </c>
      <c r="NX79" s="2" t="s">
        <v>229</v>
      </c>
      <c r="NY79" s="2" t="s">
        <v>241</v>
      </c>
      <c r="NZ79" s="2" t="s">
        <v>229</v>
      </c>
      <c r="OA79" s="4"/>
      <c r="OB79" s="8"/>
      <c r="OC79" s="4"/>
      <c r="OD79" s="8"/>
      <c r="OE79" s="7"/>
      <c r="OF79" s="7"/>
      <c r="OG79" s="2" t="s">
        <v>239</v>
      </c>
      <c r="OH79" s="2" t="s">
        <v>226</v>
      </c>
      <c r="OI79" s="2" t="s">
        <v>229</v>
      </c>
      <c r="OJ79" s="2" t="s">
        <v>229</v>
      </c>
      <c r="OK79" s="2" t="s">
        <v>241</v>
      </c>
      <c r="OL79" s="2" t="s">
        <v>229</v>
      </c>
      <c r="OM79" s="4"/>
      <c r="ON79" s="8"/>
      <c r="OO79" s="4"/>
      <c r="OP79" s="8"/>
      <c r="OQ79" s="7"/>
      <c r="OR79" s="7"/>
      <c r="OS79" s="2" t="s">
        <v>229</v>
      </c>
      <c r="OT79" s="2" t="s">
        <v>229</v>
      </c>
      <c r="OU79" s="2" t="s">
        <v>229</v>
      </c>
      <c r="OV79" s="2" t="s">
        <v>229</v>
      </c>
      <c r="OW79" s="2" t="s">
        <v>229</v>
      </c>
      <c r="OX79" s="2" t="s">
        <v>229</v>
      </c>
      <c r="OY79" s="4"/>
      <c r="OZ79" s="8"/>
      <c r="PA79" s="4"/>
      <c r="PB79" s="8"/>
      <c r="PC79" s="7"/>
      <c r="PD79" s="7"/>
      <c r="PE79" s="2" t="s">
        <v>229</v>
      </c>
      <c r="PF79" s="2" t="s">
        <v>229</v>
      </c>
      <c r="PG79" s="2" t="s">
        <v>229</v>
      </c>
      <c r="PH79" s="2" t="s">
        <v>229</v>
      </c>
      <c r="PI79" s="2" t="s">
        <v>229</v>
      </c>
      <c r="PJ79" s="2" t="s">
        <v>229</v>
      </c>
      <c r="PK79" s="4"/>
      <c r="PL79" s="8"/>
      <c r="PM79" s="4"/>
      <c r="PN79" s="8"/>
      <c r="PO79" s="7"/>
      <c r="PP79" s="7"/>
      <c r="PQ79" s="2" t="s">
        <v>239</v>
      </c>
      <c r="PR79" s="2" t="s">
        <v>275</v>
      </c>
      <c r="PS79" s="2" t="s">
        <v>726</v>
      </c>
      <c r="PT79" s="2" t="s">
        <v>875</v>
      </c>
      <c r="PU79" s="2" t="s">
        <v>241</v>
      </c>
      <c r="PV79" s="2" t="s">
        <v>229</v>
      </c>
      <c r="PW79" s="4"/>
      <c r="PX79" s="8"/>
      <c r="PY79" s="4"/>
      <c r="PZ79" s="8"/>
      <c r="QA79" s="7"/>
      <c r="QB79" s="7"/>
      <c r="QC79" s="2" t="s">
        <v>281</v>
      </c>
      <c r="QD79" s="2" t="s">
        <v>226</v>
      </c>
      <c r="QE79" s="2" t="s">
        <v>229</v>
      </c>
      <c r="QF79" s="2" t="s">
        <v>229</v>
      </c>
      <c r="QG79" s="2" t="s">
        <v>241</v>
      </c>
      <c r="QH79" s="2" t="s">
        <v>229</v>
      </c>
      <c r="QI79" s="4"/>
      <c r="QJ79" s="8"/>
      <c r="QK79" s="4"/>
      <c r="QL79" s="8"/>
      <c r="QM79" s="7"/>
      <c r="QN79" s="7"/>
      <c r="QO79" s="2" t="s">
        <v>229</v>
      </c>
      <c r="QP79" s="2" t="s">
        <v>229</v>
      </c>
      <c r="QQ79" s="2" t="s">
        <v>229</v>
      </c>
      <c r="QR79" s="2" t="s">
        <v>229</v>
      </c>
      <c r="QS79" s="2" t="s">
        <v>229</v>
      </c>
      <c r="QT79" s="2" t="s">
        <v>229</v>
      </c>
      <c r="QU79" s="4"/>
      <c r="QV79" s="8"/>
      <c r="QW79" s="4"/>
      <c r="QX79" s="8"/>
      <c r="QY79" s="7"/>
      <c r="QZ79" s="7"/>
      <c r="RA79" s="2" t="s">
        <v>281</v>
      </c>
      <c r="RB79" s="2" t="s">
        <v>226</v>
      </c>
      <c r="RC79" s="2" t="s">
        <v>229</v>
      </c>
      <c r="RD79" s="2" t="s">
        <v>229</v>
      </c>
      <c r="RE79" s="2" t="s">
        <v>241</v>
      </c>
      <c r="RF79" s="2" t="s">
        <v>229</v>
      </c>
      <c r="RG79" s="4"/>
      <c r="RH79" s="8"/>
      <c r="RI79" s="4"/>
      <c r="RJ79" s="8"/>
      <c r="RK79" s="7"/>
      <c r="RL79" s="7"/>
      <c r="RM79" s="2" t="s">
        <v>229</v>
      </c>
      <c r="RN79" s="2" t="s">
        <v>229</v>
      </c>
      <c r="RO79" s="2" t="s">
        <v>229</v>
      </c>
      <c r="RP79" s="2" t="s">
        <v>229</v>
      </c>
      <c r="RQ79" s="2" t="s">
        <v>229</v>
      </c>
      <c r="RR79" s="2" t="s">
        <v>229</v>
      </c>
      <c r="RS79" s="4"/>
      <c r="RT79" s="8"/>
      <c r="RU79" s="4"/>
      <c r="RV79" s="8"/>
      <c r="RW79" s="7"/>
      <c r="RX79" s="7"/>
      <c r="RY79" s="2" t="s">
        <v>239</v>
      </c>
      <c r="RZ79" s="2" t="s">
        <v>275</v>
      </c>
      <c r="SA79" s="2" t="s">
        <v>914</v>
      </c>
      <c r="SB79" s="2" t="s">
        <v>791</v>
      </c>
      <c r="SC79" s="2" t="s">
        <v>241</v>
      </c>
      <c r="SD79" s="2" t="s">
        <v>229</v>
      </c>
      <c r="SE79" s="4">
        <v>235</v>
      </c>
      <c r="SF79" s="4">
        <v>26</v>
      </c>
      <c r="SG79" s="4"/>
      <c r="SH79" s="4"/>
      <c r="SI79" s="4">
        <v>28</v>
      </c>
      <c r="SJ79" s="4"/>
      <c r="SK79" s="4"/>
      <c r="SL79" s="4"/>
      <c r="SM79" s="4">
        <v>15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</row>
    <row r="80">
      <c r="A80" s="2" t="s">
        <v>1359</v>
      </c>
      <c r="B80" s="2" t="s">
        <v>216</v>
      </c>
      <c r="C80" s="2" t="s">
        <v>217</v>
      </c>
      <c r="D80" s="2" t="s">
        <v>218</v>
      </c>
      <c r="E80" s="2" t="s">
        <v>219</v>
      </c>
      <c r="F80" s="2" t="s">
        <v>1337</v>
      </c>
      <c r="G80" s="2" t="s">
        <v>1338</v>
      </c>
      <c r="H80" s="2" t="s">
        <v>1339</v>
      </c>
      <c r="I80" s="2" t="s">
        <v>1340</v>
      </c>
      <c r="J80" s="2" t="s">
        <v>285</v>
      </c>
      <c r="K80" s="2" t="s">
        <v>682</v>
      </c>
      <c r="L80" s="3">
        <v>41.4</v>
      </c>
      <c r="M80" s="3">
        <v>43.47</v>
      </c>
      <c r="N80" s="3">
        <v>89.99</v>
      </c>
      <c r="O80" s="2" t="s">
        <v>226</v>
      </c>
      <c r="P80" s="2" t="s">
        <v>964</v>
      </c>
      <c r="Q80" s="2" t="s">
        <v>228</v>
      </c>
      <c r="R80" s="2" t="s">
        <v>229</v>
      </c>
      <c r="S80" s="2" t="s">
        <v>1341</v>
      </c>
      <c r="T80" s="2" t="s">
        <v>684</v>
      </c>
      <c r="U80" s="2" t="s">
        <v>733</v>
      </c>
      <c r="V80" s="2" t="s">
        <v>685</v>
      </c>
      <c r="W80" s="2" t="s">
        <v>234</v>
      </c>
      <c r="X80" s="2" t="s">
        <v>686</v>
      </c>
      <c r="Y80" s="2" t="s">
        <v>1342</v>
      </c>
      <c r="Z80" s="4">
        <v>410</v>
      </c>
      <c r="AA80" s="4">
        <f>=ROUNDDOWN(34.1666666666667,0)</f>
      </c>
      <c r="AB80" s="5">
        <v>12</v>
      </c>
      <c r="AC80" s="2" t="s">
        <v>229</v>
      </c>
      <c r="AD80" s="4"/>
      <c r="AE80" s="4"/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14</v>
      </c>
      <c r="AQ80" s="8">
        <v>647.95</v>
      </c>
      <c r="AR80" s="4">
        <v>18</v>
      </c>
      <c r="AS80" s="8">
        <v>706.34</v>
      </c>
      <c r="AT80" s="7">
        <v>-0.2222</v>
      </c>
      <c r="AU80" s="7">
        <v>-0.0827</v>
      </c>
      <c r="AV80" s="4" t="s">
        <v>229</v>
      </c>
      <c r="AW80" s="8" t="s">
        <v>229</v>
      </c>
      <c r="AX80" s="4" t="s">
        <v>229</v>
      </c>
      <c r="AY80" s="8" t="s">
        <v>229</v>
      </c>
      <c r="AZ80" s="7" t="s">
        <v>229</v>
      </c>
      <c r="BA80" s="7" t="s">
        <v>229</v>
      </c>
      <c r="BB80" s="7">
        <v>0.6106</v>
      </c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 t="s">
        <v>229</v>
      </c>
      <c r="BJ80" s="4">
        <v>14</v>
      </c>
      <c r="BK80" s="8">
        <v>647.95</v>
      </c>
      <c r="BL80" s="2" t="s">
        <v>1360</v>
      </c>
      <c r="BM80" s="7">
        <v>1</v>
      </c>
      <c r="BN80" s="7">
        <v>1</v>
      </c>
      <c r="BO80" s="4">
        <v>7</v>
      </c>
      <c r="BP80" s="8">
        <v>336.84</v>
      </c>
      <c r="BQ80" s="4"/>
      <c r="BR80" s="8"/>
      <c r="BS80" s="7"/>
      <c r="BT80" s="7"/>
      <c r="BU80" s="2" t="s">
        <v>239</v>
      </c>
      <c r="BV80" s="2" t="s">
        <v>226</v>
      </c>
      <c r="BW80" s="2" t="s">
        <v>229</v>
      </c>
      <c r="BX80" s="2" t="s">
        <v>751</v>
      </c>
      <c r="BY80" s="2" t="s">
        <v>241</v>
      </c>
      <c r="BZ80" s="2" t="s">
        <v>229</v>
      </c>
      <c r="CA80" s="4">
        <v>2</v>
      </c>
      <c r="CB80" s="8">
        <v>84.68</v>
      </c>
      <c r="CC80" s="4"/>
      <c r="CD80" s="8"/>
      <c r="CE80" s="7"/>
      <c r="CF80" s="7"/>
      <c r="CG80" s="2" t="s">
        <v>239</v>
      </c>
      <c r="CH80" s="2" t="s">
        <v>226</v>
      </c>
      <c r="CI80" s="2" t="s">
        <v>691</v>
      </c>
      <c r="CJ80" s="2" t="s">
        <v>770</v>
      </c>
      <c r="CK80" s="2" t="s">
        <v>241</v>
      </c>
      <c r="CL80" s="2" t="s">
        <v>229</v>
      </c>
      <c r="CM80" s="4">
        <v>1</v>
      </c>
      <c r="CN80" s="8">
        <v>46.35</v>
      </c>
      <c r="CO80" s="4">
        <v>1</v>
      </c>
      <c r="CP80" s="8">
        <v>46.35</v>
      </c>
      <c r="CQ80" s="7"/>
      <c r="CR80" s="7"/>
      <c r="CS80" s="2" t="s">
        <v>239</v>
      </c>
      <c r="CT80" s="2" t="s">
        <v>226</v>
      </c>
      <c r="CU80" s="2" t="s">
        <v>1344</v>
      </c>
      <c r="CV80" s="2" t="s">
        <v>770</v>
      </c>
      <c r="CW80" s="2" t="s">
        <v>241</v>
      </c>
      <c r="CX80" s="2" t="s">
        <v>229</v>
      </c>
      <c r="CY80" s="4"/>
      <c r="CZ80" s="8"/>
      <c r="DA80" s="4"/>
      <c r="DB80" s="8"/>
      <c r="DC80" s="7"/>
      <c r="DD80" s="7"/>
      <c r="DE80" s="2" t="s">
        <v>239</v>
      </c>
      <c r="DF80" s="2" t="s">
        <v>226</v>
      </c>
      <c r="DG80" s="2" t="s">
        <v>1345</v>
      </c>
      <c r="DH80" s="2" t="s">
        <v>1361</v>
      </c>
      <c r="DI80" s="2" t="s">
        <v>241</v>
      </c>
      <c r="DJ80" s="2" t="s">
        <v>229</v>
      </c>
      <c r="DK80" s="4"/>
      <c r="DL80" s="8"/>
      <c r="DM80" s="4">
        <v>11</v>
      </c>
      <c r="DN80" s="8">
        <v>387.84</v>
      </c>
      <c r="DO80" s="7">
        <v>-1</v>
      </c>
      <c r="DP80" s="7">
        <v>-1</v>
      </c>
      <c r="DQ80" s="2" t="s">
        <v>239</v>
      </c>
      <c r="DR80" s="2" t="s">
        <v>226</v>
      </c>
      <c r="DS80" s="2" t="s">
        <v>871</v>
      </c>
      <c r="DT80" s="2" t="s">
        <v>1346</v>
      </c>
      <c r="DU80" s="2" t="s">
        <v>241</v>
      </c>
      <c r="DV80" s="2" t="s">
        <v>229</v>
      </c>
      <c r="DW80" s="4">
        <v>3</v>
      </c>
      <c r="DX80" s="8">
        <v>135</v>
      </c>
      <c r="DY80" s="4"/>
      <c r="DZ80" s="8"/>
      <c r="EA80" s="7"/>
      <c r="EB80" s="7"/>
      <c r="EC80" s="2" t="s">
        <v>239</v>
      </c>
      <c r="ED80" s="2" t="s">
        <v>226</v>
      </c>
      <c r="EE80" s="2" t="s">
        <v>1347</v>
      </c>
      <c r="EF80" s="2" t="s">
        <v>1348</v>
      </c>
      <c r="EG80" s="2" t="s">
        <v>241</v>
      </c>
      <c r="EH80" s="2" t="s">
        <v>229</v>
      </c>
      <c r="EI80" s="4"/>
      <c r="EJ80" s="8"/>
      <c r="EK80" s="4"/>
      <c r="EL80" s="8"/>
      <c r="EM80" s="7"/>
      <c r="EN80" s="7"/>
      <c r="EO80" s="2" t="s">
        <v>239</v>
      </c>
      <c r="EP80" s="2" t="s">
        <v>226</v>
      </c>
      <c r="EQ80" s="2" t="s">
        <v>950</v>
      </c>
      <c r="ER80" s="2" t="s">
        <v>748</v>
      </c>
      <c r="ES80" s="2" t="s">
        <v>241</v>
      </c>
      <c r="ET80" s="2" t="s">
        <v>229</v>
      </c>
      <c r="EU80" s="4"/>
      <c r="EV80" s="8"/>
      <c r="EW80" s="4"/>
      <c r="EX80" s="8"/>
      <c r="EY80" s="7"/>
      <c r="EZ80" s="7"/>
      <c r="FA80" s="2" t="s">
        <v>239</v>
      </c>
      <c r="FB80" s="2" t="s">
        <v>226</v>
      </c>
      <c r="FC80" s="2" t="s">
        <v>1349</v>
      </c>
      <c r="FD80" s="2" t="s">
        <v>1362</v>
      </c>
      <c r="FE80" s="2" t="s">
        <v>241</v>
      </c>
      <c r="FF80" s="2" t="s">
        <v>229</v>
      </c>
      <c r="FG80" s="4"/>
      <c r="FH80" s="8"/>
      <c r="FI80" s="4"/>
      <c r="FJ80" s="8"/>
      <c r="FK80" s="7"/>
      <c r="FL80" s="7"/>
      <c r="FM80" s="2" t="s">
        <v>239</v>
      </c>
      <c r="FN80" s="2" t="s">
        <v>226</v>
      </c>
      <c r="FO80" s="2" t="s">
        <v>1351</v>
      </c>
      <c r="FP80" s="2" t="s">
        <v>770</v>
      </c>
      <c r="FQ80" s="2" t="s">
        <v>241</v>
      </c>
      <c r="FR80" s="2" t="s">
        <v>229</v>
      </c>
      <c r="FS80" s="4"/>
      <c r="FT80" s="8"/>
      <c r="FU80" s="4"/>
      <c r="FV80" s="8"/>
      <c r="FW80" s="7"/>
      <c r="FX80" s="7"/>
      <c r="FY80" s="2" t="s">
        <v>239</v>
      </c>
      <c r="FZ80" s="2" t="s">
        <v>226</v>
      </c>
      <c r="GA80" s="2" t="s">
        <v>327</v>
      </c>
      <c r="GB80" s="2" t="s">
        <v>229</v>
      </c>
      <c r="GC80" s="2" t="s">
        <v>241</v>
      </c>
      <c r="GD80" s="2" t="s">
        <v>229</v>
      </c>
      <c r="GE80" s="4">
        <v>1</v>
      </c>
      <c r="GF80" s="8">
        <v>45.08</v>
      </c>
      <c r="GG80" s="4">
        <v>3</v>
      </c>
      <c r="GH80" s="8">
        <v>135.24</v>
      </c>
      <c r="GI80" s="7">
        <v>-0.6667</v>
      </c>
      <c r="GJ80" s="7">
        <v>-0.6667</v>
      </c>
      <c r="GK80" s="2" t="s">
        <v>239</v>
      </c>
      <c r="GL80" s="2" t="s">
        <v>226</v>
      </c>
      <c r="GM80" s="2" t="s">
        <v>707</v>
      </c>
      <c r="GN80" s="2" t="s">
        <v>808</v>
      </c>
      <c r="GO80" s="2" t="s">
        <v>241</v>
      </c>
      <c r="GP80" s="2" t="s">
        <v>229</v>
      </c>
      <c r="GQ80" s="4"/>
      <c r="GR80" s="8"/>
      <c r="GS80" s="4">
        <v>1</v>
      </c>
      <c r="GT80" s="8">
        <v>45.07</v>
      </c>
      <c r="GU80" s="7">
        <v>-1</v>
      </c>
      <c r="GV80" s="7">
        <v>-1</v>
      </c>
      <c r="GW80" s="2" t="s">
        <v>239</v>
      </c>
      <c r="GX80" s="2" t="s">
        <v>226</v>
      </c>
      <c r="GY80" s="2" t="s">
        <v>743</v>
      </c>
      <c r="GZ80" s="2" t="s">
        <v>1363</v>
      </c>
      <c r="HA80" s="2" t="s">
        <v>241</v>
      </c>
      <c r="HB80" s="2" t="s">
        <v>229</v>
      </c>
      <c r="HC80" s="4"/>
      <c r="HD80" s="8"/>
      <c r="HE80" s="4"/>
      <c r="HF80" s="8"/>
      <c r="HG80" s="7"/>
      <c r="HH80" s="7"/>
      <c r="HI80" s="2" t="s">
        <v>239</v>
      </c>
      <c r="HJ80" s="2" t="s">
        <v>275</v>
      </c>
      <c r="HK80" s="2" t="s">
        <v>699</v>
      </c>
      <c r="HL80" s="2" t="s">
        <v>700</v>
      </c>
      <c r="HM80" s="2" t="s">
        <v>241</v>
      </c>
      <c r="HN80" s="2" t="s">
        <v>229</v>
      </c>
      <c r="HO80" s="4"/>
      <c r="HP80" s="8"/>
      <c r="HQ80" s="4">
        <v>2</v>
      </c>
      <c r="HR80" s="8">
        <v>91.84</v>
      </c>
      <c r="HS80" s="7">
        <v>-1</v>
      </c>
      <c r="HT80" s="7">
        <v>-1</v>
      </c>
      <c r="HU80" s="2" t="s">
        <v>239</v>
      </c>
      <c r="HV80" s="2" t="s">
        <v>226</v>
      </c>
      <c r="HW80" s="2" t="s">
        <v>712</v>
      </c>
      <c r="HX80" s="2" t="s">
        <v>1364</v>
      </c>
      <c r="HY80" s="2" t="s">
        <v>241</v>
      </c>
      <c r="HZ80" s="2" t="s">
        <v>229</v>
      </c>
      <c r="IA80" s="4"/>
      <c r="IB80" s="8"/>
      <c r="IC80" s="4"/>
      <c r="ID80" s="8"/>
      <c r="IE80" s="7"/>
      <c r="IF80" s="7"/>
      <c r="IG80" s="2" t="s">
        <v>266</v>
      </c>
      <c r="IH80" s="2" t="s">
        <v>226</v>
      </c>
      <c r="II80" s="2" t="s">
        <v>229</v>
      </c>
      <c r="IJ80" s="2" t="s">
        <v>229</v>
      </c>
      <c r="IK80" s="2" t="s">
        <v>241</v>
      </c>
      <c r="IL80" s="2" t="s">
        <v>229</v>
      </c>
      <c r="IM80" s="4"/>
      <c r="IN80" s="8"/>
      <c r="IO80" s="4"/>
      <c r="IP80" s="8"/>
      <c r="IQ80" s="7"/>
      <c r="IR80" s="7"/>
      <c r="IS80" s="2" t="s">
        <v>239</v>
      </c>
      <c r="IT80" s="2" t="s">
        <v>226</v>
      </c>
      <c r="IU80" s="2" t="s">
        <v>486</v>
      </c>
      <c r="IV80" s="2" t="s">
        <v>586</v>
      </c>
      <c r="IW80" s="2" t="s">
        <v>241</v>
      </c>
      <c r="IX80" s="2" t="s">
        <v>229</v>
      </c>
      <c r="IY80" s="4"/>
      <c r="IZ80" s="8"/>
      <c r="JA80" s="4"/>
      <c r="JB80" s="8"/>
      <c r="JC80" s="7"/>
      <c r="JD80" s="7"/>
      <c r="JE80" s="2" t="s">
        <v>239</v>
      </c>
      <c r="JF80" s="2" t="s">
        <v>226</v>
      </c>
      <c r="JG80" s="2" t="s">
        <v>268</v>
      </c>
      <c r="JH80" s="2" t="s">
        <v>1365</v>
      </c>
      <c r="JI80" s="2" t="s">
        <v>241</v>
      </c>
      <c r="JJ80" s="2" t="s">
        <v>229</v>
      </c>
      <c r="JK80" s="4"/>
      <c r="JL80" s="8"/>
      <c r="JM80" s="4"/>
      <c r="JN80" s="8"/>
      <c r="JO80" s="7"/>
      <c r="JP80" s="7"/>
      <c r="JQ80" s="2" t="s">
        <v>239</v>
      </c>
      <c r="JR80" s="2" t="s">
        <v>226</v>
      </c>
      <c r="JS80" s="2" t="s">
        <v>1083</v>
      </c>
      <c r="JT80" s="2" t="s">
        <v>1366</v>
      </c>
      <c r="JU80" s="2" t="s">
        <v>241</v>
      </c>
      <c r="JV80" s="2" t="s">
        <v>229</v>
      </c>
      <c r="JW80" s="4"/>
      <c r="JX80" s="8"/>
      <c r="JY80" s="4"/>
      <c r="JZ80" s="8"/>
      <c r="KA80" s="7"/>
      <c r="KB80" s="7"/>
      <c r="KC80" s="2" t="s">
        <v>239</v>
      </c>
      <c r="KD80" s="2" t="s">
        <v>226</v>
      </c>
      <c r="KE80" s="2" t="s">
        <v>270</v>
      </c>
      <c r="KF80" s="2" t="s">
        <v>493</v>
      </c>
      <c r="KG80" s="2" t="s">
        <v>241</v>
      </c>
      <c r="KH80" s="2" t="s">
        <v>229</v>
      </c>
      <c r="KI80" s="4"/>
      <c r="KJ80" s="8"/>
      <c r="KK80" s="4"/>
      <c r="KL80" s="8"/>
      <c r="KM80" s="7"/>
      <c r="KN80" s="7"/>
      <c r="KO80" s="2" t="s">
        <v>272</v>
      </c>
      <c r="KP80" s="2" t="s">
        <v>226</v>
      </c>
      <c r="KQ80" s="2" t="s">
        <v>229</v>
      </c>
      <c r="KR80" s="2" t="s">
        <v>229</v>
      </c>
      <c r="KS80" s="2" t="s">
        <v>241</v>
      </c>
      <c r="KT80" s="2" t="s">
        <v>229</v>
      </c>
      <c r="KU80" s="4"/>
      <c r="KV80" s="8"/>
      <c r="KW80" s="4"/>
      <c r="KX80" s="8"/>
      <c r="KY80" s="7"/>
      <c r="KZ80" s="7"/>
      <c r="LA80" s="2" t="s">
        <v>239</v>
      </c>
      <c r="LB80" s="2" t="s">
        <v>226</v>
      </c>
      <c r="LC80" s="2" t="s">
        <v>1357</v>
      </c>
      <c r="LD80" s="2" t="s">
        <v>1367</v>
      </c>
      <c r="LE80" s="2" t="s">
        <v>241</v>
      </c>
      <c r="LF80" s="2" t="s">
        <v>229</v>
      </c>
      <c r="LG80" s="4"/>
      <c r="LH80" s="8"/>
      <c r="LI80" s="4"/>
      <c r="LJ80" s="8"/>
      <c r="LK80" s="7"/>
      <c r="LL80" s="7"/>
      <c r="LM80" s="2" t="s">
        <v>229</v>
      </c>
      <c r="LN80" s="2" t="s">
        <v>229</v>
      </c>
      <c r="LO80" s="2" t="s">
        <v>229</v>
      </c>
      <c r="LP80" s="2" t="s">
        <v>229</v>
      </c>
      <c r="LQ80" s="2" t="s">
        <v>229</v>
      </c>
      <c r="LR80" s="2" t="s">
        <v>229</v>
      </c>
      <c r="LS80" s="4"/>
      <c r="LT80" s="8"/>
      <c r="LU80" s="4"/>
      <c r="LV80" s="8"/>
      <c r="LW80" s="7"/>
      <c r="LX80" s="7"/>
      <c r="LY80" s="2" t="s">
        <v>239</v>
      </c>
      <c r="LZ80" s="2" t="s">
        <v>275</v>
      </c>
      <c r="MA80" s="2" t="s">
        <v>1368</v>
      </c>
      <c r="MB80" s="2" t="s">
        <v>958</v>
      </c>
      <c r="MC80" s="2" t="s">
        <v>241</v>
      </c>
      <c r="MD80" s="2" t="s">
        <v>229</v>
      </c>
      <c r="ME80" s="4"/>
      <c r="MF80" s="8"/>
      <c r="MG80" s="4"/>
      <c r="MH80" s="8"/>
      <c r="MI80" s="7"/>
      <c r="MJ80" s="7"/>
      <c r="MK80" s="2" t="s">
        <v>239</v>
      </c>
      <c r="ML80" s="2" t="s">
        <v>275</v>
      </c>
      <c r="MM80" s="2" t="s">
        <v>1369</v>
      </c>
      <c r="MN80" s="2" t="s">
        <v>229</v>
      </c>
      <c r="MO80" s="2" t="s">
        <v>241</v>
      </c>
      <c r="MP80" s="2" t="s">
        <v>229</v>
      </c>
      <c r="MQ80" s="4"/>
      <c r="MR80" s="8"/>
      <c r="MS80" s="4"/>
      <c r="MT80" s="8"/>
      <c r="MU80" s="7"/>
      <c r="MV80" s="7"/>
      <c r="MW80" s="2" t="s">
        <v>239</v>
      </c>
      <c r="MX80" s="2" t="s">
        <v>226</v>
      </c>
      <c r="MY80" s="2" t="s">
        <v>723</v>
      </c>
      <c r="MZ80" s="2" t="s">
        <v>856</v>
      </c>
      <c r="NA80" s="2" t="s">
        <v>241</v>
      </c>
      <c r="NB80" s="2" t="s">
        <v>229</v>
      </c>
      <c r="NC80" s="4"/>
      <c r="ND80" s="8"/>
      <c r="NE80" s="4"/>
      <c r="NF80" s="8"/>
      <c r="NG80" s="7"/>
      <c r="NH80" s="7"/>
      <c r="NI80" s="2" t="s">
        <v>239</v>
      </c>
      <c r="NJ80" s="2" t="s">
        <v>260</v>
      </c>
      <c r="NK80" s="2" t="s">
        <v>1195</v>
      </c>
      <c r="NL80" s="2" t="s">
        <v>1370</v>
      </c>
      <c r="NM80" s="2" t="s">
        <v>241</v>
      </c>
      <c r="NN80" s="2" t="s">
        <v>229</v>
      </c>
      <c r="NO80" s="4"/>
      <c r="NP80" s="8"/>
      <c r="NQ80" s="4"/>
      <c r="NR80" s="8"/>
      <c r="NS80" s="7"/>
      <c r="NT80" s="7"/>
      <c r="NU80" s="2" t="s">
        <v>272</v>
      </c>
      <c r="NV80" s="2" t="s">
        <v>226</v>
      </c>
      <c r="NW80" s="2" t="s">
        <v>229</v>
      </c>
      <c r="NX80" s="2" t="s">
        <v>229</v>
      </c>
      <c r="NY80" s="2" t="s">
        <v>241</v>
      </c>
      <c r="NZ80" s="2" t="s">
        <v>229</v>
      </c>
      <c r="OA80" s="4"/>
      <c r="OB80" s="8"/>
      <c r="OC80" s="4"/>
      <c r="OD80" s="8"/>
      <c r="OE80" s="7"/>
      <c r="OF80" s="7"/>
      <c r="OG80" s="2" t="s">
        <v>239</v>
      </c>
      <c r="OH80" s="2" t="s">
        <v>226</v>
      </c>
      <c r="OI80" s="2" t="s">
        <v>229</v>
      </c>
      <c r="OJ80" s="2" t="s">
        <v>229</v>
      </c>
      <c r="OK80" s="2" t="s">
        <v>241</v>
      </c>
      <c r="OL80" s="2" t="s">
        <v>229</v>
      </c>
      <c r="OM80" s="4"/>
      <c r="ON80" s="8"/>
      <c r="OO80" s="4"/>
      <c r="OP80" s="8"/>
      <c r="OQ80" s="7"/>
      <c r="OR80" s="7"/>
      <c r="OS80" s="2" t="s">
        <v>229</v>
      </c>
      <c r="OT80" s="2" t="s">
        <v>229</v>
      </c>
      <c r="OU80" s="2" t="s">
        <v>229</v>
      </c>
      <c r="OV80" s="2" t="s">
        <v>229</v>
      </c>
      <c r="OW80" s="2" t="s">
        <v>229</v>
      </c>
      <c r="OX80" s="2" t="s">
        <v>229</v>
      </c>
      <c r="OY80" s="4"/>
      <c r="OZ80" s="8"/>
      <c r="PA80" s="4"/>
      <c r="PB80" s="8"/>
      <c r="PC80" s="7"/>
      <c r="PD80" s="7"/>
      <c r="PE80" s="2" t="s">
        <v>229</v>
      </c>
      <c r="PF80" s="2" t="s">
        <v>229</v>
      </c>
      <c r="PG80" s="2" t="s">
        <v>229</v>
      </c>
      <c r="PH80" s="2" t="s">
        <v>229</v>
      </c>
      <c r="PI80" s="2" t="s">
        <v>229</v>
      </c>
      <c r="PJ80" s="2" t="s">
        <v>229</v>
      </c>
      <c r="PK80" s="4"/>
      <c r="PL80" s="8"/>
      <c r="PM80" s="4"/>
      <c r="PN80" s="8"/>
      <c r="PO80" s="7"/>
      <c r="PP80" s="7"/>
      <c r="PQ80" s="2" t="s">
        <v>239</v>
      </c>
      <c r="PR80" s="2" t="s">
        <v>275</v>
      </c>
      <c r="PS80" s="2" t="s">
        <v>726</v>
      </c>
      <c r="PT80" s="2" t="s">
        <v>229</v>
      </c>
      <c r="PU80" s="2" t="s">
        <v>241</v>
      </c>
      <c r="PV80" s="2" t="s">
        <v>229</v>
      </c>
      <c r="PW80" s="4"/>
      <c r="PX80" s="8"/>
      <c r="PY80" s="4"/>
      <c r="PZ80" s="8"/>
      <c r="QA80" s="7"/>
      <c r="QB80" s="7"/>
      <c r="QC80" s="2" t="s">
        <v>281</v>
      </c>
      <c r="QD80" s="2" t="s">
        <v>226</v>
      </c>
      <c r="QE80" s="2" t="s">
        <v>229</v>
      </c>
      <c r="QF80" s="2" t="s">
        <v>229</v>
      </c>
      <c r="QG80" s="2" t="s">
        <v>241</v>
      </c>
      <c r="QH80" s="2" t="s">
        <v>229</v>
      </c>
      <c r="QI80" s="4"/>
      <c r="QJ80" s="8"/>
      <c r="QK80" s="4"/>
      <c r="QL80" s="8"/>
      <c r="QM80" s="7"/>
      <c r="QN80" s="7"/>
      <c r="QO80" s="2" t="s">
        <v>229</v>
      </c>
      <c r="QP80" s="2" t="s">
        <v>229</v>
      </c>
      <c r="QQ80" s="2" t="s">
        <v>229</v>
      </c>
      <c r="QR80" s="2" t="s">
        <v>229</v>
      </c>
      <c r="QS80" s="2" t="s">
        <v>229</v>
      </c>
      <c r="QT80" s="2" t="s">
        <v>229</v>
      </c>
      <c r="QU80" s="4"/>
      <c r="QV80" s="8"/>
      <c r="QW80" s="4"/>
      <c r="QX80" s="8"/>
      <c r="QY80" s="7"/>
      <c r="QZ80" s="7"/>
      <c r="RA80" s="2" t="s">
        <v>281</v>
      </c>
      <c r="RB80" s="2" t="s">
        <v>226</v>
      </c>
      <c r="RC80" s="2" t="s">
        <v>229</v>
      </c>
      <c r="RD80" s="2" t="s">
        <v>229</v>
      </c>
      <c r="RE80" s="2" t="s">
        <v>241</v>
      </c>
      <c r="RF80" s="2" t="s">
        <v>229</v>
      </c>
      <c r="RG80" s="4"/>
      <c r="RH80" s="8"/>
      <c r="RI80" s="4"/>
      <c r="RJ80" s="8"/>
      <c r="RK80" s="7"/>
      <c r="RL80" s="7"/>
      <c r="RM80" s="2" t="s">
        <v>229</v>
      </c>
      <c r="RN80" s="2" t="s">
        <v>229</v>
      </c>
      <c r="RO80" s="2" t="s">
        <v>229</v>
      </c>
      <c r="RP80" s="2" t="s">
        <v>229</v>
      </c>
      <c r="RQ80" s="2" t="s">
        <v>229</v>
      </c>
      <c r="RR80" s="2" t="s">
        <v>229</v>
      </c>
      <c r="RS80" s="4"/>
      <c r="RT80" s="8"/>
      <c r="RU80" s="4"/>
      <c r="RV80" s="8"/>
      <c r="RW80" s="7"/>
      <c r="RX80" s="7"/>
      <c r="RY80" s="2" t="s">
        <v>239</v>
      </c>
      <c r="RZ80" s="2" t="s">
        <v>275</v>
      </c>
      <c r="SA80" s="2" t="s">
        <v>914</v>
      </c>
      <c r="SB80" s="2" t="s">
        <v>1257</v>
      </c>
      <c r="SC80" s="2" t="s">
        <v>241</v>
      </c>
      <c r="SD80" s="2" t="s">
        <v>229</v>
      </c>
      <c r="SE80" s="4">
        <v>402</v>
      </c>
      <c r="SF80" s="4"/>
      <c r="SG80" s="4"/>
      <c r="SH80" s="4"/>
      <c r="SI80" s="4"/>
      <c r="SJ80" s="4"/>
      <c r="SK80" s="4"/>
      <c r="SL80" s="4"/>
      <c r="SM80" s="4">
        <v>8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</row>
    <row r="81">
      <c r="A81" s="2" t="s">
        <v>1371</v>
      </c>
      <c r="B81" s="2" t="s">
        <v>216</v>
      </c>
      <c r="C81" s="2" t="s">
        <v>217</v>
      </c>
      <c r="D81" s="2" t="s">
        <v>218</v>
      </c>
      <c r="E81" s="2" t="s">
        <v>219</v>
      </c>
      <c r="F81" s="2" t="s">
        <v>1337</v>
      </c>
      <c r="G81" s="2" t="s">
        <v>1338</v>
      </c>
      <c r="H81" s="2" t="s">
        <v>1339</v>
      </c>
      <c r="I81" s="2" t="s">
        <v>1340</v>
      </c>
      <c r="J81" s="2" t="s">
        <v>312</v>
      </c>
      <c r="K81" s="2" t="s">
        <v>682</v>
      </c>
      <c r="L81" s="3">
        <v>47</v>
      </c>
      <c r="M81" s="3">
        <v>49.35</v>
      </c>
      <c r="N81" s="3">
        <v>99.99</v>
      </c>
      <c r="O81" s="2" t="s">
        <v>226</v>
      </c>
      <c r="P81" s="2" t="s">
        <v>964</v>
      </c>
      <c r="Q81" s="2" t="s">
        <v>228</v>
      </c>
      <c r="R81" s="2" t="s">
        <v>229</v>
      </c>
      <c r="S81" s="2" t="s">
        <v>1341</v>
      </c>
      <c r="T81" s="2" t="s">
        <v>684</v>
      </c>
      <c r="U81" s="2" t="s">
        <v>733</v>
      </c>
      <c r="V81" s="2" t="s">
        <v>685</v>
      </c>
      <c r="W81" s="2" t="s">
        <v>234</v>
      </c>
      <c r="X81" s="2" t="s">
        <v>686</v>
      </c>
      <c r="Y81" s="2" t="s">
        <v>556</v>
      </c>
      <c r="Z81" s="4">
        <v>280</v>
      </c>
      <c r="AA81" s="4">
        <f>=ROUNDDOWN(70,0)</f>
      </c>
      <c r="AB81" s="5">
        <v>4</v>
      </c>
      <c r="AC81" s="2" t="s">
        <v>229</v>
      </c>
      <c r="AD81" s="4"/>
      <c r="AE81" s="4"/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4</v>
      </c>
      <c r="AQ81" s="8">
        <v>213.1</v>
      </c>
      <c r="AR81" s="4">
        <v>5</v>
      </c>
      <c r="AS81" s="8">
        <v>268.07</v>
      </c>
      <c r="AT81" s="7">
        <v>-0.2</v>
      </c>
      <c r="AU81" s="7">
        <v>-0.2051</v>
      </c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>
        <v>0.2008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 t="s">
        <v>229</v>
      </c>
      <c r="BJ81" s="4">
        <v>4</v>
      </c>
      <c r="BK81" s="8">
        <v>213.1</v>
      </c>
      <c r="BL81" s="2" t="s">
        <v>1372</v>
      </c>
      <c r="BM81" s="7">
        <v>1</v>
      </c>
      <c r="BN81" s="7">
        <v>1</v>
      </c>
      <c r="BO81" s="4">
        <v>2</v>
      </c>
      <c r="BP81" s="8">
        <v>108.3</v>
      </c>
      <c r="BQ81" s="4">
        <v>2</v>
      </c>
      <c r="BR81" s="8">
        <v>108.3</v>
      </c>
      <c r="BS81" s="7"/>
      <c r="BT81" s="7"/>
      <c r="BU81" s="2" t="s">
        <v>239</v>
      </c>
      <c r="BV81" s="2" t="s">
        <v>226</v>
      </c>
      <c r="BW81" s="2" t="s">
        <v>229</v>
      </c>
      <c r="BX81" s="2" t="s">
        <v>283</v>
      </c>
      <c r="BY81" s="2" t="s">
        <v>241</v>
      </c>
      <c r="BZ81" s="2" t="s">
        <v>229</v>
      </c>
      <c r="CA81" s="4"/>
      <c r="CB81" s="8"/>
      <c r="CC81" s="4"/>
      <c r="CD81" s="8"/>
      <c r="CE81" s="7"/>
      <c r="CF81" s="7"/>
      <c r="CG81" s="2" t="s">
        <v>239</v>
      </c>
      <c r="CH81" s="2" t="s">
        <v>226</v>
      </c>
      <c r="CI81" s="2" t="s">
        <v>532</v>
      </c>
      <c r="CJ81" s="2" t="s">
        <v>1373</v>
      </c>
      <c r="CK81" s="2" t="s">
        <v>241</v>
      </c>
      <c r="CL81" s="2" t="s">
        <v>229</v>
      </c>
      <c r="CM81" s="4"/>
      <c r="CN81" s="8"/>
      <c r="CO81" s="4">
        <v>1</v>
      </c>
      <c r="CP81" s="8">
        <v>53.64</v>
      </c>
      <c r="CQ81" s="7">
        <v>-1</v>
      </c>
      <c r="CR81" s="7">
        <v>-1</v>
      </c>
      <c r="CS81" s="2" t="s">
        <v>239</v>
      </c>
      <c r="CT81" s="2" t="s">
        <v>226</v>
      </c>
      <c r="CU81" s="2" t="s">
        <v>1025</v>
      </c>
      <c r="CV81" s="2" t="s">
        <v>262</v>
      </c>
      <c r="CW81" s="2" t="s">
        <v>241</v>
      </c>
      <c r="CX81" s="2" t="s">
        <v>229</v>
      </c>
      <c r="CY81" s="4">
        <v>1</v>
      </c>
      <c r="CZ81" s="8">
        <v>51.81</v>
      </c>
      <c r="DA81" s="4"/>
      <c r="DB81" s="8"/>
      <c r="DC81" s="7"/>
      <c r="DD81" s="7"/>
      <c r="DE81" s="2" t="s">
        <v>239</v>
      </c>
      <c r="DF81" s="2" t="s">
        <v>226</v>
      </c>
      <c r="DG81" s="2" t="s">
        <v>1025</v>
      </c>
      <c r="DH81" s="2" t="s">
        <v>1039</v>
      </c>
      <c r="DI81" s="2" t="s">
        <v>241</v>
      </c>
      <c r="DJ81" s="2" t="s">
        <v>229</v>
      </c>
      <c r="DK81" s="4"/>
      <c r="DL81" s="8"/>
      <c r="DM81" s="4"/>
      <c r="DN81" s="8"/>
      <c r="DO81" s="7"/>
      <c r="DP81" s="7"/>
      <c r="DQ81" s="2" t="s">
        <v>239</v>
      </c>
      <c r="DR81" s="2" t="s">
        <v>226</v>
      </c>
      <c r="DS81" s="2" t="s">
        <v>300</v>
      </c>
      <c r="DT81" s="2" t="s">
        <v>1374</v>
      </c>
      <c r="DU81" s="2" t="s">
        <v>241</v>
      </c>
      <c r="DV81" s="2" t="s">
        <v>229</v>
      </c>
      <c r="DW81" s="4">
        <v>1</v>
      </c>
      <c r="DX81" s="8">
        <v>52.99</v>
      </c>
      <c r="DY81" s="4"/>
      <c r="DZ81" s="8"/>
      <c r="EA81" s="7"/>
      <c r="EB81" s="7"/>
      <c r="EC81" s="2" t="s">
        <v>239</v>
      </c>
      <c r="ED81" s="2" t="s">
        <v>226</v>
      </c>
      <c r="EE81" s="2" t="s">
        <v>1025</v>
      </c>
      <c r="EF81" s="2" t="s">
        <v>274</v>
      </c>
      <c r="EG81" s="2" t="s">
        <v>241</v>
      </c>
      <c r="EH81" s="2" t="s">
        <v>229</v>
      </c>
      <c r="EI81" s="4"/>
      <c r="EJ81" s="8"/>
      <c r="EK81" s="4"/>
      <c r="EL81" s="8"/>
      <c r="EM81" s="7"/>
      <c r="EN81" s="7"/>
      <c r="EO81" s="2" t="s">
        <v>239</v>
      </c>
      <c r="EP81" s="2" t="s">
        <v>226</v>
      </c>
      <c r="EQ81" s="2" t="s">
        <v>887</v>
      </c>
      <c r="ER81" s="2" t="s">
        <v>535</v>
      </c>
      <c r="ES81" s="2" t="s">
        <v>241</v>
      </c>
      <c r="ET81" s="2" t="s">
        <v>229</v>
      </c>
      <c r="EU81" s="4"/>
      <c r="EV81" s="8"/>
      <c r="EW81" s="4"/>
      <c r="EX81" s="8"/>
      <c r="EY81" s="7"/>
      <c r="EZ81" s="7"/>
      <c r="FA81" s="2" t="s">
        <v>239</v>
      </c>
      <c r="FB81" s="2" t="s">
        <v>226</v>
      </c>
      <c r="FC81" s="2" t="s">
        <v>1025</v>
      </c>
      <c r="FD81" s="2" t="s">
        <v>250</v>
      </c>
      <c r="FE81" s="2" t="s">
        <v>241</v>
      </c>
      <c r="FF81" s="2" t="s">
        <v>229</v>
      </c>
      <c r="FG81" s="4"/>
      <c r="FH81" s="8"/>
      <c r="FI81" s="4"/>
      <c r="FJ81" s="8"/>
      <c r="FK81" s="7"/>
      <c r="FL81" s="7"/>
      <c r="FM81" s="2" t="s">
        <v>239</v>
      </c>
      <c r="FN81" s="2" t="s">
        <v>226</v>
      </c>
      <c r="FO81" s="2" t="s">
        <v>1025</v>
      </c>
      <c r="FP81" s="2" t="s">
        <v>1039</v>
      </c>
      <c r="FQ81" s="2" t="s">
        <v>241</v>
      </c>
      <c r="FR81" s="2" t="s">
        <v>229</v>
      </c>
      <c r="FS81" s="4"/>
      <c r="FT81" s="8"/>
      <c r="FU81" s="4"/>
      <c r="FV81" s="8"/>
      <c r="FW81" s="7"/>
      <c r="FX81" s="7"/>
      <c r="FY81" s="2" t="s">
        <v>239</v>
      </c>
      <c r="FZ81" s="2" t="s">
        <v>226</v>
      </c>
      <c r="GA81" s="2" t="s">
        <v>327</v>
      </c>
      <c r="GB81" s="2" t="s">
        <v>229</v>
      </c>
      <c r="GC81" s="2" t="s">
        <v>241</v>
      </c>
      <c r="GD81" s="2" t="s">
        <v>229</v>
      </c>
      <c r="GE81" s="4"/>
      <c r="GF81" s="8"/>
      <c r="GG81" s="4"/>
      <c r="GH81" s="8"/>
      <c r="GI81" s="7"/>
      <c r="GJ81" s="7"/>
      <c r="GK81" s="2" t="s">
        <v>714</v>
      </c>
      <c r="GL81" s="2" t="s">
        <v>275</v>
      </c>
      <c r="GM81" s="2" t="s">
        <v>394</v>
      </c>
      <c r="GN81" s="2" t="s">
        <v>1375</v>
      </c>
      <c r="GO81" s="2" t="s">
        <v>241</v>
      </c>
      <c r="GP81" s="2" t="s">
        <v>229</v>
      </c>
      <c r="GQ81" s="4"/>
      <c r="GR81" s="8"/>
      <c r="GS81" s="4"/>
      <c r="GT81" s="8"/>
      <c r="GU81" s="7"/>
      <c r="GV81" s="7"/>
      <c r="GW81" s="2" t="s">
        <v>239</v>
      </c>
      <c r="GX81" s="2" t="s">
        <v>226</v>
      </c>
      <c r="GY81" s="2" t="s">
        <v>458</v>
      </c>
      <c r="GZ81" s="2" t="s">
        <v>229</v>
      </c>
      <c r="HA81" s="2" t="s">
        <v>241</v>
      </c>
      <c r="HB81" s="2" t="s">
        <v>229</v>
      </c>
      <c r="HC81" s="4"/>
      <c r="HD81" s="8"/>
      <c r="HE81" s="4"/>
      <c r="HF81" s="8"/>
      <c r="HG81" s="7"/>
      <c r="HH81" s="7"/>
      <c r="HI81" s="2" t="s">
        <v>239</v>
      </c>
      <c r="HJ81" s="2" t="s">
        <v>275</v>
      </c>
      <c r="HK81" s="2" t="s">
        <v>1025</v>
      </c>
      <c r="HL81" s="2" t="s">
        <v>1376</v>
      </c>
      <c r="HM81" s="2" t="s">
        <v>241</v>
      </c>
      <c r="HN81" s="2" t="s">
        <v>229</v>
      </c>
      <c r="HO81" s="4"/>
      <c r="HP81" s="8"/>
      <c r="HQ81" s="4"/>
      <c r="HR81" s="8"/>
      <c r="HS81" s="7"/>
      <c r="HT81" s="7"/>
      <c r="HU81" s="2" t="s">
        <v>266</v>
      </c>
      <c r="HV81" s="2" t="s">
        <v>226</v>
      </c>
      <c r="HW81" s="2" t="s">
        <v>229</v>
      </c>
      <c r="HX81" s="2" t="s">
        <v>229</v>
      </c>
      <c r="HY81" s="2" t="s">
        <v>241</v>
      </c>
      <c r="HZ81" s="2" t="s">
        <v>229</v>
      </c>
      <c r="IA81" s="4"/>
      <c r="IB81" s="8"/>
      <c r="IC81" s="4"/>
      <c r="ID81" s="8"/>
      <c r="IE81" s="7"/>
      <c r="IF81" s="7"/>
      <c r="IG81" s="2" t="s">
        <v>266</v>
      </c>
      <c r="IH81" s="2" t="s">
        <v>226</v>
      </c>
      <c r="II81" s="2" t="s">
        <v>229</v>
      </c>
      <c r="IJ81" s="2" t="s">
        <v>229</v>
      </c>
      <c r="IK81" s="2" t="s">
        <v>241</v>
      </c>
      <c r="IL81" s="2" t="s">
        <v>229</v>
      </c>
      <c r="IM81" s="4"/>
      <c r="IN81" s="8"/>
      <c r="IO81" s="4"/>
      <c r="IP81" s="8"/>
      <c r="IQ81" s="7"/>
      <c r="IR81" s="7"/>
      <c r="IS81" s="2" t="s">
        <v>272</v>
      </c>
      <c r="IT81" s="2" t="s">
        <v>226</v>
      </c>
      <c r="IU81" s="2" t="s">
        <v>229</v>
      </c>
      <c r="IV81" s="2" t="s">
        <v>229</v>
      </c>
      <c r="IW81" s="2" t="s">
        <v>241</v>
      </c>
      <c r="IX81" s="2" t="s">
        <v>229</v>
      </c>
      <c r="IY81" s="4"/>
      <c r="IZ81" s="8"/>
      <c r="JA81" s="4"/>
      <c r="JB81" s="8"/>
      <c r="JC81" s="7"/>
      <c r="JD81" s="7"/>
      <c r="JE81" s="2" t="s">
        <v>239</v>
      </c>
      <c r="JF81" s="2" t="s">
        <v>226</v>
      </c>
      <c r="JG81" s="2" t="s">
        <v>268</v>
      </c>
      <c r="JH81" s="2" t="s">
        <v>229</v>
      </c>
      <c r="JI81" s="2" t="s">
        <v>241</v>
      </c>
      <c r="JJ81" s="2" t="s">
        <v>229</v>
      </c>
      <c r="JK81" s="4"/>
      <c r="JL81" s="8"/>
      <c r="JM81" s="4">
        <v>1</v>
      </c>
      <c r="JN81" s="8">
        <v>51.82</v>
      </c>
      <c r="JO81" s="7">
        <v>-1</v>
      </c>
      <c r="JP81" s="7">
        <v>-1</v>
      </c>
      <c r="JQ81" s="2" t="s">
        <v>239</v>
      </c>
      <c r="JR81" s="2" t="s">
        <v>226</v>
      </c>
      <c r="JS81" s="2" t="s">
        <v>1377</v>
      </c>
      <c r="JT81" s="2" t="s">
        <v>639</v>
      </c>
      <c r="JU81" s="2" t="s">
        <v>241</v>
      </c>
      <c r="JV81" s="2" t="s">
        <v>229</v>
      </c>
      <c r="JW81" s="4"/>
      <c r="JX81" s="8"/>
      <c r="JY81" s="4">
        <v>1</v>
      </c>
      <c r="JZ81" s="8">
        <v>54.31</v>
      </c>
      <c r="KA81" s="7">
        <v>-1</v>
      </c>
      <c r="KB81" s="7">
        <v>-1</v>
      </c>
      <c r="KC81" s="2" t="s">
        <v>239</v>
      </c>
      <c r="KD81" s="2" t="s">
        <v>226</v>
      </c>
      <c r="KE81" s="2" t="s">
        <v>270</v>
      </c>
      <c r="KF81" s="2" t="s">
        <v>1378</v>
      </c>
      <c r="KG81" s="2" t="s">
        <v>241</v>
      </c>
      <c r="KH81" s="2" t="s">
        <v>229</v>
      </c>
      <c r="KI81" s="4"/>
      <c r="KJ81" s="8"/>
      <c r="KK81" s="4"/>
      <c r="KL81" s="8"/>
      <c r="KM81" s="7"/>
      <c r="KN81" s="7"/>
      <c r="KO81" s="2" t="s">
        <v>272</v>
      </c>
      <c r="KP81" s="2" t="s">
        <v>226</v>
      </c>
      <c r="KQ81" s="2" t="s">
        <v>229</v>
      </c>
      <c r="KR81" s="2" t="s">
        <v>229</v>
      </c>
      <c r="KS81" s="2" t="s">
        <v>241</v>
      </c>
      <c r="KT81" s="2" t="s">
        <v>229</v>
      </c>
      <c r="KU81" s="4"/>
      <c r="KV81" s="8"/>
      <c r="KW81" s="4"/>
      <c r="KX81" s="8"/>
      <c r="KY81" s="7"/>
      <c r="KZ81" s="7"/>
      <c r="LA81" s="2" t="s">
        <v>239</v>
      </c>
      <c r="LB81" s="2" t="s">
        <v>226</v>
      </c>
      <c r="LC81" s="2" t="s">
        <v>836</v>
      </c>
      <c r="LD81" s="2" t="s">
        <v>229</v>
      </c>
      <c r="LE81" s="2" t="s">
        <v>241</v>
      </c>
      <c r="LF81" s="2" t="s">
        <v>229</v>
      </c>
      <c r="LG81" s="4"/>
      <c r="LH81" s="8"/>
      <c r="LI81" s="4"/>
      <c r="LJ81" s="8"/>
      <c r="LK81" s="7"/>
      <c r="LL81" s="7"/>
      <c r="LM81" s="2" t="s">
        <v>229</v>
      </c>
      <c r="LN81" s="2" t="s">
        <v>229</v>
      </c>
      <c r="LO81" s="2" t="s">
        <v>229</v>
      </c>
      <c r="LP81" s="2" t="s">
        <v>229</v>
      </c>
      <c r="LQ81" s="2" t="s">
        <v>229</v>
      </c>
      <c r="LR81" s="2" t="s">
        <v>229</v>
      </c>
      <c r="LS81" s="4"/>
      <c r="LT81" s="8"/>
      <c r="LU81" s="4"/>
      <c r="LV81" s="8"/>
      <c r="LW81" s="7"/>
      <c r="LX81" s="7"/>
      <c r="LY81" s="2" t="s">
        <v>239</v>
      </c>
      <c r="LZ81" s="2" t="s">
        <v>275</v>
      </c>
      <c r="MA81" s="2" t="s">
        <v>1379</v>
      </c>
      <c r="MB81" s="2" t="s">
        <v>855</v>
      </c>
      <c r="MC81" s="2" t="s">
        <v>241</v>
      </c>
      <c r="MD81" s="2" t="s">
        <v>229</v>
      </c>
      <c r="ME81" s="4"/>
      <c r="MF81" s="8"/>
      <c r="MG81" s="4"/>
      <c r="MH81" s="8"/>
      <c r="MI81" s="7"/>
      <c r="MJ81" s="7"/>
      <c r="MK81" s="2" t="s">
        <v>239</v>
      </c>
      <c r="ML81" s="2" t="s">
        <v>275</v>
      </c>
      <c r="MM81" s="2" t="s">
        <v>1369</v>
      </c>
      <c r="MN81" s="2" t="s">
        <v>1380</v>
      </c>
      <c r="MO81" s="2" t="s">
        <v>241</v>
      </c>
      <c r="MP81" s="2" t="s">
        <v>229</v>
      </c>
      <c r="MQ81" s="4"/>
      <c r="MR81" s="8"/>
      <c r="MS81" s="4"/>
      <c r="MT81" s="8"/>
      <c r="MU81" s="7"/>
      <c r="MV81" s="7"/>
      <c r="MW81" s="2" t="s">
        <v>239</v>
      </c>
      <c r="MX81" s="2" t="s">
        <v>226</v>
      </c>
      <c r="MY81" s="2" t="s">
        <v>1277</v>
      </c>
      <c r="MZ81" s="2" t="s">
        <v>229</v>
      </c>
      <c r="NA81" s="2" t="s">
        <v>241</v>
      </c>
      <c r="NB81" s="2" t="s">
        <v>229</v>
      </c>
      <c r="NC81" s="4"/>
      <c r="ND81" s="8"/>
      <c r="NE81" s="4"/>
      <c r="NF81" s="8"/>
      <c r="NG81" s="7"/>
      <c r="NH81" s="7"/>
      <c r="NI81" s="2" t="s">
        <v>239</v>
      </c>
      <c r="NJ81" s="2" t="s">
        <v>260</v>
      </c>
      <c r="NK81" s="2" t="s">
        <v>713</v>
      </c>
      <c r="NL81" s="2" t="s">
        <v>259</v>
      </c>
      <c r="NM81" s="2" t="s">
        <v>241</v>
      </c>
      <c r="NN81" s="2" t="s">
        <v>229</v>
      </c>
      <c r="NO81" s="4"/>
      <c r="NP81" s="8"/>
      <c r="NQ81" s="4"/>
      <c r="NR81" s="8"/>
      <c r="NS81" s="7"/>
      <c r="NT81" s="7"/>
      <c r="NU81" s="2" t="s">
        <v>272</v>
      </c>
      <c r="NV81" s="2" t="s">
        <v>226</v>
      </c>
      <c r="NW81" s="2" t="s">
        <v>229</v>
      </c>
      <c r="NX81" s="2" t="s">
        <v>229</v>
      </c>
      <c r="NY81" s="2" t="s">
        <v>241</v>
      </c>
      <c r="NZ81" s="2" t="s">
        <v>229</v>
      </c>
      <c r="OA81" s="4"/>
      <c r="OB81" s="8"/>
      <c r="OC81" s="4"/>
      <c r="OD81" s="8"/>
      <c r="OE81" s="7"/>
      <c r="OF81" s="7"/>
      <c r="OG81" s="2" t="s">
        <v>239</v>
      </c>
      <c r="OH81" s="2" t="s">
        <v>226</v>
      </c>
      <c r="OI81" s="2" t="s">
        <v>229</v>
      </c>
      <c r="OJ81" s="2" t="s">
        <v>229</v>
      </c>
      <c r="OK81" s="2" t="s">
        <v>241</v>
      </c>
      <c r="OL81" s="2" t="s">
        <v>229</v>
      </c>
      <c r="OM81" s="4"/>
      <c r="ON81" s="8"/>
      <c r="OO81" s="4"/>
      <c r="OP81" s="8"/>
      <c r="OQ81" s="7"/>
      <c r="OR81" s="7"/>
      <c r="OS81" s="2" t="s">
        <v>229</v>
      </c>
      <c r="OT81" s="2" t="s">
        <v>229</v>
      </c>
      <c r="OU81" s="2" t="s">
        <v>229</v>
      </c>
      <c r="OV81" s="2" t="s">
        <v>229</v>
      </c>
      <c r="OW81" s="2" t="s">
        <v>229</v>
      </c>
      <c r="OX81" s="2" t="s">
        <v>229</v>
      </c>
      <c r="OY81" s="4"/>
      <c r="OZ81" s="8"/>
      <c r="PA81" s="4"/>
      <c r="PB81" s="8"/>
      <c r="PC81" s="7"/>
      <c r="PD81" s="7"/>
      <c r="PE81" s="2" t="s">
        <v>281</v>
      </c>
      <c r="PF81" s="2" t="s">
        <v>226</v>
      </c>
      <c r="PG81" s="2" t="s">
        <v>229</v>
      </c>
      <c r="PH81" s="2" t="s">
        <v>229</v>
      </c>
      <c r="PI81" s="2" t="s">
        <v>241</v>
      </c>
      <c r="PJ81" s="2" t="s">
        <v>229</v>
      </c>
      <c r="PK81" s="4"/>
      <c r="PL81" s="8"/>
      <c r="PM81" s="4"/>
      <c r="PN81" s="8"/>
      <c r="PO81" s="7"/>
      <c r="PP81" s="7"/>
      <c r="PQ81" s="2" t="s">
        <v>266</v>
      </c>
      <c r="PR81" s="2" t="s">
        <v>275</v>
      </c>
      <c r="PS81" s="2" t="s">
        <v>229</v>
      </c>
      <c r="PT81" s="2" t="s">
        <v>229</v>
      </c>
      <c r="PU81" s="2" t="s">
        <v>241</v>
      </c>
      <c r="PV81" s="2" t="s">
        <v>229</v>
      </c>
      <c r="PW81" s="4"/>
      <c r="PX81" s="8"/>
      <c r="PY81" s="4"/>
      <c r="PZ81" s="8"/>
      <c r="QA81" s="7"/>
      <c r="QB81" s="7"/>
      <c r="QC81" s="2" t="s">
        <v>281</v>
      </c>
      <c r="QD81" s="2" t="s">
        <v>226</v>
      </c>
      <c r="QE81" s="2" t="s">
        <v>229</v>
      </c>
      <c r="QF81" s="2" t="s">
        <v>229</v>
      </c>
      <c r="QG81" s="2" t="s">
        <v>241</v>
      </c>
      <c r="QH81" s="2" t="s">
        <v>229</v>
      </c>
      <c r="QI81" s="4"/>
      <c r="QJ81" s="8"/>
      <c r="QK81" s="4"/>
      <c r="QL81" s="8"/>
      <c r="QM81" s="7"/>
      <c r="QN81" s="7"/>
      <c r="QO81" s="2" t="s">
        <v>229</v>
      </c>
      <c r="QP81" s="2" t="s">
        <v>229</v>
      </c>
      <c r="QQ81" s="2" t="s">
        <v>229</v>
      </c>
      <c r="QR81" s="2" t="s">
        <v>229</v>
      </c>
      <c r="QS81" s="2" t="s">
        <v>229</v>
      </c>
      <c r="QT81" s="2" t="s">
        <v>229</v>
      </c>
      <c r="QU81" s="4"/>
      <c r="QV81" s="8"/>
      <c r="QW81" s="4"/>
      <c r="QX81" s="8"/>
      <c r="QY81" s="7"/>
      <c r="QZ81" s="7"/>
      <c r="RA81" s="2" t="s">
        <v>239</v>
      </c>
      <c r="RB81" s="2" t="s">
        <v>275</v>
      </c>
      <c r="RC81" s="2" t="s">
        <v>547</v>
      </c>
      <c r="RD81" s="2" t="s">
        <v>1381</v>
      </c>
      <c r="RE81" s="2" t="s">
        <v>241</v>
      </c>
      <c r="RF81" s="2" t="s">
        <v>229</v>
      </c>
      <c r="RG81" s="4"/>
      <c r="RH81" s="8"/>
      <c r="RI81" s="4"/>
      <c r="RJ81" s="8"/>
      <c r="RK81" s="7"/>
      <c r="RL81" s="7"/>
      <c r="RM81" s="2" t="s">
        <v>229</v>
      </c>
      <c r="RN81" s="2" t="s">
        <v>229</v>
      </c>
      <c r="RO81" s="2" t="s">
        <v>229</v>
      </c>
      <c r="RP81" s="2" t="s">
        <v>229</v>
      </c>
      <c r="RQ81" s="2" t="s">
        <v>229</v>
      </c>
      <c r="RR81" s="2" t="s">
        <v>229</v>
      </c>
      <c r="RS81" s="4"/>
      <c r="RT81" s="8"/>
      <c r="RU81" s="4"/>
      <c r="RV81" s="8"/>
      <c r="RW81" s="7"/>
      <c r="RX81" s="7"/>
      <c r="RY81" s="2" t="s">
        <v>266</v>
      </c>
      <c r="RZ81" s="2" t="s">
        <v>275</v>
      </c>
      <c r="SA81" s="2" t="s">
        <v>229</v>
      </c>
      <c r="SB81" s="2" t="s">
        <v>229</v>
      </c>
      <c r="SC81" s="2" t="s">
        <v>241</v>
      </c>
      <c r="SD81" s="2" t="s">
        <v>229</v>
      </c>
      <c r="SE81" s="4">
        <v>280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</row>
    <row r="82">
      <c r="A82" s="2" t="s">
        <v>1382</v>
      </c>
      <c r="B82" s="2" t="s">
        <v>216</v>
      </c>
      <c r="C82" s="2" t="s">
        <v>217</v>
      </c>
      <c r="D82" s="2" t="s">
        <v>218</v>
      </c>
      <c r="E82" s="2" t="s">
        <v>219</v>
      </c>
      <c r="F82" s="2" t="s">
        <v>1337</v>
      </c>
      <c r="G82" s="2" t="s">
        <v>1338</v>
      </c>
      <c r="H82" s="2" t="s">
        <v>1339</v>
      </c>
      <c r="I82" s="2" t="s">
        <v>1340</v>
      </c>
      <c r="J82" s="2" t="s">
        <v>224</v>
      </c>
      <c r="K82" s="2" t="s">
        <v>1383</v>
      </c>
      <c r="L82" s="3">
        <v>36.8</v>
      </c>
      <c r="M82" s="3">
        <v>38.64</v>
      </c>
      <c r="N82" s="3">
        <v>79.99</v>
      </c>
      <c r="O82" s="2" t="s">
        <v>963</v>
      </c>
      <c r="P82" s="2" t="s">
        <v>964</v>
      </c>
      <c r="Q82" s="2" t="s">
        <v>228</v>
      </c>
      <c r="R82" s="2" t="s">
        <v>229</v>
      </c>
      <c r="S82" s="2" t="s">
        <v>1384</v>
      </c>
      <c r="T82" s="2" t="s">
        <v>684</v>
      </c>
      <c r="U82" s="2" t="s">
        <v>286</v>
      </c>
      <c r="V82" s="2" t="s">
        <v>685</v>
      </c>
      <c r="W82" s="2" t="s">
        <v>234</v>
      </c>
      <c r="X82" s="2" t="s">
        <v>686</v>
      </c>
      <c r="Y82" s="2" t="s">
        <v>1385</v>
      </c>
      <c r="Z82" s="4"/>
      <c r="AA82" s="4">
        <f>=ROUNDDOWN({0},0)</f>
      </c>
      <c r="AB82" s="5"/>
      <c r="AC82" s="2" t="s">
        <v>229</v>
      </c>
      <c r="AD82" s="4"/>
      <c r="AE82" s="4"/>
      <c r="AF82" s="6">
        <v>66</v>
      </c>
      <c r="AG82" s="6"/>
      <c r="AH82" s="7">
        <v>0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/>
      <c r="AQ82" s="8"/>
      <c r="AR82" s="4">
        <v>2</v>
      </c>
      <c r="AS82" s="8">
        <v>46.43</v>
      </c>
      <c r="AT82" s="7">
        <v>-1</v>
      </c>
      <c r="AU82" s="7">
        <v>-1</v>
      </c>
      <c r="AV82" s="4" t="s">
        <v>229</v>
      </c>
      <c r="AW82" s="8" t="s">
        <v>229</v>
      </c>
      <c r="AX82" s="4">
        <v>19</v>
      </c>
      <c r="AY82" s="8">
        <v>687.25</v>
      </c>
      <c r="AZ82" s="7" t="s">
        <v>229</v>
      </c>
      <c r="BA82" s="7" t="s">
        <v>229</v>
      </c>
      <c r="BB82" s="7"/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 t="s">
        <v>229</v>
      </c>
      <c r="BJ82" s="4"/>
      <c r="BK82" s="8"/>
      <c r="BL82" s="2" t="s">
        <v>1386</v>
      </c>
      <c r="BM82" s="7"/>
      <c r="BN82" s="7"/>
      <c r="BO82" s="4"/>
      <c r="BP82" s="8"/>
      <c r="BQ82" s="4"/>
      <c r="BR82" s="8"/>
      <c r="BS82" s="7"/>
      <c r="BT82" s="7"/>
      <c r="BU82" s="2" t="s">
        <v>239</v>
      </c>
      <c r="BV82" s="2" t="s">
        <v>275</v>
      </c>
      <c r="BW82" s="2" t="s">
        <v>229</v>
      </c>
      <c r="BX82" s="2" t="s">
        <v>1260</v>
      </c>
      <c r="BY82" s="2" t="s">
        <v>241</v>
      </c>
      <c r="BZ82" s="2" t="s">
        <v>229</v>
      </c>
      <c r="CA82" s="4"/>
      <c r="CB82" s="8"/>
      <c r="CC82" s="4"/>
      <c r="CD82" s="8"/>
      <c r="CE82" s="7"/>
      <c r="CF82" s="7"/>
      <c r="CG82" s="2" t="s">
        <v>239</v>
      </c>
      <c r="CH82" s="2" t="s">
        <v>275</v>
      </c>
      <c r="CI82" s="2" t="s">
        <v>1387</v>
      </c>
      <c r="CJ82" s="2" t="s">
        <v>252</v>
      </c>
      <c r="CK82" s="2" t="s">
        <v>241</v>
      </c>
      <c r="CL82" s="2" t="s">
        <v>229</v>
      </c>
      <c r="CM82" s="4"/>
      <c r="CN82" s="8"/>
      <c r="CO82" s="4"/>
      <c r="CP82" s="8"/>
      <c r="CQ82" s="7"/>
      <c r="CR82" s="7"/>
      <c r="CS82" s="2" t="s">
        <v>239</v>
      </c>
      <c r="CT82" s="2" t="s">
        <v>275</v>
      </c>
      <c r="CU82" s="2" t="s">
        <v>1388</v>
      </c>
      <c r="CV82" s="2" t="s">
        <v>1389</v>
      </c>
      <c r="CW82" s="2" t="s">
        <v>241</v>
      </c>
      <c r="CX82" s="2" t="s">
        <v>229</v>
      </c>
      <c r="CY82" s="4"/>
      <c r="CZ82" s="8"/>
      <c r="DA82" s="4">
        <v>1</v>
      </c>
      <c r="DB82" s="8">
        <v>22.91</v>
      </c>
      <c r="DC82" s="7">
        <v>-1</v>
      </c>
      <c r="DD82" s="7">
        <v>-1</v>
      </c>
      <c r="DE82" s="2" t="s">
        <v>239</v>
      </c>
      <c r="DF82" s="2" t="s">
        <v>275</v>
      </c>
      <c r="DG82" s="2" t="s">
        <v>1257</v>
      </c>
      <c r="DH82" s="2" t="s">
        <v>911</v>
      </c>
      <c r="DI82" s="2" t="s">
        <v>263</v>
      </c>
      <c r="DJ82" s="2" t="s">
        <v>229</v>
      </c>
      <c r="DK82" s="4"/>
      <c r="DL82" s="8"/>
      <c r="DM82" s="4"/>
      <c r="DN82" s="8"/>
      <c r="DO82" s="7"/>
      <c r="DP82" s="7"/>
      <c r="DQ82" s="2" t="s">
        <v>239</v>
      </c>
      <c r="DR82" s="2" t="s">
        <v>275</v>
      </c>
      <c r="DS82" s="2" t="s">
        <v>1390</v>
      </c>
      <c r="DT82" s="2" t="s">
        <v>1391</v>
      </c>
      <c r="DU82" s="2" t="s">
        <v>241</v>
      </c>
      <c r="DV82" s="2" t="s">
        <v>229</v>
      </c>
      <c r="DW82" s="4"/>
      <c r="DX82" s="8"/>
      <c r="DY82" s="4">
        <v>1</v>
      </c>
      <c r="DZ82" s="8">
        <v>23.52</v>
      </c>
      <c r="EA82" s="7">
        <v>-1</v>
      </c>
      <c r="EB82" s="7">
        <v>-1</v>
      </c>
      <c r="EC82" s="2" t="s">
        <v>239</v>
      </c>
      <c r="ED82" s="2" t="s">
        <v>275</v>
      </c>
      <c r="EE82" s="2" t="s">
        <v>249</v>
      </c>
      <c r="EF82" s="2" t="s">
        <v>541</v>
      </c>
      <c r="EG82" s="2" t="s">
        <v>263</v>
      </c>
      <c r="EH82" s="2" t="s">
        <v>229</v>
      </c>
      <c r="EI82" s="4"/>
      <c r="EJ82" s="8"/>
      <c r="EK82" s="4"/>
      <c r="EL82" s="8"/>
      <c r="EM82" s="7"/>
      <c r="EN82" s="7"/>
      <c r="EO82" s="2" t="s">
        <v>239</v>
      </c>
      <c r="EP82" s="2" t="s">
        <v>275</v>
      </c>
      <c r="EQ82" s="2" t="s">
        <v>1392</v>
      </c>
      <c r="ER82" s="2" t="s">
        <v>1393</v>
      </c>
      <c r="ES82" s="2" t="s">
        <v>241</v>
      </c>
      <c r="ET82" s="2" t="s">
        <v>229</v>
      </c>
      <c r="EU82" s="4"/>
      <c r="EV82" s="8"/>
      <c r="EW82" s="4"/>
      <c r="EX82" s="8"/>
      <c r="EY82" s="7"/>
      <c r="EZ82" s="7"/>
      <c r="FA82" s="2" t="s">
        <v>239</v>
      </c>
      <c r="FB82" s="2" t="s">
        <v>275</v>
      </c>
      <c r="FC82" s="2" t="s">
        <v>1394</v>
      </c>
      <c r="FD82" s="2" t="s">
        <v>1395</v>
      </c>
      <c r="FE82" s="2" t="s">
        <v>241</v>
      </c>
      <c r="FF82" s="2" t="s">
        <v>229</v>
      </c>
      <c r="FG82" s="4"/>
      <c r="FH82" s="8"/>
      <c r="FI82" s="4"/>
      <c r="FJ82" s="8"/>
      <c r="FK82" s="7"/>
      <c r="FL82" s="7"/>
      <c r="FM82" s="2" t="s">
        <v>239</v>
      </c>
      <c r="FN82" s="2" t="s">
        <v>275</v>
      </c>
      <c r="FO82" s="2" t="s">
        <v>891</v>
      </c>
      <c r="FP82" s="2" t="s">
        <v>1396</v>
      </c>
      <c r="FQ82" s="2" t="s">
        <v>241</v>
      </c>
      <c r="FR82" s="2" t="s">
        <v>229</v>
      </c>
      <c r="FS82" s="4"/>
      <c r="FT82" s="8"/>
      <c r="FU82" s="4"/>
      <c r="FV82" s="8"/>
      <c r="FW82" s="7"/>
      <c r="FX82" s="7"/>
      <c r="FY82" s="2" t="s">
        <v>229</v>
      </c>
      <c r="FZ82" s="2" t="s">
        <v>229</v>
      </c>
      <c r="GA82" s="2" t="s">
        <v>229</v>
      </c>
      <c r="GB82" s="2" t="s">
        <v>229</v>
      </c>
      <c r="GC82" s="2" t="s">
        <v>229</v>
      </c>
      <c r="GD82" s="2" t="s">
        <v>229</v>
      </c>
      <c r="GE82" s="4"/>
      <c r="GF82" s="8"/>
      <c r="GG82" s="4"/>
      <c r="GH82" s="8"/>
      <c r="GI82" s="7"/>
      <c r="GJ82" s="7"/>
      <c r="GK82" s="2" t="s">
        <v>239</v>
      </c>
      <c r="GL82" s="2" t="s">
        <v>275</v>
      </c>
      <c r="GM82" s="2" t="s">
        <v>830</v>
      </c>
      <c r="GN82" s="2" t="s">
        <v>1367</v>
      </c>
      <c r="GO82" s="2" t="s">
        <v>241</v>
      </c>
      <c r="GP82" s="2" t="s">
        <v>229</v>
      </c>
      <c r="GQ82" s="4"/>
      <c r="GR82" s="8"/>
      <c r="GS82" s="4"/>
      <c r="GT82" s="8"/>
      <c r="GU82" s="7"/>
      <c r="GV82" s="7"/>
      <c r="GW82" s="2" t="s">
        <v>239</v>
      </c>
      <c r="GX82" s="2" t="s">
        <v>275</v>
      </c>
      <c r="GY82" s="2" t="s">
        <v>258</v>
      </c>
      <c r="GZ82" s="2" t="s">
        <v>1397</v>
      </c>
      <c r="HA82" s="2" t="s">
        <v>241</v>
      </c>
      <c r="HB82" s="2" t="s">
        <v>229</v>
      </c>
      <c r="HC82" s="4"/>
      <c r="HD82" s="8"/>
      <c r="HE82" s="4"/>
      <c r="HF82" s="8"/>
      <c r="HG82" s="7"/>
      <c r="HH82" s="7"/>
      <c r="HI82" s="2" t="s">
        <v>239</v>
      </c>
      <c r="HJ82" s="2" t="s">
        <v>275</v>
      </c>
      <c r="HK82" s="2" t="s">
        <v>1387</v>
      </c>
      <c r="HL82" s="2" t="s">
        <v>1316</v>
      </c>
      <c r="HM82" s="2" t="s">
        <v>241</v>
      </c>
      <c r="HN82" s="2" t="s">
        <v>229</v>
      </c>
      <c r="HO82" s="4"/>
      <c r="HP82" s="8"/>
      <c r="HQ82" s="4"/>
      <c r="HR82" s="8"/>
      <c r="HS82" s="7"/>
      <c r="HT82" s="7"/>
      <c r="HU82" s="2" t="s">
        <v>272</v>
      </c>
      <c r="HV82" s="2" t="s">
        <v>275</v>
      </c>
      <c r="HW82" s="2" t="s">
        <v>229</v>
      </c>
      <c r="HX82" s="2" t="s">
        <v>229</v>
      </c>
      <c r="HY82" s="2" t="s">
        <v>241</v>
      </c>
      <c r="HZ82" s="2" t="s">
        <v>229</v>
      </c>
      <c r="IA82" s="4"/>
      <c r="IB82" s="8"/>
      <c r="IC82" s="4"/>
      <c r="ID82" s="8"/>
      <c r="IE82" s="7"/>
      <c r="IF82" s="7"/>
      <c r="IG82" s="2" t="s">
        <v>266</v>
      </c>
      <c r="IH82" s="2" t="s">
        <v>275</v>
      </c>
      <c r="II82" s="2" t="s">
        <v>229</v>
      </c>
      <c r="IJ82" s="2" t="s">
        <v>229</v>
      </c>
      <c r="IK82" s="2" t="s">
        <v>241</v>
      </c>
      <c r="IL82" s="2" t="s">
        <v>229</v>
      </c>
      <c r="IM82" s="4"/>
      <c r="IN82" s="8"/>
      <c r="IO82" s="4"/>
      <c r="IP82" s="8"/>
      <c r="IQ82" s="7"/>
      <c r="IR82" s="7"/>
      <c r="IS82" s="2" t="s">
        <v>239</v>
      </c>
      <c r="IT82" s="2" t="s">
        <v>275</v>
      </c>
      <c r="IU82" s="2" t="s">
        <v>1398</v>
      </c>
      <c r="IV82" s="2" t="s">
        <v>1399</v>
      </c>
      <c r="IW82" s="2" t="s">
        <v>241</v>
      </c>
      <c r="IX82" s="2" t="s">
        <v>229</v>
      </c>
      <c r="IY82" s="4"/>
      <c r="IZ82" s="8"/>
      <c r="JA82" s="4"/>
      <c r="JB82" s="8"/>
      <c r="JC82" s="7"/>
      <c r="JD82" s="7"/>
      <c r="JE82" s="2" t="s">
        <v>239</v>
      </c>
      <c r="JF82" s="2" t="s">
        <v>275</v>
      </c>
      <c r="JG82" s="2" t="s">
        <v>268</v>
      </c>
      <c r="JH82" s="2" t="s">
        <v>1400</v>
      </c>
      <c r="JI82" s="2" t="s">
        <v>241</v>
      </c>
      <c r="JJ82" s="2" t="s">
        <v>229</v>
      </c>
      <c r="JK82" s="4"/>
      <c r="JL82" s="8"/>
      <c r="JM82" s="4"/>
      <c r="JN82" s="8"/>
      <c r="JO82" s="7"/>
      <c r="JP82" s="7"/>
      <c r="JQ82" s="2" t="s">
        <v>239</v>
      </c>
      <c r="JR82" s="2" t="s">
        <v>275</v>
      </c>
      <c r="JS82" s="2" t="s">
        <v>1083</v>
      </c>
      <c r="JT82" s="2" t="s">
        <v>1401</v>
      </c>
      <c r="JU82" s="2" t="s">
        <v>241</v>
      </c>
      <c r="JV82" s="2" t="s">
        <v>229</v>
      </c>
      <c r="JW82" s="4"/>
      <c r="JX82" s="8"/>
      <c r="JY82" s="4"/>
      <c r="JZ82" s="8"/>
      <c r="KA82" s="7"/>
      <c r="KB82" s="7"/>
      <c r="KC82" s="2" t="s">
        <v>272</v>
      </c>
      <c r="KD82" s="2" t="s">
        <v>275</v>
      </c>
      <c r="KE82" s="2" t="s">
        <v>229</v>
      </c>
      <c r="KF82" s="2" t="s">
        <v>229</v>
      </c>
      <c r="KG82" s="2" t="s">
        <v>241</v>
      </c>
      <c r="KH82" s="2" t="s">
        <v>229</v>
      </c>
      <c r="KI82" s="4"/>
      <c r="KJ82" s="8"/>
      <c r="KK82" s="4"/>
      <c r="KL82" s="8"/>
      <c r="KM82" s="7"/>
      <c r="KN82" s="7"/>
      <c r="KO82" s="2" t="s">
        <v>272</v>
      </c>
      <c r="KP82" s="2" t="s">
        <v>275</v>
      </c>
      <c r="KQ82" s="2" t="s">
        <v>229</v>
      </c>
      <c r="KR82" s="2" t="s">
        <v>229</v>
      </c>
      <c r="KS82" s="2" t="s">
        <v>241</v>
      </c>
      <c r="KT82" s="2" t="s">
        <v>229</v>
      </c>
      <c r="KU82" s="4"/>
      <c r="KV82" s="8"/>
      <c r="KW82" s="4"/>
      <c r="KX82" s="8"/>
      <c r="KY82" s="7"/>
      <c r="KZ82" s="7"/>
      <c r="LA82" s="2" t="s">
        <v>239</v>
      </c>
      <c r="LB82" s="2" t="s">
        <v>275</v>
      </c>
      <c r="LC82" s="2" t="s">
        <v>1357</v>
      </c>
      <c r="LD82" s="2" t="s">
        <v>229</v>
      </c>
      <c r="LE82" s="2" t="s">
        <v>241</v>
      </c>
      <c r="LF82" s="2" t="s">
        <v>229</v>
      </c>
      <c r="LG82" s="4"/>
      <c r="LH82" s="8"/>
      <c r="LI82" s="4"/>
      <c r="LJ82" s="8"/>
      <c r="LK82" s="7"/>
      <c r="LL82" s="7"/>
      <c r="LM82" s="2" t="s">
        <v>229</v>
      </c>
      <c r="LN82" s="2" t="s">
        <v>229</v>
      </c>
      <c r="LO82" s="2" t="s">
        <v>229</v>
      </c>
      <c r="LP82" s="2" t="s">
        <v>229</v>
      </c>
      <c r="LQ82" s="2" t="s">
        <v>229</v>
      </c>
      <c r="LR82" s="2" t="s">
        <v>229</v>
      </c>
      <c r="LS82" s="4"/>
      <c r="LT82" s="8"/>
      <c r="LU82" s="4"/>
      <c r="LV82" s="8"/>
      <c r="LW82" s="7"/>
      <c r="LX82" s="7"/>
      <c r="LY82" s="2" t="s">
        <v>239</v>
      </c>
      <c r="LZ82" s="2" t="s">
        <v>275</v>
      </c>
      <c r="MA82" s="2" t="s">
        <v>537</v>
      </c>
      <c r="MB82" s="2" t="s">
        <v>713</v>
      </c>
      <c r="MC82" s="2" t="s">
        <v>241</v>
      </c>
      <c r="MD82" s="2" t="s">
        <v>229</v>
      </c>
      <c r="ME82" s="4"/>
      <c r="MF82" s="8"/>
      <c r="MG82" s="4"/>
      <c r="MH82" s="8"/>
      <c r="MI82" s="7"/>
      <c r="MJ82" s="7"/>
      <c r="MK82" s="2" t="s">
        <v>266</v>
      </c>
      <c r="ML82" s="2" t="s">
        <v>275</v>
      </c>
      <c r="MM82" s="2" t="s">
        <v>229</v>
      </c>
      <c r="MN82" s="2" t="s">
        <v>229</v>
      </c>
      <c r="MO82" s="2" t="s">
        <v>241</v>
      </c>
      <c r="MP82" s="2" t="s">
        <v>229</v>
      </c>
      <c r="MQ82" s="4"/>
      <c r="MR82" s="8"/>
      <c r="MS82" s="4"/>
      <c r="MT82" s="8"/>
      <c r="MU82" s="7"/>
      <c r="MV82" s="7"/>
      <c r="MW82" s="2" t="s">
        <v>272</v>
      </c>
      <c r="MX82" s="2" t="s">
        <v>275</v>
      </c>
      <c r="MY82" s="2" t="s">
        <v>229</v>
      </c>
      <c r="MZ82" s="2" t="s">
        <v>229</v>
      </c>
      <c r="NA82" s="2" t="s">
        <v>241</v>
      </c>
      <c r="NB82" s="2" t="s">
        <v>229</v>
      </c>
      <c r="NC82" s="4"/>
      <c r="ND82" s="8"/>
      <c r="NE82" s="4"/>
      <c r="NF82" s="8"/>
      <c r="NG82" s="7"/>
      <c r="NH82" s="7"/>
      <c r="NI82" s="2" t="s">
        <v>239</v>
      </c>
      <c r="NJ82" s="2" t="s">
        <v>275</v>
      </c>
      <c r="NK82" s="2" t="s">
        <v>1271</v>
      </c>
      <c r="NL82" s="2" t="s">
        <v>895</v>
      </c>
      <c r="NM82" s="2" t="s">
        <v>263</v>
      </c>
      <c r="NN82" s="2" t="s">
        <v>229</v>
      </c>
      <c r="NO82" s="4"/>
      <c r="NP82" s="8"/>
      <c r="NQ82" s="4"/>
      <c r="NR82" s="8"/>
      <c r="NS82" s="7"/>
      <c r="NT82" s="7"/>
      <c r="NU82" s="2" t="s">
        <v>272</v>
      </c>
      <c r="NV82" s="2" t="s">
        <v>275</v>
      </c>
      <c r="NW82" s="2" t="s">
        <v>229</v>
      </c>
      <c r="NX82" s="2" t="s">
        <v>229</v>
      </c>
      <c r="NY82" s="2" t="s">
        <v>241</v>
      </c>
      <c r="NZ82" s="2" t="s">
        <v>229</v>
      </c>
      <c r="OA82" s="4"/>
      <c r="OB82" s="8"/>
      <c r="OC82" s="4"/>
      <c r="OD82" s="8"/>
      <c r="OE82" s="7"/>
      <c r="OF82" s="7"/>
      <c r="OG82" s="2" t="s">
        <v>229</v>
      </c>
      <c r="OH82" s="2" t="s">
        <v>229</v>
      </c>
      <c r="OI82" s="2" t="s">
        <v>229</v>
      </c>
      <c r="OJ82" s="2" t="s">
        <v>229</v>
      </c>
      <c r="OK82" s="2" t="s">
        <v>229</v>
      </c>
      <c r="OL82" s="2" t="s">
        <v>229</v>
      </c>
      <c r="OM82" s="4"/>
      <c r="ON82" s="8"/>
      <c r="OO82" s="4"/>
      <c r="OP82" s="8"/>
      <c r="OQ82" s="7"/>
      <c r="OR82" s="7"/>
      <c r="OS82" s="2" t="s">
        <v>229</v>
      </c>
      <c r="OT82" s="2" t="s">
        <v>229</v>
      </c>
      <c r="OU82" s="2" t="s">
        <v>229</v>
      </c>
      <c r="OV82" s="2" t="s">
        <v>229</v>
      </c>
      <c r="OW82" s="2" t="s">
        <v>229</v>
      </c>
      <c r="OX82" s="2" t="s">
        <v>229</v>
      </c>
      <c r="OY82" s="4"/>
      <c r="OZ82" s="8"/>
      <c r="PA82" s="4"/>
      <c r="PB82" s="8"/>
      <c r="PC82" s="7"/>
      <c r="PD82" s="7"/>
      <c r="PE82" s="2" t="s">
        <v>229</v>
      </c>
      <c r="PF82" s="2" t="s">
        <v>229</v>
      </c>
      <c r="PG82" s="2" t="s">
        <v>229</v>
      </c>
      <c r="PH82" s="2" t="s">
        <v>229</v>
      </c>
      <c r="PI82" s="2" t="s">
        <v>229</v>
      </c>
      <c r="PJ82" s="2" t="s">
        <v>229</v>
      </c>
      <c r="PK82" s="4"/>
      <c r="PL82" s="8"/>
      <c r="PM82" s="4"/>
      <c r="PN82" s="8"/>
      <c r="PO82" s="7"/>
      <c r="PP82" s="7"/>
      <c r="PQ82" s="2" t="s">
        <v>266</v>
      </c>
      <c r="PR82" s="2" t="s">
        <v>275</v>
      </c>
      <c r="PS82" s="2" t="s">
        <v>229</v>
      </c>
      <c r="PT82" s="2" t="s">
        <v>229</v>
      </c>
      <c r="PU82" s="2" t="s">
        <v>241</v>
      </c>
      <c r="PV82" s="2" t="s">
        <v>229</v>
      </c>
      <c r="PW82" s="4"/>
      <c r="PX82" s="8"/>
      <c r="PY82" s="4"/>
      <c r="PZ82" s="8"/>
      <c r="QA82" s="7"/>
      <c r="QB82" s="7"/>
      <c r="QC82" s="2" t="s">
        <v>281</v>
      </c>
      <c r="QD82" s="2" t="s">
        <v>275</v>
      </c>
      <c r="QE82" s="2" t="s">
        <v>229</v>
      </c>
      <c r="QF82" s="2" t="s">
        <v>229</v>
      </c>
      <c r="QG82" s="2" t="s">
        <v>241</v>
      </c>
      <c r="QH82" s="2" t="s">
        <v>229</v>
      </c>
      <c r="QI82" s="4"/>
      <c r="QJ82" s="8"/>
      <c r="QK82" s="4"/>
      <c r="QL82" s="8"/>
      <c r="QM82" s="7"/>
      <c r="QN82" s="7"/>
      <c r="QO82" s="2" t="s">
        <v>229</v>
      </c>
      <c r="QP82" s="2" t="s">
        <v>229</v>
      </c>
      <c r="QQ82" s="2" t="s">
        <v>229</v>
      </c>
      <c r="QR82" s="2" t="s">
        <v>229</v>
      </c>
      <c r="QS82" s="2" t="s">
        <v>229</v>
      </c>
      <c r="QT82" s="2" t="s">
        <v>229</v>
      </c>
      <c r="QU82" s="4"/>
      <c r="QV82" s="8"/>
      <c r="QW82" s="4"/>
      <c r="QX82" s="8"/>
      <c r="QY82" s="7"/>
      <c r="QZ82" s="7"/>
      <c r="RA82" s="2" t="s">
        <v>272</v>
      </c>
      <c r="RB82" s="2" t="s">
        <v>275</v>
      </c>
      <c r="RC82" s="2" t="s">
        <v>229</v>
      </c>
      <c r="RD82" s="2" t="s">
        <v>229</v>
      </c>
      <c r="RE82" s="2" t="s">
        <v>241</v>
      </c>
      <c r="RF82" s="2" t="s">
        <v>229</v>
      </c>
      <c r="RG82" s="4"/>
      <c r="RH82" s="8"/>
      <c r="RI82" s="4"/>
      <c r="RJ82" s="8"/>
      <c r="RK82" s="7"/>
      <c r="RL82" s="7"/>
      <c r="RM82" s="2" t="s">
        <v>229</v>
      </c>
      <c r="RN82" s="2" t="s">
        <v>229</v>
      </c>
      <c r="RO82" s="2" t="s">
        <v>229</v>
      </c>
      <c r="RP82" s="2" t="s">
        <v>229</v>
      </c>
      <c r="RQ82" s="2" t="s">
        <v>229</v>
      </c>
      <c r="RR82" s="2" t="s">
        <v>229</v>
      </c>
      <c r="RS82" s="4"/>
      <c r="RT82" s="8"/>
      <c r="RU82" s="4"/>
      <c r="RV82" s="8"/>
      <c r="RW82" s="7"/>
      <c r="RX82" s="7"/>
      <c r="RY82" s="2" t="s">
        <v>239</v>
      </c>
      <c r="RZ82" s="2" t="s">
        <v>275</v>
      </c>
      <c r="SA82" s="2" t="s">
        <v>282</v>
      </c>
      <c r="SB82" s="2" t="s">
        <v>1402</v>
      </c>
      <c r="SC82" s="2" t="s">
        <v>241</v>
      </c>
      <c r="SD82" s="2" t="s">
        <v>229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</row>
    <row r="83">
      <c r="A83" s="2" t="s">
        <v>1403</v>
      </c>
      <c r="B83" s="2" t="s">
        <v>216</v>
      </c>
      <c r="C83" s="2" t="s">
        <v>217</v>
      </c>
      <c r="D83" s="2" t="s">
        <v>218</v>
      </c>
      <c r="E83" s="2" t="s">
        <v>219</v>
      </c>
      <c r="F83" s="2" t="s">
        <v>1337</v>
      </c>
      <c r="G83" s="2" t="s">
        <v>1338</v>
      </c>
      <c r="H83" s="2" t="s">
        <v>1339</v>
      </c>
      <c r="I83" s="2" t="s">
        <v>1340</v>
      </c>
      <c r="J83" s="2" t="s">
        <v>285</v>
      </c>
      <c r="K83" s="2" t="s">
        <v>1383</v>
      </c>
      <c r="L83" s="3">
        <v>41.4</v>
      </c>
      <c r="M83" s="3">
        <v>43.47</v>
      </c>
      <c r="N83" s="3">
        <v>89.99</v>
      </c>
      <c r="O83" s="2" t="s">
        <v>981</v>
      </c>
      <c r="P83" s="2" t="s">
        <v>964</v>
      </c>
      <c r="Q83" s="2" t="s">
        <v>228</v>
      </c>
      <c r="R83" s="2" t="s">
        <v>229</v>
      </c>
      <c r="S83" s="2" t="s">
        <v>1384</v>
      </c>
      <c r="T83" s="2" t="s">
        <v>684</v>
      </c>
      <c r="U83" s="2" t="s">
        <v>733</v>
      </c>
      <c r="V83" s="2" t="s">
        <v>685</v>
      </c>
      <c r="W83" s="2" t="s">
        <v>234</v>
      </c>
      <c r="X83" s="2" t="s">
        <v>686</v>
      </c>
      <c r="Y83" s="2" t="s">
        <v>1385</v>
      </c>
      <c r="Z83" s="4"/>
      <c r="AA83" s="4">
        <f>=ROUNDDOWN({0},0)</f>
      </c>
      <c r="AB83" s="5">
        <v>0.5</v>
      </c>
      <c r="AC83" s="2" t="s">
        <v>229</v>
      </c>
      <c r="AD83" s="4"/>
      <c r="AE83" s="4"/>
      <c r="AF83" s="6">
        <v>66</v>
      </c>
      <c r="AG83" s="6"/>
      <c r="AH83" s="7">
        <v>0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/>
      <c r="AQ83" s="8"/>
      <c r="AR83" s="4">
        <v>17</v>
      </c>
      <c r="AS83" s="8">
        <v>640.82</v>
      </c>
      <c r="AT83" s="7">
        <v>-1</v>
      </c>
      <c r="AU83" s="7">
        <v>-1</v>
      </c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/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 t="s">
        <v>229</v>
      </c>
      <c r="BJ83" s="4"/>
      <c r="BK83" s="8"/>
      <c r="BL83" s="2" t="s">
        <v>1404</v>
      </c>
      <c r="BM83" s="7"/>
      <c r="BN83" s="7"/>
      <c r="BO83" s="4"/>
      <c r="BP83" s="8"/>
      <c r="BQ83" s="4">
        <v>6</v>
      </c>
      <c r="BR83" s="8">
        <v>288.78</v>
      </c>
      <c r="BS83" s="7">
        <v>-1</v>
      </c>
      <c r="BT83" s="7">
        <v>-1</v>
      </c>
      <c r="BU83" s="2" t="s">
        <v>239</v>
      </c>
      <c r="BV83" s="2" t="s">
        <v>275</v>
      </c>
      <c r="BW83" s="2" t="s">
        <v>229</v>
      </c>
      <c r="BX83" s="2" t="s">
        <v>918</v>
      </c>
      <c r="BY83" s="2" t="s">
        <v>241</v>
      </c>
      <c r="BZ83" s="2" t="s">
        <v>229</v>
      </c>
      <c r="CA83" s="4"/>
      <c r="CB83" s="8"/>
      <c r="CC83" s="4">
        <v>2</v>
      </c>
      <c r="CD83" s="8">
        <v>92.72</v>
      </c>
      <c r="CE83" s="7">
        <v>-1</v>
      </c>
      <c r="CF83" s="7">
        <v>-1</v>
      </c>
      <c r="CG83" s="2" t="s">
        <v>239</v>
      </c>
      <c r="CH83" s="2" t="s">
        <v>275</v>
      </c>
      <c r="CI83" s="2" t="s">
        <v>741</v>
      </c>
      <c r="CJ83" s="2" t="s">
        <v>752</v>
      </c>
      <c r="CK83" s="2" t="s">
        <v>241</v>
      </c>
      <c r="CL83" s="2" t="s">
        <v>229</v>
      </c>
      <c r="CM83" s="4"/>
      <c r="CN83" s="8"/>
      <c r="CO83" s="4">
        <v>2</v>
      </c>
      <c r="CP83" s="8">
        <v>56.34</v>
      </c>
      <c r="CQ83" s="7">
        <v>-1</v>
      </c>
      <c r="CR83" s="7">
        <v>-1</v>
      </c>
      <c r="CS83" s="2" t="s">
        <v>239</v>
      </c>
      <c r="CT83" s="2" t="s">
        <v>275</v>
      </c>
      <c r="CU83" s="2" t="s">
        <v>1388</v>
      </c>
      <c r="CV83" s="2" t="s">
        <v>1405</v>
      </c>
      <c r="CW83" s="2" t="s">
        <v>241</v>
      </c>
      <c r="CX83" s="2" t="s">
        <v>229</v>
      </c>
      <c r="CY83" s="4"/>
      <c r="CZ83" s="8"/>
      <c r="DA83" s="4">
        <v>5</v>
      </c>
      <c r="DB83" s="8">
        <v>130.9</v>
      </c>
      <c r="DC83" s="7">
        <v>-1</v>
      </c>
      <c r="DD83" s="7">
        <v>-1</v>
      </c>
      <c r="DE83" s="2" t="s">
        <v>239</v>
      </c>
      <c r="DF83" s="2" t="s">
        <v>275</v>
      </c>
      <c r="DG83" s="2" t="s">
        <v>1257</v>
      </c>
      <c r="DH83" s="2" t="s">
        <v>760</v>
      </c>
      <c r="DI83" s="2" t="s">
        <v>263</v>
      </c>
      <c r="DJ83" s="2" t="s">
        <v>229</v>
      </c>
      <c r="DK83" s="4"/>
      <c r="DL83" s="8"/>
      <c r="DM83" s="4"/>
      <c r="DN83" s="8"/>
      <c r="DO83" s="7"/>
      <c r="DP83" s="7"/>
      <c r="DQ83" s="2" t="s">
        <v>239</v>
      </c>
      <c r="DR83" s="2" t="s">
        <v>275</v>
      </c>
      <c r="DS83" s="2" t="s">
        <v>1390</v>
      </c>
      <c r="DT83" s="2" t="s">
        <v>927</v>
      </c>
      <c r="DU83" s="2" t="s">
        <v>241</v>
      </c>
      <c r="DV83" s="2" t="s">
        <v>229</v>
      </c>
      <c r="DW83" s="4"/>
      <c r="DX83" s="8"/>
      <c r="DY83" s="4">
        <v>1</v>
      </c>
      <c r="DZ83" s="8">
        <v>27</v>
      </c>
      <c r="EA83" s="7">
        <v>-1</v>
      </c>
      <c r="EB83" s="7">
        <v>-1</v>
      </c>
      <c r="EC83" s="2" t="s">
        <v>239</v>
      </c>
      <c r="ED83" s="2" t="s">
        <v>275</v>
      </c>
      <c r="EE83" s="2" t="s">
        <v>249</v>
      </c>
      <c r="EF83" s="2" t="s">
        <v>1406</v>
      </c>
      <c r="EG83" s="2" t="s">
        <v>263</v>
      </c>
      <c r="EH83" s="2" t="s">
        <v>229</v>
      </c>
      <c r="EI83" s="4"/>
      <c r="EJ83" s="8"/>
      <c r="EK83" s="4"/>
      <c r="EL83" s="8"/>
      <c r="EM83" s="7"/>
      <c r="EN83" s="7"/>
      <c r="EO83" s="2" t="s">
        <v>239</v>
      </c>
      <c r="EP83" s="2" t="s">
        <v>275</v>
      </c>
      <c r="EQ83" s="2" t="s">
        <v>1392</v>
      </c>
      <c r="ER83" s="2" t="s">
        <v>1237</v>
      </c>
      <c r="ES83" s="2" t="s">
        <v>241</v>
      </c>
      <c r="ET83" s="2" t="s">
        <v>229</v>
      </c>
      <c r="EU83" s="4"/>
      <c r="EV83" s="8"/>
      <c r="EW83" s="4"/>
      <c r="EX83" s="8"/>
      <c r="EY83" s="7"/>
      <c r="EZ83" s="7"/>
      <c r="FA83" s="2" t="s">
        <v>239</v>
      </c>
      <c r="FB83" s="2" t="s">
        <v>275</v>
      </c>
      <c r="FC83" s="2" t="s">
        <v>1394</v>
      </c>
      <c r="FD83" s="2" t="s">
        <v>1407</v>
      </c>
      <c r="FE83" s="2" t="s">
        <v>241</v>
      </c>
      <c r="FF83" s="2" t="s">
        <v>229</v>
      </c>
      <c r="FG83" s="4"/>
      <c r="FH83" s="8"/>
      <c r="FI83" s="4"/>
      <c r="FJ83" s="8"/>
      <c r="FK83" s="7"/>
      <c r="FL83" s="7"/>
      <c r="FM83" s="2" t="s">
        <v>239</v>
      </c>
      <c r="FN83" s="2" t="s">
        <v>275</v>
      </c>
      <c r="FO83" s="2" t="s">
        <v>891</v>
      </c>
      <c r="FP83" s="2" t="s">
        <v>1388</v>
      </c>
      <c r="FQ83" s="2" t="s">
        <v>241</v>
      </c>
      <c r="FR83" s="2" t="s">
        <v>229</v>
      </c>
      <c r="FS83" s="4"/>
      <c r="FT83" s="8"/>
      <c r="FU83" s="4"/>
      <c r="FV83" s="8"/>
      <c r="FW83" s="7"/>
      <c r="FX83" s="7"/>
      <c r="FY83" s="2" t="s">
        <v>229</v>
      </c>
      <c r="FZ83" s="2" t="s">
        <v>229</v>
      </c>
      <c r="GA83" s="2" t="s">
        <v>229</v>
      </c>
      <c r="GB83" s="2" t="s">
        <v>229</v>
      </c>
      <c r="GC83" s="2" t="s">
        <v>229</v>
      </c>
      <c r="GD83" s="2" t="s">
        <v>229</v>
      </c>
      <c r="GE83" s="4"/>
      <c r="GF83" s="8"/>
      <c r="GG83" s="4">
        <v>1</v>
      </c>
      <c r="GH83" s="8">
        <v>45.08</v>
      </c>
      <c r="GI83" s="7">
        <v>-1</v>
      </c>
      <c r="GJ83" s="7">
        <v>-1</v>
      </c>
      <c r="GK83" s="2" t="s">
        <v>239</v>
      </c>
      <c r="GL83" s="2" t="s">
        <v>275</v>
      </c>
      <c r="GM83" s="2" t="s">
        <v>830</v>
      </c>
      <c r="GN83" s="2" t="s">
        <v>458</v>
      </c>
      <c r="GO83" s="2" t="s">
        <v>241</v>
      </c>
      <c r="GP83" s="2" t="s">
        <v>229</v>
      </c>
      <c r="GQ83" s="4"/>
      <c r="GR83" s="8"/>
      <c r="GS83" s="4"/>
      <c r="GT83" s="8"/>
      <c r="GU83" s="7"/>
      <c r="GV83" s="7"/>
      <c r="GW83" s="2" t="s">
        <v>239</v>
      </c>
      <c r="GX83" s="2" t="s">
        <v>275</v>
      </c>
      <c r="GY83" s="2" t="s">
        <v>258</v>
      </c>
      <c r="GZ83" s="2" t="s">
        <v>435</v>
      </c>
      <c r="HA83" s="2" t="s">
        <v>241</v>
      </c>
      <c r="HB83" s="2" t="s">
        <v>229</v>
      </c>
      <c r="HC83" s="4"/>
      <c r="HD83" s="8"/>
      <c r="HE83" s="4"/>
      <c r="HF83" s="8"/>
      <c r="HG83" s="7"/>
      <c r="HH83" s="7"/>
      <c r="HI83" s="2" t="s">
        <v>239</v>
      </c>
      <c r="HJ83" s="2" t="s">
        <v>275</v>
      </c>
      <c r="HK83" s="2" t="s">
        <v>1387</v>
      </c>
      <c r="HL83" s="2" t="s">
        <v>536</v>
      </c>
      <c r="HM83" s="2" t="s">
        <v>241</v>
      </c>
      <c r="HN83" s="2" t="s">
        <v>229</v>
      </c>
      <c r="HO83" s="4"/>
      <c r="HP83" s="8"/>
      <c r="HQ83" s="4"/>
      <c r="HR83" s="8"/>
      <c r="HS83" s="7"/>
      <c r="HT83" s="7"/>
      <c r="HU83" s="2" t="s">
        <v>267</v>
      </c>
      <c r="HV83" s="2" t="s">
        <v>275</v>
      </c>
      <c r="HW83" s="2" t="s">
        <v>229</v>
      </c>
      <c r="HX83" s="2" t="s">
        <v>229</v>
      </c>
      <c r="HY83" s="2" t="s">
        <v>241</v>
      </c>
      <c r="HZ83" s="2" t="s">
        <v>229</v>
      </c>
      <c r="IA83" s="4"/>
      <c r="IB83" s="8"/>
      <c r="IC83" s="4"/>
      <c r="ID83" s="8"/>
      <c r="IE83" s="7"/>
      <c r="IF83" s="7"/>
      <c r="IG83" s="2" t="s">
        <v>266</v>
      </c>
      <c r="IH83" s="2" t="s">
        <v>275</v>
      </c>
      <c r="II83" s="2" t="s">
        <v>229</v>
      </c>
      <c r="IJ83" s="2" t="s">
        <v>229</v>
      </c>
      <c r="IK83" s="2" t="s">
        <v>241</v>
      </c>
      <c r="IL83" s="2" t="s">
        <v>229</v>
      </c>
      <c r="IM83" s="4"/>
      <c r="IN83" s="8"/>
      <c r="IO83" s="4"/>
      <c r="IP83" s="8"/>
      <c r="IQ83" s="7"/>
      <c r="IR83" s="7"/>
      <c r="IS83" s="2" t="s">
        <v>239</v>
      </c>
      <c r="IT83" s="2" t="s">
        <v>275</v>
      </c>
      <c r="IU83" s="2" t="s">
        <v>898</v>
      </c>
      <c r="IV83" s="2" t="s">
        <v>1408</v>
      </c>
      <c r="IW83" s="2" t="s">
        <v>241</v>
      </c>
      <c r="IX83" s="2" t="s">
        <v>229</v>
      </c>
      <c r="IY83" s="4"/>
      <c r="IZ83" s="8"/>
      <c r="JA83" s="4"/>
      <c r="JB83" s="8"/>
      <c r="JC83" s="7"/>
      <c r="JD83" s="7"/>
      <c r="JE83" s="2" t="s">
        <v>239</v>
      </c>
      <c r="JF83" s="2" t="s">
        <v>275</v>
      </c>
      <c r="JG83" s="2" t="s">
        <v>268</v>
      </c>
      <c r="JH83" s="2" t="s">
        <v>1268</v>
      </c>
      <c r="JI83" s="2" t="s">
        <v>241</v>
      </c>
      <c r="JJ83" s="2" t="s">
        <v>229</v>
      </c>
      <c r="JK83" s="4"/>
      <c r="JL83" s="8"/>
      <c r="JM83" s="4"/>
      <c r="JN83" s="8"/>
      <c r="JO83" s="7"/>
      <c r="JP83" s="7"/>
      <c r="JQ83" s="2" t="s">
        <v>239</v>
      </c>
      <c r="JR83" s="2" t="s">
        <v>275</v>
      </c>
      <c r="JS83" s="2" t="s">
        <v>1083</v>
      </c>
      <c r="JT83" s="2" t="s">
        <v>1409</v>
      </c>
      <c r="JU83" s="2" t="s">
        <v>241</v>
      </c>
      <c r="JV83" s="2" t="s">
        <v>229</v>
      </c>
      <c r="JW83" s="4"/>
      <c r="JX83" s="8"/>
      <c r="JY83" s="4"/>
      <c r="JZ83" s="8"/>
      <c r="KA83" s="7"/>
      <c r="KB83" s="7"/>
      <c r="KC83" s="2" t="s">
        <v>272</v>
      </c>
      <c r="KD83" s="2" t="s">
        <v>275</v>
      </c>
      <c r="KE83" s="2" t="s">
        <v>229</v>
      </c>
      <c r="KF83" s="2" t="s">
        <v>229</v>
      </c>
      <c r="KG83" s="2" t="s">
        <v>241</v>
      </c>
      <c r="KH83" s="2" t="s">
        <v>229</v>
      </c>
      <c r="KI83" s="4"/>
      <c r="KJ83" s="8"/>
      <c r="KK83" s="4"/>
      <c r="KL83" s="8"/>
      <c r="KM83" s="7"/>
      <c r="KN83" s="7"/>
      <c r="KO83" s="2" t="s">
        <v>272</v>
      </c>
      <c r="KP83" s="2" t="s">
        <v>275</v>
      </c>
      <c r="KQ83" s="2" t="s">
        <v>229</v>
      </c>
      <c r="KR83" s="2" t="s">
        <v>229</v>
      </c>
      <c r="KS83" s="2" t="s">
        <v>241</v>
      </c>
      <c r="KT83" s="2" t="s">
        <v>229</v>
      </c>
      <c r="KU83" s="4"/>
      <c r="KV83" s="8"/>
      <c r="KW83" s="4"/>
      <c r="KX83" s="8"/>
      <c r="KY83" s="7"/>
      <c r="KZ83" s="7"/>
      <c r="LA83" s="2" t="s">
        <v>239</v>
      </c>
      <c r="LB83" s="2" t="s">
        <v>275</v>
      </c>
      <c r="LC83" s="2" t="s">
        <v>1357</v>
      </c>
      <c r="LD83" s="2" t="s">
        <v>1306</v>
      </c>
      <c r="LE83" s="2" t="s">
        <v>241</v>
      </c>
      <c r="LF83" s="2" t="s">
        <v>229</v>
      </c>
      <c r="LG83" s="4"/>
      <c r="LH83" s="8"/>
      <c r="LI83" s="4"/>
      <c r="LJ83" s="8"/>
      <c r="LK83" s="7"/>
      <c r="LL83" s="7"/>
      <c r="LM83" s="2" t="s">
        <v>229</v>
      </c>
      <c r="LN83" s="2" t="s">
        <v>229</v>
      </c>
      <c r="LO83" s="2" t="s">
        <v>229</v>
      </c>
      <c r="LP83" s="2" t="s">
        <v>229</v>
      </c>
      <c r="LQ83" s="2" t="s">
        <v>229</v>
      </c>
      <c r="LR83" s="2" t="s">
        <v>229</v>
      </c>
      <c r="LS83" s="4"/>
      <c r="LT83" s="8"/>
      <c r="LU83" s="4"/>
      <c r="LV83" s="8"/>
      <c r="LW83" s="7"/>
      <c r="LX83" s="7"/>
      <c r="LY83" s="2" t="s">
        <v>239</v>
      </c>
      <c r="LZ83" s="2" t="s">
        <v>275</v>
      </c>
      <c r="MA83" s="2" t="s">
        <v>537</v>
      </c>
      <c r="MB83" s="2" t="s">
        <v>259</v>
      </c>
      <c r="MC83" s="2" t="s">
        <v>241</v>
      </c>
      <c r="MD83" s="2" t="s">
        <v>229</v>
      </c>
      <c r="ME83" s="4"/>
      <c r="MF83" s="8"/>
      <c r="MG83" s="4"/>
      <c r="MH83" s="8"/>
      <c r="MI83" s="7"/>
      <c r="MJ83" s="7"/>
      <c r="MK83" s="2" t="s">
        <v>266</v>
      </c>
      <c r="ML83" s="2" t="s">
        <v>275</v>
      </c>
      <c r="MM83" s="2" t="s">
        <v>229</v>
      </c>
      <c r="MN83" s="2" t="s">
        <v>229</v>
      </c>
      <c r="MO83" s="2" t="s">
        <v>241</v>
      </c>
      <c r="MP83" s="2" t="s">
        <v>229</v>
      </c>
      <c r="MQ83" s="4"/>
      <c r="MR83" s="8"/>
      <c r="MS83" s="4"/>
      <c r="MT83" s="8"/>
      <c r="MU83" s="7"/>
      <c r="MV83" s="7"/>
      <c r="MW83" s="2" t="s">
        <v>272</v>
      </c>
      <c r="MX83" s="2" t="s">
        <v>275</v>
      </c>
      <c r="MY83" s="2" t="s">
        <v>229</v>
      </c>
      <c r="MZ83" s="2" t="s">
        <v>229</v>
      </c>
      <c r="NA83" s="2" t="s">
        <v>241</v>
      </c>
      <c r="NB83" s="2" t="s">
        <v>229</v>
      </c>
      <c r="NC83" s="4"/>
      <c r="ND83" s="8"/>
      <c r="NE83" s="4"/>
      <c r="NF83" s="8"/>
      <c r="NG83" s="7"/>
      <c r="NH83" s="7"/>
      <c r="NI83" s="2" t="s">
        <v>239</v>
      </c>
      <c r="NJ83" s="2" t="s">
        <v>275</v>
      </c>
      <c r="NK83" s="2" t="s">
        <v>1271</v>
      </c>
      <c r="NL83" s="2" t="s">
        <v>1410</v>
      </c>
      <c r="NM83" s="2" t="s">
        <v>263</v>
      </c>
      <c r="NN83" s="2" t="s">
        <v>229</v>
      </c>
      <c r="NO83" s="4"/>
      <c r="NP83" s="8"/>
      <c r="NQ83" s="4"/>
      <c r="NR83" s="8"/>
      <c r="NS83" s="7"/>
      <c r="NT83" s="7"/>
      <c r="NU83" s="2" t="s">
        <v>272</v>
      </c>
      <c r="NV83" s="2" t="s">
        <v>275</v>
      </c>
      <c r="NW83" s="2" t="s">
        <v>229</v>
      </c>
      <c r="NX83" s="2" t="s">
        <v>229</v>
      </c>
      <c r="NY83" s="2" t="s">
        <v>241</v>
      </c>
      <c r="NZ83" s="2" t="s">
        <v>229</v>
      </c>
      <c r="OA83" s="4"/>
      <c r="OB83" s="8"/>
      <c r="OC83" s="4"/>
      <c r="OD83" s="8"/>
      <c r="OE83" s="7"/>
      <c r="OF83" s="7"/>
      <c r="OG83" s="2" t="s">
        <v>229</v>
      </c>
      <c r="OH83" s="2" t="s">
        <v>229</v>
      </c>
      <c r="OI83" s="2" t="s">
        <v>229</v>
      </c>
      <c r="OJ83" s="2" t="s">
        <v>229</v>
      </c>
      <c r="OK83" s="2" t="s">
        <v>229</v>
      </c>
      <c r="OL83" s="2" t="s">
        <v>229</v>
      </c>
      <c r="OM83" s="4"/>
      <c r="ON83" s="8"/>
      <c r="OO83" s="4"/>
      <c r="OP83" s="8"/>
      <c r="OQ83" s="7"/>
      <c r="OR83" s="7"/>
      <c r="OS83" s="2" t="s">
        <v>229</v>
      </c>
      <c r="OT83" s="2" t="s">
        <v>229</v>
      </c>
      <c r="OU83" s="2" t="s">
        <v>229</v>
      </c>
      <c r="OV83" s="2" t="s">
        <v>229</v>
      </c>
      <c r="OW83" s="2" t="s">
        <v>229</v>
      </c>
      <c r="OX83" s="2" t="s">
        <v>229</v>
      </c>
      <c r="OY83" s="4"/>
      <c r="OZ83" s="8"/>
      <c r="PA83" s="4"/>
      <c r="PB83" s="8"/>
      <c r="PC83" s="7"/>
      <c r="PD83" s="7"/>
      <c r="PE83" s="2" t="s">
        <v>229</v>
      </c>
      <c r="PF83" s="2" t="s">
        <v>229</v>
      </c>
      <c r="PG83" s="2" t="s">
        <v>229</v>
      </c>
      <c r="PH83" s="2" t="s">
        <v>229</v>
      </c>
      <c r="PI83" s="2" t="s">
        <v>229</v>
      </c>
      <c r="PJ83" s="2" t="s">
        <v>229</v>
      </c>
      <c r="PK83" s="4"/>
      <c r="PL83" s="8"/>
      <c r="PM83" s="4"/>
      <c r="PN83" s="8"/>
      <c r="PO83" s="7"/>
      <c r="PP83" s="7"/>
      <c r="PQ83" s="2" t="s">
        <v>266</v>
      </c>
      <c r="PR83" s="2" t="s">
        <v>275</v>
      </c>
      <c r="PS83" s="2" t="s">
        <v>229</v>
      </c>
      <c r="PT83" s="2" t="s">
        <v>229</v>
      </c>
      <c r="PU83" s="2" t="s">
        <v>241</v>
      </c>
      <c r="PV83" s="2" t="s">
        <v>229</v>
      </c>
      <c r="PW83" s="4"/>
      <c r="PX83" s="8"/>
      <c r="PY83" s="4"/>
      <c r="PZ83" s="8"/>
      <c r="QA83" s="7"/>
      <c r="QB83" s="7"/>
      <c r="QC83" s="2" t="s">
        <v>281</v>
      </c>
      <c r="QD83" s="2" t="s">
        <v>275</v>
      </c>
      <c r="QE83" s="2" t="s">
        <v>229</v>
      </c>
      <c r="QF83" s="2" t="s">
        <v>229</v>
      </c>
      <c r="QG83" s="2" t="s">
        <v>241</v>
      </c>
      <c r="QH83" s="2" t="s">
        <v>229</v>
      </c>
      <c r="QI83" s="4"/>
      <c r="QJ83" s="8"/>
      <c r="QK83" s="4"/>
      <c r="QL83" s="8"/>
      <c r="QM83" s="7"/>
      <c r="QN83" s="7"/>
      <c r="QO83" s="2" t="s">
        <v>229</v>
      </c>
      <c r="QP83" s="2" t="s">
        <v>229</v>
      </c>
      <c r="QQ83" s="2" t="s">
        <v>229</v>
      </c>
      <c r="QR83" s="2" t="s">
        <v>229</v>
      </c>
      <c r="QS83" s="2" t="s">
        <v>229</v>
      </c>
      <c r="QT83" s="2" t="s">
        <v>229</v>
      </c>
      <c r="QU83" s="4"/>
      <c r="QV83" s="8"/>
      <c r="QW83" s="4"/>
      <c r="QX83" s="8"/>
      <c r="QY83" s="7"/>
      <c r="QZ83" s="7"/>
      <c r="RA83" s="2" t="s">
        <v>272</v>
      </c>
      <c r="RB83" s="2" t="s">
        <v>275</v>
      </c>
      <c r="RC83" s="2" t="s">
        <v>229</v>
      </c>
      <c r="RD83" s="2" t="s">
        <v>229</v>
      </c>
      <c r="RE83" s="2" t="s">
        <v>241</v>
      </c>
      <c r="RF83" s="2" t="s">
        <v>229</v>
      </c>
      <c r="RG83" s="4"/>
      <c r="RH83" s="8"/>
      <c r="RI83" s="4"/>
      <c r="RJ83" s="8"/>
      <c r="RK83" s="7"/>
      <c r="RL83" s="7"/>
      <c r="RM83" s="2" t="s">
        <v>229</v>
      </c>
      <c r="RN83" s="2" t="s">
        <v>229</v>
      </c>
      <c r="RO83" s="2" t="s">
        <v>229</v>
      </c>
      <c r="RP83" s="2" t="s">
        <v>229</v>
      </c>
      <c r="RQ83" s="2" t="s">
        <v>229</v>
      </c>
      <c r="RR83" s="2" t="s">
        <v>229</v>
      </c>
      <c r="RS83" s="4"/>
      <c r="RT83" s="8"/>
      <c r="RU83" s="4"/>
      <c r="RV83" s="8"/>
      <c r="RW83" s="7"/>
      <c r="RX83" s="7"/>
      <c r="RY83" s="2" t="s">
        <v>239</v>
      </c>
      <c r="RZ83" s="2" t="s">
        <v>275</v>
      </c>
      <c r="SA83" s="2" t="s">
        <v>282</v>
      </c>
      <c r="SB83" s="2" t="s">
        <v>1411</v>
      </c>
      <c r="SC83" s="2" t="s">
        <v>241</v>
      </c>
      <c r="SD83" s="2" t="s">
        <v>229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</row>
    <row r="84">
      <c r="A84" s="2" t="s">
        <v>1412</v>
      </c>
      <c r="B84" s="2" t="s">
        <v>216</v>
      </c>
      <c r="C84" s="2" t="s">
        <v>217</v>
      </c>
      <c r="D84" s="2" t="s">
        <v>218</v>
      </c>
      <c r="E84" s="2" t="s">
        <v>219</v>
      </c>
      <c r="F84" s="2" t="s">
        <v>1337</v>
      </c>
      <c r="G84" s="2" t="s">
        <v>1338</v>
      </c>
      <c r="H84" s="2" t="s">
        <v>1339</v>
      </c>
      <c r="I84" s="2" t="s">
        <v>1340</v>
      </c>
      <c r="J84" s="2" t="s">
        <v>224</v>
      </c>
      <c r="K84" s="2" t="s">
        <v>1413</v>
      </c>
      <c r="L84" s="3">
        <v>36.8</v>
      </c>
      <c r="M84" s="3">
        <v>38.64</v>
      </c>
      <c r="N84" s="3">
        <v>79.99</v>
      </c>
      <c r="O84" s="2" t="s">
        <v>963</v>
      </c>
      <c r="P84" s="2" t="s">
        <v>964</v>
      </c>
      <c r="Q84" s="2" t="s">
        <v>228</v>
      </c>
      <c r="R84" s="2" t="s">
        <v>229</v>
      </c>
      <c r="S84" s="2" t="s">
        <v>1414</v>
      </c>
      <c r="T84" s="2" t="s">
        <v>684</v>
      </c>
      <c r="U84" s="2" t="s">
        <v>286</v>
      </c>
      <c r="V84" s="2" t="s">
        <v>685</v>
      </c>
      <c r="W84" s="2" t="s">
        <v>234</v>
      </c>
      <c r="X84" s="2" t="s">
        <v>686</v>
      </c>
      <c r="Y84" s="2" t="s">
        <v>1415</v>
      </c>
      <c r="Z84" s="4"/>
      <c r="AA84" s="4">
        <f>=ROUNDDOWN({0},0)</f>
      </c>
      <c r="AB84" s="5"/>
      <c r="AC84" s="2" t="s">
        <v>229</v>
      </c>
      <c r="AD84" s="4"/>
      <c r="AE84" s="4"/>
      <c r="AF84" s="6">
        <v>66</v>
      </c>
      <c r="AG84" s="6"/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229</v>
      </c>
      <c r="AW84" s="8" t="s">
        <v>229</v>
      </c>
      <c r="AX84" s="4">
        <v>13</v>
      </c>
      <c r="AY84" s="8">
        <v>407.13</v>
      </c>
      <c r="AZ84" s="7" t="s">
        <v>229</v>
      </c>
      <c r="BA84" s="7" t="s">
        <v>229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 t="s">
        <v>229</v>
      </c>
      <c r="BJ84" s="4"/>
      <c r="BK84" s="8"/>
      <c r="BL84" s="2" t="s">
        <v>229</v>
      </c>
      <c r="BM84" s="7"/>
      <c r="BN84" s="7"/>
      <c r="BO84" s="4"/>
      <c r="BP84" s="8"/>
      <c r="BQ84" s="4"/>
      <c r="BR84" s="8"/>
      <c r="BS84" s="7"/>
      <c r="BT84" s="7"/>
      <c r="BU84" s="2" t="s">
        <v>239</v>
      </c>
      <c r="BV84" s="2" t="s">
        <v>275</v>
      </c>
      <c r="BW84" s="2" t="s">
        <v>229</v>
      </c>
      <c r="BX84" s="2" t="s">
        <v>918</v>
      </c>
      <c r="BY84" s="2" t="s">
        <v>241</v>
      </c>
      <c r="BZ84" s="2" t="s">
        <v>229</v>
      </c>
      <c r="CA84" s="4"/>
      <c r="CB84" s="8"/>
      <c r="CC84" s="4"/>
      <c r="CD84" s="8"/>
      <c r="CE84" s="7"/>
      <c r="CF84" s="7"/>
      <c r="CG84" s="2" t="s">
        <v>239</v>
      </c>
      <c r="CH84" s="2" t="s">
        <v>275</v>
      </c>
      <c r="CI84" s="2" t="s">
        <v>1255</v>
      </c>
      <c r="CJ84" s="2" t="s">
        <v>752</v>
      </c>
      <c r="CK84" s="2" t="s">
        <v>241</v>
      </c>
      <c r="CL84" s="2" t="s">
        <v>229</v>
      </c>
      <c r="CM84" s="4"/>
      <c r="CN84" s="8"/>
      <c r="CO84" s="4"/>
      <c r="CP84" s="8"/>
      <c r="CQ84" s="7"/>
      <c r="CR84" s="7"/>
      <c r="CS84" s="2" t="s">
        <v>239</v>
      </c>
      <c r="CT84" s="2" t="s">
        <v>275</v>
      </c>
      <c r="CU84" s="2" t="s">
        <v>1415</v>
      </c>
      <c r="CV84" s="2" t="s">
        <v>1259</v>
      </c>
      <c r="CW84" s="2" t="s">
        <v>241</v>
      </c>
      <c r="CX84" s="2" t="s">
        <v>229</v>
      </c>
      <c r="CY84" s="4"/>
      <c r="CZ84" s="8"/>
      <c r="DA84" s="4"/>
      <c r="DB84" s="8"/>
      <c r="DC84" s="7"/>
      <c r="DD84" s="7"/>
      <c r="DE84" s="2" t="s">
        <v>239</v>
      </c>
      <c r="DF84" s="2" t="s">
        <v>275</v>
      </c>
      <c r="DG84" s="2" t="s">
        <v>897</v>
      </c>
      <c r="DH84" s="2" t="s">
        <v>1416</v>
      </c>
      <c r="DI84" s="2" t="s">
        <v>241</v>
      </c>
      <c r="DJ84" s="2" t="s">
        <v>229</v>
      </c>
      <c r="DK84" s="4"/>
      <c r="DL84" s="8"/>
      <c r="DM84" s="4"/>
      <c r="DN84" s="8"/>
      <c r="DO84" s="7"/>
      <c r="DP84" s="7"/>
      <c r="DQ84" s="2" t="s">
        <v>239</v>
      </c>
      <c r="DR84" s="2" t="s">
        <v>275</v>
      </c>
      <c r="DS84" s="2" t="s">
        <v>912</v>
      </c>
      <c r="DT84" s="2" t="s">
        <v>251</v>
      </c>
      <c r="DU84" s="2" t="s">
        <v>241</v>
      </c>
      <c r="DV84" s="2" t="s">
        <v>229</v>
      </c>
      <c r="DW84" s="4"/>
      <c r="DX84" s="8"/>
      <c r="DY84" s="4"/>
      <c r="DZ84" s="8"/>
      <c r="EA84" s="7"/>
      <c r="EB84" s="7"/>
      <c r="EC84" s="2" t="s">
        <v>239</v>
      </c>
      <c r="ED84" s="2" t="s">
        <v>275</v>
      </c>
      <c r="EE84" s="2" t="s">
        <v>249</v>
      </c>
      <c r="EF84" s="2" t="s">
        <v>262</v>
      </c>
      <c r="EG84" s="2" t="s">
        <v>263</v>
      </c>
      <c r="EH84" s="2" t="s">
        <v>229</v>
      </c>
      <c r="EI84" s="4"/>
      <c r="EJ84" s="8"/>
      <c r="EK84" s="4"/>
      <c r="EL84" s="8"/>
      <c r="EM84" s="7"/>
      <c r="EN84" s="7"/>
      <c r="EO84" s="2" t="s">
        <v>239</v>
      </c>
      <c r="EP84" s="2" t="s">
        <v>275</v>
      </c>
      <c r="EQ84" s="2" t="s">
        <v>1392</v>
      </c>
      <c r="ER84" s="2" t="s">
        <v>897</v>
      </c>
      <c r="ES84" s="2" t="s">
        <v>241</v>
      </c>
      <c r="ET84" s="2" t="s">
        <v>229</v>
      </c>
      <c r="EU84" s="4"/>
      <c r="EV84" s="8"/>
      <c r="EW84" s="4"/>
      <c r="EX84" s="8"/>
      <c r="EY84" s="7"/>
      <c r="EZ84" s="7"/>
      <c r="FA84" s="2" t="s">
        <v>239</v>
      </c>
      <c r="FB84" s="2" t="s">
        <v>275</v>
      </c>
      <c r="FC84" s="2" t="s">
        <v>886</v>
      </c>
      <c r="FD84" s="2" t="s">
        <v>764</v>
      </c>
      <c r="FE84" s="2" t="s">
        <v>241</v>
      </c>
      <c r="FF84" s="2" t="s">
        <v>229</v>
      </c>
      <c r="FG84" s="4"/>
      <c r="FH84" s="8"/>
      <c r="FI84" s="4"/>
      <c r="FJ84" s="8"/>
      <c r="FK84" s="7"/>
      <c r="FL84" s="7"/>
      <c r="FM84" s="2" t="s">
        <v>239</v>
      </c>
      <c r="FN84" s="2" t="s">
        <v>226</v>
      </c>
      <c r="FO84" s="2" t="s">
        <v>1417</v>
      </c>
      <c r="FP84" s="2" t="s">
        <v>915</v>
      </c>
      <c r="FQ84" s="2" t="s">
        <v>241</v>
      </c>
      <c r="FR84" s="2" t="s">
        <v>229</v>
      </c>
      <c r="FS84" s="4"/>
      <c r="FT84" s="8"/>
      <c r="FU84" s="4"/>
      <c r="FV84" s="8"/>
      <c r="FW84" s="7"/>
      <c r="FX84" s="7"/>
      <c r="FY84" s="2" t="s">
        <v>229</v>
      </c>
      <c r="FZ84" s="2" t="s">
        <v>229</v>
      </c>
      <c r="GA84" s="2" t="s">
        <v>229</v>
      </c>
      <c r="GB84" s="2" t="s">
        <v>229</v>
      </c>
      <c r="GC84" s="2" t="s">
        <v>229</v>
      </c>
      <c r="GD84" s="2" t="s">
        <v>229</v>
      </c>
      <c r="GE84" s="4"/>
      <c r="GF84" s="8"/>
      <c r="GG84" s="4"/>
      <c r="GH84" s="8"/>
      <c r="GI84" s="7"/>
      <c r="GJ84" s="7"/>
      <c r="GK84" s="2" t="s">
        <v>239</v>
      </c>
      <c r="GL84" s="2" t="s">
        <v>275</v>
      </c>
      <c r="GM84" s="2" t="s">
        <v>830</v>
      </c>
      <c r="GN84" s="2" t="s">
        <v>1306</v>
      </c>
      <c r="GO84" s="2" t="s">
        <v>241</v>
      </c>
      <c r="GP84" s="2" t="s">
        <v>229</v>
      </c>
      <c r="GQ84" s="4"/>
      <c r="GR84" s="8"/>
      <c r="GS84" s="4"/>
      <c r="GT84" s="8"/>
      <c r="GU84" s="7"/>
      <c r="GV84" s="7"/>
      <c r="GW84" s="2" t="s">
        <v>239</v>
      </c>
      <c r="GX84" s="2" t="s">
        <v>275</v>
      </c>
      <c r="GY84" s="2" t="s">
        <v>258</v>
      </c>
      <c r="GZ84" s="2" t="s">
        <v>1418</v>
      </c>
      <c r="HA84" s="2" t="s">
        <v>241</v>
      </c>
      <c r="HB84" s="2" t="s">
        <v>229</v>
      </c>
      <c r="HC84" s="4"/>
      <c r="HD84" s="8"/>
      <c r="HE84" s="4"/>
      <c r="HF84" s="8"/>
      <c r="HG84" s="7"/>
      <c r="HH84" s="7"/>
      <c r="HI84" s="2" t="s">
        <v>239</v>
      </c>
      <c r="HJ84" s="2" t="s">
        <v>275</v>
      </c>
      <c r="HK84" s="2" t="s">
        <v>1013</v>
      </c>
      <c r="HL84" s="2" t="s">
        <v>1419</v>
      </c>
      <c r="HM84" s="2" t="s">
        <v>241</v>
      </c>
      <c r="HN84" s="2" t="s">
        <v>229</v>
      </c>
      <c r="HO84" s="4"/>
      <c r="HP84" s="8"/>
      <c r="HQ84" s="4"/>
      <c r="HR84" s="8"/>
      <c r="HS84" s="7"/>
      <c r="HT84" s="7"/>
      <c r="HU84" s="2" t="s">
        <v>267</v>
      </c>
      <c r="HV84" s="2" t="s">
        <v>275</v>
      </c>
      <c r="HW84" s="2" t="s">
        <v>229</v>
      </c>
      <c r="HX84" s="2" t="s">
        <v>229</v>
      </c>
      <c r="HY84" s="2" t="s">
        <v>241</v>
      </c>
      <c r="HZ84" s="2" t="s">
        <v>229</v>
      </c>
      <c r="IA84" s="4"/>
      <c r="IB84" s="8"/>
      <c r="IC84" s="4"/>
      <c r="ID84" s="8"/>
      <c r="IE84" s="7"/>
      <c r="IF84" s="7"/>
      <c r="IG84" s="2" t="s">
        <v>266</v>
      </c>
      <c r="IH84" s="2" t="s">
        <v>275</v>
      </c>
      <c r="II84" s="2" t="s">
        <v>229</v>
      </c>
      <c r="IJ84" s="2" t="s">
        <v>229</v>
      </c>
      <c r="IK84" s="2" t="s">
        <v>241</v>
      </c>
      <c r="IL84" s="2" t="s">
        <v>229</v>
      </c>
      <c r="IM84" s="4"/>
      <c r="IN84" s="8"/>
      <c r="IO84" s="4"/>
      <c r="IP84" s="8"/>
      <c r="IQ84" s="7"/>
      <c r="IR84" s="7"/>
      <c r="IS84" s="2" t="s">
        <v>272</v>
      </c>
      <c r="IT84" s="2" t="s">
        <v>275</v>
      </c>
      <c r="IU84" s="2" t="s">
        <v>229</v>
      </c>
      <c r="IV84" s="2" t="s">
        <v>229</v>
      </c>
      <c r="IW84" s="2" t="s">
        <v>241</v>
      </c>
      <c r="IX84" s="2" t="s">
        <v>229</v>
      </c>
      <c r="IY84" s="4"/>
      <c r="IZ84" s="8"/>
      <c r="JA84" s="4"/>
      <c r="JB84" s="8"/>
      <c r="JC84" s="7"/>
      <c r="JD84" s="7"/>
      <c r="JE84" s="2" t="s">
        <v>239</v>
      </c>
      <c r="JF84" s="2" t="s">
        <v>275</v>
      </c>
      <c r="JG84" s="2" t="s">
        <v>268</v>
      </c>
      <c r="JH84" s="2" t="s">
        <v>229</v>
      </c>
      <c r="JI84" s="2" t="s">
        <v>241</v>
      </c>
      <c r="JJ84" s="2" t="s">
        <v>229</v>
      </c>
      <c r="JK84" s="4"/>
      <c r="JL84" s="8"/>
      <c r="JM84" s="4"/>
      <c r="JN84" s="8"/>
      <c r="JO84" s="7"/>
      <c r="JP84" s="7"/>
      <c r="JQ84" s="2" t="s">
        <v>239</v>
      </c>
      <c r="JR84" s="2" t="s">
        <v>275</v>
      </c>
      <c r="JS84" s="2" t="s">
        <v>1083</v>
      </c>
      <c r="JT84" s="2" t="s">
        <v>229</v>
      </c>
      <c r="JU84" s="2" t="s">
        <v>241</v>
      </c>
      <c r="JV84" s="2" t="s">
        <v>229</v>
      </c>
      <c r="JW84" s="4"/>
      <c r="JX84" s="8"/>
      <c r="JY84" s="4"/>
      <c r="JZ84" s="8"/>
      <c r="KA84" s="7"/>
      <c r="KB84" s="7"/>
      <c r="KC84" s="2" t="s">
        <v>272</v>
      </c>
      <c r="KD84" s="2" t="s">
        <v>275</v>
      </c>
      <c r="KE84" s="2" t="s">
        <v>229</v>
      </c>
      <c r="KF84" s="2" t="s">
        <v>229</v>
      </c>
      <c r="KG84" s="2" t="s">
        <v>241</v>
      </c>
      <c r="KH84" s="2" t="s">
        <v>229</v>
      </c>
      <c r="KI84" s="4"/>
      <c r="KJ84" s="8"/>
      <c r="KK84" s="4"/>
      <c r="KL84" s="8"/>
      <c r="KM84" s="7"/>
      <c r="KN84" s="7"/>
      <c r="KO84" s="2" t="s">
        <v>272</v>
      </c>
      <c r="KP84" s="2" t="s">
        <v>275</v>
      </c>
      <c r="KQ84" s="2" t="s">
        <v>229</v>
      </c>
      <c r="KR84" s="2" t="s">
        <v>229</v>
      </c>
      <c r="KS84" s="2" t="s">
        <v>241</v>
      </c>
      <c r="KT84" s="2" t="s">
        <v>229</v>
      </c>
      <c r="KU84" s="4"/>
      <c r="KV84" s="8"/>
      <c r="KW84" s="4"/>
      <c r="KX84" s="8"/>
      <c r="KY84" s="7"/>
      <c r="KZ84" s="7"/>
      <c r="LA84" s="2" t="s">
        <v>239</v>
      </c>
      <c r="LB84" s="2" t="s">
        <v>275</v>
      </c>
      <c r="LC84" s="2" t="s">
        <v>273</v>
      </c>
      <c r="LD84" s="2" t="s">
        <v>1032</v>
      </c>
      <c r="LE84" s="2" t="s">
        <v>241</v>
      </c>
      <c r="LF84" s="2" t="s">
        <v>229</v>
      </c>
      <c r="LG84" s="4"/>
      <c r="LH84" s="8"/>
      <c r="LI84" s="4"/>
      <c r="LJ84" s="8"/>
      <c r="LK84" s="7"/>
      <c r="LL84" s="7"/>
      <c r="LM84" s="2" t="s">
        <v>229</v>
      </c>
      <c r="LN84" s="2" t="s">
        <v>229</v>
      </c>
      <c r="LO84" s="2" t="s">
        <v>229</v>
      </c>
      <c r="LP84" s="2" t="s">
        <v>229</v>
      </c>
      <c r="LQ84" s="2" t="s">
        <v>229</v>
      </c>
      <c r="LR84" s="2" t="s">
        <v>229</v>
      </c>
      <c r="LS84" s="4"/>
      <c r="LT84" s="8"/>
      <c r="LU84" s="4"/>
      <c r="LV84" s="8"/>
      <c r="LW84" s="7"/>
      <c r="LX84" s="7"/>
      <c r="LY84" s="2" t="s">
        <v>239</v>
      </c>
      <c r="LZ84" s="2" t="s">
        <v>275</v>
      </c>
      <c r="MA84" s="2" t="s">
        <v>1420</v>
      </c>
      <c r="MB84" s="2" t="s">
        <v>1421</v>
      </c>
      <c r="MC84" s="2" t="s">
        <v>241</v>
      </c>
      <c r="MD84" s="2" t="s">
        <v>229</v>
      </c>
      <c r="ME84" s="4"/>
      <c r="MF84" s="8"/>
      <c r="MG84" s="4"/>
      <c r="MH84" s="8"/>
      <c r="MI84" s="7"/>
      <c r="MJ84" s="7"/>
      <c r="MK84" s="2" t="s">
        <v>266</v>
      </c>
      <c r="ML84" s="2" t="s">
        <v>275</v>
      </c>
      <c r="MM84" s="2" t="s">
        <v>229</v>
      </c>
      <c r="MN84" s="2" t="s">
        <v>229</v>
      </c>
      <c r="MO84" s="2" t="s">
        <v>241</v>
      </c>
      <c r="MP84" s="2" t="s">
        <v>229</v>
      </c>
      <c r="MQ84" s="4"/>
      <c r="MR84" s="8"/>
      <c r="MS84" s="4"/>
      <c r="MT84" s="8"/>
      <c r="MU84" s="7"/>
      <c r="MV84" s="7"/>
      <c r="MW84" s="2" t="s">
        <v>272</v>
      </c>
      <c r="MX84" s="2" t="s">
        <v>275</v>
      </c>
      <c r="MY84" s="2" t="s">
        <v>229</v>
      </c>
      <c r="MZ84" s="2" t="s">
        <v>229</v>
      </c>
      <c r="NA84" s="2" t="s">
        <v>241</v>
      </c>
      <c r="NB84" s="2" t="s">
        <v>229</v>
      </c>
      <c r="NC84" s="4"/>
      <c r="ND84" s="8"/>
      <c r="NE84" s="4"/>
      <c r="NF84" s="8"/>
      <c r="NG84" s="7"/>
      <c r="NH84" s="7"/>
      <c r="NI84" s="2" t="s">
        <v>239</v>
      </c>
      <c r="NJ84" s="2" t="s">
        <v>275</v>
      </c>
      <c r="NK84" s="2" t="s">
        <v>1422</v>
      </c>
      <c r="NL84" s="2" t="s">
        <v>1423</v>
      </c>
      <c r="NM84" s="2" t="s">
        <v>263</v>
      </c>
      <c r="NN84" s="2" t="s">
        <v>229</v>
      </c>
      <c r="NO84" s="4"/>
      <c r="NP84" s="8"/>
      <c r="NQ84" s="4"/>
      <c r="NR84" s="8"/>
      <c r="NS84" s="7"/>
      <c r="NT84" s="7"/>
      <c r="NU84" s="2" t="s">
        <v>272</v>
      </c>
      <c r="NV84" s="2" t="s">
        <v>275</v>
      </c>
      <c r="NW84" s="2" t="s">
        <v>229</v>
      </c>
      <c r="NX84" s="2" t="s">
        <v>229</v>
      </c>
      <c r="NY84" s="2" t="s">
        <v>241</v>
      </c>
      <c r="NZ84" s="2" t="s">
        <v>229</v>
      </c>
      <c r="OA84" s="4"/>
      <c r="OB84" s="8"/>
      <c r="OC84" s="4"/>
      <c r="OD84" s="8"/>
      <c r="OE84" s="7"/>
      <c r="OF84" s="7"/>
      <c r="OG84" s="2" t="s">
        <v>229</v>
      </c>
      <c r="OH84" s="2" t="s">
        <v>229</v>
      </c>
      <c r="OI84" s="2" t="s">
        <v>229</v>
      </c>
      <c r="OJ84" s="2" t="s">
        <v>229</v>
      </c>
      <c r="OK84" s="2" t="s">
        <v>229</v>
      </c>
      <c r="OL84" s="2" t="s">
        <v>229</v>
      </c>
      <c r="OM84" s="4"/>
      <c r="ON84" s="8"/>
      <c r="OO84" s="4"/>
      <c r="OP84" s="8"/>
      <c r="OQ84" s="7"/>
      <c r="OR84" s="7"/>
      <c r="OS84" s="2" t="s">
        <v>229</v>
      </c>
      <c r="OT84" s="2" t="s">
        <v>229</v>
      </c>
      <c r="OU84" s="2" t="s">
        <v>229</v>
      </c>
      <c r="OV84" s="2" t="s">
        <v>229</v>
      </c>
      <c r="OW84" s="2" t="s">
        <v>229</v>
      </c>
      <c r="OX84" s="2" t="s">
        <v>229</v>
      </c>
      <c r="OY84" s="4"/>
      <c r="OZ84" s="8"/>
      <c r="PA84" s="4"/>
      <c r="PB84" s="8"/>
      <c r="PC84" s="7"/>
      <c r="PD84" s="7"/>
      <c r="PE84" s="2" t="s">
        <v>229</v>
      </c>
      <c r="PF84" s="2" t="s">
        <v>229</v>
      </c>
      <c r="PG84" s="2" t="s">
        <v>229</v>
      </c>
      <c r="PH84" s="2" t="s">
        <v>229</v>
      </c>
      <c r="PI84" s="2" t="s">
        <v>229</v>
      </c>
      <c r="PJ84" s="2" t="s">
        <v>229</v>
      </c>
      <c r="PK84" s="4"/>
      <c r="PL84" s="8"/>
      <c r="PM84" s="4"/>
      <c r="PN84" s="8"/>
      <c r="PO84" s="7"/>
      <c r="PP84" s="7"/>
      <c r="PQ84" s="2" t="s">
        <v>266</v>
      </c>
      <c r="PR84" s="2" t="s">
        <v>275</v>
      </c>
      <c r="PS84" s="2" t="s">
        <v>229</v>
      </c>
      <c r="PT84" s="2" t="s">
        <v>229</v>
      </c>
      <c r="PU84" s="2" t="s">
        <v>241</v>
      </c>
      <c r="PV84" s="2" t="s">
        <v>229</v>
      </c>
      <c r="PW84" s="4"/>
      <c r="PX84" s="8"/>
      <c r="PY84" s="4"/>
      <c r="PZ84" s="8"/>
      <c r="QA84" s="7"/>
      <c r="QB84" s="7"/>
      <c r="QC84" s="2" t="s">
        <v>281</v>
      </c>
      <c r="QD84" s="2" t="s">
        <v>275</v>
      </c>
      <c r="QE84" s="2" t="s">
        <v>229</v>
      </c>
      <c r="QF84" s="2" t="s">
        <v>229</v>
      </c>
      <c r="QG84" s="2" t="s">
        <v>241</v>
      </c>
      <c r="QH84" s="2" t="s">
        <v>229</v>
      </c>
      <c r="QI84" s="4"/>
      <c r="QJ84" s="8"/>
      <c r="QK84" s="4"/>
      <c r="QL84" s="8"/>
      <c r="QM84" s="7"/>
      <c r="QN84" s="7"/>
      <c r="QO84" s="2" t="s">
        <v>229</v>
      </c>
      <c r="QP84" s="2" t="s">
        <v>229</v>
      </c>
      <c r="QQ84" s="2" t="s">
        <v>229</v>
      </c>
      <c r="QR84" s="2" t="s">
        <v>229</v>
      </c>
      <c r="QS84" s="2" t="s">
        <v>229</v>
      </c>
      <c r="QT84" s="2" t="s">
        <v>229</v>
      </c>
      <c r="QU84" s="4"/>
      <c r="QV84" s="8"/>
      <c r="QW84" s="4"/>
      <c r="QX84" s="8"/>
      <c r="QY84" s="7"/>
      <c r="QZ84" s="7"/>
      <c r="RA84" s="2" t="s">
        <v>272</v>
      </c>
      <c r="RB84" s="2" t="s">
        <v>275</v>
      </c>
      <c r="RC84" s="2" t="s">
        <v>229</v>
      </c>
      <c r="RD84" s="2" t="s">
        <v>229</v>
      </c>
      <c r="RE84" s="2" t="s">
        <v>241</v>
      </c>
      <c r="RF84" s="2" t="s">
        <v>229</v>
      </c>
      <c r="RG84" s="4"/>
      <c r="RH84" s="8"/>
      <c r="RI84" s="4"/>
      <c r="RJ84" s="8"/>
      <c r="RK84" s="7"/>
      <c r="RL84" s="7"/>
      <c r="RM84" s="2" t="s">
        <v>229</v>
      </c>
      <c r="RN84" s="2" t="s">
        <v>229</v>
      </c>
      <c r="RO84" s="2" t="s">
        <v>229</v>
      </c>
      <c r="RP84" s="2" t="s">
        <v>229</v>
      </c>
      <c r="RQ84" s="2" t="s">
        <v>229</v>
      </c>
      <c r="RR84" s="2" t="s">
        <v>229</v>
      </c>
      <c r="RS84" s="4"/>
      <c r="RT84" s="8"/>
      <c r="RU84" s="4"/>
      <c r="RV84" s="8"/>
      <c r="RW84" s="7"/>
      <c r="RX84" s="7"/>
      <c r="RY84" s="2" t="s">
        <v>239</v>
      </c>
      <c r="RZ84" s="2" t="s">
        <v>275</v>
      </c>
      <c r="SA84" s="2" t="s">
        <v>282</v>
      </c>
      <c r="SB84" s="2" t="s">
        <v>229</v>
      </c>
      <c r="SC84" s="2" t="s">
        <v>241</v>
      </c>
      <c r="SD84" s="2" t="s">
        <v>229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</row>
    <row r="85">
      <c r="A85" s="2" t="s">
        <v>1424</v>
      </c>
      <c r="B85" s="2" t="s">
        <v>216</v>
      </c>
      <c r="C85" s="2" t="s">
        <v>217</v>
      </c>
      <c r="D85" s="2" t="s">
        <v>218</v>
      </c>
      <c r="E85" s="2" t="s">
        <v>219</v>
      </c>
      <c r="F85" s="2" t="s">
        <v>1337</v>
      </c>
      <c r="G85" s="2" t="s">
        <v>1338</v>
      </c>
      <c r="H85" s="2" t="s">
        <v>1339</v>
      </c>
      <c r="I85" s="2" t="s">
        <v>1340</v>
      </c>
      <c r="J85" s="2" t="s">
        <v>285</v>
      </c>
      <c r="K85" s="2" t="s">
        <v>1413</v>
      </c>
      <c r="L85" s="3">
        <v>41.4</v>
      </c>
      <c r="M85" s="3">
        <v>43.47</v>
      </c>
      <c r="N85" s="3">
        <v>89.99</v>
      </c>
      <c r="O85" s="2" t="s">
        <v>963</v>
      </c>
      <c r="P85" s="2" t="s">
        <v>964</v>
      </c>
      <c r="Q85" s="2" t="s">
        <v>228</v>
      </c>
      <c r="R85" s="2" t="s">
        <v>229</v>
      </c>
      <c r="S85" s="2" t="s">
        <v>1414</v>
      </c>
      <c r="T85" s="2" t="s">
        <v>684</v>
      </c>
      <c r="U85" s="2" t="s">
        <v>733</v>
      </c>
      <c r="V85" s="2" t="s">
        <v>685</v>
      </c>
      <c r="W85" s="2" t="s">
        <v>234</v>
      </c>
      <c r="X85" s="2" t="s">
        <v>686</v>
      </c>
      <c r="Y85" s="2" t="s">
        <v>1415</v>
      </c>
      <c r="Z85" s="4"/>
      <c r="AA85" s="4">
        <f>=ROUNDDOWN({0},0)</f>
      </c>
      <c r="AB85" s="5">
        <v>2.2</v>
      </c>
      <c r="AC85" s="2" t="s">
        <v>229</v>
      </c>
      <c r="AD85" s="4"/>
      <c r="AE85" s="4"/>
      <c r="AF85" s="6">
        <v>66</v>
      </c>
      <c r="AG85" s="6"/>
      <c r="AH85" s="7">
        <v>0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>
        <v>13</v>
      </c>
      <c r="AS85" s="8">
        <v>407.13</v>
      </c>
      <c r="AT85" s="7">
        <v>-1</v>
      </c>
      <c r="AU85" s="7">
        <v>-1</v>
      </c>
      <c r="AV85" s="4" t="s">
        <v>229</v>
      </c>
      <c r="AW85" s="8" t="s">
        <v>229</v>
      </c>
      <c r="AX85" s="4" t="s">
        <v>229</v>
      </c>
      <c r="AY85" s="8" t="s">
        <v>229</v>
      </c>
      <c r="AZ85" s="7" t="s">
        <v>229</v>
      </c>
      <c r="BA85" s="7" t="s">
        <v>229</v>
      </c>
      <c r="BB85" s="7"/>
      <c r="BC85" s="4" t="s">
        <v>229</v>
      </c>
      <c r="BD85" s="8" t="s">
        <v>229</v>
      </c>
      <c r="BE85" s="4" t="s">
        <v>229</v>
      </c>
      <c r="BF85" s="8" t="s">
        <v>229</v>
      </c>
      <c r="BG85" s="7" t="s">
        <v>229</v>
      </c>
      <c r="BH85" s="7" t="s">
        <v>229</v>
      </c>
      <c r="BI85" s="7" t="s">
        <v>229</v>
      </c>
      <c r="BJ85" s="4"/>
      <c r="BK85" s="8"/>
      <c r="BL85" s="2" t="s">
        <v>1425</v>
      </c>
      <c r="BM85" s="7"/>
      <c r="BN85" s="7"/>
      <c r="BO85" s="4"/>
      <c r="BP85" s="8"/>
      <c r="BQ85" s="4">
        <v>1</v>
      </c>
      <c r="BR85" s="8">
        <v>48.13</v>
      </c>
      <c r="BS85" s="7">
        <v>-1</v>
      </c>
      <c r="BT85" s="7">
        <v>-1</v>
      </c>
      <c r="BU85" s="2" t="s">
        <v>239</v>
      </c>
      <c r="BV85" s="2" t="s">
        <v>275</v>
      </c>
      <c r="BW85" s="2" t="s">
        <v>229</v>
      </c>
      <c r="BX85" s="2" t="s">
        <v>918</v>
      </c>
      <c r="BY85" s="2" t="s">
        <v>241</v>
      </c>
      <c r="BZ85" s="2" t="s">
        <v>229</v>
      </c>
      <c r="CA85" s="4"/>
      <c r="CB85" s="8"/>
      <c r="CC85" s="4">
        <v>1</v>
      </c>
      <c r="CD85" s="8">
        <v>46.36</v>
      </c>
      <c r="CE85" s="7">
        <v>-1</v>
      </c>
      <c r="CF85" s="7">
        <v>-1</v>
      </c>
      <c r="CG85" s="2" t="s">
        <v>239</v>
      </c>
      <c r="CH85" s="2" t="s">
        <v>275</v>
      </c>
      <c r="CI85" s="2" t="s">
        <v>1255</v>
      </c>
      <c r="CJ85" s="2" t="s">
        <v>741</v>
      </c>
      <c r="CK85" s="2" t="s">
        <v>241</v>
      </c>
      <c r="CL85" s="2" t="s">
        <v>229</v>
      </c>
      <c r="CM85" s="4"/>
      <c r="CN85" s="8"/>
      <c r="CO85" s="4"/>
      <c r="CP85" s="8"/>
      <c r="CQ85" s="7"/>
      <c r="CR85" s="7"/>
      <c r="CS85" s="2" t="s">
        <v>239</v>
      </c>
      <c r="CT85" s="2" t="s">
        <v>275</v>
      </c>
      <c r="CU85" s="2" t="s">
        <v>1415</v>
      </c>
      <c r="CV85" s="2" t="s">
        <v>1392</v>
      </c>
      <c r="CW85" s="2" t="s">
        <v>241</v>
      </c>
      <c r="CX85" s="2" t="s">
        <v>229</v>
      </c>
      <c r="CY85" s="4"/>
      <c r="CZ85" s="8"/>
      <c r="DA85" s="4">
        <v>1</v>
      </c>
      <c r="DB85" s="8">
        <v>26.18</v>
      </c>
      <c r="DC85" s="7">
        <v>-1</v>
      </c>
      <c r="DD85" s="7">
        <v>-1</v>
      </c>
      <c r="DE85" s="2" t="s">
        <v>239</v>
      </c>
      <c r="DF85" s="2" t="s">
        <v>275</v>
      </c>
      <c r="DG85" s="2" t="s">
        <v>897</v>
      </c>
      <c r="DH85" s="2" t="s">
        <v>1255</v>
      </c>
      <c r="DI85" s="2" t="s">
        <v>263</v>
      </c>
      <c r="DJ85" s="2" t="s">
        <v>229</v>
      </c>
      <c r="DK85" s="4"/>
      <c r="DL85" s="8"/>
      <c r="DM85" s="4">
        <v>1</v>
      </c>
      <c r="DN85" s="8">
        <v>43.46</v>
      </c>
      <c r="DO85" s="7">
        <v>-1</v>
      </c>
      <c r="DP85" s="7">
        <v>-1</v>
      </c>
      <c r="DQ85" s="2" t="s">
        <v>239</v>
      </c>
      <c r="DR85" s="2" t="s">
        <v>275</v>
      </c>
      <c r="DS85" s="2" t="s">
        <v>912</v>
      </c>
      <c r="DT85" s="2" t="s">
        <v>1030</v>
      </c>
      <c r="DU85" s="2" t="s">
        <v>241</v>
      </c>
      <c r="DV85" s="2" t="s">
        <v>229</v>
      </c>
      <c r="DW85" s="4"/>
      <c r="DX85" s="8"/>
      <c r="DY85" s="4">
        <v>9</v>
      </c>
      <c r="DZ85" s="8">
        <v>243</v>
      </c>
      <c r="EA85" s="7">
        <v>-1</v>
      </c>
      <c r="EB85" s="7">
        <v>-1</v>
      </c>
      <c r="EC85" s="2" t="s">
        <v>239</v>
      </c>
      <c r="ED85" s="2" t="s">
        <v>275</v>
      </c>
      <c r="EE85" s="2" t="s">
        <v>249</v>
      </c>
      <c r="EF85" s="2" t="s">
        <v>1426</v>
      </c>
      <c r="EG85" s="2" t="s">
        <v>263</v>
      </c>
      <c r="EH85" s="2" t="s">
        <v>229</v>
      </c>
      <c r="EI85" s="4"/>
      <c r="EJ85" s="8"/>
      <c r="EK85" s="4"/>
      <c r="EL85" s="8"/>
      <c r="EM85" s="7"/>
      <c r="EN85" s="7"/>
      <c r="EO85" s="2" t="s">
        <v>239</v>
      </c>
      <c r="EP85" s="2" t="s">
        <v>275</v>
      </c>
      <c r="EQ85" s="2" t="s">
        <v>1392</v>
      </c>
      <c r="ER85" s="2" t="s">
        <v>728</v>
      </c>
      <c r="ES85" s="2" t="s">
        <v>241</v>
      </c>
      <c r="ET85" s="2" t="s">
        <v>229</v>
      </c>
      <c r="EU85" s="4"/>
      <c r="EV85" s="8"/>
      <c r="EW85" s="4"/>
      <c r="EX85" s="8"/>
      <c r="EY85" s="7"/>
      <c r="EZ85" s="7"/>
      <c r="FA85" s="2" t="s">
        <v>239</v>
      </c>
      <c r="FB85" s="2" t="s">
        <v>275</v>
      </c>
      <c r="FC85" s="2" t="s">
        <v>886</v>
      </c>
      <c r="FD85" s="2" t="s">
        <v>1416</v>
      </c>
      <c r="FE85" s="2" t="s">
        <v>241</v>
      </c>
      <c r="FF85" s="2" t="s">
        <v>229</v>
      </c>
      <c r="FG85" s="4"/>
      <c r="FH85" s="8"/>
      <c r="FI85" s="4"/>
      <c r="FJ85" s="8"/>
      <c r="FK85" s="7"/>
      <c r="FL85" s="7"/>
      <c r="FM85" s="2" t="s">
        <v>239</v>
      </c>
      <c r="FN85" s="2" t="s">
        <v>275</v>
      </c>
      <c r="FO85" s="2" t="s">
        <v>1417</v>
      </c>
      <c r="FP85" s="2" t="s">
        <v>1422</v>
      </c>
      <c r="FQ85" s="2" t="s">
        <v>241</v>
      </c>
      <c r="FR85" s="2" t="s">
        <v>229</v>
      </c>
      <c r="FS85" s="4"/>
      <c r="FT85" s="8"/>
      <c r="FU85" s="4"/>
      <c r="FV85" s="8"/>
      <c r="FW85" s="7"/>
      <c r="FX85" s="7"/>
      <c r="FY85" s="2" t="s">
        <v>229</v>
      </c>
      <c r="FZ85" s="2" t="s">
        <v>229</v>
      </c>
      <c r="GA85" s="2" t="s">
        <v>229</v>
      </c>
      <c r="GB85" s="2" t="s">
        <v>229</v>
      </c>
      <c r="GC85" s="2" t="s">
        <v>229</v>
      </c>
      <c r="GD85" s="2" t="s">
        <v>229</v>
      </c>
      <c r="GE85" s="4"/>
      <c r="GF85" s="8"/>
      <c r="GG85" s="4"/>
      <c r="GH85" s="8"/>
      <c r="GI85" s="7"/>
      <c r="GJ85" s="7"/>
      <c r="GK85" s="2" t="s">
        <v>239</v>
      </c>
      <c r="GL85" s="2" t="s">
        <v>275</v>
      </c>
      <c r="GM85" s="2" t="s">
        <v>830</v>
      </c>
      <c r="GN85" s="2" t="s">
        <v>422</v>
      </c>
      <c r="GO85" s="2" t="s">
        <v>241</v>
      </c>
      <c r="GP85" s="2" t="s">
        <v>229</v>
      </c>
      <c r="GQ85" s="4"/>
      <c r="GR85" s="8"/>
      <c r="GS85" s="4"/>
      <c r="GT85" s="8"/>
      <c r="GU85" s="7"/>
      <c r="GV85" s="7"/>
      <c r="GW85" s="2" t="s">
        <v>239</v>
      </c>
      <c r="GX85" s="2" t="s">
        <v>275</v>
      </c>
      <c r="GY85" s="2" t="s">
        <v>258</v>
      </c>
      <c r="GZ85" s="2" t="s">
        <v>559</v>
      </c>
      <c r="HA85" s="2" t="s">
        <v>241</v>
      </c>
      <c r="HB85" s="2" t="s">
        <v>229</v>
      </c>
      <c r="HC85" s="4"/>
      <c r="HD85" s="8"/>
      <c r="HE85" s="4"/>
      <c r="HF85" s="8"/>
      <c r="HG85" s="7"/>
      <c r="HH85" s="7"/>
      <c r="HI85" s="2" t="s">
        <v>239</v>
      </c>
      <c r="HJ85" s="2" t="s">
        <v>275</v>
      </c>
      <c r="HK85" s="2" t="s">
        <v>1013</v>
      </c>
      <c r="HL85" s="2" t="s">
        <v>1427</v>
      </c>
      <c r="HM85" s="2" t="s">
        <v>241</v>
      </c>
      <c r="HN85" s="2" t="s">
        <v>229</v>
      </c>
      <c r="HO85" s="4"/>
      <c r="HP85" s="8"/>
      <c r="HQ85" s="4"/>
      <c r="HR85" s="8"/>
      <c r="HS85" s="7"/>
      <c r="HT85" s="7"/>
      <c r="HU85" s="2" t="s">
        <v>267</v>
      </c>
      <c r="HV85" s="2" t="s">
        <v>275</v>
      </c>
      <c r="HW85" s="2" t="s">
        <v>229</v>
      </c>
      <c r="HX85" s="2" t="s">
        <v>229</v>
      </c>
      <c r="HY85" s="2" t="s">
        <v>241</v>
      </c>
      <c r="HZ85" s="2" t="s">
        <v>229</v>
      </c>
      <c r="IA85" s="4"/>
      <c r="IB85" s="8"/>
      <c r="IC85" s="4"/>
      <c r="ID85" s="8"/>
      <c r="IE85" s="7"/>
      <c r="IF85" s="7"/>
      <c r="IG85" s="2" t="s">
        <v>266</v>
      </c>
      <c r="IH85" s="2" t="s">
        <v>275</v>
      </c>
      <c r="II85" s="2" t="s">
        <v>229</v>
      </c>
      <c r="IJ85" s="2" t="s">
        <v>229</v>
      </c>
      <c r="IK85" s="2" t="s">
        <v>241</v>
      </c>
      <c r="IL85" s="2" t="s">
        <v>229</v>
      </c>
      <c r="IM85" s="4"/>
      <c r="IN85" s="8"/>
      <c r="IO85" s="4"/>
      <c r="IP85" s="8"/>
      <c r="IQ85" s="7"/>
      <c r="IR85" s="7"/>
      <c r="IS85" s="2" t="s">
        <v>272</v>
      </c>
      <c r="IT85" s="2" t="s">
        <v>275</v>
      </c>
      <c r="IU85" s="2" t="s">
        <v>229</v>
      </c>
      <c r="IV85" s="2" t="s">
        <v>229</v>
      </c>
      <c r="IW85" s="2" t="s">
        <v>241</v>
      </c>
      <c r="IX85" s="2" t="s">
        <v>229</v>
      </c>
      <c r="IY85" s="4"/>
      <c r="IZ85" s="8"/>
      <c r="JA85" s="4"/>
      <c r="JB85" s="8"/>
      <c r="JC85" s="7"/>
      <c r="JD85" s="7"/>
      <c r="JE85" s="2" t="s">
        <v>239</v>
      </c>
      <c r="JF85" s="2" t="s">
        <v>275</v>
      </c>
      <c r="JG85" s="2" t="s">
        <v>268</v>
      </c>
      <c r="JH85" s="2" t="s">
        <v>1428</v>
      </c>
      <c r="JI85" s="2" t="s">
        <v>241</v>
      </c>
      <c r="JJ85" s="2" t="s">
        <v>229</v>
      </c>
      <c r="JK85" s="4"/>
      <c r="JL85" s="8"/>
      <c r="JM85" s="4"/>
      <c r="JN85" s="8"/>
      <c r="JO85" s="7"/>
      <c r="JP85" s="7"/>
      <c r="JQ85" s="2" t="s">
        <v>239</v>
      </c>
      <c r="JR85" s="2" t="s">
        <v>275</v>
      </c>
      <c r="JS85" s="2" t="s">
        <v>1083</v>
      </c>
      <c r="JT85" s="2" t="s">
        <v>1429</v>
      </c>
      <c r="JU85" s="2" t="s">
        <v>241</v>
      </c>
      <c r="JV85" s="2" t="s">
        <v>229</v>
      </c>
      <c r="JW85" s="4"/>
      <c r="JX85" s="8"/>
      <c r="JY85" s="4"/>
      <c r="JZ85" s="8"/>
      <c r="KA85" s="7"/>
      <c r="KB85" s="7"/>
      <c r="KC85" s="2" t="s">
        <v>272</v>
      </c>
      <c r="KD85" s="2" t="s">
        <v>275</v>
      </c>
      <c r="KE85" s="2" t="s">
        <v>229</v>
      </c>
      <c r="KF85" s="2" t="s">
        <v>229</v>
      </c>
      <c r="KG85" s="2" t="s">
        <v>241</v>
      </c>
      <c r="KH85" s="2" t="s">
        <v>229</v>
      </c>
      <c r="KI85" s="4"/>
      <c r="KJ85" s="8"/>
      <c r="KK85" s="4"/>
      <c r="KL85" s="8"/>
      <c r="KM85" s="7"/>
      <c r="KN85" s="7"/>
      <c r="KO85" s="2" t="s">
        <v>272</v>
      </c>
      <c r="KP85" s="2" t="s">
        <v>275</v>
      </c>
      <c r="KQ85" s="2" t="s">
        <v>229</v>
      </c>
      <c r="KR85" s="2" t="s">
        <v>229</v>
      </c>
      <c r="KS85" s="2" t="s">
        <v>241</v>
      </c>
      <c r="KT85" s="2" t="s">
        <v>229</v>
      </c>
      <c r="KU85" s="4"/>
      <c r="KV85" s="8"/>
      <c r="KW85" s="4"/>
      <c r="KX85" s="8"/>
      <c r="KY85" s="7"/>
      <c r="KZ85" s="7"/>
      <c r="LA85" s="2" t="s">
        <v>239</v>
      </c>
      <c r="LB85" s="2" t="s">
        <v>275</v>
      </c>
      <c r="LC85" s="2" t="s">
        <v>273</v>
      </c>
      <c r="LD85" s="2" t="s">
        <v>1373</v>
      </c>
      <c r="LE85" s="2" t="s">
        <v>241</v>
      </c>
      <c r="LF85" s="2" t="s">
        <v>229</v>
      </c>
      <c r="LG85" s="4"/>
      <c r="LH85" s="8"/>
      <c r="LI85" s="4"/>
      <c r="LJ85" s="8"/>
      <c r="LK85" s="7"/>
      <c r="LL85" s="7"/>
      <c r="LM85" s="2" t="s">
        <v>229</v>
      </c>
      <c r="LN85" s="2" t="s">
        <v>229</v>
      </c>
      <c r="LO85" s="2" t="s">
        <v>229</v>
      </c>
      <c r="LP85" s="2" t="s">
        <v>229</v>
      </c>
      <c r="LQ85" s="2" t="s">
        <v>229</v>
      </c>
      <c r="LR85" s="2" t="s">
        <v>229</v>
      </c>
      <c r="LS85" s="4"/>
      <c r="LT85" s="8"/>
      <c r="LU85" s="4"/>
      <c r="LV85" s="8"/>
      <c r="LW85" s="7"/>
      <c r="LX85" s="7"/>
      <c r="LY85" s="2" t="s">
        <v>239</v>
      </c>
      <c r="LZ85" s="2" t="s">
        <v>275</v>
      </c>
      <c r="MA85" s="2" t="s">
        <v>439</v>
      </c>
      <c r="MB85" s="2" t="s">
        <v>991</v>
      </c>
      <c r="MC85" s="2" t="s">
        <v>241</v>
      </c>
      <c r="MD85" s="2" t="s">
        <v>229</v>
      </c>
      <c r="ME85" s="4"/>
      <c r="MF85" s="8"/>
      <c r="MG85" s="4"/>
      <c r="MH85" s="8"/>
      <c r="MI85" s="7"/>
      <c r="MJ85" s="7"/>
      <c r="MK85" s="2" t="s">
        <v>266</v>
      </c>
      <c r="ML85" s="2" t="s">
        <v>275</v>
      </c>
      <c r="MM85" s="2" t="s">
        <v>229</v>
      </c>
      <c r="MN85" s="2" t="s">
        <v>229</v>
      </c>
      <c r="MO85" s="2" t="s">
        <v>241</v>
      </c>
      <c r="MP85" s="2" t="s">
        <v>229</v>
      </c>
      <c r="MQ85" s="4"/>
      <c r="MR85" s="8"/>
      <c r="MS85" s="4"/>
      <c r="MT85" s="8"/>
      <c r="MU85" s="7"/>
      <c r="MV85" s="7"/>
      <c r="MW85" s="2" t="s">
        <v>272</v>
      </c>
      <c r="MX85" s="2" t="s">
        <v>275</v>
      </c>
      <c r="MY85" s="2" t="s">
        <v>229</v>
      </c>
      <c r="MZ85" s="2" t="s">
        <v>229</v>
      </c>
      <c r="NA85" s="2" t="s">
        <v>241</v>
      </c>
      <c r="NB85" s="2" t="s">
        <v>229</v>
      </c>
      <c r="NC85" s="4"/>
      <c r="ND85" s="8"/>
      <c r="NE85" s="4"/>
      <c r="NF85" s="8"/>
      <c r="NG85" s="7"/>
      <c r="NH85" s="7"/>
      <c r="NI85" s="2" t="s">
        <v>239</v>
      </c>
      <c r="NJ85" s="2" t="s">
        <v>275</v>
      </c>
      <c r="NK85" s="2" t="s">
        <v>1422</v>
      </c>
      <c r="NL85" s="2" t="s">
        <v>790</v>
      </c>
      <c r="NM85" s="2" t="s">
        <v>263</v>
      </c>
      <c r="NN85" s="2" t="s">
        <v>229</v>
      </c>
      <c r="NO85" s="4"/>
      <c r="NP85" s="8"/>
      <c r="NQ85" s="4"/>
      <c r="NR85" s="8"/>
      <c r="NS85" s="7"/>
      <c r="NT85" s="7"/>
      <c r="NU85" s="2" t="s">
        <v>272</v>
      </c>
      <c r="NV85" s="2" t="s">
        <v>275</v>
      </c>
      <c r="NW85" s="2" t="s">
        <v>229</v>
      </c>
      <c r="NX85" s="2" t="s">
        <v>229</v>
      </c>
      <c r="NY85" s="2" t="s">
        <v>241</v>
      </c>
      <c r="NZ85" s="2" t="s">
        <v>229</v>
      </c>
      <c r="OA85" s="4"/>
      <c r="OB85" s="8"/>
      <c r="OC85" s="4"/>
      <c r="OD85" s="8"/>
      <c r="OE85" s="7"/>
      <c r="OF85" s="7"/>
      <c r="OG85" s="2" t="s">
        <v>229</v>
      </c>
      <c r="OH85" s="2" t="s">
        <v>229</v>
      </c>
      <c r="OI85" s="2" t="s">
        <v>229</v>
      </c>
      <c r="OJ85" s="2" t="s">
        <v>229</v>
      </c>
      <c r="OK85" s="2" t="s">
        <v>229</v>
      </c>
      <c r="OL85" s="2" t="s">
        <v>229</v>
      </c>
      <c r="OM85" s="4"/>
      <c r="ON85" s="8"/>
      <c r="OO85" s="4"/>
      <c r="OP85" s="8"/>
      <c r="OQ85" s="7"/>
      <c r="OR85" s="7"/>
      <c r="OS85" s="2" t="s">
        <v>229</v>
      </c>
      <c r="OT85" s="2" t="s">
        <v>229</v>
      </c>
      <c r="OU85" s="2" t="s">
        <v>229</v>
      </c>
      <c r="OV85" s="2" t="s">
        <v>229</v>
      </c>
      <c r="OW85" s="2" t="s">
        <v>229</v>
      </c>
      <c r="OX85" s="2" t="s">
        <v>229</v>
      </c>
      <c r="OY85" s="4"/>
      <c r="OZ85" s="8"/>
      <c r="PA85" s="4"/>
      <c r="PB85" s="8"/>
      <c r="PC85" s="7"/>
      <c r="PD85" s="7"/>
      <c r="PE85" s="2" t="s">
        <v>229</v>
      </c>
      <c r="PF85" s="2" t="s">
        <v>229</v>
      </c>
      <c r="PG85" s="2" t="s">
        <v>229</v>
      </c>
      <c r="PH85" s="2" t="s">
        <v>229</v>
      </c>
      <c r="PI85" s="2" t="s">
        <v>229</v>
      </c>
      <c r="PJ85" s="2" t="s">
        <v>229</v>
      </c>
      <c r="PK85" s="4"/>
      <c r="PL85" s="8"/>
      <c r="PM85" s="4"/>
      <c r="PN85" s="8"/>
      <c r="PO85" s="7"/>
      <c r="PP85" s="7"/>
      <c r="PQ85" s="2" t="s">
        <v>266</v>
      </c>
      <c r="PR85" s="2" t="s">
        <v>275</v>
      </c>
      <c r="PS85" s="2" t="s">
        <v>229</v>
      </c>
      <c r="PT85" s="2" t="s">
        <v>229</v>
      </c>
      <c r="PU85" s="2" t="s">
        <v>241</v>
      </c>
      <c r="PV85" s="2" t="s">
        <v>229</v>
      </c>
      <c r="PW85" s="4"/>
      <c r="PX85" s="8"/>
      <c r="PY85" s="4"/>
      <c r="PZ85" s="8"/>
      <c r="QA85" s="7"/>
      <c r="QB85" s="7"/>
      <c r="QC85" s="2" t="s">
        <v>281</v>
      </c>
      <c r="QD85" s="2" t="s">
        <v>275</v>
      </c>
      <c r="QE85" s="2" t="s">
        <v>229</v>
      </c>
      <c r="QF85" s="2" t="s">
        <v>229</v>
      </c>
      <c r="QG85" s="2" t="s">
        <v>241</v>
      </c>
      <c r="QH85" s="2" t="s">
        <v>229</v>
      </c>
      <c r="QI85" s="4"/>
      <c r="QJ85" s="8"/>
      <c r="QK85" s="4"/>
      <c r="QL85" s="8"/>
      <c r="QM85" s="7"/>
      <c r="QN85" s="7"/>
      <c r="QO85" s="2" t="s">
        <v>229</v>
      </c>
      <c r="QP85" s="2" t="s">
        <v>229</v>
      </c>
      <c r="QQ85" s="2" t="s">
        <v>229</v>
      </c>
      <c r="QR85" s="2" t="s">
        <v>229</v>
      </c>
      <c r="QS85" s="2" t="s">
        <v>229</v>
      </c>
      <c r="QT85" s="2" t="s">
        <v>229</v>
      </c>
      <c r="QU85" s="4"/>
      <c r="QV85" s="8"/>
      <c r="QW85" s="4"/>
      <c r="QX85" s="8"/>
      <c r="QY85" s="7"/>
      <c r="QZ85" s="7"/>
      <c r="RA85" s="2" t="s">
        <v>272</v>
      </c>
      <c r="RB85" s="2" t="s">
        <v>275</v>
      </c>
      <c r="RC85" s="2" t="s">
        <v>229</v>
      </c>
      <c r="RD85" s="2" t="s">
        <v>229</v>
      </c>
      <c r="RE85" s="2" t="s">
        <v>241</v>
      </c>
      <c r="RF85" s="2" t="s">
        <v>229</v>
      </c>
      <c r="RG85" s="4"/>
      <c r="RH85" s="8"/>
      <c r="RI85" s="4"/>
      <c r="RJ85" s="8"/>
      <c r="RK85" s="7"/>
      <c r="RL85" s="7"/>
      <c r="RM85" s="2" t="s">
        <v>229</v>
      </c>
      <c r="RN85" s="2" t="s">
        <v>229</v>
      </c>
      <c r="RO85" s="2" t="s">
        <v>229</v>
      </c>
      <c r="RP85" s="2" t="s">
        <v>229</v>
      </c>
      <c r="RQ85" s="2" t="s">
        <v>229</v>
      </c>
      <c r="RR85" s="2" t="s">
        <v>229</v>
      </c>
      <c r="RS85" s="4"/>
      <c r="RT85" s="8"/>
      <c r="RU85" s="4"/>
      <c r="RV85" s="8"/>
      <c r="RW85" s="7"/>
      <c r="RX85" s="7"/>
      <c r="RY85" s="2" t="s">
        <v>239</v>
      </c>
      <c r="RZ85" s="2" t="s">
        <v>275</v>
      </c>
      <c r="SA85" s="2" t="s">
        <v>282</v>
      </c>
      <c r="SB85" s="2" t="s">
        <v>803</v>
      </c>
      <c r="SC85" s="2" t="s">
        <v>241</v>
      </c>
      <c r="SD85" s="2" t="s">
        <v>229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</row>
    <row r="86">
      <c r="A86" s="2" t="s">
        <v>1430</v>
      </c>
      <c r="B86" s="2" t="s">
        <v>216</v>
      </c>
      <c r="C86" s="2" t="s">
        <v>217</v>
      </c>
      <c r="D86" s="2" t="s">
        <v>218</v>
      </c>
      <c r="E86" s="2" t="s">
        <v>219</v>
      </c>
      <c r="F86" s="2" t="s">
        <v>1431</v>
      </c>
      <c r="G86" s="2" t="s">
        <v>1432</v>
      </c>
      <c r="H86" s="2" t="s">
        <v>1433</v>
      </c>
      <c r="I86" s="2" t="s">
        <v>1434</v>
      </c>
      <c r="J86" s="2" t="s">
        <v>224</v>
      </c>
      <c r="K86" s="2" t="s">
        <v>481</v>
      </c>
      <c r="L86" s="3">
        <v>32.2</v>
      </c>
      <c r="M86" s="3">
        <v>33.81</v>
      </c>
      <c r="N86" s="3">
        <v>69.99</v>
      </c>
      <c r="O86" s="2" t="s">
        <v>226</v>
      </c>
      <c r="P86" s="2" t="s">
        <v>618</v>
      </c>
      <c r="Q86" s="2" t="s">
        <v>228</v>
      </c>
      <c r="R86" s="2" t="s">
        <v>229</v>
      </c>
      <c r="S86" s="2" t="s">
        <v>1435</v>
      </c>
      <c r="T86" s="2" t="s">
        <v>684</v>
      </c>
      <c r="U86" s="2" t="s">
        <v>286</v>
      </c>
      <c r="V86" s="2" t="s">
        <v>1436</v>
      </c>
      <c r="W86" s="2" t="s">
        <v>1437</v>
      </c>
      <c r="X86" s="2" t="s">
        <v>1251</v>
      </c>
      <c r="Y86" s="2" t="s">
        <v>1144</v>
      </c>
      <c r="Z86" s="4">
        <v>228</v>
      </c>
      <c r="AA86" s="4">
        <f>=ROUNDDOWN(26.5116279069767,0)</f>
      </c>
      <c r="AB86" s="5">
        <v>8.6</v>
      </c>
      <c r="AC86" s="2" t="s">
        <v>1438</v>
      </c>
      <c r="AD86" s="4">
        <v>140</v>
      </c>
      <c r="AE86" s="4">
        <v>560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>
        <v>12</v>
      </c>
      <c r="AQ86" s="8">
        <v>401.38</v>
      </c>
      <c r="AR86" s="4">
        <v>1</v>
      </c>
      <c r="AS86" s="8">
        <v>33.81</v>
      </c>
      <c r="AT86" s="7">
        <v>11</v>
      </c>
      <c r="AU86" s="7">
        <v>10.8716</v>
      </c>
      <c r="AV86" s="4">
        <v>27</v>
      </c>
      <c r="AW86" s="8">
        <v>995.09</v>
      </c>
      <c r="AX86" s="4">
        <v>8</v>
      </c>
      <c r="AY86" s="8">
        <v>309.44</v>
      </c>
      <c r="AZ86" s="7">
        <v>2.375</v>
      </c>
      <c r="BA86" s="7">
        <v>2.2158</v>
      </c>
      <c r="BB86" s="7">
        <v>0.4034</v>
      </c>
      <c r="BC86" s="4">
        <v>27</v>
      </c>
      <c r="BD86" s="8">
        <v>995.09</v>
      </c>
      <c r="BE86" s="4">
        <v>8</v>
      </c>
      <c r="BF86" s="8">
        <v>309.44</v>
      </c>
      <c r="BG86" s="7">
        <v>2.375</v>
      </c>
      <c r="BH86" s="7">
        <v>2.2158</v>
      </c>
      <c r="BI86" s="7">
        <v>1</v>
      </c>
      <c r="BJ86" s="4">
        <v>12</v>
      </c>
      <c r="BK86" s="8">
        <v>401.38</v>
      </c>
      <c r="BL86" s="2" t="s">
        <v>1439</v>
      </c>
      <c r="BM86" s="7">
        <v>1</v>
      </c>
      <c r="BN86" s="7">
        <v>1</v>
      </c>
      <c r="BO86" s="4">
        <v>1</v>
      </c>
      <c r="BP86" s="8">
        <v>34.53</v>
      </c>
      <c r="BQ86" s="4"/>
      <c r="BR86" s="8"/>
      <c r="BS86" s="7"/>
      <c r="BT86" s="7"/>
      <c r="BU86" s="2" t="s">
        <v>239</v>
      </c>
      <c r="BV86" s="2" t="s">
        <v>226</v>
      </c>
      <c r="BW86" s="2" t="s">
        <v>229</v>
      </c>
      <c r="BX86" s="2" t="s">
        <v>1440</v>
      </c>
      <c r="BY86" s="2" t="s">
        <v>241</v>
      </c>
      <c r="BZ86" s="2" t="s">
        <v>229</v>
      </c>
      <c r="CA86" s="4">
        <v>8</v>
      </c>
      <c r="CB86" s="8">
        <v>264.88</v>
      </c>
      <c r="CC86" s="4"/>
      <c r="CD86" s="8"/>
      <c r="CE86" s="7"/>
      <c r="CF86" s="7"/>
      <c r="CG86" s="2" t="s">
        <v>239</v>
      </c>
      <c r="CH86" s="2" t="s">
        <v>226</v>
      </c>
      <c r="CI86" s="2" t="s">
        <v>1441</v>
      </c>
      <c r="CJ86" s="2" t="s">
        <v>1442</v>
      </c>
      <c r="CK86" s="2" t="s">
        <v>241</v>
      </c>
      <c r="CL86" s="2" t="s">
        <v>229</v>
      </c>
      <c r="CM86" s="4"/>
      <c r="CN86" s="8"/>
      <c r="CO86" s="4"/>
      <c r="CP86" s="8"/>
      <c r="CQ86" s="7"/>
      <c r="CR86" s="7"/>
      <c r="CS86" s="2" t="s">
        <v>239</v>
      </c>
      <c r="CT86" s="2" t="s">
        <v>226</v>
      </c>
      <c r="CU86" s="2" t="s">
        <v>1443</v>
      </c>
      <c r="CV86" s="2" t="s">
        <v>1444</v>
      </c>
      <c r="CW86" s="2" t="s">
        <v>241</v>
      </c>
      <c r="CX86" s="2" t="s">
        <v>229</v>
      </c>
      <c r="CY86" s="4"/>
      <c r="CZ86" s="8"/>
      <c r="DA86" s="4"/>
      <c r="DB86" s="8"/>
      <c r="DC86" s="7"/>
      <c r="DD86" s="7"/>
      <c r="DE86" s="2" t="s">
        <v>239</v>
      </c>
      <c r="DF86" s="2" t="s">
        <v>226</v>
      </c>
      <c r="DG86" s="2" t="s">
        <v>1445</v>
      </c>
      <c r="DH86" s="2" t="s">
        <v>1446</v>
      </c>
      <c r="DI86" s="2" t="s">
        <v>241</v>
      </c>
      <c r="DJ86" s="2" t="s">
        <v>229</v>
      </c>
      <c r="DK86" s="4"/>
      <c r="DL86" s="8"/>
      <c r="DM86" s="4"/>
      <c r="DN86" s="8"/>
      <c r="DO86" s="7"/>
      <c r="DP86" s="7"/>
      <c r="DQ86" s="2" t="s">
        <v>239</v>
      </c>
      <c r="DR86" s="2" t="s">
        <v>226</v>
      </c>
      <c r="DS86" s="2" t="s">
        <v>1447</v>
      </c>
      <c r="DT86" s="2" t="s">
        <v>1448</v>
      </c>
      <c r="DU86" s="2" t="s">
        <v>241</v>
      </c>
      <c r="DV86" s="2" t="s">
        <v>229</v>
      </c>
      <c r="DW86" s="4"/>
      <c r="DX86" s="8"/>
      <c r="DY86" s="4"/>
      <c r="DZ86" s="8"/>
      <c r="EA86" s="7"/>
      <c r="EB86" s="7"/>
      <c r="EC86" s="2" t="s">
        <v>239</v>
      </c>
      <c r="ED86" s="2" t="s">
        <v>226</v>
      </c>
      <c r="EE86" s="2" t="s">
        <v>1153</v>
      </c>
      <c r="EF86" s="2" t="s">
        <v>1449</v>
      </c>
      <c r="EG86" s="2" t="s">
        <v>241</v>
      </c>
      <c r="EH86" s="2" t="s">
        <v>229</v>
      </c>
      <c r="EI86" s="4">
        <v>1</v>
      </c>
      <c r="EJ86" s="8">
        <v>35.5</v>
      </c>
      <c r="EK86" s="4"/>
      <c r="EL86" s="8"/>
      <c r="EM86" s="7"/>
      <c r="EN86" s="7"/>
      <c r="EO86" s="2" t="s">
        <v>239</v>
      </c>
      <c r="EP86" s="2" t="s">
        <v>226</v>
      </c>
      <c r="EQ86" s="2" t="s">
        <v>1450</v>
      </c>
      <c r="ER86" s="2" t="s">
        <v>705</v>
      </c>
      <c r="ES86" s="2" t="s">
        <v>241</v>
      </c>
      <c r="ET86" s="2" t="s">
        <v>229</v>
      </c>
      <c r="EU86" s="4"/>
      <c r="EV86" s="8"/>
      <c r="EW86" s="4"/>
      <c r="EX86" s="8"/>
      <c r="EY86" s="7"/>
      <c r="EZ86" s="7"/>
      <c r="FA86" s="2" t="s">
        <v>239</v>
      </c>
      <c r="FB86" s="2" t="s">
        <v>226</v>
      </c>
      <c r="FC86" s="2" t="s">
        <v>1451</v>
      </c>
      <c r="FD86" s="2" t="s">
        <v>1444</v>
      </c>
      <c r="FE86" s="2" t="s">
        <v>241</v>
      </c>
      <c r="FF86" s="2" t="s">
        <v>229</v>
      </c>
      <c r="FG86" s="4"/>
      <c r="FH86" s="8"/>
      <c r="FI86" s="4"/>
      <c r="FJ86" s="8"/>
      <c r="FK86" s="7"/>
      <c r="FL86" s="7"/>
      <c r="FM86" s="2" t="s">
        <v>239</v>
      </c>
      <c r="FN86" s="2" t="s">
        <v>226</v>
      </c>
      <c r="FO86" s="2" t="s">
        <v>1452</v>
      </c>
      <c r="FP86" s="2" t="s">
        <v>1453</v>
      </c>
      <c r="FQ86" s="2" t="s">
        <v>241</v>
      </c>
      <c r="FR86" s="2" t="s">
        <v>229</v>
      </c>
      <c r="FS86" s="4"/>
      <c r="FT86" s="8"/>
      <c r="FU86" s="4"/>
      <c r="FV86" s="8"/>
      <c r="FW86" s="7"/>
      <c r="FX86" s="7"/>
      <c r="FY86" s="2" t="s">
        <v>239</v>
      </c>
      <c r="FZ86" s="2" t="s">
        <v>226</v>
      </c>
      <c r="GA86" s="2" t="s">
        <v>327</v>
      </c>
      <c r="GB86" s="2" t="s">
        <v>229</v>
      </c>
      <c r="GC86" s="2" t="s">
        <v>241</v>
      </c>
      <c r="GD86" s="2" t="s">
        <v>229</v>
      </c>
      <c r="GE86" s="4">
        <v>1</v>
      </c>
      <c r="GF86" s="8">
        <v>33.81</v>
      </c>
      <c r="GG86" s="4">
        <v>1</v>
      </c>
      <c r="GH86" s="8">
        <v>33.81</v>
      </c>
      <c r="GI86" s="7"/>
      <c r="GJ86" s="7"/>
      <c r="GK86" s="2" t="s">
        <v>239</v>
      </c>
      <c r="GL86" s="2" t="s">
        <v>226</v>
      </c>
      <c r="GM86" s="2" t="s">
        <v>707</v>
      </c>
      <c r="GN86" s="2" t="s">
        <v>896</v>
      </c>
      <c r="GO86" s="2" t="s">
        <v>241</v>
      </c>
      <c r="GP86" s="2" t="s">
        <v>229</v>
      </c>
      <c r="GQ86" s="4"/>
      <c r="GR86" s="8"/>
      <c r="GS86" s="4"/>
      <c r="GT86" s="8"/>
      <c r="GU86" s="7"/>
      <c r="GV86" s="7"/>
      <c r="GW86" s="2" t="s">
        <v>239</v>
      </c>
      <c r="GX86" s="2" t="s">
        <v>226</v>
      </c>
      <c r="GY86" s="2" t="s">
        <v>709</v>
      </c>
      <c r="GZ86" s="2" t="s">
        <v>880</v>
      </c>
      <c r="HA86" s="2" t="s">
        <v>241</v>
      </c>
      <c r="HB86" s="2" t="s">
        <v>229</v>
      </c>
      <c r="HC86" s="4">
        <v>1</v>
      </c>
      <c r="HD86" s="8">
        <v>32.66</v>
      </c>
      <c r="HE86" s="4"/>
      <c r="HF86" s="8"/>
      <c r="HG86" s="7"/>
      <c r="HH86" s="7"/>
      <c r="HI86" s="2" t="s">
        <v>239</v>
      </c>
      <c r="HJ86" s="2" t="s">
        <v>226</v>
      </c>
      <c r="HK86" s="2" t="s">
        <v>1454</v>
      </c>
      <c r="HL86" s="2" t="s">
        <v>1455</v>
      </c>
      <c r="HM86" s="2" t="s">
        <v>241</v>
      </c>
      <c r="HN86" s="2" t="s">
        <v>229</v>
      </c>
      <c r="HO86" s="4"/>
      <c r="HP86" s="8"/>
      <c r="HQ86" s="4"/>
      <c r="HR86" s="8"/>
      <c r="HS86" s="7"/>
      <c r="HT86" s="7"/>
      <c r="HU86" s="2" t="s">
        <v>239</v>
      </c>
      <c r="HV86" s="2" t="s">
        <v>226</v>
      </c>
      <c r="HW86" s="2" t="s">
        <v>712</v>
      </c>
      <c r="HX86" s="2" t="s">
        <v>743</v>
      </c>
      <c r="HY86" s="2" t="s">
        <v>241</v>
      </c>
      <c r="HZ86" s="2" t="s">
        <v>229</v>
      </c>
      <c r="IA86" s="4"/>
      <c r="IB86" s="8"/>
      <c r="IC86" s="4"/>
      <c r="ID86" s="8"/>
      <c r="IE86" s="7"/>
      <c r="IF86" s="7"/>
      <c r="IG86" s="2" t="s">
        <v>266</v>
      </c>
      <c r="IH86" s="2" t="s">
        <v>226</v>
      </c>
      <c r="II86" s="2" t="s">
        <v>700</v>
      </c>
      <c r="IJ86" s="2" t="s">
        <v>229</v>
      </c>
      <c r="IK86" s="2" t="s">
        <v>241</v>
      </c>
      <c r="IL86" s="2" t="s">
        <v>229</v>
      </c>
      <c r="IM86" s="4"/>
      <c r="IN86" s="8"/>
      <c r="IO86" s="4"/>
      <c r="IP86" s="8"/>
      <c r="IQ86" s="7"/>
      <c r="IR86" s="7"/>
      <c r="IS86" s="2" t="s">
        <v>267</v>
      </c>
      <c r="IT86" s="2" t="s">
        <v>226</v>
      </c>
      <c r="IU86" s="2" t="s">
        <v>229</v>
      </c>
      <c r="IV86" s="2" t="s">
        <v>229</v>
      </c>
      <c r="IW86" s="2" t="s">
        <v>241</v>
      </c>
      <c r="IX86" s="2" t="s">
        <v>229</v>
      </c>
      <c r="IY86" s="4"/>
      <c r="IZ86" s="8"/>
      <c r="JA86" s="4"/>
      <c r="JB86" s="8"/>
      <c r="JC86" s="7"/>
      <c r="JD86" s="7"/>
      <c r="JE86" s="2" t="s">
        <v>239</v>
      </c>
      <c r="JF86" s="2" t="s">
        <v>226</v>
      </c>
      <c r="JG86" s="2" t="s">
        <v>268</v>
      </c>
      <c r="JH86" s="2" t="s">
        <v>899</v>
      </c>
      <c r="JI86" s="2" t="s">
        <v>241</v>
      </c>
      <c r="JJ86" s="2" t="s">
        <v>229</v>
      </c>
      <c r="JK86" s="4"/>
      <c r="JL86" s="8"/>
      <c r="JM86" s="4"/>
      <c r="JN86" s="8"/>
      <c r="JO86" s="7"/>
      <c r="JP86" s="7"/>
      <c r="JQ86" s="2" t="s">
        <v>229</v>
      </c>
      <c r="JR86" s="2" t="s">
        <v>229</v>
      </c>
      <c r="JS86" s="2" t="s">
        <v>229</v>
      </c>
      <c r="JT86" s="2" t="s">
        <v>229</v>
      </c>
      <c r="JU86" s="2" t="s">
        <v>229</v>
      </c>
      <c r="JV86" s="2" t="s">
        <v>229</v>
      </c>
      <c r="JW86" s="4"/>
      <c r="JX86" s="8"/>
      <c r="JY86" s="4"/>
      <c r="JZ86" s="8"/>
      <c r="KA86" s="7"/>
      <c r="KB86" s="7"/>
      <c r="KC86" s="2" t="s">
        <v>239</v>
      </c>
      <c r="KD86" s="2" t="s">
        <v>226</v>
      </c>
      <c r="KE86" s="2" t="s">
        <v>270</v>
      </c>
      <c r="KF86" s="2" t="s">
        <v>1456</v>
      </c>
      <c r="KG86" s="2" t="s">
        <v>241</v>
      </c>
      <c r="KH86" s="2" t="s">
        <v>229</v>
      </c>
      <c r="KI86" s="4"/>
      <c r="KJ86" s="8"/>
      <c r="KK86" s="4"/>
      <c r="KL86" s="8"/>
      <c r="KM86" s="7"/>
      <c r="KN86" s="7"/>
      <c r="KO86" s="2" t="s">
        <v>272</v>
      </c>
      <c r="KP86" s="2" t="s">
        <v>226</v>
      </c>
      <c r="KQ86" s="2" t="s">
        <v>229</v>
      </c>
      <c r="KR86" s="2" t="s">
        <v>229</v>
      </c>
      <c r="KS86" s="2" t="s">
        <v>241</v>
      </c>
      <c r="KT86" s="2" t="s">
        <v>229</v>
      </c>
      <c r="KU86" s="4"/>
      <c r="KV86" s="8"/>
      <c r="KW86" s="4"/>
      <c r="KX86" s="8"/>
      <c r="KY86" s="7"/>
      <c r="KZ86" s="7"/>
      <c r="LA86" s="2" t="s">
        <v>239</v>
      </c>
      <c r="LB86" s="2" t="s">
        <v>226</v>
      </c>
      <c r="LC86" s="2" t="s">
        <v>1443</v>
      </c>
      <c r="LD86" s="2" t="s">
        <v>1457</v>
      </c>
      <c r="LE86" s="2" t="s">
        <v>241</v>
      </c>
      <c r="LF86" s="2" t="s">
        <v>229</v>
      </c>
      <c r="LG86" s="4"/>
      <c r="LH86" s="8"/>
      <c r="LI86" s="4"/>
      <c r="LJ86" s="8"/>
      <c r="LK86" s="7"/>
      <c r="LL86" s="7"/>
      <c r="LM86" s="2" t="s">
        <v>229</v>
      </c>
      <c r="LN86" s="2" t="s">
        <v>229</v>
      </c>
      <c r="LO86" s="2" t="s">
        <v>229</v>
      </c>
      <c r="LP86" s="2" t="s">
        <v>229</v>
      </c>
      <c r="LQ86" s="2" t="s">
        <v>229</v>
      </c>
      <c r="LR86" s="2" t="s">
        <v>229</v>
      </c>
      <c r="LS86" s="4"/>
      <c r="LT86" s="8"/>
      <c r="LU86" s="4"/>
      <c r="LV86" s="8"/>
      <c r="LW86" s="7"/>
      <c r="LX86" s="7"/>
      <c r="LY86" s="2" t="s">
        <v>239</v>
      </c>
      <c r="LZ86" s="2" t="s">
        <v>275</v>
      </c>
      <c r="MA86" s="2" t="s">
        <v>1154</v>
      </c>
      <c r="MB86" s="2" t="s">
        <v>762</v>
      </c>
      <c r="MC86" s="2" t="s">
        <v>241</v>
      </c>
      <c r="MD86" s="2" t="s">
        <v>229</v>
      </c>
      <c r="ME86" s="4"/>
      <c r="MF86" s="8"/>
      <c r="MG86" s="4"/>
      <c r="MH86" s="8"/>
      <c r="MI86" s="7"/>
      <c r="MJ86" s="7"/>
      <c r="MK86" s="2" t="s">
        <v>278</v>
      </c>
      <c r="ML86" s="2" t="s">
        <v>226</v>
      </c>
      <c r="MM86" s="2" t="s">
        <v>229</v>
      </c>
      <c r="MN86" s="2" t="s">
        <v>229</v>
      </c>
      <c r="MO86" s="2" t="s">
        <v>241</v>
      </c>
      <c r="MP86" s="2" t="s">
        <v>229</v>
      </c>
      <c r="MQ86" s="4"/>
      <c r="MR86" s="8"/>
      <c r="MS86" s="4"/>
      <c r="MT86" s="8"/>
      <c r="MU86" s="7"/>
      <c r="MV86" s="7"/>
      <c r="MW86" s="2" t="s">
        <v>239</v>
      </c>
      <c r="MX86" s="2" t="s">
        <v>226</v>
      </c>
      <c r="MY86" s="2" t="s">
        <v>723</v>
      </c>
      <c r="MZ86" s="2" t="s">
        <v>229</v>
      </c>
      <c r="NA86" s="2" t="s">
        <v>241</v>
      </c>
      <c r="NB86" s="2" t="s">
        <v>229</v>
      </c>
      <c r="NC86" s="4"/>
      <c r="ND86" s="8"/>
      <c r="NE86" s="4"/>
      <c r="NF86" s="8"/>
      <c r="NG86" s="7"/>
      <c r="NH86" s="7"/>
      <c r="NI86" s="2" t="s">
        <v>239</v>
      </c>
      <c r="NJ86" s="2" t="s">
        <v>260</v>
      </c>
      <c r="NK86" s="2" t="s">
        <v>1458</v>
      </c>
      <c r="NL86" s="2" t="s">
        <v>1459</v>
      </c>
      <c r="NM86" s="2" t="s">
        <v>241</v>
      </c>
      <c r="NN86" s="2" t="s">
        <v>229</v>
      </c>
      <c r="NO86" s="4"/>
      <c r="NP86" s="8"/>
      <c r="NQ86" s="4"/>
      <c r="NR86" s="8"/>
      <c r="NS86" s="7"/>
      <c r="NT86" s="7"/>
      <c r="NU86" s="2" t="s">
        <v>272</v>
      </c>
      <c r="NV86" s="2" t="s">
        <v>226</v>
      </c>
      <c r="NW86" s="2" t="s">
        <v>229</v>
      </c>
      <c r="NX86" s="2" t="s">
        <v>229</v>
      </c>
      <c r="NY86" s="2" t="s">
        <v>241</v>
      </c>
      <c r="NZ86" s="2" t="s">
        <v>229</v>
      </c>
      <c r="OA86" s="4"/>
      <c r="OB86" s="8"/>
      <c r="OC86" s="4"/>
      <c r="OD86" s="8"/>
      <c r="OE86" s="7"/>
      <c r="OF86" s="7"/>
      <c r="OG86" s="2" t="s">
        <v>239</v>
      </c>
      <c r="OH86" s="2" t="s">
        <v>226</v>
      </c>
      <c r="OI86" s="2" t="s">
        <v>229</v>
      </c>
      <c r="OJ86" s="2" t="s">
        <v>229</v>
      </c>
      <c r="OK86" s="2" t="s">
        <v>241</v>
      </c>
      <c r="OL86" s="2" t="s">
        <v>229</v>
      </c>
      <c r="OM86" s="4"/>
      <c r="ON86" s="8"/>
      <c r="OO86" s="4"/>
      <c r="OP86" s="8"/>
      <c r="OQ86" s="7"/>
      <c r="OR86" s="7"/>
      <c r="OS86" s="2" t="s">
        <v>229</v>
      </c>
      <c r="OT86" s="2" t="s">
        <v>229</v>
      </c>
      <c r="OU86" s="2" t="s">
        <v>229</v>
      </c>
      <c r="OV86" s="2" t="s">
        <v>229</v>
      </c>
      <c r="OW86" s="2" t="s">
        <v>229</v>
      </c>
      <c r="OX86" s="2" t="s">
        <v>229</v>
      </c>
      <c r="OY86" s="4"/>
      <c r="OZ86" s="8"/>
      <c r="PA86" s="4"/>
      <c r="PB86" s="8"/>
      <c r="PC86" s="7"/>
      <c r="PD86" s="7"/>
      <c r="PE86" s="2" t="s">
        <v>229</v>
      </c>
      <c r="PF86" s="2" t="s">
        <v>229</v>
      </c>
      <c r="PG86" s="2" t="s">
        <v>229</v>
      </c>
      <c r="PH86" s="2" t="s">
        <v>229</v>
      </c>
      <c r="PI86" s="2" t="s">
        <v>229</v>
      </c>
      <c r="PJ86" s="2" t="s">
        <v>229</v>
      </c>
      <c r="PK86" s="4"/>
      <c r="PL86" s="8"/>
      <c r="PM86" s="4"/>
      <c r="PN86" s="8"/>
      <c r="PO86" s="7"/>
      <c r="PP86" s="7"/>
      <c r="PQ86" s="2" t="s">
        <v>266</v>
      </c>
      <c r="PR86" s="2" t="s">
        <v>275</v>
      </c>
      <c r="PS86" s="2" t="s">
        <v>229</v>
      </c>
      <c r="PT86" s="2" t="s">
        <v>229</v>
      </c>
      <c r="PU86" s="2" t="s">
        <v>241</v>
      </c>
      <c r="PV86" s="2" t="s">
        <v>229</v>
      </c>
      <c r="PW86" s="4"/>
      <c r="PX86" s="8"/>
      <c r="PY86" s="4"/>
      <c r="PZ86" s="8"/>
      <c r="QA86" s="7"/>
      <c r="QB86" s="7"/>
      <c r="QC86" s="2" t="s">
        <v>281</v>
      </c>
      <c r="QD86" s="2" t="s">
        <v>226</v>
      </c>
      <c r="QE86" s="2" t="s">
        <v>229</v>
      </c>
      <c r="QF86" s="2" t="s">
        <v>229</v>
      </c>
      <c r="QG86" s="2" t="s">
        <v>241</v>
      </c>
      <c r="QH86" s="2" t="s">
        <v>229</v>
      </c>
      <c r="QI86" s="4"/>
      <c r="QJ86" s="8"/>
      <c r="QK86" s="4"/>
      <c r="QL86" s="8"/>
      <c r="QM86" s="7"/>
      <c r="QN86" s="7"/>
      <c r="QO86" s="2" t="s">
        <v>229</v>
      </c>
      <c r="QP86" s="2" t="s">
        <v>229</v>
      </c>
      <c r="QQ86" s="2" t="s">
        <v>229</v>
      </c>
      <c r="QR86" s="2" t="s">
        <v>229</v>
      </c>
      <c r="QS86" s="2" t="s">
        <v>229</v>
      </c>
      <c r="QT86" s="2" t="s">
        <v>229</v>
      </c>
      <c r="QU86" s="4"/>
      <c r="QV86" s="8"/>
      <c r="QW86" s="4"/>
      <c r="QX86" s="8"/>
      <c r="QY86" s="7"/>
      <c r="QZ86" s="7"/>
      <c r="RA86" s="2" t="s">
        <v>278</v>
      </c>
      <c r="RB86" s="2" t="s">
        <v>226</v>
      </c>
      <c r="RC86" s="2" t="s">
        <v>229</v>
      </c>
      <c r="RD86" s="2" t="s">
        <v>229</v>
      </c>
      <c r="RE86" s="2" t="s">
        <v>241</v>
      </c>
      <c r="RF86" s="2" t="s">
        <v>229</v>
      </c>
      <c r="RG86" s="4"/>
      <c r="RH86" s="8"/>
      <c r="RI86" s="4"/>
      <c r="RJ86" s="8"/>
      <c r="RK86" s="7"/>
      <c r="RL86" s="7"/>
      <c r="RM86" s="2" t="s">
        <v>229</v>
      </c>
      <c r="RN86" s="2" t="s">
        <v>229</v>
      </c>
      <c r="RO86" s="2" t="s">
        <v>229</v>
      </c>
      <c r="RP86" s="2" t="s">
        <v>229</v>
      </c>
      <c r="RQ86" s="2" t="s">
        <v>229</v>
      </c>
      <c r="RR86" s="2" t="s">
        <v>229</v>
      </c>
      <c r="RS86" s="4"/>
      <c r="RT86" s="8"/>
      <c r="RU86" s="4"/>
      <c r="RV86" s="8"/>
      <c r="RW86" s="7"/>
      <c r="RX86" s="7"/>
      <c r="RY86" s="2" t="s">
        <v>239</v>
      </c>
      <c r="RZ86" s="2" t="s">
        <v>275</v>
      </c>
      <c r="SA86" s="2" t="s">
        <v>282</v>
      </c>
      <c r="SB86" s="2" t="s">
        <v>420</v>
      </c>
      <c r="SC86" s="2" t="s">
        <v>241</v>
      </c>
      <c r="SD86" s="2" t="s">
        <v>229</v>
      </c>
      <c r="SE86" s="4">
        <v>186</v>
      </c>
      <c r="SF86" s="4"/>
      <c r="SG86" s="4"/>
      <c r="SH86" s="4"/>
      <c r="SI86" s="4">
        <v>25</v>
      </c>
      <c r="SJ86" s="4"/>
      <c r="SK86" s="4"/>
      <c r="SL86" s="4"/>
      <c r="SM86" s="4">
        <v>17</v>
      </c>
      <c r="SN86" s="4"/>
      <c r="SO86" s="4"/>
      <c r="SP86" s="4"/>
      <c r="SQ86" s="4"/>
      <c r="SR86" s="4"/>
      <c r="SS86" s="4"/>
      <c r="ST86" s="4"/>
      <c r="SU86" s="4"/>
      <c r="SV86" s="4"/>
      <c r="SW86" s="4">
        <v>140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>
        <v>180</v>
      </c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>
        <v>130</v>
      </c>
      <c r="US86" s="4"/>
      <c r="UT86" s="4"/>
      <c r="UU86" s="4">
        <v>110</v>
      </c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</row>
    <row r="87">
      <c r="A87" s="2" t="s">
        <v>1460</v>
      </c>
      <c r="B87" s="2" t="s">
        <v>216</v>
      </c>
      <c r="C87" s="2" t="s">
        <v>217</v>
      </c>
      <c r="D87" s="2" t="s">
        <v>218</v>
      </c>
      <c r="E87" s="2" t="s">
        <v>219</v>
      </c>
      <c r="F87" s="2" t="s">
        <v>1431</v>
      </c>
      <c r="G87" s="2" t="s">
        <v>1432</v>
      </c>
      <c r="H87" s="2" t="s">
        <v>1433</v>
      </c>
      <c r="I87" s="2" t="s">
        <v>1434</v>
      </c>
      <c r="J87" s="2" t="s">
        <v>285</v>
      </c>
      <c r="K87" s="2" t="s">
        <v>481</v>
      </c>
      <c r="L87" s="3">
        <v>36.8</v>
      </c>
      <c r="M87" s="3">
        <v>38.64</v>
      </c>
      <c r="N87" s="3">
        <v>79.99</v>
      </c>
      <c r="O87" s="2" t="s">
        <v>226</v>
      </c>
      <c r="P87" s="2" t="s">
        <v>618</v>
      </c>
      <c r="Q87" s="2" t="s">
        <v>228</v>
      </c>
      <c r="R87" s="2" t="s">
        <v>229</v>
      </c>
      <c r="S87" s="2" t="s">
        <v>1435</v>
      </c>
      <c r="T87" s="2" t="s">
        <v>684</v>
      </c>
      <c r="U87" s="2" t="s">
        <v>733</v>
      </c>
      <c r="V87" s="2" t="s">
        <v>1436</v>
      </c>
      <c r="W87" s="2" t="s">
        <v>1437</v>
      </c>
      <c r="X87" s="2" t="s">
        <v>1251</v>
      </c>
      <c r="Y87" s="2" t="s">
        <v>1144</v>
      </c>
      <c r="Z87" s="4">
        <v>152</v>
      </c>
      <c r="AA87" s="4">
        <f>=ROUNDDOWN(8,0)</f>
      </c>
      <c r="AB87" s="5">
        <v>19</v>
      </c>
      <c r="AC87" s="2" t="s">
        <v>1438</v>
      </c>
      <c r="AD87" s="4">
        <v>110</v>
      </c>
      <c r="AE87" s="4">
        <v>550</v>
      </c>
      <c r="AF87" s="6">
        <v>65</v>
      </c>
      <c r="AG87" s="6">
        <v>73</v>
      </c>
      <c r="AH87" s="7">
        <v>1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>
        <v>15</v>
      </c>
      <c r="AQ87" s="8">
        <v>593.71</v>
      </c>
      <c r="AR87" s="4">
        <v>7</v>
      </c>
      <c r="AS87" s="8">
        <v>275.63</v>
      </c>
      <c r="AT87" s="7">
        <v>1.1429</v>
      </c>
      <c r="AU87" s="7">
        <v>1.154</v>
      </c>
      <c r="AV87" s="4" t="s">
        <v>229</v>
      </c>
      <c r="AW87" s="8" t="s">
        <v>229</v>
      </c>
      <c r="AX87" s="4" t="s">
        <v>229</v>
      </c>
      <c r="AY87" s="8" t="s">
        <v>229</v>
      </c>
      <c r="AZ87" s="7" t="s">
        <v>229</v>
      </c>
      <c r="BA87" s="7" t="s">
        <v>229</v>
      </c>
      <c r="BB87" s="7">
        <v>0.5966</v>
      </c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 t="s">
        <v>229</v>
      </c>
      <c r="BJ87" s="4">
        <v>15</v>
      </c>
      <c r="BK87" s="8">
        <v>593.71</v>
      </c>
      <c r="BL87" s="2" t="s">
        <v>1461</v>
      </c>
      <c r="BM87" s="7">
        <v>1</v>
      </c>
      <c r="BN87" s="7">
        <v>1</v>
      </c>
      <c r="BO87" s="4">
        <v>3</v>
      </c>
      <c r="BP87" s="8">
        <v>119.19</v>
      </c>
      <c r="BQ87" s="4">
        <v>4</v>
      </c>
      <c r="BR87" s="8">
        <v>158.92</v>
      </c>
      <c r="BS87" s="7">
        <v>-0.25</v>
      </c>
      <c r="BT87" s="7">
        <v>-0.25</v>
      </c>
      <c r="BU87" s="2" t="s">
        <v>239</v>
      </c>
      <c r="BV87" s="2" t="s">
        <v>226</v>
      </c>
      <c r="BW87" s="2" t="s">
        <v>229</v>
      </c>
      <c r="BX87" s="2" t="s">
        <v>1462</v>
      </c>
      <c r="BY87" s="2" t="s">
        <v>241</v>
      </c>
      <c r="BZ87" s="2" t="s">
        <v>229</v>
      </c>
      <c r="CA87" s="4">
        <v>3</v>
      </c>
      <c r="CB87" s="8">
        <v>115.89</v>
      </c>
      <c r="CC87" s="4">
        <v>1</v>
      </c>
      <c r="CD87" s="8">
        <v>38.63</v>
      </c>
      <c r="CE87" s="7">
        <v>2</v>
      </c>
      <c r="CF87" s="7">
        <v>2</v>
      </c>
      <c r="CG87" s="2" t="s">
        <v>239</v>
      </c>
      <c r="CH87" s="2" t="s">
        <v>226</v>
      </c>
      <c r="CI87" s="2" t="s">
        <v>1463</v>
      </c>
      <c r="CJ87" s="2" t="s">
        <v>1464</v>
      </c>
      <c r="CK87" s="2" t="s">
        <v>241</v>
      </c>
      <c r="CL87" s="2" t="s">
        <v>229</v>
      </c>
      <c r="CM87" s="4">
        <v>3</v>
      </c>
      <c r="CN87" s="8">
        <v>121.68</v>
      </c>
      <c r="CO87" s="4"/>
      <c r="CP87" s="8"/>
      <c r="CQ87" s="7"/>
      <c r="CR87" s="7"/>
      <c r="CS87" s="2" t="s">
        <v>239</v>
      </c>
      <c r="CT87" s="2" t="s">
        <v>226</v>
      </c>
      <c r="CU87" s="2" t="s">
        <v>1443</v>
      </c>
      <c r="CV87" s="2" t="s">
        <v>1465</v>
      </c>
      <c r="CW87" s="2" t="s">
        <v>241</v>
      </c>
      <c r="CX87" s="2" t="s">
        <v>229</v>
      </c>
      <c r="CY87" s="4">
        <v>2</v>
      </c>
      <c r="CZ87" s="8">
        <v>76.36</v>
      </c>
      <c r="DA87" s="4"/>
      <c r="DB87" s="8"/>
      <c r="DC87" s="7"/>
      <c r="DD87" s="7"/>
      <c r="DE87" s="2" t="s">
        <v>239</v>
      </c>
      <c r="DF87" s="2" t="s">
        <v>226</v>
      </c>
      <c r="DG87" s="2" t="s">
        <v>1445</v>
      </c>
      <c r="DH87" s="2" t="s">
        <v>1466</v>
      </c>
      <c r="DI87" s="2" t="s">
        <v>241</v>
      </c>
      <c r="DJ87" s="2" t="s">
        <v>229</v>
      </c>
      <c r="DK87" s="4"/>
      <c r="DL87" s="8"/>
      <c r="DM87" s="4">
        <v>1</v>
      </c>
      <c r="DN87" s="8">
        <v>38.63</v>
      </c>
      <c r="DO87" s="7">
        <v>-1</v>
      </c>
      <c r="DP87" s="7">
        <v>-1</v>
      </c>
      <c r="DQ87" s="2" t="s">
        <v>239</v>
      </c>
      <c r="DR87" s="2" t="s">
        <v>226</v>
      </c>
      <c r="DS87" s="2" t="s">
        <v>1447</v>
      </c>
      <c r="DT87" s="2" t="s">
        <v>1467</v>
      </c>
      <c r="DU87" s="2" t="s">
        <v>241</v>
      </c>
      <c r="DV87" s="2" t="s">
        <v>229</v>
      </c>
      <c r="DW87" s="4">
        <v>1</v>
      </c>
      <c r="DX87" s="8">
        <v>40</v>
      </c>
      <c r="DY87" s="4"/>
      <c r="DZ87" s="8"/>
      <c r="EA87" s="7"/>
      <c r="EB87" s="7"/>
      <c r="EC87" s="2" t="s">
        <v>239</v>
      </c>
      <c r="ED87" s="2" t="s">
        <v>226</v>
      </c>
      <c r="EE87" s="2" t="s">
        <v>1153</v>
      </c>
      <c r="EF87" s="2" t="s">
        <v>792</v>
      </c>
      <c r="EG87" s="2" t="s">
        <v>241</v>
      </c>
      <c r="EH87" s="2" t="s">
        <v>229</v>
      </c>
      <c r="EI87" s="4">
        <v>2</v>
      </c>
      <c r="EJ87" s="8">
        <v>81.14</v>
      </c>
      <c r="EK87" s="4"/>
      <c r="EL87" s="8"/>
      <c r="EM87" s="7"/>
      <c r="EN87" s="7"/>
      <c r="EO87" s="2" t="s">
        <v>239</v>
      </c>
      <c r="EP87" s="2" t="s">
        <v>226</v>
      </c>
      <c r="EQ87" s="2" t="s">
        <v>1450</v>
      </c>
      <c r="ER87" s="2" t="s">
        <v>1468</v>
      </c>
      <c r="ES87" s="2" t="s">
        <v>241</v>
      </c>
      <c r="ET87" s="2" t="s">
        <v>229</v>
      </c>
      <c r="EU87" s="4"/>
      <c r="EV87" s="8"/>
      <c r="EW87" s="4"/>
      <c r="EX87" s="8"/>
      <c r="EY87" s="7"/>
      <c r="EZ87" s="7"/>
      <c r="FA87" s="2" t="s">
        <v>239</v>
      </c>
      <c r="FB87" s="2" t="s">
        <v>226</v>
      </c>
      <c r="FC87" s="2" t="s">
        <v>1451</v>
      </c>
      <c r="FD87" s="2" t="s">
        <v>1444</v>
      </c>
      <c r="FE87" s="2" t="s">
        <v>241</v>
      </c>
      <c r="FF87" s="2" t="s">
        <v>229</v>
      </c>
      <c r="FG87" s="4"/>
      <c r="FH87" s="8"/>
      <c r="FI87" s="4"/>
      <c r="FJ87" s="8"/>
      <c r="FK87" s="7"/>
      <c r="FL87" s="7"/>
      <c r="FM87" s="2" t="s">
        <v>239</v>
      </c>
      <c r="FN87" s="2" t="s">
        <v>226</v>
      </c>
      <c r="FO87" s="2" t="s">
        <v>1452</v>
      </c>
      <c r="FP87" s="2" t="s">
        <v>1466</v>
      </c>
      <c r="FQ87" s="2" t="s">
        <v>241</v>
      </c>
      <c r="FR87" s="2" t="s">
        <v>229</v>
      </c>
      <c r="FS87" s="4"/>
      <c r="FT87" s="8"/>
      <c r="FU87" s="4"/>
      <c r="FV87" s="8"/>
      <c r="FW87" s="7"/>
      <c r="FX87" s="7"/>
      <c r="FY87" s="2" t="s">
        <v>239</v>
      </c>
      <c r="FZ87" s="2" t="s">
        <v>226</v>
      </c>
      <c r="GA87" s="2" t="s">
        <v>327</v>
      </c>
      <c r="GB87" s="2" t="s">
        <v>1469</v>
      </c>
      <c r="GC87" s="2" t="s">
        <v>241</v>
      </c>
      <c r="GD87" s="2" t="s">
        <v>229</v>
      </c>
      <c r="GE87" s="4">
        <v>1</v>
      </c>
      <c r="GF87" s="8">
        <v>39.45</v>
      </c>
      <c r="GG87" s="4">
        <v>1</v>
      </c>
      <c r="GH87" s="8">
        <v>39.45</v>
      </c>
      <c r="GI87" s="7"/>
      <c r="GJ87" s="7"/>
      <c r="GK87" s="2" t="s">
        <v>239</v>
      </c>
      <c r="GL87" s="2" t="s">
        <v>226</v>
      </c>
      <c r="GM87" s="2" t="s">
        <v>707</v>
      </c>
      <c r="GN87" s="2" t="s">
        <v>811</v>
      </c>
      <c r="GO87" s="2" t="s">
        <v>241</v>
      </c>
      <c r="GP87" s="2" t="s">
        <v>229</v>
      </c>
      <c r="GQ87" s="4"/>
      <c r="GR87" s="8"/>
      <c r="GS87" s="4"/>
      <c r="GT87" s="8"/>
      <c r="GU87" s="7"/>
      <c r="GV87" s="7"/>
      <c r="GW87" s="2" t="s">
        <v>239</v>
      </c>
      <c r="GX87" s="2" t="s">
        <v>226</v>
      </c>
      <c r="GY87" s="2" t="s">
        <v>709</v>
      </c>
      <c r="GZ87" s="2" t="s">
        <v>1391</v>
      </c>
      <c r="HA87" s="2" t="s">
        <v>241</v>
      </c>
      <c r="HB87" s="2" t="s">
        <v>229</v>
      </c>
      <c r="HC87" s="4"/>
      <c r="HD87" s="8"/>
      <c r="HE87" s="4"/>
      <c r="HF87" s="8"/>
      <c r="HG87" s="7"/>
      <c r="HH87" s="7"/>
      <c r="HI87" s="2" t="s">
        <v>239</v>
      </c>
      <c r="HJ87" s="2" t="s">
        <v>275</v>
      </c>
      <c r="HK87" s="2" t="s">
        <v>1454</v>
      </c>
      <c r="HL87" s="2" t="s">
        <v>1470</v>
      </c>
      <c r="HM87" s="2" t="s">
        <v>241</v>
      </c>
      <c r="HN87" s="2" t="s">
        <v>229</v>
      </c>
      <c r="HO87" s="4"/>
      <c r="HP87" s="8"/>
      <c r="HQ87" s="4"/>
      <c r="HR87" s="8"/>
      <c r="HS87" s="7"/>
      <c r="HT87" s="7"/>
      <c r="HU87" s="2" t="s">
        <v>239</v>
      </c>
      <c r="HV87" s="2" t="s">
        <v>226</v>
      </c>
      <c r="HW87" s="2" t="s">
        <v>712</v>
      </c>
      <c r="HX87" s="2" t="s">
        <v>1471</v>
      </c>
      <c r="HY87" s="2" t="s">
        <v>241</v>
      </c>
      <c r="HZ87" s="2" t="s">
        <v>229</v>
      </c>
      <c r="IA87" s="4"/>
      <c r="IB87" s="8"/>
      <c r="IC87" s="4"/>
      <c r="ID87" s="8"/>
      <c r="IE87" s="7"/>
      <c r="IF87" s="7"/>
      <c r="IG87" s="2" t="s">
        <v>266</v>
      </c>
      <c r="IH87" s="2" t="s">
        <v>226</v>
      </c>
      <c r="II87" s="2" t="s">
        <v>700</v>
      </c>
      <c r="IJ87" s="2" t="s">
        <v>229</v>
      </c>
      <c r="IK87" s="2" t="s">
        <v>241</v>
      </c>
      <c r="IL87" s="2" t="s">
        <v>229</v>
      </c>
      <c r="IM87" s="4"/>
      <c r="IN87" s="8"/>
      <c r="IO87" s="4"/>
      <c r="IP87" s="8"/>
      <c r="IQ87" s="7"/>
      <c r="IR87" s="7"/>
      <c r="IS87" s="2" t="s">
        <v>267</v>
      </c>
      <c r="IT87" s="2" t="s">
        <v>226</v>
      </c>
      <c r="IU87" s="2" t="s">
        <v>229</v>
      </c>
      <c r="IV87" s="2" t="s">
        <v>229</v>
      </c>
      <c r="IW87" s="2" t="s">
        <v>241</v>
      </c>
      <c r="IX87" s="2" t="s">
        <v>229</v>
      </c>
      <c r="IY87" s="4"/>
      <c r="IZ87" s="8"/>
      <c r="JA87" s="4"/>
      <c r="JB87" s="8"/>
      <c r="JC87" s="7"/>
      <c r="JD87" s="7"/>
      <c r="JE87" s="2" t="s">
        <v>239</v>
      </c>
      <c r="JF87" s="2" t="s">
        <v>226</v>
      </c>
      <c r="JG87" s="2" t="s">
        <v>268</v>
      </c>
      <c r="JH87" s="2" t="s">
        <v>1094</v>
      </c>
      <c r="JI87" s="2" t="s">
        <v>241</v>
      </c>
      <c r="JJ87" s="2" t="s">
        <v>229</v>
      </c>
      <c r="JK87" s="4"/>
      <c r="JL87" s="8"/>
      <c r="JM87" s="4"/>
      <c r="JN87" s="8"/>
      <c r="JO87" s="7"/>
      <c r="JP87" s="7"/>
      <c r="JQ87" s="2" t="s">
        <v>229</v>
      </c>
      <c r="JR87" s="2" t="s">
        <v>229</v>
      </c>
      <c r="JS87" s="2" t="s">
        <v>229</v>
      </c>
      <c r="JT87" s="2" t="s">
        <v>229</v>
      </c>
      <c r="JU87" s="2" t="s">
        <v>229</v>
      </c>
      <c r="JV87" s="2" t="s">
        <v>229</v>
      </c>
      <c r="JW87" s="4"/>
      <c r="JX87" s="8"/>
      <c r="JY87" s="4"/>
      <c r="JZ87" s="8"/>
      <c r="KA87" s="7"/>
      <c r="KB87" s="7"/>
      <c r="KC87" s="2" t="s">
        <v>239</v>
      </c>
      <c r="KD87" s="2" t="s">
        <v>226</v>
      </c>
      <c r="KE87" s="2" t="s">
        <v>270</v>
      </c>
      <c r="KF87" s="2" t="s">
        <v>1472</v>
      </c>
      <c r="KG87" s="2" t="s">
        <v>241</v>
      </c>
      <c r="KH87" s="2" t="s">
        <v>229</v>
      </c>
      <c r="KI87" s="4"/>
      <c r="KJ87" s="8"/>
      <c r="KK87" s="4"/>
      <c r="KL87" s="8"/>
      <c r="KM87" s="7"/>
      <c r="KN87" s="7"/>
      <c r="KO87" s="2" t="s">
        <v>272</v>
      </c>
      <c r="KP87" s="2" t="s">
        <v>226</v>
      </c>
      <c r="KQ87" s="2" t="s">
        <v>229</v>
      </c>
      <c r="KR87" s="2" t="s">
        <v>229</v>
      </c>
      <c r="KS87" s="2" t="s">
        <v>241</v>
      </c>
      <c r="KT87" s="2" t="s">
        <v>229</v>
      </c>
      <c r="KU87" s="4"/>
      <c r="KV87" s="8"/>
      <c r="KW87" s="4"/>
      <c r="KX87" s="8"/>
      <c r="KY87" s="7"/>
      <c r="KZ87" s="7"/>
      <c r="LA87" s="2" t="s">
        <v>239</v>
      </c>
      <c r="LB87" s="2" t="s">
        <v>226</v>
      </c>
      <c r="LC87" s="2" t="s">
        <v>1443</v>
      </c>
      <c r="LD87" s="2" t="s">
        <v>1473</v>
      </c>
      <c r="LE87" s="2" t="s">
        <v>241</v>
      </c>
      <c r="LF87" s="2" t="s">
        <v>229</v>
      </c>
      <c r="LG87" s="4"/>
      <c r="LH87" s="8"/>
      <c r="LI87" s="4"/>
      <c r="LJ87" s="8"/>
      <c r="LK87" s="7"/>
      <c r="LL87" s="7"/>
      <c r="LM87" s="2" t="s">
        <v>229</v>
      </c>
      <c r="LN87" s="2" t="s">
        <v>229</v>
      </c>
      <c r="LO87" s="2" t="s">
        <v>229</v>
      </c>
      <c r="LP87" s="2" t="s">
        <v>229</v>
      </c>
      <c r="LQ87" s="2" t="s">
        <v>229</v>
      </c>
      <c r="LR87" s="2" t="s">
        <v>229</v>
      </c>
      <c r="LS87" s="4"/>
      <c r="LT87" s="8"/>
      <c r="LU87" s="4"/>
      <c r="LV87" s="8"/>
      <c r="LW87" s="7"/>
      <c r="LX87" s="7"/>
      <c r="LY87" s="2" t="s">
        <v>239</v>
      </c>
      <c r="LZ87" s="2" t="s">
        <v>275</v>
      </c>
      <c r="MA87" s="2" t="s">
        <v>1154</v>
      </c>
      <c r="MB87" s="2" t="s">
        <v>1474</v>
      </c>
      <c r="MC87" s="2" t="s">
        <v>241</v>
      </c>
      <c r="MD87" s="2" t="s">
        <v>229</v>
      </c>
      <c r="ME87" s="4"/>
      <c r="MF87" s="8"/>
      <c r="MG87" s="4"/>
      <c r="MH87" s="8"/>
      <c r="MI87" s="7"/>
      <c r="MJ87" s="7"/>
      <c r="MK87" s="2" t="s">
        <v>278</v>
      </c>
      <c r="ML87" s="2" t="s">
        <v>226</v>
      </c>
      <c r="MM87" s="2" t="s">
        <v>229</v>
      </c>
      <c r="MN87" s="2" t="s">
        <v>229</v>
      </c>
      <c r="MO87" s="2" t="s">
        <v>241</v>
      </c>
      <c r="MP87" s="2" t="s">
        <v>229</v>
      </c>
      <c r="MQ87" s="4"/>
      <c r="MR87" s="8"/>
      <c r="MS87" s="4"/>
      <c r="MT87" s="8"/>
      <c r="MU87" s="7"/>
      <c r="MV87" s="7"/>
      <c r="MW87" s="2" t="s">
        <v>239</v>
      </c>
      <c r="MX87" s="2" t="s">
        <v>226</v>
      </c>
      <c r="MY87" s="2" t="s">
        <v>723</v>
      </c>
      <c r="MZ87" s="2" t="s">
        <v>229</v>
      </c>
      <c r="NA87" s="2" t="s">
        <v>241</v>
      </c>
      <c r="NB87" s="2" t="s">
        <v>229</v>
      </c>
      <c r="NC87" s="4"/>
      <c r="ND87" s="8"/>
      <c r="NE87" s="4"/>
      <c r="NF87" s="8"/>
      <c r="NG87" s="7"/>
      <c r="NH87" s="7"/>
      <c r="NI87" s="2" t="s">
        <v>239</v>
      </c>
      <c r="NJ87" s="2" t="s">
        <v>260</v>
      </c>
      <c r="NK87" s="2" t="s">
        <v>1458</v>
      </c>
      <c r="NL87" s="2" t="s">
        <v>1475</v>
      </c>
      <c r="NM87" s="2" t="s">
        <v>241</v>
      </c>
      <c r="NN87" s="2" t="s">
        <v>229</v>
      </c>
      <c r="NO87" s="4"/>
      <c r="NP87" s="8"/>
      <c r="NQ87" s="4"/>
      <c r="NR87" s="8"/>
      <c r="NS87" s="7"/>
      <c r="NT87" s="7"/>
      <c r="NU87" s="2" t="s">
        <v>272</v>
      </c>
      <c r="NV87" s="2" t="s">
        <v>226</v>
      </c>
      <c r="NW87" s="2" t="s">
        <v>229</v>
      </c>
      <c r="NX87" s="2" t="s">
        <v>229</v>
      </c>
      <c r="NY87" s="2" t="s">
        <v>241</v>
      </c>
      <c r="NZ87" s="2" t="s">
        <v>229</v>
      </c>
      <c r="OA87" s="4"/>
      <c r="OB87" s="8"/>
      <c r="OC87" s="4"/>
      <c r="OD87" s="8"/>
      <c r="OE87" s="7"/>
      <c r="OF87" s="7"/>
      <c r="OG87" s="2" t="s">
        <v>239</v>
      </c>
      <c r="OH87" s="2" t="s">
        <v>226</v>
      </c>
      <c r="OI87" s="2" t="s">
        <v>229</v>
      </c>
      <c r="OJ87" s="2" t="s">
        <v>229</v>
      </c>
      <c r="OK87" s="2" t="s">
        <v>241</v>
      </c>
      <c r="OL87" s="2" t="s">
        <v>229</v>
      </c>
      <c r="OM87" s="4"/>
      <c r="ON87" s="8"/>
      <c r="OO87" s="4"/>
      <c r="OP87" s="8"/>
      <c r="OQ87" s="7"/>
      <c r="OR87" s="7"/>
      <c r="OS87" s="2" t="s">
        <v>229</v>
      </c>
      <c r="OT87" s="2" t="s">
        <v>229</v>
      </c>
      <c r="OU87" s="2" t="s">
        <v>229</v>
      </c>
      <c r="OV87" s="2" t="s">
        <v>229</v>
      </c>
      <c r="OW87" s="2" t="s">
        <v>229</v>
      </c>
      <c r="OX87" s="2" t="s">
        <v>229</v>
      </c>
      <c r="OY87" s="4"/>
      <c r="OZ87" s="8"/>
      <c r="PA87" s="4"/>
      <c r="PB87" s="8"/>
      <c r="PC87" s="7"/>
      <c r="PD87" s="7"/>
      <c r="PE87" s="2" t="s">
        <v>229</v>
      </c>
      <c r="PF87" s="2" t="s">
        <v>229</v>
      </c>
      <c r="PG87" s="2" t="s">
        <v>229</v>
      </c>
      <c r="PH87" s="2" t="s">
        <v>229</v>
      </c>
      <c r="PI87" s="2" t="s">
        <v>229</v>
      </c>
      <c r="PJ87" s="2" t="s">
        <v>229</v>
      </c>
      <c r="PK87" s="4"/>
      <c r="PL87" s="8"/>
      <c r="PM87" s="4"/>
      <c r="PN87" s="8"/>
      <c r="PO87" s="7"/>
      <c r="PP87" s="7"/>
      <c r="PQ87" s="2" t="s">
        <v>266</v>
      </c>
      <c r="PR87" s="2" t="s">
        <v>275</v>
      </c>
      <c r="PS87" s="2" t="s">
        <v>229</v>
      </c>
      <c r="PT87" s="2" t="s">
        <v>229</v>
      </c>
      <c r="PU87" s="2" t="s">
        <v>241</v>
      </c>
      <c r="PV87" s="2" t="s">
        <v>229</v>
      </c>
      <c r="PW87" s="4"/>
      <c r="PX87" s="8"/>
      <c r="PY87" s="4"/>
      <c r="PZ87" s="8"/>
      <c r="QA87" s="7"/>
      <c r="QB87" s="7"/>
      <c r="QC87" s="2" t="s">
        <v>281</v>
      </c>
      <c r="QD87" s="2" t="s">
        <v>226</v>
      </c>
      <c r="QE87" s="2" t="s">
        <v>229</v>
      </c>
      <c r="QF87" s="2" t="s">
        <v>229</v>
      </c>
      <c r="QG87" s="2" t="s">
        <v>241</v>
      </c>
      <c r="QH87" s="2" t="s">
        <v>229</v>
      </c>
      <c r="QI87" s="4"/>
      <c r="QJ87" s="8"/>
      <c r="QK87" s="4"/>
      <c r="QL87" s="8"/>
      <c r="QM87" s="7"/>
      <c r="QN87" s="7"/>
      <c r="QO87" s="2" t="s">
        <v>229</v>
      </c>
      <c r="QP87" s="2" t="s">
        <v>229</v>
      </c>
      <c r="QQ87" s="2" t="s">
        <v>229</v>
      </c>
      <c r="QR87" s="2" t="s">
        <v>229</v>
      </c>
      <c r="QS87" s="2" t="s">
        <v>229</v>
      </c>
      <c r="QT87" s="2" t="s">
        <v>229</v>
      </c>
      <c r="QU87" s="4"/>
      <c r="QV87" s="8"/>
      <c r="QW87" s="4"/>
      <c r="QX87" s="8"/>
      <c r="QY87" s="7"/>
      <c r="QZ87" s="7"/>
      <c r="RA87" s="2" t="s">
        <v>278</v>
      </c>
      <c r="RB87" s="2" t="s">
        <v>226</v>
      </c>
      <c r="RC87" s="2" t="s">
        <v>229</v>
      </c>
      <c r="RD87" s="2" t="s">
        <v>229</v>
      </c>
      <c r="RE87" s="2" t="s">
        <v>241</v>
      </c>
      <c r="RF87" s="2" t="s">
        <v>229</v>
      </c>
      <c r="RG87" s="4"/>
      <c r="RH87" s="8"/>
      <c r="RI87" s="4"/>
      <c r="RJ87" s="8"/>
      <c r="RK87" s="7"/>
      <c r="RL87" s="7"/>
      <c r="RM87" s="2" t="s">
        <v>229</v>
      </c>
      <c r="RN87" s="2" t="s">
        <v>229</v>
      </c>
      <c r="RO87" s="2" t="s">
        <v>229</v>
      </c>
      <c r="RP87" s="2" t="s">
        <v>229</v>
      </c>
      <c r="RQ87" s="2" t="s">
        <v>229</v>
      </c>
      <c r="RR87" s="2" t="s">
        <v>229</v>
      </c>
      <c r="RS87" s="4"/>
      <c r="RT87" s="8"/>
      <c r="RU87" s="4"/>
      <c r="RV87" s="8"/>
      <c r="RW87" s="7"/>
      <c r="RX87" s="7"/>
      <c r="RY87" s="2" t="s">
        <v>239</v>
      </c>
      <c r="RZ87" s="2" t="s">
        <v>275</v>
      </c>
      <c r="SA87" s="2" t="s">
        <v>282</v>
      </c>
      <c r="SB87" s="2" t="s">
        <v>783</v>
      </c>
      <c r="SC87" s="2" t="s">
        <v>241</v>
      </c>
      <c r="SD87" s="2" t="s">
        <v>229</v>
      </c>
      <c r="SE87" s="4">
        <v>127</v>
      </c>
      <c r="SF87" s="4"/>
      <c r="SG87" s="4"/>
      <c r="SH87" s="4"/>
      <c r="SI87" s="4"/>
      <c r="SJ87" s="4"/>
      <c r="SK87" s="4"/>
      <c r="SL87" s="4">
        <v>24</v>
      </c>
      <c r="SM87" s="4"/>
      <c r="SN87" s="4"/>
      <c r="SO87" s="4"/>
      <c r="SP87" s="4">
        <v>1</v>
      </c>
      <c r="SQ87" s="4"/>
      <c r="SR87" s="4"/>
      <c r="SS87" s="4"/>
      <c r="ST87" s="4"/>
      <c r="SU87" s="4"/>
      <c r="SV87" s="4"/>
      <c r="SW87" s="4">
        <v>110</v>
      </c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>
        <v>140</v>
      </c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>
        <v>200</v>
      </c>
      <c r="US87" s="4"/>
      <c r="UT87" s="4"/>
      <c r="UU87" s="4">
        <v>100</v>
      </c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</row>
    <row r="88">
      <c r="A88" s="2" t="s">
        <v>1476</v>
      </c>
      <c r="B88" s="2" t="s">
        <v>216</v>
      </c>
      <c r="C88" s="2" t="s">
        <v>217</v>
      </c>
      <c r="D88" s="2" t="s">
        <v>218</v>
      </c>
      <c r="E88" s="2" t="s">
        <v>219</v>
      </c>
      <c r="F88" s="2" t="s">
        <v>1477</v>
      </c>
      <c r="G88" s="2" t="s">
        <v>1478</v>
      </c>
      <c r="H88" s="2" t="s">
        <v>1479</v>
      </c>
      <c r="I88" s="2" t="s">
        <v>1480</v>
      </c>
      <c r="J88" s="2" t="s">
        <v>224</v>
      </c>
      <c r="K88" s="2" t="s">
        <v>862</v>
      </c>
      <c r="L88" s="3">
        <v>37.6</v>
      </c>
      <c r="M88" s="3">
        <v>39.48</v>
      </c>
      <c r="N88" s="3">
        <v>79.99</v>
      </c>
      <c r="O88" s="2" t="s">
        <v>226</v>
      </c>
      <c r="P88" s="2" t="s">
        <v>618</v>
      </c>
      <c r="Q88" s="2" t="s">
        <v>228</v>
      </c>
      <c r="R88" s="2" t="s">
        <v>229</v>
      </c>
      <c r="S88" s="2" t="s">
        <v>1481</v>
      </c>
      <c r="T88" s="2" t="s">
        <v>684</v>
      </c>
      <c r="U88" s="2" t="s">
        <v>286</v>
      </c>
      <c r="V88" s="2" t="s">
        <v>1482</v>
      </c>
      <c r="W88" s="2" t="s">
        <v>234</v>
      </c>
      <c r="X88" s="2" t="s">
        <v>1251</v>
      </c>
      <c r="Y88" s="2" t="s">
        <v>1483</v>
      </c>
      <c r="Z88" s="4">
        <v>96</v>
      </c>
      <c r="AA88" s="4">
        <f>=ROUNDDOWN(32,0)</f>
      </c>
      <c r="AB88" s="5">
        <v>3</v>
      </c>
      <c r="AC88" s="2" t="s">
        <v>416</v>
      </c>
      <c r="AD88" s="4">
        <v>80</v>
      </c>
      <c r="AE88" s="4">
        <v>80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>
        <v>2</v>
      </c>
      <c r="AQ88" s="8">
        <v>88.56</v>
      </c>
      <c r="AR88" s="4">
        <v>2</v>
      </c>
      <c r="AS88" s="8">
        <v>82.72</v>
      </c>
      <c r="AT88" s="7"/>
      <c r="AU88" s="7">
        <v>0.0706</v>
      </c>
      <c r="AV88" s="4">
        <v>19</v>
      </c>
      <c r="AW88" s="8">
        <v>891.28</v>
      </c>
      <c r="AX88" s="4">
        <v>26</v>
      </c>
      <c r="AY88" s="8">
        <v>1270.92</v>
      </c>
      <c r="AZ88" s="7">
        <v>-0.2692</v>
      </c>
      <c r="BA88" s="7">
        <v>-0.2987</v>
      </c>
      <c r="BB88" s="7">
        <v>0.0994</v>
      </c>
      <c r="BC88" s="4">
        <v>19</v>
      </c>
      <c r="BD88" s="8">
        <v>891.28</v>
      </c>
      <c r="BE88" s="4">
        <v>26</v>
      </c>
      <c r="BF88" s="8">
        <v>1270.92</v>
      </c>
      <c r="BG88" s="7">
        <v>-0.2692</v>
      </c>
      <c r="BH88" s="7">
        <v>-0.2987</v>
      </c>
      <c r="BI88" s="7">
        <v>1</v>
      </c>
      <c r="BJ88" s="4">
        <v>2</v>
      </c>
      <c r="BK88" s="8">
        <v>88.56</v>
      </c>
      <c r="BL88" s="2" t="s">
        <v>1484</v>
      </c>
      <c r="BM88" s="7">
        <v>1</v>
      </c>
      <c r="BN88" s="7">
        <v>1</v>
      </c>
      <c r="BO88" s="4">
        <v>1</v>
      </c>
      <c r="BP88" s="8">
        <v>43.24</v>
      </c>
      <c r="BQ88" s="4">
        <v>1</v>
      </c>
      <c r="BR88" s="8">
        <v>43.24</v>
      </c>
      <c r="BS88" s="7"/>
      <c r="BT88" s="7"/>
      <c r="BU88" s="2" t="s">
        <v>239</v>
      </c>
      <c r="BV88" s="2" t="s">
        <v>226</v>
      </c>
      <c r="BW88" s="2" t="s">
        <v>229</v>
      </c>
      <c r="BX88" s="2" t="s">
        <v>1485</v>
      </c>
      <c r="BY88" s="2" t="s">
        <v>241</v>
      </c>
      <c r="BZ88" s="2" t="s">
        <v>229</v>
      </c>
      <c r="CA88" s="4">
        <v>1</v>
      </c>
      <c r="CB88" s="8">
        <v>45.32</v>
      </c>
      <c r="CC88" s="4"/>
      <c r="CD88" s="8"/>
      <c r="CE88" s="7"/>
      <c r="CF88" s="7"/>
      <c r="CG88" s="2" t="s">
        <v>239</v>
      </c>
      <c r="CH88" s="2" t="s">
        <v>226</v>
      </c>
      <c r="CI88" s="2" t="s">
        <v>485</v>
      </c>
      <c r="CJ88" s="2" t="s">
        <v>586</v>
      </c>
      <c r="CK88" s="2" t="s">
        <v>241</v>
      </c>
      <c r="CL88" s="2" t="s">
        <v>229</v>
      </c>
      <c r="CM88" s="4"/>
      <c r="CN88" s="8"/>
      <c r="CO88" s="4"/>
      <c r="CP88" s="8"/>
      <c r="CQ88" s="7"/>
      <c r="CR88" s="7"/>
      <c r="CS88" s="2" t="s">
        <v>239</v>
      </c>
      <c r="CT88" s="2" t="s">
        <v>226</v>
      </c>
      <c r="CU88" s="2" t="s">
        <v>1483</v>
      </c>
      <c r="CV88" s="2" t="s">
        <v>1486</v>
      </c>
      <c r="CW88" s="2" t="s">
        <v>241</v>
      </c>
      <c r="CX88" s="2" t="s">
        <v>229</v>
      </c>
      <c r="CY88" s="4"/>
      <c r="CZ88" s="8"/>
      <c r="DA88" s="4"/>
      <c r="DB88" s="8"/>
      <c r="DC88" s="7"/>
      <c r="DD88" s="7"/>
      <c r="DE88" s="2" t="s">
        <v>239</v>
      </c>
      <c r="DF88" s="2" t="s">
        <v>226</v>
      </c>
      <c r="DG88" s="2" t="s">
        <v>1483</v>
      </c>
      <c r="DH88" s="2" t="s">
        <v>971</v>
      </c>
      <c r="DI88" s="2" t="s">
        <v>241</v>
      </c>
      <c r="DJ88" s="2" t="s">
        <v>229</v>
      </c>
      <c r="DK88" s="4"/>
      <c r="DL88" s="8"/>
      <c r="DM88" s="4"/>
      <c r="DN88" s="8"/>
      <c r="DO88" s="7"/>
      <c r="DP88" s="7"/>
      <c r="DQ88" s="2" t="s">
        <v>239</v>
      </c>
      <c r="DR88" s="2" t="s">
        <v>226</v>
      </c>
      <c r="DS88" s="2" t="s">
        <v>1487</v>
      </c>
      <c r="DT88" s="2" t="s">
        <v>824</v>
      </c>
      <c r="DU88" s="2" t="s">
        <v>241</v>
      </c>
      <c r="DV88" s="2" t="s">
        <v>229</v>
      </c>
      <c r="DW88" s="4"/>
      <c r="DX88" s="8"/>
      <c r="DY88" s="4"/>
      <c r="DZ88" s="8"/>
      <c r="EA88" s="7"/>
      <c r="EB88" s="7"/>
      <c r="EC88" s="2" t="s">
        <v>239</v>
      </c>
      <c r="ED88" s="2" t="s">
        <v>226</v>
      </c>
      <c r="EE88" s="2" t="s">
        <v>490</v>
      </c>
      <c r="EF88" s="2" t="s">
        <v>344</v>
      </c>
      <c r="EG88" s="2" t="s">
        <v>241</v>
      </c>
      <c r="EH88" s="2" t="s">
        <v>229</v>
      </c>
      <c r="EI88" s="4"/>
      <c r="EJ88" s="8"/>
      <c r="EK88" s="4"/>
      <c r="EL88" s="8"/>
      <c r="EM88" s="7"/>
      <c r="EN88" s="7"/>
      <c r="EO88" s="2" t="s">
        <v>239</v>
      </c>
      <c r="EP88" s="2" t="s">
        <v>226</v>
      </c>
      <c r="EQ88" s="2" t="s">
        <v>351</v>
      </c>
      <c r="ER88" s="2" t="s">
        <v>1488</v>
      </c>
      <c r="ES88" s="2" t="s">
        <v>241</v>
      </c>
      <c r="ET88" s="2" t="s">
        <v>229</v>
      </c>
      <c r="EU88" s="4"/>
      <c r="EV88" s="8"/>
      <c r="EW88" s="4"/>
      <c r="EX88" s="8"/>
      <c r="EY88" s="7"/>
      <c r="EZ88" s="7"/>
      <c r="FA88" s="2" t="s">
        <v>239</v>
      </c>
      <c r="FB88" s="2" t="s">
        <v>226</v>
      </c>
      <c r="FC88" s="2" t="s">
        <v>1318</v>
      </c>
      <c r="FD88" s="2" t="s">
        <v>794</v>
      </c>
      <c r="FE88" s="2" t="s">
        <v>241</v>
      </c>
      <c r="FF88" s="2" t="s">
        <v>229</v>
      </c>
      <c r="FG88" s="4"/>
      <c r="FH88" s="8"/>
      <c r="FI88" s="4"/>
      <c r="FJ88" s="8"/>
      <c r="FK88" s="7"/>
      <c r="FL88" s="7"/>
      <c r="FM88" s="2" t="s">
        <v>239</v>
      </c>
      <c r="FN88" s="2" t="s">
        <v>226</v>
      </c>
      <c r="FO88" s="2" t="s">
        <v>1483</v>
      </c>
      <c r="FP88" s="2" t="s">
        <v>1489</v>
      </c>
      <c r="FQ88" s="2" t="s">
        <v>241</v>
      </c>
      <c r="FR88" s="2" t="s">
        <v>229</v>
      </c>
      <c r="FS88" s="4"/>
      <c r="FT88" s="8"/>
      <c r="FU88" s="4"/>
      <c r="FV88" s="8"/>
      <c r="FW88" s="7"/>
      <c r="FX88" s="7"/>
      <c r="FY88" s="2" t="s">
        <v>239</v>
      </c>
      <c r="FZ88" s="2" t="s">
        <v>226</v>
      </c>
      <c r="GA88" s="2" t="s">
        <v>327</v>
      </c>
      <c r="GB88" s="2" t="s">
        <v>1490</v>
      </c>
      <c r="GC88" s="2" t="s">
        <v>241</v>
      </c>
      <c r="GD88" s="2" t="s">
        <v>229</v>
      </c>
      <c r="GE88" s="4"/>
      <c r="GF88" s="8"/>
      <c r="GG88" s="4"/>
      <c r="GH88" s="8"/>
      <c r="GI88" s="7"/>
      <c r="GJ88" s="7"/>
      <c r="GK88" s="2" t="s">
        <v>239</v>
      </c>
      <c r="GL88" s="2" t="s">
        <v>226</v>
      </c>
      <c r="GM88" s="2" t="s">
        <v>542</v>
      </c>
      <c r="GN88" s="2" t="s">
        <v>1491</v>
      </c>
      <c r="GO88" s="2" t="s">
        <v>241</v>
      </c>
      <c r="GP88" s="2" t="s">
        <v>229</v>
      </c>
      <c r="GQ88" s="4"/>
      <c r="GR88" s="8"/>
      <c r="GS88" s="4"/>
      <c r="GT88" s="8"/>
      <c r="GU88" s="7"/>
      <c r="GV88" s="7"/>
      <c r="GW88" s="2" t="s">
        <v>239</v>
      </c>
      <c r="GX88" s="2" t="s">
        <v>226</v>
      </c>
      <c r="GY88" s="2" t="s">
        <v>1492</v>
      </c>
      <c r="GZ88" s="2" t="s">
        <v>1493</v>
      </c>
      <c r="HA88" s="2" t="s">
        <v>241</v>
      </c>
      <c r="HB88" s="2" t="s">
        <v>229</v>
      </c>
      <c r="HC88" s="4"/>
      <c r="HD88" s="8"/>
      <c r="HE88" s="4">
        <v>1</v>
      </c>
      <c r="HF88" s="8">
        <v>39.48</v>
      </c>
      <c r="HG88" s="7">
        <v>-1</v>
      </c>
      <c r="HH88" s="7">
        <v>-1</v>
      </c>
      <c r="HI88" s="2" t="s">
        <v>239</v>
      </c>
      <c r="HJ88" s="2" t="s">
        <v>226</v>
      </c>
      <c r="HK88" s="2" t="s">
        <v>332</v>
      </c>
      <c r="HL88" s="2" t="s">
        <v>1494</v>
      </c>
      <c r="HM88" s="2" t="s">
        <v>241</v>
      </c>
      <c r="HN88" s="2" t="s">
        <v>229</v>
      </c>
      <c r="HO88" s="4"/>
      <c r="HP88" s="8"/>
      <c r="HQ88" s="4"/>
      <c r="HR88" s="8"/>
      <c r="HS88" s="7"/>
      <c r="HT88" s="7"/>
      <c r="HU88" s="2" t="s">
        <v>239</v>
      </c>
      <c r="HV88" s="2" t="s">
        <v>226</v>
      </c>
      <c r="HW88" s="2" t="s">
        <v>1483</v>
      </c>
      <c r="HX88" s="2" t="s">
        <v>1495</v>
      </c>
      <c r="HY88" s="2" t="s">
        <v>241</v>
      </c>
      <c r="HZ88" s="2" t="s">
        <v>229</v>
      </c>
      <c r="IA88" s="4"/>
      <c r="IB88" s="8"/>
      <c r="IC88" s="4"/>
      <c r="ID88" s="8"/>
      <c r="IE88" s="7"/>
      <c r="IF88" s="7"/>
      <c r="IG88" s="2" t="s">
        <v>266</v>
      </c>
      <c r="IH88" s="2" t="s">
        <v>226</v>
      </c>
      <c r="II88" s="2" t="s">
        <v>229</v>
      </c>
      <c r="IJ88" s="2" t="s">
        <v>229</v>
      </c>
      <c r="IK88" s="2" t="s">
        <v>241</v>
      </c>
      <c r="IL88" s="2" t="s">
        <v>229</v>
      </c>
      <c r="IM88" s="4"/>
      <c r="IN88" s="8"/>
      <c r="IO88" s="4"/>
      <c r="IP88" s="8"/>
      <c r="IQ88" s="7"/>
      <c r="IR88" s="7"/>
      <c r="IS88" s="2" t="s">
        <v>239</v>
      </c>
      <c r="IT88" s="2" t="s">
        <v>226</v>
      </c>
      <c r="IU88" s="2" t="s">
        <v>976</v>
      </c>
      <c r="IV88" s="2" t="s">
        <v>1000</v>
      </c>
      <c r="IW88" s="2" t="s">
        <v>241</v>
      </c>
      <c r="IX88" s="2" t="s">
        <v>229</v>
      </c>
      <c r="IY88" s="4"/>
      <c r="IZ88" s="8"/>
      <c r="JA88" s="4"/>
      <c r="JB88" s="8"/>
      <c r="JC88" s="7"/>
      <c r="JD88" s="7"/>
      <c r="JE88" s="2" t="s">
        <v>239</v>
      </c>
      <c r="JF88" s="2" t="s">
        <v>226</v>
      </c>
      <c r="JG88" s="2" t="s">
        <v>542</v>
      </c>
      <c r="JH88" s="2" t="s">
        <v>1496</v>
      </c>
      <c r="JI88" s="2" t="s">
        <v>241</v>
      </c>
      <c r="JJ88" s="2" t="s">
        <v>229</v>
      </c>
      <c r="JK88" s="4"/>
      <c r="JL88" s="8"/>
      <c r="JM88" s="4"/>
      <c r="JN88" s="8"/>
      <c r="JO88" s="7"/>
      <c r="JP88" s="7"/>
      <c r="JQ88" s="2" t="s">
        <v>229</v>
      </c>
      <c r="JR88" s="2" t="s">
        <v>229</v>
      </c>
      <c r="JS88" s="2" t="s">
        <v>229</v>
      </c>
      <c r="JT88" s="2" t="s">
        <v>229</v>
      </c>
      <c r="JU88" s="2" t="s">
        <v>229</v>
      </c>
      <c r="JV88" s="2" t="s">
        <v>229</v>
      </c>
      <c r="JW88" s="4"/>
      <c r="JX88" s="8"/>
      <c r="JY88" s="4"/>
      <c r="JZ88" s="8"/>
      <c r="KA88" s="7"/>
      <c r="KB88" s="7"/>
      <c r="KC88" s="2" t="s">
        <v>272</v>
      </c>
      <c r="KD88" s="2" t="s">
        <v>226</v>
      </c>
      <c r="KE88" s="2" t="s">
        <v>229</v>
      </c>
      <c r="KF88" s="2" t="s">
        <v>229</v>
      </c>
      <c r="KG88" s="2" t="s">
        <v>241</v>
      </c>
      <c r="KH88" s="2" t="s">
        <v>229</v>
      </c>
      <c r="KI88" s="4"/>
      <c r="KJ88" s="8"/>
      <c r="KK88" s="4"/>
      <c r="KL88" s="8"/>
      <c r="KM88" s="7"/>
      <c r="KN88" s="7"/>
      <c r="KO88" s="2" t="s">
        <v>272</v>
      </c>
      <c r="KP88" s="2" t="s">
        <v>226</v>
      </c>
      <c r="KQ88" s="2" t="s">
        <v>229</v>
      </c>
      <c r="KR88" s="2" t="s">
        <v>229</v>
      </c>
      <c r="KS88" s="2" t="s">
        <v>241</v>
      </c>
      <c r="KT88" s="2" t="s">
        <v>229</v>
      </c>
      <c r="KU88" s="4"/>
      <c r="KV88" s="8"/>
      <c r="KW88" s="4"/>
      <c r="KX88" s="8"/>
      <c r="KY88" s="7"/>
      <c r="KZ88" s="7"/>
      <c r="LA88" s="2" t="s">
        <v>272</v>
      </c>
      <c r="LB88" s="2" t="s">
        <v>226</v>
      </c>
      <c r="LC88" s="2" t="s">
        <v>229</v>
      </c>
      <c r="LD88" s="2" t="s">
        <v>229</v>
      </c>
      <c r="LE88" s="2" t="s">
        <v>241</v>
      </c>
      <c r="LF88" s="2" t="s">
        <v>229</v>
      </c>
      <c r="LG88" s="4"/>
      <c r="LH88" s="8"/>
      <c r="LI88" s="4"/>
      <c r="LJ88" s="8"/>
      <c r="LK88" s="7"/>
      <c r="LL88" s="7"/>
      <c r="LM88" s="2" t="s">
        <v>229</v>
      </c>
      <c r="LN88" s="2" t="s">
        <v>229</v>
      </c>
      <c r="LO88" s="2" t="s">
        <v>229</v>
      </c>
      <c r="LP88" s="2" t="s">
        <v>229</v>
      </c>
      <c r="LQ88" s="2" t="s">
        <v>229</v>
      </c>
      <c r="LR88" s="2" t="s">
        <v>229</v>
      </c>
      <c r="LS88" s="4"/>
      <c r="LT88" s="8"/>
      <c r="LU88" s="4"/>
      <c r="LV88" s="8"/>
      <c r="LW88" s="7"/>
      <c r="LX88" s="7"/>
      <c r="LY88" s="2" t="s">
        <v>239</v>
      </c>
      <c r="LZ88" s="2" t="s">
        <v>275</v>
      </c>
      <c r="MA88" s="2" t="s">
        <v>1312</v>
      </c>
      <c r="MB88" s="2" t="s">
        <v>1313</v>
      </c>
      <c r="MC88" s="2" t="s">
        <v>241</v>
      </c>
      <c r="MD88" s="2" t="s">
        <v>229</v>
      </c>
      <c r="ME88" s="4"/>
      <c r="MF88" s="8"/>
      <c r="MG88" s="4"/>
      <c r="MH88" s="8"/>
      <c r="MI88" s="7"/>
      <c r="MJ88" s="7"/>
      <c r="MK88" s="2" t="s">
        <v>266</v>
      </c>
      <c r="ML88" s="2" t="s">
        <v>226</v>
      </c>
      <c r="MM88" s="2" t="s">
        <v>229</v>
      </c>
      <c r="MN88" s="2" t="s">
        <v>229</v>
      </c>
      <c r="MO88" s="2" t="s">
        <v>241</v>
      </c>
      <c r="MP88" s="2" t="s">
        <v>229</v>
      </c>
      <c r="MQ88" s="4"/>
      <c r="MR88" s="8"/>
      <c r="MS88" s="4"/>
      <c r="MT88" s="8"/>
      <c r="MU88" s="7"/>
      <c r="MV88" s="7"/>
      <c r="MW88" s="2" t="s">
        <v>239</v>
      </c>
      <c r="MX88" s="2" t="s">
        <v>226</v>
      </c>
      <c r="MY88" s="2" t="s">
        <v>723</v>
      </c>
      <c r="MZ88" s="2" t="s">
        <v>229</v>
      </c>
      <c r="NA88" s="2" t="s">
        <v>241</v>
      </c>
      <c r="NB88" s="2" t="s">
        <v>229</v>
      </c>
      <c r="NC88" s="4"/>
      <c r="ND88" s="8"/>
      <c r="NE88" s="4"/>
      <c r="NF88" s="8"/>
      <c r="NG88" s="7"/>
      <c r="NH88" s="7"/>
      <c r="NI88" s="2" t="s">
        <v>239</v>
      </c>
      <c r="NJ88" s="2" t="s">
        <v>260</v>
      </c>
      <c r="NK88" s="2" t="s">
        <v>794</v>
      </c>
      <c r="NL88" s="2" t="s">
        <v>1497</v>
      </c>
      <c r="NM88" s="2" t="s">
        <v>241</v>
      </c>
      <c r="NN88" s="2" t="s">
        <v>229</v>
      </c>
      <c r="NO88" s="4"/>
      <c r="NP88" s="8"/>
      <c r="NQ88" s="4"/>
      <c r="NR88" s="8"/>
      <c r="NS88" s="7"/>
      <c r="NT88" s="7"/>
      <c r="NU88" s="2" t="s">
        <v>272</v>
      </c>
      <c r="NV88" s="2" t="s">
        <v>226</v>
      </c>
      <c r="NW88" s="2" t="s">
        <v>229</v>
      </c>
      <c r="NX88" s="2" t="s">
        <v>229</v>
      </c>
      <c r="NY88" s="2" t="s">
        <v>241</v>
      </c>
      <c r="NZ88" s="2" t="s">
        <v>229</v>
      </c>
      <c r="OA88" s="4"/>
      <c r="OB88" s="8"/>
      <c r="OC88" s="4"/>
      <c r="OD88" s="8"/>
      <c r="OE88" s="7"/>
      <c r="OF88" s="7"/>
      <c r="OG88" s="2" t="s">
        <v>239</v>
      </c>
      <c r="OH88" s="2" t="s">
        <v>226</v>
      </c>
      <c r="OI88" s="2" t="s">
        <v>229</v>
      </c>
      <c r="OJ88" s="2" t="s">
        <v>229</v>
      </c>
      <c r="OK88" s="2" t="s">
        <v>241</v>
      </c>
      <c r="OL88" s="2" t="s">
        <v>229</v>
      </c>
      <c r="OM88" s="4"/>
      <c r="ON88" s="8"/>
      <c r="OO88" s="4"/>
      <c r="OP88" s="8"/>
      <c r="OQ88" s="7"/>
      <c r="OR88" s="7"/>
      <c r="OS88" s="2" t="s">
        <v>229</v>
      </c>
      <c r="OT88" s="2" t="s">
        <v>229</v>
      </c>
      <c r="OU88" s="2" t="s">
        <v>229</v>
      </c>
      <c r="OV88" s="2" t="s">
        <v>229</v>
      </c>
      <c r="OW88" s="2" t="s">
        <v>229</v>
      </c>
      <c r="OX88" s="2" t="s">
        <v>229</v>
      </c>
      <c r="OY88" s="4"/>
      <c r="OZ88" s="8"/>
      <c r="PA88" s="4"/>
      <c r="PB88" s="8"/>
      <c r="PC88" s="7"/>
      <c r="PD88" s="7"/>
      <c r="PE88" s="2" t="s">
        <v>281</v>
      </c>
      <c r="PF88" s="2" t="s">
        <v>226</v>
      </c>
      <c r="PG88" s="2" t="s">
        <v>229</v>
      </c>
      <c r="PH88" s="2" t="s">
        <v>229</v>
      </c>
      <c r="PI88" s="2" t="s">
        <v>241</v>
      </c>
      <c r="PJ88" s="2" t="s">
        <v>229</v>
      </c>
      <c r="PK88" s="4"/>
      <c r="PL88" s="8"/>
      <c r="PM88" s="4"/>
      <c r="PN88" s="8"/>
      <c r="PO88" s="7"/>
      <c r="PP88" s="7"/>
      <c r="PQ88" s="2" t="s">
        <v>266</v>
      </c>
      <c r="PR88" s="2" t="s">
        <v>275</v>
      </c>
      <c r="PS88" s="2" t="s">
        <v>229</v>
      </c>
      <c r="PT88" s="2" t="s">
        <v>229</v>
      </c>
      <c r="PU88" s="2" t="s">
        <v>241</v>
      </c>
      <c r="PV88" s="2" t="s">
        <v>229</v>
      </c>
      <c r="PW88" s="4"/>
      <c r="PX88" s="8"/>
      <c r="PY88" s="4"/>
      <c r="PZ88" s="8"/>
      <c r="QA88" s="7"/>
      <c r="QB88" s="7"/>
      <c r="QC88" s="2" t="s">
        <v>281</v>
      </c>
      <c r="QD88" s="2" t="s">
        <v>226</v>
      </c>
      <c r="QE88" s="2" t="s">
        <v>229</v>
      </c>
      <c r="QF88" s="2" t="s">
        <v>229</v>
      </c>
      <c r="QG88" s="2" t="s">
        <v>241</v>
      </c>
      <c r="QH88" s="2" t="s">
        <v>229</v>
      </c>
      <c r="QI88" s="4"/>
      <c r="QJ88" s="8"/>
      <c r="QK88" s="4"/>
      <c r="QL88" s="8"/>
      <c r="QM88" s="7"/>
      <c r="QN88" s="7"/>
      <c r="QO88" s="2" t="s">
        <v>229</v>
      </c>
      <c r="QP88" s="2" t="s">
        <v>229</v>
      </c>
      <c r="QQ88" s="2" t="s">
        <v>229</v>
      </c>
      <c r="QR88" s="2" t="s">
        <v>229</v>
      </c>
      <c r="QS88" s="2" t="s">
        <v>229</v>
      </c>
      <c r="QT88" s="2" t="s">
        <v>229</v>
      </c>
      <c r="QU88" s="4"/>
      <c r="QV88" s="8"/>
      <c r="QW88" s="4"/>
      <c r="QX88" s="8"/>
      <c r="QY88" s="7"/>
      <c r="QZ88" s="7"/>
      <c r="RA88" s="2" t="s">
        <v>239</v>
      </c>
      <c r="RB88" s="2" t="s">
        <v>275</v>
      </c>
      <c r="RC88" s="2" t="s">
        <v>338</v>
      </c>
      <c r="RD88" s="2" t="s">
        <v>229</v>
      </c>
      <c r="RE88" s="2" t="s">
        <v>241</v>
      </c>
      <c r="RF88" s="2" t="s">
        <v>229</v>
      </c>
      <c r="RG88" s="4"/>
      <c r="RH88" s="8"/>
      <c r="RI88" s="4"/>
      <c r="RJ88" s="8"/>
      <c r="RK88" s="7"/>
      <c r="RL88" s="7"/>
      <c r="RM88" s="2" t="s">
        <v>229</v>
      </c>
      <c r="RN88" s="2" t="s">
        <v>229</v>
      </c>
      <c r="RO88" s="2" t="s">
        <v>229</v>
      </c>
      <c r="RP88" s="2" t="s">
        <v>229</v>
      </c>
      <c r="RQ88" s="2" t="s">
        <v>229</v>
      </c>
      <c r="RR88" s="2" t="s">
        <v>229</v>
      </c>
      <c r="RS88" s="4"/>
      <c r="RT88" s="8"/>
      <c r="RU88" s="4"/>
      <c r="RV88" s="8"/>
      <c r="RW88" s="7"/>
      <c r="RX88" s="7"/>
      <c r="RY88" s="2" t="s">
        <v>266</v>
      </c>
      <c r="RZ88" s="2" t="s">
        <v>275</v>
      </c>
      <c r="SA88" s="2" t="s">
        <v>229</v>
      </c>
      <c r="SB88" s="2" t="s">
        <v>229</v>
      </c>
      <c r="SC88" s="2" t="s">
        <v>241</v>
      </c>
      <c r="SD88" s="2" t="s">
        <v>229</v>
      </c>
      <c r="SE88" s="4">
        <v>96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>
        <v>80</v>
      </c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</row>
    <row r="89">
      <c r="A89" s="2" t="s">
        <v>1498</v>
      </c>
      <c r="B89" s="2" t="s">
        <v>216</v>
      </c>
      <c r="C89" s="2" t="s">
        <v>217</v>
      </c>
      <c r="D89" s="2" t="s">
        <v>218</v>
      </c>
      <c r="E89" s="2" t="s">
        <v>219</v>
      </c>
      <c r="F89" s="2" t="s">
        <v>1477</v>
      </c>
      <c r="G89" s="2" t="s">
        <v>1478</v>
      </c>
      <c r="H89" s="2" t="s">
        <v>1479</v>
      </c>
      <c r="I89" s="2" t="s">
        <v>1480</v>
      </c>
      <c r="J89" s="2" t="s">
        <v>285</v>
      </c>
      <c r="K89" s="2" t="s">
        <v>862</v>
      </c>
      <c r="L89" s="3">
        <v>42.3</v>
      </c>
      <c r="M89" s="3">
        <v>44.42</v>
      </c>
      <c r="N89" s="3">
        <v>89.99</v>
      </c>
      <c r="O89" s="2" t="s">
        <v>226</v>
      </c>
      <c r="P89" s="2" t="s">
        <v>618</v>
      </c>
      <c r="Q89" s="2" t="s">
        <v>228</v>
      </c>
      <c r="R89" s="2" t="s">
        <v>229</v>
      </c>
      <c r="S89" s="2" t="s">
        <v>1481</v>
      </c>
      <c r="T89" s="2" t="s">
        <v>684</v>
      </c>
      <c r="U89" s="2" t="s">
        <v>733</v>
      </c>
      <c r="V89" s="2" t="s">
        <v>1482</v>
      </c>
      <c r="W89" s="2" t="s">
        <v>234</v>
      </c>
      <c r="X89" s="2" t="s">
        <v>1251</v>
      </c>
      <c r="Y89" s="2" t="s">
        <v>1483</v>
      </c>
      <c r="Z89" s="4">
        <v>61</v>
      </c>
      <c r="AA89" s="4">
        <f>=ROUNDDOWN(6.1,0)</f>
      </c>
      <c r="AB89" s="5">
        <v>10</v>
      </c>
      <c r="AC89" s="2" t="s">
        <v>637</v>
      </c>
      <c r="AD89" s="4">
        <v>220</v>
      </c>
      <c r="AE89" s="4">
        <v>370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13</v>
      </c>
      <c r="AQ89" s="8">
        <v>623.49</v>
      </c>
      <c r="AR89" s="4">
        <v>16</v>
      </c>
      <c r="AS89" s="8">
        <v>764.25</v>
      </c>
      <c r="AT89" s="7">
        <v>-0.1875</v>
      </c>
      <c r="AU89" s="7">
        <v>-0.1842</v>
      </c>
      <c r="AV89" s="4" t="s">
        <v>229</v>
      </c>
      <c r="AW89" s="8" t="s">
        <v>229</v>
      </c>
      <c r="AX89" s="4" t="s">
        <v>229</v>
      </c>
      <c r="AY89" s="8" t="s">
        <v>229</v>
      </c>
      <c r="AZ89" s="7" t="s">
        <v>229</v>
      </c>
      <c r="BA89" s="7" t="s">
        <v>229</v>
      </c>
      <c r="BB89" s="7">
        <v>0.6995</v>
      </c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 t="s">
        <v>229</v>
      </c>
      <c r="BJ89" s="4">
        <v>13</v>
      </c>
      <c r="BK89" s="8">
        <v>623.49</v>
      </c>
      <c r="BL89" s="2" t="s">
        <v>1499</v>
      </c>
      <c r="BM89" s="7">
        <v>1</v>
      </c>
      <c r="BN89" s="7">
        <v>1</v>
      </c>
      <c r="BO89" s="4">
        <v>8</v>
      </c>
      <c r="BP89" s="8">
        <v>389.2</v>
      </c>
      <c r="BQ89" s="4">
        <v>11</v>
      </c>
      <c r="BR89" s="8">
        <v>535.15</v>
      </c>
      <c r="BS89" s="7">
        <v>-0.2727</v>
      </c>
      <c r="BT89" s="7">
        <v>-0.2727</v>
      </c>
      <c r="BU89" s="2" t="s">
        <v>239</v>
      </c>
      <c r="BV89" s="2" t="s">
        <v>226</v>
      </c>
      <c r="BW89" s="2" t="s">
        <v>229</v>
      </c>
      <c r="BX89" s="2" t="s">
        <v>1075</v>
      </c>
      <c r="BY89" s="2" t="s">
        <v>241</v>
      </c>
      <c r="BZ89" s="2" t="s">
        <v>229</v>
      </c>
      <c r="CA89" s="4"/>
      <c r="CB89" s="8"/>
      <c r="CC89" s="4"/>
      <c r="CD89" s="8"/>
      <c r="CE89" s="7"/>
      <c r="CF89" s="7"/>
      <c r="CG89" s="2" t="s">
        <v>239</v>
      </c>
      <c r="CH89" s="2" t="s">
        <v>226</v>
      </c>
      <c r="CI89" s="2" t="s">
        <v>485</v>
      </c>
      <c r="CJ89" s="2" t="s">
        <v>486</v>
      </c>
      <c r="CK89" s="2" t="s">
        <v>241</v>
      </c>
      <c r="CL89" s="2" t="s">
        <v>229</v>
      </c>
      <c r="CM89" s="4">
        <v>1</v>
      </c>
      <c r="CN89" s="8">
        <v>47.69</v>
      </c>
      <c r="CO89" s="4">
        <v>2</v>
      </c>
      <c r="CP89" s="8">
        <v>95.38</v>
      </c>
      <c r="CQ89" s="7">
        <v>-0.5</v>
      </c>
      <c r="CR89" s="7">
        <v>-0.5</v>
      </c>
      <c r="CS89" s="2" t="s">
        <v>239</v>
      </c>
      <c r="CT89" s="2" t="s">
        <v>226</v>
      </c>
      <c r="CU89" s="2" t="s">
        <v>1483</v>
      </c>
      <c r="CV89" s="2" t="s">
        <v>240</v>
      </c>
      <c r="CW89" s="2" t="s">
        <v>241</v>
      </c>
      <c r="CX89" s="2" t="s">
        <v>229</v>
      </c>
      <c r="CY89" s="4"/>
      <c r="CZ89" s="8"/>
      <c r="DA89" s="4">
        <v>1</v>
      </c>
      <c r="DB89" s="8">
        <v>44.89</v>
      </c>
      <c r="DC89" s="7">
        <v>-1</v>
      </c>
      <c r="DD89" s="7">
        <v>-1</v>
      </c>
      <c r="DE89" s="2" t="s">
        <v>239</v>
      </c>
      <c r="DF89" s="2" t="s">
        <v>226</v>
      </c>
      <c r="DG89" s="2" t="s">
        <v>1483</v>
      </c>
      <c r="DH89" s="2" t="s">
        <v>1500</v>
      </c>
      <c r="DI89" s="2" t="s">
        <v>241</v>
      </c>
      <c r="DJ89" s="2" t="s">
        <v>229</v>
      </c>
      <c r="DK89" s="4"/>
      <c r="DL89" s="8"/>
      <c r="DM89" s="4"/>
      <c r="DN89" s="8"/>
      <c r="DO89" s="7"/>
      <c r="DP89" s="7"/>
      <c r="DQ89" s="2" t="s">
        <v>239</v>
      </c>
      <c r="DR89" s="2" t="s">
        <v>226</v>
      </c>
      <c r="DS89" s="2" t="s">
        <v>1487</v>
      </c>
      <c r="DT89" s="2" t="s">
        <v>1501</v>
      </c>
      <c r="DU89" s="2" t="s">
        <v>241</v>
      </c>
      <c r="DV89" s="2" t="s">
        <v>229</v>
      </c>
      <c r="DW89" s="4">
        <v>2</v>
      </c>
      <c r="DX89" s="8">
        <v>97.18</v>
      </c>
      <c r="DY89" s="4"/>
      <c r="DZ89" s="8"/>
      <c r="EA89" s="7"/>
      <c r="EB89" s="7"/>
      <c r="EC89" s="2" t="s">
        <v>239</v>
      </c>
      <c r="ED89" s="2" t="s">
        <v>226</v>
      </c>
      <c r="EE89" s="2" t="s">
        <v>276</v>
      </c>
      <c r="EF89" s="2" t="s">
        <v>1502</v>
      </c>
      <c r="EG89" s="2" t="s">
        <v>241</v>
      </c>
      <c r="EH89" s="2" t="s">
        <v>229</v>
      </c>
      <c r="EI89" s="4"/>
      <c r="EJ89" s="8"/>
      <c r="EK89" s="4"/>
      <c r="EL89" s="8"/>
      <c r="EM89" s="7"/>
      <c r="EN89" s="7"/>
      <c r="EO89" s="2" t="s">
        <v>239</v>
      </c>
      <c r="EP89" s="2" t="s">
        <v>226</v>
      </c>
      <c r="EQ89" s="2" t="s">
        <v>351</v>
      </c>
      <c r="ER89" s="2" t="s">
        <v>1503</v>
      </c>
      <c r="ES89" s="2" t="s">
        <v>241</v>
      </c>
      <c r="ET89" s="2" t="s">
        <v>229</v>
      </c>
      <c r="EU89" s="4"/>
      <c r="EV89" s="8"/>
      <c r="EW89" s="4"/>
      <c r="EX89" s="8"/>
      <c r="EY89" s="7"/>
      <c r="EZ89" s="7"/>
      <c r="FA89" s="2" t="s">
        <v>239</v>
      </c>
      <c r="FB89" s="2" t="s">
        <v>226</v>
      </c>
      <c r="FC89" s="2" t="s">
        <v>1318</v>
      </c>
      <c r="FD89" s="2" t="s">
        <v>1504</v>
      </c>
      <c r="FE89" s="2" t="s">
        <v>241</v>
      </c>
      <c r="FF89" s="2" t="s">
        <v>229</v>
      </c>
      <c r="FG89" s="4"/>
      <c r="FH89" s="8"/>
      <c r="FI89" s="4"/>
      <c r="FJ89" s="8"/>
      <c r="FK89" s="7"/>
      <c r="FL89" s="7"/>
      <c r="FM89" s="2" t="s">
        <v>239</v>
      </c>
      <c r="FN89" s="2" t="s">
        <v>226</v>
      </c>
      <c r="FO89" s="2" t="s">
        <v>1483</v>
      </c>
      <c r="FP89" s="2" t="s">
        <v>1493</v>
      </c>
      <c r="FQ89" s="2" t="s">
        <v>241</v>
      </c>
      <c r="FR89" s="2" t="s">
        <v>229</v>
      </c>
      <c r="FS89" s="4">
        <v>1</v>
      </c>
      <c r="FT89" s="8">
        <v>45</v>
      </c>
      <c r="FU89" s="4"/>
      <c r="FV89" s="8"/>
      <c r="FW89" s="7"/>
      <c r="FX89" s="7"/>
      <c r="FY89" s="2" t="s">
        <v>239</v>
      </c>
      <c r="FZ89" s="2" t="s">
        <v>226</v>
      </c>
      <c r="GA89" s="2" t="s">
        <v>327</v>
      </c>
      <c r="GB89" s="2" t="s">
        <v>1505</v>
      </c>
      <c r="GC89" s="2" t="s">
        <v>241</v>
      </c>
      <c r="GD89" s="2" t="s">
        <v>229</v>
      </c>
      <c r="GE89" s="4">
        <v>1</v>
      </c>
      <c r="GF89" s="8">
        <v>44.42</v>
      </c>
      <c r="GG89" s="4">
        <v>1</v>
      </c>
      <c r="GH89" s="8">
        <v>44.42</v>
      </c>
      <c r="GI89" s="7"/>
      <c r="GJ89" s="7"/>
      <c r="GK89" s="2" t="s">
        <v>239</v>
      </c>
      <c r="GL89" s="2" t="s">
        <v>226</v>
      </c>
      <c r="GM89" s="2" t="s">
        <v>1093</v>
      </c>
      <c r="GN89" s="2" t="s">
        <v>1491</v>
      </c>
      <c r="GO89" s="2" t="s">
        <v>241</v>
      </c>
      <c r="GP89" s="2" t="s">
        <v>229</v>
      </c>
      <c r="GQ89" s="4"/>
      <c r="GR89" s="8"/>
      <c r="GS89" s="4"/>
      <c r="GT89" s="8"/>
      <c r="GU89" s="7"/>
      <c r="GV89" s="7"/>
      <c r="GW89" s="2" t="s">
        <v>239</v>
      </c>
      <c r="GX89" s="2" t="s">
        <v>226</v>
      </c>
      <c r="GY89" s="2" t="s">
        <v>1492</v>
      </c>
      <c r="GZ89" s="2" t="s">
        <v>1399</v>
      </c>
      <c r="HA89" s="2" t="s">
        <v>241</v>
      </c>
      <c r="HB89" s="2" t="s">
        <v>229</v>
      </c>
      <c r="HC89" s="4"/>
      <c r="HD89" s="8"/>
      <c r="HE89" s="4"/>
      <c r="HF89" s="8"/>
      <c r="HG89" s="7"/>
      <c r="HH89" s="7"/>
      <c r="HI89" s="2" t="s">
        <v>239</v>
      </c>
      <c r="HJ89" s="2" t="s">
        <v>226</v>
      </c>
      <c r="HK89" s="2" t="s">
        <v>332</v>
      </c>
      <c r="HL89" s="2" t="s">
        <v>478</v>
      </c>
      <c r="HM89" s="2" t="s">
        <v>241</v>
      </c>
      <c r="HN89" s="2" t="s">
        <v>229</v>
      </c>
      <c r="HO89" s="4"/>
      <c r="HP89" s="8"/>
      <c r="HQ89" s="4"/>
      <c r="HR89" s="8"/>
      <c r="HS89" s="7"/>
      <c r="HT89" s="7"/>
      <c r="HU89" s="2" t="s">
        <v>239</v>
      </c>
      <c r="HV89" s="2" t="s">
        <v>226</v>
      </c>
      <c r="HW89" s="2" t="s">
        <v>1483</v>
      </c>
      <c r="HX89" s="2" t="s">
        <v>259</v>
      </c>
      <c r="HY89" s="2" t="s">
        <v>241</v>
      </c>
      <c r="HZ89" s="2" t="s">
        <v>229</v>
      </c>
      <c r="IA89" s="4"/>
      <c r="IB89" s="8"/>
      <c r="IC89" s="4"/>
      <c r="ID89" s="8"/>
      <c r="IE89" s="7"/>
      <c r="IF89" s="7"/>
      <c r="IG89" s="2" t="s">
        <v>266</v>
      </c>
      <c r="IH89" s="2" t="s">
        <v>226</v>
      </c>
      <c r="II89" s="2" t="s">
        <v>229</v>
      </c>
      <c r="IJ89" s="2" t="s">
        <v>229</v>
      </c>
      <c r="IK89" s="2" t="s">
        <v>241</v>
      </c>
      <c r="IL89" s="2" t="s">
        <v>229</v>
      </c>
      <c r="IM89" s="4"/>
      <c r="IN89" s="8"/>
      <c r="IO89" s="4">
        <v>1</v>
      </c>
      <c r="IP89" s="8">
        <v>44.41</v>
      </c>
      <c r="IQ89" s="7">
        <v>-1</v>
      </c>
      <c r="IR89" s="7">
        <v>-1</v>
      </c>
      <c r="IS89" s="2" t="s">
        <v>239</v>
      </c>
      <c r="IT89" s="2" t="s">
        <v>226</v>
      </c>
      <c r="IU89" s="2" t="s">
        <v>976</v>
      </c>
      <c r="IV89" s="2" t="s">
        <v>1506</v>
      </c>
      <c r="IW89" s="2" t="s">
        <v>241</v>
      </c>
      <c r="IX89" s="2" t="s">
        <v>229</v>
      </c>
      <c r="IY89" s="4"/>
      <c r="IZ89" s="8"/>
      <c r="JA89" s="4"/>
      <c r="JB89" s="8"/>
      <c r="JC89" s="7"/>
      <c r="JD89" s="7"/>
      <c r="JE89" s="2" t="s">
        <v>239</v>
      </c>
      <c r="JF89" s="2" t="s">
        <v>226</v>
      </c>
      <c r="JG89" s="2" t="s">
        <v>268</v>
      </c>
      <c r="JH89" s="2" t="s">
        <v>1507</v>
      </c>
      <c r="JI89" s="2" t="s">
        <v>241</v>
      </c>
      <c r="JJ89" s="2" t="s">
        <v>229</v>
      </c>
      <c r="JK89" s="4"/>
      <c r="JL89" s="8"/>
      <c r="JM89" s="4"/>
      <c r="JN89" s="8"/>
      <c r="JO89" s="7"/>
      <c r="JP89" s="7"/>
      <c r="JQ89" s="2" t="s">
        <v>229</v>
      </c>
      <c r="JR89" s="2" t="s">
        <v>229</v>
      </c>
      <c r="JS89" s="2" t="s">
        <v>229</v>
      </c>
      <c r="JT89" s="2" t="s">
        <v>229</v>
      </c>
      <c r="JU89" s="2" t="s">
        <v>229</v>
      </c>
      <c r="JV89" s="2" t="s">
        <v>229</v>
      </c>
      <c r="JW89" s="4"/>
      <c r="JX89" s="8"/>
      <c r="JY89" s="4"/>
      <c r="JZ89" s="8"/>
      <c r="KA89" s="7"/>
      <c r="KB89" s="7"/>
      <c r="KC89" s="2" t="s">
        <v>272</v>
      </c>
      <c r="KD89" s="2" t="s">
        <v>226</v>
      </c>
      <c r="KE89" s="2" t="s">
        <v>229</v>
      </c>
      <c r="KF89" s="2" t="s">
        <v>229</v>
      </c>
      <c r="KG89" s="2" t="s">
        <v>241</v>
      </c>
      <c r="KH89" s="2" t="s">
        <v>229</v>
      </c>
      <c r="KI89" s="4"/>
      <c r="KJ89" s="8"/>
      <c r="KK89" s="4"/>
      <c r="KL89" s="8"/>
      <c r="KM89" s="7"/>
      <c r="KN89" s="7"/>
      <c r="KO89" s="2" t="s">
        <v>272</v>
      </c>
      <c r="KP89" s="2" t="s">
        <v>226</v>
      </c>
      <c r="KQ89" s="2" t="s">
        <v>229</v>
      </c>
      <c r="KR89" s="2" t="s">
        <v>229</v>
      </c>
      <c r="KS89" s="2" t="s">
        <v>241</v>
      </c>
      <c r="KT89" s="2" t="s">
        <v>229</v>
      </c>
      <c r="KU89" s="4"/>
      <c r="KV89" s="8"/>
      <c r="KW89" s="4"/>
      <c r="KX89" s="8"/>
      <c r="KY89" s="7"/>
      <c r="KZ89" s="7"/>
      <c r="LA89" s="2" t="s">
        <v>272</v>
      </c>
      <c r="LB89" s="2" t="s">
        <v>226</v>
      </c>
      <c r="LC89" s="2" t="s">
        <v>229</v>
      </c>
      <c r="LD89" s="2" t="s">
        <v>229</v>
      </c>
      <c r="LE89" s="2" t="s">
        <v>241</v>
      </c>
      <c r="LF89" s="2" t="s">
        <v>229</v>
      </c>
      <c r="LG89" s="4"/>
      <c r="LH89" s="8"/>
      <c r="LI89" s="4"/>
      <c r="LJ89" s="8"/>
      <c r="LK89" s="7"/>
      <c r="LL89" s="7"/>
      <c r="LM89" s="2" t="s">
        <v>229</v>
      </c>
      <c r="LN89" s="2" t="s">
        <v>229</v>
      </c>
      <c r="LO89" s="2" t="s">
        <v>229</v>
      </c>
      <c r="LP89" s="2" t="s">
        <v>229</v>
      </c>
      <c r="LQ89" s="2" t="s">
        <v>229</v>
      </c>
      <c r="LR89" s="2" t="s">
        <v>229</v>
      </c>
      <c r="LS89" s="4"/>
      <c r="LT89" s="8"/>
      <c r="LU89" s="4"/>
      <c r="LV89" s="8"/>
      <c r="LW89" s="7"/>
      <c r="LX89" s="7"/>
      <c r="LY89" s="2" t="s">
        <v>239</v>
      </c>
      <c r="LZ89" s="2" t="s">
        <v>275</v>
      </c>
      <c r="MA89" s="2" t="s">
        <v>1312</v>
      </c>
      <c r="MB89" s="2" t="s">
        <v>1502</v>
      </c>
      <c r="MC89" s="2" t="s">
        <v>241</v>
      </c>
      <c r="MD89" s="2" t="s">
        <v>229</v>
      </c>
      <c r="ME89" s="4"/>
      <c r="MF89" s="8"/>
      <c r="MG89" s="4"/>
      <c r="MH89" s="8"/>
      <c r="MI89" s="7"/>
      <c r="MJ89" s="7"/>
      <c r="MK89" s="2" t="s">
        <v>266</v>
      </c>
      <c r="ML89" s="2" t="s">
        <v>226</v>
      </c>
      <c r="MM89" s="2" t="s">
        <v>229</v>
      </c>
      <c r="MN89" s="2" t="s">
        <v>229</v>
      </c>
      <c r="MO89" s="2" t="s">
        <v>241</v>
      </c>
      <c r="MP89" s="2" t="s">
        <v>229</v>
      </c>
      <c r="MQ89" s="4"/>
      <c r="MR89" s="8"/>
      <c r="MS89" s="4"/>
      <c r="MT89" s="8"/>
      <c r="MU89" s="7"/>
      <c r="MV89" s="7"/>
      <c r="MW89" s="2" t="s">
        <v>239</v>
      </c>
      <c r="MX89" s="2" t="s">
        <v>226</v>
      </c>
      <c r="MY89" s="2" t="s">
        <v>723</v>
      </c>
      <c r="MZ89" s="2" t="s">
        <v>229</v>
      </c>
      <c r="NA89" s="2" t="s">
        <v>241</v>
      </c>
      <c r="NB89" s="2" t="s">
        <v>229</v>
      </c>
      <c r="NC89" s="4"/>
      <c r="ND89" s="8"/>
      <c r="NE89" s="4"/>
      <c r="NF89" s="8"/>
      <c r="NG89" s="7"/>
      <c r="NH89" s="7"/>
      <c r="NI89" s="2" t="s">
        <v>239</v>
      </c>
      <c r="NJ89" s="2" t="s">
        <v>260</v>
      </c>
      <c r="NK89" s="2" t="s">
        <v>794</v>
      </c>
      <c r="NL89" s="2" t="s">
        <v>439</v>
      </c>
      <c r="NM89" s="2" t="s">
        <v>241</v>
      </c>
      <c r="NN89" s="2" t="s">
        <v>229</v>
      </c>
      <c r="NO89" s="4"/>
      <c r="NP89" s="8"/>
      <c r="NQ89" s="4"/>
      <c r="NR89" s="8"/>
      <c r="NS89" s="7"/>
      <c r="NT89" s="7"/>
      <c r="NU89" s="2" t="s">
        <v>272</v>
      </c>
      <c r="NV89" s="2" t="s">
        <v>226</v>
      </c>
      <c r="NW89" s="2" t="s">
        <v>229</v>
      </c>
      <c r="NX89" s="2" t="s">
        <v>229</v>
      </c>
      <c r="NY89" s="2" t="s">
        <v>241</v>
      </c>
      <c r="NZ89" s="2" t="s">
        <v>229</v>
      </c>
      <c r="OA89" s="4"/>
      <c r="OB89" s="8"/>
      <c r="OC89" s="4"/>
      <c r="OD89" s="8"/>
      <c r="OE89" s="7"/>
      <c r="OF89" s="7"/>
      <c r="OG89" s="2" t="s">
        <v>239</v>
      </c>
      <c r="OH89" s="2" t="s">
        <v>226</v>
      </c>
      <c r="OI89" s="2" t="s">
        <v>229</v>
      </c>
      <c r="OJ89" s="2" t="s">
        <v>229</v>
      </c>
      <c r="OK89" s="2" t="s">
        <v>241</v>
      </c>
      <c r="OL89" s="2" t="s">
        <v>229</v>
      </c>
      <c r="OM89" s="4"/>
      <c r="ON89" s="8"/>
      <c r="OO89" s="4"/>
      <c r="OP89" s="8"/>
      <c r="OQ89" s="7"/>
      <c r="OR89" s="7"/>
      <c r="OS89" s="2" t="s">
        <v>229</v>
      </c>
      <c r="OT89" s="2" t="s">
        <v>229</v>
      </c>
      <c r="OU89" s="2" t="s">
        <v>229</v>
      </c>
      <c r="OV89" s="2" t="s">
        <v>229</v>
      </c>
      <c r="OW89" s="2" t="s">
        <v>229</v>
      </c>
      <c r="OX89" s="2" t="s">
        <v>229</v>
      </c>
      <c r="OY89" s="4"/>
      <c r="OZ89" s="8"/>
      <c r="PA89" s="4"/>
      <c r="PB89" s="8"/>
      <c r="PC89" s="7"/>
      <c r="PD89" s="7"/>
      <c r="PE89" s="2" t="s">
        <v>281</v>
      </c>
      <c r="PF89" s="2" t="s">
        <v>226</v>
      </c>
      <c r="PG89" s="2" t="s">
        <v>229</v>
      </c>
      <c r="PH89" s="2" t="s">
        <v>229</v>
      </c>
      <c r="PI89" s="2" t="s">
        <v>241</v>
      </c>
      <c r="PJ89" s="2" t="s">
        <v>229</v>
      </c>
      <c r="PK89" s="4"/>
      <c r="PL89" s="8"/>
      <c r="PM89" s="4"/>
      <c r="PN89" s="8"/>
      <c r="PO89" s="7"/>
      <c r="PP89" s="7"/>
      <c r="PQ89" s="2" t="s">
        <v>266</v>
      </c>
      <c r="PR89" s="2" t="s">
        <v>275</v>
      </c>
      <c r="PS89" s="2" t="s">
        <v>229</v>
      </c>
      <c r="PT89" s="2" t="s">
        <v>229</v>
      </c>
      <c r="PU89" s="2" t="s">
        <v>241</v>
      </c>
      <c r="PV89" s="2" t="s">
        <v>229</v>
      </c>
      <c r="PW89" s="4"/>
      <c r="PX89" s="8"/>
      <c r="PY89" s="4"/>
      <c r="PZ89" s="8"/>
      <c r="QA89" s="7"/>
      <c r="QB89" s="7"/>
      <c r="QC89" s="2" t="s">
        <v>281</v>
      </c>
      <c r="QD89" s="2" t="s">
        <v>226</v>
      </c>
      <c r="QE89" s="2" t="s">
        <v>229</v>
      </c>
      <c r="QF89" s="2" t="s">
        <v>229</v>
      </c>
      <c r="QG89" s="2" t="s">
        <v>241</v>
      </c>
      <c r="QH89" s="2" t="s">
        <v>229</v>
      </c>
      <c r="QI89" s="4"/>
      <c r="QJ89" s="8"/>
      <c r="QK89" s="4"/>
      <c r="QL89" s="8"/>
      <c r="QM89" s="7"/>
      <c r="QN89" s="7"/>
      <c r="QO89" s="2" t="s">
        <v>229</v>
      </c>
      <c r="QP89" s="2" t="s">
        <v>229</v>
      </c>
      <c r="QQ89" s="2" t="s">
        <v>229</v>
      </c>
      <c r="QR89" s="2" t="s">
        <v>229</v>
      </c>
      <c r="QS89" s="2" t="s">
        <v>229</v>
      </c>
      <c r="QT89" s="2" t="s">
        <v>229</v>
      </c>
      <c r="QU89" s="4"/>
      <c r="QV89" s="8"/>
      <c r="QW89" s="4"/>
      <c r="QX89" s="8"/>
      <c r="QY89" s="7"/>
      <c r="QZ89" s="7"/>
      <c r="RA89" s="2" t="s">
        <v>239</v>
      </c>
      <c r="RB89" s="2" t="s">
        <v>275</v>
      </c>
      <c r="RC89" s="2" t="s">
        <v>338</v>
      </c>
      <c r="RD89" s="2" t="s">
        <v>229</v>
      </c>
      <c r="RE89" s="2" t="s">
        <v>241</v>
      </c>
      <c r="RF89" s="2" t="s">
        <v>229</v>
      </c>
      <c r="RG89" s="4"/>
      <c r="RH89" s="8"/>
      <c r="RI89" s="4"/>
      <c r="RJ89" s="8"/>
      <c r="RK89" s="7"/>
      <c r="RL89" s="7"/>
      <c r="RM89" s="2" t="s">
        <v>229</v>
      </c>
      <c r="RN89" s="2" t="s">
        <v>229</v>
      </c>
      <c r="RO89" s="2" t="s">
        <v>229</v>
      </c>
      <c r="RP89" s="2" t="s">
        <v>229</v>
      </c>
      <c r="RQ89" s="2" t="s">
        <v>229</v>
      </c>
      <c r="RR89" s="2" t="s">
        <v>229</v>
      </c>
      <c r="RS89" s="4"/>
      <c r="RT89" s="8"/>
      <c r="RU89" s="4"/>
      <c r="RV89" s="8"/>
      <c r="RW89" s="7"/>
      <c r="RX89" s="7"/>
      <c r="RY89" s="2" t="s">
        <v>266</v>
      </c>
      <c r="RZ89" s="2" t="s">
        <v>275</v>
      </c>
      <c r="SA89" s="2" t="s">
        <v>229</v>
      </c>
      <c r="SB89" s="2" t="s">
        <v>229</v>
      </c>
      <c r="SC89" s="2" t="s">
        <v>241</v>
      </c>
      <c r="SD89" s="2" t="s">
        <v>229</v>
      </c>
      <c r="SE89" s="4">
        <v>61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>
        <v>220</v>
      </c>
      <c r="TM89" s="4"/>
      <c r="TN89" s="4"/>
      <c r="TO89" s="4"/>
      <c r="TP89" s="4"/>
      <c r="TQ89" s="4"/>
      <c r="TR89" s="4"/>
      <c r="TS89" s="4">
        <v>150</v>
      </c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</row>
    <row r="90">
      <c r="A90" s="2" t="s">
        <v>1508</v>
      </c>
      <c r="B90" s="2" t="s">
        <v>216</v>
      </c>
      <c r="C90" s="2" t="s">
        <v>217</v>
      </c>
      <c r="D90" s="2" t="s">
        <v>218</v>
      </c>
      <c r="E90" s="2" t="s">
        <v>219</v>
      </c>
      <c r="F90" s="2" t="s">
        <v>1477</v>
      </c>
      <c r="G90" s="2" t="s">
        <v>1478</v>
      </c>
      <c r="H90" s="2" t="s">
        <v>1479</v>
      </c>
      <c r="I90" s="2" t="s">
        <v>1480</v>
      </c>
      <c r="J90" s="2" t="s">
        <v>312</v>
      </c>
      <c r="K90" s="2" t="s">
        <v>862</v>
      </c>
      <c r="L90" s="3">
        <v>47</v>
      </c>
      <c r="M90" s="3">
        <v>49.35</v>
      </c>
      <c r="N90" s="3">
        <v>99.99</v>
      </c>
      <c r="O90" s="2" t="s">
        <v>226</v>
      </c>
      <c r="P90" s="2" t="s">
        <v>618</v>
      </c>
      <c r="Q90" s="2" t="s">
        <v>228</v>
      </c>
      <c r="R90" s="2" t="s">
        <v>229</v>
      </c>
      <c r="S90" s="2" t="s">
        <v>1481</v>
      </c>
      <c r="T90" s="2" t="s">
        <v>684</v>
      </c>
      <c r="U90" s="2" t="s">
        <v>733</v>
      </c>
      <c r="V90" s="2" t="s">
        <v>1482</v>
      </c>
      <c r="W90" s="2" t="s">
        <v>234</v>
      </c>
      <c r="X90" s="2" t="s">
        <v>1251</v>
      </c>
      <c r="Y90" s="2" t="s">
        <v>315</v>
      </c>
      <c r="Z90" s="4">
        <v>165</v>
      </c>
      <c r="AA90" s="4">
        <f>=ROUNDDOWN(23.5714285714286,0)</f>
      </c>
      <c r="AB90" s="5">
        <v>7</v>
      </c>
      <c r="AC90" s="2" t="s">
        <v>416</v>
      </c>
      <c r="AD90" s="4">
        <v>70</v>
      </c>
      <c r="AE90" s="4">
        <v>70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4</v>
      </c>
      <c r="AQ90" s="8">
        <v>179.23</v>
      </c>
      <c r="AR90" s="4">
        <v>8</v>
      </c>
      <c r="AS90" s="8">
        <v>423.95</v>
      </c>
      <c r="AT90" s="7">
        <v>-0.5</v>
      </c>
      <c r="AU90" s="7">
        <v>-0.5772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0.2011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4</v>
      </c>
      <c r="BK90" s="8">
        <v>179.23</v>
      </c>
      <c r="BL90" s="2" t="s">
        <v>1509</v>
      </c>
      <c r="BM90" s="7">
        <v>1</v>
      </c>
      <c r="BN90" s="7">
        <v>1</v>
      </c>
      <c r="BO90" s="4">
        <v>1</v>
      </c>
      <c r="BP90" s="8">
        <v>54.05</v>
      </c>
      <c r="BQ90" s="4">
        <v>4</v>
      </c>
      <c r="BR90" s="8">
        <v>216.2</v>
      </c>
      <c r="BS90" s="7">
        <v>-0.75</v>
      </c>
      <c r="BT90" s="7">
        <v>-0.75</v>
      </c>
      <c r="BU90" s="2" t="s">
        <v>239</v>
      </c>
      <c r="BV90" s="2" t="s">
        <v>226</v>
      </c>
      <c r="BW90" s="2" t="s">
        <v>229</v>
      </c>
      <c r="BX90" s="2" t="s">
        <v>993</v>
      </c>
      <c r="BY90" s="2" t="s">
        <v>241</v>
      </c>
      <c r="BZ90" s="2" t="s">
        <v>229</v>
      </c>
      <c r="CA90" s="4">
        <v>2</v>
      </c>
      <c r="CB90" s="8">
        <v>107.28</v>
      </c>
      <c r="CC90" s="4"/>
      <c r="CD90" s="8"/>
      <c r="CE90" s="7"/>
      <c r="CF90" s="7"/>
      <c r="CG90" s="2" t="s">
        <v>239</v>
      </c>
      <c r="CH90" s="2" t="s">
        <v>226</v>
      </c>
      <c r="CI90" s="2" t="s">
        <v>1510</v>
      </c>
      <c r="CJ90" s="2" t="s">
        <v>497</v>
      </c>
      <c r="CK90" s="2" t="s">
        <v>241</v>
      </c>
      <c r="CL90" s="2" t="s">
        <v>229</v>
      </c>
      <c r="CM90" s="4"/>
      <c r="CN90" s="8"/>
      <c r="CO90" s="4">
        <v>2</v>
      </c>
      <c r="CP90" s="8">
        <v>106.58</v>
      </c>
      <c r="CQ90" s="7">
        <v>-1</v>
      </c>
      <c r="CR90" s="7">
        <v>-1</v>
      </c>
      <c r="CS90" s="2" t="s">
        <v>239</v>
      </c>
      <c r="CT90" s="2" t="s">
        <v>226</v>
      </c>
      <c r="CU90" s="2" t="s">
        <v>315</v>
      </c>
      <c r="CV90" s="2" t="s">
        <v>1511</v>
      </c>
      <c r="CW90" s="2" t="s">
        <v>241</v>
      </c>
      <c r="CX90" s="2" t="s">
        <v>229</v>
      </c>
      <c r="CY90" s="4"/>
      <c r="CZ90" s="8"/>
      <c r="DA90" s="4"/>
      <c r="DB90" s="8"/>
      <c r="DC90" s="7"/>
      <c r="DD90" s="7"/>
      <c r="DE90" s="2" t="s">
        <v>239</v>
      </c>
      <c r="DF90" s="2" t="s">
        <v>226</v>
      </c>
      <c r="DG90" s="2" t="s">
        <v>567</v>
      </c>
      <c r="DH90" s="2" t="s">
        <v>1512</v>
      </c>
      <c r="DI90" s="2" t="s">
        <v>241</v>
      </c>
      <c r="DJ90" s="2" t="s">
        <v>229</v>
      </c>
      <c r="DK90" s="4"/>
      <c r="DL90" s="8"/>
      <c r="DM90" s="4"/>
      <c r="DN90" s="8"/>
      <c r="DO90" s="7"/>
      <c r="DP90" s="7"/>
      <c r="DQ90" s="2" t="s">
        <v>239</v>
      </c>
      <c r="DR90" s="2" t="s">
        <v>226</v>
      </c>
      <c r="DS90" s="2" t="s">
        <v>315</v>
      </c>
      <c r="DT90" s="2" t="s">
        <v>1309</v>
      </c>
      <c r="DU90" s="2" t="s">
        <v>241</v>
      </c>
      <c r="DV90" s="2" t="s">
        <v>229</v>
      </c>
      <c r="DW90" s="4"/>
      <c r="DX90" s="8"/>
      <c r="DY90" s="4"/>
      <c r="DZ90" s="8"/>
      <c r="EA90" s="7"/>
      <c r="EB90" s="7"/>
      <c r="EC90" s="2" t="s">
        <v>239</v>
      </c>
      <c r="ED90" s="2" t="s">
        <v>226</v>
      </c>
      <c r="EE90" s="2" t="s">
        <v>315</v>
      </c>
      <c r="EF90" s="2" t="s">
        <v>1511</v>
      </c>
      <c r="EG90" s="2" t="s">
        <v>241</v>
      </c>
      <c r="EH90" s="2" t="s">
        <v>229</v>
      </c>
      <c r="EI90" s="4"/>
      <c r="EJ90" s="8"/>
      <c r="EK90" s="4"/>
      <c r="EL90" s="8"/>
      <c r="EM90" s="7"/>
      <c r="EN90" s="7"/>
      <c r="EO90" s="2" t="s">
        <v>239</v>
      </c>
      <c r="EP90" s="2" t="s">
        <v>226</v>
      </c>
      <c r="EQ90" s="2" t="s">
        <v>315</v>
      </c>
      <c r="ER90" s="2" t="s">
        <v>1513</v>
      </c>
      <c r="ES90" s="2" t="s">
        <v>241</v>
      </c>
      <c r="ET90" s="2" t="s">
        <v>229</v>
      </c>
      <c r="EU90" s="4"/>
      <c r="EV90" s="8"/>
      <c r="EW90" s="4"/>
      <c r="EX90" s="8"/>
      <c r="EY90" s="7"/>
      <c r="EZ90" s="7"/>
      <c r="FA90" s="2" t="s">
        <v>239</v>
      </c>
      <c r="FB90" s="2" t="s">
        <v>226</v>
      </c>
      <c r="FC90" s="2" t="s">
        <v>315</v>
      </c>
      <c r="FD90" s="2" t="s">
        <v>1514</v>
      </c>
      <c r="FE90" s="2" t="s">
        <v>241</v>
      </c>
      <c r="FF90" s="2" t="s">
        <v>229</v>
      </c>
      <c r="FG90" s="4"/>
      <c r="FH90" s="8"/>
      <c r="FI90" s="4"/>
      <c r="FJ90" s="8"/>
      <c r="FK90" s="7"/>
      <c r="FL90" s="7"/>
      <c r="FM90" s="2" t="s">
        <v>239</v>
      </c>
      <c r="FN90" s="2" t="s">
        <v>226</v>
      </c>
      <c r="FO90" s="2" t="s">
        <v>315</v>
      </c>
      <c r="FP90" s="2" t="s">
        <v>1515</v>
      </c>
      <c r="FQ90" s="2" t="s">
        <v>241</v>
      </c>
      <c r="FR90" s="2" t="s">
        <v>229</v>
      </c>
      <c r="FS90" s="4">
        <v>1</v>
      </c>
      <c r="FT90" s="8">
        <v>17.9</v>
      </c>
      <c r="FU90" s="4"/>
      <c r="FV90" s="8"/>
      <c r="FW90" s="7"/>
      <c r="FX90" s="7"/>
      <c r="FY90" s="2" t="s">
        <v>239</v>
      </c>
      <c r="FZ90" s="2" t="s">
        <v>226</v>
      </c>
      <c r="GA90" s="2" t="s">
        <v>327</v>
      </c>
      <c r="GB90" s="2" t="s">
        <v>601</v>
      </c>
      <c r="GC90" s="2" t="s">
        <v>241</v>
      </c>
      <c r="GD90" s="2" t="s">
        <v>229</v>
      </c>
      <c r="GE90" s="4"/>
      <c r="GF90" s="8"/>
      <c r="GG90" s="4">
        <v>1</v>
      </c>
      <c r="GH90" s="8">
        <v>49.35</v>
      </c>
      <c r="GI90" s="7">
        <v>-1</v>
      </c>
      <c r="GJ90" s="7">
        <v>-1</v>
      </c>
      <c r="GK90" s="2" t="s">
        <v>239</v>
      </c>
      <c r="GL90" s="2" t="s">
        <v>226</v>
      </c>
      <c r="GM90" s="2" t="s">
        <v>542</v>
      </c>
      <c r="GN90" s="2" t="s">
        <v>303</v>
      </c>
      <c r="GO90" s="2" t="s">
        <v>241</v>
      </c>
      <c r="GP90" s="2" t="s">
        <v>229</v>
      </c>
      <c r="GQ90" s="4"/>
      <c r="GR90" s="8"/>
      <c r="GS90" s="4">
        <v>1</v>
      </c>
      <c r="GT90" s="8">
        <v>51.82</v>
      </c>
      <c r="GU90" s="7">
        <v>-1</v>
      </c>
      <c r="GV90" s="7">
        <v>-1</v>
      </c>
      <c r="GW90" s="2" t="s">
        <v>239</v>
      </c>
      <c r="GX90" s="2" t="s">
        <v>226</v>
      </c>
      <c r="GY90" s="2" t="s">
        <v>403</v>
      </c>
      <c r="GZ90" s="2" t="s">
        <v>1516</v>
      </c>
      <c r="HA90" s="2" t="s">
        <v>241</v>
      </c>
      <c r="HB90" s="2" t="s">
        <v>229</v>
      </c>
      <c r="HC90" s="4"/>
      <c r="HD90" s="8"/>
      <c r="HE90" s="4"/>
      <c r="HF90" s="8"/>
      <c r="HG90" s="7"/>
      <c r="HH90" s="7"/>
      <c r="HI90" s="2" t="s">
        <v>266</v>
      </c>
      <c r="HJ90" s="2" t="s">
        <v>226</v>
      </c>
      <c r="HK90" s="2" t="s">
        <v>229</v>
      </c>
      <c r="HL90" s="2" t="s">
        <v>229</v>
      </c>
      <c r="HM90" s="2" t="s">
        <v>241</v>
      </c>
      <c r="HN90" s="2" t="s">
        <v>229</v>
      </c>
      <c r="HO90" s="4"/>
      <c r="HP90" s="8"/>
      <c r="HQ90" s="4"/>
      <c r="HR90" s="8"/>
      <c r="HS90" s="7"/>
      <c r="HT90" s="7"/>
      <c r="HU90" s="2" t="s">
        <v>239</v>
      </c>
      <c r="HV90" s="2" t="s">
        <v>226</v>
      </c>
      <c r="HW90" s="2" t="s">
        <v>1311</v>
      </c>
      <c r="HX90" s="2" t="s">
        <v>229</v>
      </c>
      <c r="HY90" s="2" t="s">
        <v>241</v>
      </c>
      <c r="HZ90" s="2" t="s">
        <v>229</v>
      </c>
      <c r="IA90" s="4"/>
      <c r="IB90" s="8"/>
      <c r="IC90" s="4"/>
      <c r="ID90" s="8"/>
      <c r="IE90" s="7"/>
      <c r="IF90" s="7"/>
      <c r="IG90" s="2" t="s">
        <v>266</v>
      </c>
      <c r="IH90" s="2" t="s">
        <v>226</v>
      </c>
      <c r="II90" s="2" t="s">
        <v>229</v>
      </c>
      <c r="IJ90" s="2" t="s">
        <v>229</v>
      </c>
      <c r="IK90" s="2" t="s">
        <v>241</v>
      </c>
      <c r="IL90" s="2" t="s">
        <v>229</v>
      </c>
      <c r="IM90" s="4"/>
      <c r="IN90" s="8"/>
      <c r="IO90" s="4"/>
      <c r="IP90" s="8"/>
      <c r="IQ90" s="7"/>
      <c r="IR90" s="7"/>
      <c r="IS90" s="2" t="s">
        <v>272</v>
      </c>
      <c r="IT90" s="2" t="s">
        <v>226</v>
      </c>
      <c r="IU90" s="2" t="s">
        <v>229</v>
      </c>
      <c r="IV90" s="2" t="s">
        <v>229</v>
      </c>
      <c r="IW90" s="2" t="s">
        <v>241</v>
      </c>
      <c r="IX90" s="2" t="s">
        <v>229</v>
      </c>
      <c r="IY90" s="4"/>
      <c r="IZ90" s="8"/>
      <c r="JA90" s="4"/>
      <c r="JB90" s="8"/>
      <c r="JC90" s="7"/>
      <c r="JD90" s="7"/>
      <c r="JE90" s="2" t="s">
        <v>239</v>
      </c>
      <c r="JF90" s="2" t="s">
        <v>226</v>
      </c>
      <c r="JG90" s="2" t="s">
        <v>268</v>
      </c>
      <c r="JH90" s="2" t="s">
        <v>229</v>
      </c>
      <c r="JI90" s="2" t="s">
        <v>241</v>
      </c>
      <c r="JJ90" s="2" t="s">
        <v>229</v>
      </c>
      <c r="JK90" s="4"/>
      <c r="JL90" s="8"/>
      <c r="JM90" s="4"/>
      <c r="JN90" s="8"/>
      <c r="JO90" s="7"/>
      <c r="JP90" s="7"/>
      <c r="JQ90" s="2" t="s">
        <v>229</v>
      </c>
      <c r="JR90" s="2" t="s">
        <v>229</v>
      </c>
      <c r="JS90" s="2" t="s">
        <v>229</v>
      </c>
      <c r="JT90" s="2" t="s">
        <v>229</v>
      </c>
      <c r="JU90" s="2" t="s">
        <v>229</v>
      </c>
      <c r="JV90" s="2" t="s">
        <v>229</v>
      </c>
      <c r="JW90" s="4"/>
      <c r="JX90" s="8"/>
      <c r="JY90" s="4"/>
      <c r="JZ90" s="8"/>
      <c r="KA90" s="7"/>
      <c r="KB90" s="7"/>
      <c r="KC90" s="2" t="s">
        <v>272</v>
      </c>
      <c r="KD90" s="2" t="s">
        <v>226</v>
      </c>
      <c r="KE90" s="2" t="s">
        <v>229</v>
      </c>
      <c r="KF90" s="2" t="s">
        <v>229</v>
      </c>
      <c r="KG90" s="2" t="s">
        <v>241</v>
      </c>
      <c r="KH90" s="2" t="s">
        <v>229</v>
      </c>
      <c r="KI90" s="4"/>
      <c r="KJ90" s="8"/>
      <c r="KK90" s="4"/>
      <c r="KL90" s="8"/>
      <c r="KM90" s="7"/>
      <c r="KN90" s="7"/>
      <c r="KO90" s="2" t="s">
        <v>272</v>
      </c>
      <c r="KP90" s="2" t="s">
        <v>226</v>
      </c>
      <c r="KQ90" s="2" t="s">
        <v>229</v>
      </c>
      <c r="KR90" s="2" t="s">
        <v>229</v>
      </c>
      <c r="KS90" s="2" t="s">
        <v>241</v>
      </c>
      <c r="KT90" s="2" t="s">
        <v>229</v>
      </c>
      <c r="KU90" s="4"/>
      <c r="KV90" s="8"/>
      <c r="KW90" s="4"/>
      <c r="KX90" s="8"/>
      <c r="KY90" s="7"/>
      <c r="KZ90" s="7"/>
      <c r="LA90" s="2" t="s">
        <v>272</v>
      </c>
      <c r="LB90" s="2" t="s">
        <v>226</v>
      </c>
      <c r="LC90" s="2" t="s">
        <v>229</v>
      </c>
      <c r="LD90" s="2" t="s">
        <v>229</v>
      </c>
      <c r="LE90" s="2" t="s">
        <v>241</v>
      </c>
      <c r="LF90" s="2" t="s">
        <v>229</v>
      </c>
      <c r="LG90" s="4"/>
      <c r="LH90" s="8"/>
      <c r="LI90" s="4"/>
      <c r="LJ90" s="8"/>
      <c r="LK90" s="7"/>
      <c r="LL90" s="7"/>
      <c r="LM90" s="2" t="s">
        <v>229</v>
      </c>
      <c r="LN90" s="2" t="s">
        <v>229</v>
      </c>
      <c r="LO90" s="2" t="s">
        <v>229</v>
      </c>
      <c r="LP90" s="2" t="s">
        <v>229</v>
      </c>
      <c r="LQ90" s="2" t="s">
        <v>229</v>
      </c>
      <c r="LR90" s="2" t="s">
        <v>229</v>
      </c>
      <c r="LS90" s="4"/>
      <c r="LT90" s="8"/>
      <c r="LU90" s="4"/>
      <c r="LV90" s="8"/>
      <c r="LW90" s="7"/>
      <c r="LX90" s="7"/>
      <c r="LY90" s="2" t="s">
        <v>239</v>
      </c>
      <c r="LZ90" s="2" t="s">
        <v>275</v>
      </c>
      <c r="MA90" s="2" t="s">
        <v>477</v>
      </c>
      <c r="MB90" s="2" t="s">
        <v>229</v>
      </c>
      <c r="MC90" s="2" t="s">
        <v>241</v>
      </c>
      <c r="MD90" s="2" t="s">
        <v>229</v>
      </c>
      <c r="ME90" s="4"/>
      <c r="MF90" s="8"/>
      <c r="MG90" s="4"/>
      <c r="MH90" s="8"/>
      <c r="MI90" s="7"/>
      <c r="MJ90" s="7"/>
      <c r="MK90" s="2" t="s">
        <v>272</v>
      </c>
      <c r="ML90" s="2" t="s">
        <v>226</v>
      </c>
      <c r="MM90" s="2" t="s">
        <v>229</v>
      </c>
      <c r="MN90" s="2" t="s">
        <v>229</v>
      </c>
      <c r="MO90" s="2" t="s">
        <v>241</v>
      </c>
      <c r="MP90" s="2" t="s">
        <v>229</v>
      </c>
      <c r="MQ90" s="4"/>
      <c r="MR90" s="8"/>
      <c r="MS90" s="4"/>
      <c r="MT90" s="8"/>
      <c r="MU90" s="7"/>
      <c r="MV90" s="7"/>
      <c r="MW90" s="2" t="s">
        <v>239</v>
      </c>
      <c r="MX90" s="2" t="s">
        <v>226</v>
      </c>
      <c r="MY90" s="2" t="s">
        <v>723</v>
      </c>
      <c r="MZ90" s="2" t="s">
        <v>229</v>
      </c>
      <c r="NA90" s="2" t="s">
        <v>241</v>
      </c>
      <c r="NB90" s="2" t="s">
        <v>229</v>
      </c>
      <c r="NC90" s="4"/>
      <c r="ND90" s="8"/>
      <c r="NE90" s="4"/>
      <c r="NF90" s="8"/>
      <c r="NG90" s="7"/>
      <c r="NH90" s="7"/>
      <c r="NI90" s="2" t="s">
        <v>239</v>
      </c>
      <c r="NJ90" s="2" t="s">
        <v>260</v>
      </c>
      <c r="NK90" s="2" t="s">
        <v>315</v>
      </c>
      <c r="NL90" s="2" t="s">
        <v>1517</v>
      </c>
      <c r="NM90" s="2" t="s">
        <v>241</v>
      </c>
      <c r="NN90" s="2" t="s">
        <v>229</v>
      </c>
      <c r="NO90" s="4"/>
      <c r="NP90" s="8"/>
      <c r="NQ90" s="4"/>
      <c r="NR90" s="8"/>
      <c r="NS90" s="7"/>
      <c r="NT90" s="7"/>
      <c r="NU90" s="2" t="s">
        <v>272</v>
      </c>
      <c r="NV90" s="2" t="s">
        <v>226</v>
      </c>
      <c r="NW90" s="2" t="s">
        <v>229</v>
      </c>
      <c r="NX90" s="2" t="s">
        <v>229</v>
      </c>
      <c r="NY90" s="2" t="s">
        <v>241</v>
      </c>
      <c r="NZ90" s="2" t="s">
        <v>229</v>
      </c>
      <c r="OA90" s="4"/>
      <c r="OB90" s="8"/>
      <c r="OC90" s="4"/>
      <c r="OD90" s="8"/>
      <c r="OE90" s="7"/>
      <c r="OF90" s="7"/>
      <c r="OG90" s="2" t="s">
        <v>239</v>
      </c>
      <c r="OH90" s="2" t="s">
        <v>226</v>
      </c>
      <c r="OI90" s="2" t="s">
        <v>229</v>
      </c>
      <c r="OJ90" s="2" t="s">
        <v>229</v>
      </c>
      <c r="OK90" s="2" t="s">
        <v>241</v>
      </c>
      <c r="OL90" s="2" t="s">
        <v>229</v>
      </c>
      <c r="OM90" s="4"/>
      <c r="ON90" s="8"/>
      <c r="OO90" s="4"/>
      <c r="OP90" s="8"/>
      <c r="OQ90" s="7"/>
      <c r="OR90" s="7"/>
      <c r="OS90" s="2" t="s">
        <v>229</v>
      </c>
      <c r="OT90" s="2" t="s">
        <v>229</v>
      </c>
      <c r="OU90" s="2" t="s">
        <v>229</v>
      </c>
      <c r="OV90" s="2" t="s">
        <v>229</v>
      </c>
      <c r="OW90" s="2" t="s">
        <v>229</v>
      </c>
      <c r="OX90" s="2" t="s">
        <v>229</v>
      </c>
      <c r="OY90" s="4"/>
      <c r="OZ90" s="8"/>
      <c r="PA90" s="4"/>
      <c r="PB90" s="8"/>
      <c r="PC90" s="7"/>
      <c r="PD90" s="7"/>
      <c r="PE90" s="2" t="s">
        <v>281</v>
      </c>
      <c r="PF90" s="2" t="s">
        <v>226</v>
      </c>
      <c r="PG90" s="2" t="s">
        <v>229</v>
      </c>
      <c r="PH90" s="2" t="s">
        <v>229</v>
      </c>
      <c r="PI90" s="2" t="s">
        <v>241</v>
      </c>
      <c r="PJ90" s="2" t="s">
        <v>229</v>
      </c>
      <c r="PK90" s="4"/>
      <c r="PL90" s="8"/>
      <c r="PM90" s="4"/>
      <c r="PN90" s="8"/>
      <c r="PO90" s="7"/>
      <c r="PP90" s="7"/>
      <c r="PQ90" s="2" t="s">
        <v>266</v>
      </c>
      <c r="PR90" s="2" t="s">
        <v>275</v>
      </c>
      <c r="PS90" s="2" t="s">
        <v>229</v>
      </c>
      <c r="PT90" s="2" t="s">
        <v>229</v>
      </c>
      <c r="PU90" s="2" t="s">
        <v>241</v>
      </c>
      <c r="PV90" s="2" t="s">
        <v>229</v>
      </c>
      <c r="PW90" s="4"/>
      <c r="PX90" s="8"/>
      <c r="PY90" s="4"/>
      <c r="PZ90" s="8"/>
      <c r="QA90" s="7"/>
      <c r="QB90" s="7"/>
      <c r="QC90" s="2" t="s">
        <v>281</v>
      </c>
      <c r="QD90" s="2" t="s">
        <v>226</v>
      </c>
      <c r="QE90" s="2" t="s">
        <v>229</v>
      </c>
      <c r="QF90" s="2" t="s">
        <v>229</v>
      </c>
      <c r="QG90" s="2" t="s">
        <v>241</v>
      </c>
      <c r="QH90" s="2" t="s">
        <v>229</v>
      </c>
      <c r="QI90" s="4"/>
      <c r="QJ90" s="8"/>
      <c r="QK90" s="4"/>
      <c r="QL90" s="8"/>
      <c r="QM90" s="7"/>
      <c r="QN90" s="7"/>
      <c r="QO90" s="2" t="s">
        <v>229</v>
      </c>
      <c r="QP90" s="2" t="s">
        <v>229</v>
      </c>
      <c r="QQ90" s="2" t="s">
        <v>229</v>
      </c>
      <c r="QR90" s="2" t="s">
        <v>229</v>
      </c>
      <c r="QS90" s="2" t="s">
        <v>229</v>
      </c>
      <c r="QT90" s="2" t="s">
        <v>229</v>
      </c>
      <c r="QU90" s="4"/>
      <c r="QV90" s="8"/>
      <c r="QW90" s="4"/>
      <c r="QX90" s="8"/>
      <c r="QY90" s="7"/>
      <c r="QZ90" s="7"/>
      <c r="RA90" s="2" t="s">
        <v>239</v>
      </c>
      <c r="RB90" s="2" t="s">
        <v>275</v>
      </c>
      <c r="RC90" s="2" t="s">
        <v>338</v>
      </c>
      <c r="RD90" s="2" t="s">
        <v>229</v>
      </c>
      <c r="RE90" s="2" t="s">
        <v>241</v>
      </c>
      <c r="RF90" s="2" t="s">
        <v>229</v>
      </c>
      <c r="RG90" s="4"/>
      <c r="RH90" s="8"/>
      <c r="RI90" s="4"/>
      <c r="RJ90" s="8"/>
      <c r="RK90" s="7"/>
      <c r="RL90" s="7"/>
      <c r="RM90" s="2" t="s">
        <v>229</v>
      </c>
      <c r="RN90" s="2" t="s">
        <v>229</v>
      </c>
      <c r="RO90" s="2" t="s">
        <v>229</v>
      </c>
      <c r="RP90" s="2" t="s">
        <v>229</v>
      </c>
      <c r="RQ90" s="2" t="s">
        <v>229</v>
      </c>
      <c r="RR90" s="2" t="s">
        <v>229</v>
      </c>
      <c r="RS90" s="4"/>
      <c r="RT90" s="8"/>
      <c r="RU90" s="4"/>
      <c r="RV90" s="8"/>
      <c r="RW90" s="7"/>
      <c r="RX90" s="7"/>
      <c r="RY90" s="2" t="s">
        <v>266</v>
      </c>
      <c r="RZ90" s="2" t="s">
        <v>275</v>
      </c>
      <c r="SA90" s="2" t="s">
        <v>229</v>
      </c>
      <c r="SB90" s="2" t="s">
        <v>229</v>
      </c>
      <c r="SC90" s="2" t="s">
        <v>241</v>
      </c>
      <c r="SD90" s="2" t="s">
        <v>229</v>
      </c>
      <c r="SE90" s="4">
        <v>165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>
        <v>70</v>
      </c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</row>
    <row r="91">
      <c r="A91" s="2" t="s">
        <v>1518</v>
      </c>
      <c r="B91" s="2" t="s">
        <v>216</v>
      </c>
      <c r="C91" s="2" t="s">
        <v>217</v>
      </c>
      <c r="D91" s="2" t="s">
        <v>218</v>
      </c>
      <c r="E91" s="2" t="s">
        <v>219</v>
      </c>
      <c r="F91" s="2" t="s">
        <v>1519</v>
      </c>
      <c r="G91" s="2" t="s">
        <v>1520</v>
      </c>
      <c r="H91" s="2" t="s">
        <v>1521</v>
      </c>
      <c r="I91" s="2" t="s">
        <v>1522</v>
      </c>
      <c r="J91" s="2" t="s">
        <v>224</v>
      </c>
      <c r="K91" s="2" t="s">
        <v>527</v>
      </c>
      <c r="L91" s="3">
        <v>28.57</v>
      </c>
      <c r="M91" s="3">
        <v>30</v>
      </c>
      <c r="N91" s="3">
        <v>59.99</v>
      </c>
      <c r="O91" s="2" t="s">
        <v>226</v>
      </c>
      <c r="P91" s="2" t="s">
        <v>618</v>
      </c>
      <c r="Q91" s="2" t="s">
        <v>228</v>
      </c>
      <c r="R91" s="2" t="s">
        <v>229</v>
      </c>
      <c r="S91" s="2" t="s">
        <v>1523</v>
      </c>
      <c r="T91" s="2" t="s">
        <v>684</v>
      </c>
      <c r="U91" s="2" t="s">
        <v>232</v>
      </c>
      <c r="V91" s="2" t="s">
        <v>1524</v>
      </c>
      <c r="W91" s="2" t="s">
        <v>686</v>
      </c>
      <c r="X91" s="2" t="s">
        <v>1525</v>
      </c>
      <c r="Y91" s="2" t="s">
        <v>1052</v>
      </c>
      <c r="Z91" s="4">
        <v>254</v>
      </c>
      <c r="AA91" s="4">
        <f>=ROUNDDOWN(50.8,0)</f>
      </c>
      <c r="AB91" s="5">
        <v>5</v>
      </c>
      <c r="AC91" s="2" t="s">
        <v>821</v>
      </c>
      <c r="AD91" s="4">
        <v>40</v>
      </c>
      <c r="AE91" s="4">
        <v>220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>
        <v>7</v>
      </c>
      <c r="AQ91" s="8">
        <v>226.96</v>
      </c>
      <c r="AR91" s="4">
        <v>2</v>
      </c>
      <c r="AS91" s="8">
        <v>64.8</v>
      </c>
      <c r="AT91" s="7">
        <v>2.5</v>
      </c>
      <c r="AU91" s="7">
        <v>2.5025</v>
      </c>
      <c r="AV91" s="4">
        <v>23</v>
      </c>
      <c r="AW91" s="8">
        <v>830.03</v>
      </c>
      <c r="AX91" s="4">
        <v>9</v>
      </c>
      <c r="AY91" s="8">
        <v>326.6</v>
      </c>
      <c r="AZ91" s="7">
        <v>1.5556</v>
      </c>
      <c r="BA91" s="7">
        <v>1.5414</v>
      </c>
      <c r="BB91" s="7">
        <v>0.2734</v>
      </c>
      <c r="BC91" s="4">
        <v>23</v>
      </c>
      <c r="BD91" s="8">
        <v>830.03</v>
      </c>
      <c r="BE91" s="4">
        <v>9</v>
      </c>
      <c r="BF91" s="8">
        <v>326.6</v>
      </c>
      <c r="BG91" s="7">
        <v>1.5556</v>
      </c>
      <c r="BH91" s="7">
        <v>1.5414</v>
      </c>
      <c r="BI91" s="7">
        <v>1</v>
      </c>
      <c r="BJ91" s="4">
        <v>7</v>
      </c>
      <c r="BK91" s="8">
        <v>226.96</v>
      </c>
      <c r="BL91" s="2" t="s">
        <v>1526</v>
      </c>
      <c r="BM91" s="7">
        <v>1</v>
      </c>
      <c r="BN91" s="7">
        <v>1</v>
      </c>
      <c r="BO91" s="4">
        <v>1</v>
      </c>
      <c r="BP91" s="8">
        <v>32.86</v>
      </c>
      <c r="BQ91" s="4"/>
      <c r="BR91" s="8"/>
      <c r="BS91" s="7"/>
      <c r="BT91" s="7"/>
      <c r="BU91" s="2" t="s">
        <v>239</v>
      </c>
      <c r="BV91" s="2" t="s">
        <v>226</v>
      </c>
      <c r="BW91" s="2" t="s">
        <v>229</v>
      </c>
      <c r="BX91" s="2" t="s">
        <v>229</v>
      </c>
      <c r="BY91" s="2" t="s">
        <v>241</v>
      </c>
      <c r="BZ91" s="2" t="s">
        <v>229</v>
      </c>
      <c r="CA91" s="4">
        <v>2</v>
      </c>
      <c r="CB91" s="8">
        <v>64.8</v>
      </c>
      <c r="CC91" s="4">
        <v>2</v>
      </c>
      <c r="CD91" s="8">
        <v>64.8</v>
      </c>
      <c r="CE91" s="7"/>
      <c r="CF91" s="7"/>
      <c r="CG91" s="2" t="s">
        <v>239</v>
      </c>
      <c r="CH91" s="2" t="s">
        <v>226</v>
      </c>
      <c r="CI91" s="2" t="s">
        <v>977</v>
      </c>
      <c r="CJ91" s="2" t="s">
        <v>1527</v>
      </c>
      <c r="CK91" s="2" t="s">
        <v>241</v>
      </c>
      <c r="CL91" s="2" t="s">
        <v>229</v>
      </c>
      <c r="CM91" s="4">
        <v>1</v>
      </c>
      <c r="CN91" s="8">
        <v>32.4</v>
      </c>
      <c r="CO91" s="4"/>
      <c r="CP91" s="8"/>
      <c r="CQ91" s="7"/>
      <c r="CR91" s="7"/>
      <c r="CS91" s="2" t="s">
        <v>239</v>
      </c>
      <c r="CT91" s="2" t="s">
        <v>226</v>
      </c>
      <c r="CU91" s="2" t="s">
        <v>1528</v>
      </c>
      <c r="CV91" s="2" t="s">
        <v>1429</v>
      </c>
      <c r="CW91" s="2" t="s">
        <v>241</v>
      </c>
      <c r="CX91" s="2" t="s">
        <v>229</v>
      </c>
      <c r="CY91" s="4"/>
      <c r="CZ91" s="8"/>
      <c r="DA91" s="4"/>
      <c r="DB91" s="8"/>
      <c r="DC91" s="7"/>
      <c r="DD91" s="7"/>
      <c r="DE91" s="2" t="s">
        <v>239</v>
      </c>
      <c r="DF91" s="2" t="s">
        <v>226</v>
      </c>
      <c r="DG91" s="2" t="s">
        <v>1528</v>
      </c>
      <c r="DH91" s="2" t="s">
        <v>744</v>
      </c>
      <c r="DI91" s="2" t="s">
        <v>241</v>
      </c>
      <c r="DJ91" s="2" t="s">
        <v>229</v>
      </c>
      <c r="DK91" s="4"/>
      <c r="DL91" s="8"/>
      <c r="DM91" s="4"/>
      <c r="DN91" s="8"/>
      <c r="DO91" s="7"/>
      <c r="DP91" s="7"/>
      <c r="DQ91" s="2" t="s">
        <v>239</v>
      </c>
      <c r="DR91" s="2" t="s">
        <v>226</v>
      </c>
      <c r="DS91" s="2" t="s">
        <v>367</v>
      </c>
      <c r="DT91" s="2" t="s">
        <v>1529</v>
      </c>
      <c r="DU91" s="2" t="s">
        <v>241</v>
      </c>
      <c r="DV91" s="2" t="s">
        <v>229</v>
      </c>
      <c r="DW91" s="4">
        <v>1</v>
      </c>
      <c r="DX91" s="8">
        <v>33</v>
      </c>
      <c r="DY91" s="4"/>
      <c r="DZ91" s="8"/>
      <c r="EA91" s="7"/>
      <c r="EB91" s="7"/>
      <c r="EC91" s="2" t="s">
        <v>239</v>
      </c>
      <c r="ED91" s="2" t="s">
        <v>226</v>
      </c>
      <c r="EE91" s="2" t="s">
        <v>1530</v>
      </c>
      <c r="EF91" s="2" t="s">
        <v>1531</v>
      </c>
      <c r="EG91" s="2" t="s">
        <v>241</v>
      </c>
      <c r="EH91" s="2" t="s">
        <v>229</v>
      </c>
      <c r="EI91" s="4">
        <v>1</v>
      </c>
      <c r="EJ91" s="8">
        <v>31.5</v>
      </c>
      <c r="EK91" s="4"/>
      <c r="EL91" s="8"/>
      <c r="EM91" s="7"/>
      <c r="EN91" s="7"/>
      <c r="EO91" s="2" t="s">
        <v>239</v>
      </c>
      <c r="EP91" s="2" t="s">
        <v>226</v>
      </c>
      <c r="EQ91" s="2" t="s">
        <v>1528</v>
      </c>
      <c r="ER91" s="2" t="s">
        <v>1292</v>
      </c>
      <c r="ES91" s="2" t="s">
        <v>241</v>
      </c>
      <c r="ET91" s="2" t="s">
        <v>229</v>
      </c>
      <c r="EU91" s="4">
        <v>1</v>
      </c>
      <c r="EV91" s="8">
        <v>32.4</v>
      </c>
      <c r="EW91" s="4"/>
      <c r="EX91" s="8"/>
      <c r="EY91" s="7"/>
      <c r="EZ91" s="7"/>
      <c r="FA91" s="2" t="s">
        <v>239</v>
      </c>
      <c r="FB91" s="2" t="s">
        <v>226</v>
      </c>
      <c r="FC91" s="2" t="s">
        <v>1053</v>
      </c>
      <c r="FD91" s="2" t="s">
        <v>1046</v>
      </c>
      <c r="FE91" s="2" t="s">
        <v>241</v>
      </c>
      <c r="FF91" s="2" t="s">
        <v>229</v>
      </c>
      <c r="FG91" s="4"/>
      <c r="FH91" s="8"/>
      <c r="FI91" s="4"/>
      <c r="FJ91" s="8"/>
      <c r="FK91" s="7"/>
      <c r="FL91" s="7"/>
      <c r="FM91" s="2" t="s">
        <v>239</v>
      </c>
      <c r="FN91" s="2" t="s">
        <v>226</v>
      </c>
      <c r="FO91" s="2" t="s">
        <v>1528</v>
      </c>
      <c r="FP91" s="2" t="s">
        <v>1532</v>
      </c>
      <c r="FQ91" s="2" t="s">
        <v>241</v>
      </c>
      <c r="FR91" s="2" t="s">
        <v>229</v>
      </c>
      <c r="FS91" s="4"/>
      <c r="FT91" s="8"/>
      <c r="FU91" s="4"/>
      <c r="FV91" s="8"/>
      <c r="FW91" s="7"/>
      <c r="FX91" s="7"/>
      <c r="FY91" s="2" t="s">
        <v>239</v>
      </c>
      <c r="FZ91" s="2" t="s">
        <v>226</v>
      </c>
      <c r="GA91" s="2" t="s">
        <v>327</v>
      </c>
      <c r="GB91" s="2" t="s">
        <v>229</v>
      </c>
      <c r="GC91" s="2" t="s">
        <v>241</v>
      </c>
      <c r="GD91" s="2" t="s">
        <v>229</v>
      </c>
      <c r="GE91" s="4"/>
      <c r="GF91" s="8"/>
      <c r="GG91" s="4"/>
      <c r="GH91" s="8"/>
      <c r="GI91" s="7"/>
      <c r="GJ91" s="7"/>
      <c r="GK91" s="2" t="s">
        <v>267</v>
      </c>
      <c r="GL91" s="2" t="s">
        <v>226</v>
      </c>
      <c r="GM91" s="2" t="s">
        <v>229</v>
      </c>
      <c r="GN91" s="2" t="s">
        <v>229</v>
      </c>
      <c r="GO91" s="2" t="s">
        <v>241</v>
      </c>
      <c r="GP91" s="2" t="s">
        <v>229</v>
      </c>
      <c r="GQ91" s="4"/>
      <c r="GR91" s="8"/>
      <c r="GS91" s="4"/>
      <c r="GT91" s="8"/>
      <c r="GU91" s="7"/>
      <c r="GV91" s="7"/>
      <c r="GW91" s="2" t="s">
        <v>239</v>
      </c>
      <c r="GX91" s="2" t="s">
        <v>226</v>
      </c>
      <c r="GY91" s="2" t="s">
        <v>632</v>
      </c>
      <c r="GZ91" s="2" t="s">
        <v>581</v>
      </c>
      <c r="HA91" s="2" t="s">
        <v>241</v>
      </c>
      <c r="HB91" s="2" t="s">
        <v>229</v>
      </c>
      <c r="HC91" s="4"/>
      <c r="HD91" s="8"/>
      <c r="HE91" s="4"/>
      <c r="HF91" s="8"/>
      <c r="HG91" s="7"/>
      <c r="HH91" s="7"/>
      <c r="HI91" s="2" t="s">
        <v>266</v>
      </c>
      <c r="HJ91" s="2" t="s">
        <v>226</v>
      </c>
      <c r="HK91" s="2" t="s">
        <v>229</v>
      </c>
      <c r="HL91" s="2" t="s">
        <v>229</v>
      </c>
      <c r="HM91" s="2" t="s">
        <v>241</v>
      </c>
      <c r="HN91" s="2" t="s">
        <v>263</v>
      </c>
      <c r="HO91" s="4"/>
      <c r="HP91" s="8"/>
      <c r="HQ91" s="4"/>
      <c r="HR91" s="8"/>
      <c r="HS91" s="7"/>
      <c r="HT91" s="7"/>
      <c r="HU91" s="2" t="s">
        <v>239</v>
      </c>
      <c r="HV91" s="2" t="s">
        <v>226</v>
      </c>
      <c r="HW91" s="2" t="s">
        <v>1533</v>
      </c>
      <c r="HX91" s="2" t="s">
        <v>1534</v>
      </c>
      <c r="HY91" s="2" t="s">
        <v>241</v>
      </c>
      <c r="HZ91" s="2" t="s">
        <v>229</v>
      </c>
      <c r="IA91" s="4"/>
      <c r="IB91" s="8"/>
      <c r="IC91" s="4"/>
      <c r="ID91" s="8"/>
      <c r="IE91" s="7"/>
      <c r="IF91" s="7"/>
      <c r="IG91" s="2" t="s">
        <v>266</v>
      </c>
      <c r="IH91" s="2" t="s">
        <v>226</v>
      </c>
      <c r="II91" s="2" t="s">
        <v>229</v>
      </c>
      <c r="IJ91" s="2" t="s">
        <v>229</v>
      </c>
      <c r="IK91" s="2" t="s">
        <v>241</v>
      </c>
      <c r="IL91" s="2" t="s">
        <v>229</v>
      </c>
      <c r="IM91" s="4"/>
      <c r="IN91" s="8"/>
      <c r="IO91" s="4"/>
      <c r="IP91" s="8"/>
      <c r="IQ91" s="7"/>
      <c r="IR91" s="7"/>
      <c r="IS91" s="2" t="s">
        <v>267</v>
      </c>
      <c r="IT91" s="2" t="s">
        <v>226</v>
      </c>
      <c r="IU91" s="2" t="s">
        <v>229</v>
      </c>
      <c r="IV91" s="2" t="s">
        <v>229</v>
      </c>
      <c r="IW91" s="2" t="s">
        <v>241</v>
      </c>
      <c r="IX91" s="2" t="s">
        <v>229</v>
      </c>
      <c r="IY91" s="4"/>
      <c r="IZ91" s="8"/>
      <c r="JA91" s="4"/>
      <c r="JB91" s="8"/>
      <c r="JC91" s="7"/>
      <c r="JD91" s="7"/>
      <c r="JE91" s="2" t="s">
        <v>267</v>
      </c>
      <c r="JF91" s="2" t="s">
        <v>226</v>
      </c>
      <c r="JG91" s="2" t="s">
        <v>229</v>
      </c>
      <c r="JH91" s="2" t="s">
        <v>229</v>
      </c>
      <c r="JI91" s="2" t="s">
        <v>241</v>
      </c>
      <c r="JJ91" s="2" t="s">
        <v>229</v>
      </c>
      <c r="JK91" s="4"/>
      <c r="JL91" s="8"/>
      <c r="JM91" s="4"/>
      <c r="JN91" s="8"/>
      <c r="JO91" s="7"/>
      <c r="JP91" s="7"/>
      <c r="JQ91" s="2" t="s">
        <v>272</v>
      </c>
      <c r="JR91" s="2" t="s">
        <v>226</v>
      </c>
      <c r="JS91" s="2" t="s">
        <v>229</v>
      </c>
      <c r="JT91" s="2" t="s">
        <v>229</v>
      </c>
      <c r="JU91" s="2" t="s">
        <v>241</v>
      </c>
      <c r="JV91" s="2" t="s">
        <v>229</v>
      </c>
      <c r="JW91" s="4"/>
      <c r="JX91" s="8"/>
      <c r="JY91" s="4"/>
      <c r="JZ91" s="8"/>
      <c r="KA91" s="7"/>
      <c r="KB91" s="7"/>
      <c r="KC91" s="2" t="s">
        <v>272</v>
      </c>
      <c r="KD91" s="2" t="s">
        <v>226</v>
      </c>
      <c r="KE91" s="2" t="s">
        <v>229</v>
      </c>
      <c r="KF91" s="2" t="s">
        <v>229</v>
      </c>
      <c r="KG91" s="2" t="s">
        <v>241</v>
      </c>
      <c r="KH91" s="2" t="s">
        <v>229</v>
      </c>
      <c r="KI91" s="4"/>
      <c r="KJ91" s="8"/>
      <c r="KK91" s="4"/>
      <c r="KL91" s="8"/>
      <c r="KM91" s="7"/>
      <c r="KN91" s="7"/>
      <c r="KO91" s="2" t="s">
        <v>272</v>
      </c>
      <c r="KP91" s="2" t="s">
        <v>226</v>
      </c>
      <c r="KQ91" s="2" t="s">
        <v>229</v>
      </c>
      <c r="KR91" s="2" t="s">
        <v>229</v>
      </c>
      <c r="KS91" s="2" t="s">
        <v>241</v>
      </c>
      <c r="KT91" s="2" t="s">
        <v>229</v>
      </c>
      <c r="KU91" s="4"/>
      <c r="KV91" s="8"/>
      <c r="KW91" s="4"/>
      <c r="KX91" s="8"/>
      <c r="KY91" s="7"/>
      <c r="KZ91" s="7"/>
      <c r="LA91" s="2" t="s">
        <v>272</v>
      </c>
      <c r="LB91" s="2" t="s">
        <v>226</v>
      </c>
      <c r="LC91" s="2" t="s">
        <v>229</v>
      </c>
      <c r="LD91" s="2" t="s">
        <v>229</v>
      </c>
      <c r="LE91" s="2" t="s">
        <v>241</v>
      </c>
      <c r="LF91" s="2" t="s">
        <v>229</v>
      </c>
      <c r="LG91" s="4"/>
      <c r="LH91" s="8"/>
      <c r="LI91" s="4"/>
      <c r="LJ91" s="8"/>
      <c r="LK91" s="7"/>
      <c r="LL91" s="7"/>
      <c r="LM91" s="2" t="s">
        <v>229</v>
      </c>
      <c r="LN91" s="2" t="s">
        <v>229</v>
      </c>
      <c r="LO91" s="2" t="s">
        <v>229</v>
      </c>
      <c r="LP91" s="2" t="s">
        <v>229</v>
      </c>
      <c r="LQ91" s="2" t="s">
        <v>229</v>
      </c>
      <c r="LR91" s="2" t="s">
        <v>229</v>
      </c>
      <c r="LS91" s="4"/>
      <c r="LT91" s="8"/>
      <c r="LU91" s="4"/>
      <c r="LV91" s="8"/>
      <c r="LW91" s="7"/>
      <c r="LX91" s="7"/>
      <c r="LY91" s="2" t="s">
        <v>239</v>
      </c>
      <c r="LZ91" s="2" t="s">
        <v>275</v>
      </c>
      <c r="MA91" s="2" t="s">
        <v>1535</v>
      </c>
      <c r="MB91" s="2" t="s">
        <v>1536</v>
      </c>
      <c r="MC91" s="2" t="s">
        <v>241</v>
      </c>
      <c r="MD91" s="2" t="s">
        <v>229</v>
      </c>
      <c r="ME91" s="4"/>
      <c r="MF91" s="8"/>
      <c r="MG91" s="4"/>
      <c r="MH91" s="8"/>
      <c r="MI91" s="7"/>
      <c r="MJ91" s="7"/>
      <c r="MK91" s="2" t="s">
        <v>272</v>
      </c>
      <c r="ML91" s="2" t="s">
        <v>226</v>
      </c>
      <c r="MM91" s="2" t="s">
        <v>229</v>
      </c>
      <c r="MN91" s="2" t="s">
        <v>229</v>
      </c>
      <c r="MO91" s="2" t="s">
        <v>241</v>
      </c>
      <c r="MP91" s="2" t="s">
        <v>229</v>
      </c>
      <c r="MQ91" s="4"/>
      <c r="MR91" s="8"/>
      <c r="MS91" s="4"/>
      <c r="MT91" s="8"/>
      <c r="MU91" s="7"/>
      <c r="MV91" s="7"/>
      <c r="MW91" s="2" t="s">
        <v>239</v>
      </c>
      <c r="MX91" s="2" t="s">
        <v>226</v>
      </c>
      <c r="MY91" s="2" t="s">
        <v>723</v>
      </c>
      <c r="MZ91" s="2" t="s">
        <v>229</v>
      </c>
      <c r="NA91" s="2" t="s">
        <v>241</v>
      </c>
      <c r="NB91" s="2" t="s">
        <v>229</v>
      </c>
      <c r="NC91" s="4"/>
      <c r="ND91" s="8"/>
      <c r="NE91" s="4"/>
      <c r="NF91" s="8"/>
      <c r="NG91" s="7"/>
      <c r="NH91" s="7"/>
      <c r="NI91" s="2" t="s">
        <v>239</v>
      </c>
      <c r="NJ91" s="2" t="s">
        <v>260</v>
      </c>
      <c r="NK91" s="2" t="s">
        <v>1537</v>
      </c>
      <c r="NL91" s="2" t="s">
        <v>622</v>
      </c>
      <c r="NM91" s="2" t="s">
        <v>241</v>
      </c>
      <c r="NN91" s="2" t="s">
        <v>229</v>
      </c>
      <c r="NO91" s="4"/>
      <c r="NP91" s="8"/>
      <c r="NQ91" s="4"/>
      <c r="NR91" s="8"/>
      <c r="NS91" s="7"/>
      <c r="NT91" s="7"/>
      <c r="NU91" s="2" t="s">
        <v>272</v>
      </c>
      <c r="NV91" s="2" t="s">
        <v>226</v>
      </c>
      <c r="NW91" s="2" t="s">
        <v>229</v>
      </c>
      <c r="NX91" s="2" t="s">
        <v>229</v>
      </c>
      <c r="NY91" s="2" t="s">
        <v>241</v>
      </c>
      <c r="NZ91" s="2" t="s">
        <v>229</v>
      </c>
      <c r="OA91" s="4"/>
      <c r="OB91" s="8"/>
      <c r="OC91" s="4"/>
      <c r="OD91" s="8"/>
      <c r="OE91" s="7"/>
      <c r="OF91" s="7"/>
      <c r="OG91" s="2" t="s">
        <v>239</v>
      </c>
      <c r="OH91" s="2" t="s">
        <v>226</v>
      </c>
      <c r="OI91" s="2" t="s">
        <v>229</v>
      </c>
      <c r="OJ91" s="2" t="s">
        <v>229</v>
      </c>
      <c r="OK91" s="2" t="s">
        <v>241</v>
      </c>
      <c r="OL91" s="2" t="s">
        <v>229</v>
      </c>
      <c r="OM91" s="4"/>
      <c r="ON91" s="8"/>
      <c r="OO91" s="4"/>
      <c r="OP91" s="8"/>
      <c r="OQ91" s="7"/>
      <c r="OR91" s="7"/>
      <c r="OS91" s="2" t="s">
        <v>229</v>
      </c>
      <c r="OT91" s="2" t="s">
        <v>229</v>
      </c>
      <c r="OU91" s="2" t="s">
        <v>229</v>
      </c>
      <c r="OV91" s="2" t="s">
        <v>229</v>
      </c>
      <c r="OW91" s="2" t="s">
        <v>229</v>
      </c>
      <c r="OX91" s="2" t="s">
        <v>229</v>
      </c>
      <c r="OY91" s="4"/>
      <c r="OZ91" s="8"/>
      <c r="PA91" s="4"/>
      <c r="PB91" s="8"/>
      <c r="PC91" s="7"/>
      <c r="PD91" s="7"/>
      <c r="PE91" s="2" t="s">
        <v>281</v>
      </c>
      <c r="PF91" s="2" t="s">
        <v>226</v>
      </c>
      <c r="PG91" s="2" t="s">
        <v>229</v>
      </c>
      <c r="PH91" s="2" t="s">
        <v>229</v>
      </c>
      <c r="PI91" s="2" t="s">
        <v>241</v>
      </c>
      <c r="PJ91" s="2" t="s">
        <v>229</v>
      </c>
      <c r="PK91" s="4"/>
      <c r="PL91" s="8"/>
      <c r="PM91" s="4"/>
      <c r="PN91" s="8"/>
      <c r="PO91" s="7"/>
      <c r="PP91" s="7"/>
      <c r="PQ91" s="2" t="s">
        <v>272</v>
      </c>
      <c r="PR91" s="2" t="s">
        <v>275</v>
      </c>
      <c r="PS91" s="2" t="s">
        <v>229</v>
      </c>
      <c r="PT91" s="2" t="s">
        <v>229</v>
      </c>
      <c r="PU91" s="2" t="s">
        <v>241</v>
      </c>
      <c r="PV91" s="2" t="s">
        <v>229</v>
      </c>
      <c r="PW91" s="4"/>
      <c r="PX91" s="8"/>
      <c r="PY91" s="4"/>
      <c r="PZ91" s="8"/>
      <c r="QA91" s="7"/>
      <c r="QB91" s="7"/>
      <c r="QC91" s="2" t="s">
        <v>281</v>
      </c>
      <c r="QD91" s="2" t="s">
        <v>226</v>
      </c>
      <c r="QE91" s="2" t="s">
        <v>229</v>
      </c>
      <c r="QF91" s="2" t="s">
        <v>229</v>
      </c>
      <c r="QG91" s="2" t="s">
        <v>241</v>
      </c>
      <c r="QH91" s="2" t="s">
        <v>229</v>
      </c>
      <c r="QI91" s="4"/>
      <c r="QJ91" s="8"/>
      <c r="QK91" s="4"/>
      <c r="QL91" s="8"/>
      <c r="QM91" s="7"/>
      <c r="QN91" s="7"/>
      <c r="QO91" s="2" t="s">
        <v>229</v>
      </c>
      <c r="QP91" s="2" t="s">
        <v>229</v>
      </c>
      <c r="QQ91" s="2" t="s">
        <v>229</v>
      </c>
      <c r="QR91" s="2" t="s">
        <v>229</v>
      </c>
      <c r="QS91" s="2" t="s">
        <v>229</v>
      </c>
      <c r="QT91" s="2" t="s">
        <v>229</v>
      </c>
      <c r="QU91" s="4"/>
      <c r="QV91" s="8"/>
      <c r="QW91" s="4"/>
      <c r="QX91" s="8"/>
      <c r="QY91" s="7"/>
      <c r="QZ91" s="7"/>
      <c r="RA91" s="2" t="s">
        <v>239</v>
      </c>
      <c r="RB91" s="2" t="s">
        <v>275</v>
      </c>
      <c r="RC91" s="2" t="s">
        <v>338</v>
      </c>
      <c r="RD91" s="2" t="s">
        <v>229</v>
      </c>
      <c r="RE91" s="2" t="s">
        <v>241</v>
      </c>
      <c r="RF91" s="2" t="s">
        <v>229</v>
      </c>
      <c r="RG91" s="4"/>
      <c r="RH91" s="8"/>
      <c r="RI91" s="4"/>
      <c r="RJ91" s="8"/>
      <c r="RK91" s="7"/>
      <c r="RL91" s="7"/>
      <c r="RM91" s="2" t="s">
        <v>272</v>
      </c>
      <c r="RN91" s="2" t="s">
        <v>226</v>
      </c>
      <c r="RO91" s="2" t="s">
        <v>229</v>
      </c>
      <c r="RP91" s="2" t="s">
        <v>229</v>
      </c>
      <c r="RQ91" s="2" t="s">
        <v>241</v>
      </c>
      <c r="RR91" s="2" t="s">
        <v>229</v>
      </c>
      <c r="RS91" s="4"/>
      <c r="RT91" s="8"/>
      <c r="RU91" s="4"/>
      <c r="RV91" s="8"/>
      <c r="RW91" s="7"/>
      <c r="RX91" s="7"/>
      <c r="RY91" s="2" t="s">
        <v>272</v>
      </c>
      <c r="RZ91" s="2" t="s">
        <v>275</v>
      </c>
      <c r="SA91" s="2" t="s">
        <v>229</v>
      </c>
      <c r="SB91" s="2" t="s">
        <v>229</v>
      </c>
      <c r="SC91" s="2" t="s">
        <v>241</v>
      </c>
      <c r="SD91" s="2" t="s">
        <v>229</v>
      </c>
      <c r="SE91" s="4">
        <v>254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>
        <v>40</v>
      </c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>
        <v>180</v>
      </c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</row>
    <row r="92">
      <c r="A92" s="2" t="s">
        <v>1538</v>
      </c>
      <c r="B92" s="2" t="s">
        <v>216</v>
      </c>
      <c r="C92" s="2" t="s">
        <v>217</v>
      </c>
      <c r="D92" s="2" t="s">
        <v>218</v>
      </c>
      <c r="E92" s="2" t="s">
        <v>219</v>
      </c>
      <c r="F92" s="2" t="s">
        <v>1519</v>
      </c>
      <c r="G92" s="2" t="s">
        <v>1520</v>
      </c>
      <c r="H92" s="2" t="s">
        <v>1521</v>
      </c>
      <c r="I92" s="2" t="s">
        <v>1522</v>
      </c>
      <c r="J92" s="2" t="s">
        <v>285</v>
      </c>
      <c r="K92" s="2" t="s">
        <v>527</v>
      </c>
      <c r="L92" s="3">
        <v>33.33</v>
      </c>
      <c r="M92" s="3">
        <v>35</v>
      </c>
      <c r="N92" s="3">
        <v>69.99</v>
      </c>
      <c r="O92" s="2" t="s">
        <v>226</v>
      </c>
      <c r="P92" s="2" t="s">
        <v>618</v>
      </c>
      <c r="Q92" s="2" t="s">
        <v>228</v>
      </c>
      <c r="R92" s="2" t="s">
        <v>229</v>
      </c>
      <c r="S92" s="2" t="s">
        <v>1523</v>
      </c>
      <c r="T92" s="2" t="s">
        <v>684</v>
      </c>
      <c r="U92" s="2" t="s">
        <v>286</v>
      </c>
      <c r="V92" s="2" t="s">
        <v>1524</v>
      </c>
      <c r="W92" s="2" t="s">
        <v>686</v>
      </c>
      <c r="X92" s="2" t="s">
        <v>1525</v>
      </c>
      <c r="Y92" s="2" t="s">
        <v>1049</v>
      </c>
      <c r="Z92" s="4">
        <v>109</v>
      </c>
      <c r="AA92" s="4">
        <f>=ROUNDDOWN(6.8125,0)</f>
      </c>
      <c r="AB92" s="5">
        <v>16</v>
      </c>
      <c r="AC92" s="2" t="s">
        <v>1145</v>
      </c>
      <c r="AD92" s="4">
        <v>300</v>
      </c>
      <c r="AE92" s="4">
        <v>990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16</v>
      </c>
      <c r="AQ92" s="8">
        <v>603.07</v>
      </c>
      <c r="AR92" s="4">
        <v>7</v>
      </c>
      <c r="AS92" s="8">
        <v>261.8</v>
      </c>
      <c r="AT92" s="7">
        <v>1.2857</v>
      </c>
      <c r="AU92" s="7">
        <v>1.3036</v>
      </c>
      <c r="AV92" s="4" t="s">
        <v>229</v>
      </c>
      <c r="AW92" s="8" t="s">
        <v>229</v>
      </c>
      <c r="AX92" s="4" t="s">
        <v>229</v>
      </c>
      <c r="AY92" s="8" t="s">
        <v>229</v>
      </c>
      <c r="AZ92" s="7" t="s">
        <v>229</v>
      </c>
      <c r="BA92" s="7" t="s">
        <v>229</v>
      </c>
      <c r="BB92" s="7">
        <v>0.7266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 t="s">
        <v>229</v>
      </c>
      <c r="BJ92" s="4">
        <v>16</v>
      </c>
      <c r="BK92" s="8">
        <v>603.07</v>
      </c>
      <c r="BL92" s="2" t="s">
        <v>1539</v>
      </c>
      <c r="BM92" s="7">
        <v>1</v>
      </c>
      <c r="BN92" s="7">
        <v>1</v>
      </c>
      <c r="BO92" s="4">
        <v>4</v>
      </c>
      <c r="BP92" s="8">
        <v>153.32</v>
      </c>
      <c r="BQ92" s="4"/>
      <c r="BR92" s="8"/>
      <c r="BS92" s="7"/>
      <c r="BT92" s="7"/>
      <c r="BU92" s="2" t="s">
        <v>239</v>
      </c>
      <c r="BV92" s="2" t="s">
        <v>226</v>
      </c>
      <c r="BW92" s="2" t="s">
        <v>229</v>
      </c>
      <c r="BX92" s="2" t="s">
        <v>229</v>
      </c>
      <c r="BY92" s="2" t="s">
        <v>241</v>
      </c>
      <c r="BZ92" s="2" t="s">
        <v>229</v>
      </c>
      <c r="CA92" s="4">
        <v>8</v>
      </c>
      <c r="CB92" s="8">
        <v>302.4</v>
      </c>
      <c r="CC92" s="4">
        <v>5</v>
      </c>
      <c r="CD92" s="8">
        <v>189</v>
      </c>
      <c r="CE92" s="7">
        <v>0.6</v>
      </c>
      <c r="CF92" s="7">
        <v>0.6</v>
      </c>
      <c r="CG92" s="2" t="s">
        <v>239</v>
      </c>
      <c r="CH92" s="2" t="s">
        <v>226</v>
      </c>
      <c r="CI92" s="2" t="s">
        <v>977</v>
      </c>
      <c r="CJ92" s="2" t="s">
        <v>1095</v>
      </c>
      <c r="CK92" s="2" t="s">
        <v>241</v>
      </c>
      <c r="CL92" s="2" t="s">
        <v>229</v>
      </c>
      <c r="CM92" s="4"/>
      <c r="CN92" s="8"/>
      <c r="CO92" s="4"/>
      <c r="CP92" s="8"/>
      <c r="CQ92" s="7"/>
      <c r="CR92" s="7"/>
      <c r="CS92" s="2" t="s">
        <v>239</v>
      </c>
      <c r="CT92" s="2" t="s">
        <v>226</v>
      </c>
      <c r="CU92" s="2" t="s">
        <v>835</v>
      </c>
      <c r="CV92" s="2" t="s">
        <v>1540</v>
      </c>
      <c r="CW92" s="2" t="s">
        <v>241</v>
      </c>
      <c r="CX92" s="2" t="s">
        <v>229</v>
      </c>
      <c r="CY92" s="4">
        <v>1</v>
      </c>
      <c r="CZ92" s="8">
        <v>35</v>
      </c>
      <c r="DA92" s="4"/>
      <c r="DB92" s="8"/>
      <c r="DC92" s="7"/>
      <c r="DD92" s="7"/>
      <c r="DE92" s="2" t="s">
        <v>239</v>
      </c>
      <c r="DF92" s="2" t="s">
        <v>226</v>
      </c>
      <c r="DG92" s="2" t="s">
        <v>1541</v>
      </c>
      <c r="DH92" s="2" t="s">
        <v>1046</v>
      </c>
      <c r="DI92" s="2" t="s">
        <v>241</v>
      </c>
      <c r="DJ92" s="2" t="s">
        <v>229</v>
      </c>
      <c r="DK92" s="4"/>
      <c r="DL92" s="8"/>
      <c r="DM92" s="4">
        <v>1</v>
      </c>
      <c r="DN92" s="8">
        <v>35</v>
      </c>
      <c r="DO92" s="7">
        <v>-1</v>
      </c>
      <c r="DP92" s="7">
        <v>-1</v>
      </c>
      <c r="DQ92" s="2" t="s">
        <v>239</v>
      </c>
      <c r="DR92" s="2" t="s">
        <v>226</v>
      </c>
      <c r="DS92" s="2" t="s">
        <v>1542</v>
      </c>
      <c r="DT92" s="2" t="s">
        <v>1543</v>
      </c>
      <c r="DU92" s="2" t="s">
        <v>241</v>
      </c>
      <c r="DV92" s="2" t="s">
        <v>229</v>
      </c>
      <c r="DW92" s="4"/>
      <c r="DX92" s="8"/>
      <c r="DY92" s="4"/>
      <c r="DZ92" s="8"/>
      <c r="EA92" s="7"/>
      <c r="EB92" s="7"/>
      <c r="EC92" s="2" t="s">
        <v>239</v>
      </c>
      <c r="ED92" s="2" t="s">
        <v>226</v>
      </c>
      <c r="EE92" s="2" t="s">
        <v>1530</v>
      </c>
      <c r="EF92" s="2" t="s">
        <v>1544</v>
      </c>
      <c r="EG92" s="2" t="s">
        <v>241</v>
      </c>
      <c r="EH92" s="2" t="s">
        <v>229</v>
      </c>
      <c r="EI92" s="4">
        <v>1</v>
      </c>
      <c r="EJ92" s="8">
        <v>36.75</v>
      </c>
      <c r="EK92" s="4"/>
      <c r="EL92" s="8"/>
      <c r="EM92" s="7"/>
      <c r="EN92" s="7"/>
      <c r="EO92" s="2" t="s">
        <v>239</v>
      </c>
      <c r="EP92" s="2" t="s">
        <v>226</v>
      </c>
      <c r="EQ92" s="2" t="s">
        <v>1545</v>
      </c>
      <c r="ER92" s="2" t="s">
        <v>1546</v>
      </c>
      <c r="ES92" s="2" t="s">
        <v>241</v>
      </c>
      <c r="ET92" s="2" t="s">
        <v>229</v>
      </c>
      <c r="EU92" s="4">
        <v>2</v>
      </c>
      <c r="EV92" s="8">
        <v>75.6</v>
      </c>
      <c r="EW92" s="4">
        <v>1</v>
      </c>
      <c r="EX92" s="8">
        <v>37.8</v>
      </c>
      <c r="EY92" s="7">
        <v>1</v>
      </c>
      <c r="EZ92" s="7">
        <v>1</v>
      </c>
      <c r="FA92" s="2" t="s">
        <v>239</v>
      </c>
      <c r="FB92" s="2" t="s">
        <v>226</v>
      </c>
      <c r="FC92" s="2" t="s">
        <v>1053</v>
      </c>
      <c r="FD92" s="2" t="s">
        <v>1081</v>
      </c>
      <c r="FE92" s="2" t="s">
        <v>241</v>
      </c>
      <c r="FF92" s="2" t="s">
        <v>229</v>
      </c>
      <c r="FG92" s="4"/>
      <c r="FH92" s="8"/>
      <c r="FI92" s="4"/>
      <c r="FJ92" s="8"/>
      <c r="FK92" s="7"/>
      <c r="FL92" s="7"/>
      <c r="FM92" s="2" t="s">
        <v>239</v>
      </c>
      <c r="FN92" s="2" t="s">
        <v>226</v>
      </c>
      <c r="FO92" s="2" t="s">
        <v>1049</v>
      </c>
      <c r="FP92" s="2" t="s">
        <v>475</v>
      </c>
      <c r="FQ92" s="2" t="s">
        <v>241</v>
      </c>
      <c r="FR92" s="2" t="s">
        <v>229</v>
      </c>
      <c r="FS92" s="4"/>
      <c r="FT92" s="8"/>
      <c r="FU92" s="4"/>
      <c r="FV92" s="8"/>
      <c r="FW92" s="7"/>
      <c r="FX92" s="7"/>
      <c r="FY92" s="2" t="s">
        <v>239</v>
      </c>
      <c r="FZ92" s="2" t="s">
        <v>226</v>
      </c>
      <c r="GA92" s="2" t="s">
        <v>327</v>
      </c>
      <c r="GB92" s="2" t="s">
        <v>229</v>
      </c>
      <c r="GC92" s="2" t="s">
        <v>241</v>
      </c>
      <c r="GD92" s="2" t="s">
        <v>229</v>
      </c>
      <c r="GE92" s="4"/>
      <c r="GF92" s="8"/>
      <c r="GG92" s="4"/>
      <c r="GH92" s="8"/>
      <c r="GI92" s="7"/>
      <c r="GJ92" s="7"/>
      <c r="GK92" s="2" t="s">
        <v>267</v>
      </c>
      <c r="GL92" s="2" t="s">
        <v>226</v>
      </c>
      <c r="GM92" s="2" t="s">
        <v>229</v>
      </c>
      <c r="GN92" s="2" t="s">
        <v>229</v>
      </c>
      <c r="GO92" s="2" t="s">
        <v>241</v>
      </c>
      <c r="GP92" s="2" t="s">
        <v>229</v>
      </c>
      <c r="GQ92" s="4"/>
      <c r="GR92" s="8"/>
      <c r="GS92" s="4"/>
      <c r="GT92" s="8"/>
      <c r="GU92" s="7"/>
      <c r="GV92" s="7"/>
      <c r="GW92" s="2" t="s">
        <v>239</v>
      </c>
      <c r="GX92" s="2" t="s">
        <v>226</v>
      </c>
      <c r="GY92" s="2" t="s">
        <v>632</v>
      </c>
      <c r="GZ92" s="2" t="s">
        <v>1179</v>
      </c>
      <c r="HA92" s="2" t="s">
        <v>241</v>
      </c>
      <c r="HB92" s="2" t="s">
        <v>229</v>
      </c>
      <c r="HC92" s="4"/>
      <c r="HD92" s="8"/>
      <c r="HE92" s="4"/>
      <c r="HF92" s="8"/>
      <c r="HG92" s="7"/>
      <c r="HH92" s="7"/>
      <c r="HI92" s="2" t="s">
        <v>266</v>
      </c>
      <c r="HJ92" s="2" t="s">
        <v>226</v>
      </c>
      <c r="HK92" s="2" t="s">
        <v>229</v>
      </c>
      <c r="HL92" s="2" t="s">
        <v>229</v>
      </c>
      <c r="HM92" s="2" t="s">
        <v>241</v>
      </c>
      <c r="HN92" s="2" t="s">
        <v>263</v>
      </c>
      <c r="HO92" s="4"/>
      <c r="HP92" s="8"/>
      <c r="HQ92" s="4"/>
      <c r="HR92" s="8"/>
      <c r="HS92" s="7"/>
      <c r="HT92" s="7"/>
      <c r="HU92" s="2" t="s">
        <v>239</v>
      </c>
      <c r="HV92" s="2" t="s">
        <v>226</v>
      </c>
      <c r="HW92" s="2" t="s">
        <v>1533</v>
      </c>
      <c r="HX92" s="2" t="s">
        <v>521</v>
      </c>
      <c r="HY92" s="2" t="s">
        <v>241</v>
      </c>
      <c r="HZ92" s="2" t="s">
        <v>229</v>
      </c>
      <c r="IA92" s="4"/>
      <c r="IB92" s="8"/>
      <c r="IC92" s="4"/>
      <c r="ID92" s="8"/>
      <c r="IE92" s="7"/>
      <c r="IF92" s="7"/>
      <c r="IG92" s="2" t="s">
        <v>266</v>
      </c>
      <c r="IH92" s="2" t="s">
        <v>226</v>
      </c>
      <c r="II92" s="2" t="s">
        <v>229</v>
      </c>
      <c r="IJ92" s="2" t="s">
        <v>229</v>
      </c>
      <c r="IK92" s="2" t="s">
        <v>241</v>
      </c>
      <c r="IL92" s="2" t="s">
        <v>229</v>
      </c>
      <c r="IM92" s="4"/>
      <c r="IN92" s="8"/>
      <c r="IO92" s="4"/>
      <c r="IP92" s="8"/>
      <c r="IQ92" s="7"/>
      <c r="IR92" s="7"/>
      <c r="IS92" s="2" t="s">
        <v>267</v>
      </c>
      <c r="IT92" s="2" t="s">
        <v>226</v>
      </c>
      <c r="IU92" s="2" t="s">
        <v>229</v>
      </c>
      <c r="IV92" s="2" t="s">
        <v>229</v>
      </c>
      <c r="IW92" s="2" t="s">
        <v>241</v>
      </c>
      <c r="IX92" s="2" t="s">
        <v>229</v>
      </c>
      <c r="IY92" s="4"/>
      <c r="IZ92" s="8"/>
      <c r="JA92" s="4"/>
      <c r="JB92" s="8"/>
      <c r="JC92" s="7"/>
      <c r="JD92" s="7"/>
      <c r="JE92" s="2" t="s">
        <v>267</v>
      </c>
      <c r="JF92" s="2" t="s">
        <v>226</v>
      </c>
      <c r="JG92" s="2" t="s">
        <v>229</v>
      </c>
      <c r="JH92" s="2" t="s">
        <v>229</v>
      </c>
      <c r="JI92" s="2" t="s">
        <v>241</v>
      </c>
      <c r="JJ92" s="2" t="s">
        <v>229</v>
      </c>
      <c r="JK92" s="4"/>
      <c r="JL92" s="8"/>
      <c r="JM92" s="4"/>
      <c r="JN92" s="8"/>
      <c r="JO92" s="7"/>
      <c r="JP92" s="7"/>
      <c r="JQ92" s="2" t="s">
        <v>272</v>
      </c>
      <c r="JR92" s="2" t="s">
        <v>226</v>
      </c>
      <c r="JS92" s="2" t="s">
        <v>229</v>
      </c>
      <c r="JT92" s="2" t="s">
        <v>229</v>
      </c>
      <c r="JU92" s="2" t="s">
        <v>241</v>
      </c>
      <c r="JV92" s="2" t="s">
        <v>229</v>
      </c>
      <c r="JW92" s="4"/>
      <c r="JX92" s="8"/>
      <c r="JY92" s="4"/>
      <c r="JZ92" s="8"/>
      <c r="KA92" s="7"/>
      <c r="KB92" s="7"/>
      <c r="KC92" s="2" t="s">
        <v>272</v>
      </c>
      <c r="KD92" s="2" t="s">
        <v>226</v>
      </c>
      <c r="KE92" s="2" t="s">
        <v>229</v>
      </c>
      <c r="KF92" s="2" t="s">
        <v>229</v>
      </c>
      <c r="KG92" s="2" t="s">
        <v>241</v>
      </c>
      <c r="KH92" s="2" t="s">
        <v>229</v>
      </c>
      <c r="KI92" s="4"/>
      <c r="KJ92" s="8"/>
      <c r="KK92" s="4"/>
      <c r="KL92" s="8"/>
      <c r="KM92" s="7"/>
      <c r="KN92" s="7"/>
      <c r="KO92" s="2" t="s">
        <v>272</v>
      </c>
      <c r="KP92" s="2" t="s">
        <v>226</v>
      </c>
      <c r="KQ92" s="2" t="s">
        <v>229</v>
      </c>
      <c r="KR92" s="2" t="s">
        <v>229</v>
      </c>
      <c r="KS92" s="2" t="s">
        <v>241</v>
      </c>
      <c r="KT92" s="2" t="s">
        <v>229</v>
      </c>
      <c r="KU92" s="4"/>
      <c r="KV92" s="8"/>
      <c r="KW92" s="4"/>
      <c r="KX92" s="8"/>
      <c r="KY92" s="7"/>
      <c r="KZ92" s="7"/>
      <c r="LA92" s="2" t="s">
        <v>272</v>
      </c>
      <c r="LB92" s="2" t="s">
        <v>226</v>
      </c>
      <c r="LC92" s="2" t="s">
        <v>229</v>
      </c>
      <c r="LD92" s="2" t="s">
        <v>229</v>
      </c>
      <c r="LE92" s="2" t="s">
        <v>241</v>
      </c>
      <c r="LF92" s="2" t="s">
        <v>229</v>
      </c>
      <c r="LG92" s="4"/>
      <c r="LH92" s="8"/>
      <c r="LI92" s="4"/>
      <c r="LJ92" s="8"/>
      <c r="LK92" s="7"/>
      <c r="LL92" s="7"/>
      <c r="LM92" s="2" t="s">
        <v>229</v>
      </c>
      <c r="LN92" s="2" t="s">
        <v>229</v>
      </c>
      <c r="LO92" s="2" t="s">
        <v>229</v>
      </c>
      <c r="LP92" s="2" t="s">
        <v>229</v>
      </c>
      <c r="LQ92" s="2" t="s">
        <v>229</v>
      </c>
      <c r="LR92" s="2" t="s">
        <v>229</v>
      </c>
      <c r="LS92" s="4"/>
      <c r="LT92" s="8"/>
      <c r="LU92" s="4"/>
      <c r="LV92" s="8"/>
      <c r="LW92" s="7"/>
      <c r="LX92" s="7"/>
      <c r="LY92" s="2" t="s">
        <v>239</v>
      </c>
      <c r="LZ92" s="2" t="s">
        <v>275</v>
      </c>
      <c r="MA92" s="2" t="s">
        <v>1535</v>
      </c>
      <c r="MB92" s="2" t="s">
        <v>451</v>
      </c>
      <c r="MC92" s="2" t="s">
        <v>241</v>
      </c>
      <c r="MD92" s="2" t="s">
        <v>229</v>
      </c>
      <c r="ME92" s="4"/>
      <c r="MF92" s="8"/>
      <c r="MG92" s="4"/>
      <c r="MH92" s="8"/>
      <c r="MI92" s="7"/>
      <c r="MJ92" s="7"/>
      <c r="MK92" s="2" t="s">
        <v>272</v>
      </c>
      <c r="ML92" s="2" t="s">
        <v>226</v>
      </c>
      <c r="MM92" s="2" t="s">
        <v>229</v>
      </c>
      <c r="MN92" s="2" t="s">
        <v>229</v>
      </c>
      <c r="MO92" s="2" t="s">
        <v>241</v>
      </c>
      <c r="MP92" s="2" t="s">
        <v>229</v>
      </c>
      <c r="MQ92" s="4"/>
      <c r="MR92" s="8"/>
      <c r="MS92" s="4"/>
      <c r="MT92" s="8"/>
      <c r="MU92" s="7"/>
      <c r="MV92" s="7"/>
      <c r="MW92" s="2" t="s">
        <v>239</v>
      </c>
      <c r="MX92" s="2" t="s">
        <v>226</v>
      </c>
      <c r="MY92" s="2" t="s">
        <v>723</v>
      </c>
      <c r="MZ92" s="2" t="s">
        <v>229</v>
      </c>
      <c r="NA92" s="2" t="s">
        <v>241</v>
      </c>
      <c r="NB92" s="2" t="s">
        <v>229</v>
      </c>
      <c r="NC92" s="4"/>
      <c r="ND92" s="8"/>
      <c r="NE92" s="4"/>
      <c r="NF92" s="8"/>
      <c r="NG92" s="7"/>
      <c r="NH92" s="7"/>
      <c r="NI92" s="2" t="s">
        <v>239</v>
      </c>
      <c r="NJ92" s="2" t="s">
        <v>260</v>
      </c>
      <c r="NK92" s="2" t="s">
        <v>1537</v>
      </c>
      <c r="NL92" s="2" t="s">
        <v>1547</v>
      </c>
      <c r="NM92" s="2" t="s">
        <v>241</v>
      </c>
      <c r="NN92" s="2" t="s">
        <v>229</v>
      </c>
      <c r="NO92" s="4"/>
      <c r="NP92" s="8"/>
      <c r="NQ92" s="4"/>
      <c r="NR92" s="8"/>
      <c r="NS92" s="7"/>
      <c r="NT92" s="7"/>
      <c r="NU92" s="2" t="s">
        <v>272</v>
      </c>
      <c r="NV92" s="2" t="s">
        <v>226</v>
      </c>
      <c r="NW92" s="2" t="s">
        <v>229</v>
      </c>
      <c r="NX92" s="2" t="s">
        <v>229</v>
      </c>
      <c r="NY92" s="2" t="s">
        <v>241</v>
      </c>
      <c r="NZ92" s="2" t="s">
        <v>229</v>
      </c>
      <c r="OA92" s="4"/>
      <c r="OB92" s="8"/>
      <c r="OC92" s="4"/>
      <c r="OD92" s="8"/>
      <c r="OE92" s="7"/>
      <c r="OF92" s="7"/>
      <c r="OG92" s="2" t="s">
        <v>239</v>
      </c>
      <c r="OH92" s="2" t="s">
        <v>226</v>
      </c>
      <c r="OI92" s="2" t="s">
        <v>229</v>
      </c>
      <c r="OJ92" s="2" t="s">
        <v>229</v>
      </c>
      <c r="OK92" s="2" t="s">
        <v>241</v>
      </c>
      <c r="OL92" s="2" t="s">
        <v>229</v>
      </c>
      <c r="OM92" s="4"/>
      <c r="ON92" s="8"/>
      <c r="OO92" s="4"/>
      <c r="OP92" s="8"/>
      <c r="OQ92" s="7"/>
      <c r="OR92" s="7"/>
      <c r="OS92" s="2" t="s">
        <v>229</v>
      </c>
      <c r="OT92" s="2" t="s">
        <v>229</v>
      </c>
      <c r="OU92" s="2" t="s">
        <v>229</v>
      </c>
      <c r="OV92" s="2" t="s">
        <v>229</v>
      </c>
      <c r="OW92" s="2" t="s">
        <v>229</v>
      </c>
      <c r="OX92" s="2" t="s">
        <v>229</v>
      </c>
      <c r="OY92" s="4"/>
      <c r="OZ92" s="8"/>
      <c r="PA92" s="4"/>
      <c r="PB92" s="8"/>
      <c r="PC92" s="7"/>
      <c r="PD92" s="7"/>
      <c r="PE92" s="2" t="s">
        <v>281</v>
      </c>
      <c r="PF92" s="2" t="s">
        <v>226</v>
      </c>
      <c r="PG92" s="2" t="s">
        <v>229</v>
      </c>
      <c r="PH92" s="2" t="s">
        <v>229</v>
      </c>
      <c r="PI92" s="2" t="s">
        <v>241</v>
      </c>
      <c r="PJ92" s="2" t="s">
        <v>229</v>
      </c>
      <c r="PK92" s="4"/>
      <c r="PL92" s="8"/>
      <c r="PM92" s="4"/>
      <c r="PN92" s="8"/>
      <c r="PO92" s="7"/>
      <c r="PP92" s="7"/>
      <c r="PQ92" s="2" t="s">
        <v>272</v>
      </c>
      <c r="PR92" s="2" t="s">
        <v>275</v>
      </c>
      <c r="PS92" s="2" t="s">
        <v>229</v>
      </c>
      <c r="PT92" s="2" t="s">
        <v>229</v>
      </c>
      <c r="PU92" s="2" t="s">
        <v>241</v>
      </c>
      <c r="PV92" s="2" t="s">
        <v>229</v>
      </c>
      <c r="PW92" s="4"/>
      <c r="PX92" s="8"/>
      <c r="PY92" s="4"/>
      <c r="PZ92" s="8"/>
      <c r="QA92" s="7"/>
      <c r="QB92" s="7"/>
      <c r="QC92" s="2" t="s">
        <v>281</v>
      </c>
      <c r="QD92" s="2" t="s">
        <v>226</v>
      </c>
      <c r="QE92" s="2" t="s">
        <v>229</v>
      </c>
      <c r="QF92" s="2" t="s">
        <v>229</v>
      </c>
      <c r="QG92" s="2" t="s">
        <v>241</v>
      </c>
      <c r="QH92" s="2" t="s">
        <v>229</v>
      </c>
      <c r="QI92" s="4"/>
      <c r="QJ92" s="8"/>
      <c r="QK92" s="4"/>
      <c r="QL92" s="8"/>
      <c r="QM92" s="7"/>
      <c r="QN92" s="7"/>
      <c r="QO92" s="2" t="s">
        <v>229</v>
      </c>
      <c r="QP92" s="2" t="s">
        <v>229</v>
      </c>
      <c r="QQ92" s="2" t="s">
        <v>229</v>
      </c>
      <c r="QR92" s="2" t="s">
        <v>229</v>
      </c>
      <c r="QS92" s="2" t="s">
        <v>229</v>
      </c>
      <c r="QT92" s="2" t="s">
        <v>229</v>
      </c>
      <c r="QU92" s="4"/>
      <c r="QV92" s="8"/>
      <c r="QW92" s="4"/>
      <c r="QX92" s="8"/>
      <c r="QY92" s="7"/>
      <c r="QZ92" s="7"/>
      <c r="RA92" s="2" t="s">
        <v>239</v>
      </c>
      <c r="RB92" s="2" t="s">
        <v>275</v>
      </c>
      <c r="RC92" s="2" t="s">
        <v>338</v>
      </c>
      <c r="RD92" s="2" t="s">
        <v>1548</v>
      </c>
      <c r="RE92" s="2" t="s">
        <v>241</v>
      </c>
      <c r="RF92" s="2" t="s">
        <v>229</v>
      </c>
      <c r="RG92" s="4"/>
      <c r="RH92" s="8"/>
      <c r="RI92" s="4"/>
      <c r="RJ92" s="8"/>
      <c r="RK92" s="7"/>
      <c r="RL92" s="7"/>
      <c r="RM92" s="2" t="s">
        <v>272</v>
      </c>
      <c r="RN92" s="2" t="s">
        <v>226</v>
      </c>
      <c r="RO92" s="2" t="s">
        <v>229</v>
      </c>
      <c r="RP92" s="2" t="s">
        <v>229</v>
      </c>
      <c r="RQ92" s="2" t="s">
        <v>241</v>
      </c>
      <c r="RR92" s="2" t="s">
        <v>229</v>
      </c>
      <c r="RS92" s="4"/>
      <c r="RT92" s="8"/>
      <c r="RU92" s="4"/>
      <c r="RV92" s="8"/>
      <c r="RW92" s="7"/>
      <c r="RX92" s="7"/>
      <c r="RY92" s="2" t="s">
        <v>272</v>
      </c>
      <c r="RZ92" s="2" t="s">
        <v>275</v>
      </c>
      <c r="SA92" s="2" t="s">
        <v>229</v>
      </c>
      <c r="SB92" s="2" t="s">
        <v>229</v>
      </c>
      <c r="SC92" s="2" t="s">
        <v>241</v>
      </c>
      <c r="SD92" s="2" t="s">
        <v>229</v>
      </c>
      <c r="SE92" s="4">
        <v>109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>
        <v>300</v>
      </c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>
        <v>200</v>
      </c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>
        <v>490</v>
      </c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</row>
    <row r="93">
      <c r="A93" s="2" t="s">
        <v>1549</v>
      </c>
      <c r="B93" s="2" t="s">
        <v>216</v>
      </c>
      <c r="C93" s="2" t="s">
        <v>217</v>
      </c>
      <c r="D93" s="2" t="s">
        <v>218</v>
      </c>
      <c r="E93" s="2" t="s">
        <v>219</v>
      </c>
      <c r="F93" s="2" t="s">
        <v>1550</v>
      </c>
      <c r="G93" s="2" t="s">
        <v>1551</v>
      </c>
      <c r="H93" s="2" t="s">
        <v>1552</v>
      </c>
      <c r="I93" s="2" t="s">
        <v>1434</v>
      </c>
      <c r="J93" s="2" t="s">
        <v>224</v>
      </c>
      <c r="K93" s="2" t="s">
        <v>1070</v>
      </c>
      <c r="L93" s="3">
        <v>32.2</v>
      </c>
      <c r="M93" s="3">
        <v>33.81</v>
      </c>
      <c r="N93" s="3">
        <v>79.99</v>
      </c>
      <c r="O93" s="2" t="s">
        <v>226</v>
      </c>
      <c r="P93" s="2" t="s">
        <v>964</v>
      </c>
      <c r="Q93" s="2" t="s">
        <v>228</v>
      </c>
      <c r="R93" s="2" t="s">
        <v>229</v>
      </c>
      <c r="S93" s="2" t="s">
        <v>1553</v>
      </c>
      <c r="T93" s="2" t="s">
        <v>684</v>
      </c>
      <c r="U93" s="2" t="s">
        <v>286</v>
      </c>
      <c r="V93" s="2" t="s">
        <v>1554</v>
      </c>
      <c r="W93" s="2" t="s">
        <v>1143</v>
      </c>
      <c r="X93" s="2" t="s">
        <v>1009</v>
      </c>
      <c r="Y93" s="2" t="s">
        <v>1144</v>
      </c>
      <c r="Z93" s="4">
        <v>290</v>
      </c>
      <c r="AA93" s="4">
        <f>=ROUNDDOWN(103.571428571429,0)</f>
      </c>
      <c r="AB93" s="5">
        <v>2.8</v>
      </c>
      <c r="AC93" s="2" t="s">
        <v>229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1</v>
      </c>
      <c r="AQ93" s="8">
        <v>37.29</v>
      </c>
      <c r="AR93" s="4">
        <v>1</v>
      </c>
      <c r="AS93" s="8">
        <v>32.55</v>
      </c>
      <c r="AT93" s="7"/>
      <c r="AU93" s="7">
        <v>0.1456</v>
      </c>
      <c r="AV93" s="4">
        <v>12</v>
      </c>
      <c r="AW93" s="8">
        <v>527.01</v>
      </c>
      <c r="AX93" s="4">
        <v>20</v>
      </c>
      <c r="AY93" s="8">
        <v>877.12</v>
      </c>
      <c r="AZ93" s="7">
        <v>-0.4</v>
      </c>
      <c r="BA93" s="7">
        <v>-0.3992</v>
      </c>
      <c r="BB93" s="7">
        <v>0.0708</v>
      </c>
      <c r="BC93" s="4">
        <v>18</v>
      </c>
      <c r="BD93" s="8">
        <v>770.63</v>
      </c>
      <c r="BE93" s="4">
        <v>76</v>
      </c>
      <c r="BF93" s="8">
        <v>3283.04</v>
      </c>
      <c r="BG93" s="7">
        <v>-0.7632</v>
      </c>
      <c r="BH93" s="7">
        <v>-0.7653</v>
      </c>
      <c r="BI93" s="7">
        <v>0.6839</v>
      </c>
      <c r="BJ93" s="4">
        <v>1</v>
      </c>
      <c r="BK93" s="8">
        <v>37.29</v>
      </c>
      <c r="BL93" s="2" t="s">
        <v>1555</v>
      </c>
      <c r="BM93" s="7">
        <v>1</v>
      </c>
      <c r="BN93" s="7">
        <v>1</v>
      </c>
      <c r="BO93" s="4">
        <v>1</v>
      </c>
      <c r="BP93" s="8">
        <v>37.29</v>
      </c>
      <c r="BQ93" s="4"/>
      <c r="BR93" s="8"/>
      <c r="BS93" s="7"/>
      <c r="BT93" s="7"/>
      <c r="BU93" s="2" t="s">
        <v>239</v>
      </c>
      <c r="BV93" s="2" t="s">
        <v>226</v>
      </c>
      <c r="BW93" s="2" t="s">
        <v>229</v>
      </c>
      <c r="BX93" s="2" t="s">
        <v>1556</v>
      </c>
      <c r="BY93" s="2" t="s">
        <v>241</v>
      </c>
      <c r="BZ93" s="2" t="s">
        <v>229</v>
      </c>
      <c r="CA93" s="4"/>
      <c r="CB93" s="8"/>
      <c r="CC93" s="4"/>
      <c r="CD93" s="8"/>
      <c r="CE93" s="7"/>
      <c r="CF93" s="7"/>
      <c r="CG93" s="2" t="s">
        <v>239</v>
      </c>
      <c r="CH93" s="2" t="s">
        <v>226</v>
      </c>
      <c r="CI93" s="2" t="s">
        <v>1557</v>
      </c>
      <c r="CJ93" s="2" t="s">
        <v>1558</v>
      </c>
      <c r="CK93" s="2" t="s">
        <v>241</v>
      </c>
      <c r="CL93" s="2" t="s">
        <v>229</v>
      </c>
      <c r="CM93" s="4"/>
      <c r="CN93" s="8"/>
      <c r="CO93" s="4"/>
      <c r="CP93" s="8"/>
      <c r="CQ93" s="7"/>
      <c r="CR93" s="7"/>
      <c r="CS93" s="2" t="s">
        <v>239</v>
      </c>
      <c r="CT93" s="2" t="s">
        <v>226</v>
      </c>
      <c r="CU93" s="2" t="s">
        <v>1148</v>
      </c>
      <c r="CV93" s="2" t="s">
        <v>1559</v>
      </c>
      <c r="CW93" s="2" t="s">
        <v>241</v>
      </c>
      <c r="CX93" s="2" t="s">
        <v>229</v>
      </c>
      <c r="CY93" s="4"/>
      <c r="CZ93" s="8"/>
      <c r="DA93" s="4"/>
      <c r="DB93" s="8"/>
      <c r="DC93" s="7"/>
      <c r="DD93" s="7"/>
      <c r="DE93" s="2" t="s">
        <v>239</v>
      </c>
      <c r="DF93" s="2" t="s">
        <v>226</v>
      </c>
      <c r="DG93" s="2" t="s">
        <v>1148</v>
      </c>
      <c r="DH93" s="2" t="s">
        <v>1162</v>
      </c>
      <c r="DI93" s="2" t="s">
        <v>241</v>
      </c>
      <c r="DJ93" s="2" t="s">
        <v>229</v>
      </c>
      <c r="DK93" s="4"/>
      <c r="DL93" s="8"/>
      <c r="DM93" s="4"/>
      <c r="DN93" s="8"/>
      <c r="DO93" s="7"/>
      <c r="DP93" s="7"/>
      <c r="DQ93" s="2" t="s">
        <v>239</v>
      </c>
      <c r="DR93" s="2" t="s">
        <v>226</v>
      </c>
      <c r="DS93" s="2" t="s">
        <v>1148</v>
      </c>
      <c r="DT93" s="2" t="s">
        <v>1560</v>
      </c>
      <c r="DU93" s="2" t="s">
        <v>241</v>
      </c>
      <c r="DV93" s="2" t="s">
        <v>229</v>
      </c>
      <c r="DW93" s="4"/>
      <c r="DX93" s="8"/>
      <c r="DY93" s="4"/>
      <c r="DZ93" s="8"/>
      <c r="EA93" s="7"/>
      <c r="EB93" s="7"/>
      <c r="EC93" s="2" t="s">
        <v>239</v>
      </c>
      <c r="ED93" s="2" t="s">
        <v>226</v>
      </c>
      <c r="EE93" s="2" t="s">
        <v>1153</v>
      </c>
      <c r="EF93" s="2" t="s">
        <v>937</v>
      </c>
      <c r="EG93" s="2" t="s">
        <v>241</v>
      </c>
      <c r="EH93" s="2" t="s">
        <v>229</v>
      </c>
      <c r="EI93" s="4"/>
      <c r="EJ93" s="8"/>
      <c r="EK93" s="4"/>
      <c r="EL93" s="8"/>
      <c r="EM93" s="7"/>
      <c r="EN93" s="7"/>
      <c r="EO93" s="2" t="s">
        <v>239</v>
      </c>
      <c r="EP93" s="2" t="s">
        <v>226</v>
      </c>
      <c r="EQ93" s="2" t="s">
        <v>1148</v>
      </c>
      <c r="ER93" s="2" t="s">
        <v>1561</v>
      </c>
      <c r="ES93" s="2" t="s">
        <v>241</v>
      </c>
      <c r="ET93" s="2" t="s">
        <v>229</v>
      </c>
      <c r="EU93" s="4"/>
      <c r="EV93" s="8"/>
      <c r="EW93" s="4">
        <v>1</v>
      </c>
      <c r="EX93" s="8">
        <v>32.55</v>
      </c>
      <c r="EY93" s="7">
        <v>-1</v>
      </c>
      <c r="EZ93" s="7">
        <v>-1</v>
      </c>
      <c r="FA93" s="2" t="s">
        <v>239</v>
      </c>
      <c r="FB93" s="2" t="s">
        <v>226</v>
      </c>
      <c r="FC93" s="2" t="s">
        <v>1148</v>
      </c>
      <c r="FD93" s="2" t="s">
        <v>1562</v>
      </c>
      <c r="FE93" s="2" t="s">
        <v>241</v>
      </c>
      <c r="FF93" s="2" t="s">
        <v>229</v>
      </c>
      <c r="FG93" s="4"/>
      <c r="FH93" s="8"/>
      <c r="FI93" s="4"/>
      <c r="FJ93" s="8"/>
      <c r="FK93" s="7"/>
      <c r="FL93" s="7"/>
      <c r="FM93" s="2" t="s">
        <v>239</v>
      </c>
      <c r="FN93" s="2" t="s">
        <v>226</v>
      </c>
      <c r="FO93" s="2" t="s">
        <v>1148</v>
      </c>
      <c r="FP93" s="2" t="s">
        <v>1563</v>
      </c>
      <c r="FQ93" s="2" t="s">
        <v>241</v>
      </c>
      <c r="FR93" s="2" t="s">
        <v>229</v>
      </c>
      <c r="FS93" s="4"/>
      <c r="FT93" s="8"/>
      <c r="FU93" s="4"/>
      <c r="FV93" s="8"/>
      <c r="FW93" s="7"/>
      <c r="FX93" s="7"/>
      <c r="FY93" s="2" t="s">
        <v>239</v>
      </c>
      <c r="FZ93" s="2" t="s">
        <v>226</v>
      </c>
      <c r="GA93" s="2" t="s">
        <v>327</v>
      </c>
      <c r="GB93" s="2" t="s">
        <v>229</v>
      </c>
      <c r="GC93" s="2" t="s">
        <v>241</v>
      </c>
      <c r="GD93" s="2" t="s">
        <v>229</v>
      </c>
      <c r="GE93" s="4"/>
      <c r="GF93" s="8"/>
      <c r="GG93" s="4"/>
      <c r="GH93" s="8"/>
      <c r="GI93" s="7"/>
      <c r="GJ93" s="7"/>
      <c r="GK93" s="2" t="s">
        <v>714</v>
      </c>
      <c r="GL93" s="2" t="s">
        <v>275</v>
      </c>
      <c r="GM93" s="2" t="s">
        <v>1148</v>
      </c>
      <c r="GN93" s="2" t="s">
        <v>1556</v>
      </c>
      <c r="GO93" s="2" t="s">
        <v>241</v>
      </c>
      <c r="GP93" s="2" t="s">
        <v>229</v>
      </c>
      <c r="GQ93" s="4"/>
      <c r="GR93" s="8"/>
      <c r="GS93" s="4"/>
      <c r="GT93" s="8"/>
      <c r="GU93" s="7"/>
      <c r="GV93" s="7"/>
      <c r="GW93" s="2" t="s">
        <v>239</v>
      </c>
      <c r="GX93" s="2" t="s">
        <v>226</v>
      </c>
      <c r="GY93" s="2" t="s">
        <v>743</v>
      </c>
      <c r="GZ93" s="2" t="s">
        <v>1564</v>
      </c>
      <c r="HA93" s="2" t="s">
        <v>241</v>
      </c>
      <c r="HB93" s="2" t="s">
        <v>229</v>
      </c>
      <c r="HC93" s="4"/>
      <c r="HD93" s="8"/>
      <c r="HE93" s="4"/>
      <c r="HF93" s="8"/>
      <c r="HG93" s="7"/>
      <c r="HH93" s="7"/>
      <c r="HI93" s="2" t="s">
        <v>239</v>
      </c>
      <c r="HJ93" s="2" t="s">
        <v>275</v>
      </c>
      <c r="HK93" s="2" t="s">
        <v>1557</v>
      </c>
      <c r="HL93" s="2" t="s">
        <v>1565</v>
      </c>
      <c r="HM93" s="2" t="s">
        <v>241</v>
      </c>
      <c r="HN93" s="2" t="s">
        <v>229</v>
      </c>
      <c r="HO93" s="4"/>
      <c r="HP93" s="8"/>
      <c r="HQ93" s="4"/>
      <c r="HR93" s="8"/>
      <c r="HS93" s="7"/>
      <c r="HT93" s="7"/>
      <c r="HU93" s="2" t="s">
        <v>239</v>
      </c>
      <c r="HV93" s="2" t="s">
        <v>226</v>
      </c>
      <c r="HW93" s="2" t="s">
        <v>712</v>
      </c>
      <c r="HX93" s="2" t="s">
        <v>1566</v>
      </c>
      <c r="HY93" s="2" t="s">
        <v>241</v>
      </c>
      <c r="HZ93" s="2" t="s">
        <v>229</v>
      </c>
      <c r="IA93" s="4"/>
      <c r="IB93" s="8"/>
      <c r="IC93" s="4"/>
      <c r="ID93" s="8"/>
      <c r="IE93" s="7"/>
      <c r="IF93" s="7"/>
      <c r="IG93" s="2" t="s">
        <v>266</v>
      </c>
      <c r="IH93" s="2" t="s">
        <v>226</v>
      </c>
      <c r="II93" s="2" t="s">
        <v>952</v>
      </c>
      <c r="IJ93" s="2" t="s">
        <v>229</v>
      </c>
      <c r="IK93" s="2" t="s">
        <v>241</v>
      </c>
      <c r="IL93" s="2" t="s">
        <v>229</v>
      </c>
      <c r="IM93" s="4"/>
      <c r="IN93" s="8"/>
      <c r="IO93" s="4"/>
      <c r="IP93" s="8"/>
      <c r="IQ93" s="7"/>
      <c r="IR93" s="7"/>
      <c r="IS93" s="2" t="s">
        <v>267</v>
      </c>
      <c r="IT93" s="2" t="s">
        <v>226</v>
      </c>
      <c r="IU93" s="2" t="s">
        <v>229</v>
      </c>
      <c r="IV93" s="2" t="s">
        <v>229</v>
      </c>
      <c r="IW93" s="2" t="s">
        <v>241</v>
      </c>
      <c r="IX93" s="2" t="s">
        <v>229</v>
      </c>
      <c r="IY93" s="4"/>
      <c r="IZ93" s="8"/>
      <c r="JA93" s="4"/>
      <c r="JB93" s="8"/>
      <c r="JC93" s="7"/>
      <c r="JD93" s="7"/>
      <c r="JE93" s="2" t="s">
        <v>239</v>
      </c>
      <c r="JF93" s="2" t="s">
        <v>226</v>
      </c>
      <c r="JG93" s="2" t="s">
        <v>268</v>
      </c>
      <c r="JH93" s="2" t="s">
        <v>229</v>
      </c>
      <c r="JI93" s="2" t="s">
        <v>241</v>
      </c>
      <c r="JJ93" s="2" t="s">
        <v>229</v>
      </c>
      <c r="JK93" s="4"/>
      <c r="JL93" s="8"/>
      <c r="JM93" s="4"/>
      <c r="JN93" s="8"/>
      <c r="JO93" s="7"/>
      <c r="JP93" s="7"/>
      <c r="JQ93" s="2" t="s">
        <v>229</v>
      </c>
      <c r="JR93" s="2" t="s">
        <v>229</v>
      </c>
      <c r="JS93" s="2" t="s">
        <v>229</v>
      </c>
      <c r="JT93" s="2" t="s">
        <v>229</v>
      </c>
      <c r="JU93" s="2" t="s">
        <v>229</v>
      </c>
      <c r="JV93" s="2" t="s">
        <v>229</v>
      </c>
      <c r="JW93" s="4"/>
      <c r="JX93" s="8"/>
      <c r="JY93" s="4"/>
      <c r="JZ93" s="8"/>
      <c r="KA93" s="7"/>
      <c r="KB93" s="7"/>
      <c r="KC93" s="2" t="s">
        <v>278</v>
      </c>
      <c r="KD93" s="2" t="s">
        <v>275</v>
      </c>
      <c r="KE93" s="2" t="s">
        <v>270</v>
      </c>
      <c r="KF93" s="2" t="s">
        <v>229</v>
      </c>
      <c r="KG93" s="2" t="s">
        <v>241</v>
      </c>
      <c r="KH93" s="2" t="s">
        <v>229</v>
      </c>
      <c r="KI93" s="4"/>
      <c r="KJ93" s="8"/>
      <c r="KK93" s="4"/>
      <c r="KL93" s="8"/>
      <c r="KM93" s="7"/>
      <c r="KN93" s="7"/>
      <c r="KO93" s="2" t="s">
        <v>272</v>
      </c>
      <c r="KP93" s="2" t="s">
        <v>226</v>
      </c>
      <c r="KQ93" s="2" t="s">
        <v>229</v>
      </c>
      <c r="KR93" s="2" t="s">
        <v>229</v>
      </c>
      <c r="KS93" s="2" t="s">
        <v>241</v>
      </c>
      <c r="KT93" s="2" t="s">
        <v>229</v>
      </c>
      <c r="KU93" s="4"/>
      <c r="KV93" s="8"/>
      <c r="KW93" s="4"/>
      <c r="KX93" s="8"/>
      <c r="KY93" s="7"/>
      <c r="KZ93" s="7"/>
      <c r="LA93" s="2" t="s">
        <v>239</v>
      </c>
      <c r="LB93" s="2" t="s">
        <v>226</v>
      </c>
      <c r="LC93" s="2" t="s">
        <v>1148</v>
      </c>
      <c r="LD93" s="2" t="s">
        <v>1567</v>
      </c>
      <c r="LE93" s="2" t="s">
        <v>241</v>
      </c>
      <c r="LF93" s="2" t="s">
        <v>229</v>
      </c>
      <c r="LG93" s="4"/>
      <c r="LH93" s="8"/>
      <c r="LI93" s="4"/>
      <c r="LJ93" s="8"/>
      <c r="LK93" s="7"/>
      <c r="LL93" s="7"/>
      <c r="LM93" s="2" t="s">
        <v>229</v>
      </c>
      <c r="LN93" s="2" t="s">
        <v>229</v>
      </c>
      <c r="LO93" s="2" t="s">
        <v>229</v>
      </c>
      <c r="LP93" s="2" t="s">
        <v>229</v>
      </c>
      <c r="LQ93" s="2" t="s">
        <v>229</v>
      </c>
      <c r="LR93" s="2" t="s">
        <v>229</v>
      </c>
      <c r="LS93" s="4"/>
      <c r="LT93" s="8"/>
      <c r="LU93" s="4"/>
      <c r="LV93" s="8"/>
      <c r="LW93" s="7"/>
      <c r="LX93" s="7"/>
      <c r="LY93" s="2" t="s">
        <v>239</v>
      </c>
      <c r="LZ93" s="2" t="s">
        <v>275</v>
      </c>
      <c r="MA93" s="2" t="s">
        <v>1154</v>
      </c>
      <c r="MB93" s="2" t="s">
        <v>758</v>
      </c>
      <c r="MC93" s="2" t="s">
        <v>241</v>
      </c>
      <c r="MD93" s="2" t="s">
        <v>229</v>
      </c>
      <c r="ME93" s="4"/>
      <c r="MF93" s="8"/>
      <c r="MG93" s="4"/>
      <c r="MH93" s="8"/>
      <c r="MI93" s="7"/>
      <c r="MJ93" s="7"/>
      <c r="MK93" s="2" t="s">
        <v>278</v>
      </c>
      <c r="ML93" s="2" t="s">
        <v>226</v>
      </c>
      <c r="MM93" s="2" t="s">
        <v>229</v>
      </c>
      <c r="MN93" s="2" t="s">
        <v>229</v>
      </c>
      <c r="MO93" s="2" t="s">
        <v>241</v>
      </c>
      <c r="MP93" s="2" t="s">
        <v>229</v>
      </c>
      <c r="MQ93" s="4"/>
      <c r="MR93" s="8"/>
      <c r="MS93" s="4"/>
      <c r="MT93" s="8"/>
      <c r="MU93" s="7"/>
      <c r="MV93" s="7"/>
      <c r="MW93" s="2" t="s">
        <v>239</v>
      </c>
      <c r="MX93" s="2" t="s">
        <v>226</v>
      </c>
      <c r="MY93" s="2" t="s">
        <v>866</v>
      </c>
      <c r="MZ93" s="2" t="s">
        <v>730</v>
      </c>
      <c r="NA93" s="2" t="s">
        <v>241</v>
      </c>
      <c r="NB93" s="2" t="s">
        <v>229</v>
      </c>
      <c r="NC93" s="4"/>
      <c r="ND93" s="8"/>
      <c r="NE93" s="4"/>
      <c r="NF93" s="8"/>
      <c r="NG93" s="7"/>
      <c r="NH93" s="7"/>
      <c r="NI93" s="2" t="s">
        <v>239</v>
      </c>
      <c r="NJ93" s="2" t="s">
        <v>260</v>
      </c>
      <c r="NK93" s="2" t="s">
        <v>1165</v>
      </c>
      <c r="NL93" s="2" t="s">
        <v>1568</v>
      </c>
      <c r="NM93" s="2" t="s">
        <v>241</v>
      </c>
      <c r="NN93" s="2" t="s">
        <v>229</v>
      </c>
      <c r="NO93" s="4"/>
      <c r="NP93" s="8"/>
      <c r="NQ93" s="4"/>
      <c r="NR93" s="8"/>
      <c r="NS93" s="7"/>
      <c r="NT93" s="7"/>
      <c r="NU93" s="2" t="s">
        <v>266</v>
      </c>
      <c r="NV93" s="2" t="s">
        <v>226</v>
      </c>
      <c r="NW93" s="2" t="s">
        <v>229</v>
      </c>
      <c r="NX93" s="2" t="s">
        <v>229</v>
      </c>
      <c r="NY93" s="2" t="s">
        <v>241</v>
      </c>
      <c r="NZ93" s="2" t="s">
        <v>229</v>
      </c>
      <c r="OA93" s="4"/>
      <c r="OB93" s="8"/>
      <c r="OC93" s="4"/>
      <c r="OD93" s="8"/>
      <c r="OE93" s="7"/>
      <c r="OF93" s="7"/>
      <c r="OG93" s="2" t="s">
        <v>239</v>
      </c>
      <c r="OH93" s="2" t="s">
        <v>226</v>
      </c>
      <c r="OI93" s="2" t="s">
        <v>229</v>
      </c>
      <c r="OJ93" s="2" t="s">
        <v>229</v>
      </c>
      <c r="OK93" s="2" t="s">
        <v>241</v>
      </c>
      <c r="OL93" s="2" t="s">
        <v>229</v>
      </c>
      <c r="OM93" s="4"/>
      <c r="ON93" s="8"/>
      <c r="OO93" s="4"/>
      <c r="OP93" s="8"/>
      <c r="OQ93" s="7"/>
      <c r="OR93" s="7"/>
      <c r="OS93" s="2" t="s">
        <v>229</v>
      </c>
      <c r="OT93" s="2" t="s">
        <v>229</v>
      </c>
      <c r="OU93" s="2" t="s">
        <v>229</v>
      </c>
      <c r="OV93" s="2" t="s">
        <v>229</v>
      </c>
      <c r="OW93" s="2" t="s">
        <v>229</v>
      </c>
      <c r="OX93" s="2" t="s">
        <v>229</v>
      </c>
      <c r="OY93" s="4"/>
      <c r="OZ93" s="8"/>
      <c r="PA93" s="4"/>
      <c r="PB93" s="8"/>
      <c r="PC93" s="7"/>
      <c r="PD93" s="7"/>
      <c r="PE93" s="2" t="s">
        <v>229</v>
      </c>
      <c r="PF93" s="2" t="s">
        <v>229</v>
      </c>
      <c r="PG93" s="2" t="s">
        <v>229</v>
      </c>
      <c r="PH93" s="2" t="s">
        <v>229</v>
      </c>
      <c r="PI93" s="2" t="s">
        <v>229</v>
      </c>
      <c r="PJ93" s="2" t="s">
        <v>229</v>
      </c>
      <c r="PK93" s="4"/>
      <c r="PL93" s="8"/>
      <c r="PM93" s="4"/>
      <c r="PN93" s="8"/>
      <c r="PO93" s="7"/>
      <c r="PP93" s="7"/>
      <c r="PQ93" s="2" t="s">
        <v>239</v>
      </c>
      <c r="PR93" s="2" t="s">
        <v>275</v>
      </c>
      <c r="PS93" s="2" t="s">
        <v>1166</v>
      </c>
      <c r="PT93" s="2" t="s">
        <v>883</v>
      </c>
      <c r="PU93" s="2" t="s">
        <v>241</v>
      </c>
      <c r="PV93" s="2" t="s">
        <v>229</v>
      </c>
      <c r="PW93" s="4"/>
      <c r="PX93" s="8"/>
      <c r="PY93" s="4"/>
      <c r="PZ93" s="8"/>
      <c r="QA93" s="7"/>
      <c r="QB93" s="7"/>
      <c r="QC93" s="2" t="s">
        <v>281</v>
      </c>
      <c r="QD93" s="2" t="s">
        <v>226</v>
      </c>
      <c r="QE93" s="2" t="s">
        <v>229</v>
      </c>
      <c r="QF93" s="2" t="s">
        <v>229</v>
      </c>
      <c r="QG93" s="2" t="s">
        <v>241</v>
      </c>
      <c r="QH93" s="2" t="s">
        <v>229</v>
      </c>
      <c r="QI93" s="4"/>
      <c r="QJ93" s="8"/>
      <c r="QK93" s="4"/>
      <c r="QL93" s="8"/>
      <c r="QM93" s="7"/>
      <c r="QN93" s="7"/>
      <c r="QO93" s="2" t="s">
        <v>272</v>
      </c>
      <c r="QP93" s="2" t="s">
        <v>226</v>
      </c>
      <c r="QQ93" s="2" t="s">
        <v>229</v>
      </c>
      <c r="QR93" s="2" t="s">
        <v>229</v>
      </c>
      <c r="QS93" s="2" t="s">
        <v>241</v>
      </c>
      <c r="QT93" s="2" t="s">
        <v>229</v>
      </c>
      <c r="QU93" s="4"/>
      <c r="QV93" s="8"/>
      <c r="QW93" s="4"/>
      <c r="QX93" s="8"/>
      <c r="QY93" s="7"/>
      <c r="QZ93" s="7"/>
      <c r="RA93" s="2" t="s">
        <v>239</v>
      </c>
      <c r="RB93" s="2" t="s">
        <v>275</v>
      </c>
      <c r="RC93" s="2" t="s">
        <v>547</v>
      </c>
      <c r="RD93" s="2" t="s">
        <v>333</v>
      </c>
      <c r="RE93" s="2" t="s">
        <v>241</v>
      </c>
      <c r="RF93" s="2" t="s">
        <v>229</v>
      </c>
      <c r="RG93" s="4"/>
      <c r="RH93" s="8"/>
      <c r="RI93" s="4"/>
      <c r="RJ93" s="8"/>
      <c r="RK93" s="7"/>
      <c r="RL93" s="7"/>
      <c r="RM93" s="2" t="s">
        <v>229</v>
      </c>
      <c r="RN93" s="2" t="s">
        <v>229</v>
      </c>
      <c r="RO93" s="2" t="s">
        <v>229</v>
      </c>
      <c r="RP93" s="2" t="s">
        <v>229</v>
      </c>
      <c r="RQ93" s="2" t="s">
        <v>229</v>
      </c>
      <c r="RR93" s="2" t="s">
        <v>229</v>
      </c>
      <c r="RS93" s="4"/>
      <c r="RT93" s="8"/>
      <c r="RU93" s="4"/>
      <c r="RV93" s="8"/>
      <c r="RW93" s="7"/>
      <c r="RX93" s="7"/>
      <c r="RY93" s="2" t="s">
        <v>239</v>
      </c>
      <c r="RZ93" s="2" t="s">
        <v>275</v>
      </c>
      <c r="SA93" s="2" t="s">
        <v>800</v>
      </c>
      <c r="SB93" s="2" t="s">
        <v>1569</v>
      </c>
      <c r="SC93" s="2" t="s">
        <v>241</v>
      </c>
      <c r="SD93" s="2" t="s">
        <v>229</v>
      </c>
      <c r="SE93" s="4">
        <v>73</v>
      </c>
      <c r="SF93" s="4"/>
      <c r="SG93" s="4"/>
      <c r="SH93" s="4"/>
      <c r="SI93" s="4">
        <v>217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</row>
    <row r="94">
      <c r="A94" s="2" t="s">
        <v>1570</v>
      </c>
      <c r="B94" s="2" t="s">
        <v>216</v>
      </c>
      <c r="C94" s="2" t="s">
        <v>217</v>
      </c>
      <c r="D94" s="2" t="s">
        <v>218</v>
      </c>
      <c r="E94" s="2" t="s">
        <v>219</v>
      </c>
      <c r="F94" s="2" t="s">
        <v>1550</v>
      </c>
      <c r="G94" s="2" t="s">
        <v>1551</v>
      </c>
      <c r="H94" s="2" t="s">
        <v>1552</v>
      </c>
      <c r="I94" s="2" t="s">
        <v>1434</v>
      </c>
      <c r="J94" s="2" t="s">
        <v>285</v>
      </c>
      <c r="K94" s="2" t="s">
        <v>1070</v>
      </c>
      <c r="L94" s="3">
        <v>36.8</v>
      </c>
      <c r="M94" s="3">
        <v>38.64</v>
      </c>
      <c r="N94" s="3">
        <v>89.99</v>
      </c>
      <c r="O94" s="2" t="s">
        <v>226</v>
      </c>
      <c r="P94" s="2" t="s">
        <v>964</v>
      </c>
      <c r="Q94" s="2" t="s">
        <v>228</v>
      </c>
      <c r="R94" s="2" t="s">
        <v>229</v>
      </c>
      <c r="S94" s="2" t="s">
        <v>1553</v>
      </c>
      <c r="T94" s="2" t="s">
        <v>684</v>
      </c>
      <c r="U94" s="2" t="s">
        <v>733</v>
      </c>
      <c r="V94" s="2" t="s">
        <v>1554</v>
      </c>
      <c r="W94" s="2" t="s">
        <v>1143</v>
      </c>
      <c r="X94" s="2" t="s">
        <v>1009</v>
      </c>
      <c r="Y94" s="2" t="s">
        <v>1144</v>
      </c>
      <c r="Z94" s="4">
        <v>360</v>
      </c>
      <c r="AA94" s="4">
        <f>=ROUNDDOWN(51.4285714285714,0)</f>
      </c>
      <c r="AB94" s="5">
        <v>7</v>
      </c>
      <c r="AC94" s="2" t="s">
        <v>229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3</v>
      </c>
      <c r="AQ94" s="8">
        <v>118.64</v>
      </c>
      <c r="AR94" s="4">
        <v>8</v>
      </c>
      <c r="AS94" s="8">
        <v>316.17</v>
      </c>
      <c r="AT94" s="7">
        <v>-0.625</v>
      </c>
      <c r="AU94" s="7">
        <v>-0.6248</v>
      </c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>
        <v>0.2251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 t="s">
        <v>229</v>
      </c>
      <c r="BJ94" s="4">
        <v>3</v>
      </c>
      <c r="BK94" s="8">
        <v>118.64</v>
      </c>
      <c r="BL94" s="2" t="s">
        <v>1571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239</v>
      </c>
      <c r="BV94" s="2" t="s">
        <v>226</v>
      </c>
      <c r="BW94" s="2" t="s">
        <v>229</v>
      </c>
      <c r="BX94" s="2" t="s">
        <v>1558</v>
      </c>
      <c r="BY94" s="2" t="s">
        <v>241</v>
      </c>
      <c r="BZ94" s="2" t="s">
        <v>229</v>
      </c>
      <c r="CA94" s="4"/>
      <c r="CB94" s="8"/>
      <c r="CC94" s="4"/>
      <c r="CD94" s="8"/>
      <c r="CE94" s="7"/>
      <c r="CF94" s="7"/>
      <c r="CG94" s="2" t="s">
        <v>239</v>
      </c>
      <c r="CH94" s="2" t="s">
        <v>226</v>
      </c>
      <c r="CI94" s="2" t="s">
        <v>1557</v>
      </c>
      <c r="CJ94" s="2" t="s">
        <v>1572</v>
      </c>
      <c r="CK94" s="2" t="s">
        <v>241</v>
      </c>
      <c r="CL94" s="2" t="s">
        <v>229</v>
      </c>
      <c r="CM94" s="4">
        <v>1</v>
      </c>
      <c r="CN94" s="8">
        <v>38.64</v>
      </c>
      <c r="CO94" s="4">
        <v>1</v>
      </c>
      <c r="CP94" s="8">
        <v>38.64</v>
      </c>
      <c r="CQ94" s="7"/>
      <c r="CR94" s="7"/>
      <c r="CS94" s="2" t="s">
        <v>239</v>
      </c>
      <c r="CT94" s="2" t="s">
        <v>226</v>
      </c>
      <c r="CU94" s="2" t="s">
        <v>1148</v>
      </c>
      <c r="CV94" s="2" t="s">
        <v>1573</v>
      </c>
      <c r="CW94" s="2" t="s">
        <v>241</v>
      </c>
      <c r="CX94" s="2" t="s">
        <v>229</v>
      </c>
      <c r="CY94" s="4">
        <v>2</v>
      </c>
      <c r="CZ94" s="8">
        <v>80</v>
      </c>
      <c r="DA94" s="4"/>
      <c r="DB94" s="8"/>
      <c r="DC94" s="7"/>
      <c r="DD94" s="7"/>
      <c r="DE94" s="2" t="s">
        <v>239</v>
      </c>
      <c r="DF94" s="2" t="s">
        <v>226</v>
      </c>
      <c r="DG94" s="2" t="s">
        <v>1148</v>
      </c>
      <c r="DH94" s="2" t="s">
        <v>1574</v>
      </c>
      <c r="DI94" s="2" t="s">
        <v>241</v>
      </c>
      <c r="DJ94" s="2" t="s">
        <v>229</v>
      </c>
      <c r="DK94" s="4"/>
      <c r="DL94" s="8"/>
      <c r="DM94" s="4">
        <v>3</v>
      </c>
      <c r="DN94" s="8">
        <v>115.89</v>
      </c>
      <c r="DO94" s="7">
        <v>-1</v>
      </c>
      <c r="DP94" s="7">
        <v>-1</v>
      </c>
      <c r="DQ94" s="2" t="s">
        <v>239</v>
      </c>
      <c r="DR94" s="2" t="s">
        <v>226</v>
      </c>
      <c r="DS94" s="2" t="s">
        <v>1148</v>
      </c>
      <c r="DT94" s="2" t="s">
        <v>1575</v>
      </c>
      <c r="DU94" s="2" t="s">
        <v>241</v>
      </c>
      <c r="DV94" s="2" t="s">
        <v>229</v>
      </c>
      <c r="DW94" s="4"/>
      <c r="DX94" s="8"/>
      <c r="DY94" s="4"/>
      <c r="DZ94" s="8"/>
      <c r="EA94" s="7"/>
      <c r="EB94" s="7"/>
      <c r="EC94" s="2" t="s">
        <v>239</v>
      </c>
      <c r="ED94" s="2" t="s">
        <v>226</v>
      </c>
      <c r="EE94" s="2" t="s">
        <v>1153</v>
      </c>
      <c r="EF94" s="2" t="s">
        <v>742</v>
      </c>
      <c r="EG94" s="2" t="s">
        <v>241</v>
      </c>
      <c r="EH94" s="2" t="s">
        <v>229</v>
      </c>
      <c r="EI94" s="4"/>
      <c r="EJ94" s="8"/>
      <c r="EK94" s="4"/>
      <c r="EL94" s="8"/>
      <c r="EM94" s="7"/>
      <c r="EN94" s="7"/>
      <c r="EO94" s="2" t="s">
        <v>239</v>
      </c>
      <c r="EP94" s="2" t="s">
        <v>226</v>
      </c>
      <c r="EQ94" s="2" t="s">
        <v>1148</v>
      </c>
      <c r="ER94" s="2" t="s">
        <v>1576</v>
      </c>
      <c r="ES94" s="2" t="s">
        <v>241</v>
      </c>
      <c r="ET94" s="2" t="s">
        <v>229</v>
      </c>
      <c r="EU94" s="4"/>
      <c r="EV94" s="8"/>
      <c r="EW94" s="4">
        <v>1</v>
      </c>
      <c r="EX94" s="8">
        <v>37.98</v>
      </c>
      <c r="EY94" s="7">
        <v>-1</v>
      </c>
      <c r="EZ94" s="7">
        <v>-1</v>
      </c>
      <c r="FA94" s="2" t="s">
        <v>239</v>
      </c>
      <c r="FB94" s="2" t="s">
        <v>226</v>
      </c>
      <c r="FC94" s="2" t="s">
        <v>1148</v>
      </c>
      <c r="FD94" s="2" t="s">
        <v>1577</v>
      </c>
      <c r="FE94" s="2" t="s">
        <v>241</v>
      </c>
      <c r="FF94" s="2" t="s">
        <v>229</v>
      </c>
      <c r="FG94" s="4"/>
      <c r="FH94" s="8"/>
      <c r="FI94" s="4"/>
      <c r="FJ94" s="8"/>
      <c r="FK94" s="7"/>
      <c r="FL94" s="7"/>
      <c r="FM94" s="2" t="s">
        <v>239</v>
      </c>
      <c r="FN94" s="2" t="s">
        <v>226</v>
      </c>
      <c r="FO94" s="2" t="s">
        <v>1148</v>
      </c>
      <c r="FP94" s="2" t="s">
        <v>1578</v>
      </c>
      <c r="FQ94" s="2" t="s">
        <v>241</v>
      </c>
      <c r="FR94" s="2" t="s">
        <v>229</v>
      </c>
      <c r="FS94" s="4"/>
      <c r="FT94" s="8"/>
      <c r="FU94" s="4"/>
      <c r="FV94" s="8"/>
      <c r="FW94" s="7"/>
      <c r="FX94" s="7"/>
      <c r="FY94" s="2" t="s">
        <v>239</v>
      </c>
      <c r="FZ94" s="2" t="s">
        <v>226</v>
      </c>
      <c r="GA94" s="2" t="s">
        <v>327</v>
      </c>
      <c r="GB94" s="2" t="s">
        <v>229</v>
      </c>
      <c r="GC94" s="2" t="s">
        <v>241</v>
      </c>
      <c r="GD94" s="2" t="s">
        <v>229</v>
      </c>
      <c r="GE94" s="4"/>
      <c r="GF94" s="8"/>
      <c r="GG94" s="4"/>
      <c r="GH94" s="8"/>
      <c r="GI94" s="7"/>
      <c r="GJ94" s="7"/>
      <c r="GK94" s="2" t="s">
        <v>714</v>
      </c>
      <c r="GL94" s="2" t="s">
        <v>275</v>
      </c>
      <c r="GM94" s="2" t="s">
        <v>1148</v>
      </c>
      <c r="GN94" s="2" t="s">
        <v>1208</v>
      </c>
      <c r="GO94" s="2" t="s">
        <v>241</v>
      </c>
      <c r="GP94" s="2" t="s">
        <v>229</v>
      </c>
      <c r="GQ94" s="4"/>
      <c r="GR94" s="8"/>
      <c r="GS94" s="4"/>
      <c r="GT94" s="8"/>
      <c r="GU94" s="7"/>
      <c r="GV94" s="7"/>
      <c r="GW94" s="2" t="s">
        <v>239</v>
      </c>
      <c r="GX94" s="2" t="s">
        <v>226</v>
      </c>
      <c r="GY94" s="2" t="s">
        <v>743</v>
      </c>
      <c r="GZ94" s="2" t="s">
        <v>543</v>
      </c>
      <c r="HA94" s="2" t="s">
        <v>241</v>
      </c>
      <c r="HB94" s="2" t="s">
        <v>229</v>
      </c>
      <c r="HC94" s="4"/>
      <c r="HD94" s="8"/>
      <c r="HE94" s="4"/>
      <c r="HF94" s="8"/>
      <c r="HG94" s="7"/>
      <c r="HH94" s="7"/>
      <c r="HI94" s="2" t="s">
        <v>239</v>
      </c>
      <c r="HJ94" s="2" t="s">
        <v>275</v>
      </c>
      <c r="HK94" s="2" t="s">
        <v>1557</v>
      </c>
      <c r="HL94" s="2" t="s">
        <v>1579</v>
      </c>
      <c r="HM94" s="2" t="s">
        <v>241</v>
      </c>
      <c r="HN94" s="2" t="s">
        <v>229</v>
      </c>
      <c r="HO94" s="4"/>
      <c r="HP94" s="8"/>
      <c r="HQ94" s="4">
        <v>2</v>
      </c>
      <c r="HR94" s="8">
        <v>81.14</v>
      </c>
      <c r="HS94" s="7">
        <v>-1</v>
      </c>
      <c r="HT94" s="7">
        <v>-1</v>
      </c>
      <c r="HU94" s="2" t="s">
        <v>239</v>
      </c>
      <c r="HV94" s="2" t="s">
        <v>226</v>
      </c>
      <c r="HW94" s="2" t="s">
        <v>712</v>
      </c>
      <c r="HX94" s="2" t="s">
        <v>1580</v>
      </c>
      <c r="HY94" s="2" t="s">
        <v>241</v>
      </c>
      <c r="HZ94" s="2" t="s">
        <v>229</v>
      </c>
      <c r="IA94" s="4"/>
      <c r="IB94" s="8"/>
      <c r="IC94" s="4"/>
      <c r="ID94" s="8"/>
      <c r="IE94" s="7"/>
      <c r="IF94" s="7"/>
      <c r="IG94" s="2" t="s">
        <v>266</v>
      </c>
      <c r="IH94" s="2" t="s">
        <v>226</v>
      </c>
      <c r="II94" s="2" t="s">
        <v>952</v>
      </c>
      <c r="IJ94" s="2" t="s">
        <v>229</v>
      </c>
      <c r="IK94" s="2" t="s">
        <v>241</v>
      </c>
      <c r="IL94" s="2" t="s">
        <v>229</v>
      </c>
      <c r="IM94" s="4"/>
      <c r="IN94" s="8"/>
      <c r="IO94" s="4"/>
      <c r="IP94" s="8"/>
      <c r="IQ94" s="7"/>
      <c r="IR94" s="7"/>
      <c r="IS94" s="2" t="s">
        <v>267</v>
      </c>
      <c r="IT94" s="2" t="s">
        <v>226</v>
      </c>
      <c r="IU94" s="2" t="s">
        <v>229</v>
      </c>
      <c r="IV94" s="2" t="s">
        <v>229</v>
      </c>
      <c r="IW94" s="2" t="s">
        <v>241</v>
      </c>
      <c r="IX94" s="2" t="s">
        <v>229</v>
      </c>
      <c r="IY94" s="4"/>
      <c r="IZ94" s="8"/>
      <c r="JA94" s="4"/>
      <c r="JB94" s="8"/>
      <c r="JC94" s="7"/>
      <c r="JD94" s="7"/>
      <c r="JE94" s="2" t="s">
        <v>239</v>
      </c>
      <c r="JF94" s="2" t="s">
        <v>226</v>
      </c>
      <c r="JG94" s="2" t="s">
        <v>268</v>
      </c>
      <c r="JH94" s="2" t="s">
        <v>495</v>
      </c>
      <c r="JI94" s="2" t="s">
        <v>241</v>
      </c>
      <c r="JJ94" s="2" t="s">
        <v>229</v>
      </c>
      <c r="JK94" s="4"/>
      <c r="JL94" s="8"/>
      <c r="JM94" s="4"/>
      <c r="JN94" s="8"/>
      <c r="JO94" s="7"/>
      <c r="JP94" s="7"/>
      <c r="JQ94" s="2" t="s">
        <v>229</v>
      </c>
      <c r="JR94" s="2" t="s">
        <v>229</v>
      </c>
      <c r="JS94" s="2" t="s">
        <v>229</v>
      </c>
      <c r="JT94" s="2" t="s">
        <v>229</v>
      </c>
      <c r="JU94" s="2" t="s">
        <v>229</v>
      </c>
      <c r="JV94" s="2" t="s">
        <v>229</v>
      </c>
      <c r="JW94" s="4"/>
      <c r="JX94" s="8"/>
      <c r="JY94" s="4">
        <v>1</v>
      </c>
      <c r="JZ94" s="8">
        <v>42.52</v>
      </c>
      <c r="KA94" s="7">
        <v>-1</v>
      </c>
      <c r="KB94" s="7">
        <v>-1</v>
      </c>
      <c r="KC94" s="2" t="s">
        <v>278</v>
      </c>
      <c r="KD94" s="2" t="s">
        <v>275</v>
      </c>
      <c r="KE94" s="2" t="s">
        <v>270</v>
      </c>
      <c r="KF94" s="2" t="s">
        <v>1224</v>
      </c>
      <c r="KG94" s="2" t="s">
        <v>241</v>
      </c>
      <c r="KH94" s="2" t="s">
        <v>229</v>
      </c>
      <c r="KI94" s="4"/>
      <c r="KJ94" s="8"/>
      <c r="KK94" s="4"/>
      <c r="KL94" s="8"/>
      <c r="KM94" s="7"/>
      <c r="KN94" s="7"/>
      <c r="KO94" s="2" t="s">
        <v>272</v>
      </c>
      <c r="KP94" s="2" t="s">
        <v>226</v>
      </c>
      <c r="KQ94" s="2" t="s">
        <v>229</v>
      </c>
      <c r="KR94" s="2" t="s">
        <v>229</v>
      </c>
      <c r="KS94" s="2" t="s">
        <v>241</v>
      </c>
      <c r="KT94" s="2" t="s">
        <v>229</v>
      </c>
      <c r="KU94" s="4"/>
      <c r="KV94" s="8"/>
      <c r="KW94" s="4"/>
      <c r="KX94" s="8"/>
      <c r="KY94" s="7"/>
      <c r="KZ94" s="7"/>
      <c r="LA94" s="2" t="s">
        <v>239</v>
      </c>
      <c r="LB94" s="2" t="s">
        <v>226</v>
      </c>
      <c r="LC94" s="2" t="s">
        <v>1148</v>
      </c>
      <c r="LD94" s="2" t="s">
        <v>1581</v>
      </c>
      <c r="LE94" s="2" t="s">
        <v>241</v>
      </c>
      <c r="LF94" s="2" t="s">
        <v>229</v>
      </c>
      <c r="LG94" s="4"/>
      <c r="LH94" s="8"/>
      <c r="LI94" s="4"/>
      <c r="LJ94" s="8"/>
      <c r="LK94" s="7"/>
      <c r="LL94" s="7"/>
      <c r="LM94" s="2" t="s">
        <v>229</v>
      </c>
      <c r="LN94" s="2" t="s">
        <v>229</v>
      </c>
      <c r="LO94" s="2" t="s">
        <v>229</v>
      </c>
      <c r="LP94" s="2" t="s">
        <v>229</v>
      </c>
      <c r="LQ94" s="2" t="s">
        <v>229</v>
      </c>
      <c r="LR94" s="2" t="s">
        <v>229</v>
      </c>
      <c r="LS94" s="4"/>
      <c r="LT94" s="8"/>
      <c r="LU94" s="4"/>
      <c r="LV94" s="8"/>
      <c r="LW94" s="7"/>
      <c r="LX94" s="7"/>
      <c r="LY94" s="2" t="s">
        <v>239</v>
      </c>
      <c r="LZ94" s="2" t="s">
        <v>275</v>
      </c>
      <c r="MA94" s="2" t="s">
        <v>1154</v>
      </c>
      <c r="MB94" s="2" t="s">
        <v>722</v>
      </c>
      <c r="MC94" s="2" t="s">
        <v>241</v>
      </c>
      <c r="MD94" s="2" t="s">
        <v>229</v>
      </c>
      <c r="ME94" s="4"/>
      <c r="MF94" s="8"/>
      <c r="MG94" s="4"/>
      <c r="MH94" s="8"/>
      <c r="MI94" s="7"/>
      <c r="MJ94" s="7"/>
      <c r="MK94" s="2" t="s">
        <v>278</v>
      </c>
      <c r="ML94" s="2" t="s">
        <v>226</v>
      </c>
      <c r="MM94" s="2" t="s">
        <v>229</v>
      </c>
      <c r="MN94" s="2" t="s">
        <v>229</v>
      </c>
      <c r="MO94" s="2" t="s">
        <v>241</v>
      </c>
      <c r="MP94" s="2" t="s">
        <v>229</v>
      </c>
      <c r="MQ94" s="4"/>
      <c r="MR94" s="8"/>
      <c r="MS94" s="4"/>
      <c r="MT94" s="8"/>
      <c r="MU94" s="7"/>
      <c r="MV94" s="7"/>
      <c r="MW94" s="2" t="s">
        <v>239</v>
      </c>
      <c r="MX94" s="2" t="s">
        <v>226</v>
      </c>
      <c r="MY94" s="2" t="s">
        <v>866</v>
      </c>
      <c r="MZ94" s="2" t="s">
        <v>1486</v>
      </c>
      <c r="NA94" s="2" t="s">
        <v>241</v>
      </c>
      <c r="NB94" s="2" t="s">
        <v>229</v>
      </c>
      <c r="NC94" s="4"/>
      <c r="ND94" s="8"/>
      <c r="NE94" s="4"/>
      <c r="NF94" s="8"/>
      <c r="NG94" s="7"/>
      <c r="NH94" s="7"/>
      <c r="NI94" s="2" t="s">
        <v>239</v>
      </c>
      <c r="NJ94" s="2" t="s">
        <v>260</v>
      </c>
      <c r="NK94" s="2" t="s">
        <v>1165</v>
      </c>
      <c r="NL94" s="2" t="s">
        <v>1582</v>
      </c>
      <c r="NM94" s="2" t="s">
        <v>241</v>
      </c>
      <c r="NN94" s="2" t="s">
        <v>229</v>
      </c>
      <c r="NO94" s="4"/>
      <c r="NP94" s="8"/>
      <c r="NQ94" s="4"/>
      <c r="NR94" s="8"/>
      <c r="NS94" s="7"/>
      <c r="NT94" s="7"/>
      <c r="NU94" s="2" t="s">
        <v>266</v>
      </c>
      <c r="NV94" s="2" t="s">
        <v>226</v>
      </c>
      <c r="NW94" s="2" t="s">
        <v>229</v>
      </c>
      <c r="NX94" s="2" t="s">
        <v>229</v>
      </c>
      <c r="NY94" s="2" t="s">
        <v>241</v>
      </c>
      <c r="NZ94" s="2" t="s">
        <v>229</v>
      </c>
      <c r="OA94" s="4"/>
      <c r="OB94" s="8"/>
      <c r="OC94" s="4"/>
      <c r="OD94" s="8"/>
      <c r="OE94" s="7"/>
      <c r="OF94" s="7"/>
      <c r="OG94" s="2" t="s">
        <v>239</v>
      </c>
      <c r="OH94" s="2" t="s">
        <v>226</v>
      </c>
      <c r="OI94" s="2" t="s">
        <v>229</v>
      </c>
      <c r="OJ94" s="2" t="s">
        <v>229</v>
      </c>
      <c r="OK94" s="2" t="s">
        <v>241</v>
      </c>
      <c r="OL94" s="2" t="s">
        <v>229</v>
      </c>
      <c r="OM94" s="4"/>
      <c r="ON94" s="8"/>
      <c r="OO94" s="4"/>
      <c r="OP94" s="8"/>
      <c r="OQ94" s="7"/>
      <c r="OR94" s="7"/>
      <c r="OS94" s="2" t="s">
        <v>229</v>
      </c>
      <c r="OT94" s="2" t="s">
        <v>229</v>
      </c>
      <c r="OU94" s="2" t="s">
        <v>229</v>
      </c>
      <c r="OV94" s="2" t="s">
        <v>229</v>
      </c>
      <c r="OW94" s="2" t="s">
        <v>229</v>
      </c>
      <c r="OX94" s="2" t="s">
        <v>229</v>
      </c>
      <c r="OY94" s="4"/>
      <c r="OZ94" s="8"/>
      <c r="PA94" s="4"/>
      <c r="PB94" s="8"/>
      <c r="PC94" s="7"/>
      <c r="PD94" s="7"/>
      <c r="PE94" s="2" t="s">
        <v>229</v>
      </c>
      <c r="PF94" s="2" t="s">
        <v>229</v>
      </c>
      <c r="PG94" s="2" t="s">
        <v>229</v>
      </c>
      <c r="PH94" s="2" t="s">
        <v>229</v>
      </c>
      <c r="PI94" s="2" t="s">
        <v>229</v>
      </c>
      <c r="PJ94" s="2" t="s">
        <v>229</v>
      </c>
      <c r="PK94" s="4"/>
      <c r="PL94" s="8"/>
      <c r="PM94" s="4"/>
      <c r="PN94" s="8"/>
      <c r="PO94" s="7"/>
      <c r="PP94" s="7"/>
      <c r="PQ94" s="2" t="s">
        <v>239</v>
      </c>
      <c r="PR94" s="2" t="s">
        <v>275</v>
      </c>
      <c r="PS94" s="2" t="s">
        <v>1166</v>
      </c>
      <c r="PT94" s="2" t="s">
        <v>1583</v>
      </c>
      <c r="PU94" s="2" t="s">
        <v>241</v>
      </c>
      <c r="PV94" s="2" t="s">
        <v>229</v>
      </c>
      <c r="PW94" s="4"/>
      <c r="PX94" s="8"/>
      <c r="PY94" s="4"/>
      <c r="PZ94" s="8"/>
      <c r="QA94" s="7"/>
      <c r="QB94" s="7"/>
      <c r="QC94" s="2" t="s">
        <v>281</v>
      </c>
      <c r="QD94" s="2" t="s">
        <v>226</v>
      </c>
      <c r="QE94" s="2" t="s">
        <v>229</v>
      </c>
      <c r="QF94" s="2" t="s">
        <v>229</v>
      </c>
      <c r="QG94" s="2" t="s">
        <v>241</v>
      </c>
      <c r="QH94" s="2" t="s">
        <v>229</v>
      </c>
      <c r="QI94" s="4"/>
      <c r="QJ94" s="8"/>
      <c r="QK94" s="4"/>
      <c r="QL94" s="8"/>
      <c r="QM94" s="7"/>
      <c r="QN94" s="7"/>
      <c r="QO94" s="2" t="s">
        <v>272</v>
      </c>
      <c r="QP94" s="2" t="s">
        <v>226</v>
      </c>
      <c r="QQ94" s="2" t="s">
        <v>229</v>
      </c>
      <c r="QR94" s="2" t="s">
        <v>229</v>
      </c>
      <c r="QS94" s="2" t="s">
        <v>241</v>
      </c>
      <c r="QT94" s="2" t="s">
        <v>229</v>
      </c>
      <c r="QU94" s="4"/>
      <c r="QV94" s="8"/>
      <c r="QW94" s="4"/>
      <c r="QX94" s="8"/>
      <c r="QY94" s="7"/>
      <c r="QZ94" s="7"/>
      <c r="RA94" s="2" t="s">
        <v>239</v>
      </c>
      <c r="RB94" s="2" t="s">
        <v>275</v>
      </c>
      <c r="RC94" s="2" t="s">
        <v>547</v>
      </c>
      <c r="RD94" s="2" t="s">
        <v>1584</v>
      </c>
      <c r="RE94" s="2" t="s">
        <v>241</v>
      </c>
      <c r="RF94" s="2" t="s">
        <v>229</v>
      </c>
      <c r="RG94" s="4"/>
      <c r="RH94" s="8"/>
      <c r="RI94" s="4"/>
      <c r="RJ94" s="8"/>
      <c r="RK94" s="7"/>
      <c r="RL94" s="7"/>
      <c r="RM94" s="2" t="s">
        <v>229</v>
      </c>
      <c r="RN94" s="2" t="s">
        <v>229</v>
      </c>
      <c r="RO94" s="2" t="s">
        <v>229</v>
      </c>
      <c r="RP94" s="2" t="s">
        <v>229</v>
      </c>
      <c r="RQ94" s="2" t="s">
        <v>229</v>
      </c>
      <c r="RR94" s="2" t="s">
        <v>229</v>
      </c>
      <c r="RS94" s="4"/>
      <c r="RT94" s="8"/>
      <c r="RU94" s="4"/>
      <c r="RV94" s="8"/>
      <c r="RW94" s="7"/>
      <c r="RX94" s="7"/>
      <c r="RY94" s="2" t="s">
        <v>239</v>
      </c>
      <c r="RZ94" s="2" t="s">
        <v>275</v>
      </c>
      <c r="SA94" s="2" t="s">
        <v>800</v>
      </c>
      <c r="SB94" s="2" t="s">
        <v>763</v>
      </c>
      <c r="SC94" s="2" t="s">
        <v>241</v>
      </c>
      <c r="SD94" s="2" t="s">
        <v>229</v>
      </c>
      <c r="SE94" s="4">
        <v>118</v>
      </c>
      <c r="SF94" s="4">
        <v>99</v>
      </c>
      <c r="SG94" s="4"/>
      <c r="SH94" s="4"/>
      <c r="SI94" s="4">
        <v>143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</row>
    <row r="95">
      <c r="A95" s="2" t="s">
        <v>1585</v>
      </c>
      <c r="B95" s="2" t="s">
        <v>216</v>
      </c>
      <c r="C95" s="2" t="s">
        <v>217</v>
      </c>
      <c r="D95" s="2" t="s">
        <v>218</v>
      </c>
      <c r="E95" s="2" t="s">
        <v>219</v>
      </c>
      <c r="F95" s="2" t="s">
        <v>1550</v>
      </c>
      <c r="G95" s="2" t="s">
        <v>1551</v>
      </c>
      <c r="H95" s="2" t="s">
        <v>1552</v>
      </c>
      <c r="I95" s="2" t="s">
        <v>1434</v>
      </c>
      <c r="J95" s="2" t="s">
        <v>312</v>
      </c>
      <c r="K95" s="2" t="s">
        <v>1070</v>
      </c>
      <c r="L95" s="3">
        <v>42.3</v>
      </c>
      <c r="M95" s="3">
        <v>44.42</v>
      </c>
      <c r="N95" s="3">
        <v>99.99</v>
      </c>
      <c r="O95" s="2" t="s">
        <v>226</v>
      </c>
      <c r="P95" s="2" t="s">
        <v>964</v>
      </c>
      <c r="Q95" s="2" t="s">
        <v>228</v>
      </c>
      <c r="R95" s="2" t="s">
        <v>229</v>
      </c>
      <c r="S95" s="2" t="s">
        <v>1553</v>
      </c>
      <c r="T95" s="2" t="s">
        <v>684</v>
      </c>
      <c r="U95" s="2" t="s">
        <v>733</v>
      </c>
      <c r="V95" s="2" t="s">
        <v>1554</v>
      </c>
      <c r="W95" s="2" t="s">
        <v>1143</v>
      </c>
      <c r="X95" s="2" t="s">
        <v>1009</v>
      </c>
      <c r="Y95" s="2" t="s">
        <v>1455</v>
      </c>
      <c r="Z95" s="4">
        <v>428</v>
      </c>
      <c r="AA95" s="4">
        <f>=ROUNDDOWN(46.0215053763441,0)</f>
      </c>
      <c r="AB95" s="5">
        <v>9.3</v>
      </c>
      <c r="AC95" s="2" t="s">
        <v>229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>
        <v>8</v>
      </c>
      <c r="AQ95" s="8">
        <v>371.08</v>
      </c>
      <c r="AR95" s="4">
        <v>11</v>
      </c>
      <c r="AS95" s="8">
        <v>528.4</v>
      </c>
      <c r="AT95" s="7">
        <v>-0.2727</v>
      </c>
      <c r="AU95" s="7">
        <v>-0.2977</v>
      </c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>
        <v>0.7041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 t="s">
        <v>229</v>
      </c>
      <c r="BJ95" s="4">
        <v>8</v>
      </c>
      <c r="BK95" s="8">
        <v>371.08</v>
      </c>
      <c r="BL95" s="2" t="s">
        <v>1586</v>
      </c>
      <c r="BM95" s="7">
        <v>1</v>
      </c>
      <c r="BN95" s="7">
        <v>1</v>
      </c>
      <c r="BO95" s="4">
        <v>1</v>
      </c>
      <c r="BP95" s="8">
        <v>47.23</v>
      </c>
      <c r="BQ95" s="4">
        <v>7</v>
      </c>
      <c r="BR95" s="8">
        <v>348.04</v>
      </c>
      <c r="BS95" s="7">
        <v>-0.8571</v>
      </c>
      <c r="BT95" s="7">
        <v>-0.8643</v>
      </c>
      <c r="BU95" s="2" t="s">
        <v>239</v>
      </c>
      <c r="BV95" s="2" t="s">
        <v>226</v>
      </c>
      <c r="BW95" s="2" t="s">
        <v>229</v>
      </c>
      <c r="BX95" s="2" t="s">
        <v>1447</v>
      </c>
      <c r="BY95" s="2" t="s">
        <v>241</v>
      </c>
      <c r="BZ95" s="2" t="s">
        <v>229</v>
      </c>
      <c r="CA95" s="4">
        <v>2</v>
      </c>
      <c r="CB95" s="8">
        <v>101.54</v>
      </c>
      <c r="CC95" s="4"/>
      <c r="CD95" s="8"/>
      <c r="CE95" s="7"/>
      <c r="CF95" s="7"/>
      <c r="CG95" s="2" t="s">
        <v>239</v>
      </c>
      <c r="CH95" s="2" t="s">
        <v>226</v>
      </c>
      <c r="CI95" s="2" t="s">
        <v>1557</v>
      </c>
      <c r="CJ95" s="2" t="s">
        <v>1587</v>
      </c>
      <c r="CK95" s="2" t="s">
        <v>241</v>
      </c>
      <c r="CL95" s="2" t="s">
        <v>229</v>
      </c>
      <c r="CM95" s="4"/>
      <c r="CN95" s="8"/>
      <c r="CO95" s="4"/>
      <c r="CP95" s="8"/>
      <c r="CQ95" s="7"/>
      <c r="CR95" s="7"/>
      <c r="CS95" s="2" t="s">
        <v>239</v>
      </c>
      <c r="CT95" s="2" t="s">
        <v>226</v>
      </c>
      <c r="CU95" s="2" t="s">
        <v>1148</v>
      </c>
      <c r="CV95" s="2" t="s">
        <v>1588</v>
      </c>
      <c r="CW95" s="2" t="s">
        <v>241</v>
      </c>
      <c r="CX95" s="2" t="s">
        <v>229</v>
      </c>
      <c r="CY95" s="4">
        <v>1</v>
      </c>
      <c r="CZ95" s="8">
        <v>45.69</v>
      </c>
      <c r="DA95" s="4"/>
      <c r="DB95" s="8"/>
      <c r="DC95" s="7"/>
      <c r="DD95" s="7"/>
      <c r="DE95" s="2" t="s">
        <v>239</v>
      </c>
      <c r="DF95" s="2" t="s">
        <v>226</v>
      </c>
      <c r="DG95" s="2" t="s">
        <v>1148</v>
      </c>
      <c r="DH95" s="2" t="s">
        <v>1589</v>
      </c>
      <c r="DI95" s="2" t="s">
        <v>241</v>
      </c>
      <c r="DJ95" s="2" t="s">
        <v>229</v>
      </c>
      <c r="DK95" s="4"/>
      <c r="DL95" s="8"/>
      <c r="DM95" s="4"/>
      <c r="DN95" s="8"/>
      <c r="DO95" s="7"/>
      <c r="DP95" s="7"/>
      <c r="DQ95" s="2" t="s">
        <v>239</v>
      </c>
      <c r="DR95" s="2" t="s">
        <v>226</v>
      </c>
      <c r="DS95" s="2" t="s">
        <v>1148</v>
      </c>
      <c r="DT95" s="2" t="s">
        <v>1590</v>
      </c>
      <c r="DU95" s="2" t="s">
        <v>241</v>
      </c>
      <c r="DV95" s="2" t="s">
        <v>229</v>
      </c>
      <c r="DW95" s="4">
        <v>1</v>
      </c>
      <c r="DX95" s="8">
        <v>46</v>
      </c>
      <c r="DY95" s="4"/>
      <c r="DZ95" s="8"/>
      <c r="EA95" s="7"/>
      <c r="EB95" s="7"/>
      <c r="EC95" s="2" t="s">
        <v>239</v>
      </c>
      <c r="ED95" s="2" t="s">
        <v>226</v>
      </c>
      <c r="EE95" s="2" t="s">
        <v>1153</v>
      </c>
      <c r="EF95" s="2" t="s">
        <v>813</v>
      </c>
      <c r="EG95" s="2" t="s">
        <v>241</v>
      </c>
      <c r="EH95" s="2" t="s">
        <v>229</v>
      </c>
      <c r="EI95" s="4"/>
      <c r="EJ95" s="8"/>
      <c r="EK95" s="4">
        <v>2</v>
      </c>
      <c r="EL95" s="8">
        <v>93.28</v>
      </c>
      <c r="EM95" s="7">
        <v>-1</v>
      </c>
      <c r="EN95" s="7">
        <v>-1</v>
      </c>
      <c r="EO95" s="2" t="s">
        <v>239</v>
      </c>
      <c r="EP95" s="2" t="s">
        <v>226</v>
      </c>
      <c r="EQ95" s="2" t="s">
        <v>1467</v>
      </c>
      <c r="ER95" s="2" t="s">
        <v>1591</v>
      </c>
      <c r="ES95" s="2" t="s">
        <v>241</v>
      </c>
      <c r="ET95" s="2" t="s">
        <v>229</v>
      </c>
      <c r="EU95" s="4"/>
      <c r="EV95" s="8"/>
      <c r="EW95" s="4"/>
      <c r="EX95" s="8"/>
      <c r="EY95" s="7"/>
      <c r="EZ95" s="7"/>
      <c r="FA95" s="2" t="s">
        <v>239</v>
      </c>
      <c r="FB95" s="2" t="s">
        <v>226</v>
      </c>
      <c r="FC95" s="2" t="s">
        <v>1148</v>
      </c>
      <c r="FD95" s="2" t="s">
        <v>1592</v>
      </c>
      <c r="FE95" s="2" t="s">
        <v>241</v>
      </c>
      <c r="FF95" s="2" t="s">
        <v>229</v>
      </c>
      <c r="FG95" s="4"/>
      <c r="FH95" s="8"/>
      <c r="FI95" s="4"/>
      <c r="FJ95" s="8"/>
      <c r="FK95" s="7"/>
      <c r="FL95" s="7"/>
      <c r="FM95" s="2" t="s">
        <v>239</v>
      </c>
      <c r="FN95" s="2" t="s">
        <v>226</v>
      </c>
      <c r="FO95" s="2" t="s">
        <v>1148</v>
      </c>
      <c r="FP95" s="2" t="s">
        <v>1588</v>
      </c>
      <c r="FQ95" s="2" t="s">
        <v>241</v>
      </c>
      <c r="FR95" s="2" t="s">
        <v>229</v>
      </c>
      <c r="FS95" s="4"/>
      <c r="FT95" s="8"/>
      <c r="FU95" s="4"/>
      <c r="FV95" s="8"/>
      <c r="FW95" s="7"/>
      <c r="FX95" s="7"/>
      <c r="FY95" s="2" t="s">
        <v>239</v>
      </c>
      <c r="FZ95" s="2" t="s">
        <v>226</v>
      </c>
      <c r="GA95" s="2" t="s">
        <v>327</v>
      </c>
      <c r="GB95" s="2" t="s">
        <v>229</v>
      </c>
      <c r="GC95" s="2" t="s">
        <v>241</v>
      </c>
      <c r="GD95" s="2" t="s">
        <v>229</v>
      </c>
      <c r="GE95" s="4"/>
      <c r="GF95" s="8"/>
      <c r="GG95" s="4"/>
      <c r="GH95" s="8"/>
      <c r="GI95" s="7"/>
      <c r="GJ95" s="7"/>
      <c r="GK95" s="2" t="s">
        <v>714</v>
      </c>
      <c r="GL95" s="2" t="s">
        <v>275</v>
      </c>
      <c r="GM95" s="2" t="s">
        <v>1148</v>
      </c>
      <c r="GN95" s="2" t="s">
        <v>1593</v>
      </c>
      <c r="GO95" s="2" t="s">
        <v>241</v>
      </c>
      <c r="GP95" s="2" t="s">
        <v>229</v>
      </c>
      <c r="GQ95" s="4"/>
      <c r="GR95" s="8"/>
      <c r="GS95" s="4"/>
      <c r="GT95" s="8"/>
      <c r="GU95" s="7"/>
      <c r="GV95" s="7"/>
      <c r="GW95" s="2" t="s">
        <v>239</v>
      </c>
      <c r="GX95" s="2" t="s">
        <v>226</v>
      </c>
      <c r="GY95" s="2" t="s">
        <v>258</v>
      </c>
      <c r="GZ95" s="2" t="s">
        <v>1594</v>
      </c>
      <c r="HA95" s="2" t="s">
        <v>241</v>
      </c>
      <c r="HB95" s="2" t="s">
        <v>229</v>
      </c>
      <c r="HC95" s="4">
        <v>3</v>
      </c>
      <c r="HD95" s="8">
        <v>130.62</v>
      </c>
      <c r="HE95" s="4">
        <v>2</v>
      </c>
      <c r="HF95" s="8">
        <v>87.08</v>
      </c>
      <c r="HG95" s="7">
        <v>0.5</v>
      </c>
      <c r="HH95" s="7">
        <v>0.5</v>
      </c>
      <c r="HI95" s="2" t="s">
        <v>239</v>
      </c>
      <c r="HJ95" s="2" t="s">
        <v>226</v>
      </c>
      <c r="HK95" s="2" t="s">
        <v>1595</v>
      </c>
      <c r="HL95" s="2" t="s">
        <v>1596</v>
      </c>
      <c r="HM95" s="2" t="s">
        <v>241</v>
      </c>
      <c r="HN95" s="2" t="s">
        <v>229</v>
      </c>
      <c r="HO95" s="4"/>
      <c r="HP95" s="8"/>
      <c r="HQ95" s="4"/>
      <c r="HR95" s="8"/>
      <c r="HS95" s="7"/>
      <c r="HT95" s="7"/>
      <c r="HU95" s="2" t="s">
        <v>239</v>
      </c>
      <c r="HV95" s="2" t="s">
        <v>226</v>
      </c>
      <c r="HW95" s="2" t="s">
        <v>712</v>
      </c>
      <c r="HX95" s="2" t="s">
        <v>252</v>
      </c>
      <c r="HY95" s="2" t="s">
        <v>241</v>
      </c>
      <c r="HZ95" s="2" t="s">
        <v>229</v>
      </c>
      <c r="IA95" s="4"/>
      <c r="IB95" s="8"/>
      <c r="IC95" s="4"/>
      <c r="ID95" s="8"/>
      <c r="IE95" s="7"/>
      <c r="IF95" s="7"/>
      <c r="IG95" s="2" t="s">
        <v>266</v>
      </c>
      <c r="IH95" s="2" t="s">
        <v>226</v>
      </c>
      <c r="II95" s="2" t="s">
        <v>952</v>
      </c>
      <c r="IJ95" s="2" t="s">
        <v>229</v>
      </c>
      <c r="IK95" s="2" t="s">
        <v>241</v>
      </c>
      <c r="IL95" s="2" t="s">
        <v>229</v>
      </c>
      <c r="IM95" s="4"/>
      <c r="IN95" s="8"/>
      <c r="IO95" s="4"/>
      <c r="IP95" s="8"/>
      <c r="IQ95" s="7"/>
      <c r="IR95" s="7"/>
      <c r="IS95" s="2" t="s">
        <v>267</v>
      </c>
      <c r="IT95" s="2" t="s">
        <v>226</v>
      </c>
      <c r="IU95" s="2" t="s">
        <v>229</v>
      </c>
      <c r="IV95" s="2" t="s">
        <v>229</v>
      </c>
      <c r="IW95" s="2" t="s">
        <v>241</v>
      </c>
      <c r="IX95" s="2" t="s">
        <v>229</v>
      </c>
      <c r="IY95" s="4"/>
      <c r="IZ95" s="8"/>
      <c r="JA95" s="4"/>
      <c r="JB95" s="8"/>
      <c r="JC95" s="7"/>
      <c r="JD95" s="7"/>
      <c r="JE95" s="2" t="s">
        <v>239</v>
      </c>
      <c r="JF95" s="2" t="s">
        <v>226</v>
      </c>
      <c r="JG95" s="2" t="s">
        <v>268</v>
      </c>
      <c r="JH95" s="2" t="s">
        <v>229</v>
      </c>
      <c r="JI95" s="2" t="s">
        <v>241</v>
      </c>
      <c r="JJ95" s="2" t="s">
        <v>229</v>
      </c>
      <c r="JK95" s="4"/>
      <c r="JL95" s="8"/>
      <c r="JM95" s="4"/>
      <c r="JN95" s="8"/>
      <c r="JO95" s="7"/>
      <c r="JP95" s="7"/>
      <c r="JQ95" s="2" t="s">
        <v>229</v>
      </c>
      <c r="JR95" s="2" t="s">
        <v>229</v>
      </c>
      <c r="JS95" s="2" t="s">
        <v>229</v>
      </c>
      <c r="JT95" s="2" t="s">
        <v>229</v>
      </c>
      <c r="JU95" s="2" t="s">
        <v>229</v>
      </c>
      <c r="JV95" s="2" t="s">
        <v>229</v>
      </c>
      <c r="JW95" s="4"/>
      <c r="JX95" s="8"/>
      <c r="JY95" s="4"/>
      <c r="JZ95" s="8"/>
      <c r="KA95" s="7"/>
      <c r="KB95" s="7"/>
      <c r="KC95" s="2" t="s">
        <v>278</v>
      </c>
      <c r="KD95" s="2" t="s">
        <v>275</v>
      </c>
      <c r="KE95" s="2" t="s">
        <v>270</v>
      </c>
      <c r="KF95" s="2" t="s">
        <v>1597</v>
      </c>
      <c r="KG95" s="2" t="s">
        <v>241</v>
      </c>
      <c r="KH95" s="2" t="s">
        <v>229</v>
      </c>
      <c r="KI95" s="4"/>
      <c r="KJ95" s="8"/>
      <c r="KK95" s="4"/>
      <c r="KL95" s="8"/>
      <c r="KM95" s="7"/>
      <c r="KN95" s="7"/>
      <c r="KO95" s="2" t="s">
        <v>272</v>
      </c>
      <c r="KP95" s="2" t="s">
        <v>226</v>
      </c>
      <c r="KQ95" s="2" t="s">
        <v>229</v>
      </c>
      <c r="KR95" s="2" t="s">
        <v>229</v>
      </c>
      <c r="KS95" s="2" t="s">
        <v>241</v>
      </c>
      <c r="KT95" s="2" t="s">
        <v>229</v>
      </c>
      <c r="KU95" s="4"/>
      <c r="KV95" s="8"/>
      <c r="KW95" s="4"/>
      <c r="KX95" s="8"/>
      <c r="KY95" s="7"/>
      <c r="KZ95" s="7"/>
      <c r="LA95" s="2" t="s">
        <v>239</v>
      </c>
      <c r="LB95" s="2" t="s">
        <v>226</v>
      </c>
      <c r="LC95" s="2" t="s">
        <v>1598</v>
      </c>
      <c r="LD95" s="2" t="s">
        <v>1599</v>
      </c>
      <c r="LE95" s="2" t="s">
        <v>241</v>
      </c>
      <c r="LF95" s="2" t="s">
        <v>229</v>
      </c>
      <c r="LG95" s="4"/>
      <c r="LH95" s="8"/>
      <c r="LI95" s="4"/>
      <c r="LJ95" s="8"/>
      <c r="LK95" s="7"/>
      <c r="LL95" s="7"/>
      <c r="LM95" s="2" t="s">
        <v>229</v>
      </c>
      <c r="LN95" s="2" t="s">
        <v>229</v>
      </c>
      <c r="LO95" s="2" t="s">
        <v>229</v>
      </c>
      <c r="LP95" s="2" t="s">
        <v>229</v>
      </c>
      <c r="LQ95" s="2" t="s">
        <v>229</v>
      </c>
      <c r="LR95" s="2" t="s">
        <v>229</v>
      </c>
      <c r="LS95" s="4"/>
      <c r="LT95" s="8"/>
      <c r="LU95" s="4"/>
      <c r="LV95" s="8"/>
      <c r="LW95" s="7"/>
      <c r="LX95" s="7"/>
      <c r="LY95" s="2" t="s">
        <v>239</v>
      </c>
      <c r="LZ95" s="2" t="s">
        <v>275</v>
      </c>
      <c r="MA95" s="2" t="s">
        <v>1600</v>
      </c>
      <c r="MB95" s="2" t="s">
        <v>762</v>
      </c>
      <c r="MC95" s="2" t="s">
        <v>241</v>
      </c>
      <c r="MD95" s="2" t="s">
        <v>229</v>
      </c>
      <c r="ME95" s="4"/>
      <c r="MF95" s="8"/>
      <c r="MG95" s="4"/>
      <c r="MH95" s="8"/>
      <c r="MI95" s="7"/>
      <c r="MJ95" s="7"/>
      <c r="MK95" s="2" t="s">
        <v>278</v>
      </c>
      <c r="ML95" s="2" t="s">
        <v>226</v>
      </c>
      <c r="MM95" s="2" t="s">
        <v>229</v>
      </c>
      <c r="MN95" s="2" t="s">
        <v>229</v>
      </c>
      <c r="MO95" s="2" t="s">
        <v>241</v>
      </c>
      <c r="MP95" s="2" t="s">
        <v>229</v>
      </c>
      <c r="MQ95" s="4"/>
      <c r="MR95" s="8"/>
      <c r="MS95" s="4"/>
      <c r="MT95" s="8"/>
      <c r="MU95" s="7"/>
      <c r="MV95" s="7"/>
      <c r="MW95" s="2" t="s">
        <v>239</v>
      </c>
      <c r="MX95" s="2" t="s">
        <v>226</v>
      </c>
      <c r="MY95" s="2" t="s">
        <v>866</v>
      </c>
      <c r="MZ95" s="2" t="s">
        <v>846</v>
      </c>
      <c r="NA95" s="2" t="s">
        <v>241</v>
      </c>
      <c r="NB95" s="2" t="s">
        <v>229</v>
      </c>
      <c r="NC95" s="4"/>
      <c r="ND95" s="8"/>
      <c r="NE95" s="4"/>
      <c r="NF95" s="8"/>
      <c r="NG95" s="7"/>
      <c r="NH95" s="7"/>
      <c r="NI95" s="2" t="s">
        <v>239</v>
      </c>
      <c r="NJ95" s="2" t="s">
        <v>260</v>
      </c>
      <c r="NK95" s="2" t="s">
        <v>1165</v>
      </c>
      <c r="NL95" s="2" t="s">
        <v>1601</v>
      </c>
      <c r="NM95" s="2" t="s">
        <v>241</v>
      </c>
      <c r="NN95" s="2" t="s">
        <v>229</v>
      </c>
      <c r="NO95" s="4"/>
      <c r="NP95" s="8"/>
      <c r="NQ95" s="4"/>
      <c r="NR95" s="8"/>
      <c r="NS95" s="7"/>
      <c r="NT95" s="7"/>
      <c r="NU95" s="2" t="s">
        <v>266</v>
      </c>
      <c r="NV95" s="2" t="s">
        <v>226</v>
      </c>
      <c r="NW95" s="2" t="s">
        <v>229</v>
      </c>
      <c r="NX95" s="2" t="s">
        <v>229</v>
      </c>
      <c r="NY95" s="2" t="s">
        <v>241</v>
      </c>
      <c r="NZ95" s="2" t="s">
        <v>229</v>
      </c>
      <c r="OA95" s="4"/>
      <c r="OB95" s="8"/>
      <c r="OC95" s="4"/>
      <c r="OD95" s="8"/>
      <c r="OE95" s="7"/>
      <c r="OF95" s="7"/>
      <c r="OG95" s="2" t="s">
        <v>239</v>
      </c>
      <c r="OH95" s="2" t="s">
        <v>226</v>
      </c>
      <c r="OI95" s="2" t="s">
        <v>229</v>
      </c>
      <c r="OJ95" s="2" t="s">
        <v>229</v>
      </c>
      <c r="OK95" s="2" t="s">
        <v>241</v>
      </c>
      <c r="OL95" s="2" t="s">
        <v>229</v>
      </c>
      <c r="OM95" s="4"/>
      <c r="ON95" s="8"/>
      <c r="OO95" s="4"/>
      <c r="OP95" s="8"/>
      <c r="OQ95" s="7"/>
      <c r="OR95" s="7"/>
      <c r="OS95" s="2" t="s">
        <v>229</v>
      </c>
      <c r="OT95" s="2" t="s">
        <v>229</v>
      </c>
      <c r="OU95" s="2" t="s">
        <v>229</v>
      </c>
      <c r="OV95" s="2" t="s">
        <v>229</v>
      </c>
      <c r="OW95" s="2" t="s">
        <v>229</v>
      </c>
      <c r="OX95" s="2" t="s">
        <v>229</v>
      </c>
      <c r="OY95" s="4"/>
      <c r="OZ95" s="8"/>
      <c r="PA95" s="4"/>
      <c r="PB95" s="8"/>
      <c r="PC95" s="7"/>
      <c r="PD95" s="7"/>
      <c r="PE95" s="2" t="s">
        <v>229</v>
      </c>
      <c r="PF95" s="2" t="s">
        <v>229</v>
      </c>
      <c r="PG95" s="2" t="s">
        <v>229</v>
      </c>
      <c r="PH95" s="2" t="s">
        <v>229</v>
      </c>
      <c r="PI95" s="2" t="s">
        <v>229</v>
      </c>
      <c r="PJ95" s="2" t="s">
        <v>229</v>
      </c>
      <c r="PK95" s="4"/>
      <c r="PL95" s="8"/>
      <c r="PM95" s="4"/>
      <c r="PN95" s="8"/>
      <c r="PO95" s="7"/>
      <c r="PP95" s="7"/>
      <c r="PQ95" s="2" t="s">
        <v>239</v>
      </c>
      <c r="PR95" s="2" t="s">
        <v>275</v>
      </c>
      <c r="PS95" s="2" t="s">
        <v>1166</v>
      </c>
      <c r="PT95" s="2" t="s">
        <v>229</v>
      </c>
      <c r="PU95" s="2" t="s">
        <v>241</v>
      </c>
      <c r="PV95" s="2" t="s">
        <v>229</v>
      </c>
      <c r="PW95" s="4"/>
      <c r="PX95" s="8"/>
      <c r="PY95" s="4"/>
      <c r="PZ95" s="8"/>
      <c r="QA95" s="7"/>
      <c r="QB95" s="7"/>
      <c r="QC95" s="2" t="s">
        <v>281</v>
      </c>
      <c r="QD95" s="2" t="s">
        <v>226</v>
      </c>
      <c r="QE95" s="2" t="s">
        <v>229</v>
      </c>
      <c r="QF95" s="2" t="s">
        <v>229</v>
      </c>
      <c r="QG95" s="2" t="s">
        <v>241</v>
      </c>
      <c r="QH95" s="2" t="s">
        <v>229</v>
      </c>
      <c r="QI95" s="4"/>
      <c r="QJ95" s="8"/>
      <c r="QK95" s="4"/>
      <c r="QL95" s="8"/>
      <c r="QM95" s="7"/>
      <c r="QN95" s="7"/>
      <c r="QO95" s="2" t="s">
        <v>272</v>
      </c>
      <c r="QP95" s="2" t="s">
        <v>226</v>
      </c>
      <c r="QQ95" s="2" t="s">
        <v>229</v>
      </c>
      <c r="QR95" s="2" t="s">
        <v>229</v>
      </c>
      <c r="QS95" s="2" t="s">
        <v>241</v>
      </c>
      <c r="QT95" s="2" t="s">
        <v>229</v>
      </c>
      <c r="QU95" s="4"/>
      <c r="QV95" s="8"/>
      <c r="QW95" s="4"/>
      <c r="QX95" s="8"/>
      <c r="QY95" s="7"/>
      <c r="QZ95" s="7"/>
      <c r="RA95" s="2" t="s">
        <v>239</v>
      </c>
      <c r="RB95" s="2" t="s">
        <v>275</v>
      </c>
      <c r="RC95" s="2" t="s">
        <v>547</v>
      </c>
      <c r="RD95" s="2" t="s">
        <v>1000</v>
      </c>
      <c r="RE95" s="2" t="s">
        <v>241</v>
      </c>
      <c r="RF95" s="2" t="s">
        <v>229</v>
      </c>
      <c r="RG95" s="4"/>
      <c r="RH95" s="8"/>
      <c r="RI95" s="4"/>
      <c r="RJ95" s="8"/>
      <c r="RK95" s="7"/>
      <c r="RL95" s="7"/>
      <c r="RM95" s="2" t="s">
        <v>229</v>
      </c>
      <c r="RN95" s="2" t="s">
        <v>229</v>
      </c>
      <c r="RO95" s="2" t="s">
        <v>229</v>
      </c>
      <c r="RP95" s="2" t="s">
        <v>229</v>
      </c>
      <c r="RQ95" s="2" t="s">
        <v>229</v>
      </c>
      <c r="RR95" s="2" t="s">
        <v>229</v>
      </c>
      <c r="RS95" s="4"/>
      <c r="RT95" s="8"/>
      <c r="RU95" s="4"/>
      <c r="RV95" s="8"/>
      <c r="RW95" s="7"/>
      <c r="RX95" s="7"/>
      <c r="RY95" s="2" t="s">
        <v>239</v>
      </c>
      <c r="RZ95" s="2" t="s">
        <v>275</v>
      </c>
      <c r="SA95" s="2" t="s">
        <v>800</v>
      </c>
      <c r="SB95" s="2" t="s">
        <v>763</v>
      </c>
      <c r="SC95" s="2" t="s">
        <v>241</v>
      </c>
      <c r="SD95" s="2" t="s">
        <v>229</v>
      </c>
      <c r="SE95" s="4">
        <v>416</v>
      </c>
      <c r="SF95" s="4"/>
      <c r="SG95" s="4"/>
      <c r="SH95" s="4"/>
      <c r="SI95" s="4">
        <v>12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</row>
    <row r="96">
      <c r="A96" s="2" t="s">
        <v>1602</v>
      </c>
      <c r="B96" s="2" t="s">
        <v>216</v>
      </c>
      <c r="C96" s="2" t="s">
        <v>217</v>
      </c>
      <c r="D96" s="2" t="s">
        <v>218</v>
      </c>
      <c r="E96" s="2" t="s">
        <v>219</v>
      </c>
      <c r="F96" s="2" t="s">
        <v>1550</v>
      </c>
      <c r="G96" s="2" t="s">
        <v>1551</v>
      </c>
      <c r="H96" s="2" t="s">
        <v>1552</v>
      </c>
      <c r="I96" s="2" t="s">
        <v>1434</v>
      </c>
      <c r="J96" s="2" t="s">
        <v>224</v>
      </c>
      <c r="K96" s="2" t="s">
        <v>1603</v>
      </c>
      <c r="L96" s="3">
        <v>32.2</v>
      </c>
      <c r="M96" s="3">
        <v>33.81</v>
      </c>
      <c r="N96" s="3">
        <v>79.99</v>
      </c>
      <c r="O96" s="2" t="s">
        <v>226</v>
      </c>
      <c r="P96" s="2" t="s">
        <v>618</v>
      </c>
      <c r="Q96" s="2" t="s">
        <v>228</v>
      </c>
      <c r="R96" s="2" t="s">
        <v>229</v>
      </c>
      <c r="S96" s="2" t="s">
        <v>1604</v>
      </c>
      <c r="T96" s="2" t="s">
        <v>684</v>
      </c>
      <c r="U96" s="2" t="s">
        <v>286</v>
      </c>
      <c r="V96" s="2" t="s">
        <v>1554</v>
      </c>
      <c r="W96" s="2" t="s">
        <v>1143</v>
      </c>
      <c r="X96" s="2" t="s">
        <v>1009</v>
      </c>
      <c r="Y96" s="2" t="s">
        <v>1144</v>
      </c>
      <c r="Z96" s="4">
        <v>127</v>
      </c>
      <c r="AA96" s="4">
        <f>=ROUNDDOWN(42.3333333333333,0)</f>
      </c>
      <c r="AB96" s="5">
        <v>3</v>
      </c>
      <c r="AC96" s="2" t="s">
        <v>1605</v>
      </c>
      <c r="AD96" s="4">
        <v>60</v>
      </c>
      <c r="AE96" s="4">
        <v>60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>
        <v>1</v>
      </c>
      <c r="AQ96" s="8">
        <v>24.14</v>
      </c>
      <c r="AR96" s="4">
        <v>2</v>
      </c>
      <c r="AS96" s="8">
        <v>71</v>
      </c>
      <c r="AT96" s="7">
        <v>-0.5</v>
      </c>
      <c r="AU96" s="7">
        <v>-0.66</v>
      </c>
      <c r="AV96" s="4">
        <v>6</v>
      </c>
      <c r="AW96" s="8">
        <v>243.62</v>
      </c>
      <c r="AX96" s="4">
        <v>43</v>
      </c>
      <c r="AY96" s="8">
        <v>1887.87</v>
      </c>
      <c r="AZ96" s="7">
        <v>-0.8605</v>
      </c>
      <c r="BA96" s="7">
        <v>-0.871</v>
      </c>
      <c r="BB96" s="7">
        <v>0.0991</v>
      </c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>
        <v>0.3161</v>
      </c>
      <c r="BJ96" s="4">
        <v>1</v>
      </c>
      <c r="BK96" s="8">
        <v>24.14</v>
      </c>
      <c r="BL96" s="2" t="s">
        <v>29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239</v>
      </c>
      <c r="BV96" s="2" t="s">
        <v>226</v>
      </c>
      <c r="BW96" s="2" t="s">
        <v>229</v>
      </c>
      <c r="BX96" s="2" t="s">
        <v>1147</v>
      </c>
      <c r="BY96" s="2" t="s">
        <v>241</v>
      </c>
      <c r="BZ96" s="2" t="s">
        <v>229</v>
      </c>
      <c r="CA96" s="4"/>
      <c r="CB96" s="8"/>
      <c r="CC96" s="4"/>
      <c r="CD96" s="8"/>
      <c r="CE96" s="7"/>
      <c r="CF96" s="7"/>
      <c r="CG96" s="2" t="s">
        <v>239</v>
      </c>
      <c r="CH96" s="2" t="s">
        <v>226</v>
      </c>
      <c r="CI96" s="2" t="s">
        <v>1148</v>
      </c>
      <c r="CJ96" s="2" t="s">
        <v>1606</v>
      </c>
      <c r="CK96" s="2" t="s">
        <v>241</v>
      </c>
      <c r="CL96" s="2" t="s">
        <v>229</v>
      </c>
      <c r="CM96" s="4"/>
      <c r="CN96" s="8"/>
      <c r="CO96" s="4"/>
      <c r="CP96" s="8"/>
      <c r="CQ96" s="7"/>
      <c r="CR96" s="7"/>
      <c r="CS96" s="2" t="s">
        <v>239</v>
      </c>
      <c r="CT96" s="2" t="s">
        <v>226</v>
      </c>
      <c r="CU96" s="2" t="s">
        <v>1148</v>
      </c>
      <c r="CV96" s="2" t="s">
        <v>1188</v>
      </c>
      <c r="CW96" s="2" t="s">
        <v>241</v>
      </c>
      <c r="CX96" s="2" t="s">
        <v>229</v>
      </c>
      <c r="CY96" s="4"/>
      <c r="CZ96" s="8"/>
      <c r="DA96" s="4"/>
      <c r="DB96" s="8"/>
      <c r="DC96" s="7"/>
      <c r="DD96" s="7"/>
      <c r="DE96" s="2" t="s">
        <v>239</v>
      </c>
      <c r="DF96" s="2" t="s">
        <v>226</v>
      </c>
      <c r="DG96" s="2" t="s">
        <v>1148</v>
      </c>
      <c r="DH96" s="2" t="s">
        <v>1172</v>
      </c>
      <c r="DI96" s="2" t="s">
        <v>241</v>
      </c>
      <c r="DJ96" s="2" t="s">
        <v>229</v>
      </c>
      <c r="DK96" s="4"/>
      <c r="DL96" s="8"/>
      <c r="DM96" s="4"/>
      <c r="DN96" s="8"/>
      <c r="DO96" s="7"/>
      <c r="DP96" s="7"/>
      <c r="DQ96" s="2" t="s">
        <v>239</v>
      </c>
      <c r="DR96" s="2" t="s">
        <v>226</v>
      </c>
      <c r="DS96" s="2" t="s">
        <v>1148</v>
      </c>
      <c r="DT96" s="2" t="s">
        <v>1607</v>
      </c>
      <c r="DU96" s="2" t="s">
        <v>241</v>
      </c>
      <c r="DV96" s="2" t="s">
        <v>229</v>
      </c>
      <c r="DW96" s="4"/>
      <c r="DX96" s="8"/>
      <c r="DY96" s="4"/>
      <c r="DZ96" s="8"/>
      <c r="EA96" s="7"/>
      <c r="EB96" s="7"/>
      <c r="EC96" s="2" t="s">
        <v>239</v>
      </c>
      <c r="ED96" s="2" t="s">
        <v>226</v>
      </c>
      <c r="EE96" s="2" t="s">
        <v>1153</v>
      </c>
      <c r="EF96" s="2" t="s">
        <v>1608</v>
      </c>
      <c r="EG96" s="2" t="s">
        <v>241</v>
      </c>
      <c r="EH96" s="2" t="s">
        <v>229</v>
      </c>
      <c r="EI96" s="4"/>
      <c r="EJ96" s="8"/>
      <c r="EK96" s="4"/>
      <c r="EL96" s="8"/>
      <c r="EM96" s="7"/>
      <c r="EN96" s="7"/>
      <c r="EO96" s="2" t="s">
        <v>239</v>
      </c>
      <c r="EP96" s="2" t="s">
        <v>226</v>
      </c>
      <c r="EQ96" s="2" t="s">
        <v>1148</v>
      </c>
      <c r="ER96" s="2" t="s">
        <v>1609</v>
      </c>
      <c r="ES96" s="2" t="s">
        <v>241</v>
      </c>
      <c r="ET96" s="2" t="s">
        <v>229</v>
      </c>
      <c r="EU96" s="4"/>
      <c r="EV96" s="8"/>
      <c r="EW96" s="4"/>
      <c r="EX96" s="8"/>
      <c r="EY96" s="7"/>
      <c r="EZ96" s="7"/>
      <c r="FA96" s="2" t="s">
        <v>239</v>
      </c>
      <c r="FB96" s="2" t="s">
        <v>226</v>
      </c>
      <c r="FC96" s="2" t="s">
        <v>1148</v>
      </c>
      <c r="FD96" s="2" t="s">
        <v>1609</v>
      </c>
      <c r="FE96" s="2" t="s">
        <v>241</v>
      </c>
      <c r="FF96" s="2" t="s">
        <v>229</v>
      </c>
      <c r="FG96" s="4"/>
      <c r="FH96" s="8"/>
      <c r="FI96" s="4"/>
      <c r="FJ96" s="8"/>
      <c r="FK96" s="7"/>
      <c r="FL96" s="7"/>
      <c r="FM96" s="2" t="s">
        <v>239</v>
      </c>
      <c r="FN96" s="2" t="s">
        <v>226</v>
      </c>
      <c r="FO96" s="2" t="s">
        <v>1148</v>
      </c>
      <c r="FP96" s="2" t="s">
        <v>1609</v>
      </c>
      <c r="FQ96" s="2" t="s">
        <v>241</v>
      </c>
      <c r="FR96" s="2" t="s">
        <v>229</v>
      </c>
      <c r="FS96" s="4"/>
      <c r="FT96" s="8"/>
      <c r="FU96" s="4"/>
      <c r="FV96" s="8"/>
      <c r="FW96" s="7"/>
      <c r="FX96" s="7"/>
      <c r="FY96" s="2" t="s">
        <v>239</v>
      </c>
      <c r="FZ96" s="2" t="s">
        <v>226</v>
      </c>
      <c r="GA96" s="2" t="s">
        <v>327</v>
      </c>
      <c r="GB96" s="2" t="s">
        <v>229</v>
      </c>
      <c r="GC96" s="2" t="s">
        <v>241</v>
      </c>
      <c r="GD96" s="2" t="s">
        <v>229</v>
      </c>
      <c r="GE96" s="4"/>
      <c r="GF96" s="8"/>
      <c r="GG96" s="4"/>
      <c r="GH96" s="8"/>
      <c r="GI96" s="7"/>
      <c r="GJ96" s="7"/>
      <c r="GK96" s="2" t="s">
        <v>714</v>
      </c>
      <c r="GL96" s="2" t="s">
        <v>275</v>
      </c>
      <c r="GM96" s="2" t="s">
        <v>1148</v>
      </c>
      <c r="GN96" s="2" t="s">
        <v>1610</v>
      </c>
      <c r="GO96" s="2" t="s">
        <v>241</v>
      </c>
      <c r="GP96" s="2" t="s">
        <v>229</v>
      </c>
      <c r="GQ96" s="4"/>
      <c r="GR96" s="8"/>
      <c r="GS96" s="4"/>
      <c r="GT96" s="8"/>
      <c r="GU96" s="7"/>
      <c r="GV96" s="7"/>
      <c r="GW96" s="2" t="s">
        <v>239</v>
      </c>
      <c r="GX96" s="2" t="s">
        <v>226</v>
      </c>
      <c r="GY96" s="2" t="s">
        <v>1611</v>
      </c>
      <c r="GZ96" s="2" t="s">
        <v>708</v>
      </c>
      <c r="HA96" s="2" t="s">
        <v>241</v>
      </c>
      <c r="HB96" s="2" t="s">
        <v>229</v>
      </c>
      <c r="HC96" s="4"/>
      <c r="HD96" s="8"/>
      <c r="HE96" s="4"/>
      <c r="HF96" s="8"/>
      <c r="HG96" s="7"/>
      <c r="HH96" s="7"/>
      <c r="HI96" s="2" t="s">
        <v>239</v>
      </c>
      <c r="HJ96" s="2" t="s">
        <v>275</v>
      </c>
      <c r="HK96" s="2" t="s">
        <v>1148</v>
      </c>
      <c r="HL96" s="2" t="s">
        <v>1612</v>
      </c>
      <c r="HM96" s="2" t="s">
        <v>241</v>
      </c>
      <c r="HN96" s="2" t="s">
        <v>229</v>
      </c>
      <c r="HO96" s="4">
        <v>1</v>
      </c>
      <c r="HP96" s="8">
        <v>24.14</v>
      </c>
      <c r="HQ96" s="4">
        <v>2</v>
      </c>
      <c r="HR96" s="8">
        <v>71</v>
      </c>
      <c r="HS96" s="7">
        <v>-0.5</v>
      </c>
      <c r="HT96" s="7">
        <v>-0.66</v>
      </c>
      <c r="HU96" s="2" t="s">
        <v>239</v>
      </c>
      <c r="HV96" s="2" t="s">
        <v>226</v>
      </c>
      <c r="HW96" s="2" t="s">
        <v>1611</v>
      </c>
      <c r="HX96" s="2" t="s">
        <v>1613</v>
      </c>
      <c r="HY96" s="2" t="s">
        <v>241</v>
      </c>
      <c r="HZ96" s="2" t="s">
        <v>229</v>
      </c>
      <c r="IA96" s="4"/>
      <c r="IB96" s="8"/>
      <c r="IC96" s="4"/>
      <c r="ID96" s="8"/>
      <c r="IE96" s="7"/>
      <c r="IF96" s="7"/>
      <c r="IG96" s="2" t="s">
        <v>266</v>
      </c>
      <c r="IH96" s="2" t="s">
        <v>226</v>
      </c>
      <c r="II96" s="2" t="s">
        <v>700</v>
      </c>
      <c r="IJ96" s="2" t="s">
        <v>229</v>
      </c>
      <c r="IK96" s="2" t="s">
        <v>241</v>
      </c>
      <c r="IL96" s="2" t="s">
        <v>229</v>
      </c>
      <c r="IM96" s="4"/>
      <c r="IN96" s="8"/>
      <c r="IO96" s="4"/>
      <c r="IP96" s="8"/>
      <c r="IQ96" s="7"/>
      <c r="IR96" s="7"/>
      <c r="IS96" s="2" t="s">
        <v>267</v>
      </c>
      <c r="IT96" s="2" t="s">
        <v>226</v>
      </c>
      <c r="IU96" s="2" t="s">
        <v>229</v>
      </c>
      <c r="IV96" s="2" t="s">
        <v>229</v>
      </c>
      <c r="IW96" s="2" t="s">
        <v>241</v>
      </c>
      <c r="IX96" s="2" t="s">
        <v>229</v>
      </c>
      <c r="IY96" s="4"/>
      <c r="IZ96" s="8"/>
      <c r="JA96" s="4"/>
      <c r="JB96" s="8"/>
      <c r="JC96" s="7"/>
      <c r="JD96" s="7"/>
      <c r="JE96" s="2" t="s">
        <v>239</v>
      </c>
      <c r="JF96" s="2" t="s">
        <v>226</v>
      </c>
      <c r="JG96" s="2" t="s">
        <v>268</v>
      </c>
      <c r="JH96" s="2" t="s">
        <v>620</v>
      </c>
      <c r="JI96" s="2" t="s">
        <v>241</v>
      </c>
      <c r="JJ96" s="2" t="s">
        <v>229</v>
      </c>
      <c r="JK96" s="4"/>
      <c r="JL96" s="8"/>
      <c r="JM96" s="4"/>
      <c r="JN96" s="8"/>
      <c r="JO96" s="7"/>
      <c r="JP96" s="7"/>
      <c r="JQ96" s="2" t="s">
        <v>229</v>
      </c>
      <c r="JR96" s="2" t="s">
        <v>229</v>
      </c>
      <c r="JS96" s="2" t="s">
        <v>229</v>
      </c>
      <c r="JT96" s="2" t="s">
        <v>229</v>
      </c>
      <c r="JU96" s="2" t="s">
        <v>229</v>
      </c>
      <c r="JV96" s="2" t="s">
        <v>229</v>
      </c>
      <c r="JW96" s="4"/>
      <c r="JX96" s="8"/>
      <c r="JY96" s="4"/>
      <c r="JZ96" s="8"/>
      <c r="KA96" s="7"/>
      <c r="KB96" s="7"/>
      <c r="KC96" s="2" t="s">
        <v>272</v>
      </c>
      <c r="KD96" s="2" t="s">
        <v>226</v>
      </c>
      <c r="KE96" s="2" t="s">
        <v>229</v>
      </c>
      <c r="KF96" s="2" t="s">
        <v>229</v>
      </c>
      <c r="KG96" s="2" t="s">
        <v>241</v>
      </c>
      <c r="KH96" s="2" t="s">
        <v>229</v>
      </c>
      <c r="KI96" s="4"/>
      <c r="KJ96" s="8"/>
      <c r="KK96" s="4"/>
      <c r="KL96" s="8"/>
      <c r="KM96" s="7"/>
      <c r="KN96" s="7"/>
      <c r="KO96" s="2" t="s">
        <v>272</v>
      </c>
      <c r="KP96" s="2" t="s">
        <v>226</v>
      </c>
      <c r="KQ96" s="2" t="s">
        <v>229</v>
      </c>
      <c r="KR96" s="2" t="s">
        <v>229</v>
      </c>
      <c r="KS96" s="2" t="s">
        <v>241</v>
      </c>
      <c r="KT96" s="2" t="s">
        <v>229</v>
      </c>
      <c r="KU96" s="4"/>
      <c r="KV96" s="8"/>
      <c r="KW96" s="4"/>
      <c r="KX96" s="8"/>
      <c r="KY96" s="7"/>
      <c r="KZ96" s="7"/>
      <c r="LA96" s="2" t="s">
        <v>239</v>
      </c>
      <c r="LB96" s="2" t="s">
        <v>226</v>
      </c>
      <c r="LC96" s="2" t="s">
        <v>1148</v>
      </c>
      <c r="LD96" s="2" t="s">
        <v>1614</v>
      </c>
      <c r="LE96" s="2" t="s">
        <v>241</v>
      </c>
      <c r="LF96" s="2" t="s">
        <v>229</v>
      </c>
      <c r="LG96" s="4"/>
      <c r="LH96" s="8"/>
      <c r="LI96" s="4"/>
      <c r="LJ96" s="8"/>
      <c r="LK96" s="7"/>
      <c r="LL96" s="7"/>
      <c r="LM96" s="2" t="s">
        <v>239</v>
      </c>
      <c r="LN96" s="2" t="s">
        <v>226</v>
      </c>
      <c r="LO96" s="2" t="s">
        <v>335</v>
      </c>
      <c r="LP96" s="2" t="s">
        <v>229</v>
      </c>
      <c r="LQ96" s="2" t="s">
        <v>241</v>
      </c>
      <c r="LR96" s="2" t="s">
        <v>229</v>
      </c>
      <c r="LS96" s="4"/>
      <c r="LT96" s="8"/>
      <c r="LU96" s="4"/>
      <c r="LV96" s="8"/>
      <c r="LW96" s="7"/>
      <c r="LX96" s="7"/>
      <c r="LY96" s="2" t="s">
        <v>239</v>
      </c>
      <c r="LZ96" s="2" t="s">
        <v>275</v>
      </c>
      <c r="MA96" s="2" t="s">
        <v>1154</v>
      </c>
      <c r="MB96" s="2" t="s">
        <v>1615</v>
      </c>
      <c r="MC96" s="2" t="s">
        <v>241</v>
      </c>
      <c r="MD96" s="2" t="s">
        <v>229</v>
      </c>
      <c r="ME96" s="4"/>
      <c r="MF96" s="8"/>
      <c r="MG96" s="4"/>
      <c r="MH96" s="8"/>
      <c r="MI96" s="7"/>
      <c r="MJ96" s="7"/>
      <c r="MK96" s="2" t="s">
        <v>266</v>
      </c>
      <c r="ML96" s="2" t="s">
        <v>226</v>
      </c>
      <c r="MM96" s="2" t="s">
        <v>229</v>
      </c>
      <c r="MN96" s="2" t="s">
        <v>229</v>
      </c>
      <c r="MO96" s="2" t="s">
        <v>241</v>
      </c>
      <c r="MP96" s="2" t="s">
        <v>229</v>
      </c>
      <c r="MQ96" s="4"/>
      <c r="MR96" s="8"/>
      <c r="MS96" s="4"/>
      <c r="MT96" s="8"/>
      <c r="MU96" s="7"/>
      <c r="MV96" s="7"/>
      <c r="MW96" s="2" t="s">
        <v>239</v>
      </c>
      <c r="MX96" s="2" t="s">
        <v>226</v>
      </c>
      <c r="MY96" s="2" t="s">
        <v>866</v>
      </c>
      <c r="MZ96" s="2" t="s">
        <v>229</v>
      </c>
      <c r="NA96" s="2" t="s">
        <v>241</v>
      </c>
      <c r="NB96" s="2" t="s">
        <v>229</v>
      </c>
      <c r="NC96" s="4"/>
      <c r="ND96" s="8"/>
      <c r="NE96" s="4"/>
      <c r="NF96" s="8"/>
      <c r="NG96" s="7"/>
      <c r="NH96" s="7"/>
      <c r="NI96" s="2" t="s">
        <v>239</v>
      </c>
      <c r="NJ96" s="2" t="s">
        <v>260</v>
      </c>
      <c r="NK96" s="2" t="s">
        <v>1165</v>
      </c>
      <c r="NL96" s="2" t="s">
        <v>1156</v>
      </c>
      <c r="NM96" s="2" t="s">
        <v>241</v>
      </c>
      <c r="NN96" s="2" t="s">
        <v>229</v>
      </c>
      <c r="NO96" s="4"/>
      <c r="NP96" s="8"/>
      <c r="NQ96" s="4"/>
      <c r="NR96" s="8"/>
      <c r="NS96" s="7"/>
      <c r="NT96" s="7"/>
      <c r="NU96" s="2" t="s">
        <v>272</v>
      </c>
      <c r="NV96" s="2" t="s">
        <v>226</v>
      </c>
      <c r="NW96" s="2" t="s">
        <v>229</v>
      </c>
      <c r="NX96" s="2" t="s">
        <v>229</v>
      </c>
      <c r="NY96" s="2" t="s">
        <v>241</v>
      </c>
      <c r="NZ96" s="2" t="s">
        <v>229</v>
      </c>
      <c r="OA96" s="4"/>
      <c r="OB96" s="8"/>
      <c r="OC96" s="4"/>
      <c r="OD96" s="8"/>
      <c r="OE96" s="7"/>
      <c r="OF96" s="7"/>
      <c r="OG96" s="2" t="s">
        <v>239</v>
      </c>
      <c r="OH96" s="2" t="s">
        <v>226</v>
      </c>
      <c r="OI96" s="2" t="s">
        <v>229</v>
      </c>
      <c r="OJ96" s="2" t="s">
        <v>229</v>
      </c>
      <c r="OK96" s="2" t="s">
        <v>241</v>
      </c>
      <c r="OL96" s="2" t="s">
        <v>229</v>
      </c>
      <c r="OM96" s="4"/>
      <c r="ON96" s="8"/>
      <c r="OO96" s="4"/>
      <c r="OP96" s="8"/>
      <c r="OQ96" s="7"/>
      <c r="OR96" s="7"/>
      <c r="OS96" s="2" t="s">
        <v>229</v>
      </c>
      <c r="OT96" s="2" t="s">
        <v>229</v>
      </c>
      <c r="OU96" s="2" t="s">
        <v>229</v>
      </c>
      <c r="OV96" s="2" t="s">
        <v>229</v>
      </c>
      <c r="OW96" s="2" t="s">
        <v>229</v>
      </c>
      <c r="OX96" s="2" t="s">
        <v>229</v>
      </c>
      <c r="OY96" s="4"/>
      <c r="OZ96" s="8"/>
      <c r="PA96" s="4"/>
      <c r="PB96" s="8"/>
      <c r="PC96" s="7"/>
      <c r="PD96" s="7"/>
      <c r="PE96" s="2" t="s">
        <v>229</v>
      </c>
      <c r="PF96" s="2" t="s">
        <v>229</v>
      </c>
      <c r="PG96" s="2" t="s">
        <v>229</v>
      </c>
      <c r="PH96" s="2" t="s">
        <v>229</v>
      </c>
      <c r="PI96" s="2" t="s">
        <v>229</v>
      </c>
      <c r="PJ96" s="2" t="s">
        <v>229</v>
      </c>
      <c r="PK96" s="4"/>
      <c r="PL96" s="8"/>
      <c r="PM96" s="4"/>
      <c r="PN96" s="8"/>
      <c r="PO96" s="7"/>
      <c r="PP96" s="7"/>
      <c r="PQ96" s="2" t="s">
        <v>239</v>
      </c>
      <c r="PR96" s="2" t="s">
        <v>275</v>
      </c>
      <c r="PS96" s="2" t="s">
        <v>1166</v>
      </c>
      <c r="PT96" s="2" t="s">
        <v>927</v>
      </c>
      <c r="PU96" s="2" t="s">
        <v>241</v>
      </c>
      <c r="PV96" s="2" t="s">
        <v>229</v>
      </c>
      <c r="PW96" s="4"/>
      <c r="PX96" s="8"/>
      <c r="PY96" s="4"/>
      <c r="PZ96" s="8"/>
      <c r="QA96" s="7"/>
      <c r="QB96" s="7"/>
      <c r="QC96" s="2" t="s">
        <v>281</v>
      </c>
      <c r="QD96" s="2" t="s">
        <v>226</v>
      </c>
      <c r="QE96" s="2" t="s">
        <v>229</v>
      </c>
      <c r="QF96" s="2" t="s">
        <v>229</v>
      </c>
      <c r="QG96" s="2" t="s">
        <v>241</v>
      </c>
      <c r="QH96" s="2" t="s">
        <v>229</v>
      </c>
      <c r="QI96" s="4"/>
      <c r="QJ96" s="8"/>
      <c r="QK96" s="4"/>
      <c r="QL96" s="8"/>
      <c r="QM96" s="7"/>
      <c r="QN96" s="7"/>
      <c r="QO96" s="2" t="s">
        <v>272</v>
      </c>
      <c r="QP96" s="2" t="s">
        <v>226</v>
      </c>
      <c r="QQ96" s="2" t="s">
        <v>229</v>
      </c>
      <c r="QR96" s="2" t="s">
        <v>229</v>
      </c>
      <c r="QS96" s="2" t="s">
        <v>241</v>
      </c>
      <c r="QT96" s="2" t="s">
        <v>229</v>
      </c>
      <c r="QU96" s="4"/>
      <c r="QV96" s="8"/>
      <c r="QW96" s="4"/>
      <c r="QX96" s="8"/>
      <c r="QY96" s="7"/>
      <c r="QZ96" s="7"/>
      <c r="RA96" s="2" t="s">
        <v>239</v>
      </c>
      <c r="RB96" s="2" t="s">
        <v>275</v>
      </c>
      <c r="RC96" s="2" t="s">
        <v>338</v>
      </c>
      <c r="RD96" s="2" t="s">
        <v>229</v>
      </c>
      <c r="RE96" s="2" t="s">
        <v>241</v>
      </c>
      <c r="RF96" s="2" t="s">
        <v>229</v>
      </c>
      <c r="RG96" s="4"/>
      <c r="RH96" s="8"/>
      <c r="RI96" s="4"/>
      <c r="RJ96" s="8"/>
      <c r="RK96" s="7"/>
      <c r="RL96" s="7"/>
      <c r="RM96" s="2" t="s">
        <v>229</v>
      </c>
      <c r="RN96" s="2" t="s">
        <v>229</v>
      </c>
      <c r="RO96" s="2" t="s">
        <v>229</v>
      </c>
      <c r="RP96" s="2" t="s">
        <v>229</v>
      </c>
      <c r="RQ96" s="2" t="s">
        <v>229</v>
      </c>
      <c r="RR96" s="2" t="s">
        <v>229</v>
      </c>
      <c r="RS96" s="4"/>
      <c r="RT96" s="8"/>
      <c r="RU96" s="4"/>
      <c r="RV96" s="8"/>
      <c r="RW96" s="7"/>
      <c r="RX96" s="7"/>
      <c r="RY96" s="2" t="s">
        <v>239</v>
      </c>
      <c r="RZ96" s="2" t="s">
        <v>275</v>
      </c>
      <c r="SA96" s="2" t="s">
        <v>295</v>
      </c>
      <c r="SB96" s="2" t="s">
        <v>440</v>
      </c>
      <c r="SC96" s="2" t="s">
        <v>241</v>
      </c>
      <c r="SD96" s="2" t="s">
        <v>229</v>
      </c>
      <c r="SE96" s="4">
        <v>127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>
        <v>60</v>
      </c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</row>
    <row r="97">
      <c r="A97" s="2" t="s">
        <v>1616</v>
      </c>
      <c r="B97" s="2" t="s">
        <v>216</v>
      </c>
      <c r="C97" s="2" t="s">
        <v>217</v>
      </c>
      <c r="D97" s="2" t="s">
        <v>218</v>
      </c>
      <c r="E97" s="2" t="s">
        <v>219</v>
      </c>
      <c r="F97" s="2" t="s">
        <v>1550</v>
      </c>
      <c r="G97" s="2" t="s">
        <v>1551</v>
      </c>
      <c r="H97" s="2" t="s">
        <v>1552</v>
      </c>
      <c r="I97" s="2" t="s">
        <v>1434</v>
      </c>
      <c r="J97" s="2" t="s">
        <v>285</v>
      </c>
      <c r="K97" s="2" t="s">
        <v>1603</v>
      </c>
      <c r="L97" s="3">
        <v>36.8</v>
      </c>
      <c r="M97" s="3">
        <v>38.64</v>
      </c>
      <c r="N97" s="3">
        <v>89.99</v>
      </c>
      <c r="O97" s="2" t="s">
        <v>226</v>
      </c>
      <c r="P97" s="2" t="s">
        <v>618</v>
      </c>
      <c r="Q97" s="2" t="s">
        <v>228</v>
      </c>
      <c r="R97" s="2" t="s">
        <v>229</v>
      </c>
      <c r="S97" s="2" t="s">
        <v>1604</v>
      </c>
      <c r="T97" s="2" t="s">
        <v>684</v>
      </c>
      <c r="U97" s="2" t="s">
        <v>733</v>
      </c>
      <c r="V97" s="2" t="s">
        <v>1554</v>
      </c>
      <c r="W97" s="2" t="s">
        <v>1143</v>
      </c>
      <c r="X97" s="2" t="s">
        <v>1009</v>
      </c>
      <c r="Y97" s="2" t="s">
        <v>1144</v>
      </c>
      <c r="Z97" s="4">
        <v>310</v>
      </c>
      <c r="AA97" s="4">
        <f>=ROUNDDOWN(38.75,0)</f>
      </c>
      <c r="AB97" s="5">
        <v>8</v>
      </c>
      <c r="AC97" s="2" t="s">
        <v>1617</v>
      </c>
      <c r="AD97" s="4">
        <v>200</v>
      </c>
      <c r="AE97" s="4">
        <v>430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>
        <v>3</v>
      </c>
      <c r="AQ97" s="8">
        <v>129.34</v>
      </c>
      <c r="AR97" s="4">
        <v>18</v>
      </c>
      <c r="AS97" s="8">
        <v>728.7</v>
      </c>
      <c r="AT97" s="7">
        <v>-0.8333</v>
      </c>
      <c r="AU97" s="7">
        <v>-0.8225</v>
      </c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>
        <v>0.5309</v>
      </c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 t="s">
        <v>229</v>
      </c>
      <c r="BJ97" s="4">
        <v>3</v>
      </c>
      <c r="BK97" s="8">
        <v>129.34</v>
      </c>
      <c r="BL97" s="2" t="s">
        <v>1618</v>
      </c>
      <c r="BM97" s="7">
        <v>1</v>
      </c>
      <c r="BN97" s="7">
        <v>1</v>
      </c>
      <c r="BO97" s="4"/>
      <c r="BP97" s="8"/>
      <c r="BQ97" s="4">
        <v>1</v>
      </c>
      <c r="BR97" s="8">
        <v>43.94</v>
      </c>
      <c r="BS97" s="7">
        <v>-1</v>
      </c>
      <c r="BT97" s="7">
        <v>-1</v>
      </c>
      <c r="BU97" s="2" t="s">
        <v>239</v>
      </c>
      <c r="BV97" s="2" t="s">
        <v>226</v>
      </c>
      <c r="BW97" s="2" t="s">
        <v>229</v>
      </c>
      <c r="BX97" s="2" t="s">
        <v>1147</v>
      </c>
      <c r="BY97" s="2" t="s">
        <v>241</v>
      </c>
      <c r="BZ97" s="2" t="s">
        <v>229</v>
      </c>
      <c r="CA97" s="4">
        <v>2</v>
      </c>
      <c r="CB97" s="8">
        <v>88.84</v>
      </c>
      <c r="CC97" s="4">
        <v>2</v>
      </c>
      <c r="CD97" s="8">
        <v>88.84</v>
      </c>
      <c r="CE97" s="7"/>
      <c r="CF97" s="7"/>
      <c r="CG97" s="2" t="s">
        <v>239</v>
      </c>
      <c r="CH97" s="2" t="s">
        <v>226</v>
      </c>
      <c r="CI97" s="2" t="s">
        <v>1148</v>
      </c>
      <c r="CJ97" s="2" t="s">
        <v>1151</v>
      </c>
      <c r="CK97" s="2" t="s">
        <v>241</v>
      </c>
      <c r="CL97" s="2" t="s">
        <v>229</v>
      </c>
      <c r="CM97" s="4"/>
      <c r="CN97" s="8"/>
      <c r="CO97" s="4">
        <v>1</v>
      </c>
      <c r="CP97" s="8">
        <v>38.64</v>
      </c>
      <c r="CQ97" s="7">
        <v>-1</v>
      </c>
      <c r="CR97" s="7">
        <v>-1</v>
      </c>
      <c r="CS97" s="2" t="s">
        <v>239</v>
      </c>
      <c r="CT97" s="2" t="s">
        <v>226</v>
      </c>
      <c r="CU97" s="2" t="s">
        <v>1148</v>
      </c>
      <c r="CV97" s="2" t="s">
        <v>1156</v>
      </c>
      <c r="CW97" s="2" t="s">
        <v>241</v>
      </c>
      <c r="CX97" s="2" t="s">
        <v>229</v>
      </c>
      <c r="CY97" s="4"/>
      <c r="CZ97" s="8"/>
      <c r="DA97" s="4">
        <v>1</v>
      </c>
      <c r="DB97" s="8">
        <v>40</v>
      </c>
      <c r="DC97" s="7">
        <v>-1</v>
      </c>
      <c r="DD97" s="7">
        <v>-1</v>
      </c>
      <c r="DE97" s="2" t="s">
        <v>239</v>
      </c>
      <c r="DF97" s="2" t="s">
        <v>226</v>
      </c>
      <c r="DG97" s="2" t="s">
        <v>1148</v>
      </c>
      <c r="DH97" s="2" t="s">
        <v>1156</v>
      </c>
      <c r="DI97" s="2" t="s">
        <v>241</v>
      </c>
      <c r="DJ97" s="2" t="s">
        <v>229</v>
      </c>
      <c r="DK97" s="4"/>
      <c r="DL97" s="8"/>
      <c r="DM97" s="4"/>
      <c r="DN97" s="8"/>
      <c r="DO97" s="7"/>
      <c r="DP97" s="7"/>
      <c r="DQ97" s="2" t="s">
        <v>239</v>
      </c>
      <c r="DR97" s="2" t="s">
        <v>226</v>
      </c>
      <c r="DS97" s="2" t="s">
        <v>1148</v>
      </c>
      <c r="DT97" s="2" t="s">
        <v>1156</v>
      </c>
      <c r="DU97" s="2" t="s">
        <v>241</v>
      </c>
      <c r="DV97" s="2" t="s">
        <v>229</v>
      </c>
      <c r="DW97" s="4">
        <v>1</v>
      </c>
      <c r="DX97" s="8">
        <v>40.5</v>
      </c>
      <c r="DY97" s="4">
        <v>3</v>
      </c>
      <c r="DZ97" s="8">
        <v>121.5</v>
      </c>
      <c r="EA97" s="7">
        <v>-0.6667</v>
      </c>
      <c r="EB97" s="7">
        <v>-0.6667</v>
      </c>
      <c r="EC97" s="2" t="s">
        <v>239</v>
      </c>
      <c r="ED97" s="2" t="s">
        <v>226</v>
      </c>
      <c r="EE97" s="2" t="s">
        <v>1153</v>
      </c>
      <c r="EF97" s="2" t="s">
        <v>940</v>
      </c>
      <c r="EG97" s="2" t="s">
        <v>241</v>
      </c>
      <c r="EH97" s="2" t="s">
        <v>229</v>
      </c>
      <c r="EI97" s="4"/>
      <c r="EJ97" s="8"/>
      <c r="EK97" s="4"/>
      <c r="EL97" s="8"/>
      <c r="EM97" s="7"/>
      <c r="EN97" s="7"/>
      <c r="EO97" s="2" t="s">
        <v>239</v>
      </c>
      <c r="EP97" s="2" t="s">
        <v>226</v>
      </c>
      <c r="EQ97" s="2" t="s">
        <v>1148</v>
      </c>
      <c r="ER97" s="2" t="s">
        <v>1151</v>
      </c>
      <c r="ES97" s="2" t="s">
        <v>241</v>
      </c>
      <c r="ET97" s="2" t="s">
        <v>229</v>
      </c>
      <c r="EU97" s="4"/>
      <c r="EV97" s="8"/>
      <c r="EW97" s="4"/>
      <c r="EX97" s="8"/>
      <c r="EY97" s="7"/>
      <c r="EZ97" s="7"/>
      <c r="FA97" s="2" t="s">
        <v>239</v>
      </c>
      <c r="FB97" s="2" t="s">
        <v>226</v>
      </c>
      <c r="FC97" s="2" t="s">
        <v>1148</v>
      </c>
      <c r="FD97" s="2" t="s">
        <v>1151</v>
      </c>
      <c r="FE97" s="2" t="s">
        <v>241</v>
      </c>
      <c r="FF97" s="2" t="s">
        <v>229</v>
      </c>
      <c r="FG97" s="4"/>
      <c r="FH97" s="8"/>
      <c r="FI97" s="4"/>
      <c r="FJ97" s="8"/>
      <c r="FK97" s="7"/>
      <c r="FL97" s="7"/>
      <c r="FM97" s="2" t="s">
        <v>239</v>
      </c>
      <c r="FN97" s="2" t="s">
        <v>226</v>
      </c>
      <c r="FO97" s="2" t="s">
        <v>1148</v>
      </c>
      <c r="FP97" s="2" t="s">
        <v>1151</v>
      </c>
      <c r="FQ97" s="2" t="s">
        <v>241</v>
      </c>
      <c r="FR97" s="2" t="s">
        <v>229</v>
      </c>
      <c r="FS97" s="4"/>
      <c r="FT97" s="8"/>
      <c r="FU97" s="4"/>
      <c r="FV97" s="8"/>
      <c r="FW97" s="7"/>
      <c r="FX97" s="7"/>
      <c r="FY97" s="2" t="s">
        <v>239</v>
      </c>
      <c r="FZ97" s="2" t="s">
        <v>226</v>
      </c>
      <c r="GA97" s="2" t="s">
        <v>327</v>
      </c>
      <c r="GB97" s="2" t="s">
        <v>229</v>
      </c>
      <c r="GC97" s="2" t="s">
        <v>241</v>
      </c>
      <c r="GD97" s="2" t="s">
        <v>229</v>
      </c>
      <c r="GE97" s="4"/>
      <c r="GF97" s="8"/>
      <c r="GG97" s="4">
        <v>4</v>
      </c>
      <c r="GH97" s="8">
        <v>162.28</v>
      </c>
      <c r="GI97" s="7">
        <v>-1</v>
      </c>
      <c r="GJ97" s="7">
        <v>-1</v>
      </c>
      <c r="GK97" s="2" t="s">
        <v>239</v>
      </c>
      <c r="GL97" s="2" t="s">
        <v>226</v>
      </c>
      <c r="GM97" s="2" t="s">
        <v>1148</v>
      </c>
      <c r="GN97" s="2" t="s">
        <v>1157</v>
      </c>
      <c r="GO97" s="2" t="s">
        <v>241</v>
      </c>
      <c r="GP97" s="2" t="s">
        <v>229</v>
      </c>
      <c r="GQ97" s="4"/>
      <c r="GR97" s="8"/>
      <c r="GS97" s="4"/>
      <c r="GT97" s="8"/>
      <c r="GU97" s="7"/>
      <c r="GV97" s="7"/>
      <c r="GW97" s="2" t="s">
        <v>239</v>
      </c>
      <c r="GX97" s="2" t="s">
        <v>226</v>
      </c>
      <c r="GY97" s="2" t="s">
        <v>743</v>
      </c>
      <c r="GZ97" s="2" t="s">
        <v>1619</v>
      </c>
      <c r="HA97" s="2" t="s">
        <v>241</v>
      </c>
      <c r="HB97" s="2" t="s">
        <v>229</v>
      </c>
      <c r="HC97" s="4"/>
      <c r="HD97" s="8"/>
      <c r="HE97" s="4">
        <v>4</v>
      </c>
      <c r="HF97" s="8">
        <v>152.36</v>
      </c>
      <c r="HG97" s="7">
        <v>-1</v>
      </c>
      <c r="HH97" s="7">
        <v>-1</v>
      </c>
      <c r="HI97" s="2" t="s">
        <v>239</v>
      </c>
      <c r="HJ97" s="2" t="s">
        <v>226</v>
      </c>
      <c r="HK97" s="2" t="s">
        <v>1148</v>
      </c>
      <c r="HL97" s="2" t="s">
        <v>1620</v>
      </c>
      <c r="HM97" s="2" t="s">
        <v>241</v>
      </c>
      <c r="HN97" s="2" t="s">
        <v>229</v>
      </c>
      <c r="HO97" s="4"/>
      <c r="HP97" s="8"/>
      <c r="HQ97" s="4">
        <v>2</v>
      </c>
      <c r="HR97" s="8">
        <v>81.14</v>
      </c>
      <c r="HS97" s="7">
        <v>-1</v>
      </c>
      <c r="HT97" s="7">
        <v>-1</v>
      </c>
      <c r="HU97" s="2" t="s">
        <v>239</v>
      </c>
      <c r="HV97" s="2" t="s">
        <v>226</v>
      </c>
      <c r="HW97" s="2" t="s">
        <v>712</v>
      </c>
      <c r="HX97" s="2" t="s">
        <v>1255</v>
      </c>
      <c r="HY97" s="2" t="s">
        <v>241</v>
      </c>
      <c r="HZ97" s="2" t="s">
        <v>229</v>
      </c>
      <c r="IA97" s="4"/>
      <c r="IB97" s="8"/>
      <c r="IC97" s="4"/>
      <c r="ID97" s="8"/>
      <c r="IE97" s="7"/>
      <c r="IF97" s="7"/>
      <c r="IG97" s="2" t="s">
        <v>266</v>
      </c>
      <c r="IH97" s="2" t="s">
        <v>226</v>
      </c>
      <c r="II97" s="2" t="s">
        <v>700</v>
      </c>
      <c r="IJ97" s="2" t="s">
        <v>229</v>
      </c>
      <c r="IK97" s="2" t="s">
        <v>241</v>
      </c>
      <c r="IL97" s="2" t="s">
        <v>229</v>
      </c>
      <c r="IM97" s="4"/>
      <c r="IN97" s="8"/>
      <c r="IO97" s="4"/>
      <c r="IP97" s="8"/>
      <c r="IQ97" s="7"/>
      <c r="IR97" s="7"/>
      <c r="IS97" s="2" t="s">
        <v>267</v>
      </c>
      <c r="IT97" s="2" t="s">
        <v>226</v>
      </c>
      <c r="IU97" s="2" t="s">
        <v>229</v>
      </c>
      <c r="IV97" s="2" t="s">
        <v>229</v>
      </c>
      <c r="IW97" s="2" t="s">
        <v>241</v>
      </c>
      <c r="IX97" s="2" t="s">
        <v>229</v>
      </c>
      <c r="IY97" s="4"/>
      <c r="IZ97" s="8"/>
      <c r="JA97" s="4"/>
      <c r="JB97" s="8"/>
      <c r="JC97" s="7"/>
      <c r="JD97" s="7"/>
      <c r="JE97" s="2" t="s">
        <v>239</v>
      </c>
      <c r="JF97" s="2" t="s">
        <v>226</v>
      </c>
      <c r="JG97" s="2" t="s">
        <v>268</v>
      </c>
      <c r="JH97" s="2" t="s">
        <v>502</v>
      </c>
      <c r="JI97" s="2" t="s">
        <v>241</v>
      </c>
      <c r="JJ97" s="2" t="s">
        <v>229</v>
      </c>
      <c r="JK97" s="4"/>
      <c r="JL97" s="8"/>
      <c r="JM97" s="4"/>
      <c r="JN97" s="8"/>
      <c r="JO97" s="7"/>
      <c r="JP97" s="7"/>
      <c r="JQ97" s="2" t="s">
        <v>229</v>
      </c>
      <c r="JR97" s="2" t="s">
        <v>229</v>
      </c>
      <c r="JS97" s="2" t="s">
        <v>229</v>
      </c>
      <c r="JT97" s="2" t="s">
        <v>229</v>
      </c>
      <c r="JU97" s="2" t="s">
        <v>229</v>
      </c>
      <c r="JV97" s="2" t="s">
        <v>229</v>
      </c>
      <c r="JW97" s="4"/>
      <c r="JX97" s="8"/>
      <c r="JY97" s="4"/>
      <c r="JZ97" s="8"/>
      <c r="KA97" s="7"/>
      <c r="KB97" s="7"/>
      <c r="KC97" s="2" t="s">
        <v>272</v>
      </c>
      <c r="KD97" s="2" t="s">
        <v>226</v>
      </c>
      <c r="KE97" s="2" t="s">
        <v>229</v>
      </c>
      <c r="KF97" s="2" t="s">
        <v>229</v>
      </c>
      <c r="KG97" s="2" t="s">
        <v>241</v>
      </c>
      <c r="KH97" s="2" t="s">
        <v>229</v>
      </c>
      <c r="KI97" s="4"/>
      <c r="KJ97" s="8"/>
      <c r="KK97" s="4"/>
      <c r="KL97" s="8"/>
      <c r="KM97" s="7"/>
      <c r="KN97" s="7"/>
      <c r="KO97" s="2" t="s">
        <v>272</v>
      </c>
      <c r="KP97" s="2" t="s">
        <v>226</v>
      </c>
      <c r="KQ97" s="2" t="s">
        <v>229</v>
      </c>
      <c r="KR97" s="2" t="s">
        <v>229</v>
      </c>
      <c r="KS97" s="2" t="s">
        <v>241</v>
      </c>
      <c r="KT97" s="2" t="s">
        <v>229</v>
      </c>
      <c r="KU97" s="4"/>
      <c r="KV97" s="8"/>
      <c r="KW97" s="4"/>
      <c r="KX97" s="8"/>
      <c r="KY97" s="7"/>
      <c r="KZ97" s="7"/>
      <c r="LA97" s="2" t="s">
        <v>239</v>
      </c>
      <c r="LB97" s="2" t="s">
        <v>226</v>
      </c>
      <c r="LC97" s="2" t="s">
        <v>1148</v>
      </c>
      <c r="LD97" s="2" t="s">
        <v>1621</v>
      </c>
      <c r="LE97" s="2" t="s">
        <v>241</v>
      </c>
      <c r="LF97" s="2" t="s">
        <v>229</v>
      </c>
      <c r="LG97" s="4"/>
      <c r="LH97" s="8"/>
      <c r="LI97" s="4"/>
      <c r="LJ97" s="8"/>
      <c r="LK97" s="7"/>
      <c r="LL97" s="7"/>
      <c r="LM97" s="2" t="s">
        <v>239</v>
      </c>
      <c r="LN97" s="2" t="s">
        <v>226</v>
      </c>
      <c r="LO97" s="2" t="s">
        <v>335</v>
      </c>
      <c r="LP97" s="2" t="s">
        <v>229</v>
      </c>
      <c r="LQ97" s="2" t="s">
        <v>241</v>
      </c>
      <c r="LR97" s="2" t="s">
        <v>229</v>
      </c>
      <c r="LS97" s="4"/>
      <c r="LT97" s="8"/>
      <c r="LU97" s="4"/>
      <c r="LV97" s="8"/>
      <c r="LW97" s="7"/>
      <c r="LX97" s="7"/>
      <c r="LY97" s="2" t="s">
        <v>239</v>
      </c>
      <c r="LZ97" s="2" t="s">
        <v>275</v>
      </c>
      <c r="MA97" s="2" t="s">
        <v>1226</v>
      </c>
      <c r="MB97" s="2" t="s">
        <v>1227</v>
      </c>
      <c r="MC97" s="2" t="s">
        <v>241</v>
      </c>
      <c r="MD97" s="2" t="s">
        <v>229</v>
      </c>
      <c r="ME97" s="4"/>
      <c r="MF97" s="8"/>
      <c r="MG97" s="4"/>
      <c r="MH97" s="8"/>
      <c r="MI97" s="7"/>
      <c r="MJ97" s="7"/>
      <c r="MK97" s="2" t="s">
        <v>266</v>
      </c>
      <c r="ML97" s="2" t="s">
        <v>226</v>
      </c>
      <c r="MM97" s="2" t="s">
        <v>229</v>
      </c>
      <c r="MN97" s="2" t="s">
        <v>229</v>
      </c>
      <c r="MO97" s="2" t="s">
        <v>241</v>
      </c>
      <c r="MP97" s="2" t="s">
        <v>229</v>
      </c>
      <c r="MQ97" s="4"/>
      <c r="MR97" s="8"/>
      <c r="MS97" s="4"/>
      <c r="MT97" s="8"/>
      <c r="MU97" s="7"/>
      <c r="MV97" s="7"/>
      <c r="MW97" s="2" t="s">
        <v>239</v>
      </c>
      <c r="MX97" s="2" t="s">
        <v>226</v>
      </c>
      <c r="MY97" s="2" t="s">
        <v>866</v>
      </c>
      <c r="MZ97" s="2" t="s">
        <v>1622</v>
      </c>
      <c r="NA97" s="2" t="s">
        <v>241</v>
      </c>
      <c r="NB97" s="2" t="s">
        <v>229</v>
      </c>
      <c r="NC97" s="4"/>
      <c r="ND97" s="8"/>
      <c r="NE97" s="4"/>
      <c r="NF97" s="8"/>
      <c r="NG97" s="7"/>
      <c r="NH97" s="7"/>
      <c r="NI97" s="2" t="s">
        <v>239</v>
      </c>
      <c r="NJ97" s="2" t="s">
        <v>260</v>
      </c>
      <c r="NK97" s="2" t="s">
        <v>1165</v>
      </c>
      <c r="NL97" s="2" t="s">
        <v>1151</v>
      </c>
      <c r="NM97" s="2" t="s">
        <v>241</v>
      </c>
      <c r="NN97" s="2" t="s">
        <v>229</v>
      </c>
      <c r="NO97" s="4"/>
      <c r="NP97" s="8"/>
      <c r="NQ97" s="4"/>
      <c r="NR97" s="8"/>
      <c r="NS97" s="7"/>
      <c r="NT97" s="7"/>
      <c r="NU97" s="2" t="s">
        <v>272</v>
      </c>
      <c r="NV97" s="2" t="s">
        <v>226</v>
      </c>
      <c r="NW97" s="2" t="s">
        <v>229</v>
      </c>
      <c r="NX97" s="2" t="s">
        <v>229</v>
      </c>
      <c r="NY97" s="2" t="s">
        <v>241</v>
      </c>
      <c r="NZ97" s="2" t="s">
        <v>229</v>
      </c>
      <c r="OA97" s="4"/>
      <c r="OB97" s="8"/>
      <c r="OC97" s="4"/>
      <c r="OD97" s="8"/>
      <c r="OE97" s="7"/>
      <c r="OF97" s="7"/>
      <c r="OG97" s="2" t="s">
        <v>239</v>
      </c>
      <c r="OH97" s="2" t="s">
        <v>226</v>
      </c>
      <c r="OI97" s="2" t="s">
        <v>229</v>
      </c>
      <c r="OJ97" s="2" t="s">
        <v>229</v>
      </c>
      <c r="OK97" s="2" t="s">
        <v>241</v>
      </c>
      <c r="OL97" s="2" t="s">
        <v>229</v>
      </c>
      <c r="OM97" s="4"/>
      <c r="ON97" s="8"/>
      <c r="OO97" s="4"/>
      <c r="OP97" s="8"/>
      <c r="OQ97" s="7"/>
      <c r="OR97" s="7"/>
      <c r="OS97" s="2" t="s">
        <v>229</v>
      </c>
      <c r="OT97" s="2" t="s">
        <v>229</v>
      </c>
      <c r="OU97" s="2" t="s">
        <v>229</v>
      </c>
      <c r="OV97" s="2" t="s">
        <v>229</v>
      </c>
      <c r="OW97" s="2" t="s">
        <v>229</v>
      </c>
      <c r="OX97" s="2" t="s">
        <v>229</v>
      </c>
      <c r="OY97" s="4"/>
      <c r="OZ97" s="8"/>
      <c r="PA97" s="4"/>
      <c r="PB97" s="8"/>
      <c r="PC97" s="7"/>
      <c r="PD97" s="7"/>
      <c r="PE97" s="2" t="s">
        <v>229</v>
      </c>
      <c r="PF97" s="2" t="s">
        <v>229</v>
      </c>
      <c r="PG97" s="2" t="s">
        <v>229</v>
      </c>
      <c r="PH97" s="2" t="s">
        <v>229</v>
      </c>
      <c r="PI97" s="2" t="s">
        <v>229</v>
      </c>
      <c r="PJ97" s="2" t="s">
        <v>229</v>
      </c>
      <c r="PK97" s="4"/>
      <c r="PL97" s="8"/>
      <c r="PM97" s="4"/>
      <c r="PN97" s="8"/>
      <c r="PO97" s="7"/>
      <c r="PP97" s="7"/>
      <c r="PQ97" s="2" t="s">
        <v>239</v>
      </c>
      <c r="PR97" s="2" t="s">
        <v>275</v>
      </c>
      <c r="PS97" s="2" t="s">
        <v>1221</v>
      </c>
      <c r="PT97" s="2" t="s">
        <v>229</v>
      </c>
      <c r="PU97" s="2" t="s">
        <v>241</v>
      </c>
      <c r="PV97" s="2" t="s">
        <v>229</v>
      </c>
      <c r="PW97" s="4"/>
      <c r="PX97" s="8"/>
      <c r="PY97" s="4"/>
      <c r="PZ97" s="8"/>
      <c r="QA97" s="7"/>
      <c r="QB97" s="7"/>
      <c r="QC97" s="2" t="s">
        <v>281</v>
      </c>
      <c r="QD97" s="2" t="s">
        <v>226</v>
      </c>
      <c r="QE97" s="2" t="s">
        <v>229</v>
      </c>
      <c r="QF97" s="2" t="s">
        <v>229</v>
      </c>
      <c r="QG97" s="2" t="s">
        <v>241</v>
      </c>
      <c r="QH97" s="2" t="s">
        <v>229</v>
      </c>
      <c r="QI97" s="4"/>
      <c r="QJ97" s="8"/>
      <c r="QK97" s="4"/>
      <c r="QL97" s="8"/>
      <c r="QM97" s="7"/>
      <c r="QN97" s="7"/>
      <c r="QO97" s="2" t="s">
        <v>272</v>
      </c>
      <c r="QP97" s="2" t="s">
        <v>226</v>
      </c>
      <c r="QQ97" s="2" t="s">
        <v>229</v>
      </c>
      <c r="QR97" s="2" t="s">
        <v>229</v>
      </c>
      <c r="QS97" s="2" t="s">
        <v>241</v>
      </c>
      <c r="QT97" s="2" t="s">
        <v>229</v>
      </c>
      <c r="QU97" s="4"/>
      <c r="QV97" s="8"/>
      <c r="QW97" s="4"/>
      <c r="QX97" s="8"/>
      <c r="QY97" s="7"/>
      <c r="QZ97" s="7"/>
      <c r="RA97" s="2" t="s">
        <v>239</v>
      </c>
      <c r="RB97" s="2" t="s">
        <v>275</v>
      </c>
      <c r="RC97" s="2" t="s">
        <v>338</v>
      </c>
      <c r="RD97" s="2" t="s">
        <v>229</v>
      </c>
      <c r="RE97" s="2" t="s">
        <v>241</v>
      </c>
      <c r="RF97" s="2" t="s">
        <v>229</v>
      </c>
      <c r="RG97" s="4"/>
      <c r="RH97" s="8"/>
      <c r="RI97" s="4"/>
      <c r="RJ97" s="8"/>
      <c r="RK97" s="7"/>
      <c r="RL97" s="7"/>
      <c r="RM97" s="2" t="s">
        <v>229</v>
      </c>
      <c r="RN97" s="2" t="s">
        <v>229</v>
      </c>
      <c r="RO97" s="2" t="s">
        <v>229</v>
      </c>
      <c r="RP97" s="2" t="s">
        <v>229</v>
      </c>
      <c r="RQ97" s="2" t="s">
        <v>229</v>
      </c>
      <c r="RR97" s="2" t="s">
        <v>229</v>
      </c>
      <c r="RS97" s="4"/>
      <c r="RT97" s="8"/>
      <c r="RU97" s="4"/>
      <c r="RV97" s="8"/>
      <c r="RW97" s="7"/>
      <c r="RX97" s="7"/>
      <c r="RY97" s="2" t="s">
        <v>239</v>
      </c>
      <c r="RZ97" s="2" t="s">
        <v>275</v>
      </c>
      <c r="SA97" s="2" t="s">
        <v>282</v>
      </c>
      <c r="SB97" s="2" t="s">
        <v>1623</v>
      </c>
      <c r="SC97" s="2" t="s">
        <v>241</v>
      </c>
      <c r="SD97" s="2" t="s">
        <v>229</v>
      </c>
      <c r="SE97" s="4">
        <v>310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>
        <v>200</v>
      </c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>
        <v>230</v>
      </c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</row>
    <row r="98">
      <c r="A98" s="2" t="s">
        <v>1624</v>
      </c>
      <c r="B98" s="2" t="s">
        <v>216</v>
      </c>
      <c r="C98" s="2" t="s">
        <v>217</v>
      </c>
      <c r="D98" s="2" t="s">
        <v>218</v>
      </c>
      <c r="E98" s="2" t="s">
        <v>219</v>
      </c>
      <c r="F98" s="2" t="s">
        <v>1550</v>
      </c>
      <c r="G98" s="2" t="s">
        <v>1551</v>
      </c>
      <c r="H98" s="2" t="s">
        <v>1552</v>
      </c>
      <c r="I98" s="2" t="s">
        <v>1434</v>
      </c>
      <c r="J98" s="2" t="s">
        <v>312</v>
      </c>
      <c r="K98" s="2" t="s">
        <v>1603</v>
      </c>
      <c r="L98" s="3">
        <v>42.3</v>
      </c>
      <c r="M98" s="3">
        <v>44.42</v>
      </c>
      <c r="N98" s="3">
        <v>99.99</v>
      </c>
      <c r="O98" s="2" t="s">
        <v>226</v>
      </c>
      <c r="P98" s="2" t="s">
        <v>618</v>
      </c>
      <c r="Q98" s="2" t="s">
        <v>228</v>
      </c>
      <c r="R98" s="2" t="s">
        <v>229</v>
      </c>
      <c r="S98" s="2" t="s">
        <v>1604</v>
      </c>
      <c r="T98" s="2" t="s">
        <v>684</v>
      </c>
      <c r="U98" s="2" t="s">
        <v>733</v>
      </c>
      <c r="V98" s="2" t="s">
        <v>1554</v>
      </c>
      <c r="W98" s="2" t="s">
        <v>1143</v>
      </c>
      <c r="X98" s="2" t="s">
        <v>1009</v>
      </c>
      <c r="Y98" s="2" t="s">
        <v>1144</v>
      </c>
      <c r="Z98" s="4">
        <v>505</v>
      </c>
      <c r="AA98" s="4">
        <f>=ROUNDDOWN(50.5,0)</f>
      </c>
      <c r="AB98" s="5">
        <v>10</v>
      </c>
      <c r="AC98" s="2" t="s">
        <v>1605</v>
      </c>
      <c r="AD98" s="4">
        <v>110</v>
      </c>
      <c r="AE98" s="4">
        <v>110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2</v>
      </c>
      <c r="AQ98" s="8">
        <v>90.14</v>
      </c>
      <c r="AR98" s="4">
        <v>23</v>
      </c>
      <c r="AS98" s="8">
        <v>1088.17</v>
      </c>
      <c r="AT98" s="7">
        <v>-0.913</v>
      </c>
      <c r="AU98" s="7">
        <v>-0.9172</v>
      </c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>
        <v>0.37</v>
      </c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 t="s">
        <v>229</v>
      </c>
      <c r="BJ98" s="4">
        <v>2</v>
      </c>
      <c r="BK98" s="8">
        <v>90.14</v>
      </c>
      <c r="BL98" s="2" t="s">
        <v>1625</v>
      </c>
      <c r="BM98" s="7">
        <v>1</v>
      </c>
      <c r="BN98" s="7">
        <v>1</v>
      </c>
      <c r="BO98" s="4"/>
      <c r="BP98" s="8"/>
      <c r="BQ98" s="4">
        <v>9</v>
      </c>
      <c r="BR98" s="8">
        <v>451.98</v>
      </c>
      <c r="BS98" s="7">
        <v>-1</v>
      </c>
      <c r="BT98" s="7">
        <v>-1</v>
      </c>
      <c r="BU98" s="2" t="s">
        <v>239</v>
      </c>
      <c r="BV98" s="2" t="s">
        <v>226</v>
      </c>
      <c r="BW98" s="2" t="s">
        <v>229</v>
      </c>
      <c r="BX98" s="2" t="s">
        <v>1183</v>
      </c>
      <c r="BY98" s="2" t="s">
        <v>241</v>
      </c>
      <c r="BZ98" s="2" t="s">
        <v>229</v>
      </c>
      <c r="CA98" s="4"/>
      <c r="CB98" s="8"/>
      <c r="CC98" s="4"/>
      <c r="CD98" s="8"/>
      <c r="CE98" s="7"/>
      <c r="CF98" s="7"/>
      <c r="CG98" s="2" t="s">
        <v>239</v>
      </c>
      <c r="CH98" s="2" t="s">
        <v>226</v>
      </c>
      <c r="CI98" s="2" t="s">
        <v>1148</v>
      </c>
      <c r="CJ98" s="2" t="s">
        <v>1151</v>
      </c>
      <c r="CK98" s="2" t="s">
        <v>241</v>
      </c>
      <c r="CL98" s="2" t="s">
        <v>229</v>
      </c>
      <c r="CM98" s="4">
        <v>1</v>
      </c>
      <c r="CN98" s="8">
        <v>44.14</v>
      </c>
      <c r="CO98" s="4">
        <v>2</v>
      </c>
      <c r="CP98" s="8">
        <v>88.28</v>
      </c>
      <c r="CQ98" s="7">
        <v>-0.5</v>
      </c>
      <c r="CR98" s="7">
        <v>-0.5</v>
      </c>
      <c r="CS98" s="2" t="s">
        <v>239</v>
      </c>
      <c r="CT98" s="2" t="s">
        <v>226</v>
      </c>
      <c r="CU98" s="2" t="s">
        <v>1148</v>
      </c>
      <c r="CV98" s="2" t="s">
        <v>1155</v>
      </c>
      <c r="CW98" s="2" t="s">
        <v>241</v>
      </c>
      <c r="CX98" s="2" t="s">
        <v>229</v>
      </c>
      <c r="CY98" s="4"/>
      <c r="CZ98" s="8"/>
      <c r="DA98" s="4"/>
      <c r="DB98" s="8"/>
      <c r="DC98" s="7"/>
      <c r="DD98" s="7"/>
      <c r="DE98" s="2" t="s">
        <v>239</v>
      </c>
      <c r="DF98" s="2" t="s">
        <v>226</v>
      </c>
      <c r="DG98" s="2" t="s">
        <v>1148</v>
      </c>
      <c r="DH98" s="2" t="s">
        <v>1151</v>
      </c>
      <c r="DI98" s="2" t="s">
        <v>241</v>
      </c>
      <c r="DJ98" s="2" t="s">
        <v>229</v>
      </c>
      <c r="DK98" s="4"/>
      <c r="DL98" s="8"/>
      <c r="DM98" s="4">
        <v>3</v>
      </c>
      <c r="DN98" s="8">
        <v>133.23</v>
      </c>
      <c r="DO98" s="7">
        <v>-1</v>
      </c>
      <c r="DP98" s="7">
        <v>-1</v>
      </c>
      <c r="DQ98" s="2" t="s">
        <v>239</v>
      </c>
      <c r="DR98" s="2" t="s">
        <v>226</v>
      </c>
      <c r="DS98" s="2" t="s">
        <v>1148</v>
      </c>
      <c r="DT98" s="2" t="s">
        <v>1626</v>
      </c>
      <c r="DU98" s="2" t="s">
        <v>241</v>
      </c>
      <c r="DV98" s="2" t="s">
        <v>229</v>
      </c>
      <c r="DW98" s="4">
        <v>1</v>
      </c>
      <c r="DX98" s="8">
        <v>46</v>
      </c>
      <c r="DY98" s="4">
        <v>1</v>
      </c>
      <c r="DZ98" s="8">
        <v>46</v>
      </c>
      <c r="EA98" s="7"/>
      <c r="EB98" s="7"/>
      <c r="EC98" s="2" t="s">
        <v>239</v>
      </c>
      <c r="ED98" s="2" t="s">
        <v>226</v>
      </c>
      <c r="EE98" s="2" t="s">
        <v>1153</v>
      </c>
      <c r="EF98" s="2" t="s">
        <v>1627</v>
      </c>
      <c r="EG98" s="2" t="s">
        <v>241</v>
      </c>
      <c r="EH98" s="2" t="s">
        <v>229</v>
      </c>
      <c r="EI98" s="4"/>
      <c r="EJ98" s="8"/>
      <c r="EK98" s="4"/>
      <c r="EL98" s="8"/>
      <c r="EM98" s="7"/>
      <c r="EN98" s="7"/>
      <c r="EO98" s="2" t="s">
        <v>239</v>
      </c>
      <c r="EP98" s="2" t="s">
        <v>226</v>
      </c>
      <c r="EQ98" s="2" t="s">
        <v>1148</v>
      </c>
      <c r="ER98" s="2" t="s">
        <v>1156</v>
      </c>
      <c r="ES98" s="2" t="s">
        <v>241</v>
      </c>
      <c r="ET98" s="2" t="s">
        <v>229</v>
      </c>
      <c r="EU98" s="4"/>
      <c r="EV98" s="8"/>
      <c r="EW98" s="4"/>
      <c r="EX98" s="8"/>
      <c r="EY98" s="7"/>
      <c r="EZ98" s="7"/>
      <c r="FA98" s="2" t="s">
        <v>239</v>
      </c>
      <c r="FB98" s="2" t="s">
        <v>226</v>
      </c>
      <c r="FC98" s="2" t="s">
        <v>1628</v>
      </c>
      <c r="FD98" s="2" t="s">
        <v>1629</v>
      </c>
      <c r="FE98" s="2" t="s">
        <v>241</v>
      </c>
      <c r="FF98" s="2" t="s">
        <v>229</v>
      </c>
      <c r="FG98" s="4"/>
      <c r="FH98" s="8"/>
      <c r="FI98" s="4"/>
      <c r="FJ98" s="8"/>
      <c r="FK98" s="7"/>
      <c r="FL98" s="7"/>
      <c r="FM98" s="2" t="s">
        <v>239</v>
      </c>
      <c r="FN98" s="2" t="s">
        <v>226</v>
      </c>
      <c r="FO98" s="2" t="s">
        <v>1148</v>
      </c>
      <c r="FP98" s="2" t="s">
        <v>1151</v>
      </c>
      <c r="FQ98" s="2" t="s">
        <v>241</v>
      </c>
      <c r="FR98" s="2" t="s">
        <v>229</v>
      </c>
      <c r="FS98" s="4"/>
      <c r="FT98" s="8"/>
      <c r="FU98" s="4"/>
      <c r="FV98" s="8"/>
      <c r="FW98" s="7"/>
      <c r="FX98" s="7"/>
      <c r="FY98" s="2" t="s">
        <v>239</v>
      </c>
      <c r="FZ98" s="2" t="s">
        <v>226</v>
      </c>
      <c r="GA98" s="2" t="s">
        <v>327</v>
      </c>
      <c r="GB98" s="2" t="s">
        <v>1179</v>
      </c>
      <c r="GC98" s="2" t="s">
        <v>241</v>
      </c>
      <c r="GD98" s="2" t="s">
        <v>229</v>
      </c>
      <c r="GE98" s="4"/>
      <c r="GF98" s="8"/>
      <c r="GG98" s="4">
        <v>3</v>
      </c>
      <c r="GH98" s="8">
        <v>139.92</v>
      </c>
      <c r="GI98" s="7">
        <v>-1</v>
      </c>
      <c r="GJ98" s="7">
        <v>-1</v>
      </c>
      <c r="GK98" s="2" t="s">
        <v>239</v>
      </c>
      <c r="GL98" s="2" t="s">
        <v>226</v>
      </c>
      <c r="GM98" s="2" t="s">
        <v>1148</v>
      </c>
      <c r="GN98" s="2" t="s">
        <v>1157</v>
      </c>
      <c r="GO98" s="2" t="s">
        <v>241</v>
      </c>
      <c r="GP98" s="2" t="s">
        <v>229</v>
      </c>
      <c r="GQ98" s="4"/>
      <c r="GR98" s="8"/>
      <c r="GS98" s="4"/>
      <c r="GT98" s="8"/>
      <c r="GU98" s="7"/>
      <c r="GV98" s="7"/>
      <c r="GW98" s="2" t="s">
        <v>239</v>
      </c>
      <c r="GX98" s="2" t="s">
        <v>226</v>
      </c>
      <c r="GY98" s="2" t="s">
        <v>743</v>
      </c>
      <c r="GZ98" s="2" t="s">
        <v>928</v>
      </c>
      <c r="HA98" s="2" t="s">
        <v>241</v>
      </c>
      <c r="HB98" s="2" t="s">
        <v>229</v>
      </c>
      <c r="HC98" s="4"/>
      <c r="HD98" s="8"/>
      <c r="HE98" s="4"/>
      <c r="HF98" s="8"/>
      <c r="HG98" s="7"/>
      <c r="HH98" s="7"/>
      <c r="HI98" s="2" t="s">
        <v>239</v>
      </c>
      <c r="HJ98" s="2" t="s">
        <v>260</v>
      </c>
      <c r="HK98" s="2" t="s">
        <v>1148</v>
      </c>
      <c r="HL98" s="2" t="s">
        <v>1201</v>
      </c>
      <c r="HM98" s="2" t="s">
        <v>241</v>
      </c>
      <c r="HN98" s="2" t="s">
        <v>229</v>
      </c>
      <c r="HO98" s="4"/>
      <c r="HP98" s="8"/>
      <c r="HQ98" s="4">
        <v>3</v>
      </c>
      <c r="HR98" s="8">
        <v>139.92</v>
      </c>
      <c r="HS98" s="7">
        <v>-1</v>
      </c>
      <c r="HT98" s="7">
        <v>-1</v>
      </c>
      <c r="HU98" s="2" t="s">
        <v>239</v>
      </c>
      <c r="HV98" s="2" t="s">
        <v>226</v>
      </c>
      <c r="HW98" s="2" t="s">
        <v>712</v>
      </c>
      <c r="HX98" s="2" t="s">
        <v>1416</v>
      </c>
      <c r="HY98" s="2" t="s">
        <v>241</v>
      </c>
      <c r="HZ98" s="2" t="s">
        <v>229</v>
      </c>
      <c r="IA98" s="4"/>
      <c r="IB98" s="8"/>
      <c r="IC98" s="4"/>
      <c r="ID98" s="8"/>
      <c r="IE98" s="7"/>
      <c r="IF98" s="7"/>
      <c r="IG98" s="2" t="s">
        <v>266</v>
      </c>
      <c r="IH98" s="2" t="s">
        <v>226</v>
      </c>
      <c r="II98" s="2" t="s">
        <v>700</v>
      </c>
      <c r="IJ98" s="2" t="s">
        <v>229</v>
      </c>
      <c r="IK98" s="2" t="s">
        <v>241</v>
      </c>
      <c r="IL98" s="2" t="s">
        <v>229</v>
      </c>
      <c r="IM98" s="4"/>
      <c r="IN98" s="8"/>
      <c r="IO98" s="4"/>
      <c r="IP98" s="8"/>
      <c r="IQ98" s="7"/>
      <c r="IR98" s="7"/>
      <c r="IS98" s="2" t="s">
        <v>267</v>
      </c>
      <c r="IT98" s="2" t="s">
        <v>226</v>
      </c>
      <c r="IU98" s="2" t="s">
        <v>229</v>
      </c>
      <c r="IV98" s="2" t="s">
        <v>229</v>
      </c>
      <c r="IW98" s="2" t="s">
        <v>241</v>
      </c>
      <c r="IX98" s="2" t="s">
        <v>229</v>
      </c>
      <c r="IY98" s="4"/>
      <c r="IZ98" s="8"/>
      <c r="JA98" s="4"/>
      <c r="JB98" s="8"/>
      <c r="JC98" s="7"/>
      <c r="JD98" s="7"/>
      <c r="JE98" s="2" t="s">
        <v>239</v>
      </c>
      <c r="JF98" s="2" t="s">
        <v>226</v>
      </c>
      <c r="JG98" s="2" t="s">
        <v>268</v>
      </c>
      <c r="JH98" s="2" t="s">
        <v>229</v>
      </c>
      <c r="JI98" s="2" t="s">
        <v>241</v>
      </c>
      <c r="JJ98" s="2" t="s">
        <v>229</v>
      </c>
      <c r="JK98" s="4"/>
      <c r="JL98" s="8"/>
      <c r="JM98" s="4"/>
      <c r="JN98" s="8"/>
      <c r="JO98" s="7"/>
      <c r="JP98" s="7"/>
      <c r="JQ98" s="2" t="s">
        <v>229</v>
      </c>
      <c r="JR98" s="2" t="s">
        <v>229</v>
      </c>
      <c r="JS98" s="2" t="s">
        <v>229</v>
      </c>
      <c r="JT98" s="2" t="s">
        <v>229</v>
      </c>
      <c r="JU98" s="2" t="s">
        <v>229</v>
      </c>
      <c r="JV98" s="2" t="s">
        <v>229</v>
      </c>
      <c r="JW98" s="4"/>
      <c r="JX98" s="8"/>
      <c r="JY98" s="4"/>
      <c r="JZ98" s="8"/>
      <c r="KA98" s="7"/>
      <c r="KB98" s="7"/>
      <c r="KC98" s="2" t="s">
        <v>272</v>
      </c>
      <c r="KD98" s="2" t="s">
        <v>226</v>
      </c>
      <c r="KE98" s="2" t="s">
        <v>229</v>
      </c>
      <c r="KF98" s="2" t="s">
        <v>229</v>
      </c>
      <c r="KG98" s="2" t="s">
        <v>241</v>
      </c>
      <c r="KH98" s="2" t="s">
        <v>229</v>
      </c>
      <c r="KI98" s="4"/>
      <c r="KJ98" s="8"/>
      <c r="KK98" s="4"/>
      <c r="KL98" s="8"/>
      <c r="KM98" s="7"/>
      <c r="KN98" s="7"/>
      <c r="KO98" s="2" t="s">
        <v>272</v>
      </c>
      <c r="KP98" s="2" t="s">
        <v>226</v>
      </c>
      <c r="KQ98" s="2" t="s">
        <v>229</v>
      </c>
      <c r="KR98" s="2" t="s">
        <v>229</v>
      </c>
      <c r="KS98" s="2" t="s">
        <v>241</v>
      </c>
      <c r="KT98" s="2" t="s">
        <v>229</v>
      </c>
      <c r="KU98" s="4"/>
      <c r="KV98" s="8"/>
      <c r="KW98" s="4"/>
      <c r="KX98" s="8"/>
      <c r="KY98" s="7"/>
      <c r="KZ98" s="7"/>
      <c r="LA98" s="2" t="s">
        <v>239</v>
      </c>
      <c r="LB98" s="2" t="s">
        <v>226</v>
      </c>
      <c r="LC98" s="2" t="s">
        <v>1148</v>
      </c>
      <c r="LD98" s="2" t="s">
        <v>1630</v>
      </c>
      <c r="LE98" s="2" t="s">
        <v>241</v>
      </c>
      <c r="LF98" s="2" t="s">
        <v>229</v>
      </c>
      <c r="LG98" s="4"/>
      <c r="LH98" s="8"/>
      <c r="LI98" s="4"/>
      <c r="LJ98" s="8"/>
      <c r="LK98" s="7"/>
      <c r="LL98" s="7"/>
      <c r="LM98" s="2" t="s">
        <v>239</v>
      </c>
      <c r="LN98" s="2" t="s">
        <v>226</v>
      </c>
      <c r="LO98" s="2" t="s">
        <v>335</v>
      </c>
      <c r="LP98" s="2" t="s">
        <v>229</v>
      </c>
      <c r="LQ98" s="2" t="s">
        <v>241</v>
      </c>
      <c r="LR98" s="2" t="s">
        <v>229</v>
      </c>
      <c r="LS98" s="4"/>
      <c r="LT98" s="8"/>
      <c r="LU98" s="4">
        <v>2</v>
      </c>
      <c r="LV98" s="8">
        <v>88.84</v>
      </c>
      <c r="LW98" s="7">
        <v>-1</v>
      </c>
      <c r="LX98" s="7">
        <v>-1</v>
      </c>
      <c r="LY98" s="2" t="s">
        <v>239</v>
      </c>
      <c r="LZ98" s="2" t="s">
        <v>275</v>
      </c>
      <c r="MA98" s="2" t="s">
        <v>721</v>
      </c>
      <c r="MB98" s="2" t="s">
        <v>1631</v>
      </c>
      <c r="MC98" s="2" t="s">
        <v>241</v>
      </c>
      <c r="MD98" s="2" t="s">
        <v>229</v>
      </c>
      <c r="ME98" s="4"/>
      <c r="MF98" s="8"/>
      <c r="MG98" s="4"/>
      <c r="MH98" s="8"/>
      <c r="MI98" s="7"/>
      <c r="MJ98" s="7"/>
      <c r="MK98" s="2" t="s">
        <v>266</v>
      </c>
      <c r="ML98" s="2" t="s">
        <v>226</v>
      </c>
      <c r="MM98" s="2" t="s">
        <v>229</v>
      </c>
      <c r="MN98" s="2" t="s">
        <v>229</v>
      </c>
      <c r="MO98" s="2" t="s">
        <v>241</v>
      </c>
      <c r="MP98" s="2" t="s">
        <v>229</v>
      </c>
      <c r="MQ98" s="4"/>
      <c r="MR98" s="8"/>
      <c r="MS98" s="4"/>
      <c r="MT98" s="8"/>
      <c r="MU98" s="7"/>
      <c r="MV98" s="7"/>
      <c r="MW98" s="2" t="s">
        <v>239</v>
      </c>
      <c r="MX98" s="2" t="s">
        <v>226</v>
      </c>
      <c r="MY98" s="2" t="s">
        <v>866</v>
      </c>
      <c r="MZ98" s="2" t="s">
        <v>752</v>
      </c>
      <c r="NA98" s="2" t="s">
        <v>241</v>
      </c>
      <c r="NB98" s="2" t="s">
        <v>229</v>
      </c>
      <c r="NC98" s="4"/>
      <c r="ND98" s="8"/>
      <c r="NE98" s="4"/>
      <c r="NF98" s="8"/>
      <c r="NG98" s="7"/>
      <c r="NH98" s="7"/>
      <c r="NI98" s="2" t="s">
        <v>239</v>
      </c>
      <c r="NJ98" s="2" t="s">
        <v>260</v>
      </c>
      <c r="NK98" s="2" t="s">
        <v>1165</v>
      </c>
      <c r="NL98" s="2" t="s">
        <v>1151</v>
      </c>
      <c r="NM98" s="2" t="s">
        <v>241</v>
      </c>
      <c r="NN98" s="2" t="s">
        <v>229</v>
      </c>
      <c r="NO98" s="4"/>
      <c r="NP98" s="8"/>
      <c r="NQ98" s="4"/>
      <c r="NR98" s="8"/>
      <c r="NS98" s="7"/>
      <c r="NT98" s="7"/>
      <c r="NU98" s="2" t="s">
        <v>272</v>
      </c>
      <c r="NV98" s="2" t="s">
        <v>226</v>
      </c>
      <c r="NW98" s="2" t="s">
        <v>229</v>
      </c>
      <c r="NX98" s="2" t="s">
        <v>229</v>
      </c>
      <c r="NY98" s="2" t="s">
        <v>241</v>
      </c>
      <c r="NZ98" s="2" t="s">
        <v>229</v>
      </c>
      <c r="OA98" s="4"/>
      <c r="OB98" s="8"/>
      <c r="OC98" s="4"/>
      <c r="OD98" s="8"/>
      <c r="OE98" s="7"/>
      <c r="OF98" s="7"/>
      <c r="OG98" s="2" t="s">
        <v>239</v>
      </c>
      <c r="OH98" s="2" t="s">
        <v>226</v>
      </c>
      <c r="OI98" s="2" t="s">
        <v>229</v>
      </c>
      <c r="OJ98" s="2" t="s">
        <v>229</v>
      </c>
      <c r="OK98" s="2" t="s">
        <v>241</v>
      </c>
      <c r="OL98" s="2" t="s">
        <v>229</v>
      </c>
      <c r="OM98" s="4"/>
      <c r="ON98" s="8"/>
      <c r="OO98" s="4"/>
      <c r="OP98" s="8"/>
      <c r="OQ98" s="7"/>
      <c r="OR98" s="7"/>
      <c r="OS98" s="2" t="s">
        <v>229</v>
      </c>
      <c r="OT98" s="2" t="s">
        <v>229</v>
      </c>
      <c r="OU98" s="2" t="s">
        <v>229</v>
      </c>
      <c r="OV98" s="2" t="s">
        <v>229</v>
      </c>
      <c r="OW98" s="2" t="s">
        <v>229</v>
      </c>
      <c r="OX98" s="2" t="s">
        <v>229</v>
      </c>
      <c r="OY98" s="4"/>
      <c r="OZ98" s="8"/>
      <c r="PA98" s="4"/>
      <c r="PB98" s="8"/>
      <c r="PC98" s="7"/>
      <c r="PD98" s="7"/>
      <c r="PE98" s="2" t="s">
        <v>229</v>
      </c>
      <c r="PF98" s="2" t="s">
        <v>229</v>
      </c>
      <c r="PG98" s="2" t="s">
        <v>229</v>
      </c>
      <c r="PH98" s="2" t="s">
        <v>229</v>
      </c>
      <c r="PI98" s="2" t="s">
        <v>229</v>
      </c>
      <c r="PJ98" s="2" t="s">
        <v>229</v>
      </c>
      <c r="PK98" s="4"/>
      <c r="PL98" s="8"/>
      <c r="PM98" s="4"/>
      <c r="PN98" s="8"/>
      <c r="PO98" s="7"/>
      <c r="PP98" s="7"/>
      <c r="PQ98" s="2" t="s">
        <v>239</v>
      </c>
      <c r="PR98" s="2" t="s">
        <v>275</v>
      </c>
      <c r="PS98" s="2" t="s">
        <v>1166</v>
      </c>
      <c r="PT98" s="2" t="s">
        <v>1358</v>
      </c>
      <c r="PU98" s="2" t="s">
        <v>241</v>
      </c>
      <c r="PV98" s="2" t="s">
        <v>229</v>
      </c>
      <c r="PW98" s="4"/>
      <c r="PX98" s="8"/>
      <c r="PY98" s="4"/>
      <c r="PZ98" s="8"/>
      <c r="QA98" s="7"/>
      <c r="QB98" s="7"/>
      <c r="QC98" s="2" t="s">
        <v>281</v>
      </c>
      <c r="QD98" s="2" t="s">
        <v>226</v>
      </c>
      <c r="QE98" s="2" t="s">
        <v>229</v>
      </c>
      <c r="QF98" s="2" t="s">
        <v>229</v>
      </c>
      <c r="QG98" s="2" t="s">
        <v>241</v>
      </c>
      <c r="QH98" s="2" t="s">
        <v>229</v>
      </c>
      <c r="QI98" s="4"/>
      <c r="QJ98" s="8"/>
      <c r="QK98" s="4"/>
      <c r="QL98" s="8"/>
      <c r="QM98" s="7"/>
      <c r="QN98" s="7"/>
      <c r="QO98" s="2" t="s">
        <v>272</v>
      </c>
      <c r="QP98" s="2" t="s">
        <v>226</v>
      </c>
      <c r="QQ98" s="2" t="s">
        <v>229</v>
      </c>
      <c r="QR98" s="2" t="s">
        <v>229</v>
      </c>
      <c r="QS98" s="2" t="s">
        <v>241</v>
      </c>
      <c r="QT98" s="2" t="s">
        <v>229</v>
      </c>
      <c r="QU98" s="4"/>
      <c r="QV98" s="8"/>
      <c r="QW98" s="4"/>
      <c r="QX98" s="8"/>
      <c r="QY98" s="7"/>
      <c r="QZ98" s="7"/>
      <c r="RA98" s="2" t="s">
        <v>239</v>
      </c>
      <c r="RB98" s="2" t="s">
        <v>275</v>
      </c>
      <c r="RC98" s="2" t="s">
        <v>338</v>
      </c>
      <c r="RD98" s="2" t="s">
        <v>658</v>
      </c>
      <c r="RE98" s="2" t="s">
        <v>241</v>
      </c>
      <c r="RF98" s="2" t="s">
        <v>229</v>
      </c>
      <c r="RG98" s="4"/>
      <c r="RH98" s="8"/>
      <c r="RI98" s="4"/>
      <c r="RJ98" s="8"/>
      <c r="RK98" s="7"/>
      <c r="RL98" s="7"/>
      <c r="RM98" s="2" t="s">
        <v>229</v>
      </c>
      <c r="RN98" s="2" t="s">
        <v>229</v>
      </c>
      <c r="RO98" s="2" t="s">
        <v>229</v>
      </c>
      <c r="RP98" s="2" t="s">
        <v>229</v>
      </c>
      <c r="RQ98" s="2" t="s">
        <v>229</v>
      </c>
      <c r="RR98" s="2" t="s">
        <v>229</v>
      </c>
      <c r="RS98" s="4"/>
      <c r="RT98" s="8"/>
      <c r="RU98" s="4"/>
      <c r="RV98" s="8"/>
      <c r="RW98" s="7"/>
      <c r="RX98" s="7"/>
      <c r="RY98" s="2" t="s">
        <v>239</v>
      </c>
      <c r="RZ98" s="2" t="s">
        <v>275</v>
      </c>
      <c r="SA98" s="2" t="s">
        <v>282</v>
      </c>
      <c r="SB98" s="2" t="s">
        <v>295</v>
      </c>
      <c r="SC98" s="2" t="s">
        <v>241</v>
      </c>
      <c r="SD98" s="2" t="s">
        <v>229</v>
      </c>
      <c r="SE98" s="4">
        <v>505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>
        <v>110</v>
      </c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</row>
    <row r="99">
      <c r="A99" s="2" t="s">
        <v>1632</v>
      </c>
      <c r="B99" s="2" t="s">
        <v>216</v>
      </c>
      <c r="C99" s="2" t="s">
        <v>217</v>
      </c>
      <c r="D99" s="2" t="s">
        <v>218</v>
      </c>
      <c r="E99" s="2" t="s">
        <v>219</v>
      </c>
      <c r="F99" s="2" t="s">
        <v>1550</v>
      </c>
      <c r="G99" s="2" t="s">
        <v>1551</v>
      </c>
      <c r="H99" s="2" t="s">
        <v>1552</v>
      </c>
      <c r="I99" s="2" t="s">
        <v>1434</v>
      </c>
      <c r="J99" s="2" t="s">
        <v>224</v>
      </c>
      <c r="K99" s="2" t="s">
        <v>341</v>
      </c>
      <c r="L99" s="3">
        <v>32.2</v>
      </c>
      <c r="M99" s="3">
        <v>33.81</v>
      </c>
      <c r="N99" s="3">
        <v>79.99</v>
      </c>
      <c r="O99" s="2" t="s">
        <v>963</v>
      </c>
      <c r="P99" s="2" t="s">
        <v>964</v>
      </c>
      <c r="Q99" s="2" t="s">
        <v>228</v>
      </c>
      <c r="R99" s="2" t="s">
        <v>229</v>
      </c>
      <c r="S99" s="2" t="s">
        <v>1633</v>
      </c>
      <c r="T99" s="2" t="s">
        <v>684</v>
      </c>
      <c r="U99" s="2" t="s">
        <v>286</v>
      </c>
      <c r="V99" s="2" t="s">
        <v>1554</v>
      </c>
      <c r="W99" s="2" t="s">
        <v>1143</v>
      </c>
      <c r="X99" s="2" t="s">
        <v>1009</v>
      </c>
      <c r="Y99" s="2" t="s">
        <v>1144</v>
      </c>
      <c r="Z99" s="4"/>
      <c r="AA99" s="4">
        <f>=ROUNDDOWN({0},0)</f>
      </c>
      <c r="AB99" s="5"/>
      <c r="AC99" s="2" t="s">
        <v>229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>
        <v>2</v>
      </c>
      <c r="AS99" s="8">
        <v>76.16</v>
      </c>
      <c r="AT99" s="7">
        <v>-1</v>
      </c>
      <c r="AU99" s="7">
        <v>-1</v>
      </c>
      <c r="AV99" s="4" t="s">
        <v>229</v>
      </c>
      <c r="AW99" s="8" t="s">
        <v>229</v>
      </c>
      <c r="AX99" s="4">
        <v>13</v>
      </c>
      <c r="AY99" s="8">
        <v>518.05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 t="s">
        <v>229</v>
      </c>
      <c r="BJ99" s="4"/>
      <c r="BK99" s="8"/>
      <c r="BL99" s="2" t="s">
        <v>17</v>
      </c>
      <c r="BM99" s="7"/>
      <c r="BN99" s="7"/>
      <c r="BO99" s="4"/>
      <c r="BP99" s="8"/>
      <c r="BQ99" s="4"/>
      <c r="BR99" s="8"/>
      <c r="BS99" s="7"/>
      <c r="BT99" s="7"/>
      <c r="BU99" s="2" t="s">
        <v>239</v>
      </c>
      <c r="BV99" s="2" t="s">
        <v>275</v>
      </c>
      <c r="BW99" s="2" t="s">
        <v>229</v>
      </c>
      <c r="BX99" s="2" t="s">
        <v>1147</v>
      </c>
      <c r="BY99" s="2" t="s">
        <v>241</v>
      </c>
      <c r="BZ99" s="2" t="s">
        <v>229</v>
      </c>
      <c r="CA99" s="4"/>
      <c r="CB99" s="8"/>
      <c r="CC99" s="4">
        <v>2</v>
      </c>
      <c r="CD99" s="8">
        <v>76.16</v>
      </c>
      <c r="CE99" s="7">
        <v>-1</v>
      </c>
      <c r="CF99" s="7">
        <v>-1</v>
      </c>
      <c r="CG99" s="2" t="s">
        <v>239</v>
      </c>
      <c r="CH99" s="2" t="s">
        <v>275</v>
      </c>
      <c r="CI99" s="2" t="s">
        <v>1148</v>
      </c>
      <c r="CJ99" s="2" t="s">
        <v>1220</v>
      </c>
      <c r="CK99" s="2" t="s">
        <v>241</v>
      </c>
      <c r="CL99" s="2" t="s">
        <v>229</v>
      </c>
      <c r="CM99" s="4"/>
      <c r="CN99" s="8"/>
      <c r="CO99" s="4"/>
      <c r="CP99" s="8"/>
      <c r="CQ99" s="7"/>
      <c r="CR99" s="7"/>
      <c r="CS99" s="2" t="s">
        <v>239</v>
      </c>
      <c r="CT99" s="2" t="s">
        <v>275</v>
      </c>
      <c r="CU99" s="2" t="s">
        <v>1148</v>
      </c>
      <c r="CV99" s="2" t="s">
        <v>1173</v>
      </c>
      <c r="CW99" s="2" t="s">
        <v>241</v>
      </c>
      <c r="CX99" s="2" t="s">
        <v>229</v>
      </c>
      <c r="CY99" s="4"/>
      <c r="CZ99" s="8"/>
      <c r="DA99" s="4"/>
      <c r="DB99" s="8"/>
      <c r="DC99" s="7"/>
      <c r="DD99" s="7"/>
      <c r="DE99" s="2" t="s">
        <v>239</v>
      </c>
      <c r="DF99" s="2" t="s">
        <v>275</v>
      </c>
      <c r="DG99" s="2" t="s">
        <v>1148</v>
      </c>
      <c r="DH99" s="2" t="s">
        <v>1220</v>
      </c>
      <c r="DI99" s="2" t="s">
        <v>263</v>
      </c>
      <c r="DJ99" s="2" t="s">
        <v>229</v>
      </c>
      <c r="DK99" s="4"/>
      <c r="DL99" s="8"/>
      <c r="DM99" s="4"/>
      <c r="DN99" s="8"/>
      <c r="DO99" s="7"/>
      <c r="DP99" s="7"/>
      <c r="DQ99" s="2" t="s">
        <v>239</v>
      </c>
      <c r="DR99" s="2" t="s">
        <v>275</v>
      </c>
      <c r="DS99" s="2" t="s">
        <v>1148</v>
      </c>
      <c r="DT99" s="2" t="s">
        <v>1634</v>
      </c>
      <c r="DU99" s="2" t="s">
        <v>241</v>
      </c>
      <c r="DV99" s="2" t="s">
        <v>229</v>
      </c>
      <c r="DW99" s="4"/>
      <c r="DX99" s="8"/>
      <c r="DY99" s="4"/>
      <c r="DZ99" s="8"/>
      <c r="EA99" s="7"/>
      <c r="EB99" s="7"/>
      <c r="EC99" s="2" t="s">
        <v>239</v>
      </c>
      <c r="ED99" s="2" t="s">
        <v>275</v>
      </c>
      <c r="EE99" s="2" t="s">
        <v>1153</v>
      </c>
      <c r="EF99" s="2" t="s">
        <v>1474</v>
      </c>
      <c r="EG99" s="2" t="s">
        <v>263</v>
      </c>
      <c r="EH99" s="2" t="s">
        <v>229</v>
      </c>
      <c r="EI99" s="4"/>
      <c r="EJ99" s="8"/>
      <c r="EK99" s="4"/>
      <c r="EL99" s="8"/>
      <c r="EM99" s="7"/>
      <c r="EN99" s="7"/>
      <c r="EO99" s="2" t="s">
        <v>239</v>
      </c>
      <c r="EP99" s="2" t="s">
        <v>275</v>
      </c>
      <c r="EQ99" s="2" t="s">
        <v>1148</v>
      </c>
      <c r="ER99" s="2" t="s">
        <v>1151</v>
      </c>
      <c r="ES99" s="2" t="s">
        <v>241</v>
      </c>
      <c r="ET99" s="2" t="s">
        <v>229</v>
      </c>
      <c r="EU99" s="4"/>
      <c r="EV99" s="8"/>
      <c r="EW99" s="4"/>
      <c r="EX99" s="8"/>
      <c r="EY99" s="7"/>
      <c r="EZ99" s="7"/>
      <c r="FA99" s="2" t="s">
        <v>239</v>
      </c>
      <c r="FB99" s="2" t="s">
        <v>275</v>
      </c>
      <c r="FC99" s="2" t="s">
        <v>1148</v>
      </c>
      <c r="FD99" s="2" t="s">
        <v>1635</v>
      </c>
      <c r="FE99" s="2" t="s">
        <v>241</v>
      </c>
      <c r="FF99" s="2" t="s">
        <v>229</v>
      </c>
      <c r="FG99" s="4"/>
      <c r="FH99" s="8"/>
      <c r="FI99" s="4"/>
      <c r="FJ99" s="8"/>
      <c r="FK99" s="7"/>
      <c r="FL99" s="7"/>
      <c r="FM99" s="2" t="s">
        <v>239</v>
      </c>
      <c r="FN99" s="2" t="s">
        <v>275</v>
      </c>
      <c r="FO99" s="2" t="s">
        <v>1148</v>
      </c>
      <c r="FP99" s="2" t="s">
        <v>1156</v>
      </c>
      <c r="FQ99" s="2" t="s">
        <v>241</v>
      </c>
      <c r="FR99" s="2" t="s">
        <v>229</v>
      </c>
      <c r="FS99" s="4"/>
      <c r="FT99" s="8"/>
      <c r="FU99" s="4"/>
      <c r="FV99" s="8"/>
      <c r="FW99" s="7"/>
      <c r="FX99" s="7"/>
      <c r="FY99" s="2" t="s">
        <v>229</v>
      </c>
      <c r="FZ99" s="2" t="s">
        <v>229</v>
      </c>
      <c r="GA99" s="2" t="s">
        <v>229</v>
      </c>
      <c r="GB99" s="2" t="s">
        <v>229</v>
      </c>
      <c r="GC99" s="2" t="s">
        <v>229</v>
      </c>
      <c r="GD99" s="2" t="s">
        <v>229</v>
      </c>
      <c r="GE99" s="4"/>
      <c r="GF99" s="8"/>
      <c r="GG99" s="4"/>
      <c r="GH99" s="8"/>
      <c r="GI99" s="7"/>
      <c r="GJ99" s="7"/>
      <c r="GK99" s="2" t="s">
        <v>714</v>
      </c>
      <c r="GL99" s="2" t="s">
        <v>275</v>
      </c>
      <c r="GM99" s="2" t="s">
        <v>1148</v>
      </c>
      <c r="GN99" s="2" t="s">
        <v>1157</v>
      </c>
      <c r="GO99" s="2" t="s">
        <v>241</v>
      </c>
      <c r="GP99" s="2" t="s">
        <v>229</v>
      </c>
      <c r="GQ99" s="4"/>
      <c r="GR99" s="8"/>
      <c r="GS99" s="4"/>
      <c r="GT99" s="8"/>
      <c r="GU99" s="7"/>
      <c r="GV99" s="7"/>
      <c r="GW99" s="2" t="s">
        <v>239</v>
      </c>
      <c r="GX99" s="2" t="s">
        <v>275</v>
      </c>
      <c r="GY99" s="2" t="s">
        <v>743</v>
      </c>
      <c r="GZ99" s="2" t="s">
        <v>1636</v>
      </c>
      <c r="HA99" s="2" t="s">
        <v>241</v>
      </c>
      <c r="HB99" s="2" t="s">
        <v>229</v>
      </c>
      <c r="HC99" s="4"/>
      <c r="HD99" s="8"/>
      <c r="HE99" s="4"/>
      <c r="HF99" s="8"/>
      <c r="HG99" s="7"/>
      <c r="HH99" s="7"/>
      <c r="HI99" s="2" t="s">
        <v>239</v>
      </c>
      <c r="HJ99" s="2" t="s">
        <v>275</v>
      </c>
      <c r="HK99" s="2" t="s">
        <v>1148</v>
      </c>
      <c r="HL99" s="2" t="s">
        <v>1637</v>
      </c>
      <c r="HM99" s="2" t="s">
        <v>241</v>
      </c>
      <c r="HN99" s="2" t="s">
        <v>229</v>
      </c>
      <c r="HO99" s="4"/>
      <c r="HP99" s="8"/>
      <c r="HQ99" s="4"/>
      <c r="HR99" s="8"/>
      <c r="HS99" s="7"/>
      <c r="HT99" s="7"/>
      <c r="HU99" s="2" t="s">
        <v>239</v>
      </c>
      <c r="HV99" s="2" t="s">
        <v>275</v>
      </c>
      <c r="HW99" s="2" t="s">
        <v>712</v>
      </c>
      <c r="HX99" s="2" t="s">
        <v>886</v>
      </c>
      <c r="HY99" s="2" t="s">
        <v>241</v>
      </c>
      <c r="HZ99" s="2" t="s">
        <v>229</v>
      </c>
      <c r="IA99" s="4"/>
      <c r="IB99" s="8"/>
      <c r="IC99" s="4"/>
      <c r="ID99" s="8"/>
      <c r="IE99" s="7"/>
      <c r="IF99" s="7"/>
      <c r="IG99" s="2" t="s">
        <v>266</v>
      </c>
      <c r="IH99" s="2" t="s">
        <v>275</v>
      </c>
      <c r="II99" s="2" t="s">
        <v>952</v>
      </c>
      <c r="IJ99" s="2" t="s">
        <v>229</v>
      </c>
      <c r="IK99" s="2" t="s">
        <v>241</v>
      </c>
      <c r="IL99" s="2" t="s">
        <v>229</v>
      </c>
      <c r="IM99" s="4"/>
      <c r="IN99" s="8"/>
      <c r="IO99" s="4"/>
      <c r="IP99" s="8"/>
      <c r="IQ99" s="7"/>
      <c r="IR99" s="7"/>
      <c r="IS99" s="2" t="s">
        <v>272</v>
      </c>
      <c r="IT99" s="2" t="s">
        <v>275</v>
      </c>
      <c r="IU99" s="2" t="s">
        <v>229</v>
      </c>
      <c r="IV99" s="2" t="s">
        <v>229</v>
      </c>
      <c r="IW99" s="2" t="s">
        <v>241</v>
      </c>
      <c r="IX99" s="2" t="s">
        <v>229</v>
      </c>
      <c r="IY99" s="4"/>
      <c r="IZ99" s="8"/>
      <c r="JA99" s="4"/>
      <c r="JB99" s="8"/>
      <c r="JC99" s="7"/>
      <c r="JD99" s="7"/>
      <c r="JE99" s="2" t="s">
        <v>239</v>
      </c>
      <c r="JF99" s="2" t="s">
        <v>275</v>
      </c>
      <c r="JG99" s="2" t="s">
        <v>268</v>
      </c>
      <c r="JH99" s="2" t="s">
        <v>229</v>
      </c>
      <c r="JI99" s="2" t="s">
        <v>241</v>
      </c>
      <c r="JJ99" s="2" t="s">
        <v>229</v>
      </c>
      <c r="JK99" s="4"/>
      <c r="JL99" s="8"/>
      <c r="JM99" s="4"/>
      <c r="JN99" s="8"/>
      <c r="JO99" s="7"/>
      <c r="JP99" s="7"/>
      <c r="JQ99" s="2" t="s">
        <v>229</v>
      </c>
      <c r="JR99" s="2" t="s">
        <v>229</v>
      </c>
      <c r="JS99" s="2" t="s">
        <v>229</v>
      </c>
      <c r="JT99" s="2" t="s">
        <v>229</v>
      </c>
      <c r="JU99" s="2" t="s">
        <v>229</v>
      </c>
      <c r="JV99" s="2" t="s">
        <v>229</v>
      </c>
      <c r="JW99" s="4"/>
      <c r="JX99" s="8"/>
      <c r="JY99" s="4"/>
      <c r="JZ99" s="8"/>
      <c r="KA99" s="7"/>
      <c r="KB99" s="7"/>
      <c r="KC99" s="2" t="s">
        <v>272</v>
      </c>
      <c r="KD99" s="2" t="s">
        <v>275</v>
      </c>
      <c r="KE99" s="2" t="s">
        <v>229</v>
      </c>
      <c r="KF99" s="2" t="s">
        <v>229</v>
      </c>
      <c r="KG99" s="2" t="s">
        <v>241</v>
      </c>
      <c r="KH99" s="2" t="s">
        <v>229</v>
      </c>
      <c r="KI99" s="4"/>
      <c r="KJ99" s="8"/>
      <c r="KK99" s="4"/>
      <c r="KL99" s="8"/>
      <c r="KM99" s="7"/>
      <c r="KN99" s="7"/>
      <c r="KO99" s="2" t="s">
        <v>272</v>
      </c>
      <c r="KP99" s="2" t="s">
        <v>275</v>
      </c>
      <c r="KQ99" s="2" t="s">
        <v>229</v>
      </c>
      <c r="KR99" s="2" t="s">
        <v>229</v>
      </c>
      <c r="KS99" s="2" t="s">
        <v>241</v>
      </c>
      <c r="KT99" s="2" t="s">
        <v>229</v>
      </c>
      <c r="KU99" s="4"/>
      <c r="KV99" s="8"/>
      <c r="KW99" s="4"/>
      <c r="KX99" s="8"/>
      <c r="KY99" s="7"/>
      <c r="KZ99" s="7"/>
      <c r="LA99" s="2" t="s">
        <v>239</v>
      </c>
      <c r="LB99" s="2" t="s">
        <v>275</v>
      </c>
      <c r="LC99" s="2" t="s">
        <v>1148</v>
      </c>
      <c r="LD99" s="2" t="s">
        <v>1638</v>
      </c>
      <c r="LE99" s="2" t="s">
        <v>241</v>
      </c>
      <c r="LF99" s="2" t="s">
        <v>229</v>
      </c>
      <c r="LG99" s="4"/>
      <c r="LH99" s="8"/>
      <c r="LI99" s="4"/>
      <c r="LJ99" s="8"/>
      <c r="LK99" s="7"/>
      <c r="LL99" s="7"/>
      <c r="LM99" s="2" t="s">
        <v>229</v>
      </c>
      <c r="LN99" s="2" t="s">
        <v>229</v>
      </c>
      <c r="LO99" s="2" t="s">
        <v>229</v>
      </c>
      <c r="LP99" s="2" t="s">
        <v>229</v>
      </c>
      <c r="LQ99" s="2" t="s">
        <v>229</v>
      </c>
      <c r="LR99" s="2" t="s">
        <v>229</v>
      </c>
      <c r="LS99" s="4"/>
      <c r="LT99" s="8"/>
      <c r="LU99" s="4"/>
      <c r="LV99" s="8"/>
      <c r="LW99" s="7"/>
      <c r="LX99" s="7"/>
      <c r="LY99" s="2" t="s">
        <v>239</v>
      </c>
      <c r="LZ99" s="2" t="s">
        <v>275</v>
      </c>
      <c r="MA99" s="2" t="s">
        <v>1154</v>
      </c>
      <c r="MB99" s="2" t="s">
        <v>722</v>
      </c>
      <c r="MC99" s="2" t="s">
        <v>241</v>
      </c>
      <c r="MD99" s="2" t="s">
        <v>229</v>
      </c>
      <c r="ME99" s="4"/>
      <c r="MF99" s="8"/>
      <c r="MG99" s="4"/>
      <c r="MH99" s="8"/>
      <c r="MI99" s="7"/>
      <c r="MJ99" s="7"/>
      <c r="MK99" s="2" t="s">
        <v>266</v>
      </c>
      <c r="ML99" s="2" t="s">
        <v>275</v>
      </c>
      <c r="MM99" s="2" t="s">
        <v>229</v>
      </c>
      <c r="MN99" s="2" t="s">
        <v>229</v>
      </c>
      <c r="MO99" s="2" t="s">
        <v>241</v>
      </c>
      <c r="MP99" s="2" t="s">
        <v>229</v>
      </c>
      <c r="MQ99" s="4"/>
      <c r="MR99" s="8"/>
      <c r="MS99" s="4"/>
      <c r="MT99" s="8"/>
      <c r="MU99" s="7"/>
      <c r="MV99" s="7"/>
      <c r="MW99" s="2" t="s">
        <v>239</v>
      </c>
      <c r="MX99" s="2" t="s">
        <v>275</v>
      </c>
      <c r="MY99" s="2" t="s">
        <v>866</v>
      </c>
      <c r="MZ99" s="2" t="s">
        <v>1611</v>
      </c>
      <c r="NA99" s="2" t="s">
        <v>241</v>
      </c>
      <c r="NB99" s="2" t="s">
        <v>229</v>
      </c>
      <c r="NC99" s="4"/>
      <c r="ND99" s="8"/>
      <c r="NE99" s="4"/>
      <c r="NF99" s="8"/>
      <c r="NG99" s="7"/>
      <c r="NH99" s="7"/>
      <c r="NI99" s="2" t="s">
        <v>239</v>
      </c>
      <c r="NJ99" s="2" t="s">
        <v>260</v>
      </c>
      <c r="NK99" s="2" t="s">
        <v>1165</v>
      </c>
      <c r="NL99" s="2" t="s">
        <v>1151</v>
      </c>
      <c r="NM99" s="2" t="s">
        <v>241</v>
      </c>
      <c r="NN99" s="2" t="s">
        <v>229</v>
      </c>
      <c r="NO99" s="4"/>
      <c r="NP99" s="8"/>
      <c r="NQ99" s="4"/>
      <c r="NR99" s="8"/>
      <c r="NS99" s="7"/>
      <c r="NT99" s="7"/>
      <c r="NU99" s="2" t="s">
        <v>266</v>
      </c>
      <c r="NV99" s="2" t="s">
        <v>275</v>
      </c>
      <c r="NW99" s="2" t="s">
        <v>229</v>
      </c>
      <c r="NX99" s="2" t="s">
        <v>229</v>
      </c>
      <c r="NY99" s="2" t="s">
        <v>241</v>
      </c>
      <c r="NZ99" s="2" t="s">
        <v>229</v>
      </c>
      <c r="OA99" s="4"/>
      <c r="OB99" s="8"/>
      <c r="OC99" s="4"/>
      <c r="OD99" s="8"/>
      <c r="OE99" s="7"/>
      <c r="OF99" s="7"/>
      <c r="OG99" s="2" t="s">
        <v>229</v>
      </c>
      <c r="OH99" s="2" t="s">
        <v>229</v>
      </c>
      <c r="OI99" s="2" t="s">
        <v>229</v>
      </c>
      <c r="OJ99" s="2" t="s">
        <v>229</v>
      </c>
      <c r="OK99" s="2" t="s">
        <v>229</v>
      </c>
      <c r="OL99" s="2" t="s">
        <v>229</v>
      </c>
      <c r="OM99" s="4"/>
      <c r="ON99" s="8"/>
      <c r="OO99" s="4"/>
      <c r="OP99" s="8"/>
      <c r="OQ99" s="7"/>
      <c r="OR99" s="7"/>
      <c r="OS99" s="2" t="s">
        <v>229</v>
      </c>
      <c r="OT99" s="2" t="s">
        <v>229</v>
      </c>
      <c r="OU99" s="2" t="s">
        <v>229</v>
      </c>
      <c r="OV99" s="2" t="s">
        <v>229</v>
      </c>
      <c r="OW99" s="2" t="s">
        <v>229</v>
      </c>
      <c r="OX99" s="2" t="s">
        <v>229</v>
      </c>
      <c r="OY99" s="4"/>
      <c r="OZ99" s="8"/>
      <c r="PA99" s="4"/>
      <c r="PB99" s="8"/>
      <c r="PC99" s="7"/>
      <c r="PD99" s="7"/>
      <c r="PE99" s="2" t="s">
        <v>229</v>
      </c>
      <c r="PF99" s="2" t="s">
        <v>229</v>
      </c>
      <c r="PG99" s="2" t="s">
        <v>229</v>
      </c>
      <c r="PH99" s="2" t="s">
        <v>229</v>
      </c>
      <c r="PI99" s="2" t="s">
        <v>229</v>
      </c>
      <c r="PJ99" s="2" t="s">
        <v>229</v>
      </c>
      <c r="PK99" s="4"/>
      <c r="PL99" s="8"/>
      <c r="PM99" s="4"/>
      <c r="PN99" s="8"/>
      <c r="PO99" s="7"/>
      <c r="PP99" s="7"/>
      <c r="PQ99" s="2" t="s">
        <v>239</v>
      </c>
      <c r="PR99" s="2" t="s">
        <v>275</v>
      </c>
      <c r="PS99" s="2" t="s">
        <v>1166</v>
      </c>
      <c r="PT99" s="2" t="s">
        <v>933</v>
      </c>
      <c r="PU99" s="2" t="s">
        <v>241</v>
      </c>
      <c r="PV99" s="2" t="s">
        <v>229</v>
      </c>
      <c r="PW99" s="4"/>
      <c r="PX99" s="8"/>
      <c r="PY99" s="4"/>
      <c r="PZ99" s="8"/>
      <c r="QA99" s="7"/>
      <c r="QB99" s="7"/>
      <c r="QC99" s="2" t="s">
        <v>281</v>
      </c>
      <c r="QD99" s="2" t="s">
        <v>275</v>
      </c>
      <c r="QE99" s="2" t="s">
        <v>229</v>
      </c>
      <c r="QF99" s="2" t="s">
        <v>229</v>
      </c>
      <c r="QG99" s="2" t="s">
        <v>241</v>
      </c>
      <c r="QH99" s="2" t="s">
        <v>229</v>
      </c>
      <c r="QI99" s="4"/>
      <c r="QJ99" s="8"/>
      <c r="QK99" s="4"/>
      <c r="QL99" s="8"/>
      <c r="QM99" s="7"/>
      <c r="QN99" s="7"/>
      <c r="QO99" s="2" t="s">
        <v>272</v>
      </c>
      <c r="QP99" s="2" t="s">
        <v>226</v>
      </c>
      <c r="QQ99" s="2" t="s">
        <v>229</v>
      </c>
      <c r="QR99" s="2" t="s">
        <v>229</v>
      </c>
      <c r="QS99" s="2" t="s">
        <v>241</v>
      </c>
      <c r="QT99" s="2" t="s">
        <v>229</v>
      </c>
      <c r="QU99" s="4"/>
      <c r="QV99" s="8"/>
      <c r="QW99" s="4"/>
      <c r="QX99" s="8"/>
      <c r="QY99" s="7"/>
      <c r="QZ99" s="7"/>
      <c r="RA99" s="2" t="s">
        <v>239</v>
      </c>
      <c r="RB99" s="2" t="s">
        <v>275</v>
      </c>
      <c r="RC99" s="2" t="s">
        <v>442</v>
      </c>
      <c r="RD99" s="2" t="s">
        <v>1639</v>
      </c>
      <c r="RE99" s="2" t="s">
        <v>241</v>
      </c>
      <c r="RF99" s="2" t="s">
        <v>229</v>
      </c>
      <c r="RG99" s="4"/>
      <c r="RH99" s="8"/>
      <c r="RI99" s="4"/>
      <c r="RJ99" s="8"/>
      <c r="RK99" s="7"/>
      <c r="RL99" s="7"/>
      <c r="RM99" s="2" t="s">
        <v>229</v>
      </c>
      <c r="RN99" s="2" t="s">
        <v>229</v>
      </c>
      <c r="RO99" s="2" t="s">
        <v>229</v>
      </c>
      <c r="RP99" s="2" t="s">
        <v>229</v>
      </c>
      <c r="RQ99" s="2" t="s">
        <v>229</v>
      </c>
      <c r="RR99" s="2" t="s">
        <v>229</v>
      </c>
      <c r="RS99" s="4"/>
      <c r="RT99" s="8"/>
      <c r="RU99" s="4"/>
      <c r="RV99" s="8"/>
      <c r="RW99" s="7"/>
      <c r="RX99" s="7"/>
      <c r="RY99" s="2" t="s">
        <v>239</v>
      </c>
      <c r="RZ99" s="2" t="s">
        <v>275</v>
      </c>
      <c r="SA99" s="2" t="s">
        <v>282</v>
      </c>
      <c r="SB99" s="2" t="s">
        <v>1640</v>
      </c>
      <c r="SC99" s="2" t="s">
        <v>241</v>
      </c>
      <c r="SD99" s="2" t="s">
        <v>229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</row>
    <row r="100">
      <c r="A100" s="2" t="s">
        <v>1641</v>
      </c>
      <c r="B100" s="2" t="s">
        <v>216</v>
      </c>
      <c r="C100" s="2" t="s">
        <v>217</v>
      </c>
      <c r="D100" s="2" t="s">
        <v>218</v>
      </c>
      <c r="E100" s="2" t="s">
        <v>219</v>
      </c>
      <c r="F100" s="2" t="s">
        <v>1550</v>
      </c>
      <c r="G100" s="2" t="s">
        <v>1551</v>
      </c>
      <c r="H100" s="2" t="s">
        <v>1552</v>
      </c>
      <c r="I100" s="2" t="s">
        <v>1434</v>
      </c>
      <c r="J100" s="2" t="s">
        <v>285</v>
      </c>
      <c r="K100" s="2" t="s">
        <v>341</v>
      </c>
      <c r="L100" s="3">
        <v>36.8</v>
      </c>
      <c r="M100" s="3">
        <v>38.64</v>
      </c>
      <c r="N100" s="3">
        <v>89.99</v>
      </c>
      <c r="O100" s="2" t="s">
        <v>981</v>
      </c>
      <c r="P100" s="2" t="s">
        <v>964</v>
      </c>
      <c r="Q100" s="2" t="s">
        <v>228</v>
      </c>
      <c r="R100" s="2" t="s">
        <v>229</v>
      </c>
      <c r="S100" s="2" t="s">
        <v>1633</v>
      </c>
      <c r="T100" s="2" t="s">
        <v>684</v>
      </c>
      <c r="U100" s="2" t="s">
        <v>733</v>
      </c>
      <c r="V100" s="2" t="s">
        <v>1554</v>
      </c>
      <c r="W100" s="2" t="s">
        <v>1143</v>
      </c>
      <c r="X100" s="2" t="s">
        <v>1009</v>
      </c>
      <c r="Y100" s="2" t="s">
        <v>1144</v>
      </c>
      <c r="Z100" s="4"/>
      <c r="AA100" s="4">
        <f>=ROUNDDOWN({0},0)</f>
      </c>
      <c r="AB100" s="5">
        <v>0.2</v>
      </c>
      <c r="AC100" s="2" t="s">
        <v>229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>
        <v>7</v>
      </c>
      <c r="AS100" s="8">
        <v>252.62</v>
      </c>
      <c r="AT100" s="7">
        <v>-1</v>
      </c>
      <c r="AU100" s="7">
        <v>-1</v>
      </c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/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 t="s">
        <v>229</v>
      </c>
      <c r="BJ100" s="4"/>
      <c r="BK100" s="8"/>
      <c r="BL100" s="2" t="s">
        <v>1642</v>
      </c>
      <c r="BM100" s="7"/>
      <c r="BN100" s="7"/>
      <c r="BO100" s="4"/>
      <c r="BP100" s="8"/>
      <c r="BQ100" s="4"/>
      <c r="BR100" s="8"/>
      <c r="BS100" s="7"/>
      <c r="BT100" s="7"/>
      <c r="BU100" s="2" t="s">
        <v>239</v>
      </c>
      <c r="BV100" s="2" t="s">
        <v>275</v>
      </c>
      <c r="BW100" s="2" t="s">
        <v>229</v>
      </c>
      <c r="BX100" s="2" t="s">
        <v>1147</v>
      </c>
      <c r="BY100" s="2" t="s">
        <v>241</v>
      </c>
      <c r="BZ100" s="2" t="s">
        <v>229</v>
      </c>
      <c r="CA100" s="4"/>
      <c r="CB100" s="8"/>
      <c r="CC100" s="4">
        <v>1</v>
      </c>
      <c r="CD100" s="8">
        <v>44.42</v>
      </c>
      <c r="CE100" s="7">
        <v>-1</v>
      </c>
      <c r="CF100" s="7">
        <v>-1</v>
      </c>
      <c r="CG100" s="2" t="s">
        <v>239</v>
      </c>
      <c r="CH100" s="2" t="s">
        <v>275</v>
      </c>
      <c r="CI100" s="2" t="s">
        <v>1148</v>
      </c>
      <c r="CJ100" s="2" t="s">
        <v>1205</v>
      </c>
      <c r="CK100" s="2" t="s">
        <v>241</v>
      </c>
      <c r="CL100" s="2" t="s">
        <v>229</v>
      </c>
      <c r="CM100" s="4"/>
      <c r="CN100" s="8"/>
      <c r="CO100" s="4"/>
      <c r="CP100" s="8"/>
      <c r="CQ100" s="7"/>
      <c r="CR100" s="7"/>
      <c r="CS100" s="2" t="s">
        <v>239</v>
      </c>
      <c r="CT100" s="2" t="s">
        <v>275</v>
      </c>
      <c r="CU100" s="2" t="s">
        <v>1148</v>
      </c>
      <c r="CV100" s="2" t="s">
        <v>1205</v>
      </c>
      <c r="CW100" s="2" t="s">
        <v>241</v>
      </c>
      <c r="CX100" s="2" t="s">
        <v>229</v>
      </c>
      <c r="CY100" s="4"/>
      <c r="CZ100" s="8"/>
      <c r="DA100" s="4">
        <v>2</v>
      </c>
      <c r="DB100" s="8">
        <v>48</v>
      </c>
      <c r="DC100" s="7">
        <v>-1</v>
      </c>
      <c r="DD100" s="7">
        <v>-1</v>
      </c>
      <c r="DE100" s="2" t="s">
        <v>239</v>
      </c>
      <c r="DF100" s="2" t="s">
        <v>275</v>
      </c>
      <c r="DG100" s="2" t="s">
        <v>1148</v>
      </c>
      <c r="DH100" s="2" t="s">
        <v>1606</v>
      </c>
      <c r="DI100" s="2" t="s">
        <v>263</v>
      </c>
      <c r="DJ100" s="2" t="s">
        <v>229</v>
      </c>
      <c r="DK100" s="4"/>
      <c r="DL100" s="8"/>
      <c r="DM100" s="4">
        <v>1</v>
      </c>
      <c r="DN100" s="8">
        <v>38.63</v>
      </c>
      <c r="DO100" s="7">
        <v>-1</v>
      </c>
      <c r="DP100" s="7">
        <v>-1</v>
      </c>
      <c r="DQ100" s="2" t="s">
        <v>239</v>
      </c>
      <c r="DR100" s="2" t="s">
        <v>275</v>
      </c>
      <c r="DS100" s="2" t="s">
        <v>1148</v>
      </c>
      <c r="DT100" s="2" t="s">
        <v>1606</v>
      </c>
      <c r="DU100" s="2" t="s">
        <v>241</v>
      </c>
      <c r="DV100" s="2" t="s">
        <v>229</v>
      </c>
      <c r="DW100" s="4"/>
      <c r="DX100" s="8"/>
      <c r="DY100" s="4">
        <v>2</v>
      </c>
      <c r="DZ100" s="8">
        <v>81</v>
      </c>
      <c r="EA100" s="7">
        <v>-1</v>
      </c>
      <c r="EB100" s="7">
        <v>-1</v>
      </c>
      <c r="EC100" s="2" t="s">
        <v>239</v>
      </c>
      <c r="ED100" s="2" t="s">
        <v>275</v>
      </c>
      <c r="EE100" s="2" t="s">
        <v>1153</v>
      </c>
      <c r="EF100" s="2" t="s">
        <v>739</v>
      </c>
      <c r="EG100" s="2" t="s">
        <v>241</v>
      </c>
      <c r="EH100" s="2" t="s">
        <v>229</v>
      </c>
      <c r="EI100" s="4"/>
      <c r="EJ100" s="8"/>
      <c r="EK100" s="4"/>
      <c r="EL100" s="8"/>
      <c r="EM100" s="7"/>
      <c r="EN100" s="7"/>
      <c r="EO100" s="2" t="s">
        <v>239</v>
      </c>
      <c r="EP100" s="2" t="s">
        <v>275</v>
      </c>
      <c r="EQ100" s="2" t="s">
        <v>1148</v>
      </c>
      <c r="ER100" s="2" t="s">
        <v>1205</v>
      </c>
      <c r="ES100" s="2" t="s">
        <v>241</v>
      </c>
      <c r="ET100" s="2" t="s">
        <v>229</v>
      </c>
      <c r="EU100" s="4"/>
      <c r="EV100" s="8"/>
      <c r="EW100" s="4"/>
      <c r="EX100" s="8"/>
      <c r="EY100" s="7"/>
      <c r="EZ100" s="7"/>
      <c r="FA100" s="2" t="s">
        <v>239</v>
      </c>
      <c r="FB100" s="2" t="s">
        <v>275</v>
      </c>
      <c r="FC100" s="2" t="s">
        <v>1148</v>
      </c>
      <c r="FD100" s="2" t="s">
        <v>1205</v>
      </c>
      <c r="FE100" s="2" t="s">
        <v>241</v>
      </c>
      <c r="FF100" s="2" t="s">
        <v>229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275</v>
      </c>
      <c r="FO100" s="2" t="s">
        <v>1148</v>
      </c>
      <c r="FP100" s="2" t="s">
        <v>1205</v>
      </c>
      <c r="FQ100" s="2" t="s">
        <v>241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229</v>
      </c>
      <c r="FZ100" s="2" t="s">
        <v>229</v>
      </c>
      <c r="GA100" s="2" t="s">
        <v>229</v>
      </c>
      <c r="GB100" s="2" t="s">
        <v>229</v>
      </c>
      <c r="GC100" s="2" t="s">
        <v>229</v>
      </c>
      <c r="GD100" s="2" t="s">
        <v>229</v>
      </c>
      <c r="GE100" s="4"/>
      <c r="GF100" s="8"/>
      <c r="GG100" s="4"/>
      <c r="GH100" s="8"/>
      <c r="GI100" s="7"/>
      <c r="GJ100" s="7"/>
      <c r="GK100" s="2" t="s">
        <v>239</v>
      </c>
      <c r="GL100" s="2" t="s">
        <v>275</v>
      </c>
      <c r="GM100" s="2" t="s">
        <v>1148</v>
      </c>
      <c r="GN100" s="2" t="s">
        <v>1643</v>
      </c>
      <c r="GO100" s="2" t="s">
        <v>241</v>
      </c>
      <c r="GP100" s="2" t="s">
        <v>229</v>
      </c>
      <c r="GQ100" s="4"/>
      <c r="GR100" s="8"/>
      <c r="GS100" s="4"/>
      <c r="GT100" s="8"/>
      <c r="GU100" s="7"/>
      <c r="GV100" s="7"/>
      <c r="GW100" s="2" t="s">
        <v>239</v>
      </c>
      <c r="GX100" s="2" t="s">
        <v>275</v>
      </c>
      <c r="GY100" s="2" t="s">
        <v>743</v>
      </c>
      <c r="GZ100" s="2" t="s">
        <v>918</v>
      </c>
      <c r="HA100" s="2" t="s">
        <v>241</v>
      </c>
      <c r="HB100" s="2" t="s">
        <v>229</v>
      </c>
      <c r="HC100" s="4"/>
      <c r="HD100" s="8"/>
      <c r="HE100" s="4"/>
      <c r="HF100" s="8"/>
      <c r="HG100" s="7"/>
      <c r="HH100" s="7"/>
      <c r="HI100" s="2" t="s">
        <v>239</v>
      </c>
      <c r="HJ100" s="2" t="s">
        <v>275</v>
      </c>
      <c r="HK100" s="2" t="s">
        <v>1148</v>
      </c>
      <c r="HL100" s="2" t="s">
        <v>1644</v>
      </c>
      <c r="HM100" s="2" t="s">
        <v>241</v>
      </c>
      <c r="HN100" s="2" t="s">
        <v>229</v>
      </c>
      <c r="HO100" s="4"/>
      <c r="HP100" s="8"/>
      <c r="HQ100" s="4">
        <v>1</v>
      </c>
      <c r="HR100" s="8">
        <v>40.57</v>
      </c>
      <c r="HS100" s="7">
        <v>-1</v>
      </c>
      <c r="HT100" s="7">
        <v>-1</v>
      </c>
      <c r="HU100" s="2" t="s">
        <v>239</v>
      </c>
      <c r="HV100" s="2" t="s">
        <v>275</v>
      </c>
      <c r="HW100" s="2" t="s">
        <v>712</v>
      </c>
      <c r="HX100" s="2" t="s">
        <v>928</v>
      </c>
      <c r="HY100" s="2" t="s">
        <v>241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266</v>
      </c>
      <c r="IH100" s="2" t="s">
        <v>275</v>
      </c>
      <c r="II100" s="2" t="s">
        <v>952</v>
      </c>
      <c r="IJ100" s="2" t="s">
        <v>229</v>
      </c>
      <c r="IK100" s="2" t="s">
        <v>241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272</v>
      </c>
      <c r="IT100" s="2" t="s">
        <v>275</v>
      </c>
      <c r="IU100" s="2" t="s">
        <v>229</v>
      </c>
      <c r="IV100" s="2" t="s">
        <v>229</v>
      </c>
      <c r="IW100" s="2" t="s">
        <v>241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239</v>
      </c>
      <c r="JF100" s="2" t="s">
        <v>275</v>
      </c>
      <c r="JG100" s="2" t="s">
        <v>268</v>
      </c>
      <c r="JH100" s="2" t="s">
        <v>229</v>
      </c>
      <c r="JI100" s="2" t="s">
        <v>241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229</v>
      </c>
      <c r="JS100" s="2" t="s">
        <v>229</v>
      </c>
      <c r="JT100" s="2" t="s">
        <v>229</v>
      </c>
      <c r="JU100" s="2" t="s">
        <v>229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272</v>
      </c>
      <c r="KD100" s="2" t="s">
        <v>275</v>
      </c>
      <c r="KE100" s="2" t="s">
        <v>229</v>
      </c>
      <c r="KF100" s="2" t="s">
        <v>229</v>
      </c>
      <c r="KG100" s="2" t="s">
        <v>241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272</v>
      </c>
      <c r="KP100" s="2" t="s">
        <v>275</v>
      </c>
      <c r="KQ100" s="2" t="s">
        <v>229</v>
      </c>
      <c r="KR100" s="2" t="s">
        <v>229</v>
      </c>
      <c r="KS100" s="2" t="s">
        <v>241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239</v>
      </c>
      <c r="LB100" s="2" t="s">
        <v>275</v>
      </c>
      <c r="LC100" s="2" t="s">
        <v>1148</v>
      </c>
      <c r="LD100" s="2" t="s">
        <v>1645</v>
      </c>
      <c r="LE100" s="2" t="s">
        <v>241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229</v>
      </c>
      <c r="LN100" s="2" t="s">
        <v>229</v>
      </c>
      <c r="LO100" s="2" t="s">
        <v>229</v>
      </c>
      <c r="LP100" s="2" t="s">
        <v>229</v>
      </c>
      <c r="LQ100" s="2" t="s">
        <v>229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239</v>
      </c>
      <c r="LZ100" s="2" t="s">
        <v>275</v>
      </c>
      <c r="MA100" s="2" t="s">
        <v>1154</v>
      </c>
      <c r="MB100" s="2" t="s">
        <v>937</v>
      </c>
      <c r="MC100" s="2" t="s">
        <v>241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266</v>
      </c>
      <c r="ML100" s="2" t="s">
        <v>275</v>
      </c>
      <c r="MM100" s="2" t="s">
        <v>229</v>
      </c>
      <c r="MN100" s="2" t="s">
        <v>229</v>
      </c>
      <c r="MO100" s="2" t="s">
        <v>241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239</v>
      </c>
      <c r="MX100" s="2" t="s">
        <v>275</v>
      </c>
      <c r="MY100" s="2" t="s">
        <v>866</v>
      </c>
      <c r="MZ100" s="2" t="s">
        <v>229</v>
      </c>
      <c r="NA100" s="2" t="s">
        <v>241</v>
      </c>
      <c r="NB100" s="2" t="s">
        <v>229</v>
      </c>
      <c r="NC100" s="4"/>
      <c r="ND100" s="8"/>
      <c r="NE100" s="4"/>
      <c r="NF100" s="8"/>
      <c r="NG100" s="7"/>
      <c r="NH100" s="7"/>
      <c r="NI100" s="2" t="s">
        <v>239</v>
      </c>
      <c r="NJ100" s="2" t="s">
        <v>275</v>
      </c>
      <c r="NK100" s="2" t="s">
        <v>1165</v>
      </c>
      <c r="NL100" s="2" t="s">
        <v>1205</v>
      </c>
      <c r="NM100" s="2" t="s">
        <v>241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266</v>
      </c>
      <c r="NV100" s="2" t="s">
        <v>275</v>
      </c>
      <c r="NW100" s="2" t="s">
        <v>229</v>
      </c>
      <c r="NX100" s="2" t="s">
        <v>229</v>
      </c>
      <c r="NY100" s="2" t="s">
        <v>241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229</v>
      </c>
      <c r="OH100" s="2" t="s">
        <v>229</v>
      </c>
      <c r="OI100" s="2" t="s">
        <v>229</v>
      </c>
      <c r="OJ100" s="2" t="s">
        <v>229</v>
      </c>
      <c r="OK100" s="2" t="s">
        <v>229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229</v>
      </c>
      <c r="OT100" s="2" t="s">
        <v>229</v>
      </c>
      <c r="OU100" s="2" t="s">
        <v>229</v>
      </c>
      <c r="OV100" s="2" t="s">
        <v>229</v>
      </c>
      <c r="OW100" s="2" t="s">
        <v>229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229</v>
      </c>
      <c r="PF100" s="2" t="s">
        <v>229</v>
      </c>
      <c r="PG100" s="2" t="s">
        <v>229</v>
      </c>
      <c r="PH100" s="2" t="s">
        <v>229</v>
      </c>
      <c r="PI100" s="2" t="s">
        <v>229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239</v>
      </c>
      <c r="PR100" s="2" t="s">
        <v>275</v>
      </c>
      <c r="PS100" s="2" t="s">
        <v>1166</v>
      </c>
      <c r="PT100" s="2" t="s">
        <v>1646</v>
      </c>
      <c r="PU100" s="2" t="s">
        <v>241</v>
      </c>
      <c r="PV100" s="2" t="s">
        <v>229</v>
      </c>
      <c r="PW100" s="4"/>
      <c r="PX100" s="8"/>
      <c r="PY100" s="4"/>
      <c r="PZ100" s="8"/>
      <c r="QA100" s="7"/>
      <c r="QB100" s="7"/>
      <c r="QC100" s="2" t="s">
        <v>281</v>
      </c>
      <c r="QD100" s="2" t="s">
        <v>275</v>
      </c>
      <c r="QE100" s="2" t="s">
        <v>229</v>
      </c>
      <c r="QF100" s="2" t="s">
        <v>229</v>
      </c>
      <c r="QG100" s="2" t="s">
        <v>241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229</v>
      </c>
      <c r="QP100" s="2" t="s">
        <v>229</v>
      </c>
      <c r="QQ100" s="2" t="s">
        <v>229</v>
      </c>
      <c r="QR100" s="2" t="s">
        <v>229</v>
      </c>
      <c r="QS100" s="2" t="s">
        <v>229</v>
      </c>
      <c r="QT100" s="2" t="s">
        <v>229</v>
      </c>
      <c r="QU100" s="4"/>
      <c r="QV100" s="8"/>
      <c r="QW100" s="4"/>
      <c r="QX100" s="8"/>
      <c r="QY100" s="7"/>
      <c r="QZ100" s="7"/>
      <c r="RA100" s="2" t="s">
        <v>239</v>
      </c>
      <c r="RB100" s="2" t="s">
        <v>275</v>
      </c>
      <c r="RC100" s="2" t="s">
        <v>442</v>
      </c>
      <c r="RD100" s="2" t="s">
        <v>229</v>
      </c>
      <c r="RE100" s="2" t="s">
        <v>241</v>
      </c>
      <c r="RF100" s="2" t="s">
        <v>229</v>
      </c>
      <c r="RG100" s="4"/>
      <c r="RH100" s="8"/>
      <c r="RI100" s="4"/>
      <c r="RJ100" s="8"/>
      <c r="RK100" s="7"/>
      <c r="RL100" s="7"/>
      <c r="RM100" s="2" t="s">
        <v>229</v>
      </c>
      <c r="RN100" s="2" t="s">
        <v>229</v>
      </c>
      <c r="RO100" s="2" t="s">
        <v>229</v>
      </c>
      <c r="RP100" s="2" t="s">
        <v>229</v>
      </c>
      <c r="RQ100" s="2" t="s">
        <v>229</v>
      </c>
      <c r="RR100" s="2" t="s">
        <v>229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275</v>
      </c>
      <c r="SA100" s="2" t="s">
        <v>282</v>
      </c>
      <c r="SB100" s="2" t="s">
        <v>1640</v>
      </c>
      <c r="SC100" s="2" t="s">
        <v>241</v>
      </c>
      <c r="SD100" s="2" t="s">
        <v>229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</row>
    <row r="101">
      <c r="A101" s="2" t="s">
        <v>1647</v>
      </c>
      <c r="B101" s="2" t="s">
        <v>216</v>
      </c>
      <c r="C101" s="2" t="s">
        <v>217</v>
      </c>
      <c r="D101" s="2" t="s">
        <v>218</v>
      </c>
      <c r="E101" s="2" t="s">
        <v>219</v>
      </c>
      <c r="F101" s="2" t="s">
        <v>1550</v>
      </c>
      <c r="G101" s="2" t="s">
        <v>1551</v>
      </c>
      <c r="H101" s="2" t="s">
        <v>1552</v>
      </c>
      <c r="I101" s="2" t="s">
        <v>1434</v>
      </c>
      <c r="J101" s="2" t="s">
        <v>312</v>
      </c>
      <c r="K101" s="2" t="s">
        <v>341</v>
      </c>
      <c r="L101" s="3">
        <v>42.3</v>
      </c>
      <c r="M101" s="3">
        <v>44.42</v>
      </c>
      <c r="N101" s="3">
        <v>99.99</v>
      </c>
      <c r="O101" s="2" t="s">
        <v>981</v>
      </c>
      <c r="P101" s="2" t="s">
        <v>964</v>
      </c>
      <c r="Q101" s="2" t="s">
        <v>228</v>
      </c>
      <c r="R101" s="2" t="s">
        <v>229</v>
      </c>
      <c r="S101" s="2" t="s">
        <v>1633</v>
      </c>
      <c r="T101" s="2" t="s">
        <v>684</v>
      </c>
      <c r="U101" s="2" t="s">
        <v>733</v>
      </c>
      <c r="V101" s="2" t="s">
        <v>1554</v>
      </c>
      <c r="W101" s="2" t="s">
        <v>1143</v>
      </c>
      <c r="X101" s="2" t="s">
        <v>1009</v>
      </c>
      <c r="Y101" s="2" t="s">
        <v>1144</v>
      </c>
      <c r="Z101" s="4"/>
      <c r="AA101" s="4">
        <f>=ROUNDDOWN({0},0)</f>
      </c>
      <c r="AB101" s="5"/>
      <c r="AC101" s="2" t="s">
        <v>229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>
        <v>4</v>
      </c>
      <c r="AS101" s="8">
        <v>189.27</v>
      </c>
      <c r="AT101" s="7">
        <v>-1</v>
      </c>
      <c r="AU101" s="7">
        <v>-1</v>
      </c>
      <c r="AV101" s="4" t="s">
        <v>229</v>
      </c>
      <c r="AW101" s="8" t="s">
        <v>229</v>
      </c>
      <c r="AX101" s="4" t="s">
        <v>229</v>
      </c>
      <c r="AY101" s="8" t="s">
        <v>229</v>
      </c>
      <c r="AZ101" s="7" t="s">
        <v>229</v>
      </c>
      <c r="BA101" s="7" t="s">
        <v>229</v>
      </c>
      <c r="BB101" s="7"/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 t="s">
        <v>229</v>
      </c>
      <c r="BJ101" s="4"/>
      <c r="BK101" s="8"/>
      <c r="BL101" s="2" t="s">
        <v>1648</v>
      </c>
      <c r="BM101" s="7"/>
      <c r="BN101" s="7"/>
      <c r="BO101" s="4"/>
      <c r="BP101" s="8"/>
      <c r="BQ101" s="4">
        <v>1</v>
      </c>
      <c r="BR101" s="8">
        <v>50.22</v>
      </c>
      <c r="BS101" s="7">
        <v>-1</v>
      </c>
      <c r="BT101" s="7">
        <v>-1</v>
      </c>
      <c r="BU101" s="2" t="s">
        <v>239</v>
      </c>
      <c r="BV101" s="2" t="s">
        <v>275</v>
      </c>
      <c r="BW101" s="2" t="s">
        <v>229</v>
      </c>
      <c r="BX101" s="2" t="s">
        <v>1649</v>
      </c>
      <c r="BY101" s="2" t="s">
        <v>241</v>
      </c>
      <c r="BZ101" s="2" t="s">
        <v>229</v>
      </c>
      <c r="CA101" s="4"/>
      <c r="CB101" s="8"/>
      <c r="CC101" s="4">
        <v>1</v>
      </c>
      <c r="CD101" s="8">
        <v>50.77</v>
      </c>
      <c r="CE101" s="7">
        <v>-1</v>
      </c>
      <c r="CF101" s="7">
        <v>-1</v>
      </c>
      <c r="CG101" s="2" t="s">
        <v>239</v>
      </c>
      <c r="CH101" s="2" t="s">
        <v>275</v>
      </c>
      <c r="CI101" s="2" t="s">
        <v>1650</v>
      </c>
      <c r="CJ101" s="2" t="s">
        <v>1651</v>
      </c>
      <c r="CK101" s="2" t="s">
        <v>241</v>
      </c>
      <c r="CL101" s="2" t="s">
        <v>229</v>
      </c>
      <c r="CM101" s="4"/>
      <c r="CN101" s="8"/>
      <c r="CO101" s="4">
        <v>2</v>
      </c>
      <c r="CP101" s="8">
        <v>88.28</v>
      </c>
      <c r="CQ101" s="7">
        <v>-1</v>
      </c>
      <c r="CR101" s="7">
        <v>-1</v>
      </c>
      <c r="CS101" s="2" t="s">
        <v>239</v>
      </c>
      <c r="CT101" s="2" t="s">
        <v>275</v>
      </c>
      <c r="CU101" s="2" t="s">
        <v>1148</v>
      </c>
      <c r="CV101" s="2" t="s">
        <v>1652</v>
      </c>
      <c r="CW101" s="2" t="s">
        <v>241</v>
      </c>
      <c r="CX101" s="2" t="s">
        <v>229</v>
      </c>
      <c r="CY101" s="4"/>
      <c r="CZ101" s="8"/>
      <c r="DA101" s="4"/>
      <c r="DB101" s="8"/>
      <c r="DC101" s="7"/>
      <c r="DD101" s="7"/>
      <c r="DE101" s="2" t="s">
        <v>239</v>
      </c>
      <c r="DF101" s="2" t="s">
        <v>275</v>
      </c>
      <c r="DG101" s="2" t="s">
        <v>1148</v>
      </c>
      <c r="DH101" s="2" t="s">
        <v>1653</v>
      </c>
      <c r="DI101" s="2" t="s">
        <v>263</v>
      </c>
      <c r="DJ101" s="2" t="s">
        <v>229</v>
      </c>
      <c r="DK101" s="4"/>
      <c r="DL101" s="8"/>
      <c r="DM101" s="4"/>
      <c r="DN101" s="8"/>
      <c r="DO101" s="7"/>
      <c r="DP101" s="7"/>
      <c r="DQ101" s="2" t="s">
        <v>239</v>
      </c>
      <c r="DR101" s="2" t="s">
        <v>275</v>
      </c>
      <c r="DS101" s="2" t="s">
        <v>1148</v>
      </c>
      <c r="DT101" s="2" t="s">
        <v>1185</v>
      </c>
      <c r="DU101" s="2" t="s">
        <v>241</v>
      </c>
      <c r="DV101" s="2" t="s">
        <v>229</v>
      </c>
      <c r="DW101" s="4"/>
      <c r="DX101" s="8"/>
      <c r="DY101" s="4"/>
      <c r="DZ101" s="8"/>
      <c r="EA101" s="7"/>
      <c r="EB101" s="7"/>
      <c r="EC101" s="2" t="s">
        <v>239</v>
      </c>
      <c r="ED101" s="2" t="s">
        <v>275</v>
      </c>
      <c r="EE101" s="2" t="s">
        <v>1153</v>
      </c>
      <c r="EF101" s="2" t="s">
        <v>703</v>
      </c>
      <c r="EG101" s="2" t="s">
        <v>263</v>
      </c>
      <c r="EH101" s="2" t="s">
        <v>229</v>
      </c>
      <c r="EI101" s="4"/>
      <c r="EJ101" s="8"/>
      <c r="EK101" s="4"/>
      <c r="EL101" s="8"/>
      <c r="EM101" s="7"/>
      <c r="EN101" s="7"/>
      <c r="EO101" s="2" t="s">
        <v>239</v>
      </c>
      <c r="EP101" s="2" t="s">
        <v>275</v>
      </c>
      <c r="EQ101" s="2" t="s">
        <v>1148</v>
      </c>
      <c r="ER101" s="2" t="s">
        <v>1654</v>
      </c>
      <c r="ES101" s="2" t="s">
        <v>241</v>
      </c>
      <c r="ET101" s="2" t="s">
        <v>229</v>
      </c>
      <c r="EU101" s="4"/>
      <c r="EV101" s="8"/>
      <c r="EW101" s="4"/>
      <c r="EX101" s="8"/>
      <c r="EY101" s="7"/>
      <c r="EZ101" s="7"/>
      <c r="FA101" s="2" t="s">
        <v>239</v>
      </c>
      <c r="FB101" s="2" t="s">
        <v>275</v>
      </c>
      <c r="FC101" s="2" t="s">
        <v>1148</v>
      </c>
      <c r="FD101" s="2" t="s">
        <v>1655</v>
      </c>
      <c r="FE101" s="2" t="s">
        <v>241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275</v>
      </c>
      <c r="FO101" s="2" t="s">
        <v>1148</v>
      </c>
      <c r="FP101" s="2" t="s">
        <v>1185</v>
      </c>
      <c r="FQ101" s="2" t="s">
        <v>241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229</v>
      </c>
      <c r="FZ101" s="2" t="s">
        <v>229</v>
      </c>
      <c r="GA101" s="2" t="s">
        <v>229</v>
      </c>
      <c r="GB101" s="2" t="s">
        <v>229</v>
      </c>
      <c r="GC101" s="2" t="s">
        <v>229</v>
      </c>
      <c r="GD101" s="2" t="s">
        <v>229</v>
      </c>
      <c r="GE101" s="4"/>
      <c r="GF101" s="8"/>
      <c r="GG101" s="4"/>
      <c r="GH101" s="8"/>
      <c r="GI101" s="7"/>
      <c r="GJ101" s="7"/>
      <c r="GK101" s="2" t="s">
        <v>714</v>
      </c>
      <c r="GL101" s="2" t="s">
        <v>275</v>
      </c>
      <c r="GM101" s="2" t="s">
        <v>1148</v>
      </c>
      <c r="GN101" s="2" t="s">
        <v>1165</v>
      </c>
      <c r="GO101" s="2" t="s">
        <v>241</v>
      </c>
      <c r="GP101" s="2" t="s">
        <v>229</v>
      </c>
      <c r="GQ101" s="4"/>
      <c r="GR101" s="8"/>
      <c r="GS101" s="4"/>
      <c r="GT101" s="8"/>
      <c r="GU101" s="7"/>
      <c r="GV101" s="7"/>
      <c r="GW101" s="2" t="s">
        <v>239</v>
      </c>
      <c r="GX101" s="2" t="s">
        <v>275</v>
      </c>
      <c r="GY101" s="2" t="s">
        <v>743</v>
      </c>
      <c r="GZ101" s="2" t="s">
        <v>901</v>
      </c>
      <c r="HA101" s="2" t="s">
        <v>241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239</v>
      </c>
      <c r="HJ101" s="2" t="s">
        <v>275</v>
      </c>
      <c r="HK101" s="2" t="s">
        <v>1148</v>
      </c>
      <c r="HL101" s="2" t="s">
        <v>1656</v>
      </c>
      <c r="HM101" s="2" t="s">
        <v>241</v>
      </c>
      <c r="HN101" s="2" t="s">
        <v>229</v>
      </c>
      <c r="HO101" s="4"/>
      <c r="HP101" s="8"/>
      <c r="HQ101" s="4"/>
      <c r="HR101" s="8"/>
      <c r="HS101" s="7"/>
      <c r="HT101" s="7"/>
      <c r="HU101" s="2" t="s">
        <v>239</v>
      </c>
      <c r="HV101" s="2" t="s">
        <v>275</v>
      </c>
      <c r="HW101" s="2" t="s">
        <v>712</v>
      </c>
      <c r="HX101" s="2" t="s">
        <v>790</v>
      </c>
      <c r="HY101" s="2" t="s">
        <v>241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266</v>
      </c>
      <c r="IH101" s="2" t="s">
        <v>275</v>
      </c>
      <c r="II101" s="2" t="s">
        <v>952</v>
      </c>
      <c r="IJ101" s="2" t="s">
        <v>229</v>
      </c>
      <c r="IK101" s="2" t="s">
        <v>241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272</v>
      </c>
      <c r="IT101" s="2" t="s">
        <v>275</v>
      </c>
      <c r="IU101" s="2" t="s">
        <v>229</v>
      </c>
      <c r="IV101" s="2" t="s">
        <v>229</v>
      </c>
      <c r="IW101" s="2" t="s">
        <v>241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239</v>
      </c>
      <c r="JF101" s="2" t="s">
        <v>275</v>
      </c>
      <c r="JG101" s="2" t="s">
        <v>268</v>
      </c>
      <c r="JH101" s="2" t="s">
        <v>229</v>
      </c>
      <c r="JI101" s="2" t="s">
        <v>241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229</v>
      </c>
      <c r="JR101" s="2" t="s">
        <v>229</v>
      </c>
      <c r="JS101" s="2" t="s">
        <v>229</v>
      </c>
      <c r="JT101" s="2" t="s">
        <v>229</v>
      </c>
      <c r="JU101" s="2" t="s">
        <v>229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272</v>
      </c>
      <c r="KD101" s="2" t="s">
        <v>275</v>
      </c>
      <c r="KE101" s="2" t="s">
        <v>229</v>
      </c>
      <c r="KF101" s="2" t="s">
        <v>229</v>
      </c>
      <c r="KG101" s="2" t="s">
        <v>241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272</v>
      </c>
      <c r="KP101" s="2" t="s">
        <v>275</v>
      </c>
      <c r="KQ101" s="2" t="s">
        <v>229</v>
      </c>
      <c r="KR101" s="2" t="s">
        <v>229</v>
      </c>
      <c r="KS101" s="2" t="s">
        <v>241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239</v>
      </c>
      <c r="LB101" s="2" t="s">
        <v>275</v>
      </c>
      <c r="LC101" s="2" t="s">
        <v>1148</v>
      </c>
      <c r="LD101" s="2" t="s">
        <v>1657</v>
      </c>
      <c r="LE101" s="2" t="s">
        <v>241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229</v>
      </c>
      <c r="LN101" s="2" t="s">
        <v>229</v>
      </c>
      <c r="LO101" s="2" t="s">
        <v>229</v>
      </c>
      <c r="LP101" s="2" t="s">
        <v>229</v>
      </c>
      <c r="LQ101" s="2" t="s">
        <v>229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239</v>
      </c>
      <c r="LZ101" s="2" t="s">
        <v>275</v>
      </c>
      <c r="MA101" s="2" t="s">
        <v>721</v>
      </c>
      <c r="MB101" s="2" t="s">
        <v>1631</v>
      </c>
      <c r="MC101" s="2" t="s">
        <v>241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266</v>
      </c>
      <c r="ML101" s="2" t="s">
        <v>275</v>
      </c>
      <c r="MM101" s="2" t="s">
        <v>229</v>
      </c>
      <c r="MN101" s="2" t="s">
        <v>229</v>
      </c>
      <c r="MO101" s="2" t="s">
        <v>241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239</v>
      </c>
      <c r="MX101" s="2" t="s">
        <v>275</v>
      </c>
      <c r="MY101" s="2" t="s">
        <v>866</v>
      </c>
      <c r="MZ101" s="2" t="s">
        <v>1658</v>
      </c>
      <c r="NA101" s="2" t="s">
        <v>241</v>
      </c>
      <c r="NB101" s="2" t="s">
        <v>229</v>
      </c>
      <c r="NC101" s="4"/>
      <c r="ND101" s="8"/>
      <c r="NE101" s="4"/>
      <c r="NF101" s="8"/>
      <c r="NG101" s="7"/>
      <c r="NH101" s="7"/>
      <c r="NI101" s="2" t="s">
        <v>239</v>
      </c>
      <c r="NJ101" s="2" t="s">
        <v>275</v>
      </c>
      <c r="NK101" s="2" t="s">
        <v>1165</v>
      </c>
      <c r="NL101" s="2" t="s">
        <v>1582</v>
      </c>
      <c r="NM101" s="2" t="s">
        <v>241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266</v>
      </c>
      <c r="NV101" s="2" t="s">
        <v>275</v>
      </c>
      <c r="NW101" s="2" t="s">
        <v>229</v>
      </c>
      <c r="NX101" s="2" t="s">
        <v>229</v>
      </c>
      <c r="NY101" s="2" t="s">
        <v>241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229</v>
      </c>
      <c r="OH101" s="2" t="s">
        <v>229</v>
      </c>
      <c r="OI101" s="2" t="s">
        <v>229</v>
      </c>
      <c r="OJ101" s="2" t="s">
        <v>229</v>
      </c>
      <c r="OK101" s="2" t="s">
        <v>229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229</v>
      </c>
      <c r="OT101" s="2" t="s">
        <v>229</v>
      </c>
      <c r="OU101" s="2" t="s">
        <v>229</v>
      </c>
      <c r="OV101" s="2" t="s">
        <v>229</v>
      </c>
      <c r="OW101" s="2" t="s">
        <v>229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229</v>
      </c>
      <c r="PF101" s="2" t="s">
        <v>229</v>
      </c>
      <c r="PG101" s="2" t="s">
        <v>229</v>
      </c>
      <c r="PH101" s="2" t="s">
        <v>229</v>
      </c>
      <c r="PI101" s="2" t="s">
        <v>229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239</v>
      </c>
      <c r="PR101" s="2" t="s">
        <v>275</v>
      </c>
      <c r="PS101" s="2" t="s">
        <v>1166</v>
      </c>
      <c r="PT101" s="2" t="s">
        <v>229</v>
      </c>
      <c r="PU101" s="2" t="s">
        <v>241</v>
      </c>
      <c r="PV101" s="2" t="s">
        <v>229</v>
      </c>
      <c r="PW101" s="4"/>
      <c r="PX101" s="8"/>
      <c r="PY101" s="4"/>
      <c r="PZ101" s="8"/>
      <c r="QA101" s="7"/>
      <c r="QB101" s="7"/>
      <c r="QC101" s="2" t="s">
        <v>281</v>
      </c>
      <c r="QD101" s="2" t="s">
        <v>275</v>
      </c>
      <c r="QE101" s="2" t="s">
        <v>229</v>
      </c>
      <c r="QF101" s="2" t="s">
        <v>229</v>
      </c>
      <c r="QG101" s="2" t="s">
        <v>241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272</v>
      </c>
      <c r="QP101" s="2" t="s">
        <v>226</v>
      </c>
      <c r="QQ101" s="2" t="s">
        <v>229</v>
      </c>
      <c r="QR101" s="2" t="s">
        <v>229</v>
      </c>
      <c r="QS101" s="2" t="s">
        <v>241</v>
      </c>
      <c r="QT101" s="2" t="s">
        <v>229</v>
      </c>
      <c r="QU101" s="4"/>
      <c r="QV101" s="8"/>
      <c r="QW101" s="4"/>
      <c r="QX101" s="8"/>
      <c r="QY101" s="7"/>
      <c r="QZ101" s="7"/>
      <c r="RA101" s="2" t="s">
        <v>239</v>
      </c>
      <c r="RB101" s="2" t="s">
        <v>275</v>
      </c>
      <c r="RC101" s="2" t="s">
        <v>442</v>
      </c>
      <c r="RD101" s="2" t="s">
        <v>403</v>
      </c>
      <c r="RE101" s="2" t="s">
        <v>241</v>
      </c>
      <c r="RF101" s="2" t="s">
        <v>229</v>
      </c>
      <c r="RG101" s="4"/>
      <c r="RH101" s="8"/>
      <c r="RI101" s="4"/>
      <c r="RJ101" s="8"/>
      <c r="RK101" s="7"/>
      <c r="RL101" s="7"/>
      <c r="RM101" s="2" t="s">
        <v>229</v>
      </c>
      <c r="RN101" s="2" t="s">
        <v>229</v>
      </c>
      <c r="RO101" s="2" t="s">
        <v>229</v>
      </c>
      <c r="RP101" s="2" t="s">
        <v>229</v>
      </c>
      <c r="RQ101" s="2" t="s">
        <v>229</v>
      </c>
      <c r="RR101" s="2" t="s">
        <v>229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275</v>
      </c>
      <c r="SA101" s="2" t="s">
        <v>282</v>
      </c>
      <c r="SB101" s="2" t="s">
        <v>1659</v>
      </c>
      <c r="SC101" s="2" t="s">
        <v>241</v>
      </c>
      <c r="SD101" s="2" t="s">
        <v>229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</row>
    <row r="102">
      <c r="A102" s="2" t="s">
        <v>1660</v>
      </c>
      <c r="B102" s="2" t="s">
        <v>216</v>
      </c>
      <c r="C102" s="2" t="s">
        <v>217</v>
      </c>
      <c r="D102" s="2" t="s">
        <v>218</v>
      </c>
      <c r="E102" s="2" t="s">
        <v>219</v>
      </c>
      <c r="F102" s="2" t="s">
        <v>1661</v>
      </c>
      <c r="G102" s="2" t="s">
        <v>1662</v>
      </c>
      <c r="H102" s="2" t="s">
        <v>1663</v>
      </c>
      <c r="I102" s="2" t="s">
        <v>1434</v>
      </c>
      <c r="J102" s="2" t="s">
        <v>224</v>
      </c>
      <c r="K102" s="2" t="s">
        <v>1070</v>
      </c>
      <c r="L102" s="3">
        <v>30.36</v>
      </c>
      <c r="M102" s="3">
        <v>31.88</v>
      </c>
      <c r="N102" s="3">
        <v>69.99</v>
      </c>
      <c r="O102" s="2" t="s">
        <v>226</v>
      </c>
      <c r="P102" s="2" t="s">
        <v>964</v>
      </c>
      <c r="Q102" s="2" t="s">
        <v>228</v>
      </c>
      <c r="R102" s="2" t="s">
        <v>229</v>
      </c>
      <c r="S102" s="2" t="s">
        <v>1664</v>
      </c>
      <c r="T102" s="2" t="s">
        <v>684</v>
      </c>
      <c r="U102" s="2" t="s">
        <v>286</v>
      </c>
      <c r="V102" s="2" t="s">
        <v>685</v>
      </c>
      <c r="W102" s="2" t="s">
        <v>686</v>
      </c>
      <c r="X102" s="2" t="s">
        <v>1009</v>
      </c>
      <c r="Y102" s="2" t="s">
        <v>1144</v>
      </c>
      <c r="Z102" s="4">
        <v>2660</v>
      </c>
      <c r="AA102" s="4">
        <f>=ROUNDDOWN(501.88679245283,0)</f>
      </c>
      <c r="AB102" s="5">
        <v>5.3</v>
      </c>
      <c r="AC102" s="2" t="s">
        <v>229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>
        <v>7</v>
      </c>
      <c r="AQ102" s="8">
        <v>236.15</v>
      </c>
      <c r="AR102" s="4">
        <v>10</v>
      </c>
      <c r="AS102" s="8">
        <v>344.7</v>
      </c>
      <c r="AT102" s="7">
        <v>-0.3</v>
      </c>
      <c r="AU102" s="7">
        <v>-0.3149</v>
      </c>
      <c r="AV102" s="4">
        <v>15</v>
      </c>
      <c r="AW102" s="8">
        <v>575.2</v>
      </c>
      <c r="AX102" s="4">
        <v>40</v>
      </c>
      <c r="AY102" s="8">
        <v>1609.97</v>
      </c>
      <c r="AZ102" s="7">
        <v>-0.625</v>
      </c>
      <c r="BA102" s="7">
        <v>-0.6427</v>
      </c>
      <c r="BB102" s="7">
        <v>0.4106</v>
      </c>
      <c r="BC102" s="4">
        <v>18</v>
      </c>
      <c r="BD102" s="8">
        <v>672.47</v>
      </c>
      <c r="BE102" s="4">
        <v>61</v>
      </c>
      <c r="BF102" s="8">
        <v>2416.52</v>
      </c>
      <c r="BG102" s="7">
        <v>-0.7049</v>
      </c>
      <c r="BH102" s="7">
        <v>-0.7217</v>
      </c>
      <c r="BI102" s="7">
        <v>0.8554</v>
      </c>
      <c r="BJ102" s="4">
        <v>7</v>
      </c>
      <c r="BK102" s="8">
        <v>236.15</v>
      </c>
      <c r="BL102" s="2" t="s">
        <v>1665</v>
      </c>
      <c r="BM102" s="7">
        <v>1</v>
      </c>
      <c r="BN102" s="7">
        <v>1</v>
      </c>
      <c r="BO102" s="4">
        <v>5</v>
      </c>
      <c r="BP102" s="8">
        <v>172.35</v>
      </c>
      <c r="BQ102" s="4">
        <v>10</v>
      </c>
      <c r="BR102" s="8">
        <v>344.7</v>
      </c>
      <c r="BS102" s="7">
        <v>-0.5</v>
      </c>
      <c r="BT102" s="7">
        <v>-0.5</v>
      </c>
      <c r="BU102" s="2" t="s">
        <v>239</v>
      </c>
      <c r="BV102" s="2" t="s">
        <v>226</v>
      </c>
      <c r="BW102" s="2" t="s">
        <v>229</v>
      </c>
      <c r="BX102" s="2" t="s">
        <v>1572</v>
      </c>
      <c r="BY102" s="2" t="s">
        <v>241</v>
      </c>
      <c r="BZ102" s="2" t="s">
        <v>229</v>
      </c>
      <c r="CA102" s="4">
        <v>1</v>
      </c>
      <c r="CB102" s="8">
        <v>33.05</v>
      </c>
      <c r="CC102" s="4"/>
      <c r="CD102" s="8"/>
      <c r="CE102" s="7"/>
      <c r="CF102" s="7"/>
      <c r="CG102" s="2" t="s">
        <v>239</v>
      </c>
      <c r="CH102" s="2" t="s">
        <v>226</v>
      </c>
      <c r="CI102" s="2" t="s">
        <v>1148</v>
      </c>
      <c r="CJ102" s="2" t="s">
        <v>1151</v>
      </c>
      <c r="CK102" s="2" t="s">
        <v>241</v>
      </c>
      <c r="CL102" s="2" t="s">
        <v>229</v>
      </c>
      <c r="CM102" s="4"/>
      <c r="CN102" s="8"/>
      <c r="CO102" s="4"/>
      <c r="CP102" s="8"/>
      <c r="CQ102" s="7"/>
      <c r="CR102" s="7"/>
      <c r="CS102" s="2" t="s">
        <v>239</v>
      </c>
      <c r="CT102" s="2" t="s">
        <v>226</v>
      </c>
      <c r="CU102" s="2" t="s">
        <v>1148</v>
      </c>
      <c r="CV102" s="2" t="s">
        <v>1151</v>
      </c>
      <c r="CW102" s="2" t="s">
        <v>241</v>
      </c>
      <c r="CX102" s="2" t="s">
        <v>229</v>
      </c>
      <c r="CY102" s="4"/>
      <c r="CZ102" s="8"/>
      <c r="DA102" s="4"/>
      <c r="DB102" s="8"/>
      <c r="DC102" s="7"/>
      <c r="DD102" s="7"/>
      <c r="DE102" s="2" t="s">
        <v>239</v>
      </c>
      <c r="DF102" s="2" t="s">
        <v>226</v>
      </c>
      <c r="DG102" s="2" t="s">
        <v>1148</v>
      </c>
      <c r="DH102" s="2" t="s">
        <v>1666</v>
      </c>
      <c r="DI102" s="2" t="s">
        <v>241</v>
      </c>
      <c r="DJ102" s="2" t="s">
        <v>229</v>
      </c>
      <c r="DK102" s="4"/>
      <c r="DL102" s="8"/>
      <c r="DM102" s="4"/>
      <c r="DN102" s="8"/>
      <c r="DO102" s="7"/>
      <c r="DP102" s="7"/>
      <c r="DQ102" s="2" t="s">
        <v>239</v>
      </c>
      <c r="DR102" s="2" t="s">
        <v>226</v>
      </c>
      <c r="DS102" s="2" t="s">
        <v>1148</v>
      </c>
      <c r="DT102" s="2" t="s">
        <v>1667</v>
      </c>
      <c r="DU102" s="2" t="s">
        <v>241</v>
      </c>
      <c r="DV102" s="2" t="s">
        <v>229</v>
      </c>
      <c r="DW102" s="4"/>
      <c r="DX102" s="8"/>
      <c r="DY102" s="4"/>
      <c r="DZ102" s="8"/>
      <c r="EA102" s="7"/>
      <c r="EB102" s="7"/>
      <c r="EC102" s="2" t="s">
        <v>239</v>
      </c>
      <c r="ED102" s="2" t="s">
        <v>226</v>
      </c>
      <c r="EE102" s="2" t="s">
        <v>1153</v>
      </c>
      <c r="EF102" s="2" t="s">
        <v>1668</v>
      </c>
      <c r="EG102" s="2" t="s">
        <v>241</v>
      </c>
      <c r="EH102" s="2" t="s">
        <v>229</v>
      </c>
      <c r="EI102" s="4"/>
      <c r="EJ102" s="8"/>
      <c r="EK102" s="4"/>
      <c r="EL102" s="8"/>
      <c r="EM102" s="7"/>
      <c r="EN102" s="7"/>
      <c r="EO102" s="2" t="s">
        <v>239</v>
      </c>
      <c r="EP102" s="2" t="s">
        <v>226</v>
      </c>
      <c r="EQ102" s="2" t="s">
        <v>1148</v>
      </c>
      <c r="ER102" s="2" t="s">
        <v>1156</v>
      </c>
      <c r="ES102" s="2" t="s">
        <v>241</v>
      </c>
      <c r="ET102" s="2" t="s">
        <v>229</v>
      </c>
      <c r="EU102" s="4">
        <v>1</v>
      </c>
      <c r="EV102" s="8">
        <v>30.75</v>
      </c>
      <c r="EW102" s="4"/>
      <c r="EX102" s="8"/>
      <c r="EY102" s="7"/>
      <c r="EZ102" s="7"/>
      <c r="FA102" s="2" t="s">
        <v>239</v>
      </c>
      <c r="FB102" s="2" t="s">
        <v>226</v>
      </c>
      <c r="FC102" s="2" t="s">
        <v>1148</v>
      </c>
      <c r="FD102" s="2" t="s">
        <v>1669</v>
      </c>
      <c r="FE102" s="2" t="s">
        <v>241</v>
      </c>
      <c r="FF102" s="2" t="s">
        <v>229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226</v>
      </c>
      <c r="FO102" s="2" t="s">
        <v>1148</v>
      </c>
      <c r="FP102" s="2" t="s">
        <v>1151</v>
      </c>
      <c r="FQ102" s="2" t="s">
        <v>241</v>
      </c>
      <c r="FR102" s="2" t="s">
        <v>229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226</v>
      </c>
      <c r="GA102" s="2" t="s">
        <v>327</v>
      </c>
      <c r="GB102" s="2" t="s">
        <v>229</v>
      </c>
      <c r="GC102" s="2" t="s">
        <v>241</v>
      </c>
      <c r="GD102" s="2" t="s">
        <v>229</v>
      </c>
      <c r="GE102" s="4"/>
      <c r="GF102" s="8"/>
      <c r="GG102" s="4"/>
      <c r="GH102" s="8"/>
      <c r="GI102" s="7"/>
      <c r="GJ102" s="7"/>
      <c r="GK102" s="2" t="s">
        <v>714</v>
      </c>
      <c r="GL102" s="2" t="s">
        <v>275</v>
      </c>
      <c r="GM102" s="2" t="s">
        <v>1148</v>
      </c>
      <c r="GN102" s="2" t="s">
        <v>1165</v>
      </c>
      <c r="GO102" s="2" t="s">
        <v>241</v>
      </c>
      <c r="GP102" s="2" t="s">
        <v>229</v>
      </c>
      <c r="GQ102" s="4"/>
      <c r="GR102" s="8"/>
      <c r="GS102" s="4"/>
      <c r="GT102" s="8"/>
      <c r="GU102" s="7"/>
      <c r="GV102" s="7"/>
      <c r="GW102" s="2" t="s">
        <v>239</v>
      </c>
      <c r="GX102" s="2" t="s">
        <v>226</v>
      </c>
      <c r="GY102" s="2" t="s">
        <v>709</v>
      </c>
      <c r="GZ102" s="2" t="s">
        <v>1670</v>
      </c>
      <c r="HA102" s="2" t="s">
        <v>241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239</v>
      </c>
      <c r="HJ102" s="2" t="s">
        <v>226</v>
      </c>
      <c r="HK102" s="2" t="s">
        <v>1148</v>
      </c>
      <c r="HL102" s="2" t="s">
        <v>1637</v>
      </c>
      <c r="HM102" s="2" t="s">
        <v>241</v>
      </c>
      <c r="HN102" s="2" t="s">
        <v>229</v>
      </c>
      <c r="HO102" s="4"/>
      <c r="HP102" s="8"/>
      <c r="HQ102" s="4"/>
      <c r="HR102" s="8"/>
      <c r="HS102" s="7"/>
      <c r="HT102" s="7"/>
      <c r="HU102" s="2" t="s">
        <v>239</v>
      </c>
      <c r="HV102" s="2" t="s">
        <v>226</v>
      </c>
      <c r="HW102" s="2" t="s">
        <v>712</v>
      </c>
      <c r="HX102" s="2" t="s">
        <v>1671</v>
      </c>
      <c r="HY102" s="2" t="s">
        <v>241</v>
      </c>
      <c r="HZ102" s="2" t="s">
        <v>229</v>
      </c>
      <c r="IA102" s="4"/>
      <c r="IB102" s="8"/>
      <c r="IC102" s="4"/>
      <c r="ID102" s="8"/>
      <c r="IE102" s="7"/>
      <c r="IF102" s="7"/>
      <c r="IG102" s="2" t="s">
        <v>266</v>
      </c>
      <c r="IH102" s="2" t="s">
        <v>226</v>
      </c>
      <c r="II102" s="2" t="s">
        <v>952</v>
      </c>
      <c r="IJ102" s="2" t="s">
        <v>229</v>
      </c>
      <c r="IK102" s="2" t="s">
        <v>241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267</v>
      </c>
      <c r="IT102" s="2" t="s">
        <v>226</v>
      </c>
      <c r="IU102" s="2" t="s">
        <v>229</v>
      </c>
      <c r="IV102" s="2" t="s">
        <v>229</v>
      </c>
      <c r="IW102" s="2" t="s">
        <v>241</v>
      </c>
      <c r="IX102" s="2" t="s">
        <v>229</v>
      </c>
      <c r="IY102" s="4"/>
      <c r="IZ102" s="8"/>
      <c r="JA102" s="4"/>
      <c r="JB102" s="8"/>
      <c r="JC102" s="7"/>
      <c r="JD102" s="7"/>
      <c r="JE102" s="2" t="s">
        <v>239</v>
      </c>
      <c r="JF102" s="2" t="s">
        <v>226</v>
      </c>
      <c r="JG102" s="2" t="s">
        <v>268</v>
      </c>
      <c r="JH102" s="2" t="s">
        <v>1672</v>
      </c>
      <c r="JI102" s="2" t="s">
        <v>241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229</v>
      </c>
      <c r="JR102" s="2" t="s">
        <v>229</v>
      </c>
      <c r="JS102" s="2" t="s">
        <v>229</v>
      </c>
      <c r="JT102" s="2" t="s">
        <v>229</v>
      </c>
      <c r="JU102" s="2" t="s">
        <v>229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239</v>
      </c>
      <c r="KD102" s="2" t="s">
        <v>226</v>
      </c>
      <c r="KE102" s="2" t="s">
        <v>270</v>
      </c>
      <c r="KF102" s="2" t="s">
        <v>1055</v>
      </c>
      <c r="KG102" s="2" t="s">
        <v>241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272</v>
      </c>
      <c r="KP102" s="2" t="s">
        <v>226</v>
      </c>
      <c r="KQ102" s="2" t="s">
        <v>229</v>
      </c>
      <c r="KR102" s="2" t="s">
        <v>229</v>
      </c>
      <c r="KS102" s="2" t="s">
        <v>241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239</v>
      </c>
      <c r="LB102" s="2" t="s">
        <v>226</v>
      </c>
      <c r="LC102" s="2" t="s">
        <v>1148</v>
      </c>
      <c r="LD102" s="2" t="s">
        <v>1567</v>
      </c>
      <c r="LE102" s="2" t="s">
        <v>241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229</v>
      </c>
      <c r="LN102" s="2" t="s">
        <v>229</v>
      </c>
      <c r="LO102" s="2" t="s">
        <v>229</v>
      </c>
      <c r="LP102" s="2" t="s">
        <v>229</v>
      </c>
      <c r="LQ102" s="2" t="s">
        <v>229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239</v>
      </c>
      <c r="LZ102" s="2" t="s">
        <v>275</v>
      </c>
      <c r="MA102" s="2" t="s">
        <v>1154</v>
      </c>
      <c r="MB102" s="2" t="s">
        <v>1673</v>
      </c>
      <c r="MC102" s="2" t="s">
        <v>241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278</v>
      </c>
      <c r="ML102" s="2" t="s">
        <v>226</v>
      </c>
      <c r="MM102" s="2" t="s">
        <v>229</v>
      </c>
      <c r="MN102" s="2" t="s">
        <v>229</v>
      </c>
      <c r="MO102" s="2" t="s">
        <v>241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239</v>
      </c>
      <c r="MX102" s="2" t="s">
        <v>226</v>
      </c>
      <c r="MY102" s="2" t="s">
        <v>1674</v>
      </c>
      <c r="MZ102" s="2" t="s">
        <v>1534</v>
      </c>
      <c r="NA102" s="2" t="s">
        <v>241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239</v>
      </c>
      <c r="NJ102" s="2" t="s">
        <v>260</v>
      </c>
      <c r="NK102" s="2" t="s">
        <v>1165</v>
      </c>
      <c r="NL102" s="2" t="s">
        <v>1151</v>
      </c>
      <c r="NM102" s="2" t="s">
        <v>241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266</v>
      </c>
      <c r="NV102" s="2" t="s">
        <v>226</v>
      </c>
      <c r="NW102" s="2" t="s">
        <v>229</v>
      </c>
      <c r="NX102" s="2" t="s">
        <v>229</v>
      </c>
      <c r="NY102" s="2" t="s">
        <v>241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239</v>
      </c>
      <c r="OH102" s="2" t="s">
        <v>226</v>
      </c>
      <c r="OI102" s="2" t="s">
        <v>229</v>
      </c>
      <c r="OJ102" s="2" t="s">
        <v>229</v>
      </c>
      <c r="OK102" s="2" t="s">
        <v>241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229</v>
      </c>
      <c r="OT102" s="2" t="s">
        <v>229</v>
      </c>
      <c r="OU102" s="2" t="s">
        <v>229</v>
      </c>
      <c r="OV102" s="2" t="s">
        <v>229</v>
      </c>
      <c r="OW102" s="2" t="s">
        <v>229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229</v>
      </c>
      <c r="PF102" s="2" t="s">
        <v>229</v>
      </c>
      <c r="PG102" s="2" t="s">
        <v>229</v>
      </c>
      <c r="PH102" s="2" t="s">
        <v>229</v>
      </c>
      <c r="PI102" s="2" t="s">
        <v>229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239</v>
      </c>
      <c r="PR102" s="2" t="s">
        <v>275</v>
      </c>
      <c r="PS102" s="2" t="s">
        <v>1166</v>
      </c>
      <c r="PT102" s="2" t="s">
        <v>1675</v>
      </c>
      <c r="PU102" s="2" t="s">
        <v>241</v>
      </c>
      <c r="PV102" s="2" t="s">
        <v>229</v>
      </c>
      <c r="PW102" s="4"/>
      <c r="PX102" s="8"/>
      <c r="PY102" s="4"/>
      <c r="PZ102" s="8"/>
      <c r="QA102" s="7"/>
      <c r="QB102" s="7"/>
      <c r="QC102" s="2" t="s">
        <v>281</v>
      </c>
      <c r="QD102" s="2" t="s">
        <v>226</v>
      </c>
      <c r="QE102" s="2" t="s">
        <v>229</v>
      </c>
      <c r="QF102" s="2" t="s">
        <v>229</v>
      </c>
      <c r="QG102" s="2" t="s">
        <v>241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229</v>
      </c>
      <c r="QP102" s="2" t="s">
        <v>229</v>
      </c>
      <c r="QQ102" s="2" t="s">
        <v>229</v>
      </c>
      <c r="QR102" s="2" t="s">
        <v>229</v>
      </c>
      <c r="QS102" s="2" t="s">
        <v>229</v>
      </c>
      <c r="QT102" s="2" t="s">
        <v>229</v>
      </c>
      <c r="QU102" s="4"/>
      <c r="QV102" s="8"/>
      <c r="QW102" s="4"/>
      <c r="QX102" s="8"/>
      <c r="QY102" s="7"/>
      <c r="QZ102" s="7"/>
      <c r="RA102" s="2" t="s">
        <v>281</v>
      </c>
      <c r="RB102" s="2" t="s">
        <v>226</v>
      </c>
      <c r="RC102" s="2" t="s">
        <v>728</v>
      </c>
      <c r="RD102" s="2" t="s">
        <v>229</v>
      </c>
      <c r="RE102" s="2" t="s">
        <v>241</v>
      </c>
      <c r="RF102" s="2" t="s">
        <v>229</v>
      </c>
      <c r="RG102" s="4"/>
      <c r="RH102" s="8"/>
      <c r="RI102" s="4"/>
      <c r="RJ102" s="8"/>
      <c r="RK102" s="7"/>
      <c r="RL102" s="7"/>
      <c r="RM102" s="2" t="s">
        <v>229</v>
      </c>
      <c r="RN102" s="2" t="s">
        <v>229</v>
      </c>
      <c r="RO102" s="2" t="s">
        <v>229</v>
      </c>
      <c r="RP102" s="2" t="s">
        <v>229</v>
      </c>
      <c r="RQ102" s="2" t="s">
        <v>229</v>
      </c>
      <c r="RR102" s="2" t="s">
        <v>229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275</v>
      </c>
      <c r="SA102" s="2" t="s">
        <v>282</v>
      </c>
      <c r="SB102" s="2" t="s">
        <v>1676</v>
      </c>
      <c r="SC102" s="2" t="s">
        <v>241</v>
      </c>
      <c r="SD102" s="2" t="s">
        <v>229</v>
      </c>
      <c r="SE102" s="4">
        <v>72</v>
      </c>
      <c r="SF102" s="4">
        <v>2192</v>
      </c>
      <c r="SG102" s="4"/>
      <c r="SH102" s="4"/>
      <c r="SI102" s="4">
        <v>386</v>
      </c>
      <c r="SJ102" s="4"/>
      <c r="SK102" s="4"/>
      <c r="SL102" s="4"/>
      <c r="SM102" s="4">
        <v>9</v>
      </c>
      <c r="SN102" s="4"/>
      <c r="SO102" s="4"/>
      <c r="SP102" s="4">
        <v>1</v>
      </c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</row>
    <row r="103">
      <c r="A103" s="2" t="s">
        <v>1677</v>
      </c>
      <c r="B103" s="2" t="s">
        <v>216</v>
      </c>
      <c r="C103" s="2" t="s">
        <v>217</v>
      </c>
      <c r="D103" s="2" t="s">
        <v>218</v>
      </c>
      <c r="E103" s="2" t="s">
        <v>219</v>
      </c>
      <c r="F103" s="2" t="s">
        <v>1661</v>
      </c>
      <c r="G103" s="2" t="s">
        <v>1662</v>
      </c>
      <c r="H103" s="2" t="s">
        <v>1663</v>
      </c>
      <c r="I103" s="2" t="s">
        <v>1434</v>
      </c>
      <c r="J103" s="2" t="s">
        <v>285</v>
      </c>
      <c r="K103" s="2" t="s">
        <v>1070</v>
      </c>
      <c r="L103" s="3">
        <v>36.96</v>
      </c>
      <c r="M103" s="3">
        <v>38.81</v>
      </c>
      <c r="N103" s="3">
        <v>79.99</v>
      </c>
      <c r="O103" s="2" t="s">
        <v>226</v>
      </c>
      <c r="P103" s="2" t="s">
        <v>964</v>
      </c>
      <c r="Q103" s="2" t="s">
        <v>228</v>
      </c>
      <c r="R103" s="2" t="s">
        <v>229</v>
      </c>
      <c r="S103" s="2" t="s">
        <v>1664</v>
      </c>
      <c r="T103" s="2" t="s">
        <v>684</v>
      </c>
      <c r="U103" s="2" t="s">
        <v>733</v>
      </c>
      <c r="V103" s="2" t="s">
        <v>685</v>
      </c>
      <c r="W103" s="2" t="s">
        <v>686</v>
      </c>
      <c r="X103" s="2" t="s">
        <v>1009</v>
      </c>
      <c r="Y103" s="2" t="s">
        <v>1144</v>
      </c>
      <c r="Z103" s="4">
        <v>5806</v>
      </c>
      <c r="AA103" s="4">
        <f>=ROUNDDOWN(598.556701030928,0)</f>
      </c>
      <c r="AB103" s="5">
        <v>9.7</v>
      </c>
      <c r="AC103" s="2" t="s">
        <v>229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>
        <v>5</v>
      </c>
      <c r="AQ103" s="8">
        <v>193.75</v>
      </c>
      <c r="AR103" s="4">
        <v>26</v>
      </c>
      <c r="AS103" s="8">
        <v>1069.36</v>
      </c>
      <c r="AT103" s="7">
        <v>-0.8077</v>
      </c>
      <c r="AU103" s="7">
        <v>-0.8188</v>
      </c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>
        <v>0.3368</v>
      </c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 t="s">
        <v>229</v>
      </c>
      <c r="BJ103" s="4">
        <v>5</v>
      </c>
      <c r="BK103" s="8">
        <v>193.75</v>
      </c>
      <c r="BL103" s="2" t="s">
        <v>1678</v>
      </c>
      <c r="BM103" s="7">
        <v>1</v>
      </c>
      <c r="BN103" s="7">
        <v>1</v>
      </c>
      <c r="BO103" s="4"/>
      <c r="BP103" s="8"/>
      <c r="BQ103" s="4">
        <v>22</v>
      </c>
      <c r="BR103" s="8">
        <v>910.14</v>
      </c>
      <c r="BS103" s="7">
        <v>-1</v>
      </c>
      <c r="BT103" s="7">
        <v>-1</v>
      </c>
      <c r="BU103" s="2" t="s">
        <v>239</v>
      </c>
      <c r="BV103" s="2" t="s">
        <v>226</v>
      </c>
      <c r="BW103" s="2" t="s">
        <v>229</v>
      </c>
      <c r="BX103" s="2" t="s">
        <v>1572</v>
      </c>
      <c r="BY103" s="2" t="s">
        <v>241</v>
      </c>
      <c r="BZ103" s="2" t="s">
        <v>229</v>
      </c>
      <c r="CA103" s="4">
        <v>3</v>
      </c>
      <c r="CB103" s="8">
        <v>118.98</v>
      </c>
      <c r="CC103" s="4">
        <v>1</v>
      </c>
      <c r="CD103" s="8">
        <v>39.66</v>
      </c>
      <c r="CE103" s="7">
        <v>2</v>
      </c>
      <c r="CF103" s="7">
        <v>2</v>
      </c>
      <c r="CG103" s="2" t="s">
        <v>239</v>
      </c>
      <c r="CH103" s="2" t="s">
        <v>226</v>
      </c>
      <c r="CI103" s="2" t="s">
        <v>1148</v>
      </c>
      <c r="CJ103" s="2" t="s">
        <v>1151</v>
      </c>
      <c r="CK103" s="2" t="s">
        <v>241</v>
      </c>
      <c r="CL103" s="2" t="s">
        <v>229</v>
      </c>
      <c r="CM103" s="4"/>
      <c r="CN103" s="8"/>
      <c r="CO103" s="4">
        <v>1</v>
      </c>
      <c r="CP103" s="8">
        <v>41.91</v>
      </c>
      <c r="CQ103" s="7">
        <v>-1</v>
      </c>
      <c r="CR103" s="7">
        <v>-1</v>
      </c>
      <c r="CS103" s="2" t="s">
        <v>239</v>
      </c>
      <c r="CT103" s="2" t="s">
        <v>226</v>
      </c>
      <c r="CU103" s="2" t="s">
        <v>1148</v>
      </c>
      <c r="CV103" s="2" t="s">
        <v>1151</v>
      </c>
      <c r="CW103" s="2" t="s">
        <v>241</v>
      </c>
      <c r="CX103" s="2" t="s">
        <v>229</v>
      </c>
      <c r="CY103" s="4"/>
      <c r="CZ103" s="8"/>
      <c r="DA103" s="4"/>
      <c r="DB103" s="8"/>
      <c r="DC103" s="7"/>
      <c r="DD103" s="7"/>
      <c r="DE103" s="2" t="s">
        <v>239</v>
      </c>
      <c r="DF103" s="2" t="s">
        <v>226</v>
      </c>
      <c r="DG103" s="2" t="s">
        <v>1148</v>
      </c>
      <c r="DH103" s="2" t="s">
        <v>1151</v>
      </c>
      <c r="DI103" s="2" t="s">
        <v>241</v>
      </c>
      <c r="DJ103" s="2" t="s">
        <v>229</v>
      </c>
      <c r="DK103" s="4"/>
      <c r="DL103" s="8"/>
      <c r="DM103" s="4"/>
      <c r="DN103" s="8"/>
      <c r="DO103" s="7"/>
      <c r="DP103" s="7"/>
      <c r="DQ103" s="2" t="s">
        <v>239</v>
      </c>
      <c r="DR103" s="2" t="s">
        <v>226</v>
      </c>
      <c r="DS103" s="2" t="s">
        <v>1148</v>
      </c>
      <c r="DT103" s="2" t="s">
        <v>1666</v>
      </c>
      <c r="DU103" s="2" t="s">
        <v>241</v>
      </c>
      <c r="DV103" s="2" t="s">
        <v>229</v>
      </c>
      <c r="DW103" s="4"/>
      <c r="DX103" s="8"/>
      <c r="DY103" s="4"/>
      <c r="DZ103" s="8"/>
      <c r="EA103" s="7"/>
      <c r="EB103" s="7"/>
      <c r="EC103" s="2" t="s">
        <v>239</v>
      </c>
      <c r="ED103" s="2" t="s">
        <v>226</v>
      </c>
      <c r="EE103" s="2" t="s">
        <v>1153</v>
      </c>
      <c r="EF103" s="2" t="s">
        <v>792</v>
      </c>
      <c r="EG103" s="2" t="s">
        <v>241</v>
      </c>
      <c r="EH103" s="2" t="s">
        <v>229</v>
      </c>
      <c r="EI103" s="4">
        <v>1</v>
      </c>
      <c r="EJ103" s="8">
        <v>40.75</v>
      </c>
      <c r="EK103" s="4"/>
      <c r="EL103" s="8"/>
      <c r="EM103" s="7"/>
      <c r="EN103" s="7"/>
      <c r="EO103" s="2" t="s">
        <v>239</v>
      </c>
      <c r="EP103" s="2" t="s">
        <v>226</v>
      </c>
      <c r="EQ103" s="2" t="s">
        <v>1148</v>
      </c>
      <c r="ER103" s="2" t="s">
        <v>1151</v>
      </c>
      <c r="ES103" s="2" t="s">
        <v>241</v>
      </c>
      <c r="ET103" s="2" t="s">
        <v>229</v>
      </c>
      <c r="EU103" s="4"/>
      <c r="EV103" s="8"/>
      <c r="EW103" s="4">
        <v>1</v>
      </c>
      <c r="EX103" s="8">
        <v>36.9</v>
      </c>
      <c r="EY103" s="7">
        <v>-1</v>
      </c>
      <c r="EZ103" s="7">
        <v>-1</v>
      </c>
      <c r="FA103" s="2" t="s">
        <v>239</v>
      </c>
      <c r="FB103" s="2" t="s">
        <v>226</v>
      </c>
      <c r="FC103" s="2" t="s">
        <v>1148</v>
      </c>
      <c r="FD103" s="2" t="s">
        <v>1620</v>
      </c>
      <c r="FE103" s="2" t="s">
        <v>241</v>
      </c>
      <c r="FF103" s="2" t="s">
        <v>229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226</v>
      </c>
      <c r="FO103" s="2" t="s">
        <v>1148</v>
      </c>
      <c r="FP103" s="2" t="s">
        <v>1220</v>
      </c>
      <c r="FQ103" s="2" t="s">
        <v>241</v>
      </c>
      <c r="FR103" s="2" t="s">
        <v>229</v>
      </c>
      <c r="FS103" s="4"/>
      <c r="FT103" s="8"/>
      <c r="FU103" s="4"/>
      <c r="FV103" s="8"/>
      <c r="FW103" s="7"/>
      <c r="FX103" s="7"/>
      <c r="FY103" s="2" t="s">
        <v>239</v>
      </c>
      <c r="FZ103" s="2" t="s">
        <v>226</v>
      </c>
      <c r="GA103" s="2" t="s">
        <v>327</v>
      </c>
      <c r="GB103" s="2" t="s">
        <v>229</v>
      </c>
      <c r="GC103" s="2" t="s">
        <v>241</v>
      </c>
      <c r="GD103" s="2" t="s">
        <v>229</v>
      </c>
      <c r="GE103" s="4"/>
      <c r="GF103" s="8"/>
      <c r="GG103" s="4"/>
      <c r="GH103" s="8"/>
      <c r="GI103" s="7"/>
      <c r="GJ103" s="7"/>
      <c r="GK103" s="2" t="s">
        <v>714</v>
      </c>
      <c r="GL103" s="2" t="s">
        <v>275</v>
      </c>
      <c r="GM103" s="2" t="s">
        <v>1148</v>
      </c>
      <c r="GN103" s="2" t="s">
        <v>1679</v>
      </c>
      <c r="GO103" s="2" t="s">
        <v>241</v>
      </c>
      <c r="GP103" s="2" t="s">
        <v>229</v>
      </c>
      <c r="GQ103" s="4"/>
      <c r="GR103" s="8"/>
      <c r="GS103" s="4"/>
      <c r="GT103" s="8"/>
      <c r="GU103" s="7"/>
      <c r="GV103" s="7"/>
      <c r="GW103" s="2" t="s">
        <v>239</v>
      </c>
      <c r="GX103" s="2" t="s">
        <v>226</v>
      </c>
      <c r="GY103" s="2" t="s">
        <v>709</v>
      </c>
      <c r="GZ103" s="2" t="s">
        <v>1680</v>
      </c>
      <c r="HA103" s="2" t="s">
        <v>241</v>
      </c>
      <c r="HB103" s="2" t="s">
        <v>229</v>
      </c>
      <c r="HC103" s="4">
        <v>1</v>
      </c>
      <c r="HD103" s="8">
        <v>34.02</v>
      </c>
      <c r="HE103" s="4"/>
      <c r="HF103" s="8"/>
      <c r="HG103" s="7"/>
      <c r="HH103" s="7"/>
      <c r="HI103" s="2" t="s">
        <v>239</v>
      </c>
      <c r="HJ103" s="2" t="s">
        <v>226</v>
      </c>
      <c r="HK103" s="2" t="s">
        <v>1148</v>
      </c>
      <c r="HL103" s="2" t="s">
        <v>1681</v>
      </c>
      <c r="HM103" s="2" t="s">
        <v>241</v>
      </c>
      <c r="HN103" s="2" t="s">
        <v>229</v>
      </c>
      <c r="HO103" s="4"/>
      <c r="HP103" s="8"/>
      <c r="HQ103" s="4">
        <v>1</v>
      </c>
      <c r="HR103" s="8">
        <v>40.75</v>
      </c>
      <c r="HS103" s="7">
        <v>-1</v>
      </c>
      <c r="HT103" s="7">
        <v>-1</v>
      </c>
      <c r="HU103" s="2" t="s">
        <v>239</v>
      </c>
      <c r="HV103" s="2" t="s">
        <v>226</v>
      </c>
      <c r="HW103" s="2" t="s">
        <v>712</v>
      </c>
      <c r="HX103" s="2" t="s">
        <v>1682</v>
      </c>
      <c r="HY103" s="2" t="s">
        <v>241</v>
      </c>
      <c r="HZ103" s="2" t="s">
        <v>229</v>
      </c>
      <c r="IA103" s="4"/>
      <c r="IB103" s="8"/>
      <c r="IC103" s="4"/>
      <c r="ID103" s="8"/>
      <c r="IE103" s="7"/>
      <c r="IF103" s="7"/>
      <c r="IG103" s="2" t="s">
        <v>239</v>
      </c>
      <c r="IH103" s="2" t="s">
        <v>226</v>
      </c>
      <c r="II103" s="2" t="s">
        <v>952</v>
      </c>
      <c r="IJ103" s="2" t="s">
        <v>967</v>
      </c>
      <c r="IK103" s="2" t="s">
        <v>241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267</v>
      </c>
      <c r="IT103" s="2" t="s">
        <v>226</v>
      </c>
      <c r="IU103" s="2" t="s">
        <v>229</v>
      </c>
      <c r="IV103" s="2" t="s">
        <v>229</v>
      </c>
      <c r="IW103" s="2" t="s">
        <v>241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239</v>
      </c>
      <c r="JF103" s="2" t="s">
        <v>226</v>
      </c>
      <c r="JG103" s="2" t="s">
        <v>268</v>
      </c>
      <c r="JH103" s="2" t="s">
        <v>1400</v>
      </c>
      <c r="JI103" s="2" t="s">
        <v>241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229</v>
      </c>
      <c r="JR103" s="2" t="s">
        <v>229</v>
      </c>
      <c r="JS103" s="2" t="s">
        <v>229</v>
      </c>
      <c r="JT103" s="2" t="s">
        <v>229</v>
      </c>
      <c r="JU103" s="2" t="s">
        <v>229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239</v>
      </c>
      <c r="KD103" s="2" t="s">
        <v>226</v>
      </c>
      <c r="KE103" s="2" t="s">
        <v>270</v>
      </c>
      <c r="KF103" s="2" t="s">
        <v>1683</v>
      </c>
      <c r="KG103" s="2" t="s">
        <v>241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278</v>
      </c>
      <c r="KP103" s="2" t="s">
        <v>226</v>
      </c>
      <c r="KQ103" s="2" t="s">
        <v>229</v>
      </c>
      <c r="KR103" s="2" t="s">
        <v>229</v>
      </c>
      <c r="KS103" s="2" t="s">
        <v>241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272</v>
      </c>
      <c r="LB103" s="2" t="s">
        <v>226</v>
      </c>
      <c r="LC103" s="2" t="s">
        <v>1148</v>
      </c>
      <c r="LD103" s="2" t="s">
        <v>229</v>
      </c>
      <c r="LE103" s="2" t="s">
        <v>241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229</v>
      </c>
      <c r="LN103" s="2" t="s">
        <v>229</v>
      </c>
      <c r="LO103" s="2" t="s">
        <v>229</v>
      </c>
      <c r="LP103" s="2" t="s">
        <v>229</v>
      </c>
      <c r="LQ103" s="2" t="s">
        <v>229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239</v>
      </c>
      <c r="LZ103" s="2" t="s">
        <v>275</v>
      </c>
      <c r="MA103" s="2" t="s">
        <v>1154</v>
      </c>
      <c r="MB103" s="2" t="s">
        <v>1163</v>
      </c>
      <c r="MC103" s="2" t="s">
        <v>241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278</v>
      </c>
      <c r="ML103" s="2" t="s">
        <v>226</v>
      </c>
      <c r="MM103" s="2" t="s">
        <v>229</v>
      </c>
      <c r="MN103" s="2" t="s">
        <v>229</v>
      </c>
      <c r="MO103" s="2" t="s">
        <v>241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226</v>
      </c>
      <c r="MY103" s="2" t="s">
        <v>1674</v>
      </c>
      <c r="MZ103" s="2" t="s">
        <v>1684</v>
      </c>
      <c r="NA103" s="2" t="s">
        <v>241</v>
      </c>
      <c r="NB103" s="2" t="s">
        <v>229</v>
      </c>
      <c r="NC103" s="4"/>
      <c r="ND103" s="8"/>
      <c r="NE103" s="4"/>
      <c r="NF103" s="8"/>
      <c r="NG103" s="7"/>
      <c r="NH103" s="7"/>
      <c r="NI103" s="2" t="s">
        <v>239</v>
      </c>
      <c r="NJ103" s="2" t="s">
        <v>260</v>
      </c>
      <c r="NK103" s="2" t="s">
        <v>1165</v>
      </c>
      <c r="NL103" s="2" t="s">
        <v>1151</v>
      </c>
      <c r="NM103" s="2" t="s">
        <v>241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266</v>
      </c>
      <c r="NV103" s="2" t="s">
        <v>226</v>
      </c>
      <c r="NW103" s="2" t="s">
        <v>229</v>
      </c>
      <c r="NX103" s="2" t="s">
        <v>229</v>
      </c>
      <c r="NY103" s="2" t="s">
        <v>241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239</v>
      </c>
      <c r="OH103" s="2" t="s">
        <v>226</v>
      </c>
      <c r="OI103" s="2" t="s">
        <v>229</v>
      </c>
      <c r="OJ103" s="2" t="s">
        <v>229</v>
      </c>
      <c r="OK103" s="2" t="s">
        <v>241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229</v>
      </c>
      <c r="OT103" s="2" t="s">
        <v>229</v>
      </c>
      <c r="OU103" s="2" t="s">
        <v>229</v>
      </c>
      <c r="OV103" s="2" t="s">
        <v>229</v>
      </c>
      <c r="OW103" s="2" t="s">
        <v>229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229</v>
      </c>
      <c r="PF103" s="2" t="s">
        <v>229</v>
      </c>
      <c r="PG103" s="2" t="s">
        <v>229</v>
      </c>
      <c r="PH103" s="2" t="s">
        <v>229</v>
      </c>
      <c r="PI103" s="2" t="s">
        <v>229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239</v>
      </c>
      <c r="PR103" s="2" t="s">
        <v>275</v>
      </c>
      <c r="PS103" s="2" t="s">
        <v>1166</v>
      </c>
      <c r="PT103" s="2" t="s">
        <v>1685</v>
      </c>
      <c r="PU103" s="2" t="s">
        <v>241</v>
      </c>
      <c r="PV103" s="2" t="s">
        <v>229</v>
      </c>
      <c r="PW103" s="4"/>
      <c r="PX103" s="8"/>
      <c r="PY103" s="4"/>
      <c r="PZ103" s="8"/>
      <c r="QA103" s="7"/>
      <c r="QB103" s="7"/>
      <c r="QC103" s="2" t="s">
        <v>281</v>
      </c>
      <c r="QD103" s="2" t="s">
        <v>226</v>
      </c>
      <c r="QE103" s="2" t="s">
        <v>229</v>
      </c>
      <c r="QF103" s="2" t="s">
        <v>229</v>
      </c>
      <c r="QG103" s="2" t="s">
        <v>241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229</v>
      </c>
      <c r="QP103" s="2" t="s">
        <v>229</v>
      </c>
      <c r="QQ103" s="2" t="s">
        <v>229</v>
      </c>
      <c r="QR103" s="2" t="s">
        <v>229</v>
      </c>
      <c r="QS103" s="2" t="s">
        <v>229</v>
      </c>
      <c r="QT103" s="2" t="s">
        <v>229</v>
      </c>
      <c r="QU103" s="4"/>
      <c r="QV103" s="8"/>
      <c r="QW103" s="4"/>
      <c r="QX103" s="8"/>
      <c r="QY103" s="7"/>
      <c r="QZ103" s="7"/>
      <c r="RA103" s="2" t="s">
        <v>239</v>
      </c>
      <c r="RB103" s="2" t="s">
        <v>275</v>
      </c>
      <c r="RC103" s="2" t="s">
        <v>728</v>
      </c>
      <c r="RD103" s="2" t="s">
        <v>229</v>
      </c>
      <c r="RE103" s="2" t="s">
        <v>241</v>
      </c>
      <c r="RF103" s="2" t="s">
        <v>229</v>
      </c>
      <c r="RG103" s="4"/>
      <c r="RH103" s="8"/>
      <c r="RI103" s="4"/>
      <c r="RJ103" s="8"/>
      <c r="RK103" s="7"/>
      <c r="RL103" s="7"/>
      <c r="RM103" s="2" t="s">
        <v>229</v>
      </c>
      <c r="RN103" s="2" t="s">
        <v>229</v>
      </c>
      <c r="RO103" s="2" t="s">
        <v>229</v>
      </c>
      <c r="RP103" s="2" t="s">
        <v>229</v>
      </c>
      <c r="RQ103" s="2" t="s">
        <v>229</v>
      </c>
      <c r="RR103" s="2" t="s">
        <v>229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275</v>
      </c>
      <c r="SA103" s="2" t="s">
        <v>282</v>
      </c>
      <c r="SB103" s="2" t="s">
        <v>289</v>
      </c>
      <c r="SC103" s="2" t="s">
        <v>241</v>
      </c>
      <c r="SD103" s="2" t="s">
        <v>229</v>
      </c>
      <c r="SE103" s="4"/>
      <c r="SF103" s="4">
        <v>2659</v>
      </c>
      <c r="SG103" s="4"/>
      <c r="SH103" s="4"/>
      <c r="SI103" s="4">
        <v>3116</v>
      </c>
      <c r="SJ103" s="4"/>
      <c r="SK103" s="4"/>
      <c r="SL103" s="4"/>
      <c r="SM103" s="4">
        <v>29</v>
      </c>
      <c r="SN103" s="4"/>
      <c r="SO103" s="4"/>
      <c r="SP103" s="4">
        <v>2</v>
      </c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</row>
    <row r="104">
      <c r="A104" s="2" t="s">
        <v>1686</v>
      </c>
      <c r="B104" s="2" t="s">
        <v>216</v>
      </c>
      <c r="C104" s="2" t="s">
        <v>217</v>
      </c>
      <c r="D104" s="2" t="s">
        <v>218</v>
      </c>
      <c r="E104" s="2" t="s">
        <v>219</v>
      </c>
      <c r="F104" s="2" t="s">
        <v>1661</v>
      </c>
      <c r="G104" s="2" t="s">
        <v>1662</v>
      </c>
      <c r="H104" s="2" t="s">
        <v>1663</v>
      </c>
      <c r="I104" s="2" t="s">
        <v>1434</v>
      </c>
      <c r="J104" s="2" t="s">
        <v>312</v>
      </c>
      <c r="K104" s="2" t="s">
        <v>1070</v>
      </c>
      <c r="L104" s="3">
        <v>42.24</v>
      </c>
      <c r="M104" s="3">
        <v>44.35</v>
      </c>
      <c r="N104" s="3">
        <v>89.99</v>
      </c>
      <c r="O104" s="2" t="s">
        <v>226</v>
      </c>
      <c r="P104" s="2" t="s">
        <v>964</v>
      </c>
      <c r="Q104" s="2" t="s">
        <v>228</v>
      </c>
      <c r="R104" s="2" t="s">
        <v>229</v>
      </c>
      <c r="S104" s="2" t="s">
        <v>1664</v>
      </c>
      <c r="T104" s="2" t="s">
        <v>684</v>
      </c>
      <c r="U104" s="2" t="s">
        <v>733</v>
      </c>
      <c r="V104" s="2" t="s">
        <v>685</v>
      </c>
      <c r="W104" s="2" t="s">
        <v>686</v>
      </c>
      <c r="X104" s="2" t="s">
        <v>1009</v>
      </c>
      <c r="Y104" s="2" t="s">
        <v>1144</v>
      </c>
      <c r="Z104" s="4">
        <v>492</v>
      </c>
      <c r="AA104" s="4">
        <f>=ROUNDDOWN(164,0)</f>
      </c>
      <c r="AB104" s="5">
        <v>3</v>
      </c>
      <c r="AC104" s="2" t="s">
        <v>229</v>
      </c>
      <c r="AD104" s="4"/>
      <c r="AE104" s="4"/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>
        <v>3</v>
      </c>
      <c r="AQ104" s="8">
        <v>145.3</v>
      </c>
      <c r="AR104" s="4">
        <v>4</v>
      </c>
      <c r="AS104" s="8">
        <v>195.91</v>
      </c>
      <c r="AT104" s="7">
        <v>-0.25</v>
      </c>
      <c r="AU104" s="7">
        <v>-0.2583</v>
      </c>
      <c r="AV104" s="4" t="s">
        <v>229</v>
      </c>
      <c r="AW104" s="8" t="s">
        <v>229</v>
      </c>
      <c r="AX104" s="4" t="s">
        <v>229</v>
      </c>
      <c r="AY104" s="8" t="s">
        <v>229</v>
      </c>
      <c r="AZ104" s="7" t="s">
        <v>229</v>
      </c>
      <c r="BA104" s="7" t="s">
        <v>229</v>
      </c>
      <c r="BB104" s="7">
        <v>0.2526</v>
      </c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 t="s">
        <v>229</v>
      </c>
      <c r="BJ104" s="4">
        <v>3</v>
      </c>
      <c r="BK104" s="8">
        <v>145.3</v>
      </c>
      <c r="BL104" s="2" t="s">
        <v>1687</v>
      </c>
      <c r="BM104" s="7">
        <v>1</v>
      </c>
      <c r="BN104" s="7">
        <v>1</v>
      </c>
      <c r="BO104" s="4">
        <v>2</v>
      </c>
      <c r="BP104" s="8">
        <v>94.58</v>
      </c>
      <c r="BQ104" s="4"/>
      <c r="BR104" s="8"/>
      <c r="BS104" s="7"/>
      <c r="BT104" s="7"/>
      <c r="BU104" s="2" t="s">
        <v>239</v>
      </c>
      <c r="BV104" s="2" t="s">
        <v>226</v>
      </c>
      <c r="BW104" s="2" t="s">
        <v>229</v>
      </c>
      <c r="BX104" s="2" t="s">
        <v>1688</v>
      </c>
      <c r="BY104" s="2" t="s">
        <v>241</v>
      </c>
      <c r="BZ104" s="2" t="s">
        <v>229</v>
      </c>
      <c r="CA104" s="4">
        <v>1</v>
      </c>
      <c r="CB104" s="8">
        <v>50.72</v>
      </c>
      <c r="CC104" s="4">
        <v>2</v>
      </c>
      <c r="CD104" s="8">
        <v>101.44</v>
      </c>
      <c r="CE104" s="7">
        <v>-0.5</v>
      </c>
      <c r="CF104" s="7">
        <v>-0.5</v>
      </c>
      <c r="CG104" s="2" t="s">
        <v>239</v>
      </c>
      <c r="CH104" s="2" t="s">
        <v>226</v>
      </c>
      <c r="CI104" s="2" t="s">
        <v>1148</v>
      </c>
      <c r="CJ104" s="2" t="s">
        <v>1151</v>
      </c>
      <c r="CK104" s="2" t="s">
        <v>241</v>
      </c>
      <c r="CL104" s="2" t="s">
        <v>229</v>
      </c>
      <c r="CM104" s="4"/>
      <c r="CN104" s="8"/>
      <c r="CO104" s="4">
        <v>1</v>
      </c>
      <c r="CP104" s="8">
        <v>47.9</v>
      </c>
      <c r="CQ104" s="7">
        <v>-1</v>
      </c>
      <c r="CR104" s="7">
        <v>-1</v>
      </c>
      <c r="CS104" s="2" t="s">
        <v>239</v>
      </c>
      <c r="CT104" s="2" t="s">
        <v>226</v>
      </c>
      <c r="CU104" s="2" t="s">
        <v>1148</v>
      </c>
      <c r="CV104" s="2" t="s">
        <v>1151</v>
      </c>
      <c r="CW104" s="2" t="s">
        <v>241</v>
      </c>
      <c r="CX104" s="2" t="s">
        <v>229</v>
      </c>
      <c r="CY104" s="4"/>
      <c r="CZ104" s="8"/>
      <c r="DA104" s="4"/>
      <c r="DB104" s="8"/>
      <c r="DC104" s="7"/>
      <c r="DD104" s="7"/>
      <c r="DE104" s="2" t="s">
        <v>239</v>
      </c>
      <c r="DF104" s="2" t="s">
        <v>226</v>
      </c>
      <c r="DG104" s="2" t="s">
        <v>1148</v>
      </c>
      <c r="DH104" s="2" t="s">
        <v>1151</v>
      </c>
      <c r="DI104" s="2" t="s">
        <v>241</v>
      </c>
      <c r="DJ104" s="2" t="s">
        <v>229</v>
      </c>
      <c r="DK104" s="4"/>
      <c r="DL104" s="8"/>
      <c r="DM104" s="4"/>
      <c r="DN104" s="8"/>
      <c r="DO104" s="7"/>
      <c r="DP104" s="7"/>
      <c r="DQ104" s="2" t="s">
        <v>239</v>
      </c>
      <c r="DR104" s="2" t="s">
        <v>226</v>
      </c>
      <c r="DS104" s="2" t="s">
        <v>1148</v>
      </c>
      <c r="DT104" s="2" t="s">
        <v>1689</v>
      </c>
      <c r="DU104" s="2" t="s">
        <v>241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239</v>
      </c>
      <c r="ED104" s="2" t="s">
        <v>226</v>
      </c>
      <c r="EE104" s="2" t="s">
        <v>1153</v>
      </c>
      <c r="EF104" s="2" t="s">
        <v>1690</v>
      </c>
      <c r="EG104" s="2" t="s">
        <v>241</v>
      </c>
      <c r="EH104" s="2" t="s">
        <v>229</v>
      </c>
      <c r="EI104" s="4"/>
      <c r="EJ104" s="8"/>
      <c r="EK104" s="4">
        <v>1</v>
      </c>
      <c r="EL104" s="8">
        <v>46.57</v>
      </c>
      <c r="EM104" s="7">
        <v>-1</v>
      </c>
      <c r="EN104" s="7">
        <v>-1</v>
      </c>
      <c r="EO104" s="2" t="s">
        <v>239</v>
      </c>
      <c r="EP104" s="2" t="s">
        <v>226</v>
      </c>
      <c r="EQ104" s="2" t="s">
        <v>1148</v>
      </c>
      <c r="ER104" s="2" t="s">
        <v>1151</v>
      </c>
      <c r="ES104" s="2" t="s">
        <v>241</v>
      </c>
      <c r="ET104" s="2" t="s">
        <v>229</v>
      </c>
      <c r="EU104" s="4"/>
      <c r="EV104" s="8"/>
      <c r="EW104" s="4"/>
      <c r="EX104" s="8"/>
      <c r="EY104" s="7"/>
      <c r="EZ104" s="7"/>
      <c r="FA104" s="2" t="s">
        <v>239</v>
      </c>
      <c r="FB104" s="2" t="s">
        <v>226</v>
      </c>
      <c r="FC104" s="2" t="s">
        <v>1148</v>
      </c>
      <c r="FD104" s="2" t="s">
        <v>1191</v>
      </c>
      <c r="FE104" s="2" t="s">
        <v>241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226</v>
      </c>
      <c r="FO104" s="2" t="s">
        <v>1148</v>
      </c>
      <c r="FP104" s="2" t="s">
        <v>1151</v>
      </c>
      <c r="FQ104" s="2" t="s">
        <v>241</v>
      </c>
      <c r="FR104" s="2" t="s">
        <v>229</v>
      </c>
      <c r="FS104" s="4"/>
      <c r="FT104" s="8"/>
      <c r="FU104" s="4"/>
      <c r="FV104" s="8"/>
      <c r="FW104" s="7"/>
      <c r="FX104" s="7"/>
      <c r="FY104" s="2" t="s">
        <v>239</v>
      </c>
      <c r="FZ104" s="2" t="s">
        <v>226</v>
      </c>
      <c r="GA104" s="2" t="s">
        <v>327</v>
      </c>
      <c r="GB104" s="2" t="s">
        <v>612</v>
      </c>
      <c r="GC104" s="2" t="s">
        <v>241</v>
      </c>
      <c r="GD104" s="2" t="s">
        <v>229</v>
      </c>
      <c r="GE104" s="4"/>
      <c r="GF104" s="8"/>
      <c r="GG104" s="4"/>
      <c r="GH104" s="8"/>
      <c r="GI104" s="7"/>
      <c r="GJ104" s="7"/>
      <c r="GK104" s="2" t="s">
        <v>714</v>
      </c>
      <c r="GL104" s="2" t="s">
        <v>275</v>
      </c>
      <c r="GM104" s="2" t="s">
        <v>1148</v>
      </c>
      <c r="GN104" s="2" t="s">
        <v>1691</v>
      </c>
      <c r="GO104" s="2" t="s">
        <v>241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239</v>
      </c>
      <c r="GX104" s="2" t="s">
        <v>226</v>
      </c>
      <c r="GY104" s="2" t="s">
        <v>709</v>
      </c>
      <c r="GZ104" s="2" t="s">
        <v>1670</v>
      </c>
      <c r="HA104" s="2" t="s">
        <v>241</v>
      </c>
      <c r="HB104" s="2" t="s">
        <v>229</v>
      </c>
      <c r="HC104" s="4"/>
      <c r="HD104" s="8"/>
      <c r="HE104" s="4"/>
      <c r="HF104" s="8"/>
      <c r="HG104" s="7"/>
      <c r="HH104" s="7"/>
      <c r="HI104" s="2" t="s">
        <v>239</v>
      </c>
      <c r="HJ104" s="2" t="s">
        <v>226</v>
      </c>
      <c r="HK104" s="2" t="s">
        <v>1148</v>
      </c>
      <c r="HL104" s="2" t="s">
        <v>1689</v>
      </c>
      <c r="HM104" s="2" t="s">
        <v>241</v>
      </c>
      <c r="HN104" s="2" t="s">
        <v>229</v>
      </c>
      <c r="HO104" s="4"/>
      <c r="HP104" s="8"/>
      <c r="HQ104" s="4"/>
      <c r="HR104" s="8"/>
      <c r="HS104" s="7"/>
      <c r="HT104" s="7"/>
      <c r="HU104" s="2" t="s">
        <v>239</v>
      </c>
      <c r="HV104" s="2" t="s">
        <v>226</v>
      </c>
      <c r="HW104" s="2" t="s">
        <v>712</v>
      </c>
      <c r="HX104" s="2" t="s">
        <v>791</v>
      </c>
      <c r="HY104" s="2" t="s">
        <v>241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266</v>
      </c>
      <c r="IH104" s="2" t="s">
        <v>226</v>
      </c>
      <c r="II104" s="2" t="s">
        <v>952</v>
      </c>
      <c r="IJ104" s="2" t="s">
        <v>229</v>
      </c>
      <c r="IK104" s="2" t="s">
        <v>241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267</v>
      </c>
      <c r="IT104" s="2" t="s">
        <v>226</v>
      </c>
      <c r="IU104" s="2" t="s">
        <v>229</v>
      </c>
      <c r="IV104" s="2" t="s">
        <v>229</v>
      </c>
      <c r="IW104" s="2" t="s">
        <v>241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239</v>
      </c>
      <c r="JF104" s="2" t="s">
        <v>226</v>
      </c>
      <c r="JG104" s="2" t="s">
        <v>268</v>
      </c>
      <c r="JH104" s="2" t="s">
        <v>229</v>
      </c>
      <c r="JI104" s="2" t="s">
        <v>241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229</v>
      </c>
      <c r="JR104" s="2" t="s">
        <v>229</v>
      </c>
      <c r="JS104" s="2" t="s">
        <v>229</v>
      </c>
      <c r="JT104" s="2" t="s">
        <v>229</v>
      </c>
      <c r="JU104" s="2" t="s">
        <v>229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239</v>
      </c>
      <c r="KD104" s="2" t="s">
        <v>226</v>
      </c>
      <c r="KE104" s="2" t="s">
        <v>270</v>
      </c>
      <c r="KF104" s="2" t="s">
        <v>1692</v>
      </c>
      <c r="KG104" s="2" t="s">
        <v>241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278</v>
      </c>
      <c r="KP104" s="2" t="s">
        <v>226</v>
      </c>
      <c r="KQ104" s="2" t="s">
        <v>229</v>
      </c>
      <c r="KR104" s="2" t="s">
        <v>229</v>
      </c>
      <c r="KS104" s="2" t="s">
        <v>241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272</v>
      </c>
      <c r="LB104" s="2" t="s">
        <v>226</v>
      </c>
      <c r="LC104" s="2" t="s">
        <v>1148</v>
      </c>
      <c r="LD104" s="2" t="s">
        <v>229</v>
      </c>
      <c r="LE104" s="2" t="s">
        <v>241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229</v>
      </c>
      <c r="LN104" s="2" t="s">
        <v>229</v>
      </c>
      <c r="LO104" s="2" t="s">
        <v>229</v>
      </c>
      <c r="LP104" s="2" t="s">
        <v>229</v>
      </c>
      <c r="LQ104" s="2" t="s">
        <v>229</v>
      </c>
      <c r="LR104" s="2" t="s">
        <v>229</v>
      </c>
      <c r="LS104" s="4"/>
      <c r="LT104" s="8"/>
      <c r="LU104" s="4"/>
      <c r="LV104" s="8"/>
      <c r="LW104" s="7"/>
      <c r="LX104" s="7"/>
      <c r="LY104" s="2" t="s">
        <v>239</v>
      </c>
      <c r="LZ104" s="2" t="s">
        <v>275</v>
      </c>
      <c r="MA104" s="2" t="s">
        <v>1154</v>
      </c>
      <c r="MB104" s="2" t="s">
        <v>1474</v>
      </c>
      <c r="MC104" s="2" t="s">
        <v>241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278</v>
      </c>
      <c r="ML104" s="2" t="s">
        <v>226</v>
      </c>
      <c r="MM104" s="2" t="s">
        <v>229</v>
      </c>
      <c r="MN104" s="2" t="s">
        <v>229</v>
      </c>
      <c r="MO104" s="2" t="s">
        <v>241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239</v>
      </c>
      <c r="MX104" s="2" t="s">
        <v>226</v>
      </c>
      <c r="MY104" s="2" t="s">
        <v>1674</v>
      </c>
      <c r="MZ104" s="2" t="s">
        <v>229</v>
      </c>
      <c r="NA104" s="2" t="s">
        <v>241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239</v>
      </c>
      <c r="NJ104" s="2" t="s">
        <v>260</v>
      </c>
      <c r="NK104" s="2" t="s">
        <v>1165</v>
      </c>
      <c r="NL104" s="2" t="s">
        <v>1151</v>
      </c>
      <c r="NM104" s="2" t="s">
        <v>241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266</v>
      </c>
      <c r="NV104" s="2" t="s">
        <v>226</v>
      </c>
      <c r="NW104" s="2" t="s">
        <v>229</v>
      </c>
      <c r="NX104" s="2" t="s">
        <v>229</v>
      </c>
      <c r="NY104" s="2" t="s">
        <v>241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226</v>
      </c>
      <c r="OI104" s="2" t="s">
        <v>229</v>
      </c>
      <c r="OJ104" s="2" t="s">
        <v>229</v>
      </c>
      <c r="OK104" s="2" t="s">
        <v>241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229</v>
      </c>
      <c r="OT104" s="2" t="s">
        <v>229</v>
      </c>
      <c r="OU104" s="2" t="s">
        <v>229</v>
      </c>
      <c r="OV104" s="2" t="s">
        <v>229</v>
      </c>
      <c r="OW104" s="2" t="s">
        <v>229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229</v>
      </c>
      <c r="PF104" s="2" t="s">
        <v>229</v>
      </c>
      <c r="PG104" s="2" t="s">
        <v>229</v>
      </c>
      <c r="PH104" s="2" t="s">
        <v>229</v>
      </c>
      <c r="PI104" s="2" t="s">
        <v>229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239</v>
      </c>
      <c r="PR104" s="2" t="s">
        <v>275</v>
      </c>
      <c r="PS104" s="2" t="s">
        <v>1166</v>
      </c>
      <c r="PT104" s="2" t="s">
        <v>537</v>
      </c>
      <c r="PU104" s="2" t="s">
        <v>241</v>
      </c>
      <c r="PV104" s="2" t="s">
        <v>229</v>
      </c>
      <c r="PW104" s="4"/>
      <c r="PX104" s="8"/>
      <c r="PY104" s="4"/>
      <c r="PZ104" s="8"/>
      <c r="QA104" s="7"/>
      <c r="QB104" s="7"/>
      <c r="QC104" s="2" t="s">
        <v>281</v>
      </c>
      <c r="QD104" s="2" t="s">
        <v>226</v>
      </c>
      <c r="QE104" s="2" t="s">
        <v>229</v>
      </c>
      <c r="QF104" s="2" t="s">
        <v>229</v>
      </c>
      <c r="QG104" s="2" t="s">
        <v>241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229</v>
      </c>
      <c r="QP104" s="2" t="s">
        <v>229</v>
      </c>
      <c r="QQ104" s="2" t="s">
        <v>229</v>
      </c>
      <c r="QR104" s="2" t="s">
        <v>229</v>
      </c>
      <c r="QS104" s="2" t="s">
        <v>229</v>
      </c>
      <c r="QT104" s="2" t="s">
        <v>229</v>
      </c>
      <c r="QU104" s="4"/>
      <c r="QV104" s="8"/>
      <c r="QW104" s="4"/>
      <c r="QX104" s="8"/>
      <c r="QY104" s="7"/>
      <c r="QZ104" s="7"/>
      <c r="RA104" s="2" t="s">
        <v>239</v>
      </c>
      <c r="RB104" s="2" t="s">
        <v>275</v>
      </c>
      <c r="RC104" s="2" t="s">
        <v>728</v>
      </c>
      <c r="RD104" s="2" t="s">
        <v>251</v>
      </c>
      <c r="RE104" s="2" t="s">
        <v>241</v>
      </c>
      <c r="RF104" s="2" t="s">
        <v>229</v>
      </c>
      <c r="RG104" s="4"/>
      <c r="RH104" s="8"/>
      <c r="RI104" s="4"/>
      <c r="RJ104" s="8"/>
      <c r="RK104" s="7"/>
      <c r="RL104" s="7"/>
      <c r="RM104" s="2" t="s">
        <v>229</v>
      </c>
      <c r="RN104" s="2" t="s">
        <v>229</v>
      </c>
      <c r="RO104" s="2" t="s">
        <v>229</v>
      </c>
      <c r="RP104" s="2" t="s">
        <v>229</v>
      </c>
      <c r="RQ104" s="2" t="s">
        <v>229</v>
      </c>
      <c r="RR104" s="2" t="s">
        <v>229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275</v>
      </c>
      <c r="SA104" s="2" t="s">
        <v>282</v>
      </c>
      <c r="SB104" s="2" t="s">
        <v>1693</v>
      </c>
      <c r="SC104" s="2" t="s">
        <v>241</v>
      </c>
      <c r="SD104" s="2" t="s">
        <v>229</v>
      </c>
      <c r="SE104" s="4"/>
      <c r="SF104" s="4">
        <v>492</v>
      </c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</row>
    <row r="105">
      <c r="A105" s="2" t="s">
        <v>1694</v>
      </c>
      <c r="B105" s="2" t="s">
        <v>216</v>
      </c>
      <c r="C105" s="2" t="s">
        <v>217</v>
      </c>
      <c r="D105" s="2" t="s">
        <v>218</v>
      </c>
      <c r="E105" s="2" t="s">
        <v>219</v>
      </c>
      <c r="F105" s="2" t="s">
        <v>1661</v>
      </c>
      <c r="G105" s="2" t="s">
        <v>1662</v>
      </c>
      <c r="H105" s="2" t="s">
        <v>1663</v>
      </c>
      <c r="I105" s="2" t="s">
        <v>1434</v>
      </c>
      <c r="J105" s="2" t="s">
        <v>224</v>
      </c>
      <c r="K105" s="2" t="s">
        <v>1695</v>
      </c>
      <c r="L105" s="3">
        <v>30.36</v>
      </c>
      <c r="M105" s="3">
        <v>31.88</v>
      </c>
      <c r="N105" s="3">
        <v>69.99</v>
      </c>
      <c r="O105" s="2" t="s">
        <v>226</v>
      </c>
      <c r="P105" s="2" t="s">
        <v>964</v>
      </c>
      <c r="Q105" s="2" t="s">
        <v>228</v>
      </c>
      <c r="R105" s="2" t="s">
        <v>229</v>
      </c>
      <c r="S105" s="2" t="s">
        <v>1696</v>
      </c>
      <c r="T105" s="2" t="s">
        <v>684</v>
      </c>
      <c r="U105" s="2" t="s">
        <v>286</v>
      </c>
      <c r="V105" s="2" t="s">
        <v>685</v>
      </c>
      <c r="W105" s="2" t="s">
        <v>686</v>
      </c>
      <c r="X105" s="2" t="s">
        <v>1009</v>
      </c>
      <c r="Y105" s="2" t="s">
        <v>1144</v>
      </c>
      <c r="Z105" s="4">
        <v>725</v>
      </c>
      <c r="AA105" s="4">
        <f>=ROUNDDOWN(453.125,0)</f>
      </c>
      <c r="AB105" s="5">
        <v>1.6</v>
      </c>
      <c r="AC105" s="2" t="s">
        <v>229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>
        <v>3</v>
      </c>
      <c r="AQ105" s="8">
        <v>97.27</v>
      </c>
      <c r="AR105" s="4"/>
      <c r="AS105" s="8"/>
      <c r="AT105" s="7"/>
      <c r="AU105" s="7"/>
      <c r="AV105" s="4">
        <v>3</v>
      </c>
      <c r="AW105" s="8">
        <v>97.27</v>
      </c>
      <c r="AX105" s="4">
        <v>14</v>
      </c>
      <c r="AY105" s="8">
        <v>591.57</v>
      </c>
      <c r="AZ105" s="7">
        <v>-0.7857</v>
      </c>
      <c r="BA105" s="7">
        <v>-0.8356</v>
      </c>
      <c r="BB105" s="7">
        <v>1</v>
      </c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>
        <v>0.1446</v>
      </c>
      <c r="BJ105" s="4">
        <v>3</v>
      </c>
      <c r="BK105" s="8">
        <v>97.27</v>
      </c>
      <c r="BL105" s="2" t="s">
        <v>1697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239</v>
      </c>
      <c r="BV105" s="2" t="s">
        <v>226</v>
      </c>
      <c r="BW105" s="2" t="s">
        <v>229</v>
      </c>
      <c r="BX105" s="2" t="s">
        <v>1698</v>
      </c>
      <c r="BY105" s="2" t="s">
        <v>241</v>
      </c>
      <c r="BZ105" s="2" t="s">
        <v>229</v>
      </c>
      <c r="CA105" s="4">
        <v>1</v>
      </c>
      <c r="CB105" s="8">
        <v>33.05</v>
      </c>
      <c r="CC105" s="4"/>
      <c r="CD105" s="8"/>
      <c r="CE105" s="7"/>
      <c r="CF105" s="7"/>
      <c r="CG105" s="2" t="s">
        <v>239</v>
      </c>
      <c r="CH105" s="2" t="s">
        <v>226</v>
      </c>
      <c r="CI105" s="2" t="s">
        <v>1148</v>
      </c>
      <c r="CJ105" s="2" t="s">
        <v>1151</v>
      </c>
      <c r="CK105" s="2" t="s">
        <v>241</v>
      </c>
      <c r="CL105" s="2" t="s">
        <v>229</v>
      </c>
      <c r="CM105" s="4"/>
      <c r="CN105" s="8"/>
      <c r="CO105" s="4"/>
      <c r="CP105" s="8"/>
      <c r="CQ105" s="7"/>
      <c r="CR105" s="7"/>
      <c r="CS105" s="2" t="s">
        <v>239</v>
      </c>
      <c r="CT105" s="2" t="s">
        <v>226</v>
      </c>
      <c r="CU105" s="2" t="s">
        <v>1148</v>
      </c>
      <c r="CV105" s="2" t="s">
        <v>1155</v>
      </c>
      <c r="CW105" s="2" t="s">
        <v>241</v>
      </c>
      <c r="CX105" s="2" t="s">
        <v>229</v>
      </c>
      <c r="CY105" s="4"/>
      <c r="CZ105" s="8"/>
      <c r="DA105" s="4"/>
      <c r="DB105" s="8"/>
      <c r="DC105" s="7"/>
      <c r="DD105" s="7"/>
      <c r="DE105" s="2" t="s">
        <v>239</v>
      </c>
      <c r="DF105" s="2" t="s">
        <v>226</v>
      </c>
      <c r="DG105" s="2" t="s">
        <v>1148</v>
      </c>
      <c r="DH105" s="2" t="s">
        <v>1151</v>
      </c>
      <c r="DI105" s="2" t="s">
        <v>263</v>
      </c>
      <c r="DJ105" s="2" t="s">
        <v>229</v>
      </c>
      <c r="DK105" s="4"/>
      <c r="DL105" s="8"/>
      <c r="DM105" s="4"/>
      <c r="DN105" s="8"/>
      <c r="DO105" s="7"/>
      <c r="DP105" s="7"/>
      <c r="DQ105" s="2" t="s">
        <v>239</v>
      </c>
      <c r="DR105" s="2" t="s">
        <v>226</v>
      </c>
      <c r="DS105" s="2" t="s">
        <v>1148</v>
      </c>
      <c r="DT105" s="2" t="s">
        <v>1151</v>
      </c>
      <c r="DU105" s="2" t="s">
        <v>241</v>
      </c>
      <c r="DV105" s="2" t="s">
        <v>229</v>
      </c>
      <c r="DW105" s="4"/>
      <c r="DX105" s="8"/>
      <c r="DY105" s="4"/>
      <c r="DZ105" s="8"/>
      <c r="EA105" s="7"/>
      <c r="EB105" s="7"/>
      <c r="EC105" s="2" t="s">
        <v>239</v>
      </c>
      <c r="ED105" s="2" t="s">
        <v>226</v>
      </c>
      <c r="EE105" s="2" t="s">
        <v>1153</v>
      </c>
      <c r="EF105" s="2" t="s">
        <v>720</v>
      </c>
      <c r="EG105" s="2" t="s">
        <v>241</v>
      </c>
      <c r="EH105" s="2" t="s">
        <v>229</v>
      </c>
      <c r="EI105" s="4">
        <v>1</v>
      </c>
      <c r="EJ105" s="8">
        <v>33.47</v>
      </c>
      <c r="EK105" s="4"/>
      <c r="EL105" s="8"/>
      <c r="EM105" s="7"/>
      <c r="EN105" s="7"/>
      <c r="EO105" s="2" t="s">
        <v>239</v>
      </c>
      <c r="EP105" s="2" t="s">
        <v>226</v>
      </c>
      <c r="EQ105" s="2" t="s">
        <v>1699</v>
      </c>
      <c r="ER105" s="2" t="s">
        <v>1151</v>
      </c>
      <c r="ES105" s="2" t="s">
        <v>241</v>
      </c>
      <c r="ET105" s="2" t="s">
        <v>229</v>
      </c>
      <c r="EU105" s="4">
        <v>1</v>
      </c>
      <c r="EV105" s="8">
        <v>30.75</v>
      </c>
      <c r="EW105" s="4"/>
      <c r="EX105" s="8"/>
      <c r="EY105" s="7"/>
      <c r="EZ105" s="7"/>
      <c r="FA105" s="2" t="s">
        <v>239</v>
      </c>
      <c r="FB105" s="2" t="s">
        <v>226</v>
      </c>
      <c r="FC105" s="2" t="s">
        <v>1148</v>
      </c>
      <c r="FD105" s="2" t="s">
        <v>1156</v>
      </c>
      <c r="FE105" s="2" t="s">
        <v>241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226</v>
      </c>
      <c r="FO105" s="2" t="s">
        <v>1148</v>
      </c>
      <c r="FP105" s="2" t="s">
        <v>1606</v>
      </c>
      <c r="FQ105" s="2" t="s">
        <v>241</v>
      </c>
      <c r="FR105" s="2" t="s">
        <v>229</v>
      </c>
      <c r="FS105" s="4"/>
      <c r="FT105" s="8"/>
      <c r="FU105" s="4"/>
      <c r="FV105" s="8"/>
      <c r="FW105" s="7"/>
      <c r="FX105" s="7"/>
      <c r="FY105" s="2" t="s">
        <v>239</v>
      </c>
      <c r="FZ105" s="2" t="s">
        <v>226</v>
      </c>
      <c r="GA105" s="2" t="s">
        <v>327</v>
      </c>
      <c r="GB105" s="2" t="s">
        <v>229</v>
      </c>
      <c r="GC105" s="2" t="s">
        <v>241</v>
      </c>
      <c r="GD105" s="2" t="s">
        <v>229</v>
      </c>
      <c r="GE105" s="4"/>
      <c r="GF105" s="8"/>
      <c r="GG105" s="4"/>
      <c r="GH105" s="8"/>
      <c r="GI105" s="7"/>
      <c r="GJ105" s="7"/>
      <c r="GK105" s="2" t="s">
        <v>714</v>
      </c>
      <c r="GL105" s="2" t="s">
        <v>275</v>
      </c>
      <c r="GM105" s="2" t="s">
        <v>1148</v>
      </c>
      <c r="GN105" s="2" t="s">
        <v>1208</v>
      </c>
      <c r="GO105" s="2" t="s">
        <v>241</v>
      </c>
      <c r="GP105" s="2" t="s">
        <v>229</v>
      </c>
      <c r="GQ105" s="4"/>
      <c r="GR105" s="8"/>
      <c r="GS105" s="4"/>
      <c r="GT105" s="8"/>
      <c r="GU105" s="7"/>
      <c r="GV105" s="7"/>
      <c r="GW105" s="2" t="s">
        <v>239</v>
      </c>
      <c r="GX105" s="2" t="s">
        <v>226</v>
      </c>
      <c r="GY105" s="2" t="s">
        <v>707</v>
      </c>
      <c r="GZ105" s="2" t="s">
        <v>1670</v>
      </c>
      <c r="HA105" s="2" t="s">
        <v>241</v>
      </c>
      <c r="HB105" s="2" t="s">
        <v>229</v>
      </c>
      <c r="HC105" s="4"/>
      <c r="HD105" s="8"/>
      <c r="HE105" s="4"/>
      <c r="HF105" s="8"/>
      <c r="HG105" s="7"/>
      <c r="HH105" s="7"/>
      <c r="HI105" s="2" t="s">
        <v>239</v>
      </c>
      <c r="HJ105" s="2" t="s">
        <v>226</v>
      </c>
      <c r="HK105" s="2" t="s">
        <v>1148</v>
      </c>
      <c r="HL105" s="2" t="s">
        <v>1156</v>
      </c>
      <c r="HM105" s="2" t="s">
        <v>241</v>
      </c>
      <c r="HN105" s="2" t="s">
        <v>229</v>
      </c>
      <c r="HO105" s="4"/>
      <c r="HP105" s="8"/>
      <c r="HQ105" s="4"/>
      <c r="HR105" s="8"/>
      <c r="HS105" s="7"/>
      <c r="HT105" s="7"/>
      <c r="HU105" s="2" t="s">
        <v>239</v>
      </c>
      <c r="HV105" s="2" t="s">
        <v>226</v>
      </c>
      <c r="HW105" s="2" t="s">
        <v>712</v>
      </c>
      <c r="HX105" s="2" t="s">
        <v>809</v>
      </c>
      <c r="HY105" s="2" t="s">
        <v>241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278</v>
      </c>
      <c r="IH105" s="2" t="s">
        <v>226</v>
      </c>
      <c r="II105" s="2" t="s">
        <v>952</v>
      </c>
      <c r="IJ105" s="2" t="s">
        <v>229</v>
      </c>
      <c r="IK105" s="2" t="s">
        <v>241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272</v>
      </c>
      <c r="IT105" s="2" t="s">
        <v>226</v>
      </c>
      <c r="IU105" s="2" t="s">
        <v>229</v>
      </c>
      <c r="IV105" s="2" t="s">
        <v>229</v>
      </c>
      <c r="IW105" s="2" t="s">
        <v>241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239</v>
      </c>
      <c r="JF105" s="2" t="s">
        <v>226</v>
      </c>
      <c r="JG105" s="2" t="s">
        <v>268</v>
      </c>
      <c r="JH105" s="2" t="s">
        <v>1700</v>
      </c>
      <c r="JI105" s="2" t="s">
        <v>241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229</v>
      </c>
      <c r="JR105" s="2" t="s">
        <v>229</v>
      </c>
      <c r="JS105" s="2" t="s">
        <v>229</v>
      </c>
      <c r="JT105" s="2" t="s">
        <v>229</v>
      </c>
      <c r="JU105" s="2" t="s">
        <v>229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239</v>
      </c>
      <c r="KD105" s="2" t="s">
        <v>226</v>
      </c>
      <c r="KE105" s="2" t="s">
        <v>270</v>
      </c>
      <c r="KF105" s="2" t="s">
        <v>506</v>
      </c>
      <c r="KG105" s="2" t="s">
        <v>241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272</v>
      </c>
      <c r="KP105" s="2" t="s">
        <v>226</v>
      </c>
      <c r="KQ105" s="2" t="s">
        <v>229</v>
      </c>
      <c r="KR105" s="2" t="s">
        <v>229</v>
      </c>
      <c r="KS105" s="2" t="s">
        <v>241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239</v>
      </c>
      <c r="LB105" s="2" t="s">
        <v>226</v>
      </c>
      <c r="LC105" s="2" t="s">
        <v>1148</v>
      </c>
      <c r="LD105" s="2" t="s">
        <v>1701</v>
      </c>
      <c r="LE105" s="2" t="s">
        <v>241</v>
      </c>
      <c r="LF105" s="2" t="s">
        <v>229</v>
      </c>
      <c r="LG105" s="4"/>
      <c r="LH105" s="8"/>
      <c r="LI105" s="4"/>
      <c r="LJ105" s="8"/>
      <c r="LK105" s="7"/>
      <c r="LL105" s="7"/>
      <c r="LM105" s="2" t="s">
        <v>229</v>
      </c>
      <c r="LN105" s="2" t="s">
        <v>229</v>
      </c>
      <c r="LO105" s="2" t="s">
        <v>229</v>
      </c>
      <c r="LP105" s="2" t="s">
        <v>229</v>
      </c>
      <c r="LQ105" s="2" t="s">
        <v>229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239</v>
      </c>
      <c r="LZ105" s="2" t="s">
        <v>275</v>
      </c>
      <c r="MA105" s="2" t="s">
        <v>1154</v>
      </c>
      <c r="MB105" s="2" t="s">
        <v>1163</v>
      </c>
      <c r="MC105" s="2" t="s">
        <v>241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278</v>
      </c>
      <c r="ML105" s="2" t="s">
        <v>226</v>
      </c>
      <c r="MM105" s="2" t="s">
        <v>229</v>
      </c>
      <c r="MN105" s="2" t="s">
        <v>229</v>
      </c>
      <c r="MO105" s="2" t="s">
        <v>241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239</v>
      </c>
      <c r="MX105" s="2" t="s">
        <v>226</v>
      </c>
      <c r="MY105" s="2" t="s">
        <v>1702</v>
      </c>
      <c r="MZ105" s="2" t="s">
        <v>229</v>
      </c>
      <c r="NA105" s="2" t="s">
        <v>241</v>
      </c>
      <c r="NB105" s="2" t="s">
        <v>229</v>
      </c>
      <c r="NC105" s="4"/>
      <c r="ND105" s="8"/>
      <c r="NE105" s="4"/>
      <c r="NF105" s="8"/>
      <c r="NG105" s="7"/>
      <c r="NH105" s="7"/>
      <c r="NI105" s="2" t="s">
        <v>239</v>
      </c>
      <c r="NJ105" s="2" t="s">
        <v>260</v>
      </c>
      <c r="NK105" s="2" t="s">
        <v>1165</v>
      </c>
      <c r="NL105" s="2" t="s">
        <v>1220</v>
      </c>
      <c r="NM105" s="2" t="s">
        <v>241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266</v>
      </c>
      <c r="NV105" s="2" t="s">
        <v>226</v>
      </c>
      <c r="NW105" s="2" t="s">
        <v>229</v>
      </c>
      <c r="NX105" s="2" t="s">
        <v>229</v>
      </c>
      <c r="NY105" s="2" t="s">
        <v>241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239</v>
      </c>
      <c r="OH105" s="2" t="s">
        <v>226</v>
      </c>
      <c r="OI105" s="2" t="s">
        <v>229</v>
      </c>
      <c r="OJ105" s="2" t="s">
        <v>229</v>
      </c>
      <c r="OK105" s="2" t="s">
        <v>241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229</v>
      </c>
      <c r="OT105" s="2" t="s">
        <v>229</v>
      </c>
      <c r="OU105" s="2" t="s">
        <v>229</v>
      </c>
      <c r="OV105" s="2" t="s">
        <v>229</v>
      </c>
      <c r="OW105" s="2" t="s">
        <v>229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229</v>
      </c>
      <c r="PF105" s="2" t="s">
        <v>229</v>
      </c>
      <c r="PG105" s="2" t="s">
        <v>229</v>
      </c>
      <c r="PH105" s="2" t="s">
        <v>229</v>
      </c>
      <c r="PI105" s="2" t="s">
        <v>229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239</v>
      </c>
      <c r="PR105" s="2" t="s">
        <v>275</v>
      </c>
      <c r="PS105" s="2" t="s">
        <v>1166</v>
      </c>
      <c r="PT105" s="2" t="s">
        <v>705</v>
      </c>
      <c r="PU105" s="2" t="s">
        <v>241</v>
      </c>
      <c r="PV105" s="2" t="s">
        <v>229</v>
      </c>
      <c r="PW105" s="4"/>
      <c r="PX105" s="8"/>
      <c r="PY105" s="4"/>
      <c r="PZ105" s="8"/>
      <c r="QA105" s="7"/>
      <c r="QB105" s="7"/>
      <c r="QC105" s="2" t="s">
        <v>281</v>
      </c>
      <c r="QD105" s="2" t="s">
        <v>226</v>
      </c>
      <c r="QE105" s="2" t="s">
        <v>229</v>
      </c>
      <c r="QF105" s="2" t="s">
        <v>229</v>
      </c>
      <c r="QG105" s="2" t="s">
        <v>241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229</v>
      </c>
      <c r="QP105" s="2" t="s">
        <v>229</v>
      </c>
      <c r="QQ105" s="2" t="s">
        <v>229</v>
      </c>
      <c r="QR105" s="2" t="s">
        <v>229</v>
      </c>
      <c r="QS105" s="2" t="s">
        <v>229</v>
      </c>
      <c r="QT105" s="2" t="s">
        <v>229</v>
      </c>
      <c r="QU105" s="4"/>
      <c r="QV105" s="8"/>
      <c r="QW105" s="4"/>
      <c r="QX105" s="8"/>
      <c r="QY105" s="7"/>
      <c r="QZ105" s="7"/>
      <c r="RA105" s="2" t="s">
        <v>239</v>
      </c>
      <c r="RB105" s="2" t="s">
        <v>275</v>
      </c>
      <c r="RC105" s="2" t="s">
        <v>547</v>
      </c>
      <c r="RD105" s="2" t="s">
        <v>229</v>
      </c>
      <c r="RE105" s="2" t="s">
        <v>241</v>
      </c>
      <c r="RF105" s="2" t="s">
        <v>229</v>
      </c>
      <c r="RG105" s="4"/>
      <c r="RH105" s="8"/>
      <c r="RI105" s="4"/>
      <c r="RJ105" s="8"/>
      <c r="RK105" s="7"/>
      <c r="RL105" s="7"/>
      <c r="RM105" s="2" t="s">
        <v>229</v>
      </c>
      <c r="RN105" s="2" t="s">
        <v>229</v>
      </c>
      <c r="RO105" s="2" t="s">
        <v>229</v>
      </c>
      <c r="RP105" s="2" t="s">
        <v>229</v>
      </c>
      <c r="RQ105" s="2" t="s">
        <v>229</v>
      </c>
      <c r="RR105" s="2" t="s">
        <v>229</v>
      </c>
      <c r="RS105" s="4"/>
      <c r="RT105" s="8"/>
      <c r="RU105" s="4"/>
      <c r="RV105" s="8"/>
      <c r="RW105" s="7"/>
      <c r="RX105" s="7"/>
      <c r="RY105" s="2" t="s">
        <v>239</v>
      </c>
      <c r="RZ105" s="2" t="s">
        <v>275</v>
      </c>
      <c r="SA105" s="2" t="s">
        <v>800</v>
      </c>
      <c r="SB105" s="2" t="s">
        <v>1703</v>
      </c>
      <c r="SC105" s="2" t="s">
        <v>241</v>
      </c>
      <c r="SD105" s="2" t="s">
        <v>229</v>
      </c>
      <c r="SE105" s="4"/>
      <c r="SF105" s="4">
        <v>649</v>
      </c>
      <c r="SG105" s="4"/>
      <c r="SH105" s="4"/>
      <c r="SI105" s="4"/>
      <c r="SJ105" s="4"/>
      <c r="SK105" s="4"/>
      <c r="SL105" s="4"/>
      <c r="SM105" s="4">
        <v>76</v>
      </c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</row>
    <row r="106">
      <c r="A106" s="2" t="s">
        <v>1704</v>
      </c>
      <c r="B106" s="2" t="s">
        <v>216</v>
      </c>
      <c r="C106" s="2" t="s">
        <v>217</v>
      </c>
      <c r="D106" s="2" t="s">
        <v>218</v>
      </c>
      <c r="E106" s="2" t="s">
        <v>219</v>
      </c>
      <c r="F106" s="2" t="s">
        <v>1661</v>
      </c>
      <c r="G106" s="2" t="s">
        <v>1662</v>
      </c>
      <c r="H106" s="2" t="s">
        <v>1663</v>
      </c>
      <c r="I106" s="2" t="s">
        <v>1434</v>
      </c>
      <c r="J106" s="2" t="s">
        <v>285</v>
      </c>
      <c r="K106" s="2" t="s">
        <v>1695</v>
      </c>
      <c r="L106" s="3">
        <v>36.96</v>
      </c>
      <c r="M106" s="3">
        <v>38.81</v>
      </c>
      <c r="N106" s="3">
        <v>79.99</v>
      </c>
      <c r="O106" s="2" t="s">
        <v>226</v>
      </c>
      <c r="P106" s="2" t="s">
        <v>964</v>
      </c>
      <c r="Q106" s="2" t="s">
        <v>228</v>
      </c>
      <c r="R106" s="2" t="s">
        <v>229</v>
      </c>
      <c r="S106" s="2" t="s">
        <v>1696</v>
      </c>
      <c r="T106" s="2" t="s">
        <v>684</v>
      </c>
      <c r="U106" s="2" t="s">
        <v>733</v>
      </c>
      <c r="V106" s="2" t="s">
        <v>685</v>
      </c>
      <c r="W106" s="2" t="s">
        <v>686</v>
      </c>
      <c r="X106" s="2" t="s">
        <v>1009</v>
      </c>
      <c r="Y106" s="2" t="s">
        <v>1144</v>
      </c>
      <c r="Z106" s="4">
        <v>1</v>
      </c>
      <c r="AA106" s="4">
        <f>=ROUNDDOWN(5,0)</f>
      </c>
      <c r="AB106" s="5">
        <v>0.2</v>
      </c>
      <c r="AC106" s="2" t="s">
        <v>229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>
        <v>9</v>
      </c>
      <c r="AS106" s="8">
        <v>372.33</v>
      </c>
      <c r="AT106" s="7">
        <v>-1</v>
      </c>
      <c r="AU106" s="7">
        <v>-1</v>
      </c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 t="s">
        <v>229</v>
      </c>
      <c r="BJ106" s="4"/>
      <c r="BK106" s="8"/>
      <c r="BL106" s="2" t="s">
        <v>16</v>
      </c>
      <c r="BM106" s="7"/>
      <c r="BN106" s="7"/>
      <c r="BO106" s="4"/>
      <c r="BP106" s="8"/>
      <c r="BQ106" s="4">
        <v>9</v>
      </c>
      <c r="BR106" s="8">
        <v>372.33</v>
      </c>
      <c r="BS106" s="7">
        <v>-1</v>
      </c>
      <c r="BT106" s="7">
        <v>-1</v>
      </c>
      <c r="BU106" s="2" t="s">
        <v>239</v>
      </c>
      <c r="BV106" s="2" t="s">
        <v>275</v>
      </c>
      <c r="BW106" s="2" t="s">
        <v>229</v>
      </c>
      <c r="BX106" s="2" t="s">
        <v>1705</v>
      </c>
      <c r="BY106" s="2" t="s">
        <v>241</v>
      </c>
      <c r="BZ106" s="2" t="s">
        <v>229</v>
      </c>
      <c r="CA106" s="4"/>
      <c r="CB106" s="8"/>
      <c r="CC106" s="4"/>
      <c r="CD106" s="8"/>
      <c r="CE106" s="7"/>
      <c r="CF106" s="7"/>
      <c r="CG106" s="2" t="s">
        <v>239</v>
      </c>
      <c r="CH106" s="2" t="s">
        <v>275</v>
      </c>
      <c r="CI106" s="2" t="s">
        <v>1148</v>
      </c>
      <c r="CJ106" s="2" t="s">
        <v>1151</v>
      </c>
      <c r="CK106" s="2" t="s">
        <v>241</v>
      </c>
      <c r="CL106" s="2" t="s">
        <v>229</v>
      </c>
      <c r="CM106" s="4"/>
      <c r="CN106" s="8"/>
      <c r="CO106" s="4"/>
      <c r="CP106" s="8"/>
      <c r="CQ106" s="7"/>
      <c r="CR106" s="7"/>
      <c r="CS106" s="2" t="s">
        <v>239</v>
      </c>
      <c r="CT106" s="2" t="s">
        <v>275</v>
      </c>
      <c r="CU106" s="2" t="s">
        <v>1148</v>
      </c>
      <c r="CV106" s="2" t="s">
        <v>1706</v>
      </c>
      <c r="CW106" s="2" t="s">
        <v>241</v>
      </c>
      <c r="CX106" s="2" t="s">
        <v>229</v>
      </c>
      <c r="CY106" s="4"/>
      <c r="CZ106" s="8"/>
      <c r="DA106" s="4"/>
      <c r="DB106" s="8"/>
      <c r="DC106" s="7"/>
      <c r="DD106" s="7"/>
      <c r="DE106" s="2" t="s">
        <v>239</v>
      </c>
      <c r="DF106" s="2" t="s">
        <v>275</v>
      </c>
      <c r="DG106" s="2" t="s">
        <v>1148</v>
      </c>
      <c r="DH106" s="2" t="s">
        <v>1151</v>
      </c>
      <c r="DI106" s="2" t="s">
        <v>263</v>
      </c>
      <c r="DJ106" s="2" t="s">
        <v>229</v>
      </c>
      <c r="DK106" s="4"/>
      <c r="DL106" s="8"/>
      <c r="DM106" s="4"/>
      <c r="DN106" s="8"/>
      <c r="DO106" s="7"/>
      <c r="DP106" s="7"/>
      <c r="DQ106" s="2" t="s">
        <v>239</v>
      </c>
      <c r="DR106" s="2" t="s">
        <v>275</v>
      </c>
      <c r="DS106" s="2" t="s">
        <v>1148</v>
      </c>
      <c r="DT106" s="2" t="s">
        <v>1203</v>
      </c>
      <c r="DU106" s="2" t="s">
        <v>241</v>
      </c>
      <c r="DV106" s="2" t="s">
        <v>229</v>
      </c>
      <c r="DW106" s="4"/>
      <c r="DX106" s="8"/>
      <c r="DY106" s="4"/>
      <c r="DZ106" s="8"/>
      <c r="EA106" s="7"/>
      <c r="EB106" s="7"/>
      <c r="EC106" s="2" t="s">
        <v>239</v>
      </c>
      <c r="ED106" s="2" t="s">
        <v>275</v>
      </c>
      <c r="EE106" s="2" t="s">
        <v>1153</v>
      </c>
      <c r="EF106" s="2" t="s">
        <v>792</v>
      </c>
      <c r="EG106" s="2" t="s">
        <v>241</v>
      </c>
      <c r="EH106" s="2" t="s">
        <v>229</v>
      </c>
      <c r="EI106" s="4"/>
      <c r="EJ106" s="8"/>
      <c r="EK106" s="4"/>
      <c r="EL106" s="8"/>
      <c r="EM106" s="7"/>
      <c r="EN106" s="7"/>
      <c r="EO106" s="2" t="s">
        <v>239</v>
      </c>
      <c r="EP106" s="2" t="s">
        <v>275</v>
      </c>
      <c r="EQ106" s="2" t="s">
        <v>1699</v>
      </c>
      <c r="ER106" s="2" t="s">
        <v>1220</v>
      </c>
      <c r="ES106" s="2" t="s">
        <v>241</v>
      </c>
      <c r="ET106" s="2" t="s">
        <v>229</v>
      </c>
      <c r="EU106" s="4"/>
      <c r="EV106" s="8"/>
      <c r="EW106" s="4"/>
      <c r="EX106" s="8"/>
      <c r="EY106" s="7"/>
      <c r="EZ106" s="7"/>
      <c r="FA106" s="2" t="s">
        <v>239</v>
      </c>
      <c r="FB106" s="2" t="s">
        <v>275</v>
      </c>
      <c r="FC106" s="2" t="s">
        <v>1148</v>
      </c>
      <c r="FD106" s="2" t="s">
        <v>1151</v>
      </c>
      <c r="FE106" s="2" t="s">
        <v>241</v>
      </c>
      <c r="FF106" s="2" t="s">
        <v>229</v>
      </c>
      <c r="FG106" s="4"/>
      <c r="FH106" s="8"/>
      <c r="FI106" s="4"/>
      <c r="FJ106" s="8"/>
      <c r="FK106" s="7"/>
      <c r="FL106" s="7"/>
      <c r="FM106" s="2" t="s">
        <v>239</v>
      </c>
      <c r="FN106" s="2" t="s">
        <v>275</v>
      </c>
      <c r="FO106" s="2" t="s">
        <v>1148</v>
      </c>
      <c r="FP106" s="2" t="s">
        <v>1151</v>
      </c>
      <c r="FQ106" s="2" t="s">
        <v>241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239</v>
      </c>
      <c r="FZ106" s="2" t="s">
        <v>275</v>
      </c>
      <c r="GA106" s="2" t="s">
        <v>229</v>
      </c>
      <c r="GB106" s="2" t="s">
        <v>229</v>
      </c>
      <c r="GC106" s="2" t="s">
        <v>241</v>
      </c>
      <c r="GD106" s="2" t="s">
        <v>229</v>
      </c>
      <c r="GE106" s="4"/>
      <c r="GF106" s="8"/>
      <c r="GG106" s="4"/>
      <c r="GH106" s="8"/>
      <c r="GI106" s="7"/>
      <c r="GJ106" s="7"/>
      <c r="GK106" s="2" t="s">
        <v>714</v>
      </c>
      <c r="GL106" s="2" t="s">
        <v>275</v>
      </c>
      <c r="GM106" s="2" t="s">
        <v>1148</v>
      </c>
      <c r="GN106" s="2" t="s">
        <v>1165</v>
      </c>
      <c r="GO106" s="2" t="s">
        <v>241</v>
      </c>
      <c r="GP106" s="2" t="s">
        <v>229</v>
      </c>
      <c r="GQ106" s="4"/>
      <c r="GR106" s="8"/>
      <c r="GS106" s="4"/>
      <c r="GT106" s="8"/>
      <c r="GU106" s="7"/>
      <c r="GV106" s="7"/>
      <c r="GW106" s="2" t="s">
        <v>239</v>
      </c>
      <c r="GX106" s="2" t="s">
        <v>275</v>
      </c>
      <c r="GY106" s="2" t="s">
        <v>709</v>
      </c>
      <c r="GZ106" s="2" t="s">
        <v>1707</v>
      </c>
      <c r="HA106" s="2" t="s">
        <v>241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239</v>
      </c>
      <c r="HJ106" s="2" t="s">
        <v>275</v>
      </c>
      <c r="HK106" s="2" t="s">
        <v>1148</v>
      </c>
      <c r="HL106" s="2" t="s">
        <v>1156</v>
      </c>
      <c r="HM106" s="2" t="s">
        <v>241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275</v>
      </c>
      <c r="HW106" s="2" t="s">
        <v>712</v>
      </c>
      <c r="HX106" s="2" t="s">
        <v>886</v>
      </c>
      <c r="HY106" s="2" t="s">
        <v>241</v>
      </c>
      <c r="HZ106" s="2" t="s">
        <v>229</v>
      </c>
      <c r="IA106" s="4"/>
      <c r="IB106" s="8"/>
      <c r="IC106" s="4"/>
      <c r="ID106" s="8"/>
      <c r="IE106" s="7"/>
      <c r="IF106" s="7"/>
      <c r="IG106" s="2" t="s">
        <v>278</v>
      </c>
      <c r="IH106" s="2" t="s">
        <v>275</v>
      </c>
      <c r="II106" s="2" t="s">
        <v>952</v>
      </c>
      <c r="IJ106" s="2" t="s">
        <v>229</v>
      </c>
      <c r="IK106" s="2" t="s">
        <v>241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272</v>
      </c>
      <c r="IT106" s="2" t="s">
        <v>275</v>
      </c>
      <c r="IU106" s="2" t="s">
        <v>229</v>
      </c>
      <c r="IV106" s="2" t="s">
        <v>229</v>
      </c>
      <c r="IW106" s="2" t="s">
        <v>241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239</v>
      </c>
      <c r="JF106" s="2" t="s">
        <v>275</v>
      </c>
      <c r="JG106" s="2" t="s">
        <v>268</v>
      </c>
      <c r="JH106" s="2" t="s">
        <v>1597</v>
      </c>
      <c r="JI106" s="2" t="s">
        <v>241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229</v>
      </c>
      <c r="JR106" s="2" t="s">
        <v>229</v>
      </c>
      <c r="JS106" s="2" t="s">
        <v>229</v>
      </c>
      <c r="JT106" s="2" t="s">
        <v>229</v>
      </c>
      <c r="JU106" s="2" t="s">
        <v>229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239</v>
      </c>
      <c r="KD106" s="2" t="s">
        <v>275</v>
      </c>
      <c r="KE106" s="2" t="s">
        <v>270</v>
      </c>
      <c r="KF106" s="2" t="s">
        <v>1224</v>
      </c>
      <c r="KG106" s="2" t="s">
        <v>241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272</v>
      </c>
      <c r="KP106" s="2" t="s">
        <v>275</v>
      </c>
      <c r="KQ106" s="2" t="s">
        <v>229</v>
      </c>
      <c r="KR106" s="2" t="s">
        <v>229</v>
      </c>
      <c r="KS106" s="2" t="s">
        <v>241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272</v>
      </c>
      <c r="LB106" s="2" t="s">
        <v>275</v>
      </c>
      <c r="LC106" s="2" t="s">
        <v>1148</v>
      </c>
      <c r="LD106" s="2" t="s">
        <v>229</v>
      </c>
      <c r="LE106" s="2" t="s">
        <v>241</v>
      </c>
      <c r="LF106" s="2" t="s">
        <v>229</v>
      </c>
      <c r="LG106" s="4"/>
      <c r="LH106" s="8"/>
      <c r="LI106" s="4"/>
      <c r="LJ106" s="8"/>
      <c r="LK106" s="7"/>
      <c r="LL106" s="7"/>
      <c r="LM106" s="2" t="s">
        <v>229</v>
      </c>
      <c r="LN106" s="2" t="s">
        <v>229</v>
      </c>
      <c r="LO106" s="2" t="s">
        <v>229</v>
      </c>
      <c r="LP106" s="2" t="s">
        <v>229</v>
      </c>
      <c r="LQ106" s="2" t="s">
        <v>229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239</v>
      </c>
      <c r="LZ106" s="2" t="s">
        <v>275</v>
      </c>
      <c r="MA106" s="2" t="s">
        <v>1154</v>
      </c>
      <c r="MB106" s="2" t="s">
        <v>1631</v>
      </c>
      <c r="MC106" s="2" t="s">
        <v>241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278</v>
      </c>
      <c r="ML106" s="2" t="s">
        <v>275</v>
      </c>
      <c r="MM106" s="2" t="s">
        <v>229</v>
      </c>
      <c r="MN106" s="2" t="s">
        <v>229</v>
      </c>
      <c r="MO106" s="2" t="s">
        <v>241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239</v>
      </c>
      <c r="MX106" s="2" t="s">
        <v>275</v>
      </c>
      <c r="MY106" s="2" t="s">
        <v>1674</v>
      </c>
      <c r="MZ106" s="2" t="s">
        <v>1415</v>
      </c>
      <c r="NA106" s="2" t="s">
        <v>241</v>
      </c>
      <c r="NB106" s="2" t="s">
        <v>229</v>
      </c>
      <c r="NC106" s="4"/>
      <c r="ND106" s="8"/>
      <c r="NE106" s="4"/>
      <c r="NF106" s="8"/>
      <c r="NG106" s="7"/>
      <c r="NH106" s="7"/>
      <c r="NI106" s="2" t="s">
        <v>239</v>
      </c>
      <c r="NJ106" s="2" t="s">
        <v>275</v>
      </c>
      <c r="NK106" s="2" t="s">
        <v>1165</v>
      </c>
      <c r="NL106" s="2" t="s">
        <v>1151</v>
      </c>
      <c r="NM106" s="2" t="s">
        <v>241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266</v>
      </c>
      <c r="NV106" s="2" t="s">
        <v>275</v>
      </c>
      <c r="NW106" s="2" t="s">
        <v>229</v>
      </c>
      <c r="NX106" s="2" t="s">
        <v>229</v>
      </c>
      <c r="NY106" s="2" t="s">
        <v>241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239</v>
      </c>
      <c r="OH106" s="2" t="s">
        <v>275</v>
      </c>
      <c r="OI106" s="2" t="s">
        <v>229</v>
      </c>
      <c r="OJ106" s="2" t="s">
        <v>229</v>
      </c>
      <c r="OK106" s="2" t="s">
        <v>241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229</v>
      </c>
      <c r="OT106" s="2" t="s">
        <v>229</v>
      </c>
      <c r="OU106" s="2" t="s">
        <v>229</v>
      </c>
      <c r="OV106" s="2" t="s">
        <v>229</v>
      </c>
      <c r="OW106" s="2" t="s">
        <v>229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229</v>
      </c>
      <c r="PF106" s="2" t="s">
        <v>229</v>
      </c>
      <c r="PG106" s="2" t="s">
        <v>229</v>
      </c>
      <c r="PH106" s="2" t="s">
        <v>229</v>
      </c>
      <c r="PI106" s="2" t="s">
        <v>229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239</v>
      </c>
      <c r="PR106" s="2" t="s">
        <v>275</v>
      </c>
      <c r="PS106" s="2" t="s">
        <v>1166</v>
      </c>
      <c r="PT106" s="2" t="s">
        <v>705</v>
      </c>
      <c r="PU106" s="2" t="s">
        <v>241</v>
      </c>
      <c r="PV106" s="2" t="s">
        <v>229</v>
      </c>
      <c r="PW106" s="4"/>
      <c r="PX106" s="8"/>
      <c r="PY106" s="4"/>
      <c r="PZ106" s="8"/>
      <c r="QA106" s="7"/>
      <c r="QB106" s="7"/>
      <c r="QC106" s="2" t="s">
        <v>281</v>
      </c>
      <c r="QD106" s="2" t="s">
        <v>275</v>
      </c>
      <c r="QE106" s="2" t="s">
        <v>229</v>
      </c>
      <c r="QF106" s="2" t="s">
        <v>229</v>
      </c>
      <c r="QG106" s="2" t="s">
        <v>241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229</v>
      </c>
      <c r="QP106" s="2" t="s">
        <v>229</v>
      </c>
      <c r="QQ106" s="2" t="s">
        <v>229</v>
      </c>
      <c r="QR106" s="2" t="s">
        <v>229</v>
      </c>
      <c r="QS106" s="2" t="s">
        <v>229</v>
      </c>
      <c r="QT106" s="2" t="s">
        <v>229</v>
      </c>
      <c r="QU106" s="4"/>
      <c r="QV106" s="8"/>
      <c r="QW106" s="4"/>
      <c r="QX106" s="8"/>
      <c r="QY106" s="7"/>
      <c r="QZ106" s="7"/>
      <c r="RA106" s="2" t="s">
        <v>239</v>
      </c>
      <c r="RB106" s="2" t="s">
        <v>275</v>
      </c>
      <c r="RC106" s="2" t="s">
        <v>547</v>
      </c>
      <c r="RD106" s="2" t="s">
        <v>229</v>
      </c>
      <c r="RE106" s="2" t="s">
        <v>241</v>
      </c>
      <c r="RF106" s="2" t="s">
        <v>229</v>
      </c>
      <c r="RG106" s="4"/>
      <c r="RH106" s="8"/>
      <c r="RI106" s="4"/>
      <c r="RJ106" s="8"/>
      <c r="RK106" s="7"/>
      <c r="RL106" s="7"/>
      <c r="RM106" s="2" t="s">
        <v>229</v>
      </c>
      <c r="RN106" s="2" t="s">
        <v>229</v>
      </c>
      <c r="RO106" s="2" t="s">
        <v>229</v>
      </c>
      <c r="RP106" s="2" t="s">
        <v>229</v>
      </c>
      <c r="RQ106" s="2" t="s">
        <v>229</v>
      </c>
      <c r="RR106" s="2" t="s">
        <v>229</v>
      </c>
      <c r="RS106" s="4"/>
      <c r="RT106" s="8"/>
      <c r="RU106" s="4"/>
      <c r="RV106" s="8"/>
      <c r="RW106" s="7"/>
      <c r="RX106" s="7"/>
      <c r="RY106" s="2" t="s">
        <v>239</v>
      </c>
      <c r="RZ106" s="2" t="s">
        <v>275</v>
      </c>
      <c r="SA106" s="2" t="s">
        <v>800</v>
      </c>
      <c r="SB106" s="2" t="s">
        <v>937</v>
      </c>
      <c r="SC106" s="2" t="s">
        <v>241</v>
      </c>
      <c r="SD106" s="2" t="s">
        <v>229</v>
      </c>
      <c r="SE106" s="4"/>
      <c r="SF106" s="4"/>
      <c r="SG106" s="4"/>
      <c r="SH106" s="4"/>
      <c r="SI106" s="4"/>
      <c r="SJ106" s="4"/>
      <c r="SK106" s="4"/>
      <c r="SL106" s="4"/>
      <c r="SM106" s="4">
        <v>1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</row>
    <row r="107">
      <c r="A107" s="2" t="s">
        <v>1708</v>
      </c>
      <c r="B107" s="2" t="s">
        <v>216</v>
      </c>
      <c r="C107" s="2" t="s">
        <v>217</v>
      </c>
      <c r="D107" s="2" t="s">
        <v>218</v>
      </c>
      <c r="E107" s="2" t="s">
        <v>219</v>
      </c>
      <c r="F107" s="2" t="s">
        <v>1661</v>
      </c>
      <c r="G107" s="2" t="s">
        <v>1662</v>
      </c>
      <c r="H107" s="2" t="s">
        <v>1663</v>
      </c>
      <c r="I107" s="2" t="s">
        <v>1434</v>
      </c>
      <c r="J107" s="2" t="s">
        <v>312</v>
      </c>
      <c r="K107" s="2" t="s">
        <v>1695</v>
      </c>
      <c r="L107" s="3">
        <v>42.24</v>
      </c>
      <c r="M107" s="3">
        <v>44.35</v>
      </c>
      <c r="N107" s="3">
        <v>89.99</v>
      </c>
      <c r="O107" s="2" t="s">
        <v>226</v>
      </c>
      <c r="P107" s="2" t="s">
        <v>964</v>
      </c>
      <c r="Q107" s="2" t="s">
        <v>228</v>
      </c>
      <c r="R107" s="2" t="s">
        <v>229</v>
      </c>
      <c r="S107" s="2" t="s">
        <v>1696</v>
      </c>
      <c r="T107" s="2" t="s">
        <v>684</v>
      </c>
      <c r="U107" s="2" t="s">
        <v>733</v>
      </c>
      <c r="V107" s="2" t="s">
        <v>685</v>
      </c>
      <c r="W107" s="2" t="s">
        <v>686</v>
      </c>
      <c r="X107" s="2" t="s">
        <v>1009</v>
      </c>
      <c r="Y107" s="2" t="s">
        <v>1144</v>
      </c>
      <c r="Z107" s="4">
        <v>60</v>
      </c>
      <c r="AA107" s="4">
        <f>=ROUNDDOWN(66.6666666666667,0)</f>
      </c>
      <c r="AB107" s="5">
        <v>0.9</v>
      </c>
      <c r="AC107" s="2" t="s">
        <v>229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>
        <v>5</v>
      </c>
      <c r="AS107" s="8">
        <v>219.24</v>
      </c>
      <c r="AT107" s="7">
        <v>-1</v>
      </c>
      <c r="AU107" s="7">
        <v>-1</v>
      </c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/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 t="s">
        <v>229</v>
      </c>
      <c r="BJ107" s="4"/>
      <c r="BK107" s="8"/>
      <c r="BL107" s="2" t="s">
        <v>1709</v>
      </c>
      <c r="BM107" s="7"/>
      <c r="BN107" s="7"/>
      <c r="BO107" s="4"/>
      <c r="BP107" s="8"/>
      <c r="BQ107" s="4">
        <v>1</v>
      </c>
      <c r="BR107" s="8">
        <v>51.89</v>
      </c>
      <c r="BS107" s="7">
        <v>-1</v>
      </c>
      <c r="BT107" s="7">
        <v>-1</v>
      </c>
      <c r="BU107" s="2" t="s">
        <v>239</v>
      </c>
      <c r="BV107" s="2" t="s">
        <v>226</v>
      </c>
      <c r="BW107" s="2" t="s">
        <v>229</v>
      </c>
      <c r="BX107" s="2" t="s">
        <v>1572</v>
      </c>
      <c r="BY107" s="2" t="s">
        <v>241</v>
      </c>
      <c r="BZ107" s="2" t="s">
        <v>229</v>
      </c>
      <c r="CA107" s="4"/>
      <c r="CB107" s="8"/>
      <c r="CC107" s="4"/>
      <c r="CD107" s="8"/>
      <c r="CE107" s="7"/>
      <c r="CF107" s="7"/>
      <c r="CG107" s="2" t="s">
        <v>239</v>
      </c>
      <c r="CH107" s="2" t="s">
        <v>226</v>
      </c>
      <c r="CI107" s="2" t="s">
        <v>1557</v>
      </c>
      <c r="CJ107" s="2" t="s">
        <v>1710</v>
      </c>
      <c r="CK107" s="2" t="s">
        <v>241</v>
      </c>
      <c r="CL107" s="2" t="s">
        <v>229</v>
      </c>
      <c r="CM107" s="4"/>
      <c r="CN107" s="8"/>
      <c r="CO107" s="4"/>
      <c r="CP107" s="8"/>
      <c r="CQ107" s="7"/>
      <c r="CR107" s="7"/>
      <c r="CS107" s="2" t="s">
        <v>239</v>
      </c>
      <c r="CT107" s="2" t="s">
        <v>226</v>
      </c>
      <c r="CU107" s="2" t="s">
        <v>1148</v>
      </c>
      <c r="CV107" s="2" t="s">
        <v>1155</v>
      </c>
      <c r="CW107" s="2" t="s">
        <v>241</v>
      </c>
      <c r="CX107" s="2" t="s">
        <v>229</v>
      </c>
      <c r="CY107" s="4"/>
      <c r="CZ107" s="8"/>
      <c r="DA107" s="4"/>
      <c r="DB107" s="8"/>
      <c r="DC107" s="7"/>
      <c r="DD107" s="7"/>
      <c r="DE107" s="2" t="s">
        <v>239</v>
      </c>
      <c r="DF107" s="2" t="s">
        <v>226</v>
      </c>
      <c r="DG107" s="2" t="s">
        <v>1148</v>
      </c>
      <c r="DH107" s="2" t="s">
        <v>1151</v>
      </c>
      <c r="DI107" s="2" t="s">
        <v>263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239</v>
      </c>
      <c r="DR107" s="2" t="s">
        <v>226</v>
      </c>
      <c r="DS107" s="2" t="s">
        <v>1148</v>
      </c>
      <c r="DT107" s="2" t="s">
        <v>1711</v>
      </c>
      <c r="DU107" s="2" t="s">
        <v>241</v>
      </c>
      <c r="DV107" s="2" t="s">
        <v>229</v>
      </c>
      <c r="DW107" s="4"/>
      <c r="DX107" s="8"/>
      <c r="DY107" s="4">
        <v>1</v>
      </c>
      <c r="DZ107" s="8">
        <v>41.4</v>
      </c>
      <c r="EA107" s="7">
        <v>-1</v>
      </c>
      <c r="EB107" s="7">
        <v>-1</v>
      </c>
      <c r="EC107" s="2" t="s">
        <v>239</v>
      </c>
      <c r="ED107" s="2" t="s">
        <v>226</v>
      </c>
      <c r="EE107" s="2" t="s">
        <v>1153</v>
      </c>
      <c r="EF107" s="2" t="s">
        <v>792</v>
      </c>
      <c r="EG107" s="2" t="s">
        <v>241</v>
      </c>
      <c r="EH107" s="2" t="s">
        <v>229</v>
      </c>
      <c r="EI107" s="4"/>
      <c r="EJ107" s="8"/>
      <c r="EK107" s="4">
        <v>1</v>
      </c>
      <c r="EL107" s="8">
        <v>46.57</v>
      </c>
      <c r="EM107" s="7">
        <v>-1</v>
      </c>
      <c r="EN107" s="7">
        <v>-1</v>
      </c>
      <c r="EO107" s="2" t="s">
        <v>239</v>
      </c>
      <c r="EP107" s="2" t="s">
        <v>226</v>
      </c>
      <c r="EQ107" s="2" t="s">
        <v>1699</v>
      </c>
      <c r="ER107" s="2" t="s">
        <v>1156</v>
      </c>
      <c r="ES107" s="2" t="s">
        <v>241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239</v>
      </c>
      <c r="FB107" s="2" t="s">
        <v>226</v>
      </c>
      <c r="FC107" s="2" t="s">
        <v>1148</v>
      </c>
      <c r="FD107" s="2" t="s">
        <v>1712</v>
      </c>
      <c r="FE107" s="2" t="s">
        <v>241</v>
      </c>
      <c r="FF107" s="2" t="s">
        <v>229</v>
      </c>
      <c r="FG107" s="4"/>
      <c r="FH107" s="8"/>
      <c r="FI107" s="4"/>
      <c r="FJ107" s="8"/>
      <c r="FK107" s="7"/>
      <c r="FL107" s="7"/>
      <c r="FM107" s="2" t="s">
        <v>239</v>
      </c>
      <c r="FN107" s="2" t="s">
        <v>226</v>
      </c>
      <c r="FO107" s="2" t="s">
        <v>1148</v>
      </c>
      <c r="FP107" s="2" t="s">
        <v>1151</v>
      </c>
      <c r="FQ107" s="2" t="s">
        <v>241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239</v>
      </c>
      <c r="FZ107" s="2" t="s">
        <v>226</v>
      </c>
      <c r="GA107" s="2" t="s">
        <v>327</v>
      </c>
      <c r="GB107" s="2" t="s">
        <v>229</v>
      </c>
      <c r="GC107" s="2" t="s">
        <v>241</v>
      </c>
      <c r="GD107" s="2" t="s">
        <v>229</v>
      </c>
      <c r="GE107" s="4"/>
      <c r="GF107" s="8"/>
      <c r="GG107" s="4"/>
      <c r="GH107" s="8"/>
      <c r="GI107" s="7"/>
      <c r="GJ107" s="7"/>
      <c r="GK107" s="2" t="s">
        <v>714</v>
      </c>
      <c r="GL107" s="2" t="s">
        <v>275</v>
      </c>
      <c r="GM107" s="2" t="s">
        <v>1148</v>
      </c>
      <c r="GN107" s="2" t="s">
        <v>1157</v>
      </c>
      <c r="GO107" s="2" t="s">
        <v>241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239</v>
      </c>
      <c r="GX107" s="2" t="s">
        <v>226</v>
      </c>
      <c r="GY107" s="2" t="s">
        <v>709</v>
      </c>
      <c r="GZ107" s="2" t="s">
        <v>1713</v>
      </c>
      <c r="HA107" s="2" t="s">
        <v>241</v>
      </c>
      <c r="HB107" s="2" t="s">
        <v>229</v>
      </c>
      <c r="HC107" s="4"/>
      <c r="HD107" s="8"/>
      <c r="HE107" s="4">
        <v>2</v>
      </c>
      <c r="HF107" s="8">
        <v>79.38</v>
      </c>
      <c r="HG107" s="7">
        <v>-1</v>
      </c>
      <c r="HH107" s="7">
        <v>-1</v>
      </c>
      <c r="HI107" s="2" t="s">
        <v>239</v>
      </c>
      <c r="HJ107" s="2" t="s">
        <v>226</v>
      </c>
      <c r="HK107" s="2" t="s">
        <v>1148</v>
      </c>
      <c r="HL107" s="2" t="s">
        <v>1714</v>
      </c>
      <c r="HM107" s="2" t="s">
        <v>241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226</v>
      </c>
      <c r="HW107" s="2" t="s">
        <v>712</v>
      </c>
      <c r="HX107" s="2" t="s">
        <v>252</v>
      </c>
      <c r="HY107" s="2" t="s">
        <v>241</v>
      </c>
      <c r="HZ107" s="2" t="s">
        <v>229</v>
      </c>
      <c r="IA107" s="4"/>
      <c r="IB107" s="8"/>
      <c r="IC107" s="4"/>
      <c r="ID107" s="8"/>
      <c r="IE107" s="7"/>
      <c r="IF107" s="7"/>
      <c r="IG107" s="2" t="s">
        <v>278</v>
      </c>
      <c r="IH107" s="2" t="s">
        <v>226</v>
      </c>
      <c r="II107" s="2" t="s">
        <v>952</v>
      </c>
      <c r="IJ107" s="2" t="s">
        <v>229</v>
      </c>
      <c r="IK107" s="2" t="s">
        <v>241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272</v>
      </c>
      <c r="IT107" s="2" t="s">
        <v>226</v>
      </c>
      <c r="IU107" s="2" t="s">
        <v>229</v>
      </c>
      <c r="IV107" s="2" t="s">
        <v>229</v>
      </c>
      <c r="IW107" s="2" t="s">
        <v>241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239</v>
      </c>
      <c r="JF107" s="2" t="s">
        <v>226</v>
      </c>
      <c r="JG107" s="2" t="s">
        <v>268</v>
      </c>
      <c r="JH107" s="2" t="s">
        <v>229</v>
      </c>
      <c r="JI107" s="2" t="s">
        <v>241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229</v>
      </c>
      <c r="JR107" s="2" t="s">
        <v>229</v>
      </c>
      <c r="JS107" s="2" t="s">
        <v>229</v>
      </c>
      <c r="JT107" s="2" t="s">
        <v>229</v>
      </c>
      <c r="JU107" s="2" t="s">
        <v>229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239</v>
      </c>
      <c r="KD107" s="2" t="s">
        <v>226</v>
      </c>
      <c r="KE107" s="2" t="s">
        <v>270</v>
      </c>
      <c r="KF107" s="2" t="s">
        <v>1715</v>
      </c>
      <c r="KG107" s="2" t="s">
        <v>241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272</v>
      </c>
      <c r="KP107" s="2" t="s">
        <v>226</v>
      </c>
      <c r="KQ107" s="2" t="s">
        <v>229</v>
      </c>
      <c r="KR107" s="2" t="s">
        <v>229</v>
      </c>
      <c r="KS107" s="2" t="s">
        <v>241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272</v>
      </c>
      <c r="LB107" s="2" t="s">
        <v>226</v>
      </c>
      <c r="LC107" s="2" t="s">
        <v>1148</v>
      </c>
      <c r="LD107" s="2" t="s">
        <v>229</v>
      </c>
      <c r="LE107" s="2" t="s">
        <v>241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229</v>
      </c>
      <c r="LN107" s="2" t="s">
        <v>229</v>
      </c>
      <c r="LO107" s="2" t="s">
        <v>229</v>
      </c>
      <c r="LP107" s="2" t="s">
        <v>229</v>
      </c>
      <c r="LQ107" s="2" t="s">
        <v>229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239</v>
      </c>
      <c r="LZ107" s="2" t="s">
        <v>275</v>
      </c>
      <c r="MA107" s="2" t="s">
        <v>1226</v>
      </c>
      <c r="MB107" s="2" t="s">
        <v>770</v>
      </c>
      <c r="MC107" s="2" t="s">
        <v>241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278</v>
      </c>
      <c r="ML107" s="2" t="s">
        <v>226</v>
      </c>
      <c r="MM107" s="2" t="s">
        <v>229</v>
      </c>
      <c r="MN107" s="2" t="s">
        <v>229</v>
      </c>
      <c r="MO107" s="2" t="s">
        <v>241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239</v>
      </c>
      <c r="MX107" s="2" t="s">
        <v>226</v>
      </c>
      <c r="MY107" s="2" t="s">
        <v>1674</v>
      </c>
      <c r="MZ107" s="2" t="s">
        <v>229</v>
      </c>
      <c r="NA107" s="2" t="s">
        <v>241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239</v>
      </c>
      <c r="NJ107" s="2" t="s">
        <v>260</v>
      </c>
      <c r="NK107" s="2" t="s">
        <v>1165</v>
      </c>
      <c r="NL107" s="2" t="s">
        <v>1151</v>
      </c>
      <c r="NM107" s="2" t="s">
        <v>241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266</v>
      </c>
      <c r="NV107" s="2" t="s">
        <v>226</v>
      </c>
      <c r="NW107" s="2" t="s">
        <v>229</v>
      </c>
      <c r="NX107" s="2" t="s">
        <v>229</v>
      </c>
      <c r="NY107" s="2" t="s">
        <v>241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239</v>
      </c>
      <c r="OH107" s="2" t="s">
        <v>226</v>
      </c>
      <c r="OI107" s="2" t="s">
        <v>229</v>
      </c>
      <c r="OJ107" s="2" t="s">
        <v>229</v>
      </c>
      <c r="OK107" s="2" t="s">
        <v>241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229</v>
      </c>
      <c r="OT107" s="2" t="s">
        <v>229</v>
      </c>
      <c r="OU107" s="2" t="s">
        <v>229</v>
      </c>
      <c r="OV107" s="2" t="s">
        <v>229</v>
      </c>
      <c r="OW107" s="2" t="s">
        <v>229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229</v>
      </c>
      <c r="PF107" s="2" t="s">
        <v>229</v>
      </c>
      <c r="PG107" s="2" t="s">
        <v>229</v>
      </c>
      <c r="PH107" s="2" t="s">
        <v>229</v>
      </c>
      <c r="PI107" s="2" t="s">
        <v>229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239</v>
      </c>
      <c r="PR107" s="2" t="s">
        <v>275</v>
      </c>
      <c r="PS107" s="2" t="s">
        <v>1166</v>
      </c>
      <c r="PT107" s="2" t="s">
        <v>229</v>
      </c>
      <c r="PU107" s="2" t="s">
        <v>241</v>
      </c>
      <c r="PV107" s="2" t="s">
        <v>229</v>
      </c>
      <c r="PW107" s="4"/>
      <c r="PX107" s="8"/>
      <c r="PY107" s="4"/>
      <c r="PZ107" s="8"/>
      <c r="QA107" s="7"/>
      <c r="QB107" s="7"/>
      <c r="QC107" s="2" t="s">
        <v>281</v>
      </c>
      <c r="QD107" s="2" t="s">
        <v>226</v>
      </c>
      <c r="QE107" s="2" t="s">
        <v>229</v>
      </c>
      <c r="QF107" s="2" t="s">
        <v>229</v>
      </c>
      <c r="QG107" s="2" t="s">
        <v>241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229</v>
      </c>
      <c r="QP107" s="2" t="s">
        <v>229</v>
      </c>
      <c r="QQ107" s="2" t="s">
        <v>229</v>
      </c>
      <c r="QR107" s="2" t="s">
        <v>229</v>
      </c>
      <c r="QS107" s="2" t="s">
        <v>229</v>
      </c>
      <c r="QT107" s="2" t="s">
        <v>229</v>
      </c>
      <c r="QU107" s="4"/>
      <c r="QV107" s="8"/>
      <c r="QW107" s="4"/>
      <c r="QX107" s="8"/>
      <c r="QY107" s="7"/>
      <c r="QZ107" s="7"/>
      <c r="RA107" s="2" t="s">
        <v>239</v>
      </c>
      <c r="RB107" s="2" t="s">
        <v>275</v>
      </c>
      <c r="RC107" s="2" t="s">
        <v>547</v>
      </c>
      <c r="RD107" s="2" t="s">
        <v>229</v>
      </c>
      <c r="RE107" s="2" t="s">
        <v>241</v>
      </c>
      <c r="RF107" s="2" t="s">
        <v>229</v>
      </c>
      <c r="RG107" s="4"/>
      <c r="RH107" s="8"/>
      <c r="RI107" s="4"/>
      <c r="RJ107" s="8"/>
      <c r="RK107" s="7"/>
      <c r="RL107" s="7"/>
      <c r="RM107" s="2" t="s">
        <v>229</v>
      </c>
      <c r="RN107" s="2" t="s">
        <v>229</v>
      </c>
      <c r="RO107" s="2" t="s">
        <v>229</v>
      </c>
      <c r="RP107" s="2" t="s">
        <v>229</v>
      </c>
      <c r="RQ107" s="2" t="s">
        <v>229</v>
      </c>
      <c r="RR107" s="2" t="s">
        <v>229</v>
      </c>
      <c r="RS107" s="4"/>
      <c r="RT107" s="8"/>
      <c r="RU107" s="4"/>
      <c r="RV107" s="8"/>
      <c r="RW107" s="7"/>
      <c r="RX107" s="7"/>
      <c r="RY107" s="2" t="s">
        <v>239</v>
      </c>
      <c r="RZ107" s="2" t="s">
        <v>275</v>
      </c>
      <c r="SA107" s="2" t="s">
        <v>282</v>
      </c>
      <c r="SB107" s="2" t="s">
        <v>1716</v>
      </c>
      <c r="SC107" s="2" t="s">
        <v>241</v>
      </c>
      <c r="SD107" s="2" t="s">
        <v>229</v>
      </c>
      <c r="SE107" s="4">
        <v>44</v>
      </c>
      <c r="SF107" s="4"/>
      <c r="SG107" s="4"/>
      <c r="SH107" s="4"/>
      <c r="SI107" s="4"/>
      <c r="SJ107" s="4"/>
      <c r="SK107" s="4"/>
      <c r="SL107" s="4"/>
      <c r="SM107" s="4">
        <v>16</v>
      </c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</row>
    <row r="108">
      <c r="A108" s="2" t="s">
        <v>1717</v>
      </c>
      <c r="B108" s="2" t="s">
        <v>216</v>
      </c>
      <c r="C108" s="2" t="s">
        <v>217</v>
      </c>
      <c r="D108" s="2" t="s">
        <v>218</v>
      </c>
      <c r="E108" s="2" t="s">
        <v>219</v>
      </c>
      <c r="F108" s="2" t="s">
        <v>1661</v>
      </c>
      <c r="G108" s="2" t="s">
        <v>1662</v>
      </c>
      <c r="H108" s="2" t="s">
        <v>1663</v>
      </c>
      <c r="I108" s="2" t="s">
        <v>1434</v>
      </c>
      <c r="J108" s="2" t="s">
        <v>224</v>
      </c>
      <c r="K108" s="2" t="s">
        <v>481</v>
      </c>
      <c r="L108" s="3">
        <v>30.36</v>
      </c>
      <c r="M108" s="3">
        <v>31.88</v>
      </c>
      <c r="N108" s="3">
        <v>69.99</v>
      </c>
      <c r="O108" s="2" t="s">
        <v>963</v>
      </c>
      <c r="P108" s="2" t="s">
        <v>964</v>
      </c>
      <c r="Q108" s="2" t="s">
        <v>228</v>
      </c>
      <c r="R108" s="2" t="s">
        <v>229</v>
      </c>
      <c r="S108" s="2" t="s">
        <v>1718</v>
      </c>
      <c r="T108" s="2" t="s">
        <v>684</v>
      </c>
      <c r="U108" s="2" t="s">
        <v>286</v>
      </c>
      <c r="V108" s="2" t="s">
        <v>685</v>
      </c>
      <c r="W108" s="2" t="s">
        <v>686</v>
      </c>
      <c r="X108" s="2" t="s">
        <v>1009</v>
      </c>
      <c r="Y108" s="2" t="s">
        <v>1455</v>
      </c>
      <c r="Z108" s="4"/>
      <c r="AA108" s="4">
        <f>=ROUNDDOWN({0},0)</f>
      </c>
      <c r="AB108" s="5">
        <v>2</v>
      </c>
      <c r="AC108" s="2" t="s">
        <v>229</v>
      </c>
      <c r="AD108" s="4"/>
      <c r="AE108" s="4"/>
      <c r="AF108" s="6">
        <v>64</v>
      </c>
      <c r="AG108" s="6">
        <v>72</v>
      </c>
      <c r="AH108" s="7">
        <v>0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>
        <v>1</v>
      </c>
      <c r="AS108" s="8">
        <v>12.45</v>
      </c>
      <c r="AT108" s="7">
        <v>-1</v>
      </c>
      <c r="AU108" s="7">
        <v>-1</v>
      </c>
      <c r="AV108" s="4" t="s">
        <v>229</v>
      </c>
      <c r="AW108" s="8" t="s">
        <v>229</v>
      </c>
      <c r="AX108" s="4">
        <v>7</v>
      </c>
      <c r="AY108" s="8">
        <v>214.98</v>
      </c>
      <c r="AZ108" s="7" t="s">
        <v>229</v>
      </c>
      <c r="BA108" s="7" t="s">
        <v>229</v>
      </c>
      <c r="BB108" s="7"/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 t="s">
        <v>229</v>
      </c>
      <c r="BJ108" s="4"/>
      <c r="BK108" s="8"/>
      <c r="BL108" s="2" t="s">
        <v>19</v>
      </c>
      <c r="BM108" s="7"/>
      <c r="BN108" s="7"/>
      <c r="BO108" s="4"/>
      <c r="BP108" s="8"/>
      <c r="BQ108" s="4"/>
      <c r="BR108" s="8"/>
      <c r="BS108" s="7"/>
      <c r="BT108" s="7"/>
      <c r="BU108" s="2" t="s">
        <v>239</v>
      </c>
      <c r="BV108" s="2" t="s">
        <v>275</v>
      </c>
      <c r="BW108" s="2" t="s">
        <v>229</v>
      </c>
      <c r="BX108" s="2" t="s">
        <v>1719</v>
      </c>
      <c r="BY108" s="2" t="s">
        <v>241</v>
      </c>
      <c r="BZ108" s="2" t="s">
        <v>229</v>
      </c>
      <c r="CA108" s="4"/>
      <c r="CB108" s="8"/>
      <c r="CC108" s="4"/>
      <c r="CD108" s="8"/>
      <c r="CE108" s="7"/>
      <c r="CF108" s="7"/>
      <c r="CG108" s="2" t="s">
        <v>239</v>
      </c>
      <c r="CH108" s="2" t="s">
        <v>275</v>
      </c>
      <c r="CI108" s="2" t="s">
        <v>1557</v>
      </c>
      <c r="CJ108" s="2" t="s">
        <v>1720</v>
      </c>
      <c r="CK108" s="2" t="s">
        <v>241</v>
      </c>
      <c r="CL108" s="2" t="s">
        <v>229</v>
      </c>
      <c r="CM108" s="4"/>
      <c r="CN108" s="8"/>
      <c r="CO108" s="4"/>
      <c r="CP108" s="8"/>
      <c r="CQ108" s="7"/>
      <c r="CR108" s="7"/>
      <c r="CS108" s="2" t="s">
        <v>239</v>
      </c>
      <c r="CT108" s="2" t="s">
        <v>275</v>
      </c>
      <c r="CU108" s="2" t="s">
        <v>1148</v>
      </c>
      <c r="CV108" s="2" t="s">
        <v>1581</v>
      </c>
      <c r="CW108" s="2" t="s">
        <v>241</v>
      </c>
      <c r="CX108" s="2" t="s">
        <v>229</v>
      </c>
      <c r="CY108" s="4"/>
      <c r="CZ108" s="8"/>
      <c r="DA108" s="4">
        <v>1</v>
      </c>
      <c r="DB108" s="8">
        <v>12.45</v>
      </c>
      <c r="DC108" s="7">
        <v>-1</v>
      </c>
      <c r="DD108" s="7">
        <v>-1</v>
      </c>
      <c r="DE108" s="2" t="s">
        <v>239</v>
      </c>
      <c r="DF108" s="2" t="s">
        <v>275</v>
      </c>
      <c r="DG108" s="2" t="s">
        <v>1148</v>
      </c>
      <c r="DH108" s="2" t="s">
        <v>1721</v>
      </c>
      <c r="DI108" s="2" t="s">
        <v>263</v>
      </c>
      <c r="DJ108" s="2" t="s">
        <v>229</v>
      </c>
      <c r="DK108" s="4"/>
      <c r="DL108" s="8"/>
      <c r="DM108" s="4"/>
      <c r="DN108" s="8"/>
      <c r="DO108" s="7"/>
      <c r="DP108" s="7"/>
      <c r="DQ108" s="2" t="s">
        <v>239</v>
      </c>
      <c r="DR108" s="2" t="s">
        <v>275</v>
      </c>
      <c r="DS108" s="2" t="s">
        <v>1148</v>
      </c>
      <c r="DT108" s="2" t="s">
        <v>1722</v>
      </c>
      <c r="DU108" s="2" t="s">
        <v>241</v>
      </c>
      <c r="DV108" s="2" t="s">
        <v>229</v>
      </c>
      <c r="DW108" s="4"/>
      <c r="DX108" s="8"/>
      <c r="DY108" s="4"/>
      <c r="DZ108" s="8"/>
      <c r="EA108" s="7"/>
      <c r="EB108" s="7"/>
      <c r="EC108" s="2" t="s">
        <v>239</v>
      </c>
      <c r="ED108" s="2" t="s">
        <v>275</v>
      </c>
      <c r="EE108" s="2" t="s">
        <v>1153</v>
      </c>
      <c r="EF108" s="2" t="s">
        <v>937</v>
      </c>
      <c r="EG108" s="2" t="s">
        <v>263</v>
      </c>
      <c r="EH108" s="2" t="s">
        <v>229</v>
      </c>
      <c r="EI108" s="4"/>
      <c r="EJ108" s="8"/>
      <c r="EK108" s="4"/>
      <c r="EL108" s="8"/>
      <c r="EM108" s="7"/>
      <c r="EN108" s="7"/>
      <c r="EO108" s="2" t="s">
        <v>239</v>
      </c>
      <c r="EP108" s="2" t="s">
        <v>275</v>
      </c>
      <c r="EQ108" s="2" t="s">
        <v>1148</v>
      </c>
      <c r="ER108" s="2" t="s">
        <v>1723</v>
      </c>
      <c r="ES108" s="2" t="s">
        <v>241</v>
      </c>
      <c r="ET108" s="2" t="s">
        <v>229</v>
      </c>
      <c r="EU108" s="4"/>
      <c r="EV108" s="8"/>
      <c r="EW108" s="4"/>
      <c r="EX108" s="8"/>
      <c r="EY108" s="7"/>
      <c r="EZ108" s="7"/>
      <c r="FA108" s="2" t="s">
        <v>239</v>
      </c>
      <c r="FB108" s="2" t="s">
        <v>275</v>
      </c>
      <c r="FC108" s="2" t="s">
        <v>1148</v>
      </c>
      <c r="FD108" s="2" t="s">
        <v>1724</v>
      </c>
      <c r="FE108" s="2" t="s">
        <v>241</v>
      </c>
      <c r="FF108" s="2" t="s">
        <v>229</v>
      </c>
      <c r="FG108" s="4"/>
      <c r="FH108" s="8"/>
      <c r="FI108" s="4"/>
      <c r="FJ108" s="8"/>
      <c r="FK108" s="7"/>
      <c r="FL108" s="7"/>
      <c r="FM108" s="2" t="s">
        <v>239</v>
      </c>
      <c r="FN108" s="2" t="s">
        <v>275</v>
      </c>
      <c r="FO108" s="2" t="s">
        <v>1148</v>
      </c>
      <c r="FP108" s="2" t="s">
        <v>1560</v>
      </c>
      <c r="FQ108" s="2" t="s">
        <v>241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229</v>
      </c>
      <c r="FZ108" s="2" t="s">
        <v>229</v>
      </c>
      <c r="GA108" s="2" t="s">
        <v>229</v>
      </c>
      <c r="GB108" s="2" t="s">
        <v>229</v>
      </c>
      <c r="GC108" s="2" t="s">
        <v>229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714</v>
      </c>
      <c r="GL108" s="2" t="s">
        <v>275</v>
      </c>
      <c r="GM108" s="2" t="s">
        <v>1148</v>
      </c>
      <c r="GN108" s="2" t="s">
        <v>1725</v>
      </c>
      <c r="GO108" s="2" t="s">
        <v>241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239</v>
      </c>
      <c r="GX108" s="2" t="s">
        <v>275</v>
      </c>
      <c r="GY108" s="2" t="s">
        <v>709</v>
      </c>
      <c r="GZ108" s="2" t="s">
        <v>490</v>
      </c>
      <c r="HA108" s="2" t="s">
        <v>241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239</v>
      </c>
      <c r="HJ108" s="2" t="s">
        <v>275</v>
      </c>
      <c r="HK108" s="2" t="s">
        <v>1557</v>
      </c>
      <c r="HL108" s="2" t="s">
        <v>1587</v>
      </c>
      <c r="HM108" s="2" t="s">
        <v>241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239</v>
      </c>
      <c r="HV108" s="2" t="s">
        <v>275</v>
      </c>
      <c r="HW108" s="2" t="s">
        <v>712</v>
      </c>
      <c r="HX108" s="2" t="s">
        <v>1726</v>
      </c>
      <c r="HY108" s="2" t="s">
        <v>241</v>
      </c>
      <c r="HZ108" s="2" t="s">
        <v>229</v>
      </c>
      <c r="IA108" s="4"/>
      <c r="IB108" s="8"/>
      <c r="IC108" s="4"/>
      <c r="ID108" s="8"/>
      <c r="IE108" s="7"/>
      <c r="IF108" s="7"/>
      <c r="IG108" s="2" t="s">
        <v>266</v>
      </c>
      <c r="IH108" s="2" t="s">
        <v>275</v>
      </c>
      <c r="II108" s="2" t="s">
        <v>240</v>
      </c>
      <c r="IJ108" s="2" t="s">
        <v>229</v>
      </c>
      <c r="IK108" s="2" t="s">
        <v>241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272</v>
      </c>
      <c r="IT108" s="2" t="s">
        <v>275</v>
      </c>
      <c r="IU108" s="2" t="s">
        <v>229</v>
      </c>
      <c r="IV108" s="2" t="s">
        <v>229</v>
      </c>
      <c r="IW108" s="2" t="s">
        <v>241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239</v>
      </c>
      <c r="JF108" s="2" t="s">
        <v>275</v>
      </c>
      <c r="JG108" s="2" t="s">
        <v>268</v>
      </c>
      <c r="JH108" s="2" t="s">
        <v>229</v>
      </c>
      <c r="JI108" s="2" t="s">
        <v>241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229</v>
      </c>
      <c r="JR108" s="2" t="s">
        <v>229</v>
      </c>
      <c r="JS108" s="2" t="s">
        <v>229</v>
      </c>
      <c r="JT108" s="2" t="s">
        <v>229</v>
      </c>
      <c r="JU108" s="2" t="s">
        <v>229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272</v>
      </c>
      <c r="KD108" s="2" t="s">
        <v>275</v>
      </c>
      <c r="KE108" s="2" t="s">
        <v>229</v>
      </c>
      <c r="KF108" s="2" t="s">
        <v>229</v>
      </c>
      <c r="KG108" s="2" t="s">
        <v>241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272</v>
      </c>
      <c r="KP108" s="2" t="s">
        <v>275</v>
      </c>
      <c r="KQ108" s="2" t="s">
        <v>229</v>
      </c>
      <c r="KR108" s="2" t="s">
        <v>229</v>
      </c>
      <c r="KS108" s="2" t="s">
        <v>241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239</v>
      </c>
      <c r="LB108" s="2" t="s">
        <v>275</v>
      </c>
      <c r="LC108" s="2" t="s">
        <v>720</v>
      </c>
      <c r="LD108" s="2" t="s">
        <v>229</v>
      </c>
      <c r="LE108" s="2" t="s">
        <v>241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229</v>
      </c>
      <c r="LN108" s="2" t="s">
        <v>229</v>
      </c>
      <c r="LO108" s="2" t="s">
        <v>229</v>
      </c>
      <c r="LP108" s="2" t="s">
        <v>229</v>
      </c>
      <c r="LQ108" s="2" t="s">
        <v>229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239</v>
      </c>
      <c r="LZ108" s="2" t="s">
        <v>275</v>
      </c>
      <c r="MA108" s="2" t="s">
        <v>1154</v>
      </c>
      <c r="MB108" s="2" t="s">
        <v>1163</v>
      </c>
      <c r="MC108" s="2" t="s">
        <v>241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266</v>
      </c>
      <c r="ML108" s="2" t="s">
        <v>275</v>
      </c>
      <c r="MM108" s="2" t="s">
        <v>229</v>
      </c>
      <c r="MN108" s="2" t="s">
        <v>229</v>
      </c>
      <c r="MO108" s="2" t="s">
        <v>241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239</v>
      </c>
      <c r="MX108" s="2" t="s">
        <v>275</v>
      </c>
      <c r="MY108" s="2" t="s">
        <v>1674</v>
      </c>
      <c r="MZ108" s="2" t="s">
        <v>229</v>
      </c>
      <c r="NA108" s="2" t="s">
        <v>241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239</v>
      </c>
      <c r="NJ108" s="2" t="s">
        <v>275</v>
      </c>
      <c r="NK108" s="2" t="s">
        <v>1165</v>
      </c>
      <c r="NL108" s="2" t="s">
        <v>1727</v>
      </c>
      <c r="NM108" s="2" t="s">
        <v>263</v>
      </c>
      <c r="NN108" s="2" t="s">
        <v>229</v>
      </c>
      <c r="NO108" s="4"/>
      <c r="NP108" s="8"/>
      <c r="NQ108" s="4"/>
      <c r="NR108" s="8"/>
      <c r="NS108" s="7"/>
      <c r="NT108" s="7"/>
      <c r="NU108" s="2" t="s">
        <v>272</v>
      </c>
      <c r="NV108" s="2" t="s">
        <v>275</v>
      </c>
      <c r="NW108" s="2" t="s">
        <v>229</v>
      </c>
      <c r="NX108" s="2" t="s">
        <v>229</v>
      </c>
      <c r="NY108" s="2" t="s">
        <v>241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229</v>
      </c>
      <c r="OH108" s="2" t="s">
        <v>229</v>
      </c>
      <c r="OI108" s="2" t="s">
        <v>229</v>
      </c>
      <c r="OJ108" s="2" t="s">
        <v>229</v>
      </c>
      <c r="OK108" s="2" t="s">
        <v>229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229</v>
      </c>
      <c r="OT108" s="2" t="s">
        <v>229</v>
      </c>
      <c r="OU108" s="2" t="s">
        <v>229</v>
      </c>
      <c r="OV108" s="2" t="s">
        <v>229</v>
      </c>
      <c r="OW108" s="2" t="s">
        <v>229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229</v>
      </c>
      <c r="PF108" s="2" t="s">
        <v>229</v>
      </c>
      <c r="PG108" s="2" t="s">
        <v>229</v>
      </c>
      <c r="PH108" s="2" t="s">
        <v>229</v>
      </c>
      <c r="PI108" s="2" t="s">
        <v>229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239</v>
      </c>
      <c r="PR108" s="2" t="s">
        <v>275</v>
      </c>
      <c r="PS108" s="2" t="s">
        <v>1166</v>
      </c>
      <c r="PT108" s="2" t="s">
        <v>1728</v>
      </c>
      <c r="PU108" s="2" t="s">
        <v>241</v>
      </c>
      <c r="PV108" s="2" t="s">
        <v>229</v>
      </c>
      <c r="PW108" s="4"/>
      <c r="PX108" s="8"/>
      <c r="PY108" s="4"/>
      <c r="PZ108" s="8"/>
      <c r="QA108" s="7"/>
      <c r="QB108" s="7"/>
      <c r="QC108" s="2" t="s">
        <v>281</v>
      </c>
      <c r="QD108" s="2" t="s">
        <v>275</v>
      </c>
      <c r="QE108" s="2" t="s">
        <v>229</v>
      </c>
      <c r="QF108" s="2" t="s">
        <v>229</v>
      </c>
      <c r="QG108" s="2" t="s">
        <v>241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229</v>
      </c>
      <c r="QP108" s="2" t="s">
        <v>229</v>
      </c>
      <c r="QQ108" s="2" t="s">
        <v>229</v>
      </c>
      <c r="QR108" s="2" t="s">
        <v>229</v>
      </c>
      <c r="QS108" s="2" t="s">
        <v>229</v>
      </c>
      <c r="QT108" s="2" t="s">
        <v>229</v>
      </c>
      <c r="QU108" s="4"/>
      <c r="QV108" s="8"/>
      <c r="QW108" s="4"/>
      <c r="QX108" s="8"/>
      <c r="QY108" s="7"/>
      <c r="QZ108" s="7"/>
      <c r="RA108" s="2" t="s">
        <v>272</v>
      </c>
      <c r="RB108" s="2" t="s">
        <v>275</v>
      </c>
      <c r="RC108" s="2" t="s">
        <v>229</v>
      </c>
      <c r="RD108" s="2" t="s">
        <v>229</v>
      </c>
      <c r="RE108" s="2" t="s">
        <v>241</v>
      </c>
      <c r="RF108" s="2" t="s">
        <v>229</v>
      </c>
      <c r="RG108" s="4"/>
      <c r="RH108" s="8"/>
      <c r="RI108" s="4"/>
      <c r="RJ108" s="8"/>
      <c r="RK108" s="7"/>
      <c r="RL108" s="7"/>
      <c r="RM108" s="2" t="s">
        <v>229</v>
      </c>
      <c r="RN108" s="2" t="s">
        <v>229</v>
      </c>
      <c r="RO108" s="2" t="s">
        <v>229</v>
      </c>
      <c r="RP108" s="2" t="s">
        <v>229</v>
      </c>
      <c r="RQ108" s="2" t="s">
        <v>229</v>
      </c>
      <c r="RR108" s="2" t="s">
        <v>229</v>
      </c>
      <c r="RS108" s="4"/>
      <c r="RT108" s="8"/>
      <c r="RU108" s="4"/>
      <c r="RV108" s="8"/>
      <c r="RW108" s="7"/>
      <c r="RX108" s="7"/>
      <c r="RY108" s="2" t="s">
        <v>239</v>
      </c>
      <c r="RZ108" s="2" t="s">
        <v>275</v>
      </c>
      <c r="SA108" s="2" t="s">
        <v>800</v>
      </c>
      <c r="SB108" s="2" t="s">
        <v>1729</v>
      </c>
      <c r="SC108" s="2" t="s">
        <v>241</v>
      </c>
      <c r="SD108" s="2" t="s">
        <v>229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</row>
    <row r="109">
      <c r="A109" s="2" t="s">
        <v>1730</v>
      </c>
      <c r="B109" s="2" t="s">
        <v>216</v>
      </c>
      <c r="C109" s="2" t="s">
        <v>217</v>
      </c>
      <c r="D109" s="2" t="s">
        <v>218</v>
      </c>
      <c r="E109" s="2" t="s">
        <v>219</v>
      </c>
      <c r="F109" s="2" t="s">
        <v>1661</v>
      </c>
      <c r="G109" s="2" t="s">
        <v>1662</v>
      </c>
      <c r="H109" s="2" t="s">
        <v>1663</v>
      </c>
      <c r="I109" s="2" t="s">
        <v>1434</v>
      </c>
      <c r="J109" s="2" t="s">
        <v>285</v>
      </c>
      <c r="K109" s="2" t="s">
        <v>481</v>
      </c>
      <c r="L109" s="3">
        <v>36.96</v>
      </c>
      <c r="M109" s="3">
        <v>38.81</v>
      </c>
      <c r="N109" s="3">
        <v>79.99</v>
      </c>
      <c r="O109" s="2" t="s">
        <v>963</v>
      </c>
      <c r="P109" s="2" t="s">
        <v>964</v>
      </c>
      <c r="Q109" s="2" t="s">
        <v>228</v>
      </c>
      <c r="R109" s="2" t="s">
        <v>229</v>
      </c>
      <c r="S109" s="2" t="s">
        <v>1718</v>
      </c>
      <c r="T109" s="2" t="s">
        <v>684</v>
      </c>
      <c r="U109" s="2" t="s">
        <v>733</v>
      </c>
      <c r="V109" s="2" t="s">
        <v>685</v>
      </c>
      <c r="W109" s="2" t="s">
        <v>686</v>
      </c>
      <c r="X109" s="2" t="s">
        <v>1009</v>
      </c>
      <c r="Y109" s="2" t="s">
        <v>1144</v>
      </c>
      <c r="Z109" s="4"/>
      <c r="AA109" s="4">
        <f>=ROUNDDOWN({0},0)</f>
      </c>
      <c r="AB109" s="5">
        <v>2</v>
      </c>
      <c r="AC109" s="2" t="s">
        <v>229</v>
      </c>
      <c r="AD109" s="4"/>
      <c r="AE109" s="4"/>
      <c r="AF109" s="6">
        <v>64</v>
      </c>
      <c r="AG109" s="6">
        <v>72</v>
      </c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>
        <v>6</v>
      </c>
      <c r="AS109" s="8">
        <v>202.53</v>
      </c>
      <c r="AT109" s="7">
        <v>-1</v>
      </c>
      <c r="AU109" s="7">
        <v>-1</v>
      </c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/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 t="s">
        <v>229</v>
      </c>
      <c r="BJ109" s="4"/>
      <c r="BK109" s="8"/>
      <c r="BL109" s="2" t="s">
        <v>1648</v>
      </c>
      <c r="BM109" s="7"/>
      <c r="BN109" s="7"/>
      <c r="BO109" s="4"/>
      <c r="BP109" s="8"/>
      <c r="BQ109" s="4">
        <v>3</v>
      </c>
      <c r="BR109" s="8">
        <v>106.44</v>
      </c>
      <c r="BS109" s="7">
        <v>-1</v>
      </c>
      <c r="BT109" s="7">
        <v>-1</v>
      </c>
      <c r="BU109" s="2" t="s">
        <v>239</v>
      </c>
      <c r="BV109" s="2" t="s">
        <v>275</v>
      </c>
      <c r="BW109" s="2" t="s">
        <v>229</v>
      </c>
      <c r="BX109" s="2" t="s">
        <v>1719</v>
      </c>
      <c r="BY109" s="2" t="s">
        <v>241</v>
      </c>
      <c r="BZ109" s="2" t="s">
        <v>229</v>
      </c>
      <c r="CA109" s="4"/>
      <c r="CB109" s="8"/>
      <c r="CC109" s="4">
        <v>2</v>
      </c>
      <c r="CD109" s="8">
        <v>79.32</v>
      </c>
      <c r="CE109" s="7">
        <v>-1</v>
      </c>
      <c r="CF109" s="7">
        <v>-1</v>
      </c>
      <c r="CG109" s="2" t="s">
        <v>239</v>
      </c>
      <c r="CH109" s="2" t="s">
        <v>275</v>
      </c>
      <c r="CI109" s="2" t="s">
        <v>1557</v>
      </c>
      <c r="CJ109" s="2" t="s">
        <v>1731</v>
      </c>
      <c r="CK109" s="2" t="s">
        <v>241</v>
      </c>
      <c r="CL109" s="2" t="s">
        <v>229</v>
      </c>
      <c r="CM109" s="4"/>
      <c r="CN109" s="8"/>
      <c r="CO109" s="4">
        <v>1</v>
      </c>
      <c r="CP109" s="8">
        <v>16.77</v>
      </c>
      <c r="CQ109" s="7">
        <v>-1</v>
      </c>
      <c r="CR109" s="7">
        <v>-1</v>
      </c>
      <c r="CS109" s="2" t="s">
        <v>239</v>
      </c>
      <c r="CT109" s="2" t="s">
        <v>275</v>
      </c>
      <c r="CU109" s="2" t="s">
        <v>1148</v>
      </c>
      <c r="CV109" s="2" t="s">
        <v>1581</v>
      </c>
      <c r="CW109" s="2" t="s">
        <v>241</v>
      </c>
      <c r="CX109" s="2" t="s">
        <v>229</v>
      </c>
      <c r="CY109" s="4"/>
      <c r="CZ109" s="8"/>
      <c r="DA109" s="4"/>
      <c r="DB109" s="8"/>
      <c r="DC109" s="7"/>
      <c r="DD109" s="7"/>
      <c r="DE109" s="2" t="s">
        <v>239</v>
      </c>
      <c r="DF109" s="2" t="s">
        <v>275</v>
      </c>
      <c r="DG109" s="2" t="s">
        <v>1148</v>
      </c>
      <c r="DH109" s="2" t="s">
        <v>1732</v>
      </c>
      <c r="DI109" s="2" t="s">
        <v>263</v>
      </c>
      <c r="DJ109" s="2" t="s">
        <v>229</v>
      </c>
      <c r="DK109" s="4"/>
      <c r="DL109" s="8"/>
      <c r="DM109" s="4"/>
      <c r="DN109" s="8"/>
      <c r="DO109" s="7"/>
      <c r="DP109" s="7"/>
      <c r="DQ109" s="2" t="s">
        <v>239</v>
      </c>
      <c r="DR109" s="2" t="s">
        <v>275</v>
      </c>
      <c r="DS109" s="2" t="s">
        <v>1148</v>
      </c>
      <c r="DT109" s="2" t="s">
        <v>1557</v>
      </c>
      <c r="DU109" s="2" t="s">
        <v>241</v>
      </c>
      <c r="DV109" s="2" t="s">
        <v>229</v>
      </c>
      <c r="DW109" s="4"/>
      <c r="DX109" s="8"/>
      <c r="DY109" s="4"/>
      <c r="DZ109" s="8"/>
      <c r="EA109" s="7"/>
      <c r="EB109" s="7"/>
      <c r="EC109" s="2" t="s">
        <v>239</v>
      </c>
      <c r="ED109" s="2" t="s">
        <v>275</v>
      </c>
      <c r="EE109" s="2" t="s">
        <v>1153</v>
      </c>
      <c r="EF109" s="2" t="s">
        <v>703</v>
      </c>
      <c r="EG109" s="2" t="s">
        <v>263</v>
      </c>
      <c r="EH109" s="2" t="s">
        <v>229</v>
      </c>
      <c r="EI109" s="4"/>
      <c r="EJ109" s="8"/>
      <c r="EK109" s="4"/>
      <c r="EL109" s="8"/>
      <c r="EM109" s="7"/>
      <c r="EN109" s="7"/>
      <c r="EO109" s="2" t="s">
        <v>239</v>
      </c>
      <c r="EP109" s="2" t="s">
        <v>275</v>
      </c>
      <c r="EQ109" s="2" t="s">
        <v>1148</v>
      </c>
      <c r="ER109" s="2" t="s">
        <v>1733</v>
      </c>
      <c r="ES109" s="2" t="s">
        <v>241</v>
      </c>
      <c r="ET109" s="2" t="s">
        <v>229</v>
      </c>
      <c r="EU109" s="4"/>
      <c r="EV109" s="8"/>
      <c r="EW109" s="4"/>
      <c r="EX109" s="8"/>
      <c r="EY109" s="7"/>
      <c r="EZ109" s="7"/>
      <c r="FA109" s="2" t="s">
        <v>239</v>
      </c>
      <c r="FB109" s="2" t="s">
        <v>275</v>
      </c>
      <c r="FC109" s="2" t="s">
        <v>1148</v>
      </c>
      <c r="FD109" s="2" t="s">
        <v>1734</v>
      </c>
      <c r="FE109" s="2" t="s">
        <v>241</v>
      </c>
      <c r="FF109" s="2" t="s">
        <v>229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275</v>
      </c>
      <c r="FO109" s="2" t="s">
        <v>1148</v>
      </c>
      <c r="FP109" s="2" t="s">
        <v>1560</v>
      </c>
      <c r="FQ109" s="2" t="s">
        <v>241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229</v>
      </c>
      <c r="FZ109" s="2" t="s">
        <v>229</v>
      </c>
      <c r="GA109" s="2" t="s">
        <v>229</v>
      </c>
      <c r="GB109" s="2" t="s">
        <v>229</v>
      </c>
      <c r="GC109" s="2" t="s">
        <v>229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714</v>
      </c>
      <c r="GL109" s="2" t="s">
        <v>275</v>
      </c>
      <c r="GM109" s="2" t="s">
        <v>1148</v>
      </c>
      <c r="GN109" s="2" t="s">
        <v>1735</v>
      </c>
      <c r="GO109" s="2" t="s">
        <v>241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275</v>
      </c>
      <c r="GY109" s="2" t="s">
        <v>709</v>
      </c>
      <c r="GZ109" s="2" t="s">
        <v>1736</v>
      </c>
      <c r="HA109" s="2" t="s">
        <v>241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275</v>
      </c>
      <c r="HK109" s="2" t="s">
        <v>1557</v>
      </c>
      <c r="HL109" s="2" t="s">
        <v>1737</v>
      </c>
      <c r="HM109" s="2" t="s">
        <v>241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239</v>
      </c>
      <c r="HV109" s="2" t="s">
        <v>275</v>
      </c>
      <c r="HW109" s="2" t="s">
        <v>712</v>
      </c>
      <c r="HX109" s="2" t="s">
        <v>896</v>
      </c>
      <c r="HY109" s="2" t="s">
        <v>241</v>
      </c>
      <c r="HZ109" s="2" t="s">
        <v>229</v>
      </c>
      <c r="IA109" s="4"/>
      <c r="IB109" s="8"/>
      <c r="IC109" s="4"/>
      <c r="ID109" s="8"/>
      <c r="IE109" s="7"/>
      <c r="IF109" s="7"/>
      <c r="IG109" s="2" t="s">
        <v>266</v>
      </c>
      <c r="IH109" s="2" t="s">
        <v>275</v>
      </c>
      <c r="II109" s="2" t="s">
        <v>240</v>
      </c>
      <c r="IJ109" s="2" t="s">
        <v>229</v>
      </c>
      <c r="IK109" s="2" t="s">
        <v>241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272</v>
      </c>
      <c r="IT109" s="2" t="s">
        <v>275</v>
      </c>
      <c r="IU109" s="2" t="s">
        <v>229</v>
      </c>
      <c r="IV109" s="2" t="s">
        <v>229</v>
      </c>
      <c r="IW109" s="2" t="s">
        <v>241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239</v>
      </c>
      <c r="JF109" s="2" t="s">
        <v>275</v>
      </c>
      <c r="JG109" s="2" t="s">
        <v>268</v>
      </c>
      <c r="JH109" s="2" t="s">
        <v>229</v>
      </c>
      <c r="JI109" s="2" t="s">
        <v>241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229</v>
      </c>
      <c r="JR109" s="2" t="s">
        <v>229</v>
      </c>
      <c r="JS109" s="2" t="s">
        <v>229</v>
      </c>
      <c r="JT109" s="2" t="s">
        <v>229</v>
      </c>
      <c r="JU109" s="2" t="s">
        <v>229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272</v>
      </c>
      <c r="KD109" s="2" t="s">
        <v>275</v>
      </c>
      <c r="KE109" s="2" t="s">
        <v>229</v>
      </c>
      <c r="KF109" s="2" t="s">
        <v>229</v>
      </c>
      <c r="KG109" s="2" t="s">
        <v>241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272</v>
      </c>
      <c r="KP109" s="2" t="s">
        <v>275</v>
      </c>
      <c r="KQ109" s="2" t="s">
        <v>229</v>
      </c>
      <c r="KR109" s="2" t="s">
        <v>229</v>
      </c>
      <c r="KS109" s="2" t="s">
        <v>241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275</v>
      </c>
      <c r="LC109" s="2" t="s">
        <v>720</v>
      </c>
      <c r="LD109" s="2" t="s">
        <v>1738</v>
      </c>
      <c r="LE109" s="2" t="s">
        <v>241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229</v>
      </c>
      <c r="LN109" s="2" t="s">
        <v>229</v>
      </c>
      <c r="LO109" s="2" t="s">
        <v>229</v>
      </c>
      <c r="LP109" s="2" t="s">
        <v>229</v>
      </c>
      <c r="LQ109" s="2" t="s">
        <v>229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275</v>
      </c>
      <c r="MA109" s="2" t="s">
        <v>1154</v>
      </c>
      <c r="MB109" s="2" t="s">
        <v>1163</v>
      </c>
      <c r="MC109" s="2" t="s">
        <v>241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266</v>
      </c>
      <c r="ML109" s="2" t="s">
        <v>275</v>
      </c>
      <c r="MM109" s="2" t="s">
        <v>229</v>
      </c>
      <c r="MN109" s="2" t="s">
        <v>229</v>
      </c>
      <c r="MO109" s="2" t="s">
        <v>241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239</v>
      </c>
      <c r="MX109" s="2" t="s">
        <v>275</v>
      </c>
      <c r="MY109" s="2" t="s">
        <v>1674</v>
      </c>
      <c r="MZ109" s="2" t="s">
        <v>1566</v>
      </c>
      <c r="NA109" s="2" t="s">
        <v>241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239</v>
      </c>
      <c r="NJ109" s="2" t="s">
        <v>275</v>
      </c>
      <c r="NK109" s="2" t="s">
        <v>1165</v>
      </c>
      <c r="NL109" s="2" t="s">
        <v>1727</v>
      </c>
      <c r="NM109" s="2" t="s">
        <v>263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272</v>
      </c>
      <c r="NV109" s="2" t="s">
        <v>275</v>
      </c>
      <c r="NW109" s="2" t="s">
        <v>229</v>
      </c>
      <c r="NX109" s="2" t="s">
        <v>229</v>
      </c>
      <c r="NY109" s="2" t="s">
        <v>241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229</v>
      </c>
      <c r="OH109" s="2" t="s">
        <v>229</v>
      </c>
      <c r="OI109" s="2" t="s">
        <v>229</v>
      </c>
      <c r="OJ109" s="2" t="s">
        <v>229</v>
      </c>
      <c r="OK109" s="2" t="s">
        <v>229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229</v>
      </c>
      <c r="OT109" s="2" t="s">
        <v>229</v>
      </c>
      <c r="OU109" s="2" t="s">
        <v>229</v>
      </c>
      <c r="OV109" s="2" t="s">
        <v>229</v>
      </c>
      <c r="OW109" s="2" t="s">
        <v>229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229</v>
      </c>
      <c r="PF109" s="2" t="s">
        <v>229</v>
      </c>
      <c r="PG109" s="2" t="s">
        <v>229</v>
      </c>
      <c r="PH109" s="2" t="s">
        <v>229</v>
      </c>
      <c r="PI109" s="2" t="s">
        <v>229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239</v>
      </c>
      <c r="PR109" s="2" t="s">
        <v>275</v>
      </c>
      <c r="PS109" s="2" t="s">
        <v>1166</v>
      </c>
      <c r="PT109" s="2" t="s">
        <v>1739</v>
      </c>
      <c r="PU109" s="2" t="s">
        <v>241</v>
      </c>
      <c r="PV109" s="2" t="s">
        <v>229</v>
      </c>
      <c r="PW109" s="4"/>
      <c r="PX109" s="8"/>
      <c r="PY109" s="4"/>
      <c r="PZ109" s="8"/>
      <c r="QA109" s="7"/>
      <c r="QB109" s="7"/>
      <c r="QC109" s="2" t="s">
        <v>281</v>
      </c>
      <c r="QD109" s="2" t="s">
        <v>275</v>
      </c>
      <c r="QE109" s="2" t="s">
        <v>229</v>
      </c>
      <c r="QF109" s="2" t="s">
        <v>229</v>
      </c>
      <c r="QG109" s="2" t="s">
        <v>241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229</v>
      </c>
      <c r="QP109" s="2" t="s">
        <v>229</v>
      </c>
      <c r="QQ109" s="2" t="s">
        <v>229</v>
      </c>
      <c r="QR109" s="2" t="s">
        <v>229</v>
      </c>
      <c r="QS109" s="2" t="s">
        <v>229</v>
      </c>
      <c r="QT109" s="2" t="s">
        <v>229</v>
      </c>
      <c r="QU109" s="4"/>
      <c r="QV109" s="8"/>
      <c r="QW109" s="4"/>
      <c r="QX109" s="8"/>
      <c r="QY109" s="7"/>
      <c r="QZ109" s="7"/>
      <c r="RA109" s="2" t="s">
        <v>272</v>
      </c>
      <c r="RB109" s="2" t="s">
        <v>275</v>
      </c>
      <c r="RC109" s="2" t="s">
        <v>229</v>
      </c>
      <c r="RD109" s="2" t="s">
        <v>229</v>
      </c>
      <c r="RE109" s="2" t="s">
        <v>241</v>
      </c>
      <c r="RF109" s="2" t="s">
        <v>229</v>
      </c>
      <c r="RG109" s="4"/>
      <c r="RH109" s="8"/>
      <c r="RI109" s="4"/>
      <c r="RJ109" s="8"/>
      <c r="RK109" s="7"/>
      <c r="RL109" s="7"/>
      <c r="RM109" s="2" t="s">
        <v>229</v>
      </c>
      <c r="RN109" s="2" t="s">
        <v>229</v>
      </c>
      <c r="RO109" s="2" t="s">
        <v>229</v>
      </c>
      <c r="RP109" s="2" t="s">
        <v>229</v>
      </c>
      <c r="RQ109" s="2" t="s">
        <v>229</v>
      </c>
      <c r="RR109" s="2" t="s">
        <v>229</v>
      </c>
      <c r="RS109" s="4"/>
      <c r="RT109" s="8"/>
      <c r="RU109" s="4"/>
      <c r="RV109" s="8"/>
      <c r="RW109" s="7"/>
      <c r="RX109" s="7"/>
      <c r="RY109" s="2" t="s">
        <v>239</v>
      </c>
      <c r="RZ109" s="2" t="s">
        <v>275</v>
      </c>
      <c r="SA109" s="2" t="s">
        <v>800</v>
      </c>
      <c r="SB109" s="2" t="s">
        <v>1569</v>
      </c>
      <c r="SC109" s="2" t="s">
        <v>241</v>
      </c>
      <c r="SD109" s="2" t="s">
        <v>229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</row>
    <row r="110">
      <c r="A110" s="2" t="s">
        <v>1740</v>
      </c>
      <c r="B110" s="2" t="s">
        <v>216</v>
      </c>
      <c r="C110" s="2" t="s">
        <v>217</v>
      </c>
      <c r="D110" s="2" t="s">
        <v>218</v>
      </c>
      <c r="E110" s="2" t="s">
        <v>219</v>
      </c>
      <c r="F110" s="2" t="s">
        <v>1741</v>
      </c>
      <c r="G110" s="2" t="s">
        <v>1742</v>
      </c>
      <c r="H110" s="2" t="s">
        <v>1743</v>
      </c>
      <c r="I110" s="2" t="s">
        <v>1744</v>
      </c>
      <c r="J110" s="2" t="s">
        <v>224</v>
      </c>
      <c r="K110" s="2" t="s">
        <v>341</v>
      </c>
      <c r="L110" s="3">
        <v>29.25</v>
      </c>
      <c r="M110" s="3">
        <v>30.71</v>
      </c>
      <c r="N110" s="3">
        <v>64.99</v>
      </c>
      <c r="O110" s="2" t="s">
        <v>226</v>
      </c>
      <c r="P110" s="2" t="s">
        <v>618</v>
      </c>
      <c r="Q110" s="2" t="s">
        <v>228</v>
      </c>
      <c r="R110" s="2" t="s">
        <v>229</v>
      </c>
      <c r="S110" s="2" t="s">
        <v>229</v>
      </c>
      <c r="T110" s="2" t="s">
        <v>684</v>
      </c>
      <c r="U110" s="2" t="s">
        <v>286</v>
      </c>
      <c r="V110" s="2" t="s">
        <v>1745</v>
      </c>
      <c r="W110" s="2" t="s">
        <v>1009</v>
      </c>
      <c r="X110" s="2" t="s">
        <v>1746</v>
      </c>
      <c r="Y110" s="2" t="s">
        <v>1342</v>
      </c>
      <c r="Z110" s="4">
        <v>568</v>
      </c>
      <c r="AA110" s="4">
        <f>=ROUNDDOWN(47.3333333333333,0)</f>
      </c>
      <c r="AB110" s="5">
        <v>12</v>
      </c>
      <c r="AC110" s="2" t="s">
        <v>1747</v>
      </c>
      <c r="AD110" s="4">
        <v>200</v>
      </c>
      <c r="AE110" s="4">
        <v>330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>
        <v>9</v>
      </c>
      <c r="AQ110" s="8">
        <v>285.08</v>
      </c>
      <c r="AR110" s="4">
        <v>4</v>
      </c>
      <c r="AS110" s="8">
        <v>129.8</v>
      </c>
      <c r="AT110" s="7">
        <v>1.25</v>
      </c>
      <c r="AU110" s="7">
        <v>1.1963</v>
      </c>
      <c r="AV110" s="4">
        <v>16</v>
      </c>
      <c r="AW110" s="8">
        <v>557.39</v>
      </c>
      <c r="AX110" s="4">
        <v>38</v>
      </c>
      <c r="AY110" s="8">
        <v>1420.44</v>
      </c>
      <c r="AZ110" s="7">
        <v>-0.5789</v>
      </c>
      <c r="BA110" s="7">
        <v>-0.6076</v>
      </c>
      <c r="BB110" s="7">
        <v>0.5115</v>
      </c>
      <c r="BC110" s="4">
        <v>16</v>
      </c>
      <c r="BD110" s="8">
        <v>557.39</v>
      </c>
      <c r="BE110" s="4">
        <v>38</v>
      </c>
      <c r="BF110" s="8">
        <v>1420.44</v>
      </c>
      <c r="BG110" s="7">
        <v>-0.5789</v>
      </c>
      <c r="BH110" s="7">
        <v>-0.6076</v>
      </c>
      <c r="BI110" s="7">
        <v>1</v>
      </c>
      <c r="BJ110" s="4">
        <v>9</v>
      </c>
      <c r="BK110" s="8">
        <v>285.08</v>
      </c>
      <c r="BL110" s="2" t="s">
        <v>1748</v>
      </c>
      <c r="BM110" s="7">
        <v>1</v>
      </c>
      <c r="BN110" s="7">
        <v>1</v>
      </c>
      <c r="BO110" s="4">
        <v>4</v>
      </c>
      <c r="BP110" s="8">
        <v>130.56</v>
      </c>
      <c r="BQ110" s="4">
        <v>3</v>
      </c>
      <c r="BR110" s="8">
        <v>97.92</v>
      </c>
      <c r="BS110" s="7">
        <v>0.3333</v>
      </c>
      <c r="BT110" s="7">
        <v>0.3333</v>
      </c>
      <c r="BU110" s="2" t="s">
        <v>239</v>
      </c>
      <c r="BV110" s="2" t="s">
        <v>226</v>
      </c>
      <c r="BW110" s="2" t="s">
        <v>229</v>
      </c>
      <c r="BX110" s="2" t="s">
        <v>1427</v>
      </c>
      <c r="BY110" s="2" t="s">
        <v>241</v>
      </c>
      <c r="BZ110" s="2" t="s">
        <v>229</v>
      </c>
      <c r="CA110" s="4">
        <v>4</v>
      </c>
      <c r="CB110" s="8">
        <v>127.52</v>
      </c>
      <c r="CC110" s="4">
        <v>1</v>
      </c>
      <c r="CD110" s="8">
        <v>31.88</v>
      </c>
      <c r="CE110" s="7">
        <v>3</v>
      </c>
      <c r="CF110" s="7">
        <v>3</v>
      </c>
      <c r="CG110" s="2" t="s">
        <v>239</v>
      </c>
      <c r="CH110" s="2" t="s">
        <v>226</v>
      </c>
      <c r="CI110" s="2" t="s">
        <v>780</v>
      </c>
      <c r="CJ110" s="2" t="s">
        <v>1749</v>
      </c>
      <c r="CK110" s="2" t="s">
        <v>241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239</v>
      </c>
      <c r="CT110" s="2" t="s">
        <v>226</v>
      </c>
      <c r="CU110" s="2" t="s">
        <v>1344</v>
      </c>
      <c r="CV110" s="2" t="s">
        <v>770</v>
      </c>
      <c r="CW110" s="2" t="s">
        <v>241</v>
      </c>
      <c r="CX110" s="2" t="s">
        <v>229</v>
      </c>
      <c r="CY110" s="4">
        <v>1</v>
      </c>
      <c r="CZ110" s="8">
        <v>27</v>
      </c>
      <c r="DA110" s="4"/>
      <c r="DB110" s="8"/>
      <c r="DC110" s="7"/>
      <c r="DD110" s="7"/>
      <c r="DE110" s="2" t="s">
        <v>239</v>
      </c>
      <c r="DF110" s="2" t="s">
        <v>226</v>
      </c>
      <c r="DG110" s="2" t="s">
        <v>1345</v>
      </c>
      <c r="DH110" s="2" t="s">
        <v>1750</v>
      </c>
      <c r="DI110" s="2" t="s">
        <v>241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239</v>
      </c>
      <c r="DR110" s="2" t="s">
        <v>226</v>
      </c>
      <c r="DS110" s="2" t="s">
        <v>871</v>
      </c>
      <c r="DT110" s="2" t="s">
        <v>1751</v>
      </c>
      <c r="DU110" s="2" t="s">
        <v>241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239</v>
      </c>
      <c r="ED110" s="2" t="s">
        <v>226</v>
      </c>
      <c r="EE110" s="2" t="s">
        <v>1347</v>
      </c>
      <c r="EF110" s="2" t="s">
        <v>868</v>
      </c>
      <c r="EG110" s="2" t="s">
        <v>241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239</v>
      </c>
      <c r="EP110" s="2" t="s">
        <v>275</v>
      </c>
      <c r="EQ110" s="2" t="s">
        <v>950</v>
      </c>
      <c r="ER110" s="2" t="s">
        <v>789</v>
      </c>
      <c r="ES110" s="2" t="s">
        <v>241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239</v>
      </c>
      <c r="FB110" s="2" t="s">
        <v>226</v>
      </c>
      <c r="FC110" s="2" t="s">
        <v>1349</v>
      </c>
      <c r="FD110" s="2" t="s">
        <v>1752</v>
      </c>
      <c r="FE110" s="2" t="s">
        <v>241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239</v>
      </c>
      <c r="FN110" s="2" t="s">
        <v>226</v>
      </c>
      <c r="FO110" s="2" t="s">
        <v>1351</v>
      </c>
      <c r="FP110" s="2" t="s">
        <v>718</v>
      </c>
      <c r="FQ110" s="2" t="s">
        <v>241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239</v>
      </c>
      <c r="FZ110" s="2" t="s">
        <v>226</v>
      </c>
      <c r="GA110" s="2" t="s">
        <v>327</v>
      </c>
      <c r="GB110" s="2" t="s">
        <v>229</v>
      </c>
      <c r="GC110" s="2" t="s">
        <v>241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714</v>
      </c>
      <c r="GL110" s="2" t="s">
        <v>275</v>
      </c>
      <c r="GM110" s="2" t="s">
        <v>707</v>
      </c>
      <c r="GN110" s="2" t="s">
        <v>1175</v>
      </c>
      <c r="GO110" s="2" t="s">
        <v>241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239</v>
      </c>
      <c r="GX110" s="2" t="s">
        <v>226</v>
      </c>
      <c r="GY110" s="2" t="s">
        <v>743</v>
      </c>
      <c r="GZ110" s="2" t="s">
        <v>1753</v>
      </c>
      <c r="HA110" s="2" t="s">
        <v>241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239</v>
      </c>
      <c r="HJ110" s="2" t="s">
        <v>275</v>
      </c>
      <c r="HK110" s="2" t="s">
        <v>699</v>
      </c>
      <c r="HL110" s="2" t="s">
        <v>892</v>
      </c>
      <c r="HM110" s="2" t="s">
        <v>241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239</v>
      </c>
      <c r="HV110" s="2" t="s">
        <v>226</v>
      </c>
      <c r="HW110" s="2" t="s">
        <v>712</v>
      </c>
      <c r="HX110" s="2" t="s">
        <v>774</v>
      </c>
      <c r="HY110" s="2" t="s">
        <v>241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266</v>
      </c>
      <c r="IH110" s="2" t="s">
        <v>226</v>
      </c>
      <c r="II110" s="2" t="s">
        <v>229</v>
      </c>
      <c r="IJ110" s="2" t="s">
        <v>229</v>
      </c>
      <c r="IK110" s="2" t="s">
        <v>241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267</v>
      </c>
      <c r="IT110" s="2" t="s">
        <v>226</v>
      </c>
      <c r="IU110" s="2" t="s">
        <v>229</v>
      </c>
      <c r="IV110" s="2" t="s">
        <v>229</v>
      </c>
      <c r="IW110" s="2" t="s">
        <v>241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239</v>
      </c>
      <c r="JF110" s="2" t="s">
        <v>226</v>
      </c>
      <c r="JG110" s="2" t="s">
        <v>1053</v>
      </c>
      <c r="JH110" s="2" t="s">
        <v>1754</v>
      </c>
      <c r="JI110" s="2" t="s">
        <v>241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229</v>
      </c>
      <c r="JR110" s="2" t="s">
        <v>229</v>
      </c>
      <c r="JS110" s="2" t="s">
        <v>229</v>
      </c>
      <c r="JT110" s="2" t="s">
        <v>229</v>
      </c>
      <c r="JU110" s="2" t="s">
        <v>229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272</v>
      </c>
      <c r="KD110" s="2" t="s">
        <v>226</v>
      </c>
      <c r="KE110" s="2" t="s">
        <v>229</v>
      </c>
      <c r="KF110" s="2" t="s">
        <v>229</v>
      </c>
      <c r="KG110" s="2" t="s">
        <v>241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272</v>
      </c>
      <c r="KP110" s="2" t="s">
        <v>226</v>
      </c>
      <c r="KQ110" s="2" t="s">
        <v>229</v>
      </c>
      <c r="KR110" s="2" t="s">
        <v>229</v>
      </c>
      <c r="KS110" s="2" t="s">
        <v>241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226</v>
      </c>
      <c r="LC110" s="2" t="s">
        <v>273</v>
      </c>
      <c r="LD110" s="2" t="s">
        <v>1755</v>
      </c>
      <c r="LE110" s="2" t="s">
        <v>241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229</v>
      </c>
      <c r="LN110" s="2" t="s">
        <v>229</v>
      </c>
      <c r="LO110" s="2" t="s">
        <v>229</v>
      </c>
      <c r="LP110" s="2" t="s">
        <v>229</v>
      </c>
      <c r="LQ110" s="2" t="s">
        <v>229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239</v>
      </c>
      <c r="LZ110" s="2" t="s">
        <v>275</v>
      </c>
      <c r="MA110" s="2" t="s">
        <v>895</v>
      </c>
      <c r="MB110" s="2" t="s">
        <v>1756</v>
      </c>
      <c r="MC110" s="2" t="s">
        <v>241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266</v>
      </c>
      <c r="ML110" s="2" t="s">
        <v>226</v>
      </c>
      <c r="MM110" s="2" t="s">
        <v>229</v>
      </c>
      <c r="MN110" s="2" t="s">
        <v>229</v>
      </c>
      <c r="MO110" s="2" t="s">
        <v>241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239</v>
      </c>
      <c r="MX110" s="2" t="s">
        <v>226</v>
      </c>
      <c r="MY110" s="2" t="s">
        <v>723</v>
      </c>
      <c r="MZ110" s="2" t="s">
        <v>229</v>
      </c>
      <c r="NA110" s="2" t="s">
        <v>241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239</v>
      </c>
      <c r="NJ110" s="2" t="s">
        <v>260</v>
      </c>
      <c r="NK110" s="2" t="s">
        <v>1757</v>
      </c>
      <c r="NL110" s="2" t="s">
        <v>746</v>
      </c>
      <c r="NM110" s="2" t="s">
        <v>241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272</v>
      </c>
      <c r="NV110" s="2" t="s">
        <v>226</v>
      </c>
      <c r="NW110" s="2" t="s">
        <v>229</v>
      </c>
      <c r="NX110" s="2" t="s">
        <v>229</v>
      </c>
      <c r="NY110" s="2" t="s">
        <v>241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239</v>
      </c>
      <c r="OH110" s="2" t="s">
        <v>226</v>
      </c>
      <c r="OI110" s="2" t="s">
        <v>229</v>
      </c>
      <c r="OJ110" s="2" t="s">
        <v>229</v>
      </c>
      <c r="OK110" s="2" t="s">
        <v>241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229</v>
      </c>
      <c r="OT110" s="2" t="s">
        <v>229</v>
      </c>
      <c r="OU110" s="2" t="s">
        <v>229</v>
      </c>
      <c r="OV110" s="2" t="s">
        <v>229</v>
      </c>
      <c r="OW110" s="2" t="s">
        <v>229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229</v>
      </c>
      <c r="PF110" s="2" t="s">
        <v>229</v>
      </c>
      <c r="PG110" s="2" t="s">
        <v>229</v>
      </c>
      <c r="PH110" s="2" t="s">
        <v>229</v>
      </c>
      <c r="PI110" s="2" t="s">
        <v>229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239</v>
      </c>
      <c r="PR110" s="2" t="s">
        <v>275</v>
      </c>
      <c r="PS110" s="2" t="s">
        <v>726</v>
      </c>
      <c r="PT110" s="2" t="s">
        <v>1758</v>
      </c>
      <c r="PU110" s="2" t="s">
        <v>241</v>
      </c>
      <c r="PV110" s="2" t="s">
        <v>229</v>
      </c>
      <c r="PW110" s="4"/>
      <c r="PX110" s="8"/>
      <c r="PY110" s="4"/>
      <c r="PZ110" s="8"/>
      <c r="QA110" s="7"/>
      <c r="QB110" s="7"/>
      <c r="QC110" s="2" t="s">
        <v>281</v>
      </c>
      <c r="QD110" s="2" t="s">
        <v>226</v>
      </c>
      <c r="QE110" s="2" t="s">
        <v>229</v>
      </c>
      <c r="QF110" s="2" t="s">
        <v>229</v>
      </c>
      <c r="QG110" s="2" t="s">
        <v>241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229</v>
      </c>
      <c r="QP110" s="2" t="s">
        <v>229</v>
      </c>
      <c r="QQ110" s="2" t="s">
        <v>229</v>
      </c>
      <c r="QR110" s="2" t="s">
        <v>229</v>
      </c>
      <c r="QS110" s="2" t="s">
        <v>229</v>
      </c>
      <c r="QT110" s="2" t="s">
        <v>229</v>
      </c>
      <c r="QU110" s="4"/>
      <c r="QV110" s="8"/>
      <c r="QW110" s="4"/>
      <c r="QX110" s="8"/>
      <c r="QY110" s="7"/>
      <c r="QZ110" s="7"/>
      <c r="RA110" s="2" t="s">
        <v>281</v>
      </c>
      <c r="RB110" s="2" t="s">
        <v>226</v>
      </c>
      <c r="RC110" s="2" t="s">
        <v>229</v>
      </c>
      <c r="RD110" s="2" t="s">
        <v>229</v>
      </c>
      <c r="RE110" s="2" t="s">
        <v>241</v>
      </c>
      <c r="RF110" s="2" t="s">
        <v>229</v>
      </c>
      <c r="RG110" s="4"/>
      <c r="RH110" s="8"/>
      <c r="RI110" s="4"/>
      <c r="RJ110" s="8"/>
      <c r="RK110" s="7"/>
      <c r="RL110" s="7"/>
      <c r="RM110" s="2" t="s">
        <v>229</v>
      </c>
      <c r="RN110" s="2" t="s">
        <v>229</v>
      </c>
      <c r="RO110" s="2" t="s">
        <v>229</v>
      </c>
      <c r="RP110" s="2" t="s">
        <v>229</v>
      </c>
      <c r="RQ110" s="2" t="s">
        <v>229</v>
      </c>
      <c r="RR110" s="2" t="s">
        <v>229</v>
      </c>
      <c r="RS110" s="4"/>
      <c r="RT110" s="8"/>
      <c r="RU110" s="4"/>
      <c r="RV110" s="8"/>
      <c r="RW110" s="7"/>
      <c r="RX110" s="7"/>
      <c r="RY110" s="2" t="s">
        <v>239</v>
      </c>
      <c r="RZ110" s="2" t="s">
        <v>275</v>
      </c>
      <c r="SA110" s="2" t="s">
        <v>914</v>
      </c>
      <c r="SB110" s="2" t="s">
        <v>743</v>
      </c>
      <c r="SC110" s="2" t="s">
        <v>241</v>
      </c>
      <c r="SD110" s="2" t="s">
        <v>229</v>
      </c>
      <c r="SE110" s="4">
        <v>334</v>
      </c>
      <c r="SF110" s="4"/>
      <c r="SG110" s="4"/>
      <c r="SH110" s="4"/>
      <c r="SI110" s="4">
        <v>234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>
        <v>200</v>
      </c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>
        <v>30</v>
      </c>
      <c r="VR110" s="4"/>
      <c r="VS110" s="4">
        <v>100</v>
      </c>
    </row>
    <row r="111">
      <c r="A111" s="2" t="s">
        <v>1759</v>
      </c>
      <c r="B111" s="2" t="s">
        <v>216</v>
      </c>
      <c r="C111" s="2" t="s">
        <v>217</v>
      </c>
      <c r="D111" s="2" t="s">
        <v>218</v>
      </c>
      <c r="E111" s="2" t="s">
        <v>219</v>
      </c>
      <c r="F111" s="2" t="s">
        <v>1741</v>
      </c>
      <c r="G111" s="2" t="s">
        <v>1742</v>
      </c>
      <c r="H111" s="2" t="s">
        <v>1743</v>
      </c>
      <c r="I111" s="2" t="s">
        <v>1744</v>
      </c>
      <c r="J111" s="2" t="s">
        <v>285</v>
      </c>
      <c r="K111" s="2" t="s">
        <v>341</v>
      </c>
      <c r="L111" s="3">
        <v>34.5</v>
      </c>
      <c r="M111" s="3">
        <v>36.22</v>
      </c>
      <c r="N111" s="3">
        <v>74.99</v>
      </c>
      <c r="O111" s="2" t="s">
        <v>226</v>
      </c>
      <c r="P111" s="2" t="s">
        <v>618</v>
      </c>
      <c r="Q111" s="2" t="s">
        <v>228</v>
      </c>
      <c r="R111" s="2" t="s">
        <v>229</v>
      </c>
      <c r="S111" s="2" t="s">
        <v>229</v>
      </c>
      <c r="T111" s="2" t="s">
        <v>684</v>
      </c>
      <c r="U111" s="2" t="s">
        <v>733</v>
      </c>
      <c r="V111" s="2" t="s">
        <v>1745</v>
      </c>
      <c r="W111" s="2" t="s">
        <v>1009</v>
      </c>
      <c r="X111" s="2" t="s">
        <v>1746</v>
      </c>
      <c r="Y111" s="2" t="s">
        <v>1342</v>
      </c>
      <c r="Z111" s="4">
        <v>722</v>
      </c>
      <c r="AA111" s="4">
        <f>=ROUNDDOWN(34.3809523809524,0)</f>
      </c>
      <c r="AB111" s="5">
        <v>21</v>
      </c>
      <c r="AC111" s="2" t="s">
        <v>287</v>
      </c>
      <c r="AD111" s="4">
        <v>600</v>
      </c>
      <c r="AE111" s="4">
        <v>1170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>
        <v>7</v>
      </c>
      <c r="AQ111" s="8">
        <v>272.31</v>
      </c>
      <c r="AR111" s="4">
        <v>34</v>
      </c>
      <c r="AS111" s="8">
        <v>1290.64</v>
      </c>
      <c r="AT111" s="7">
        <v>-0.7941</v>
      </c>
      <c r="AU111" s="7">
        <v>-0.789</v>
      </c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>
        <v>0.4885</v>
      </c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 t="s">
        <v>229</v>
      </c>
      <c r="BJ111" s="4">
        <v>7</v>
      </c>
      <c r="BK111" s="8">
        <v>272.31</v>
      </c>
      <c r="BL111" s="2" t="s">
        <v>1760</v>
      </c>
      <c r="BM111" s="7">
        <v>1</v>
      </c>
      <c r="BN111" s="7">
        <v>1</v>
      </c>
      <c r="BO111" s="4">
        <v>2</v>
      </c>
      <c r="BP111" s="8">
        <v>77.14</v>
      </c>
      <c r="BQ111" s="4">
        <v>26</v>
      </c>
      <c r="BR111" s="8">
        <v>1002.82</v>
      </c>
      <c r="BS111" s="7">
        <v>-0.9231</v>
      </c>
      <c r="BT111" s="7">
        <v>-0.9231</v>
      </c>
      <c r="BU111" s="2" t="s">
        <v>239</v>
      </c>
      <c r="BV111" s="2" t="s">
        <v>226</v>
      </c>
      <c r="BW111" s="2" t="s">
        <v>229</v>
      </c>
      <c r="BX111" s="2" t="s">
        <v>1427</v>
      </c>
      <c r="BY111" s="2" t="s">
        <v>241</v>
      </c>
      <c r="BZ111" s="2" t="s">
        <v>229</v>
      </c>
      <c r="CA111" s="4">
        <v>2</v>
      </c>
      <c r="CB111" s="8">
        <v>75.34</v>
      </c>
      <c r="CC111" s="4">
        <v>2</v>
      </c>
      <c r="CD111" s="8">
        <v>75.34</v>
      </c>
      <c r="CE111" s="7"/>
      <c r="CF111" s="7"/>
      <c r="CG111" s="2" t="s">
        <v>239</v>
      </c>
      <c r="CH111" s="2" t="s">
        <v>226</v>
      </c>
      <c r="CI111" s="2" t="s">
        <v>780</v>
      </c>
      <c r="CJ111" s="2" t="s">
        <v>1347</v>
      </c>
      <c r="CK111" s="2" t="s">
        <v>241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239</v>
      </c>
      <c r="CT111" s="2" t="s">
        <v>226</v>
      </c>
      <c r="CU111" s="2" t="s">
        <v>1344</v>
      </c>
      <c r="CV111" s="2" t="s">
        <v>1761</v>
      </c>
      <c r="CW111" s="2" t="s">
        <v>241</v>
      </c>
      <c r="CX111" s="2" t="s">
        <v>229</v>
      </c>
      <c r="CY111" s="4"/>
      <c r="CZ111" s="8"/>
      <c r="DA111" s="4"/>
      <c r="DB111" s="8"/>
      <c r="DC111" s="7"/>
      <c r="DD111" s="7"/>
      <c r="DE111" s="2" t="s">
        <v>239</v>
      </c>
      <c r="DF111" s="2" t="s">
        <v>226</v>
      </c>
      <c r="DG111" s="2" t="s">
        <v>1345</v>
      </c>
      <c r="DH111" s="2" t="s">
        <v>1762</v>
      </c>
      <c r="DI111" s="2" t="s">
        <v>241</v>
      </c>
      <c r="DJ111" s="2" t="s">
        <v>229</v>
      </c>
      <c r="DK111" s="4">
        <v>1</v>
      </c>
      <c r="DL111" s="8">
        <v>48.29</v>
      </c>
      <c r="DM111" s="4"/>
      <c r="DN111" s="8"/>
      <c r="DO111" s="7"/>
      <c r="DP111" s="7"/>
      <c r="DQ111" s="2" t="s">
        <v>239</v>
      </c>
      <c r="DR111" s="2" t="s">
        <v>226</v>
      </c>
      <c r="DS111" s="2" t="s">
        <v>871</v>
      </c>
      <c r="DT111" s="2" t="s">
        <v>1763</v>
      </c>
      <c r="DU111" s="2" t="s">
        <v>241</v>
      </c>
      <c r="DV111" s="2" t="s">
        <v>229</v>
      </c>
      <c r="DW111" s="4">
        <v>1</v>
      </c>
      <c r="DX111" s="8">
        <v>36</v>
      </c>
      <c r="DY111" s="4">
        <v>2</v>
      </c>
      <c r="DZ111" s="8">
        <v>72</v>
      </c>
      <c r="EA111" s="7">
        <v>-0.5</v>
      </c>
      <c r="EB111" s="7">
        <v>-0.5</v>
      </c>
      <c r="EC111" s="2" t="s">
        <v>239</v>
      </c>
      <c r="ED111" s="2" t="s">
        <v>226</v>
      </c>
      <c r="EE111" s="2" t="s">
        <v>1347</v>
      </c>
      <c r="EF111" s="2" t="s">
        <v>812</v>
      </c>
      <c r="EG111" s="2" t="s">
        <v>241</v>
      </c>
      <c r="EH111" s="2" t="s">
        <v>229</v>
      </c>
      <c r="EI111" s="4"/>
      <c r="EJ111" s="8"/>
      <c r="EK111" s="4"/>
      <c r="EL111" s="8"/>
      <c r="EM111" s="7"/>
      <c r="EN111" s="7"/>
      <c r="EO111" s="2" t="s">
        <v>239</v>
      </c>
      <c r="EP111" s="2" t="s">
        <v>275</v>
      </c>
      <c r="EQ111" s="2" t="s">
        <v>950</v>
      </c>
      <c r="ER111" s="2" t="s">
        <v>699</v>
      </c>
      <c r="ES111" s="2" t="s">
        <v>241</v>
      </c>
      <c r="ET111" s="2" t="s">
        <v>229</v>
      </c>
      <c r="EU111" s="4">
        <v>1</v>
      </c>
      <c r="EV111" s="8">
        <v>35.54</v>
      </c>
      <c r="EW111" s="4">
        <v>2</v>
      </c>
      <c r="EX111" s="8">
        <v>71.08</v>
      </c>
      <c r="EY111" s="7">
        <v>-0.5</v>
      </c>
      <c r="EZ111" s="7">
        <v>-0.5</v>
      </c>
      <c r="FA111" s="2" t="s">
        <v>239</v>
      </c>
      <c r="FB111" s="2" t="s">
        <v>226</v>
      </c>
      <c r="FC111" s="2" t="s">
        <v>1349</v>
      </c>
      <c r="FD111" s="2" t="s">
        <v>1752</v>
      </c>
      <c r="FE111" s="2" t="s">
        <v>241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239</v>
      </c>
      <c r="FN111" s="2" t="s">
        <v>226</v>
      </c>
      <c r="FO111" s="2" t="s">
        <v>1351</v>
      </c>
      <c r="FP111" s="2" t="s">
        <v>779</v>
      </c>
      <c r="FQ111" s="2" t="s">
        <v>241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226</v>
      </c>
      <c r="GA111" s="2" t="s">
        <v>327</v>
      </c>
      <c r="GB111" s="2" t="s">
        <v>229</v>
      </c>
      <c r="GC111" s="2" t="s">
        <v>241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714</v>
      </c>
      <c r="GL111" s="2" t="s">
        <v>275</v>
      </c>
      <c r="GM111" s="2" t="s">
        <v>707</v>
      </c>
      <c r="GN111" s="2" t="s">
        <v>927</v>
      </c>
      <c r="GO111" s="2" t="s">
        <v>241</v>
      </c>
      <c r="GP111" s="2" t="s">
        <v>229</v>
      </c>
      <c r="GQ111" s="4"/>
      <c r="GR111" s="8"/>
      <c r="GS111" s="4">
        <v>1</v>
      </c>
      <c r="GT111" s="8">
        <v>36.64</v>
      </c>
      <c r="GU111" s="7">
        <v>-1</v>
      </c>
      <c r="GV111" s="7">
        <v>-1</v>
      </c>
      <c r="GW111" s="2" t="s">
        <v>239</v>
      </c>
      <c r="GX111" s="2" t="s">
        <v>226</v>
      </c>
      <c r="GY111" s="2" t="s">
        <v>743</v>
      </c>
      <c r="GZ111" s="2" t="s">
        <v>913</v>
      </c>
      <c r="HA111" s="2" t="s">
        <v>241</v>
      </c>
      <c r="HB111" s="2" t="s">
        <v>229</v>
      </c>
      <c r="HC111" s="4"/>
      <c r="HD111" s="8"/>
      <c r="HE111" s="4">
        <v>1</v>
      </c>
      <c r="HF111" s="8">
        <v>32.76</v>
      </c>
      <c r="HG111" s="7">
        <v>-1</v>
      </c>
      <c r="HH111" s="7">
        <v>-1</v>
      </c>
      <c r="HI111" s="2" t="s">
        <v>239</v>
      </c>
      <c r="HJ111" s="2" t="s">
        <v>226</v>
      </c>
      <c r="HK111" s="2" t="s">
        <v>699</v>
      </c>
      <c r="HL111" s="2" t="s">
        <v>1358</v>
      </c>
      <c r="HM111" s="2" t="s">
        <v>241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239</v>
      </c>
      <c r="HV111" s="2" t="s">
        <v>226</v>
      </c>
      <c r="HW111" s="2" t="s">
        <v>712</v>
      </c>
      <c r="HX111" s="2" t="s">
        <v>242</v>
      </c>
      <c r="HY111" s="2" t="s">
        <v>241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266</v>
      </c>
      <c r="IH111" s="2" t="s">
        <v>226</v>
      </c>
      <c r="II111" s="2" t="s">
        <v>229</v>
      </c>
      <c r="IJ111" s="2" t="s">
        <v>229</v>
      </c>
      <c r="IK111" s="2" t="s">
        <v>241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267</v>
      </c>
      <c r="IT111" s="2" t="s">
        <v>226</v>
      </c>
      <c r="IU111" s="2" t="s">
        <v>229</v>
      </c>
      <c r="IV111" s="2" t="s">
        <v>229</v>
      </c>
      <c r="IW111" s="2" t="s">
        <v>241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239</v>
      </c>
      <c r="JF111" s="2" t="s">
        <v>226</v>
      </c>
      <c r="JG111" s="2" t="s">
        <v>1764</v>
      </c>
      <c r="JH111" s="2" t="s">
        <v>1765</v>
      </c>
      <c r="JI111" s="2" t="s">
        <v>241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229</v>
      </c>
      <c r="JR111" s="2" t="s">
        <v>229</v>
      </c>
      <c r="JS111" s="2" t="s">
        <v>229</v>
      </c>
      <c r="JT111" s="2" t="s">
        <v>229</v>
      </c>
      <c r="JU111" s="2" t="s">
        <v>229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272</v>
      </c>
      <c r="KD111" s="2" t="s">
        <v>226</v>
      </c>
      <c r="KE111" s="2" t="s">
        <v>229</v>
      </c>
      <c r="KF111" s="2" t="s">
        <v>229</v>
      </c>
      <c r="KG111" s="2" t="s">
        <v>241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272</v>
      </c>
      <c r="KP111" s="2" t="s">
        <v>226</v>
      </c>
      <c r="KQ111" s="2" t="s">
        <v>229</v>
      </c>
      <c r="KR111" s="2" t="s">
        <v>229</v>
      </c>
      <c r="KS111" s="2" t="s">
        <v>241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226</v>
      </c>
      <c r="LC111" s="2" t="s">
        <v>273</v>
      </c>
      <c r="LD111" s="2" t="s">
        <v>1014</v>
      </c>
      <c r="LE111" s="2" t="s">
        <v>241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229</v>
      </c>
      <c r="LN111" s="2" t="s">
        <v>229</v>
      </c>
      <c r="LO111" s="2" t="s">
        <v>229</v>
      </c>
      <c r="LP111" s="2" t="s">
        <v>229</v>
      </c>
      <c r="LQ111" s="2" t="s">
        <v>229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239</v>
      </c>
      <c r="LZ111" s="2" t="s">
        <v>275</v>
      </c>
      <c r="MA111" s="2" t="s">
        <v>1766</v>
      </c>
      <c r="MB111" s="2" t="s">
        <v>229</v>
      </c>
      <c r="MC111" s="2" t="s">
        <v>241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266</v>
      </c>
      <c r="ML111" s="2" t="s">
        <v>226</v>
      </c>
      <c r="MM111" s="2" t="s">
        <v>229</v>
      </c>
      <c r="MN111" s="2" t="s">
        <v>229</v>
      </c>
      <c r="MO111" s="2" t="s">
        <v>241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239</v>
      </c>
      <c r="MX111" s="2" t="s">
        <v>226</v>
      </c>
      <c r="MY111" s="2" t="s">
        <v>1767</v>
      </c>
      <c r="MZ111" s="2" t="s">
        <v>229</v>
      </c>
      <c r="NA111" s="2" t="s">
        <v>241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239</v>
      </c>
      <c r="NJ111" s="2" t="s">
        <v>260</v>
      </c>
      <c r="NK111" s="2" t="s">
        <v>1757</v>
      </c>
      <c r="NL111" s="2" t="s">
        <v>1768</v>
      </c>
      <c r="NM111" s="2" t="s">
        <v>241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272</v>
      </c>
      <c r="NV111" s="2" t="s">
        <v>226</v>
      </c>
      <c r="NW111" s="2" t="s">
        <v>229</v>
      </c>
      <c r="NX111" s="2" t="s">
        <v>229</v>
      </c>
      <c r="NY111" s="2" t="s">
        <v>241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226</v>
      </c>
      <c r="OI111" s="2" t="s">
        <v>229</v>
      </c>
      <c r="OJ111" s="2" t="s">
        <v>229</v>
      </c>
      <c r="OK111" s="2" t="s">
        <v>241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229</v>
      </c>
      <c r="OT111" s="2" t="s">
        <v>229</v>
      </c>
      <c r="OU111" s="2" t="s">
        <v>229</v>
      </c>
      <c r="OV111" s="2" t="s">
        <v>229</v>
      </c>
      <c r="OW111" s="2" t="s">
        <v>229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229</v>
      </c>
      <c r="PF111" s="2" t="s">
        <v>229</v>
      </c>
      <c r="PG111" s="2" t="s">
        <v>229</v>
      </c>
      <c r="PH111" s="2" t="s">
        <v>229</v>
      </c>
      <c r="PI111" s="2" t="s">
        <v>229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239</v>
      </c>
      <c r="PR111" s="2" t="s">
        <v>275</v>
      </c>
      <c r="PS111" s="2" t="s">
        <v>726</v>
      </c>
      <c r="PT111" s="2" t="s">
        <v>969</v>
      </c>
      <c r="PU111" s="2" t="s">
        <v>241</v>
      </c>
      <c r="PV111" s="2" t="s">
        <v>229</v>
      </c>
      <c r="PW111" s="4"/>
      <c r="PX111" s="8"/>
      <c r="PY111" s="4"/>
      <c r="PZ111" s="8"/>
      <c r="QA111" s="7"/>
      <c r="QB111" s="7"/>
      <c r="QC111" s="2" t="s">
        <v>281</v>
      </c>
      <c r="QD111" s="2" t="s">
        <v>226</v>
      </c>
      <c r="QE111" s="2" t="s">
        <v>229</v>
      </c>
      <c r="QF111" s="2" t="s">
        <v>229</v>
      </c>
      <c r="QG111" s="2" t="s">
        <v>241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229</v>
      </c>
      <c r="QP111" s="2" t="s">
        <v>229</v>
      </c>
      <c r="QQ111" s="2" t="s">
        <v>229</v>
      </c>
      <c r="QR111" s="2" t="s">
        <v>229</v>
      </c>
      <c r="QS111" s="2" t="s">
        <v>229</v>
      </c>
      <c r="QT111" s="2" t="s">
        <v>229</v>
      </c>
      <c r="QU111" s="4"/>
      <c r="QV111" s="8"/>
      <c r="QW111" s="4"/>
      <c r="QX111" s="8"/>
      <c r="QY111" s="7"/>
      <c r="QZ111" s="7"/>
      <c r="RA111" s="2" t="s">
        <v>281</v>
      </c>
      <c r="RB111" s="2" t="s">
        <v>226</v>
      </c>
      <c r="RC111" s="2" t="s">
        <v>229</v>
      </c>
      <c r="RD111" s="2" t="s">
        <v>229</v>
      </c>
      <c r="RE111" s="2" t="s">
        <v>241</v>
      </c>
      <c r="RF111" s="2" t="s">
        <v>229</v>
      </c>
      <c r="RG111" s="4"/>
      <c r="RH111" s="8"/>
      <c r="RI111" s="4"/>
      <c r="RJ111" s="8"/>
      <c r="RK111" s="7"/>
      <c r="RL111" s="7"/>
      <c r="RM111" s="2" t="s">
        <v>229</v>
      </c>
      <c r="RN111" s="2" t="s">
        <v>229</v>
      </c>
      <c r="RO111" s="2" t="s">
        <v>229</v>
      </c>
      <c r="RP111" s="2" t="s">
        <v>229</v>
      </c>
      <c r="RQ111" s="2" t="s">
        <v>229</v>
      </c>
      <c r="RR111" s="2" t="s">
        <v>229</v>
      </c>
      <c r="RS111" s="4"/>
      <c r="RT111" s="8"/>
      <c r="RU111" s="4"/>
      <c r="RV111" s="8"/>
      <c r="RW111" s="7"/>
      <c r="RX111" s="7"/>
      <c r="RY111" s="2" t="s">
        <v>239</v>
      </c>
      <c r="RZ111" s="2" t="s">
        <v>275</v>
      </c>
      <c r="SA111" s="2" t="s">
        <v>914</v>
      </c>
      <c r="SB111" s="2" t="s">
        <v>1257</v>
      </c>
      <c r="SC111" s="2" t="s">
        <v>241</v>
      </c>
      <c r="SD111" s="2" t="s">
        <v>229</v>
      </c>
      <c r="SE111" s="4">
        <v>506</v>
      </c>
      <c r="SF111" s="4"/>
      <c r="SG111" s="4"/>
      <c r="SH111" s="4"/>
      <c r="SI111" s="4">
        <v>216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>
        <v>600</v>
      </c>
      <c r="UG111" s="4"/>
      <c r="UH111" s="4"/>
      <c r="UI111" s="4"/>
      <c r="UJ111" s="4"/>
      <c r="UK111" s="4"/>
      <c r="UL111" s="4"/>
      <c r="UM111" s="4">
        <v>150</v>
      </c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>
        <v>160</v>
      </c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>
        <v>60</v>
      </c>
      <c r="VR111" s="4"/>
      <c r="VS111" s="4">
        <v>200</v>
      </c>
    </row>
    <row r="112">
      <c r="A112" s="2" t="s">
        <v>1769</v>
      </c>
      <c r="B112" s="2" t="s">
        <v>216</v>
      </c>
      <c r="C112" s="2" t="s">
        <v>217</v>
      </c>
      <c r="D112" s="2" t="s">
        <v>218</v>
      </c>
      <c r="E112" s="2" t="s">
        <v>219</v>
      </c>
      <c r="F112" s="2" t="s">
        <v>1770</v>
      </c>
      <c r="G112" s="2" t="s">
        <v>1771</v>
      </c>
      <c r="H112" s="2" t="s">
        <v>1772</v>
      </c>
      <c r="I112" s="2" t="s">
        <v>1773</v>
      </c>
      <c r="J112" s="2" t="s">
        <v>224</v>
      </c>
      <c r="K112" s="2" t="s">
        <v>225</v>
      </c>
      <c r="L112" s="3">
        <v>34.03</v>
      </c>
      <c r="M112" s="3">
        <v>35.73</v>
      </c>
      <c r="N112" s="3">
        <v>79.99</v>
      </c>
      <c r="O112" s="2" t="s">
        <v>226</v>
      </c>
      <c r="P112" s="2" t="s">
        <v>618</v>
      </c>
      <c r="Q112" s="2" t="s">
        <v>228</v>
      </c>
      <c r="R112" s="2" t="s">
        <v>229</v>
      </c>
      <c r="S112" s="2" t="s">
        <v>1774</v>
      </c>
      <c r="T112" s="2" t="s">
        <v>684</v>
      </c>
      <c r="U112" s="2" t="s">
        <v>286</v>
      </c>
      <c r="V112" s="2" t="s">
        <v>233</v>
      </c>
      <c r="W112" s="2" t="s">
        <v>1009</v>
      </c>
      <c r="X112" s="2" t="s">
        <v>1775</v>
      </c>
      <c r="Y112" s="2" t="s">
        <v>1342</v>
      </c>
      <c r="Z112" s="4">
        <v>979</v>
      </c>
      <c r="AA112" s="4">
        <f>=ROUNDDOWN(40.7916666666667,0)</f>
      </c>
      <c r="AB112" s="5">
        <v>24</v>
      </c>
      <c r="AC112" s="2" t="s">
        <v>229</v>
      </c>
      <c r="AD112" s="4"/>
      <c r="AE112" s="4"/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>
        <v>1</v>
      </c>
      <c r="AQ112" s="8">
        <v>34.4</v>
      </c>
      <c r="AR112" s="4">
        <v>2</v>
      </c>
      <c r="AS112" s="8">
        <v>67.99</v>
      </c>
      <c r="AT112" s="7">
        <v>-0.5</v>
      </c>
      <c r="AU112" s="7">
        <v>-0.494</v>
      </c>
      <c r="AV112" s="4">
        <v>6</v>
      </c>
      <c r="AW112" s="8">
        <v>261.01</v>
      </c>
      <c r="AX112" s="4">
        <v>17</v>
      </c>
      <c r="AY112" s="8">
        <v>757.21</v>
      </c>
      <c r="AZ112" s="7">
        <v>-0.6471</v>
      </c>
      <c r="BA112" s="7">
        <v>-0.6553</v>
      </c>
      <c r="BB112" s="7">
        <v>0.1318</v>
      </c>
      <c r="BC112" s="4">
        <v>12</v>
      </c>
      <c r="BD112" s="8">
        <v>518.51</v>
      </c>
      <c r="BE112" s="4">
        <v>31</v>
      </c>
      <c r="BF112" s="8">
        <v>1289.77</v>
      </c>
      <c r="BG112" s="7">
        <v>-0.6129</v>
      </c>
      <c r="BH112" s="7">
        <v>-0.598</v>
      </c>
      <c r="BI112" s="7">
        <v>0.5034</v>
      </c>
      <c r="BJ112" s="4">
        <v>1</v>
      </c>
      <c r="BK112" s="8">
        <v>34.4</v>
      </c>
      <c r="BL112" s="2" t="s">
        <v>1776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239</v>
      </c>
      <c r="BV112" s="2" t="s">
        <v>226</v>
      </c>
      <c r="BW112" s="2" t="s">
        <v>229</v>
      </c>
      <c r="BX112" s="2" t="s">
        <v>1427</v>
      </c>
      <c r="BY112" s="2" t="s">
        <v>241</v>
      </c>
      <c r="BZ112" s="2" t="s">
        <v>229</v>
      </c>
      <c r="CA112" s="4"/>
      <c r="CB112" s="8"/>
      <c r="CC112" s="4"/>
      <c r="CD112" s="8"/>
      <c r="CE112" s="7"/>
      <c r="CF112" s="7"/>
      <c r="CG112" s="2" t="s">
        <v>239</v>
      </c>
      <c r="CH112" s="2" t="s">
        <v>226</v>
      </c>
      <c r="CI112" s="2" t="s">
        <v>780</v>
      </c>
      <c r="CJ112" s="2" t="s">
        <v>1777</v>
      </c>
      <c r="CK112" s="2" t="s">
        <v>241</v>
      </c>
      <c r="CL112" s="2" t="s">
        <v>229</v>
      </c>
      <c r="CM112" s="4"/>
      <c r="CN112" s="8"/>
      <c r="CO112" s="4"/>
      <c r="CP112" s="8"/>
      <c r="CQ112" s="7"/>
      <c r="CR112" s="7"/>
      <c r="CS112" s="2" t="s">
        <v>239</v>
      </c>
      <c r="CT112" s="2" t="s">
        <v>226</v>
      </c>
      <c r="CU112" s="2" t="s">
        <v>747</v>
      </c>
      <c r="CV112" s="2" t="s">
        <v>770</v>
      </c>
      <c r="CW112" s="2" t="s">
        <v>241</v>
      </c>
      <c r="CX112" s="2" t="s">
        <v>229</v>
      </c>
      <c r="CY112" s="4"/>
      <c r="CZ112" s="8"/>
      <c r="DA112" s="4">
        <v>1</v>
      </c>
      <c r="DB112" s="8">
        <v>30.47</v>
      </c>
      <c r="DC112" s="7">
        <v>-1</v>
      </c>
      <c r="DD112" s="7">
        <v>-1</v>
      </c>
      <c r="DE112" s="2" t="s">
        <v>239</v>
      </c>
      <c r="DF112" s="2" t="s">
        <v>226</v>
      </c>
      <c r="DG112" s="2" t="s">
        <v>1778</v>
      </c>
      <c r="DH112" s="2" t="s">
        <v>1779</v>
      </c>
      <c r="DI112" s="2" t="s">
        <v>241</v>
      </c>
      <c r="DJ112" s="2" t="s">
        <v>229</v>
      </c>
      <c r="DK112" s="4"/>
      <c r="DL112" s="8"/>
      <c r="DM112" s="4"/>
      <c r="DN112" s="8"/>
      <c r="DO112" s="7"/>
      <c r="DP112" s="7"/>
      <c r="DQ112" s="2" t="s">
        <v>239</v>
      </c>
      <c r="DR112" s="2" t="s">
        <v>226</v>
      </c>
      <c r="DS112" s="2" t="s">
        <v>871</v>
      </c>
      <c r="DT112" s="2" t="s">
        <v>1780</v>
      </c>
      <c r="DU112" s="2" t="s">
        <v>241</v>
      </c>
      <c r="DV112" s="2" t="s">
        <v>229</v>
      </c>
      <c r="DW112" s="4">
        <v>1</v>
      </c>
      <c r="DX112" s="8">
        <v>34.4</v>
      </c>
      <c r="DY112" s="4"/>
      <c r="DZ112" s="8"/>
      <c r="EA112" s="7"/>
      <c r="EB112" s="7"/>
      <c r="EC112" s="2" t="s">
        <v>239</v>
      </c>
      <c r="ED112" s="2" t="s">
        <v>226</v>
      </c>
      <c r="EE112" s="2" t="s">
        <v>1347</v>
      </c>
      <c r="EF112" s="2" t="s">
        <v>1777</v>
      </c>
      <c r="EG112" s="2" t="s">
        <v>241</v>
      </c>
      <c r="EH112" s="2" t="s">
        <v>229</v>
      </c>
      <c r="EI112" s="4"/>
      <c r="EJ112" s="8"/>
      <c r="EK112" s="4"/>
      <c r="EL112" s="8"/>
      <c r="EM112" s="7"/>
      <c r="EN112" s="7"/>
      <c r="EO112" s="2" t="s">
        <v>239</v>
      </c>
      <c r="EP112" s="2" t="s">
        <v>226</v>
      </c>
      <c r="EQ112" s="2" t="s">
        <v>950</v>
      </c>
      <c r="ER112" s="2" t="s">
        <v>748</v>
      </c>
      <c r="ES112" s="2" t="s">
        <v>241</v>
      </c>
      <c r="ET112" s="2" t="s">
        <v>229</v>
      </c>
      <c r="EU112" s="4"/>
      <c r="EV112" s="8"/>
      <c r="EW112" s="4"/>
      <c r="EX112" s="8"/>
      <c r="EY112" s="7"/>
      <c r="EZ112" s="7"/>
      <c r="FA112" s="2" t="s">
        <v>239</v>
      </c>
      <c r="FB112" s="2" t="s">
        <v>226</v>
      </c>
      <c r="FC112" s="2" t="s">
        <v>1349</v>
      </c>
      <c r="FD112" s="2" t="s">
        <v>868</v>
      </c>
      <c r="FE112" s="2" t="s">
        <v>241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226</v>
      </c>
      <c r="FO112" s="2" t="s">
        <v>1781</v>
      </c>
      <c r="FP112" s="2" t="s">
        <v>770</v>
      </c>
      <c r="FQ112" s="2" t="s">
        <v>241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226</v>
      </c>
      <c r="GA112" s="2" t="s">
        <v>327</v>
      </c>
      <c r="GB112" s="2" t="s">
        <v>229</v>
      </c>
      <c r="GC112" s="2" t="s">
        <v>241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714</v>
      </c>
      <c r="GL112" s="2" t="s">
        <v>275</v>
      </c>
      <c r="GM112" s="2" t="s">
        <v>974</v>
      </c>
      <c r="GN112" s="2" t="s">
        <v>1782</v>
      </c>
      <c r="GO112" s="2" t="s">
        <v>241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239</v>
      </c>
      <c r="GX112" s="2" t="s">
        <v>226</v>
      </c>
      <c r="GY112" s="2" t="s">
        <v>743</v>
      </c>
      <c r="GZ112" s="2" t="s">
        <v>886</v>
      </c>
      <c r="HA112" s="2" t="s">
        <v>241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275</v>
      </c>
      <c r="HK112" s="2" t="s">
        <v>699</v>
      </c>
      <c r="HL112" s="2" t="s">
        <v>1779</v>
      </c>
      <c r="HM112" s="2" t="s">
        <v>241</v>
      </c>
      <c r="HN112" s="2" t="s">
        <v>229</v>
      </c>
      <c r="HO112" s="4"/>
      <c r="HP112" s="8"/>
      <c r="HQ112" s="4">
        <v>1</v>
      </c>
      <c r="HR112" s="8">
        <v>37.52</v>
      </c>
      <c r="HS112" s="7">
        <v>-1</v>
      </c>
      <c r="HT112" s="7">
        <v>-1</v>
      </c>
      <c r="HU112" s="2" t="s">
        <v>239</v>
      </c>
      <c r="HV112" s="2" t="s">
        <v>226</v>
      </c>
      <c r="HW112" s="2" t="s">
        <v>712</v>
      </c>
      <c r="HX112" s="2" t="s">
        <v>1237</v>
      </c>
      <c r="HY112" s="2" t="s">
        <v>241</v>
      </c>
      <c r="HZ112" s="2" t="s">
        <v>229</v>
      </c>
      <c r="IA112" s="4"/>
      <c r="IB112" s="8"/>
      <c r="IC112" s="4"/>
      <c r="ID112" s="8"/>
      <c r="IE112" s="7"/>
      <c r="IF112" s="7"/>
      <c r="IG112" s="2" t="s">
        <v>266</v>
      </c>
      <c r="IH112" s="2" t="s">
        <v>226</v>
      </c>
      <c r="II112" s="2" t="s">
        <v>229</v>
      </c>
      <c r="IJ112" s="2" t="s">
        <v>229</v>
      </c>
      <c r="IK112" s="2" t="s">
        <v>241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239</v>
      </c>
      <c r="IT112" s="2" t="s">
        <v>226</v>
      </c>
      <c r="IU112" s="2" t="s">
        <v>794</v>
      </c>
      <c r="IV112" s="2" t="s">
        <v>1398</v>
      </c>
      <c r="IW112" s="2" t="s">
        <v>241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239</v>
      </c>
      <c r="JF112" s="2" t="s">
        <v>226</v>
      </c>
      <c r="JG112" s="2" t="s">
        <v>268</v>
      </c>
      <c r="JH112" s="2" t="s">
        <v>1783</v>
      </c>
      <c r="JI112" s="2" t="s">
        <v>241</v>
      </c>
      <c r="JJ112" s="2" t="s">
        <v>229</v>
      </c>
      <c r="JK112" s="4"/>
      <c r="JL112" s="8"/>
      <c r="JM112" s="4"/>
      <c r="JN112" s="8"/>
      <c r="JO112" s="7"/>
      <c r="JP112" s="7"/>
      <c r="JQ112" s="2" t="s">
        <v>229</v>
      </c>
      <c r="JR112" s="2" t="s">
        <v>229</v>
      </c>
      <c r="JS112" s="2" t="s">
        <v>229</v>
      </c>
      <c r="JT112" s="2" t="s">
        <v>229</v>
      </c>
      <c r="JU112" s="2" t="s">
        <v>229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278</v>
      </c>
      <c r="KD112" s="2" t="s">
        <v>275</v>
      </c>
      <c r="KE112" s="2" t="s">
        <v>270</v>
      </c>
      <c r="KF112" s="2" t="s">
        <v>1365</v>
      </c>
      <c r="KG112" s="2" t="s">
        <v>241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272</v>
      </c>
      <c r="KP112" s="2" t="s">
        <v>226</v>
      </c>
      <c r="KQ112" s="2" t="s">
        <v>229</v>
      </c>
      <c r="KR112" s="2" t="s">
        <v>229</v>
      </c>
      <c r="KS112" s="2" t="s">
        <v>241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226</v>
      </c>
      <c r="LC112" s="2" t="s">
        <v>1357</v>
      </c>
      <c r="LD112" s="2" t="s">
        <v>1784</v>
      </c>
      <c r="LE112" s="2" t="s">
        <v>241</v>
      </c>
      <c r="LF112" s="2" t="s">
        <v>229</v>
      </c>
      <c r="LG112" s="4"/>
      <c r="LH112" s="8"/>
      <c r="LI112" s="4"/>
      <c r="LJ112" s="8"/>
      <c r="LK112" s="7"/>
      <c r="LL112" s="7"/>
      <c r="LM112" s="2" t="s">
        <v>239</v>
      </c>
      <c r="LN112" s="2" t="s">
        <v>226</v>
      </c>
      <c r="LO112" s="2" t="s">
        <v>335</v>
      </c>
      <c r="LP112" s="2" t="s">
        <v>229</v>
      </c>
      <c r="LQ112" s="2" t="s">
        <v>241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239</v>
      </c>
      <c r="LZ112" s="2" t="s">
        <v>275</v>
      </c>
      <c r="MA112" s="2" t="s">
        <v>1368</v>
      </c>
      <c r="MB112" s="2" t="s">
        <v>958</v>
      </c>
      <c r="MC112" s="2" t="s">
        <v>241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278</v>
      </c>
      <c r="ML112" s="2" t="s">
        <v>226</v>
      </c>
      <c r="MM112" s="2" t="s">
        <v>229</v>
      </c>
      <c r="MN112" s="2" t="s">
        <v>229</v>
      </c>
      <c r="MO112" s="2" t="s">
        <v>241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226</v>
      </c>
      <c r="MY112" s="2" t="s">
        <v>723</v>
      </c>
      <c r="MZ112" s="2" t="s">
        <v>229</v>
      </c>
      <c r="NA112" s="2" t="s">
        <v>241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239</v>
      </c>
      <c r="NJ112" s="2" t="s">
        <v>260</v>
      </c>
      <c r="NK112" s="2" t="s">
        <v>1195</v>
      </c>
      <c r="NL112" s="2" t="s">
        <v>1785</v>
      </c>
      <c r="NM112" s="2" t="s">
        <v>241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272</v>
      </c>
      <c r="NV112" s="2" t="s">
        <v>226</v>
      </c>
      <c r="NW112" s="2" t="s">
        <v>229</v>
      </c>
      <c r="NX112" s="2" t="s">
        <v>229</v>
      </c>
      <c r="NY112" s="2" t="s">
        <v>241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239</v>
      </c>
      <c r="OH112" s="2" t="s">
        <v>226</v>
      </c>
      <c r="OI112" s="2" t="s">
        <v>229</v>
      </c>
      <c r="OJ112" s="2" t="s">
        <v>229</v>
      </c>
      <c r="OK112" s="2" t="s">
        <v>241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229</v>
      </c>
      <c r="OT112" s="2" t="s">
        <v>229</v>
      </c>
      <c r="OU112" s="2" t="s">
        <v>229</v>
      </c>
      <c r="OV112" s="2" t="s">
        <v>229</v>
      </c>
      <c r="OW112" s="2" t="s">
        <v>229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229</v>
      </c>
      <c r="PF112" s="2" t="s">
        <v>229</v>
      </c>
      <c r="PG112" s="2" t="s">
        <v>229</v>
      </c>
      <c r="PH112" s="2" t="s">
        <v>229</v>
      </c>
      <c r="PI112" s="2" t="s">
        <v>229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239</v>
      </c>
      <c r="PR112" s="2" t="s">
        <v>275</v>
      </c>
      <c r="PS112" s="2" t="s">
        <v>692</v>
      </c>
      <c r="PT112" s="2" t="s">
        <v>1786</v>
      </c>
      <c r="PU112" s="2" t="s">
        <v>241</v>
      </c>
      <c r="PV112" s="2" t="s">
        <v>229</v>
      </c>
      <c r="PW112" s="4"/>
      <c r="PX112" s="8"/>
      <c r="PY112" s="4"/>
      <c r="PZ112" s="8"/>
      <c r="QA112" s="7"/>
      <c r="QB112" s="7"/>
      <c r="QC112" s="2" t="s">
        <v>281</v>
      </c>
      <c r="QD112" s="2" t="s">
        <v>226</v>
      </c>
      <c r="QE112" s="2" t="s">
        <v>229</v>
      </c>
      <c r="QF112" s="2" t="s">
        <v>229</v>
      </c>
      <c r="QG112" s="2" t="s">
        <v>241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229</v>
      </c>
      <c r="QP112" s="2" t="s">
        <v>229</v>
      </c>
      <c r="QQ112" s="2" t="s">
        <v>229</v>
      </c>
      <c r="QR112" s="2" t="s">
        <v>229</v>
      </c>
      <c r="QS112" s="2" t="s">
        <v>229</v>
      </c>
      <c r="QT112" s="2" t="s">
        <v>229</v>
      </c>
      <c r="QU112" s="4"/>
      <c r="QV112" s="8"/>
      <c r="QW112" s="4"/>
      <c r="QX112" s="8"/>
      <c r="QY112" s="7"/>
      <c r="QZ112" s="7"/>
      <c r="RA112" s="2" t="s">
        <v>239</v>
      </c>
      <c r="RB112" s="2" t="s">
        <v>275</v>
      </c>
      <c r="RC112" s="2" t="s">
        <v>547</v>
      </c>
      <c r="RD112" s="2" t="s">
        <v>229</v>
      </c>
      <c r="RE112" s="2" t="s">
        <v>241</v>
      </c>
      <c r="RF112" s="2" t="s">
        <v>229</v>
      </c>
      <c r="RG112" s="4"/>
      <c r="RH112" s="8"/>
      <c r="RI112" s="4"/>
      <c r="RJ112" s="8"/>
      <c r="RK112" s="7"/>
      <c r="RL112" s="7"/>
      <c r="RM112" s="2" t="s">
        <v>229</v>
      </c>
      <c r="RN112" s="2" t="s">
        <v>229</v>
      </c>
      <c r="RO112" s="2" t="s">
        <v>229</v>
      </c>
      <c r="RP112" s="2" t="s">
        <v>229</v>
      </c>
      <c r="RQ112" s="2" t="s">
        <v>229</v>
      </c>
      <c r="RR112" s="2" t="s">
        <v>229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275</v>
      </c>
      <c r="SA112" s="2" t="s">
        <v>914</v>
      </c>
      <c r="SB112" s="2" t="s">
        <v>1363</v>
      </c>
      <c r="SC112" s="2" t="s">
        <v>241</v>
      </c>
      <c r="SD112" s="2" t="s">
        <v>229</v>
      </c>
      <c r="SE112" s="4">
        <v>1</v>
      </c>
      <c r="SF112" s="4">
        <v>163</v>
      </c>
      <c r="SG112" s="4"/>
      <c r="SH112" s="4"/>
      <c r="SI112" s="4">
        <v>815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</row>
    <row r="113">
      <c r="A113" s="2" t="s">
        <v>1787</v>
      </c>
      <c r="B113" s="2" t="s">
        <v>216</v>
      </c>
      <c r="C113" s="2" t="s">
        <v>217</v>
      </c>
      <c r="D113" s="2" t="s">
        <v>218</v>
      </c>
      <c r="E113" s="2" t="s">
        <v>219</v>
      </c>
      <c r="F113" s="2" t="s">
        <v>1770</v>
      </c>
      <c r="G113" s="2" t="s">
        <v>1771</v>
      </c>
      <c r="H113" s="2" t="s">
        <v>1772</v>
      </c>
      <c r="I113" s="2" t="s">
        <v>1773</v>
      </c>
      <c r="J113" s="2" t="s">
        <v>285</v>
      </c>
      <c r="K113" s="2" t="s">
        <v>225</v>
      </c>
      <c r="L113" s="3">
        <v>39.74</v>
      </c>
      <c r="M113" s="3">
        <v>41.73</v>
      </c>
      <c r="N113" s="3">
        <v>89.99</v>
      </c>
      <c r="O113" s="2" t="s">
        <v>226</v>
      </c>
      <c r="P113" s="2" t="s">
        <v>618</v>
      </c>
      <c r="Q113" s="2" t="s">
        <v>228</v>
      </c>
      <c r="R113" s="2" t="s">
        <v>229</v>
      </c>
      <c r="S113" s="2" t="s">
        <v>1774</v>
      </c>
      <c r="T113" s="2" t="s">
        <v>684</v>
      </c>
      <c r="U113" s="2" t="s">
        <v>733</v>
      </c>
      <c r="V113" s="2" t="s">
        <v>233</v>
      </c>
      <c r="W113" s="2" t="s">
        <v>1009</v>
      </c>
      <c r="X113" s="2" t="s">
        <v>1775</v>
      </c>
      <c r="Y113" s="2" t="s">
        <v>1342</v>
      </c>
      <c r="Z113" s="4">
        <v>310</v>
      </c>
      <c r="AA113" s="4">
        <f>=ROUNDDOWN(13.4782608695652,0)</f>
      </c>
      <c r="AB113" s="5">
        <v>23</v>
      </c>
      <c r="AC113" s="2" t="s">
        <v>1617</v>
      </c>
      <c r="AD113" s="4">
        <v>250</v>
      </c>
      <c r="AE113" s="4">
        <v>600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>
        <v>5</v>
      </c>
      <c r="AQ113" s="8">
        <v>226.61</v>
      </c>
      <c r="AR113" s="4">
        <v>15</v>
      </c>
      <c r="AS113" s="8">
        <v>689.22</v>
      </c>
      <c r="AT113" s="7">
        <v>-0.6667</v>
      </c>
      <c r="AU113" s="7">
        <v>-0.6712</v>
      </c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>
        <v>0.8682</v>
      </c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>
        <v>5</v>
      </c>
      <c r="BK113" s="8">
        <v>226.61</v>
      </c>
      <c r="BL113" s="2" t="s">
        <v>1788</v>
      </c>
      <c r="BM113" s="7">
        <v>1</v>
      </c>
      <c r="BN113" s="7">
        <v>1</v>
      </c>
      <c r="BO113" s="4">
        <v>3</v>
      </c>
      <c r="BP113" s="8">
        <v>138.99</v>
      </c>
      <c r="BQ113" s="4">
        <v>12</v>
      </c>
      <c r="BR113" s="8">
        <v>555.96</v>
      </c>
      <c r="BS113" s="7">
        <v>-0.75</v>
      </c>
      <c r="BT113" s="7">
        <v>-0.75</v>
      </c>
      <c r="BU113" s="2" t="s">
        <v>239</v>
      </c>
      <c r="BV113" s="2" t="s">
        <v>226</v>
      </c>
      <c r="BW113" s="2" t="s">
        <v>229</v>
      </c>
      <c r="BX113" s="2" t="s">
        <v>1427</v>
      </c>
      <c r="BY113" s="2" t="s">
        <v>241</v>
      </c>
      <c r="BZ113" s="2" t="s">
        <v>229</v>
      </c>
      <c r="CA113" s="4"/>
      <c r="CB113" s="8"/>
      <c r="CC113" s="4">
        <v>3</v>
      </c>
      <c r="CD113" s="8">
        <v>133.26</v>
      </c>
      <c r="CE113" s="7">
        <v>-1</v>
      </c>
      <c r="CF113" s="7">
        <v>-1</v>
      </c>
      <c r="CG113" s="2" t="s">
        <v>239</v>
      </c>
      <c r="CH113" s="2" t="s">
        <v>226</v>
      </c>
      <c r="CI113" s="2" t="s">
        <v>780</v>
      </c>
      <c r="CJ113" s="2" t="s">
        <v>1777</v>
      </c>
      <c r="CK113" s="2" t="s">
        <v>241</v>
      </c>
      <c r="CL113" s="2" t="s">
        <v>229</v>
      </c>
      <c r="CM113" s="4"/>
      <c r="CN113" s="8"/>
      <c r="CO113" s="4"/>
      <c r="CP113" s="8"/>
      <c r="CQ113" s="7"/>
      <c r="CR113" s="7"/>
      <c r="CS113" s="2" t="s">
        <v>239</v>
      </c>
      <c r="CT113" s="2" t="s">
        <v>226</v>
      </c>
      <c r="CU113" s="2" t="s">
        <v>747</v>
      </c>
      <c r="CV113" s="2" t="s">
        <v>770</v>
      </c>
      <c r="CW113" s="2" t="s">
        <v>241</v>
      </c>
      <c r="CX113" s="2" t="s">
        <v>229</v>
      </c>
      <c r="CY113" s="4"/>
      <c r="CZ113" s="8"/>
      <c r="DA113" s="4"/>
      <c r="DB113" s="8"/>
      <c r="DC113" s="7"/>
      <c r="DD113" s="7"/>
      <c r="DE113" s="2" t="s">
        <v>239</v>
      </c>
      <c r="DF113" s="2" t="s">
        <v>226</v>
      </c>
      <c r="DG113" s="2" t="s">
        <v>1778</v>
      </c>
      <c r="DH113" s="2" t="s">
        <v>1789</v>
      </c>
      <c r="DI113" s="2" t="s">
        <v>241</v>
      </c>
      <c r="DJ113" s="2" t="s">
        <v>229</v>
      </c>
      <c r="DK113" s="4"/>
      <c r="DL113" s="8"/>
      <c r="DM113" s="4"/>
      <c r="DN113" s="8"/>
      <c r="DO113" s="7"/>
      <c r="DP113" s="7"/>
      <c r="DQ113" s="2" t="s">
        <v>239</v>
      </c>
      <c r="DR113" s="2" t="s">
        <v>226</v>
      </c>
      <c r="DS113" s="2" t="s">
        <v>871</v>
      </c>
      <c r="DT113" s="2" t="s">
        <v>925</v>
      </c>
      <c r="DU113" s="2" t="s">
        <v>241</v>
      </c>
      <c r="DV113" s="2" t="s">
        <v>229</v>
      </c>
      <c r="DW113" s="4"/>
      <c r="DX113" s="8"/>
      <c r="DY113" s="4"/>
      <c r="DZ113" s="8"/>
      <c r="EA113" s="7"/>
      <c r="EB113" s="7"/>
      <c r="EC113" s="2" t="s">
        <v>239</v>
      </c>
      <c r="ED113" s="2" t="s">
        <v>226</v>
      </c>
      <c r="EE113" s="2" t="s">
        <v>1347</v>
      </c>
      <c r="EF113" s="2" t="s">
        <v>1777</v>
      </c>
      <c r="EG113" s="2" t="s">
        <v>241</v>
      </c>
      <c r="EH113" s="2" t="s">
        <v>229</v>
      </c>
      <c r="EI113" s="4">
        <v>1</v>
      </c>
      <c r="EJ113" s="8">
        <v>43.81</v>
      </c>
      <c r="EK113" s="4"/>
      <c r="EL113" s="8"/>
      <c r="EM113" s="7"/>
      <c r="EN113" s="7"/>
      <c r="EO113" s="2" t="s">
        <v>239</v>
      </c>
      <c r="EP113" s="2" t="s">
        <v>226</v>
      </c>
      <c r="EQ113" s="2" t="s">
        <v>950</v>
      </c>
      <c r="ER113" s="2" t="s">
        <v>692</v>
      </c>
      <c r="ES113" s="2" t="s">
        <v>241</v>
      </c>
      <c r="ET113" s="2" t="s">
        <v>229</v>
      </c>
      <c r="EU113" s="4"/>
      <c r="EV113" s="8"/>
      <c r="EW113" s="4"/>
      <c r="EX113" s="8"/>
      <c r="EY113" s="7"/>
      <c r="EZ113" s="7"/>
      <c r="FA113" s="2" t="s">
        <v>239</v>
      </c>
      <c r="FB113" s="2" t="s">
        <v>226</v>
      </c>
      <c r="FC113" s="2" t="s">
        <v>1349</v>
      </c>
      <c r="FD113" s="2" t="s">
        <v>891</v>
      </c>
      <c r="FE113" s="2" t="s">
        <v>241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226</v>
      </c>
      <c r="FO113" s="2" t="s">
        <v>1781</v>
      </c>
      <c r="FP113" s="2" t="s">
        <v>1790</v>
      </c>
      <c r="FQ113" s="2" t="s">
        <v>241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239</v>
      </c>
      <c r="FZ113" s="2" t="s">
        <v>226</v>
      </c>
      <c r="GA113" s="2" t="s">
        <v>327</v>
      </c>
      <c r="GB113" s="2" t="s">
        <v>229</v>
      </c>
      <c r="GC113" s="2" t="s">
        <v>241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714</v>
      </c>
      <c r="GL113" s="2" t="s">
        <v>275</v>
      </c>
      <c r="GM113" s="2" t="s">
        <v>974</v>
      </c>
      <c r="GN113" s="2" t="s">
        <v>330</v>
      </c>
      <c r="GO113" s="2" t="s">
        <v>241</v>
      </c>
      <c r="GP113" s="2" t="s">
        <v>229</v>
      </c>
      <c r="GQ113" s="4">
        <v>1</v>
      </c>
      <c r="GR113" s="8">
        <v>43.81</v>
      </c>
      <c r="GS113" s="4"/>
      <c r="GT113" s="8"/>
      <c r="GU113" s="7"/>
      <c r="GV113" s="7"/>
      <c r="GW113" s="2" t="s">
        <v>239</v>
      </c>
      <c r="GX113" s="2" t="s">
        <v>226</v>
      </c>
      <c r="GY113" s="2" t="s">
        <v>743</v>
      </c>
      <c r="GZ113" s="2" t="s">
        <v>880</v>
      </c>
      <c r="HA113" s="2" t="s">
        <v>241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239</v>
      </c>
      <c r="HJ113" s="2" t="s">
        <v>275</v>
      </c>
      <c r="HK113" s="2" t="s">
        <v>699</v>
      </c>
      <c r="HL113" s="2" t="s">
        <v>1778</v>
      </c>
      <c r="HM113" s="2" t="s">
        <v>241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239</v>
      </c>
      <c r="HV113" s="2" t="s">
        <v>226</v>
      </c>
      <c r="HW113" s="2" t="s">
        <v>712</v>
      </c>
      <c r="HX113" s="2" t="s">
        <v>1791</v>
      </c>
      <c r="HY113" s="2" t="s">
        <v>241</v>
      </c>
      <c r="HZ113" s="2" t="s">
        <v>229</v>
      </c>
      <c r="IA113" s="4"/>
      <c r="IB113" s="8"/>
      <c r="IC113" s="4"/>
      <c r="ID113" s="8"/>
      <c r="IE113" s="7"/>
      <c r="IF113" s="7"/>
      <c r="IG113" s="2" t="s">
        <v>266</v>
      </c>
      <c r="IH113" s="2" t="s">
        <v>226</v>
      </c>
      <c r="II113" s="2" t="s">
        <v>229</v>
      </c>
      <c r="IJ113" s="2" t="s">
        <v>229</v>
      </c>
      <c r="IK113" s="2" t="s">
        <v>241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239</v>
      </c>
      <c r="IT113" s="2" t="s">
        <v>226</v>
      </c>
      <c r="IU113" s="2" t="s">
        <v>898</v>
      </c>
      <c r="IV113" s="2" t="s">
        <v>1792</v>
      </c>
      <c r="IW113" s="2" t="s">
        <v>241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239</v>
      </c>
      <c r="JF113" s="2" t="s">
        <v>226</v>
      </c>
      <c r="JG113" s="2" t="s">
        <v>268</v>
      </c>
      <c r="JH113" s="2" t="s">
        <v>796</v>
      </c>
      <c r="JI113" s="2" t="s">
        <v>241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229</v>
      </c>
      <c r="JR113" s="2" t="s">
        <v>229</v>
      </c>
      <c r="JS113" s="2" t="s">
        <v>229</v>
      </c>
      <c r="JT113" s="2" t="s">
        <v>229</v>
      </c>
      <c r="JU113" s="2" t="s">
        <v>229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278</v>
      </c>
      <c r="KD113" s="2" t="s">
        <v>275</v>
      </c>
      <c r="KE113" s="2" t="s">
        <v>270</v>
      </c>
      <c r="KF113" s="2" t="s">
        <v>1793</v>
      </c>
      <c r="KG113" s="2" t="s">
        <v>241</v>
      </c>
      <c r="KH113" s="2" t="s">
        <v>229</v>
      </c>
      <c r="KI113" s="4"/>
      <c r="KJ113" s="8"/>
      <c r="KK113" s="4"/>
      <c r="KL113" s="8"/>
      <c r="KM113" s="7"/>
      <c r="KN113" s="7"/>
      <c r="KO113" s="2" t="s">
        <v>272</v>
      </c>
      <c r="KP113" s="2" t="s">
        <v>226</v>
      </c>
      <c r="KQ113" s="2" t="s">
        <v>229</v>
      </c>
      <c r="KR113" s="2" t="s">
        <v>229</v>
      </c>
      <c r="KS113" s="2" t="s">
        <v>241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239</v>
      </c>
      <c r="LB113" s="2" t="s">
        <v>226</v>
      </c>
      <c r="LC113" s="2" t="s">
        <v>1357</v>
      </c>
      <c r="LD113" s="2" t="s">
        <v>1013</v>
      </c>
      <c r="LE113" s="2" t="s">
        <v>241</v>
      </c>
      <c r="LF113" s="2" t="s">
        <v>229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226</v>
      </c>
      <c r="LO113" s="2" t="s">
        <v>335</v>
      </c>
      <c r="LP113" s="2" t="s">
        <v>229</v>
      </c>
      <c r="LQ113" s="2" t="s">
        <v>241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239</v>
      </c>
      <c r="LZ113" s="2" t="s">
        <v>275</v>
      </c>
      <c r="MA113" s="2" t="s">
        <v>1368</v>
      </c>
      <c r="MB113" s="2" t="s">
        <v>958</v>
      </c>
      <c r="MC113" s="2" t="s">
        <v>241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278</v>
      </c>
      <c r="ML113" s="2" t="s">
        <v>226</v>
      </c>
      <c r="MM113" s="2" t="s">
        <v>229</v>
      </c>
      <c r="MN113" s="2" t="s">
        <v>229</v>
      </c>
      <c r="MO113" s="2" t="s">
        <v>241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226</v>
      </c>
      <c r="MY113" s="2" t="s">
        <v>723</v>
      </c>
      <c r="MZ113" s="2" t="s">
        <v>229</v>
      </c>
      <c r="NA113" s="2" t="s">
        <v>241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239</v>
      </c>
      <c r="NJ113" s="2" t="s">
        <v>260</v>
      </c>
      <c r="NK113" s="2" t="s">
        <v>1195</v>
      </c>
      <c r="NL113" s="2" t="s">
        <v>1358</v>
      </c>
      <c r="NM113" s="2" t="s">
        <v>241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272</v>
      </c>
      <c r="NV113" s="2" t="s">
        <v>226</v>
      </c>
      <c r="NW113" s="2" t="s">
        <v>229</v>
      </c>
      <c r="NX113" s="2" t="s">
        <v>229</v>
      </c>
      <c r="NY113" s="2" t="s">
        <v>241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226</v>
      </c>
      <c r="OI113" s="2" t="s">
        <v>229</v>
      </c>
      <c r="OJ113" s="2" t="s">
        <v>229</v>
      </c>
      <c r="OK113" s="2" t="s">
        <v>241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229</v>
      </c>
      <c r="OT113" s="2" t="s">
        <v>229</v>
      </c>
      <c r="OU113" s="2" t="s">
        <v>229</v>
      </c>
      <c r="OV113" s="2" t="s">
        <v>229</v>
      </c>
      <c r="OW113" s="2" t="s">
        <v>229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229</v>
      </c>
      <c r="PF113" s="2" t="s">
        <v>229</v>
      </c>
      <c r="PG113" s="2" t="s">
        <v>229</v>
      </c>
      <c r="PH113" s="2" t="s">
        <v>229</v>
      </c>
      <c r="PI113" s="2" t="s">
        <v>229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239</v>
      </c>
      <c r="PR113" s="2" t="s">
        <v>275</v>
      </c>
      <c r="PS113" s="2" t="s">
        <v>692</v>
      </c>
      <c r="PT113" s="2" t="s">
        <v>1794</v>
      </c>
      <c r="PU113" s="2" t="s">
        <v>241</v>
      </c>
      <c r="PV113" s="2" t="s">
        <v>229</v>
      </c>
      <c r="PW113" s="4"/>
      <c r="PX113" s="8"/>
      <c r="PY113" s="4"/>
      <c r="PZ113" s="8"/>
      <c r="QA113" s="7"/>
      <c r="QB113" s="7"/>
      <c r="QC113" s="2" t="s">
        <v>281</v>
      </c>
      <c r="QD113" s="2" t="s">
        <v>226</v>
      </c>
      <c r="QE113" s="2" t="s">
        <v>229</v>
      </c>
      <c r="QF113" s="2" t="s">
        <v>229</v>
      </c>
      <c r="QG113" s="2" t="s">
        <v>241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229</v>
      </c>
      <c r="QP113" s="2" t="s">
        <v>229</v>
      </c>
      <c r="QQ113" s="2" t="s">
        <v>229</v>
      </c>
      <c r="QR113" s="2" t="s">
        <v>229</v>
      </c>
      <c r="QS113" s="2" t="s">
        <v>229</v>
      </c>
      <c r="QT113" s="2" t="s">
        <v>229</v>
      </c>
      <c r="QU113" s="4"/>
      <c r="QV113" s="8"/>
      <c r="QW113" s="4"/>
      <c r="QX113" s="8"/>
      <c r="QY113" s="7"/>
      <c r="QZ113" s="7"/>
      <c r="RA113" s="2" t="s">
        <v>239</v>
      </c>
      <c r="RB113" s="2" t="s">
        <v>275</v>
      </c>
      <c r="RC113" s="2" t="s">
        <v>547</v>
      </c>
      <c r="RD113" s="2" t="s">
        <v>229</v>
      </c>
      <c r="RE113" s="2" t="s">
        <v>241</v>
      </c>
      <c r="RF113" s="2" t="s">
        <v>229</v>
      </c>
      <c r="RG113" s="4"/>
      <c r="RH113" s="8"/>
      <c r="RI113" s="4"/>
      <c r="RJ113" s="8"/>
      <c r="RK113" s="7"/>
      <c r="RL113" s="7"/>
      <c r="RM113" s="2" t="s">
        <v>229</v>
      </c>
      <c r="RN113" s="2" t="s">
        <v>229</v>
      </c>
      <c r="RO113" s="2" t="s">
        <v>229</v>
      </c>
      <c r="RP113" s="2" t="s">
        <v>229</v>
      </c>
      <c r="RQ113" s="2" t="s">
        <v>229</v>
      </c>
      <c r="RR113" s="2" t="s">
        <v>229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275</v>
      </c>
      <c r="SA113" s="2" t="s">
        <v>914</v>
      </c>
      <c r="SB113" s="2" t="s">
        <v>1415</v>
      </c>
      <c r="SC113" s="2" t="s">
        <v>241</v>
      </c>
      <c r="SD113" s="2" t="s">
        <v>229</v>
      </c>
      <c r="SE113" s="4">
        <v>173</v>
      </c>
      <c r="SF113" s="4"/>
      <c r="SG113" s="4"/>
      <c r="SH113" s="4"/>
      <c r="SI113" s="4">
        <v>137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250</v>
      </c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100</v>
      </c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>
        <v>250</v>
      </c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</row>
    <row r="114">
      <c r="A114" s="2" t="s">
        <v>1795</v>
      </c>
      <c r="B114" s="2" t="s">
        <v>216</v>
      </c>
      <c r="C114" s="2" t="s">
        <v>217</v>
      </c>
      <c r="D114" s="2" t="s">
        <v>218</v>
      </c>
      <c r="E114" s="2" t="s">
        <v>219</v>
      </c>
      <c r="F114" s="2" t="s">
        <v>1770</v>
      </c>
      <c r="G114" s="2" t="s">
        <v>1771</v>
      </c>
      <c r="H114" s="2" t="s">
        <v>1772</v>
      </c>
      <c r="I114" s="2" t="s">
        <v>1773</v>
      </c>
      <c r="J114" s="2" t="s">
        <v>224</v>
      </c>
      <c r="K114" s="2" t="s">
        <v>1796</v>
      </c>
      <c r="L114" s="3">
        <v>34.03</v>
      </c>
      <c r="M114" s="3">
        <v>35.73</v>
      </c>
      <c r="N114" s="3">
        <v>79.99</v>
      </c>
      <c r="O114" s="2" t="s">
        <v>226</v>
      </c>
      <c r="P114" s="2" t="s">
        <v>618</v>
      </c>
      <c r="Q114" s="2" t="s">
        <v>228</v>
      </c>
      <c r="R114" s="2" t="s">
        <v>229</v>
      </c>
      <c r="S114" s="2" t="s">
        <v>1797</v>
      </c>
      <c r="T114" s="2" t="s">
        <v>684</v>
      </c>
      <c r="U114" s="2" t="s">
        <v>286</v>
      </c>
      <c r="V114" s="2" t="s">
        <v>233</v>
      </c>
      <c r="W114" s="2" t="s">
        <v>1009</v>
      </c>
      <c r="X114" s="2" t="s">
        <v>1775</v>
      </c>
      <c r="Y114" s="2" t="s">
        <v>1144</v>
      </c>
      <c r="Z114" s="4">
        <v>809</v>
      </c>
      <c r="AA114" s="4">
        <f>=ROUNDDOWN(67.4166666666667,0)</f>
      </c>
      <c r="AB114" s="5">
        <v>12</v>
      </c>
      <c r="AC114" s="2" t="s">
        <v>229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>
        <v>2</v>
      </c>
      <c r="AS114" s="8">
        <v>77.18</v>
      </c>
      <c r="AT114" s="7">
        <v>-1</v>
      </c>
      <c r="AU114" s="7">
        <v>-1</v>
      </c>
      <c r="AV114" s="4">
        <v>6</v>
      </c>
      <c r="AW114" s="8">
        <v>257.5</v>
      </c>
      <c r="AX114" s="4">
        <v>5</v>
      </c>
      <c r="AY114" s="8">
        <v>207.87</v>
      </c>
      <c r="AZ114" s="7">
        <v>0.2</v>
      </c>
      <c r="BA114" s="7">
        <v>0.2388</v>
      </c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>
        <v>0.4966</v>
      </c>
      <c r="BJ114" s="4"/>
      <c r="BK114" s="8"/>
      <c r="BL114" s="2" t="s">
        <v>18</v>
      </c>
      <c r="BM114" s="7"/>
      <c r="BN114" s="7"/>
      <c r="BO114" s="4"/>
      <c r="BP114" s="8"/>
      <c r="BQ114" s="4"/>
      <c r="BR114" s="8"/>
      <c r="BS114" s="7"/>
      <c r="BT114" s="7"/>
      <c r="BU114" s="2" t="s">
        <v>239</v>
      </c>
      <c r="BV114" s="2" t="s">
        <v>226</v>
      </c>
      <c r="BW114" s="2" t="s">
        <v>229</v>
      </c>
      <c r="BX114" s="2" t="s">
        <v>1705</v>
      </c>
      <c r="BY114" s="2" t="s">
        <v>241</v>
      </c>
      <c r="BZ114" s="2" t="s">
        <v>229</v>
      </c>
      <c r="CA114" s="4"/>
      <c r="CB114" s="8"/>
      <c r="CC114" s="4"/>
      <c r="CD114" s="8"/>
      <c r="CE114" s="7"/>
      <c r="CF114" s="7"/>
      <c r="CG114" s="2" t="s">
        <v>239</v>
      </c>
      <c r="CH114" s="2" t="s">
        <v>226</v>
      </c>
      <c r="CI114" s="2" t="s">
        <v>1148</v>
      </c>
      <c r="CJ114" s="2" t="s">
        <v>1151</v>
      </c>
      <c r="CK114" s="2" t="s">
        <v>241</v>
      </c>
      <c r="CL114" s="2" t="s">
        <v>229</v>
      </c>
      <c r="CM114" s="4"/>
      <c r="CN114" s="8"/>
      <c r="CO114" s="4">
        <v>2</v>
      </c>
      <c r="CP114" s="8">
        <v>77.18</v>
      </c>
      <c r="CQ114" s="7">
        <v>-1</v>
      </c>
      <c r="CR114" s="7">
        <v>-1</v>
      </c>
      <c r="CS114" s="2" t="s">
        <v>239</v>
      </c>
      <c r="CT114" s="2" t="s">
        <v>226</v>
      </c>
      <c r="CU114" s="2" t="s">
        <v>1148</v>
      </c>
      <c r="CV114" s="2" t="s">
        <v>1151</v>
      </c>
      <c r="CW114" s="2" t="s">
        <v>241</v>
      </c>
      <c r="CX114" s="2" t="s">
        <v>229</v>
      </c>
      <c r="CY114" s="4"/>
      <c r="CZ114" s="8"/>
      <c r="DA114" s="4"/>
      <c r="DB114" s="8"/>
      <c r="DC114" s="7"/>
      <c r="DD114" s="7"/>
      <c r="DE114" s="2" t="s">
        <v>239</v>
      </c>
      <c r="DF114" s="2" t="s">
        <v>226</v>
      </c>
      <c r="DG114" s="2" t="s">
        <v>1148</v>
      </c>
      <c r="DH114" s="2" t="s">
        <v>1220</v>
      </c>
      <c r="DI114" s="2" t="s">
        <v>241</v>
      </c>
      <c r="DJ114" s="2" t="s">
        <v>229</v>
      </c>
      <c r="DK114" s="4"/>
      <c r="DL114" s="8"/>
      <c r="DM114" s="4"/>
      <c r="DN114" s="8"/>
      <c r="DO114" s="7"/>
      <c r="DP114" s="7"/>
      <c r="DQ114" s="2" t="s">
        <v>239</v>
      </c>
      <c r="DR114" s="2" t="s">
        <v>226</v>
      </c>
      <c r="DS114" s="2" t="s">
        <v>1148</v>
      </c>
      <c r="DT114" s="2" t="s">
        <v>1798</v>
      </c>
      <c r="DU114" s="2" t="s">
        <v>241</v>
      </c>
      <c r="DV114" s="2" t="s">
        <v>229</v>
      </c>
      <c r="DW114" s="4"/>
      <c r="DX114" s="8"/>
      <c r="DY114" s="4"/>
      <c r="DZ114" s="8"/>
      <c r="EA114" s="7"/>
      <c r="EB114" s="7"/>
      <c r="EC114" s="2" t="s">
        <v>239</v>
      </c>
      <c r="ED114" s="2" t="s">
        <v>226</v>
      </c>
      <c r="EE114" s="2" t="s">
        <v>699</v>
      </c>
      <c r="EF114" s="2" t="s">
        <v>772</v>
      </c>
      <c r="EG114" s="2" t="s">
        <v>241</v>
      </c>
      <c r="EH114" s="2" t="s">
        <v>229</v>
      </c>
      <c r="EI114" s="4"/>
      <c r="EJ114" s="8"/>
      <c r="EK114" s="4"/>
      <c r="EL114" s="8"/>
      <c r="EM114" s="7"/>
      <c r="EN114" s="7"/>
      <c r="EO114" s="2" t="s">
        <v>239</v>
      </c>
      <c r="EP114" s="2" t="s">
        <v>226</v>
      </c>
      <c r="EQ114" s="2" t="s">
        <v>1148</v>
      </c>
      <c r="ER114" s="2" t="s">
        <v>1151</v>
      </c>
      <c r="ES114" s="2" t="s">
        <v>241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239</v>
      </c>
      <c r="FB114" s="2" t="s">
        <v>226</v>
      </c>
      <c r="FC114" s="2" t="s">
        <v>1148</v>
      </c>
      <c r="FD114" s="2" t="s">
        <v>1151</v>
      </c>
      <c r="FE114" s="2" t="s">
        <v>241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239</v>
      </c>
      <c r="FN114" s="2" t="s">
        <v>226</v>
      </c>
      <c r="FO114" s="2" t="s">
        <v>1148</v>
      </c>
      <c r="FP114" s="2" t="s">
        <v>1220</v>
      </c>
      <c r="FQ114" s="2" t="s">
        <v>241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226</v>
      </c>
      <c r="GA114" s="2" t="s">
        <v>327</v>
      </c>
      <c r="GB114" s="2" t="s">
        <v>229</v>
      </c>
      <c r="GC114" s="2" t="s">
        <v>241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714</v>
      </c>
      <c r="GL114" s="2" t="s">
        <v>275</v>
      </c>
      <c r="GM114" s="2" t="s">
        <v>1148</v>
      </c>
      <c r="GN114" s="2" t="s">
        <v>1157</v>
      </c>
      <c r="GO114" s="2" t="s">
        <v>241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239</v>
      </c>
      <c r="GX114" s="2" t="s">
        <v>226</v>
      </c>
      <c r="GY114" s="2" t="s">
        <v>743</v>
      </c>
      <c r="GZ114" s="2" t="s">
        <v>791</v>
      </c>
      <c r="HA114" s="2" t="s">
        <v>241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275</v>
      </c>
      <c r="HK114" s="2" t="s">
        <v>1148</v>
      </c>
      <c r="HL114" s="2" t="s">
        <v>1156</v>
      </c>
      <c r="HM114" s="2" t="s">
        <v>241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239</v>
      </c>
      <c r="HV114" s="2" t="s">
        <v>226</v>
      </c>
      <c r="HW114" s="2" t="s">
        <v>712</v>
      </c>
      <c r="HX114" s="2" t="s">
        <v>886</v>
      </c>
      <c r="HY114" s="2" t="s">
        <v>241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239</v>
      </c>
      <c r="IH114" s="2" t="s">
        <v>226</v>
      </c>
      <c r="II114" s="2" t="s">
        <v>881</v>
      </c>
      <c r="IJ114" s="2" t="s">
        <v>532</v>
      </c>
      <c r="IK114" s="2" t="s">
        <v>241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239</v>
      </c>
      <c r="IT114" s="2" t="s">
        <v>226</v>
      </c>
      <c r="IU114" s="2" t="s">
        <v>453</v>
      </c>
      <c r="IV114" s="2" t="s">
        <v>299</v>
      </c>
      <c r="IW114" s="2" t="s">
        <v>241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239</v>
      </c>
      <c r="JF114" s="2" t="s">
        <v>226</v>
      </c>
      <c r="JG114" s="2" t="s">
        <v>268</v>
      </c>
      <c r="JH114" s="2" t="s">
        <v>495</v>
      </c>
      <c r="JI114" s="2" t="s">
        <v>241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229</v>
      </c>
      <c r="JR114" s="2" t="s">
        <v>229</v>
      </c>
      <c r="JS114" s="2" t="s">
        <v>229</v>
      </c>
      <c r="JT114" s="2" t="s">
        <v>229</v>
      </c>
      <c r="JU114" s="2" t="s">
        <v>229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272</v>
      </c>
      <c r="KD114" s="2" t="s">
        <v>226</v>
      </c>
      <c r="KE114" s="2" t="s">
        <v>229</v>
      </c>
      <c r="KF114" s="2" t="s">
        <v>229</v>
      </c>
      <c r="KG114" s="2" t="s">
        <v>241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272</v>
      </c>
      <c r="KP114" s="2" t="s">
        <v>226</v>
      </c>
      <c r="KQ114" s="2" t="s">
        <v>229</v>
      </c>
      <c r="KR114" s="2" t="s">
        <v>229</v>
      </c>
      <c r="KS114" s="2" t="s">
        <v>241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239</v>
      </c>
      <c r="LB114" s="2" t="s">
        <v>226</v>
      </c>
      <c r="LC114" s="2" t="s">
        <v>1148</v>
      </c>
      <c r="LD114" s="2" t="s">
        <v>1799</v>
      </c>
      <c r="LE114" s="2" t="s">
        <v>241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229</v>
      </c>
      <c r="LN114" s="2" t="s">
        <v>229</v>
      </c>
      <c r="LO114" s="2" t="s">
        <v>229</v>
      </c>
      <c r="LP114" s="2" t="s">
        <v>229</v>
      </c>
      <c r="LQ114" s="2" t="s">
        <v>229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239</v>
      </c>
      <c r="LZ114" s="2" t="s">
        <v>275</v>
      </c>
      <c r="MA114" s="2" t="s">
        <v>1154</v>
      </c>
      <c r="MB114" s="2" t="s">
        <v>1800</v>
      </c>
      <c r="MC114" s="2" t="s">
        <v>241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266</v>
      </c>
      <c r="ML114" s="2" t="s">
        <v>226</v>
      </c>
      <c r="MM114" s="2" t="s">
        <v>229</v>
      </c>
      <c r="MN114" s="2" t="s">
        <v>229</v>
      </c>
      <c r="MO114" s="2" t="s">
        <v>241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226</v>
      </c>
      <c r="MY114" s="2" t="s">
        <v>866</v>
      </c>
      <c r="MZ114" s="2" t="s">
        <v>1801</v>
      </c>
      <c r="NA114" s="2" t="s">
        <v>241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239</v>
      </c>
      <c r="NJ114" s="2" t="s">
        <v>260</v>
      </c>
      <c r="NK114" s="2" t="s">
        <v>1165</v>
      </c>
      <c r="NL114" s="2" t="s">
        <v>1802</v>
      </c>
      <c r="NM114" s="2" t="s">
        <v>241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272</v>
      </c>
      <c r="NV114" s="2" t="s">
        <v>226</v>
      </c>
      <c r="NW114" s="2" t="s">
        <v>229</v>
      </c>
      <c r="NX114" s="2" t="s">
        <v>229</v>
      </c>
      <c r="NY114" s="2" t="s">
        <v>241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239</v>
      </c>
      <c r="OH114" s="2" t="s">
        <v>226</v>
      </c>
      <c r="OI114" s="2" t="s">
        <v>229</v>
      </c>
      <c r="OJ114" s="2" t="s">
        <v>229</v>
      </c>
      <c r="OK114" s="2" t="s">
        <v>241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229</v>
      </c>
      <c r="OT114" s="2" t="s">
        <v>229</v>
      </c>
      <c r="OU114" s="2" t="s">
        <v>229</v>
      </c>
      <c r="OV114" s="2" t="s">
        <v>229</v>
      </c>
      <c r="OW114" s="2" t="s">
        <v>229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229</v>
      </c>
      <c r="PF114" s="2" t="s">
        <v>229</v>
      </c>
      <c r="PG114" s="2" t="s">
        <v>229</v>
      </c>
      <c r="PH114" s="2" t="s">
        <v>229</v>
      </c>
      <c r="PI114" s="2" t="s">
        <v>229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239</v>
      </c>
      <c r="PR114" s="2" t="s">
        <v>275</v>
      </c>
      <c r="PS114" s="2" t="s">
        <v>1166</v>
      </c>
      <c r="PT114" s="2" t="s">
        <v>1803</v>
      </c>
      <c r="PU114" s="2" t="s">
        <v>241</v>
      </c>
      <c r="PV114" s="2" t="s">
        <v>229</v>
      </c>
      <c r="PW114" s="4"/>
      <c r="PX114" s="8"/>
      <c r="PY114" s="4"/>
      <c r="PZ114" s="8"/>
      <c r="QA114" s="7"/>
      <c r="QB114" s="7"/>
      <c r="QC114" s="2" t="s">
        <v>281</v>
      </c>
      <c r="QD114" s="2" t="s">
        <v>226</v>
      </c>
      <c r="QE114" s="2" t="s">
        <v>229</v>
      </c>
      <c r="QF114" s="2" t="s">
        <v>229</v>
      </c>
      <c r="QG114" s="2" t="s">
        <v>241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229</v>
      </c>
      <c r="QP114" s="2" t="s">
        <v>229</v>
      </c>
      <c r="QQ114" s="2" t="s">
        <v>229</v>
      </c>
      <c r="QR114" s="2" t="s">
        <v>229</v>
      </c>
      <c r="QS114" s="2" t="s">
        <v>229</v>
      </c>
      <c r="QT114" s="2" t="s">
        <v>229</v>
      </c>
      <c r="QU114" s="4"/>
      <c r="QV114" s="8"/>
      <c r="QW114" s="4"/>
      <c r="QX114" s="8"/>
      <c r="QY114" s="7"/>
      <c r="QZ114" s="7"/>
      <c r="RA114" s="2" t="s">
        <v>239</v>
      </c>
      <c r="RB114" s="2" t="s">
        <v>275</v>
      </c>
      <c r="RC114" s="2" t="s">
        <v>728</v>
      </c>
      <c r="RD114" s="2" t="s">
        <v>229</v>
      </c>
      <c r="RE114" s="2" t="s">
        <v>241</v>
      </c>
      <c r="RF114" s="2" t="s">
        <v>229</v>
      </c>
      <c r="RG114" s="4"/>
      <c r="RH114" s="8"/>
      <c r="RI114" s="4"/>
      <c r="RJ114" s="8"/>
      <c r="RK114" s="7"/>
      <c r="RL114" s="7"/>
      <c r="RM114" s="2" t="s">
        <v>229</v>
      </c>
      <c r="RN114" s="2" t="s">
        <v>229</v>
      </c>
      <c r="RO114" s="2" t="s">
        <v>229</v>
      </c>
      <c r="RP114" s="2" t="s">
        <v>229</v>
      </c>
      <c r="RQ114" s="2" t="s">
        <v>229</v>
      </c>
      <c r="RR114" s="2" t="s">
        <v>229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275</v>
      </c>
      <c r="SA114" s="2" t="s">
        <v>800</v>
      </c>
      <c r="SB114" s="2" t="s">
        <v>1685</v>
      </c>
      <c r="SC114" s="2" t="s">
        <v>241</v>
      </c>
      <c r="SD114" s="2" t="s">
        <v>229</v>
      </c>
      <c r="SE114" s="4">
        <v>493</v>
      </c>
      <c r="SF114" s="4">
        <v>269</v>
      </c>
      <c r="SG114" s="4"/>
      <c r="SH114" s="4"/>
      <c r="SI114" s="4"/>
      <c r="SJ114" s="4"/>
      <c r="SK114" s="4"/>
      <c r="SL114" s="4"/>
      <c r="SM114" s="4">
        <v>45</v>
      </c>
      <c r="SN114" s="4"/>
      <c r="SO114" s="4"/>
      <c r="SP114" s="4">
        <v>2</v>
      </c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</row>
    <row r="115">
      <c r="A115" s="2" t="s">
        <v>1804</v>
      </c>
      <c r="B115" s="2" t="s">
        <v>216</v>
      </c>
      <c r="C115" s="2" t="s">
        <v>217</v>
      </c>
      <c r="D115" s="2" t="s">
        <v>218</v>
      </c>
      <c r="E115" s="2" t="s">
        <v>219</v>
      </c>
      <c r="F115" s="2" t="s">
        <v>1770</v>
      </c>
      <c r="G115" s="2" t="s">
        <v>1771</v>
      </c>
      <c r="H115" s="2" t="s">
        <v>1772</v>
      </c>
      <c r="I115" s="2" t="s">
        <v>1773</v>
      </c>
      <c r="J115" s="2" t="s">
        <v>285</v>
      </c>
      <c r="K115" s="2" t="s">
        <v>1796</v>
      </c>
      <c r="L115" s="3">
        <v>39.74</v>
      </c>
      <c r="M115" s="3">
        <v>41.73</v>
      </c>
      <c r="N115" s="3">
        <v>89.99</v>
      </c>
      <c r="O115" s="2" t="s">
        <v>226</v>
      </c>
      <c r="P115" s="2" t="s">
        <v>618</v>
      </c>
      <c r="Q115" s="2" t="s">
        <v>228</v>
      </c>
      <c r="R115" s="2" t="s">
        <v>229</v>
      </c>
      <c r="S115" s="2" t="s">
        <v>1797</v>
      </c>
      <c r="T115" s="2" t="s">
        <v>684</v>
      </c>
      <c r="U115" s="2" t="s">
        <v>733</v>
      </c>
      <c r="V115" s="2" t="s">
        <v>233</v>
      </c>
      <c r="W115" s="2" t="s">
        <v>1009</v>
      </c>
      <c r="X115" s="2" t="s">
        <v>1775</v>
      </c>
      <c r="Y115" s="2" t="s">
        <v>1144</v>
      </c>
      <c r="Z115" s="4">
        <v>695</v>
      </c>
      <c r="AA115" s="4">
        <f>=ROUNDDOWN(40.8823529411765,0)</f>
      </c>
      <c r="AB115" s="5">
        <v>17</v>
      </c>
      <c r="AC115" s="2" t="s">
        <v>229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>
        <v>6</v>
      </c>
      <c r="AQ115" s="8">
        <v>257.5</v>
      </c>
      <c r="AR115" s="4">
        <v>3</v>
      </c>
      <c r="AS115" s="8">
        <v>130.69</v>
      </c>
      <c r="AT115" s="7">
        <v>1</v>
      </c>
      <c r="AU115" s="7">
        <v>0.9703</v>
      </c>
      <c r="AV115" s="4" t="s">
        <v>229</v>
      </c>
      <c r="AW115" s="8" t="s">
        <v>229</v>
      </c>
      <c r="AX115" s="4" t="s">
        <v>229</v>
      </c>
      <c r="AY115" s="8" t="s">
        <v>229</v>
      </c>
      <c r="AZ115" s="7" t="s">
        <v>229</v>
      </c>
      <c r="BA115" s="7" t="s">
        <v>229</v>
      </c>
      <c r="BB115" s="7">
        <v>1</v>
      </c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 t="s">
        <v>229</v>
      </c>
      <c r="BJ115" s="4">
        <v>6</v>
      </c>
      <c r="BK115" s="8">
        <v>257.5</v>
      </c>
      <c r="BL115" s="2" t="s">
        <v>1805</v>
      </c>
      <c r="BM115" s="7">
        <v>1</v>
      </c>
      <c r="BN115" s="7">
        <v>1</v>
      </c>
      <c r="BO115" s="4">
        <v>1</v>
      </c>
      <c r="BP115" s="8">
        <v>44.32</v>
      </c>
      <c r="BQ115" s="4"/>
      <c r="BR115" s="8"/>
      <c r="BS115" s="7"/>
      <c r="BT115" s="7"/>
      <c r="BU115" s="2" t="s">
        <v>239</v>
      </c>
      <c r="BV115" s="2" t="s">
        <v>226</v>
      </c>
      <c r="BW115" s="2" t="s">
        <v>229</v>
      </c>
      <c r="BX115" s="2" t="s">
        <v>1572</v>
      </c>
      <c r="BY115" s="2" t="s">
        <v>241</v>
      </c>
      <c r="BZ115" s="2" t="s">
        <v>229</v>
      </c>
      <c r="CA115" s="4">
        <v>1</v>
      </c>
      <c r="CB115" s="8">
        <v>44.42</v>
      </c>
      <c r="CC115" s="4"/>
      <c r="CD115" s="8"/>
      <c r="CE115" s="7"/>
      <c r="CF115" s="7"/>
      <c r="CG115" s="2" t="s">
        <v>239</v>
      </c>
      <c r="CH115" s="2" t="s">
        <v>226</v>
      </c>
      <c r="CI115" s="2" t="s">
        <v>1148</v>
      </c>
      <c r="CJ115" s="2" t="s">
        <v>1172</v>
      </c>
      <c r="CK115" s="2" t="s">
        <v>241</v>
      </c>
      <c r="CL115" s="2" t="s">
        <v>229</v>
      </c>
      <c r="CM115" s="4">
        <v>1</v>
      </c>
      <c r="CN115" s="8">
        <v>45.07</v>
      </c>
      <c r="CO115" s="4">
        <v>1</v>
      </c>
      <c r="CP115" s="8">
        <v>45.07</v>
      </c>
      <c r="CQ115" s="7"/>
      <c r="CR115" s="7"/>
      <c r="CS115" s="2" t="s">
        <v>239</v>
      </c>
      <c r="CT115" s="2" t="s">
        <v>226</v>
      </c>
      <c r="CU115" s="2" t="s">
        <v>1148</v>
      </c>
      <c r="CV115" s="2" t="s">
        <v>1609</v>
      </c>
      <c r="CW115" s="2" t="s">
        <v>241</v>
      </c>
      <c r="CX115" s="2" t="s">
        <v>229</v>
      </c>
      <c r="CY115" s="4"/>
      <c r="CZ115" s="8"/>
      <c r="DA115" s="4">
        <v>1</v>
      </c>
      <c r="DB115" s="8">
        <v>41.81</v>
      </c>
      <c r="DC115" s="7">
        <v>-1</v>
      </c>
      <c r="DD115" s="7">
        <v>-1</v>
      </c>
      <c r="DE115" s="2" t="s">
        <v>239</v>
      </c>
      <c r="DF115" s="2" t="s">
        <v>226</v>
      </c>
      <c r="DG115" s="2" t="s">
        <v>1148</v>
      </c>
      <c r="DH115" s="2" t="s">
        <v>1172</v>
      </c>
      <c r="DI115" s="2" t="s">
        <v>241</v>
      </c>
      <c r="DJ115" s="2" t="s">
        <v>229</v>
      </c>
      <c r="DK115" s="4"/>
      <c r="DL115" s="8"/>
      <c r="DM115" s="4"/>
      <c r="DN115" s="8"/>
      <c r="DO115" s="7"/>
      <c r="DP115" s="7"/>
      <c r="DQ115" s="2" t="s">
        <v>239</v>
      </c>
      <c r="DR115" s="2" t="s">
        <v>226</v>
      </c>
      <c r="DS115" s="2" t="s">
        <v>1148</v>
      </c>
      <c r="DT115" s="2" t="s">
        <v>1172</v>
      </c>
      <c r="DU115" s="2" t="s">
        <v>241</v>
      </c>
      <c r="DV115" s="2" t="s">
        <v>229</v>
      </c>
      <c r="DW115" s="4">
        <v>1</v>
      </c>
      <c r="DX115" s="8">
        <v>40.5</v>
      </c>
      <c r="DY115" s="4"/>
      <c r="DZ115" s="8"/>
      <c r="EA115" s="7"/>
      <c r="EB115" s="7"/>
      <c r="EC115" s="2" t="s">
        <v>239</v>
      </c>
      <c r="ED115" s="2" t="s">
        <v>226</v>
      </c>
      <c r="EE115" s="2" t="s">
        <v>699</v>
      </c>
      <c r="EF115" s="2" t="s">
        <v>738</v>
      </c>
      <c r="EG115" s="2" t="s">
        <v>241</v>
      </c>
      <c r="EH115" s="2" t="s">
        <v>229</v>
      </c>
      <c r="EI115" s="4">
        <v>1</v>
      </c>
      <c r="EJ115" s="8">
        <v>43.81</v>
      </c>
      <c r="EK115" s="4">
        <v>1</v>
      </c>
      <c r="EL115" s="8">
        <v>43.81</v>
      </c>
      <c r="EM115" s="7"/>
      <c r="EN115" s="7"/>
      <c r="EO115" s="2" t="s">
        <v>239</v>
      </c>
      <c r="EP115" s="2" t="s">
        <v>226</v>
      </c>
      <c r="EQ115" s="2" t="s">
        <v>1148</v>
      </c>
      <c r="ER115" s="2" t="s">
        <v>1172</v>
      </c>
      <c r="ES115" s="2" t="s">
        <v>241</v>
      </c>
      <c r="ET115" s="2" t="s">
        <v>229</v>
      </c>
      <c r="EU115" s="4">
        <v>1</v>
      </c>
      <c r="EV115" s="8">
        <v>39.38</v>
      </c>
      <c r="EW115" s="4"/>
      <c r="EX115" s="8"/>
      <c r="EY115" s="7"/>
      <c r="EZ115" s="7"/>
      <c r="FA115" s="2" t="s">
        <v>239</v>
      </c>
      <c r="FB115" s="2" t="s">
        <v>226</v>
      </c>
      <c r="FC115" s="2" t="s">
        <v>1148</v>
      </c>
      <c r="FD115" s="2" t="s">
        <v>1187</v>
      </c>
      <c r="FE115" s="2" t="s">
        <v>241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226</v>
      </c>
      <c r="FO115" s="2" t="s">
        <v>1148</v>
      </c>
      <c r="FP115" s="2" t="s">
        <v>1155</v>
      </c>
      <c r="FQ115" s="2" t="s">
        <v>241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239</v>
      </c>
      <c r="FZ115" s="2" t="s">
        <v>226</v>
      </c>
      <c r="GA115" s="2" t="s">
        <v>327</v>
      </c>
      <c r="GB115" s="2" t="s">
        <v>229</v>
      </c>
      <c r="GC115" s="2" t="s">
        <v>241</v>
      </c>
      <c r="GD115" s="2" t="s">
        <v>229</v>
      </c>
      <c r="GE115" s="4"/>
      <c r="GF115" s="8"/>
      <c r="GG115" s="4"/>
      <c r="GH115" s="8"/>
      <c r="GI115" s="7"/>
      <c r="GJ115" s="7"/>
      <c r="GK115" s="2" t="s">
        <v>714</v>
      </c>
      <c r="GL115" s="2" t="s">
        <v>275</v>
      </c>
      <c r="GM115" s="2" t="s">
        <v>1148</v>
      </c>
      <c r="GN115" s="2" t="s">
        <v>1208</v>
      </c>
      <c r="GO115" s="2" t="s">
        <v>241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239</v>
      </c>
      <c r="GX115" s="2" t="s">
        <v>226</v>
      </c>
      <c r="GY115" s="2" t="s">
        <v>743</v>
      </c>
      <c r="GZ115" s="2" t="s">
        <v>1619</v>
      </c>
      <c r="HA115" s="2" t="s">
        <v>241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275</v>
      </c>
      <c r="HK115" s="2" t="s">
        <v>1148</v>
      </c>
      <c r="HL115" s="2" t="s">
        <v>1172</v>
      </c>
      <c r="HM115" s="2" t="s">
        <v>241</v>
      </c>
      <c r="HN115" s="2" t="s">
        <v>229</v>
      </c>
      <c r="HO115" s="4"/>
      <c r="HP115" s="8"/>
      <c r="HQ115" s="4"/>
      <c r="HR115" s="8"/>
      <c r="HS115" s="7"/>
      <c r="HT115" s="7"/>
      <c r="HU115" s="2" t="s">
        <v>239</v>
      </c>
      <c r="HV115" s="2" t="s">
        <v>226</v>
      </c>
      <c r="HW115" s="2" t="s">
        <v>712</v>
      </c>
      <c r="HX115" s="2" t="s">
        <v>1806</v>
      </c>
      <c r="HY115" s="2" t="s">
        <v>241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239</v>
      </c>
      <c r="IH115" s="2" t="s">
        <v>226</v>
      </c>
      <c r="II115" s="2" t="s">
        <v>881</v>
      </c>
      <c r="IJ115" s="2" t="s">
        <v>563</v>
      </c>
      <c r="IK115" s="2" t="s">
        <v>241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239</v>
      </c>
      <c r="IT115" s="2" t="s">
        <v>226</v>
      </c>
      <c r="IU115" s="2" t="s">
        <v>453</v>
      </c>
      <c r="IV115" s="2" t="s">
        <v>1807</v>
      </c>
      <c r="IW115" s="2" t="s">
        <v>241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239</v>
      </c>
      <c r="JF115" s="2" t="s">
        <v>226</v>
      </c>
      <c r="JG115" s="2" t="s">
        <v>268</v>
      </c>
      <c r="JH115" s="2" t="s">
        <v>1377</v>
      </c>
      <c r="JI115" s="2" t="s">
        <v>241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229</v>
      </c>
      <c r="JR115" s="2" t="s">
        <v>229</v>
      </c>
      <c r="JS115" s="2" t="s">
        <v>229</v>
      </c>
      <c r="JT115" s="2" t="s">
        <v>229</v>
      </c>
      <c r="JU115" s="2" t="s">
        <v>229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272</v>
      </c>
      <c r="KD115" s="2" t="s">
        <v>226</v>
      </c>
      <c r="KE115" s="2" t="s">
        <v>229</v>
      </c>
      <c r="KF115" s="2" t="s">
        <v>229</v>
      </c>
      <c r="KG115" s="2" t="s">
        <v>241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272</v>
      </c>
      <c r="KP115" s="2" t="s">
        <v>226</v>
      </c>
      <c r="KQ115" s="2" t="s">
        <v>229</v>
      </c>
      <c r="KR115" s="2" t="s">
        <v>229</v>
      </c>
      <c r="KS115" s="2" t="s">
        <v>241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226</v>
      </c>
      <c r="LC115" s="2" t="s">
        <v>1148</v>
      </c>
      <c r="LD115" s="2" t="s">
        <v>1808</v>
      </c>
      <c r="LE115" s="2" t="s">
        <v>241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229</v>
      </c>
      <c r="LN115" s="2" t="s">
        <v>229</v>
      </c>
      <c r="LO115" s="2" t="s">
        <v>229</v>
      </c>
      <c r="LP115" s="2" t="s">
        <v>229</v>
      </c>
      <c r="LQ115" s="2" t="s">
        <v>229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239</v>
      </c>
      <c r="LZ115" s="2" t="s">
        <v>275</v>
      </c>
      <c r="MA115" s="2" t="s">
        <v>1154</v>
      </c>
      <c r="MB115" s="2" t="s">
        <v>1800</v>
      </c>
      <c r="MC115" s="2" t="s">
        <v>241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266</v>
      </c>
      <c r="ML115" s="2" t="s">
        <v>226</v>
      </c>
      <c r="MM115" s="2" t="s">
        <v>229</v>
      </c>
      <c r="MN115" s="2" t="s">
        <v>229</v>
      </c>
      <c r="MO115" s="2" t="s">
        <v>241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226</v>
      </c>
      <c r="MY115" s="2" t="s">
        <v>866</v>
      </c>
      <c r="MZ115" s="2" t="s">
        <v>229</v>
      </c>
      <c r="NA115" s="2" t="s">
        <v>241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239</v>
      </c>
      <c r="NJ115" s="2" t="s">
        <v>260</v>
      </c>
      <c r="NK115" s="2" t="s">
        <v>1165</v>
      </c>
      <c r="NL115" s="2" t="s">
        <v>1809</v>
      </c>
      <c r="NM115" s="2" t="s">
        <v>241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272</v>
      </c>
      <c r="NV115" s="2" t="s">
        <v>226</v>
      </c>
      <c r="NW115" s="2" t="s">
        <v>229</v>
      </c>
      <c r="NX115" s="2" t="s">
        <v>229</v>
      </c>
      <c r="NY115" s="2" t="s">
        <v>241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239</v>
      </c>
      <c r="OH115" s="2" t="s">
        <v>226</v>
      </c>
      <c r="OI115" s="2" t="s">
        <v>229</v>
      </c>
      <c r="OJ115" s="2" t="s">
        <v>229</v>
      </c>
      <c r="OK115" s="2" t="s">
        <v>241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229</v>
      </c>
      <c r="OT115" s="2" t="s">
        <v>229</v>
      </c>
      <c r="OU115" s="2" t="s">
        <v>229</v>
      </c>
      <c r="OV115" s="2" t="s">
        <v>229</v>
      </c>
      <c r="OW115" s="2" t="s">
        <v>229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229</v>
      </c>
      <c r="PF115" s="2" t="s">
        <v>229</v>
      </c>
      <c r="PG115" s="2" t="s">
        <v>229</v>
      </c>
      <c r="PH115" s="2" t="s">
        <v>229</v>
      </c>
      <c r="PI115" s="2" t="s">
        <v>229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239</v>
      </c>
      <c r="PR115" s="2" t="s">
        <v>275</v>
      </c>
      <c r="PS115" s="2" t="s">
        <v>1166</v>
      </c>
      <c r="PT115" s="2" t="s">
        <v>724</v>
      </c>
      <c r="PU115" s="2" t="s">
        <v>241</v>
      </c>
      <c r="PV115" s="2" t="s">
        <v>229</v>
      </c>
      <c r="PW115" s="4"/>
      <c r="PX115" s="8"/>
      <c r="PY115" s="4"/>
      <c r="PZ115" s="8"/>
      <c r="QA115" s="7"/>
      <c r="QB115" s="7"/>
      <c r="QC115" s="2" t="s">
        <v>281</v>
      </c>
      <c r="QD115" s="2" t="s">
        <v>226</v>
      </c>
      <c r="QE115" s="2" t="s">
        <v>229</v>
      </c>
      <c r="QF115" s="2" t="s">
        <v>229</v>
      </c>
      <c r="QG115" s="2" t="s">
        <v>241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229</v>
      </c>
      <c r="QP115" s="2" t="s">
        <v>229</v>
      </c>
      <c r="QQ115" s="2" t="s">
        <v>229</v>
      </c>
      <c r="QR115" s="2" t="s">
        <v>229</v>
      </c>
      <c r="QS115" s="2" t="s">
        <v>229</v>
      </c>
      <c r="QT115" s="2" t="s">
        <v>229</v>
      </c>
      <c r="QU115" s="4"/>
      <c r="QV115" s="8"/>
      <c r="QW115" s="4"/>
      <c r="QX115" s="8"/>
      <c r="QY115" s="7"/>
      <c r="QZ115" s="7"/>
      <c r="RA115" s="2" t="s">
        <v>239</v>
      </c>
      <c r="RB115" s="2" t="s">
        <v>275</v>
      </c>
      <c r="RC115" s="2" t="s">
        <v>728</v>
      </c>
      <c r="RD115" s="2" t="s">
        <v>1810</v>
      </c>
      <c r="RE115" s="2" t="s">
        <v>241</v>
      </c>
      <c r="RF115" s="2" t="s">
        <v>229</v>
      </c>
      <c r="RG115" s="4"/>
      <c r="RH115" s="8"/>
      <c r="RI115" s="4"/>
      <c r="RJ115" s="8"/>
      <c r="RK115" s="7"/>
      <c r="RL115" s="7"/>
      <c r="RM115" s="2" t="s">
        <v>229</v>
      </c>
      <c r="RN115" s="2" t="s">
        <v>229</v>
      </c>
      <c r="RO115" s="2" t="s">
        <v>229</v>
      </c>
      <c r="RP115" s="2" t="s">
        <v>229</v>
      </c>
      <c r="RQ115" s="2" t="s">
        <v>229</v>
      </c>
      <c r="RR115" s="2" t="s">
        <v>229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275</v>
      </c>
      <c r="SA115" s="2" t="s">
        <v>800</v>
      </c>
      <c r="SB115" s="2" t="s">
        <v>763</v>
      </c>
      <c r="SC115" s="2" t="s">
        <v>241</v>
      </c>
      <c r="SD115" s="2" t="s">
        <v>229</v>
      </c>
      <c r="SE115" s="4">
        <v>84</v>
      </c>
      <c r="SF115" s="4">
        <v>611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</row>
    <row r="116">
      <c r="A116" s="2" t="s">
        <v>1811</v>
      </c>
      <c r="B116" s="2" t="s">
        <v>216</v>
      </c>
      <c r="C116" s="2" t="s">
        <v>217</v>
      </c>
      <c r="D116" s="2" t="s">
        <v>218</v>
      </c>
      <c r="E116" s="2" t="s">
        <v>219</v>
      </c>
      <c r="F116" s="2" t="s">
        <v>1770</v>
      </c>
      <c r="G116" s="2" t="s">
        <v>1771</v>
      </c>
      <c r="H116" s="2" t="s">
        <v>1772</v>
      </c>
      <c r="I116" s="2" t="s">
        <v>1773</v>
      </c>
      <c r="J116" s="2" t="s">
        <v>224</v>
      </c>
      <c r="K116" s="2" t="s">
        <v>617</v>
      </c>
      <c r="L116" s="3">
        <v>34.03</v>
      </c>
      <c r="M116" s="3">
        <v>35.73</v>
      </c>
      <c r="N116" s="3">
        <v>79.99</v>
      </c>
      <c r="O116" s="2" t="s">
        <v>981</v>
      </c>
      <c r="P116" s="2" t="s">
        <v>964</v>
      </c>
      <c r="Q116" s="2" t="s">
        <v>228</v>
      </c>
      <c r="R116" s="2" t="s">
        <v>229</v>
      </c>
      <c r="S116" s="2" t="s">
        <v>1812</v>
      </c>
      <c r="T116" s="2" t="s">
        <v>684</v>
      </c>
      <c r="U116" s="2" t="s">
        <v>286</v>
      </c>
      <c r="V116" s="2" t="s">
        <v>233</v>
      </c>
      <c r="W116" s="2" t="s">
        <v>1009</v>
      </c>
      <c r="X116" s="2" t="s">
        <v>1775</v>
      </c>
      <c r="Y116" s="2" t="s">
        <v>1144</v>
      </c>
      <c r="Z116" s="4"/>
      <c r="AA116" s="4">
        <f>=ROUNDDOWN({0},0)</f>
      </c>
      <c r="AB116" s="5">
        <v>0.8</v>
      </c>
      <c r="AC116" s="2" t="s">
        <v>229</v>
      </c>
      <c r="AD116" s="4"/>
      <c r="AE116" s="4"/>
      <c r="AF116" s="6">
        <v>64</v>
      </c>
      <c r="AG116" s="6">
        <v>47</v>
      </c>
      <c r="AH116" s="7">
        <v>0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>
        <v>9</v>
      </c>
      <c r="AS116" s="8">
        <v>324.69</v>
      </c>
      <c r="AT116" s="7">
        <v>-1</v>
      </c>
      <c r="AU116" s="7">
        <v>-1</v>
      </c>
      <c r="AV116" s="4"/>
      <c r="AW116" s="8"/>
      <c r="AX116" s="4">
        <v>9</v>
      </c>
      <c r="AY116" s="8">
        <v>324.69</v>
      </c>
      <c r="AZ116" s="7">
        <v>-1</v>
      </c>
      <c r="BA116" s="7">
        <v>-1</v>
      </c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/>
      <c r="BJ116" s="4"/>
      <c r="BK116" s="8"/>
      <c r="BL116" s="2" t="s">
        <v>1813</v>
      </c>
      <c r="BM116" s="7"/>
      <c r="BN116" s="7"/>
      <c r="BO116" s="4"/>
      <c r="BP116" s="8"/>
      <c r="BQ116" s="4">
        <v>4</v>
      </c>
      <c r="BR116" s="8">
        <v>151.92</v>
      </c>
      <c r="BS116" s="7">
        <v>-1</v>
      </c>
      <c r="BT116" s="7">
        <v>-1</v>
      </c>
      <c r="BU116" s="2" t="s">
        <v>239</v>
      </c>
      <c r="BV116" s="2" t="s">
        <v>275</v>
      </c>
      <c r="BW116" s="2" t="s">
        <v>229</v>
      </c>
      <c r="BX116" s="2" t="s">
        <v>1688</v>
      </c>
      <c r="BY116" s="2" t="s">
        <v>241</v>
      </c>
      <c r="BZ116" s="2" t="s">
        <v>229</v>
      </c>
      <c r="CA116" s="4"/>
      <c r="CB116" s="8"/>
      <c r="CC116" s="4"/>
      <c r="CD116" s="8"/>
      <c r="CE116" s="7"/>
      <c r="CF116" s="7"/>
      <c r="CG116" s="2" t="s">
        <v>239</v>
      </c>
      <c r="CH116" s="2" t="s">
        <v>275</v>
      </c>
      <c r="CI116" s="2" t="s">
        <v>1148</v>
      </c>
      <c r="CJ116" s="2" t="s">
        <v>1814</v>
      </c>
      <c r="CK116" s="2" t="s">
        <v>241</v>
      </c>
      <c r="CL116" s="2" t="s">
        <v>229</v>
      </c>
      <c r="CM116" s="4"/>
      <c r="CN116" s="8"/>
      <c r="CO116" s="4">
        <v>1</v>
      </c>
      <c r="CP116" s="8">
        <v>23.15</v>
      </c>
      <c r="CQ116" s="7">
        <v>-1</v>
      </c>
      <c r="CR116" s="7">
        <v>-1</v>
      </c>
      <c r="CS116" s="2" t="s">
        <v>239</v>
      </c>
      <c r="CT116" s="2" t="s">
        <v>275</v>
      </c>
      <c r="CU116" s="2" t="s">
        <v>1148</v>
      </c>
      <c r="CV116" s="2" t="s">
        <v>1815</v>
      </c>
      <c r="CW116" s="2" t="s">
        <v>241</v>
      </c>
      <c r="CX116" s="2" t="s">
        <v>229</v>
      </c>
      <c r="CY116" s="4"/>
      <c r="CZ116" s="8"/>
      <c r="DA116" s="4"/>
      <c r="DB116" s="8"/>
      <c r="DC116" s="7"/>
      <c r="DD116" s="7"/>
      <c r="DE116" s="2" t="s">
        <v>239</v>
      </c>
      <c r="DF116" s="2" t="s">
        <v>275</v>
      </c>
      <c r="DG116" s="2" t="s">
        <v>1148</v>
      </c>
      <c r="DH116" s="2" t="s">
        <v>1814</v>
      </c>
      <c r="DI116" s="2" t="s">
        <v>263</v>
      </c>
      <c r="DJ116" s="2" t="s">
        <v>229</v>
      </c>
      <c r="DK116" s="4"/>
      <c r="DL116" s="8"/>
      <c r="DM116" s="4"/>
      <c r="DN116" s="8"/>
      <c r="DO116" s="7"/>
      <c r="DP116" s="7"/>
      <c r="DQ116" s="2" t="s">
        <v>239</v>
      </c>
      <c r="DR116" s="2" t="s">
        <v>275</v>
      </c>
      <c r="DS116" s="2" t="s">
        <v>1148</v>
      </c>
      <c r="DT116" s="2" t="s">
        <v>1609</v>
      </c>
      <c r="DU116" s="2" t="s">
        <v>241</v>
      </c>
      <c r="DV116" s="2" t="s">
        <v>229</v>
      </c>
      <c r="DW116" s="4"/>
      <c r="DX116" s="8"/>
      <c r="DY116" s="4">
        <v>1</v>
      </c>
      <c r="DZ116" s="8">
        <v>20.64</v>
      </c>
      <c r="EA116" s="7">
        <v>-1</v>
      </c>
      <c r="EB116" s="7">
        <v>-1</v>
      </c>
      <c r="EC116" s="2" t="s">
        <v>239</v>
      </c>
      <c r="ED116" s="2" t="s">
        <v>275</v>
      </c>
      <c r="EE116" s="2" t="s">
        <v>699</v>
      </c>
      <c r="EF116" s="2" t="s">
        <v>1196</v>
      </c>
      <c r="EG116" s="2" t="s">
        <v>263</v>
      </c>
      <c r="EH116" s="2" t="s">
        <v>229</v>
      </c>
      <c r="EI116" s="4"/>
      <c r="EJ116" s="8"/>
      <c r="EK116" s="4"/>
      <c r="EL116" s="8"/>
      <c r="EM116" s="7"/>
      <c r="EN116" s="7"/>
      <c r="EO116" s="2" t="s">
        <v>239</v>
      </c>
      <c r="EP116" s="2" t="s">
        <v>275</v>
      </c>
      <c r="EQ116" s="2" t="s">
        <v>1148</v>
      </c>
      <c r="ER116" s="2" t="s">
        <v>1816</v>
      </c>
      <c r="ES116" s="2" t="s">
        <v>241</v>
      </c>
      <c r="ET116" s="2" t="s">
        <v>229</v>
      </c>
      <c r="EU116" s="4"/>
      <c r="EV116" s="8"/>
      <c r="EW116" s="4"/>
      <c r="EX116" s="8"/>
      <c r="EY116" s="7"/>
      <c r="EZ116" s="7"/>
      <c r="FA116" s="2" t="s">
        <v>239</v>
      </c>
      <c r="FB116" s="2" t="s">
        <v>275</v>
      </c>
      <c r="FC116" s="2" t="s">
        <v>1148</v>
      </c>
      <c r="FD116" s="2" t="s">
        <v>1817</v>
      </c>
      <c r="FE116" s="2" t="s">
        <v>241</v>
      </c>
      <c r="FF116" s="2" t="s">
        <v>229</v>
      </c>
      <c r="FG116" s="4"/>
      <c r="FH116" s="8"/>
      <c r="FI116" s="4">
        <v>1</v>
      </c>
      <c r="FJ116" s="8">
        <v>53.94</v>
      </c>
      <c r="FK116" s="7">
        <v>-1</v>
      </c>
      <c r="FL116" s="7">
        <v>-1</v>
      </c>
      <c r="FM116" s="2" t="s">
        <v>239</v>
      </c>
      <c r="FN116" s="2" t="s">
        <v>275</v>
      </c>
      <c r="FO116" s="2" t="s">
        <v>1148</v>
      </c>
      <c r="FP116" s="2" t="s">
        <v>1151</v>
      </c>
      <c r="FQ116" s="2" t="s">
        <v>241</v>
      </c>
      <c r="FR116" s="2" t="s">
        <v>229</v>
      </c>
      <c r="FS116" s="4"/>
      <c r="FT116" s="8"/>
      <c r="FU116" s="4"/>
      <c r="FV116" s="8"/>
      <c r="FW116" s="7"/>
      <c r="FX116" s="7"/>
      <c r="FY116" s="2" t="s">
        <v>229</v>
      </c>
      <c r="FZ116" s="2" t="s">
        <v>229</v>
      </c>
      <c r="GA116" s="2" t="s">
        <v>229</v>
      </c>
      <c r="GB116" s="2" t="s">
        <v>229</v>
      </c>
      <c r="GC116" s="2" t="s">
        <v>229</v>
      </c>
      <c r="GD116" s="2" t="s">
        <v>229</v>
      </c>
      <c r="GE116" s="4"/>
      <c r="GF116" s="8"/>
      <c r="GG116" s="4"/>
      <c r="GH116" s="8"/>
      <c r="GI116" s="7"/>
      <c r="GJ116" s="7"/>
      <c r="GK116" s="2" t="s">
        <v>714</v>
      </c>
      <c r="GL116" s="2" t="s">
        <v>275</v>
      </c>
      <c r="GM116" s="2" t="s">
        <v>1148</v>
      </c>
      <c r="GN116" s="2" t="s">
        <v>1165</v>
      </c>
      <c r="GO116" s="2" t="s">
        <v>241</v>
      </c>
      <c r="GP116" s="2" t="s">
        <v>229</v>
      </c>
      <c r="GQ116" s="4"/>
      <c r="GR116" s="8"/>
      <c r="GS116" s="4">
        <v>2</v>
      </c>
      <c r="GT116" s="8">
        <v>75.04</v>
      </c>
      <c r="GU116" s="7">
        <v>-1</v>
      </c>
      <c r="GV116" s="7">
        <v>-1</v>
      </c>
      <c r="GW116" s="2" t="s">
        <v>239</v>
      </c>
      <c r="GX116" s="2" t="s">
        <v>275</v>
      </c>
      <c r="GY116" s="2" t="s">
        <v>743</v>
      </c>
      <c r="GZ116" s="2" t="s">
        <v>1387</v>
      </c>
      <c r="HA116" s="2" t="s">
        <v>241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239</v>
      </c>
      <c r="HJ116" s="2" t="s">
        <v>275</v>
      </c>
      <c r="HK116" s="2" t="s">
        <v>1148</v>
      </c>
      <c r="HL116" s="2" t="s">
        <v>1818</v>
      </c>
      <c r="HM116" s="2" t="s">
        <v>241</v>
      </c>
      <c r="HN116" s="2" t="s">
        <v>229</v>
      </c>
      <c r="HO116" s="4"/>
      <c r="HP116" s="8"/>
      <c r="HQ116" s="4"/>
      <c r="HR116" s="8"/>
      <c r="HS116" s="7"/>
      <c r="HT116" s="7"/>
      <c r="HU116" s="2" t="s">
        <v>239</v>
      </c>
      <c r="HV116" s="2" t="s">
        <v>275</v>
      </c>
      <c r="HW116" s="2" t="s">
        <v>712</v>
      </c>
      <c r="HX116" s="2" t="s">
        <v>249</v>
      </c>
      <c r="HY116" s="2" t="s">
        <v>241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266</v>
      </c>
      <c r="IH116" s="2" t="s">
        <v>275</v>
      </c>
      <c r="II116" s="2" t="s">
        <v>229</v>
      </c>
      <c r="IJ116" s="2" t="s">
        <v>229</v>
      </c>
      <c r="IK116" s="2" t="s">
        <v>241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239</v>
      </c>
      <c r="IT116" s="2" t="s">
        <v>275</v>
      </c>
      <c r="IU116" s="2" t="s">
        <v>976</v>
      </c>
      <c r="IV116" s="2" t="s">
        <v>1819</v>
      </c>
      <c r="IW116" s="2" t="s">
        <v>241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239</v>
      </c>
      <c r="JF116" s="2" t="s">
        <v>275</v>
      </c>
      <c r="JG116" s="2" t="s">
        <v>268</v>
      </c>
      <c r="JH116" s="2" t="s">
        <v>1820</v>
      </c>
      <c r="JI116" s="2" t="s">
        <v>241</v>
      </c>
      <c r="JJ116" s="2" t="s">
        <v>229</v>
      </c>
      <c r="JK116" s="4"/>
      <c r="JL116" s="8"/>
      <c r="JM116" s="4"/>
      <c r="JN116" s="8"/>
      <c r="JO116" s="7"/>
      <c r="JP116" s="7"/>
      <c r="JQ116" s="2" t="s">
        <v>229</v>
      </c>
      <c r="JR116" s="2" t="s">
        <v>229</v>
      </c>
      <c r="JS116" s="2" t="s">
        <v>229</v>
      </c>
      <c r="JT116" s="2" t="s">
        <v>229</v>
      </c>
      <c r="JU116" s="2" t="s">
        <v>229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272</v>
      </c>
      <c r="KD116" s="2" t="s">
        <v>275</v>
      </c>
      <c r="KE116" s="2" t="s">
        <v>229</v>
      </c>
      <c r="KF116" s="2" t="s">
        <v>229</v>
      </c>
      <c r="KG116" s="2" t="s">
        <v>241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272</v>
      </c>
      <c r="KP116" s="2" t="s">
        <v>275</v>
      </c>
      <c r="KQ116" s="2" t="s">
        <v>229</v>
      </c>
      <c r="KR116" s="2" t="s">
        <v>229</v>
      </c>
      <c r="KS116" s="2" t="s">
        <v>241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275</v>
      </c>
      <c r="LC116" s="2" t="s">
        <v>1148</v>
      </c>
      <c r="LD116" s="2" t="s">
        <v>1821</v>
      </c>
      <c r="LE116" s="2" t="s">
        <v>241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229</v>
      </c>
      <c r="LN116" s="2" t="s">
        <v>229</v>
      </c>
      <c r="LO116" s="2" t="s">
        <v>229</v>
      </c>
      <c r="LP116" s="2" t="s">
        <v>229</v>
      </c>
      <c r="LQ116" s="2" t="s">
        <v>229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239</v>
      </c>
      <c r="LZ116" s="2" t="s">
        <v>275</v>
      </c>
      <c r="MA116" s="2" t="s">
        <v>1154</v>
      </c>
      <c r="MB116" s="2" t="s">
        <v>1163</v>
      </c>
      <c r="MC116" s="2" t="s">
        <v>241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266</v>
      </c>
      <c r="ML116" s="2" t="s">
        <v>275</v>
      </c>
      <c r="MM116" s="2" t="s">
        <v>229</v>
      </c>
      <c r="MN116" s="2" t="s">
        <v>229</v>
      </c>
      <c r="MO116" s="2" t="s">
        <v>241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275</v>
      </c>
      <c r="MY116" s="2" t="s">
        <v>866</v>
      </c>
      <c r="MZ116" s="2" t="s">
        <v>229</v>
      </c>
      <c r="NA116" s="2" t="s">
        <v>241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239</v>
      </c>
      <c r="NJ116" s="2" t="s">
        <v>275</v>
      </c>
      <c r="NK116" s="2" t="s">
        <v>1165</v>
      </c>
      <c r="NL116" s="2" t="s">
        <v>1822</v>
      </c>
      <c r="NM116" s="2" t="s">
        <v>263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272</v>
      </c>
      <c r="NV116" s="2" t="s">
        <v>275</v>
      </c>
      <c r="NW116" s="2" t="s">
        <v>229</v>
      </c>
      <c r="NX116" s="2" t="s">
        <v>229</v>
      </c>
      <c r="NY116" s="2" t="s">
        <v>241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229</v>
      </c>
      <c r="OH116" s="2" t="s">
        <v>229</v>
      </c>
      <c r="OI116" s="2" t="s">
        <v>229</v>
      </c>
      <c r="OJ116" s="2" t="s">
        <v>229</v>
      </c>
      <c r="OK116" s="2" t="s">
        <v>229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229</v>
      </c>
      <c r="OT116" s="2" t="s">
        <v>229</v>
      </c>
      <c r="OU116" s="2" t="s">
        <v>229</v>
      </c>
      <c r="OV116" s="2" t="s">
        <v>229</v>
      </c>
      <c r="OW116" s="2" t="s">
        <v>229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229</v>
      </c>
      <c r="PF116" s="2" t="s">
        <v>229</v>
      </c>
      <c r="PG116" s="2" t="s">
        <v>229</v>
      </c>
      <c r="PH116" s="2" t="s">
        <v>229</v>
      </c>
      <c r="PI116" s="2" t="s">
        <v>229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239</v>
      </c>
      <c r="PR116" s="2" t="s">
        <v>275</v>
      </c>
      <c r="PS116" s="2" t="s">
        <v>1166</v>
      </c>
      <c r="PT116" s="2" t="s">
        <v>719</v>
      </c>
      <c r="PU116" s="2" t="s">
        <v>241</v>
      </c>
      <c r="PV116" s="2" t="s">
        <v>229</v>
      </c>
      <c r="PW116" s="4"/>
      <c r="PX116" s="8"/>
      <c r="PY116" s="4"/>
      <c r="PZ116" s="8"/>
      <c r="QA116" s="7"/>
      <c r="QB116" s="7"/>
      <c r="QC116" s="2" t="s">
        <v>281</v>
      </c>
      <c r="QD116" s="2" t="s">
        <v>275</v>
      </c>
      <c r="QE116" s="2" t="s">
        <v>229</v>
      </c>
      <c r="QF116" s="2" t="s">
        <v>229</v>
      </c>
      <c r="QG116" s="2" t="s">
        <v>241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229</v>
      </c>
      <c r="QP116" s="2" t="s">
        <v>229</v>
      </c>
      <c r="QQ116" s="2" t="s">
        <v>229</v>
      </c>
      <c r="QR116" s="2" t="s">
        <v>229</v>
      </c>
      <c r="QS116" s="2" t="s">
        <v>229</v>
      </c>
      <c r="QT116" s="2" t="s">
        <v>229</v>
      </c>
      <c r="QU116" s="4"/>
      <c r="QV116" s="8"/>
      <c r="QW116" s="4"/>
      <c r="QX116" s="8"/>
      <c r="QY116" s="7"/>
      <c r="QZ116" s="7"/>
      <c r="RA116" s="2" t="s">
        <v>272</v>
      </c>
      <c r="RB116" s="2" t="s">
        <v>275</v>
      </c>
      <c r="RC116" s="2" t="s">
        <v>229</v>
      </c>
      <c r="RD116" s="2" t="s">
        <v>229</v>
      </c>
      <c r="RE116" s="2" t="s">
        <v>241</v>
      </c>
      <c r="RF116" s="2" t="s">
        <v>229</v>
      </c>
      <c r="RG116" s="4"/>
      <c r="RH116" s="8"/>
      <c r="RI116" s="4"/>
      <c r="RJ116" s="8"/>
      <c r="RK116" s="7"/>
      <c r="RL116" s="7"/>
      <c r="RM116" s="2" t="s">
        <v>229</v>
      </c>
      <c r="RN116" s="2" t="s">
        <v>229</v>
      </c>
      <c r="RO116" s="2" t="s">
        <v>229</v>
      </c>
      <c r="RP116" s="2" t="s">
        <v>229</v>
      </c>
      <c r="RQ116" s="2" t="s">
        <v>229</v>
      </c>
      <c r="RR116" s="2" t="s">
        <v>229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275</v>
      </c>
      <c r="SA116" s="2" t="s">
        <v>800</v>
      </c>
      <c r="SB116" s="2" t="s">
        <v>710</v>
      </c>
      <c r="SC116" s="2" t="s">
        <v>241</v>
      </c>
      <c r="SD116" s="2" t="s">
        <v>229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</row>
    <row r="117">
      <c r="A117" s="2" t="s">
        <v>1823</v>
      </c>
      <c r="B117" s="2" t="s">
        <v>216</v>
      </c>
      <c r="C117" s="2" t="s">
        <v>217</v>
      </c>
      <c r="D117" s="2" t="s">
        <v>218</v>
      </c>
      <c r="E117" s="2" t="s">
        <v>219</v>
      </c>
      <c r="F117" s="2" t="s">
        <v>1770</v>
      </c>
      <c r="G117" s="2" t="s">
        <v>1771</v>
      </c>
      <c r="H117" s="2" t="s">
        <v>1772</v>
      </c>
      <c r="I117" s="2" t="s">
        <v>1773</v>
      </c>
      <c r="J117" s="2" t="s">
        <v>285</v>
      </c>
      <c r="K117" s="2" t="s">
        <v>412</v>
      </c>
      <c r="L117" s="3">
        <v>39.74</v>
      </c>
      <c r="M117" s="3">
        <v>41.73</v>
      </c>
      <c r="N117" s="3">
        <v>89.99</v>
      </c>
      <c r="O117" s="2" t="s">
        <v>963</v>
      </c>
      <c r="P117" s="2" t="s">
        <v>964</v>
      </c>
      <c r="Q117" s="2" t="s">
        <v>228</v>
      </c>
      <c r="R117" s="2" t="s">
        <v>229</v>
      </c>
      <c r="S117" s="2" t="s">
        <v>1824</v>
      </c>
      <c r="T117" s="2" t="s">
        <v>684</v>
      </c>
      <c r="U117" s="2" t="s">
        <v>733</v>
      </c>
      <c r="V117" s="2" t="s">
        <v>233</v>
      </c>
      <c r="W117" s="2" t="s">
        <v>1009</v>
      </c>
      <c r="X117" s="2" t="s">
        <v>1775</v>
      </c>
      <c r="Y117" s="2" t="s">
        <v>1144</v>
      </c>
      <c r="Z117" s="4"/>
      <c r="AA117" s="4">
        <f>=ROUNDDOWN({0},0)</f>
      </c>
      <c r="AB117" s="5">
        <v>1</v>
      </c>
      <c r="AC117" s="2" t="s">
        <v>229</v>
      </c>
      <c r="AD117" s="4"/>
      <c r="AE117" s="4"/>
      <c r="AF117" s="6">
        <v>64</v>
      </c>
      <c r="AG117" s="6"/>
      <c r="AH117" s="7">
        <v>0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/>
      <c r="BJ117" s="4"/>
      <c r="BK117" s="8"/>
      <c r="BL117" s="2" t="s">
        <v>229</v>
      </c>
      <c r="BM117" s="7"/>
      <c r="BN117" s="7"/>
      <c r="BO117" s="4"/>
      <c r="BP117" s="8"/>
      <c r="BQ117" s="4"/>
      <c r="BR117" s="8"/>
      <c r="BS117" s="7"/>
      <c r="BT117" s="7"/>
      <c r="BU117" s="2" t="s">
        <v>239</v>
      </c>
      <c r="BV117" s="2" t="s">
        <v>275</v>
      </c>
      <c r="BW117" s="2" t="s">
        <v>229</v>
      </c>
      <c r="BX117" s="2" t="s">
        <v>1825</v>
      </c>
      <c r="BY117" s="2" t="s">
        <v>241</v>
      </c>
      <c r="BZ117" s="2" t="s">
        <v>229</v>
      </c>
      <c r="CA117" s="4"/>
      <c r="CB117" s="8"/>
      <c r="CC117" s="4"/>
      <c r="CD117" s="8"/>
      <c r="CE117" s="7"/>
      <c r="CF117" s="7"/>
      <c r="CG117" s="2" t="s">
        <v>239</v>
      </c>
      <c r="CH117" s="2" t="s">
        <v>275</v>
      </c>
      <c r="CI117" s="2" t="s">
        <v>1463</v>
      </c>
      <c r="CJ117" s="2" t="s">
        <v>1826</v>
      </c>
      <c r="CK117" s="2" t="s">
        <v>241</v>
      </c>
      <c r="CL117" s="2" t="s">
        <v>229</v>
      </c>
      <c r="CM117" s="4"/>
      <c r="CN117" s="8"/>
      <c r="CO117" s="4"/>
      <c r="CP117" s="8"/>
      <c r="CQ117" s="7"/>
      <c r="CR117" s="7"/>
      <c r="CS117" s="2" t="s">
        <v>239</v>
      </c>
      <c r="CT117" s="2" t="s">
        <v>275</v>
      </c>
      <c r="CU117" s="2" t="s">
        <v>1827</v>
      </c>
      <c r="CV117" s="2" t="s">
        <v>1601</v>
      </c>
      <c r="CW117" s="2" t="s">
        <v>241</v>
      </c>
      <c r="CX117" s="2" t="s">
        <v>229</v>
      </c>
      <c r="CY117" s="4"/>
      <c r="CZ117" s="8"/>
      <c r="DA117" s="4"/>
      <c r="DB117" s="8"/>
      <c r="DC117" s="7"/>
      <c r="DD117" s="7"/>
      <c r="DE117" s="2" t="s">
        <v>239</v>
      </c>
      <c r="DF117" s="2" t="s">
        <v>275</v>
      </c>
      <c r="DG117" s="2" t="s">
        <v>1828</v>
      </c>
      <c r="DH117" s="2" t="s">
        <v>1565</v>
      </c>
      <c r="DI117" s="2" t="s">
        <v>263</v>
      </c>
      <c r="DJ117" s="2" t="s">
        <v>229</v>
      </c>
      <c r="DK117" s="4"/>
      <c r="DL117" s="8"/>
      <c r="DM117" s="4"/>
      <c r="DN117" s="8"/>
      <c r="DO117" s="7"/>
      <c r="DP117" s="7"/>
      <c r="DQ117" s="2" t="s">
        <v>239</v>
      </c>
      <c r="DR117" s="2" t="s">
        <v>226</v>
      </c>
      <c r="DS117" s="2" t="s">
        <v>1829</v>
      </c>
      <c r="DT117" s="2" t="s">
        <v>1830</v>
      </c>
      <c r="DU117" s="2" t="s">
        <v>241</v>
      </c>
      <c r="DV117" s="2" t="s">
        <v>229</v>
      </c>
      <c r="DW117" s="4"/>
      <c r="DX117" s="8"/>
      <c r="DY117" s="4"/>
      <c r="DZ117" s="8"/>
      <c r="EA117" s="7"/>
      <c r="EB117" s="7"/>
      <c r="EC117" s="2" t="s">
        <v>239</v>
      </c>
      <c r="ED117" s="2" t="s">
        <v>275</v>
      </c>
      <c r="EE117" s="2" t="s">
        <v>699</v>
      </c>
      <c r="EF117" s="2" t="s">
        <v>871</v>
      </c>
      <c r="EG117" s="2" t="s">
        <v>263</v>
      </c>
      <c r="EH117" s="2" t="s">
        <v>229</v>
      </c>
      <c r="EI117" s="4"/>
      <c r="EJ117" s="8"/>
      <c r="EK117" s="4"/>
      <c r="EL117" s="8"/>
      <c r="EM117" s="7"/>
      <c r="EN117" s="7"/>
      <c r="EO117" s="2" t="s">
        <v>239</v>
      </c>
      <c r="EP117" s="2" t="s">
        <v>275</v>
      </c>
      <c r="EQ117" s="2" t="s">
        <v>1166</v>
      </c>
      <c r="ER117" s="2" t="s">
        <v>1831</v>
      </c>
      <c r="ES117" s="2" t="s">
        <v>241</v>
      </c>
      <c r="ET117" s="2" t="s">
        <v>229</v>
      </c>
      <c r="EU117" s="4"/>
      <c r="EV117" s="8"/>
      <c r="EW117" s="4"/>
      <c r="EX117" s="8"/>
      <c r="EY117" s="7"/>
      <c r="EZ117" s="7"/>
      <c r="FA117" s="2" t="s">
        <v>239</v>
      </c>
      <c r="FB117" s="2" t="s">
        <v>275</v>
      </c>
      <c r="FC117" s="2" t="s">
        <v>1832</v>
      </c>
      <c r="FD117" s="2" t="s">
        <v>1833</v>
      </c>
      <c r="FE117" s="2" t="s">
        <v>241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275</v>
      </c>
      <c r="FO117" s="2" t="s">
        <v>1595</v>
      </c>
      <c r="FP117" s="2" t="s">
        <v>1212</v>
      </c>
      <c r="FQ117" s="2" t="s">
        <v>241</v>
      </c>
      <c r="FR117" s="2" t="s">
        <v>229</v>
      </c>
      <c r="FS117" s="4"/>
      <c r="FT117" s="8"/>
      <c r="FU117" s="4"/>
      <c r="FV117" s="8"/>
      <c r="FW117" s="7"/>
      <c r="FX117" s="7"/>
      <c r="FY117" s="2" t="s">
        <v>229</v>
      </c>
      <c r="FZ117" s="2" t="s">
        <v>229</v>
      </c>
      <c r="GA117" s="2" t="s">
        <v>229</v>
      </c>
      <c r="GB117" s="2" t="s">
        <v>229</v>
      </c>
      <c r="GC117" s="2" t="s">
        <v>229</v>
      </c>
      <c r="GD117" s="2" t="s">
        <v>229</v>
      </c>
      <c r="GE117" s="4"/>
      <c r="GF117" s="8"/>
      <c r="GG117" s="4"/>
      <c r="GH117" s="8"/>
      <c r="GI117" s="7"/>
      <c r="GJ117" s="7"/>
      <c r="GK117" s="2" t="s">
        <v>278</v>
      </c>
      <c r="GL117" s="2" t="s">
        <v>275</v>
      </c>
      <c r="GM117" s="2" t="s">
        <v>229</v>
      </c>
      <c r="GN117" s="2" t="s">
        <v>229</v>
      </c>
      <c r="GO117" s="2" t="s">
        <v>241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275</v>
      </c>
      <c r="GY117" s="2" t="s">
        <v>743</v>
      </c>
      <c r="GZ117" s="2" t="s">
        <v>1834</v>
      </c>
      <c r="HA117" s="2" t="s">
        <v>241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239</v>
      </c>
      <c r="HJ117" s="2" t="s">
        <v>275</v>
      </c>
      <c r="HK117" s="2" t="s">
        <v>1835</v>
      </c>
      <c r="HL117" s="2" t="s">
        <v>1836</v>
      </c>
      <c r="HM117" s="2" t="s">
        <v>241</v>
      </c>
      <c r="HN117" s="2" t="s">
        <v>229</v>
      </c>
      <c r="HO117" s="4"/>
      <c r="HP117" s="8"/>
      <c r="HQ117" s="4"/>
      <c r="HR117" s="8"/>
      <c r="HS117" s="7"/>
      <c r="HT117" s="7"/>
      <c r="HU117" s="2" t="s">
        <v>239</v>
      </c>
      <c r="HV117" s="2" t="s">
        <v>275</v>
      </c>
      <c r="HW117" s="2" t="s">
        <v>712</v>
      </c>
      <c r="HX117" s="2" t="s">
        <v>1837</v>
      </c>
      <c r="HY117" s="2" t="s">
        <v>241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266</v>
      </c>
      <c r="IH117" s="2" t="s">
        <v>275</v>
      </c>
      <c r="II117" s="2" t="s">
        <v>229</v>
      </c>
      <c r="IJ117" s="2" t="s">
        <v>229</v>
      </c>
      <c r="IK117" s="2" t="s">
        <v>241</v>
      </c>
      <c r="IL117" s="2" t="s">
        <v>229</v>
      </c>
      <c r="IM117" s="4"/>
      <c r="IN117" s="8"/>
      <c r="IO117" s="4"/>
      <c r="IP117" s="8"/>
      <c r="IQ117" s="7"/>
      <c r="IR117" s="7"/>
      <c r="IS117" s="2" t="s">
        <v>272</v>
      </c>
      <c r="IT117" s="2" t="s">
        <v>275</v>
      </c>
      <c r="IU117" s="2" t="s">
        <v>229</v>
      </c>
      <c r="IV117" s="2" t="s">
        <v>229</v>
      </c>
      <c r="IW117" s="2" t="s">
        <v>241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239</v>
      </c>
      <c r="JF117" s="2" t="s">
        <v>275</v>
      </c>
      <c r="JG117" s="2" t="s">
        <v>268</v>
      </c>
      <c r="JH117" s="2" t="s">
        <v>229</v>
      </c>
      <c r="JI117" s="2" t="s">
        <v>241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229</v>
      </c>
      <c r="JR117" s="2" t="s">
        <v>229</v>
      </c>
      <c r="JS117" s="2" t="s">
        <v>229</v>
      </c>
      <c r="JT117" s="2" t="s">
        <v>229</v>
      </c>
      <c r="JU117" s="2" t="s">
        <v>229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272</v>
      </c>
      <c r="KD117" s="2" t="s">
        <v>275</v>
      </c>
      <c r="KE117" s="2" t="s">
        <v>229</v>
      </c>
      <c r="KF117" s="2" t="s">
        <v>229</v>
      </c>
      <c r="KG117" s="2" t="s">
        <v>241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272</v>
      </c>
      <c r="KP117" s="2" t="s">
        <v>275</v>
      </c>
      <c r="KQ117" s="2" t="s">
        <v>229</v>
      </c>
      <c r="KR117" s="2" t="s">
        <v>229</v>
      </c>
      <c r="KS117" s="2" t="s">
        <v>241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275</v>
      </c>
      <c r="LC117" s="2" t="s">
        <v>720</v>
      </c>
      <c r="LD117" s="2" t="s">
        <v>762</v>
      </c>
      <c r="LE117" s="2" t="s">
        <v>241</v>
      </c>
      <c r="LF117" s="2" t="s">
        <v>229</v>
      </c>
      <c r="LG117" s="4"/>
      <c r="LH117" s="8"/>
      <c r="LI117" s="4"/>
      <c r="LJ117" s="8"/>
      <c r="LK117" s="7"/>
      <c r="LL117" s="7"/>
      <c r="LM117" s="2" t="s">
        <v>229</v>
      </c>
      <c r="LN117" s="2" t="s">
        <v>229</v>
      </c>
      <c r="LO117" s="2" t="s">
        <v>229</v>
      </c>
      <c r="LP117" s="2" t="s">
        <v>229</v>
      </c>
      <c r="LQ117" s="2" t="s">
        <v>229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239</v>
      </c>
      <c r="LZ117" s="2" t="s">
        <v>275</v>
      </c>
      <c r="MA117" s="2" t="s">
        <v>1154</v>
      </c>
      <c r="MB117" s="2" t="s">
        <v>1673</v>
      </c>
      <c r="MC117" s="2" t="s">
        <v>241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266</v>
      </c>
      <c r="ML117" s="2" t="s">
        <v>275</v>
      </c>
      <c r="MM117" s="2" t="s">
        <v>229</v>
      </c>
      <c r="MN117" s="2" t="s">
        <v>229</v>
      </c>
      <c r="MO117" s="2" t="s">
        <v>241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272</v>
      </c>
      <c r="MX117" s="2" t="s">
        <v>275</v>
      </c>
      <c r="MY117" s="2" t="s">
        <v>229</v>
      </c>
      <c r="MZ117" s="2" t="s">
        <v>229</v>
      </c>
      <c r="NA117" s="2" t="s">
        <v>241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239</v>
      </c>
      <c r="NJ117" s="2" t="s">
        <v>275</v>
      </c>
      <c r="NK117" s="2" t="s">
        <v>1838</v>
      </c>
      <c r="NL117" s="2" t="s">
        <v>1587</v>
      </c>
      <c r="NM117" s="2" t="s">
        <v>263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272</v>
      </c>
      <c r="NV117" s="2" t="s">
        <v>275</v>
      </c>
      <c r="NW117" s="2" t="s">
        <v>229</v>
      </c>
      <c r="NX117" s="2" t="s">
        <v>229</v>
      </c>
      <c r="NY117" s="2" t="s">
        <v>241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229</v>
      </c>
      <c r="OH117" s="2" t="s">
        <v>229</v>
      </c>
      <c r="OI117" s="2" t="s">
        <v>229</v>
      </c>
      <c r="OJ117" s="2" t="s">
        <v>229</v>
      </c>
      <c r="OK117" s="2" t="s">
        <v>229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229</v>
      </c>
      <c r="OT117" s="2" t="s">
        <v>229</v>
      </c>
      <c r="OU117" s="2" t="s">
        <v>229</v>
      </c>
      <c r="OV117" s="2" t="s">
        <v>229</v>
      </c>
      <c r="OW117" s="2" t="s">
        <v>229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229</v>
      </c>
      <c r="PF117" s="2" t="s">
        <v>229</v>
      </c>
      <c r="PG117" s="2" t="s">
        <v>229</v>
      </c>
      <c r="PH117" s="2" t="s">
        <v>229</v>
      </c>
      <c r="PI117" s="2" t="s">
        <v>229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239</v>
      </c>
      <c r="PR117" s="2" t="s">
        <v>275</v>
      </c>
      <c r="PS117" s="2" t="s">
        <v>1166</v>
      </c>
      <c r="PT117" s="2" t="s">
        <v>1839</v>
      </c>
      <c r="PU117" s="2" t="s">
        <v>241</v>
      </c>
      <c r="PV117" s="2" t="s">
        <v>229</v>
      </c>
      <c r="PW117" s="4"/>
      <c r="PX117" s="8"/>
      <c r="PY117" s="4"/>
      <c r="PZ117" s="8"/>
      <c r="QA117" s="7"/>
      <c r="QB117" s="7"/>
      <c r="QC117" s="2" t="s">
        <v>281</v>
      </c>
      <c r="QD117" s="2" t="s">
        <v>275</v>
      </c>
      <c r="QE117" s="2" t="s">
        <v>229</v>
      </c>
      <c r="QF117" s="2" t="s">
        <v>229</v>
      </c>
      <c r="QG117" s="2" t="s">
        <v>241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229</v>
      </c>
      <c r="QP117" s="2" t="s">
        <v>229</v>
      </c>
      <c r="QQ117" s="2" t="s">
        <v>229</v>
      </c>
      <c r="QR117" s="2" t="s">
        <v>229</v>
      </c>
      <c r="QS117" s="2" t="s">
        <v>229</v>
      </c>
      <c r="QT117" s="2" t="s">
        <v>229</v>
      </c>
      <c r="QU117" s="4"/>
      <c r="QV117" s="8"/>
      <c r="QW117" s="4"/>
      <c r="QX117" s="8"/>
      <c r="QY117" s="7"/>
      <c r="QZ117" s="7"/>
      <c r="RA117" s="2" t="s">
        <v>272</v>
      </c>
      <c r="RB117" s="2" t="s">
        <v>275</v>
      </c>
      <c r="RC117" s="2" t="s">
        <v>229</v>
      </c>
      <c r="RD117" s="2" t="s">
        <v>229</v>
      </c>
      <c r="RE117" s="2" t="s">
        <v>241</v>
      </c>
      <c r="RF117" s="2" t="s">
        <v>229</v>
      </c>
      <c r="RG117" s="4"/>
      <c r="RH117" s="8"/>
      <c r="RI117" s="4"/>
      <c r="RJ117" s="8"/>
      <c r="RK117" s="7"/>
      <c r="RL117" s="7"/>
      <c r="RM117" s="2" t="s">
        <v>229</v>
      </c>
      <c r="RN117" s="2" t="s">
        <v>229</v>
      </c>
      <c r="RO117" s="2" t="s">
        <v>229</v>
      </c>
      <c r="RP117" s="2" t="s">
        <v>229</v>
      </c>
      <c r="RQ117" s="2" t="s">
        <v>229</v>
      </c>
      <c r="RR117" s="2" t="s">
        <v>229</v>
      </c>
      <c r="RS117" s="4"/>
      <c r="RT117" s="8"/>
      <c r="RU117" s="4"/>
      <c r="RV117" s="8"/>
      <c r="RW117" s="7"/>
      <c r="RX117" s="7"/>
      <c r="RY117" s="2" t="s">
        <v>239</v>
      </c>
      <c r="RZ117" s="2" t="s">
        <v>275</v>
      </c>
      <c r="SA117" s="2" t="s">
        <v>800</v>
      </c>
      <c r="SB117" s="2" t="s">
        <v>763</v>
      </c>
      <c r="SC117" s="2" t="s">
        <v>241</v>
      </c>
      <c r="SD117" s="2" t="s">
        <v>229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</row>
    <row r="118">
      <c r="A118" s="2" t="s">
        <v>1840</v>
      </c>
      <c r="B118" s="2" t="s">
        <v>216</v>
      </c>
      <c r="C118" s="2" t="s">
        <v>217</v>
      </c>
      <c r="D118" s="2" t="s">
        <v>218</v>
      </c>
      <c r="E118" s="2" t="s">
        <v>219</v>
      </c>
      <c r="F118" s="2" t="s">
        <v>1841</v>
      </c>
      <c r="G118" s="2" t="s">
        <v>1842</v>
      </c>
      <c r="H118" s="2" t="s">
        <v>1843</v>
      </c>
      <c r="I118" s="2" t="s">
        <v>1434</v>
      </c>
      <c r="J118" s="2" t="s">
        <v>224</v>
      </c>
      <c r="K118" s="2" t="s">
        <v>412</v>
      </c>
      <c r="L118" s="3">
        <v>31.5</v>
      </c>
      <c r="M118" s="3">
        <v>33.08</v>
      </c>
      <c r="N118" s="3">
        <v>69.99</v>
      </c>
      <c r="O118" s="2" t="s">
        <v>226</v>
      </c>
      <c r="P118" s="2" t="s">
        <v>618</v>
      </c>
      <c r="Q118" s="2" t="s">
        <v>228</v>
      </c>
      <c r="R118" s="2" t="s">
        <v>229</v>
      </c>
      <c r="S118" s="2" t="s">
        <v>1844</v>
      </c>
      <c r="T118" s="2" t="s">
        <v>684</v>
      </c>
      <c r="U118" s="2" t="s">
        <v>286</v>
      </c>
      <c r="V118" s="2" t="s">
        <v>1745</v>
      </c>
      <c r="W118" s="2" t="s">
        <v>1009</v>
      </c>
      <c r="X118" s="2" t="s">
        <v>1746</v>
      </c>
      <c r="Y118" s="2" t="s">
        <v>1144</v>
      </c>
      <c r="Z118" s="4">
        <v>308</v>
      </c>
      <c r="AA118" s="4">
        <f>=ROUNDDOWN(77,0)</f>
      </c>
      <c r="AB118" s="5">
        <v>4</v>
      </c>
      <c r="AC118" s="2" t="s">
        <v>1145</v>
      </c>
      <c r="AD118" s="4">
        <v>220</v>
      </c>
      <c r="AE118" s="4">
        <v>320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>
        <v>2</v>
      </c>
      <c r="AQ118" s="8">
        <v>68.08</v>
      </c>
      <c r="AR118" s="4">
        <v>1</v>
      </c>
      <c r="AS118" s="8">
        <v>34.39</v>
      </c>
      <c r="AT118" s="7">
        <v>1</v>
      </c>
      <c r="AU118" s="7">
        <v>0.9796</v>
      </c>
      <c r="AV118" s="4">
        <v>12</v>
      </c>
      <c r="AW118" s="8">
        <v>465.47</v>
      </c>
      <c r="AX118" s="4">
        <v>13</v>
      </c>
      <c r="AY118" s="8">
        <v>520.24</v>
      </c>
      <c r="AZ118" s="7">
        <v>-0.0769</v>
      </c>
      <c r="BA118" s="7">
        <v>-0.1053</v>
      </c>
      <c r="BB118" s="7">
        <v>0.1463</v>
      </c>
      <c r="BC118" s="4">
        <v>12</v>
      </c>
      <c r="BD118" s="8">
        <v>465.47</v>
      </c>
      <c r="BE118" s="4">
        <v>13</v>
      </c>
      <c r="BF118" s="8">
        <v>520.24</v>
      </c>
      <c r="BG118" s="7">
        <v>-0.0769</v>
      </c>
      <c r="BH118" s="7">
        <v>-0.1053</v>
      </c>
      <c r="BI118" s="7">
        <v>1</v>
      </c>
      <c r="BJ118" s="4">
        <v>2</v>
      </c>
      <c r="BK118" s="8">
        <v>68.08</v>
      </c>
      <c r="BL118" s="2" t="s">
        <v>1845</v>
      </c>
      <c r="BM118" s="7">
        <v>1</v>
      </c>
      <c r="BN118" s="7">
        <v>1</v>
      </c>
      <c r="BO118" s="4"/>
      <c r="BP118" s="8"/>
      <c r="BQ118" s="4">
        <v>1</v>
      </c>
      <c r="BR118" s="8">
        <v>34.39</v>
      </c>
      <c r="BS118" s="7">
        <v>-1</v>
      </c>
      <c r="BT118" s="7">
        <v>-1</v>
      </c>
      <c r="BU118" s="2" t="s">
        <v>239</v>
      </c>
      <c r="BV118" s="2" t="s">
        <v>275</v>
      </c>
      <c r="BW118" s="2" t="s">
        <v>229</v>
      </c>
      <c r="BX118" s="2" t="s">
        <v>1169</v>
      </c>
      <c r="BY118" s="2" t="s">
        <v>241</v>
      </c>
      <c r="BZ118" s="2" t="s">
        <v>229</v>
      </c>
      <c r="CA118" s="4">
        <v>1</v>
      </c>
      <c r="CB118" s="8">
        <v>34.48</v>
      </c>
      <c r="CC118" s="4"/>
      <c r="CD118" s="8"/>
      <c r="CE118" s="7"/>
      <c r="CF118" s="7"/>
      <c r="CG118" s="2" t="s">
        <v>239</v>
      </c>
      <c r="CH118" s="2" t="s">
        <v>226</v>
      </c>
      <c r="CI118" s="2" t="s">
        <v>1148</v>
      </c>
      <c r="CJ118" s="2" t="s">
        <v>1846</v>
      </c>
      <c r="CK118" s="2" t="s">
        <v>241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239</v>
      </c>
      <c r="CT118" s="2" t="s">
        <v>226</v>
      </c>
      <c r="CU118" s="2" t="s">
        <v>1148</v>
      </c>
      <c r="CV118" s="2" t="s">
        <v>1151</v>
      </c>
      <c r="CW118" s="2" t="s">
        <v>241</v>
      </c>
      <c r="CX118" s="2" t="s">
        <v>229</v>
      </c>
      <c r="CY118" s="4"/>
      <c r="CZ118" s="8"/>
      <c r="DA118" s="4"/>
      <c r="DB118" s="8"/>
      <c r="DC118" s="7"/>
      <c r="DD118" s="7"/>
      <c r="DE118" s="2" t="s">
        <v>239</v>
      </c>
      <c r="DF118" s="2" t="s">
        <v>226</v>
      </c>
      <c r="DG118" s="2" t="s">
        <v>1148</v>
      </c>
      <c r="DH118" s="2" t="s">
        <v>1151</v>
      </c>
      <c r="DI118" s="2" t="s">
        <v>241</v>
      </c>
      <c r="DJ118" s="2" t="s">
        <v>229</v>
      </c>
      <c r="DK118" s="4"/>
      <c r="DL118" s="8"/>
      <c r="DM118" s="4"/>
      <c r="DN118" s="8"/>
      <c r="DO118" s="7"/>
      <c r="DP118" s="7"/>
      <c r="DQ118" s="2" t="s">
        <v>239</v>
      </c>
      <c r="DR118" s="2" t="s">
        <v>226</v>
      </c>
      <c r="DS118" s="2" t="s">
        <v>1148</v>
      </c>
      <c r="DT118" s="2" t="s">
        <v>1847</v>
      </c>
      <c r="DU118" s="2" t="s">
        <v>241</v>
      </c>
      <c r="DV118" s="2" t="s">
        <v>229</v>
      </c>
      <c r="DW118" s="4">
        <v>1</v>
      </c>
      <c r="DX118" s="8">
        <v>33.6</v>
      </c>
      <c r="DY118" s="4"/>
      <c r="DZ118" s="8"/>
      <c r="EA118" s="7"/>
      <c r="EB118" s="7"/>
      <c r="EC118" s="2" t="s">
        <v>239</v>
      </c>
      <c r="ED118" s="2" t="s">
        <v>226</v>
      </c>
      <c r="EE118" s="2" t="s">
        <v>699</v>
      </c>
      <c r="EF118" s="2" t="s">
        <v>700</v>
      </c>
      <c r="EG118" s="2" t="s">
        <v>241</v>
      </c>
      <c r="EH118" s="2" t="s">
        <v>229</v>
      </c>
      <c r="EI118" s="4"/>
      <c r="EJ118" s="8"/>
      <c r="EK118" s="4"/>
      <c r="EL118" s="8"/>
      <c r="EM118" s="7"/>
      <c r="EN118" s="7"/>
      <c r="EO118" s="2" t="s">
        <v>278</v>
      </c>
      <c r="EP118" s="2" t="s">
        <v>275</v>
      </c>
      <c r="EQ118" s="2" t="s">
        <v>1848</v>
      </c>
      <c r="ER118" s="2" t="s">
        <v>229</v>
      </c>
      <c r="ES118" s="2" t="s">
        <v>241</v>
      </c>
      <c r="ET118" s="2" t="s">
        <v>229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226</v>
      </c>
      <c r="FC118" s="2" t="s">
        <v>1148</v>
      </c>
      <c r="FD118" s="2" t="s">
        <v>1220</v>
      </c>
      <c r="FE118" s="2" t="s">
        <v>241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226</v>
      </c>
      <c r="FO118" s="2" t="s">
        <v>1148</v>
      </c>
      <c r="FP118" s="2" t="s">
        <v>1156</v>
      </c>
      <c r="FQ118" s="2" t="s">
        <v>241</v>
      </c>
      <c r="FR118" s="2" t="s">
        <v>229</v>
      </c>
      <c r="FS118" s="4"/>
      <c r="FT118" s="8"/>
      <c r="FU118" s="4"/>
      <c r="FV118" s="8"/>
      <c r="FW118" s="7"/>
      <c r="FX118" s="7"/>
      <c r="FY118" s="2" t="s">
        <v>239</v>
      </c>
      <c r="FZ118" s="2" t="s">
        <v>226</v>
      </c>
      <c r="GA118" s="2" t="s">
        <v>327</v>
      </c>
      <c r="GB118" s="2" t="s">
        <v>229</v>
      </c>
      <c r="GC118" s="2" t="s">
        <v>241</v>
      </c>
      <c r="GD118" s="2" t="s">
        <v>229</v>
      </c>
      <c r="GE118" s="4"/>
      <c r="GF118" s="8"/>
      <c r="GG118" s="4"/>
      <c r="GH118" s="8"/>
      <c r="GI118" s="7"/>
      <c r="GJ118" s="7"/>
      <c r="GK118" s="2" t="s">
        <v>714</v>
      </c>
      <c r="GL118" s="2" t="s">
        <v>275</v>
      </c>
      <c r="GM118" s="2" t="s">
        <v>1148</v>
      </c>
      <c r="GN118" s="2" t="s">
        <v>1165</v>
      </c>
      <c r="GO118" s="2" t="s">
        <v>241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226</v>
      </c>
      <c r="GY118" s="2" t="s">
        <v>709</v>
      </c>
      <c r="GZ118" s="2" t="s">
        <v>1849</v>
      </c>
      <c r="HA118" s="2" t="s">
        <v>241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714</v>
      </c>
      <c r="HJ118" s="2" t="s">
        <v>275</v>
      </c>
      <c r="HK118" s="2" t="s">
        <v>1148</v>
      </c>
      <c r="HL118" s="2" t="s">
        <v>1191</v>
      </c>
      <c r="HM118" s="2" t="s">
        <v>241</v>
      </c>
      <c r="HN118" s="2" t="s">
        <v>263</v>
      </c>
      <c r="HO118" s="4"/>
      <c r="HP118" s="8"/>
      <c r="HQ118" s="4"/>
      <c r="HR118" s="8"/>
      <c r="HS118" s="7"/>
      <c r="HT118" s="7"/>
      <c r="HU118" s="2" t="s">
        <v>239</v>
      </c>
      <c r="HV118" s="2" t="s">
        <v>226</v>
      </c>
      <c r="HW118" s="2" t="s">
        <v>712</v>
      </c>
      <c r="HX118" s="2" t="s">
        <v>897</v>
      </c>
      <c r="HY118" s="2" t="s">
        <v>241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266</v>
      </c>
      <c r="IH118" s="2" t="s">
        <v>226</v>
      </c>
      <c r="II118" s="2" t="s">
        <v>240</v>
      </c>
      <c r="IJ118" s="2" t="s">
        <v>229</v>
      </c>
      <c r="IK118" s="2" t="s">
        <v>241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267</v>
      </c>
      <c r="IT118" s="2" t="s">
        <v>226</v>
      </c>
      <c r="IU118" s="2" t="s">
        <v>229</v>
      </c>
      <c r="IV118" s="2" t="s">
        <v>229</v>
      </c>
      <c r="IW118" s="2" t="s">
        <v>241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239</v>
      </c>
      <c r="JF118" s="2" t="s">
        <v>226</v>
      </c>
      <c r="JG118" s="2" t="s">
        <v>268</v>
      </c>
      <c r="JH118" s="2" t="s">
        <v>1850</v>
      </c>
      <c r="JI118" s="2" t="s">
        <v>241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229</v>
      </c>
      <c r="JR118" s="2" t="s">
        <v>229</v>
      </c>
      <c r="JS118" s="2" t="s">
        <v>229</v>
      </c>
      <c r="JT118" s="2" t="s">
        <v>229</v>
      </c>
      <c r="JU118" s="2" t="s">
        <v>229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239</v>
      </c>
      <c r="KD118" s="2" t="s">
        <v>226</v>
      </c>
      <c r="KE118" s="2" t="s">
        <v>270</v>
      </c>
      <c r="KF118" s="2" t="s">
        <v>390</v>
      </c>
      <c r="KG118" s="2" t="s">
        <v>241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272</v>
      </c>
      <c r="KP118" s="2" t="s">
        <v>226</v>
      </c>
      <c r="KQ118" s="2" t="s">
        <v>229</v>
      </c>
      <c r="KR118" s="2" t="s">
        <v>229</v>
      </c>
      <c r="KS118" s="2" t="s">
        <v>241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226</v>
      </c>
      <c r="LC118" s="2" t="s">
        <v>720</v>
      </c>
      <c r="LD118" s="2" t="s">
        <v>1851</v>
      </c>
      <c r="LE118" s="2" t="s">
        <v>241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229</v>
      </c>
      <c r="LN118" s="2" t="s">
        <v>229</v>
      </c>
      <c r="LO118" s="2" t="s">
        <v>229</v>
      </c>
      <c r="LP118" s="2" t="s">
        <v>229</v>
      </c>
      <c r="LQ118" s="2" t="s">
        <v>229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275</v>
      </c>
      <c r="MA118" s="2" t="s">
        <v>1154</v>
      </c>
      <c r="MB118" s="2" t="s">
        <v>787</v>
      </c>
      <c r="MC118" s="2" t="s">
        <v>241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266</v>
      </c>
      <c r="ML118" s="2" t="s">
        <v>226</v>
      </c>
      <c r="MM118" s="2" t="s">
        <v>229</v>
      </c>
      <c r="MN118" s="2" t="s">
        <v>229</v>
      </c>
      <c r="MO118" s="2" t="s">
        <v>241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226</v>
      </c>
      <c r="MY118" s="2" t="s">
        <v>866</v>
      </c>
      <c r="MZ118" s="2" t="s">
        <v>1852</v>
      </c>
      <c r="NA118" s="2" t="s">
        <v>241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239</v>
      </c>
      <c r="NJ118" s="2" t="s">
        <v>260</v>
      </c>
      <c r="NK118" s="2" t="s">
        <v>1165</v>
      </c>
      <c r="NL118" s="2" t="s">
        <v>1853</v>
      </c>
      <c r="NM118" s="2" t="s">
        <v>241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272</v>
      </c>
      <c r="NV118" s="2" t="s">
        <v>226</v>
      </c>
      <c r="NW118" s="2" t="s">
        <v>229</v>
      </c>
      <c r="NX118" s="2" t="s">
        <v>229</v>
      </c>
      <c r="NY118" s="2" t="s">
        <v>241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239</v>
      </c>
      <c r="OH118" s="2" t="s">
        <v>226</v>
      </c>
      <c r="OI118" s="2" t="s">
        <v>229</v>
      </c>
      <c r="OJ118" s="2" t="s">
        <v>229</v>
      </c>
      <c r="OK118" s="2" t="s">
        <v>241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229</v>
      </c>
      <c r="OT118" s="2" t="s">
        <v>229</v>
      </c>
      <c r="OU118" s="2" t="s">
        <v>229</v>
      </c>
      <c r="OV118" s="2" t="s">
        <v>229</v>
      </c>
      <c r="OW118" s="2" t="s">
        <v>229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229</v>
      </c>
      <c r="PF118" s="2" t="s">
        <v>229</v>
      </c>
      <c r="PG118" s="2" t="s">
        <v>229</v>
      </c>
      <c r="PH118" s="2" t="s">
        <v>229</v>
      </c>
      <c r="PI118" s="2" t="s">
        <v>229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239</v>
      </c>
      <c r="PR118" s="2" t="s">
        <v>275</v>
      </c>
      <c r="PS118" s="2" t="s">
        <v>1166</v>
      </c>
      <c r="PT118" s="2" t="s">
        <v>1854</v>
      </c>
      <c r="PU118" s="2" t="s">
        <v>241</v>
      </c>
      <c r="PV118" s="2" t="s">
        <v>229</v>
      </c>
      <c r="PW118" s="4"/>
      <c r="PX118" s="8"/>
      <c r="PY118" s="4"/>
      <c r="PZ118" s="8"/>
      <c r="QA118" s="7"/>
      <c r="QB118" s="7"/>
      <c r="QC118" s="2" t="s">
        <v>281</v>
      </c>
      <c r="QD118" s="2" t="s">
        <v>226</v>
      </c>
      <c r="QE118" s="2" t="s">
        <v>229</v>
      </c>
      <c r="QF118" s="2" t="s">
        <v>229</v>
      </c>
      <c r="QG118" s="2" t="s">
        <v>241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229</v>
      </c>
      <c r="QP118" s="2" t="s">
        <v>229</v>
      </c>
      <c r="QQ118" s="2" t="s">
        <v>229</v>
      </c>
      <c r="QR118" s="2" t="s">
        <v>229</v>
      </c>
      <c r="QS118" s="2" t="s">
        <v>229</v>
      </c>
      <c r="QT118" s="2" t="s">
        <v>229</v>
      </c>
      <c r="QU118" s="4"/>
      <c r="QV118" s="8"/>
      <c r="QW118" s="4"/>
      <c r="QX118" s="8"/>
      <c r="QY118" s="7"/>
      <c r="QZ118" s="7"/>
      <c r="RA118" s="2" t="s">
        <v>281</v>
      </c>
      <c r="RB118" s="2" t="s">
        <v>226</v>
      </c>
      <c r="RC118" s="2" t="s">
        <v>229</v>
      </c>
      <c r="RD118" s="2" t="s">
        <v>229</v>
      </c>
      <c r="RE118" s="2" t="s">
        <v>241</v>
      </c>
      <c r="RF118" s="2" t="s">
        <v>229</v>
      </c>
      <c r="RG118" s="4"/>
      <c r="RH118" s="8"/>
      <c r="RI118" s="4"/>
      <c r="RJ118" s="8"/>
      <c r="RK118" s="7"/>
      <c r="RL118" s="7"/>
      <c r="RM118" s="2" t="s">
        <v>229</v>
      </c>
      <c r="RN118" s="2" t="s">
        <v>229</v>
      </c>
      <c r="RO118" s="2" t="s">
        <v>229</v>
      </c>
      <c r="RP118" s="2" t="s">
        <v>229</v>
      </c>
      <c r="RQ118" s="2" t="s">
        <v>229</v>
      </c>
      <c r="RR118" s="2" t="s">
        <v>229</v>
      </c>
      <c r="RS118" s="4"/>
      <c r="RT118" s="8"/>
      <c r="RU118" s="4"/>
      <c r="RV118" s="8"/>
      <c r="RW118" s="7"/>
      <c r="RX118" s="7"/>
      <c r="RY118" s="2" t="s">
        <v>239</v>
      </c>
      <c r="RZ118" s="2" t="s">
        <v>275</v>
      </c>
      <c r="SA118" s="2" t="s">
        <v>800</v>
      </c>
      <c r="SB118" s="2" t="s">
        <v>1855</v>
      </c>
      <c r="SC118" s="2" t="s">
        <v>241</v>
      </c>
      <c r="SD118" s="2" t="s">
        <v>229</v>
      </c>
      <c r="SE118" s="4">
        <v>308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>
        <v>220</v>
      </c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>
        <v>100</v>
      </c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</row>
    <row r="119">
      <c r="A119" s="2" t="s">
        <v>1856</v>
      </c>
      <c r="B119" s="2" t="s">
        <v>216</v>
      </c>
      <c r="C119" s="2" t="s">
        <v>217</v>
      </c>
      <c r="D119" s="2" t="s">
        <v>218</v>
      </c>
      <c r="E119" s="2" t="s">
        <v>219</v>
      </c>
      <c r="F119" s="2" t="s">
        <v>1841</v>
      </c>
      <c r="G119" s="2" t="s">
        <v>1842</v>
      </c>
      <c r="H119" s="2" t="s">
        <v>1843</v>
      </c>
      <c r="I119" s="2" t="s">
        <v>1434</v>
      </c>
      <c r="J119" s="2" t="s">
        <v>285</v>
      </c>
      <c r="K119" s="2" t="s">
        <v>412</v>
      </c>
      <c r="L119" s="3">
        <v>37.6</v>
      </c>
      <c r="M119" s="3">
        <v>39.48</v>
      </c>
      <c r="N119" s="3">
        <v>79.99</v>
      </c>
      <c r="O119" s="2" t="s">
        <v>226</v>
      </c>
      <c r="P119" s="2" t="s">
        <v>618</v>
      </c>
      <c r="Q119" s="2" t="s">
        <v>228</v>
      </c>
      <c r="R119" s="2" t="s">
        <v>229</v>
      </c>
      <c r="S119" s="2" t="s">
        <v>1844</v>
      </c>
      <c r="T119" s="2" t="s">
        <v>684</v>
      </c>
      <c r="U119" s="2" t="s">
        <v>733</v>
      </c>
      <c r="V119" s="2" t="s">
        <v>1745</v>
      </c>
      <c r="W119" s="2" t="s">
        <v>1009</v>
      </c>
      <c r="X119" s="2" t="s">
        <v>1746</v>
      </c>
      <c r="Y119" s="2" t="s">
        <v>1144</v>
      </c>
      <c r="Z119" s="4">
        <v>272</v>
      </c>
      <c r="AA119" s="4">
        <f>=ROUNDDOWN(27.2,0)</f>
      </c>
      <c r="AB119" s="5">
        <v>10</v>
      </c>
      <c r="AC119" s="2" t="s">
        <v>1145</v>
      </c>
      <c r="AD119" s="4">
        <v>140</v>
      </c>
      <c r="AE119" s="4">
        <v>450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9</v>
      </c>
      <c r="AQ119" s="8">
        <v>353.25</v>
      </c>
      <c r="AR119" s="4">
        <v>10</v>
      </c>
      <c r="AS119" s="8">
        <v>396.44</v>
      </c>
      <c r="AT119" s="7">
        <v>-0.1</v>
      </c>
      <c r="AU119" s="7">
        <v>-0.1089</v>
      </c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>
        <v>0.7589</v>
      </c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 t="s">
        <v>229</v>
      </c>
      <c r="BJ119" s="4">
        <v>9</v>
      </c>
      <c r="BK119" s="8">
        <v>353.25</v>
      </c>
      <c r="BL119" s="2" t="s">
        <v>1857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239</v>
      </c>
      <c r="BV119" s="2" t="s">
        <v>275</v>
      </c>
      <c r="BW119" s="2" t="s">
        <v>229</v>
      </c>
      <c r="BX119" s="2" t="s">
        <v>1183</v>
      </c>
      <c r="BY119" s="2" t="s">
        <v>241</v>
      </c>
      <c r="BZ119" s="2" t="s">
        <v>229</v>
      </c>
      <c r="CA119" s="4">
        <v>3</v>
      </c>
      <c r="CB119" s="8">
        <v>120.69</v>
      </c>
      <c r="CC119" s="4">
        <v>4</v>
      </c>
      <c r="CD119" s="8">
        <v>160.92</v>
      </c>
      <c r="CE119" s="7">
        <v>-0.25</v>
      </c>
      <c r="CF119" s="7">
        <v>-0.25</v>
      </c>
      <c r="CG119" s="2" t="s">
        <v>239</v>
      </c>
      <c r="CH119" s="2" t="s">
        <v>226</v>
      </c>
      <c r="CI119" s="2" t="s">
        <v>1148</v>
      </c>
      <c r="CJ119" s="2" t="s">
        <v>1846</v>
      </c>
      <c r="CK119" s="2" t="s">
        <v>241</v>
      </c>
      <c r="CL119" s="2" t="s">
        <v>229</v>
      </c>
      <c r="CM119" s="4">
        <v>1</v>
      </c>
      <c r="CN119" s="8">
        <v>38.62</v>
      </c>
      <c r="CO119" s="4">
        <v>3</v>
      </c>
      <c r="CP119" s="8">
        <v>115.86</v>
      </c>
      <c r="CQ119" s="7">
        <v>-0.6667</v>
      </c>
      <c r="CR119" s="7">
        <v>-0.6667</v>
      </c>
      <c r="CS119" s="2" t="s">
        <v>239</v>
      </c>
      <c r="CT119" s="2" t="s">
        <v>226</v>
      </c>
      <c r="CU119" s="2" t="s">
        <v>1148</v>
      </c>
      <c r="CV119" s="2" t="s">
        <v>1187</v>
      </c>
      <c r="CW119" s="2" t="s">
        <v>241</v>
      </c>
      <c r="CX119" s="2" t="s">
        <v>229</v>
      </c>
      <c r="CY119" s="4"/>
      <c r="CZ119" s="8"/>
      <c r="DA119" s="4"/>
      <c r="DB119" s="8"/>
      <c r="DC119" s="7"/>
      <c r="DD119" s="7"/>
      <c r="DE119" s="2" t="s">
        <v>239</v>
      </c>
      <c r="DF119" s="2" t="s">
        <v>226</v>
      </c>
      <c r="DG119" s="2" t="s">
        <v>1148</v>
      </c>
      <c r="DH119" s="2" t="s">
        <v>1203</v>
      </c>
      <c r="DI119" s="2" t="s">
        <v>241</v>
      </c>
      <c r="DJ119" s="2" t="s">
        <v>229</v>
      </c>
      <c r="DK119" s="4"/>
      <c r="DL119" s="8"/>
      <c r="DM119" s="4">
        <v>1</v>
      </c>
      <c r="DN119" s="8">
        <v>39.47</v>
      </c>
      <c r="DO119" s="7">
        <v>-1</v>
      </c>
      <c r="DP119" s="7">
        <v>-1</v>
      </c>
      <c r="DQ119" s="2" t="s">
        <v>239</v>
      </c>
      <c r="DR119" s="2" t="s">
        <v>226</v>
      </c>
      <c r="DS119" s="2" t="s">
        <v>1148</v>
      </c>
      <c r="DT119" s="2" t="s">
        <v>1187</v>
      </c>
      <c r="DU119" s="2" t="s">
        <v>241</v>
      </c>
      <c r="DV119" s="2" t="s">
        <v>229</v>
      </c>
      <c r="DW119" s="4">
        <v>2</v>
      </c>
      <c r="DX119" s="8">
        <v>80</v>
      </c>
      <c r="DY119" s="4">
        <v>1</v>
      </c>
      <c r="DZ119" s="8">
        <v>40</v>
      </c>
      <c r="EA119" s="7">
        <v>1</v>
      </c>
      <c r="EB119" s="7">
        <v>1</v>
      </c>
      <c r="EC119" s="2" t="s">
        <v>239</v>
      </c>
      <c r="ED119" s="2" t="s">
        <v>226</v>
      </c>
      <c r="EE119" s="2" t="s">
        <v>699</v>
      </c>
      <c r="EF119" s="2" t="s">
        <v>949</v>
      </c>
      <c r="EG119" s="2" t="s">
        <v>241</v>
      </c>
      <c r="EH119" s="2" t="s">
        <v>229</v>
      </c>
      <c r="EI119" s="4"/>
      <c r="EJ119" s="8"/>
      <c r="EK119" s="4"/>
      <c r="EL119" s="8"/>
      <c r="EM119" s="7"/>
      <c r="EN119" s="7"/>
      <c r="EO119" s="2" t="s">
        <v>278</v>
      </c>
      <c r="EP119" s="2" t="s">
        <v>275</v>
      </c>
      <c r="EQ119" s="2" t="s">
        <v>1848</v>
      </c>
      <c r="ER119" s="2" t="s">
        <v>229</v>
      </c>
      <c r="ES119" s="2" t="s">
        <v>241</v>
      </c>
      <c r="ET119" s="2" t="s">
        <v>229</v>
      </c>
      <c r="EU119" s="4">
        <v>3</v>
      </c>
      <c r="EV119" s="8">
        <v>113.94</v>
      </c>
      <c r="EW119" s="4"/>
      <c r="EX119" s="8"/>
      <c r="EY119" s="7"/>
      <c r="EZ119" s="7"/>
      <c r="FA119" s="2" t="s">
        <v>239</v>
      </c>
      <c r="FB119" s="2" t="s">
        <v>226</v>
      </c>
      <c r="FC119" s="2" t="s">
        <v>1148</v>
      </c>
      <c r="FD119" s="2" t="s">
        <v>1187</v>
      </c>
      <c r="FE119" s="2" t="s">
        <v>241</v>
      </c>
      <c r="FF119" s="2" t="s">
        <v>229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226</v>
      </c>
      <c r="FO119" s="2" t="s">
        <v>1148</v>
      </c>
      <c r="FP119" s="2" t="s">
        <v>1858</v>
      </c>
      <c r="FQ119" s="2" t="s">
        <v>241</v>
      </c>
      <c r="FR119" s="2" t="s">
        <v>229</v>
      </c>
      <c r="FS119" s="4"/>
      <c r="FT119" s="8"/>
      <c r="FU119" s="4"/>
      <c r="FV119" s="8"/>
      <c r="FW119" s="7"/>
      <c r="FX119" s="7"/>
      <c r="FY119" s="2" t="s">
        <v>239</v>
      </c>
      <c r="FZ119" s="2" t="s">
        <v>226</v>
      </c>
      <c r="GA119" s="2" t="s">
        <v>1859</v>
      </c>
      <c r="GB119" s="2" t="s">
        <v>229</v>
      </c>
      <c r="GC119" s="2" t="s">
        <v>241</v>
      </c>
      <c r="GD119" s="2" t="s">
        <v>229</v>
      </c>
      <c r="GE119" s="4"/>
      <c r="GF119" s="8"/>
      <c r="GG119" s="4"/>
      <c r="GH119" s="8"/>
      <c r="GI119" s="7"/>
      <c r="GJ119" s="7"/>
      <c r="GK119" s="2" t="s">
        <v>714</v>
      </c>
      <c r="GL119" s="2" t="s">
        <v>275</v>
      </c>
      <c r="GM119" s="2" t="s">
        <v>1148</v>
      </c>
      <c r="GN119" s="2" t="s">
        <v>1208</v>
      </c>
      <c r="GO119" s="2" t="s">
        <v>241</v>
      </c>
      <c r="GP119" s="2" t="s">
        <v>229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226</v>
      </c>
      <c r="GY119" s="2" t="s">
        <v>709</v>
      </c>
      <c r="GZ119" s="2" t="s">
        <v>1619</v>
      </c>
      <c r="HA119" s="2" t="s">
        <v>241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239</v>
      </c>
      <c r="HJ119" s="2" t="s">
        <v>275</v>
      </c>
      <c r="HK119" s="2" t="s">
        <v>1148</v>
      </c>
      <c r="HL119" s="2" t="s">
        <v>1171</v>
      </c>
      <c r="HM119" s="2" t="s">
        <v>241</v>
      </c>
      <c r="HN119" s="2" t="s">
        <v>263</v>
      </c>
      <c r="HO119" s="4"/>
      <c r="HP119" s="8"/>
      <c r="HQ119" s="4">
        <v>1</v>
      </c>
      <c r="HR119" s="8">
        <v>40.19</v>
      </c>
      <c r="HS119" s="7">
        <v>-1</v>
      </c>
      <c r="HT119" s="7">
        <v>-1</v>
      </c>
      <c r="HU119" s="2" t="s">
        <v>239</v>
      </c>
      <c r="HV119" s="2" t="s">
        <v>226</v>
      </c>
      <c r="HW119" s="2" t="s">
        <v>712</v>
      </c>
      <c r="HX119" s="2" t="s">
        <v>1422</v>
      </c>
      <c r="HY119" s="2" t="s">
        <v>241</v>
      </c>
      <c r="HZ119" s="2" t="s">
        <v>229</v>
      </c>
      <c r="IA119" s="4"/>
      <c r="IB119" s="8"/>
      <c r="IC119" s="4"/>
      <c r="ID119" s="8"/>
      <c r="IE119" s="7"/>
      <c r="IF119" s="7"/>
      <c r="IG119" s="2" t="s">
        <v>266</v>
      </c>
      <c r="IH119" s="2" t="s">
        <v>226</v>
      </c>
      <c r="II119" s="2" t="s">
        <v>240</v>
      </c>
      <c r="IJ119" s="2" t="s">
        <v>229</v>
      </c>
      <c r="IK119" s="2" t="s">
        <v>241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267</v>
      </c>
      <c r="IT119" s="2" t="s">
        <v>226</v>
      </c>
      <c r="IU119" s="2" t="s">
        <v>229</v>
      </c>
      <c r="IV119" s="2" t="s">
        <v>229</v>
      </c>
      <c r="IW119" s="2" t="s">
        <v>241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239</v>
      </c>
      <c r="JF119" s="2" t="s">
        <v>226</v>
      </c>
      <c r="JG119" s="2" t="s">
        <v>977</v>
      </c>
      <c r="JH119" s="2" t="s">
        <v>1096</v>
      </c>
      <c r="JI119" s="2" t="s">
        <v>241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229</v>
      </c>
      <c r="JR119" s="2" t="s">
        <v>229</v>
      </c>
      <c r="JS119" s="2" t="s">
        <v>229</v>
      </c>
      <c r="JT119" s="2" t="s">
        <v>229</v>
      </c>
      <c r="JU119" s="2" t="s">
        <v>229</v>
      </c>
      <c r="JV119" s="2" t="s">
        <v>229</v>
      </c>
      <c r="JW119" s="4"/>
      <c r="JX119" s="8"/>
      <c r="JY119" s="4"/>
      <c r="JZ119" s="8"/>
      <c r="KA119" s="7"/>
      <c r="KB119" s="7"/>
      <c r="KC119" s="2" t="s">
        <v>239</v>
      </c>
      <c r="KD119" s="2" t="s">
        <v>226</v>
      </c>
      <c r="KE119" s="2" t="s">
        <v>270</v>
      </c>
      <c r="KF119" s="2" t="s">
        <v>848</v>
      </c>
      <c r="KG119" s="2" t="s">
        <v>241</v>
      </c>
      <c r="KH119" s="2" t="s">
        <v>229</v>
      </c>
      <c r="KI119" s="4"/>
      <c r="KJ119" s="8"/>
      <c r="KK119" s="4"/>
      <c r="KL119" s="8"/>
      <c r="KM119" s="7"/>
      <c r="KN119" s="7"/>
      <c r="KO119" s="2" t="s">
        <v>272</v>
      </c>
      <c r="KP119" s="2" t="s">
        <v>226</v>
      </c>
      <c r="KQ119" s="2" t="s">
        <v>229</v>
      </c>
      <c r="KR119" s="2" t="s">
        <v>229</v>
      </c>
      <c r="KS119" s="2" t="s">
        <v>241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226</v>
      </c>
      <c r="LC119" s="2" t="s">
        <v>720</v>
      </c>
      <c r="LD119" s="2" t="s">
        <v>1392</v>
      </c>
      <c r="LE119" s="2" t="s">
        <v>241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229</v>
      </c>
      <c r="LN119" s="2" t="s">
        <v>229</v>
      </c>
      <c r="LO119" s="2" t="s">
        <v>229</v>
      </c>
      <c r="LP119" s="2" t="s">
        <v>229</v>
      </c>
      <c r="LQ119" s="2" t="s">
        <v>229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239</v>
      </c>
      <c r="LZ119" s="2" t="s">
        <v>275</v>
      </c>
      <c r="MA119" s="2" t="s">
        <v>1154</v>
      </c>
      <c r="MB119" s="2" t="s">
        <v>1163</v>
      </c>
      <c r="MC119" s="2" t="s">
        <v>241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266</v>
      </c>
      <c r="ML119" s="2" t="s">
        <v>226</v>
      </c>
      <c r="MM119" s="2" t="s">
        <v>229</v>
      </c>
      <c r="MN119" s="2" t="s">
        <v>229</v>
      </c>
      <c r="MO119" s="2" t="s">
        <v>241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226</v>
      </c>
      <c r="MY119" s="2" t="s">
        <v>866</v>
      </c>
      <c r="MZ119" s="2" t="s">
        <v>1860</v>
      </c>
      <c r="NA119" s="2" t="s">
        <v>241</v>
      </c>
      <c r="NB119" s="2" t="s">
        <v>229</v>
      </c>
      <c r="NC119" s="4"/>
      <c r="ND119" s="8"/>
      <c r="NE119" s="4"/>
      <c r="NF119" s="8"/>
      <c r="NG119" s="7"/>
      <c r="NH119" s="7"/>
      <c r="NI119" s="2" t="s">
        <v>239</v>
      </c>
      <c r="NJ119" s="2" t="s">
        <v>260</v>
      </c>
      <c r="NK119" s="2" t="s">
        <v>1165</v>
      </c>
      <c r="NL119" s="2" t="s">
        <v>1853</v>
      </c>
      <c r="NM119" s="2" t="s">
        <v>241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272</v>
      </c>
      <c r="NV119" s="2" t="s">
        <v>226</v>
      </c>
      <c r="NW119" s="2" t="s">
        <v>229</v>
      </c>
      <c r="NX119" s="2" t="s">
        <v>229</v>
      </c>
      <c r="NY119" s="2" t="s">
        <v>241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239</v>
      </c>
      <c r="OH119" s="2" t="s">
        <v>226</v>
      </c>
      <c r="OI119" s="2" t="s">
        <v>229</v>
      </c>
      <c r="OJ119" s="2" t="s">
        <v>229</v>
      </c>
      <c r="OK119" s="2" t="s">
        <v>241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229</v>
      </c>
      <c r="OT119" s="2" t="s">
        <v>229</v>
      </c>
      <c r="OU119" s="2" t="s">
        <v>229</v>
      </c>
      <c r="OV119" s="2" t="s">
        <v>229</v>
      </c>
      <c r="OW119" s="2" t="s">
        <v>229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229</v>
      </c>
      <c r="PF119" s="2" t="s">
        <v>229</v>
      </c>
      <c r="PG119" s="2" t="s">
        <v>229</v>
      </c>
      <c r="PH119" s="2" t="s">
        <v>229</v>
      </c>
      <c r="PI119" s="2" t="s">
        <v>229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239</v>
      </c>
      <c r="PR119" s="2" t="s">
        <v>275</v>
      </c>
      <c r="PS119" s="2" t="s">
        <v>1166</v>
      </c>
      <c r="PT119" s="2" t="s">
        <v>1861</v>
      </c>
      <c r="PU119" s="2" t="s">
        <v>241</v>
      </c>
      <c r="PV119" s="2" t="s">
        <v>229</v>
      </c>
      <c r="PW119" s="4"/>
      <c r="PX119" s="8"/>
      <c r="PY119" s="4"/>
      <c r="PZ119" s="8"/>
      <c r="QA119" s="7"/>
      <c r="QB119" s="7"/>
      <c r="QC119" s="2" t="s">
        <v>281</v>
      </c>
      <c r="QD119" s="2" t="s">
        <v>226</v>
      </c>
      <c r="QE119" s="2" t="s">
        <v>229</v>
      </c>
      <c r="QF119" s="2" t="s">
        <v>229</v>
      </c>
      <c r="QG119" s="2" t="s">
        <v>241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229</v>
      </c>
      <c r="QP119" s="2" t="s">
        <v>229</v>
      </c>
      <c r="QQ119" s="2" t="s">
        <v>229</v>
      </c>
      <c r="QR119" s="2" t="s">
        <v>229</v>
      </c>
      <c r="QS119" s="2" t="s">
        <v>229</v>
      </c>
      <c r="QT119" s="2" t="s">
        <v>229</v>
      </c>
      <c r="QU119" s="4"/>
      <c r="QV119" s="8"/>
      <c r="QW119" s="4"/>
      <c r="QX119" s="8"/>
      <c r="QY119" s="7"/>
      <c r="QZ119" s="7"/>
      <c r="RA119" s="2" t="s">
        <v>281</v>
      </c>
      <c r="RB119" s="2" t="s">
        <v>226</v>
      </c>
      <c r="RC119" s="2" t="s">
        <v>229</v>
      </c>
      <c r="RD119" s="2" t="s">
        <v>229</v>
      </c>
      <c r="RE119" s="2" t="s">
        <v>241</v>
      </c>
      <c r="RF119" s="2" t="s">
        <v>229</v>
      </c>
      <c r="RG119" s="4"/>
      <c r="RH119" s="8"/>
      <c r="RI119" s="4"/>
      <c r="RJ119" s="8"/>
      <c r="RK119" s="7"/>
      <c r="RL119" s="7"/>
      <c r="RM119" s="2" t="s">
        <v>229</v>
      </c>
      <c r="RN119" s="2" t="s">
        <v>229</v>
      </c>
      <c r="RO119" s="2" t="s">
        <v>229</v>
      </c>
      <c r="RP119" s="2" t="s">
        <v>229</v>
      </c>
      <c r="RQ119" s="2" t="s">
        <v>229</v>
      </c>
      <c r="RR119" s="2" t="s">
        <v>229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275</v>
      </c>
      <c r="SA119" s="2" t="s">
        <v>800</v>
      </c>
      <c r="SB119" s="2" t="s">
        <v>959</v>
      </c>
      <c r="SC119" s="2" t="s">
        <v>241</v>
      </c>
      <c r="SD119" s="2" t="s">
        <v>229</v>
      </c>
      <c r="SE119" s="4">
        <v>272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>
        <v>140</v>
      </c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>
        <v>180</v>
      </c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>
        <v>130</v>
      </c>
      <c r="VQ119" s="4"/>
      <c r="VR119" s="4"/>
      <c r="VS119" s="4"/>
    </row>
    <row r="120">
      <c r="A120" s="2" t="s">
        <v>1862</v>
      </c>
      <c r="B120" s="2" t="s">
        <v>216</v>
      </c>
      <c r="C120" s="2" t="s">
        <v>217</v>
      </c>
      <c r="D120" s="2" t="s">
        <v>218</v>
      </c>
      <c r="E120" s="2" t="s">
        <v>219</v>
      </c>
      <c r="F120" s="2" t="s">
        <v>1841</v>
      </c>
      <c r="G120" s="2" t="s">
        <v>1842</v>
      </c>
      <c r="H120" s="2" t="s">
        <v>1843</v>
      </c>
      <c r="I120" s="2" t="s">
        <v>1434</v>
      </c>
      <c r="J120" s="2" t="s">
        <v>312</v>
      </c>
      <c r="K120" s="2" t="s">
        <v>412</v>
      </c>
      <c r="L120" s="3">
        <v>42.3</v>
      </c>
      <c r="M120" s="3">
        <v>44.42</v>
      </c>
      <c r="N120" s="3">
        <v>89.99</v>
      </c>
      <c r="O120" s="2" t="s">
        <v>226</v>
      </c>
      <c r="P120" s="2" t="s">
        <v>618</v>
      </c>
      <c r="Q120" s="2" t="s">
        <v>228</v>
      </c>
      <c r="R120" s="2" t="s">
        <v>229</v>
      </c>
      <c r="S120" s="2" t="s">
        <v>1844</v>
      </c>
      <c r="T120" s="2" t="s">
        <v>684</v>
      </c>
      <c r="U120" s="2" t="s">
        <v>733</v>
      </c>
      <c r="V120" s="2" t="s">
        <v>1745</v>
      </c>
      <c r="W120" s="2" t="s">
        <v>1009</v>
      </c>
      <c r="X120" s="2" t="s">
        <v>1746</v>
      </c>
      <c r="Y120" s="2" t="s">
        <v>1144</v>
      </c>
      <c r="Z120" s="4">
        <v>120</v>
      </c>
      <c r="AA120" s="4">
        <f>=ROUNDDOWN(30,0)</f>
      </c>
      <c r="AB120" s="5">
        <v>4</v>
      </c>
      <c r="AC120" s="2" t="s">
        <v>1145</v>
      </c>
      <c r="AD120" s="4">
        <v>50</v>
      </c>
      <c r="AE120" s="4">
        <v>190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1</v>
      </c>
      <c r="AQ120" s="8">
        <v>44.14</v>
      </c>
      <c r="AR120" s="4">
        <v>2</v>
      </c>
      <c r="AS120" s="8">
        <v>89.41</v>
      </c>
      <c r="AT120" s="7">
        <v>-0.5</v>
      </c>
      <c r="AU120" s="7">
        <v>-0.5063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0.0948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1</v>
      </c>
      <c r="BK120" s="8">
        <v>44.14</v>
      </c>
      <c r="BL120" s="2" t="s">
        <v>1863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239</v>
      </c>
      <c r="BV120" s="2" t="s">
        <v>275</v>
      </c>
      <c r="BW120" s="2" t="s">
        <v>229</v>
      </c>
      <c r="BX120" s="2" t="s">
        <v>1649</v>
      </c>
      <c r="BY120" s="2" t="s">
        <v>241</v>
      </c>
      <c r="BZ120" s="2" t="s">
        <v>229</v>
      </c>
      <c r="CA120" s="4"/>
      <c r="CB120" s="8"/>
      <c r="CC120" s="4"/>
      <c r="CD120" s="8"/>
      <c r="CE120" s="7"/>
      <c r="CF120" s="7"/>
      <c r="CG120" s="2" t="s">
        <v>239</v>
      </c>
      <c r="CH120" s="2" t="s">
        <v>226</v>
      </c>
      <c r="CI120" s="2" t="s">
        <v>1557</v>
      </c>
      <c r="CJ120" s="2" t="s">
        <v>1699</v>
      </c>
      <c r="CK120" s="2" t="s">
        <v>241</v>
      </c>
      <c r="CL120" s="2" t="s">
        <v>229</v>
      </c>
      <c r="CM120" s="4">
        <v>1</v>
      </c>
      <c r="CN120" s="8">
        <v>44.14</v>
      </c>
      <c r="CO120" s="4"/>
      <c r="CP120" s="8"/>
      <c r="CQ120" s="7"/>
      <c r="CR120" s="7"/>
      <c r="CS120" s="2" t="s">
        <v>239</v>
      </c>
      <c r="CT120" s="2" t="s">
        <v>226</v>
      </c>
      <c r="CU120" s="2" t="s">
        <v>1148</v>
      </c>
      <c r="CV120" s="2" t="s">
        <v>1652</v>
      </c>
      <c r="CW120" s="2" t="s">
        <v>241</v>
      </c>
      <c r="CX120" s="2" t="s">
        <v>229</v>
      </c>
      <c r="CY120" s="4"/>
      <c r="CZ120" s="8"/>
      <c r="DA120" s="4"/>
      <c r="DB120" s="8"/>
      <c r="DC120" s="7"/>
      <c r="DD120" s="7"/>
      <c r="DE120" s="2" t="s">
        <v>239</v>
      </c>
      <c r="DF120" s="2" t="s">
        <v>226</v>
      </c>
      <c r="DG120" s="2" t="s">
        <v>1148</v>
      </c>
      <c r="DH120" s="2" t="s">
        <v>1864</v>
      </c>
      <c r="DI120" s="2" t="s">
        <v>241</v>
      </c>
      <c r="DJ120" s="2" t="s">
        <v>229</v>
      </c>
      <c r="DK120" s="4"/>
      <c r="DL120" s="8"/>
      <c r="DM120" s="4">
        <v>1</v>
      </c>
      <c r="DN120" s="8">
        <v>44.41</v>
      </c>
      <c r="DO120" s="7">
        <v>-1</v>
      </c>
      <c r="DP120" s="7">
        <v>-1</v>
      </c>
      <c r="DQ120" s="2" t="s">
        <v>239</v>
      </c>
      <c r="DR120" s="2" t="s">
        <v>226</v>
      </c>
      <c r="DS120" s="2" t="s">
        <v>1148</v>
      </c>
      <c r="DT120" s="2" t="s">
        <v>1865</v>
      </c>
      <c r="DU120" s="2" t="s">
        <v>241</v>
      </c>
      <c r="DV120" s="2" t="s">
        <v>229</v>
      </c>
      <c r="DW120" s="4"/>
      <c r="DX120" s="8"/>
      <c r="DY120" s="4">
        <v>1</v>
      </c>
      <c r="DZ120" s="8">
        <v>45</v>
      </c>
      <c r="EA120" s="7">
        <v>-1</v>
      </c>
      <c r="EB120" s="7">
        <v>-1</v>
      </c>
      <c r="EC120" s="2" t="s">
        <v>239</v>
      </c>
      <c r="ED120" s="2" t="s">
        <v>226</v>
      </c>
      <c r="EE120" s="2" t="s">
        <v>699</v>
      </c>
      <c r="EF120" s="2" t="s">
        <v>1866</v>
      </c>
      <c r="EG120" s="2" t="s">
        <v>241</v>
      </c>
      <c r="EH120" s="2" t="s">
        <v>229</v>
      </c>
      <c r="EI120" s="4"/>
      <c r="EJ120" s="8"/>
      <c r="EK120" s="4"/>
      <c r="EL120" s="8"/>
      <c r="EM120" s="7"/>
      <c r="EN120" s="7"/>
      <c r="EO120" s="2" t="s">
        <v>278</v>
      </c>
      <c r="EP120" s="2" t="s">
        <v>275</v>
      </c>
      <c r="EQ120" s="2" t="s">
        <v>229</v>
      </c>
      <c r="ER120" s="2" t="s">
        <v>229</v>
      </c>
      <c r="ES120" s="2" t="s">
        <v>241</v>
      </c>
      <c r="ET120" s="2" t="s">
        <v>229</v>
      </c>
      <c r="EU120" s="4"/>
      <c r="EV120" s="8"/>
      <c r="EW120" s="4"/>
      <c r="EX120" s="8"/>
      <c r="EY120" s="7"/>
      <c r="EZ120" s="7"/>
      <c r="FA120" s="2" t="s">
        <v>239</v>
      </c>
      <c r="FB120" s="2" t="s">
        <v>226</v>
      </c>
      <c r="FC120" s="2" t="s">
        <v>1148</v>
      </c>
      <c r="FD120" s="2" t="s">
        <v>1867</v>
      </c>
      <c r="FE120" s="2" t="s">
        <v>241</v>
      </c>
      <c r="FF120" s="2" t="s">
        <v>229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226</v>
      </c>
      <c r="FO120" s="2" t="s">
        <v>1148</v>
      </c>
      <c r="FP120" s="2" t="s">
        <v>1868</v>
      </c>
      <c r="FQ120" s="2" t="s">
        <v>241</v>
      </c>
      <c r="FR120" s="2" t="s">
        <v>229</v>
      </c>
      <c r="FS120" s="4"/>
      <c r="FT120" s="8"/>
      <c r="FU120" s="4"/>
      <c r="FV120" s="8"/>
      <c r="FW120" s="7"/>
      <c r="FX120" s="7"/>
      <c r="FY120" s="2" t="s">
        <v>239</v>
      </c>
      <c r="FZ120" s="2" t="s">
        <v>226</v>
      </c>
      <c r="GA120" s="2" t="s">
        <v>327</v>
      </c>
      <c r="GB120" s="2" t="s">
        <v>229</v>
      </c>
      <c r="GC120" s="2" t="s">
        <v>241</v>
      </c>
      <c r="GD120" s="2" t="s">
        <v>229</v>
      </c>
      <c r="GE120" s="4"/>
      <c r="GF120" s="8"/>
      <c r="GG120" s="4"/>
      <c r="GH120" s="8"/>
      <c r="GI120" s="7"/>
      <c r="GJ120" s="7"/>
      <c r="GK120" s="2" t="s">
        <v>714</v>
      </c>
      <c r="GL120" s="2" t="s">
        <v>275</v>
      </c>
      <c r="GM120" s="2" t="s">
        <v>1148</v>
      </c>
      <c r="GN120" s="2" t="s">
        <v>1691</v>
      </c>
      <c r="GO120" s="2" t="s">
        <v>241</v>
      </c>
      <c r="GP120" s="2" t="s">
        <v>229</v>
      </c>
      <c r="GQ120" s="4"/>
      <c r="GR120" s="8"/>
      <c r="GS120" s="4"/>
      <c r="GT120" s="8"/>
      <c r="GU120" s="7"/>
      <c r="GV120" s="7"/>
      <c r="GW120" s="2" t="s">
        <v>239</v>
      </c>
      <c r="GX120" s="2" t="s">
        <v>226</v>
      </c>
      <c r="GY120" s="2" t="s">
        <v>1869</v>
      </c>
      <c r="GZ120" s="2" t="s">
        <v>1870</v>
      </c>
      <c r="HA120" s="2" t="s">
        <v>241</v>
      </c>
      <c r="HB120" s="2" t="s">
        <v>229</v>
      </c>
      <c r="HC120" s="4"/>
      <c r="HD120" s="8"/>
      <c r="HE120" s="4"/>
      <c r="HF120" s="8"/>
      <c r="HG120" s="7"/>
      <c r="HH120" s="7"/>
      <c r="HI120" s="2" t="s">
        <v>239</v>
      </c>
      <c r="HJ120" s="2" t="s">
        <v>275</v>
      </c>
      <c r="HK120" s="2" t="s">
        <v>1148</v>
      </c>
      <c r="HL120" s="2" t="s">
        <v>1225</v>
      </c>
      <c r="HM120" s="2" t="s">
        <v>241</v>
      </c>
      <c r="HN120" s="2" t="s">
        <v>263</v>
      </c>
      <c r="HO120" s="4"/>
      <c r="HP120" s="8"/>
      <c r="HQ120" s="4"/>
      <c r="HR120" s="8"/>
      <c r="HS120" s="7"/>
      <c r="HT120" s="7"/>
      <c r="HU120" s="2" t="s">
        <v>239</v>
      </c>
      <c r="HV120" s="2" t="s">
        <v>226</v>
      </c>
      <c r="HW120" s="2" t="s">
        <v>1869</v>
      </c>
      <c r="HX120" s="2" t="s">
        <v>1871</v>
      </c>
      <c r="HY120" s="2" t="s">
        <v>241</v>
      </c>
      <c r="HZ120" s="2" t="s">
        <v>229</v>
      </c>
      <c r="IA120" s="4"/>
      <c r="IB120" s="8"/>
      <c r="IC120" s="4"/>
      <c r="ID120" s="8"/>
      <c r="IE120" s="7"/>
      <c r="IF120" s="7"/>
      <c r="IG120" s="2" t="s">
        <v>266</v>
      </c>
      <c r="IH120" s="2" t="s">
        <v>226</v>
      </c>
      <c r="II120" s="2" t="s">
        <v>240</v>
      </c>
      <c r="IJ120" s="2" t="s">
        <v>229</v>
      </c>
      <c r="IK120" s="2" t="s">
        <v>241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267</v>
      </c>
      <c r="IT120" s="2" t="s">
        <v>226</v>
      </c>
      <c r="IU120" s="2" t="s">
        <v>229</v>
      </c>
      <c r="IV120" s="2" t="s">
        <v>229</v>
      </c>
      <c r="IW120" s="2" t="s">
        <v>241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239</v>
      </c>
      <c r="JF120" s="2" t="s">
        <v>226</v>
      </c>
      <c r="JG120" s="2" t="s">
        <v>268</v>
      </c>
      <c r="JH120" s="2" t="s">
        <v>229</v>
      </c>
      <c r="JI120" s="2" t="s">
        <v>241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229</v>
      </c>
      <c r="JR120" s="2" t="s">
        <v>229</v>
      </c>
      <c r="JS120" s="2" t="s">
        <v>229</v>
      </c>
      <c r="JT120" s="2" t="s">
        <v>229</v>
      </c>
      <c r="JU120" s="2" t="s">
        <v>229</v>
      </c>
      <c r="JV120" s="2" t="s">
        <v>229</v>
      </c>
      <c r="JW120" s="4"/>
      <c r="JX120" s="8"/>
      <c r="JY120" s="4"/>
      <c r="JZ120" s="8"/>
      <c r="KA120" s="7"/>
      <c r="KB120" s="7"/>
      <c r="KC120" s="2" t="s">
        <v>239</v>
      </c>
      <c r="KD120" s="2" t="s">
        <v>226</v>
      </c>
      <c r="KE120" s="2" t="s">
        <v>270</v>
      </c>
      <c r="KF120" s="2" t="s">
        <v>1224</v>
      </c>
      <c r="KG120" s="2" t="s">
        <v>241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272</v>
      </c>
      <c r="KP120" s="2" t="s">
        <v>226</v>
      </c>
      <c r="KQ120" s="2" t="s">
        <v>229</v>
      </c>
      <c r="KR120" s="2" t="s">
        <v>229</v>
      </c>
      <c r="KS120" s="2" t="s">
        <v>241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226</v>
      </c>
      <c r="LC120" s="2" t="s">
        <v>720</v>
      </c>
      <c r="LD120" s="2" t="s">
        <v>1789</v>
      </c>
      <c r="LE120" s="2" t="s">
        <v>241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229</v>
      </c>
      <c r="LN120" s="2" t="s">
        <v>229</v>
      </c>
      <c r="LO120" s="2" t="s">
        <v>229</v>
      </c>
      <c r="LP120" s="2" t="s">
        <v>229</v>
      </c>
      <c r="LQ120" s="2" t="s">
        <v>229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239</v>
      </c>
      <c r="LZ120" s="2" t="s">
        <v>275</v>
      </c>
      <c r="MA120" s="2" t="s">
        <v>1872</v>
      </c>
      <c r="MB120" s="2" t="s">
        <v>1258</v>
      </c>
      <c r="MC120" s="2" t="s">
        <v>241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266</v>
      </c>
      <c r="ML120" s="2" t="s">
        <v>226</v>
      </c>
      <c r="MM120" s="2" t="s">
        <v>229</v>
      </c>
      <c r="MN120" s="2" t="s">
        <v>229</v>
      </c>
      <c r="MO120" s="2" t="s">
        <v>241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226</v>
      </c>
      <c r="MY120" s="2" t="s">
        <v>866</v>
      </c>
      <c r="MZ120" s="2" t="s">
        <v>229</v>
      </c>
      <c r="NA120" s="2" t="s">
        <v>241</v>
      </c>
      <c r="NB120" s="2" t="s">
        <v>229</v>
      </c>
      <c r="NC120" s="4"/>
      <c r="ND120" s="8"/>
      <c r="NE120" s="4"/>
      <c r="NF120" s="8"/>
      <c r="NG120" s="7"/>
      <c r="NH120" s="7"/>
      <c r="NI120" s="2" t="s">
        <v>239</v>
      </c>
      <c r="NJ120" s="2" t="s">
        <v>260</v>
      </c>
      <c r="NK120" s="2" t="s">
        <v>1165</v>
      </c>
      <c r="NL120" s="2" t="s">
        <v>1873</v>
      </c>
      <c r="NM120" s="2" t="s">
        <v>241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272</v>
      </c>
      <c r="NV120" s="2" t="s">
        <v>226</v>
      </c>
      <c r="NW120" s="2" t="s">
        <v>229</v>
      </c>
      <c r="NX120" s="2" t="s">
        <v>229</v>
      </c>
      <c r="NY120" s="2" t="s">
        <v>241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239</v>
      </c>
      <c r="OH120" s="2" t="s">
        <v>226</v>
      </c>
      <c r="OI120" s="2" t="s">
        <v>229</v>
      </c>
      <c r="OJ120" s="2" t="s">
        <v>229</v>
      </c>
      <c r="OK120" s="2" t="s">
        <v>241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229</v>
      </c>
      <c r="OT120" s="2" t="s">
        <v>229</v>
      </c>
      <c r="OU120" s="2" t="s">
        <v>229</v>
      </c>
      <c r="OV120" s="2" t="s">
        <v>229</v>
      </c>
      <c r="OW120" s="2" t="s">
        <v>229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229</v>
      </c>
      <c r="PF120" s="2" t="s">
        <v>229</v>
      </c>
      <c r="PG120" s="2" t="s">
        <v>229</v>
      </c>
      <c r="PH120" s="2" t="s">
        <v>229</v>
      </c>
      <c r="PI120" s="2" t="s">
        <v>229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239</v>
      </c>
      <c r="PR120" s="2" t="s">
        <v>275</v>
      </c>
      <c r="PS120" s="2" t="s">
        <v>1166</v>
      </c>
      <c r="PT120" s="2" t="s">
        <v>1627</v>
      </c>
      <c r="PU120" s="2" t="s">
        <v>241</v>
      </c>
      <c r="PV120" s="2" t="s">
        <v>229</v>
      </c>
      <c r="PW120" s="4"/>
      <c r="PX120" s="8"/>
      <c r="PY120" s="4"/>
      <c r="PZ120" s="8"/>
      <c r="QA120" s="7"/>
      <c r="QB120" s="7"/>
      <c r="QC120" s="2" t="s">
        <v>281</v>
      </c>
      <c r="QD120" s="2" t="s">
        <v>226</v>
      </c>
      <c r="QE120" s="2" t="s">
        <v>229</v>
      </c>
      <c r="QF120" s="2" t="s">
        <v>229</v>
      </c>
      <c r="QG120" s="2" t="s">
        <v>241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229</v>
      </c>
      <c r="QP120" s="2" t="s">
        <v>229</v>
      </c>
      <c r="QQ120" s="2" t="s">
        <v>229</v>
      </c>
      <c r="QR120" s="2" t="s">
        <v>229</v>
      </c>
      <c r="QS120" s="2" t="s">
        <v>229</v>
      </c>
      <c r="QT120" s="2" t="s">
        <v>229</v>
      </c>
      <c r="QU120" s="4"/>
      <c r="QV120" s="8"/>
      <c r="QW120" s="4"/>
      <c r="QX120" s="8"/>
      <c r="QY120" s="7"/>
      <c r="QZ120" s="7"/>
      <c r="RA120" s="2" t="s">
        <v>278</v>
      </c>
      <c r="RB120" s="2" t="s">
        <v>226</v>
      </c>
      <c r="RC120" s="2" t="s">
        <v>229</v>
      </c>
      <c r="RD120" s="2" t="s">
        <v>229</v>
      </c>
      <c r="RE120" s="2" t="s">
        <v>241</v>
      </c>
      <c r="RF120" s="2" t="s">
        <v>229</v>
      </c>
      <c r="RG120" s="4"/>
      <c r="RH120" s="8"/>
      <c r="RI120" s="4"/>
      <c r="RJ120" s="8"/>
      <c r="RK120" s="7"/>
      <c r="RL120" s="7"/>
      <c r="RM120" s="2" t="s">
        <v>229</v>
      </c>
      <c r="RN120" s="2" t="s">
        <v>229</v>
      </c>
      <c r="RO120" s="2" t="s">
        <v>229</v>
      </c>
      <c r="RP120" s="2" t="s">
        <v>229</v>
      </c>
      <c r="RQ120" s="2" t="s">
        <v>229</v>
      </c>
      <c r="RR120" s="2" t="s">
        <v>229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275</v>
      </c>
      <c r="SA120" s="2" t="s">
        <v>800</v>
      </c>
      <c r="SB120" s="2" t="s">
        <v>771</v>
      </c>
      <c r="SC120" s="2" t="s">
        <v>241</v>
      </c>
      <c r="SD120" s="2" t="s">
        <v>229</v>
      </c>
      <c r="SE120" s="4">
        <v>120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50</v>
      </c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>
        <v>60</v>
      </c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>
        <v>80</v>
      </c>
      <c r="VQ120" s="4"/>
      <c r="VR120" s="4"/>
      <c r="VS120" s="4"/>
    </row>
    <row r="121">
      <c r="A121" s="2" t="s">
        <v>1874</v>
      </c>
      <c r="B121" s="2" t="s">
        <v>216</v>
      </c>
      <c r="C121" s="2" t="s">
        <v>217</v>
      </c>
      <c r="D121" s="2" t="s">
        <v>218</v>
      </c>
      <c r="E121" s="2" t="s">
        <v>219</v>
      </c>
      <c r="F121" s="2" t="s">
        <v>1875</v>
      </c>
      <c r="G121" s="2" t="s">
        <v>1876</v>
      </c>
      <c r="H121" s="2" t="s">
        <v>1877</v>
      </c>
      <c r="I121" s="2" t="s">
        <v>1434</v>
      </c>
      <c r="J121" s="2" t="s">
        <v>224</v>
      </c>
      <c r="K121" s="2" t="s">
        <v>1878</v>
      </c>
      <c r="L121" s="3">
        <v>32.2</v>
      </c>
      <c r="M121" s="3">
        <v>33.81</v>
      </c>
      <c r="N121" s="3">
        <v>69.99</v>
      </c>
      <c r="O121" s="2" t="s">
        <v>226</v>
      </c>
      <c r="P121" s="2" t="s">
        <v>618</v>
      </c>
      <c r="Q121" s="2" t="s">
        <v>228</v>
      </c>
      <c r="R121" s="2" t="s">
        <v>229</v>
      </c>
      <c r="S121" s="2" t="s">
        <v>1879</v>
      </c>
      <c r="T121" s="2" t="s">
        <v>684</v>
      </c>
      <c r="U121" s="2" t="s">
        <v>286</v>
      </c>
      <c r="V121" s="2" t="s">
        <v>1436</v>
      </c>
      <c r="W121" s="2" t="s">
        <v>1009</v>
      </c>
      <c r="X121" s="2" t="s">
        <v>1437</v>
      </c>
      <c r="Y121" s="2" t="s">
        <v>1144</v>
      </c>
      <c r="Z121" s="4">
        <v>148</v>
      </c>
      <c r="AA121" s="4">
        <f>=ROUNDDOWN(44.8484848484848,0)</f>
      </c>
      <c r="AB121" s="5">
        <v>3.3</v>
      </c>
      <c r="AC121" s="2" t="s">
        <v>1880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4</v>
      </c>
      <c r="AQ121" s="8">
        <v>128.54</v>
      </c>
      <c r="AR121" s="4">
        <v>1</v>
      </c>
      <c r="AS121" s="8">
        <v>31.16</v>
      </c>
      <c r="AT121" s="7">
        <v>3</v>
      </c>
      <c r="AU121" s="7">
        <v>3.1252</v>
      </c>
      <c r="AV121" s="4">
        <v>11</v>
      </c>
      <c r="AW121" s="8">
        <v>389.55</v>
      </c>
      <c r="AX121" s="4">
        <v>8</v>
      </c>
      <c r="AY121" s="8">
        <v>309.3</v>
      </c>
      <c r="AZ121" s="7">
        <v>0.375</v>
      </c>
      <c r="BA121" s="7">
        <v>0.2595</v>
      </c>
      <c r="BB121" s="7">
        <v>0.33</v>
      </c>
      <c r="BC121" s="4">
        <v>11</v>
      </c>
      <c r="BD121" s="8">
        <v>389.55</v>
      </c>
      <c r="BE121" s="4">
        <v>8</v>
      </c>
      <c r="BF121" s="8">
        <v>309.3</v>
      </c>
      <c r="BG121" s="7">
        <v>0.375</v>
      </c>
      <c r="BH121" s="7">
        <v>0.2595</v>
      </c>
      <c r="BI121" s="7">
        <v>1</v>
      </c>
      <c r="BJ121" s="4">
        <v>4</v>
      </c>
      <c r="BK121" s="8">
        <v>128.54</v>
      </c>
      <c r="BL121" s="2" t="s">
        <v>1881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239</v>
      </c>
      <c r="BV121" s="2" t="s">
        <v>226</v>
      </c>
      <c r="BW121" s="2" t="s">
        <v>229</v>
      </c>
      <c r="BX121" s="2" t="s">
        <v>1719</v>
      </c>
      <c r="BY121" s="2" t="s">
        <v>241</v>
      </c>
      <c r="BZ121" s="2" t="s">
        <v>229</v>
      </c>
      <c r="CA121" s="4">
        <v>2</v>
      </c>
      <c r="CB121" s="8">
        <v>66.22</v>
      </c>
      <c r="CC121" s="4"/>
      <c r="CD121" s="8"/>
      <c r="CE121" s="7"/>
      <c r="CF121" s="7"/>
      <c r="CG121" s="2" t="s">
        <v>239</v>
      </c>
      <c r="CH121" s="2" t="s">
        <v>226</v>
      </c>
      <c r="CI121" s="2" t="s">
        <v>1557</v>
      </c>
      <c r="CJ121" s="2" t="s">
        <v>1882</v>
      </c>
      <c r="CK121" s="2" t="s">
        <v>241</v>
      </c>
      <c r="CL121" s="2" t="s">
        <v>229</v>
      </c>
      <c r="CM121" s="4"/>
      <c r="CN121" s="8"/>
      <c r="CO121" s="4"/>
      <c r="CP121" s="8"/>
      <c r="CQ121" s="7"/>
      <c r="CR121" s="7"/>
      <c r="CS121" s="2" t="s">
        <v>239</v>
      </c>
      <c r="CT121" s="2" t="s">
        <v>226</v>
      </c>
      <c r="CU121" s="2" t="s">
        <v>1148</v>
      </c>
      <c r="CV121" s="2" t="s">
        <v>1883</v>
      </c>
      <c r="CW121" s="2" t="s">
        <v>241</v>
      </c>
      <c r="CX121" s="2" t="s">
        <v>229</v>
      </c>
      <c r="CY121" s="4">
        <v>2</v>
      </c>
      <c r="CZ121" s="8">
        <v>62.32</v>
      </c>
      <c r="DA121" s="4">
        <v>1</v>
      </c>
      <c r="DB121" s="8">
        <v>31.16</v>
      </c>
      <c r="DC121" s="7">
        <v>1</v>
      </c>
      <c r="DD121" s="7">
        <v>1</v>
      </c>
      <c r="DE121" s="2" t="s">
        <v>239</v>
      </c>
      <c r="DF121" s="2" t="s">
        <v>226</v>
      </c>
      <c r="DG121" s="2" t="s">
        <v>1148</v>
      </c>
      <c r="DH121" s="2" t="s">
        <v>1884</v>
      </c>
      <c r="DI121" s="2" t="s">
        <v>241</v>
      </c>
      <c r="DJ121" s="2" t="s">
        <v>229</v>
      </c>
      <c r="DK121" s="4"/>
      <c r="DL121" s="8"/>
      <c r="DM121" s="4"/>
      <c r="DN121" s="8"/>
      <c r="DO121" s="7"/>
      <c r="DP121" s="7"/>
      <c r="DQ121" s="2" t="s">
        <v>239</v>
      </c>
      <c r="DR121" s="2" t="s">
        <v>226</v>
      </c>
      <c r="DS121" s="2" t="s">
        <v>1148</v>
      </c>
      <c r="DT121" s="2" t="s">
        <v>1885</v>
      </c>
      <c r="DU121" s="2" t="s">
        <v>241</v>
      </c>
      <c r="DV121" s="2" t="s">
        <v>229</v>
      </c>
      <c r="DW121" s="4"/>
      <c r="DX121" s="8"/>
      <c r="DY121" s="4"/>
      <c r="DZ121" s="8"/>
      <c r="EA121" s="7"/>
      <c r="EB121" s="7"/>
      <c r="EC121" s="2" t="s">
        <v>239</v>
      </c>
      <c r="ED121" s="2" t="s">
        <v>226</v>
      </c>
      <c r="EE121" s="2" t="s">
        <v>699</v>
      </c>
      <c r="EF121" s="2" t="s">
        <v>1886</v>
      </c>
      <c r="EG121" s="2" t="s">
        <v>241</v>
      </c>
      <c r="EH121" s="2" t="s">
        <v>229</v>
      </c>
      <c r="EI121" s="4"/>
      <c r="EJ121" s="8"/>
      <c r="EK121" s="4"/>
      <c r="EL121" s="8"/>
      <c r="EM121" s="7"/>
      <c r="EN121" s="7"/>
      <c r="EO121" s="2" t="s">
        <v>239</v>
      </c>
      <c r="EP121" s="2" t="s">
        <v>226</v>
      </c>
      <c r="EQ121" s="2" t="s">
        <v>1148</v>
      </c>
      <c r="ER121" s="2" t="s">
        <v>1887</v>
      </c>
      <c r="ES121" s="2" t="s">
        <v>241</v>
      </c>
      <c r="ET121" s="2" t="s">
        <v>229</v>
      </c>
      <c r="EU121" s="4"/>
      <c r="EV121" s="8"/>
      <c r="EW121" s="4"/>
      <c r="EX121" s="8"/>
      <c r="EY121" s="7"/>
      <c r="EZ121" s="7"/>
      <c r="FA121" s="2" t="s">
        <v>239</v>
      </c>
      <c r="FB121" s="2" t="s">
        <v>226</v>
      </c>
      <c r="FC121" s="2" t="s">
        <v>1148</v>
      </c>
      <c r="FD121" s="2" t="s">
        <v>1701</v>
      </c>
      <c r="FE121" s="2" t="s">
        <v>241</v>
      </c>
      <c r="FF121" s="2" t="s">
        <v>229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226</v>
      </c>
      <c r="FO121" s="2" t="s">
        <v>1148</v>
      </c>
      <c r="FP121" s="2" t="s">
        <v>1888</v>
      </c>
      <c r="FQ121" s="2" t="s">
        <v>241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226</v>
      </c>
      <c r="GA121" s="2" t="s">
        <v>327</v>
      </c>
      <c r="GB121" s="2" t="s">
        <v>229</v>
      </c>
      <c r="GC121" s="2" t="s">
        <v>241</v>
      </c>
      <c r="GD121" s="2" t="s">
        <v>229</v>
      </c>
      <c r="GE121" s="4"/>
      <c r="GF121" s="8"/>
      <c r="GG121" s="4"/>
      <c r="GH121" s="8"/>
      <c r="GI121" s="7"/>
      <c r="GJ121" s="7"/>
      <c r="GK121" s="2" t="s">
        <v>714</v>
      </c>
      <c r="GL121" s="2" t="s">
        <v>275</v>
      </c>
      <c r="GM121" s="2" t="s">
        <v>1148</v>
      </c>
      <c r="GN121" s="2" t="s">
        <v>1889</v>
      </c>
      <c r="GO121" s="2" t="s">
        <v>241</v>
      </c>
      <c r="GP121" s="2" t="s">
        <v>229</v>
      </c>
      <c r="GQ121" s="4"/>
      <c r="GR121" s="8"/>
      <c r="GS121" s="4"/>
      <c r="GT121" s="8"/>
      <c r="GU121" s="7"/>
      <c r="GV121" s="7"/>
      <c r="GW121" s="2" t="s">
        <v>239</v>
      </c>
      <c r="GX121" s="2" t="s">
        <v>226</v>
      </c>
      <c r="GY121" s="2" t="s">
        <v>709</v>
      </c>
      <c r="GZ121" s="2" t="s">
        <v>1471</v>
      </c>
      <c r="HA121" s="2" t="s">
        <v>241</v>
      </c>
      <c r="HB121" s="2" t="s">
        <v>229</v>
      </c>
      <c r="HC121" s="4"/>
      <c r="HD121" s="8"/>
      <c r="HE121" s="4"/>
      <c r="HF121" s="8"/>
      <c r="HG121" s="7"/>
      <c r="HH121" s="7"/>
      <c r="HI121" s="2" t="s">
        <v>239</v>
      </c>
      <c r="HJ121" s="2" t="s">
        <v>275</v>
      </c>
      <c r="HK121" s="2" t="s">
        <v>1557</v>
      </c>
      <c r="HL121" s="2" t="s">
        <v>1890</v>
      </c>
      <c r="HM121" s="2" t="s">
        <v>241</v>
      </c>
      <c r="HN121" s="2" t="s">
        <v>263</v>
      </c>
      <c r="HO121" s="4"/>
      <c r="HP121" s="8"/>
      <c r="HQ121" s="4"/>
      <c r="HR121" s="8"/>
      <c r="HS121" s="7"/>
      <c r="HT121" s="7"/>
      <c r="HU121" s="2" t="s">
        <v>239</v>
      </c>
      <c r="HV121" s="2" t="s">
        <v>226</v>
      </c>
      <c r="HW121" s="2" t="s">
        <v>712</v>
      </c>
      <c r="HX121" s="2" t="s">
        <v>1422</v>
      </c>
      <c r="HY121" s="2" t="s">
        <v>241</v>
      </c>
      <c r="HZ121" s="2" t="s">
        <v>229</v>
      </c>
      <c r="IA121" s="4"/>
      <c r="IB121" s="8"/>
      <c r="IC121" s="4"/>
      <c r="ID121" s="8"/>
      <c r="IE121" s="7"/>
      <c r="IF121" s="7"/>
      <c r="IG121" s="2" t="s">
        <v>266</v>
      </c>
      <c r="IH121" s="2" t="s">
        <v>226</v>
      </c>
      <c r="II121" s="2" t="s">
        <v>240</v>
      </c>
      <c r="IJ121" s="2" t="s">
        <v>229</v>
      </c>
      <c r="IK121" s="2" t="s">
        <v>241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267</v>
      </c>
      <c r="IT121" s="2" t="s">
        <v>226</v>
      </c>
      <c r="IU121" s="2" t="s">
        <v>229</v>
      </c>
      <c r="IV121" s="2" t="s">
        <v>229</v>
      </c>
      <c r="IW121" s="2" t="s">
        <v>241</v>
      </c>
      <c r="IX121" s="2" t="s">
        <v>229</v>
      </c>
      <c r="IY121" s="4"/>
      <c r="IZ121" s="8"/>
      <c r="JA121" s="4"/>
      <c r="JB121" s="8"/>
      <c r="JC121" s="7"/>
      <c r="JD121" s="7"/>
      <c r="JE121" s="2" t="s">
        <v>239</v>
      </c>
      <c r="JF121" s="2" t="s">
        <v>226</v>
      </c>
      <c r="JG121" s="2" t="s">
        <v>268</v>
      </c>
      <c r="JH121" s="2" t="s">
        <v>229</v>
      </c>
      <c r="JI121" s="2" t="s">
        <v>241</v>
      </c>
      <c r="JJ121" s="2" t="s">
        <v>229</v>
      </c>
      <c r="JK121" s="4"/>
      <c r="JL121" s="8"/>
      <c r="JM121" s="4"/>
      <c r="JN121" s="8"/>
      <c r="JO121" s="7"/>
      <c r="JP121" s="7"/>
      <c r="JQ121" s="2" t="s">
        <v>229</v>
      </c>
      <c r="JR121" s="2" t="s">
        <v>229</v>
      </c>
      <c r="JS121" s="2" t="s">
        <v>229</v>
      </c>
      <c r="JT121" s="2" t="s">
        <v>229</v>
      </c>
      <c r="JU121" s="2" t="s">
        <v>229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272</v>
      </c>
      <c r="KD121" s="2" t="s">
        <v>226</v>
      </c>
      <c r="KE121" s="2" t="s">
        <v>229</v>
      </c>
      <c r="KF121" s="2" t="s">
        <v>229</v>
      </c>
      <c r="KG121" s="2" t="s">
        <v>241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272</v>
      </c>
      <c r="KP121" s="2" t="s">
        <v>226</v>
      </c>
      <c r="KQ121" s="2" t="s">
        <v>229</v>
      </c>
      <c r="KR121" s="2" t="s">
        <v>229</v>
      </c>
      <c r="KS121" s="2" t="s">
        <v>241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226</v>
      </c>
      <c r="LC121" s="2" t="s">
        <v>720</v>
      </c>
      <c r="LD121" s="2" t="s">
        <v>746</v>
      </c>
      <c r="LE121" s="2" t="s">
        <v>241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229</v>
      </c>
      <c r="LN121" s="2" t="s">
        <v>229</v>
      </c>
      <c r="LO121" s="2" t="s">
        <v>229</v>
      </c>
      <c r="LP121" s="2" t="s">
        <v>229</v>
      </c>
      <c r="LQ121" s="2" t="s">
        <v>229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239</v>
      </c>
      <c r="LZ121" s="2" t="s">
        <v>275</v>
      </c>
      <c r="MA121" s="2" t="s">
        <v>690</v>
      </c>
      <c r="MB121" s="2" t="s">
        <v>722</v>
      </c>
      <c r="MC121" s="2" t="s">
        <v>241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266</v>
      </c>
      <c r="ML121" s="2" t="s">
        <v>226</v>
      </c>
      <c r="MM121" s="2" t="s">
        <v>229</v>
      </c>
      <c r="MN121" s="2" t="s">
        <v>229</v>
      </c>
      <c r="MO121" s="2" t="s">
        <v>241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226</v>
      </c>
      <c r="MY121" s="2" t="s">
        <v>866</v>
      </c>
      <c r="MZ121" s="2" t="s">
        <v>229</v>
      </c>
      <c r="NA121" s="2" t="s">
        <v>241</v>
      </c>
      <c r="NB121" s="2" t="s">
        <v>229</v>
      </c>
      <c r="NC121" s="4"/>
      <c r="ND121" s="8"/>
      <c r="NE121" s="4"/>
      <c r="NF121" s="8"/>
      <c r="NG121" s="7"/>
      <c r="NH121" s="7"/>
      <c r="NI121" s="2" t="s">
        <v>239</v>
      </c>
      <c r="NJ121" s="2" t="s">
        <v>260</v>
      </c>
      <c r="NK121" s="2" t="s">
        <v>1165</v>
      </c>
      <c r="NL121" s="2" t="s">
        <v>1884</v>
      </c>
      <c r="NM121" s="2" t="s">
        <v>241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272</v>
      </c>
      <c r="NV121" s="2" t="s">
        <v>226</v>
      </c>
      <c r="NW121" s="2" t="s">
        <v>229</v>
      </c>
      <c r="NX121" s="2" t="s">
        <v>229</v>
      </c>
      <c r="NY121" s="2" t="s">
        <v>241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239</v>
      </c>
      <c r="OH121" s="2" t="s">
        <v>226</v>
      </c>
      <c r="OI121" s="2" t="s">
        <v>229</v>
      </c>
      <c r="OJ121" s="2" t="s">
        <v>229</v>
      </c>
      <c r="OK121" s="2" t="s">
        <v>241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229</v>
      </c>
      <c r="OT121" s="2" t="s">
        <v>229</v>
      </c>
      <c r="OU121" s="2" t="s">
        <v>229</v>
      </c>
      <c r="OV121" s="2" t="s">
        <v>229</v>
      </c>
      <c r="OW121" s="2" t="s">
        <v>229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229</v>
      </c>
      <c r="PF121" s="2" t="s">
        <v>229</v>
      </c>
      <c r="PG121" s="2" t="s">
        <v>229</v>
      </c>
      <c r="PH121" s="2" t="s">
        <v>229</v>
      </c>
      <c r="PI121" s="2" t="s">
        <v>229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239</v>
      </c>
      <c r="PR121" s="2" t="s">
        <v>275</v>
      </c>
      <c r="PS121" s="2" t="s">
        <v>1166</v>
      </c>
      <c r="PT121" s="2" t="s">
        <v>229</v>
      </c>
      <c r="PU121" s="2" t="s">
        <v>241</v>
      </c>
      <c r="PV121" s="2" t="s">
        <v>229</v>
      </c>
      <c r="PW121" s="4"/>
      <c r="PX121" s="8"/>
      <c r="PY121" s="4"/>
      <c r="PZ121" s="8"/>
      <c r="QA121" s="7"/>
      <c r="QB121" s="7"/>
      <c r="QC121" s="2" t="s">
        <v>281</v>
      </c>
      <c r="QD121" s="2" t="s">
        <v>226</v>
      </c>
      <c r="QE121" s="2" t="s">
        <v>229</v>
      </c>
      <c r="QF121" s="2" t="s">
        <v>229</v>
      </c>
      <c r="QG121" s="2" t="s">
        <v>241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229</v>
      </c>
      <c r="QP121" s="2" t="s">
        <v>229</v>
      </c>
      <c r="QQ121" s="2" t="s">
        <v>229</v>
      </c>
      <c r="QR121" s="2" t="s">
        <v>229</v>
      </c>
      <c r="QS121" s="2" t="s">
        <v>229</v>
      </c>
      <c r="QT121" s="2" t="s">
        <v>229</v>
      </c>
      <c r="QU121" s="4"/>
      <c r="QV121" s="8"/>
      <c r="QW121" s="4"/>
      <c r="QX121" s="8"/>
      <c r="QY121" s="7"/>
      <c r="QZ121" s="7"/>
      <c r="RA121" s="2" t="s">
        <v>239</v>
      </c>
      <c r="RB121" s="2" t="s">
        <v>275</v>
      </c>
      <c r="RC121" s="2" t="s">
        <v>338</v>
      </c>
      <c r="RD121" s="2" t="s">
        <v>229</v>
      </c>
      <c r="RE121" s="2" t="s">
        <v>241</v>
      </c>
      <c r="RF121" s="2" t="s">
        <v>229</v>
      </c>
      <c r="RG121" s="4"/>
      <c r="RH121" s="8"/>
      <c r="RI121" s="4"/>
      <c r="RJ121" s="8"/>
      <c r="RK121" s="7"/>
      <c r="RL121" s="7"/>
      <c r="RM121" s="2" t="s">
        <v>229</v>
      </c>
      <c r="RN121" s="2" t="s">
        <v>229</v>
      </c>
      <c r="RO121" s="2" t="s">
        <v>229</v>
      </c>
      <c r="RP121" s="2" t="s">
        <v>229</v>
      </c>
      <c r="RQ121" s="2" t="s">
        <v>229</v>
      </c>
      <c r="RR121" s="2" t="s">
        <v>229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275</v>
      </c>
      <c r="SA121" s="2" t="s">
        <v>800</v>
      </c>
      <c r="SB121" s="2" t="s">
        <v>959</v>
      </c>
      <c r="SC121" s="2" t="s">
        <v>241</v>
      </c>
      <c r="SD121" s="2" t="s">
        <v>229</v>
      </c>
      <c r="SE121" s="4">
        <v>148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70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</row>
    <row r="122">
      <c r="A122" s="2" t="s">
        <v>1891</v>
      </c>
      <c r="B122" s="2" t="s">
        <v>216</v>
      </c>
      <c r="C122" s="2" t="s">
        <v>217</v>
      </c>
      <c r="D122" s="2" t="s">
        <v>218</v>
      </c>
      <c r="E122" s="2" t="s">
        <v>219</v>
      </c>
      <c r="F122" s="2" t="s">
        <v>1875</v>
      </c>
      <c r="G122" s="2" t="s">
        <v>1876</v>
      </c>
      <c r="H122" s="2" t="s">
        <v>1877</v>
      </c>
      <c r="I122" s="2" t="s">
        <v>1434</v>
      </c>
      <c r="J122" s="2" t="s">
        <v>285</v>
      </c>
      <c r="K122" s="2" t="s">
        <v>1878</v>
      </c>
      <c r="L122" s="3">
        <v>37.6</v>
      </c>
      <c r="M122" s="3">
        <v>39.48</v>
      </c>
      <c r="N122" s="3">
        <v>79.99</v>
      </c>
      <c r="O122" s="2" t="s">
        <v>226</v>
      </c>
      <c r="P122" s="2" t="s">
        <v>618</v>
      </c>
      <c r="Q122" s="2" t="s">
        <v>228</v>
      </c>
      <c r="R122" s="2" t="s">
        <v>229</v>
      </c>
      <c r="S122" s="2" t="s">
        <v>1879</v>
      </c>
      <c r="T122" s="2" t="s">
        <v>684</v>
      </c>
      <c r="U122" s="2" t="s">
        <v>733</v>
      </c>
      <c r="V122" s="2" t="s">
        <v>1436</v>
      </c>
      <c r="W122" s="2" t="s">
        <v>1009</v>
      </c>
      <c r="X122" s="2" t="s">
        <v>1437</v>
      </c>
      <c r="Y122" s="2" t="s">
        <v>1144</v>
      </c>
      <c r="Z122" s="4">
        <v>185</v>
      </c>
      <c r="AA122" s="4">
        <f>=ROUNDDOWN(23.125,0)</f>
      </c>
      <c r="AB122" s="5">
        <v>8</v>
      </c>
      <c r="AC122" s="2" t="s">
        <v>1880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7</v>
      </c>
      <c r="AQ122" s="8">
        <v>261.01</v>
      </c>
      <c r="AR122" s="4">
        <v>7</v>
      </c>
      <c r="AS122" s="8">
        <v>278.14</v>
      </c>
      <c r="AT122" s="7"/>
      <c r="AU122" s="7">
        <v>-0.0616</v>
      </c>
      <c r="AV122" s="4" t="s">
        <v>229</v>
      </c>
      <c r="AW122" s="8" t="s">
        <v>229</v>
      </c>
      <c r="AX122" s="4" t="s">
        <v>229</v>
      </c>
      <c r="AY122" s="8" t="s">
        <v>229</v>
      </c>
      <c r="AZ122" s="7" t="s">
        <v>229</v>
      </c>
      <c r="BA122" s="7" t="s">
        <v>229</v>
      </c>
      <c r="BB122" s="7">
        <v>0.67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 t="s">
        <v>229</v>
      </c>
      <c r="BJ122" s="4">
        <v>7</v>
      </c>
      <c r="BK122" s="8">
        <v>261.01</v>
      </c>
      <c r="BL122" s="2" t="s">
        <v>1892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239</v>
      </c>
      <c r="BV122" s="2" t="s">
        <v>226</v>
      </c>
      <c r="BW122" s="2" t="s">
        <v>229</v>
      </c>
      <c r="BX122" s="2" t="s">
        <v>1719</v>
      </c>
      <c r="BY122" s="2" t="s">
        <v>241</v>
      </c>
      <c r="BZ122" s="2" t="s">
        <v>229</v>
      </c>
      <c r="CA122" s="4">
        <v>1</v>
      </c>
      <c r="CB122" s="8">
        <v>38.63</v>
      </c>
      <c r="CC122" s="4"/>
      <c r="CD122" s="8"/>
      <c r="CE122" s="7"/>
      <c r="CF122" s="7"/>
      <c r="CG122" s="2" t="s">
        <v>239</v>
      </c>
      <c r="CH122" s="2" t="s">
        <v>226</v>
      </c>
      <c r="CI122" s="2" t="s">
        <v>1557</v>
      </c>
      <c r="CJ122" s="2" t="s">
        <v>1893</v>
      </c>
      <c r="CK122" s="2" t="s">
        <v>241</v>
      </c>
      <c r="CL122" s="2" t="s">
        <v>229</v>
      </c>
      <c r="CM122" s="4">
        <v>2</v>
      </c>
      <c r="CN122" s="8">
        <v>77.24</v>
      </c>
      <c r="CO122" s="4">
        <v>2</v>
      </c>
      <c r="CP122" s="8">
        <v>77.24</v>
      </c>
      <c r="CQ122" s="7"/>
      <c r="CR122" s="7"/>
      <c r="CS122" s="2" t="s">
        <v>239</v>
      </c>
      <c r="CT122" s="2" t="s">
        <v>226</v>
      </c>
      <c r="CU122" s="2" t="s">
        <v>1148</v>
      </c>
      <c r="CV122" s="2" t="s">
        <v>1894</v>
      </c>
      <c r="CW122" s="2" t="s">
        <v>241</v>
      </c>
      <c r="CX122" s="2" t="s">
        <v>229</v>
      </c>
      <c r="CY122" s="4">
        <v>1</v>
      </c>
      <c r="CZ122" s="8">
        <v>36.36</v>
      </c>
      <c r="DA122" s="4"/>
      <c r="DB122" s="8"/>
      <c r="DC122" s="7"/>
      <c r="DD122" s="7"/>
      <c r="DE122" s="2" t="s">
        <v>239</v>
      </c>
      <c r="DF122" s="2" t="s">
        <v>226</v>
      </c>
      <c r="DG122" s="2" t="s">
        <v>1148</v>
      </c>
      <c r="DH122" s="2" t="s">
        <v>1895</v>
      </c>
      <c r="DI122" s="2" t="s">
        <v>241</v>
      </c>
      <c r="DJ122" s="2" t="s">
        <v>229</v>
      </c>
      <c r="DK122" s="4"/>
      <c r="DL122" s="8"/>
      <c r="DM122" s="4"/>
      <c r="DN122" s="8"/>
      <c r="DO122" s="7"/>
      <c r="DP122" s="7"/>
      <c r="DQ122" s="2" t="s">
        <v>239</v>
      </c>
      <c r="DR122" s="2" t="s">
        <v>226</v>
      </c>
      <c r="DS122" s="2" t="s">
        <v>1148</v>
      </c>
      <c r="DT122" s="2" t="s">
        <v>1885</v>
      </c>
      <c r="DU122" s="2" t="s">
        <v>241</v>
      </c>
      <c r="DV122" s="2" t="s">
        <v>229</v>
      </c>
      <c r="DW122" s="4">
        <v>1</v>
      </c>
      <c r="DX122" s="8">
        <v>40</v>
      </c>
      <c r="DY122" s="4">
        <v>3</v>
      </c>
      <c r="DZ122" s="8">
        <v>120</v>
      </c>
      <c r="EA122" s="7">
        <v>-0.6667</v>
      </c>
      <c r="EB122" s="7">
        <v>-0.6667</v>
      </c>
      <c r="EC122" s="2" t="s">
        <v>239</v>
      </c>
      <c r="ED122" s="2" t="s">
        <v>226</v>
      </c>
      <c r="EE122" s="2" t="s">
        <v>699</v>
      </c>
      <c r="EF122" s="2" t="s">
        <v>1896</v>
      </c>
      <c r="EG122" s="2" t="s">
        <v>241</v>
      </c>
      <c r="EH122" s="2" t="s">
        <v>229</v>
      </c>
      <c r="EI122" s="4">
        <v>1</v>
      </c>
      <c r="EJ122" s="8">
        <v>41.45</v>
      </c>
      <c r="EK122" s="4">
        <v>1</v>
      </c>
      <c r="EL122" s="8">
        <v>41.45</v>
      </c>
      <c r="EM122" s="7"/>
      <c r="EN122" s="7"/>
      <c r="EO122" s="2" t="s">
        <v>239</v>
      </c>
      <c r="EP122" s="2" t="s">
        <v>226</v>
      </c>
      <c r="EQ122" s="2" t="s">
        <v>1148</v>
      </c>
      <c r="ER122" s="2" t="s">
        <v>1897</v>
      </c>
      <c r="ES122" s="2" t="s">
        <v>241</v>
      </c>
      <c r="ET122" s="2" t="s">
        <v>229</v>
      </c>
      <c r="EU122" s="4"/>
      <c r="EV122" s="8"/>
      <c r="EW122" s="4"/>
      <c r="EX122" s="8"/>
      <c r="EY122" s="7"/>
      <c r="EZ122" s="7"/>
      <c r="FA122" s="2" t="s">
        <v>239</v>
      </c>
      <c r="FB122" s="2" t="s">
        <v>226</v>
      </c>
      <c r="FC122" s="2" t="s">
        <v>1148</v>
      </c>
      <c r="FD122" s="2" t="s">
        <v>1898</v>
      </c>
      <c r="FE122" s="2" t="s">
        <v>241</v>
      </c>
      <c r="FF122" s="2" t="s">
        <v>229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226</v>
      </c>
      <c r="FO122" s="2" t="s">
        <v>1148</v>
      </c>
      <c r="FP122" s="2" t="s">
        <v>1899</v>
      </c>
      <c r="FQ122" s="2" t="s">
        <v>241</v>
      </c>
      <c r="FR122" s="2" t="s">
        <v>229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226</v>
      </c>
      <c r="GA122" s="2" t="s">
        <v>327</v>
      </c>
      <c r="GB122" s="2" t="s">
        <v>229</v>
      </c>
      <c r="GC122" s="2" t="s">
        <v>241</v>
      </c>
      <c r="GD122" s="2" t="s">
        <v>229</v>
      </c>
      <c r="GE122" s="4"/>
      <c r="GF122" s="8"/>
      <c r="GG122" s="4"/>
      <c r="GH122" s="8"/>
      <c r="GI122" s="7"/>
      <c r="GJ122" s="7"/>
      <c r="GK122" s="2" t="s">
        <v>714</v>
      </c>
      <c r="GL122" s="2" t="s">
        <v>275</v>
      </c>
      <c r="GM122" s="2" t="s">
        <v>1148</v>
      </c>
      <c r="GN122" s="2" t="s">
        <v>1165</v>
      </c>
      <c r="GO122" s="2" t="s">
        <v>241</v>
      </c>
      <c r="GP122" s="2" t="s">
        <v>229</v>
      </c>
      <c r="GQ122" s="4"/>
      <c r="GR122" s="8"/>
      <c r="GS122" s="4">
        <v>1</v>
      </c>
      <c r="GT122" s="8">
        <v>39.45</v>
      </c>
      <c r="GU122" s="7">
        <v>-1</v>
      </c>
      <c r="GV122" s="7">
        <v>-1</v>
      </c>
      <c r="GW122" s="2" t="s">
        <v>239</v>
      </c>
      <c r="GX122" s="2" t="s">
        <v>226</v>
      </c>
      <c r="GY122" s="2" t="s">
        <v>258</v>
      </c>
      <c r="GZ122" s="2" t="s">
        <v>1900</v>
      </c>
      <c r="HA122" s="2" t="s">
        <v>241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239</v>
      </c>
      <c r="HJ122" s="2" t="s">
        <v>275</v>
      </c>
      <c r="HK122" s="2" t="s">
        <v>1557</v>
      </c>
      <c r="HL122" s="2" t="s">
        <v>1882</v>
      </c>
      <c r="HM122" s="2" t="s">
        <v>241</v>
      </c>
      <c r="HN122" s="2" t="s">
        <v>263</v>
      </c>
      <c r="HO122" s="4">
        <v>1</v>
      </c>
      <c r="HP122" s="8">
        <v>27.33</v>
      </c>
      <c r="HQ122" s="4"/>
      <c r="HR122" s="8"/>
      <c r="HS122" s="7"/>
      <c r="HT122" s="7"/>
      <c r="HU122" s="2" t="s">
        <v>239</v>
      </c>
      <c r="HV122" s="2" t="s">
        <v>226</v>
      </c>
      <c r="HW122" s="2" t="s">
        <v>712</v>
      </c>
      <c r="HX122" s="2" t="s">
        <v>809</v>
      </c>
      <c r="HY122" s="2" t="s">
        <v>241</v>
      </c>
      <c r="HZ122" s="2" t="s">
        <v>229</v>
      </c>
      <c r="IA122" s="4"/>
      <c r="IB122" s="8"/>
      <c r="IC122" s="4"/>
      <c r="ID122" s="8"/>
      <c r="IE122" s="7"/>
      <c r="IF122" s="7"/>
      <c r="IG122" s="2" t="s">
        <v>266</v>
      </c>
      <c r="IH122" s="2" t="s">
        <v>226</v>
      </c>
      <c r="II122" s="2" t="s">
        <v>240</v>
      </c>
      <c r="IJ122" s="2" t="s">
        <v>229</v>
      </c>
      <c r="IK122" s="2" t="s">
        <v>241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267</v>
      </c>
      <c r="IT122" s="2" t="s">
        <v>226</v>
      </c>
      <c r="IU122" s="2" t="s">
        <v>229</v>
      </c>
      <c r="IV122" s="2" t="s">
        <v>229</v>
      </c>
      <c r="IW122" s="2" t="s">
        <v>241</v>
      </c>
      <c r="IX122" s="2" t="s">
        <v>229</v>
      </c>
      <c r="IY122" s="4"/>
      <c r="IZ122" s="8"/>
      <c r="JA122" s="4"/>
      <c r="JB122" s="8"/>
      <c r="JC122" s="7"/>
      <c r="JD122" s="7"/>
      <c r="JE122" s="2" t="s">
        <v>239</v>
      </c>
      <c r="JF122" s="2" t="s">
        <v>226</v>
      </c>
      <c r="JG122" s="2" t="s">
        <v>268</v>
      </c>
      <c r="JH122" s="2" t="s">
        <v>1901</v>
      </c>
      <c r="JI122" s="2" t="s">
        <v>241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229</v>
      </c>
      <c r="JR122" s="2" t="s">
        <v>229</v>
      </c>
      <c r="JS122" s="2" t="s">
        <v>229</v>
      </c>
      <c r="JT122" s="2" t="s">
        <v>229</v>
      </c>
      <c r="JU122" s="2" t="s">
        <v>229</v>
      </c>
      <c r="JV122" s="2" t="s">
        <v>229</v>
      </c>
      <c r="JW122" s="4"/>
      <c r="JX122" s="8"/>
      <c r="JY122" s="4"/>
      <c r="JZ122" s="8"/>
      <c r="KA122" s="7"/>
      <c r="KB122" s="7"/>
      <c r="KC122" s="2" t="s">
        <v>272</v>
      </c>
      <c r="KD122" s="2" t="s">
        <v>226</v>
      </c>
      <c r="KE122" s="2" t="s">
        <v>229</v>
      </c>
      <c r="KF122" s="2" t="s">
        <v>229</v>
      </c>
      <c r="KG122" s="2" t="s">
        <v>241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272</v>
      </c>
      <c r="KP122" s="2" t="s">
        <v>226</v>
      </c>
      <c r="KQ122" s="2" t="s">
        <v>229</v>
      </c>
      <c r="KR122" s="2" t="s">
        <v>229</v>
      </c>
      <c r="KS122" s="2" t="s">
        <v>241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226</v>
      </c>
      <c r="LC122" s="2" t="s">
        <v>720</v>
      </c>
      <c r="LD122" s="2" t="s">
        <v>1902</v>
      </c>
      <c r="LE122" s="2" t="s">
        <v>241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229</v>
      </c>
      <c r="LN122" s="2" t="s">
        <v>229</v>
      </c>
      <c r="LO122" s="2" t="s">
        <v>229</v>
      </c>
      <c r="LP122" s="2" t="s">
        <v>229</v>
      </c>
      <c r="LQ122" s="2" t="s">
        <v>229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239</v>
      </c>
      <c r="LZ122" s="2" t="s">
        <v>275</v>
      </c>
      <c r="MA122" s="2" t="s">
        <v>690</v>
      </c>
      <c r="MB122" s="2" t="s">
        <v>1213</v>
      </c>
      <c r="MC122" s="2" t="s">
        <v>241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266</v>
      </c>
      <c r="ML122" s="2" t="s">
        <v>226</v>
      </c>
      <c r="MM122" s="2" t="s">
        <v>229</v>
      </c>
      <c r="MN122" s="2" t="s">
        <v>229</v>
      </c>
      <c r="MO122" s="2" t="s">
        <v>241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226</v>
      </c>
      <c r="MY122" s="2" t="s">
        <v>866</v>
      </c>
      <c r="MZ122" s="2" t="s">
        <v>1903</v>
      </c>
      <c r="NA122" s="2" t="s">
        <v>241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239</v>
      </c>
      <c r="NJ122" s="2" t="s">
        <v>260</v>
      </c>
      <c r="NK122" s="2" t="s">
        <v>1165</v>
      </c>
      <c r="NL122" s="2" t="s">
        <v>1727</v>
      </c>
      <c r="NM122" s="2" t="s">
        <v>241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272</v>
      </c>
      <c r="NV122" s="2" t="s">
        <v>226</v>
      </c>
      <c r="NW122" s="2" t="s">
        <v>229</v>
      </c>
      <c r="NX122" s="2" t="s">
        <v>229</v>
      </c>
      <c r="NY122" s="2" t="s">
        <v>241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239</v>
      </c>
      <c r="OH122" s="2" t="s">
        <v>226</v>
      </c>
      <c r="OI122" s="2" t="s">
        <v>229</v>
      </c>
      <c r="OJ122" s="2" t="s">
        <v>229</v>
      </c>
      <c r="OK122" s="2" t="s">
        <v>241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229</v>
      </c>
      <c r="OT122" s="2" t="s">
        <v>229</v>
      </c>
      <c r="OU122" s="2" t="s">
        <v>229</v>
      </c>
      <c r="OV122" s="2" t="s">
        <v>229</v>
      </c>
      <c r="OW122" s="2" t="s">
        <v>229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229</v>
      </c>
      <c r="PF122" s="2" t="s">
        <v>229</v>
      </c>
      <c r="PG122" s="2" t="s">
        <v>229</v>
      </c>
      <c r="PH122" s="2" t="s">
        <v>229</v>
      </c>
      <c r="PI122" s="2" t="s">
        <v>229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239</v>
      </c>
      <c r="PR122" s="2" t="s">
        <v>275</v>
      </c>
      <c r="PS122" s="2" t="s">
        <v>1166</v>
      </c>
      <c r="PT122" s="2" t="s">
        <v>724</v>
      </c>
      <c r="PU122" s="2" t="s">
        <v>241</v>
      </c>
      <c r="PV122" s="2" t="s">
        <v>229</v>
      </c>
      <c r="PW122" s="4"/>
      <c r="PX122" s="8"/>
      <c r="PY122" s="4"/>
      <c r="PZ122" s="8"/>
      <c r="QA122" s="7"/>
      <c r="QB122" s="7"/>
      <c r="QC122" s="2" t="s">
        <v>281</v>
      </c>
      <c r="QD122" s="2" t="s">
        <v>226</v>
      </c>
      <c r="QE122" s="2" t="s">
        <v>229</v>
      </c>
      <c r="QF122" s="2" t="s">
        <v>229</v>
      </c>
      <c r="QG122" s="2" t="s">
        <v>241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229</v>
      </c>
      <c r="QP122" s="2" t="s">
        <v>229</v>
      </c>
      <c r="QQ122" s="2" t="s">
        <v>229</v>
      </c>
      <c r="QR122" s="2" t="s">
        <v>229</v>
      </c>
      <c r="QS122" s="2" t="s">
        <v>229</v>
      </c>
      <c r="QT122" s="2" t="s">
        <v>229</v>
      </c>
      <c r="QU122" s="4"/>
      <c r="QV122" s="8"/>
      <c r="QW122" s="4"/>
      <c r="QX122" s="8"/>
      <c r="QY122" s="7"/>
      <c r="QZ122" s="7"/>
      <c r="RA122" s="2" t="s">
        <v>239</v>
      </c>
      <c r="RB122" s="2" t="s">
        <v>275</v>
      </c>
      <c r="RC122" s="2" t="s">
        <v>338</v>
      </c>
      <c r="RD122" s="2" t="s">
        <v>229</v>
      </c>
      <c r="RE122" s="2" t="s">
        <v>241</v>
      </c>
      <c r="RF122" s="2" t="s">
        <v>229</v>
      </c>
      <c r="RG122" s="4"/>
      <c r="RH122" s="8"/>
      <c r="RI122" s="4"/>
      <c r="RJ122" s="8"/>
      <c r="RK122" s="7"/>
      <c r="RL122" s="7"/>
      <c r="RM122" s="2" t="s">
        <v>229</v>
      </c>
      <c r="RN122" s="2" t="s">
        <v>229</v>
      </c>
      <c r="RO122" s="2" t="s">
        <v>229</v>
      </c>
      <c r="RP122" s="2" t="s">
        <v>229</v>
      </c>
      <c r="RQ122" s="2" t="s">
        <v>229</v>
      </c>
      <c r="RR122" s="2" t="s">
        <v>229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275</v>
      </c>
      <c r="SA122" s="2" t="s">
        <v>800</v>
      </c>
      <c r="SB122" s="2" t="s">
        <v>1569</v>
      </c>
      <c r="SC122" s="2" t="s">
        <v>241</v>
      </c>
      <c r="SD122" s="2" t="s">
        <v>229</v>
      </c>
      <c r="SE122" s="4">
        <v>185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90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</row>
    <row r="123">
      <c r="A123" s="2" t="s">
        <v>1904</v>
      </c>
      <c r="B123" s="2" t="s">
        <v>216</v>
      </c>
      <c r="C123" s="2" t="s">
        <v>217</v>
      </c>
      <c r="D123" s="2" t="s">
        <v>218</v>
      </c>
      <c r="E123" s="2" t="s">
        <v>219</v>
      </c>
      <c r="F123" s="2" t="s">
        <v>1905</v>
      </c>
      <c r="G123" s="2" t="s">
        <v>1906</v>
      </c>
      <c r="H123" s="2" t="s">
        <v>1907</v>
      </c>
      <c r="I123" s="2" t="s">
        <v>1908</v>
      </c>
      <c r="J123" s="2" t="s">
        <v>224</v>
      </c>
      <c r="K123" s="2" t="s">
        <v>412</v>
      </c>
      <c r="L123" s="3">
        <v>31.25</v>
      </c>
      <c r="M123" s="3">
        <v>32.81</v>
      </c>
      <c r="N123" s="3">
        <v>69.99</v>
      </c>
      <c r="O123" s="2" t="s">
        <v>226</v>
      </c>
      <c r="P123" s="2" t="s">
        <v>964</v>
      </c>
      <c r="Q123" s="2" t="s">
        <v>228</v>
      </c>
      <c r="R123" s="2" t="s">
        <v>229</v>
      </c>
      <c r="S123" s="2" t="s">
        <v>1909</v>
      </c>
      <c r="T123" s="2" t="s">
        <v>229</v>
      </c>
      <c r="U123" s="2" t="s">
        <v>232</v>
      </c>
      <c r="V123" s="2" t="s">
        <v>1910</v>
      </c>
      <c r="W123" s="2" t="s">
        <v>1009</v>
      </c>
      <c r="X123" s="2" t="s">
        <v>235</v>
      </c>
      <c r="Y123" s="2" t="s">
        <v>332</v>
      </c>
      <c r="Z123" s="4">
        <v>247</v>
      </c>
      <c r="AA123" s="4">
        <f>=ROUNDDOWN(61.75,0)</f>
      </c>
      <c r="AB123" s="5">
        <v>4</v>
      </c>
      <c r="AC123" s="2" t="s">
        <v>229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</v>
      </c>
      <c r="AQ123" s="8">
        <v>32.81</v>
      </c>
      <c r="AR123" s="4">
        <v>7</v>
      </c>
      <c r="AS123" s="8">
        <v>244.47</v>
      </c>
      <c r="AT123" s="7">
        <v>-0.8571</v>
      </c>
      <c r="AU123" s="7">
        <v>-0.8658</v>
      </c>
      <c r="AV123" s="4">
        <v>10</v>
      </c>
      <c r="AW123" s="8">
        <v>311.84</v>
      </c>
      <c r="AX123" s="4">
        <v>16</v>
      </c>
      <c r="AY123" s="8">
        <v>609.48</v>
      </c>
      <c r="AZ123" s="7">
        <v>-0.375</v>
      </c>
      <c r="BA123" s="7">
        <v>-0.4884</v>
      </c>
      <c r="BB123" s="7">
        <v>0.1052</v>
      </c>
      <c r="BC123" s="4">
        <v>10</v>
      </c>
      <c r="BD123" s="8">
        <v>311.84</v>
      </c>
      <c r="BE123" s="4">
        <v>16</v>
      </c>
      <c r="BF123" s="8">
        <v>609.48</v>
      </c>
      <c r="BG123" s="7">
        <v>-0.375</v>
      </c>
      <c r="BH123" s="7">
        <v>-0.4884</v>
      </c>
      <c r="BI123" s="7">
        <v>1</v>
      </c>
      <c r="BJ123" s="4">
        <v>1</v>
      </c>
      <c r="BK123" s="8">
        <v>32.81</v>
      </c>
      <c r="BL123" s="2" t="s">
        <v>1911</v>
      </c>
      <c r="BM123" s="7">
        <v>1</v>
      </c>
      <c r="BN123" s="7">
        <v>1</v>
      </c>
      <c r="BO123" s="4"/>
      <c r="BP123" s="8"/>
      <c r="BQ123" s="4">
        <v>2</v>
      </c>
      <c r="BR123" s="8">
        <v>71.88</v>
      </c>
      <c r="BS123" s="7">
        <v>-1</v>
      </c>
      <c r="BT123" s="7">
        <v>-1</v>
      </c>
      <c r="BU123" s="2" t="s">
        <v>239</v>
      </c>
      <c r="BV123" s="2" t="s">
        <v>275</v>
      </c>
      <c r="BW123" s="2" t="s">
        <v>229</v>
      </c>
      <c r="BX123" s="2" t="s">
        <v>1543</v>
      </c>
      <c r="BY123" s="2" t="s">
        <v>241</v>
      </c>
      <c r="BZ123" s="2" t="s">
        <v>229</v>
      </c>
      <c r="CA123" s="4"/>
      <c r="CB123" s="8"/>
      <c r="CC123" s="4">
        <v>2</v>
      </c>
      <c r="CD123" s="8">
        <v>70.88</v>
      </c>
      <c r="CE123" s="7">
        <v>-1</v>
      </c>
      <c r="CF123" s="7">
        <v>-1</v>
      </c>
      <c r="CG123" s="2" t="s">
        <v>239</v>
      </c>
      <c r="CH123" s="2" t="s">
        <v>226</v>
      </c>
      <c r="CI123" s="2" t="s">
        <v>299</v>
      </c>
      <c r="CJ123" s="2" t="s">
        <v>580</v>
      </c>
      <c r="CK123" s="2" t="s">
        <v>241</v>
      </c>
      <c r="CL123" s="2" t="s">
        <v>229</v>
      </c>
      <c r="CM123" s="4"/>
      <c r="CN123" s="8"/>
      <c r="CO123" s="4"/>
      <c r="CP123" s="8"/>
      <c r="CQ123" s="7"/>
      <c r="CR123" s="7"/>
      <c r="CS123" s="2" t="s">
        <v>239</v>
      </c>
      <c r="CT123" s="2" t="s">
        <v>226</v>
      </c>
      <c r="CU123" s="2" t="s">
        <v>1912</v>
      </c>
      <c r="CV123" s="2" t="s">
        <v>299</v>
      </c>
      <c r="CW123" s="2" t="s">
        <v>241</v>
      </c>
      <c r="CX123" s="2" t="s">
        <v>229</v>
      </c>
      <c r="CY123" s="4"/>
      <c r="CZ123" s="8"/>
      <c r="DA123" s="4"/>
      <c r="DB123" s="8"/>
      <c r="DC123" s="7"/>
      <c r="DD123" s="7"/>
      <c r="DE123" s="2" t="s">
        <v>239</v>
      </c>
      <c r="DF123" s="2" t="s">
        <v>226</v>
      </c>
      <c r="DG123" s="2" t="s">
        <v>1913</v>
      </c>
      <c r="DH123" s="2" t="s">
        <v>1310</v>
      </c>
      <c r="DI123" s="2" t="s">
        <v>263</v>
      </c>
      <c r="DJ123" s="2" t="s">
        <v>229</v>
      </c>
      <c r="DK123" s="4"/>
      <c r="DL123" s="8"/>
      <c r="DM123" s="4"/>
      <c r="DN123" s="8"/>
      <c r="DO123" s="7"/>
      <c r="DP123" s="7"/>
      <c r="DQ123" s="2" t="s">
        <v>239</v>
      </c>
      <c r="DR123" s="2" t="s">
        <v>226</v>
      </c>
      <c r="DS123" s="2" t="s">
        <v>360</v>
      </c>
      <c r="DT123" s="2" t="s">
        <v>572</v>
      </c>
      <c r="DU123" s="2" t="s">
        <v>241</v>
      </c>
      <c r="DV123" s="2" t="s">
        <v>229</v>
      </c>
      <c r="DW123" s="4">
        <v>1</v>
      </c>
      <c r="DX123" s="8">
        <v>32.81</v>
      </c>
      <c r="DY123" s="4">
        <v>1</v>
      </c>
      <c r="DZ123" s="8">
        <v>32.81</v>
      </c>
      <c r="EA123" s="7"/>
      <c r="EB123" s="7"/>
      <c r="EC123" s="2" t="s">
        <v>239</v>
      </c>
      <c r="ED123" s="2" t="s">
        <v>226</v>
      </c>
      <c r="EE123" s="2" t="s">
        <v>1077</v>
      </c>
      <c r="EF123" s="2" t="s">
        <v>1914</v>
      </c>
      <c r="EG123" s="2" t="s">
        <v>241</v>
      </c>
      <c r="EH123" s="2" t="s">
        <v>229</v>
      </c>
      <c r="EI123" s="4"/>
      <c r="EJ123" s="8"/>
      <c r="EK123" s="4"/>
      <c r="EL123" s="8"/>
      <c r="EM123" s="7"/>
      <c r="EN123" s="7"/>
      <c r="EO123" s="2" t="s">
        <v>239</v>
      </c>
      <c r="EP123" s="2" t="s">
        <v>226</v>
      </c>
      <c r="EQ123" s="2" t="s">
        <v>377</v>
      </c>
      <c r="ER123" s="2" t="s">
        <v>988</v>
      </c>
      <c r="ES123" s="2" t="s">
        <v>241</v>
      </c>
      <c r="ET123" s="2" t="s">
        <v>229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226</v>
      </c>
      <c r="FC123" s="2" t="s">
        <v>1912</v>
      </c>
      <c r="FD123" s="2" t="s">
        <v>848</v>
      </c>
      <c r="FE123" s="2" t="s">
        <v>241</v>
      </c>
      <c r="FF123" s="2" t="s">
        <v>229</v>
      </c>
      <c r="FG123" s="4"/>
      <c r="FH123" s="8"/>
      <c r="FI123" s="4"/>
      <c r="FJ123" s="8"/>
      <c r="FK123" s="7"/>
      <c r="FL123" s="7"/>
      <c r="FM123" s="2" t="s">
        <v>239</v>
      </c>
      <c r="FN123" s="2" t="s">
        <v>226</v>
      </c>
      <c r="FO123" s="2" t="s">
        <v>1912</v>
      </c>
      <c r="FP123" s="2" t="s">
        <v>229</v>
      </c>
      <c r="FQ123" s="2" t="s">
        <v>241</v>
      </c>
      <c r="FR123" s="2" t="s">
        <v>229</v>
      </c>
      <c r="FS123" s="4"/>
      <c r="FT123" s="8"/>
      <c r="FU123" s="4"/>
      <c r="FV123" s="8"/>
      <c r="FW123" s="7"/>
      <c r="FX123" s="7"/>
      <c r="FY123" s="2" t="s">
        <v>239</v>
      </c>
      <c r="FZ123" s="2" t="s">
        <v>226</v>
      </c>
      <c r="GA123" s="2" t="s">
        <v>327</v>
      </c>
      <c r="GB123" s="2" t="s">
        <v>229</v>
      </c>
      <c r="GC123" s="2" t="s">
        <v>241</v>
      </c>
      <c r="GD123" s="2" t="s">
        <v>229</v>
      </c>
      <c r="GE123" s="4"/>
      <c r="GF123" s="8"/>
      <c r="GG123" s="4"/>
      <c r="GH123" s="8"/>
      <c r="GI123" s="7"/>
      <c r="GJ123" s="7"/>
      <c r="GK123" s="2" t="s">
        <v>272</v>
      </c>
      <c r="GL123" s="2" t="s">
        <v>226</v>
      </c>
      <c r="GM123" s="2" t="s">
        <v>229</v>
      </c>
      <c r="GN123" s="2" t="s">
        <v>229</v>
      </c>
      <c r="GO123" s="2" t="s">
        <v>241</v>
      </c>
      <c r="GP123" s="2" t="s">
        <v>229</v>
      </c>
      <c r="GQ123" s="4"/>
      <c r="GR123" s="8"/>
      <c r="GS123" s="4">
        <v>2</v>
      </c>
      <c r="GT123" s="8">
        <v>68.9</v>
      </c>
      <c r="GU123" s="7">
        <v>-1</v>
      </c>
      <c r="GV123" s="7">
        <v>-1</v>
      </c>
      <c r="GW123" s="2" t="s">
        <v>239</v>
      </c>
      <c r="GX123" s="2" t="s">
        <v>226</v>
      </c>
      <c r="GY123" s="2" t="s">
        <v>403</v>
      </c>
      <c r="GZ123" s="2" t="s">
        <v>404</v>
      </c>
      <c r="HA123" s="2" t="s">
        <v>241</v>
      </c>
      <c r="HB123" s="2" t="s">
        <v>229</v>
      </c>
      <c r="HC123" s="4"/>
      <c r="HD123" s="8"/>
      <c r="HE123" s="4"/>
      <c r="HF123" s="8"/>
      <c r="HG123" s="7"/>
      <c r="HH123" s="7"/>
      <c r="HI123" s="2" t="s">
        <v>266</v>
      </c>
      <c r="HJ123" s="2" t="s">
        <v>226</v>
      </c>
      <c r="HK123" s="2" t="s">
        <v>229</v>
      </c>
      <c r="HL123" s="2" t="s">
        <v>229</v>
      </c>
      <c r="HM123" s="2" t="s">
        <v>241</v>
      </c>
      <c r="HN123" s="2" t="s">
        <v>229</v>
      </c>
      <c r="HO123" s="4"/>
      <c r="HP123" s="8"/>
      <c r="HQ123" s="4"/>
      <c r="HR123" s="8"/>
      <c r="HS123" s="7"/>
      <c r="HT123" s="7"/>
      <c r="HU123" s="2" t="s">
        <v>239</v>
      </c>
      <c r="HV123" s="2" t="s">
        <v>226</v>
      </c>
      <c r="HW123" s="2" t="s">
        <v>1915</v>
      </c>
      <c r="HX123" s="2" t="s">
        <v>229</v>
      </c>
      <c r="HY123" s="2" t="s">
        <v>241</v>
      </c>
      <c r="HZ123" s="2" t="s">
        <v>229</v>
      </c>
      <c r="IA123" s="4"/>
      <c r="IB123" s="8"/>
      <c r="IC123" s="4"/>
      <c r="ID123" s="8"/>
      <c r="IE123" s="7"/>
      <c r="IF123" s="7"/>
      <c r="IG123" s="2" t="s">
        <v>266</v>
      </c>
      <c r="IH123" s="2" t="s">
        <v>226</v>
      </c>
      <c r="II123" s="2" t="s">
        <v>229</v>
      </c>
      <c r="IJ123" s="2" t="s">
        <v>229</v>
      </c>
      <c r="IK123" s="2" t="s">
        <v>241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272</v>
      </c>
      <c r="IT123" s="2" t="s">
        <v>226</v>
      </c>
      <c r="IU123" s="2" t="s">
        <v>229</v>
      </c>
      <c r="IV123" s="2" t="s">
        <v>229</v>
      </c>
      <c r="IW123" s="2" t="s">
        <v>241</v>
      </c>
      <c r="IX123" s="2" t="s">
        <v>229</v>
      </c>
      <c r="IY123" s="4"/>
      <c r="IZ123" s="8"/>
      <c r="JA123" s="4"/>
      <c r="JB123" s="8"/>
      <c r="JC123" s="7"/>
      <c r="JD123" s="7"/>
      <c r="JE123" s="2" t="s">
        <v>267</v>
      </c>
      <c r="JF123" s="2" t="s">
        <v>226</v>
      </c>
      <c r="JG123" s="2" t="s">
        <v>229</v>
      </c>
      <c r="JH123" s="2" t="s">
        <v>229</v>
      </c>
      <c r="JI123" s="2" t="s">
        <v>241</v>
      </c>
      <c r="JJ123" s="2" t="s">
        <v>229</v>
      </c>
      <c r="JK123" s="4"/>
      <c r="JL123" s="8"/>
      <c r="JM123" s="4"/>
      <c r="JN123" s="8"/>
      <c r="JO123" s="7"/>
      <c r="JP123" s="7"/>
      <c r="JQ123" s="2" t="s">
        <v>272</v>
      </c>
      <c r="JR123" s="2" t="s">
        <v>226</v>
      </c>
      <c r="JS123" s="2" t="s">
        <v>229</v>
      </c>
      <c r="JT123" s="2" t="s">
        <v>229</v>
      </c>
      <c r="JU123" s="2" t="s">
        <v>241</v>
      </c>
      <c r="JV123" s="2" t="s">
        <v>229</v>
      </c>
      <c r="JW123" s="4"/>
      <c r="JX123" s="8"/>
      <c r="JY123" s="4"/>
      <c r="JZ123" s="8"/>
      <c r="KA123" s="7"/>
      <c r="KB123" s="7"/>
      <c r="KC123" s="2" t="s">
        <v>272</v>
      </c>
      <c r="KD123" s="2" t="s">
        <v>226</v>
      </c>
      <c r="KE123" s="2" t="s">
        <v>229</v>
      </c>
      <c r="KF123" s="2" t="s">
        <v>229</v>
      </c>
      <c r="KG123" s="2" t="s">
        <v>241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272</v>
      </c>
      <c r="KP123" s="2" t="s">
        <v>226</v>
      </c>
      <c r="KQ123" s="2" t="s">
        <v>229</v>
      </c>
      <c r="KR123" s="2" t="s">
        <v>229</v>
      </c>
      <c r="KS123" s="2" t="s">
        <v>241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272</v>
      </c>
      <c r="LB123" s="2" t="s">
        <v>226</v>
      </c>
      <c r="LC123" s="2" t="s">
        <v>229</v>
      </c>
      <c r="LD123" s="2" t="s">
        <v>229</v>
      </c>
      <c r="LE123" s="2" t="s">
        <v>241</v>
      </c>
      <c r="LF123" s="2" t="s">
        <v>229</v>
      </c>
      <c r="LG123" s="4"/>
      <c r="LH123" s="8"/>
      <c r="LI123" s="4"/>
      <c r="LJ123" s="8"/>
      <c r="LK123" s="7"/>
      <c r="LL123" s="7"/>
      <c r="LM123" s="2" t="s">
        <v>229</v>
      </c>
      <c r="LN123" s="2" t="s">
        <v>229</v>
      </c>
      <c r="LO123" s="2" t="s">
        <v>229</v>
      </c>
      <c r="LP123" s="2" t="s">
        <v>229</v>
      </c>
      <c r="LQ123" s="2" t="s">
        <v>229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275</v>
      </c>
      <c r="MA123" s="2" t="s">
        <v>331</v>
      </c>
      <c r="MB123" s="2" t="s">
        <v>1916</v>
      </c>
      <c r="MC123" s="2" t="s">
        <v>241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272</v>
      </c>
      <c r="ML123" s="2" t="s">
        <v>226</v>
      </c>
      <c r="MM123" s="2" t="s">
        <v>229</v>
      </c>
      <c r="MN123" s="2" t="s">
        <v>229</v>
      </c>
      <c r="MO123" s="2" t="s">
        <v>241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239</v>
      </c>
      <c r="MX123" s="2" t="s">
        <v>226</v>
      </c>
      <c r="MY123" s="2" t="s">
        <v>723</v>
      </c>
      <c r="MZ123" s="2" t="s">
        <v>229</v>
      </c>
      <c r="NA123" s="2" t="s">
        <v>241</v>
      </c>
      <c r="NB123" s="2" t="s">
        <v>229</v>
      </c>
      <c r="NC123" s="4"/>
      <c r="ND123" s="8"/>
      <c r="NE123" s="4"/>
      <c r="NF123" s="8"/>
      <c r="NG123" s="7"/>
      <c r="NH123" s="7"/>
      <c r="NI123" s="2" t="s">
        <v>239</v>
      </c>
      <c r="NJ123" s="2" t="s">
        <v>260</v>
      </c>
      <c r="NK123" s="2" t="s">
        <v>592</v>
      </c>
      <c r="NL123" s="2" t="s">
        <v>1086</v>
      </c>
      <c r="NM123" s="2" t="s">
        <v>241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272</v>
      </c>
      <c r="NV123" s="2" t="s">
        <v>226</v>
      </c>
      <c r="NW123" s="2" t="s">
        <v>229</v>
      </c>
      <c r="NX123" s="2" t="s">
        <v>229</v>
      </c>
      <c r="NY123" s="2" t="s">
        <v>241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239</v>
      </c>
      <c r="OH123" s="2" t="s">
        <v>226</v>
      </c>
      <c r="OI123" s="2" t="s">
        <v>229</v>
      </c>
      <c r="OJ123" s="2" t="s">
        <v>229</v>
      </c>
      <c r="OK123" s="2" t="s">
        <v>241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229</v>
      </c>
      <c r="OT123" s="2" t="s">
        <v>229</v>
      </c>
      <c r="OU123" s="2" t="s">
        <v>229</v>
      </c>
      <c r="OV123" s="2" t="s">
        <v>229</v>
      </c>
      <c r="OW123" s="2" t="s">
        <v>229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281</v>
      </c>
      <c r="PF123" s="2" t="s">
        <v>226</v>
      </c>
      <c r="PG123" s="2" t="s">
        <v>229</v>
      </c>
      <c r="PH123" s="2" t="s">
        <v>229</v>
      </c>
      <c r="PI123" s="2" t="s">
        <v>241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266</v>
      </c>
      <c r="PR123" s="2" t="s">
        <v>275</v>
      </c>
      <c r="PS123" s="2" t="s">
        <v>229</v>
      </c>
      <c r="PT123" s="2" t="s">
        <v>229</v>
      </c>
      <c r="PU123" s="2" t="s">
        <v>241</v>
      </c>
      <c r="PV123" s="2" t="s">
        <v>229</v>
      </c>
      <c r="PW123" s="4"/>
      <c r="PX123" s="8"/>
      <c r="PY123" s="4"/>
      <c r="PZ123" s="8"/>
      <c r="QA123" s="7"/>
      <c r="QB123" s="7"/>
      <c r="QC123" s="2" t="s">
        <v>281</v>
      </c>
      <c r="QD123" s="2" t="s">
        <v>226</v>
      </c>
      <c r="QE123" s="2" t="s">
        <v>229</v>
      </c>
      <c r="QF123" s="2" t="s">
        <v>229</v>
      </c>
      <c r="QG123" s="2" t="s">
        <v>241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229</v>
      </c>
      <c r="QP123" s="2" t="s">
        <v>229</v>
      </c>
      <c r="QQ123" s="2" t="s">
        <v>229</v>
      </c>
      <c r="QR123" s="2" t="s">
        <v>229</v>
      </c>
      <c r="QS123" s="2" t="s">
        <v>229</v>
      </c>
      <c r="QT123" s="2" t="s">
        <v>229</v>
      </c>
      <c r="QU123" s="4"/>
      <c r="QV123" s="8"/>
      <c r="QW123" s="4"/>
      <c r="QX123" s="8"/>
      <c r="QY123" s="7"/>
      <c r="QZ123" s="7"/>
      <c r="RA123" s="2" t="s">
        <v>239</v>
      </c>
      <c r="RB123" s="2" t="s">
        <v>275</v>
      </c>
      <c r="RC123" s="2" t="s">
        <v>338</v>
      </c>
      <c r="RD123" s="2" t="s">
        <v>229</v>
      </c>
      <c r="RE123" s="2" t="s">
        <v>241</v>
      </c>
      <c r="RF123" s="2" t="s">
        <v>229</v>
      </c>
      <c r="RG123" s="4"/>
      <c r="RH123" s="8"/>
      <c r="RI123" s="4"/>
      <c r="RJ123" s="8"/>
      <c r="RK123" s="7"/>
      <c r="RL123" s="7"/>
      <c r="RM123" s="2" t="s">
        <v>229</v>
      </c>
      <c r="RN123" s="2" t="s">
        <v>229</v>
      </c>
      <c r="RO123" s="2" t="s">
        <v>229</v>
      </c>
      <c r="RP123" s="2" t="s">
        <v>229</v>
      </c>
      <c r="RQ123" s="2" t="s">
        <v>229</v>
      </c>
      <c r="RR123" s="2" t="s">
        <v>229</v>
      </c>
      <c r="RS123" s="4"/>
      <c r="RT123" s="8"/>
      <c r="RU123" s="4"/>
      <c r="RV123" s="8"/>
      <c r="RW123" s="7"/>
      <c r="RX123" s="7"/>
      <c r="RY123" s="2" t="s">
        <v>266</v>
      </c>
      <c r="RZ123" s="2" t="s">
        <v>275</v>
      </c>
      <c r="SA123" s="2" t="s">
        <v>229</v>
      </c>
      <c r="SB123" s="2" t="s">
        <v>229</v>
      </c>
      <c r="SC123" s="2" t="s">
        <v>241</v>
      </c>
      <c r="SD123" s="2" t="s">
        <v>229</v>
      </c>
      <c r="SE123" s="4">
        <v>247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</row>
    <row r="124">
      <c r="A124" s="2" t="s">
        <v>1917</v>
      </c>
      <c r="B124" s="2" t="s">
        <v>216</v>
      </c>
      <c r="C124" s="2" t="s">
        <v>217</v>
      </c>
      <c r="D124" s="2" t="s">
        <v>218</v>
      </c>
      <c r="E124" s="2" t="s">
        <v>219</v>
      </c>
      <c r="F124" s="2" t="s">
        <v>1905</v>
      </c>
      <c r="G124" s="2" t="s">
        <v>1906</v>
      </c>
      <c r="H124" s="2" t="s">
        <v>1907</v>
      </c>
      <c r="I124" s="2" t="s">
        <v>1908</v>
      </c>
      <c r="J124" s="2" t="s">
        <v>285</v>
      </c>
      <c r="K124" s="2" t="s">
        <v>412</v>
      </c>
      <c r="L124" s="3">
        <v>36.67</v>
      </c>
      <c r="M124" s="3">
        <v>38.5</v>
      </c>
      <c r="N124" s="3">
        <v>79.99</v>
      </c>
      <c r="O124" s="2" t="s">
        <v>226</v>
      </c>
      <c r="P124" s="2" t="s">
        <v>964</v>
      </c>
      <c r="Q124" s="2" t="s">
        <v>228</v>
      </c>
      <c r="R124" s="2" t="s">
        <v>229</v>
      </c>
      <c r="S124" s="2" t="s">
        <v>1909</v>
      </c>
      <c r="T124" s="2" t="s">
        <v>229</v>
      </c>
      <c r="U124" s="2" t="s">
        <v>286</v>
      </c>
      <c r="V124" s="2" t="s">
        <v>1910</v>
      </c>
      <c r="W124" s="2" t="s">
        <v>1009</v>
      </c>
      <c r="X124" s="2" t="s">
        <v>235</v>
      </c>
      <c r="Y124" s="2" t="s">
        <v>332</v>
      </c>
      <c r="Z124" s="4">
        <v>448</v>
      </c>
      <c r="AA124" s="4">
        <f>=ROUNDDOWN(29.8666666666667,0)</f>
      </c>
      <c r="AB124" s="5">
        <v>15</v>
      </c>
      <c r="AC124" s="2" t="s">
        <v>229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9</v>
      </c>
      <c r="AQ124" s="8">
        <v>279.03</v>
      </c>
      <c r="AR124" s="4">
        <v>9</v>
      </c>
      <c r="AS124" s="8">
        <v>365.01</v>
      </c>
      <c r="AT124" s="7"/>
      <c r="AU124" s="7">
        <v>-0.2356</v>
      </c>
      <c r="AV124" s="4" t="s">
        <v>229</v>
      </c>
      <c r="AW124" s="8" t="s">
        <v>229</v>
      </c>
      <c r="AX124" s="4" t="s">
        <v>229</v>
      </c>
      <c r="AY124" s="8" t="s">
        <v>229</v>
      </c>
      <c r="AZ124" s="7" t="s">
        <v>229</v>
      </c>
      <c r="BA124" s="7" t="s">
        <v>229</v>
      </c>
      <c r="BB124" s="7">
        <v>0.8948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 t="s">
        <v>229</v>
      </c>
      <c r="BJ124" s="4">
        <v>9</v>
      </c>
      <c r="BK124" s="8">
        <v>279.03</v>
      </c>
      <c r="BL124" s="2" t="s">
        <v>1918</v>
      </c>
      <c r="BM124" s="7">
        <v>1</v>
      </c>
      <c r="BN124" s="7">
        <v>1</v>
      </c>
      <c r="BO124" s="4"/>
      <c r="BP124" s="8"/>
      <c r="BQ124" s="4">
        <v>2</v>
      </c>
      <c r="BR124" s="8">
        <v>84.34</v>
      </c>
      <c r="BS124" s="7">
        <v>-1</v>
      </c>
      <c r="BT124" s="7">
        <v>-1</v>
      </c>
      <c r="BU124" s="2" t="s">
        <v>239</v>
      </c>
      <c r="BV124" s="2" t="s">
        <v>275</v>
      </c>
      <c r="BW124" s="2" t="s">
        <v>229</v>
      </c>
      <c r="BX124" s="2" t="s">
        <v>229</v>
      </c>
      <c r="BY124" s="2" t="s">
        <v>241</v>
      </c>
      <c r="BZ124" s="2" t="s">
        <v>229</v>
      </c>
      <c r="CA124" s="4"/>
      <c r="CB124" s="8"/>
      <c r="CC124" s="4">
        <v>3</v>
      </c>
      <c r="CD124" s="8">
        <v>124.74</v>
      </c>
      <c r="CE124" s="7">
        <v>-1</v>
      </c>
      <c r="CF124" s="7">
        <v>-1</v>
      </c>
      <c r="CG124" s="2" t="s">
        <v>239</v>
      </c>
      <c r="CH124" s="2" t="s">
        <v>226</v>
      </c>
      <c r="CI124" s="2" t="s">
        <v>299</v>
      </c>
      <c r="CJ124" s="2" t="s">
        <v>1919</v>
      </c>
      <c r="CK124" s="2" t="s">
        <v>241</v>
      </c>
      <c r="CL124" s="2" t="s">
        <v>229</v>
      </c>
      <c r="CM124" s="4">
        <v>2</v>
      </c>
      <c r="CN124" s="8">
        <v>83.16</v>
      </c>
      <c r="CO124" s="4"/>
      <c r="CP124" s="8"/>
      <c r="CQ124" s="7"/>
      <c r="CR124" s="7"/>
      <c r="CS124" s="2" t="s">
        <v>239</v>
      </c>
      <c r="CT124" s="2" t="s">
        <v>226</v>
      </c>
      <c r="CU124" s="2" t="s">
        <v>1912</v>
      </c>
      <c r="CV124" s="2" t="s">
        <v>1715</v>
      </c>
      <c r="CW124" s="2" t="s">
        <v>241</v>
      </c>
      <c r="CX124" s="2" t="s">
        <v>229</v>
      </c>
      <c r="CY124" s="4">
        <v>3</v>
      </c>
      <c r="CZ124" s="8">
        <v>70.35</v>
      </c>
      <c r="DA124" s="4"/>
      <c r="DB124" s="8"/>
      <c r="DC124" s="7"/>
      <c r="DD124" s="7"/>
      <c r="DE124" s="2" t="s">
        <v>239</v>
      </c>
      <c r="DF124" s="2" t="s">
        <v>226</v>
      </c>
      <c r="DG124" s="2" t="s">
        <v>1913</v>
      </c>
      <c r="DH124" s="2" t="s">
        <v>1920</v>
      </c>
      <c r="DI124" s="2" t="s">
        <v>263</v>
      </c>
      <c r="DJ124" s="2" t="s">
        <v>229</v>
      </c>
      <c r="DK124" s="4"/>
      <c r="DL124" s="8"/>
      <c r="DM124" s="4"/>
      <c r="DN124" s="8"/>
      <c r="DO124" s="7"/>
      <c r="DP124" s="7"/>
      <c r="DQ124" s="2" t="s">
        <v>239</v>
      </c>
      <c r="DR124" s="2" t="s">
        <v>226</v>
      </c>
      <c r="DS124" s="2" t="s">
        <v>360</v>
      </c>
      <c r="DT124" s="2" t="s">
        <v>1921</v>
      </c>
      <c r="DU124" s="2" t="s">
        <v>241</v>
      </c>
      <c r="DV124" s="2" t="s">
        <v>229</v>
      </c>
      <c r="DW124" s="4">
        <v>2</v>
      </c>
      <c r="DX124" s="8">
        <v>77</v>
      </c>
      <c r="DY124" s="4">
        <v>3</v>
      </c>
      <c r="DZ124" s="8">
        <v>115.5</v>
      </c>
      <c r="EA124" s="7">
        <v>-0.3333</v>
      </c>
      <c r="EB124" s="7">
        <v>-0.3333</v>
      </c>
      <c r="EC124" s="2" t="s">
        <v>239</v>
      </c>
      <c r="ED124" s="2" t="s">
        <v>226</v>
      </c>
      <c r="EE124" s="2" t="s">
        <v>1077</v>
      </c>
      <c r="EF124" s="2" t="s">
        <v>523</v>
      </c>
      <c r="EG124" s="2" t="s">
        <v>241</v>
      </c>
      <c r="EH124" s="2" t="s">
        <v>229</v>
      </c>
      <c r="EI124" s="4">
        <v>2</v>
      </c>
      <c r="EJ124" s="8">
        <v>48.52</v>
      </c>
      <c r="EK124" s="4">
        <v>1</v>
      </c>
      <c r="EL124" s="8">
        <v>40.43</v>
      </c>
      <c r="EM124" s="7">
        <v>1</v>
      </c>
      <c r="EN124" s="7">
        <v>0.2001</v>
      </c>
      <c r="EO124" s="2" t="s">
        <v>239</v>
      </c>
      <c r="EP124" s="2" t="s">
        <v>226</v>
      </c>
      <c r="EQ124" s="2" t="s">
        <v>377</v>
      </c>
      <c r="ER124" s="2" t="s">
        <v>572</v>
      </c>
      <c r="ES124" s="2" t="s">
        <v>241</v>
      </c>
      <c r="ET124" s="2" t="s">
        <v>229</v>
      </c>
      <c r="EU124" s="4"/>
      <c r="EV124" s="8"/>
      <c r="EW124" s="4"/>
      <c r="EX124" s="8"/>
      <c r="EY124" s="7"/>
      <c r="EZ124" s="7"/>
      <c r="FA124" s="2" t="s">
        <v>239</v>
      </c>
      <c r="FB124" s="2" t="s">
        <v>226</v>
      </c>
      <c r="FC124" s="2" t="s">
        <v>1912</v>
      </c>
      <c r="FD124" s="2" t="s">
        <v>1922</v>
      </c>
      <c r="FE124" s="2" t="s">
        <v>241</v>
      </c>
      <c r="FF124" s="2" t="s">
        <v>229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226</v>
      </c>
      <c r="FO124" s="2" t="s">
        <v>1912</v>
      </c>
      <c r="FP124" s="2" t="s">
        <v>1923</v>
      </c>
      <c r="FQ124" s="2" t="s">
        <v>241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239</v>
      </c>
      <c r="FZ124" s="2" t="s">
        <v>226</v>
      </c>
      <c r="GA124" s="2" t="s">
        <v>327</v>
      </c>
      <c r="GB124" s="2" t="s">
        <v>229</v>
      </c>
      <c r="GC124" s="2" t="s">
        <v>241</v>
      </c>
      <c r="GD124" s="2" t="s">
        <v>229</v>
      </c>
      <c r="GE124" s="4"/>
      <c r="GF124" s="8"/>
      <c r="GG124" s="4"/>
      <c r="GH124" s="8"/>
      <c r="GI124" s="7"/>
      <c r="GJ124" s="7"/>
      <c r="GK124" s="2" t="s">
        <v>272</v>
      </c>
      <c r="GL124" s="2" t="s">
        <v>226</v>
      </c>
      <c r="GM124" s="2" t="s">
        <v>229</v>
      </c>
      <c r="GN124" s="2" t="s">
        <v>229</v>
      </c>
      <c r="GO124" s="2" t="s">
        <v>241</v>
      </c>
      <c r="GP124" s="2" t="s">
        <v>229</v>
      </c>
      <c r="GQ124" s="4"/>
      <c r="GR124" s="8"/>
      <c r="GS124" s="4"/>
      <c r="GT124" s="8"/>
      <c r="GU124" s="7"/>
      <c r="GV124" s="7"/>
      <c r="GW124" s="2" t="s">
        <v>239</v>
      </c>
      <c r="GX124" s="2" t="s">
        <v>226</v>
      </c>
      <c r="GY124" s="2" t="s">
        <v>403</v>
      </c>
      <c r="GZ124" s="2" t="s">
        <v>1764</v>
      </c>
      <c r="HA124" s="2" t="s">
        <v>241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266</v>
      </c>
      <c r="HJ124" s="2" t="s">
        <v>226</v>
      </c>
      <c r="HK124" s="2" t="s">
        <v>229</v>
      </c>
      <c r="HL124" s="2" t="s">
        <v>229</v>
      </c>
      <c r="HM124" s="2" t="s">
        <v>241</v>
      </c>
      <c r="HN124" s="2" t="s">
        <v>229</v>
      </c>
      <c r="HO124" s="4"/>
      <c r="HP124" s="8"/>
      <c r="HQ124" s="4"/>
      <c r="HR124" s="8"/>
      <c r="HS124" s="7"/>
      <c r="HT124" s="7"/>
      <c r="HU124" s="2" t="s">
        <v>239</v>
      </c>
      <c r="HV124" s="2" t="s">
        <v>226</v>
      </c>
      <c r="HW124" s="2" t="s">
        <v>1311</v>
      </c>
      <c r="HX124" s="2" t="s">
        <v>229</v>
      </c>
      <c r="HY124" s="2" t="s">
        <v>241</v>
      </c>
      <c r="HZ124" s="2" t="s">
        <v>229</v>
      </c>
      <c r="IA124" s="4"/>
      <c r="IB124" s="8"/>
      <c r="IC124" s="4"/>
      <c r="ID124" s="8"/>
      <c r="IE124" s="7"/>
      <c r="IF124" s="7"/>
      <c r="IG124" s="2" t="s">
        <v>266</v>
      </c>
      <c r="IH124" s="2" t="s">
        <v>226</v>
      </c>
      <c r="II124" s="2" t="s">
        <v>229</v>
      </c>
      <c r="IJ124" s="2" t="s">
        <v>229</v>
      </c>
      <c r="IK124" s="2" t="s">
        <v>241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272</v>
      </c>
      <c r="IT124" s="2" t="s">
        <v>226</v>
      </c>
      <c r="IU124" s="2" t="s">
        <v>229</v>
      </c>
      <c r="IV124" s="2" t="s">
        <v>229</v>
      </c>
      <c r="IW124" s="2" t="s">
        <v>241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267</v>
      </c>
      <c r="JF124" s="2" t="s">
        <v>226</v>
      </c>
      <c r="JG124" s="2" t="s">
        <v>229</v>
      </c>
      <c r="JH124" s="2" t="s">
        <v>229</v>
      </c>
      <c r="JI124" s="2" t="s">
        <v>241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272</v>
      </c>
      <c r="JR124" s="2" t="s">
        <v>226</v>
      </c>
      <c r="JS124" s="2" t="s">
        <v>229</v>
      </c>
      <c r="JT124" s="2" t="s">
        <v>229</v>
      </c>
      <c r="JU124" s="2" t="s">
        <v>241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272</v>
      </c>
      <c r="KD124" s="2" t="s">
        <v>226</v>
      </c>
      <c r="KE124" s="2" t="s">
        <v>229</v>
      </c>
      <c r="KF124" s="2" t="s">
        <v>229</v>
      </c>
      <c r="KG124" s="2" t="s">
        <v>241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272</v>
      </c>
      <c r="KP124" s="2" t="s">
        <v>226</v>
      </c>
      <c r="KQ124" s="2" t="s">
        <v>229</v>
      </c>
      <c r="KR124" s="2" t="s">
        <v>229</v>
      </c>
      <c r="KS124" s="2" t="s">
        <v>241</v>
      </c>
      <c r="KT124" s="2" t="s">
        <v>229</v>
      </c>
      <c r="KU124" s="4"/>
      <c r="KV124" s="8"/>
      <c r="KW124" s="4"/>
      <c r="KX124" s="8"/>
      <c r="KY124" s="7"/>
      <c r="KZ124" s="7"/>
      <c r="LA124" s="2" t="s">
        <v>272</v>
      </c>
      <c r="LB124" s="2" t="s">
        <v>226</v>
      </c>
      <c r="LC124" s="2" t="s">
        <v>229</v>
      </c>
      <c r="LD124" s="2" t="s">
        <v>229</v>
      </c>
      <c r="LE124" s="2" t="s">
        <v>241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229</v>
      </c>
      <c r="LN124" s="2" t="s">
        <v>229</v>
      </c>
      <c r="LO124" s="2" t="s">
        <v>229</v>
      </c>
      <c r="LP124" s="2" t="s">
        <v>229</v>
      </c>
      <c r="LQ124" s="2" t="s">
        <v>229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239</v>
      </c>
      <c r="LZ124" s="2" t="s">
        <v>275</v>
      </c>
      <c r="MA124" s="2" t="s">
        <v>331</v>
      </c>
      <c r="MB124" s="2" t="s">
        <v>1924</v>
      </c>
      <c r="MC124" s="2" t="s">
        <v>241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272</v>
      </c>
      <c r="ML124" s="2" t="s">
        <v>226</v>
      </c>
      <c r="MM124" s="2" t="s">
        <v>229</v>
      </c>
      <c r="MN124" s="2" t="s">
        <v>229</v>
      </c>
      <c r="MO124" s="2" t="s">
        <v>241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226</v>
      </c>
      <c r="MY124" s="2" t="s">
        <v>723</v>
      </c>
      <c r="MZ124" s="2" t="s">
        <v>229</v>
      </c>
      <c r="NA124" s="2" t="s">
        <v>241</v>
      </c>
      <c r="NB124" s="2" t="s">
        <v>229</v>
      </c>
      <c r="NC124" s="4"/>
      <c r="ND124" s="8"/>
      <c r="NE124" s="4"/>
      <c r="NF124" s="8"/>
      <c r="NG124" s="7"/>
      <c r="NH124" s="7"/>
      <c r="NI124" s="2" t="s">
        <v>239</v>
      </c>
      <c r="NJ124" s="2" t="s">
        <v>260</v>
      </c>
      <c r="NK124" s="2" t="s">
        <v>592</v>
      </c>
      <c r="NL124" s="2" t="s">
        <v>1098</v>
      </c>
      <c r="NM124" s="2" t="s">
        <v>241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272</v>
      </c>
      <c r="NV124" s="2" t="s">
        <v>226</v>
      </c>
      <c r="NW124" s="2" t="s">
        <v>229</v>
      </c>
      <c r="NX124" s="2" t="s">
        <v>229</v>
      </c>
      <c r="NY124" s="2" t="s">
        <v>241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239</v>
      </c>
      <c r="OH124" s="2" t="s">
        <v>226</v>
      </c>
      <c r="OI124" s="2" t="s">
        <v>229</v>
      </c>
      <c r="OJ124" s="2" t="s">
        <v>229</v>
      </c>
      <c r="OK124" s="2" t="s">
        <v>241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229</v>
      </c>
      <c r="OT124" s="2" t="s">
        <v>229</v>
      </c>
      <c r="OU124" s="2" t="s">
        <v>229</v>
      </c>
      <c r="OV124" s="2" t="s">
        <v>229</v>
      </c>
      <c r="OW124" s="2" t="s">
        <v>229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281</v>
      </c>
      <c r="PF124" s="2" t="s">
        <v>226</v>
      </c>
      <c r="PG124" s="2" t="s">
        <v>229</v>
      </c>
      <c r="PH124" s="2" t="s">
        <v>229</v>
      </c>
      <c r="PI124" s="2" t="s">
        <v>241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266</v>
      </c>
      <c r="PR124" s="2" t="s">
        <v>275</v>
      </c>
      <c r="PS124" s="2" t="s">
        <v>229</v>
      </c>
      <c r="PT124" s="2" t="s">
        <v>229</v>
      </c>
      <c r="PU124" s="2" t="s">
        <v>241</v>
      </c>
      <c r="PV124" s="2" t="s">
        <v>229</v>
      </c>
      <c r="PW124" s="4"/>
      <c r="PX124" s="8"/>
      <c r="PY124" s="4"/>
      <c r="PZ124" s="8"/>
      <c r="QA124" s="7"/>
      <c r="QB124" s="7"/>
      <c r="QC124" s="2" t="s">
        <v>281</v>
      </c>
      <c r="QD124" s="2" t="s">
        <v>226</v>
      </c>
      <c r="QE124" s="2" t="s">
        <v>229</v>
      </c>
      <c r="QF124" s="2" t="s">
        <v>229</v>
      </c>
      <c r="QG124" s="2" t="s">
        <v>241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229</v>
      </c>
      <c r="QP124" s="2" t="s">
        <v>229</v>
      </c>
      <c r="QQ124" s="2" t="s">
        <v>229</v>
      </c>
      <c r="QR124" s="2" t="s">
        <v>229</v>
      </c>
      <c r="QS124" s="2" t="s">
        <v>229</v>
      </c>
      <c r="QT124" s="2" t="s">
        <v>229</v>
      </c>
      <c r="QU124" s="4"/>
      <c r="QV124" s="8"/>
      <c r="QW124" s="4"/>
      <c r="QX124" s="8"/>
      <c r="QY124" s="7"/>
      <c r="QZ124" s="7"/>
      <c r="RA124" s="2" t="s">
        <v>239</v>
      </c>
      <c r="RB124" s="2" t="s">
        <v>275</v>
      </c>
      <c r="RC124" s="2" t="s">
        <v>338</v>
      </c>
      <c r="RD124" s="2" t="s">
        <v>229</v>
      </c>
      <c r="RE124" s="2" t="s">
        <v>241</v>
      </c>
      <c r="RF124" s="2" t="s">
        <v>229</v>
      </c>
      <c r="RG124" s="4"/>
      <c r="RH124" s="8"/>
      <c r="RI124" s="4"/>
      <c r="RJ124" s="8"/>
      <c r="RK124" s="7"/>
      <c r="RL124" s="7"/>
      <c r="RM124" s="2" t="s">
        <v>229</v>
      </c>
      <c r="RN124" s="2" t="s">
        <v>229</v>
      </c>
      <c r="RO124" s="2" t="s">
        <v>229</v>
      </c>
      <c r="RP124" s="2" t="s">
        <v>229</v>
      </c>
      <c r="RQ124" s="2" t="s">
        <v>229</v>
      </c>
      <c r="RR124" s="2" t="s">
        <v>229</v>
      </c>
      <c r="RS124" s="4"/>
      <c r="RT124" s="8"/>
      <c r="RU124" s="4"/>
      <c r="RV124" s="8"/>
      <c r="RW124" s="7"/>
      <c r="RX124" s="7"/>
      <c r="RY124" s="2" t="s">
        <v>266</v>
      </c>
      <c r="RZ124" s="2" t="s">
        <v>275</v>
      </c>
      <c r="SA124" s="2" t="s">
        <v>229</v>
      </c>
      <c r="SB124" s="2" t="s">
        <v>229</v>
      </c>
      <c r="SC124" s="2" t="s">
        <v>241</v>
      </c>
      <c r="SD124" s="2" t="s">
        <v>229</v>
      </c>
      <c r="SE124" s="4">
        <v>448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</row>
    <row r="125">
      <c r="A125" s="2" t="s">
        <v>1925</v>
      </c>
      <c r="B125" s="2" t="s">
        <v>216</v>
      </c>
      <c r="C125" s="2" t="s">
        <v>217</v>
      </c>
      <c r="D125" s="2" t="s">
        <v>218</v>
      </c>
      <c r="E125" s="2" t="s">
        <v>219</v>
      </c>
      <c r="F125" s="2" t="s">
        <v>1926</v>
      </c>
      <c r="G125" s="2" t="s">
        <v>1927</v>
      </c>
      <c r="H125" s="2" t="s">
        <v>1928</v>
      </c>
      <c r="I125" s="2" t="s">
        <v>1434</v>
      </c>
      <c r="J125" s="2" t="s">
        <v>224</v>
      </c>
      <c r="K125" s="2" t="s">
        <v>1070</v>
      </c>
      <c r="L125" s="3">
        <v>31.5</v>
      </c>
      <c r="M125" s="3">
        <v>33.08</v>
      </c>
      <c r="N125" s="3">
        <v>69.99</v>
      </c>
      <c r="O125" s="2" t="s">
        <v>981</v>
      </c>
      <c r="P125" s="2" t="s">
        <v>964</v>
      </c>
      <c r="Q125" s="2" t="s">
        <v>228</v>
      </c>
      <c r="R125" s="2" t="s">
        <v>229</v>
      </c>
      <c r="S125" s="2" t="s">
        <v>1929</v>
      </c>
      <c r="T125" s="2" t="s">
        <v>684</v>
      </c>
      <c r="U125" s="2" t="s">
        <v>286</v>
      </c>
      <c r="V125" s="2" t="s">
        <v>685</v>
      </c>
      <c r="W125" s="2" t="s">
        <v>686</v>
      </c>
      <c r="X125" s="2" t="s">
        <v>1009</v>
      </c>
      <c r="Y125" s="2" t="s">
        <v>1144</v>
      </c>
      <c r="Z125" s="4">
        <v>23</v>
      </c>
      <c r="AA125" s="4">
        <f>=ROUNDDOWN(115,0)</f>
      </c>
      <c r="AB125" s="5">
        <v>0.2</v>
      </c>
      <c r="AC125" s="2" t="s">
        <v>229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/>
      <c r="AQ125" s="8"/>
      <c r="AR125" s="4">
        <v>1</v>
      </c>
      <c r="AS125" s="8">
        <v>33.11</v>
      </c>
      <c r="AT125" s="7">
        <v>-1</v>
      </c>
      <c r="AU125" s="7">
        <v>-1</v>
      </c>
      <c r="AV125" s="4">
        <v>8</v>
      </c>
      <c r="AW125" s="8">
        <v>211.61</v>
      </c>
      <c r="AX125" s="4">
        <v>3</v>
      </c>
      <c r="AY125" s="8">
        <v>110.36</v>
      </c>
      <c r="AZ125" s="7">
        <v>1.6667</v>
      </c>
      <c r="BA125" s="7">
        <v>0.9175</v>
      </c>
      <c r="BB125" s="7"/>
      <c r="BC125" s="4">
        <v>8</v>
      </c>
      <c r="BD125" s="8">
        <v>211.61</v>
      </c>
      <c r="BE125" s="4">
        <v>3</v>
      </c>
      <c r="BF125" s="8">
        <v>110.36</v>
      </c>
      <c r="BG125" s="7">
        <v>1.6667</v>
      </c>
      <c r="BH125" s="7">
        <v>0.9175</v>
      </c>
      <c r="BI125" s="7">
        <v>1</v>
      </c>
      <c r="BJ125" s="4"/>
      <c r="BK125" s="8"/>
      <c r="BL125" s="2" t="s">
        <v>17</v>
      </c>
      <c r="BM125" s="7"/>
      <c r="BN125" s="7"/>
      <c r="BO125" s="4"/>
      <c r="BP125" s="8"/>
      <c r="BQ125" s="4"/>
      <c r="BR125" s="8"/>
      <c r="BS125" s="7"/>
      <c r="BT125" s="7"/>
      <c r="BU125" s="2" t="s">
        <v>239</v>
      </c>
      <c r="BV125" s="2" t="s">
        <v>275</v>
      </c>
      <c r="BW125" s="2" t="s">
        <v>229</v>
      </c>
      <c r="BX125" s="2" t="s">
        <v>1719</v>
      </c>
      <c r="BY125" s="2" t="s">
        <v>241</v>
      </c>
      <c r="BZ125" s="2" t="s">
        <v>229</v>
      </c>
      <c r="CA125" s="4"/>
      <c r="CB125" s="8"/>
      <c r="CC125" s="4">
        <v>1</v>
      </c>
      <c r="CD125" s="8">
        <v>33.11</v>
      </c>
      <c r="CE125" s="7">
        <v>-1</v>
      </c>
      <c r="CF125" s="7">
        <v>-1</v>
      </c>
      <c r="CG125" s="2" t="s">
        <v>239</v>
      </c>
      <c r="CH125" s="2" t="s">
        <v>275</v>
      </c>
      <c r="CI125" s="2" t="s">
        <v>1557</v>
      </c>
      <c r="CJ125" s="2" t="s">
        <v>1930</v>
      </c>
      <c r="CK125" s="2" t="s">
        <v>241</v>
      </c>
      <c r="CL125" s="2" t="s">
        <v>229</v>
      </c>
      <c r="CM125" s="4"/>
      <c r="CN125" s="8"/>
      <c r="CO125" s="4"/>
      <c r="CP125" s="8"/>
      <c r="CQ125" s="7"/>
      <c r="CR125" s="7"/>
      <c r="CS125" s="2" t="s">
        <v>239</v>
      </c>
      <c r="CT125" s="2" t="s">
        <v>275</v>
      </c>
      <c r="CU125" s="2" t="s">
        <v>1148</v>
      </c>
      <c r="CV125" s="2" t="s">
        <v>1931</v>
      </c>
      <c r="CW125" s="2" t="s">
        <v>241</v>
      </c>
      <c r="CX125" s="2" t="s">
        <v>229</v>
      </c>
      <c r="CY125" s="4"/>
      <c r="CZ125" s="8"/>
      <c r="DA125" s="4"/>
      <c r="DB125" s="8"/>
      <c r="DC125" s="7"/>
      <c r="DD125" s="7"/>
      <c r="DE125" s="2" t="s">
        <v>239</v>
      </c>
      <c r="DF125" s="2" t="s">
        <v>275</v>
      </c>
      <c r="DG125" s="2" t="s">
        <v>1148</v>
      </c>
      <c r="DH125" s="2" t="s">
        <v>1727</v>
      </c>
      <c r="DI125" s="2" t="s">
        <v>263</v>
      </c>
      <c r="DJ125" s="2" t="s">
        <v>229</v>
      </c>
      <c r="DK125" s="4"/>
      <c r="DL125" s="8"/>
      <c r="DM125" s="4"/>
      <c r="DN125" s="8"/>
      <c r="DO125" s="7"/>
      <c r="DP125" s="7"/>
      <c r="DQ125" s="2" t="s">
        <v>239</v>
      </c>
      <c r="DR125" s="2" t="s">
        <v>275</v>
      </c>
      <c r="DS125" s="2" t="s">
        <v>1148</v>
      </c>
      <c r="DT125" s="2" t="s">
        <v>1932</v>
      </c>
      <c r="DU125" s="2" t="s">
        <v>241</v>
      </c>
      <c r="DV125" s="2" t="s">
        <v>229</v>
      </c>
      <c r="DW125" s="4"/>
      <c r="DX125" s="8"/>
      <c r="DY125" s="4"/>
      <c r="DZ125" s="8"/>
      <c r="EA125" s="7"/>
      <c r="EB125" s="7"/>
      <c r="EC125" s="2" t="s">
        <v>239</v>
      </c>
      <c r="ED125" s="2" t="s">
        <v>275</v>
      </c>
      <c r="EE125" s="2" t="s">
        <v>699</v>
      </c>
      <c r="EF125" s="2" t="s">
        <v>953</v>
      </c>
      <c r="EG125" s="2" t="s">
        <v>263</v>
      </c>
      <c r="EH125" s="2" t="s">
        <v>229</v>
      </c>
      <c r="EI125" s="4"/>
      <c r="EJ125" s="8"/>
      <c r="EK125" s="4"/>
      <c r="EL125" s="8"/>
      <c r="EM125" s="7"/>
      <c r="EN125" s="7"/>
      <c r="EO125" s="2" t="s">
        <v>239</v>
      </c>
      <c r="EP125" s="2" t="s">
        <v>275</v>
      </c>
      <c r="EQ125" s="2" t="s">
        <v>1148</v>
      </c>
      <c r="ER125" s="2" t="s">
        <v>1933</v>
      </c>
      <c r="ES125" s="2" t="s">
        <v>241</v>
      </c>
      <c r="ET125" s="2" t="s">
        <v>229</v>
      </c>
      <c r="EU125" s="4"/>
      <c r="EV125" s="8"/>
      <c r="EW125" s="4"/>
      <c r="EX125" s="8"/>
      <c r="EY125" s="7"/>
      <c r="EZ125" s="7"/>
      <c r="FA125" s="2" t="s">
        <v>239</v>
      </c>
      <c r="FB125" s="2" t="s">
        <v>275</v>
      </c>
      <c r="FC125" s="2" t="s">
        <v>1148</v>
      </c>
      <c r="FD125" s="2" t="s">
        <v>1701</v>
      </c>
      <c r="FE125" s="2" t="s">
        <v>241</v>
      </c>
      <c r="FF125" s="2" t="s">
        <v>229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275</v>
      </c>
      <c r="FO125" s="2" t="s">
        <v>1148</v>
      </c>
      <c r="FP125" s="2" t="s">
        <v>1888</v>
      </c>
      <c r="FQ125" s="2" t="s">
        <v>241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229</v>
      </c>
      <c r="FZ125" s="2" t="s">
        <v>229</v>
      </c>
      <c r="GA125" s="2" t="s">
        <v>229</v>
      </c>
      <c r="GB125" s="2" t="s">
        <v>229</v>
      </c>
      <c r="GC125" s="2" t="s">
        <v>229</v>
      </c>
      <c r="GD125" s="2" t="s">
        <v>229</v>
      </c>
      <c r="GE125" s="4"/>
      <c r="GF125" s="8"/>
      <c r="GG125" s="4"/>
      <c r="GH125" s="8"/>
      <c r="GI125" s="7"/>
      <c r="GJ125" s="7"/>
      <c r="GK125" s="2" t="s">
        <v>714</v>
      </c>
      <c r="GL125" s="2" t="s">
        <v>275</v>
      </c>
      <c r="GM125" s="2" t="s">
        <v>1148</v>
      </c>
      <c r="GN125" s="2" t="s">
        <v>1934</v>
      </c>
      <c r="GO125" s="2" t="s">
        <v>241</v>
      </c>
      <c r="GP125" s="2" t="s">
        <v>229</v>
      </c>
      <c r="GQ125" s="4"/>
      <c r="GR125" s="8"/>
      <c r="GS125" s="4"/>
      <c r="GT125" s="8"/>
      <c r="GU125" s="7"/>
      <c r="GV125" s="7"/>
      <c r="GW125" s="2" t="s">
        <v>239</v>
      </c>
      <c r="GX125" s="2" t="s">
        <v>275</v>
      </c>
      <c r="GY125" s="2" t="s">
        <v>709</v>
      </c>
      <c r="GZ125" s="2" t="s">
        <v>1935</v>
      </c>
      <c r="HA125" s="2" t="s">
        <v>241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239</v>
      </c>
      <c r="HJ125" s="2" t="s">
        <v>275</v>
      </c>
      <c r="HK125" s="2" t="s">
        <v>1557</v>
      </c>
      <c r="HL125" s="2" t="s">
        <v>1698</v>
      </c>
      <c r="HM125" s="2" t="s">
        <v>241</v>
      </c>
      <c r="HN125" s="2" t="s">
        <v>229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275</v>
      </c>
      <c r="HW125" s="2" t="s">
        <v>712</v>
      </c>
      <c r="HX125" s="2" t="s">
        <v>297</v>
      </c>
      <c r="HY125" s="2" t="s">
        <v>241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266</v>
      </c>
      <c r="IH125" s="2" t="s">
        <v>275</v>
      </c>
      <c r="II125" s="2" t="s">
        <v>700</v>
      </c>
      <c r="IJ125" s="2" t="s">
        <v>229</v>
      </c>
      <c r="IK125" s="2" t="s">
        <v>241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272</v>
      </c>
      <c r="IT125" s="2" t="s">
        <v>275</v>
      </c>
      <c r="IU125" s="2" t="s">
        <v>229</v>
      </c>
      <c r="IV125" s="2" t="s">
        <v>229</v>
      </c>
      <c r="IW125" s="2" t="s">
        <v>241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239</v>
      </c>
      <c r="JF125" s="2" t="s">
        <v>275</v>
      </c>
      <c r="JG125" s="2" t="s">
        <v>268</v>
      </c>
      <c r="JH125" s="2" t="s">
        <v>1936</v>
      </c>
      <c r="JI125" s="2" t="s">
        <v>241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229</v>
      </c>
      <c r="JR125" s="2" t="s">
        <v>229</v>
      </c>
      <c r="JS125" s="2" t="s">
        <v>229</v>
      </c>
      <c r="JT125" s="2" t="s">
        <v>229</v>
      </c>
      <c r="JU125" s="2" t="s">
        <v>229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278</v>
      </c>
      <c r="KD125" s="2" t="s">
        <v>275</v>
      </c>
      <c r="KE125" s="2" t="s">
        <v>270</v>
      </c>
      <c r="KF125" s="2" t="s">
        <v>229</v>
      </c>
      <c r="KG125" s="2" t="s">
        <v>241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272</v>
      </c>
      <c r="KP125" s="2" t="s">
        <v>275</v>
      </c>
      <c r="KQ125" s="2" t="s">
        <v>229</v>
      </c>
      <c r="KR125" s="2" t="s">
        <v>229</v>
      </c>
      <c r="KS125" s="2" t="s">
        <v>241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275</v>
      </c>
      <c r="LC125" s="2" t="s">
        <v>720</v>
      </c>
      <c r="LD125" s="2" t="s">
        <v>1937</v>
      </c>
      <c r="LE125" s="2" t="s">
        <v>241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229</v>
      </c>
      <c r="LN125" s="2" t="s">
        <v>229</v>
      </c>
      <c r="LO125" s="2" t="s">
        <v>229</v>
      </c>
      <c r="LP125" s="2" t="s">
        <v>229</v>
      </c>
      <c r="LQ125" s="2" t="s">
        <v>229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239</v>
      </c>
      <c r="LZ125" s="2" t="s">
        <v>275</v>
      </c>
      <c r="MA125" s="2" t="s">
        <v>1600</v>
      </c>
      <c r="MB125" s="2" t="s">
        <v>1938</v>
      </c>
      <c r="MC125" s="2" t="s">
        <v>241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278</v>
      </c>
      <c r="ML125" s="2" t="s">
        <v>275</v>
      </c>
      <c r="MM125" s="2" t="s">
        <v>229</v>
      </c>
      <c r="MN125" s="2" t="s">
        <v>229</v>
      </c>
      <c r="MO125" s="2" t="s">
        <v>241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239</v>
      </c>
      <c r="MX125" s="2" t="s">
        <v>275</v>
      </c>
      <c r="MY125" s="2" t="s">
        <v>866</v>
      </c>
      <c r="MZ125" s="2" t="s">
        <v>229</v>
      </c>
      <c r="NA125" s="2" t="s">
        <v>241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239</v>
      </c>
      <c r="NJ125" s="2" t="s">
        <v>275</v>
      </c>
      <c r="NK125" s="2" t="s">
        <v>1165</v>
      </c>
      <c r="NL125" s="2" t="s">
        <v>1884</v>
      </c>
      <c r="NM125" s="2" t="s">
        <v>241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272</v>
      </c>
      <c r="NV125" s="2" t="s">
        <v>275</v>
      </c>
      <c r="NW125" s="2" t="s">
        <v>229</v>
      </c>
      <c r="NX125" s="2" t="s">
        <v>229</v>
      </c>
      <c r="NY125" s="2" t="s">
        <v>241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272</v>
      </c>
      <c r="OH125" s="2" t="s">
        <v>275</v>
      </c>
      <c r="OI125" s="2" t="s">
        <v>229</v>
      </c>
      <c r="OJ125" s="2" t="s">
        <v>229</v>
      </c>
      <c r="OK125" s="2" t="s">
        <v>241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229</v>
      </c>
      <c r="OT125" s="2" t="s">
        <v>229</v>
      </c>
      <c r="OU125" s="2" t="s">
        <v>229</v>
      </c>
      <c r="OV125" s="2" t="s">
        <v>229</v>
      </c>
      <c r="OW125" s="2" t="s">
        <v>229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229</v>
      </c>
      <c r="PF125" s="2" t="s">
        <v>229</v>
      </c>
      <c r="PG125" s="2" t="s">
        <v>229</v>
      </c>
      <c r="PH125" s="2" t="s">
        <v>229</v>
      </c>
      <c r="PI125" s="2" t="s">
        <v>229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239</v>
      </c>
      <c r="PR125" s="2" t="s">
        <v>275</v>
      </c>
      <c r="PS125" s="2" t="s">
        <v>1166</v>
      </c>
      <c r="PT125" s="2" t="s">
        <v>1939</v>
      </c>
      <c r="PU125" s="2" t="s">
        <v>241</v>
      </c>
      <c r="PV125" s="2" t="s">
        <v>229</v>
      </c>
      <c r="PW125" s="4"/>
      <c r="PX125" s="8"/>
      <c r="PY125" s="4"/>
      <c r="PZ125" s="8"/>
      <c r="QA125" s="7"/>
      <c r="QB125" s="7"/>
      <c r="QC125" s="2" t="s">
        <v>281</v>
      </c>
      <c r="QD125" s="2" t="s">
        <v>275</v>
      </c>
      <c r="QE125" s="2" t="s">
        <v>229</v>
      </c>
      <c r="QF125" s="2" t="s">
        <v>229</v>
      </c>
      <c r="QG125" s="2" t="s">
        <v>241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229</v>
      </c>
      <c r="QP125" s="2" t="s">
        <v>229</v>
      </c>
      <c r="QQ125" s="2" t="s">
        <v>229</v>
      </c>
      <c r="QR125" s="2" t="s">
        <v>229</v>
      </c>
      <c r="QS125" s="2" t="s">
        <v>229</v>
      </c>
      <c r="QT125" s="2" t="s">
        <v>229</v>
      </c>
      <c r="QU125" s="4"/>
      <c r="QV125" s="8"/>
      <c r="QW125" s="4"/>
      <c r="QX125" s="8"/>
      <c r="QY125" s="7"/>
      <c r="QZ125" s="7"/>
      <c r="RA125" s="2" t="s">
        <v>278</v>
      </c>
      <c r="RB125" s="2" t="s">
        <v>275</v>
      </c>
      <c r="RC125" s="2" t="s">
        <v>229</v>
      </c>
      <c r="RD125" s="2" t="s">
        <v>229</v>
      </c>
      <c r="RE125" s="2" t="s">
        <v>241</v>
      </c>
      <c r="RF125" s="2" t="s">
        <v>229</v>
      </c>
      <c r="RG125" s="4"/>
      <c r="RH125" s="8"/>
      <c r="RI125" s="4"/>
      <c r="RJ125" s="8"/>
      <c r="RK125" s="7"/>
      <c r="RL125" s="7"/>
      <c r="RM125" s="2" t="s">
        <v>229</v>
      </c>
      <c r="RN125" s="2" t="s">
        <v>229</v>
      </c>
      <c r="RO125" s="2" t="s">
        <v>229</v>
      </c>
      <c r="RP125" s="2" t="s">
        <v>229</v>
      </c>
      <c r="RQ125" s="2" t="s">
        <v>229</v>
      </c>
      <c r="RR125" s="2" t="s">
        <v>229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275</v>
      </c>
      <c r="SA125" s="2" t="s">
        <v>800</v>
      </c>
      <c r="SB125" s="2" t="s">
        <v>1186</v>
      </c>
      <c r="SC125" s="2" t="s">
        <v>241</v>
      </c>
      <c r="SD125" s="2" t="s">
        <v>229</v>
      </c>
      <c r="SE125" s="4"/>
      <c r="SF125" s="4"/>
      <c r="SG125" s="4"/>
      <c r="SH125" s="4"/>
      <c r="SI125" s="4"/>
      <c r="SJ125" s="4"/>
      <c r="SK125" s="4"/>
      <c r="SL125" s="4"/>
      <c r="SM125" s="4">
        <v>22</v>
      </c>
      <c r="SN125" s="4"/>
      <c r="SO125" s="4"/>
      <c r="SP125" s="4">
        <v>1</v>
      </c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</row>
    <row r="126">
      <c r="A126" s="2" t="s">
        <v>1940</v>
      </c>
      <c r="B126" s="2" t="s">
        <v>216</v>
      </c>
      <c r="C126" s="2" t="s">
        <v>217</v>
      </c>
      <c r="D126" s="2" t="s">
        <v>218</v>
      </c>
      <c r="E126" s="2" t="s">
        <v>219</v>
      </c>
      <c r="F126" s="2" t="s">
        <v>1926</v>
      </c>
      <c r="G126" s="2" t="s">
        <v>1927</v>
      </c>
      <c r="H126" s="2" t="s">
        <v>1928</v>
      </c>
      <c r="I126" s="2" t="s">
        <v>1434</v>
      </c>
      <c r="J126" s="2" t="s">
        <v>285</v>
      </c>
      <c r="K126" s="2" t="s">
        <v>1070</v>
      </c>
      <c r="L126" s="3">
        <v>38.4</v>
      </c>
      <c r="M126" s="3">
        <v>40.32</v>
      </c>
      <c r="N126" s="3">
        <v>79.99</v>
      </c>
      <c r="O126" s="2" t="s">
        <v>981</v>
      </c>
      <c r="P126" s="2" t="s">
        <v>964</v>
      </c>
      <c r="Q126" s="2" t="s">
        <v>228</v>
      </c>
      <c r="R126" s="2" t="s">
        <v>229</v>
      </c>
      <c r="S126" s="2" t="s">
        <v>1929</v>
      </c>
      <c r="T126" s="2" t="s">
        <v>684</v>
      </c>
      <c r="U126" s="2" t="s">
        <v>733</v>
      </c>
      <c r="V126" s="2" t="s">
        <v>685</v>
      </c>
      <c r="W126" s="2" t="s">
        <v>686</v>
      </c>
      <c r="X126" s="2" t="s">
        <v>1009</v>
      </c>
      <c r="Y126" s="2" t="s">
        <v>1144</v>
      </c>
      <c r="Z126" s="4">
        <v>120</v>
      </c>
      <c r="AA126" s="4">
        <f>=ROUNDDOWN(15,0)</f>
      </c>
      <c r="AB126" s="5">
        <v>8</v>
      </c>
      <c r="AC126" s="2" t="s">
        <v>229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8</v>
      </c>
      <c r="AQ126" s="8">
        <v>211.61</v>
      </c>
      <c r="AR126" s="4">
        <v>2</v>
      </c>
      <c r="AS126" s="8">
        <v>77.25</v>
      </c>
      <c r="AT126" s="7">
        <v>3</v>
      </c>
      <c r="AU126" s="7">
        <v>1.7393</v>
      </c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1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 t="s">
        <v>229</v>
      </c>
      <c r="BJ126" s="4">
        <v>8</v>
      </c>
      <c r="BK126" s="8">
        <v>211.61</v>
      </c>
      <c r="BL126" s="2" t="s">
        <v>1941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239</v>
      </c>
      <c r="BV126" s="2" t="s">
        <v>226</v>
      </c>
      <c r="BW126" s="2" t="s">
        <v>229</v>
      </c>
      <c r="BX126" s="2" t="s">
        <v>1556</v>
      </c>
      <c r="BY126" s="2" t="s">
        <v>241</v>
      </c>
      <c r="BZ126" s="2" t="s">
        <v>229</v>
      </c>
      <c r="CA126" s="4"/>
      <c r="CB126" s="8"/>
      <c r="CC126" s="4"/>
      <c r="CD126" s="8"/>
      <c r="CE126" s="7"/>
      <c r="CF126" s="7"/>
      <c r="CG126" s="2" t="s">
        <v>239</v>
      </c>
      <c r="CH126" s="2" t="s">
        <v>226</v>
      </c>
      <c r="CI126" s="2" t="s">
        <v>1557</v>
      </c>
      <c r="CJ126" s="2" t="s">
        <v>1710</v>
      </c>
      <c r="CK126" s="2" t="s">
        <v>241</v>
      </c>
      <c r="CL126" s="2" t="s">
        <v>229</v>
      </c>
      <c r="CM126" s="4"/>
      <c r="CN126" s="8"/>
      <c r="CO126" s="4"/>
      <c r="CP126" s="8"/>
      <c r="CQ126" s="7"/>
      <c r="CR126" s="7"/>
      <c r="CS126" s="2" t="s">
        <v>239</v>
      </c>
      <c r="CT126" s="2" t="s">
        <v>226</v>
      </c>
      <c r="CU126" s="2" t="s">
        <v>1148</v>
      </c>
      <c r="CV126" s="2" t="s">
        <v>1942</v>
      </c>
      <c r="CW126" s="2" t="s">
        <v>241</v>
      </c>
      <c r="CX126" s="2" t="s">
        <v>229</v>
      </c>
      <c r="CY126" s="4"/>
      <c r="CZ126" s="8"/>
      <c r="DA126" s="4"/>
      <c r="DB126" s="8"/>
      <c r="DC126" s="7"/>
      <c r="DD126" s="7"/>
      <c r="DE126" s="2" t="s">
        <v>239</v>
      </c>
      <c r="DF126" s="2" t="s">
        <v>226</v>
      </c>
      <c r="DG126" s="2" t="s">
        <v>1148</v>
      </c>
      <c r="DH126" s="2" t="s">
        <v>1943</v>
      </c>
      <c r="DI126" s="2" t="s">
        <v>263</v>
      </c>
      <c r="DJ126" s="2" t="s">
        <v>229</v>
      </c>
      <c r="DK126" s="4"/>
      <c r="DL126" s="8"/>
      <c r="DM126" s="4"/>
      <c r="DN126" s="8"/>
      <c r="DO126" s="7"/>
      <c r="DP126" s="7"/>
      <c r="DQ126" s="2" t="s">
        <v>239</v>
      </c>
      <c r="DR126" s="2" t="s">
        <v>226</v>
      </c>
      <c r="DS126" s="2" t="s">
        <v>1148</v>
      </c>
      <c r="DT126" s="2" t="s">
        <v>1944</v>
      </c>
      <c r="DU126" s="2" t="s">
        <v>241</v>
      </c>
      <c r="DV126" s="2" t="s">
        <v>229</v>
      </c>
      <c r="DW126" s="4">
        <v>7</v>
      </c>
      <c r="DX126" s="8">
        <v>171.29</v>
      </c>
      <c r="DY126" s="4">
        <v>1</v>
      </c>
      <c r="DZ126" s="8">
        <v>40.79</v>
      </c>
      <c r="EA126" s="7">
        <v>6</v>
      </c>
      <c r="EB126" s="7">
        <v>3.1993</v>
      </c>
      <c r="EC126" s="2" t="s">
        <v>239</v>
      </c>
      <c r="ED126" s="2" t="s">
        <v>226</v>
      </c>
      <c r="EE126" s="2" t="s">
        <v>699</v>
      </c>
      <c r="EF126" s="2" t="s">
        <v>738</v>
      </c>
      <c r="EG126" s="2" t="s">
        <v>263</v>
      </c>
      <c r="EH126" s="2" t="s">
        <v>229</v>
      </c>
      <c r="EI126" s="4"/>
      <c r="EJ126" s="8"/>
      <c r="EK126" s="4"/>
      <c r="EL126" s="8"/>
      <c r="EM126" s="7"/>
      <c r="EN126" s="7"/>
      <c r="EO126" s="2" t="s">
        <v>239</v>
      </c>
      <c r="EP126" s="2" t="s">
        <v>226</v>
      </c>
      <c r="EQ126" s="2" t="s">
        <v>1148</v>
      </c>
      <c r="ER126" s="2" t="s">
        <v>1945</v>
      </c>
      <c r="ES126" s="2" t="s">
        <v>241</v>
      </c>
      <c r="ET126" s="2" t="s">
        <v>229</v>
      </c>
      <c r="EU126" s="4"/>
      <c r="EV126" s="8"/>
      <c r="EW126" s="4">
        <v>1</v>
      </c>
      <c r="EX126" s="8">
        <v>36.46</v>
      </c>
      <c r="EY126" s="7">
        <v>-1</v>
      </c>
      <c r="EZ126" s="7">
        <v>-1</v>
      </c>
      <c r="FA126" s="2" t="s">
        <v>239</v>
      </c>
      <c r="FB126" s="2" t="s">
        <v>226</v>
      </c>
      <c r="FC126" s="2" t="s">
        <v>1148</v>
      </c>
      <c r="FD126" s="2" t="s">
        <v>1732</v>
      </c>
      <c r="FE126" s="2" t="s">
        <v>241</v>
      </c>
      <c r="FF126" s="2" t="s">
        <v>229</v>
      </c>
      <c r="FG126" s="4"/>
      <c r="FH126" s="8"/>
      <c r="FI126" s="4"/>
      <c r="FJ126" s="8"/>
      <c r="FK126" s="7"/>
      <c r="FL126" s="7"/>
      <c r="FM126" s="2" t="s">
        <v>239</v>
      </c>
      <c r="FN126" s="2" t="s">
        <v>226</v>
      </c>
      <c r="FO126" s="2" t="s">
        <v>1148</v>
      </c>
      <c r="FP126" s="2" t="s">
        <v>1946</v>
      </c>
      <c r="FQ126" s="2" t="s">
        <v>241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229</v>
      </c>
      <c r="FZ126" s="2" t="s">
        <v>229</v>
      </c>
      <c r="GA126" s="2" t="s">
        <v>229</v>
      </c>
      <c r="GB126" s="2" t="s">
        <v>229</v>
      </c>
      <c r="GC126" s="2" t="s">
        <v>229</v>
      </c>
      <c r="GD126" s="2" t="s">
        <v>229</v>
      </c>
      <c r="GE126" s="4">
        <v>1</v>
      </c>
      <c r="GF126" s="8">
        <v>40.32</v>
      </c>
      <c r="GG126" s="4"/>
      <c r="GH126" s="8"/>
      <c r="GI126" s="7"/>
      <c r="GJ126" s="7"/>
      <c r="GK126" s="2" t="s">
        <v>239</v>
      </c>
      <c r="GL126" s="2" t="s">
        <v>226</v>
      </c>
      <c r="GM126" s="2" t="s">
        <v>1148</v>
      </c>
      <c r="GN126" s="2" t="s">
        <v>1947</v>
      </c>
      <c r="GO126" s="2" t="s">
        <v>241</v>
      </c>
      <c r="GP126" s="2" t="s">
        <v>229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226</v>
      </c>
      <c r="GY126" s="2" t="s">
        <v>709</v>
      </c>
      <c r="GZ126" s="2" t="s">
        <v>897</v>
      </c>
      <c r="HA126" s="2" t="s">
        <v>241</v>
      </c>
      <c r="HB126" s="2" t="s">
        <v>229</v>
      </c>
      <c r="HC126" s="4"/>
      <c r="HD126" s="8"/>
      <c r="HE126" s="4"/>
      <c r="HF126" s="8"/>
      <c r="HG126" s="7"/>
      <c r="HH126" s="7"/>
      <c r="HI126" s="2" t="s">
        <v>239</v>
      </c>
      <c r="HJ126" s="2" t="s">
        <v>275</v>
      </c>
      <c r="HK126" s="2" t="s">
        <v>1557</v>
      </c>
      <c r="HL126" s="2" t="s">
        <v>1719</v>
      </c>
      <c r="HM126" s="2" t="s">
        <v>241</v>
      </c>
      <c r="HN126" s="2" t="s">
        <v>229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226</v>
      </c>
      <c r="HW126" s="2" t="s">
        <v>1948</v>
      </c>
      <c r="HX126" s="2" t="s">
        <v>1949</v>
      </c>
      <c r="HY126" s="2" t="s">
        <v>241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266</v>
      </c>
      <c r="IH126" s="2" t="s">
        <v>226</v>
      </c>
      <c r="II126" s="2" t="s">
        <v>700</v>
      </c>
      <c r="IJ126" s="2" t="s">
        <v>229</v>
      </c>
      <c r="IK126" s="2" t="s">
        <v>241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272</v>
      </c>
      <c r="IT126" s="2" t="s">
        <v>226</v>
      </c>
      <c r="IU126" s="2" t="s">
        <v>229</v>
      </c>
      <c r="IV126" s="2" t="s">
        <v>229</v>
      </c>
      <c r="IW126" s="2" t="s">
        <v>241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239</v>
      </c>
      <c r="JF126" s="2" t="s">
        <v>226</v>
      </c>
      <c r="JG126" s="2" t="s">
        <v>268</v>
      </c>
      <c r="JH126" s="2" t="s">
        <v>614</v>
      </c>
      <c r="JI126" s="2" t="s">
        <v>241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229</v>
      </c>
      <c r="JR126" s="2" t="s">
        <v>229</v>
      </c>
      <c r="JS126" s="2" t="s">
        <v>229</v>
      </c>
      <c r="JT126" s="2" t="s">
        <v>229</v>
      </c>
      <c r="JU126" s="2" t="s">
        <v>229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278</v>
      </c>
      <c r="KD126" s="2" t="s">
        <v>275</v>
      </c>
      <c r="KE126" s="2" t="s">
        <v>270</v>
      </c>
      <c r="KF126" s="2" t="s">
        <v>229</v>
      </c>
      <c r="KG126" s="2" t="s">
        <v>241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272</v>
      </c>
      <c r="KP126" s="2" t="s">
        <v>226</v>
      </c>
      <c r="KQ126" s="2" t="s">
        <v>229</v>
      </c>
      <c r="KR126" s="2" t="s">
        <v>229</v>
      </c>
      <c r="KS126" s="2" t="s">
        <v>241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239</v>
      </c>
      <c r="LB126" s="2" t="s">
        <v>226</v>
      </c>
      <c r="LC126" s="2" t="s">
        <v>720</v>
      </c>
      <c r="LD126" s="2" t="s">
        <v>1950</v>
      </c>
      <c r="LE126" s="2" t="s">
        <v>241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229</v>
      </c>
      <c r="LN126" s="2" t="s">
        <v>229</v>
      </c>
      <c r="LO126" s="2" t="s">
        <v>229</v>
      </c>
      <c r="LP126" s="2" t="s">
        <v>229</v>
      </c>
      <c r="LQ126" s="2" t="s">
        <v>229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239</v>
      </c>
      <c r="LZ126" s="2" t="s">
        <v>275</v>
      </c>
      <c r="MA126" s="2" t="s">
        <v>1600</v>
      </c>
      <c r="MB126" s="2" t="s">
        <v>1951</v>
      </c>
      <c r="MC126" s="2" t="s">
        <v>241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278</v>
      </c>
      <c r="ML126" s="2" t="s">
        <v>226</v>
      </c>
      <c r="MM126" s="2" t="s">
        <v>229</v>
      </c>
      <c r="MN126" s="2" t="s">
        <v>229</v>
      </c>
      <c r="MO126" s="2" t="s">
        <v>241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239</v>
      </c>
      <c r="MX126" s="2" t="s">
        <v>226</v>
      </c>
      <c r="MY126" s="2" t="s">
        <v>866</v>
      </c>
      <c r="MZ126" s="2" t="s">
        <v>1952</v>
      </c>
      <c r="NA126" s="2" t="s">
        <v>241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260</v>
      </c>
      <c r="NK126" s="2" t="s">
        <v>1165</v>
      </c>
      <c r="NL126" s="2" t="s">
        <v>1884</v>
      </c>
      <c r="NM126" s="2" t="s">
        <v>241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272</v>
      </c>
      <c r="NV126" s="2" t="s">
        <v>226</v>
      </c>
      <c r="NW126" s="2" t="s">
        <v>229</v>
      </c>
      <c r="NX126" s="2" t="s">
        <v>229</v>
      </c>
      <c r="NY126" s="2" t="s">
        <v>241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272</v>
      </c>
      <c r="OH126" s="2" t="s">
        <v>226</v>
      </c>
      <c r="OI126" s="2" t="s">
        <v>229</v>
      </c>
      <c r="OJ126" s="2" t="s">
        <v>229</v>
      </c>
      <c r="OK126" s="2" t="s">
        <v>241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229</v>
      </c>
      <c r="OT126" s="2" t="s">
        <v>229</v>
      </c>
      <c r="OU126" s="2" t="s">
        <v>229</v>
      </c>
      <c r="OV126" s="2" t="s">
        <v>229</v>
      </c>
      <c r="OW126" s="2" t="s">
        <v>229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229</v>
      </c>
      <c r="PF126" s="2" t="s">
        <v>229</v>
      </c>
      <c r="PG126" s="2" t="s">
        <v>229</v>
      </c>
      <c r="PH126" s="2" t="s">
        <v>229</v>
      </c>
      <c r="PI126" s="2" t="s">
        <v>229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239</v>
      </c>
      <c r="PR126" s="2" t="s">
        <v>275</v>
      </c>
      <c r="PS126" s="2" t="s">
        <v>1166</v>
      </c>
      <c r="PT126" s="2" t="s">
        <v>1953</v>
      </c>
      <c r="PU126" s="2" t="s">
        <v>241</v>
      </c>
      <c r="PV126" s="2" t="s">
        <v>229</v>
      </c>
      <c r="PW126" s="4"/>
      <c r="PX126" s="8"/>
      <c r="PY126" s="4"/>
      <c r="PZ126" s="8"/>
      <c r="QA126" s="7"/>
      <c r="QB126" s="7"/>
      <c r="QC126" s="2" t="s">
        <v>281</v>
      </c>
      <c r="QD126" s="2" t="s">
        <v>226</v>
      </c>
      <c r="QE126" s="2" t="s">
        <v>229</v>
      </c>
      <c r="QF126" s="2" t="s">
        <v>229</v>
      </c>
      <c r="QG126" s="2" t="s">
        <v>241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229</v>
      </c>
      <c r="QP126" s="2" t="s">
        <v>229</v>
      </c>
      <c r="QQ126" s="2" t="s">
        <v>229</v>
      </c>
      <c r="QR126" s="2" t="s">
        <v>229</v>
      </c>
      <c r="QS126" s="2" t="s">
        <v>229</v>
      </c>
      <c r="QT126" s="2" t="s">
        <v>229</v>
      </c>
      <c r="QU126" s="4"/>
      <c r="QV126" s="8"/>
      <c r="QW126" s="4"/>
      <c r="QX126" s="8"/>
      <c r="QY126" s="7"/>
      <c r="QZ126" s="7"/>
      <c r="RA126" s="2" t="s">
        <v>278</v>
      </c>
      <c r="RB126" s="2" t="s">
        <v>226</v>
      </c>
      <c r="RC126" s="2" t="s">
        <v>229</v>
      </c>
      <c r="RD126" s="2" t="s">
        <v>229</v>
      </c>
      <c r="RE126" s="2" t="s">
        <v>241</v>
      </c>
      <c r="RF126" s="2" t="s">
        <v>229</v>
      </c>
      <c r="RG126" s="4"/>
      <c r="RH126" s="8"/>
      <c r="RI126" s="4"/>
      <c r="RJ126" s="8"/>
      <c r="RK126" s="7"/>
      <c r="RL126" s="7"/>
      <c r="RM126" s="2" t="s">
        <v>229</v>
      </c>
      <c r="RN126" s="2" t="s">
        <v>229</v>
      </c>
      <c r="RO126" s="2" t="s">
        <v>229</v>
      </c>
      <c r="RP126" s="2" t="s">
        <v>229</v>
      </c>
      <c r="RQ126" s="2" t="s">
        <v>229</v>
      </c>
      <c r="RR126" s="2" t="s">
        <v>229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275</v>
      </c>
      <c r="SA126" s="2" t="s">
        <v>800</v>
      </c>
      <c r="SB126" s="2" t="s">
        <v>959</v>
      </c>
      <c r="SC126" s="2" t="s">
        <v>241</v>
      </c>
      <c r="SD126" s="2" t="s">
        <v>229</v>
      </c>
      <c r="SE126" s="4"/>
      <c r="SF126" s="4">
        <v>101</v>
      </c>
      <c r="SG126" s="4"/>
      <c r="SH126" s="4"/>
      <c r="SI126" s="4"/>
      <c r="SJ126" s="4"/>
      <c r="SK126" s="4"/>
      <c r="SL126" s="4"/>
      <c r="SM126" s="4">
        <v>18</v>
      </c>
      <c r="SN126" s="4"/>
      <c r="SO126" s="4"/>
      <c r="SP126" s="4">
        <v>1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</row>
    <row r="127">
      <c r="A127" s="2" t="s">
        <v>1954</v>
      </c>
      <c r="B127" s="2" t="s">
        <v>216</v>
      </c>
      <c r="C127" s="2" t="s">
        <v>217</v>
      </c>
      <c r="D127" s="2" t="s">
        <v>218</v>
      </c>
      <c r="E127" s="2" t="s">
        <v>219</v>
      </c>
      <c r="F127" s="2" t="s">
        <v>1955</v>
      </c>
      <c r="G127" s="2" t="s">
        <v>1956</v>
      </c>
      <c r="H127" s="2" t="s">
        <v>1957</v>
      </c>
      <c r="I127" s="2" t="s">
        <v>1958</v>
      </c>
      <c r="J127" s="2" t="s">
        <v>224</v>
      </c>
      <c r="K127" s="2" t="s">
        <v>527</v>
      </c>
      <c r="L127" s="3">
        <v>37.5</v>
      </c>
      <c r="M127" s="3">
        <v>39.38</v>
      </c>
      <c r="N127" s="3">
        <v>74.99</v>
      </c>
      <c r="O127" s="2" t="s">
        <v>963</v>
      </c>
      <c r="P127" s="2" t="s">
        <v>964</v>
      </c>
      <c r="Q127" s="2" t="s">
        <v>228</v>
      </c>
      <c r="R127" s="2" t="s">
        <v>229</v>
      </c>
      <c r="S127" s="2" t="s">
        <v>1959</v>
      </c>
      <c r="T127" s="2" t="s">
        <v>229</v>
      </c>
      <c r="U127" s="2" t="s">
        <v>232</v>
      </c>
      <c r="V127" s="2" t="s">
        <v>685</v>
      </c>
      <c r="W127" s="2" t="s">
        <v>686</v>
      </c>
      <c r="X127" s="2" t="s">
        <v>1960</v>
      </c>
      <c r="Y127" s="2" t="s">
        <v>1961</v>
      </c>
      <c r="Z127" s="4"/>
      <c r="AA127" s="4">
        <f>=ROUNDDOWN({0},0)</f>
      </c>
      <c r="AB127" s="5">
        <v>0.5</v>
      </c>
      <c r="AC127" s="2" t="s">
        <v>229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/>
      <c r="AQ127" s="8"/>
      <c r="AR127" s="4">
        <v>6</v>
      </c>
      <c r="AS127" s="8">
        <v>259.86</v>
      </c>
      <c r="AT127" s="7">
        <v>-1</v>
      </c>
      <c r="AU127" s="7">
        <v>-1</v>
      </c>
      <c r="AV127" s="4">
        <v>5</v>
      </c>
      <c r="AW127" s="8">
        <v>155.19</v>
      </c>
      <c r="AX127" s="4">
        <v>10</v>
      </c>
      <c r="AY127" s="8">
        <v>416.87</v>
      </c>
      <c r="AZ127" s="7">
        <v>-0.5</v>
      </c>
      <c r="BA127" s="7">
        <v>-0.6277</v>
      </c>
      <c r="BB127" s="7"/>
      <c r="BC127" s="4">
        <v>5</v>
      </c>
      <c r="BD127" s="8">
        <v>155.19</v>
      </c>
      <c r="BE127" s="4">
        <v>10</v>
      </c>
      <c r="BF127" s="8">
        <v>416.87</v>
      </c>
      <c r="BG127" s="7">
        <v>-0.5</v>
      </c>
      <c r="BH127" s="7">
        <v>-0.6277</v>
      </c>
      <c r="BI127" s="7">
        <v>1</v>
      </c>
      <c r="BJ127" s="4"/>
      <c r="BK127" s="8"/>
      <c r="BL127" s="2" t="s">
        <v>21</v>
      </c>
      <c r="BM127" s="7"/>
      <c r="BN127" s="7"/>
      <c r="BO127" s="4"/>
      <c r="BP127" s="8"/>
      <c r="BQ127" s="4"/>
      <c r="BR127" s="8"/>
      <c r="BS127" s="7"/>
      <c r="BT127" s="7"/>
      <c r="BU127" s="2" t="s">
        <v>239</v>
      </c>
      <c r="BV127" s="2" t="s">
        <v>275</v>
      </c>
      <c r="BW127" s="2" t="s">
        <v>229</v>
      </c>
      <c r="BX127" s="2" t="s">
        <v>229</v>
      </c>
      <c r="BY127" s="2" t="s">
        <v>241</v>
      </c>
      <c r="BZ127" s="2" t="s">
        <v>229</v>
      </c>
      <c r="CA127" s="4"/>
      <c r="CB127" s="8"/>
      <c r="CC127" s="4"/>
      <c r="CD127" s="8"/>
      <c r="CE127" s="7"/>
      <c r="CF127" s="7"/>
      <c r="CG127" s="2" t="s">
        <v>239</v>
      </c>
      <c r="CH127" s="2" t="s">
        <v>275</v>
      </c>
      <c r="CI127" s="2" t="s">
        <v>885</v>
      </c>
      <c r="CJ127" s="2" t="s">
        <v>1962</v>
      </c>
      <c r="CK127" s="2" t="s">
        <v>241</v>
      </c>
      <c r="CL127" s="2" t="s">
        <v>229</v>
      </c>
      <c r="CM127" s="4"/>
      <c r="CN127" s="8"/>
      <c r="CO127" s="4"/>
      <c r="CP127" s="8"/>
      <c r="CQ127" s="7"/>
      <c r="CR127" s="7"/>
      <c r="CS127" s="2" t="s">
        <v>239</v>
      </c>
      <c r="CT127" s="2" t="s">
        <v>275</v>
      </c>
      <c r="CU127" s="2" t="s">
        <v>1963</v>
      </c>
      <c r="CV127" s="2" t="s">
        <v>403</v>
      </c>
      <c r="CW127" s="2" t="s">
        <v>241</v>
      </c>
      <c r="CX127" s="2" t="s">
        <v>229</v>
      </c>
      <c r="CY127" s="4"/>
      <c r="CZ127" s="8"/>
      <c r="DA127" s="4"/>
      <c r="DB127" s="8"/>
      <c r="DC127" s="7"/>
      <c r="DD127" s="7"/>
      <c r="DE127" s="2" t="s">
        <v>239</v>
      </c>
      <c r="DF127" s="2" t="s">
        <v>275</v>
      </c>
      <c r="DG127" s="2" t="s">
        <v>1963</v>
      </c>
      <c r="DH127" s="2" t="s">
        <v>1964</v>
      </c>
      <c r="DI127" s="2" t="s">
        <v>263</v>
      </c>
      <c r="DJ127" s="2" t="s">
        <v>229</v>
      </c>
      <c r="DK127" s="4"/>
      <c r="DL127" s="8"/>
      <c r="DM127" s="4"/>
      <c r="DN127" s="8"/>
      <c r="DO127" s="7"/>
      <c r="DP127" s="7"/>
      <c r="DQ127" s="2" t="s">
        <v>239</v>
      </c>
      <c r="DR127" s="2" t="s">
        <v>275</v>
      </c>
      <c r="DS127" s="2" t="s">
        <v>408</v>
      </c>
      <c r="DT127" s="2" t="s">
        <v>1965</v>
      </c>
      <c r="DU127" s="2" t="s">
        <v>241</v>
      </c>
      <c r="DV127" s="2" t="s">
        <v>229</v>
      </c>
      <c r="DW127" s="4"/>
      <c r="DX127" s="8"/>
      <c r="DY127" s="4">
        <v>6</v>
      </c>
      <c r="DZ127" s="8">
        <v>259.86</v>
      </c>
      <c r="EA127" s="7">
        <v>-1</v>
      </c>
      <c r="EB127" s="7">
        <v>-1</v>
      </c>
      <c r="EC127" s="2" t="s">
        <v>239</v>
      </c>
      <c r="ED127" s="2" t="s">
        <v>275</v>
      </c>
      <c r="EE127" s="2" t="s">
        <v>1530</v>
      </c>
      <c r="EF127" s="2" t="s">
        <v>1356</v>
      </c>
      <c r="EG127" s="2" t="s">
        <v>263</v>
      </c>
      <c r="EH127" s="2" t="s">
        <v>229</v>
      </c>
      <c r="EI127" s="4"/>
      <c r="EJ127" s="8"/>
      <c r="EK127" s="4"/>
      <c r="EL127" s="8"/>
      <c r="EM127" s="7"/>
      <c r="EN127" s="7"/>
      <c r="EO127" s="2" t="s">
        <v>239</v>
      </c>
      <c r="EP127" s="2" t="s">
        <v>275</v>
      </c>
      <c r="EQ127" s="2" t="s">
        <v>1545</v>
      </c>
      <c r="ER127" s="2" t="s">
        <v>1764</v>
      </c>
      <c r="ES127" s="2" t="s">
        <v>241</v>
      </c>
      <c r="ET127" s="2" t="s">
        <v>229</v>
      </c>
      <c r="EU127" s="4"/>
      <c r="EV127" s="8"/>
      <c r="EW127" s="4"/>
      <c r="EX127" s="8"/>
      <c r="EY127" s="7"/>
      <c r="EZ127" s="7"/>
      <c r="FA127" s="2" t="s">
        <v>239</v>
      </c>
      <c r="FB127" s="2" t="s">
        <v>275</v>
      </c>
      <c r="FC127" s="2" t="s">
        <v>1963</v>
      </c>
      <c r="FD127" s="2" t="s">
        <v>1090</v>
      </c>
      <c r="FE127" s="2" t="s">
        <v>241</v>
      </c>
      <c r="FF127" s="2" t="s">
        <v>229</v>
      </c>
      <c r="FG127" s="4"/>
      <c r="FH127" s="8"/>
      <c r="FI127" s="4"/>
      <c r="FJ127" s="8"/>
      <c r="FK127" s="7"/>
      <c r="FL127" s="7"/>
      <c r="FM127" s="2" t="s">
        <v>239</v>
      </c>
      <c r="FN127" s="2" t="s">
        <v>275</v>
      </c>
      <c r="FO127" s="2" t="s">
        <v>1963</v>
      </c>
      <c r="FP127" s="2" t="s">
        <v>229</v>
      </c>
      <c r="FQ127" s="2" t="s">
        <v>241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229</v>
      </c>
      <c r="FZ127" s="2" t="s">
        <v>229</v>
      </c>
      <c r="GA127" s="2" t="s">
        <v>229</v>
      </c>
      <c r="GB127" s="2" t="s">
        <v>229</v>
      </c>
      <c r="GC127" s="2" t="s">
        <v>229</v>
      </c>
      <c r="GD127" s="2" t="s">
        <v>229</v>
      </c>
      <c r="GE127" s="4"/>
      <c r="GF127" s="8"/>
      <c r="GG127" s="4"/>
      <c r="GH127" s="8"/>
      <c r="GI127" s="7"/>
      <c r="GJ127" s="7"/>
      <c r="GK127" s="2" t="s">
        <v>272</v>
      </c>
      <c r="GL127" s="2" t="s">
        <v>275</v>
      </c>
      <c r="GM127" s="2" t="s">
        <v>229</v>
      </c>
      <c r="GN127" s="2" t="s">
        <v>229</v>
      </c>
      <c r="GO127" s="2" t="s">
        <v>241</v>
      </c>
      <c r="GP127" s="2" t="s">
        <v>229</v>
      </c>
      <c r="GQ127" s="4"/>
      <c r="GR127" s="8"/>
      <c r="GS127" s="4"/>
      <c r="GT127" s="8"/>
      <c r="GU127" s="7"/>
      <c r="GV127" s="7"/>
      <c r="GW127" s="2" t="s">
        <v>281</v>
      </c>
      <c r="GX127" s="2" t="s">
        <v>275</v>
      </c>
      <c r="GY127" s="2" t="s">
        <v>229</v>
      </c>
      <c r="GZ127" s="2" t="s">
        <v>229</v>
      </c>
      <c r="HA127" s="2" t="s">
        <v>241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266</v>
      </c>
      <c r="HJ127" s="2" t="s">
        <v>275</v>
      </c>
      <c r="HK127" s="2" t="s">
        <v>229</v>
      </c>
      <c r="HL127" s="2" t="s">
        <v>229</v>
      </c>
      <c r="HM127" s="2" t="s">
        <v>241</v>
      </c>
      <c r="HN127" s="2" t="s">
        <v>263</v>
      </c>
      <c r="HO127" s="4"/>
      <c r="HP127" s="8"/>
      <c r="HQ127" s="4"/>
      <c r="HR127" s="8"/>
      <c r="HS127" s="7"/>
      <c r="HT127" s="7"/>
      <c r="HU127" s="2" t="s">
        <v>272</v>
      </c>
      <c r="HV127" s="2" t="s">
        <v>275</v>
      </c>
      <c r="HW127" s="2" t="s">
        <v>229</v>
      </c>
      <c r="HX127" s="2" t="s">
        <v>229</v>
      </c>
      <c r="HY127" s="2" t="s">
        <v>241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266</v>
      </c>
      <c r="IH127" s="2" t="s">
        <v>275</v>
      </c>
      <c r="II127" s="2" t="s">
        <v>229</v>
      </c>
      <c r="IJ127" s="2" t="s">
        <v>229</v>
      </c>
      <c r="IK127" s="2" t="s">
        <v>241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272</v>
      </c>
      <c r="IT127" s="2" t="s">
        <v>275</v>
      </c>
      <c r="IU127" s="2" t="s">
        <v>229</v>
      </c>
      <c r="IV127" s="2" t="s">
        <v>229</v>
      </c>
      <c r="IW127" s="2" t="s">
        <v>241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272</v>
      </c>
      <c r="JF127" s="2" t="s">
        <v>275</v>
      </c>
      <c r="JG127" s="2" t="s">
        <v>229</v>
      </c>
      <c r="JH127" s="2" t="s">
        <v>229</v>
      </c>
      <c r="JI127" s="2" t="s">
        <v>241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272</v>
      </c>
      <c r="JR127" s="2" t="s">
        <v>275</v>
      </c>
      <c r="JS127" s="2" t="s">
        <v>229</v>
      </c>
      <c r="JT127" s="2" t="s">
        <v>229</v>
      </c>
      <c r="JU127" s="2" t="s">
        <v>241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272</v>
      </c>
      <c r="KD127" s="2" t="s">
        <v>275</v>
      </c>
      <c r="KE127" s="2" t="s">
        <v>229</v>
      </c>
      <c r="KF127" s="2" t="s">
        <v>229</v>
      </c>
      <c r="KG127" s="2" t="s">
        <v>241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272</v>
      </c>
      <c r="KP127" s="2" t="s">
        <v>275</v>
      </c>
      <c r="KQ127" s="2" t="s">
        <v>229</v>
      </c>
      <c r="KR127" s="2" t="s">
        <v>229</v>
      </c>
      <c r="KS127" s="2" t="s">
        <v>241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272</v>
      </c>
      <c r="LB127" s="2" t="s">
        <v>275</v>
      </c>
      <c r="LC127" s="2" t="s">
        <v>229</v>
      </c>
      <c r="LD127" s="2" t="s">
        <v>229</v>
      </c>
      <c r="LE127" s="2" t="s">
        <v>241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229</v>
      </c>
      <c r="LN127" s="2" t="s">
        <v>229</v>
      </c>
      <c r="LO127" s="2" t="s">
        <v>229</v>
      </c>
      <c r="LP127" s="2" t="s">
        <v>229</v>
      </c>
      <c r="LQ127" s="2" t="s">
        <v>229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239</v>
      </c>
      <c r="LZ127" s="2" t="s">
        <v>275</v>
      </c>
      <c r="MA127" s="2" t="s">
        <v>407</v>
      </c>
      <c r="MB127" s="2" t="s">
        <v>229</v>
      </c>
      <c r="MC127" s="2" t="s">
        <v>241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272</v>
      </c>
      <c r="ML127" s="2" t="s">
        <v>275</v>
      </c>
      <c r="MM127" s="2" t="s">
        <v>229</v>
      </c>
      <c r="MN127" s="2" t="s">
        <v>229</v>
      </c>
      <c r="MO127" s="2" t="s">
        <v>241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272</v>
      </c>
      <c r="MX127" s="2" t="s">
        <v>275</v>
      </c>
      <c r="MY127" s="2" t="s">
        <v>229</v>
      </c>
      <c r="MZ127" s="2" t="s">
        <v>229</v>
      </c>
      <c r="NA127" s="2" t="s">
        <v>241</v>
      </c>
      <c r="NB127" s="2" t="s">
        <v>229</v>
      </c>
      <c r="NC127" s="4"/>
      <c r="ND127" s="8"/>
      <c r="NE127" s="4"/>
      <c r="NF127" s="8"/>
      <c r="NG127" s="7"/>
      <c r="NH127" s="7"/>
      <c r="NI127" s="2" t="s">
        <v>239</v>
      </c>
      <c r="NJ127" s="2" t="s">
        <v>275</v>
      </c>
      <c r="NK127" s="2" t="s">
        <v>408</v>
      </c>
      <c r="NL127" s="2" t="s">
        <v>1966</v>
      </c>
      <c r="NM127" s="2" t="s">
        <v>263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272</v>
      </c>
      <c r="NV127" s="2" t="s">
        <v>275</v>
      </c>
      <c r="NW127" s="2" t="s">
        <v>229</v>
      </c>
      <c r="NX127" s="2" t="s">
        <v>229</v>
      </c>
      <c r="NY127" s="2" t="s">
        <v>241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229</v>
      </c>
      <c r="OH127" s="2" t="s">
        <v>229</v>
      </c>
      <c r="OI127" s="2" t="s">
        <v>229</v>
      </c>
      <c r="OJ127" s="2" t="s">
        <v>229</v>
      </c>
      <c r="OK127" s="2" t="s">
        <v>229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229</v>
      </c>
      <c r="OT127" s="2" t="s">
        <v>229</v>
      </c>
      <c r="OU127" s="2" t="s">
        <v>229</v>
      </c>
      <c r="OV127" s="2" t="s">
        <v>229</v>
      </c>
      <c r="OW127" s="2" t="s">
        <v>229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281</v>
      </c>
      <c r="PF127" s="2" t="s">
        <v>275</v>
      </c>
      <c r="PG127" s="2" t="s">
        <v>229</v>
      </c>
      <c r="PH127" s="2" t="s">
        <v>229</v>
      </c>
      <c r="PI127" s="2" t="s">
        <v>241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272</v>
      </c>
      <c r="PR127" s="2" t="s">
        <v>275</v>
      </c>
      <c r="PS127" s="2" t="s">
        <v>229</v>
      </c>
      <c r="PT127" s="2" t="s">
        <v>229</v>
      </c>
      <c r="PU127" s="2" t="s">
        <v>241</v>
      </c>
      <c r="PV127" s="2" t="s">
        <v>229</v>
      </c>
      <c r="PW127" s="4"/>
      <c r="PX127" s="8"/>
      <c r="PY127" s="4"/>
      <c r="PZ127" s="8"/>
      <c r="QA127" s="7"/>
      <c r="QB127" s="7"/>
      <c r="QC127" s="2" t="s">
        <v>281</v>
      </c>
      <c r="QD127" s="2" t="s">
        <v>275</v>
      </c>
      <c r="QE127" s="2" t="s">
        <v>229</v>
      </c>
      <c r="QF127" s="2" t="s">
        <v>229</v>
      </c>
      <c r="QG127" s="2" t="s">
        <v>241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229</v>
      </c>
      <c r="QP127" s="2" t="s">
        <v>229</v>
      </c>
      <c r="QQ127" s="2" t="s">
        <v>229</v>
      </c>
      <c r="QR127" s="2" t="s">
        <v>229</v>
      </c>
      <c r="QS127" s="2" t="s">
        <v>229</v>
      </c>
      <c r="QT127" s="2" t="s">
        <v>229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275</v>
      </c>
      <c r="RC127" s="2" t="s">
        <v>229</v>
      </c>
      <c r="RD127" s="2" t="s">
        <v>229</v>
      </c>
      <c r="RE127" s="2" t="s">
        <v>241</v>
      </c>
      <c r="RF127" s="2" t="s">
        <v>229</v>
      </c>
      <c r="RG127" s="4"/>
      <c r="RH127" s="8"/>
      <c r="RI127" s="4"/>
      <c r="RJ127" s="8"/>
      <c r="RK127" s="7"/>
      <c r="RL127" s="7"/>
      <c r="RM127" s="2" t="s">
        <v>229</v>
      </c>
      <c r="RN127" s="2" t="s">
        <v>229</v>
      </c>
      <c r="RO127" s="2" t="s">
        <v>229</v>
      </c>
      <c r="RP127" s="2" t="s">
        <v>229</v>
      </c>
      <c r="RQ127" s="2" t="s">
        <v>229</v>
      </c>
      <c r="RR127" s="2" t="s">
        <v>229</v>
      </c>
      <c r="RS127" s="4"/>
      <c r="RT127" s="8"/>
      <c r="RU127" s="4"/>
      <c r="RV127" s="8"/>
      <c r="RW127" s="7"/>
      <c r="RX127" s="7"/>
      <c r="RY127" s="2" t="s">
        <v>272</v>
      </c>
      <c r="RZ127" s="2" t="s">
        <v>275</v>
      </c>
      <c r="SA127" s="2" t="s">
        <v>229</v>
      </c>
      <c r="SB127" s="2" t="s">
        <v>229</v>
      </c>
      <c r="SC127" s="2" t="s">
        <v>241</v>
      </c>
      <c r="SD127" s="2" t="s">
        <v>229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</row>
    <row r="128">
      <c r="A128" s="2" t="s">
        <v>1967</v>
      </c>
      <c r="B128" s="2" t="s">
        <v>216</v>
      </c>
      <c r="C128" s="2" t="s">
        <v>217</v>
      </c>
      <c r="D128" s="2" t="s">
        <v>218</v>
      </c>
      <c r="E128" s="2" t="s">
        <v>219</v>
      </c>
      <c r="F128" s="2" t="s">
        <v>1955</v>
      </c>
      <c r="G128" s="2" t="s">
        <v>1956</v>
      </c>
      <c r="H128" s="2" t="s">
        <v>1957</v>
      </c>
      <c r="I128" s="2" t="s">
        <v>1958</v>
      </c>
      <c r="J128" s="2" t="s">
        <v>285</v>
      </c>
      <c r="K128" s="2" t="s">
        <v>527</v>
      </c>
      <c r="L128" s="3">
        <v>43.34</v>
      </c>
      <c r="M128" s="3">
        <v>45.51</v>
      </c>
      <c r="N128" s="3">
        <v>84.99</v>
      </c>
      <c r="O128" s="2" t="s">
        <v>963</v>
      </c>
      <c r="P128" s="2" t="s">
        <v>964</v>
      </c>
      <c r="Q128" s="2" t="s">
        <v>228</v>
      </c>
      <c r="R128" s="2" t="s">
        <v>229</v>
      </c>
      <c r="S128" s="2" t="s">
        <v>1959</v>
      </c>
      <c r="T128" s="2" t="s">
        <v>229</v>
      </c>
      <c r="U128" s="2" t="s">
        <v>286</v>
      </c>
      <c r="V128" s="2" t="s">
        <v>685</v>
      </c>
      <c r="W128" s="2" t="s">
        <v>686</v>
      </c>
      <c r="X128" s="2" t="s">
        <v>1960</v>
      </c>
      <c r="Y128" s="2" t="s">
        <v>1961</v>
      </c>
      <c r="Z128" s="4">
        <v>4</v>
      </c>
      <c r="AA128" s="4">
        <f>=ROUNDDOWN(1.29032258064516,0)</f>
      </c>
      <c r="AB128" s="5">
        <v>3.1</v>
      </c>
      <c r="AC128" s="2" t="s">
        <v>229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5</v>
      </c>
      <c r="AQ128" s="8">
        <v>155.19</v>
      </c>
      <c r="AR128" s="4">
        <v>4</v>
      </c>
      <c r="AS128" s="8">
        <v>157.01</v>
      </c>
      <c r="AT128" s="7">
        <v>0.25</v>
      </c>
      <c r="AU128" s="7">
        <v>-0.0116</v>
      </c>
      <c r="AV128" s="4" t="s">
        <v>229</v>
      </c>
      <c r="AW128" s="8" t="s">
        <v>229</v>
      </c>
      <c r="AX128" s="4" t="s">
        <v>229</v>
      </c>
      <c r="AY128" s="8" t="s">
        <v>229</v>
      </c>
      <c r="AZ128" s="7" t="s">
        <v>229</v>
      </c>
      <c r="BA128" s="7" t="s">
        <v>229</v>
      </c>
      <c r="BB128" s="7">
        <v>1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 t="s">
        <v>229</v>
      </c>
      <c r="BJ128" s="4">
        <v>5</v>
      </c>
      <c r="BK128" s="8">
        <v>155.19</v>
      </c>
      <c r="BL128" s="2" t="s">
        <v>1968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239</v>
      </c>
      <c r="BV128" s="2" t="s">
        <v>226</v>
      </c>
      <c r="BW128" s="2" t="s">
        <v>229</v>
      </c>
      <c r="BX128" s="2" t="s">
        <v>229</v>
      </c>
      <c r="BY128" s="2" t="s">
        <v>241</v>
      </c>
      <c r="BZ128" s="2" t="s">
        <v>229</v>
      </c>
      <c r="CA128" s="4"/>
      <c r="CB128" s="8"/>
      <c r="CC128" s="4">
        <v>1</v>
      </c>
      <c r="CD128" s="8">
        <v>49.15</v>
      </c>
      <c r="CE128" s="7">
        <v>-1</v>
      </c>
      <c r="CF128" s="7">
        <v>-1</v>
      </c>
      <c r="CG128" s="2" t="s">
        <v>239</v>
      </c>
      <c r="CH128" s="2" t="s">
        <v>226</v>
      </c>
      <c r="CI128" s="2" t="s">
        <v>885</v>
      </c>
      <c r="CJ128" s="2" t="s">
        <v>1969</v>
      </c>
      <c r="CK128" s="2" t="s">
        <v>241</v>
      </c>
      <c r="CL128" s="2" t="s">
        <v>229</v>
      </c>
      <c r="CM128" s="4"/>
      <c r="CN128" s="8"/>
      <c r="CO128" s="4"/>
      <c r="CP128" s="8"/>
      <c r="CQ128" s="7"/>
      <c r="CR128" s="7"/>
      <c r="CS128" s="2" t="s">
        <v>239</v>
      </c>
      <c r="CT128" s="2" t="s">
        <v>226</v>
      </c>
      <c r="CU128" s="2" t="s">
        <v>1963</v>
      </c>
      <c r="CV128" s="2" t="s">
        <v>1970</v>
      </c>
      <c r="CW128" s="2" t="s">
        <v>241</v>
      </c>
      <c r="CX128" s="2" t="s">
        <v>229</v>
      </c>
      <c r="CY128" s="4"/>
      <c r="CZ128" s="8"/>
      <c r="DA128" s="4"/>
      <c r="DB128" s="8"/>
      <c r="DC128" s="7"/>
      <c r="DD128" s="7"/>
      <c r="DE128" s="2" t="s">
        <v>239</v>
      </c>
      <c r="DF128" s="2" t="s">
        <v>226</v>
      </c>
      <c r="DG128" s="2" t="s">
        <v>1963</v>
      </c>
      <c r="DH128" s="2" t="s">
        <v>1971</v>
      </c>
      <c r="DI128" s="2" t="s">
        <v>263</v>
      </c>
      <c r="DJ128" s="2" t="s">
        <v>229</v>
      </c>
      <c r="DK128" s="4">
        <v>1</v>
      </c>
      <c r="DL128" s="8">
        <v>36.4</v>
      </c>
      <c r="DM128" s="4"/>
      <c r="DN128" s="8"/>
      <c r="DO128" s="7"/>
      <c r="DP128" s="7"/>
      <c r="DQ128" s="2" t="s">
        <v>239</v>
      </c>
      <c r="DR128" s="2" t="s">
        <v>226</v>
      </c>
      <c r="DS128" s="2" t="s">
        <v>408</v>
      </c>
      <c r="DT128" s="2" t="s">
        <v>1965</v>
      </c>
      <c r="DU128" s="2" t="s">
        <v>241</v>
      </c>
      <c r="DV128" s="2" t="s">
        <v>229</v>
      </c>
      <c r="DW128" s="4">
        <v>3</v>
      </c>
      <c r="DX128" s="8">
        <v>90.12</v>
      </c>
      <c r="DY128" s="4">
        <v>2</v>
      </c>
      <c r="DZ128" s="8">
        <v>60.08</v>
      </c>
      <c r="EA128" s="7">
        <v>0.5</v>
      </c>
      <c r="EB128" s="7">
        <v>0.5</v>
      </c>
      <c r="EC128" s="2" t="s">
        <v>239</v>
      </c>
      <c r="ED128" s="2" t="s">
        <v>226</v>
      </c>
      <c r="EE128" s="2" t="s">
        <v>1530</v>
      </c>
      <c r="EF128" s="2" t="s">
        <v>1972</v>
      </c>
      <c r="EG128" s="2" t="s">
        <v>263</v>
      </c>
      <c r="EH128" s="2" t="s">
        <v>229</v>
      </c>
      <c r="EI128" s="4">
        <v>1</v>
      </c>
      <c r="EJ128" s="8">
        <v>28.67</v>
      </c>
      <c r="EK128" s="4">
        <v>1</v>
      </c>
      <c r="EL128" s="8">
        <v>47.78</v>
      </c>
      <c r="EM128" s="7"/>
      <c r="EN128" s="7">
        <v>-0.4</v>
      </c>
      <c r="EO128" s="2" t="s">
        <v>239</v>
      </c>
      <c r="EP128" s="2" t="s">
        <v>226</v>
      </c>
      <c r="EQ128" s="2" t="s">
        <v>1545</v>
      </c>
      <c r="ER128" s="2" t="s">
        <v>1973</v>
      </c>
      <c r="ES128" s="2" t="s">
        <v>241</v>
      </c>
      <c r="ET128" s="2" t="s">
        <v>229</v>
      </c>
      <c r="EU128" s="4"/>
      <c r="EV128" s="8"/>
      <c r="EW128" s="4"/>
      <c r="EX128" s="8"/>
      <c r="EY128" s="7"/>
      <c r="EZ128" s="7"/>
      <c r="FA128" s="2" t="s">
        <v>239</v>
      </c>
      <c r="FB128" s="2" t="s">
        <v>226</v>
      </c>
      <c r="FC128" s="2" t="s">
        <v>1963</v>
      </c>
      <c r="FD128" s="2" t="s">
        <v>1974</v>
      </c>
      <c r="FE128" s="2" t="s">
        <v>241</v>
      </c>
      <c r="FF128" s="2" t="s">
        <v>229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226</v>
      </c>
      <c r="FO128" s="2" t="s">
        <v>1963</v>
      </c>
      <c r="FP128" s="2" t="s">
        <v>382</v>
      </c>
      <c r="FQ128" s="2" t="s">
        <v>241</v>
      </c>
      <c r="FR128" s="2" t="s">
        <v>229</v>
      </c>
      <c r="FS128" s="4"/>
      <c r="FT128" s="8"/>
      <c r="FU128" s="4"/>
      <c r="FV128" s="8"/>
      <c r="FW128" s="7"/>
      <c r="FX128" s="7"/>
      <c r="FY128" s="2" t="s">
        <v>229</v>
      </c>
      <c r="FZ128" s="2" t="s">
        <v>229</v>
      </c>
      <c r="GA128" s="2" t="s">
        <v>229</v>
      </c>
      <c r="GB128" s="2" t="s">
        <v>229</v>
      </c>
      <c r="GC128" s="2" t="s">
        <v>229</v>
      </c>
      <c r="GD128" s="2" t="s">
        <v>229</v>
      </c>
      <c r="GE128" s="4"/>
      <c r="GF128" s="8"/>
      <c r="GG128" s="4"/>
      <c r="GH128" s="8"/>
      <c r="GI128" s="7"/>
      <c r="GJ128" s="7"/>
      <c r="GK128" s="2" t="s">
        <v>272</v>
      </c>
      <c r="GL128" s="2" t="s">
        <v>226</v>
      </c>
      <c r="GM128" s="2" t="s">
        <v>229</v>
      </c>
      <c r="GN128" s="2" t="s">
        <v>229</v>
      </c>
      <c r="GO128" s="2" t="s">
        <v>241</v>
      </c>
      <c r="GP128" s="2" t="s">
        <v>229</v>
      </c>
      <c r="GQ128" s="4"/>
      <c r="GR128" s="8"/>
      <c r="GS128" s="4"/>
      <c r="GT128" s="8"/>
      <c r="GU128" s="7"/>
      <c r="GV128" s="7"/>
      <c r="GW128" s="2" t="s">
        <v>281</v>
      </c>
      <c r="GX128" s="2" t="s">
        <v>226</v>
      </c>
      <c r="GY128" s="2" t="s">
        <v>229</v>
      </c>
      <c r="GZ128" s="2" t="s">
        <v>229</v>
      </c>
      <c r="HA128" s="2" t="s">
        <v>241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266</v>
      </c>
      <c r="HJ128" s="2" t="s">
        <v>226</v>
      </c>
      <c r="HK128" s="2" t="s">
        <v>229</v>
      </c>
      <c r="HL128" s="2" t="s">
        <v>229</v>
      </c>
      <c r="HM128" s="2" t="s">
        <v>241</v>
      </c>
      <c r="HN128" s="2" t="s">
        <v>263</v>
      </c>
      <c r="HO128" s="4"/>
      <c r="HP128" s="8"/>
      <c r="HQ128" s="4"/>
      <c r="HR128" s="8"/>
      <c r="HS128" s="7"/>
      <c r="HT128" s="7"/>
      <c r="HU128" s="2" t="s">
        <v>272</v>
      </c>
      <c r="HV128" s="2" t="s">
        <v>226</v>
      </c>
      <c r="HW128" s="2" t="s">
        <v>229</v>
      </c>
      <c r="HX128" s="2" t="s">
        <v>229</v>
      </c>
      <c r="HY128" s="2" t="s">
        <v>241</v>
      </c>
      <c r="HZ128" s="2" t="s">
        <v>229</v>
      </c>
      <c r="IA128" s="4"/>
      <c r="IB128" s="8"/>
      <c r="IC128" s="4"/>
      <c r="ID128" s="8"/>
      <c r="IE128" s="7"/>
      <c r="IF128" s="7"/>
      <c r="IG128" s="2" t="s">
        <v>266</v>
      </c>
      <c r="IH128" s="2" t="s">
        <v>226</v>
      </c>
      <c r="II128" s="2" t="s">
        <v>229</v>
      </c>
      <c r="IJ128" s="2" t="s">
        <v>229</v>
      </c>
      <c r="IK128" s="2" t="s">
        <v>241</v>
      </c>
      <c r="IL128" s="2" t="s">
        <v>229</v>
      </c>
      <c r="IM128" s="4"/>
      <c r="IN128" s="8"/>
      <c r="IO128" s="4"/>
      <c r="IP128" s="8"/>
      <c r="IQ128" s="7"/>
      <c r="IR128" s="7"/>
      <c r="IS128" s="2" t="s">
        <v>272</v>
      </c>
      <c r="IT128" s="2" t="s">
        <v>226</v>
      </c>
      <c r="IU128" s="2" t="s">
        <v>229</v>
      </c>
      <c r="IV128" s="2" t="s">
        <v>229</v>
      </c>
      <c r="IW128" s="2" t="s">
        <v>241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272</v>
      </c>
      <c r="JF128" s="2" t="s">
        <v>226</v>
      </c>
      <c r="JG128" s="2" t="s">
        <v>229</v>
      </c>
      <c r="JH128" s="2" t="s">
        <v>229</v>
      </c>
      <c r="JI128" s="2" t="s">
        <v>241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272</v>
      </c>
      <c r="JR128" s="2" t="s">
        <v>226</v>
      </c>
      <c r="JS128" s="2" t="s">
        <v>229</v>
      </c>
      <c r="JT128" s="2" t="s">
        <v>229</v>
      </c>
      <c r="JU128" s="2" t="s">
        <v>241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272</v>
      </c>
      <c r="KD128" s="2" t="s">
        <v>226</v>
      </c>
      <c r="KE128" s="2" t="s">
        <v>229</v>
      </c>
      <c r="KF128" s="2" t="s">
        <v>229</v>
      </c>
      <c r="KG128" s="2" t="s">
        <v>241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272</v>
      </c>
      <c r="KP128" s="2" t="s">
        <v>226</v>
      </c>
      <c r="KQ128" s="2" t="s">
        <v>229</v>
      </c>
      <c r="KR128" s="2" t="s">
        <v>229</v>
      </c>
      <c r="KS128" s="2" t="s">
        <v>241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272</v>
      </c>
      <c r="LB128" s="2" t="s">
        <v>226</v>
      </c>
      <c r="LC128" s="2" t="s">
        <v>229</v>
      </c>
      <c r="LD128" s="2" t="s">
        <v>229</v>
      </c>
      <c r="LE128" s="2" t="s">
        <v>241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229</v>
      </c>
      <c r="LN128" s="2" t="s">
        <v>229</v>
      </c>
      <c r="LO128" s="2" t="s">
        <v>229</v>
      </c>
      <c r="LP128" s="2" t="s">
        <v>229</v>
      </c>
      <c r="LQ128" s="2" t="s">
        <v>229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239</v>
      </c>
      <c r="LZ128" s="2" t="s">
        <v>275</v>
      </c>
      <c r="MA128" s="2" t="s">
        <v>407</v>
      </c>
      <c r="MB128" s="2" t="s">
        <v>1975</v>
      </c>
      <c r="MC128" s="2" t="s">
        <v>241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272</v>
      </c>
      <c r="ML128" s="2" t="s">
        <v>226</v>
      </c>
      <c r="MM128" s="2" t="s">
        <v>229</v>
      </c>
      <c r="MN128" s="2" t="s">
        <v>229</v>
      </c>
      <c r="MO128" s="2" t="s">
        <v>241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272</v>
      </c>
      <c r="MX128" s="2" t="s">
        <v>226</v>
      </c>
      <c r="MY128" s="2" t="s">
        <v>229</v>
      </c>
      <c r="MZ128" s="2" t="s">
        <v>229</v>
      </c>
      <c r="NA128" s="2" t="s">
        <v>241</v>
      </c>
      <c r="NB128" s="2" t="s">
        <v>229</v>
      </c>
      <c r="NC128" s="4"/>
      <c r="ND128" s="8"/>
      <c r="NE128" s="4"/>
      <c r="NF128" s="8"/>
      <c r="NG128" s="7"/>
      <c r="NH128" s="7"/>
      <c r="NI128" s="2" t="s">
        <v>239</v>
      </c>
      <c r="NJ128" s="2" t="s">
        <v>260</v>
      </c>
      <c r="NK128" s="2" t="s">
        <v>408</v>
      </c>
      <c r="NL128" s="2" t="s">
        <v>1976</v>
      </c>
      <c r="NM128" s="2" t="s">
        <v>263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272</v>
      </c>
      <c r="NV128" s="2" t="s">
        <v>226</v>
      </c>
      <c r="NW128" s="2" t="s">
        <v>229</v>
      </c>
      <c r="NX128" s="2" t="s">
        <v>229</v>
      </c>
      <c r="NY128" s="2" t="s">
        <v>241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229</v>
      </c>
      <c r="OH128" s="2" t="s">
        <v>229</v>
      </c>
      <c r="OI128" s="2" t="s">
        <v>229</v>
      </c>
      <c r="OJ128" s="2" t="s">
        <v>229</v>
      </c>
      <c r="OK128" s="2" t="s">
        <v>229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229</v>
      </c>
      <c r="OT128" s="2" t="s">
        <v>229</v>
      </c>
      <c r="OU128" s="2" t="s">
        <v>229</v>
      </c>
      <c r="OV128" s="2" t="s">
        <v>229</v>
      </c>
      <c r="OW128" s="2" t="s">
        <v>229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281</v>
      </c>
      <c r="PF128" s="2" t="s">
        <v>226</v>
      </c>
      <c r="PG128" s="2" t="s">
        <v>229</v>
      </c>
      <c r="PH128" s="2" t="s">
        <v>229</v>
      </c>
      <c r="PI128" s="2" t="s">
        <v>241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272</v>
      </c>
      <c r="PR128" s="2" t="s">
        <v>275</v>
      </c>
      <c r="PS128" s="2" t="s">
        <v>229</v>
      </c>
      <c r="PT128" s="2" t="s">
        <v>229</v>
      </c>
      <c r="PU128" s="2" t="s">
        <v>241</v>
      </c>
      <c r="PV128" s="2" t="s">
        <v>229</v>
      </c>
      <c r="PW128" s="4"/>
      <c r="PX128" s="8"/>
      <c r="PY128" s="4"/>
      <c r="PZ128" s="8"/>
      <c r="QA128" s="7"/>
      <c r="QB128" s="7"/>
      <c r="QC128" s="2" t="s">
        <v>281</v>
      </c>
      <c r="QD128" s="2" t="s">
        <v>226</v>
      </c>
      <c r="QE128" s="2" t="s">
        <v>229</v>
      </c>
      <c r="QF128" s="2" t="s">
        <v>229</v>
      </c>
      <c r="QG128" s="2" t="s">
        <v>241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229</v>
      </c>
      <c r="QP128" s="2" t="s">
        <v>229</v>
      </c>
      <c r="QQ128" s="2" t="s">
        <v>229</v>
      </c>
      <c r="QR128" s="2" t="s">
        <v>229</v>
      </c>
      <c r="QS128" s="2" t="s">
        <v>229</v>
      </c>
      <c r="QT128" s="2" t="s">
        <v>229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226</v>
      </c>
      <c r="RC128" s="2" t="s">
        <v>229</v>
      </c>
      <c r="RD128" s="2" t="s">
        <v>229</v>
      </c>
      <c r="RE128" s="2" t="s">
        <v>241</v>
      </c>
      <c r="RF128" s="2" t="s">
        <v>229</v>
      </c>
      <c r="RG128" s="4"/>
      <c r="RH128" s="8"/>
      <c r="RI128" s="4"/>
      <c r="RJ128" s="8"/>
      <c r="RK128" s="7"/>
      <c r="RL128" s="7"/>
      <c r="RM128" s="2" t="s">
        <v>229</v>
      </c>
      <c r="RN128" s="2" t="s">
        <v>229</v>
      </c>
      <c r="RO128" s="2" t="s">
        <v>229</v>
      </c>
      <c r="RP128" s="2" t="s">
        <v>229</v>
      </c>
      <c r="RQ128" s="2" t="s">
        <v>229</v>
      </c>
      <c r="RR128" s="2" t="s">
        <v>229</v>
      </c>
      <c r="RS128" s="4"/>
      <c r="RT128" s="8"/>
      <c r="RU128" s="4"/>
      <c r="RV128" s="8"/>
      <c r="RW128" s="7"/>
      <c r="RX128" s="7"/>
      <c r="RY128" s="2" t="s">
        <v>272</v>
      </c>
      <c r="RZ128" s="2" t="s">
        <v>275</v>
      </c>
      <c r="SA128" s="2" t="s">
        <v>229</v>
      </c>
      <c r="SB128" s="2" t="s">
        <v>229</v>
      </c>
      <c r="SC128" s="2" t="s">
        <v>241</v>
      </c>
      <c r="SD128" s="2" t="s">
        <v>229</v>
      </c>
      <c r="SE128" s="4">
        <v>4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</row>
    <row r="129">
      <c r="A129" s="2" t="s">
        <v>1977</v>
      </c>
      <c r="B129" s="2" t="s">
        <v>216</v>
      </c>
      <c r="C129" s="2" t="s">
        <v>217</v>
      </c>
      <c r="D129" s="2" t="s">
        <v>218</v>
      </c>
      <c r="E129" s="2" t="s">
        <v>219</v>
      </c>
      <c r="F129" s="2" t="s">
        <v>1432</v>
      </c>
      <c r="G129" s="2" t="s">
        <v>1978</v>
      </c>
      <c r="H129" s="2" t="s">
        <v>1979</v>
      </c>
      <c r="I129" s="2" t="s">
        <v>1434</v>
      </c>
      <c r="J129" s="2" t="s">
        <v>224</v>
      </c>
      <c r="K129" s="2" t="s">
        <v>481</v>
      </c>
      <c r="L129" s="3">
        <v>32.2</v>
      </c>
      <c r="M129" s="3">
        <v>33.81</v>
      </c>
      <c r="N129" s="3">
        <v>69.99</v>
      </c>
      <c r="O129" s="2" t="s">
        <v>963</v>
      </c>
      <c r="P129" s="2" t="s">
        <v>964</v>
      </c>
      <c r="Q129" s="2" t="s">
        <v>228</v>
      </c>
      <c r="R129" s="2" t="s">
        <v>229</v>
      </c>
      <c r="S129" s="2" t="s">
        <v>1980</v>
      </c>
      <c r="T129" s="2" t="s">
        <v>684</v>
      </c>
      <c r="U129" s="2" t="s">
        <v>286</v>
      </c>
      <c r="V129" s="2" t="s">
        <v>685</v>
      </c>
      <c r="W129" s="2" t="s">
        <v>1437</v>
      </c>
      <c r="X129" s="2" t="s">
        <v>1251</v>
      </c>
      <c r="Y129" s="2" t="s">
        <v>1144</v>
      </c>
      <c r="Z129" s="4"/>
      <c r="AA129" s="4">
        <f>=ROUNDDOWN({0},0)</f>
      </c>
      <c r="AB129" s="5">
        <v>0.8</v>
      </c>
      <c r="AC129" s="2" t="s">
        <v>229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/>
      <c r="AQ129" s="8"/>
      <c r="AR129" s="4">
        <v>9</v>
      </c>
      <c r="AS129" s="8">
        <v>206.2</v>
      </c>
      <c r="AT129" s="7">
        <v>-1</v>
      </c>
      <c r="AU129" s="7">
        <v>-1</v>
      </c>
      <c r="AV129" s="4"/>
      <c r="AW129" s="8"/>
      <c r="AX129" s="4">
        <v>9</v>
      </c>
      <c r="AY129" s="8">
        <v>206.2</v>
      </c>
      <c r="AZ129" s="7">
        <v>-1</v>
      </c>
      <c r="BA129" s="7">
        <v>-1</v>
      </c>
      <c r="BB129" s="7"/>
      <c r="BC129" s="4"/>
      <c r="BD129" s="8"/>
      <c r="BE129" s="4">
        <v>9</v>
      </c>
      <c r="BF129" s="8">
        <v>206.2</v>
      </c>
      <c r="BG129" s="7">
        <v>-1</v>
      </c>
      <c r="BH129" s="7">
        <v>-1</v>
      </c>
      <c r="BI129" s="7"/>
      <c r="BJ129" s="4"/>
      <c r="BK129" s="8"/>
      <c r="BL129" s="2" t="s">
        <v>1981</v>
      </c>
      <c r="BM129" s="7"/>
      <c r="BN129" s="7"/>
      <c r="BO129" s="4"/>
      <c r="BP129" s="8"/>
      <c r="BQ129" s="4">
        <v>1</v>
      </c>
      <c r="BR129" s="8">
        <v>34.06</v>
      </c>
      <c r="BS129" s="7">
        <v>-1</v>
      </c>
      <c r="BT129" s="7">
        <v>-1</v>
      </c>
      <c r="BU129" s="2" t="s">
        <v>239</v>
      </c>
      <c r="BV129" s="2" t="s">
        <v>275</v>
      </c>
      <c r="BW129" s="2" t="s">
        <v>229</v>
      </c>
      <c r="BX129" s="2" t="s">
        <v>1719</v>
      </c>
      <c r="BY129" s="2" t="s">
        <v>241</v>
      </c>
      <c r="BZ129" s="2" t="s">
        <v>229</v>
      </c>
      <c r="CA129" s="4"/>
      <c r="CB129" s="8"/>
      <c r="CC129" s="4"/>
      <c r="CD129" s="8"/>
      <c r="CE129" s="7"/>
      <c r="CF129" s="7"/>
      <c r="CG129" s="2" t="s">
        <v>239</v>
      </c>
      <c r="CH129" s="2" t="s">
        <v>275</v>
      </c>
      <c r="CI129" s="2" t="s">
        <v>1557</v>
      </c>
      <c r="CJ129" s="2" t="s">
        <v>1710</v>
      </c>
      <c r="CK129" s="2" t="s">
        <v>241</v>
      </c>
      <c r="CL129" s="2" t="s">
        <v>229</v>
      </c>
      <c r="CM129" s="4"/>
      <c r="CN129" s="8"/>
      <c r="CO129" s="4"/>
      <c r="CP129" s="8"/>
      <c r="CQ129" s="7"/>
      <c r="CR129" s="7"/>
      <c r="CS129" s="2" t="s">
        <v>239</v>
      </c>
      <c r="CT129" s="2" t="s">
        <v>275</v>
      </c>
      <c r="CU129" s="2" t="s">
        <v>1148</v>
      </c>
      <c r="CV129" s="2" t="s">
        <v>1576</v>
      </c>
      <c r="CW129" s="2" t="s">
        <v>241</v>
      </c>
      <c r="CX129" s="2" t="s">
        <v>229</v>
      </c>
      <c r="CY129" s="4"/>
      <c r="CZ129" s="8"/>
      <c r="DA129" s="4"/>
      <c r="DB129" s="8"/>
      <c r="DC129" s="7"/>
      <c r="DD129" s="7"/>
      <c r="DE129" s="2" t="s">
        <v>239</v>
      </c>
      <c r="DF129" s="2" t="s">
        <v>275</v>
      </c>
      <c r="DG129" s="2" t="s">
        <v>1148</v>
      </c>
      <c r="DH129" s="2" t="s">
        <v>1982</v>
      </c>
      <c r="DI129" s="2" t="s">
        <v>263</v>
      </c>
      <c r="DJ129" s="2" t="s">
        <v>229</v>
      </c>
      <c r="DK129" s="4"/>
      <c r="DL129" s="8"/>
      <c r="DM129" s="4"/>
      <c r="DN129" s="8"/>
      <c r="DO129" s="7"/>
      <c r="DP129" s="7"/>
      <c r="DQ129" s="2" t="s">
        <v>239</v>
      </c>
      <c r="DR129" s="2" t="s">
        <v>275</v>
      </c>
      <c r="DS129" s="2" t="s">
        <v>1148</v>
      </c>
      <c r="DT129" s="2" t="s">
        <v>1983</v>
      </c>
      <c r="DU129" s="2" t="s">
        <v>241</v>
      </c>
      <c r="DV129" s="2" t="s">
        <v>229</v>
      </c>
      <c r="DW129" s="4"/>
      <c r="DX129" s="8"/>
      <c r="DY129" s="4">
        <v>6</v>
      </c>
      <c r="DZ129" s="8">
        <v>104.52</v>
      </c>
      <c r="EA129" s="7">
        <v>-1</v>
      </c>
      <c r="EB129" s="7">
        <v>-1</v>
      </c>
      <c r="EC129" s="2" t="s">
        <v>239</v>
      </c>
      <c r="ED129" s="2" t="s">
        <v>275</v>
      </c>
      <c r="EE129" s="2" t="s">
        <v>699</v>
      </c>
      <c r="EF129" s="2" t="s">
        <v>938</v>
      </c>
      <c r="EG129" s="2" t="s">
        <v>263</v>
      </c>
      <c r="EH129" s="2" t="s">
        <v>229</v>
      </c>
      <c r="EI129" s="4"/>
      <c r="EJ129" s="8"/>
      <c r="EK129" s="4"/>
      <c r="EL129" s="8"/>
      <c r="EM129" s="7"/>
      <c r="EN129" s="7"/>
      <c r="EO129" s="2" t="s">
        <v>239</v>
      </c>
      <c r="EP129" s="2" t="s">
        <v>275</v>
      </c>
      <c r="EQ129" s="2" t="s">
        <v>1148</v>
      </c>
      <c r="ER129" s="2" t="s">
        <v>1984</v>
      </c>
      <c r="ES129" s="2" t="s">
        <v>241</v>
      </c>
      <c r="ET129" s="2" t="s">
        <v>229</v>
      </c>
      <c r="EU129" s="4"/>
      <c r="EV129" s="8"/>
      <c r="EW129" s="4"/>
      <c r="EX129" s="8"/>
      <c r="EY129" s="7"/>
      <c r="EZ129" s="7"/>
      <c r="FA129" s="2" t="s">
        <v>239</v>
      </c>
      <c r="FB129" s="2" t="s">
        <v>275</v>
      </c>
      <c r="FC129" s="2" t="s">
        <v>1148</v>
      </c>
      <c r="FD129" s="2" t="s">
        <v>1985</v>
      </c>
      <c r="FE129" s="2" t="s">
        <v>241</v>
      </c>
      <c r="FF129" s="2" t="s">
        <v>229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275</v>
      </c>
      <c r="FO129" s="2" t="s">
        <v>1148</v>
      </c>
      <c r="FP129" s="2" t="s">
        <v>1986</v>
      </c>
      <c r="FQ129" s="2" t="s">
        <v>241</v>
      </c>
      <c r="FR129" s="2" t="s">
        <v>229</v>
      </c>
      <c r="FS129" s="4"/>
      <c r="FT129" s="8"/>
      <c r="FU129" s="4"/>
      <c r="FV129" s="8"/>
      <c r="FW129" s="7"/>
      <c r="FX129" s="7"/>
      <c r="FY129" s="2" t="s">
        <v>229</v>
      </c>
      <c r="FZ129" s="2" t="s">
        <v>229</v>
      </c>
      <c r="GA129" s="2" t="s">
        <v>229</v>
      </c>
      <c r="GB129" s="2" t="s">
        <v>229</v>
      </c>
      <c r="GC129" s="2" t="s">
        <v>229</v>
      </c>
      <c r="GD129" s="2" t="s">
        <v>229</v>
      </c>
      <c r="GE129" s="4"/>
      <c r="GF129" s="8"/>
      <c r="GG129" s="4">
        <v>2</v>
      </c>
      <c r="GH129" s="8">
        <v>67.62</v>
      </c>
      <c r="GI129" s="7">
        <v>-1</v>
      </c>
      <c r="GJ129" s="7">
        <v>-1</v>
      </c>
      <c r="GK129" s="2" t="s">
        <v>239</v>
      </c>
      <c r="GL129" s="2" t="s">
        <v>275</v>
      </c>
      <c r="GM129" s="2" t="s">
        <v>1987</v>
      </c>
      <c r="GN129" s="2" t="s">
        <v>1988</v>
      </c>
      <c r="GO129" s="2" t="s">
        <v>241</v>
      </c>
      <c r="GP129" s="2" t="s">
        <v>229</v>
      </c>
      <c r="GQ129" s="4"/>
      <c r="GR129" s="8"/>
      <c r="GS129" s="4"/>
      <c r="GT129" s="8"/>
      <c r="GU129" s="7"/>
      <c r="GV129" s="7"/>
      <c r="GW129" s="2" t="s">
        <v>239</v>
      </c>
      <c r="GX129" s="2" t="s">
        <v>275</v>
      </c>
      <c r="GY129" s="2" t="s">
        <v>709</v>
      </c>
      <c r="GZ129" s="2" t="s">
        <v>1989</v>
      </c>
      <c r="HA129" s="2" t="s">
        <v>241</v>
      </c>
      <c r="HB129" s="2" t="s">
        <v>229</v>
      </c>
      <c r="HC129" s="4"/>
      <c r="HD129" s="8"/>
      <c r="HE129" s="4"/>
      <c r="HF129" s="8"/>
      <c r="HG129" s="7"/>
      <c r="HH129" s="7"/>
      <c r="HI129" s="2" t="s">
        <v>239</v>
      </c>
      <c r="HJ129" s="2" t="s">
        <v>275</v>
      </c>
      <c r="HK129" s="2" t="s">
        <v>1557</v>
      </c>
      <c r="HL129" s="2" t="s">
        <v>1565</v>
      </c>
      <c r="HM129" s="2" t="s">
        <v>241</v>
      </c>
      <c r="HN129" s="2" t="s">
        <v>229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275</v>
      </c>
      <c r="HW129" s="2" t="s">
        <v>712</v>
      </c>
      <c r="HX129" s="2" t="s">
        <v>743</v>
      </c>
      <c r="HY129" s="2" t="s">
        <v>241</v>
      </c>
      <c r="HZ129" s="2" t="s">
        <v>229</v>
      </c>
      <c r="IA129" s="4"/>
      <c r="IB129" s="8"/>
      <c r="IC129" s="4"/>
      <c r="ID129" s="8"/>
      <c r="IE129" s="7"/>
      <c r="IF129" s="7"/>
      <c r="IG129" s="2" t="s">
        <v>266</v>
      </c>
      <c r="IH129" s="2" t="s">
        <v>275</v>
      </c>
      <c r="II129" s="2" t="s">
        <v>229</v>
      </c>
      <c r="IJ129" s="2" t="s">
        <v>229</v>
      </c>
      <c r="IK129" s="2" t="s">
        <v>241</v>
      </c>
      <c r="IL129" s="2" t="s">
        <v>229</v>
      </c>
      <c r="IM129" s="4"/>
      <c r="IN129" s="8"/>
      <c r="IO129" s="4"/>
      <c r="IP129" s="8"/>
      <c r="IQ129" s="7"/>
      <c r="IR129" s="7"/>
      <c r="IS129" s="2" t="s">
        <v>272</v>
      </c>
      <c r="IT129" s="2" t="s">
        <v>275</v>
      </c>
      <c r="IU129" s="2" t="s">
        <v>229</v>
      </c>
      <c r="IV129" s="2" t="s">
        <v>229</v>
      </c>
      <c r="IW129" s="2" t="s">
        <v>241</v>
      </c>
      <c r="IX129" s="2" t="s">
        <v>229</v>
      </c>
      <c r="IY129" s="4"/>
      <c r="IZ129" s="8"/>
      <c r="JA129" s="4"/>
      <c r="JB129" s="8"/>
      <c r="JC129" s="7"/>
      <c r="JD129" s="7"/>
      <c r="JE129" s="2" t="s">
        <v>239</v>
      </c>
      <c r="JF129" s="2" t="s">
        <v>275</v>
      </c>
      <c r="JG129" s="2" t="s">
        <v>268</v>
      </c>
      <c r="JH129" s="2" t="s">
        <v>229</v>
      </c>
      <c r="JI129" s="2" t="s">
        <v>241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229</v>
      </c>
      <c r="JR129" s="2" t="s">
        <v>229</v>
      </c>
      <c r="JS129" s="2" t="s">
        <v>229</v>
      </c>
      <c r="JT129" s="2" t="s">
        <v>229</v>
      </c>
      <c r="JU129" s="2" t="s">
        <v>229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272</v>
      </c>
      <c r="KD129" s="2" t="s">
        <v>275</v>
      </c>
      <c r="KE129" s="2" t="s">
        <v>229</v>
      </c>
      <c r="KF129" s="2" t="s">
        <v>229</v>
      </c>
      <c r="KG129" s="2" t="s">
        <v>241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272</v>
      </c>
      <c r="KP129" s="2" t="s">
        <v>275</v>
      </c>
      <c r="KQ129" s="2" t="s">
        <v>229</v>
      </c>
      <c r="KR129" s="2" t="s">
        <v>229</v>
      </c>
      <c r="KS129" s="2" t="s">
        <v>241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275</v>
      </c>
      <c r="LC129" s="2" t="s">
        <v>1148</v>
      </c>
      <c r="LD129" s="2" t="s">
        <v>1194</v>
      </c>
      <c r="LE129" s="2" t="s">
        <v>241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229</v>
      </c>
      <c r="LN129" s="2" t="s">
        <v>229</v>
      </c>
      <c r="LO129" s="2" t="s">
        <v>229</v>
      </c>
      <c r="LP129" s="2" t="s">
        <v>229</v>
      </c>
      <c r="LQ129" s="2" t="s">
        <v>229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239</v>
      </c>
      <c r="LZ129" s="2" t="s">
        <v>275</v>
      </c>
      <c r="MA129" s="2" t="s">
        <v>1154</v>
      </c>
      <c r="MB129" s="2" t="s">
        <v>722</v>
      </c>
      <c r="MC129" s="2" t="s">
        <v>241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266</v>
      </c>
      <c r="ML129" s="2" t="s">
        <v>275</v>
      </c>
      <c r="MM129" s="2" t="s">
        <v>229</v>
      </c>
      <c r="MN129" s="2" t="s">
        <v>229</v>
      </c>
      <c r="MO129" s="2" t="s">
        <v>241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239</v>
      </c>
      <c r="MX129" s="2" t="s">
        <v>275</v>
      </c>
      <c r="MY129" s="2" t="s">
        <v>866</v>
      </c>
      <c r="MZ129" s="2" t="s">
        <v>229</v>
      </c>
      <c r="NA129" s="2" t="s">
        <v>241</v>
      </c>
      <c r="NB129" s="2" t="s">
        <v>229</v>
      </c>
      <c r="NC129" s="4"/>
      <c r="ND129" s="8"/>
      <c r="NE129" s="4"/>
      <c r="NF129" s="8"/>
      <c r="NG129" s="7"/>
      <c r="NH129" s="7"/>
      <c r="NI129" s="2" t="s">
        <v>239</v>
      </c>
      <c r="NJ129" s="2" t="s">
        <v>275</v>
      </c>
      <c r="NK129" s="2" t="s">
        <v>1165</v>
      </c>
      <c r="NL129" s="2" t="s">
        <v>1190</v>
      </c>
      <c r="NM129" s="2" t="s">
        <v>263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272</v>
      </c>
      <c r="NV129" s="2" t="s">
        <v>275</v>
      </c>
      <c r="NW129" s="2" t="s">
        <v>229</v>
      </c>
      <c r="NX129" s="2" t="s">
        <v>229</v>
      </c>
      <c r="NY129" s="2" t="s">
        <v>241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229</v>
      </c>
      <c r="OH129" s="2" t="s">
        <v>229</v>
      </c>
      <c r="OI129" s="2" t="s">
        <v>229</v>
      </c>
      <c r="OJ129" s="2" t="s">
        <v>229</v>
      </c>
      <c r="OK129" s="2" t="s">
        <v>229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229</v>
      </c>
      <c r="OT129" s="2" t="s">
        <v>229</v>
      </c>
      <c r="OU129" s="2" t="s">
        <v>229</v>
      </c>
      <c r="OV129" s="2" t="s">
        <v>229</v>
      </c>
      <c r="OW129" s="2" t="s">
        <v>229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229</v>
      </c>
      <c r="PF129" s="2" t="s">
        <v>229</v>
      </c>
      <c r="PG129" s="2" t="s">
        <v>229</v>
      </c>
      <c r="PH129" s="2" t="s">
        <v>229</v>
      </c>
      <c r="PI129" s="2" t="s">
        <v>229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239</v>
      </c>
      <c r="PR129" s="2" t="s">
        <v>275</v>
      </c>
      <c r="PS129" s="2" t="s">
        <v>1166</v>
      </c>
      <c r="PT129" s="2" t="s">
        <v>1831</v>
      </c>
      <c r="PU129" s="2" t="s">
        <v>241</v>
      </c>
      <c r="PV129" s="2" t="s">
        <v>229</v>
      </c>
      <c r="PW129" s="4"/>
      <c r="PX129" s="8"/>
      <c r="PY129" s="4"/>
      <c r="PZ129" s="8"/>
      <c r="QA129" s="7"/>
      <c r="QB129" s="7"/>
      <c r="QC129" s="2" t="s">
        <v>281</v>
      </c>
      <c r="QD129" s="2" t="s">
        <v>275</v>
      </c>
      <c r="QE129" s="2" t="s">
        <v>229</v>
      </c>
      <c r="QF129" s="2" t="s">
        <v>229</v>
      </c>
      <c r="QG129" s="2" t="s">
        <v>241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229</v>
      </c>
      <c r="QP129" s="2" t="s">
        <v>229</v>
      </c>
      <c r="QQ129" s="2" t="s">
        <v>229</v>
      </c>
      <c r="QR129" s="2" t="s">
        <v>229</v>
      </c>
      <c r="QS129" s="2" t="s">
        <v>229</v>
      </c>
      <c r="QT129" s="2" t="s">
        <v>229</v>
      </c>
      <c r="QU129" s="4"/>
      <c r="QV129" s="8"/>
      <c r="QW129" s="4"/>
      <c r="QX129" s="8"/>
      <c r="QY129" s="7"/>
      <c r="QZ129" s="7"/>
      <c r="RA129" s="2" t="s">
        <v>278</v>
      </c>
      <c r="RB129" s="2" t="s">
        <v>275</v>
      </c>
      <c r="RC129" s="2" t="s">
        <v>229</v>
      </c>
      <c r="RD129" s="2" t="s">
        <v>229</v>
      </c>
      <c r="RE129" s="2" t="s">
        <v>241</v>
      </c>
      <c r="RF129" s="2" t="s">
        <v>229</v>
      </c>
      <c r="RG129" s="4"/>
      <c r="RH129" s="8"/>
      <c r="RI129" s="4"/>
      <c r="RJ129" s="8"/>
      <c r="RK129" s="7"/>
      <c r="RL129" s="7"/>
      <c r="RM129" s="2" t="s">
        <v>229</v>
      </c>
      <c r="RN129" s="2" t="s">
        <v>229</v>
      </c>
      <c r="RO129" s="2" t="s">
        <v>229</v>
      </c>
      <c r="RP129" s="2" t="s">
        <v>229</v>
      </c>
      <c r="RQ129" s="2" t="s">
        <v>229</v>
      </c>
      <c r="RR129" s="2" t="s">
        <v>229</v>
      </c>
      <c r="RS129" s="4"/>
      <c r="RT129" s="8"/>
      <c r="RU129" s="4"/>
      <c r="RV129" s="8"/>
      <c r="RW129" s="7"/>
      <c r="RX129" s="7"/>
      <c r="RY129" s="2" t="s">
        <v>239</v>
      </c>
      <c r="RZ129" s="2" t="s">
        <v>275</v>
      </c>
      <c r="SA129" s="2" t="s">
        <v>800</v>
      </c>
      <c r="SB129" s="2" t="s">
        <v>1790</v>
      </c>
      <c r="SC129" s="2" t="s">
        <v>241</v>
      </c>
      <c r="SD129" s="2" t="s">
        <v>229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</row>
    <row r="130">
      <c r="A130" s="2" t="s">
        <v>1990</v>
      </c>
      <c r="B130" s="2" t="s">
        <v>216</v>
      </c>
      <c r="C130" s="2" t="s">
        <v>217</v>
      </c>
      <c r="D130" s="2" t="s">
        <v>218</v>
      </c>
      <c r="E130" s="2" t="s">
        <v>219</v>
      </c>
      <c r="F130" s="2" t="s">
        <v>1991</v>
      </c>
      <c r="G130" s="2" t="s">
        <v>1992</v>
      </c>
      <c r="H130" s="2" t="s">
        <v>1993</v>
      </c>
      <c r="I130" s="2" t="s">
        <v>1994</v>
      </c>
      <c r="J130" s="2" t="s">
        <v>224</v>
      </c>
      <c r="K130" s="2" t="s">
        <v>617</v>
      </c>
      <c r="L130" s="3">
        <v>28.57</v>
      </c>
      <c r="M130" s="3">
        <v>30</v>
      </c>
      <c r="N130" s="3">
        <v>59.99</v>
      </c>
      <c r="O130" s="2" t="s">
        <v>981</v>
      </c>
      <c r="P130" s="2" t="s">
        <v>964</v>
      </c>
      <c r="Q130" s="2" t="s">
        <v>228</v>
      </c>
      <c r="R130" s="2" t="s">
        <v>229</v>
      </c>
      <c r="S130" s="2" t="s">
        <v>1995</v>
      </c>
      <c r="T130" s="2" t="s">
        <v>684</v>
      </c>
      <c r="U130" s="2" t="s">
        <v>232</v>
      </c>
      <c r="V130" s="2" t="s">
        <v>1008</v>
      </c>
      <c r="W130" s="2" t="s">
        <v>686</v>
      </c>
      <c r="X130" s="2" t="s">
        <v>1525</v>
      </c>
      <c r="Y130" s="2" t="s">
        <v>1996</v>
      </c>
      <c r="Z130" s="4"/>
      <c r="AA130" s="4">
        <f>=ROUNDDOWN({0},0)</f>
      </c>
      <c r="AB130" s="5">
        <v>2.5</v>
      </c>
      <c r="AC130" s="2" t="s">
        <v>229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/>
      <c r="AQ130" s="8"/>
      <c r="AR130" s="4">
        <v>5</v>
      </c>
      <c r="AS130" s="8">
        <v>154.36</v>
      </c>
      <c r="AT130" s="7">
        <v>-1</v>
      </c>
      <c r="AU130" s="7">
        <v>-1</v>
      </c>
      <c r="AV130" s="4" t="s">
        <v>229</v>
      </c>
      <c r="AW130" s="8" t="s">
        <v>229</v>
      </c>
      <c r="AX130" s="4">
        <v>9</v>
      </c>
      <c r="AY130" s="8">
        <v>305.04</v>
      </c>
      <c r="AZ130" s="7" t="s">
        <v>229</v>
      </c>
      <c r="BA130" s="7" t="s">
        <v>229</v>
      </c>
      <c r="BB130" s="7"/>
      <c r="BC130" s="4" t="s">
        <v>229</v>
      </c>
      <c r="BD130" s="8" t="s">
        <v>229</v>
      </c>
      <c r="BE130" s="4">
        <v>9</v>
      </c>
      <c r="BF130" s="8">
        <v>305.04</v>
      </c>
      <c r="BG130" s="7" t="s">
        <v>229</v>
      </c>
      <c r="BH130" s="7" t="s">
        <v>229</v>
      </c>
      <c r="BI130" s="7"/>
      <c r="BJ130" s="4"/>
      <c r="BK130" s="8"/>
      <c r="BL130" s="2" t="s">
        <v>1997</v>
      </c>
      <c r="BM130" s="7"/>
      <c r="BN130" s="7"/>
      <c r="BO130" s="4"/>
      <c r="BP130" s="8"/>
      <c r="BQ130" s="4">
        <v>1</v>
      </c>
      <c r="BR130" s="8">
        <v>32.86</v>
      </c>
      <c r="BS130" s="7">
        <v>-1</v>
      </c>
      <c r="BT130" s="7">
        <v>-1</v>
      </c>
      <c r="BU130" s="2" t="s">
        <v>239</v>
      </c>
      <c r="BV130" s="2" t="s">
        <v>275</v>
      </c>
      <c r="BW130" s="2" t="s">
        <v>229</v>
      </c>
      <c r="BX130" s="2" t="s">
        <v>229</v>
      </c>
      <c r="BY130" s="2" t="s">
        <v>241</v>
      </c>
      <c r="BZ130" s="2" t="s">
        <v>229</v>
      </c>
      <c r="CA130" s="4"/>
      <c r="CB130" s="8"/>
      <c r="CC130" s="4"/>
      <c r="CD130" s="8"/>
      <c r="CE130" s="7"/>
      <c r="CF130" s="7"/>
      <c r="CG130" s="2" t="s">
        <v>239</v>
      </c>
      <c r="CH130" s="2" t="s">
        <v>275</v>
      </c>
      <c r="CI130" s="2" t="s">
        <v>977</v>
      </c>
      <c r="CJ130" s="2" t="s">
        <v>1998</v>
      </c>
      <c r="CK130" s="2" t="s">
        <v>241</v>
      </c>
      <c r="CL130" s="2" t="s">
        <v>229</v>
      </c>
      <c r="CM130" s="4"/>
      <c r="CN130" s="8"/>
      <c r="CO130" s="4"/>
      <c r="CP130" s="8"/>
      <c r="CQ130" s="7"/>
      <c r="CR130" s="7"/>
      <c r="CS130" s="2" t="s">
        <v>239</v>
      </c>
      <c r="CT130" s="2" t="s">
        <v>275</v>
      </c>
      <c r="CU130" s="2" t="s">
        <v>1541</v>
      </c>
      <c r="CV130" s="2" t="s">
        <v>1999</v>
      </c>
      <c r="CW130" s="2" t="s">
        <v>241</v>
      </c>
      <c r="CX130" s="2" t="s">
        <v>229</v>
      </c>
      <c r="CY130" s="4"/>
      <c r="CZ130" s="8"/>
      <c r="DA130" s="4">
        <v>3</v>
      </c>
      <c r="DB130" s="8">
        <v>90</v>
      </c>
      <c r="DC130" s="7">
        <v>-1</v>
      </c>
      <c r="DD130" s="7">
        <v>-1</v>
      </c>
      <c r="DE130" s="2" t="s">
        <v>239</v>
      </c>
      <c r="DF130" s="2" t="s">
        <v>275</v>
      </c>
      <c r="DG130" s="2" t="s">
        <v>1541</v>
      </c>
      <c r="DH130" s="2" t="s">
        <v>1046</v>
      </c>
      <c r="DI130" s="2" t="s">
        <v>263</v>
      </c>
      <c r="DJ130" s="2" t="s">
        <v>229</v>
      </c>
      <c r="DK130" s="4"/>
      <c r="DL130" s="8"/>
      <c r="DM130" s="4"/>
      <c r="DN130" s="8"/>
      <c r="DO130" s="7"/>
      <c r="DP130" s="7"/>
      <c r="DQ130" s="2" t="s">
        <v>239</v>
      </c>
      <c r="DR130" s="2" t="s">
        <v>275</v>
      </c>
      <c r="DS130" s="2" t="s">
        <v>1083</v>
      </c>
      <c r="DT130" s="2" t="s">
        <v>2000</v>
      </c>
      <c r="DU130" s="2" t="s">
        <v>241</v>
      </c>
      <c r="DV130" s="2" t="s">
        <v>229</v>
      </c>
      <c r="DW130" s="4"/>
      <c r="DX130" s="8"/>
      <c r="DY130" s="4"/>
      <c r="DZ130" s="8"/>
      <c r="EA130" s="7"/>
      <c r="EB130" s="7"/>
      <c r="EC130" s="2" t="s">
        <v>239</v>
      </c>
      <c r="ED130" s="2" t="s">
        <v>275</v>
      </c>
      <c r="EE130" s="2" t="s">
        <v>1530</v>
      </c>
      <c r="EF130" s="2" t="s">
        <v>2001</v>
      </c>
      <c r="EG130" s="2" t="s">
        <v>263</v>
      </c>
      <c r="EH130" s="2" t="s">
        <v>229</v>
      </c>
      <c r="EI130" s="4"/>
      <c r="EJ130" s="8"/>
      <c r="EK130" s="4">
        <v>1</v>
      </c>
      <c r="EL130" s="8">
        <v>31.5</v>
      </c>
      <c r="EM130" s="7">
        <v>-1</v>
      </c>
      <c r="EN130" s="7">
        <v>-1</v>
      </c>
      <c r="EO130" s="2" t="s">
        <v>239</v>
      </c>
      <c r="EP130" s="2" t="s">
        <v>275</v>
      </c>
      <c r="EQ130" s="2" t="s">
        <v>1541</v>
      </c>
      <c r="ER130" s="2" t="s">
        <v>2002</v>
      </c>
      <c r="ES130" s="2" t="s">
        <v>241</v>
      </c>
      <c r="ET130" s="2" t="s">
        <v>229</v>
      </c>
      <c r="EU130" s="4"/>
      <c r="EV130" s="8"/>
      <c r="EW130" s="4"/>
      <c r="EX130" s="8"/>
      <c r="EY130" s="7"/>
      <c r="EZ130" s="7"/>
      <c r="FA130" s="2" t="s">
        <v>239</v>
      </c>
      <c r="FB130" s="2" t="s">
        <v>275</v>
      </c>
      <c r="FC130" s="2" t="s">
        <v>1053</v>
      </c>
      <c r="FD130" s="2" t="s">
        <v>1046</v>
      </c>
      <c r="FE130" s="2" t="s">
        <v>241</v>
      </c>
      <c r="FF130" s="2" t="s">
        <v>229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275</v>
      </c>
      <c r="FO130" s="2" t="s">
        <v>1541</v>
      </c>
      <c r="FP130" s="2" t="s">
        <v>1022</v>
      </c>
      <c r="FQ130" s="2" t="s">
        <v>241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229</v>
      </c>
      <c r="FZ130" s="2" t="s">
        <v>229</v>
      </c>
      <c r="GA130" s="2" t="s">
        <v>229</v>
      </c>
      <c r="GB130" s="2" t="s">
        <v>229</v>
      </c>
      <c r="GC130" s="2" t="s">
        <v>229</v>
      </c>
      <c r="GD130" s="2" t="s">
        <v>229</v>
      </c>
      <c r="GE130" s="4"/>
      <c r="GF130" s="8"/>
      <c r="GG130" s="4"/>
      <c r="GH130" s="8"/>
      <c r="GI130" s="7"/>
      <c r="GJ130" s="7"/>
      <c r="GK130" s="2" t="s">
        <v>267</v>
      </c>
      <c r="GL130" s="2" t="s">
        <v>275</v>
      </c>
      <c r="GM130" s="2" t="s">
        <v>229</v>
      </c>
      <c r="GN130" s="2" t="s">
        <v>229</v>
      </c>
      <c r="GO130" s="2" t="s">
        <v>241</v>
      </c>
      <c r="GP130" s="2" t="s">
        <v>229</v>
      </c>
      <c r="GQ130" s="4"/>
      <c r="GR130" s="8"/>
      <c r="GS130" s="4"/>
      <c r="GT130" s="8"/>
      <c r="GU130" s="7"/>
      <c r="GV130" s="7"/>
      <c r="GW130" s="2" t="s">
        <v>281</v>
      </c>
      <c r="GX130" s="2" t="s">
        <v>275</v>
      </c>
      <c r="GY130" s="2" t="s">
        <v>229</v>
      </c>
      <c r="GZ130" s="2" t="s">
        <v>229</v>
      </c>
      <c r="HA130" s="2" t="s">
        <v>241</v>
      </c>
      <c r="HB130" s="2" t="s">
        <v>229</v>
      </c>
      <c r="HC130" s="4"/>
      <c r="HD130" s="8"/>
      <c r="HE130" s="4"/>
      <c r="HF130" s="8"/>
      <c r="HG130" s="7"/>
      <c r="HH130" s="7"/>
      <c r="HI130" s="2" t="s">
        <v>266</v>
      </c>
      <c r="HJ130" s="2" t="s">
        <v>275</v>
      </c>
      <c r="HK130" s="2" t="s">
        <v>229</v>
      </c>
      <c r="HL130" s="2" t="s">
        <v>229</v>
      </c>
      <c r="HM130" s="2" t="s">
        <v>241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272</v>
      </c>
      <c r="HV130" s="2" t="s">
        <v>275</v>
      </c>
      <c r="HW130" s="2" t="s">
        <v>229</v>
      </c>
      <c r="HX130" s="2" t="s">
        <v>229</v>
      </c>
      <c r="HY130" s="2" t="s">
        <v>241</v>
      </c>
      <c r="HZ130" s="2" t="s">
        <v>229</v>
      </c>
      <c r="IA130" s="4"/>
      <c r="IB130" s="8"/>
      <c r="IC130" s="4"/>
      <c r="ID130" s="8"/>
      <c r="IE130" s="7"/>
      <c r="IF130" s="7"/>
      <c r="IG130" s="2" t="s">
        <v>266</v>
      </c>
      <c r="IH130" s="2" t="s">
        <v>275</v>
      </c>
      <c r="II130" s="2" t="s">
        <v>229</v>
      </c>
      <c r="IJ130" s="2" t="s">
        <v>229</v>
      </c>
      <c r="IK130" s="2" t="s">
        <v>241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272</v>
      </c>
      <c r="IT130" s="2" t="s">
        <v>275</v>
      </c>
      <c r="IU130" s="2" t="s">
        <v>229</v>
      </c>
      <c r="IV130" s="2" t="s">
        <v>229</v>
      </c>
      <c r="IW130" s="2" t="s">
        <v>241</v>
      </c>
      <c r="IX130" s="2" t="s">
        <v>229</v>
      </c>
      <c r="IY130" s="4"/>
      <c r="IZ130" s="8"/>
      <c r="JA130" s="4"/>
      <c r="JB130" s="8"/>
      <c r="JC130" s="7"/>
      <c r="JD130" s="7"/>
      <c r="JE130" s="2" t="s">
        <v>272</v>
      </c>
      <c r="JF130" s="2" t="s">
        <v>275</v>
      </c>
      <c r="JG130" s="2" t="s">
        <v>229</v>
      </c>
      <c r="JH130" s="2" t="s">
        <v>229</v>
      </c>
      <c r="JI130" s="2" t="s">
        <v>241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272</v>
      </c>
      <c r="JR130" s="2" t="s">
        <v>275</v>
      </c>
      <c r="JS130" s="2" t="s">
        <v>229</v>
      </c>
      <c r="JT130" s="2" t="s">
        <v>229</v>
      </c>
      <c r="JU130" s="2" t="s">
        <v>241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272</v>
      </c>
      <c r="KD130" s="2" t="s">
        <v>275</v>
      </c>
      <c r="KE130" s="2" t="s">
        <v>229</v>
      </c>
      <c r="KF130" s="2" t="s">
        <v>229</v>
      </c>
      <c r="KG130" s="2" t="s">
        <v>241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272</v>
      </c>
      <c r="KP130" s="2" t="s">
        <v>275</v>
      </c>
      <c r="KQ130" s="2" t="s">
        <v>229</v>
      </c>
      <c r="KR130" s="2" t="s">
        <v>229</v>
      </c>
      <c r="KS130" s="2" t="s">
        <v>241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272</v>
      </c>
      <c r="LB130" s="2" t="s">
        <v>275</v>
      </c>
      <c r="LC130" s="2" t="s">
        <v>229</v>
      </c>
      <c r="LD130" s="2" t="s">
        <v>229</v>
      </c>
      <c r="LE130" s="2" t="s">
        <v>241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229</v>
      </c>
      <c r="LN130" s="2" t="s">
        <v>229</v>
      </c>
      <c r="LO130" s="2" t="s">
        <v>229</v>
      </c>
      <c r="LP130" s="2" t="s">
        <v>229</v>
      </c>
      <c r="LQ130" s="2" t="s">
        <v>229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239</v>
      </c>
      <c r="LZ130" s="2" t="s">
        <v>275</v>
      </c>
      <c r="MA130" s="2" t="s">
        <v>1535</v>
      </c>
      <c r="MB130" s="2" t="s">
        <v>2003</v>
      </c>
      <c r="MC130" s="2" t="s">
        <v>241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272</v>
      </c>
      <c r="ML130" s="2" t="s">
        <v>275</v>
      </c>
      <c r="MM130" s="2" t="s">
        <v>229</v>
      </c>
      <c r="MN130" s="2" t="s">
        <v>229</v>
      </c>
      <c r="MO130" s="2" t="s">
        <v>241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239</v>
      </c>
      <c r="MX130" s="2" t="s">
        <v>275</v>
      </c>
      <c r="MY130" s="2" t="s">
        <v>279</v>
      </c>
      <c r="MZ130" s="2" t="s">
        <v>229</v>
      </c>
      <c r="NA130" s="2" t="s">
        <v>241</v>
      </c>
      <c r="NB130" s="2" t="s">
        <v>229</v>
      </c>
      <c r="NC130" s="4"/>
      <c r="ND130" s="8"/>
      <c r="NE130" s="4"/>
      <c r="NF130" s="8"/>
      <c r="NG130" s="7"/>
      <c r="NH130" s="7"/>
      <c r="NI130" s="2" t="s">
        <v>239</v>
      </c>
      <c r="NJ130" s="2" t="s">
        <v>275</v>
      </c>
      <c r="NK130" s="2" t="s">
        <v>382</v>
      </c>
      <c r="NL130" s="2" t="s">
        <v>2004</v>
      </c>
      <c r="NM130" s="2" t="s">
        <v>241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272</v>
      </c>
      <c r="NV130" s="2" t="s">
        <v>275</v>
      </c>
      <c r="NW130" s="2" t="s">
        <v>229</v>
      </c>
      <c r="NX130" s="2" t="s">
        <v>229</v>
      </c>
      <c r="NY130" s="2" t="s">
        <v>241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272</v>
      </c>
      <c r="OH130" s="2" t="s">
        <v>275</v>
      </c>
      <c r="OI130" s="2" t="s">
        <v>229</v>
      </c>
      <c r="OJ130" s="2" t="s">
        <v>229</v>
      </c>
      <c r="OK130" s="2" t="s">
        <v>241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229</v>
      </c>
      <c r="OT130" s="2" t="s">
        <v>229</v>
      </c>
      <c r="OU130" s="2" t="s">
        <v>229</v>
      </c>
      <c r="OV130" s="2" t="s">
        <v>229</v>
      </c>
      <c r="OW130" s="2" t="s">
        <v>229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281</v>
      </c>
      <c r="PF130" s="2" t="s">
        <v>275</v>
      </c>
      <c r="PG130" s="2" t="s">
        <v>229</v>
      </c>
      <c r="PH130" s="2" t="s">
        <v>229</v>
      </c>
      <c r="PI130" s="2" t="s">
        <v>241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272</v>
      </c>
      <c r="PR130" s="2" t="s">
        <v>275</v>
      </c>
      <c r="PS130" s="2" t="s">
        <v>229</v>
      </c>
      <c r="PT130" s="2" t="s">
        <v>229</v>
      </c>
      <c r="PU130" s="2" t="s">
        <v>241</v>
      </c>
      <c r="PV130" s="2" t="s">
        <v>229</v>
      </c>
      <c r="PW130" s="4"/>
      <c r="PX130" s="8"/>
      <c r="PY130" s="4"/>
      <c r="PZ130" s="8"/>
      <c r="QA130" s="7"/>
      <c r="QB130" s="7"/>
      <c r="QC130" s="2" t="s">
        <v>281</v>
      </c>
      <c r="QD130" s="2" t="s">
        <v>275</v>
      </c>
      <c r="QE130" s="2" t="s">
        <v>229</v>
      </c>
      <c r="QF130" s="2" t="s">
        <v>229</v>
      </c>
      <c r="QG130" s="2" t="s">
        <v>241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229</v>
      </c>
      <c r="QP130" s="2" t="s">
        <v>229</v>
      </c>
      <c r="QQ130" s="2" t="s">
        <v>229</v>
      </c>
      <c r="QR130" s="2" t="s">
        <v>229</v>
      </c>
      <c r="QS130" s="2" t="s">
        <v>229</v>
      </c>
      <c r="QT130" s="2" t="s">
        <v>229</v>
      </c>
      <c r="QU130" s="4"/>
      <c r="QV130" s="8"/>
      <c r="QW130" s="4"/>
      <c r="QX130" s="8"/>
      <c r="QY130" s="7"/>
      <c r="QZ130" s="7"/>
      <c r="RA130" s="2" t="s">
        <v>272</v>
      </c>
      <c r="RB130" s="2" t="s">
        <v>275</v>
      </c>
      <c r="RC130" s="2" t="s">
        <v>229</v>
      </c>
      <c r="RD130" s="2" t="s">
        <v>229</v>
      </c>
      <c r="RE130" s="2" t="s">
        <v>241</v>
      </c>
      <c r="RF130" s="2" t="s">
        <v>229</v>
      </c>
      <c r="RG130" s="4"/>
      <c r="RH130" s="8"/>
      <c r="RI130" s="4"/>
      <c r="RJ130" s="8"/>
      <c r="RK130" s="7"/>
      <c r="RL130" s="7"/>
      <c r="RM130" s="2" t="s">
        <v>272</v>
      </c>
      <c r="RN130" s="2" t="s">
        <v>275</v>
      </c>
      <c r="RO130" s="2" t="s">
        <v>229</v>
      </c>
      <c r="RP130" s="2" t="s">
        <v>229</v>
      </c>
      <c r="RQ130" s="2" t="s">
        <v>241</v>
      </c>
      <c r="RR130" s="2" t="s">
        <v>229</v>
      </c>
      <c r="RS130" s="4"/>
      <c r="RT130" s="8"/>
      <c r="RU130" s="4"/>
      <c r="RV130" s="8"/>
      <c r="RW130" s="7"/>
      <c r="RX130" s="7"/>
      <c r="RY130" s="2" t="s">
        <v>272</v>
      </c>
      <c r="RZ130" s="2" t="s">
        <v>275</v>
      </c>
      <c r="SA130" s="2" t="s">
        <v>229</v>
      </c>
      <c r="SB130" s="2" t="s">
        <v>229</v>
      </c>
      <c r="SC130" s="2" t="s">
        <v>241</v>
      </c>
      <c r="SD130" s="2" t="s">
        <v>229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</row>
    <row r="131">
      <c r="A131" s="2" t="s">
        <v>2005</v>
      </c>
      <c r="B131" s="2" t="s">
        <v>216</v>
      </c>
      <c r="C131" s="2" t="s">
        <v>217</v>
      </c>
      <c r="D131" s="2" t="s">
        <v>218</v>
      </c>
      <c r="E131" s="2" t="s">
        <v>219</v>
      </c>
      <c r="F131" s="2" t="s">
        <v>1991</v>
      </c>
      <c r="G131" s="2" t="s">
        <v>1992</v>
      </c>
      <c r="H131" s="2" t="s">
        <v>1993</v>
      </c>
      <c r="I131" s="2" t="s">
        <v>1994</v>
      </c>
      <c r="J131" s="2" t="s">
        <v>285</v>
      </c>
      <c r="K131" s="2" t="s">
        <v>617</v>
      </c>
      <c r="L131" s="3">
        <v>33.33</v>
      </c>
      <c r="M131" s="3">
        <v>35</v>
      </c>
      <c r="N131" s="3">
        <v>69.99</v>
      </c>
      <c r="O131" s="2" t="s">
        <v>981</v>
      </c>
      <c r="P131" s="2" t="s">
        <v>964</v>
      </c>
      <c r="Q131" s="2" t="s">
        <v>228</v>
      </c>
      <c r="R131" s="2" t="s">
        <v>229</v>
      </c>
      <c r="S131" s="2" t="s">
        <v>1995</v>
      </c>
      <c r="T131" s="2" t="s">
        <v>684</v>
      </c>
      <c r="U131" s="2" t="s">
        <v>286</v>
      </c>
      <c r="V131" s="2" t="s">
        <v>1008</v>
      </c>
      <c r="W131" s="2" t="s">
        <v>686</v>
      </c>
      <c r="X131" s="2" t="s">
        <v>1525</v>
      </c>
      <c r="Y131" s="2" t="s">
        <v>1996</v>
      </c>
      <c r="Z131" s="4"/>
      <c r="AA131" s="4">
        <f>=ROUNDDOWN({0},0)</f>
      </c>
      <c r="AB131" s="5">
        <v>5</v>
      </c>
      <c r="AC131" s="2" t="s">
        <v>229</v>
      </c>
      <c r="AD131" s="4"/>
      <c r="AE131" s="4"/>
      <c r="AF131" s="6">
        <v>64</v>
      </c>
      <c r="AG131" s="6"/>
      <c r="AH131" s="7">
        <v>0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/>
      <c r="AQ131" s="8"/>
      <c r="AR131" s="4">
        <v>4</v>
      </c>
      <c r="AS131" s="8">
        <v>150.68</v>
      </c>
      <c r="AT131" s="7">
        <v>-1</v>
      </c>
      <c r="AU131" s="7">
        <v>-1</v>
      </c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/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/>
      <c r="BJ131" s="4"/>
      <c r="BK131" s="8"/>
      <c r="BL131" s="2" t="s">
        <v>2006</v>
      </c>
      <c r="BM131" s="7"/>
      <c r="BN131" s="7"/>
      <c r="BO131" s="4"/>
      <c r="BP131" s="8"/>
      <c r="BQ131" s="4">
        <v>1</v>
      </c>
      <c r="BR131" s="8">
        <v>38.33</v>
      </c>
      <c r="BS131" s="7">
        <v>-1</v>
      </c>
      <c r="BT131" s="7">
        <v>-1</v>
      </c>
      <c r="BU131" s="2" t="s">
        <v>239</v>
      </c>
      <c r="BV131" s="2" t="s">
        <v>275</v>
      </c>
      <c r="BW131" s="2" t="s">
        <v>229</v>
      </c>
      <c r="BX131" s="2" t="s">
        <v>229</v>
      </c>
      <c r="BY131" s="2" t="s">
        <v>241</v>
      </c>
      <c r="BZ131" s="2" t="s">
        <v>229</v>
      </c>
      <c r="CA131" s="4"/>
      <c r="CB131" s="8"/>
      <c r="CC131" s="4">
        <v>1</v>
      </c>
      <c r="CD131" s="8">
        <v>37.8</v>
      </c>
      <c r="CE131" s="7">
        <v>-1</v>
      </c>
      <c r="CF131" s="7">
        <v>-1</v>
      </c>
      <c r="CG131" s="2" t="s">
        <v>239</v>
      </c>
      <c r="CH131" s="2" t="s">
        <v>275</v>
      </c>
      <c r="CI131" s="2" t="s">
        <v>977</v>
      </c>
      <c r="CJ131" s="2" t="s">
        <v>1046</v>
      </c>
      <c r="CK131" s="2" t="s">
        <v>241</v>
      </c>
      <c r="CL131" s="2" t="s">
        <v>229</v>
      </c>
      <c r="CM131" s="4"/>
      <c r="CN131" s="8"/>
      <c r="CO131" s="4"/>
      <c r="CP131" s="8"/>
      <c r="CQ131" s="7"/>
      <c r="CR131" s="7"/>
      <c r="CS131" s="2" t="s">
        <v>239</v>
      </c>
      <c r="CT131" s="2" t="s">
        <v>275</v>
      </c>
      <c r="CU131" s="2" t="s">
        <v>1541</v>
      </c>
      <c r="CV131" s="2" t="s">
        <v>2007</v>
      </c>
      <c r="CW131" s="2" t="s">
        <v>241</v>
      </c>
      <c r="CX131" s="2" t="s">
        <v>229</v>
      </c>
      <c r="CY131" s="4"/>
      <c r="CZ131" s="8"/>
      <c r="DA131" s="4"/>
      <c r="DB131" s="8"/>
      <c r="DC131" s="7"/>
      <c r="DD131" s="7"/>
      <c r="DE131" s="2" t="s">
        <v>239</v>
      </c>
      <c r="DF131" s="2" t="s">
        <v>275</v>
      </c>
      <c r="DG131" s="2" t="s">
        <v>1541</v>
      </c>
      <c r="DH131" s="2" t="s">
        <v>1046</v>
      </c>
      <c r="DI131" s="2" t="s">
        <v>263</v>
      </c>
      <c r="DJ131" s="2" t="s">
        <v>229</v>
      </c>
      <c r="DK131" s="4"/>
      <c r="DL131" s="8"/>
      <c r="DM131" s="4"/>
      <c r="DN131" s="8"/>
      <c r="DO131" s="7"/>
      <c r="DP131" s="7"/>
      <c r="DQ131" s="2" t="s">
        <v>239</v>
      </c>
      <c r="DR131" s="2" t="s">
        <v>275</v>
      </c>
      <c r="DS131" s="2" t="s">
        <v>1083</v>
      </c>
      <c r="DT131" s="2" t="s">
        <v>2008</v>
      </c>
      <c r="DU131" s="2" t="s">
        <v>241</v>
      </c>
      <c r="DV131" s="2" t="s">
        <v>229</v>
      </c>
      <c r="DW131" s="4"/>
      <c r="DX131" s="8"/>
      <c r="DY131" s="4"/>
      <c r="DZ131" s="8"/>
      <c r="EA131" s="7"/>
      <c r="EB131" s="7"/>
      <c r="EC131" s="2" t="s">
        <v>239</v>
      </c>
      <c r="ED131" s="2" t="s">
        <v>275</v>
      </c>
      <c r="EE131" s="2" t="s">
        <v>1530</v>
      </c>
      <c r="EF131" s="2" t="s">
        <v>624</v>
      </c>
      <c r="EG131" s="2" t="s">
        <v>263</v>
      </c>
      <c r="EH131" s="2" t="s">
        <v>229</v>
      </c>
      <c r="EI131" s="4"/>
      <c r="EJ131" s="8"/>
      <c r="EK131" s="4">
        <v>1</v>
      </c>
      <c r="EL131" s="8">
        <v>36.75</v>
      </c>
      <c r="EM131" s="7">
        <v>-1</v>
      </c>
      <c r="EN131" s="7">
        <v>-1</v>
      </c>
      <c r="EO131" s="2" t="s">
        <v>239</v>
      </c>
      <c r="EP131" s="2" t="s">
        <v>275</v>
      </c>
      <c r="EQ131" s="2" t="s">
        <v>1541</v>
      </c>
      <c r="ER131" s="2" t="s">
        <v>1546</v>
      </c>
      <c r="ES131" s="2" t="s">
        <v>241</v>
      </c>
      <c r="ET131" s="2" t="s">
        <v>229</v>
      </c>
      <c r="EU131" s="4"/>
      <c r="EV131" s="8"/>
      <c r="EW131" s="4">
        <v>1</v>
      </c>
      <c r="EX131" s="8">
        <v>37.8</v>
      </c>
      <c r="EY131" s="7">
        <v>-1</v>
      </c>
      <c r="EZ131" s="7">
        <v>-1</v>
      </c>
      <c r="FA131" s="2" t="s">
        <v>239</v>
      </c>
      <c r="FB131" s="2" t="s">
        <v>275</v>
      </c>
      <c r="FC131" s="2" t="s">
        <v>1053</v>
      </c>
      <c r="FD131" s="2" t="s">
        <v>1035</v>
      </c>
      <c r="FE131" s="2" t="s">
        <v>241</v>
      </c>
      <c r="FF131" s="2" t="s">
        <v>229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275</v>
      </c>
      <c r="FO131" s="2" t="s">
        <v>1541</v>
      </c>
      <c r="FP131" s="2" t="s">
        <v>1060</v>
      </c>
      <c r="FQ131" s="2" t="s">
        <v>241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229</v>
      </c>
      <c r="FZ131" s="2" t="s">
        <v>229</v>
      </c>
      <c r="GA131" s="2" t="s">
        <v>229</v>
      </c>
      <c r="GB131" s="2" t="s">
        <v>229</v>
      </c>
      <c r="GC131" s="2" t="s">
        <v>229</v>
      </c>
      <c r="GD131" s="2" t="s">
        <v>229</v>
      </c>
      <c r="GE131" s="4"/>
      <c r="GF131" s="8"/>
      <c r="GG131" s="4"/>
      <c r="GH131" s="8"/>
      <c r="GI131" s="7"/>
      <c r="GJ131" s="7"/>
      <c r="GK131" s="2" t="s">
        <v>267</v>
      </c>
      <c r="GL131" s="2" t="s">
        <v>275</v>
      </c>
      <c r="GM131" s="2" t="s">
        <v>229</v>
      </c>
      <c r="GN131" s="2" t="s">
        <v>229</v>
      </c>
      <c r="GO131" s="2" t="s">
        <v>241</v>
      </c>
      <c r="GP131" s="2" t="s">
        <v>229</v>
      </c>
      <c r="GQ131" s="4"/>
      <c r="GR131" s="8"/>
      <c r="GS131" s="4"/>
      <c r="GT131" s="8"/>
      <c r="GU131" s="7"/>
      <c r="GV131" s="7"/>
      <c r="GW131" s="2" t="s">
        <v>281</v>
      </c>
      <c r="GX131" s="2" t="s">
        <v>275</v>
      </c>
      <c r="GY131" s="2" t="s">
        <v>229</v>
      </c>
      <c r="GZ131" s="2" t="s">
        <v>229</v>
      </c>
      <c r="HA131" s="2" t="s">
        <v>241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266</v>
      </c>
      <c r="HJ131" s="2" t="s">
        <v>275</v>
      </c>
      <c r="HK131" s="2" t="s">
        <v>229</v>
      </c>
      <c r="HL131" s="2" t="s">
        <v>229</v>
      </c>
      <c r="HM131" s="2" t="s">
        <v>241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272</v>
      </c>
      <c r="HV131" s="2" t="s">
        <v>275</v>
      </c>
      <c r="HW131" s="2" t="s">
        <v>229</v>
      </c>
      <c r="HX131" s="2" t="s">
        <v>229</v>
      </c>
      <c r="HY131" s="2" t="s">
        <v>241</v>
      </c>
      <c r="HZ131" s="2" t="s">
        <v>229</v>
      </c>
      <c r="IA131" s="4"/>
      <c r="IB131" s="8"/>
      <c r="IC131" s="4"/>
      <c r="ID131" s="8"/>
      <c r="IE131" s="7"/>
      <c r="IF131" s="7"/>
      <c r="IG131" s="2" t="s">
        <v>266</v>
      </c>
      <c r="IH131" s="2" t="s">
        <v>275</v>
      </c>
      <c r="II131" s="2" t="s">
        <v>229</v>
      </c>
      <c r="IJ131" s="2" t="s">
        <v>229</v>
      </c>
      <c r="IK131" s="2" t="s">
        <v>241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272</v>
      </c>
      <c r="IT131" s="2" t="s">
        <v>275</v>
      </c>
      <c r="IU131" s="2" t="s">
        <v>229</v>
      </c>
      <c r="IV131" s="2" t="s">
        <v>229</v>
      </c>
      <c r="IW131" s="2" t="s">
        <v>241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272</v>
      </c>
      <c r="JF131" s="2" t="s">
        <v>275</v>
      </c>
      <c r="JG131" s="2" t="s">
        <v>229</v>
      </c>
      <c r="JH131" s="2" t="s">
        <v>229</v>
      </c>
      <c r="JI131" s="2" t="s">
        <v>241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272</v>
      </c>
      <c r="JR131" s="2" t="s">
        <v>275</v>
      </c>
      <c r="JS131" s="2" t="s">
        <v>229</v>
      </c>
      <c r="JT131" s="2" t="s">
        <v>229</v>
      </c>
      <c r="JU131" s="2" t="s">
        <v>241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272</v>
      </c>
      <c r="KD131" s="2" t="s">
        <v>275</v>
      </c>
      <c r="KE131" s="2" t="s">
        <v>229</v>
      </c>
      <c r="KF131" s="2" t="s">
        <v>229</v>
      </c>
      <c r="KG131" s="2" t="s">
        <v>241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272</v>
      </c>
      <c r="KP131" s="2" t="s">
        <v>275</v>
      </c>
      <c r="KQ131" s="2" t="s">
        <v>229</v>
      </c>
      <c r="KR131" s="2" t="s">
        <v>229</v>
      </c>
      <c r="KS131" s="2" t="s">
        <v>241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272</v>
      </c>
      <c r="LB131" s="2" t="s">
        <v>275</v>
      </c>
      <c r="LC131" s="2" t="s">
        <v>229</v>
      </c>
      <c r="LD131" s="2" t="s">
        <v>229</v>
      </c>
      <c r="LE131" s="2" t="s">
        <v>241</v>
      </c>
      <c r="LF131" s="2" t="s">
        <v>229</v>
      </c>
      <c r="LG131" s="4"/>
      <c r="LH131" s="8"/>
      <c r="LI131" s="4"/>
      <c r="LJ131" s="8"/>
      <c r="LK131" s="7"/>
      <c r="LL131" s="7"/>
      <c r="LM131" s="2" t="s">
        <v>229</v>
      </c>
      <c r="LN131" s="2" t="s">
        <v>229</v>
      </c>
      <c r="LO131" s="2" t="s">
        <v>229</v>
      </c>
      <c r="LP131" s="2" t="s">
        <v>229</v>
      </c>
      <c r="LQ131" s="2" t="s">
        <v>229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239</v>
      </c>
      <c r="LZ131" s="2" t="s">
        <v>275</v>
      </c>
      <c r="MA131" s="2" t="s">
        <v>1535</v>
      </c>
      <c r="MB131" s="2" t="s">
        <v>1428</v>
      </c>
      <c r="MC131" s="2" t="s">
        <v>241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272</v>
      </c>
      <c r="ML131" s="2" t="s">
        <v>275</v>
      </c>
      <c r="MM131" s="2" t="s">
        <v>229</v>
      </c>
      <c r="MN131" s="2" t="s">
        <v>229</v>
      </c>
      <c r="MO131" s="2" t="s">
        <v>241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239</v>
      </c>
      <c r="MX131" s="2" t="s">
        <v>275</v>
      </c>
      <c r="MY131" s="2" t="s">
        <v>279</v>
      </c>
      <c r="MZ131" s="2" t="s">
        <v>229</v>
      </c>
      <c r="NA131" s="2" t="s">
        <v>241</v>
      </c>
      <c r="NB131" s="2" t="s">
        <v>229</v>
      </c>
      <c r="NC131" s="4"/>
      <c r="ND131" s="8"/>
      <c r="NE131" s="4"/>
      <c r="NF131" s="8"/>
      <c r="NG131" s="7"/>
      <c r="NH131" s="7"/>
      <c r="NI131" s="2" t="s">
        <v>239</v>
      </c>
      <c r="NJ131" s="2" t="s">
        <v>275</v>
      </c>
      <c r="NK131" s="2" t="s">
        <v>382</v>
      </c>
      <c r="NL131" s="2" t="s">
        <v>884</v>
      </c>
      <c r="NM131" s="2" t="s">
        <v>241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272</v>
      </c>
      <c r="NV131" s="2" t="s">
        <v>275</v>
      </c>
      <c r="NW131" s="2" t="s">
        <v>229</v>
      </c>
      <c r="NX131" s="2" t="s">
        <v>229</v>
      </c>
      <c r="NY131" s="2" t="s">
        <v>241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272</v>
      </c>
      <c r="OH131" s="2" t="s">
        <v>275</v>
      </c>
      <c r="OI131" s="2" t="s">
        <v>229</v>
      </c>
      <c r="OJ131" s="2" t="s">
        <v>229</v>
      </c>
      <c r="OK131" s="2" t="s">
        <v>241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229</v>
      </c>
      <c r="OT131" s="2" t="s">
        <v>229</v>
      </c>
      <c r="OU131" s="2" t="s">
        <v>229</v>
      </c>
      <c r="OV131" s="2" t="s">
        <v>229</v>
      </c>
      <c r="OW131" s="2" t="s">
        <v>229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281</v>
      </c>
      <c r="PF131" s="2" t="s">
        <v>275</v>
      </c>
      <c r="PG131" s="2" t="s">
        <v>229</v>
      </c>
      <c r="PH131" s="2" t="s">
        <v>229</v>
      </c>
      <c r="PI131" s="2" t="s">
        <v>241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272</v>
      </c>
      <c r="PR131" s="2" t="s">
        <v>275</v>
      </c>
      <c r="PS131" s="2" t="s">
        <v>229</v>
      </c>
      <c r="PT131" s="2" t="s">
        <v>229</v>
      </c>
      <c r="PU131" s="2" t="s">
        <v>241</v>
      </c>
      <c r="PV131" s="2" t="s">
        <v>229</v>
      </c>
      <c r="PW131" s="4"/>
      <c r="PX131" s="8"/>
      <c r="PY131" s="4"/>
      <c r="PZ131" s="8"/>
      <c r="QA131" s="7"/>
      <c r="QB131" s="7"/>
      <c r="QC131" s="2" t="s">
        <v>281</v>
      </c>
      <c r="QD131" s="2" t="s">
        <v>275</v>
      </c>
      <c r="QE131" s="2" t="s">
        <v>229</v>
      </c>
      <c r="QF131" s="2" t="s">
        <v>229</v>
      </c>
      <c r="QG131" s="2" t="s">
        <v>241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229</v>
      </c>
      <c r="QP131" s="2" t="s">
        <v>229</v>
      </c>
      <c r="QQ131" s="2" t="s">
        <v>229</v>
      </c>
      <c r="QR131" s="2" t="s">
        <v>229</v>
      </c>
      <c r="QS131" s="2" t="s">
        <v>229</v>
      </c>
      <c r="QT131" s="2" t="s">
        <v>229</v>
      </c>
      <c r="QU131" s="4"/>
      <c r="QV131" s="8"/>
      <c r="QW131" s="4"/>
      <c r="QX131" s="8"/>
      <c r="QY131" s="7"/>
      <c r="QZ131" s="7"/>
      <c r="RA131" s="2" t="s">
        <v>272</v>
      </c>
      <c r="RB131" s="2" t="s">
        <v>275</v>
      </c>
      <c r="RC131" s="2" t="s">
        <v>229</v>
      </c>
      <c r="RD131" s="2" t="s">
        <v>229</v>
      </c>
      <c r="RE131" s="2" t="s">
        <v>241</v>
      </c>
      <c r="RF131" s="2" t="s">
        <v>229</v>
      </c>
      <c r="RG131" s="4"/>
      <c r="RH131" s="8"/>
      <c r="RI131" s="4"/>
      <c r="RJ131" s="8"/>
      <c r="RK131" s="7"/>
      <c r="RL131" s="7"/>
      <c r="RM131" s="2" t="s">
        <v>272</v>
      </c>
      <c r="RN131" s="2" t="s">
        <v>275</v>
      </c>
      <c r="RO131" s="2" t="s">
        <v>229</v>
      </c>
      <c r="RP131" s="2" t="s">
        <v>229</v>
      </c>
      <c r="RQ131" s="2" t="s">
        <v>241</v>
      </c>
      <c r="RR131" s="2" t="s">
        <v>229</v>
      </c>
      <c r="RS131" s="4"/>
      <c r="RT131" s="8"/>
      <c r="RU131" s="4"/>
      <c r="RV131" s="8"/>
      <c r="RW131" s="7"/>
      <c r="RX131" s="7"/>
      <c r="RY131" s="2" t="s">
        <v>272</v>
      </c>
      <c r="RZ131" s="2" t="s">
        <v>275</v>
      </c>
      <c r="SA131" s="2" t="s">
        <v>229</v>
      </c>
      <c r="SB131" s="2" t="s">
        <v>229</v>
      </c>
      <c r="SC131" s="2" t="s">
        <v>241</v>
      </c>
      <c r="SD131" s="2" t="s">
        <v>229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</row>
    <row r="132">
      <c r="A132" s="2" t="s">
        <v>2009</v>
      </c>
      <c r="B132" s="2" t="s">
        <v>216</v>
      </c>
      <c r="C132" s="2" t="s">
        <v>217</v>
      </c>
      <c r="D132" s="2" t="s">
        <v>218</v>
      </c>
      <c r="E132" s="2" t="s">
        <v>219</v>
      </c>
      <c r="F132" s="2" t="s">
        <v>2010</v>
      </c>
      <c r="G132" s="2" t="s">
        <v>2011</v>
      </c>
      <c r="H132" s="2" t="s">
        <v>2012</v>
      </c>
      <c r="I132" s="2" t="s">
        <v>1434</v>
      </c>
      <c r="J132" s="2" t="s">
        <v>224</v>
      </c>
      <c r="K132" s="2" t="s">
        <v>668</v>
      </c>
      <c r="L132" s="3">
        <v>32.2</v>
      </c>
      <c r="M132" s="3">
        <v>33.81</v>
      </c>
      <c r="N132" s="3">
        <v>69.99</v>
      </c>
      <c r="O132" s="2" t="s">
        <v>981</v>
      </c>
      <c r="P132" s="2" t="s">
        <v>964</v>
      </c>
      <c r="Q132" s="2" t="s">
        <v>228</v>
      </c>
      <c r="R132" s="2" t="s">
        <v>229</v>
      </c>
      <c r="S132" s="2" t="s">
        <v>2013</v>
      </c>
      <c r="T132" s="2" t="s">
        <v>684</v>
      </c>
      <c r="U132" s="2" t="s">
        <v>286</v>
      </c>
      <c r="V132" s="2" t="s">
        <v>1436</v>
      </c>
      <c r="W132" s="2" t="s">
        <v>1437</v>
      </c>
      <c r="X132" s="2" t="s">
        <v>1009</v>
      </c>
      <c r="Y132" s="2" t="s">
        <v>1144</v>
      </c>
      <c r="Z132" s="4"/>
      <c r="AA132" s="4">
        <f>=ROUNDDOWN({0},0)</f>
      </c>
      <c r="AB132" s="5">
        <v>8.8</v>
      </c>
      <c r="AC132" s="2" t="s">
        <v>229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/>
      <c r="AQ132" s="8"/>
      <c r="AR132" s="4">
        <v>5</v>
      </c>
      <c r="AS132" s="8">
        <v>151.17</v>
      </c>
      <c r="AT132" s="7">
        <v>-1</v>
      </c>
      <c r="AU132" s="7">
        <v>-1</v>
      </c>
      <c r="AV132" s="4" t="s">
        <v>229</v>
      </c>
      <c r="AW132" s="8" t="s">
        <v>229</v>
      </c>
      <c r="AX132" s="4">
        <v>15</v>
      </c>
      <c r="AY132" s="8">
        <v>509.95</v>
      </c>
      <c r="AZ132" s="7" t="s">
        <v>229</v>
      </c>
      <c r="BA132" s="7" t="s">
        <v>229</v>
      </c>
      <c r="BB132" s="7"/>
      <c r="BC132" s="4" t="s">
        <v>229</v>
      </c>
      <c r="BD132" s="8" t="s">
        <v>229</v>
      </c>
      <c r="BE132" s="4">
        <v>15</v>
      </c>
      <c r="BF132" s="8">
        <v>509.95</v>
      </c>
      <c r="BG132" s="7" t="s">
        <v>229</v>
      </c>
      <c r="BH132" s="7" t="s">
        <v>229</v>
      </c>
      <c r="BI132" s="7"/>
      <c r="BJ132" s="4"/>
      <c r="BK132" s="8"/>
      <c r="BL132" s="2" t="s">
        <v>2014</v>
      </c>
      <c r="BM132" s="7"/>
      <c r="BN132" s="7"/>
      <c r="BO132" s="4"/>
      <c r="BP132" s="8"/>
      <c r="BQ132" s="4"/>
      <c r="BR132" s="8"/>
      <c r="BS132" s="7"/>
      <c r="BT132" s="7"/>
      <c r="BU132" s="2" t="s">
        <v>239</v>
      </c>
      <c r="BV132" s="2" t="s">
        <v>275</v>
      </c>
      <c r="BW132" s="2" t="s">
        <v>229</v>
      </c>
      <c r="BX132" s="2" t="s">
        <v>1719</v>
      </c>
      <c r="BY132" s="2" t="s">
        <v>241</v>
      </c>
      <c r="BZ132" s="2" t="s">
        <v>229</v>
      </c>
      <c r="CA132" s="4"/>
      <c r="CB132" s="8"/>
      <c r="CC132" s="4">
        <v>2</v>
      </c>
      <c r="CD132" s="8">
        <v>66.22</v>
      </c>
      <c r="CE132" s="7">
        <v>-1</v>
      </c>
      <c r="CF132" s="7">
        <v>-1</v>
      </c>
      <c r="CG132" s="2" t="s">
        <v>239</v>
      </c>
      <c r="CH132" s="2" t="s">
        <v>275</v>
      </c>
      <c r="CI132" s="2" t="s">
        <v>1557</v>
      </c>
      <c r="CJ132" s="2" t="s">
        <v>1893</v>
      </c>
      <c r="CK132" s="2" t="s">
        <v>241</v>
      </c>
      <c r="CL132" s="2" t="s">
        <v>229</v>
      </c>
      <c r="CM132" s="4"/>
      <c r="CN132" s="8"/>
      <c r="CO132" s="4"/>
      <c r="CP132" s="8"/>
      <c r="CQ132" s="7"/>
      <c r="CR132" s="7"/>
      <c r="CS132" s="2" t="s">
        <v>239</v>
      </c>
      <c r="CT132" s="2" t="s">
        <v>275</v>
      </c>
      <c r="CU132" s="2" t="s">
        <v>1148</v>
      </c>
      <c r="CV132" s="2" t="s">
        <v>2015</v>
      </c>
      <c r="CW132" s="2" t="s">
        <v>241</v>
      </c>
      <c r="CX132" s="2" t="s">
        <v>229</v>
      </c>
      <c r="CY132" s="4"/>
      <c r="CZ132" s="8"/>
      <c r="DA132" s="4">
        <v>1</v>
      </c>
      <c r="DB132" s="8">
        <v>19.63</v>
      </c>
      <c r="DC132" s="7">
        <v>-1</v>
      </c>
      <c r="DD132" s="7">
        <v>-1</v>
      </c>
      <c r="DE132" s="2" t="s">
        <v>239</v>
      </c>
      <c r="DF132" s="2" t="s">
        <v>275</v>
      </c>
      <c r="DG132" s="2" t="s">
        <v>1148</v>
      </c>
      <c r="DH132" s="2" t="s">
        <v>2016</v>
      </c>
      <c r="DI132" s="2" t="s">
        <v>263</v>
      </c>
      <c r="DJ132" s="2" t="s">
        <v>229</v>
      </c>
      <c r="DK132" s="4"/>
      <c r="DL132" s="8"/>
      <c r="DM132" s="4"/>
      <c r="DN132" s="8"/>
      <c r="DO132" s="7"/>
      <c r="DP132" s="7"/>
      <c r="DQ132" s="2" t="s">
        <v>239</v>
      </c>
      <c r="DR132" s="2" t="s">
        <v>275</v>
      </c>
      <c r="DS132" s="2" t="s">
        <v>1148</v>
      </c>
      <c r="DT132" s="2" t="s">
        <v>2017</v>
      </c>
      <c r="DU132" s="2" t="s">
        <v>241</v>
      </c>
      <c r="DV132" s="2" t="s">
        <v>229</v>
      </c>
      <c r="DW132" s="4"/>
      <c r="DX132" s="8"/>
      <c r="DY132" s="4"/>
      <c r="DZ132" s="8"/>
      <c r="EA132" s="7"/>
      <c r="EB132" s="7"/>
      <c r="EC132" s="2" t="s">
        <v>239</v>
      </c>
      <c r="ED132" s="2" t="s">
        <v>275</v>
      </c>
      <c r="EE132" s="2" t="s">
        <v>699</v>
      </c>
      <c r="EF132" s="2" t="s">
        <v>2018</v>
      </c>
      <c r="EG132" s="2" t="s">
        <v>241</v>
      </c>
      <c r="EH132" s="2" t="s">
        <v>229</v>
      </c>
      <c r="EI132" s="4"/>
      <c r="EJ132" s="8"/>
      <c r="EK132" s="4"/>
      <c r="EL132" s="8"/>
      <c r="EM132" s="7"/>
      <c r="EN132" s="7"/>
      <c r="EO132" s="2" t="s">
        <v>239</v>
      </c>
      <c r="EP132" s="2" t="s">
        <v>275</v>
      </c>
      <c r="EQ132" s="2" t="s">
        <v>1148</v>
      </c>
      <c r="ER132" s="2" t="s">
        <v>2019</v>
      </c>
      <c r="ES132" s="2" t="s">
        <v>241</v>
      </c>
      <c r="ET132" s="2" t="s">
        <v>229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275</v>
      </c>
      <c r="FC132" s="2" t="s">
        <v>1148</v>
      </c>
      <c r="FD132" s="2" t="s">
        <v>2020</v>
      </c>
      <c r="FE132" s="2" t="s">
        <v>241</v>
      </c>
      <c r="FF132" s="2" t="s">
        <v>229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275</v>
      </c>
      <c r="FO132" s="2" t="s">
        <v>1148</v>
      </c>
      <c r="FP132" s="2" t="s">
        <v>2021</v>
      </c>
      <c r="FQ132" s="2" t="s">
        <v>241</v>
      </c>
      <c r="FR132" s="2" t="s">
        <v>229</v>
      </c>
      <c r="FS132" s="4"/>
      <c r="FT132" s="8"/>
      <c r="FU132" s="4"/>
      <c r="FV132" s="8"/>
      <c r="FW132" s="7"/>
      <c r="FX132" s="7"/>
      <c r="FY132" s="2" t="s">
        <v>229</v>
      </c>
      <c r="FZ132" s="2" t="s">
        <v>229</v>
      </c>
      <c r="GA132" s="2" t="s">
        <v>229</v>
      </c>
      <c r="GB132" s="2" t="s">
        <v>229</v>
      </c>
      <c r="GC132" s="2" t="s">
        <v>229</v>
      </c>
      <c r="GD132" s="2" t="s">
        <v>229</v>
      </c>
      <c r="GE132" s="4"/>
      <c r="GF132" s="8"/>
      <c r="GG132" s="4"/>
      <c r="GH132" s="8"/>
      <c r="GI132" s="7"/>
      <c r="GJ132" s="7"/>
      <c r="GK132" s="2" t="s">
        <v>239</v>
      </c>
      <c r="GL132" s="2" t="s">
        <v>275</v>
      </c>
      <c r="GM132" s="2" t="s">
        <v>1148</v>
      </c>
      <c r="GN132" s="2" t="s">
        <v>1643</v>
      </c>
      <c r="GO132" s="2" t="s">
        <v>241</v>
      </c>
      <c r="GP132" s="2" t="s">
        <v>229</v>
      </c>
      <c r="GQ132" s="4"/>
      <c r="GR132" s="8"/>
      <c r="GS132" s="4"/>
      <c r="GT132" s="8"/>
      <c r="GU132" s="7"/>
      <c r="GV132" s="7"/>
      <c r="GW132" s="2" t="s">
        <v>239</v>
      </c>
      <c r="GX132" s="2" t="s">
        <v>275</v>
      </c>
      <c r="GY132" s="2" t="s">
        <v>709</v>
      </c>
      <c r="GZ132" s="2" t="s">
        <v>2022</v>
      </c>
      <c r="HA132" s="2" t="s">
        <v>241</v>
      </c>
      <c r="HB132" s="2" t="s">
        <v>229</v>
      </c>
      <c r="HC132" s="4"/>
      <c r="HD132" s="8"/>
      <c r="HE132" s="4">
        <v>2</v>
      </c>
      <c r="HF132" s="8">
        <v>65.32</v>
      </c>
      <c r="HG132" s="7">
        <v>-1</v>
      </c>
      <c r="HH132" s="7">
        <v>-1</v>
      </c>
      <c r="HI132" s="2" t="s">
        <v>239</v>
      </c>
      <c r="HJ132" s="2" t="s">
        <v>275</v>
      </c>
      <c r="HK132" s="2" t="s">
        <v>1557</v>
      </c>
      <c r="HL132" s="2" t="s">
        <v>1452</v>
      </c>
      <c r="HM132" s="2" t="s">
        <v>241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275</v>
      </c>
      <c r="HW132" s="2" t="s">
        <v>712</v>
      </c>
      <c r="HX132" s="2" t="s">
        <v>1682</v>
      </c>
      <c r="HY132" s="2" t="s">
        <v>241</v>
      </c>
      <c r="HZ132" s="2" t="s">
        <v>229</v>
      </c>
      <c r="IA132" s="4"/>
      <c r="IB132" s="8"/>
      <c r="IC132" s="4"/>
      <c r="ID132" s="8"/>
      <c r="IE132" s="7"/>
      <c r="IF132" s="7"/>
      <c r="IG132" s="2" t="s">
        <v>266</v>
      </c>
      <c r="IH132" s="2" t="s">
        <v>275</v>
      </c>
      <c r="II132" s="2" t="s">
        <v>240</v>
      </c>
      <c r="IJ132" s="2" t="s">
        <v>229</v>
      </c>
      <c r="IK132" s="2" t="s">
        <v>241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272</v>
      </c>
      <c r="IT132" s="2" t="s">
        <v>275</v>
      </c>
      <c r="IU132" s="2" t="s">
        <v>229</v>
      </c>
      <c r="IV132" s="2" t="s">
        <v>229</v>
      </c>
      <c r="IW132" s="2" t="s">
        <v>241</v>
      </c>
      <c r="IX132" s="2" t="s">
        <v>229</v>
      </c>
      <c r="IY132" s="4"/>
      <c r="IZ132" s="8"/>
      <c r="JA132" s="4"/>
      <c r="JB132" s="8"/>
      <c r="JC132" s="7"/>
      <c r="JD132" s="7"/>
      <c r="JE132" s="2" t="s">
        <v>239</v>
      </c>
      <c r="JF132" s="2" t="s">
        <v>275</v>
      </c>
      <c r="JG132" s="2" t="s">
        <v>268</v>
      </c>
      <c r="JH132" s="2" t="s">
        <v>229</v>
      </c>
      <c r="JI132" s="2" t="s">
        <v>241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229</v>
      </c>
      <c r="JR132" s="2" t="s">
        <v>229</v>
      </c>
      <c r="JS132" s="2" t="s">
        <v>229</v>
      </c>
      <c r="JT132" s="2" t="s">
        <v>229</v>
      </c>
      <c r="JU132" s="2" t="s">
        <v>229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272</v>
      </c>
      <c r="KD132" s="2" t="s">
        <v>275</v>
      </c>
      <c r="KE132" s="2" t="s">
        <v>229</v>
      </c>
      <c r="KF132" s="2" t="s">
        <v>229</v>
      </c>
      <c r="KG132" s="2" t="s">
        <v>241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272</v>
      </c>
      <c r="KP132" s="2" t="s">
        <v>275</v>
      </c>
      <c r="KQ132" s="2" t="s">
        <v>229</v>
      </c>
      <c r="KR132" s="2" t="s">
        <v>229</v>
      </c>
      <c r="KS132" s="2" t="s">
        <v>241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239</v>
      </c>
      <c r="LB132" s="2" t="s">
        <v>275</v>
      </c>
      <c r="LC132" s="2" t="s">
        <v>720</v>
      </c>
      <c r="LD132" s="2" t="s">
        <v>746</v>
      </c>
      <c r="LE132" s="2" t="s">
        <v>241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229</v>
      </c>
      <c r="LN132" s="2" t="s">
        <v>229</v>
      </c>
      <c r="LO132" s="2" t="s">
        <v>229</v>
      </c>
      <c r="LP132" s="2" t="s">
        <v>229</v>
      </c>
      <c r="LQ132" s="2" t="s">
        <v>229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239</v>
      </c>
      <c r="LZ132" s="2" t="s">
        <v>275</v>
      </c>
      <c r="MA132" s="2" t="s">
        <v>690</v>
      </c>
      <c r="MB132" s="2" t="s">
        <v>944</v>
      </c>
      <c r="MC132" s="2" t="s">
        <v>241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266</v>
      </c>
      <c r="ML132" s="2" t="s">
        <v>275</v>
      </c>
      <c r="MM132" s="2" t="s">
        <v>229</v>
      </c>
      <c r="MN132" s="2" t="s">
        <v>229</v>
      </c>
      <c r="MO132" s="2" t="s">
        <v>241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239</v>
      </c>
      <c r="MX132" s="2" t="s">
        <v>275</v>
      </c>
      <c r="MY132" s="2" t="s">
        <v>866</v>
      </c>
      <c r="MZ132" s="2" t="s">
        <v>2023</v>
      </c>
      <c r="NA132" s="2" t="s">
        <v>241</v>
      </c>
      <c r="NB132" s="2" t="s">
        <v>229</v>
      </c>
      <c r="NC132" s="4"/>
      <c r="ND132" s="8"/>
      <c r="NE132" s="4"/>
      <c r="NF132" s="8"/>
      <c r="NG132" s="7"/>
      <c r="NH132" s="7"/>
      <c r="NI132" s="2" t="s">
        <v>239</v>
      </c>
      <c r="NJ132" s="2" t="s">
        <v>275</v>
      </c>
      <c r="NK132" s="2" t="s">
        <v>1165</v>
      </c>
      <c r="NL132" s="2" t="s">
        <v>2024</v>
      </c>
      <c r="NM132" s="2" t="s">
        <v>241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272</v>
      </c>
      <c r="NV132" s="2" t="s">
        <v>275</v>
      </c>
      <c r="NW132" s="2" t="s">
        <v>229</v>
      </c>
      <c r="NX132" s="2" t="s">
        <v>229</v>
      </c>
      <c r="NY132" s="2" t="s">
        <v>241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229</v>
      </c>
      <c r="OH132" s="2" t="s">
        <v>229</v>
      </c>
      <c r="OI132" s="2" t="s">
        <v>229</v>
      </c>
      <c r="OJ132" s="2" t="s">
        <v>229</v>
      </c>
      <c r="OK132" s="2" t="s">
        <v>229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229</v>
      </c>
      <c r="OT132" s="2" t="s">
        <v>229</v>
      </c>
      <c r="OU132" s="2" t="s">
        <v>229</v>
      </c>
      <c r="OV132" s="2" t="s">
        <v>229</v>
      </c>
      <c r="OW132" s="2" t="s">
        <v>229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229</v>
      </c>
      <c r="PF132" s="2" t="s">
        <v>229</v>
      </c>
      <c r="PG132" s="2" t="s">
        <v>229</v>
      </c>
      <c r="PH132" s="2" t="s">
        <v>229</v>
      </c>
      <c r="PI132" s="2" t="s">
        <v>229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239</v>
      </c>
      <c r="PR132" s="2" t="s">
        <v>275</v>
      </c>
      <c r="PS132" s="2" t="s">
        <v>1166</v>
      </c>
      <c r="PT132" s="2" t="s">
        <v>1839</v>
      </c>
      <c r="PU132" s="2" t="s">
        <v>241</v>
      </c>
      <c r="PV132" s="2" t="s">
        <v>229</v>
      </c>
      <c r="PW132" s="4"/>
      <c r="PX132" s="8"/>
      <c r="PY132" s="4"/>
      <c r="PZ132" s="8"/>
      <c r="QA132" s="7"/>
      <c r="QB132" s="7"/>
      <c r="QC132" s="2" t="s">
        <v>281</v>
      </c>
      <c r="QD132" s="2" t="s">
        <v>275</v>
      </c>
      <c r="QE132" s="2" t="s">
        <v>229</v>
      </c>
      <c r="QF132" s="2" t="s">
        <v>229</v>
      </c>
      <c r="QG132" s="2" t="s">
        <v>241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229</v>
      </c>
      <c r="QP132" s="2" t="s">
        <v>229</v>
      </c>
      <c r="QQ132" s="2" t="s">
        <v>229</v>
      </c>
      <c r="QR132" s="2" t="s">
        <v>229</v>
      </c>
      <c r="QS132" s="2" t="s">
        <v>229</v>
      </c>
      <c r="QT132" s="2" t="s">
        <v>229</v>
      </c>
      <c r="QU132" s="4"/>
      <c r="QV132" s="8"/>
      <c r="QW132" s="4"/>
      <c r="QX132" s="8"/>
      <c r="QY132" s="7"/>
      <c r="QZ132" s="7"/>
      <c r="RA132" s="2" t="s">
        <v>278</v>
      </c>
      <c r="RB132" s="2" t="s">
        <v>275</v>
      </c>
      <c r="RC132" s="2" t="s">
        <v>229</v>
      </c>
      <c r="RD132" s="2" t="s">
        <v>229</v>
      </c>
      <c r="RE132" s="2" t="s">
        <v>241</v>
      </c>
      <c r="RF132" s="2" t="s">
        <v>229</v>
      </c>
      <c r="RG132" s="4"/>
      <c r="RH132" s="8"/>
      <c r="RI132" s="4"/>
      <c r="RJ132" s="8"/>
      <c r="RK132" s="7"/>
      <c r="RL132" s="7"/>
      <c r="RM132" s="2" t="s">
        <v>229</v>
      </c>
      <c r="RN132" s="2" t="s">
        <v>229</v>
      </c>
      <c r="RO132" s="2" t="s">
        <v>229</v>
      </c>
      <c r="RP132" s="2" t="s">
        <v>229</v>
      </c>
      <c r="RQ132" s="2" t="s">
        <v>229</v>
      </c>
      <c r="RR132" s="2" t="s">
        <v>229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275</v>
      </c>
      <c r="SA132" s="2" t="s">
        <v>800</v>
      </c>
      <c r="SB132" s="2" t="s">
        <v>2025</v>
      </c>
      <c r="SC132" s="2" t="s">
        <v>241</v>
      </c>
      <c r="SD132" s="2" t="s">
        <v>229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</row>
    <row r="133">
      <c r="A133" s="2" t="s">
        <v>2026</v>
      </c>
      <c r="B133" s="2" t="s">
        <v>216</v>
      </c>
      <c r="C133" s="2" t="s">
        <v>217</v>
      </c>
      <c r="D133" s="2" t="s">
        <v>218</v>
      </c>
      <c r="E133" s="2" t="s">
        <v>219</v>
      </c>
      <c r="F133" s="2" t="s">
        <v>2010</v>
      </c>
      <c r="G133" s="2" t="s">
        <v>2011</v>
      </c>
      <c r="H133" s="2" t="s">
        <v>2012</v>
      </c>
      <c r="I133" s="2" t="s">
        <v>1434</v>
      </c>
      <c r="J133" s="2" t="s">
        <v>285</v>
      </c>
      <c r="K133" s="2" t="s">
        <v>668</v>
      </c>
      <c r="L133" s="3">
        <v>36.8</v>
      </c>
      <c r="M133" s="3">
        <v>38.64</v>
      </c>
      <c r="N133" s="3">
        <v>79.99</v>
      </c>
      <c r="O133" s="2" t="s">
        <v>963</v>
      </c>
      <c r="P133" s="2" t="s">
        <v>964</v>
      </c>
      <c r="Q133" s="2" t="s">
        <v>228</v>
      </c>
      <c r="R133" s="2" t="s">
        <v>229</v>
      </c>
      <c r="S133" s="2" t="s">
        <v>2013</v>
      </c>
      <c r="T133" s="2" t="s">
        <v>684</v>
      </c>
      <c r="U133" s="2" t="s">
        <v>733</v>
      </c>
      <c r="V133" s="2" t="s">
        <v>1436</v>
      </c>
      <c r="W133" s="2" t="s">
        <v>1437</v>
      </c>
      <c r="X133" s="2" t="s">
        <v>1009</v>
      </c>
      <c r="Y133" s="2" t="s">
        <v>1144</v>
      </c>
      <c r="Z133" s="4"/>
      <c r="AA133" s="4">
        <f>=ROUNDDOWN({0},0)</f>
      </c>
      <c r="AB133" s="5">
        <v>3</v>
      </c>
      <c r="AC133" s="2" t="s">
        <v>229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/>
      <c r="AQ133" s="8"/>
      <c r="AR133" s="4">
        <v>10</v>
      </c>
      <c r="AS133" s="8">
        <v>358.78</v>
      </c>
      <c r="AT133" s="7">
        <v>-1</v>
      </c>
      <c r="AU133" s="7">
        <v>-1</v>
      </c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/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/>
      <c r="BJ133" s="4"/>
      <c r="BK133" s="8"/>
      <c r="BL133" s="2" t="s">
        <v>2027</v>
      </c>
      <c r="BM133" s="7"/>
      <c r="BN133" s="7"/>
      <c r="BO133" s="4"/>
      <c r="BP133" s="8"/>
      <c r="BQ133" s="4"/>
      <c r="BR133" s="8"/>
      <c r="BS133" s="7"/>
      <c r="BT133" s="7"/>
      <c r="BU133" s="2" t="s">
        <v>239</v>
      </c>
      <c r="BV133" s="2" t="s">
        <v>275</v>
      </c>
      <c r="BW133" s="2" t="s">
        <v>229</v>
      </c>
      <c r="BX133" s="2" t="s">
        <v>1719</v>
      </c>
      <c r="BY133" s="2" t="s">
        <v>241</v>
      </c>
      <c r="BZ133" s="2" t="s">
        <v>229</v>
      </c>
      <c r="CA133" s="4"/>
      <c r="CB133" s="8"/>
      <c r="CC133" s="4"/>
      <c r="CD133" s="8"/>
      <c r="CE133" s="7"/>
      <c r="CF133" s="7"/>
      <c r="CG133" s="2" t="s">
        <v>239</v>
      </c>
      <c r="CH133" s="2" t="s">
        <v>275</v>
      </c>
      <c r="CI133" s="2" t="s">
        <v>1557</v>
      </c>
      <c r="CJ133" s="2" t="s">
        <v>1893</v>
      </c>
      <c r="CK133" s="2" t="s">
        <v>241</v>
      </c>
      <c r="CL133" s="2" t="s">
        <v>229</v>
      </c>
      <c r="CM133" s="4"/>
      <c r="CN133" s="8"/>
      <c r="CO133" s="4"/>
      <c r="CP133" s="8"/>
      <c r="CQ133" s="7"/>
      <c r="CR133" s="7"/>
      <c r="CS133" s="2" t="s">
        <v>239</v>
      </c>
      <c r="CT133" s="2" t="s">
        <v>275</v>
      </c>
      <c r="CU133" s="2" t="s">
        <v>1148</v>
      </c>
      <c r="CV133" s="2" t="s">
        <v>1888</v>
      </c>
      <c r="CW133" s="2" t="s">
        <v>241</v>
      </c>
      <c r="CX133" s="2" t="s">
        <v>229</v>
      </c>
      <c r="CY133" s="4"/>
      <c r="CZ133" s="8"/>
      <c r="DA133" s="4">
        <v>1</v>
      </c>
      <c r="DB133" s="8">
        <v>22.91</v>
      </c>
      <c r="DC133" s="7">
        <v>-1</v>
      </c>
      <c r="DD133" s="7">
        <v>-1</v>
      </c>
      <c r="DE133" s="2" t="s">
        <v>239</v>
      </c>
      <c r="DF133" s="2" t="s">
        <v>275</v>
      </c>
      <c r="DG133" s="2" t="s">
        <v>1148</v>
      </c>
      <c r="DH133" s="2" t="s">
        <v>1888</v>
      </c>
      <c r="DI133" s="2" t="s">
        <v>263</v>
      </c>
      <c r="DJ133" s="2" t="s">
        <v>229</v>
      </c>
      <c r="DK133" s="4"/>
      <c r="DL133" s="8"/>
      <c r="DM133" s="4"/>
      <c r="DN133" s="8"/>
      <c r="DO133" s="7"/>
      <c r="DP133" s="7"/>
      <c r="DQ133" s="2" t="s">
        <v>239</v>
      </c>
      <c r="DR133" s="2" t="s">
        <v>275</v>
      </c>
      <c r="DS133" s="2" t="s">
        <v>1148</v>
      </c>
      <c r="DT133" s="2" t="s">
        <v>1587</v>
      </c>
      <c r="DU133" s="2" t="s">
        <v>241</v>
      </c>
      <c r="DV133" s="2" t="s">
        <v>229</v>
      </c>
      <c r="DW133" s="4"/>
      <c r="DX133" s="8"/>
      <c r="DY133" s="4"/>
      <c r="DZ133" s="8"/>
      <c r="EA133" s="7"/>
      <c r="EB133" s="7"/>
      <c r="EC133" s="2" t="s">
        <v>239</v>
      </c>
      <c r="ED133" s="2" t="s">
        <v>275</v>
      </c>
      <c r="EE133" s="2" t="s">
        <v>699</v>
      </c>
      <c r="EF133" s="2" t="s">
        <v>789</v>
      </c>
      <c r="EG133" s="2" t="s">
        <v>241</v>
      </c>
      <c r="EH133" s="2" t="s">
        <v>229</v>
      </c>
      <c r="EI133" s="4"/>
      <c r="EJ133" s="8"/>
      <c r="EK133" s="4"/>
      <c r="EL133" s="8"/>
      <c r="EM133" s="7"/>
      <c r="EN133" s="7"/>
      <c r="EO133" s="2" t="s">
        <v>239</v>
      </c>
      <c r="EP133" s="2" t="s">
        <v>275</v>
      </c>
      <c r="EQ133" s="2" t="s">
        <v>1148</v>
      </c>
      <c r="ER133" s="2" t="s">
        <v>2019</v>
      </c>
      <c r="ES133" s="2" t="s">
        <v>241</v>
      </c>
      <c r="ET133" s="2" t="s">
        <v>229</v>
      </c>
      <c r="EU133" s="4"/>
      <c r="EV133" s="8"/>
      <c r="EW133" s="4"/>
      <c r="EX133" s="8"/>
      <c r="EY133" s="7"/>
      <c r="EZ133" s="7"/>
      <c r="FA133" s="2" t="s">
        <v>239</v>
      </c>
      <c r="FB133" s="2" t="s">
        <v>275</v>
      </c>
      <c r="FC133" s="2" t="s">
        <v>1148</v>
      </c>
      <c r="FD133" s="2" t="s">
        <v>1732</v>
      </c>
      <c r="FE133" s="2" t="s">
        <v>241</v>
      </c>
      <c r="FF133" s="2" t="s">
        <v>229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275</v>
      </c>
      <c r="FO133" s="2" t="s">
        <v>1148</v>
      </c>
      <c r="FP133" s="2" t="s">
        <v>1943</v>
      </c>
      <c r="FQ133" s="2" t="s">
        <v>241</v>
      </c>
      <c r="FR133" s="2" t="s">
        <v>229</v>
      </c>
      <c r="FS133" s="4"/>
      <c r="FT133" s="8"/>
      <c r="FU133" s="4"/>
      <c r="FV133" s="8"/>
      <c r="FW133" s="7"/>
      <c r="FX133" s="7"/>
      <c r="FY133" s="2" t="s">
        <v>229</v>
      </c>
      <c r="FZ133" s="2" t="s">
        <v>229</v>
      </c>
      <c r="GA133" s="2" t="s">
        <v>229</v>
      </c>
      <c r="GB133" s="2" t="s">
        <v>229</v>
      </c>
      <c r="GC133" s="2" t="s">
        <v>229</v>
      </c>
      <c r="GD133" s="2" t="s">
        <v>229</v>
      </c>
      <c r="GE133" s="4"/>
      <c r="GF133" s="8"/>
      <c r="GG133" s="4"/>
      <c r="GH133" s="8"/>
      <c r="GI133" s="7"/>
      <c r="GJ133" s="7"/>
      <c r="GK133" s="2" t="s">
        <v>239</v>
      </c>
      <c r="GL133" s="2" t="s">
        <v>275</v>
      </c>
      <c r="GM133" s="2" t="s">
        <v>1148</v>
      </c>
      <c r="GN133" s="2" t="s">
        <v>1643</v>
      </c>
      <c r="GO133" s="2" t="s">
        <v>241</v>
      </c>
      <c r="GP133" s="2" t="s">
        <v>229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275</v>
      </c>
      <c r="GY133" s="2" t="s">
        <v>709</v>
      </c>
      <c r="GZ133" s="2" t="s">
        <v>1471</v>
      </c>
      <c r="HA133" s="2" t="s">
        <v>241</v>
      </c>
      <c r="HB133" s="2" t="s">
        <v>229</v>
      </c>
      <c r="HC133" s="4"/>
      <c r="HD133" s="8"/>
      <c r="HE133" s="4">
        <v>7</v>
      </c>
      <c r="HF133" s="8">
        <v>266.7</v>
      </c>
      <c r="HG133" s="7">
        <v>-1</v>
      </c>
      <c r="HH133" s="7">
        <v>-1</v>
      </c>
      <c r="HI133" s="2" t="s">
        <v>239</v>
      </c>
      <c r="HJ133" s="2" t="s">
        <v>275</v>
      </c>
      <c r="HK133" s="2" t="s">
        <v>1557</v>
      </c>
      <c r="HL133" s="2" t="s">
        <v>2028</v>
      </c>
      <c r="HM133" s="2" t="s">
        <v>241</v>
      </c>
      <c r="HN133" s="2" t="s">
        <v>229</v>
      </c>
      <c r="HO133" s="4"/>
      <c r="HP133" s="8"/>
      <c r="HQ133" s="4">
        <v>1</v>
      </c>
      <c r="HR133" s="8">
        <v>40.19</v>
      </c>
      <c r="HS133" s="7">
        <v>-1</v>
      </c>
      <c r="HT133" s="7">
        <v>-1</v>
      </c>
      <c r="HU133" s="2" t="s">
        <v>239</v>
      </c>
      <c r="HV133" s="2" t="s">
        <v>275</v>
      </c>
      <c r="HW133" s="2" t="s">
        <v>712</v>
      </c>
      <c r="HX133" s="2" t="s">
        <v>897</v>
      </c>
      <c r="HY133" s="2" t="s">
        <v>241</v>
      </c>
      <c r="HZ133" s="2" t="s">
        <v>229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275</v>
      </c>
      <c r="II133" s="2" t="s">
        <v>240</v>
      </c>
      <c r="IJ133" s="2" t="s">
        <v>229</v>
      </c>
      <c r="IK133" s="2" t="s">
        <v>241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272</v>
      </c>
      <c r="IT133" s="2" t="s">
        <v>275</v>
      </c>
      <c r="IU133" s="2" t="s">
        <v>229</v>
      </c>
      <c r="IV133" s="2" t="s">
        <v>229</v>
      </c>
      <c r="IW133" s="2" t="s">
        <v>241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239</v>
      </c>
      <c r="JF133" s="2" t="s">
        <v>275</v>
      </c>
      <c r="JG133" s="2" t="s">
        <v>268</v>
      </c>
      <c r="JH133" s="2" t="s">
        <v>993</v>
      </c>
      <c r="JI133" s="2" t="s">
        <v>241</v>
      </c>
      <c r="JJ133" s="2" t="s">
        <v>229</v>
      </c>
      <c r="JK133" s="4"/>
      <c r="JL133" s="8"/>
      <c r="JM133" s="4"/>
      <c r="JN133" s="8"/>
      <c r="JO133" s="7"/>
      <c r="JP133" s="7"/>
      <c r="JQ133" s="2" t="s">
        <v>229</v>
      </c>
      <c r="JR133" s="2" t="s">
        <v>229</v>
      </c>
      <c r="JS133" s="2" t="s">
        <v>229</v>
      </c>
      <c r="JT133" s="2" t="s">
        <v>229</v>
      </c>
      <c r="JU133" s="2" t="s">
        <v>229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272</v>
      </c>
      <c r="KD133" s="2" t="s">
        <v>275</v>
      </c>
      <c r="KE133" s="2" t="s">
        <v>229</v>
      </c>
      <c r="KF133" s="2" t="s">
        <v>229</v>
      </c>
      <c r="KG133" s="2" t="s">
        <v>241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272</v>
      </c>
      <c r="KP133" s="2" t="s">
        <v>275</v>
      </c>
      <c r="KQ133" s="2" t="s">
        <v>229</v>
      </c>
      <c r="KR133" s="2" t="s">
        <v>229</v>
      </c>
      <c r="KS133" s="2" t="s">
        <v>241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239</v>
      </c>
      <c r="LB133" s="2" t="s">
        <v>275</v>
      </c>
      <c r="LC133" s="2" t="s">
        <v>720</v>
      </c>
      <c r="LD133" s="2" t="s">
        <v>1186</v>
      </c>
      <c r="LE133" s="2" t="s">
        <v>241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229</v>
      </c>
      <c r="LN133" s="2" t="s">
        <v>229</v>
      </c>
      <c r="LO133" s="2" t="s">
        <v>229</v>
      </c>
      <c r="LP133" s="2" t="s">
        <v>229</v>
      </c>
      <c r="LQ133" s="2" t="s">
        <v>229</v>
      </c>
      <c r="LR133" s="2" t="s">
        <v>229</v>
      </c>
      <c r="LS133" s="4"/>
      <c r="LT133" s="8"/>
      <c r="LU133" s="4">
        <v>1</v>
      </c>
      <c r="LV133" s="8">
        <v>28.98</v>
      </c>
      <c r="LW133" s="7">
        <v>-1</v>
      </c>
      <c r="LX133" s="7">
        <v>-1</v>
      </c>
      <c r="LY133" s="2" t="s">
        <v>239</v>
      </c>
      <c r="LZ133" s="2" t="s">
        <v>275</v>
      </c>
      <c r="MA133" s="2" t="s">
        <v>690</v>
      </c>
      <c r="MB133" s="2" t="s">
        <v>944</v>
      </c>
      <c r="MC133" s="2" t="s">
        <v>241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266</v>
      </c>
      <c r="ML133" s="2" t="s">
        <v>275</v>
      </c>
      <c r="MM133" s="2" t="s">
        <v>229</v>
      </c>
      <c r="MN133" s="2" t="s">
        <v>229</v>
      </c>
      <c r="MO133" s="2" t="s">
        <v>241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239</v>
      </c>
      <c r="MX133" s="2" t="s">
        <v>275</v>
      </c>
      <c r="MY133" s="2" t="s">
        <v>866</v>
      </c>
      <c r="MZ133" s="2" t="s">
        <v>229</v>
      </c>
      <c r="NA133" s="2" t="s">
        <v>241</v>
      </c>
      <c r="NB133" s="2" t="s">
        <v>229</v>
      </c>
      <c r="NC133" s="4"/>
      <c r="ND133" s="8"/>
      <c r="NE133" s="4"/>
      <c r="NF133" s="8"/>
      <c r="NG133" s="7"/>
      <c r="NH133" s="7"/>
      <c r="NI133" s="2" t="s">
        <v>239</v>
      </c>
      <c r="NJ133" s="2" t="s">
        <v>275</v>
      </c>
      <c r="NK133" s="2" t="s">
        <v>1165</v>
      </c>
      <c r="NL133" s="2" t="s">
        <v>1727</v>
      </c>
      <c r="NM133" s="2" t="s">
        <v>241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272</v>
      </c>
      <c r="NV133" s="2" t="s">
        <v>275</v>
      </c>
      <c r="NW133" s="2" t="s">
        <v>229</v>
      </c>
      <c r="NX133" s="2" t="s">
        <v>229</v>
      </c>
      <c r="NY133" s="2" t="s">
        <v>241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229</v>
      </c>
      <c r="OH133" s="2" t="s">
        <v>229</v>
      </c>
      <c r="OI133" s="2" t="s">
        <v>229</v>
      </c>
      <c r="OJ133" s="2" t="s">
        <v>229</v>
      </c>
      <c r="OK133" s="2" t="s">
        <v>229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229</v>
      </c>
      <c r="OT133" s="2" t="s">
        <v>229</v>
      </c>
      <c r="OU133" s="2" t="s">
        <v>229</v>
      </c>
      <c r="OV133" s="2" t="s">
        <v>229</v>
      </c>
      <c r="OW133" s="2" t="s">
        <v>229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229</v>
      </c>
      <c r="PF133" s="2" t="s">
        <v>229</v>
      </c>
      <c r="PG133" s="2" t="s">
        <v>229</v>
      </c>
      <c r="PH133" s="2" t="s">
        <v>229</v>
      </c>
      <c r="PI133" s="2" t="s">
        <v>229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239</v>
      </c>
      <c r="PR133" s="2" t="s">
        <v>275</v>
      </c>
      <c r="PS133" s="2" t="s">
        <v>1166</v>
      </c>
      <c r="PT133" s="2" t="s">
        <v>1839</v>
      </c>
      <c r="PU133" s="2" t="s">
        <v>241</v>
      </c>
      <c r="PV133" s="2" t="s">
        <v>229</v>
      </c>
      <c r="PW133" s="4"/>
      <c r="PX133" s="8"/>
      <c r="PY133" s="4"/>
      <c r="PZ133" s="8"/>
      <c r="QA133" s="7"/>
      <c r="QB133" s="7"/>
      <c r="QC133" s="2" t="s">
        <v>281</v>
      </c>
      <c r="QD133" s="2" t="s">
        <v>275</v>
      </c>
      <c r="QE133" s="2" t="s">
        <v>229</v>
      </c>
      <c r="QF133" s="2" t="s">
        <v>229</v>
      </c>
      <c r="QG133" s="2" t="s">
        <v>241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229</v>
      </c>
      <c r="QP133" s="2" t="s">
        <v>229</v>
      </c>
      <c r="QQ133" s="2" t="s">
        <v>229</v>
      </c>
      <c r="QR133" s="2" t="s">
        <v>229</v>
      </c>
      <c r="QS133" s="2" t="s">
        <v>229</v>
      </c>
      <c r="QT133" s="2" t="s">
        <v>229</v>
      </c>
      <c r="QU133" s="4"/>
      <c r="QV133" s="8"/>
      <c r="QW133" s="4"/>
      <c r="QX133" s="8"/>
      <c r="QY133" s="7"/>
      <c r="QZ133" s="7"/>
      <c r="RA133" s="2" t="s">
        <v>278</v>
      </c>
      <c r="RB133" s="2" t="s">
        <v>275</v>
      </c>
      <c r="RC133" s="2" t="s">
        <v>229</v>
      </c>
      <c r="RD133" s="2" t="s">
        <v>229</v>
      </c>
      <c r="RE133" s="2" t="s">
        <v>241</v>
      </c>
      <c r="RF133" s="2" t="s">
        <v>229</v>
      </c>
      <c r="RG133" s="4"/>
      <c r="RH133" s="8"/>
      <c r="RI133" s="4"/>
      <c r="RJ133" s="8"/>
      <c r="RK133" s="7"/>
      <c r="RL133" s="7"/>
      <c r="RM133" s="2" t="s">
        <v>229</v>
      </c>
      <c r="RN133" s="2" t="s">
        <v>229</v>
      </c>
      <c r="RO133" s="2" t="s">
        <v>229</v>
      </c>
      <c r="RP133" s="2" t="s">
        <v>229</v>
      </c>
      <c r="RQ133" s="2" t="s">
        <v>229</v>
      </c>
      <c r="RR133" s="2" t="s">
        <v>229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275</v>
      </c>
      <c r="SA133" s="2" t="s">
        <v>800</v>
      </c>
      <c r="SB133" s="2" t="s">
        <v>2029</v>
      </c>
      <c r="SC133" s="2" t="s">
        <v>241</v>
      </c>
      <c r="SD133" s="2" t="s">
        <v>229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</row>
    <row r="134">
      <c r="A134" s="2" t="s">
        <v>2030</v>
      </c>
      <c r="B134" s="2" t="s">
        <v>216</v>
      </c>
      <c r="C134" s="2" t="s">
        <v>217</v>
      </c>
      <c r="D134" s="2" t="s">
        <v>218</v>
      </c>
      <c r="E134" s="2" t="s">
        <v>219</v>
      </c>
      <c r="F134" s="2" t="s">
        <v>2031</v>
      </c>
      <c r="G134" s="2" t="s">
        <v>2032</v>
      </c>
      <c r="H134" s="2" t="s">
        <v>2033</v>
      </c>
      <c r="I134" s="2" t="s">
        <v>1434</v>
      </c>
      <c r="J134" s="2" t="s">
        <v>285</v>
      </c>
      <c r="K134" s="2" t="s">
        <v>1796</v>
      </c>
      <c r="L134" s="3">
        <v>43.2</v>
      </c>
      <c r="M134" s="3">
        <v>45.36</v>
      </c>
      <c r="N134" s="3">
        <v>89.99</v>
      </c>
      <c r="O134" s="2" t="s">
        <v>981</v>
      </c>
      <c r="P134" s="2" t="s">
        <v>964</v>
      </c>
      <c r="Q134" s="2" t="s">
        <v>228</v>
      </c>
      <c r="R134" s="2" t="s">
        <v>229</v>
      </c>
      <c r="S134" s="2" t="s">
        <v>2034</v>
      </c>
      <c r="T134" s="2" t="s">
        <v>684</v>
      </c>
      <c r="U134" s="2" t="s">
        <v>733</v>
      </c>
      <c r="V134" s="2" t="s">
        <v>233</v>
      </c>
      <c r="W134" s="2" t="s">
        <v>1143</v>
      </c>
      <c r="X134" s="2" t="s">
        <v>234</v>
      </c>
      <c r="Y134" s="2" t="s">
        <v>1342</v>
      </c>
      <c r="Z134" s="4"/>
      <c r="AA134" s="4">
        <f>=ROUNDDOWN({0},0)</f>
      </c>
      <c r="AB134" s="5"/>
      <c r="AC134" s="2" t="s">
        <v>229</v>
      </c>
      <c r="AD134" s="4"/>
      <c r="AE134" s="4"/>
      <c r="AF134" s="6">
        <v>64</v>
      </c>
      <c r="AG134" s="6">
        <v>47</v>
      </c>
      <c r="AH134" s="7">
        <v>0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/>
      <c r="AQ134" s="8"/>
      <c r="AR134" s="4">
        <v>3</v>
      </c>
      <c r="AS134" s="8">
        <v>102.93</v>
      </c>
      <c r="AT134" s="7">
        <v>-1</v>
      </c>
      <c r="AU134" s="7">
        <v>-1</v>
      </c>
      <c r="AV134" s="4"/>
      <c r="AW134" s="8"/>
      <c r="AX134" s="4">
        <v>3</v>
      </c>
      <c r="AY134" s="8">
        <v>102.93</v>
      </c>
      <c r="AZ134" s="7">
        <v>-1</v>
      </c>
      <c r="BA134" s="7">
        <v>-1</v>
      </c>
      <c r="BB134" s="7"/>
      <c r="BC134" s="4"/>
      <c r="BD134" s="8"/>
      <c r="BE134" s="4">
        <v>3</v>
      </c>
      <c r="BF134" s="8">
        <v>102.93</v>
      </c>
      <c r="BG134" s="7">
        <v>-1</v>
      </c>
      <c r="BH134" s="7">
        <v>-1</v>
      </c>
      <c r="BI134" s="7"/>
      <c r="BJ134" s="4"/>
      <c r="BK134" s="8"/>
      <c r="BL134" s="2" t="s">
        <v>2035</v>
      </c>
      <c r="BM134" s="7"/>
      <c r="BN134" s="7"/>
      <c r="BO134" s="4"/>
      <c r="BP134" s="8"/>
      <c r="BQ134" s="4"/>
      <c r="BR134" s="8"/>
      <c r="BS134" s="7"/>
      <c r="BT134" s="7"/>
      <c r="BU134" s="2" t="s">
        <v>714</v>
      </c>
      <c r="BV134" s="2" t="s">
        <v>275</v>
      </c>
      <c r="BW134" s="2" t="s">
        <v>229</v>
      </c>
      <c r="BX134" s="2" t="s">
        <v>808</v>
      </c>
      <c r="BY134" s="2" t="s">
        <v>241</v>
      </c>
      <c r="BZ134" s="2" t="s">
        <v>229</v>
      </c>
      <c r="CA134" s="4"/>
      <c r="CB134" s="8"/>
      <c r="CC134" s="4">
        <v>1</v>
      </c>
      <c r="CD134" s="8">
        <v>44.15</v>
      </c>
      <c r="CE134" s="7">
        <v>-1</v>
      </c>
      <c r="CF134" s="7">
        <v>-1</v>
      </c>
      <c r="CG134" s="2" t="s">
        <v>239</v>
      </c>
      <c r="CH134" s="2" t="s">
        <v>275</v>
      </c>
      <c r="CI134" s="2" t="s">
        <v>691</v>
      </c>
      <c r="CJ134" s="2" t="s">
        <v>1790</v>
      </c>
      <c r="CK134" s="2" t="s">
        <v>241</v>
      </c>
      <c r="CL134" s="2" t="s">
        <v>229</v>
      </c>
      <c r="CM134" s="4"/>
      <c r="CN134" s="8"/>
      <c r="CO134" s="4">
        <v>2</v>
      </c>
      <c r="CP134" s="8">
        <v>58.78</v>
      </c>
      <c r="CQ134" s="7">
        <v>-1</v>
      </c>
      <c r="CR134" s="7">
        <v>-1</v>
      </c>
      <c r="CS134" s="2" t="s">
        <v>239</v>
      </c>
      <c r="CT134" s="2" t="s">
        <v>275</v>
      </c>
      <c r="CU134" s="2" t="s">
        <v>923</v>
      </c>
      <c r="CV134" s="2" t="s">
        <v>692</v>
      </c>
      <c r="CW134" s="2" t="s">
        <v>241</v>
      </c>
      <c r="CX134" s="2" t="s">
        <v>229</v>
      </c>
      <c r="CY134" s="4"/>
      <c r="CZ134" s="8"/>
      <c r="DA134" s="4"/>
      <c r="DB134" s="8"/>
      <c r="DC134" s="7"/>
      <c r="DD134" s="7"/>
      <c r="DE134" s="2" t="s">
        <v>239</v>
      </c>
      <c r="DF134" s="2" t="s">
        <v>275</v>
      </c>
      <c r="DG134" s="2" t="s">
        <v>1345</v>
      </c>
      <c r="DH134" s="2" t="s">
        <v>1196</v>
      </c>
      <c r="DI134" s="2" t="s">
        <v>263</v>
      </c>
      <c r="DJ134" s="2" t="s">
        <v>229</v>
      </c>
      <c r="DK134" s="4"/>
      <c r="DL134" s="8"/>
      <c r="DM134" s="4"/>
      <c r="DN134" s="8"/>
      <c r="DO134" s="7"/>
      <c r="DP134" s="7"/>
      <c r="DQ134" s="2" t="s">
        <v>239</v>
      </c>
      <c r="DR134" s="2" t="s">
        <v>275</v>
      </c>
      <c r="DS134" s="2" t="s">
        <v>871</v>
      </c>
      <c r="DT134" s="2" t="s">
        <v>1768</v>
      </c>
      <c r="DU134" s="2" t="s">
        <v>241</v>
      </c>
      <c r="DV134" s="2" t="s">
        <v>229</v>
      </c>
      <c r="DW134" s="4"/>
      <c r="DX134" s="8"/>
      <c r="DY134" s="4"/>
      <c r="DZ134" s="8"/>
      <c r="EA134" s="7"/>
      <c r="EB134" s="7"/>
      <c r="EC134" s="2" t="s">
        <v>239</v>
      </c>
      <c r="ED134" s="2" t="s">
        <v>275</v>
      </c>
      <c r="EE134" s="2" t="s">
        <v>1347</v>
      </c>
      <c r="EF134" s="2" t="s">
        <v>1751</v>
      </c>
      <c r="EG134" s="2" t="s">
        <v>263</v>
      </c>
      <c r="EH134" s="2" t="s">
        <v>229</v>
      </c>
      <c r="EI134" s="4"/>
      <c r="EJ134" s="8"/>
      <c r="EK134" s="4"/>
      <c r="EL134" s="8"/>
      <c r="EM134" s="7"/>
      <c r="EN134" s="7"/>
      <c r="EO134" s="2" t="s">
        <v>239</v>
      </c>
      <c r="EP134" s="2" t="s">
        <v>275</v>
      </c>
      <c r="EQ134" s="2" t="s">
        <v>950</v>
      </c>
      <c r="ER134" s="2" t="s">
        <v>2036</v>
      </c>
      <c r="ES134" s="2" t="s">
        <v>241</v>
      </c>
      <c r="ET134" s="2" t="s">
        <v>229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275</v>
      </c>
      <c r="FC134" s="2" t="s">
        <v>1349</v>
      </c>
      <c r="FD134" s="2" t="s">
        <v>2037</v>
      </c>
      <c r="FE134" s="2" t="s">
        <v>241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275</v>
      </c>
      <c r="FO134" s="2" t="s">
        <v>1351</v>
      </c>
      <c r="FP134" s="2" t="s">
        <v>932</v>
      </c>
      <c r="FQ134" s="2" t="s">
        <v>241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229</v>
      </c>
      <c r="FZ134" s="2" t="s">
        <v>229</v>
      </c>
      <c r="GA134" s="2" t="s">
        <v>229</v>
      </c>
      <c r="GB134" s="2" t="s">
        <v>229</v>
      </c>
      <c r="GC134" s="2" t="s">
        <v>229</v>
      </c>
      <c r="GD134" s="2" t="s">
        <v>229</v>
      </c>
      <c r="GE134" s="4"/>
      <c r="GF134" s="8"/>
      <c r="GG134" s="4"/>
      <c r="GH134" s="8"/>
      <c r="GI134" s="7"/>
      <c r="GJ134" s="7"/>
      <c r="GK134" s="2" t="s">
        <v>239</v>
      </c>
      <c r="GL134" s="2" t="s">
        <v>275</v>
      </c>
      <c r="GM134" s="2" t="s">
        <v>707</v>
      </c>
      <c r="GN134" s="2" t="s">
        <v>790</v>
      </c>
      <c r="GO134" s="2" t="s">
        <v>241</v>
      </c>
      <c r="GP134" s="2" t="s">
        <v>229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275</v>
      </c>
      <c r="GY134" s="2" t="s">
        <v>709</v>
      </c>
      <c r="GZ134" s="2" t="s">
        <v>752</v>
      </c>
      <c r="HA134" s="2" t="s">
        <v>241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275</v>
      </c>
      <c r="HK134" s="2" t="s">
        <v>699</v>
      </c>
      <c r="HL134" s="2" t="s">
        <v>2038</v>
      </c>
      <c r="HM134" s="2" t="s">
        <v>241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275</v>
      </c>
      <c r="HW134" s="2" t="s">
        <v>712</v>
      </c>
      <c r="HX134" s="2" t="s">
        <v>252</v>
      </c>
      <c r="HY134" s="2" t="s">
        <v>241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266</v>
      </c>
      <c r="IH134" s="2" t="s">
        <v>275</v>
      </c>
      <c r="II134" s="2" t="s">
        <v>240</v>
      </c>
      <c r="IJ134" s="2" t="s">
        <v>229</v>
      </c>
      <c r="IK134" s="2" t="s">
        <v>241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272</v>
      </c>
      <c r="IT134" s="2" t="s">
        <v>275</v>
      </c>
      <c r="IU134" s="2" t="s">
        <v>229</v>
      </c>
      <c r="IV134" s="2" t="s">
        <v>229</v>
      </c>
      <c r="IW134" s="2" t="s">
        <v>241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239</v>
      </c>
      <c r="JF134" s="2" t="s">
        <v>275</v>
      </c>
      <c r="JG134" s="2" t="s">
        <v>268</v>
      </c>
      <c r="JH134" s="2" t="s">
        <v>229</v>
      </c>
      <c r="JI134" s="2" t="s">
        <v>241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229</v>
      </c>
      <c r="JR134" s="2" t="s">
        <v>229</v>
      </c>
      <c r="JS134" s="2" t="s">
        <v>229</v>
      </c>
      <c r="JT134" s="2" t="s">
        <v>229</v>
      </c>
      <c r="JU134" s="2" t="s">
        <v>229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272</v>
      </c>
      <c r="KD134" s="2" t="s">
        <v>275</v>
      </c>
      <c r="KE134" s="2" t="s">
        <v>229</v>
      </c>
      <c r="KF134" s="2" t="s">
        <v>229</v>
      </c>
      <c r="KG134" s="2" t="s">
        <v>241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272</v>
      </c>
      <c r="KP134" s="2" t="s">
        <v>275</v>
      </c>
      <c r="KQ134" s="2" t="s">
        <v>229</v>
      </c>
      <c r="KR134" s="2" t="s">
        <v>229</v>
      </c>
      <c r="KS134" s="2" t="s">
        <v>241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239</v>
      </c>
      <c r="LB134" s="2" t="s">
        <v>275</v>
      </c>
      <c r="LC134" s="2" t="s">
        <v>1357</v>
      </c>
      <c r="LD134" s="2" t="s">
        <v>273</v>
      </c>
      <c r="LE134" s="2" t="s">
        <v>241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229</v>
      </c>
      <c r="LN134" s="2" t="s">
        <v>229</v>
      </c>
      <c r="LO134" s="2" t="s">
        <v>229</v>
      </c>
      <c r="LP134" s="2" t="s">
        <v>229</v>
      </c>
      <c r="LQ134" s="2" t="s">
        <v>229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239</v>
      </c>
      <c r="LZ134" s="2" t="s">
        <v>275</v>
      </c>
      <c r="MA134" s="2" t="s">
        <v>886</v>
      </c>
      <c r="MB134" s="2" t="s">
        <v>2039</v>
      </c>
      <c r="MC134" s="2" t="s">
        <v>241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266</v>
      </c>
      <c r="ML134" s="2" t="s">
        <v>275</v>
      </c>
      <c r="MM134" s="2" t="s">
        <v>229</v>
      </c>
      <c r="MN134" s="2" t="s">
        <v>229</v>
      </c>
      <c r="MO134" s="2" t="s">
        <v>241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272</v>
      </c>
      <c r="MX134" s="2" t="s">
        <v>275</v>
      </c>
      <c r="MY134" s="2" t="s">
        <v>229</v>
      </c>
      <c r="MZ134" s="2" t="s">
        <v>229</v>
      </c>
      <c r="NA134" s="2" t="s">
        <v>241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239</v>
      </c>
      <c r="NJ134" s="2" t="s">
        <v>275</v>
      </c>
      <c r="NK134" s="2" t="s">
        <v>1195</v>
      </c>
      <c r="NL134" s="2" t="s">
        <v>953</v>
      </c>
      <c r="NM134" s="2" t="s">
        <v>263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272</v>
      </c>
      <c r="NV134" s="2" t="s">
        <v>275</v>
      </c>
      <c r="NW134" s="2" t="s">
        <v>229</v>
      </c>
      <c r="NX134" s="2" t="s">
        <v>229</v>
      </c>
      <c r="NY134" s="2" t="s">
        <v>241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229</v>
      </c>
      <c r="OH134" s="2" t="s">
        <v>229</v>
      </c>
      <c r="OI134" s="2" t="s">
        <v>229</v>
      </c>
      <c r="OJ134" s="2" t="s">
        <v>229</v>
      </c>
      <c r="OK134" s="2" t="s">
        <v>229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229</v>
      </c>
      <c r="OT134" s="2" t="s">
        <v>229</v>
      </c>
      <c r="OU134" s="2" t="s">
        <v>229</v>
      </c>
      <c r="OV134" s="2" t="s">
        <v>229</v>
      </c>
      <c r="OW134" s="2" t="s">
        <v>229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229</v>
      </c>
      <c r="PF134" s="2" t="s">
        <v>229</v>
      </c>
      <c r="PG134" s="2" t="s">
        <v>229</v>
      </c>
      <c r="PH134" s="2" t="s">
        <v>229</v>
      </c>
      <c r="PI134" s="2" t="s">
        <v>229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239</v>
      </c>
      <c r="PR134" s="2" t="s">
        <v>275</v>
      </c>
      <c r="PS134" s="2" t="s">
        <v>726</v>
      </c>
      <c r="PT134" s="2" t="s">
        <v>229</v>
      </c>
      <c r="PU134" s="2" t="s">
        <v>241</v>
      </c>
      <c r="PV134" s="2" t="s">
        <v>229</v>
      </c>
      <c r="PW134" s="4"/>
      <c r="PX134" s="8"/>
      <c r="PY134" s="4"/>
      <c r="PZ134" s="8"/>
      <c r="QA134" s="7"/>
      <c r="QB134" s="7"/>
      <c r="QC134" s="2" t="s">
        <v>281</v>
      </c>
      <c r="QD134" s="2" t="s">
        <v>275</v>
      </c>
      <c r="QE134" s="2" t="s">
        <v>229</v>
      </c>
      <c r="QF134" s="2" t="s">
        <v>229</v>
      </c>
      <c r="QG134" s="2" t="s">
        <v>241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229</v>
      </c>
      <c r="QP134" s="2" t="s">
        <v>229</v>
      </c>
      <c r="QQ134" s="2" t="s">
        <v>229</v>
      </c>
      <c r="QR134" s="2" t="s">
        <v>229</v>
      </c>
      <c r="QS134" s="2" t="s">
        <v>229</v>
      </c>
      <c r="QT134" s="2" t="s">
        <v>229</v>
      </c>
      <c r="QU134" s="4"/>
      <c r="QV134" s="8"/>
      <c r="QW134" s="4"/>
      <c r="QX134" s="8"/>
      <c r="QY134" s="7"/>
      <c r="QZ134" s="7"/>
      <c r="RA134" s="2" t="s">
        <v>281</v>
      </c>
      <c r="RB134" s="2" t="s">
        <v>275</v>
      </c>
      <c r="RC134" s="2" t="s">
        <v>229</v>
      </c>
      <c r="RD134" s="2" t="s">
        <v>229</v>
      </c>
      <c r="RE134" s="2" t="s">
        <v>241</v>
      </c>
      <c r="RF134" s="2" t="s">
        <v>229</v>
      </c>
      <c r="RG134" s="4"/>
      <c r="RH134" s="8"/>
      <c r="RI134" s="4"/>
      <c r="RJ134" s="8"/>
      <c r="RK134" s="7"/>
      <c r="RL134" s="7"/>
      <c r="RM134" s="2" t="s">
        <v>229</v>
      </c>
      <c r="RN134" s="2" t="s">
        <v>229</v>
      </c>
      <c r="RO134" s="2" t="s">
        <v>229</v>
      </c>
      <c r="RP134" s="2" t="s">
        <v>229</v>
      </c>
      <c r="RQ134" s="2" t="s">
        <v>229</v>
      </c>
      <c r="RR134" s="2" t="s">
        <v>229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275</v>
      </c>
      <c r="SA134" s="2" t="s">
        <v>914</v>
      </c>
      <c r="SB134" s="2" t="s">
        <v>2040</v>
      </c>
      <c r="SC134" s="2" t="s">
        <v>241</v>
      </c>
      <c r="SD134" s="2" t="s">
        <v>229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</row>
    <row r="135">
      <c r="A135" s="2" t="s">
        <v>2041</v>
      </c>
      <c r="B135" s="2" t="s">
        <v>216</v>
      </c>
      <c r="C135" s="2" t="s">
        <v>217</v>
      </c>
      <c r="D135" s="2" t="s">
        <v>218</v>
      </c>
      <c r="E135" s="2" t="s">
        <v>219</v>
      </c>
      <c r="F135" s="2" t="s">
        <v>2042</v>
      </c>
      <c r="G135" s="2" t="s">
        <v>2043</v>
      </c>
      <c r="H135" s="2" t="s">
        <v>2044</v>
      </c>
      <c r="I135" s="2" t="s">
        <v>1744</v>
      </c>
      <c r="J135" s="2" t="s">
        <v>224</v>
      </c>
      <c r="K135" s="2" t="s">
        <v>2045</v>
      </c>
      <c r="L135" s="3">
        <v>23.8</v>
      </c>
      <c r="M135" s="3">
        <v>24.99</v>
      </c>
      <c r="N135" s="3">
        <v>49.99</v>
      </c>
      <c r="O135" s="2" t="s">
        <v>226</v>
      </c>
      <c r="P135" s="2" t="s">
        <v>2046</v>
      </c>
      <c r="Q135" s="2" t="s">
        <v>228</v>
      </c>
      <c r="R135" s="2" t="s">
        <v>229</v>
      </c>
      <c r="S135" s="2" t="s">
        <v>2047</v>
      </c>
      <c r="T135" s="2" t="s">
        <v>684</v>
      </c>
      <c r="U135" s="2" t="s">
        <v>286</v>
      </c>
      <c r="V135" s="2" t="s">
        <v>1745</v>
      </c>
      <c r="W135" s="2" t="s">
        <v>1009</v>
      </c>
      <c r="X135" s="2" t="s">
        <v>1746</v>
      </c>
      <c r="Y135" s="2" t="s">
        <v>229</v>
      </c>
      <c r="Z135" s="4"/>
      <c r="AA135" s="4">
        <f>=ROUNDDOWN({0},0)</f>
      </c>
      <c r="AB135" s="5"/>
      <c r="AC135" s="2" t="s">
        <v>637</v>
      </c>
      <c r="AD135" s="4">
        <v>130</v>
      </c>
      <c r="AE135" s="4">
        <v>250</v>
      </c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/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/>
      <c r="BJ135" s="4"/>
      <c r="BK135" s="8"/>
      <c r="BL135" s="2" t="s">
        <v>229</v>
      </c>
      <c r="BM135" s="7"/>
      <c r="BN135" s="7"/>
      <c r="BO135" s="4"/>
      <c r="BP135" s="8"/>
      <c r="BQ135" s="4"/>
      <c r="BR135" s="8"/>
      <c r="BS135" s="7"/>
      <c r="BT135" s="7"/>
      <c r="BU135" s="2" t="s">
        <v>664</v>
      </c>
      <c r="BV135" s="2" t="s">
        <v>226</v>
      </c>
      <c r="BW135" s="2" t="s">
        <v>229</v>
      </c>
      <c r="BX135" s="2" t="s">
        <v>229</v>
      </c>
      <c r="BY135" s="2" t="s">
        <v>241</v>
      </c>
      <c r="BZ135" s="2" t="s">
        <v>229</v>
      </c>
      <c r="CA135" s="4"/>
      <c r="CB135" s="8"/>
      <c r="CC135" s="4"/>
      <c r="CD135" s="8"/>
      <c r="CE135" s="7"/>
      <c r="CF135" s="7"/>
      <c r="CG135" s="2" t="s">
        <v>272</v>
      </c>
      <c r="CH135" s="2" t="s">
        <v>226</v>
      </c>
      <c r="CI135" s="2" t="s">
        <v>229</v>
      </c>
      <c r="CJ135" s="2" t="s">
        <v>229</v>
      </c>
      <c r="CK135" s="2" t="s">
        <v>241</v>
      </c>
      <c r="CL135" s="2" t="s">
        <v>229</v>
      </c>
      <c r="CM135" s="4"/>
      <c r="CN135" s="8"/>
      <c r="CO135" s="4"/>
      <c r="CP135" s="8"/>
      <c r="CQ135" s="7"/>
      <c r="CR135" s="7"/>
      <c r="CS135" s="2" t="s">
        <v>272</v>
      </c>
      <c r="CT135" s="2" t="s">
        <v>226</v>
      </c>
      <c r="CU135" s="2" t="s">
        <v>229</v>
      </c>
      <c r="CV135" s="2" t="s">
        <v>229</v>
      </c>
      <c r="CW135" s="2" t="s">
        <v>241</v>
      </c>
      <c r="CX135" s="2" t="s">
        <v>229</v>
      </c>
      <c r="CY135" s="4"/>
      <c r="CZ135" s="8"/>
      <c r="DA135" s="4"/>
      <c r="DB135" s="8"/>
      <c r="DC135" s="7"/>
      <c r="DD135" s="7"/>
      <c r="DE135" s="2" t="s">
        <v>272</v>
      </c>
      <c r="DF135" s="2" t="s">
        <v>226</v>
      </c>
      <c r="DG135" s="2" t="s">
        <v>229</v>
      </c>
      <c r="DH135" s="2" t="s">
        <v>229</v>
      </c>
      <c r="DI135" s="2" t="s">
        <v>241</v>
      </c>
      <c r="DJ135" s="2" t="s">
        <v>229</v>
      </c>
      <c r="DK135" s="4"/>
      <c r="DL135" s="8"/>
      <c r="DM135" s="4"/>
      <c r="DN135" s="8"/>
      <c r="DO135" s="7"/>
      <c r="DP135" s="7"/>
      <c r="DQ135" s="2" t="s">
        <v>239</v>
      </c>
      <c r="DR135" s="2" t="s">
        <v>226</v>
      </c>
      <c r="DS135" s="2" t="s">
        <v>229</v>
      </c>
      <c r="DT135" s="2" t="s">
        <v>229</v>
      </c>
      <c r="DU135" s="2" t="s">
        <v>241</v>
      </c>
      <c r="DV135" s="2" t="s">
        <v>229</v>
      </c>
      <c r="DW135" s="4"/>
      <c r="DX135" s="8"/>
      <c r="DY135" s="4"/>
      <c r="DZ135" s="8"/>
      <c r="EA135" s="7"/>
      <c r="EB135" s="7"/>
      <c r="EC135" s="2" t="s">
        <v>272</v>
      </c>
      <c r="ED135" s="2" t="s">
        <v>226</v>
      </c>
      <c r="EE135" s="2" t="s">
        <v>229</v>
      </c>
      <c r="EF135" s="2" t="s">
        <v>229</v>
      </c>
      <c r="EG135" s="2" t="s">
        <v>241</v>
      </c>
      <c r="EH135" s="2" t="s">
        <v>229</v>
      </c>
      <c r="EI135" s="4"/>
      <c r="EJ135" s="8"/>
      <c r="EK135" s="4"/>
      <c r="EL135" s="8"/>
      <c r="EM135" s="7"/>
      <c r="EN135" s="7"/>
      <c r="EO135" s="2" t="s">
        <v>272</v>
      </c>
      <c r="EP135" s="2" t="s">
        <v>226</v>
      </c>
      <c r="EQ135" s="2" t="s">
        <v>229</v>
      </c>
      <c r="ER135" s="2" t="s">
        <v>229</v>
      </c>
      <c r="ES135" s="2" t="s">
        <v>241</v>
      </c>
      <c r="ET135" s="2" t="s">
        <v>229</v>
      </c>
      <c r="EU135" s="4"/>
      <c r="EV135" s="8"/>
      <c r="EW135" s="4"/>
      <c r="EX135" s="8"/>
      <c r="EY135" s="7"/>
      <c r="EZ135" s="7"/>
      <c r="FA135" s="2" t="s">
        <v>267</v>
      </c>
      <c r="FB135" s="2" t="s">
        <v>226</v>
      </c>
      <c r="FC135" s="2" t="s">
        <v>229</v>
      </c>
      <c r="FD135" s="2" t="s">
        <v>229</v>
      </c>
      <c r="FE135" s="2" t="s">
        <v>241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226</v>
      </c>
      <c r="FO135" s="2" t="s">
        <v>229</v>
      </c>
      <c r="FP135" s="2" t="s">
        <v>229</v>
      </c>
      <c r="FQ135" s="2" t="s">
        <v>241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239</v>
      </c>
      <c r="FZ135" s="2" t="s">
        <v>226</v>
      </c>
      <c r="GA135" s="2" t="s">
        <v>229</v>
      </c>
      <c r="GB135" s="2" t="s">
        <v>229</v>
      </c>
      <c r="GC135" s="2" t="s">
        <v>241</v>
      </c>
      <c r="GD135" s="2" t="s">
        <v>229</v>
      </c>
      <c r="GE135" s="4"/>
      <c r="GF135" s="8"/>
      <c r="GG135" s="4"/>
      <c r="GH135" s="8"/>
      <c r="GI135" s="7"/>
      <c r="GJ135" s="7"/>
      <c r="GK135" s="2" t="s">
        <v>272</v>
      </c>
      <c r="GL135" s="2" t="s">
        <v>226</v>
      </c>
      <c r="GM135" s="2" t="s">
        <v>229</v>
      </c>
      <c r="GN135" s="2" t="s">
        <v>229</v>
      </c>
      <c r="GO135" s="2" t="s">
        <v>241</v>
      </c>
      <c r="GP135" s="2" t="s">
        <v>229</v>
      </c>
      <c r="GQ135" s="4"/>
      <c r="GR135" s="8"/>
      <c r="GS135" s="4"/>
      <c r="GT135" s="8"/>
      <c r="GU135" s="7"/>
      <c r="GV135" s="7"/>
      <c r="GW135" s="2" t="s">
        <v>272</v>
      </c>
      <c r="GX135" s="2" t="s">
        <v>226</v>
      </c>
      <c r="GY135" s="2" t="s">
        <v>229</v>
      </c>
      <c r="GZ135" s="2" t="s">
        <v>229</v>
      </c>
      <c r="HA135" s="2" t="s">
        <v>241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272</v>
      </c>
      <c r="HJ135" s="2" t="s">
        <v>226</v>
      </c>
      <c r="HK135" s="2" t="s">
        <v>229</v>
      </c>
      <c r="HL135" s="2" t="s">
        <v>229</v>
      </c>
      <c r="HM135" s="2" t="s">
        <v>241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272</v>
      </c>
      <c r="HV135" s="2" t="s">
        <v>226</v>
      </c>
      <c r="HW135" s="2" t="s">
        <v>229</v>
      </c>
      <c r="HX135" s="2" t="s">
        <v>229</v>
      </c>
      <c r="HY135" s="2" t="s">
        <v>241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272</v>
      </c>
      <c r="IH135" s="2" t="s">
        <v>226</v>
      </c>
      <c r="II135" s="2" t="s">
        <v>229</v>
      </c>
      <c r="IJ135" s="2" t="s">
        <v>229</v>
      </c>
      <c r="IK135" s="2" t="s">
        <v>241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664</v>
      </c>
      <c r="IT135" s="2" t="s">
        <v>226</v>
      </c>
      <c r="IU135" s="2" t="s">
        <v>229</v>
      </c>
      <c r="IV135" s="2" t="s">
        <v>229</v>
      </c>
      <c r="IW135" s="2" t="s">
        <v>241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272</v>
      </c>
      <c r="JF135" s="2" t="s">
        <v>226</v>
      </c>
      <c r="JG135" s="2" t="s">
        <v>229</v>
      </c>
      <c r="JH135" s="2" t="s">
        <v>229</v>
      </c>
      <c r="JI135" s="2" t="s">
        <v>241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272</v>
      </c>
      <c r="JR135" s="2" t="s">
        <v>226</v>
      </c>
      <c r="JS135" s="2" t="s">
        <v>229</v>
      </c>
      <c r="JT135" s="2" t="s">
        <v>229</v>
      </c>
      <c r="JU135" s="2" t="s">
        <v>241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272</v>
      </c>
      <c r="KD135" s="2" t="s">
        <v>226</v>
      </c>
      <c r="KE135" s="2" t="s">
        <v>229</v>
      </c>
      <c r="KF135" s="2" t="s">
        <v>229</v>
      </c>
      <c r="KG135" s="2" t="s">
        <v>241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272</v>
      </c>
      <c r="KP135" s="2" t="s">
        <v>226</v>
      </c>
      <c r="KQ135" s="2" t="s">
        <v>229</v>
      </c>
      <c r="KR135" s="2" t="s">
        <v>229</v>
      </c>
      <c r="KS135" s="2" t="s">
        <v>241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272</v>
      </c>
      <c r="LB135" s="2" t="s">
        <v>226</v>
      </c>
      <c r="LC135" s="2" t="s">
        <v>229</v>
      </c>
      <c r="LD135" s="2" t="s">
        <v>229</v>
      </c>
      <c r="LE135" s="2" t="s">
        <v>241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272</v>
      </c>
      <c r="LN135" s="2" t="s">
        <v>226</v>
      </c>
      <c r="LO135" s="2" t="s">
        <v>229</v>
      </c>
      <c r="LP135" s="2" t="s">
        <v>229</v>
      </c>
      <c r="LQ135" s="2" t="s">
        <v>241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664</v>
      </c>
      <c r="LZ135" s="2" t="s">
        <v>226</v>
      </c>
      <c r="MA135" s="2" t="s">
        <v>229</v>
      </c>
      <c r="MB135" s="2" t="s">
        <v>229</v>
      </c>
      <c r="MC135" s="2" t="s">
        <v>241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272</v>
      </c>
      <c r="ML135" s="2" t="s">
        <v>226</v>
      </c>
      <c r="MM135" s="2" t="s">
        <v>229</v>
      </c>
      <c r="MN135" s="2" t="s">
        <v>229</v>
      </c>
      <c r="MO135" s="2" t="s">
        <v>241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272</v>
      </c>
      <c r="MX135" s="2" t="s">
        <v>226</v>
      </c>
      <c r="MY135" s="2" t="s">
        <v>229</v>
      </c>
      <c r="MZ135" s="2" t="s">
        <v>229</v>
      </c>
      <c r="NA135" s="2" t="s">
        <v>241</v>
      </c>
      <c r="NB135" s="2" t="s">
        <v>229</v>
      </c>
      <c r="NC135" s="4"/>
      <c r="ND135" s="8"/>
      <c r="NE135" s="4"/>
      <c r="NF135" s="8"/>
      <c r="NG135" s="7"/>
      <c r="NH135" s="7"/>
      <c r="NI135" s="2" t="s">
        <v>229</v>
      </c>
      <c r="NJ135" s="2" t="s">
        <v>229</v>
      </c>
      <c r="NK135" s="2" t="s">
        <v>229</v>
      </c>
      <c r="NL135" s="2" t="s">
        <v>229</v>
      </c>
      <c r="NM135" s="2" t="s">
        <v>229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272</v>
      </c>
      <c r="NV135" s="2" t="s">
        <v>226</v>
      </c>
      <c r="NW135" s="2" t="s">
        <v>229</v>
      </c>
      <c r="NX135" s="2" t="s">
        <v>229</v>
      </c>
      <c r="NY135" s="2" t="s">
        <v>241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272</v>
      </c>
      <c r="OH135" s="2" t="s">
        <v>226</v>
      </c>
      <c r="OI135" s="2" t="s">
        <v>229</v>
      </c>
      <c r="OJ135" s="2" t="s">
        <v>229</v>
      </c>
      <c r="OK135" s="2" t="s">
        <v>241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229</v>
      </c>
      <c r="OT135" s="2" t="s">
        <v>229</v>
      </c>
      <c r="OU135" s="2" t="s">
        <v>229</v>
      </c>
      <c r="OV135" s="2" t="s">
        <v>229</v>
      </c>
      <c r="OW135" s="2" t="s">
        <v>229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229</v>
      </c>
      <c r="PF135" s="2" t="s">
        <v>229</v>
      </c>
      <c r="PG135" s="2" t="s">
        <v>229</v>
      </c>
      <c r="PH135" s="2" t="s">
        <v>229</v>
      </c>
      <c r="PI135" s="2" t="s">
        <v>229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272</v>
      </c>
      <c r="PR135" s="2" t="s">
        <v>226</v>
      </c>
      <c r="PS135" s="2" t="s">
        <v>229</v>
      </c>
      <c r="PT135" s="2" t="s">
        <v>229</v>
      </c>
      <c r="PU135" s="2" t="s">
        <v>241</v>
      </c>
      <c r="PV135" s="2" t="s">
        <v>229</v>
      </c>
      <c r="PW135" s="4"/>
      <c r="PX135" s="8"/>
      <c r="PY135" s="4"/>
      <c r="PZ135" s="8"/>
      <c r="QA135" s="7"/>
      <c r="QB135" s="7"/>
      <c r="QC135" s="2" t="s">
        <v>281</v>
      </c>
      <c r="QD135" s="2" t="s">
        <v>226</v>
      </c>
      <c r="QE135" s="2" t="s">
        <v>229</v>
      </c>
      <c r="QF135" s="2" t="s">
        <v>229</v>
      </c>
      <c r="QG135" s="2" t="s">
        <v>241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272</v>
      </c>
      <c r="QP135" s="2" t="s">
        <v>226</v>
      </c>
      <c r="QQ135" s="2" t="s">
        <v>229</v>
      </c>
      <c r="QR135" s="2" t="s">
        <v>229</v>
      </c>
      <c r="QS135" s="2" t="s">
        <v>241</v>
      </c>
      <c r="QT135" s="2" t="s">
        <v>229</v>
      </c>
      <c r="QU135" s="4"/>
      <c r="QV135" s="8"/>
      <c r="QW135" s="4"/>
      <c r="QX135" s="8"/>
      <c r="QY135" s="7"/>
      <c r="QZ135" s="7"/>
      <c r="RA135" s="2" t="s">
        <v>272</v>
      </c>
      <c r="RB135" s="2" t="s">
        <v>226</v>
      </c>
      <c r="RC135" s="2" t="s">
        <v>229</v>
      </c>
      <c r="RD135" s="2" t="s">
        <v>229</v>
      </c>
      <c r="RE135" s="2" t="s">
        <v>241</v>
      </c>
      <c r="RF135" s="2" t="s">
        <v>229</v>
      </c>
      <c r="RG135" s="4"/>
      <c r="RH135" s="8"/>
      <c r="RI135" s="4"/>
      <c r="RJ135" s="8"/>
      <c r="RK135" s="7"/>
      <c r="RL135" s="7"/>
      <c r="RM135" s="2" t="s">
        <v>272</v>
      </c>
      <c r="RN135" s="2" t="s">
        <v>226</v>
      </c>
      <c r="RO135" s="2" t="s">
        <v>229</v>
      </c>
      <c r="RP135" s="2" t="s">
        <v>229</v>
      </c>
      <c r="RQ135" s="2" t="s">
        <v>241</v>
      </c>
      <c r="RR135" s="2" t="s">
        <v>229</v>
      </c>
      <c r="RS135" s="4"/>
      <c r="RT135" s="8"/>
      <c r="RU135" s="4"/>
      <c r="RV135" s="8"/>
      <c r="RW135" s="7"/>
      <c r="RX135" s="7"/>
      <c r="RY135" s="2" t="s">
        <v>229</v>
      </c>
      <c r="RZ135" s="2" t="s">
        <v>229</v>
      </c>
      <c r="SA135" s="2" t="s">
        <v>229</v>
      </c>
      <c r="SB135" s="2" t="s">
        <v>229</v>
      </c>
      <c r="SC135" s="2" t="s">
        <v>229</v>
      </c>
      <c r="SD135" s="2" t="s">
        <v>229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>
        <v>130</v>
      </c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>
        <v>120</v>
      </c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</row>
    <row r="136">
      <c r="A136" s="2" t="s">
        <v>2048</v>
      </c>
      <c r="B136" s="2" t="s">
        <v>216</v>
      </c>
      <c r="C136" s="2" t="s">
        <v>217</v>
      </c>
      <c r="D136" s="2" t="s">
        <v>218</v>
      </c>
      <c r="E136" s="2" t="s">
        <v>219</v>
      </c>
      <c r="F136" s="2" t="s">
        <v>2042</v>
      </c>
      <c r="G136" s="2" t="s">
        <v>2043</v>
      </c>
      <c r="H136" s="2" t="s">
        <v>2044</v>
      </c>
      <c r="I136" s="2" t="s">
        <v>1744</v>
      </c>
      <c r="J136" s="2" t="s">
        <v>285</v>
      </c>
      <c r="K136" s="2" t="s">
        <v>2045</v>
      </c>
      <c r="L136" s="3">
        <v>28.57</v>
      </c>
      <c r="M136" s="3">
        <v>30</v>
      </c>
      <c r="N136" s="3">
        <v>59.99</v>
      </c>
      <c r="O136" s="2" t="s">
        <v>226</v>
      </c>
      <c r="P136" s="2" t="s">
        <v>2046</v>
      </c>
      <c r="Q136" s="2" t="s">
        <v>228</v>
      </c>
      <c r="R136" s="2" t="s">
        <v>229</v>
      </c>
      <c r="S136" s="2" t="s">
        <v>2047</v>
      </c>
      <c r="T136" s="2" t="s">
        <v>684</v>
      </c>
      <c r="U136" s="2" t="s">
        <v>733</v>
      </c>
      <c r="V136" s="2" t="s">
        <v>1745</v>
      </c>
      <c r="W136" s="2" t="s">
        <v>1009</v>
      </c>
      <c r="X136" s="2" t="s">
        <v>1746</v>
      </c>
      <c r="Y136" s="2" t="s">
        <v>229</v>
      </c>
      <c r="Z136" s="4"/>
      <c r="AA136" s="4">
        <f>=ROUNDDOWN({0},0)</f>
      </c>
      <c r="AB136" s="5"/>
      <c r="AC136" s="2" t="s">
        <v>637</v>
      </c>
      <c r="AD136" s="4">
        <v>150</v>
      </c>
      <c r="AE136" s="4">
        <v>300</v>
      </c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229</v>
      </c>
      <c r="AW136" s="8" t="s">
        <v>229</v>
      </c>
      <c r="AX136" s="4" t="s">
        <v>229</v>
      </c>
      <c r="AY136" s="8" t="s">
        <v>229</v>
      </c>
      <c r="AZ136" s="7" t="s">
        <v>229</v>
      </c>
      <c r="BA136" s="7" t="s">
        <v>229</v>
      </c>
      <c r="BB136" s="7"/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/>
      <c r="BJ136" s="4"/>
      <c r="BK136" s="8"/>
      <c r="BL136" s="2" t="s">
        <v>229</v>
      </c>
      <c r="BM136" s="7"/>
      <c r="BN136" s="7"/>
      <c r="BO136" s="4"/>
      <c r="BP136" s="8"/>
      <c r="BQ136" s="4"/>
      <c r="BR136" s="8"/>
      <c r="BS136" s="7"/>
      <c r="BT136" s="7"/>
      <c r="BU136" s="2" t="s">
        <v>664</v>
      </c>
      <c r="BV136" s="2" t="s">
        <v>226</v>
      </c>
      <c r="BW136" s="2" t="s">
        <v>229</v>
      </c>
      <c r="BX136" s="2" t="s">
        <v>229</v>
      </c>
      <c r="BY136" s="2" t="s">
        <v>241</v>
      </c>
      <c r="BZ136" s="2" t="s">
        <v>229</v>
      </c>
      <c r="CA136" s="4"/>
      <c r="CB136" s="8"/>
      <c r="CC136" s="4"/>
      <c r="CD136" s="8"/>
      <c r="CE136" s="7"/>
      <c r="CF136" s="7"/>
      <c r="CG136" s="2" t="s">
        <v>272</v>
      </c>
      <c r="CH136" s="2" t="s">
        <v>226</v>
      </c>
      <c r="CI136" s="2" t="s">
        <v>229</v>
      </c>
      <c r="CJ136" s="2" t="s">
        <v>229</v>
      </c>
      <c r="CK136" s="2" t="s">
        <v>241</v>
      </c>
      <c r="CL136" s="2" t="s">
        <v>229</v>
      </c>
      <c r="CM136" s="4"/>
      <c r="CN136" s="8"/>
      <c r="CO136" s="4"/>
      <c r="CP136" s="8"/>
      <c r="CQ136" s="7"/>
      <c r="CR136" s="7"/>
      <c r="CS136" s="2" t="s">
        <v>272</v>
      </c>
      <c r="CT136" s="2" t="s">
        <v>226</v>
      </c>
      <c r="CU136" s="2" t="s">
        <v>229</v>
      </c>
      <c r="CV136" s="2" t="s">
        <v>229</v>
      </c>
      <c r="CW136" s="2" t="s">
        <v>241</v>
      </c>
      <c r="CX136" s="2" t="s">
        <v>229</v>
      </c>
      <c r="CY136" s="4"/>
      <c r="CZ136" s="8"/>
      <c r="DA136" s="4"/>
      <c r="DB136" s="8"/>
      <c r="DC136" s="7"/>
      <c r="DD136" s="7"/>
      <c r="DE136" s="2" t="s">
        <v>272</v>
      </c>
      <c r="DF136" s="2" t="s">
        <v>226</v>
      </c>
      <c r="DG136" s="2" t="s">
        <v>229</v>
      </c>
      <c r="DH136" s="2" t="s">
        <v>229</v>
      </c>
      <c r="DI136" s="2" t="s">
        <v>241</v>
      </c>
      <c r="DJ136" s="2" t="s">
        <v>229</v>
      </c>
      <c r="DK136" s="4"/>
      <c r="DL136" s="8"/>
      <c r="DM136" s="4"/>
      <c r="DN136" s="8"/>
      <c r="DO136" s="7"/>
      <c r="DP136" s="7"/>
      <c r="DQ136" s="2" t="s">
        <v>239</v>
      </c>
      <c r="DR136" s="2" t="s">
        <v>226</v>
      </c>
      <c r="DS136" s="2" t="s">
        <v>229</v>
      </c>
      <c r="DT136" s="2" t="s">
        <v>229</v>
      </c>
      <c r="DU136" s="2" t="s">
        <v>241</v>
      </c>
      <c r="DV136" s="2" t="s">
        <v>229</v>
      </c>
      <c r="DW136" s="4"/>
      <c r="DX136" s="8"/>
      <c r="DY136" s="4"/>
      <c r="DZ136" s="8"/>
      <c r="EA136" s="7"/>
      <c r="EB136" s="7"/>
      <c r="EC136" s="2" t="s">
        <v>272</v>
      </c>
      <c r="ED136" s="2" t="s">
        <v>226</v>
      </c>
      <c r="EE136" s="2" t="s">
        <v>229</v>
      </c>
      <c r="EF136" s="2" t="s">
        <v>229</v>
      </c>
      <c r="EG136" s="2" t="s">
        <v>241</v>
      </c>
      <c r="EH136" s="2" t="s">
        <v>229</v>
      </c>
      <c r="EI136" s="4"/>
      <c r="EJ136" s="8"/>
      <c r="EK136" s="4"/>
      <c r="EL136" s="8"/>
      <c r="EM136" s="7"/>
      <c r="EN136" s="7"/>
      <c r="EO136" s="2" t="s">
        <v>272</v>
      </c>
      <c r="EP136" s="2" t="s">
        <v>226</v>
      </c>
      <c r="EQ136" s="2" t="s">
        <v>229</v>
      </c>
      <c r="ER136" s="2" t="s">
        <v>229</v>
      </c>
      <c r="ES136" s="2" t="s">
        <v>241</v>
      </c>
      <c r="ET136" s="2" t="s">
        <v>229</v>
      </c>
      <c r="EU136" s="4"/>
      <c r="EV136" s="8"/>
      <c r="EW136" s="4"/>
      <c r="EX136" s="8"/>
      <c r="EY136" s="7"/>
      <c r="EZ136" s="7"/>
      <c r="FA136" s="2" t="s">
        <v>267</v>
      </c>
      <c r="FB136" s="2" t="s">
        <v>226</v>
      </c>
      <c r="FC136" s="2" t="s">
        <v>229</v>
      </c>
      <c r="FD136" s="2" t="s">
        <v>229</v>
      </c>
      <c r="FE136" s="2" t="s">
        <v>241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226</v>
      </c>
      <c r="FO136" s="2" t="s">
        <v>229</v>
      </c>
      <c r="FP136" s="2" t="s">
        <v>229</v>
      </c>
      <c r="FQ136" s="2" t="s">
        <v>241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239</v>
      </c>
      <c r="FZ136" s="2" t="s">
        <v>226</v>
      </c>
      <c r="GA136" s="2" t="s">
        <v>229</v>
      </c>
      <c r="GB136" s="2" t="s">
        <v>229</v>
      </c>
      <c r="GC136" s="2" t="s">
        <v>241</v>
      </c>
      <c r="GD136" s="2" t="s">
        <v>229</v>
      </c>
      <c r="GE136" s="4"/>
      <c r="GF136" s="8"/>
      <c r="GG136" s="4"/>
      <c r="GH136" s="8"/>
      <c r="GI136" s="7"/>
      <c r="GJ136" s="7"/>
      <c r="GK136" s="2" t="s">
        <v>272</v>
      </c>
      <c r="GL136" s="2" t="s">
        <v>226</v>
      </c>
      <c r="GM136" s="2" t="s">
        <v>229</v>
      </c>
      <c r="GN136" s="2" t="s">
        <v>229</v>
      </c>
      <c r="GO136" s="2" t="s">
        <v>241</v>
      </c>
      <c r="GP136" s="2" t="s">
        <v>229</v>
      </c>
      <c r="GQ136" s="4"/>
      <c r="GR136" s="8"/>
      <c r="GS136" s="4"/>
      <c r="GT136" s="8"/>
      <c r="GU136" s="7"/>
      <c r="GV136" s="7"/>
      <c r="GW136" s="2" t="s">
        <v>272</v>
      </c>
      <c r="GX136" s="2" t="s">
        <v>226</v>
      </c>
      <c r="GY136" s="2" t="s">
        <v>229</v>
      </c>
      <c r="GZ136" s="2" t="s">
        <v>229</v>
      </c>
      <c r="HA136" s="2" t="s">
        <v>241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272</v>
      </c>
      <c r="HJ136" s="2" t="s">
        <v>226</v>
      </c>
      <c r="HK136" s="2" t="s">
        <v>229</v>
      </c>
      <c r="HL136" s="2" t="s">
        <v>229</v>
      </c>
      <c r="HM136" s="2" t="s">
        <v>241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272</v>
      </c>
      <c r="HV136" s="2" t="s">
        <v>226</v>
      </c>
      <c r="HW136" s="2" t="s">
        <v>229</v>
      </c>
      <c r="HX136" s="2" t="s">
        <v>229</v>
      </c>
      <c r="HY136" s="2" t="s">
        <v>241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272</v>
      </c>
      <c r="IH136" s="2" t="s">
        <v>226</v>
      </c>
      <c r="II136" s="2" t="s">
        <v>229</v>
      </c>
      <c r="IJ136" s="2" t="s">
        <v>229</v>
      </c>
      <c r="IK136" s="2" t="s">
        <v>241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664</v>
      </c>
      <c r="IT136" s="2" t="s">
        <v>226</v>
      </c>
      <c r="IU136" s="2" t="s">
        <v>229</v>
      </c>
      <c r="IV136" s="2" t="s">
        <v>229</v>
      </c>
      <c r="IW136" s="2" t="s">
        <v>241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272</v>
      </c>
      <c r="JF136" s="2" t="s">
        <v>226</v>
      </c>
      <c r="JG136" s="2" t="s">
        <v>229</v>
      </c>
      <c r="JH136" s="2" t="s">
        <v>229</v>
      </c>
      <c r="JI136" s="2" t="s">
        <v>241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272</v>
      </c>
      <c r="JR136" s="2" t="s">
        <v>226</v>
      </c>
      <c r="JS136" s="2" t="s">
        <v>229</v>
      </c>
      <c r="JT136" s="2" t="s">
        <v>229</v>
      </c>
      <c r="JU136" s="2" t="s">
        <v>241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272</v>
      </c>
      <c r="KD136" s="2" t="s">
        <v>226</v>
      </c>
      <c r="KE136" s="2" t="s">
        <v>229</v>
      </c>
      <c r="KF136" s="2" t="s">
        <v>229</v>
      </c>
      <c r="KG136" s="2" t="s">
        <v>241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272</v>
      </c>
      <c r="KP136" s="2" t="s">
        <v>226</v>
      </c>
      <c r="KQ136" s="2" t="s">
        <v>229</v>
      </c>
      <c r="KR136" s="2" t="s">
        <v>229</v>
      </c>
      <c r="KS136" s="2" t="s">
        <v>241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272</v>
      </c>
      <c r="LB136" s="2" t="s">
        <v>226</v>
      </c>
      <c r="LC136" s="2" t="s">
        <v>229</v>
      </c>
      <c r="LD136" s="2" t="s">
        <v>229</v>
      </c>
      <c r="LE136" s="2" t="s">
        <v>241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272</v>
      </c>
      <c r="LN136" s="2" t="s">
        <v>226</v>
      </c>
      <c r="LO136" s="2" t="s">
        <v>229</v>
      </c>
      <c r="LP136" s="2" t="s">
        <v>229</v>
      </c>
      <c r="LQ136" s="2" t="s">
        <v>241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664</v>
      </c>
      <c r="LZ136" s="2" t="s">
        <v>226</v>
      </c>
      <c r="MA136" s="2" t="s">
        <v>229</v>
      </c>
      <c r="MB136" s="2" t="s">
        <v>229</v>
      </c>
      <c r="MC136" s="2" t="s">
        <v>241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272</v>
      </c>
      <c r="ML136" s="2" t="s">
        <v>226</v>
      </c>
      <c r="MM136" s="2" t="s">
        <v>229</v>
      </c>
      <c r="MN136" s="2" t="s">
        <v>229</v>
      </c>
      <c r="MO136" s="2" t="s">
        <v>241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272</v>
      </c>
      <c r="MX136" s="2" t="s">
        <v>226</v>
      </c>
      <c r="MY136" s="2" t="s">
        <v>229</v>
      </c>
      <c r="MZ136" s="2" t="s">
        <v>229</v>
      </c>
      <c r="NA136" s="2" t="s">
        <v>241</v>
      </c>
      <c r="NB136" s="2" t="s">
        <v>229</v>
      </c>
      <c r="NC136" s="4"/>
      <c r="ND136" s="8"/>
      <c r="NE136" s="4"/>
      <c r="NF136" s="8"/>
      <c r="NG136" s="7"/>
      <c r="NH136" s="7"/>
      <c r="NI136" s="2" t="s">
        <v>229</v>
      </c>
      <c r="NJ136" s="2" t="s">
        <v>229</v>
      </c>
      <c r="NK136" s="2" t="s">
        <v>229</v>
      </c>
      <c r="NL136" s="2" t="s">
        <v>229</v>
      </c>
      <c r="NM136" s="2" t="s">
        <v>229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272</v>
      </c>
      <c r="NV136" s="2" t="s">
        <v>226</v>
      </c>
      <c r="NW136" s="2" t="s">
        <v>229</v>
      </c>
      <c r="NX136" s="2" t="s">
        <v>229</v>
      </c>
      <c r="NY136" s="2" t="s">
        <v>241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272</v>
      </c>
      <c r="OH136" s="2" t="s">
        <v>226</v>
      </c>
      <c r="OI136" s="2" t="s">
        <v>229</v>
      </c>
      <c r="OJ136" s="2" t="s">
        <v>229</v>
      </c>
      <c r="OK136" s="2" t="s">
        <v>241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229</v>
      </c>
      <c r="OT136" s="2" t="s">
        <v>229</v>
      </c>
      <c r="OU136" s="2" t="s">
        <v>229</v>
      </c>
      <c r="OV136" s="2" t="s">
        <v>229</v>
      </c>
      <c r="OW136" s="2" t="s">
        <v>229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229</v>
      </c>
      <c r="PF136" s="2" t="s">
        <v>229</v>
      </c>
      <c r="PG136" s="2" t="s">
        <v>229</v>
      </c>
      <c r="PH136" s="2" t="s">
        <v>229</v>
      </c>
      <c r="PI136" s="2" t="s">
        <v>229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272</v>
      </c>
      <c r="PR136" s="2" t="s">
        <v>226</v>
      </c>
      <c r="PS136" s="2" t="s">
        <v>229</v>
      </c>
      <c r="PT136" s="2" t="s">
        <v>229</v>
      </c>
      <c r="PU136" s="2" t="s">
        <v>241</v>
      </c>
      <c r="PV136" s="2" t="s">
        <v>229</v>
      </c>
      <c r="PW136" s="4"/>
      <c r="PX136" s="8"/>
      <c r="PY136" s="4"/>
      <c r="PZ136" s="8"/>
      <c r="QA136" s="7"/>
      <c r="QB136" s="7"/>
      <c r="QC136" s="2" t="s">
        <v>281</v>
      </c>
      <c r="QD136" s="2" t="s">
        <v>226</v>
      </c>
      <c r="QE136" s="2" t="s">
        <v>229</v>
      </c>
      <c r="QF136" s="2" t="s">
        <v>229</v>
      </c>
      <c r="QG136" s="2" t="s">
        <v>241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272</v>
      </c>
      <c r="QP136" s="2" t="s">
        <v>226</v>
      </c>
      <c r="QQ136" s="2" t="s">
        <v>229</v>
      </c>
      <c r="QR136" s="2" t="s">
        <v>229</v>
      </c>
      <c r="QS136" s="2" t="s">
        <v>241</v>
      </c>
      <c r="QT136" s="2" t="s">
        <v>229</v>
      </c>
      <c r="QU136" s="4"/>
      <c r="QV136" s="8"/>
      <c r="QW136" s="4"/>
      <c r="QX136" s="8"/>
      <c r="QY136" s="7"/>
      <c r="QZ136" s="7"/>
      <c r="RA136" s="2" t="s">
        <v>272</v>
      </c>
      <c r="RB136" s="2" t="s">
        <v>226</v>
      </c>
      <c r="RC136" s="2" t="s">
        <v>229</v>
      </c>
      <c r="RD136" s="2" t="s">
        <v>229</v>
      </c>
      <c r="RE136" s="2" t="s">
        <v>241</v>
      </c>
      <c r="RF136" s="2" t="s">
        <v>229</v>
      </c>
      <c r="RG136" s="4"/>
      <c r="RH136" s="8"/>
      <c r="RI136" s="4"/>
      <c r="RJ136" s="8"/>
      <c r="RK136" s="7"/>
      <c r="RL136" s="7"/>
      <c r="RM136" s="2" t="s">
        <v>272</v>
      </c>
      <c r="RN136" s="2" t="s">
        <v>226</v>
      </c>
      <c r="RO136" s="2" t="s">
        <v>229</v>
      </c>
      <c r="RP136" s="2" t="s">
        <v>229</v>
      </c>
      <c r="RQ136" s="2" t="s">
        <v>241</v>
      </c>
      <c r="RR136" s="2" t="s">
        <v>229</v>
      </c>
      <c r="RS136" s="4"/>
      <c r="RT136" s="8"/>
      <c r="RU136" s="4"/>
      <c r="RV136" s="8"/>
      <c r="RW136" s="7"/>
      <c r="RX136" s="7"/>
      <c r="RY136" s="2" t="s">
        <v>229</v>
      </c>
      <c r="RZ136" s="2" t="s">
        <v>229</v>
      </c>
      <c r="SA136" s="2" t="s">
        <v>229</v>
      </c>
      <c r="SB136" s="2" t="s">
        <v>229</v>
      </c>
      <c r="SC136" s="2" t="s">
        <v>229</v>
      </c>
      <c r="SD136" s="2" t="s">
        <v>229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>
        <v>150</v>
      </c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>
        <v>150</v>
      </c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</row>
    <row r="137">
      <c r="A137" s="2" t="s">
        <v>2049</v>
      </c>
      <c r="B137" s="2" t="s">
        <v>216</v>
      </c>
      <c r="C137" s="2" t="s">
        <v>217</v>
      </c>
      <c r="D137" s="2" t="s">
        <v>218</v>
      </c>
      <c r="E137" s="2" t="s">
        <v>219</v>
      </c>
      <c r="F137" s="2" t="s">
        <v>1906</v>
      </c>
      <c r="G137" s="2" t="s">
        <v>2050</v>
      </c>
      <c r="H137" s="2" t="s">
        <v>2051</v>
      </c>
      <c r="I137" s="2" t="s">
        <v>1434</v>
      </c>
      <c r="J137" s="2" t="s">
        <v>285</v>
      </c>
      <c r="K137" s="2" t="s">
        <v>2052</v>
      </c>
      <c r="L137" s="3">
        <v>33.6</v>
      </c>
      <c r="M137" s="3">
        <v>35.28</v>
      </c>
      <c r="N137" s="3">
        <v>69.99</v>
      </c>
      <c r="O137" s="2" t="s">
        <v>226</v>
      </c>
      <c r="P137" s="2" t="s">
        <v>964</v>
      </c>
      <c r="Q137" s="2" t="s">
        <v>228</v>
      </c>
      <c r="R137" s="2" t="s">
        <v>229</v>
      </c>
      <c r="S137" s="2" t="s">
        <v>2053</v>
      </c>
      <c r="T137" s="2" t="s">
        <v>229</v>
      </c>
      <c r="U137" s="2" t="s">
        <v>733</v>
      </c>
      <c r="V137" s="2" t="s">
        <v>1745</v>
      </c>
      <c r="W137" s="2" t="s">
        <v>1009</v>
      </c>
      <c r="X137" s="2" t="s">
        <v>1746</v>
      </c>
      <c r="Y137" s="2" t="s">
        <v>1144</v>
      </c>
      <c r="Z137" s="4"/>
      <c r="AA137" s="4">
        <f>=ROUNDDOWN({0},0)</f>
      </c>
      <c r="AB137" s="5"/>
      <c r="AC137" s="2" t="s">
        <v>229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/>
      <c r="BK137" s="8"/>
      <c r="BL137" s="2" t="s">
        <v>229</v>
      </c>
      <c r="BM137" s="7"/>
      <c r="BN137" s="7"/>
      <c r="BO137" s="4"/>
      <c r="BP137" s="8"/>
      <c r="BQ137" s="4"/>
      <c r="BR137" s="8"/>
      <c r="BS137" s="7"/>
      <c r="BT137" s="7"/>
      <c r="BU137" s="2" t="s">
        <v>239</v>
      </c>
      <c r="BV137" s="2" t="s">
        <v>275</v>
      </c>
      <c r="BW137" s="2" t="s">
        <v>229</v>
      </c>
      <c r="BX137" s="2" t="s">
        <v>2054</v>
      </c>
      <c r="BY137" s="2" t="s">
        <v>241</v>
      </c>
      <c r="BZ137" s="2" t="s">
        <v>229</v>
      </c>
      <c r="CA137" s="4"/>
      <c r="CB137" s="8"/>
      <c r="CC137" s="4"/>
      <c r="CD137" s="8"/>
      <c r="CE137" s="7"/>
      <c r="CF137" s="7"/>
      <c r="CG137" s="2" t="s">
        <v>239</v>
      </c>
      <c r="CH137" s="2" t="s">
        <v>275</v>
      </c>
      <c r="CI137" s="2" t="s">
        <v>1463</v>
      </c>
      <c r="CJ137" s="2" t="s">
        <v>2055</v>
      </c>
      <c r="CK137" s="2" t="s">
        <v>241</v>
      </c>
      <c r="CL137" s="2" t="s">
        <v>229</v>
      </c>
      <c r="CM137" s="4"/>
      <c r="CN137" s="8"/>
      <c r="CO137" s="4"/>
      <c r="CP137" s="8"/>
      <c r="CQ137" s="7"/>
      <c r="CR137" s="7"/>
      <c r="CS137" s="2" t="s">
        <v>239</v>
      </c>
      <c r="CT137" s="2" t="s">
        <v>275</v>
      </c>
      <c r="CU137" s="2" t="s">
        <v>1148</v>
      </c>
      <c r="CV137" s="2" t="s">
        <v>2056</v>
      </c>
      <c r="CW137" s="2" t="s">
        <v>241</v>
      </c>
      <c r="CX137" s="2" t="s">
        <v>229</v>
      </c>
      <c r="CY137" s="4"/>
      <c r="CZ137" s="8"/>
      <c r="DA137" s="4"/>
      <c r="DB137" s="8"/>
      <c r="DC137" s="7"/>
      <c r="DD137" s="7"/>
      <c r="DE137" s="2" t="s">
        <v>239</v>
      </c>
      <c r="DF137" s="2" t="s">
        <v>275</v>
      </c>
      <c r="DG137" s="2" t="s">
        <v>2057</v>
      </c>
      <c r="DH137" s="2" t="s">
        <v>2058</v>
      </c>
      <c r="DI137" s="2" t="s">
        <v>241</v>
      </c>
      <c r="DJ137" s="2" t="s">
        <v>229</v>
      </c>
      <c r="DK137" s="4"/>
      <c r="DL137" s="8"/>
      <c r="DM137" s="4"/>
      <c r="DN137" s="8"/>
      <c r="DO137" s="7"/>
      <c r="DP137" s="7"/>
      <c r="DQ137" s="2" t="s">
        <v>239</v>
      </c>
      <c r="DR137" s="2" t="s">
        <v>275</v>
      </c>
      <c r="DS137" s="2" t="s">
        <v>1148</v>
      </c>
      <c r="DT137" s="2" t="s">
        <v>704</v>
      </c>
      <c r="DU137" s="2" t="s">
        <v>241</v>
      </c>
      <c r="DV137" s="2" t="s">
        <v>229</v>
      </c>
      <c r="DW137" s="4"/>
      <c r="DX137" s="8"/>
      <c r="DY137" s="4"/>
      <c r="DZ137" s="8"/>
      <c r="EA137" s="7"/>
      <c r="EB137" s="7"/>
      <c r="EC137" s="2" t="s">
        <v>239</v>
      </c>
      <c r="ED137" s="2" t="s">
        <v>275</v>
      </c>
      <c r="EE137" s="2" t="s">
        <v>699</v>
      </c>
      <c r="EF137" s="2" t="s">
        <v>2059</v>
      </c>
      <c r="EG137" s="2" t="s">
        <v>241</v>
      </c>
      <c r="EH137" s="2" t="s">
        <v>229</v>
      </c>
      <c r="EI137" s="4"/>
      <c r="EJ137" s="8"/>
      <c r="EK137" s="4"/>
      <c r="EL137" s="8"/>
      <c r="EM137" s="7"/>
      <c r="EN137" s="7"/>
      <c r="EO137" s="2" t="s">
        <v>239</v>
      </c>
      <c r="EP137" s="2" t="s">
        <v>275</v>
      </c>
      <c r="EQ137" s="2" t="s">
        <v>2060</v>
      </c>
      <c r="ER137" s="2" t="s">
        <v>2061</v>
      </c>
      <c r="ES137" s="2" t="s">
        <v>241</v>
      </c>
      <c r="ET137" s="2" t="s">
        <v>229</v>
      </c>
      <c r="EU137" s="4"/>
      <c r="EV137" s="8"/>
      <c r="EW137" s="4"/>
      <c r="EX137" s="8"/>
      <c r="EY137" s="7"/>
      <c r="EZ137" s="7"/>
      <c r="FA137" s="2" t="s">
        <v>239</v>
      </c>
      <c r="FB137" s="2" t="s">
        <v>275</v>
      </c>
      <c r="FC137" s="2" t="s">
        <v>1832</v>
      </c>
      <c r="FD137" s="2" t="s">
        <v>1629</v>
      </c>
      <c r="FE137" s="2" t="s">
        <v>241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239</v>
      </c>
      <c r="FN137" s="2" t="s">
        <v>275</v>
      </c>
      <c r="FO137" s="2" t="s">
        <v>1148</v>
      </c>
      <c r="FP137" s="2" t="s">
        <v>2062</v>
      </c>
      <c r="FQ137" s="2" t="s">
        <v>241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229</v>
      </c>
      <c r="FZ137" s="2" t="s">
        <v>229</v>
      </c>
      <c r="GA137" s="2" t="s">
        <v>229</v>
      </c>
      <c r="GB137" s="2" t="s">
        <v>229</v>
      </c>
      <c r="GC137" s="2" t="s">
        <v>229</v>
      </c>
      <c r="GD137" s="2" t="s">
        <v>229</v>
      </c>
      <c r="GE137" s="4"/>
      <c r="GF137" s="8"/>
      <c r="GG137" s="4"/>
      <c r="GH137" s="8"/>
      <c r="GI137" s="7"/>
      <c r="GJ137" s="7"/>
      <c r="GK137" s="2" t="s">
        <v>272</v>
      </c>
      <c r="GL137" s="2" t="s">
        <v>275</v>
      </c>
      <c r="GM137" s="2" t="s">
        <v>229</v>
      </c>
      <c r="GN137" s="2" t="s">
        <v>229</v>
      </c>
      <c r="GO137" s="2" t="s">
        <v>241</v>
      </c>
      <c r="GP137" s="2" t="s">
        <v>229</v>
      </c>
      <c r="GQ137" s="4"/>
      <c r="GR137" s="8"/>
      <c r="GS137" s="4"/>
      <c r="GT137" s="8"/>
      <c r="GU137" s="7"/>
      <c r="GV137" s="7"/>
      <c r="GW137" s="2" t="s">
        <v>281</v>
      </c>
      <c r="GX137" s="2" t="s">
        <v>275</v>
      </c>
      <c r="GY137" s="2" t="s">
        <v>229</v>
      </c>
      <c r="GZ137" s="2" t="s">
        <v>229</v>
      </c>
      <c r="HA137" s="2" t="s">
        <v>241</v>
      </c>
      <c r="HB137" s="2" t="s">
        <v>229</v>
      </c>
      <c r="HC137" s="4"/>
      <c r="HD137" s="8"/>
      <c r="HE137" s="4"/>
      <c r="HF137" s="8"/>
      <c r="HG137" s="7"/>
      <c r="HH137" s="7"/>
      <c r="HI137" s="2" t="s">
        <v>239</v>
      </c>
      <c r="HJ137" s="2" t="s">
        <v>275</v>
      </c>
      <c r="HK137" s="2" t="s">
        <v>1835</v>
      </c>
      <c r="HL137" s="2" t="s">
        <v>1833</v>
      </c>
      <c r="HM137" s="2" t="s">
        <v>241</v>
      </c>
      <c r="HN137" s="2" t="s">
        <v>229</v>
      </c>
      <c r="HO137" s="4"/>
      <c r="HP137" s="8"/>
      <c r="HQ137" s="4"/>
      <c r="HR137" s="8"/>
      <c r="HS137" s="7"/>
      <c r="HT137" s="7"/>
      <c r="HU137" s="2" t="s">
        <v>272</v>
      </c>
      <c r="HV137" s="2" t="s">
        <v>275</v>
      </c>
      <c r="HW137" s="2" t="s">
        <v>229</v>
      </c>
      <c r="HX137" s="2" t="s">
        <v>229</v>
      </c>
      <c r="HY137" s="2" t="s">
        <v>241</v>
      </c>
      <c r="HZ137" s="2" t="s">
        <v>229</v>
      </c>
      <c r="IA137" s="4"/>
      <c r="IB137" s="8"/>
      <c r="IC137" s="4"/>
      <c r="ID137" s="8"/>
      <c r="IE137" s="7"/>
      <c r="IF137" s="7"/>
      <c r="IG137" s="2" t="s">
        <v>266</v>
      </c>
      <c r="IH137" s="2" t="s">
        <v>275</v>
      </c>
      <c r="II137" s="2" t="s">
        <v>229</v>
      </c>
      <c r="IJ137" s="2" t="s">
        <v>229</v>
      </c>
      <c r="IK137" s="2" t="s">
        <v>241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272</v>
      </c>
      <c r="IT137" s="2" t="s">
        <v>275</v>
      </c>
      <c r="IU137" s="2" t="s">
        <v>229</v>
      </c>
      <c r="IV137" s="2" t="s">
        <v>229</v>
      </c>
      <c r="IW137" s="2" t="s">
        <v>241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272</v>
      </c>
      <c r="JF137" s="2" t="s">
        <v>226</v>
      </c>
      <c r="JG137" s="2" t="s">
        <v>229</v>
      </c>
      <c r="JH137" s="2" t="s">
        <v>229</v>
      </c>
      <c r="JI137" s="2" t="s">
        <v>241</v>
      </c>
      <c r="JJ137" s="2" t="s">
        <v>229</v>
      </c>
      <c r="JK137" s="4"/>
      <c r="JL137" s="8"/>
      <c r="JM137" s="4"/>
      <c r="JN137" s="8"/>
      <c r="JO137" s="7"/>
      <c r="JP137" s="7"/>
      <c r="JQ137" s="2" t="s">
        <v>229</v>
      </c>
      <c r="JR137" s="2" t="s">
        <v>229</v>
      </c>
      <c r="JS137" s="2" t="s">
        <v>229</v>
      </c>
      <c r="JT137" s="2" t="s">
        <v>229</v>
      </c>
      <c r="JU137" s="2" t="s">
        <v>229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272</v>
      </c>
      <c r="KD137" s="2" t="s">
        <v>275</v>
      </c>
      <c r="KE137" s="2" t="s">
        <v>229</v>
      </c>
      <c r="KF137" s="2" t="s">
        <v>229</v>
      </c>
      <c r="KG137" s="2" t="s">
        <v>241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272</v>
      </c>
      <c r="KP137" s="2" t="s">
        <v>226</v>
      </c>
      <c r="KQ137" s="2" t="s">
        <v>229</v>
      </c>
      <c r="KR137" s="2" t="s">
        <v>229</v>
      </c>
      <c r="KS137" s="2" t="s">
        <v>241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275</v>
      </c>
      <c r="LC137" s="2" t="s">
        <v>2063</v>
      </c>
      <c r="LD137" s="2" t="s">
        <v>1587</v>
      </c>
      <c r="LE137" s="2" t="s">
        <v>241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229</v>
      </c>
      <c r="LN137" s="2" t="s">
        <v>229</v>
      </c>
      <c r="LO137" s="2" t="s">
        <v>229</v>
      </c>
      <c r="LP137" s="2" t="s">
        <v>229</v>
      </c>
      <c r="LQ137" s="2" t="s">
        <v>229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275</v>
      </c>
      <c r="MA137" s="2" t="s">
        <v>2064</v>
      </c>
      <c r="MB137" s="2" t="s">
        <v>2065</v>
      </c>
      <c r="MC137" s="2" t="s">
        <v>241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272</v>
      </c>
      <c r="ML137" s="2" t="s">
        <v>275</v>
      </c>
      <c r="MM137" s="2" t="s">
        <v>229</v>
      </c>
      <c r="MN137" s="2" t="s">
        <v>229</v>
      </c>
      <c r="MO137" s="2" t="s">
        <v>241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272</v>
      </c>
      <c r="MX137" s="2" t="s">
        <v>275</v>
      </c>
      <c r="MY137" s="2" t="s">
        <v>229</v>
      </c>
      <c r="MZ137" s="2" t="s">
        <v>229</v>
      </c>
      <c r="NA137" s="2" t="s">
        <v>241</v>
      </c>
      <c r="NB137" s="2" t="s">
        <v>229</v>
      </c>
      <c r="NC137" s="4"/>
      <c r="ND137" s="8"/>
      <c r="NE137" s="4"/>
      <c r="NF137" s="8"/>
      <c r="NG137" s="7"/>
      <c r="NH137" s="7"/>
      <c r="NI137" s="2" t="s">
        <v>239</v>
      </c>
      <c r="NJ137" s="2" t="s">
        <v>275</v>
      </c>
      <c r="NK137" s="2" t="s">
        <v>2066</v>
      </c>
      <c r="NL137" s="2" t="s">
        <v>1720</v>
      </c>
      <c r="NM137" s="2" t="s">
        <v>241</v>
      </c>
      <c r="NN137" s="2" t="s">
        <v>229</v>
      </c>
      <c r="NO137" s="4"/>
      <c r="NP137" s="8"/>
      <c r="NQ137" s="4"/>
      <c r="NR137" s="8"/>
      <c r="NS137" s="7"/>
      <c r="NT137" s="7"/>
      <c r="NU137" s="2" t="s">
        <v>272</v>
      </c>
      <c r="NV137" s="2" t="s">
        <v>275</v>
      </c>
      <c r="NW137" s="2" t="s">
        <v>229</v>
      </c>
      <c r="NX137" s="2" t="s">
        <v>229</v>
      </c>
      <c r="NY137" s="2" t="s">
        <v>241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229</v>
      </c>
      <c r="OH137" s="2" t="s">
        <v>229</v>
      </c>
      <c r="OI137" s="2" t="s">
        <v>229</v>
      </c>
      <c r="OJ137" s="2" t="s">
        <v>229</v>
      </c>
      <c r="OK137" s="2" t="s">
        <v>229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229</v>
      </c>
      <c r="OT137" s="2" t="s">
        <v>229</v>
      </c>
      <c r="OU137" s="2" t="s">
        <v>229</v>
      </c>
      <c r="OV137" s="2" t="s">
        <v>229</v>
      </c>
      <c r="OW137" s="2" t="s">
        <v>229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229</v>
      </c>
      <c r="PF137" s="2" t="s">
        <v>229</v>
      </c>
      <c r="PG137" s="2" t="s">
        <v>229</v>
      </c>
      <c r="PH137" s="2" t="s">
        <v>229</v>
      </c>
      <c r="PI137" s="2" t="s">
        <v>229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239</v>
      </c>
      <c r="PR137" s="2" t="s">
        <v>275</v>
      </c>
      <c r="PS137" s="2" t="s">
        <v>1166</v>
      </c>
      <c r="PT137" s="2" t="s">
        <v>2067</v>
      </c>
      <c r="PU137" s="2" t="s">
        <v>241</v>
      </c>
      <c r="PV137" s="2" t="s">
        <v>229</v>
      </c>
      <c r="PW137" s="4"/>
      <c r="PX137" s="8"/>
      <c r="PY137" s="4"/>
      <c r="PZ137" s="8"/>
      <c r="QA137" s="7"/>
      <c r="QB137" s="7"/>
      <c r="QC137" s="2" t="s">
        <v>281</v>
      </c>
      <c r="QD137" s="2" t="s">
        <v>275</v>
      </c>
      <c r="QE137" s="2" t="s">
        <v>229</v>
      </c>
      <c r="QF137" s="2" t="s">
        <v>229</v>
      </c>
      <c r="QG137" s="2" t="s">
        <v>241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229</v>
      </c>
      <c r="QP137" s="2" t="s">
        <v>229</v>
      </c>
      <c r="QQ137" s="2" t="s">
        <v>229</v>
      </c>
      <c r="QR137" s="2" t="s">
        <v>229</v>
      </c>
      <c r="QS137" s="2" t="s">
        <v>229</v>
      </c>
      <c r="QT137" s="2" t="s">
        <v>229</v>
      </c>
      <c r="QU137" s="4"/>
      <c r="QV137" s="8"/>
      <c r="QW137" s="4"/>
      <c r="QX137" s="8"/>
      <c r="QY137" s="7"/>
      <c r="QZ137" s="7"/>
      <c r="RA137" s="2" t="s">
        <v>272</v>
      </c>
      <c r="RB137" s="2" t="s">
        <v>275</v>
      </c>
      <c r="RC137" s="2" t="s">
        <v>229</v>
      </c>
      <c r="RD137" s="2" t="s">
        <v>229</v>
      </c>
      <c r="RE137" s="2" t="s">
        <v>241</v>
      </c>
      <c r="RF137" s="2" t="s">
        <v>229</v>
      </c>
      <c r="RG137" s="4"/>
      <c r="RH137" s="8"/>
      <c r="RI137" s="4"/>
      <c r="RJ137" s="8"/>
      <c r="RK137" s="7"/>
      <c r="RL137" s="7"/>
      <c r="RM137" s="2" t="s">
        <v>229</v>
      </c>
      <c r="RN137" s="2" t="s">
        <v>229</v>
      </c>
      <c r="RO137" s="2" t="s">
        <v>229</v>
      </c>
      <c r="RP137" s="2" t="s">
        <v>229</v>
      </c>
      <c r="RQ137" s="2" t="s">
        <v>229</v>
      </c>
      <c r="RR137" s="2" t="s">
        <v>229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275</v>
      </c>
      <c r="SA137" s="2" t="s">
        <v>800</v>
      </c>
      <c r="SB137" s="2" t="s">
        <v>697</v>
      </c>
      <c r="SC137" s="2" t="s">
        <v>241</v>
      </c>
      <c r="SD137" s="2" t="s">
        <v>229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</row>
    <row r="138">
      <c r="A138" s="2" t="s">
        <v>2068</v>
      </c>
      <c r="B138" s="2" t="s">
        <v>216</v>
      </c>
      <c r="C138" s="2" t="s">
        <v>217</v>
      </c>
      <c r="D138" s="2" t="s">
        <v>218</v>
      </c>
      <c r="E138" s="2" t="s">
        <v>219</v>
      </c>
      <c r="F138" s="2" t="s">
        <v>2069</v>
      </c>
      <c r="G138" s="2" t="s">
        <v>2070</v>
      </c>
      <c r="H138" s="2" t="s">
        <v>2071</v>
      </c>
      <c r="I138" s="2" t="s">
        <v>1434</v>
      </c>
      <c r="J138" s="2" t="s">
        <v>224</v>
      </c>
      <c r="K138" s="2" t="s">
        <v>617</v>
      </c>
      <c r="L138" s="3">
        <v>32.2</v>
      </c>
      <c r="M138" s="3">
        <v>33.81</v>
      </c>
      <c r="N138" s="3">
        <v>69.99</v>
      </c>
      <c r="O138" s="2" t="s">
        <v>981</v>
      </c>
      <c r="P138" s="2" t="s">
        <v>2072</v>
      </c>
      <c r="Q138" s="2" t="s">
        <v>228</v>
      </c>
      <c r="R138" s="2" t="s">
        <v>229</v>
      </c>
      <c r="S138" s="2" t="s">
        <v>2073</v>
      </c>
      <c r="T138" s="2" t="s">
        <v>684</v>
      </c>
      <c r="U138" s="2" t="s">
        <v>286</v>
      </c>
      <c r="V138" s="2" t="s">
        <v>1910</v>
      </c>
      <c r="W138" s="2" t="s">
        <v>1009</v>
      </c>
      <c r="X138" s="2" t="s">
        <v>1746</v>
      </c>
      <c r="Y138" s="2" t="s">
        <v>1144</v>
      </c>
      <c r="Z138" s="4"/>
      <c r="AA138" s="4">
        <f>=ROUNDDOWN({0},0)</f>
      </c>
      <c r="AB138" s="5"/>
      <c r="AC138" s="2" t="s">
        <v>229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/>
      <c r="AQ138" s="8"/>
      <c r="AR138" s="4">
        <v>5</v>
      </c>
      <c r="AS138" s="8">
        <v>164</v>
      </c>
      <c r="AT138" s="7">
        <v>-1</v>
      </c>
      <c r="AU138" s="7">
        <v>-1</v>
      </c>
      <c r="AV138" s="4" t="s">
        <v>229</v>
      </c>
      <c r="AW138" s="8" t="s">
        <v>229</v>
      </c>
      <c r="AX138" s="4">
        <v>15</v>
      </c>
      <c r="AY138" s="8">
        <v>553.52</v>
      </c>
      <c r="AZ138" s="7" t="s">
        <v>229</v>
      </c>
      <c r="BA138" s="7" t="s">
        <v>229</v>
      </c>
      <c r="BB138" s="7"/>
      <c r="BC138" s="4" t="s">
        <v>229</v>
      </c>
      <c r="BD138" s="8" t="s">
        <v>229</v>
      </c>
      <c r="BE138" s="4">
        <v>15</v>
      </c>
      <c r="BF138" s="8">
        <v>553.52</v>
      </c>
      <c r="BG138" s="7" t="s">
        <v>229</v>
      </c>
      <c r="BH138" s="7" t="s">
        <v>229</v>
      </c>
      <c r="BI138" s="7"/>
      <c r="BJ138" s="4"/>
      <c r="BK138" s="8"/>
      <c r="BL138" s="2" t="s">
        <v>2074</v>
      </c>
      <c r="BM138" s="7"/>
      <c r="BN138" s="7"/>
      <c r="BO138" s="4"/>
      <c r="BP138" s="8"/>
      <c r="BQ138" s="4"/>
      <c r="BR138" s="8"/>
      <c r="BS138" s="7"/>
      <c r="BT138" s="7"/>
      <c r="BU138" s="2" t="s">
        <v>2075</v>
      </c>
      <c r="BV138" s="2" t="s">
        <v>275</v>
      </c>
      <c r="BW138" s="2" t="s">
        <v>229</v>
      </c>
      <c r="BX138" s="2" t="s">
        <v>1147</v>
      </c>
      <c r="BY138" s="2" t="s">
        <v>241</v>
      </c>
      <c r="BZ138" s="2" t="s">
        <v>229</v>
      </c>
      <c r="CA138" s="4"/>
      <c r="CB138" s="8"/>
      <c r="CC138" s="4"/>
      <c r="CD138" s="8"/>
      <c r="CE138" s="7"/>
      <c r="CF138" s="7"/>
      <c r="CG138" s="2" t="s">
        <v>239</v>
      </c>
      <c r="CH138" s="2" t="s">
        <v>275</v>
      </c>
      <c r="CI138" s="2" t="s">
        <v>1148</v>
      </c>
      <c r="CJ138" s="2" t="s">
        <v>1846</v>
      </c>
      <c r="CK138" s="2" t="s">
        <v>241</v>
      </c>
      <c r="CL138" s="2" t="s">
        <v>229</v>
      </c>
      <c r="CM138" s="4"/>
      <c r="CN138" s="8"/>
      <c r="CO138" s="4">
        <v>3</v>
      </c>
      <c r="CP138" s="8">
        <v>99.3</v>
      </c>
      <c r="CQ138" s="7">
        <v>-1</v>
      </c>
      <c r="CR138" s="7">
        <v>-1</v>
      </c>
      <c r="CS138" s="2" t="s">
        <v>239</v>
      </c>
      <c r="CT138" s="2" t="s">
        <v>275</v>
      </c>
      <c r="CU138" s="2" t="s">
        <v>1148</v>
      </c>
      <c r="CV138" s="2" t="s">
        <v>1151</v>
      </c>
      <c r="CW138" s="2" t="s">
        <v>241</v>
      </c>
      <c r="CX138" s="2" t="s">
        <v>229</v>
      </c>
      <c r="CY138" s="4"/>
      <c r="CZ138" s="8"/>
      <c r="DA138" s="4">
        <v>1</v>
      </c>
      <c r="DB138" s="8">
        <v>31.16</v>
      </c>
      <c r="DC138" s="7">
        <v>-1</v>
      </c>
      <c r="DD138" s="7">
        <v>-1</v>
      </c>
      <c r="DE138" s="2" t="s">
        <v>239</v>
      </c>
      <c r="DF138" s="2" t="s">
        <v>275</v>
      </c>
      <c r="DG138" s="2" t="s">
        <v>1148</v>
      </c>
      <c r="DH138" s="2" t="s">
        <v>1155</v>
      </c>
      <c r="DI138" s="2" t="s">
        <v>241</v>
      </c>
      <c r="DJ138" s="2" t="s">
        <v>229</v>
      </c>
      <c r="DK138" s="4"/>
      <c r="DL138" s="8"/>
      <c r="DM138" s="4"/>
      <c r="DN138" s="8"/>
      <c r="DO138" s="7"/>
      <c r="DP138" s="7"/>
      <c r="DQ138" s="2" t="s">
        <v>239</v>
      </c>
      <c r="DR138" s="2" t="s">
        <v>275</v>
      </c>
      <c r="DS138" s="2" t="s">
        <v>1148</v>
      </c>
      <c r="DT138" s="2" t="s">
        <v>2076</v>
      </c>
      <c r="DU138" s="2" t="s">
        <v>241</v>
      </c>
      <c r="DV138" s="2" t="s">
        <v>229</v>
      </c>
      <c r="DW138" s="4"/>
      <c r="DX138" s="8"/>
      <c r="DY138" s="4"/>
      <c r="DZ138" s="8"/>
      <c r="EA138" s="7"/>
      <c r="EB138" s="7"/>
      <c r="EC138" s="2" t="s">
        <v>239</v>
      </c>
      <c r="ED138" s="2" t="s">
        <v>275</v>
      </c>
      <c r="EE138" s="2" t="s">
        <v>699</v>
      </c>
      <c r="EF138" s="2" t="s">
        <v>756</v>
      </c>
      <c r="EG138" s="2" t="s">
        <v>241</v>
      </c>
      <c r="EH138" s="2" t="s">
        <v>229</v>
      </c>
      <c r="EI138" s="4"/>
      <c r="EJ138" s="8"/>
      <c r="EK138" s="4">
        <v>1</v>
      </c>
      <c r="EL138" s="8">
        <v>33.54</v>
      </c>
      <c r="EM138" s="7">
        <v>-1</v>
      </c>
      <c r="EN138" s="7">
        <v>-1</v>
      </c>
      <c r="EO138" s="2" t="s">
        <v>239</v>
      </c>
      <c r="EP138" s="2" t="s">
        <v>275</v>
      </c>
      <c r="EQ138" s="2" t="s">
        <v>1148</v>
      </c>
      <c r="ER138" s="2" t="s">
        <v>1156</v>
      </c>
      <c r="ES138" s="2" t="s">
        <v>241</v>
      </c>
      <c r="ET138" s="2" t="s">
        <v>229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275</v>
      </c>
      <c r="FC138" s="2" t="s">
        <v>1148</v>
      </c>
      <c r="FD138" s="2" t="s">
        <v>1151</v>
      </c>
      <c r="FE138" s="2" t="s">
        <v>241</v>
      </c>
      <c r="FF138" s="2" t="s">
        <v>229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275</v>
      </c>
      <c r="FO138" s="2" t="s">
        <v>1148</v>
      </c>
      <c r="FP138" s="2" t="s">
        <v>1203</v>
      </c>
      <c r="FQ138" s="2" t="s">
        <v>241</v>
      </c>
      <c r="FR138" s="2" t="s">
        <v>229</v>
      </c>
      <c r="FS138" s="4"/>
      <c r="FT138" s="8"/>
      <c r="FU138" s="4"/>
      <c r="FV138" s="8"/>
      <c r="FW138" s="7"/>
      <c r="FX138" s="7"/>
      <c r="FY138" s="2" t="s">
        <v>229</v>
      </c>
      <c r="FZ138" s="2" t="s">
        <v>229</v>
      </c>
      <c r="GA138" s="2" t="s">
        <v>229</v>
      </c>
      <c r="GB138" s="2" t="s">
        <v>229</v>
      </c>
      <c r="GC138" s="2" t="s">
        <v>229</v>
      </c>
      <c r="GD138" s="2" t="s">
        <v>229</v>
      </c>
      <c r="GE138" s="4"/>
      <c r="GF138" s="8"/>
      <c r="GG138" s="4"/>
      <c r="GH138" s="8"/>
      <c r="GI138" s="7"/>
      <c r="GJ138" s="7"/>
      <c r="GK138" s="2" t="s">
        <v>714</v>
      </c>
      <c r="GL138" s="2" t="s">
        <v>275</v>
      </c>
      <c r="GM138" s="2" t="s">
        <v>1148</v>
      </c>
      <c r="GN138" s="2" t="s">
        <v>2077</v>
      </c>
      <c r="GO138" s="2" t="s">
        <v>241</v>
      </c>
      <c r="GP138" s="2" t="s">
        <v>229</v>
      </c>
      <c r="GQ138" s="4"/>
      <c r="GR138" s="8"/>
      <c r="GS138" s="4"/>
      <c r="GT138" s="8"/>
      <c r="GU138" s="7"/>
      <c r="GV138" s="7"/>
      <c r="GW138" s="2" t="s">
        <v>239</v>
      </c>
      <c r="GX138" s="2" t="s">
        <v>275</v>
      </c>
      <c r="GY138" s="2" t="s">
        <v>709</v>
      </c>
      <c r="GZ138" s="2" t="s">
        <v>2078</v>
      </c>
      <c r="HA138" s="2" t="s">
        <v>241</v>
      </c>
      <c r="HB138" s="2" t="s">
        <v>229</v>
      </c>
      <c r="HC138" s="4"/>
      <c r="HD138" s="8"/>
      <c r="HE138" s="4"/>
      <c r="HF138" s="8"/>
      <c r="HG138" s="7"/>
      <c r="HH138" s="7"/>
      <c r="HI138" s="2" t="s">
        <v>239</v>
      </c>
      <c r="HJ138" s="2" t="s">
        <v>275</v>
      </c>
      <c r="HK138" s="2" t="s">
        <v>1148</v>
      </c>
      <c r="HL138" s="2" t="s">
        <v>1714</v>
      </c>
      <c r="HM138" s="2" t="s">
        <v>241</v>
      </c>
      <c r="HN138" s="2" t="s">
        <v>263</v>
      </c>
      <c r="HO138" s="4"/>
      <c r="HP138" s="8"/>
      <c r="HQ138" s="4"/>
      <c r="HR138" s="8"/>
      <c r="HS138" s="7"/>
      <c r="HT138" s="7"/>
      <c r="HU138" s="2" t="s">
        <v>239</v>
      </c>
      <c r="HV138" s="2" t="s">
        <v>275</v>
      </c>
      <c r="HW138" s="2" t="s">
        <v>712</v>
      </c>
      <c r="HX138" s="2" t="s">
        <v>730</v>
      </c>
      <c r="HY138" s="2" t="s">
        <v>241</v>
      </c>
      <c r="HZ138" s="2" t="s">
        <v>229</v>
      </c>
      <c r="IA138" s="4"/>
      <c r="IB138" s="8"/>
      <c r="IC138" s="4"/>
      <c r="ID138" s="8"/>
      <c r="IE138" s="7"/>
      <c r="IF138" s="7"/>
      <c r="IG138" s="2" t="s">
        <v>266</v>
      </c>
      <c r="IH138" s="2" t="s">
        <v>275</v>
      </c>
      <c r="II138" s="2" t="s">
        <v>240</v>
      </c>
      <c r="IJ138" s="2" t="s">
        <v>229</v>
      </c>
      <c r="IK138" s="2" t="s">
        <v>241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272</v>
      </c>
      <c r="IT138" s="2" t="s">
        <v>275</v>
      </c>
      <c r="IU138" s="2" t="s">
        <v>229</v>
      </c>
      <c r="IV138" s="2" t="s">
        <v>229</v>
      </c>
      <c r="IW138" s="2" t="s">
        <v>241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239</v>
      </c>
      <c r="JF138" s="2" t="s">
        <v>275</v>
      </c>
      <c r="JG138" s="2" t="s">
        <v>268</v>
      </c>
      <c r="JH138" s="2" t="s">
        <v>1536</v>
      </c>
      <c r="JI138" s="2" t="s">
        <v>241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229</v>
      </c>
      <c r="JR138" s="2" t="s">
        <v>229</v>
      </c>
      <c r="JS138" s="2" t="s">
        <v>229</v>
      </c>
      <c r="JT138" s="2" t="s">
        <v>229</v>
      </c>
      <c r="JU138" s="2" t="s">
        <v>229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272</v>
      </c>
      <c r="KD138" s="2" t="s">
        <v>275</v>
      </c>
      <c r="KE138" s="2" t="s">
        <v>229</v>
      </c>
      <c r="KF138" s="2" t="s">
        <v>229</v>
      </c>
      <c r="KG138" s="2" t="s">
        <v>241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272</v>
      </c>
      <c r="KP138" s="2" t="s">
        <v>275</v>
      </c>
      <c r="KQ138" s="2" t="s">
        <v>229</v>
      </c>
      <c r="KR138" s="2" t="s">
        <v>229</v>
      </c>
      <c r="KS138" s="2" t="s">
        <v>241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275</v>
      </c>
      <c r="LC138" s="2" t="s">
        <v>2063</v>
      </c>
      <c r="LD138" s="2" t="s">
        <v>1034</v>
      </c>
      <c r="LE138" s="2" t="s">
        <v>241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229</v>
      </c>
      <c r="LN138" s="2" t="s">
        <v>229</v>
      </c>
      <c r="LO138" s="2" t="s">
        <v>229</v>
      </c>
      <c r="LP138" s="2" t="s">
        <v>229</v>
      </c>
      <c r="LQ138" s="2" t="s">
        <v>229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239</v>
      </c>
      <c r="LZ138" s="2" t="s">
        <v>275</v>
      </c>
      <c r="MA138" s="2" t="s">
        <v>1154</v>
      </c>
      <c r="MB138" s="2" t="s">
        <v>1768</v>
      </c>
      <c r="MC138" s="2" t="s">
        <v>241</v>
      </c>
      <c r="MD138" s="2" t="s">
        <v>229</v>
      </c>
      <c r="ME138" s="4"/>
      <c r="MF138" s="8"/>
      <c r="MG138" s="4"/>
      <c r="MH138" s="8"/>
      <c r="MI138" s="7"/>
      <c r="MJ138" s="7"/>
      <c r="MK138" s="2" t="s">
        <v>266</v>
      </c>
      <c r="ML138" s="2" t="s">
        <v>275</v>
      </c>
      <c r="MM138" s="2" t="s">
        <v>229</v>
      </c>
      <c r="MN138" s="2" t="s">
        <v>229</v>
      </c>
      <c r="MO138" s="2" t="s">
        <v>241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275</v>
      </c>
      <c r="MY138" s="2" t="s">
        <v>866</v>
      </c>
      <c r="MZ138" s="2" t="s">
        <v>248</v>
      </c>
      <c r="NA138" s="2" t="s">
        <v>241</v>
      </c>
      <c r="NB138" s="2" t="s">
        <v>229</v>
      </c>
      <c r="NC138" s="4"/>
      <c r="ND138" s="8"/>
      <c r="NE138" s="4"/>
      <c r="NF138" s="8"/>
      <c r="NG138" s="7"/>
      <c r="NH138" s="7"/>
      <c r="NI138" s="2" t="s">
        <v>239</v>
      </c>
      <c r="NJ138" s="2" t="s">
        <v>275</v>
      </c>
      <c r="NK138" s="2" t="s">
        <v>1165</v>
      </c>
      <c r="NL138" s="2" t="s">
        <v>1853</v>
      </c>
      <c r="NM138" s="2" t="s">
        <v>241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272</v>
      </c>
      <c r="NV138" s="2" t="s">
        <v>275</v>
      </c>
      <c r="NW138" s="2" t="s">
        <v>229</v>
      </c>
      <c r="NX138" s="2" t="s">
        <v>229</v>
      </c>
      <c r="NY138" s="2" t="s">
        <v>241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239</v>
      </c>
      <c r="OH138" s="2" t="s">
        <v>275</v>
      </c>
      <c r="OI138" s="2" t="s">
        <v>229</v>
      </c>
      <c r="OJ138" s="2" t="s">
        <v>229</v>
      </c>
      <c r="OK138" s="2" t="s">
        <v>241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229</v>
      </c>
      <c r="OT138" s="2" t="s">
        <v>229</v>
      </c>
      <c r="OU138" s="2" t="s">
        <v>229</v>
      </c>
      <c r="OV138" s="2" t="s">
        <v>229</v>
      </c>
      <c r="OW138" s="2" t="s">
        <v>229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229</v>
      </c>
      <c r="PF138" s="2" t="s">
        <v>229</v>
      </c>
      <c r="PG138" s="2" t="s">
        <v>229</v>
      </c>
      <c r="PH138" s="2" t="s">
        <v>229</v>
      </c>
      <c r="PI138" s="2" t="s">
        <v>229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239</v>
      </c>
      <c r="PR138" s="2" t="s">
        <v>275</v>
      </c>
      <c r="PS138" s="2" t="s">
        <v>1166</v>
      </c>
      <c r="PT138" s="2" t="s">
        <v>2079</v>
      </c>
      <c r="PU138" s="2" t="s">
        <v>241</v>
      </c>
      <c r="PV138" s="2" t="s">
        <v>229</v>
      </c>
      <c r="PW138" s="4"/>
      <c r="PX138" s="8"/>
      <c r="PY138" s="4"/>
      <c r="PZ138" s="8"/>
      <c r="QA138" s="7"/>
      <c r="QB138" s="7"/>
      <c r="QC138" s="2" t="s">
        <v>281</v>
      </c>
      <c r="QD138" s="2" t="s">
        <v>275</v>
      </c>
      <c r="QE138" s="2" t="s">
        <v>229</v>
      </c>
      <c r="QF138" s="2" t="s">
        <v>229</v>
      </c>
      <c r="QG138" s="2" t="s">
        <v>241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229</v>
      </c>
      <c r="QP138" s="2" t="s">
        <v>229</v>
      </c>
      <c r="QQ138" s="2" t="s">
        <v>229</v>
      </c>
      <c r="QR138" s="2" t="s">
        <v>229</v>
      </c>
      <c r="QS138" s="2" t="s">
        <v>229</v>
      </c>
      <c r="QT138" s="2" t="s">
        <v>229</v>
      </c>
      <c r="QU138" s="4"/>
      <c r="QV138" s="8"/>
      <c r="QW138" s="4"/>
      <c r="QX138" s="8"/>
      <c r="QY138" s="7"/>
      <c r="QZ138" s="7"/>
      <c r="RA138" s="2" t="s">
        <v>278</v>
      </c>
      <c r="RB138" s="2" t="s">
        <v>275</v>
      </c>
      <c r="RC138" s="2" t="s">
        <v>229</v>
      </c>
      <c r="RD138" s="2" t="s">
        <v>229</v>
      </c>
      <c r="RE138" s="2" t="s">
        <v>241</v>
      </c>
      <c r="RF138" s="2" t="s">
        <v>229</v>
      </c>
      <c r="RG138" s="4"/>
      <c r="RH138" s="8"/>
      <c r="RI138" s="4"/>
      <c r="RJ138" s="8"/>
      <c r="RK138" s="7"/>
      <c r="RL138" s="7"/>
      <c r="RM138" s="2" t="s">
        <v>229</v>
      </c>
      <c r="RN138" s="2" t="s">
        <v>229</v>
      </c>
      <c r="RO138" s="2" t="s">
        <v>229</v>
      </c>
      <c r="RP138" s="2" t="s">
        <v>229</v>
      </c>
      <c r="RQ138" s="2" t="s">
        <v>229</v>
      </c>
      <c r="RR138" s="2" t="s">
        <v>229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275</v>
      </c>
      <c r="SA138" s="2" t="s">
        <v>800</v>
      </c>
      <c r="SB138" s="2" t="s">
        <v>959</v>
      </c>
      <c r="SC138" s="2" t="s">
        <v>241</v>
      </c>
      <c r="SD138" s="2" t="s">
        <v>229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</row>
    <row r="139">
      <c r="A139" s="2" t="s">
        <v>2080</v>
      </c>
      <c r="B139" s="2" t="s">
        <v>216</v>
      </c>
      <c r="C139" s="2" t="s">
        <v>217</v>
      </c>
      <c r="D139" s="2" t="s">
        <v>218</v>
      </c>
      <c r="E139" s="2" t="s">
        <v>219</v>
      </c>
      <c r="F139" s="2" t="s">
        <v>2069</v>
      </c>
      <c r="G139" s="2" t="s">
        <v>2070</v>
      </c>
      <c r="H139" s="2" t="s">
        <v>2071</v>
      </c>
      <c r="I139" s="2" t="s">
        <v>1434</v>
      </c>
      <c r="J139" s="2" t="s">
        <v>285</v>
      </c>
      <c r="K139" s="2" t="s">
        <v>617</v>
      </c>
      <c r="L139" s="3">
        <v>36.8</v>
      </c>
      <c r="M139" s="3">
        <v>38.64</v>
      </c>
      <c r="N139" s="3">
        <v>79.99</v>
      </c>
      <c r="O139" s="2" t="s">
        <v>981</v>
      </c>
      <c r="P139" s="2" t="s">
        <v>2072</v>
      </c>
      <c r="Q139" s="2" t="s">
        <v>228</v>
      </c>
      <c r="R139" s="2" t="s">
        <v>229</v>
      </c>
      <c r="S139" s="2" t="s">
        <v>2073</v>
      </c>
      <c r="T139" s="2" t="s">
        <v>684</v>
      </c>
      <c r="U139" s="2" t="s">
        <v>733</v>
      </c>
      <c r="V139" s="2" t="s">
        <v>1910</v>
      </c>
      <c r="W139" s="2" t="s">
        <v>1009</v>
      </c>
      <c r="X139" s="2" t="s">
        <v>1746</v>
      </c>
      <c r="Y139" s="2" t="s">
        <v>1144</v>
      </c>
      <c r="Z139" s="4"/>
      <c r="AA139" s="4">
        <f>=ROUNDDOWN({0},0)</f>
      </c>
      <c r="AB139" s="5"/>
      <c r="AC139" s="2" t="s">
        <v>229</v>
      </c>
      <c r="AD139" s="4"/>
      <c r="AE139" s="4"/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/>
      <c r="AQ139" s="8"/>
      <c r="AR139" s="4">
        <v>10</v>
      </c>
      <c r="AS139" s="8">
        <v>389.52</v>
      </c>
      <c r="AT139" s="7">
        <v>-1</v>
      </c>
      <c r="AU139" s="7">
        <v>-1</v>
      </c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/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/>
      <c r="BJ139" s="4"/>
      <c r="BK139" s="8"/>
      <c r="BL139" s="2" t="s">
        <v>2081</v>
      </c>
      <c r="BM139" s="7"/>
      <c r="BN139" s="7"/>
      <c r="BO139" s="4"/>
      <c r="BP139" s="8"/>
      <c r="BQ139" s="4"/>
      <c r="BR139" s="8"/>
      <c r="BS139" s="7"/>
      <c r="BT139" s="7"/>
      <c r="BU139" s="2" t="s">
        <v>2075</v>
      </c>
      <c r="BV139" s="2" t="s">
        <v>275</v>
      </c>
      <c r="BW139" s="2" t="s">
        <v>229</v>
      </c>
      <c r="BX139" s="2" t="s">
        <v>1183</v>
      </c>
      <c r="BY139" s="2" t="s">
        <v>241</v>
      </c>
      <c r="BZ139" s="2" t="s">
        <v>229</v>
      </c>
      <c r="CA139" s="4"/>
      <c r="CB139" s="8"/>
      <c r="CC139" s="4">
        <v>3</v>
      </c>
      <c r="CD139" s="8">
        <v>120.69</v>
      </c>
      <c r="CE139" s="7">
        <v>-1</v>
      </c>
      <c r="CF139" s="7">
        <v>-1</v>
      </c>
      <c r="CG139" s="2" t="s">
        <v>239</v>
      </c>
      <c r="CH139" s="2" t="s">
        <v>275</v>
      </c>
      <c r="CI139" s="2" t="s">
        <v>1148</v>
      </c>
      <c r="CJ139" s="2" t="s">
        <v>1846</v>
      </c>
      <c r="CK139" s="2" t="s">
        <v>241</v>
      </c>
      <c r="CL139" s="2" t="s">
        <v>229</v>
      </c>
      <c r="CM139" s="4"/>
      <c r="CN139" s="8"/>
      <c r="CO139" s="4">
        <v>3</v>
      </c>
      <c r="CP139" s="8">
        <v>115.92</v>
      </c>
      <c r="CQ139" s="7">
        <v>-1</v>
      </c>
      <c r="CR139" s="7">
        <v>-1</v>
      </c>
      <c r="CS139" s="2" t="s">
        <v>239</v>
      </c>
      <c r="CT139" s="2" t="s">
        <v>275</v>
      </c>
      <c r="CU139" s="2" t="s">
        <v>1148</v>
      </c>
      <c r="CV139" s="2" t="s">
        <v>2082</v>
      </c>
      <c r="CW139" s="2" t="s">
        <v>241</v>
      </c>
      <c r="CX139" s="2" t="s">
        <v>229</v>
      </c>
      <c r="CY139" s="4"/>
      <c r="CZ139" s="8"/>
      <c r="DA139" s="4">
        <v>2</v>
      </c>
      <c r="DB139" s="8">
        <v>72.72</v>
      </c>
      <c r="DC139" s="7">
        <v>-1</v>
      </c>
      <c r="DD139" s="7">
        <v>-1</v>
      </c>
      <c r="DE139" s="2" t="s">
        <v>239</v>
      </c>
      <c r="DF139" s="2" t="s">
        <v>275</v>
      </c>
      <c r="DG139" s="2" t="s">
        <v>1148</v>
      </c>
      <c r="DH139" s="2" t="s">
        <v>2082</v>
      </c>
      <c r="DI139" s="2" t="s">
        <v>241</v>
      </c>
      <c r="DJ139" s="2" t="s">
        <v>229</v>
      </c>
      <c r="DK139" s="4"/>
      <c r="DL139" s="8"/>
      <c r="DM139" s="4"/>
      <c r="DN139" s="8"/>
      <c r="DO139" s="7"/>
      <c r="DP139" s="7"/>
      <c r="DQ139" s="2" t="s">
        <v>239</v>
      </c>
      <c r="DR139" s="2" t="s">
        <v>275</v>
      </c>
      <c r="DS139" s="2" t="s">
        <v>1148</v>
      </c>
      <c r="DT139" s="2" t="s">
        <v>1187</v>
      </c>
      <c r="DU139" s="2" t="s">
        <v>241</v>
      </c>
      <c r="DV139" s="2" t="s">
        <v>229</v>
      </c>
      <c r="DW139" s="4"/>
      <c r="DX139" s="8"/>
      <c r="DY139" s="4">
        <v>1</v>
      </c>
      <c r="DZ139" s="8">
        <v>40</v>
      </c>
      <c r="EA139" s="7">
        <v>-1</v>
      </c>
      <c r="EB139" s="7">
        <v>-1</v>
      </c>
      <c r="EC139" s="2" t="s">
        <v>239</v>
      </c>
      <c r="ED139" s="2" t="s">
        <v>275</v>
      </c>
      <c r="EE139" s="2" t="s">
        <v>699</v>
      </c>
      <c r="EF139" s="2" t="s">
        <v>756</v>
      </c>
      <c r="EG139" s="2" t="s">
        <v>241</v>
      </c>
      <c r="EH139" s="2" t="s">
        <v>229</v>
      </c>
      <c r="EI139" s="4"/>
      <c r="EJ139" s="8"/>
      <c r="EK139" s="4"/>
      <c r="EL139" s="8"/>
      <c r="EM139" s="7"/>
      <c r="EN139" s="7"/>
      <c r="EO139" s="2" t="s">
        <v>239</v>
      </c>
      <c r="EP139" s="2" t="s">
        <v>275</v>
      </c>
      <c r="EQ139" s="2" t="s">
        <v>1148</v>
      </c>
      <c r="ER139" s="2" t="s">
        <v>2082</v>
      </c>
      <c r="ES139" s="2" t="s">
        <v>241</v>
      </c>
      <c r="ET139" s="2" t="s">
        <v>229</v>
      </c>
      <c r="EU139" s="4"/>
      <c r="EV139" s="8"/>
      <c r="EW139" s="4"/>
      <c r="EX139" s="8"/>
      <c r="EY139" s="7"/>
      <c r="EZ139" s="7"/>
      <c r="FA139" s="2" t="s">
        <v>239</v>
      </c>
      <c r="FB139" s="2" t="s">
        <v>275</v>
      </c>
      <c r="FC139" s="2" t="s">
        <v>1148</v>
      </c>
      <c r="FD139" s="2" t="s">
        <v>1634</v>
      </c>
      <c r="FE139" s="2" t="s">
        <v>241</v>
      </c>
      <c r="FF139" s="2" t="s">
        <v>229</v>
      </c>
      <c r="FG139" s="4"/>
      <c r="FH139" s="8"/>
      <c r="FI139" s="4"/>
      <c r="FJ139" s="8"/>
      <c r="FK139" s="7"/>
      <c r="FL139" s="7"/>
      <c r="FM139" s="2" t="s">
        <v>239</v>
      </c>
      <c r="FN139" s="2" t="s">
        <v>275</v>
      </c>
      <c r="FO139" s="2" t="s">
        <v>1148</v>
      </c>
      <c r="FP139" s="2" t="s">
        <v>1635</v>
      </c>
      <c r="FQ139" s="2" t="s">
        <v>241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229</v>
      </c>
      <c r="FZ139" s="2" t="s">
        <v>229</v>
      </c>
      <c r="GA139" s="2" t="s">
        <v>229</v>
      </c>
      <c r="GB139" s="2" t="s">
        <v>229</v>
      </c>
      <c r="GC139" s="2" t="s">
        <v>229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714</v>
      </c>
      <c r="GL139" s="2" t="s">
        <v>275</v>
      </c>
      <c r="GM139" s="2" t="s">
        <v>1148</v>
      </c>
      <c r="GN139" s="2" t="s">
        <v>2077</v>
      </c>
      <c r="GO139" s="2" t="s">
        <v>241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239</v>
      </c>
      <c r="GX139" s="2" t="s">
        <v>275</v>
      </c>
      <c r="GY139" s="2" t="s">
        <v>709</v>
      </c>
      <c r="GZ139" s="2" t="s">
        <v>2078</v>
      </c>
      <c r="HA139" s="2" t="s">
        <v>241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239</v>
      </c>
      <c r="HJ139" s="2" t="s">
        <v>275</v>
      </c>
      <c r="HK139" s="2" t="s">
        <v>1148</v>
      </c>
      <c r="HL139" s="2" t="s">
        <v>1209</v>
      </c>
      <c r="HM139" s="2" t="s">
        <v>241</v>
      </c>
      <c r="HN139" s="2" t="s">
        <v>263</v>
      </c>
      <c r="HO139" s="4"/>
      <c r="HP139" s="8"/>
      <c r="HQ139" s="4">
        <v>1</v>
      </c>
      <c r="HR139" s="8">
        <v>40.19</v>
      </c>
      <c r="HS139" s="7">
        <v>-1</v>
      </c>
      <c r="HT139" s="7">
        <v>-1</v>
      </c>
      <c r="HU139" s="2" t="s">
        <v>239</v>
      </c>
      <c r="HV139" s="2" t="s">
        <v>275</v>
      </c>
      <c r="HW139" s="2" t="s">
        <v>712</v>
      </c>
      <c r="HX139" s="2" t="s">
        <v>897</v>
      </c>
      <c r="HY139" s="2" t="s">
        <v>241</v>
      </c>
      <c r="HZ139" s="2" t="s">
        <v>229</v>
      </c>
      <c r="IA139" s="4"/>
      <c r="IB139" s="8"/>
      <c r="IC139" s="4"/>
      <c r="ID139" s="8"/>
      <c r="IE139" s="7"/>
      <c r="IF139" s="7"/>
      <c r="IG139" s="2" t="s">
        <v>266</v>
      </c>
      <c r="IH139" s="2" t="s">
        <v>275</v>
      </c>
      <c r="II139" s="2" t="s">
        <v>1487</v>
      </c>
      <c r="IJ139" s="2" t="s">
        <v>229</v>
      </c>
      <c r="IK139" s="2" t="s">
        <v>241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272</v>
      </c>
      <c r="IT139" s="2" t="s">
        <v>275</v>
      </c>
      <c r="IU139" s="2" t="s">
        <v>229</v>
      </c>
      <c r="IV139" s="2" t="s">
        <v>229</v>
      </c>
      <c r="IW139" s="2" t="s">
        <v>241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239</v>
      </c>
      <c r="JF139" s="2" t="s">
        <v>275</v>
      </c>
      <c r="JG139" s="2" t="s">
        <v>268</v>
      </c>
      <c r="JH139" s="2" t="s">
        <v>2083</v>
      </c>
      <c r="JI139" s="2" t="s">
        <v>241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229</v>
      </c>
      <c r="JR139" s="2" t="s">
        <v>229</v>
      </c>
      <c r="JS139" s="2" t="s">
        <v>229</v>
      </c>
      <c r="JT139" s="2" t="s">
        <v>229</v>
      </c>
      <c r="JU139" s="2" t="s">
        <v>229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272</v>
      </c>
      <c r="KD139" s="2" t="s">
        <v>275</v>
      </c>
      <c r="KE139" s="2" t="s">
        <v>229</v>
      </c>
      <c r="KF139" s="2" t="s">
        <v>229</v>
      </c>
      <c r="KG139" s="2" t="s">
        <v>241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272</v>
      </c>
      <c r="KP139" s="2" t="s">
        <v>275</v>
      </c>
      <c r="KQ139" s="2" t="s">
        <v>229</v>
      </c>
      <c r="KR139" s="2" t="s">
        <v>229</v>
      </c>
      <c r="KS139" s="2" t="s">
        <v>241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239</v>
      </c>
      <c r="LB139" s="2" t="s">
        <v>275</v>
      </c>
      <c r="LC139" s="2" t="s">
        <v>2063</v>
      </c>
      <c r="LD139" s="2" t="s">
        <v>2084</v>
      </c>
      <c r="LE139" s="2" t="s">
        <v>241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229</v>
      </c>
      <c r="LN139" s="2" t="s">
        <v>229</v>
      </c>
      <c r="LO139" s="2" t="s">
        <v>229</v>
      </c>
      <c r="LP139" s="2" t="s">
        <v>229</v>
      </c>
      <c r="LQ139" s="2" t="s">
        <v>229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239</v>
      </c>
      <c r="LZ139" s="2" t="s">
        <v>275</v>
      </c>
      <c r="MA139" s="2" t="s">
        <v>1154</v>
      </c>
      <c r="MB139" s="2" t="s">
        <v>2085</v>
      </c>
      <c r="MC139" s="2" t="s">
        <v>241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266</v>
      </c>
      <c r="ML139" s="2" t="s">
        <v>275</v>
      </c>
      <c r="MM139" s="2" t="s">
        <v>229</v>
      </c>
      <c r="MN139" s="2" t="s">
        <v>229</v>
      </c>
      <c r="MO139" s="2" t="s">
        <v>241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275</v>
      </c>
      <c r="MY139" s="2" t="s">
        <v>866</v>
      </c>
      <c r="MZ139" s="2" t="s">
        <v>229</v>
      </c>
      <c r="NA139" s="2" t="s">
        <v>241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275</v>
      </c>
      <c r="NK139" s="2" t="s">
        <v>1165</v>
      </c>
      <c r="NL139" s="2" t="s">
        <v>1853</v>
      </c>
      <c r="NM139" s="2" t="s">
        <v>241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272</v>
      </c>
      <c r="NV139" s="2" t="s">
        <v>275</v>
      </c>
      <c r="NW139" s="2" t="s">
        <v>229</v>
      </c>
      <c r="NX139" s="2" t="s">
        <v>229</v>
      </c>
      <c r="NY139" s="2" t="s">
        <v>241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239</v>
      </c>
      <c r="OH139" s="2" t="s">
        <v>275</v>
      </c>
      <c r="OI139" s="2" t="s">
        <v>229</v>
      </c>
      <c r="OJ139" s="2" t="s">
        <v>229</v>
      </c>
      <c r="OK139" s="2" t="s">
        <v>241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229</v>
      </c>
      <c r="OT139" s="2" t="s">
        <v>229</v>
      </c>
      <c r="OU139" s="2" t="s">
        <v>229</v>
      </c>
      <c r="OV139" s="2" t="s">
        <v>229</v>
      </c>
      <c r="OW139" s="2" t="s">
        <v>229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229</v>
      </c>
      <c r="PF139" s="2" t="s">
        <v>229</v>
      </c>
      <c r="PG139" s="2" t="s">
        <v>229</v>
      </c>
      <c r="PH139" s="2" t="s">
        <v>229</v>
      </c>
      <c r="PI139" s="2" t="s">
        <v>229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239</v>
      </c>
      <c r="PR139" s="2" t="s">
        <v>275</v>
      </c>
      <c r="PS139" s="2" t="s">
        <v>1166</v>
      </c>
      <c r="PT139" s="2" t="s">
        <v>2086</v>
      </c>
      <c r="PU139" s="2" t="s">
        <v>241</v>
      </c>
      <c r="PV139" s="2" t="s">
        <v>229</v>
      </c>
      <c r="PW139" s="4"/>
      <c r="PX139" s="8"/>
      <c r="PY139" s="4"/>
      <c r="PZ139" s="8"/>
      <c r="QA139" s="7"/>
      <c r="QB139" s="7"/>
      <c r="QC139" s="2" t="s">
        <v>281</v>
      </c>
      <c r="QD139" s="2" t="s">
        <v>275</v>
      </c>
      <c r="QE139" s="2" t="s">
        <v>229</v>
      </c>
      <c r="QF139" s="2" t="s">
        <v>229</v>
      </c>
      <c r="QG139" s="2" t="s">
        <v>241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229</v>
      </c>
      <c r="QP139" s="2" t="s">
        <v>229</v>
      </c>
      <c r="QQ139" s="2" t="s">
        <v>229</v>
      </c>
      <c r="QR139" s="2" t="s">
        <v>229</v>
      </c>
      <c r="QS139" s="2" t="s">
        <v>229</v>
      </c>
      <c r="QT139" s="2" t="s">
        <v>229</v>
      </c>
      <c r="QU139" s="4"/>
      <c r="QV139" s="8"/>
      <c r="QW139" s="4"/>
      <c r="QX139" s="8"/>
      <c r="QY139" s="7"/>
      <c r="QZ139" s="7"/>
      <c r="RA139" s="2" t="s">
        <v>278</v>
      </c>
      <c r="RB139" s="2" t="s">
        <v>275</v>
      </c>
      <c r="RC139" s="2" t="s">
        <v>229</v>
      </c>
      <c r="RD139" s="2" t="s">
        <v>229</v>
      </c>
      <c r="RE139" s="2" t="s">
        <v>241</v>
      </c>
      <c r="RF139" s="2" t="s">
        <v>229</v>
      </c>
      <c r="RG139" s="4"/>
      <c r="RH139" s="8"/>
      <c r="RI139" s="4"/>
      <c r="RJ139" s="8"/>
      <c r="RK139" s="7"/>
      <c r="RL139" s="7"/>
      <c r="RM139" s="2" t="s">
        <v>229</v>
      </c>
      <c r="RN139" s="2" t="s">
        <v>229</v>
      </c>
      <c r="RO139" s="2" t="s">
        <v>229</v>
      </c>
      <c r="RP139" s="2" t="s">
        <v>229</v>
      </c>
      <c r="RQ139" s="2" t="s">
        <v>229</v>
      </c>
      <c r="RR139" s="2" t="s">
        <v>229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275</v>
      </c>
      <c r="SA139" s="2" t="s">
        <v>800</v>
      </c>
      <c r="SB139" s="2" t="s">
        <v>959</v>
      </c>
      <c r="SC139" s="2" t="s">
        <v>241</v>
      </c>
      <c r="SD139" s="2" t="s">
        <v>229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</row>
    <row r="140">
      <c r="A140" s="2" t="s">
        <v>2087</v>
      </c>
      <c r="B140" s="2" t="s">
        <v>216</v>
      </c>
      <c r="C140" s="2" t="s">
        <v>217</v>
      </c>
      <c r="D140" s="2" t="s">
        <v>218</v>
      </c>
      <c r="E140" s="2" t="s">
        <v>219</v>
      </c>
      <c r="F140" s="2" t="s">
        <v>2088</v>
      </c>
      <c r="G140" s="2" t="s">
        <v>2089</v>
      </c>
      <c r="H140" s="2" t="s">
        <v>2090</v>
      </c>
      <c r="I140" s="2" t="s">
        <v>1434</v>
      </c>
      <c r="J140" s="2" t="s">
        <v>224</v>
      </c>
      <c r="K140" s="2" t="s">
        <v>617</v>
      </c>
      <c r="L140" s="3">
        <v>32.2</v>
      </c>
      <c r="M140" s="3">
        <v>33.81</v>
      </c>
      <c r="N140" s="3">
        <v>69.99</v>
      </c>
      <c r="O140" s="2" t="s">
        <v>963</v>
      </c>
      <c r="P140" s="2" t="s">
        <v>964</v>
      </c>
      <c r="Q140" s="2" t="s">
        <v>228</v>
      </c>
      <c r="R140" s="2" t="s">
        <v>229</v>
      </c>
      <c r="S140" s="2" t="s">
        <v>2091</v>
      </c>
      <c r="T140" s="2" t="s">
        <v>684</v>
      </c>
      <c r="U140" s="2" t="s">
        <v>286</v>
      </c>
      <c r="V140" s="2" t="s">
        <v>1745</v>
      </c>
      <c r="W140" s="2" t="s">
        <v>1009</v>
      </c>
      <c r="X140" s="2" t="s">
        <v>1746</v>
      </c>
      <c r="Y140" s="2" t="s">
        <v>1144</v>
      </c>
      <c r="Z140" s="4"/>
      <c r="AA140" s="4">
        <f>=ROUNDDOWN({0},0)</f>
      </c>
      <c r="AB140" s="5">
        <v>0.2</v>
      </c>
      <c r="AC140" s="2" t="s">
        <v>229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/>
      <c r="AQ140" s="8"/>
      <c r="AR140" s="4">
        <v>1</v>
      </c>
      <c r="AS140" s="8">
        <v>40.13</v>
      </c>
      <c r="AT140" s="7">
        <v>-1</v>
      </c>
      <c r="AU140" s="7">
        <v>-1</v>
      </c>
      <c r="AV140" s="4" t="s">
        <v>229</v>
      </c>
      <c r="AW140" s="8" t="s">
        <v>229</v>
      </c>
      <c r="AX140" s="4">
        <v>10</v>
      </c>
      <c r="AY140" s="8">
        <v>438.55</v>
      </c>
      <c r="AZ140" s="7" t="s">
        <v>229</v>
      </c>
      <c r="BA140" s="7" t="s">
        <v>229</v>
      </c>
      <c r="BB140" s="7"/>
      <c r="BC140" s="4" t="s">
        <v>229</v>
      </c>
      <c r="BD140" s="8" t="s">
        <v>229</v>
      </c>
      <c r="BE140" s="4">
        <v>10</v>
      </c>
      <c r="BF140" s="8">
        <v>438.55</v>
      </c>
      <c r="BG140" s="7" t="s">
        <v>229</v>
      </c>
      <c r="BH140" s="7" t="s">
        <v>229</v>
      </c>
      <c r="BI140" s="7"/>
      <c r="BJ140" s="4"/>
      <c r="BK140" s="8"/>
      <c r="BL140" s="2" t="s">
        <v>16</v>
      </c>
      <c r="BM140" s="7"/>
      <c r="BN140" s="7"/>
      <c r="BO140" s="4"/>
      <c r="BP140" s="8"/>
      <c r="BQ140" s="4">
        <v>1</v>
      </c>
      <c r="BR140" s="8">
        <v>40.13</v>
      </c>
      <c r="BS140" s="7">
        <v>-1</v>
      </c>
      <c r="BT140" s="7">
        <v>-1</v>
      </c>
      <c r="BU140" s="2" t="s">
        <v>239</v>
      </c>
      <c r="BV140" s="2" t="s">
        <v>275</v>
      </c>
      <c r="BW140" s="2" t="s">
        <v>229</v>
      </c>
      <c r="BX140" s="2" t="s">
        <v>1727</v>
      </c>
      <c r="BY140" s="2" t="s">
        <v>241</v>
      </c>
      <c r="BZ140" s="2" t="s">
        <v>229</v>
      </c>
      <c r="CA140" s="4"/>
      <c r="CB140" s="8"/>
      <c r="CC140" s="4"/>
      <c r="CD140" s="8"/>
      <c r="CE140" s="7"/>
      <c r="CF140" s="7"/>
      <c r="CG140" s="2" t="s">
        <v>239</v>
      </c>
      <c r="CH140" s="2" t="s">
        <v>275</v>
      </c>
      <c r="CI140" s="2" t="s">
        <v>1557</v>
      </c>
      <c r="CJ140" s="2" t="s">
        <v>1720</v>
      </c>
      <c r="CK140" s="2" t="s">
        <v>241</v>
      </c>
      <c r="CL140" s="2" t="s">
        <v>229</v>
      </c>
      <c r="CM140" s="4"/>
      <c r="CN140" s="8"/>
      <c r="CO140" s="4"/>
      <c r="CP140" s="8"/>
      <c r="CQ140" s="7"/>
      <c r="CR140" s="7"/>
      <c r="CS140" s="2" t="s">
        <v>239</v>
      </c>
      <c r="CT140" s="2" t="s">
        <v>275</v>
      </c>
      <c r="CU140" s="2" t="s">
        <v>1148</v>
      </c>
      <c r="CV140" s="2" t="s">
        <v>2092</v>
      </c>
      <c r="CW140" s="2" t="s">
        <v>241</v>
      </c>
      <c r="CX140" s="2" t="s">
        <v>229</v>
      </c>
      <c r="CY140" s="4"/>
      <c r="CZ140" s="8"/>
      <c r="DA140" s="4"/>
      <c r="DB140" s="8"/>
      <c r="DC140" s="7"/>
      <c r="DD140" s="7"/>
      <c r="DE140" s="2" t="s">
        <v>239</v>
      </c>
      <c r="DF140" s="2" t="s">
        <v>275</v>
      </c>
      <c r="DG140" s="2" t="s">
        <v>1148</v>
      </c>
      <c r="DH140" s="2" t="s">
        <v>2093</v>
      </c>
      <c r="DI140" s="2" t="s">
        <v>263</v>
      </c>
      <c r="DJ140" s="2" t="s">
        <v>229</v>
      </c>
      <c r="DK140" s="4"/>
      <c r="DL140" s="8"/>
      <c r="DM140" s="4"/>
      <c r="DN140" s="8"/>
      <c r="DO140" s="7"/>
      <c r="DP140" s="7"/>
      <c r="DQ140" s="2" t="s">
        <v>239</v>
      </c>
      <c r="DR140" s="2" t="s">
        <v>275</v>
      </c>
      <c r="DS140" s="2" t="s">
        <v>1148</v>
      </c>
      <c r="DT140" s="2" t="s">
        <v>2094</v>
      </c>
      <c r="DU140" s="2" t="s">
        <v>241</v>
      </c>
      <c r="DV140" s="2" t="s">
        <v>229</v>
      </c>
      <c r="DW140" s="4"/>
      <c r="DX140" s="8"/>
      <c r="DY140" s="4"/>
      <c r="DZ140" s="8"/>
      <c r="EA140" s="7"/>
      <c r="EB140" s="7"/>
      <c r="EC140" s="2" t="s">
        <v>239</v>
      </c>
      <c r="ED140" s="2" t="s">
        <v>275</v>
      </c>
      <c r="EE140" s="2" t="s">
        <v>1347</v>
      </c>
      <c r="EF140" s="2" t="s">
        <v>2095</v>
      </c>
      <c r="EG140" s="2" t="s">
        <v>263</v>
      </c>
      <c r="EH140" s="2" t="s">
        <v>229</v>
      </c>
      <c r="EI140" s="4"/>
      <c r="EJ140" s="8"/>
      <c r="EK140" s="4"/>
      <c r="EL140" s="8"/>
      <c r="EM140" s="7"/>
      <c r="EN140" s="7"/>
      <c r="EO140" s="2" t="s">
        <v>239</v>
      </c>
      <c r="EP140" s="2" t="s">
        <v>275</v>
      </c>
      <c r="EQ140" s="2" t="s">
        <v>1148</v>
      </c>
      <c r="ER140" s="2" t="s">
        <v>1561</v>
      </c>
      <c r="ES140" s="2" t="s">
        <v>241</v>
      </c>
      <c r="ET140" s="2" t="s">
        <v>229</v>
      </c>
      <c r="EU140" s="4"/>
      <c r="EV140" s="8"/>
      <c r="EW140" s="4"/>
      <c r="EX140" s="8"/>
      <c r="EY140" s="7"/>
      <c r="EZ140" s="7"/>
      <c r="FA140" s="2" t="s">
        <v>239</v>
      </c>
      <c r="FB140" s="2" t="s">
        <v>275</v>
      </c>
      <c r="FC140" s="2" t="s">
        <v>1148</v>
      </c>
      <c r="FD140" s="2" t="s">
        <v>2096</v>
      </c>
      <c r="FE140" s="2" t="s">
        <v>241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275</v>
      </c>
      <c r="FO140" s="2" t="s">
        <v>1148</v>
      </c>
      <c r="FP140" s="2" t="s">
        <v>1562</v>
      </c>
      <c r="FQ140" s="2" t="s">
        <v>241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229</v>
      </c>
      <c r="FZ140" s="2" t="s">
        <v>229</v>
      </c>
      <c r="GA140" s="2" t="s">
        <v>229</v>
      </c>
      <c r="GB140" s="2" t="s">
        <v>229</v>
      </c>
      <c r="GC140" s="2" t="s">
        <v>229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714</v>
      </c>
      <c r="GL140" s="2" t="s">
        <v>275</v>
      </c>
      <c r="GM140" s="2" t="s">
        <v>1148</v>
      </c>
      <c r="GN140" s="2" t="s">
        <v>1691</v>
      </c>
      <c r="GO140" s="2" t="s">
        <v>241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239</v>
      </c>
      <c r="GX140" s="2" t="s">
        <v>275</v>
      </c>
      <c r="GY140" s="2" t="s">
        <v>709</v>
      </c>
      <c r="GZ140" s="2" t="s">
        <v>912</v>
      </c>
      <c r="HA140" s="2" t="s">
        <v>241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239</v>
      </c>
      <c r="HJ140" s="2" t="s">
        <v>275</v>
      </c>
      <c r="HK140" s="2" t="s">
        <v>1557</v>
      </c>
      <c r="HL140" s="2" t="s">
        <v>1833</v>
      </c>
      <c r="HM140" s="2" t="s">
        <v>241</v>
      </c>
      <c r="HN140" s="2" t="s">
        <v>263</v>
      </c>
      <c r="HO140" s="4"/>
      <c r="HP140" s="8"/>
      <c r="HQ140" s="4"/>
      <c r="HR140" s="8"/>
      <c r="HS140" s="7"/>
      <c r="HT140" s="7"/>
      <c r="HU140" s="2" t="s">
        <v>239</v>
      </c>
      <c r="HV140" s="2" t="s">
        <v>275</v>
      </c>
      <c r="HW140" s="2" t="s">
        <v>712</v>
      </c>
      <c r="HX140" s="2" t="s">
        <v>2097</v>
      </c>
      <c r="HY140" s="2" t="s">
        <v>241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266</v>
      </c>
      <c r="IH140" s="2" t="s">
        <v>275</v>
      </c>
      <c r="II140" s="2" t="s">
        <v>240</v>
      </c>
      <c r="IJ140" s="2" t="s">
        <v>229</v>
      </c>
      <c r="IK140" s="2" t="s">
        <v>241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239</v>
      </c>
      <c r="IT140" s="2" t="s">
        <v>275</v>
      </c>
      <c r="IU140" s="2" t="s">
        <v>976</v>
      </c>
      <c r="IV140" s="2" t="s">
        <v>2098</v>
      </c>
      <c r="IW140" s="2" t="s">
        <v>241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239</v>
      </c>
      <c r="JF140" s="2" t="s">
        <v>275</v>
      </c>
      <c r="JG140" s="2" t="s">
        <v>268</v>
      </c>
      <c r="JH140" s="2" t="s">
        <v>2099</v>
      </c>
      <c r="JI140" s="2" t="s">
        <v>241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229</v>
      </c>
      <c r="JR140" s="2" t="s">
        <v>229</v>
      </c>
      <c r="JS140" s="2" t="s">
        <v>229</v>
      </c>
      <c r="JT140" s="2" t="s">
        <v>229</v>
      </c>
      <c r="JU140" s="2" t="s">
        <v>229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239</v>
      </c>
      <c r="KD140" s="2" t="s">
        <v>275</v>
      </c>
      <c r="KE140" s="2" t="s">
        <v>2100</v>
      </c>
      <c r="KF140" s="2" t="s">
        <v>2101</v>
      </c>
      <c r="KG140" s="2" t="s">
        <v>241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272</v>
      </c>
      <c r="KP140" s="2" t="s">
        <v>275</v>
      </c>
      <c r="KQ140" s="2" t="s">
        <v>229</v>
      </c>
      <c r="KR140" s="2" t="s">
        <v>229</v>
      </c>
      <c r="KS140" s="2" t="s">
        <v>241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275</v>
      </c>
      <c r="LC140" s="2" t="s">
        <v>720</v>
      </c>
      <c r="LD140" s="2" t="s">
        <v>2102</v>
      </c>
      <c r="LE140" s="2" t="s">
        <v>241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229</v>
      </c>
      <c r="LN140" s="2" t="s">
        <v>229</v>
      </c>
      <c r="LO140" s="2" t="s">
        <v>229</v>
      </c>
      <c r="LP140" s="2" t="s">
        <v>229</v>
      </c>
      <c r="LQ140" s="2" t="s">
        <v>229</v>
      </c>
      <c r="LR140" s="2" t="s">
        <v>229</v>
      </c>
      <c r="LS140" s="4"/>
      <c r="LT140" s="8"/>
      <c r="LU140" s="4"/>
      <c r="LV140" s="8"/>
      <c r="LW140" s="7"/>
      <c r="LX140" s="7"/>
      <c r="LY140" s="2" t="s">
        <v>239</v>
      </c>
      <c r="LZ140" s="2" t="s">
        <v>275</v>
      </c>
      <c r="MA140" s="2" t="s">
        <v>1154</v>
      </c>
      <c r="MB140" s="2" t="s">
        <v>229</v>
      </c>
      <c r="MC140" s="2" t="s">
        <v>241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266</v>
      </c>
      <c r="ML140" s="2" t="s">
        <v>275</v>
      </c>
      <c r="MM140" s="2" t="s">
        <v>229</v>
      </c>
      <c r="MN140" s="2" t="s">
        <v>229</v>
      </c>
      <c r="MO140" s="2" t="s">
        <v>241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275</v>
      </c>
      <c r="MY140" s="2" t="s">
        <v>866</v>
      </c>
      <c r="MZ140" s="2" t="s">
        <v>2103</v>
      </c>
      <c r="NA140" s="2" t="s">
        <v>241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260</v>
      </c>
      <c r="NK140" s="2" t="s">
        <v>1165</v>
      </c>
      <c r="NL140" s="2" t="s">
        <v>1610</v>
      </c>
      <c r="NM140" s="2" t="s">
        <v>241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272</v>
      </c>
      <c r="NV140" s="2" t="s">
        <v>275</v>
      </c>
      <c r="NW140" s="2" t="s">
        <v>229</v>
      </c>
      <c r="NX140" s="2" t="s">
        <v>229</v>
      </c>
      <c r="NY140" s="2" t="s">
        <v>241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239</v>
      </c>
      <c r="OH140" s="2" t="s">
        <v>275</v>
      </c>
      <c r="OI140" s="2" t="s">
        <v>229</v>
      </c>
      <c r="OJ140" s="2" t="s">
        <v>229</v>
      </c>
      <c r="OK140" s="2" t="s">
        <v>241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229</v>
      </c>
      <c r="OT140" s="2" t="s">
        <v>229</v>
      </c>
      <c r="OU140" s="2" t="s">
        <v>229</v>
      </c>
      <c r="OV140" s="2" t="s">
        <v>229</v>
      </c>
      <c r="OW140" s="2" t="s">
        <v>229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229</v>
      </c>
      <c r="PF140" s="2" t="s">
        <v>229</v>
      </c>
      <c r="PG140" s="2" t="s">
        <v>229</v>
      </c>
      <c r="PH140" s="2" t="s">
        <v>229</v>
      </c>
      <c r="PI140" s="2" t="s">
        <v>229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239</v>
      </c>
      <c r="PR140" s="2" t="s">
        <v>275</v>
      </c>
      <c r="PS140" s="2" t="s">
        <v>1166</v>
      </c>
      <c r="PT140" s="2" t="s">
        <v>937</v>
      </c>
      <c r="PU140" s="2" t="s">
        <v>241</v>
      </c>
      <c r="PV140" s="2" t="s">
        <v>229</v>
      </c>
      <c r="PW140" s="4"/>
      <c r="PX140" s="8"/>
      <c r="PY140" s="4"/>
      <c r="PZ140" s="8"/>
      <c r="QA140" s="7"/>
      <c r="QB140" s="7"/>
      <c r="QC140" s="2" t="s">
        <v>281</v>
      </c>
      <c r="QD140" s="2" t="s">
        <v>275</v>
      </c>
      <c r="QE140" s="2" t="s">
        <v>229</v>
      </c>
      <c r="QF140" s="2" t="s">
        <v>229</v>
      </c>
      <c r="QG140" s="2" t="s">
        <v>241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229</v>
      </c>
      <c r="QP140" s="2" t="s">
        <v>229</v>
      </c>
      <c r="QQ140" s="2" t="s">
        <v>229</v>
      </c>
      <c r="QR140" s="2" t="s">
        <v>229</v>
      </c>
      <c r="QS140" s="2" t="s">
        <v>229</v>
      </c>
      <c r="QT140" s="2" t="s">
        <v>229</v>
      </c>
      <c r="QU140" s="4"/>
      <c r="QV140" s="8"/>
      <c r="QW140" s="4"/>
      <c r="QX140" s="8"/>
      <c r="QY140" s="7"/>
      <c r="QZ140" s="7"/>
      <c r="RA140" s="2" t="s">
        <v>281</v>
      </c>
      <c r="RB140" s="2" t="s">
        <v>275</v>
      </c>
      <c r="RC140" s="2" t="s">
        <v>229</v>
      </c>
      <c r="RD140" s="2" t="s">
        <v>229</v>
      </c>
      <c r="RE140" s="2" t="s">
        <v>241</v>
      </c>
      <c r="RF140" s="2" t="s">
        <v>229</v>
      </c>
      <c r="RG140" s="4"/>
      <c r="RH140" s="8"/>
      <c r="RI140" s="4"/>
      <c r="RJ140" s="8"/>
      <c r="RK140" s="7"/>
      <c r="RL140" s="7"/>
      <c r="RM140" s="2" t="s">
        <v>229</v>
      </c>
      <c r="RN140" s="2" t="s">
        <v>229</v>
      </c>
      <c r="RO140" s="2" t="s">
        <v>229</v>
      </c>
      <c r="RP140" s="2" t="s">
        <v>229</v>
      </c>
      <c r="RQ140" s="2" t="s">
        <v>229</v>
      </c>
      <c r="RR140" s="2" t="s">
        <v>229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275</v>
      </c>
      <c r="SA140" s="2" t="s">
        <v>800</v>
      </c>
      <c r="SB140" s="2" t="s">
        <v>1569</v>
      </c>
      <c r="SC140" s="2" t="s">
        <v>241</v>
      </c>
      <c r="SD140" s="2" t="s">
        <v>229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</row>
    <row r="141">
      <c r="A141" s="2" t="s">
        <v>2104</v>
      </c>
      <c r="B141" s="2" t="s">
        <v>216</v>
      </c>
      <c r="C141" s="2" t="s">
        <v>217</v>
      </c>
      <c r="D141" s="2" t="s">
        <v>218</v>
      </c>
      <c r="E141" s="2" t="s">
        <v>219</v>
      </c>
      <c r="F141" s="2" t="s">
        <v>2088</v>
      </c>
      <c r="G141" s="2" t="s">
        <v>2089</v>
      </c>
      <c r="H141" s="2" t="s">
        <v>2090</v>
      </c>
      <c r="I141" s="2" t="s">
        <v>1434</v>
      </c>
      <c r="J141" s="2" t="s">
        <v>285</v>
      </c>
      <c r="K141" s="2" t="s">
        <v>617</v>
      </c>
      <c r="L141" s="3">
        <v>37.6</v>
      </c>
      <c r="M141" s="3">
        <v>39.48</v>
      </c>
      <c r="N141" s="3">
        <v>79.99</v>
      </c>
      <c r="O141" s="2" t="s">
        <v>963</v>
      </c>
      <c r="P141" s="2" t="s">
        <v>964</v>
      </c>
      <c r="Q141" s="2" t="s">
        <v>228</v>
      </c>
      <c r="R141" s="2" t="s">
        <v>229</v>
      </c>
      <c r="S141" s="2" t="s">
        <v>2091</v>
      </c>
      <c r="T141" s="2" t="s">
        <v>684</v>
      </c>
      <c r="U141" s="2" t="s">
        <v>733</v>
      </c>
      <c r="V141" s="2" t="s">
        <v>1745</v>
      </c>
      <c r="W141" s="2" t="s">
        <v>1009</v>
      </c>
      <c r="X141" s="2" t="s">
        <v>1746</v>
      </c>
      <c r="Y141" s="2" t="s">
        <v>1144</v>
      </c>
      <c r="Z141" s="4"/>
      <c r="AA141" s="4">
        <f>=ROUNDDOWN({0},0)</f>
      </c>
      <c r="AB141" s="5">
        <v>1.5</v>
      </c>
      <c r="AC141" s="2" t="s">
        <v>229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/>
      <c r="AQ141" s="8"/>
      <c r="AR141" s="4">
        <v>9</v>
      </c>
      <c r="AS141" s="8">
        <v>398.42</v>
      </c>
      <c r="AT141" s="7">
        <v>-1</v>
      </c>
      <c r="AU141" s="7">
        <v>-1</v>
      </c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/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/>
      <c r="BJ141" s="4"/>
      <c r="BK141" s="8"/>
      <c r="BL141" s="2" t="s">
        <v>1555</v>
      </c>
      <c r="BM141" s="7"/>
      <c r="BN141" s="7"/>
      <c r="BO141" s="4"/>
      <c r="BP141" s="8"/>
      <c r="BQ141" s="4">
        <v>7</v>
      </c>
      <c r="BR141" s="8">
        <v>325.5</v>
      </c>
      <c r="BS141" s="7">
        <v>-1</v>
      </c>
      <c r="BT141" s="7">
        <v>-1</v>
      </c>
      <c r="BU141" s="2" t="s">
        <v>239</v>
      </c>
      <c r="BV141" s="2" t="s">
        <v>275</v>
      </c>
      <c r="BW141" s="2" t="s">
        <v>229</v>
      </c>
      <c r="BX141" s="2" t="s">
        <v>1727</v>
      </c>
      <c r="BY141" s="2" t="s">
        <v>241</v>
      </c>
      <c r="BZ141" s="2" t="s">
        <v>229</v>
      </c>
      <c r="CA141" s="4"/>
      <c r="CB141" s="8"/>
      <c r="CC141" s="4"/>
      <c r="CD141" s="8"/>
      <c r="CE141" s="7"/>
      <c r="CF141" s="7"/>
      <c r="CG141" s="2" t="s">
        <v>239</v>
      </c>
      <c r="CH141" s="2" t="s">
        <v>275</v>
      </c>
      <c r="CI141" s="2" t="s">
        <v>1557</v>
      </c>
      <c r="CJ141" s="2" t="s">
        <v>1699</v>
      </c>
      <c r="CK141" s="2" t="s">
        <v>241</v>
      </c>
      <c r="CL141" s="2" t="s">
        <v>229</v>
      </c>
      <c r="CM141" s="4"/>
      <c r="CN141" s="8"/>
      <c r="CO141" s="4"/>
      <c r="CP141" s="8"/>
      <c r="CQ141" s="7"/>
      <c r="CR141" s="7"/>
      <c r="CS141" s="2" t="s">
        <v>239</v>
      </c>
      <c r="CT141" s="2" t="s">
        <v>275</v>
      </c>
      <c r="CU141" s="2" t="s">
        <v>1148</v>
      </c>
      <c r="CV141" s="2" t="s">
        <v>1185</v>
      </c>
      <c r="CW141" s="2" t="s">
        <v>241</v>
      </c>
      <c r="CX141" s="2" t="s">
        <v>229</v>
      </c>
      <c r="CY141" s="4"/>
      <c r="CZ141" s="8"/>
      <c r="DA141" s="4"/>
      <c r="DB141" s="8"/>
      <c r="DC141" s="7"/>
      <c r="DD141" s="7"/>
      <c r="DE141" s="2" t="s">
        <v>239</v>
      </c>
      <c r="DF141" s="2" t="s">
        <v>275</v>
      </c>
      <c r="DG141" s="2" t="s">
        <v>1148</v>
      </c>
      <c r="DH141" s="2" t="s">
        <v>2105</v>
      </c>
      <c r="DI141" s="2" t="s">
        <v>263</v>
      </c>
      <c r="DJ141" s="2" t="s">
        <v>229</v>
      </c>
      <c r="DK141" s="4"/>
      <c r="DL141" s="8"/>
      <c r="DM141" s="4"/>
      <c r="DN141" s="8"/>
      <c r="DO141" s="7"/>
      <c r="DP141" s="7"/>
      <c r="DQ141" s="2" t="s">
        <v>239</v>
      </c>
      <c r="DR141" s="2" t="s">
        <v>275</v>
      </c>
      <c r="DS141" s="2" t="s">
        <v>1148</v>
      </c>
      <c r="DT141" s="2" t="s">
        <v>2106</v>
      </c>
      <c r="DU141" s="2" t="s">
        <v>241</v>
      </c>
      <c r="DV141" s="2" t="s">
        <v>229</v>
      </c>
      <c r="DW141" s="4"/>
      <c r="DX141" s="8"/>
      <c r="DY141" s="4"/>
      <c r="DZ141" s="8"/>
      <c r="EA141" s="7"/>
      <c r="EB141" s="7"/>
      <c r="EC141" s="2" t="s">
        <v>239</v>
      </c>
      <c r="ED141" s="2" t="s">
        <v>275</v>
      </c>
      <c r="EE141" s="2" t="s">
        <v>1347</v>
      </c>
      <c r="EF141" s="2" t="s">
        <v>2107</v>
      </c>
      <c r="EG141" s="2" t="s">
        <v>263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239</v>
      </c>
      <c r="EP141" s="2" t="s">
        <v>275</v>
      </c>
      <c r="EQ141" s="2" t="s">
        <v>1148</v>
      </c>
      <c r="ER141" s="2" t="s">
        <v>2108</v>
      </c>
      <c r="ES141" s="2" t="s">
        <v>241</v>
      </c>
      <c r="ET141" s="2" t="s">
        <v>229</v>
      </c>
      <c r="EU141" s="4"/>
      <c r="EV141" s="8"/>
      <c r="EW141" s="4">
        <v>2</v>
      </c>
      <c r="EX141" s="8">
        <v>72.92</v>
      </c>
      <c r="EY141" s="7">
        <v>-1</v>
      </c>
      <c r="EZ141" s="7">
        <v>-1</v>
      </c>
      <c r="FA141" s="2" t="s">
        <v>239</v>
      </c>
      <c r="FB141" s="2" t="s">
        <v>275</v>
      </c>
      <c r="FC141" s="2" t="s">
        <v>1148</v>
      </c>
      <c r="FD141" s="2" t="s">
        <v>2109</v>
      </c>
      <c r="FE141" s="2" t="s">
        <v>241</v>
      </c>
      <c r="FF141" s="2" t="s">
        <v>229</v>
      </c>
      <c r="FG141" s="4"/>
      <c r="FH141" s="8"/>
      <c r="FI141" s="4"/>
      <c r="FJ141" s="8"/>
      <c r="FK141" s="7"/>
      <c r="FL141" s="7"/>
      <c r="FM141" s="2" t="s">
        <v>239</v>
      </c>
      <c r="FN141" s="2" t="s">
        <v>275</v>
      </c>
      <c r="FO141" s="2" t="s">
        <v>1148</v>
      </c>
      <c r="FP141" s="2" t="s">
        <v>2108</v>
      </c>
      <c r="FQ141" s="2" t="s">
        <v>241</v>
      </c>
      <c r="FR141" s="2" t="s">
        <v>229</v>
      </c>
      <c r="FS141" s="4"/>
      <c r="FT141" s="8"/>
      <c r="FU141" s="4"/>
      <c r="FV141" s="8"/>
      <c r="FW141" s="7"/>
      <c r="FX141" s="7"/>
      <c r="FY141" s="2" t="s">
        <v>229</v>
      </c>
      <c r="FZ141" s="2" t="s">
        <v>229</v>
      </c>
      <c r="GA141" s="2" t="s">
        <v>229</v>
      </c>
      <c r="GB141" s="2" t="s">
        <v>229</v>
      </c>
      <c r="GC141" s="2" t="s">
        <v>229</v>
      </c>
      <c r="GD141" s="2" t="s">
        <v>229</v>
      </c>
      <c r="GE141" s="4"/>
      <c r="GF141" s="8"/>
      <c r="GG141" s="4"/>
      <c r="GH141" s="8"/>
      <c r="GI141" s="7"/>
      <c r="GJ141" s="7"/>
      <c r="GK141" s="2" t="s">
        <v>714</v>
      </c>
      <c r="GL141" s="2" t="s">
        <v>275</v>
      </c>
      <c r="GM141" s="2" t="s">
        <v>1148</v>
      </c>
      <c r="GN141" s="2" t="s">
        <v>1157</v>
      </c>
      <c r="GO141" s="2" t="s">
        <v>241</v>
      </c>
      <c r="GP141" s="2" t="s">
        <v>229</v>
      </c>
      <c r="GQ141" s="4"/>
      <c r="GR141" s="8"/>
      <c r="GS141" s="4"/>
      <c r="GT141" s="8"/>
      <c r="GU141" s="7"/>
      <c r="GV141" s="7"/>
      <c r="GW141" s="2" t="s">
        <v>239</v>
      </c>
      <c r="GX141" s="2" t="s">
        <v>275</v>
      </c>
      <c r="GY141" s="2" t="s">
        <v>709</v>
      </c>
      <c r="GZ141" s="2" t="s">
        <v>2097</v>
      </c>
      <c r="HA141" s="2" t="s">
        <v>241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275</v>
      </c>
      <c r="HK141" s="2" t="s">
        <v>1557</v>
      </c>
      <c r="HL141" s="2" t="s">
        <v>2110</v>
      </c>
      <c r="HM141" s="2" t="s">
        <v>241</v>
      </c>
      <c r="HN141" s="2" t="s">
        <v>263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275</v>
      </c>
      <c r="HW141" s="2" t="s">
        <v>712</v>
      </c>
      <c r="HX141" s="2" t="s">
        <v>1791</v>
      </c>
      <c r="HY141" s="2" t="s">
        <v>241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266</v>
      </c>
      <c r="IH141" s="2" t="s">
        <v>275</v>
      </c>
      <c r="II141" s="2" t="s">
        <v>240</v>
      </c>
      <c r="IJ141" s="2" t="s">
        <v>229</v>
      </c>
      <c r="IK141" s="2" t="s">
        <v>241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239</v>
      </c>
      <c r="IT141" s="2" t="s">
        <v>275</v>
      </c>
      <c r="IU141" s="2" t="s">
        <v>976</v>
      </c>
      <c r="IV141" s="2" t="s">
        <v>2111</v>
      </c>
      <c r="IW141" s="2" t="s">
        <v>241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239</v>
      </c>
      <c r="JF141" s="2" t="s">
        <v>275</v>
      </c>
      <c r="JG141" s="2" t="s">
        <v>268</v>
      </c>
      <c r="JH141" s="2" t="s">
        <v>2112</v>
      </c>
      <c r="JI141" s="2" t="s">
        <v>241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229</v>
      </c>
      <c r="JR141" s="2" t="s">
        <v>229</v>
      </c>
      <c r="JS141" s="2" t="s">
        <v>229</v>
      </c>
      <c r="JT141" s="2" t="s">
        <v>229</v>
      </c>
      <c r="JU141" s="2" t="s">
        <v>229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239</v>
      </c>
      <c r="KD141" s="2" t="s">
        <v>275</v>
      </c>
      <c r="KE141" s="2" t="s">
        <v>2100</v>
      </c>
      <c r="KF141" s="2" t="s">
        <v>1513</v>
      </c>
      <c r="KG141" s="2" t="s">
        <v>241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272</v>
      </c>
      <c r="KP141" s="2" t="s">
        <v>275</v>
      </c>
      <c r="KQ141" s="2" t="s">
        <v>229</v>
      </c>
      <c r="KR141" s="2" t="s">
        <v>229</v>
      </c>
      <c r="KS141" s="2" t="s">
        <v>241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275</v>
      </c>
      <c r="LC141" s="2" t="s">
        <v>720</v>
      </c>
      <c r="LD141" s="2" t="s">
        <v>797</v>
      </c>
      <c r="LE141" s="2" t="s">
        <v>241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229</v>
      </c>
      <c r="LN141" s="2" t="s">
        <v>229</v>
      </c>
      <c r="LO141" s="2" t="s">
        <v>229</v>
      </c>
      <c r="LP141" s="2" t="s">
        <v>229</v>
      </c>
      <c r="LQ141" s="2" t="s">
        <v>229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239</v>
      </c>
      <c r="LZ141" s="2" t="s">
        <v>275</v>
      </c>
      <c r="MA141" s="2" t="s">
        <v>1154</v>
      </c>
      <c r="MB141" s="2" t="s">
        <v>1673</v>
      </c>
      <c r="MC141" s="2" t="s">
        <v>241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266</v>
      </c>
      <c r="ML141" s="2" t="s">
        <v>275</v>
      </c>
      <c r="MM141" s="2" t="s">
        <v>229</v>
      </c>
      <c r="MN141" s="2" t="s">
        <v>229</v>
      </c>
      <c r="MO141" s="2" t="s">
        <v>241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275</v>
      </c>
      <c r="MY141" s="2" t="s">
        <v>866</v>
      </c>
      <c r="MZ141" s="2" t="s">
        <v>2103</v>
      </c>
      <c r="NA141" s="2" t="s">
        <v>241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275</v>
      </c>
      <c r="NK141" s="2" t="s">
        <v>1165</v>
      </c>
      <c r="NL141" s="2" t="s">
        <v>2077</v>
      </c>
      <c r="NM141" s="2" t="s">
        <v>241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272</v>
      </c>
      <c r="NV141" s="2" t="s">
        <v>275</v>
      </c>
      <c r="NW141" s="2" t="s">
        <v>229</v>
      </c>
      <c r="NX141" s="2" t="s">
        <v>229</v>
      </c>
      <c r="NY141" s="2" t="s">
        <v>241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239</v>
      </c>
      <c r="OH141" s="2" t="s">
        <v>275</v>
      </c>
      <c r="OI141" s="2" t="s">
        <v>229</v>
      </c>
      <c r="OJ141" s="2" t="s">
        <v>229</v>
      </c>
      <c r="OK141" s="2" t="s">
        <v>241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229</v>
      </c>
      <c r="OT141" s="2" t="s">
        <v>229</v>
      </c>
      <c r="OU141" s="2" t="s">
        <v>229</v>
      </c>
      <c r="OV141" s="2" t="s">
        <v>229</v>
      </c>
      <c r="OW141" s="2" t="s">
        <v>229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229</v>
      </c>
      <c r="PF141" s="2" t="s">
        <v>229</v>
      </c>
      <c r="PG141" s="2" t="s">
        <v>229</v>
      </c>
      <c r="PH141" s="2" t="s">
        <v>229</v>
      </c>
      <c r="PI141" s="2" t="s">
        <v>229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239</v>
      </c>
      <c r="PR141" s="2" t="s">
        <v>275</v>
      </c>
      <c r="PS141" s="2" t="s">
        <v>1166</v>
      </c>
      <c r="PT141" s="2" t="s">
        <v>781</v>
      </c>
      <c r="PU141" s="2" t="s">
        <v>241</v>
      </c>
      <c r="PV141" s="2" t="s">
        <v>229</v>
      </c>
      <c r="PW141" s="4"/>
      <c r="PX141" s="8"/>
      <c r="PY141" s="4"/>
      <c r="PZ141" s="8"/>
      <c r="QA141" s="7"/>
      <c r="QB141" s="7"/>
      <c r="QC141" s="2" t="s">
        <v>281</v>
      </c>
      <c r="QD141" s="2" t="s">
        <v>275</v>
      </c>
      <c r="QE141" s="2" t="s">
        <v>229</v>
      </c>
      <c r="QF141" s="2" t="s">
        <v>229</v>
      </c>
      <c r="QG141" s="2" t="s">
        <v>241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229</v>
      </c>
      <c r="QP141" s="2" t="s">
        <v>229</v>
      </c>
      <c r="QQ141" s="2" t="s">
        <v>229</v>
      </c>
      <c r="QR141" s="2" t="s">
        <v>229</v>
      </c>
      <c r="QS141" s="2" t="s">
        <v>229</v>
      </c>
      <c r="QT141" s="2" t="s">
        <v>229</v>
      </c>
      <c r="QU141" s="4"/>
      <c r="QV141" s="8"/>
      <c r="QW141" s="4"/>
      <c r="QX141" s="8"/>
      <c r="QY141" s="7"/>
      <c r="QZ141" s="7"/>
      <c r="RA141" s="2" t="s">
        <v>281</v>
      </c>
      <c r="RB141" s="2" t="s">
        <v>275</v>
      </c>
      <c r="RC141" s="2" t="s">
        <v>229</v>
      </c>
      <c r="RD141" s="2" t="s">
        <v>229</v>
      </c>
      <c r="RE141" s="2" t="s">
        <v>241</v>
      </c>
      <c r="RF141" s="2" t="s">
        <v>229</v>
      </c>
      <c r="RG141" s="4"/>
      <c r="RH141" s="8"/>
      <c r="RI141" s="4"/>
      <c r="RJ141" s="8"/>
      <c r="RK141" s="7"/>
      <c r="RL141" s="7"/>
      <c r="RM141" s="2" t="s">
        <v>229</v>
      </c>
      <c r="RN141" s="2" t="s">
        <v>229</v>
      </c>
      <c r="RO141" s="2" t="s">
        <v>229</v>
      </c>
      <c r="RP141" s="2" t="s">
        <v>229</v>
      </c>
      <c r="RQ141" s="2" t="s">
        <v>229</v>
      </c>
      <c r="RR141" s="2" t="s">
        <v>229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275</v>
      </c>
      <c r="SA141" s="2" t="s">
        <v>800</v>
      </c>
      <c r="SB141" s="2" t="s">
        <v>763</v>
      </c>
      <c r="SC141" s="2" t="s">
        <v>241</v>
      </c>
      <c r="SD141" s="2" t="s">
        <v>229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</row>
    <row r="142">
      <c r="A142" s="2" t="s">
        <v>2113</v>
      </c>
      <c r="B142" s="2" t="s">
        <v>216</v>
      </c>
      <c r="C142" s="2" t="s">
        <v>217</v>
      </c>
      <c r="D142" s="2" t="s">
        <v>218</v>
      </c>
      <c r="E142" s="2" t="s">
        <v>219</v>
      </c>
      <c r="F142" s="2" t="s">
        <v>2114</v>
      </c>
      <c r="G142" s="2" t="s">
        <v>1004</v>
      </c>
      <c r="H142" s="2" t="s">
        <v>2115</v>
      </c>
      <c r="I142" s="2" t="s">
        <v>1434</v>
      </c>
      <c r="J142" s="2" t="s">
        <v>285</v>
      </c>
      <c r="K142" s="2" t="s">
        <v>617</v>
      </c>
      <c r="L142" s="3">
        <v>33.6</v>
      </c>
      <c r="M142" s="3">
        <v>35.28</v>
      </c>
      <c r="N142" s="3">
        <v>69.99</v>
      </c>
      <c r="O142" s="2" t="s">
        <v>226</v>
      </c>
      <c r="P142" s="2" t="s">
        <v>964</v>
      </c>
      <c r="Q142" s="2" t="s">
        <v>228</v>
      </c>
      <c r="R142" s="2" t="s">
        <v>229</v>
      </c>
      <c r="S142" s="2" t="s">
        <v>2116</v>
      </c>
      <c r="T142" s="2" t="s">
        <v>229</v>
      </c>
      <c r="U142" s="2" t="s">
        <v>733</v>
      </c>
      <c r="V142" s="2" t="s">
        <v>2117</v>
      </c>
      <c r="W142" s="2" t="s">
        <v>1437</v>
      </c>
      <c r="X142" s="2" t="s">
        <v>1009</v>
      </c>
      <c r="Y142" s="2" t="s">
        <v>1144</v>
      </c>
      <c r="Z142" s="4"/>
      <c r="AA142" s="4">
        <f>=ROUNDDOWN({0},0)</f>
      </c>
      <c r="AB142" s="5"/>
      <c r="AC142" s="2" t="s">
        <v>229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229</v>
      </c>
      <c r="BM142" s="7"/>
      <c r="BN142" s="7"/>
      <c r="BO142" s="4"/>
      <c r="BP142" s="8"/>
      <c r="BQ142" s="4"/>
      <c r="BR142" s="8"/>
      <c r="BS142" s="7"/>
      <c r="BT142" s="7"/>
      <c r="BU142" s="2" t="s">
        <v>239</v>
      </c>
      <c r="BV142" s="2" t="s">
        <v>275</v>
      </c>
      <c r="BW142" s="2" t="s">
        <v>229</v>
      </c>
      <c r="BX142" s="2" t="s">
        <v>2118</v>
      </c>
      <c r="BY142" s="2" t="s">
        <v>241</v>
      </c>
      <c r="BZ142" s="2" t="s">
        <v>229</v>
      </c>
      <c r="CA142" s="4"/>
      <c r="CB142" s="8"/>
      <c r="CC142" s="4"/>
      <c r="CD142" s="8"/>
      <c r="CE142" s="7"/>
      <c r="CF142" s="7"/>
      <c r="CG142" s="2" t="s">
        <v>239</v>
      </c>
      <c r="CH142" s="2" t="s">
        <v>275</v>
      </c>
      <c r="CI142" s="2" t="s">
        <v>1463</v>
      </c>
      <c r="CJ142" s="2" t="s">
        <v>2119</v>
      </c>
      <c r="CK142" s="2" t="s">
        <v>241</v>
      </c>
      <c r="CL142" s="2" t="s">
        <v>229</v>
      </c>
      <c r="CM142" s="4"/>
      <c r="CN142" s="8"/>
      <c r="CO142" s="4"/>
      <c r="CP142" s="8"/>
      <c r="CQ142" s="7"/>
      <c r="CR142" s="7"/>
      <c r="CS142" s="2" t="s">
        <v>239</v>
      </c>
      <c r="CT142" s="2" t="s">
        <v>275</v>
      </c>
      <c r="CU142" s="2" t="s">
        <v>1827</v>
      </c>
      <c r="CV142" s="2" t="s">
        <v>1212</v>
      </c>
      <c r="CW142" s="2" t="s">
        <v>241</v>
      </c>
      <c r="CX142" s="2" t="s">
        <v>229</v>
      </c>
      <c r="CY142" s="4"/>
      <c r="CZ142" s="8"/>
      <c r="DA142" s="4"/>
      <c r="DB142" s="8"/>
      <c r="DC142" s="7"/>
      <c r="DD142" s="7"/>
      <c r="DE142" s="2" t="s">
        <v>239</v>
      </c>
      <c r="DF142" s="2" t="s">
        <v>275</v>
      </c>
      <c r="DG142" s="2" t="s">
        <v>1828</v>
      </c>
      <c r="DH142" s="2" t="s">
        <v>1835</v>
      </c>
      <c r="DI142" s="2" t="s">
        <v>241</v>
      </c>
      <c r="DJ142" s="2" t="s">
        <v>229</v>
      </c>
      <c r="DK142" s="4"/>
      <c r="DL142" s="8"/>
      <c r="DM142" s="4"/>
      <c r="DN142" s="8"/>
      <c r="DO142" s="7"/>
      <c r="DP142" s="7"/>
      <c r="DQ142" s="2" t="s">
        <v>239</v>
      </c>
      <c r="DR142" s="2" t="s">
        <v>275</v>
      </c>
      <c r="DS142" s="2" t="s">
        <v>2120</v>
      </c>
      <c r="DT142" s="2" t="s">
        <v>2121</v>
      </c>
      <c r="DU142" s="2" t="s">
        <v>241</v>
      </c>
      <c r="DV142" s="2" t="s">
        <v>229</v>
      </c>
      <c r="DW142" s="4"/>
      <c r="DX142" s="8"/>
      <c r="DY142" s="4"/>
      <c r="DZ142" s="8"/>
      <c r="EA142" s="7"/>
      <c r="EB142" s="7"/>
      <c r="EC142" s="2" t="s">
        <v>239</v>
      </c>
      <c r="ED142" s="2" t="s">
        <v>275</v>
      </c>
      <c r="EE142" s="2" t="s">
        <v>699</v>
      </c>
      <c r="EF142" s="2" t="s">
        <v>925</v>
      </c>
      <c r="EG142" s="2" t="s">
        <v>241</v>
      </c>
      <c r="EH142" s="2" t="s">
        <v>229</v>
      </c>
      <c r="EI142" s="4"/>
      <c r="EJ142" s="8"/>
      <c r="EK142" s="4"/>
      <c r="EL142" s="8"/>
      <c r="EM142" s="7"/>
      <c r="EN142" s="7"/>
      <c r="EO142" s="2" t="s">
        <v>239</v>
      </c>
      <c r="EP142" s="2" t="s">
        <v>275</v>
      </c>
      <c r="EQ142" s="2" t="s">
        <v>1467</v>
      </c>
      <c r="ER142" s="2" t="s">
        <v>2122</v>
      </c>
      <c r="ES142" s="2" t="s">
        <v>241</v>
      </c>
      <c r="ET142" s="2" t="s">
        <v>229</v>
      </c>
      <c r="EU142" s="4"/>
      <c r="EV142" s="8"/>
      <c r="EW142" s="4"/>
      <c r="EX142" s="8"/>
      <c r="EY142" s="7"/>
      <c r="EZ142" s="7"/>
      <c r="FA142" s="2" t="s">
        <v>239</v>
      </c>
      <c r="FB142" s="2" t="s">
        <v>275</v>
      </c>
      <c r="FC142" s="2" t="s">
        <v>1832</v>
      </c>
      <c r="FD142" s="2" t="s">
        <v>2123</v>
      </c>
      <c r="FE142" s="2" t="s">
        <v>241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275</v>
      </c>
      <c r="FO142" s="2" t="s">
        <v>1595</v>
      </c>
      <c r="FP142" s="2" t="s">
        <v>2124</v>
      </c>
      <c r="FQ142" s="2" t="s">
        <v>241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229</v>
      </c>
      <c r="FZ142" s="2" t="s">
        <v>229</v>
      </c>
      <c r="GA142" s="2" t="s">
        <v>229</v>
      </c>
      <c r="GB142" s="2" t="s">
        <v>229</v>
      </c>
      <c r="GC142" s="2" t="s">
        <v>229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266</v>
      </c>
      <c r="GL142" s="2" t="s">
        <v>275</v>
      </c>
      <c r="GM142" s="2" t="s">
        <v>229</v>
      </c>
      <c r="GN142" s="2" t="s">
        <v>229</v>
      </c>
      <c r="GO142" s="2" t="s">
        <v>241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281</v>
      </c>
      <c r="GX142" s="2" t="s">
        <v>275</v>
      </c>
      <c r="GY142" s="2" t="s">
        <v>229</v>
      </c>
      <c r="GZ142" s="2" t="s">
        <v>229</v>
      </c>
      <c r="HA142" s="2" t="s">
        <v>241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275</v>
      </c>
      <c r="HK142" s="2" t="s">
        <v>1835</v>
      </c>
      <c r="HL142" s="2" t="s">
        <v>2125</v>
      </c>
      <c r="HM142" s="2" t="s">
        <v>241</v>
      </c>
      <c r="HN142" s="2" t="s">
        <v>229</v>
      </c>
      <c r="HO142" s="4"/>
      <c r="HP142" s="8"/>
      <c r="HQ142" s="4"/>
      <c r="HR142" s="8"/>
      <c r="HS142" s="7"/>
      <c r="HT142" s="7"/>
      <c r="HU142" s="2" t="s">
        <v>272</v>
      </c>
      <c r="HV142" s="2" t="s">
        <v>275</v>
      </c>
      <c r="HW142" s="2" t="s">
        <v>229</v>
      </c>
      <c r="HX142" s="2" t="s">
        <v>229</v>
      </c>
      <c r="HY142" s="2" t="s">
        <v>241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266</v>
      </c>
      <c r="IH142" s="2" t="s">
        <v>275</v>
      </c>
      <c r="II142" s="2" t="s">
        <v>700</v>
      </c>
      <c r="IJ142" s="2" t="s">
        <v>229</v>
      </c>
      <c r="IK142" s="2" t="s">
        <v>241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272</v>
      </c>
      <c r="IT142" s="2" t="s">
        <v>275</v>
      </c>
      <c r="IU142" s="2" t="s">
        <v>229</v>
      </c>
      <c r="IV142" s="2" t="s">
        <v>229</v>
      </c>
      <c r="IW142" s="2" t="s">
        <v>241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272</v>
      </c>
      <c r="JF142" s="2" t="s">
        <v>226</v>
      </c>
      <c r="JG142" s="2" t="s">
        <v>229</v>
      </c>
      <c r="JH142" s="2" t="s">
        <v>229</v>
      </c>
      <c r="JI142" s="2" t="s">
        <v>241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229</v>
      </c>
      <c r="JR142" s="2" t="s">
        <v>229</v>
      </c>
      <c r="JS142" s="2" t="s">
        <v>229</v>
      </c>
      <c r="JT142" s="2" t="s">
        <v>229</v>
      </c>
      <c r="JU142" s="2" t="s">
        <v>229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272</v>
      </c>
      <c r="KD142" s="2" t="s">
        <v>275</v>
      </c>
      <c r="KE142" s="2" t="s">
        <v>229</v>
      </c>
      <c r="KF142" s="2" t="s">
        <v>229</v>
      </c>
      <c r="KG142" s="2" t="s">
        <v>241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272</v>
      </c>
      <c r="KP142" s="2" t="s">
        <v>226</v>
      </c>
      <c r="KQ142" s="2" t="s">
        <v>229</v>
      </c>
      <c r="KR142" s="2" t="s">
        <v>229</v>
      </c>
      <c r="KS142" s="2" t="s">
        <v>241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239</v>
      </c>
      <c r="LB142" s="2" t="s">
        <v>275</v>
      </c>
      <c r="LC142" s="2" t="s">
        <v>720</v>
      </c>
      <c r="LD142" s="2" t="s">
        <v>229</v>
      </c>
      <c r="LE142" s="2" t="s">
        <v>241</v>
      </c>
      <c r="LF142" s="2" t="s">
        <v>229</v>
      </c>
      <c r="LG142" s="4"/>
      <c r="LH142" s="8"/>
      <c r="LI142" s="4"/>
      <c r="LJ142" s="8"/>
      <c r="LK142" s="7"/>
      <c r="LL142" s="7"/>
      <c r="LM142" s="2" t="s">
        <v>229</v>
      </c>
      <c r="LN142" s="2" t="s">
        <v>229</v>
      </c>
      <c r="LO142" s="2" t="s">
        <v>229</v>
      </c>
      <c r="LP142" s="2" t="s">
        <v>229</v>
      </c>
      <c r="LQ142" s="2" t="s">
        <v>229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239</v>
      </c>
      <c r="LZ142" s="2" t="s">
        <v>275</v>
      </c>
      <c r="MA142" s="2" t="s">
        <v>1154</v>
      </c>
      <c r="MB142" s="2" t="s">
        <v>229</v>
      </c>
      <c r="MC142" s="2" t="s">
        <v>241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272</v>
      </c>
      <c r="ML142" s="2" t="s">
        <v>275</v>
      </c>
      <c r="MM142" s="2" t="s">
        <v>229</v>
      </c>
      <c r="MN142" s="2" t="s">
        <v>229</v>
      </c>
      <c r="MO142" s="2" t="s">
        <v>241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272</v>
      </c>
      <c r="MX142" s="2" t="s">
        <v>226</v>
      </c>
      <c r="MY142" s="2" t="s">
        <v>229</v>
      </c>
      <c r="MZ142" s="2" t="s">
        <v>229</v>
      </c>
      <c r="NA142" s="2" t="s">
        <v>241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275</v>
      </c>
      <c r="NK142" s="2" t="s">
        <v>1838</v>
      </c>
      <c r="NL142" s="2" t="s">
        <v>2126</v>
      </c>
      <c r="NM142" s="2" t="s">
        <v>241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272</v>
      </c>
      <c r="NV142" s="2" t="s">
        <v>275</v>
      </c>
      <c r="NW142" s="2" t="s">
        <v>229</v>
      </c>
      <c r="NX142" s="2" t="s">
        <v>229</v>
      </c>
      <c r="NY142" s="2" t="s">
        <v>241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229</v>
      </c>
      <c r="OH142" s="2" t="s">
        <v>229</v>
      </c>
      <c r="OI142" s="2" t="s">
        <v>229</v>
      </c>
      <c r="OJ142" s="2" t="s">
        <v>229</v>
      </c>
      <c r="OK142" s="2" t="s">
        <v>229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229</v>
      </c>
      <c r="OT142" s="2" t="s">
        <v>229</v>
      </c>
      <c r="OU142" s="2" t="s">
        <v>229</v>
      </c>
      <c r="OV142" s="2" t="s">
        <v>229</v>
      </c>
      <c r="OW142" s="2" t="s">
        <v>229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229</v>
      </c>
      <c r="PF142" s="2" t="s">
        <v>229</v>
      </c>
      <c r="PG142" s="2" t="s">
        <v>229</v>
      </c>
      <c r="PH142" s="2" t="s">
        <v>229</v>
      </c>
      <c r="PI142" s="2" t="s">
        <v>229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239</v>
      </c>
      <c r="PR142" s="2" t="s">
        <v>275</v>
      </c>
      <c r="PS142" s="2" t="s">
        <v>1166</v>
      </c>
      <c r="PT142" s="2" t="s">
        <v>1781</v>
      </c>
      <c r="PU142" s="2" t="s">
        <v>241</v>
      </c>
      <c r="PV142" s="2" t="s">
        <v>229</v>
      </c>
      <c r="PW142" s="4"/>
      <c r="PX142" s="8"/>
      <c r="PY142" s="4"/>
      <c r="PZ142" s="8"/>
      <c r="QA142" s="7"/>
      <c r="QB142" s="7"/>
      <c r="QC142" s="2" t="s">
        <v>281</v>
      </c>
      <c r="QD142" s="2" t="s">
        <v>275</v>
      </c>
      <c r="QE142" s="2" t="s">
        <v>229</v>
      </c>
      <c r="QF142" s="2" t="s">
        <v>229</v>
      </c>
      <c r="QG142" s="2" t="s">
        <v>241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229</v>
      </c>
      <c r="QP142" s="2" t="s">
        <v>229</v>
      </c>
      <c r="QQ142" s="2" t="s">
        <v>229</v>
      </c>
      <c r="QR142" s="2" t="s">
        <v>229</v>
      </c>
      <c r="QS142" s="2" t="s">
        <v>229</v>
      </c>
      <c r="QT142" s="2" t="s">
        <v>229</v>
      </c>
      <c r="QU142" s="4"/>
      <c r="QV142" s="8"/>
      <c r="QW142" s="4"/>
      <c r="QX142" s="8"/>
      <c r="QY142" s="7"/>
      <c r="QZ142" s="7"/>
      <c r="RA142" s="2" t="s">
        <v>272</v>
      </c>
      <c r="RB142" s="2" t="s">
        <v>275</v>
      </c>
      <c r="RC142" s="2" t="s">
        <v>229</v>
      </c>
      <c r="RD142" s="2" t="s">
        <v>229</v>
      </c>
      <c r="RE142" s="2" t="s">
        <v>241</v>
      </c>
      <c r="RF142" s="2" t="s">
        <v>229</v>
      </c>
      <c r="RG142" s="4"/>
      <c r="RH142" s="8"/>
      <c r="RI142" s="4"/>
      <c r="RJ142" s="8"/>
      <c r="RK142" s="7"/>
      <c r="RL142" s="7"/>
      <c r="RM142" s="2" t="s">
        <v>229</v>
      </c>
      <c r="RN142" s="2" t="s">
        <v>229</v>
      </c>
      <c r="RO142" s="2" t="s">
        <v>229</v>
      </c>
      <c r="RP142" s="2" t="s">
        <v>229</v>
      </c>
      <c r="RQ142" s="2" t="s">
        <v>229</v>
      </c>
      <c r="RR142" s="2" t="s">
        <v>229</v>
      </c>
      <c r="RS142" s="4"/>
      <c r="RT142" s="8"/>
      <c r="RU142" s="4"/>
      <c r="RV142" s="8"/>
      <c r="RW142" s="7"/>
      <c r="RX142" s="7"/>
      <c r="RY142" s="2" t="s">
        <v>239</v>
      </c>
      <c r="RZ142" s="2" t="s">
        <v>275</v>
      </c>
      <c r="SA142" s="2" t="s">
        <v>800</v>
      </c>
      <c r="SB142" s="2" t="s">
        <v>1854</v>
      </c>
      <c r="SC142" s="2" t="s">
        <v>241</v>
      </c>
      <c r="SD142" s="2" t="s">
        <v>229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</row>
    <row r="143">
      <c r="A143" s="2" t="s">
        <v>2127</v>
      </c>
      <c r="B143" s="2" t="s">
        <v>216</v>
      </c>
      <c r="C143" s="2" t="s">
        <v>217</v>
      </c>
      <c r="D143" s="2" t="s">
        <v>218</v>
      </c>
      <c r="E143" s="2" t="s">
        <v>219</v>
      </c>
      <c r="F143" s="2" t="s">
        <v>2011</v>
      </c>
      <c r="G143" s="2" t="s">
        <v>2128</v>
      </c>
      <c r="H143" s="2" t="s">
        <v>2129</v>
      </c>
      <c r="I143" s="2" t="s">
        <v>1434</v>
      </c>
      <c r="J143" s="2" t="s">
        <v>285</v>
      </c>
      <c r="K143" s="2" t="s">
        <v>617</v>
      </c>
      <c r="L143" s="3">
        <v>33.6</v>
      </c>
      <c r="M143" s="3">
        <v>35.28</v>
      </c>
      <c r="N143" s="3">
        <v>69.99</v>
      </c>
      <c r="O143" s="2" t="s">
        <v>2130</v>
      </c>
      <c r="P143" s="2" t="s">
        <v>964</v>
      </c>
      <c r="Q143" s="2" t="s">
        <v>228</v>
      </c>
      <c r="R143" s="2" t="s">
        <v>229</v>
      </c>
      <c r="S143" s="2" t="s">
        <v>229</v>
      </c>
      <c r="T143" s="2" t="s">
        <v>229</v>
      </c>
      <c r="U143" s="2" t="s">
        <v>733</v>
      </c>
      <c r="V143" s="2" t="s">
        <v>1910</v>
      </c>
      <c r="W143" s="2" t="s">
        <v>1009</v>
      </c>
      <c r="X143" s="2" t="s">
        <v>229</v>
      </c>
      <c r="Y143" s="2" t="s">
        <v>1144</v>
      </c>
      <c r="Z143" s="4"/>
      <c r="AA143" s="4">
        <f>=ROUNDDOWN({0},0)</f>
      </c>
      <c r="AB143" s="5"/>
      <c r="AC143" s="2" t="s">
        <v>229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229</v>
      </c>
      <c r="BM143" s="7"/>
      <c r="BN143" s="7"/>
      <c r="BO143" s="4"/>
      <c r="BP143" s="8"/>
      <c r="BQ143" s="4"/>
      <c r="BR143" s="8"/>
      <c r="BS143" s="7"/>
      <c r="BT143" s="7"/>
      <c r="BU143" s="2" t="s">
        <v>272</v>
      </c>
      <c r="BV143" s="2" t="s">
        <v>275</v>
      </c>
      <c r="BW143" s="2" t="s">
        <v>229</v>
      </c>
      <c r="BX143" s="2" t="s">
        <v>229</v>
      </c>
      <c r="BY143" s="2" t="s">
        <v>241</v>
      </c>
      <c r="BZ143" s="2" t="s">
        <v>229</v>
      </c>
      <c r="CA143" s="4"/>
      <c r="CB143" s="8"/>
      <c r="CC143" s="4"/>
      <c r="CD143" s="8"/>
      <c r="CE143" s="7"/>
      <c r="CF143" s="7"/>
      <c r="CG143" s="2" t="s">
        <v>239</v>
      </c>
      <c r="CH143" s="2" t="s">
        <v>275</v>
      </c>
      <c r="CI143" s="2" t="s">
        <v>1463</v>
      </c>
      <c r="CJ143" s="2" t="s">
        <v>2131</v>
      </c>
      <c r="CK143" s="2" t="s">
        <v>241</v>
      </c>
      <c r="CL143" s="2" t="s">
        <v>229</v>
      </c>
      <c r="CM143" s="4"/>
      <c r="CN143" s="8"/>
      <c r="CO143" s="4"/>
      <c r="CP143" s="8"/>
      <c r="CQ143" s="7"/>
      <c r="CR143" s="7"/>
      <c r="CS143" s="2" t="s">
        <v>239</v>
      </c>
      <c r="CT143" s="2" t="s">
        <v>275</v>
      </c>
      <c r="CU143" s="2" t="s">
        <v>1148</v>
      </c>
      <c r="CV143" s="2" t="s">
        <v>2132</v>
      </c>
      <c r="CW143" s="2" t="s">
        <v>241</v>
      </c>
      <c r="CX143" s="2" t="s">
        <v>229</v>
      </c>
      <c r="CY143" s="4"/>
      <c r="CZ143" s="8"/>
      <c r="DA143" s="4"/>
      <c r="DB143" s="8"/>
      <c r="DC143" s="7"/>
      <c r="DD143" s="7"/>
      <c r="DE143" s="2" t="s">
        <v>239</v>
      </c>
      <c r="DF143" s="2" t="s">
        <v>275</v>
      </c>
      <c r="DG143" s="2" t="s">
        <v>2057</v>
      </c>
      <c r="DH143" s="2" t="s">
        <v>1593</v>
      </c>
      <c r="DI143" s="2" t="s">
        <v>241</v>
      </c>
      <c r="DJ143" s="2" t="s">
        <v>229</v>
      </c>
      <c r="DK143" s="4"/>
      <c r="DL143" s="8"/>
      <c r="DM143" s="4"/>
      <c r="DN143" s="8"/>
      <c r="DO143" s="7"/>
      <c r="DP143" s="7"/>
      <c r="DQ143" s="2" t="s">
        <v>239</v>
      </c>
      <c r="DR143" s="2" t="s">
        <v>275</v>
      </c>
      <c r="DS143" s="2" t="s">
        <v>2056</v>
      </c>
      <c r="DT143" s="2" t="s">
        <v>229</v>
      </c>
      <c r="DU143" s="2" t="s">
        <v>241</v>
      </c>
      <c r="DV143" s="2" t="s">
        <v>229</v>
      </c>
      <c r="DW143" s="4"/>
      <c r="DX143" s="8"/>
      <c r="DY143" s="4"/>
      <c r="DZ143" s="8"/>
      <c r="EA143" s="7"/>
      <c r="EB143" s="7"/>
      <c r="EC143" s="2" t="s">
        <v>272</v>
      </c>
      <c r="ED143" s="2" t="s">
        <v>275</v>
      </c>
      <c r="EE143" s="2" t="s">
        <v>229</v>
      </c>
      <c r="EF143" s="2" t="s">
        <v>229</v>
      </c>
      <c r="EG143" s="2" t="s">
        <v>241</v>
      </c>
      <c r="EH143" s="2" t="s">
        <v>229</v>
      </c>
      <c r="EI143" s="4"/>
      <c r="EJ143" s="8"/>
      <c r="EK143" s="4"/>
      <c r="EL143" s="8"/>
      <c r="EM143" s="7"/>
      <c r="EN143" s="7"/>
      <c r="EO143" s="2" t="s">
        <v>239</v>
      </c>
      <c r="EP143" s="2" t="s">
        <v>275</v>
      </c>
      <c r="EQ143" s="2" t="s">
        <v>2060</v>
      </c>
      <c r="ER143" s="2" t="s">
        <v>1987</v>
      </c>
      <c r="ES143" s="2" t="s">
        <v>241</v>
      </c>
      <c r="ET143" s="2" t="s">
        <v>229</v>
      </c>
      <c r="EU143" s="4"/>
      <c r="EV143" s="8"/>
      <c r="EW143" s="4"/>
      <c r="EX143" s="8"/>
      <c r="EY143" s="7"/>
      <c r="EZ143" s="7"/>
      <c r="FA143" s="2" t="s">
        <v>239</v>
      </c>
      <c r="FB143" s="2" t="s">
        <v>275</v>
      </c>
      <c r="FC143" s="2" t="s">
        <v>1832</v>
      </c>
      <c r="FD143" s="2" t="s">
        <v>2133</v>
      </c>
      <c r="FE143" s="2" t="s">
        <v>241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275</v>
      </c>
      <c r="FO143" s="2" t="s">
        <v>1148</v>
      </c>
      <c r="FP143" s="2" t="s">
        <v>1932</v>
      </c>
      <c r="FQ143" s="2" t="s">
        <v>241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229</v>
      </c>
      <c r="FZ143" s="2" t="s">
        <v>229</v>
      </c>
      <c r="GA143" s="2" t="s">
        <v>229</v>
      </c>
      <c r="GB143" s="2" t="s">
        <v>229</v>
      </c>
      <c r="GC143" s="2" t="s">
        <v>229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272</v>
      </c>
      <c r="GL143" s="2" t="s">
        <v>275</v>
      </c>
      <c r="GM143" s="2" t="s">
        <v>229</v>
      </c>
      <c r="GN143" s="2" t="s">
        <v>229</v>
      </c>
      <c r="GO143" s="2" t="s">
        <v>241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281</v>
      </c>
      <c r="GX143" s="2" t="s">
        <v>275</v>
      </c>
      <c r="GY143" s="2" t="s">
        <v>229</v>
      </c>
      <c r="GZ143" s="2" t="s">
        <v>229</v>
      </c>
      <c r="HA143" s="2" t="s">
        <v>241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239</v>
      </c>
      <c r="HJ143" s="2" t="s">
        <v>275</v>
      </c>
      <c r="HK143" s="2" t="s">
        <v>1835</v>
      </c>
      <c r="HL143" s="2" t="s">
        <v>2134</v>
      </c>
      <c r="HM143" s="2" t="s">
        <v>241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229</v>
      </c>
      <c r="HV143" s="2" t="s">
        <v>229</v>
      </c>
      <c r="HW143" s="2" t="s">
        <v>229</v>
      </c>
      <c r="HX143" s="2" t="s">
        <v>229</v>
      </c>
      <c r="HY143" s="2" t="s">
        <v>229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266</v>
      </c>
      <c r="IH143" s="2" t="s">
        <v>275</v>
      </c>
      <c r="II143" s="2" t="s">
        <v>229</v>
      </c>
      <c r="IJ143" s="2" t="s">
        <v>229</v>
      </c>
      <c r="IK143" s="2" t="s">
        <v>241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229</v>
      </c>
      <c r="IT143" s="2" t="s">
        <v>229</v>
      </c>
      <c r="IU143" s="2" t="s">
        <v>229</v>
      </c>
      <c r="IV143" s="2" t="s">
        <v>229</v>
      </c>
      <c r="IW143" s="2" t="s">
        <v>229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229</v>
      </c>
      <c r="JF143" s="2" t="s">
        <v>229</v>
      </c>
      <c r="JG143" s="2" t="s">
        <v>229</v>
      </c>
      <c r="JH143" s="2" t="s">
        <v>229</v>
      </c>
      <c r="JI143" s="2" t="s">
        <v>229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229</v>
      </c>
      <c r="JR143" s="2" t="s">
        <v>229</v>
      </c>
      <c r="JS143" s="2" t="s">
        <v>229</v>
      </c>
      <c r="JT143" s="2" t="s">
        <v>229</v>
      </c>
      <c r="JU143" s="2" t="s">
        <v>229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281</v>
      </c>
      <c r="KD143" s="2" t="s">
        <v>275</v>
      </c>
      <c r="KE143" s="2" t="s">
        <v>229</v>
      </c>
      <c r="KF143" s="2" t="s">
        <v>229</v>
      </c>
      <c r="KG143" s="2" t="s">
        <v>241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229</v>
      </c>
      <c r="KP143" s="2" t="s">
        <v>229</v>
      </c>
      <c r="KQ143" s="2" t="s">
        <v>229</v>
      </c>
      <c r="KR143" s="2" t="s">
        <v>229</v>
      </c>
      <c r="KS143" s="2" t="s">
        <v>229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239</v>
      </c>
      <c r="LB143" s="2" t="s">
        <v>275</v>
      </c>
      <c r="LC143" s="2" t="s">
        <v>2063</v>
      </c>
      <c r="LD143" s="2" t="s">
        <v>229</v>
      </c>
      <c r="LE143" s="2" t="s">
        <v>241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229</v>
      </c>
      <c r="LN143" s="2" t="s">
        <v>229</v>
      </c>
      <c r="LO143" s="2" t="s">
        <v>229</v>
      </c>
      <c r="LP143" s="2" t="s">
        <v>229</v>
      </c>
      <c r="LQ143" s="2" t="s">
        <v>229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272</v>
      </c>
      <c r="LZ143" s="2" t="s">
        <v>275</v>
      </c>
      <c r="MA143" s="2" t="s">
        <v>229</v>
      </c>
      <c r="MB143" s="2" t="s">
        <v>229</v>
      </c>
      <c r="MC143" s="2" t="s">
        <v>241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229</v>
      </c>
      <c r="ML143" s="2" t="s">
        <v>229</v>
      </c>
      <c r="MM143" s="2" t="s">
        <v>229</v>
      </c>
      <c r="MN143" s="2" t="s">
        <v>229</v>
      </c>
      <c r="MO143" s="2" t="s">
        <v>229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229</v>
      </c>
      <c r="MX143" s="2" t="s">
        <v>229</v>
      </c>
      <c r="MY143" s="2" t="s">
        <v>229</v>
      </c>
      <c r="MZ143" s="2" t="s">
        <v>229</v>
      </c>
      <c r="NA143" s="2" t="s">
        <v>229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239</v>
      </c>
      <c r="NJ143" s="2" t="s">
        <v>275</v>
      </c>
      <c r="NK143" s="2" t="s">
        <v>2066</v>
      </c>
      <c r="NL143" s="2" t="s">
        <v>1893</v>
      </c>
      <c r="NM143" s="2" t="s">
        <v>241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272</v>
      </c>
      <c r="NV143" s="2" t="s">
        <v>275</v>
      </c>
      <c r="NW143" s="2" t="s">
        <v>229</v>
      </c>
      <c r="NX143" s="2" t="s">
        <v>229</v>
      </c>
      <c r="NY143" s="2" t="s">
        <v>241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229</v>
      </c>
      <c r="OH143" s="2" t="s">
        <v>229</v>
      </c>
      <c r="OI143" s="2" t="s">
        <v>229</v>
      </c>
      <c r="OJ143" s="2" t="s">
        <v>229</v>
      </c>
      <c r="OK143" s="2" t="s">
        <v>229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229</v>
      </c>
      <c r="OT143" s="2" t="s">
        <v>229</v>
      </c>
      <c r="OU143" s="2" t="s">
        <v>229</v>
      </c>
      <c r="OV143" s="2" t="s">
        <v>229</v>
      </c>
      <c r="OW143" s="2" t="s">
        <v>229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229</v>
      </c>
      <c r="PF143" s="2" t="s">
        <v>229</v>
      </c>
      <c r="PG143" s="2" t="s">
        <v>229</v>
      </c>
      <c r="PH143" s="2" t="s">
        <v>229</v>
      </c>
      <c r="PI143" s="2" t="s">
        <v>229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229</v>
      </c>
      <c r="PR143" s="2" t="s">
        <v>229</v>
      </c>
      <c r="PS143" s="2" t="s">
        <v>229</v>
      </c>
      <c r="PT143" s="2" t="s">
        <v>229</v>
      </c>
      <c r="PU143" s="2" t="s">
        <v>229</v>
      </c>
      <c r="PV143" s="2" t="s">
        <v>229</v>
      </c>
      <c r="PW143" s="4"/>
      <c r="PX143" s="8"/>
      <c r="PY143" s="4"/>
      <c r="PZ143" s="8"/>
      <c r="QA143" s="7"/>
      <c r="QB143" s="7"/>
      <c r="QC143" s="2" t="s">
        <v>281</v>
      </c>
      <c r="QD143" s="2" t="s">
        <v>226</v>
      </c>
      <c r="QE143" s="2" t="s">
        <v>229</v>
      </c>
      <c r="QF143" s="2" t="s">
        <v>229</v>
      </c>
      <c r="QG143" s="2" t="s">
        <v>241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229</v>
      </c>
      <c r="QP143" s="2" t="s">
        <v>229</v>
      </c>
      <c r="QQ143" s="2" t="s">
        <v>229</v>
      </c>
      <c r="QR143" s="2" t="s">
        <v>229</v>
      </c>
      <c r="QS143" s="2" t="s">
        <v>229</v>
      </c>
      <c r="QT143" s="2" t="s">
        <v>229</v>
      </c>
      <c r="QU143" s="4"/>
      <c r="QV143" s="8"/>
      <c r="QW143" s="4"/>
      <c r="QX143" s="8"/>
      <c r="QY143" s="7"/>
      <c r="QZ143" s="7"/>
      <c r="RA143" s="2" t="s">
        <v>272</v>
      </c>
      <c r="RB143" s="2" t="s">
        <v>275</v>
      </c>
      <c r="RC143" s="2" t="s">
        <v>229</v>
      </c>
      <c r="RD143" s="2" t="s">
        <v>229</v>
      </c>
      <c r="RE143" s="2" t="s">
        <v>241</v>
      </c>
      <c r="RF143" s="2" t="s">
        <v>229</v>
      </c>
      <c r="RG143" s="4"/>
      <c r="RH143" s="8"/>
      <c r="RI143" s="4"/>
      <c r="RJ143" s="8"/>
      <c r="RK143" s="7"/>
      <c r="RL143" s="7"/>
      <c r="RM143" s="2" t="s">
        <v>229</v>
      </c>
      <c r="RN143" s="2" t="s">
        <v>229</v>
      </c>
      <c r="RO143" s="2" t="s">
        <v>229</v>
      </c>
      <c r="RP143" s="2" t="s">
        <v>229</v>
      </c>
      <c r="RQ143" s="2" t="s">
        <v>229</v>
      </c>
      <c r="RR143" s="2" t="s">
        <v>229</v>
      </c>
      <c r="RS143" s="4"/>
      <c r="RT143" s="8"/>
      <c r="RU143" s="4"/>
      <c r="RV143" s="8"/>
      <c r="RW143" s="7"/>
      <c r="RX143" s="7"/>
      <c r="RY143" s="2" t="s">
        <v>267</v>
      </c>
      <c r="RZ143" s="2" t="s">
        <v>275</v>
      </c>
      <c r="SA143" s="2" t="s">
        <v>229</v>
      </c>
      <c r="SB143" s="2" t="s">
        <v>229</v>
      </c>
      <c r="SC143" s="2" t="s">
        <v>241</v>
      </c>
      <c r="SD143" s="2" t="s">
        <v>229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</row>
    <row r="144">
      <c r="A144" s="2" t="s">
        <v>2135</v>
      </c>
      <c r="B144" s="2" t="s">
        <v>216</v>
      </c>
      <c r="C144" s="2" t="s">
        <v>217</v>
      </c>
      <c r="D144" s="2" t="s">
        <v>218</v>
      </c>
      <c r="E144" s="2" t="s">
        <v>219</v>
      </c>
      <c r="F144" s="2" t="s">
        <v>2136</v>
      </c>
      <c r="G144" s="2" t="s">
        <v>2137</v>
      </c>
      <c r="H144" s="2" t="s">
        <v>2138</v>
      </c>
      <c r="I144" s="2" t="s">
        <v>2139</v>
      </c>
      <c r="J144" s="2" t="s">
        <v>224</v>
      </c>
      <c r="K144" s="2" t="s">
        <v>617</v>
      </c>
      <c r="L144" s="3">
        <v>23.8</v>
      </c>
      <c r="M144" s="3">
        <v>24.99</v>
      </c>
      <c r="N144" s="3">
        <v>49.99</v>
      </c>
      <c r="O144" s="2" t="s">
        <v>226</v>
      </c>
      <c r="P144" s="2" t="s">
        <v>2046</v>
      </c>
      <c r="Q144" s="2" t="s">
        <v>228</v>
      </c>
      <c r="R144" s="2" t="s">
        <v>229</v>
      </c>
      <c r="S144" s="2" t="s">
        <v>2140</v>
      </c>
      <c r="T144" s="2" t="s">
        <v>684</v>
      </c>
      <c r="U144" s="2" t="s">
        <v>286</v>
      </c>
      <c r="V144" s="2" t="s">
        <v>2141</v>
      </c>
      <c r="W144" s="2" t="s">
        <v>2142</v>
      </c>
      <c r="X144" s="2" t="s">
        <v>229</v>
      </c>
      <c r="Y144" s="2" t="s">
        <v>229</v>
      </c>
      <c r="Z144" s="4"/>
      <c r="AA144" s="4">
        <f>=ROUNDDOWN({0},0)</f>
      </c>
      <c r="AB144" s="5"/>
      <c r="AC144" s="2" t="s">
        <v>1072</v>
      </c>
      <c r="AD144" s="4">
        <v>120</v>
      </c>
      <c r="AE144" s="4">
        <v>230</v>
      </c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/>
      <c r="BJ144" s="4"/>
      <c r="BK144" s="8"/>
      <c r="BL144" s="2" t="s">
        <v>229</v>
      </c>
      <c r="BM144" s="7"/>
      <c r="BN144" s="7"/>
      <c r="BO144" s="4"/>
      <c r="BP144" s="8"/>
      <c r="BQ144" s="4"/>
      <c r="BR144" s="8"/>
      <c r="BS144" s="7"/>
      <c r="BT144" s="7"/>
      <c r="BU144" s="2" t="s">
        <v>664</v>
      </c>
      <c r="BV144" s="2" t="s">
        <v>226</v>
      </c>
      <c r="BW144" s="2" t="s">
        <v>229</v>
      </c>
      <c r="BX144" s="2" t="s">
        <v>229</v>
      </c>
      <c r="BY144" s="2" t="s">
        <v>241</v>
      </c>
      <c r="BZ144" s="2" t="s">
        <v>229</v>
      </c>
      <c r="CA144" s="4"/>
      <c r="CB144" s="8"/>
      <c r="CC144" s="4"/>
      <c r="CD144" s="8"/>
      <c r="CE144" s="7"/>
      <c r="CF144" s="7"/>
      <c r="CG144" s="2" t="s">
        <v>272</v>
      </c>
      <c r="CH144" s="2" t="s">
        <v>226</v>
      </c>
      <c r="CI144" s="2" t="s">
        <v>229</v>
      </c>
      <c r="CJ144" s="2" t="s">
        <v>229</v>
      </c>
      <c r="CK144" s="2" t="s">
        <v>241</v>
      </c>
      <c r="CL144" s="2" t="s">
        <v>229</v>
      </c>
      <c r="CM144" s="4"/>
      <c r="CN144" s="8"/>
      <c r="CO144" s="4"/>
      <c r="CP144" s="8"/>
      <c r="CQ144" s="7"/>
      <c r="CR144" s="7"/>
      <c r="CS144" s="2" t="s">
        <v>272</v>
      </c>
      <c r="CT144" s="2" t="s">
        <v>226</v>
      </c>
      <c r="CU144" s="2" t="s">
        <v>229</v>
      </c>
      <c r="CV144" s="2" t="s">
        <v>229</v>
      </c>
      <c r="CW144" s="2" t="s">
        <v>241</v>
      </c>
      <c r="CX144" s="2" t="s">
        <v>229</v>
      </c>
      <c r="CY144" s="4"/>
      <c r="CZ144" s="8"/>
      <c r="DA144" s="4"/>
      <c r="DB144" s="8"/>
      <c r="DC144" s="7"/>
      <c r="DD144" s="7"/>
      <c r="DE144" s="2" t="s">
        <v>272</v>
      </c>
      <c r="DF144" s="2" t="s">
        <v>226</v>
      </c>
      <c r="DG144" s="2" t="s">
        <v>229</v>
      </c>
      <c r="DH144" s="2" t="s">
        <v>229</v>
      </c>
      <c r="DI144" s="2" t="s">
        <v>241</v>
      </c>
      <c r="DJ144" s="2" t="s">
        <v>229</v>
      </c>
      <c r="DK144" s="4"/>
      <c r="DL144" s="8"/>
      <c r="DM144" s="4"/>
      <c r="DN144" s="8"/>
      <c r="DO144" s="7"/>
      <c r="DP144" s="7"/>
      <c r="DQ144" s="2" t="s">
        <v>239</v>
      </c>
      <c r="DR144" s="2" t="s">
        <v>226</v>
      </c>
      <c r="DS144" s="2" t="s">
        <v>229</v>
      </c>
      <c r="DT144" s="2" t="s">
        <v>229</v>
      </c>
      <c r="DU144" s="2" t="s">
        <v>241</v>
      </c>
      <c r="DV144" s="2" t="s">
        <v>229</v>
      </c>
      <c r="DW144" s="4"/>
      <c r="DX144" s="8"/>
      <c r="DY144" s="4"/>
      <c r="DZ144" s="8"/>
      <c r="EA144" s="7"/>
      <c r="EB144" s="7"/>
      <c r="EC144" s="2" t="s">
        <v>272</v>
      </c>
      <c r="ED144" s="2" t="s">
        <v>226</v>
      </c>
      <c r="EE144" s="2" t="s">
        <v>229</v>
      </c>
      <c r="EF144" s="2" t="s">
        <v>229</v>
      </c>
      <c r="EG144" s="2" t="s">
        <v>241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272</v>
      </c>
      <c r="EP144" s="2" t="s">
        <v>226</v>
      </c>
      <c r="EQ144" s="2" t="s">
        <v>229</v>
      </c>
      <c r="ER144" s="2" t="s">
        <v>229</v>
      </c>
      <c r="ES144" s="2" t="s">
        <v>241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267</v>
      </c>
      <c r="FB144" s="2" t="s">
        <v>226</v>
      </c>
      <c r="FC144" s="2" t="s">
        <v>229</v>
      </c>
      <c r="FD144" s="2" t="s">
        <v>229</v>
      </c>
      <c r="FE144" s="2" t="s">
        <v>241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226</v>
      </c>
      <c r="FO144" s="2" t="s">
        <v>229</v>
      </c>
      <c r="FP144" s="2" t="s">
        <v>229</v>
      </c>
      <c r="FQ144" s="2" t="s">
        <v>241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226</v>
      </c>
      <c r="GA144" s="2" t="s">
        <v>229</v>
      </c>
      <c r="GB144" s="2" t="s">
        <v>229</v>
      </c>
      <c r="GC144" s="2" t="s">
        <v>241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272</v>
      </c>
      <c r="GL144" s="2" t="s">
        <v>226</v>
      </c>
      <c r="GM144" s="2" t="s">
        <v>229</v>
      </c>
      <c r="GN144" s="2" t="s">
        <v>229</v>
      </c>
      <c r="GO144" s="2" t="s">
        <v>241</v>
      </c>
      <c r="GP144" s="2" t="s">
        <v>229</v>
      </c>
      <c r="GQ144" s="4"/>
      <c r="GR144" s="8"/>
      <c r="GS144" s="4"/>
      <c r="GT144" s="8"/>
      <c r="GU144" s="7"/>
      <c r="GV144" s="7"/>
      <c r="GW144" s="2" t="s">
        <v>272</v>
      </c>
      <c r="GX144" s="2" t="s">
        <v>226</v>
      </c>
      <c r="GY144" s="2" t="s">
        <v>229</v>
      </c>
      <c r="GZ144" s="2" t="s">
        <v>229</v>
      </c>
      <c r="HA144" s="2" t="s">
        <v>241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272</v>
      </c>
      <c r="HJ144" s="2" t="s">
        <v>226</v>
      </c>
      <c r="HK144" s="2" t="s">
        <v>229</v>
      </c>
      <c r="HL144" s="2" t="s">
        <v>229</v>
      </c>
      <c r="HM144" s="2" t="s">
        <v>241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272</v>
      </c>
      <c r="HV144" s="2" t="s">
        <v>226</v>
      </c>
      <c r="HW144" s="2" t="s">
        <v>229</v>
      </c>
      <c r="HX144" s="2" t="s">
        <v>229</v>
      </c>
      <c r="HY144" s="2" t="s">
        <v>241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272</v>
      </c>
      <c r="IH144" s="2" t="s">
        <v>226</v>
      </c>
      <c r="II144" s="2" t="s">
        <v>229</v>
      </c>
      <c r="IJ144" s="2" t="s">
        <v>229</v>
      </c>
      <c r="IK144" s="2" t="s">
        <v>241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664</v>
      </c>
      <c r="IT144" s="2" t="s">
        <v>226</v>
      </c>
      <c r="IU144" s="2" t="s">
        <v>229</v>
      </c>
      <c r="IV144" s="2" t="s">
        <v>229</v>
      </c>
      <c r="IW144" s="2" t="s">
        <v>241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272</v>
      </c>
      <c r="JF144" s="2" t="s">
        <v>226</v>
      </c>
      <c r="JG144" s="2" t="s">
        <v>229</v>
      </c>
      <c r="JH144" s="2" t="s">
        <v>229</v>
      </c>
      <c r="JI144" s="2" t="s">
        <v>241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272</v>
      </c>
      <c r="JR144" s="2" t="s">
        <v>226</v>
      </c>
      <c r="JS144" s="2" t="s">
        <v>229</v>
      </c>
      <c r="JT144" s="2" t="s">
        <v>229</v>
      </c>
      <c r="JU144" s="2" t="s">
        <v>241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272</v>
      </c>
      <c r="KD144" s="2" t="s">
        <v>226</v>
      </c>
      <c r="KE144" s="2" t="s">
        <v>229</v>
      </c>
      <c r="KF144" s="2" t="s">
        <v>229</v>
      </c>
      <c r="KG144" s="2" t="s">
        <v>241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272</v>
      </c>
      <c r="KP144" s="2" t="s">
        <v>226</v>
      </c>
      <c r="KQ144" s="2" t="s">
        <v>229</v>
      </c>
      <c r="KR144" s="2" t="s">
        <v>229</v>
      </c>
      <c r="KS144" s="2" t="s">
        <v>241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272</v>
      </c>
      <c r="LB144" s="2" t="s">
        <v>226</v>
      </c>
      <c r="LC144" s="2" t="s">
        <v>229</v>
      </c>
      <c r="LD144" s="2" t="s">
        <v>229</v>
      </c>
      <c r="LE144" s="2" t="s">
        <v>241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272</v>
      </c>
      <c r="LN144" s="2" t="s">
        <v>226</v>
      </c>
      <c r="LO144" s="2" t="s">
        <v>229</v>
      </c>
      <c r="LP144" s="2" t="s">
        <v>229</v>
      </c>
      <c r="LQ144" s="2" t="s">
        <v>241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664</v>
      </c>
      <c r="LZ144" s="2" t="s">
        <v>226</v>
      </c>
      <c r="MA144" s="2" t="s">
        <v>229</v>
      </c>
      <c r="MB144" s="2" t="s">
        <v>229</v>
      </c>
      <c r="MC144" s="2" t="s">
        <v>241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272</v>
      </c>
      <c r="ML144" s="2" t="s">
        <v>226</v>
      </c>
      <c r="MM144" s="2" t="s">
        <v>229</v>
      </c>
      <c r="MN144" s="2" t="s">
        <v>229</v>
      </c>
      <c r="MO144" s="2" t="s">
        <v>241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272</v>
      </c>
      <c r="MX144" s="2" t="s">
        <v>226</v>
      </c>
      <c r="MY144" s="2" t="s">
        <v>229</v>
      </c>
      <c r="MZ144" s="2" t="s">
        <v>229</v>
      </c>
      <c r="NA144" s="2" t="s">
        <v>241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229</v>
      </c>
      <c r="NJ144" s="2" t="s">
        <v>229</v>
      </c>
      <c r="NK144" s="2" t="s">
        <v>229</v>
      </c>
      <c r="NL144" s="2" t="s">
        <v>229</v>
      </c>
      <c r="NM144" s="2" t="s">
        <v>229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272</v>
      </c>
      <c r="NV144" s="2" t="s">
        <v>226</v>
      </c>
      <c r="NW144" s="2" t="s">
        <v>229</v>
      </c>
      <c r="NX144" s="2" t="s">
        <v>229</v>
      </c>
      <c r="NY144" s="2" t="s">
        <v>241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272</v>
      </c>
      <c r="OH144" s="2" t="s">
        <v>226</v>
      </c>
      <c r="OI144" s="2" t="s">
        <v>229</v>
      </c>
      <c r="OJ144" s="2" t="s">
        <v>229</v>
      </c>
      <c r="OK144" s="2" t="s">
        <v>241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229</v>
      </c>
      <c r="OT144" s="2" t="s">
        <v>229</v>
      </c>
      <c r="OU144" s="2" t="s">
        <v>229</v>
      </c>
      <c r="OV144" s="2" t="s">
        <v>229</v>
      </c>
      <c r="OW144" s="2" t="s">
        <v>229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229</v>
      </c>
      <c r="PF144" s="2" t="s">
        <v>229</v>
      </c>
      <c r="PG144" s="2" t="s">
        <v>229</v>
      </c>
      <c r="PH144" s="2" t="s">
        <v>229</v>
      </c>
      <c r="PI144" s="2" t="s">
        <v>229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272</v>
      </c>
      <c r="PR144" s="2" t="s">
        <v>226</v>
      </c>
      <c r="PS144" s="2" t="s">
        <v>229</v>
      </c>
      <c r="PT144" s="2" t="s">
        <v>229</v>
      </c>
      <c r="PU144" s="2" t="s">
        <v>241</v>
      </c>
      <c r="PV144" s="2" t="s">
        <v>229</v>
      </c>
      <c r="PW144" s="4"/>
      <c r="PX144" s="8"/>
      <c r="PY144" s="4"/>
      <c r="PZ144" s="8"/>
      <c r="QA144" s="7"/>
      <c r="QB144" s="7"/>
      <c r="QC144" s="2" t="s">
        <v>281</v>
      </c>
      <c r="QD144" s="2" t="s">
        <v>226</v>
      </c>
      <c r="QE144" s="2" t="s">
        <v>229</v>
      </c>
      <c r="QF144" s="2" t="s">
        <v>229</v>
      </c>
      <c r="QG144" s="2" t="s">
        <v>241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272</v>
      </c>
      <c r="QP144" s="2" t="s">
        <v>226</v>
      </c>
      <c r="QQ144" s="2" t="s">
        <v>229</v>
      </c>
      <c r="QR144" s="2" t="s">
        <v>229</v>
      </c>
      <c r="QS144" s="2" t="s">
        <v>241</v>
      </c>
      <c r="QT144" s="2" t="s">
        <v>229</v>
      </c>
      <c r="QU144" s="4"/>
      <c r="QV144" s="8"/>
      <c r="QW144" s="4"/>
      <c r="QX144" s="8"/>
      <c r="QY144" s="7"/>
      <c r="QZ144" s="7"/>
      <c r="RA144" s="2" t="s">
        <v>272</v>
      </c>
      <c r="RB144" s="2" t="s">
        <v>226</v>
      </c>
      <c r="RC144" s="2" t="s">
        <v>229</v>
      </c>
      <c r="RD144" s="2" t="s">
        <v>229</v>
      </c>
      <c r="RE144" s="2" t="s">
        <v>241</v>
      </c>
      <c r="RF144" s="2" t="s">
        <v>229</v>
      </c>
      <c r="RG144" s="4"/>
      <c r="RH144" s="8"/>
      <c r="RI144" s="4"/>
      <c r="RJ144" s="8"/>
      <c r="RK144" s="7"/>
      <c r="RL144" s="7"/>
      <c r="RM144" s="2" t="s">
        <v>272</v>
      </c>
      <c r="RN144" s="2" t="s">
        <v>226</v>
      </c>
      <c r="RO144" s="2" t="s">
        <v>229</v>
      </c>
      <c r="RP144" s="2" t="s">
        <v>229</v>
      </c>
      <c r="RQ144" s="2" t="s">
        <v>241</v>
      </c>
      <c r="RR144" s="2" t="s">
        <v>229</v>
      </c>
      <c r="RS144" s="4"/>
      <c r="RT144" s="8"/>
      <c r="RU144" s="4"/>
      <c r="RV144" s="8"/>
      <c r="RW144" s="7"/>
      <c r="RX144" s="7"/>
      <c r="RY144" s="2" t="s">
        <v>229</v>
      </c>
      <c r="RZ144" s="2" t="s">
        <v>229</v>
      </c>
      <c r="SA144" s="2" t="s">
        <v>229</v>
      </c>
      <c r="SB144" s="2" t="s">
        <v>229</v>
      </c>
      <c r="SC144" s="2" t="s">
        <v>229</v>
      </c>
      <c r="SD144" s="2" t="s">
        <v>229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>
        <v>120</v>
      </c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>
        <v>110</v>
      </c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</row>
    <row r="145">
      <c r="A145" s="2" t="s">
        <v>2143</v>
      </c>
      <c r="B145" s="2" t="s">
        <v>216</v>
      </c>
      <c r="C145" s="2" t="s">
        <v>217</v>
      </c>
      <c r="D145" s="2" t="s">
        <v>218</v>
      </c>
      <c r="E145" s="2" t="s">
        <v>219</v>
      </c>
      <c r="F145" s="2" t="s">
        <v>2136</v>
      </c>
      <c r="G145" s="2" t="s">
        <v>2137</v>
      </c>
      <c r="H145" s="2" t="s">
        <v>2138</v>
      </c>
      <c r="I145" s="2" t="s">
        <v>2139</v>
      </c>
      <c r="J145" s="2" t="s">
        <v>285</v>
      </c>
      <c r="K145" s="2" t="s">
        <v>617</v>
      </c>
      <c r="L145" s="3">
        <v>28.57</v>
      </c>
      <c r="M145" s="3">
        <v>30</v>
      </c>
      <c r="N145" s="3">
        <v>59.99</v>
      </c>
      <c r="O145" s="2" t="s">
        <v>226</v>
      </c>
      <c r="P145" s="2" t="s">
        <v>2046</v>
      </c>
      <c r="Q145" s="2" t="s">
        <v>228</v>
      </c>
      <c r="R145" s="2" t="s">
        <v>229</v>
      </c>
      <c r="S145" s="2" t="s">
        <v>2140</v>
      </c>
      <c r="T145" s="2" t="s">
        <v>684</v>
      </c>
      <c r="U145" s="2" t="s">
        <v>733</v>
      </c>
      <c r="V145" s="2" t="s">
        <v>2141</v>
      </c>
      <c r="W145" s="2" t="s">
        <v>2142</v>
      </c>
      <c r="X145" s="2" t="s">
        <v>229</v>
      </c>
      <c r="Y145" s="2" t="s">
        <v>229</v>
      </c>
      <c r="Z145" s="4"/>
      <c r="AA145" s="4">
        <f>=ROUNDDOWN({0},0)</f>
      </c>
      <c r="AB145" s="5"/>
      <c r="AC145" s="2" t="s">
        <v>1072</v>
      </c>
      <c r="AD145" s="4">
        <v>180</v>
      </c>
      <c r="AE145" s="4">
        <v>350</v>
      </c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/>
      <c r="BJ145" s="4"/>
      <c r="BK145" s="8"/>
      <c r="BL145" s="2" t="s">
        <v>229</v>
      </c>
      <c r="BM145" s="7"/>
      <c r="BN145" s="7"/>
      <c r="BO145" s="4"/>
      <c r="BP145" s="8"/>
      <c r="BQ145" s="4"/>
      <c r="BR145" s="8"/>
      <c r="BS145" s="7"/>
      <c r="BT145" s="7"/>
      <c r="BU145" s="2" t="s">
        <v>664</v>
      </c>
      <c r="BV145" s="2" t="s">
        <v>226</v>
      </c>
      <c r="BW145" s="2" t="s">
        <v>229</v>
      </c>
      <c r="BX145" s="2" t="s">
        <v>229</v>
      </c>
      <c r="BY145" s="2" t="s">
        <v>241</v>
      </c>
      <c r="BZ145" s="2" t="s">
        <v>229</v>
      </c>
      <c r="CA145" s="4"/>
      <c r="CB145" s="8"/>
      <c r="CC145" s="4"/>
      <c r="CD145" s="8"/>
      <c r="CE145" s="7"/>
      <c r="CF145" s="7"/>
      <c r="CG145" s="2" t="s">
        <v>272</v>
      </c>
      <c r="CH145" s="2" t="s">
        <v>226</v>
      </c>
      <c r="CI145" s="2" t="s">
        <v>229</v>
      </c>
      <c r="CJ145" s="2" t="s">
        <v>229</v>
      </c>
      <c r="CK145" s="2" t="s">
        <v>241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272</v>
      </c>
      <c r="CT145" s="2" t="s">
        <v>226</v>
      </c>
      <c r="CU145" s="2" t="s">
        <v>229</v>
      </c>
      <c r="CV145" s="2" t="s">
        <v>229</v>
      </c>
      <c r="CW145" s="2" t="s">
        <v>241</v>
      </c>
      <c r="CX145" s="2" t="s">
        <v>229</v>
      </c>
      <c r="CY145" s="4"/>
      <c r="CZ145" s="8"/>
      <c r="DA145" s="4"/>
      <c r="DB145" s="8"/>
      <c r="DC145" s="7"/>
      <c r="DD145" s="7"/>
      <c r="DE145" s="2" t="s">
        <v>272</v>
      </c>
      <c r="DF145" s="2" t="s">
        <v>226</v>
      </c>
      <c r="DG145" s="2" t="s">
        <v>229</v>
      </c>
      <c r="DH145" s="2" t="s">
        <v>229</v>
      </c>
      <c r="DI145" s="2" t="s">
        <v>241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239</v>
      </c>
      <c r="DR145" s="2" t="s">
        <v>226</v>
      </c>
      <c r="DS145" s="2" t="s">
        <v>229</v>
      </c>
      <c r="DT145" s="2" t="s">
        <v>229</v>
      </c>
      <c r="DU145" s="2" t="s">
        <v>241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272</v>
      </c>
      <c r="ED145" s="2" t="s">
        <v>226</v>
      </c>
      <c r="EE145" s="2" t="s">
        <v>229</v>
      </c>
      <c r="EF145" s="2" t="s">
        <v>229</v>
      </c>
      <c r="EG145" s="2" t="s">
        <v>241</v>
      </c>
      <c r="EH145" s="2" t="s">
        <v>229</v>
      </c>
      <c r="EI145" s="4"/>
      <c r="EJ145" s="8"/>
      <c r="EK145" s="4"/>
      <c r="EL145" s="8"/>
      <c r="EM145" s="7"/>
      <c r="EN145" s="7"/>
      <c r="EO145" s="2" t="s">
        <v>272</v>
      </c>
      <c r="EP145" s="2" t="s">
        <v>226</v>
      </c>
      <c r="EQ145" s="2" t="s">
        <v>229</v>
      </c>
      <c r="ER145" s="2" t="s">
        <v>229</v>
      </c>
      <c r="ES145" s="2" t="s">
        <v>241</v>
      </c>
      <c r="ET145" s="2" t="s">
        <v>229</v>
      </c>
      <c r="EU145" s="4"/>
      <c r="EV145" s="8"/>
      <c r="EW145" s="4"/>
      <c r="EX145" s="8"/>
      <c r="EY145" s="7"/>
      <c r="EZ145" s="7"/>
      <c r="FA145" s="2" t="s">
        <v>267</v>
      </c>
      <c r="FB145" s="2" t="s">
        <v>226</v>
      </c>
      <c r="FC145" s="2" t="s">
        <v>229</v>
      </c>
      <c r="FD145" s="2" t="s">
        <v>229</v>
      </c>
      <c r="FE145" s="2" t="s">
        <v>241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226</v>
      </c>
      <c r="FO145" s="2" t="s">
        <v>229</v>
      </c>
      <c r="FP145" s="2" t="s">
        <v>229</v>
      </c>
      <c r="FQ145" s="2" t="s">
        <v>241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226</v>
      </c>
      <c r="GA145" s="2" t="s">
        <v>229</v>
      </c>
      <c r="GB145" s="2" t="s">
        <v>229</v>
      </c>
      <c r="GC145" s="2" t="s">
        <v>241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272</v>
      </c>
      <c r="GL145" s="2" t="s">
        <v>226</v>
      </c>
      <c r="GM145" s="2" t="s">
        <v>229</v>
      </c>
      <c r="GN145" s="2" t="s">
        <v>229</v>
      </c>
      <c r="GO145" s="2" t="s">
        <v>241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272</v>
      </c>
      <c r="GX145" s="2" t="s">
        <v>226</v>
      </c>
      <c r="GY145" s="2" t="s">
        <v>229</v>
      </c>
      <c r="GZ145" s="2" t="s">
        <v>229</v>
      </c>
      <c r="HA145" s="2" t="s">
        <v>241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272</v>
      </c>
      <c r="HJ145" s="2" t="s">
        <v>226</v>
      </c>
      <c r="HK145" s="2" t="s">
        <v>229</v>
      </c>
      <c r="HL145" s="2" t="s">
        <v>229</v>
      </c>
      <c r="HM145" s="2" t="s">
        <v>241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272</v>
      </c>
      <c r="HV145" s="2" t="s">
        <v>226</v>
      </c>
      <c r="HW145" s="2" t="s">
        <v>229</v>
      </c>
      <c r="HX145" s="2" t="s">
        <v>229</v>
      </c>
      <c r="HY145" s="2" t="s">
        <v>241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272</v>
      </c>
      <c r="IH145" s="2" t="s">
        <v>226</v>
      </c>
      <c r="II145" s="2" t="s">
        <v>229</v>
      </c>
      <c r="IJ145" s="2" t="s">
        <v>229</v>
      </c>
      <c r="IK145" s="2" t="s">
        <v>241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664</v>
      </c>
      <c r="IT145" s="2" t="s">
        <v>226</v>
      </c>
      <c r="IU145" s="2" t="s">
        <v>229</v>
      </c>
      <c r="IV145" s="2" t="s">
        <v>229</v>
      </c>
      <c r="IW145" s="2" t="s">
        <v>241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272</v>
      </c>
      <c r="JF145" s="2" t="s">
        <v>226</v>
      </c>
      <c r="JG145" s="2" t="s">
        <v>229</v>
      </c>
      <c r="JH145" s="2" t="s">
        <v>229</v>
      </c>
      <c r="JI145" s="2" t="s">
        <v>241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272</v>
      </c>
      <c r="JR145" s="2" t="s">
        <v>226</v>
      </c>
      <c r="JS145" s="2" t="s">
        <v>229</v>
      </c>
      <c r="JT145" s="2" t="s">
        <v>229</v>
      </c>
      <c r="JU145" s="2" t="s">
        <v>241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272</v>
      </c>
      <c r="KD145" s="2" t="s">
        <v>226</v>
      </c>
      <c r="KE145" s="2" t="s">
        <v>229</v>
      </c>
      <c r="KF145" s="2" t="s">
        <v>229</v>
      </c>
      <c r="KG145" s="2" t="s">
        <v>241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226</v>
      </c>
      <c r="KQ145" s="2" t="s">
        <v>229</v>
      </c>
      <c r="KR145" s="2" t="s">
        <v>229</v>
      </c>
      <c r="KS145" s="2" t="s">
        <v>241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272</v>
      </c>
      <c r="LB145" s="2" t="s">
        <v>226</v>
      </c>
      <c r="LC145" s="2" t="s">
        <v>229</v>
      </c>
      <c r="LD145" s="2" t="s">
        <v>229</v>
      </c>
      <c r="LE145" s="2" t="s">
        <v>241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272</v>
      </c>
      <c r="LN145" s="2" t="s">
        <v>226</v>
      </c>
      <c r="LO145" s="2" t="s">
        <v>229</v>
      </c>
      <c r="LP145" s="2" t="s">
        <v>229</v>
      </c>
      <c r="LQ145" s="2" t="s">
        <v>241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664</v>
      </c>
      <c r="LZ145" s="2" t="s">
        <v>226</v>
      </c>
      <c r="MA145" s="2" t="s">
        <v>229</v>
      </c>
      <c r="MB145" s="2" t="s">
        <v>229</v>
      </c>
      <c r="MC145" s="2" t="s">
        <v>241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272</v>
      </c>
      <c r="ML145" s="2" t="s">
        <v>226</v>
      </c>
      <c r="MM145" s="2" t="s">
        <v>229</v>
      </c>
      <c r="MN145" s="2" t="s">
        <v>229</v>
      </c>
      <c r="MO145" s="2" t="s">
        <v>241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272</v>
      </c>
      <c r="MX145" s="2" t="s">
        <v>226</v>
      </c>
      <c r="MY145" s="2" t="s">
        <v>229</v>
      </c>
      <c r="MZ145" s="2" t="s">
        <v>229</v>
      </c>
      <c r="NA145" s="2" t="s">
        <v>241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229</v>
      </c>
      <c r="NK145" s="2" t="s">
        <v>229</v>
      </c>
      <c r="NL145" s="2" t="s">
        <v>229</v>
      </c>
      <c r="NM145" s="2" t="s">
        <v>229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272</v>
      </c>
      <c r="NV145" s="2" t="s">
        <v>226</v>
      </c>
      <c r="NW145" s="2" t="s">
        <v>229</v>
      </c>
      <c r="NX145" s="2" t="s">
        <v>229</v>
      </c>
      <c r="NY145" s="2" t="s">
        <v>241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272</v>
      </c>
      <c r="OH145" s="2" t="s">
        <v>226</v>
      </c>
      <c r="OI145" s="2" t="s">
        <v>229</v>
      </c>
      <c r="OJ145" s="2" t="s">
        <v>229</v>
      </c>
      <c r="OK145" s="2" t="s">
        <v>241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229</v>
      </c>
      <c r="OT145" s="2" t="s">
        <v>229</v>
      </c>
      <c r="OU145" s="2" t="s">
        <v>229</v>
      </c>
      <c r="OV145" s="2" t="s">
        <v>229</v>
      </c>
      <c r="OW145" s="2" t="s">
        <v>229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229</v>
      </c>
      <c r="PF145" s="2" t="s">
        <v>229</v>
      </c>
      <c r="PG145" s="2" t="s">
        <v>229</v>
      </c>
      <c r="PH145" s="2" t="s">
        <v>229</v>
      </c>
      <c r="PI145" s="2" t="s">
        <v>229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272</v>
      </c>
      <c r="PR145" s="2" t="s">
        <v>226</v>
      </c>
      <c r="PS145" s="2" t="s">
        <v>229</v>
      </c>
      <c r="PT145" s="2" t="s">
        <v>229</v>
      </c>
      <c r="PU145" s="2" t="s">
        <v>241</v>
      </c>
      <c r="PV145" s="2" t="s">
        <v>229</v>
      </c>
      <c r="PW145" s="4"/>
      <c r="PX145" s="8"/>
      <c r="PY145" s="4"/>
      <c r="PZ145" s="8"/>
      <c r="QA145" s="7"/>
      <c r="QB145" s="7"/>
      <c r="QC145" s="2" t="s">
        <v>281</v>
      </c>
      <c r="QD145" s="2" t="s">
        <v>226</v>
      </c>
      <c r="QE145" s="2" t="s">
        <v>229</v>
      </c>
      <c r="QF145" s="2" t="s">
        <v>229</v>
      </c>
      <c r="QG145" s="2" t="s">
        <v>241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272</v>
      </c>
      <c r="QP145" s="2" t="s">
        <v>226</v>
      </c>
      <c r="QQ145" s="2" t="s">
        <v>229</v>
      </c>
      <c r="QR145" s="2" t="s">
        <v>229</v>
      </c>
      <c r="QS145" s="2" t="s">
        <v>241</v>
      </c>
      <c r="QT145" s="2" t="s">
        <v>229</v>
      </c>
      <c r="QU145" s="4"/>
      <c r="QV145" s="8"/>
      <c r="QW145" s="4"/>
      <c r="QX145" s="8"/>
      <c r="QY145" s="7"/>
      <c r="QZ145" s="7"/>
      <c r="RA145" s="2" t="s">
        <v>272</v>
      </c>
      <c r="RB145" s="2" t="s">
        <v>226</v>
      </c>
      <c r="RC145" s="2" t="s">
        <v>229</v>
      </c>
      <c r="RD145" s="2" t="s">
        <v>229</v>
      </c>
      <c r="RE145" s="2" t="s">
        <v>241</v>
      </c>
      <c r="RF145" s="2" t="s">
        <v>229</v>
      </c>
      <c r="RG145" s="4"/>
      <c r="RH145" s="8"/>
      <c r="RI145" s="4"/>
      <c r="RJ145" s="8"/>
      <c r="RK145" s="7"/>
      <c r="RL145" s="7"/>
      <c r="RM145" s="2" t="s">
        <v>272</v>
      </c>
      <c r="RN145" s="2" t="s">
        <v>226</v>
      </c>
      <c r="RO145" s="2" t="s">
        <v>229</v>
      </c>
      <c r="RP145" s="2" t="s">
        <v>229</v>
      </c>
      <c r="RQ145" s="2" t="s">
        <v>241</v>
      </c>
      <c r="RR145" s="2" t="s">
        <v>229</v>
      </c>
      <c r="RS145" s="4"/>
      <c r="RT145" s="8"/>
      <c r="RU145" s="4"/>
      <c r="RV145" s="8"/>
      <c r="RW145" s="7"/>
      <c r="RX145" s="7"/>
      <c r="RY145" s="2" t="s">
        <v>229</v>
      </c>
      <c r="RZ145" s="2" t="s">
        <v>229</v>
      </c>
      <c r="SA145" s="2" t="s">
        <v>229</v>
      </c>
      <c r="SB145" s="2" t="s">
        <v>229</v>
      </c>
      <c r="SC145" s="2" t="s">
        <v>229</v>
      </c>
      <c r="SD145" s="2" t="s">
        <v>229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>
        <v>180</v>
      </c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>
        <v>170</v>
      </c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</row>
    <row r="146">
      <c r="A146" s="2" t="s">
        <v>2144</v>
      </c>
      <c r="B146" s="2" t="s">
        <v>216</v>
      </c>
      <c r="C146" s="2" t="s">
        <v>217</v>
      </c>
      <c r="D146" s="2" t="s">
        <v>218</v>
      </c>
      <c r="E146" s="2" t="s">
        <v>219</v>
      </c>
      <c r="F146" s="2" t="s">
        <v>2145</v>
      </c>
      <c r="G146" s="2" t="s">
        <v>2146</v>
      </c>
      <c r="H146" s="2" t="s">
        <v>2147</v>
      </c>
      <c r="I146" s="2" t="s">
        <v>1434</v>
      </c>
      <c r="J146" s="2" t="s">
        <v>224</v>
      </c>
      <c r="K146" s="2" t="s">
        <v>668</v>
      </c>
      <c r="L146" s="3">
        <v>28.8</v>
      </c>
      <c r="M146" s="3">
        <v>30.24</v>
      </c>
      <c r="N146" s="3">
        <v>59.99</v>
      </c>
      <c r="O146" s="2" t="s">
        <v>226</v>
      </c>
      <c r="P146" s="2" t="s">
        <v>964</v>
      </c>
      <c r="Q146" s="2" t="s">
        <v>228</v>
      </c>
      <c r="R146" s="2" t="s">
        <v>229</v>
      </c>
      <c r="S146" s="2" t="s">
        <v>229</v>
      </c>
      <c r="T146" s="2" t="s">
        <v>229</v>
      </c>
      <c r="U146" s="2" t="s">
        <v>286</v>
      </c>
      <c r="V146" s="2" t="s">
        <v>1910</v>
      </c>
      <c r="W146" s="2" t="s">
        <v>1009</v>
      </c>
      <c r="X146" s="2" t="s">
        <v>229</v>
      </c>
      <c r="Y146" s="2" t="s">
        <v>1144</v>
      </c>
      <c r="Z146" s="4"/>
      <c r="AA146" s="4">
        <f>=ROUNDDOWN({0},0)</f>
      </c>
      <c r="AB146" s="5"/>
      <c r="AC146" s="2" t="s">
        <v>229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229</v>
      </c>
      <c r="AW146" s="8" t="s">
        <v>229</v>
      </c>
      <c r="AX146" s="4" t="s">
        <v>229</v>
      </c>
      <c r="AY146" s="8" t="s">
        <v>229</v>
      </c>
      <c r="AZ146" s="7" t="s">
        <v>229</v>
      </c>
      <c r="BA146" s="7" t="s">
        <v>229</v>
      </c>
      <c r="BB146" s="7"/>
      <c r="BC146" s="4" t="s">
        <v>229</v>
      </c>
      <c r="BD146" s="8" t="s">
        <v>229</v>
      </c>
      <c r="BE146" s="4" t="s">
        <v>229</v>
      </c>
      <c r="BF146" s="8" t="s">
        <v>229</v>
      </c>
      <c r="BG146" s="7" t="s">
        <v>229</v>
      </c>
      <c r="BH146" s="7" t="s">
        <v>229</v>
      </c>
      <c r="BI146" s="7"/>
      <c r="BJ146" s="4"/>
      <c r="BK146" s="8"/>
      <c r="BL146" s="2" t="s">
        <v>229</v>
      </c>
      <c r="BM146" s="7"/>
      <c r="BN146" s="7"/>
      <c r="BO146" s="4"/>
      <c r="BP146" s="8"/>
      <c r="BQ146" s="4"/>
      <c r="BR146" s="8"/>
      <c r="BS146" s="7"/>
      <c r="BT146" s="7"/>
      <c r="BU146" s="2" t="s">
        <v>272</v>
      </c>
      <c r="BV146" s="2" t="s">
        <v>275</v>
      </c>
      <c r="BW146" s="2" t="s">
        <v>229</v>
      </c>
      <c r="BX146" s="2" t="s">
        <v>229</v>
      </c>
      <c r="BY146" s="2" t="s">
        <v>241</v>
      </c>
      <c r="BZ146" s="2" t="s">
        <v>229</v>
      </c>
      <c r="CA146" s="4"/>
      <c r="CB146" s="8"/>
      <c r="CC146" s="4"/>
      <c r="CD146" s="8"/>
      <c r="CE146" s="7"/>
      <c r="CF146" s="7"/>
      <c r="CG146" s="2" t="s">
        <v>239</v>
      </c>
      <c r="CH146" s="2" t="s">
        <v>275</v>
      </c>
      <c r="CI146" s="2" t="s">
        <v>1463</v>
      </c>
      <c r="CJ146" s="2" t="s">
        <v>2055</v>
      </c>
      <c r="CK146" s="2" t="s">
        <v>241</v>
      </c>
      <c r="CL146" s="2" t="s">
        <v>229</v>
      </c>
      <c r="CM146" s="4"/>
      <c r="CN146" s="8"/>
      <c r="CO146" s="4"/>
      <c r="CP146" s="8"/>
      <c r="CQ146" s="7"/>
      <c r="CR146" s="7"/>
      <c r="CS146" s="2" t="s">
        <v>239</v>
      </c>
      <c r="CT146" s="2" t="s">
        <v>275</v>
      </c>
      <c r="CU146" s="2" t="s">
        <v>2148</v>
      </c>
      <c r="CV146" s="2" t="s">
        <v>2057</v>
      </c>
      <c r="CW146" s="2" t="s">
        <v>241</v>
      </c>
      <c r="CX146" s="2" t="s">
        <v>229</v>
      </c>
      <c r="CY146" s="4"/>
      <c r="CZ146" s="8"/>
      <c r="DA146" s="4"/>
      <c r="DB146" s="8"/>
      <c r="DC146" s="7"/>
      <c r="DD146" s="7"/>
      <c r="DE146" s="2" t="s">
        <v>239</v>
      </c>
      <c r="DF146" s="2" t="s">
        <v>275</v>
      </c>
      <c r="DG146" s="2" t="s">
        <v>2057</v>
      </c>
      <c r="DH146" s="2" t="s">
        <v>1737</v>
      </c>
      <c r="DI146" s="2" t="s">
        <v>241</v>
      </c>
      <c r="DJ146" s="2" t="s">
        <v>229</v>
      </c>
      <c r="DK146" s="4"/>
      <c r="DL146" s="8"/>
      <c r="DM146" s="4"/>
      <c r="DN146" s="8"/>
      <c r="DO146" s="7"/>
      <c r="DP146" s="7"/>
      <c r="DQ146" s="2" t="s">
        <v>239</v>
      </c>
      <c r="DR146" s="2" t="s">
        <v>275</v>
      </c>
      <c r="DS146" s="2" t="s">
        <v>2056</v>
      </c>
      <c r="DT146" s="2" t="s">
        <v>229</v>
      </c>
      <c r="DU146" s="2" t="s">
        <v>241</v>
      </c>
      <c r="DV146" s="2" t="s">
        <v>229</v>
      </c>
      <c r="DW146" s="4"/>
      <c r="DX146" s="8"/>
      <c r="DY146" s="4"/>
      <c r="DZ146" s="8"/>
      <c r="EA146" s="7"/>
      <c r="EB146" s="7"/>
      <c r="EC146" s="2" t="s">
        <v>272</v>
      </c>
      <c r="ED146" s="2" t="s">
        <v>275</v>
      </c>
      <c r="EE146" s="2" t="s">
        <v>229</v>
      </c>
      <c r="EF146" s="2" t="s">
        <v>229</v>
      </c>
      <c r="EG146" s="2" t="s">
        <v>241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239</v>
      </c>
      <c r="EP146" s="2" t="s">
        <v>275</v>
      </c>
      <c r="EQ146" s="2" t="s">
        <v>2060</v>
      </c>
      <c r="ER146" s="2" t="s">
        <v>2149</v>
      </c>
      <c r="ES146" s="2" t="s">
        <v>241</v>
      </c>
      <c r="ET146" s="2" t="s">
        <v>229</v>
      </c>
      <c r="EU146" s="4"/>
      <c r="EV146" s="8"/>
      <c r="EW146" s="4"/>
      <c r="EX146" s="8"/>
      <c r="EY146" s="7"/>
      <c r="EZ146" s="7"/>
      <c r="FA146" s="2" t="s">
        <v>239</v>
      </c>
      <c r="FB146" s="2" t="s">
        <v>275</v>
      </c>
      <c r="FC146" s="2" t="s">
        <v>1832</v>
      </c>
      <c r="FD146" s="2" t="s">
        <v>2150</v>
      </c>
      <c r="FE146" s="2" t="s">
        <v>241</v>
      </c>
      <c r="FF146" s="2" t="s">
        <v>229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275</v>
      </c>
      <c r="FO146" s="2" t="s">
        <v>2151</v>
      </c>
      <c r="FP146" s="2" t="s">
        <v>1885</v>
      </c>
      <c r="FQ146" s="2" t="s">
        <v>241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229</v>
      </c>
      <c r="FZ146" s="2" t="s">
        <v>229</v>
      </c>
      <c r="GA146" s="2" t="s">
        <v>229</v>
      </c>
      <c r="GB146" s="2" t="s">
        <v>229</v>
      </c>
      <c r="GC146" s="2" t="s">
        <v>229</v>
      </c>
      <c r="GD146" s="2" t="s">
        <v>229</v>
      </c>
      <c r="GE146" s="4"/>
      <c r="GF146" s="8"/>
      <c r="GG146" s="4"/>
      <c r="GH146" s="8"/>
      <c r="GI146" s="7"/>
      <c r="GJ146" s="7"/>
      <c r="GK146" s="2" t="s">
        <v>272</v>
      </c>
      <c r="GL146" s="2" t="s">
        <v>275</v>
      </c>
      <c r="GM146" s="2" t="s">
        <v>229</v>
      </c>
      <c r="GN146" s="2" t="s">
        <v>229</v>
      </c>
      <c r="GO146" s="2" t="s">
        <v>241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281</v>
      </c>
      <c r="GX146" s="2" t="s">
        <v>275</v>
      </c>
      <c r="GY146" s="2" t="s">
        <v>229</v>
      </c>
      <c r="GZ146" s="2" t="s">
        <v>229</v>
      </c>
      <c r="HA146" s="2" t="s">
        <v>241</v>
      </c>
      <c r="HB146" s="2" t="s">
        <v>229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275</v>
      </c>
      <c r="HK146" s="2" t="s">
        <v>1835</v>
      </c>
      <c r="HL146" s="2" t="s">
        <v>1826</v>
      </c>
      <c r="HM146" s="2" t="s">
        <v>241</v>
      </c>
      <c r="HN146" s="2" t="s">
        <v>229</v>
      </c>
      <c r="HO146" s="4"/>
      <c r="HP146" s="8"/>
      <c r="HQ146" s="4"/>
      <c r="HR146" s="8"/>
      <c r="HS146" s="7"/>
      <c r="HT146" s="7"/>
      <c r="HU146" s="2" t="s">
        <v>272</v>
      </c>
      <c r="HV146" s="2" t="s">
        <v>226</v>
      </c>
      <c r="HW146" s="2" t="s">
        <v>229</v>
      </c>
      <c r="HX146" s="2" t="s">
        <v>229</v>
      </c>
      <c r="HY146" s="2" t="s">
        <v>241</v>
      </c>
      <c r="HZ146" s="2" t="s">
        <v>229</v>
      </c>
      <c r="IA146" s="4"/>
      <c r="IB146" s="8"/>
      <c r="IC146" s="4"/>
      <c r="ID146" s="8"/>
      <c r="IE146" s="7"/>
      <c r="IF146" s="7"/>
      <c r="IG146" s="2" t="s">
        <v>272</v>
      </c>
      <c r="IH146" s="2" t="s">
        <v>275</v>
      </c>
      <c r="II146" s="2" t="s">
        <v>229</v>
      </c>
      <c r="IJ146" s="2" t="s">
        <v>229</v>
      </c>
      <c r="IK146" s="2" t="s">
        <v>241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229</v>
      </c>
      <c r="IT146" s="2" t="s">
        <v>229</v>
      </c>
      <c r="IU146" s="2" t="s">
        <v>229</v>
      </c>
      <c r="IV146" s="2" t="s">
        <v>229</v>
      </c>
      <c r="IW146" s="2" t="s">
        <v>229</v>
      </c>
      <c r="IX146" s="2" t="s">
        <v>229</v>
      </c>
      <c r="IY146" s="4"/>
      <c r="IZ146" s="8"/>
      <c r="JA146" s="4"/>
      <c r="JB146" s="8"/>
      <c r="JC146" s="7"/>
      <c r="JD146" s="7"/>
      <c r="JE146" s="2" t="s">
        <v>272</v>
      </c>
      <c r="JF146" s="2" t="s">
        <v>226</v>
      </c>
      <c r="JG146" s="2" t="s">
        <v>229</v>
      </c>
      <c r="JH146" s="2" t="s">
        <v>229</v>
      </c>
      <c r="JI146" s="2" t="s">
        <v>241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229</v>
      </c>
      <c r="JR146" s="2" t="s">
        <v>229</v>
      </c>
      <c r="JS146" s="2" t="s">
        <v>229</v>
      </c>
      <c r="JT146" s="2" t="s">
        <v>229</v>
      </c>
      <c r="JU146" s="2" t="s">
        <v>229</v>
      </c>
      <c r="JV146" s="2" t="s">
        <v>229</v>
      </c>
      <c r="JW146" s="4"/>
      <c r="JX146" s="8"/>
      <c r="JY146" s="4"/>
      <c r="JZ146" s="8"/>
      <c r="KA146" s="7"/>
      <c r="KB146" s="7"/>
      <c r="KC146" s="2" t="s">
        <v>272</v>
      </c>
      <c r="KD146" s="2" t="s">
        <v>275</v>
      </c>
      <c r="KE146" s="2" t="s">
        <v>229</v>
      </c>
      <c r="KF146" s="2" t="s">
        <v>229</v>
      </c>
      <c r="KG146" s="2" t="s">
        <v>241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272</v>
      </c>
      <c r="KP146" s="2" t="s">
        <v>226</v>
      </c>
      <c r="KQ146" s="2" t="s">
        <v>229</v>
      </c>
      <c r="KR146" s="2" t="s">
        <v>229</v>
      </c>
      <c r="KS146" s="2" t="s">
        <v>241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239</v>
      </c>
      <c r="LB146" s="2" t="s">
        <v>275</v>
      </c>
      <c r="LC146" s="2" t="s">
        <v>2063</v>
      </c>
      <c r="LD146" s="2" t="s">
        <v>2055</v>
      </c>
      <c r="LE146" s="2" t="s">
        <v>241</v>
      </c>
      <c r="LF146" s="2" t="s">
        <v>229</v>
      </c>
      <c r="LG146" s="4"/>
      <c r="LH146" s="8"/>
      <c r="LI146" s="4"/>
      <c r="LJ146" s="8"/>
      <c r="LK146" s="7"/>
      <c r="LL146" s="7"/>
      <c r="LM146" s="2" t="s">
        <v>229</v>
      </c>
      <c r="LN146" s="2" t="s">
        <v>229</v>
      </c>
      <c r="LO146" s="2" t="s">
        <v>229</v>
      </c>
      <c r="LP146" s="2" t="s">
        <v>229</v>
      </c>
      <c r="LQ146" s="2" t="s">
        <v>229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272</v>
      </c>
      <c r="LZ146" s="2" t="s">
        <v>275</v>
      </c>
      <c r="MA146" s="2" t="s">
        <v>229</v>
      </c>
      <c r="MB146" s="2" t="s">
        <v>229</v>
      </c>
      <c r="MC146" s="2" t="s">
        <v>241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229</v>
      </c>
      <c r="ML146" s="2" t="s">
        <v>229</v>
      </c>
      <c r="MM146" s="2" t="s">
        <v>229</v>
      </c>
      <c r="MN146" s="2" t="s">
        <v>229</v>
      </c>
      <c r="MO146" s="2" t="s">
        <v>229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229</v>
      </c>
      <c r="MX146" s="2" t="s">
        <v>229</v>
      </c>
      <c r="MY146" s="2" t="s">
        <v>229</v>
      </c>
      <c r="MZ146" s="2" t="s">
        <v>229</v>
      </c>
      <c r="NA146" s="2" t="s">
        <v>229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239</v>
      </c>
      <c r="NJ146" s="2" t="s">
        <v>275</v>
      </c>
      <c r="NK146" s="2" t="s">
        <v>2066</v>
      </c>
      <c r="NL146" s="2" t="s">
        <v>2152</v>
      </c>
      <c r="NM146" s="2" t="s">
        <v>241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272</v>
      </c>
      <c r="NV146" s="2" t="s">
        <v>275</v>
      </c>
      <c r="NW146" s="2" t="s">
        <v>229</v>
      </c>
      <c r="NX146" s="2" t="s">
        <v>229</v>
      </c>
      <c r="NY146" s="2" t="s">
        <v>241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229</v>
      </c>
      <c r="OH146" s="2" t="s">
        <v>229</v>
      </c>
      <c r="OI146" s="2" t="s">
        <v>229</v>
      </c>
      <c r="OJ146" s="2" t="s">
        <v>229</v>
      </c>
      <c r="OK146" s="2" t="s">
        <v>229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229</v>
      </c>
      <c r="OT146" s="2" t="s">
        <v>229</v>
      </c>
      <c r="OU146" s="2" t="s">
        <v>229</v>
      </c>
      <c r="OV146" s="2" t="s">
        <v>229</v>
      </c>
      <c r="OW146" s="2" t="s">
        <v>229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229</v>
      </c>
      <c r="PF146" s="2" t="s">
        <v>229</v>
      </c>
      <c r="PG146" s="2" t="s">
        <v>229</v>
      </c>
      <c r="PH146" s="2" t="s">
        <v>229</v>
      </c>
      <c r="PI146" s="2" t="s">
        <v>229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229</v>
      </c>
      <c r="PR146" s="2" t="s">
        <v>229</v>
      </c>
      <c r="PS146" s="2" t="s">
        <v>229</v>
      </c>
      <c r="PT146" s="2" t="s">
        <v>229</v>
      </c>
      <c r="PU146" s="2" t="s">
        <v>229</v>
      </c>
      <c r="PV146" s="2" t="s">
        <v>229</v>
      </c>
      <c r="PW146" s="4"/>
      <c r="PX146" s="8"/>
      <c r="PY146" s="4"/>
      <c r="PZ146" s="8"/>
      <c r="QA146" s="7"/>
      <c r="QB146" s="7"/>
      <c r="QC146" s="2" t="s">
        <v>281</v>
      </c>
      <c r="QD146" s="2" t="s">
        <v>226</v>
      </c>
      <c r="QE146" s="2" t="s">
        <v>229</v>
      </c>
      <c r="QF146" s="2" t="s">
        <v>229</v>
      </c>
      <c r="QG146" s="2" t="s">
        <v>241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229</v>
      </c>
      <c r="QP146" s="2" t="s">
        <v>229</v>
      </c>
      <c r="QQ146" s="2" t="s">
        <v>229</v>
      </c>
      <c r="QR146" s="2" t="s">
        <v>229</v>
      </c>
      <c r="QS146" s="2" t="s">
        <v>229</v>
      </c>
      <c r="QT146" s="2" t="s">
        <v>229</v>
      </c>
      <c r="QU146" s="4"/>
      <c r="QV146" s="8"/>
      <c r="QW146" s="4"/>
      <c r="QX146" s="8"/>
      <c r="QY146" s="7"/>
      <c r="QZ146" s="7"/>
      <c r="RA146" s="2" t="s">
        <v>272</v>
      </c>
      <c r="RB146" s="2" t="s">
        <v>275</v>
      </c>
      <c r="RC146" s="2" t="s">
        <v>229</v>
      </c>
      <c r="RD146" s="2" t="s">
        <v>229</v>
      </c>
      <c r="RE146" s="2" t="s">
        <v>241</v>
      </c>
      <c r="RF146" s="2" t="s">
        <v>229</v>
      </c>
      <c r="RG146" s="4"/>
      <c r="RH146" s="8"/>
      <c r="RI146" s="4"/>
      <c r="RJ146" s="8"/>
      <c r="RK146" s="7"/>
      <c r="RL146" s="7"/>
      <c r="RM146" s="2" t="s">
        <v>229</v>
      </c>
      <c r="RN146" s="2" t="s">
        <v>229</v>
      </c>
      <c r="RO146" s="2" t="s">
        <v>229</v>
      </c>
      <c r="RP146" s="2" t="s">
        <v>229</v>
      </c>
      <c r="RQ146" s="2" t="s">
        <v>229</v>
      </c>
      <c r="RR146" s="2" t="s">
        <v>229</v>
      </c>
      <c r="RS146" s="4"/>
      <c r="RT146" s="8"/>
      <c r="RU146" s="4"/>
      <c r="RV146" s="8"/>
      <c r="RW146" s="7"/>
      <c r="RX146" s="7"/>
      <c r="RY146" s="2" t="s">
        <v>267</v>
      </c>
      <c r="RZ146" s="2" t="s">
        <v>275</v>
      </c>
      <c r="SA146" s="2" t="s">
        <v>229</v>
      </c>
      <c r="SB146" s="2" t="s">
        <v>229</v>
      </c>
      <c r="SC146" s="2" t="s">
        <v>241</v>
      </c>
      <c r="SD146" s="2" t="s">
        <v>229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</row>
    <row r="147">
      <c r="A147" s="2" t="s">
        <v>2153</v>
      </c>
      <c r="B147" s="2" t="s">
        <v>216</v>
      </c>
      <c r="C147" s="2" t="s">
        <v>217</v>
      </c>
      <c r="D147" s="2" t="s">
        <v>218</v>
      </c>
      <c r="E147" s="2" t="s">
        <v>219</v>
      </c>
      <c r="F147" s="2" t="s">
        <v>2145</v>
      </c>
      <c r="G147" s="2" t="s">
        <v>2146</v>
      </c>
      <c r="H147" s="2" t="s">
        <v>2147</v>
      </c>
      <c r="I147" s="2" t="s">
        <v>1434</v>
      </c>
      <c r="J147" s="2" t="s">
        <v>285</v>
      </c>
      <c r="K147" s="2" t="s">
        <v>668</v>
      </c>
      <c r="L147" s="3">
        <v>33.6</v>
      </c>
      <c r="M147" s="3">
        <v>35.28</v>
      </c>
      <c r="N147" s="3">
        <v>69.99</v>
      </c>
      <c r="O147" s="2" t="s">
        <v>226</v>
      </c>
      <c r="P147" s="2" t="s">
        <v>964</v>
      </c>
      <c r="Q147" s="2" t="s">
        <v>228</v>
      </c>
      <c r="R147" s="2" t="s">
        <v>229</v>
      </c>
      <c r="S147" s="2" t="s">
        <v>229</v>
      </c>
      <c r="T147" s="2" t="s">
        <v>229</v>
      </c>
      <c r="U147" s="2" t="s">
        <v>733</v>
      </c>
      <c r="V147" s="2" t="s">
        <v>1910</v>
      </c>
      <c r="W147" s="2" t="s">
        <v>1009</v>
      </c>
      <c r="X147" s="2" t="s">
        <v>229</v>
      </c>
      <c r="Y147" s="2" t="s">
        <v>1144</v>
      </c>
      <c r="Z147" s="4"/>
      <c r="AA147" s="4">
        <f>=ROUNDDOWN({0},0)</f>
      </c>
      <c r="AB147" s="5"/>
      <c r="AC147" s="2" t="s">
        <v>229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/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/>
      <c r="BJ147" s="4"/>
      <c r="BK147" s="8"/>
      <c r="BL147" s="2" t="s">
        <v>229</v>
      </c>
      <c r="BM147" s="7"/>
      <c r="BN147" s="7"/>
      <c r="BO147" s="4"/>
      <c r="BP147" s="8"/>
      <c r="BQ147" s="4"/>
      <c r="BR147" s="8"/>
      <c r="BS147" s="7"/>
      <c r="BT147" s="7"/>
      <c r="BU147" s="2" t="s">
        <v>272</v>
      </c>
      <c r="BV147" s="2" t="s">
        <v>275</v>
      </c>
      <c r="BW147" s="2" t="s">
        <v>229</v>
      </c>
      <c r="BX147" s="2" t="s">
        <v>229</v>
      </c>
      <c r="BY147" s="2" t="s">
        <v>241</v>
      </c>
      <c r="BZ147" s="2" t="s">
        <v>229</v>
      </c>
      <c r="CA147" s="4"/>
      <c r="CB147" s="8"/>
      <c r="CC147" s="4"/>
      <c r="CD147" s="8"/>
      <c r="CE147" s="7"/>
      <c r="CF147" s="7"/>
      <c r="CG147" s="2" t="s">
        <v>239</v>
      </c>
      <c r="CH147" s="2" t="s">
        <v>275</v>
      </c>
      <c r="CI147" s="2" t="s">
        <v>1463</v>
      </c>
      <c r="CJ147" s="2" t="s">
        <v>1458</v>
      </c>
      <c r="CK147" s="2" t="s">
        <v>241</v>
      </c>
      <c r="CL147" s="2" t="s">
        <v>229</v>
      </c>
      <c r="CM147" s="4"/>
      <c r="CN147" s="8"/>
      <c r="CO147" s="4"/>
      <c r="CP147" s="8"/>
      <c r="CQ147" s="7"/>
      <c r="CR147" s="7"/>
      <c r="CS147" s="2" t="s">
        <v>239</v>
      </c>
      <c r="CT147" s="2" t="s">
        <v>275</v>
      </c>
      <c r="CU147" s="2" t="s">
        <v>2148</v>
      </c>
      <c r="CV147" s="2" t="s">
        <v>1208</v>
      </c>
      <c r="CW147" s="2" t="s">
        <v>241</v>
      </c>
      <c r="CX147" s="2" t="s">
        <v>229</v>
      </c>
      <c r="CY147" s="4"/>
      <c r="CZ147" s="8"/>
      <c r="DA147" s="4"/>
      <c r="DB147" s="8"/>
      <c r="DC147" s="7"/>
      <c r="DD147" s="7"/>
      <c r="DE147" s="2" t="s">
        <v>239</v>
      </c>
      <c r="DF147" s="2" t="s">
        <v>275</v>
      </c>
      <c r="DG147" s="2" t="s">
        <v>2057</v>
      </c>
      <c r="DH147" s="2" t="s">
        <v>2154</v>
      </c>
      <c r="DI147" s="2" t="s">
        <v>241</v>
      </c>
      <c r="DJ147" s="2" t="s">
        <v>229</v>
      </c>
      <c r="DK147" s="4"/>
      <c r="DL147" s="8"/>
      <c r="DM147" s="4"/>
      <c r="DN147" s="8"/>
      <c r="DO147" s="7"/>
      <c r="DP147" s="7"/>
      <c r="DQ147" s="2" t="s">
        <v>239</v>
      </c>
      <c r="DR147" s="2" t="s">
        <v>275</v>
      </c>
      <c r="DS147" s="2" t="s">
        <v>2056</v>
      </c>
      <c r="DT147" s="2" t="s">
        <v>2155</v>
      </c>
      <c r="DU147" s="2" t="s">
        <v>241</v>
      </c>
      <c r="DV147" s="2" t="s">
        <v>229</v>
      </c>
      <c r="DW147" s="4"/>
      <c r="DX147" s="8"/>
      <c r="DY147" s="4"/>
      <c r="DZ147" s="8"/>
      <c r="EA147" s="7"/>
      <c r="EB147" s="7"/>
      <c r="EC147" s="2" t="s">
        <v>272</v>
      </c>
      <c r="ED147" s="2" t="s">
        <v>275</v>
      </c>
      <c r="EE147" s="2" t="s">
        <v>229</v>
      </c>
      <c r="EF147" s="2" t="s">
        <v>229</v>
      </c>
      <c r="EG147" s="2" t="s">
        <v>241</v>
      </c>
      <c r="EH147" s="2" t="s">
        <v>229</v>
      </c>
      <c r="EI147" s="4"/>
      <c r="EJ147" s="8"/>
      <c r="EK147" s="4"/>
      <c r="EL147" s="8"/>
      <c r="EM147" s="7"/>
      <c r="EN147" s="7"/>
      <c r="EO147" s="2" t="s">
        <v>239</v>
      </c>
      <c r="EP147" s="2" t="s">
        <v>275</v>
      </c>
      <c r="EQ147" s="2" t="s">
        <v>2060</v>
      </c>
      <c r="ER147" s="2" t="s">
        <v>2156</v>
      </c>
      <c r="ES147" s="2" t="s">
        <v>241</v>
      </c>
      <c r="ET147" s="2" t="s">
        <v>229</v>
      </c>
      <c r="EU147" s="4"/>
      <c r="EV147" s="8"/>
      <c r="EW147" s="4"/>
      <c r="EX147" s="8"/>
      <c r="EY147" s="7"/>
      <c r="EZ147" s="7"/>
      <c r="FA147" s="2" t="s">
        <v>239</v>
      </c>
      <c r="FB147" s="2" t="s">
        <v>275</v>
      </c>
      <c r="FC147" s="2" t="s">
        <v>1832</v>
      </c>
      <c r="FD147" s="2" t="s">
        <v>2157</v>
      </c>
      <c r="FE147" s="2" t="s">
        <v>241</v>
      </c>
      <c r="FF147" s="2" t="s">
        <v>229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275</v>
      </c>
      <c r="FO147" s="2" t="s">
        <v>2151</v>
      </c>
      <c r="FP147" s="2" t="s">
        <v>1610</v>
      </c>
      <c r="FQ147" s="2" t="s">
        <v>241</v>
      </c>
      <c r="FR147" s="2" t="s">
        <v>229</v>
      </c>
      <c r="FS147" s="4"/>
      <c r="FT147" s="8"/>
      <c r="FU147" s="4"/>
      <c r="FV147" s="8"/>
      <c r="FW147" s="7"/>
      <c r="FX147" s="7"/>
      <c r="FY147" s="2" t="s">
        <v>229</v>
      </c>
      <c r="FZ147" s="2" t="s">
        <v>229</v>
      </c>
      <c r="GA147" s="2" t="s">
        <v>229</v>
      </c>
      <c r="GB147" s="2" t="s">
        <v>229</v>
      </c>
      <c r="GC147" s="2" t="s">
        <v>229</v>
      </c>
      <c r="GD147" s="2" t="s">
        <v>229</v>
      </c>
      <c r="GE147" s="4"/>
      <c r="GF147" s="8"/>
      <c r="GG147" s="4"/>
      <c r="GH147" s="8"/>
      <c r="GI147" s="7"/>
      <c r="GJ147" s="7"/>
      <c r="GK147" s="2" t="s">
        <v>272</v>
      </c>
      <c r="GL147" s="2" t="s">
        <v>275</v>
      </c>
      <c r="GM147" s="2" t="s">
        <v>229</v>
      </c>
      <c r="GN147" s="2" t="s">
        <v>229</v>
      </c>
      <c r="GO147" s="2" t="s">
        <v>241</v>
      </c>
      <c r="GP147" s="2" t="s">
        <v>229</v>
      </c>
      <c r="GQ147" s="4"/>
      <c r="GR147" s="8"/>
      <c r="GS147" s="4"/>
      <c r="GT147" s="8"/>
      <c r="GU147" s="7"/>
      <c r="GV147" s="7"/>
      <c r="GW147" s="2" t="s">
        <v>281</v>
      </c>
      <c r="GX147" s="2" t="s">
        <v>275</v>
      </c>
      <c r="GY147" s="2" t="s">
        <v>229</v>
      </c>
      <c r="GZ147" s="2" t="s">
        <v>229</v>
      </c>
      <c r="HA147" s="2" t="s">
        <v>241</v>
      </c>
      <c r="HB147" s="2" t="s">
        <v>229</v>
      </c>
      <c r="HC147" s="4"/>
      <c r="HD147" s="8"/>
      <c r="HE147" s="4"/>
      <c r="HF147" s="8"/>
      <c r="HG147" s="7"/>
      <c r="HH147" s="7"/>
      <c r="HI147" s="2" t="s">
        <v>239</v>
      </c>
      <c r="HJ147" s="2" t="s">
        <v>275</v>
      </c>
      <c r="HK147" s="2" t="s">
        <v>1835</v>
      </c>
      <c r="HL147" s="2" t="s">
        <v>2158</v>
      </c>
      <c r="HM147" s="2" t="s">
        <v>241</v>
      </c>
      <c r="HN147" s="2" t="s">
        <v>229</v>
      </c>
      <c r="HO147" s="4"/>
      <c r="HP147" s="8"/>
      <c r="HQ147" s="4"/>
      <c r="HR147" s="8"/>
      <c r="HS147" s="7"/>
      <c r="HT147" s="7"/>
      <c r="HU147" s="2" t="s">
        <v>272</v>
      </c>
      <c r="HV147" s="2" t="s">
        <v>226</v>
      </c>
      <c r="HW147" s="2" t="s">
        <v>229</v>
      </c>
      <c r="HX147" s="2" t="s">
        <v>229</v>
      </c>
      <c r="HY147" s="2" t="s">
        <v>241</v>
      </c>
      <c r="HZ147" s="2" t="s">
        <v>229</v>
      </c>
      <c r="IA147" s="4"/>
      <c r="IB147" s="8"/>
      <c r="IC147" s="4"/>
      <c r="ID147" s="8"/>
      <c r="IE147" s="7"/>
      <c r="IF147" s="7"/>
      <c r="IG147" s="2" t="s">
        <v>272</v>
      </c>
      <c r="IH147" s="2" t="s">
        <v>275</v>
      </c>
      <c r="II147" s="2" t="s">
        <v>229</v>
      </c>
      <c r="IJ147" s="2" t="s">
        <v>229</v>
      </c>
      <c r="IK147" s="2" t="s">
        <v>241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229</v>
      </c>
      <c r="IT147" s="2" t="s">
        <v>229</v>
      </c>
      <c r="IU147" s="2" t="s">
        <v>229</v>
      </c>
      <c r="IV147" s="2" t="s">
        <v>229</v>
      </c>
      <c r="IW147" s="2" t="s">
        <v>229</v>
      </c>
      <c r="IX147" s="2" t="s">
        <v>229</v>
      </c>
      <c r="IY147" s="4"/>
      <c r="IZ147" s="8"/>
      <c r="JA147" s="4"/>
      <c r="JB147" s="8"/>
      <c r="JC147" s="7"/>
      <c r="JD147" s="7"/>
      <c r="JE147" s="2" t="s">
        <v>272</v>
      </c>
      <c r="JF147" s="2" t="s">
        <v>226</v>
      </c>
      <c r="JG147" s="2" t="s">
        <v>229</v>
      </c>
      <c r="JH147" s="2" t="s">
        <v>229</v>
      </c>
      <c r="JI147" s="2" t="s">
        <v>241</v>
      </c>
      <c r="JJ147" s="2" t="s">
        <v>229</v>
      </c>
      <c r="JK147" s="4"/>
      <c r="JL147" s="8"/>
      <c r="JM147" s="4"/>
      <c r="JN147" s="8"/>
      <c r="JO147" s="7"/>
      <c r="JP147" s="7"/>
      <c r="JQ147" s="2" t="s">
        <v>229</v>
      </c>
      <c r="JR147" s="2" t="s">
        <v>229</v>
      </c>
      <c r="JS147" s="2" t="s">
        <v>229</v>
      </c>
      <c r="JT147" s="2" t="s">
        <v>229</v>
      </c>
      <c r="JU147" s="2" t="s">
        <v>229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272</v>
      </c>
      <c r="KD147" s="2" t="s">
        <v>275</v>
      </c>
      <c r="KE147" s="2" t="s">
        <v>229</v>
      </c>
      <c r="KF147" s="2" t="s">
        <v>229</v>
      </c>
      <c r="KG147" s="2" t="s">
        <v>241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272</v>
      </c>
      <c r="KP147" s="2" t="s">
        <v>226</v>
      </c>
      <c r="KQ147" s="2" t="s">
        <v>229</v>
      </c>
      <c r="KR147" s="2" t="s">
        <v>229</v>
      </c>
      <c r="KS147" s="2" t="s">
        <v>241</v>
      </c>
      <c r="KT147" s="2" t="s">
        <v>229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275</v>
      </c>
      <c r="LC147" s="2" t="s">
        <v>2063</v>
      </c>
      <c r="LD147" s="2" t="s">
        <v>2159</v>
      </c>
      <c r="LE147" s="2" t="s">
        <v>241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229</v>
      </c>
      <c r="LN147" s="2" t="s">
        <v>229</v>
      </c>
      <c r="LO147" s="2" t="s">
        <v>229</v>
      </c>
      <c r="LP147" s="2" t="s">
        <v>229</v>
      </c>
      <c r="LQ147" s="2" t="s">
        <v>229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272</v>
      </c>
      <c r="LZ147" s="2" t="s">
        <v>275</v>
      </c>
      <c r="MA147" s="2" t="s">
        <v>229</v>
      </c>
      <c r="MB147" s="2" t="s">
        <v>229</v>
      </c>
      <c r="MC147" s="2" t="s">
        <v>241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229</v>
      </c>
      <c r="ML147" s="2" t="s">
        <v>229</v>
      </c>
      <c r="MM147" s="2" t="s">
        <v>229</v>
      </c>
      <c r="MN147" s="2" t="s">
        <v>229</v>
      </c>
      <c r="MO147" s="2" t="s">
        <v>229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229</v>
      </c>
      <c r="MX147" s="2" t="s">
        <v>229</v>
      </c>
      <c r="MY147" s="2" t="s">
        <v>229</v>
      </c>
      <c r="MZ147" s="2" t="s">
        <v>229</v>
      </c>
      <c r="NA147" s="2" t="s">
        <v>229</v>
      </c>
      <c r="NB147" s="2" t="s">
        <v>229</v>
      </c>
      <c r="NC147" s="4"/>
      <c r="ND147" s="8"/>
      <c r="NE147" s="4"/>
      <c r="NF147" s="8"/>
      <c r="NG147" s="7"/>
      <c r="NH147" s="7"/>
      <c r="NI147" s="2" t="s">
        <v>239</v>
      </c>
      <c r="NJ147" s="2" t="s">
        <v>275</v>
      </c>
      <c r="NK147" s="2" t="s">
        <v>2066</v>
      </c>
      <c r="NL147" s="2" t="s">
        <v>2028</v>
      </c>
      <c r="NM147" s="2" t="s">
        <v>241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272</v>
      </c>
      <c r="NV147" s="2" t="s">
        <v>275</v>
      </c>
      <c r="NW147" s="2" t="s">
        <v>229</v>
      </c>
      <c r="NX147" s="2" t="s">
        <v>229</v>
      </c>
      <c r="NY147" s="2" t="s">
        <v>241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229</v>
      </c>
      <c r="OH147" s="2" t="s">
        <v>229</v>
      </c>
      <c r="OI147" s="2" t="s">
        <v>229</v>
      </c>
      <c r="OJ147" s="2" t="s">
        <v>229</v>
      </c>
      <c r="OK147" s="2" t="s">
        <v>229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229</v>
      </c>
      <c r="OT147" s="2" t="s">
        <v>229</v>
      </c>
      <c r="OU147" s="2" t="s">
        <v>229</v>
      </c>
      <c r="OV147" s="2" t="s">
        <v>229</v>
      </c>
      <c r="OW147" s="2" t="s">
        <v>229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229</v>
      </c>
      <c r="PF147" s="2" t="s">
        <v>229</v>
      </c>
      <c r="PG147" s="2" t="s">
        <v>229</v>
      </c>
      <c r="PH147" s="2" t="s">
        <v>229</v>
      </c>
      <c r="PI147" s="2" t="s">
        <v>229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229</v>
      </c>
      <c r="PR147" s="2" t="s">
        <v>229</v>
      </c>
      <c r="PS147" s="2" t="s">
        <v>229</v>
      </c>
      <c r="PT147" s="2" t="s">
        <v>229</v>
      </c>
      <c r="PU147" s="2" t="s">
        <v>229</v>
      </c>
      <c r="PV147" s="2" t="s">
        <v>229</v>
      </c>
      <c r="PW147" s="4"/>
      <c r="PX147" s="8"/>
      <c r="PY147" s="4"/>
      <c r="PZ147" s="8"/>
      <c r="QA147" s="7"/>
      <c r="QB147" s="7"/>
      <c r="QC147" s="2" t="s">
        <v>281</v>
      </c>
      <c r="QD147" s="2" t="s">
        <v>226</v>
      </c>
      <c r="QE147" s="2" t="s">
        <v>229</v>
      </c>
      <c r="QF147" s="2" t="s">
        <v>229</v>
      </c>
      <c r="QG147" s="2" t="s">
        <v>241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229</v>
      </c>
      <c r="QP147" s="2" t="s">
        <v>229</v>
      </c>
      <c r="QQ147" s="2" t="s">
        <v>229</v>
      </c>
      <c r="QR147" s="2" t="s">
        <v>229</v>
      </c>
      <c r="QS147" s="2" t="s">
        <v>229</v>
      </c>
      <c r="QT147" s="2" t="s">
        <v>229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275</v>
      </c>
      <c r="RC147" s="2" t="s">
        <v>229</v>
      </c>
      <c r="RD147" s="2" t="s">
        <v>229</v>
      </c>
      <c r="RE147" s="2" t="s">
        <v>241</v>
      </c>
      <c r="RF147" s="2" t="s">
        <v>229</v>
      </c>
      <c r="RG147" s="4"/>
      <c r="RH147" s="8"/>
      <c r="RI147" s="4"/>
      <c r="RJ147" s="8"/>
      <c r="RK147" s="7"/>
      <c r="RL147" s="7"/>
      <c r="RM147" s="2" t="s">
        <v>229</v>
      </c>
      <c r="RN147" s="2" t="s">
        <v>229</v>
      </c>
      <c r="RO147" s="2" t="s">
        <v>229</v>
      </c>
      <c r="RP147" s="2" t="s">
        <v>229</v>
      </c>
      <c r="RQ147" s="2" t="s">
        <v>229</v>
      </c>
      <c r="RR147" s="2" t="s">
        <v>229</v>
      </c>
      <c r="RS147" s="4"/>
      <c r="RT147" s="8"/>
      <c r="RU147" s="4"/>
      <c r="RV147" s="8"/>
      <c r="RW147" s="7"/>
      <c r="RX147" s="7"/>
      <c r="RY147" s="2" t="s">
        <v>267</v>
      </c>
      <c r="RZ147" s="2" t="s">
        <v>275</v>
      </c>
      <c r="SA147" s="2" t="s">
        <v>229</v>
      </c>
      <c r="SB147" s="2" t="s">
        <v>229</v>
      </c>
      <c r="SC147" s="2" t="s">
        <v>241</v>
      </c>
      <c r="SD147" s="2" t="s">
        <v>229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</row>
    <row r="148">
      <c r="A148" s="2" t="s">
        <v>2160</v>
      </c>
      <c r="B148" s="2" t="s">
        <v>216</v>
      </c>
      <c r="C148" s="2" t="s">
        <v>217</v>
      </c>
      <c r="D148" s="2" t="s">
        <v>218</v>
      </c>
      <c r="E148" s="2" t="s">
        <v>219</v>
      </c>
      <c r="F148" s="2" t="s">
        <v>2161</v>
      </c>
      <c r="G148" s="2" t="s">
        <v>2162</v>
      </c>
      <c r="H148" s="2" t="s">
        <v>2163</v>
      </c>
      <c r="I148" s="2" t="s">
        <v>1434</v>
      </c>
      <c r="J148" s="2" t="s">
        <v>224</v>
      </c>
      <c r="K148" s="2" t="s">
        <v>527</v>
      </c>
      <c r="L148" s="3">
        <v>28.8</v>
      </c>
      <c r="M148" s="3">
        <v>30.24</v>
      </c>
      <c r="N148" s="3">
        <v>59.99</v>
      </c>
      <c r="O148" s="2" t="s">
        <v>226</v>
      </c>
      <c r="P148" s="2" t="s">
        <v>964</v>
      </c>
      <c r="Q148" s="2" t="s">
        <v>228</v>
      </c>
      <c r="R148" s="2" t="s">
        <v>229</v>
      </c>
      <c r="S148" s="2" t="s">
        <v>2164</v>
      </c>
      <c r="T148" s="2" t="s">
        <v>229</v>
      </c>
      <c r="U148" s="2" t="s">
        <v>286</v>
      </c>
      <c r="V148" s="2" t="s">
        <v>685</v>
      </c>
      <c r="W148" s="2" t="s">
        <v>686</v>
      </c>
      <c r="X148" s="2" t="s">
        <v>1009</v>
      </c>
      <c r="Y148" s="2" t="s">
        <v>1144</v>
      </c>
      <c r="Z148" s="4"/>
      <c r="AA148" s="4">
        <f>=ROUNDDOWN({0},0)</f>
      </c>
      <c r="AB148" s="5"/>
      <c r="AC148" s="2" t="s">
        <v>229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229</v>
      </c>
      <c r="AW148" s="8" t="s">
        <v>229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/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/>
      <c r="BJ148" s="4"/>
      <c r="BK148" s="8"/>
      <c r="BL148" s="2" t="s">
        <v>229</v>
      </c>
      <c r="BM148" s="7"/>
      <c r="BN148" s="7"/>
      <c r="BO148" s="4"/>
      <c r="BP148" s="8"/>
      <c r="BQ148" s="4"/>
      <c r="BR148" s="8"/>
      <c r="BS148" s="7"/>
      <c r="BT148" s="7"/>
      <c r="BU148" s="2" t="s">
        <v>239</v>
      </c>
      <c r="BV148" s="2" t="s">
        <v>275</v>
      </c>
      <c r="BW148" s="2" t="s">
        <v>229</v>
      </c>
      <c r="BX148" s="2" t="s">
        <v>229</v>
      </c>
      <c r="BY148" s="2" t="s">
        <v>241</v>
      </c>
      <c r="BZ148" s="2" t="s">
        <v>229</v>
      </c>
      <c r="CA148" s="4"/>
      <c r="CB148" s="8"/>
      <c r="CC148" s="4"/>
      <c r="CD148" s="8"/>
      <c r="CE148" s="7"/>
      <c r="CF148" s="7"/>
      <c r="CG148" s="2" t="s">
        <v>239</v>
      </c>
      <c r="CH148" s="2" t="s">
        <v>275</v>
      </c>
      <c r="CI148" s="2" t="s">
        <v>1463</v>
      </c>
      <c r="CJ148" s="2" t="s">
        <v>1458</v>
      </c>
      <c r="CK148" s="2" t="s">
        <v>241</v>
      </c>
      <c r="CL148" s="2" t="s">
        <v>229</v>
      </c>
      <c r="CM148" s="4"/>
      <c r="CN148" s="8"/>
      <c r="CO148" s="4"/>
      <c r="CP148" s="8"/>
      <c r="CQ148" s="7"/>
      <c r="CR148" s="7"/>
      <c r="CS148" s="2" t="s">
        <v>239</v>
      </c>
      <c r="CT148" s="2" t="s">
        <v>275</v>
      </c>
      <c r="CU148" s="2" t="s">
        <v>1148</v>
      </c>
      <c r="CV148" s="2" t="s">
        <v>2165</v>
      </c>
      <c r="CW148" s="2" t="s">
        <v>241</v>
      </c>
      <c r="CX148" s="2" t="s">
        <v>229</v>
      </c>
      <c r="CY148" s="4"/>
      <c r="CZ148" s="8"/>
      <c r="DA148" s="4"/>
      <c r="DB148" s="8"/>
      <c r="DC148" s="7"/>
      <c r="DD148" s="7"/>
      <c r="DE148" s="2" t="s">
        <v>239</v>
      </c>
      <c r="DF148" s="2" t="s">
        <v>275</v>
      </c>
      <c r="DG148" s="2" t="s">
        <v>2057</v>
      </c>
      <c r="DH148" s="2" t="s">
        <v>2166</v>
      </c>
      <c r="DI148" s="2" t="s">
        <v>241</v>
      </c>
      <c r="DJ148" s="2" t="s">
        <v>229</v>
      </c>
      <c r="DK148" s="4"/>
      <c r="DL148" s="8"/>
      <c r="DM148" s="4"/>
      <c r="DN148" s="8"/>
      <c r="DO148" s="7"/>
      <c r="DP148" s="7"/>
      <c r="DQ148" s="2" t="s">
        <v>239</v>
      </c>
      <c r="DR148" s="2" t="s">
        <v>275</v>
      </c>
      <c r="DS148" s="2" t="s">
        <v>2056</v>
      </c>
      <c r="DT148" s="2" t="s">
        <v>229</v>
      </c>
      <c r="DU148" s="2" t="s">
        <v>241</v>
      </c>
      <c r="DV148" s="2" t="s">
        <v>229</v>
      </c>
      <c r="DW148" s="4"/>
      <c r="DX148" s="8"/>
      <c r="DY148" s="4"/>
      <c r="DZ148" s="8"/>
      <c r="EA148" s="7"/>
      <c r="EB148" s="7"/>
      <c r="EC148" s="2" t="s">
        <v>272</v>
      </c>
      <c r="ED148" s="2" t="s">
        <v>275</v>
      </c>
      <c r="EE148" s="2" t="s">
        <v>229</v>
      </c>
      <c r="EF148" s="2" t="s">
        <v>229</v>
      </c>
      <c r="EG148" s="2" t="s">
        <v>241</v>
      </c>
      <c r="EH148" s="2" t="s">
        <v>229</v>
      </c>
      <c r="EI148" s="4"/>
      <c r="EJ148" s="8"/>
      <c r="EK148" s="4"/>
      <c r="EL148" s="8"/>
      <c r="EM148" s="7"/>
      <c r="EN148" s="7"/>
      <c r="EO148" s="2" t="s">
        <v>239</v>
      </c>
      <c r="EP148" s="2" t="s">
        <v>275</v>
      </c>
      <c r="EQ148" s="2" t="s">
        <v>2167</v>
      </c>
      <c r="ER148" s="2" t="s">
        <v>2168</v>
      </c>
      <c r="ES148" s="2" t="s">
        <v>241</v>
      </c>
      <c r="ET148" s="2" t="s">
        <v>229</v>
      </c>
      <c r="EU148" s="4"/>
      <c r="EV148" s="8"/>
      <c r="EW148" s="4"/>
      <c r="EX148" s="8"/>
      <c r="EY148" s="7"/>
      <c r="EZ148" s="7"/>
      <c r="FA148" s="2" t="s">
        <v>239</v>
      </c>
      <c r="FB148" s="2" t="s">
        <v>275</v>
      </c>
      <c r="FC148" s="2" t="s">
        <v>1832</v>
      </c>
      <c r="FD148" s="2" t="s">
        <v>2169</v>
      </c>
      <c r="FE148" s="2" t="s">
        <v>241</v>
      </c>
      <c r="FF148" s="2" t="s">
        <v>229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275</v>
      </c>
      <c r="FO148" s="2" t="s">
        <v>1148</v>
      </c>
      <c r="FP148" s="2" t="s">
        <v>2170</v>
      </c>
      <c r="FQ148" s="2" t="s">
        <v>241</v>
      </c>
      <c r="FR148" s="2" t="s">
        <v>229</v>
      </c>
      <c r="FS148" s="4"/>
      <c r="FT148" s="8"/>
      <c r="FU148" s="4"/>
      <c r="FV148" s="8"/>
      <c r="FW148" s="7"/>
      <c r="FX148" s="7"/>
      <c r="FY148" s="2" t="s">
        <v>229</v>
      </c>
      <c r="FZ148" s="2" t="s">
        <v>229</v>
      </c>
      <c r="GA148" s="2" t="s">
        <v>229</v>
      </c>
      <c r="GB148" s="2" t="s">
        <v>229</v>
      </c>
      <c r="GC148" s="2" t="s">
        <v>229</v>
      </c>
      <c r="GD148" s="2" t="s">
        <v>229</v>
      </c>
      <c r="GE148" s="4"/>
      <c r="GF148" s="8"/>
      <c r="GG148" s="4"/>
      <c r="GH148" s="8"/>
      <c r="GI148" s="7"/>
      <c r="GJ148" s="7"/>
      <c r="GK148" s="2" t="s">
        <v>272</v>
      </c>
      <c r="GL148" s="2" t="s">
        <v>275</v>
      </c>
      <c r="GM148" s="2" t="s">
        <v>229</v>
      </c>
      <c r="GN148" s="2" t="s">
        <v>229</v>
      </c>
      <c r="GO148" s="2" t="s">
        <v>241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281</v>
      </c>
      <c r="GX148" s="2" t="s">
        <v>275</v>
      </c>
      <c r="GY148" s="2" t="s">
        <v>229</v>
      </c>
      <c r="GZ148" s="2" t="s">
        <v>229</v>
      </c>
      <c r="HA148" s="2" t="s">
        <v>241</v>
      </c>
      <c r="HB148" s="2" t="s">
        <v>229</v>
      </c>
      <c r="HC148" s="4"/>
      <c r="HD148" s="8"/>
      <c r="HE148" s="4"/>
      <c r="HF148" s="8"/>
      <c r="HG148" s="7"/>
      <c r="HH148" s="7"/>
      <c r="HI148" s="2" t="s">
        <v>239</v>
      </c>
      <c r="HJ148" s="2" t="s">
        <v>275</v>
      </c>
      <c r="HK148" s="2" t="s">
        <v>1835</v>
      </c>
      <c r="HL148" s="2" t="s">
        <v>1836</v>
      </c>
      <c r="HM148" s="2" t="s">
        <v>241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272</v>
      </c>
      <c r="HV148" s="2" t="s">
        <v>226</v>
      </c>
      <c r="HW148" s="2" t="s">
        <v>229</v>
      </c>
      <c r="HX148" s="2" t="s">
        <v>229</v>
      </c>
      <c r="HY148" s="2" t="s">
        <v>241</v>
      </c>
      <c r="HZ148" s="2" t="s">
        <v>229</v>
      </c>
      <c r="IA148" s="4"/>
      <c r="IB148" s="8"/>
      <c r="IC148" s="4"/>
      <c r="ID148" s="8"/>
      <c r="IE148" s="7"/>
      <c r="IF148" s="7"/>
      <c r="IG148" s="2" t="s">
        <v>266</v>
      </c>
      <c r="IH148" s="2" t="s">
        <v>275</v>
      </c>
      <c r="II148" s="2" t="s">
        <v>229</v>
      </c>
      <c r="IJ148" s="2" t="s">
        <v>229</v>
      </c>
      <c r="IK148" s="2" t="s">
        <v>241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229</v>
      </c>
      <c r="IT148" s="2" t="s">
        <v>229</v>
      </c>
      <c r="IU148" s="2" t="s">
        <v>229</v>
      </c>
      <c r="IV148" s="2" t="s">
        <v>229</v>
      </c>
      <c r="IW148" s="2" t="s">
        <v>229</v>
      </c>
      <c r="IX148" s="2" t="s">
        <v>229</v>
      </c>
      <c r="IY148" s="4"/>
      <c r="IZ148" s="8"/>
      <c r="JA148" s="4"/>
      <c r="JB148" s="8"/>
      <c r="JC148" s="7"/>
      <c r="JD148" s="7"/>
      <c r="JE148" s="2" t="s">
        <v>272</v>
      </c>
      <c r="JF148" s="2" t="s">
        <v>226</v>
      </c>
      <c r="JG148" s="2" t="s">
        <v>229</v>
      </c>
      <c r="JH148" s="2" t="s">
        <v>229</v>
      </c>
      <c r="JI148" s="2" t="s">
        <v>241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229</v>
      </c>
      <c r="JR148" s="2" t="s">
        <v>229</v>
      </c>
      <c r="JS148" s="2" t="s">
        <v>229</v>
      </c>
      <c r="JT148" s="2" t="s">
        <v>229</v>
      </c>
      <c r="JU148" s="2" t="s">
        <v>229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272</v>
      </c>
      <c r="KD148" s="2" t="s">
        <v>275</v>
      </c>
      <c r="KE148" s="2" t="s">
        <v>229</v>
      </c>
      <c r="KF148" s="2" t="s">
        <v>229</v>
      </c>
      <c r="KG148" s="2" t="s">
        <v>241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272</v>
      </c>
      <c r="KP148" s="2" t="s">
        <v>226</v>
      </c>
      <c r="KQ148" s="2" t="s">
        <v>229</v>
      </c>
      <c r="KR148" s="2" t="s">
        <v>229</v>
      </c>
      <c r="KS148" s="2" t="s">
        <v>241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239</v>
      </c>
      <c r="LB148" s="2" t="s">
        <v>275</v>
      </c>
      <c r="LC148" s="2" t="s">
        <v>2063</v>
      </c>
      <c r="LD148" s="2" t="s">
        <v>229</v>
      </c>
      <c r="LE148" s="2" t="s">
        <v>241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229</v>
      </c>
      <c r="LN148" s="2" t="s">
        <v>229</v>
      </c>
      <c r="LO148" s="2" t="s">
        <v>229</v>
      </c>
      <c r="LP148" s="2" t="s">
        <v>229</v>
      </c>
      <c r="LQ148" s="2" t="s">
        <v>229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272</v>
      </c>
      <c r="LZ148" s="2" t="s">
        <v>275</v>
      </c>
      <c r="MA148" s="2" t="s">
        <v>229</v>
      </c>
      <c r="MB148" s="2" t="s">
        <v>229</v>
      </c>
      <c r="MC148" s="2" t="s">
        <v>241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229</v>
      </c>
      <c r="ML148" s="2" t="s">
        <v>229</v>
      </c>
      <c r="MM148" s="2" t="s">
        <v>229</v>
      </c>
      <c r="MN148" s="2" t="s">
        <v>229</v>
      </c>
      <c r="MO148" s="2" t="s">
        <v>229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229</v>
      </c>
      <c r="MX148" s="2" t="s">
        <v>229</v>
      </c>
      <c r="MY148" s="2" t="s">
        <v>229</v>
      </c>
      <c r="MZ148" s="2" t="s">
        <v>229</v>
      </c>
      <c r="NA148" s="2" t="s">
        <v>229</v>
      </c>
      <c r="NB148" s="2" t="s">
        <v>229</v>
      </c>
      <c r="NC148" s="4"/>
      <c r="ND148" s="8"/>
      <c r="NE148" s="4"/>
      <c r="NF148" s="8"/>
      <c r="NG148" s="7"/>
      <c r="NH148" s="7"/>
      <c r="NI148" s="2" t="s">
        <v>239</v>
      </c>
      <c r="NJ148" s="2" t="s">
        <v>275</v>
      </c>
      <c r="NK148" s="2" t="s">
        <v>2066</v>
      </c>
      <c r="NL148" s="2" t="s">
        <v>1565</v>
      </c>
      <c r="NM148" s="2" t="s">
        <v>241</v>
      </c>
      <c r="NN148" s="2" t="s">
        <v>229</v>
      </c>
      <c r="NO148" s="4"/>
      <c r="NP148" s="8"/>
      <c r="NQ148" s="4"/>
      <c r="NR148" s="8"/>
      <c r="NS148" s="7"/>
      <c r="NT148" s="7"/>
      <c r="NU148" s="2" t="s">
        <v>272</v>
      </c>
      <c r="NV148" s="2" t="s">
        <v>275</v>
      </c>
      <c r="NW148" s="2" t="s">
        <v>229</v>
      </c>
      <c r="NX148" s="2" t="s">
        <v>229</v>
      </c>
      <c r="NY148" s="2" t="s">
        <v>241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229</v>
      </c>
      <c r="OH148" s="2" t="s">
        <v>229</v>
      </c>
      <c r="OI148" s="2" t="s">
        <v>229</v>
      </c>
      <c r="OJ148" s="2" t="s">
        <v>229</v>
      </c>
      <c r="OK148" s="2" t="s">
        <v>229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229</v>
      </c>
      <c r="OT148" s="2" t="s">
        <v>229</v>
      </c>
      <c r="OU148" s="2" t="s">
        <v>229</v>
      </c>
      <c r="OV148" s="2" t="s">
        <v>229</v>
      </c>
      <c r="OW148" s="2" t="s">
        <v>229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229</v>
      </c>
      <c r="PF148" s="2" t="s">
        <v>229</v>
      </c>
      <c r="PG148" s="2" t="s">
        <v>229</v>
      </c>
      <c r="PH148" s="2" t="s">
        <v>229</v>
      </c>
      <c r="PI148" s="2" t="s">
        <v>229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229</v>
      </c>
      <c r="PR148" s="2" t="s">
        <v>229</v>
      </c>
      <c r="PS148" s="2" t="s">
        <v>229</v>
      </c>
      <c r="PT148" s="2" t="s">
        <v>229</v>
      </c>
      <c r="PU148" s="2" t="s">
        <v>229</v>
      </c>
      <c r="PV148" s="2" t="s">
        <v>229</v>
      </c>
      <c r="PW148" s="4"/>
      <c r="PX148" s="8"/>
      <c r="PY148" s="4"/>
      <c r="PZ148" s="8"/>
      <c r="QA148" s="7"/>
      <c r="QB148" s="7"/>
      <c r="QC148" s="2" t="s">
        <v>281</v>
      </c>
      <c r="QD148" s="2" t="s">
        <v>226</v>
      </c>
      <c r="QE148" s="2" t="s">
        <v>229</v>
      </c>
      <c r="QF148" s="2" t="s">
        <v>229</v>
      </c>
      <c r="QG148" s="2" t="s">
        <v>241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229</v>
      </c>
      <c r="QP148" s="2" t="s">
        <v>229</v>
      </c>
      <c r="QQ148" s="2" t="s">
        <v>229</v>
      </c>
      <c r="QR148" s="2" t="s">
        <v>229</v>
      </c>
      <c r="QS148" s="2" t="s">
        <v>229</v>
      </c>
      <c r="QT148" s="2" t="s">
        <v>229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275</v>
      </c>
      <c r="RC148" s="2" t="s">
        <v>229</v>
      </c>
      <c r="RD148" s="2" t="s">
        <v>229</v>
      </c>
      <c r="RE148" s="2" t="s">
        <v>241</v>
      </c>
      <c r="RF148" s="2" t="s">
        <v>229</v>
      </c>
      <c r="RG148" s="4"/>
      <c r="RH148" s="8"/>
      <c r="RI148" s="4"/>
      <c r="RJ148" s="8"/>
      <c r="RK148" s="7"/>
      <c r="RL148" s="7"/>
      <c r="RM148" s="2" t="s">
        <v>229</v>
      </c>
      <c r="RN148" s="2" t="s">
        <v>229</v>
      </c>
      <c r="RO148" s="2" t="s">
        <v>229</v>
      </c>
      <c r="RP148" s="2" t="s">
        <v>229</v>
      </c>
      <c r="RQ148" s="2" t="s">
        <v>229</v>
      </c>
      <c r="RR148" s="2" t="s">
        <v>229</v>
      </c>
      <c r="RS148" s="4"/>
      <c r="RT148" s="8"/>
      <c r="RU148" s="4"/>
      <c r="RV148" s="8"/>
      <c r="RW148" s="7"/>
      <c r="RX148" s="7"/>
      <c r="RY148" s="2" t="s">
        <v>267</v>
      </c>
      <c r="RZ148" s="2" t="s">
        <v>275</v>
      </c>
      <c r="SA148" s="2" t="s">
        <v>229</v>
      </c>
      <c r="SB148" s="2" t="s">
        <v>229</v>
      </c>
      <c r="SC148" s="2" t="s">
        <v>241</v>
      </c>
      <c r="SD148" s="2" t="s">
        <v>229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</row>
    <row r="149">
      <c r="A149" s="2" t="s">
        <v>2171</v>
      </c>
      <c r="B149" s="2" t="s">
        <v>216</v>
      </c>
      <c r="C149" s="2" t="s">
        <v>217</v>
      </c>
      <c r="D149" s="2" t="s">
        <v>218</v>
      </c>
      <c r="E149" s="2" t="s">
        <v>219</v>
      </c>
      <c r="F149" s="2" t="s">
        <v>2161</v>
      </c>
      <c r="G149" s="2" t="s">
        <v>2162</v>
      </c>
      <c r="H149" s="2" t="s">
        <v>2163</v>
      </c>
      <c r="I149" s="2" t="s">
        <v>1434</v>
      </c>
      <c r="J149" s="2" t="s">
        <v>285</v>
      </c>
      <c r="K149" s="2" t="s">
        <v>527</v>
      </c>
      <c r="L149" s="3">
        <v>33.6</v>
      </c>
      <c r="M149" s="3">
        <v>35.28</v>
      </c>
      <c r="N149" s="3">
        <v>69.99</v>
      </c>
      <c r="O149" s="2" t="s">
        <v>2130</v>
      </c>
      <c r="P149" s="2" t="s">
        <v>964</v>
      </c>
      <c r="Q149" s="2" t="s">
        <v>228</v>
      </c>
      <c r="R149" s="2" t="s">
        <v>229</v>
      </c>
      <c r="S149" s="2" t="s">
        <v>2164</v>
      </c>
      <c r="T149" s="2" t="s">
        <v>229</v>
      </c>
      <c r="U149" s="2" t="s">
        <v>733</v>
      </c>
      <c r="V149" s="2" t="s">
        <v>685</v>
      </c>
      <c r="W149" s="2" t="s">
        <v>686</v>
      </c>
      <c r="X149" s="2" t="s">
        <v>1009</v>
      </c>
      <c r="Y149" s="2" t="s">
        <v>1144</v>
      </c>
      <c r="Z149" s="4"/>
      <c r="AA149" s="4">
        <f>=ROUNDDOWN({0},0)</f>
      </c>
      <c r="AB149" s="5"/>
      <c r="AC149" s="2" t="s">
        <v>229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229</v>
      </c>
      <c r="AW149" s="8" t="s">
        <v>229</v>
      </c>
      <c r="AX149" s="4" t="s">
        <v>229</v>
      </c>
      <c r="AY149" s="8" t="s">
        <v>229</v>
      </c>
      <c r="AZ149" s="7" t="s">
        <v>229</v>
      </c>
      <c r="BA149" s="7" t="s">
        <v>229</v>
      </c>
      <c r="BB149" s="7"/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/>
      <c r="BJ149" s="4"/>
      <c r="BK149" s="8"/>
      <c r="BL149" s="2" t="s">
        <v>229</v>
      </c>
      <c r="BM149" s="7"/>
      <c r="BN149" s="7"/>
      <c r="BO149" s="4"/>
      <c r="BP149" s="8"/>
      <c r="BQ149" s="4"/>
      <c r="BR149" s="8"/>
      <c r="BS149" s="7"/>
      <c r="BT149" s="7"/>
      <c r="BU149" s="2" t="s">
        <v>239</v>
      </c>
      <c r="BV149" s="2" t="s">
        <v>275</v>
      </c>
      <c r="BW149" s="2" t="s">
        <v>229</v>
      </c>
      <c r="BX149" s="2" t="s">
        <v>697</v>
      </c>
      <c r="BY149" s="2" t="s">
        <v>241</v>
      </c>
      <c r="BZ149" s="2" t="s">
        <v>229</v>
      </c>
      <c r="CA149" s="4"/>
      <c r="CB149" s="8"/>
      <c r="CC149" s="4"/>
      <c r="CD149" s="8"/>
      <c r="CE149" s="7"/>
      <c r="CF149" s="7"/>
      <c r="CG149" s="2" t="s">
        <v>239</v>
      </c>
      <c r="CH149" s="2" t="s">
        <v>275</v>
      </c>
      <c r="CI149" s="2" t="s">
        <v>1463</v>
      </c>
      <c r="CJ149" s="2" t="s">
        <v>2119</v>
      </c>
      <c r="CK149" s="2" t="s">
        <v>241</v>
      </c>
      <c r="CL149" s="2" t="s">
        <v>229</v>
      </c>
      <c r="CM149" s="4"/>
      <c r="CN149" s="8"/>
      <c r="CO149" s="4"/>
      <c r="CP149" s="8"/>
      <c r="CQ149" s="7"/>
      <c r="CR149" s="7"/>
      <c r="CS149" s="2" t="s">
        <v>239</v>
      </c>
      <c r="CT149" s="2" t="s">
        <v>275</v>
      </c>
      <c r="CU149" s="2" t="s">
        <v>1148</v>
      </c>
      <c r="CV149" s="2" t="s">
        <v>2172</v>
      </c>
      <c r="CW149" s="2" t="s">
        <v>241</v>
      </c>
      <c r="CX149" s="2" t="s">
        <v>229</v>
      </c>
      <c r="CY149" s="4"/>
      <c r="CZ149" s="8"/>
      <c r="DA149" s="4"/>
      <c r="DB149" s="8"/>
      <c r="DC149" s="7"/>
      <c r="DD149" s="7"/>
      <c r="DE149" s="2" t="s">
        <v>239</v>
      </c>
      <c r="DF149" s="2" t="s">
        <v>275</v>
      </c>
      <c r="DG149" s="2" t="s">
        <v>2057</v>
      </c>
      <c r="DH149" s="2" t="s">
        <v>2173</v>
      </c>
      <c r="DI149" s="2" t="s">
        <v>241</v>
      </c>
      <c r="DJ149" s="2" t="s">
        <v>229</v>
      </c>
      <c r="DK149" s="4"/>
      <c r="DL149" s="8"/>
      <c r="DM149" s="4"/>
      <c r="DN149" s="8"/>
      <c r="DO149" s="7"/>
      <c r="DP149" s="7"/>
      <c r="DQ149" s="2" t="s">
        <v>239</v>
      </c>
      <c r="DR149" s="2" t="s">
        <v>275</v>
      </c>
      <c r="DS149" s="2" t="s">
        <v>2056</v>
      </c>
      <c r="DT149" s="2" t="s">
        <v>229</v>
      </c>
      <c r="DU149" s="2" t="s">
        <v>241</v>
      </c>
      <c r="DV149" s="2" t="s">
        <v>229</v>
      </c>
      <c r="DW149" s="4"/>
      <c r="DX149" s="8"/>
      <c r="DY149" s="4"/>
      <c r="DZ149" s="8"/>
      <c r="EA149" s="7"/>
      <c r="EB149" s="7"/>
      <c r="EC149" s="2" t="s">
        <v>272</v>
      </c>
      <c r="ED149" s="2" t="s">
        <v>275</v>
      </c>
      <c r="EE149" s="2" t="s">
        <v>229</v>
      </c>
      <c r="EF149" s="2" t="s">
        <v>229</v>
      </c>
      <c r="EG149" s="2" t="s">
        <v>241</v>
      </c>
      <c r="EH149" s="2" t="s">
        <v>229</v>
      </c>
      <c r="EI149" s="4"/>
      <c r="EJ149" s="8"/>
      <c r="EK149" s="4"/>
      <c r="EL149" s="8"/>
      <c r="EM149" s="7"/>
      <c r="EN149" s="7"/>
      <c r="EO149" s="2" t="s">
        <v>239</v>
      </c>
      <c r="EP149" s="2" t="s">
        <v>275</v>
      </c>
      <c r="EQ149" s="2" t="s">
        <v>2167</v>
      </c>
      <c r="ER149" s="2" t="s">
        <v>1458</v>
      </c>
      <c r="ES149" s="2" t="s">
        <v>241</v>
      </c>
      <c r="ET149" s="2" t="s">
        <v>229</v>
      </c>
      <c r="EU149" s="4"/>
      <c r="EV149" s="8"/>
      <c r="EW149" s="4"/>
      <c r="EX149" s="8"/>
      <c r="EY149" s="7"/>
      <c r="EZ149" s="7"/>
      <c r="FA149" s="2" t="s">
        <v>239</v>
      </c>
      <c r="FB149" s="2" t="s">
        <v>275</v>
      </c>
      <c r="FC149" s="2" t="s">
        <v>1832</v>
      </c>
      <c r="FD149" s="2" t="s">
        <v>1629</v>
      </c>
      <c r="FE149" s="2" t="s">
        <v>241</v>
      </c>
      <c r="FF149" s="2" t="s">
        <v>229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275</v>
      </c>
      <c r="FO149" s="2" t="s">
        <v>1148</v>
      </c>
      <c r="FP149" s="2" t="s">
        <v>1582</v>
      </c>
      <c r="FQ149" s="2" t="s">
        <v>241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229</v>
      </c>
      <c r="FZ149" s="2" t="s">
        <v>229</v>
      </c>
      <c r="GA149" s="2" t="s">
        <v>229</v>
      </c>
      <c r="GB149" s="2" t="s">
        <v>229</v>
      </c>
      <c r="GC149" s="2" t="s">
        <v>229</v>
      </c>
      <c r="GD149" s="2" t="s">
        <v>229</v>
      </c>
      <c r="GE149" s="4"/>
      <c r="GF149" s="8"/>
      <c r="GG149" s="4"/>
      <c r="GH149" s="8"/>
      <c r="GI149" s="7"/>
      <c r="GJ149" s="7"/>
      <c r="GK149" s="2" t="s">
        <v>272</v>
      </c>
      <c r="GL149" s="2" t="s">
        <v>275</v>
      </c>
      <c r="GM149" s="2" t="s">
        <v>229</v>
      </c>
      <c r="GN149" s="2" t="s">
        <v>229</v>
      </c>
      <c r="GO149" s="2" t="s">
        <v>241</v>
      </c>
      <c r="GP149" s="2" t="s">
        <v>229</v>
      </c>
      <c r="GQ149" s="4"/>
      <c r="GR149" s="8"/>
      <c r="GS149" s="4"/>
      <c r="GT149" s="8"/>
      <c r="GU149" s="7"/>
      <c r="GV149" s="7"/>
      <c r="GW149" s="2" t="s">
        <v>281</v>
      </c>
      <c r="GX149" s="2" t="s">
        <v>275</v>
      </c>
      <c r="GY149" s="2" t="s">
        <v>229</v>
      </c>
      <c r="GZ149" s="2" t="s">
        <v>229</v>
      </c>
      <c r="HA149" s="2" t="s">
        <v>241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275</v>
      </c>
      <c r="HK149" s="2" t="s">
        <v>1835</v>
      </c>
      <c r="HL149" s="2" t="s">
        <v>1836</v>
      </c>
      <c r="HM149" s="2" t="s">
        <v>241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229</v>
      </c>
      <c r="HV149" s="2" t="s">
        <v>229</v>
      </c>
      <c r="HW149" s="2" t="s">
        <v>229</v>
      </c>
      <c r="HX149" s="2" t="s">
        <v>229</v>
      </c>
      <c r="HY149" s="2" t="s">
        <v>229</v>
      </c>
      <c r="HZ149" s="2" t="s">
        <v>229</v>
      </c>
      <c r="IA149" s="4"/>
      <c r="IB149" s="8"/>
      <c r="IC149" s="4"/>
      <c r="ID149" s="8"/>
      <c r="IE149" s="7"/>
      <c r="IF149" s="7"/>
      <c r="IG149" s="2" t="s">
        <v>266</v>
      </c>
      <c r="IH149" s="2" t="s">
        <v>275</v>
      </c>
      <c r="II149" s="2" t="s">
        <v>229</v>
      </c>
      <c r="IJ149" s="2" t="s">
        <v>229</v>
      </c>
      <c r="IK149" s="2" t="s">
        <v>241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229</v>
      </c>
      <c r="IT149" s="2" t="s">
        <v>229</v>
      </c>
      <c r="IU149" s="2" t="s">
        <v>229</v>
      </c>
      <c r="IV149" s="2" t="s">
        <v>229</v>
      </c>
      <c r="IW149" s="2" t="s">
        <v>229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229</v>
      </c>
      <c r="JF149" s="2" t="s">
        <v>229</v>
      </c>
      <c r="JG149" s="2" t="s">
        <v>229</v>
      </c>
      <c r="JH149" s="2" t="s">
        <v>229</v>
      </c>
      <c r="JI149" s="2" t="s">
        <v>229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229</v>
      </c>
      <c r="JR149" s="2" t="s">
        <v>229</v>
      </c>
      <c r="JS149" s="2" t="s">
        <v>229</v>
      </c>
      <c r="JT149" s="2" t="s">
        <v>229</v>
      </c>
      <c r="JU149" s="2" t="s">
        <v>229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281</v>
      </c>
      <c r="KD149" s="2" t="s">
        <v>275</v>
      </c>
      <c r="KE149" s="2" t="s">
        <v>229</v>
      </c>
      <c r="KF149" s="2" t="s">
        <v>229</v>
      </c>
      <c r="KG149" s="2" t="s">
        <v>241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229</v>
      </c>
      <c r="KP149" s="2" t="s">
        <v>229</v>
      </c>
      <c r="KQ149" s="2" t="s">
        <v>229</v>
      </c>
      <c r="KR149" s="2" t="s">
        <v>229</v>
      </c>
      <c r="KS149" s="2" t="s">
        <v>229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239</v>
      </c>
      <c r="LB149" s="2" t="s">
        <v>275</v>
      </c>
      <c r="LC149" s="2" t="s">
        <v>2063</v>
      </c>
      <c r="LD149" s="2" t="s">
        <v>2174</v>
      </c>
      <c r="LE149" s="2" t="s">
        <v>241</v>
      </c>
      <c r="LF149" s="2" t="s">
        <v>229</v>
      </c>
      <c r="LG149" s="4"/>
      <c r="LH149" s="8"/>
      <c r="LI149" s="4"/>
      <c r="LJ149" s="8"/>
      <c r="LK149" s="7"/>
      <c r="LL149" s="7"/>
      <c r="LM149" s="2" t="s">
        <v>229</v>
      </c>
      <c r="LN149" s="2" t="s">
        <v>229</v>
      </c>
      <c r="LO149" s="2" t="s">
        <v>229</v>
      </c>
      <c r="LP149" s="2" t="s">
        <v>229</v>
      </c>
      <c r="LQ149" s="2" t="s">
        <v>229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272</v>
      </c>
      <c r="LZ149" s="2" t="s">
        <v>275</v>
      </c>
      <c r="MA149" s="2" t="s">
        <v>229</v>
      </c>
      <c r="MB149" s="2" t="s">
        <v>229</v>
      </c>
      <c r="MC149" s="2" t="s">
        <v>241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229</v>
      </c>
      <c r="ML149" s="2" t="s">
        <v>229</v>
      </c>
      <c r="MM149" s="2" t="s">
        <v>229</v>
      </c>
      <c r="MN149" s="2" t="s">
        <v>229</v>
      </c>
      <c r="MO149" s="2" t="s">
        <v>229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229</v>
      </c>
      <c r="MY149" s="2" t="s">
        <v>229</v>
      </c>
      <c r="MZ149" s="2" t="s">
        <v>229</v>
      </c>
      <c r="NA149" s="2" t="s">
        <v>229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239</v>
      </c>
      <c r="NJ149" s="2" t="s">
        <v>275</v>
      </c>
      <c r="NK149" s="2" t="s">
        <v>2066</v>
      </c>
      <c r="NL149" s="2" t="s">
        <v>1572</v>
      </c>
      <c r="NM149" s="2" t="s">
        <v>241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272</v>
      </c>
      <c r="NV149" s="2" t="s">
        <v>275</v>
      </c>
      <c r="NW149" s="2" t="s">
        <v>229</v>
      </c>
      <c r="NX149" s="2" t="s">
        <v>229</v>
      </c>
      <c r="NY149" s="2" t="s">
        <v>241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229</v>
      </c>
      <c r="OH149" s="2" t="s">
        <v>229</v>
      </c>
      <c r="OI149" s="2" t="s">
        <v>229</v>
      </c>
      <c r="OJ149" s="2" t="s">
        <v>229</v>
      </c>
      <c r="OK149" s="2" t="s">
        <v>229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229</v>
      </c>
      <c r="OT149" s="2" t="s">
        <v>229</v>
      </c>
      <c r="OU149" s="2" t="s">
        <v>229</v>
      </c>
      <c r="OV149" s="2" t="s">
        <v>229</v>
      </c>
      <c r="OW149" s="2" t="s">
        <v>229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229</v>
      </c>
      <c r="PF149" s="2" t="s">
        <v>229</v>
      </c>
      <c r="PG149" s="2" t="s">
        <v>229</v>
      </c>
      <c r="PH149" s="2" t="s">
        <v>229</v>
      </c>
      <c r="PI149" s="2" t="s">
        <v>229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229</v>
      </c>
      <c r="PR149" s="2" t="s">
        <v>229</v>
      </c>
      <c r="PS149" s="2" t="s">
        <v>229</v>
      </c>
      <c r="PT149" s="2" t="s">
        <v>229</v>
      </c>
      <c r="PU149" s="2" t="s">
        <v>229</v>
      </c>
      <c r="PV149" s="2" t="s">
        <v>229</v>
      </c>
      <c r="PW149" s="4"/>
      <c r="PX149" s="8"/>
      <c r="PY149" s="4"/>
      <c r="PZ149" s="8"/>
      <c r="QA149" s="7"/>
      <c r="QB149" s="7"/>
      <c r="QC149" s="2" t="s">
        <v>281</v>
      </c>
      <c r="QD149" s="2" t="s">
        <v>226</v>
      </c>
      <c r="QE149" s="2" t="s">
        <v>229</v>
      </c>
      <c r="QF149" s="2" t="s">
        <v>229</v>
      </c>
      <c r="QG149" s="2" t="s">
        <v>241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229</v>
      </c>
      <c r="QP149" s="2" t="s">
        <v>229</v>
      </c>
      <c r="QQ149" s="2" t="s">
        <v>229</v>
      </c>
      <c r="QR149" s="2" t="s">
        <v>229</v>
      </c>
      <c r="QS149" s="2" t="s">
        <v>229</v>
      </c>
      <c r="QT149" s="2" t="s">
        <v>229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275</v>
      </c>
      <c r="RC149" s="2" t="s">
        <v>229</v>
      </c>
      <c r="RD149" s="2" t="s">
        <v>229</v>
      </c>
      <c r="RE149" s="2" t="s">
        <v>241</v>
      </c>
      <c r="RF149" s="2" t="s">
        <v>229</v>
      </c>
      <c r="RG149" s="4"/>
      <c r="RH149" s="8"/>
      <c r="RI149" s="4"/>
      <c r="RJ149" s="8"/>
      <c r="RK149" s="7"/>
      <c r="RL149" s="7"/>
      <c r="RM149" s="2" t="s">
        <v>229</v>
      </c>
      <c r="RN149" s="2" t="s">
        <v>229</v>
      </c>
      <c r="RO149" s="2" t="s">
        <v>229</v>
      </c>
      <c r="RP149" s="2" t="s">
        <v>229</v>
      </c>
      <c r="RQ149" s="2" t="s">
        <v>229</v>
      </c>
      <c r="RR149" s="2" t="s">
        <v>229</v>
      </c>
      <c r="RS149" s="4"/>
      <c r="RT149" s="8"/>
      <c r="RU149" s="4"/>
      <c r="RV149" s="8"/>
      <c r="RW149" s="7"/>
      <c r="RX149" s="7"/>
      <c r="RY149" s="2" t="s">
        <v>267</v>
      </c>
      <c r="RZ149" s="2" t="s">
        <v>275</v>
      </c>
      <c r="SA149" s="2" t="s">
        <v>229</v>
      </c>
      <c r="SB149" s="2" t="s">
        <v>229</v>
      </c>
      <c r="SC149" s="2" t="s">
        <v>241</v>
      </c>
      <c r="SD149" s="2" t="s">
        <v>229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</row>
    <row r="150">
      <c r="A150" s="2" t="s">
        <v>2175</v>
      </c>
      <c r="B150" s="2" t="s">
        <v>216</v>
      </c>
      <c r="C150" s="2" t="s">
        <v>217</v>
      </c>
      <c r="D150" s="2" t="s">
        <v>218</v>
      </c>
      <c r="E150" s="2" t="s">
        <v>219</v>
      </c>
      <c r="F150" s="2" t="s">
        <v>2176</v>
      </c>
      <c r="G150" s="2" t="s">
        <v>2177</v>
      </c>
      <c r="H150" s="2" t="s">
        <v>2178</v>
      </c>
      <c r="I150" s="2" t="s">
        <v>2179</v>
      </c>
      <c r="J150" s="2" t="s">
        <v>224</v>
      </c>
      <c r="K150" s="2" t="s">
        <v>583</v>
      </c>
      <c r="L150" s="3">
        <v>31.5</v>
      </c>
      <c r="M150" s="3">
        <v>33.08</v>
      </c>
      <c r="N150" s="3">
        <v>69.99</v>
      </c>
      <c r="O150" s="2" t="s">
        <v>963</v>
      </c>
      <c r="P150" s="2" t="s">
        <v>964</v>
      </c>
      <c r="Q150" s="2" t="s">
        <v>228</v>
      </c>
      <c r="R150" s="2" t="s">
        <v>229</v>
      </c>
      <c r="S150" s="2" t="s">
        <v>2180</v>
      </c>
      <c r="T150" s="2" t="s">
        <v>229</v>
      </c>
      <c r="U150" s="2" t="s">
        <v>232</v>
      </c>
      <c r="V150" s="2" t="s">
        <v>2117</v>
      </c>
      <c r="W150" s="2" t="s">
        <v>1437</v>
      </c>
      <c r="X150" s="2" t="s">
        <v>1251</v>
      </c>
      <c r="Y150" s="2" t="s">
        <v>431</v>
      </c>
      <c r="Z150" s="4"/>
      <c r="AA150" s="4">
        <f>=ROUNDDOWN({0},0)</f>
      </c>
      <c r="AB150" s="5"/>
      <c r="AC150" s="2" t="s">
        <v>229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/>
      <c r="BK150" s="8"/>
      <c r="BL150" s="2" t="s">
        <v>229</v>
      </c>
      <c r="BM150" s="7"/>
      <c r="BN150" s="7"/>
      <c r="BO150" s="4"/>
      <c r="BP150" s="8"/>
      <c r="BQ150" s="4"/>
      <c r="BR150" s="8"/>
      <c r="BS150" s="7"/>
      <c r="BT150" s="7"/>
      <c r="BU150" s="2" t="s">
        <v>239</v>
      </c>
      <c r="BV150" s="2" t="s">
        <v>275</v>
      </c>
      <c r="BW150" s="2" t="s">
        <v>229</v>
      </c>
      <c r="BX150" s="2" t="s">
        <v>430</v>
      </c>
      <c r="BY150" s="2" t="s">
        <v>241</v>
      </c>
      <c r="BZ150" s="2" t="s">
        <v>229</v>
      </c>
      <c r="CA150" s="4"/>
      <c r="CB150" s="8"/>
      <c r="CC150" s="4"/>
      <c r="CD150" s="8"/>
      <c r="CE150" s="7"/>
      <c r="CF150" s="7"/>
      <c r="CG150" s="2" t="s">
        <v>239</v>
      </c>
      <c r="CH150" s="2" t="s">
        <v>275</v>
      </c>
      <c r="CI150" s="2" t="s">
        <v>485</v>
      </c>
      <c r="CJ150" s="2" t="s">
        <v>978</v>
      </c>
      <c r="CK150" s="2" t="s">
        <v>241</v>
      </c>
      <c r="CL150" s="2" t="s">
        <v>229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275</v>
      </c>
      <c r="CU150" s="2" t="s">
        <v>431</v>
      </c>
      <c r="CV150" s="2" t="s">
        <v>777</v>
      </c>
      <c r="CW150" s="2" t="s">
        <v>241</v>
      </c>
      <c r="CX150" s="2" t="s">
        <v>229</v>
      </c>
      <c r="CY150" s="4"/>
      <c r="CZ150" s="8"/>
      <c r="DA150" s="4"/>
      <c r="DB150" s="8"/>
      <c r="DC150" s="7"/>
      <c r="DD150" s="7"/>
      <c r="DE150" s="2" t="s">
        <v>239</v>
      </c>
      <c r="DF150" s="2" t="s">
        <v>275</v>
      </c>
      <c r="DG150" s="2" t="s">
        <v>942</v>
      </c>
      <c r="DH150" s="2" t="s">
        <v>2103</v>
      </c>
      <c r="DI150" s="2" t="s">
        <v>241</v>
      </c>
      <c r="DJ150" s="2" t="s">
        <v>229</v>
      </c>
      <c r="DK150" s="4"/>
      <c r="DL150" s="8"/>
      <c r="DM150" s="4"/>
      <c r="DN150" s="8"/>
      <c r="DO150" s="7"/>
      <c r="DP150" s="7"/>
      <c r="DQ150" s="2" t="s">
        <v>239</v>
      </c>
      <c r="DR150" s="2" t="s">
        <v>275</v>
      </c>
      <c r="DS150" s="2" t="s">
        <v>587</v>
      </c>
      <c r="DT150" s="2" t="s">
        <v>2181</v>
      </c>
      <c r="DU150" s="2" t="s">
        <v>241</v>
      </c>
      <c r="DV150" s="2" t="s">
        <v>229</v>
      </c>
      <c r="DW150" s="4"/>
      <c r="DX150" s="8"/>
      <c r="DY150" s="4"/>
      <c r="DZ150" s="8"/>
      <c r="EA150" s="7"/>
      <c r="EB150" s="7"/>
      <c r="EC150" s="2" t="s">
        <v>239</v>
      </c>
      <c r="ED150" s="2" t="s">
        <v>275</v>
      </c>
      <c r="EE150" s="2" t="s">
        <v>490</v>
      </c>
      <c r="EF150" s="2" t="s">
        <v>2182</v>
      </c>
      <c r="EG150" s="2" t="s">
        <v>241</v>
      </c>
      <c r="EH150" s="2" t="s">
        <v>229</v>
      </c>
      <c r="EI150" s="4"/>
      <c r="EJ150" s="8"/>
      <c r="EK150" s="4"/>
      <c r="EL150" s="8"/>
      <c r="EM150" s="7"/>
      <c r="EN150" s="7"/>
      <c r="EO150" s="2" t="s">
        <v>239</v>
      </c>
      <c r="EP150" s="2" t="s">
        <v>275</v>
      </c>
      <c r="EQ150" s="2" t="s">
        <v>351</v>
      </c>
      <c r="ER150" s="2" t="s">
        <v>1503</v>
      </c>
      <c r="ES150" s="2" t="s">
        <v>241</v>
      </c>
      <c r="ET150" s="2" t="s">
        <v>229</v>
      </c>
      <c r="EU150" s="4"/>
      <c r="EV150" s="8"/>
      <c r="EW150" s="4"/>
      <c r="EX150" s="8"/>
      <c r="EY150" s="7"/>
      <c r="EZ150" s="7"/>
      <c r="FA150" s="2" t="s">
        <v>239</v>
      </c>
      <c r="FB150" s="2" t="s">
        <v>275</v>
      </c>
      <c r="FC150" s="2" t="s">
        <v>1318</v>
      </c>
      <c r="FD150" s="2" t="s">
        <v>1398</v>
      </c>
      <c r="FE150" s="2" t="s">
        <v>241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275</v>
      </c>
      <c r="FO150" s="2" t="s">
        <v>431</v>
      </c>
      <c r="FP150" s="2" t="s">
        <v>229</v>
      </c>
      <c r="FQ150" s="2" t="s">
        <v>241</v>
      </c>
      <c r="FR150" s="2" t="s">
        <v>229</v>
      </c>
      <c r="FS150" s="4"/>
      <c r="FT150" s="8"/>
      <c r="FU150" s="4"/>
      <c r="FV150" s="8"/>
      <c r="FW150" s="7"/>
      <c r="FX150" s="7"/>
      <c r="FY150" s="2" t="s">
        <v>229</v>
      </c>
      <c r="FZ150" s="2" t="s">
        <v>229</v>
      </c>
      <c r="GA150" s="2" t="s">
        <v>229</v>
      </c>
      <c r="GB150" s="2" t="s">
        <v>229</v>
      </c>
      <c r="GC150" s="2" t="s">
        <v>229</v>
      </c>
      <c r="GD150" s="2" t="s">
        <v>229</v>
      </c>
      <c r="GE150" s="4"/>
      <c r="GF150" s="8"/>
      <c r="GG150" s="4"/>
      <c r="GH150" s="8"/>
      <c r="GI150" s="7"/>
      <c r="GJ150" s="7"/>
      <c r="GK150" s="2" t="s">
        <v>239</v>
      </c>
      <c r="GL150" s="2" t="s">
        <v>275</v>
      </c>
      <c r="GM150" s="2" t="s">
        <v>1622</v>
      </c>
      <c r="GN150" s="2" t="s">
        <v>1076</v>
      </c>
      <c r="GO150" s="2" t="s">
        <v>241</v>
      </c>
      <c r="GP150" s="2" t="s">
        <v>229</v>
      </c>
      <c r="GQ150" s="4"/>
      <c r="GR150" s="8"/>
      <c r="GS150" s="4"/>
      <c r="GT150" s="8"/>
      <c r="GU150" s="7"/>
      <c r="GV150" s="7"/>
      <c r="GW150" s="2" t="s">
        <v>239</v>
      </c>
      <c r="GX150" s="2" t="s">
        <v>275</v>
      </c>
      <c r="GY150" s="2" t="s">
        <v>1492</v>
      </c>
      <c r="GZ150" s="2" t="s">
        <v>2183</v>
      </c>
      <c r="HA150" s="2" t="s">
        <v>241</v>
      </c>
      <c r="HB150" s="2" t="s">
        <v>229</v>
      </c>
      <c r="HC150" s="4"/>
      <c r="HD150" s="8"/>
      <c r="HE150" s="4"/>
      <c r="HF150" s="8"/>
      <c r="HG150" s="7"/>
      <c r="HH150" s="7"/>
      <c r="HI150" s="2" t="s">
        <v>239</v>
      </c>
      <c r="HJ150" s="2" t="s">
        <v>275</v>
      </c>
      <c r="HK150" s="2" t="s">
        <v>846</v>
      </c>
      <c r="HL150" s="2" t="s">
        <v>2184</v>
      </c>
      <c r="HM150" s="2" t="s">
        <v>241</v>
      </c>
      <c r="HN150" s="2" t="s">
        <v>229</v>
      </c>
      <c r="HO150" s="4"/>
      <c r="HP150" s="8"/>
      <c r="HQ150" s="4"/>
      <c r="HR150" s="8"/>
      <c r="HS150" s="7"/>
      <c r="HT150" s="7"/>
      <c r="HU150" s="2" t="s">
        <v>239</v>
      </c>
      <c r="HV150" s="2" t="s">
        <v>275</v>
      </c>
      <c r="HW150" s="2" t="s">
        <v>431</v>
      </c>
      <c r="HX150" s="2" t="s">
        <v>1487</v>
      </c>
      <c r="HY150" s="2" t="s">
        <v>241</v>
      </c>
      <c r="HZ150" s="2" t="s">
        <v>229</v>
      </c>
      <c r="IA150" s="4"/>
      <c r="IB150" s="8"/>
      <c r="IC150" s="4"/>
      <c r="ID150" s="8"/>
      <c r="IE150" s="7"/>
      <c r="IF150" s="7"/>
      <c r="IG150" s="2" t="s">
        <v>266</v>
      </c>
      <c r="IH150" s="2" t="s">
        <v>275</v>
      </c>
      <c r="II150" s="2" t="s">
        <v>229</v>
      </c>
      <c r="IJ150" s="2" t="s">
        <v>229</v>
      </c>
      <c r="IK150" s="2" t="s">
        <v>241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272</v>
      </c>
      <c r="IT150" s="2" t="s">
        <v>275</v>
      </c>
      <c r="IU150" s="2" t="s">
        <v>229</v>
      </c>
      <c r="IV150" s="2" t="s">
        <v>229</v>
      </c>
      <c r="IW150" s="2" t="s">
        <v>241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239</v>
      </c>
      <c r="JF150" s="2" t="s">
        <v>226</v>
      </c>
      <c r="JG150" s="2" t="s">
        <v>229</v>
      </c>
      <c r="JH150" s="2" t="s">
        <v>229</v>
      </c>
      <c r="JI150" s="2" t="s">
        <v>241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229</v>
      </c>
      <c r="JR150" s="2" t="s">
        <v>229</v>
      </c>
      <c r="JS150" s="2" t="s">
        <v>229</v>
      </c>
      <c r="JT150" s="2" t="s">
        <v>229</v>
      </c>
      <c r="JU150" s="2" t="s">
        <v>229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272</v>
      </c>
      <c r="KD150" s="2" t="s">
        <v>275</v>
      </c>
      <c r="KE150" s="2" t="s">
        <v>229</v>
      </c>
      <c r="KF150" s="2" t="s">
        <v>229</v>
      </c>
      <c r="KG150" s="2" t="s">
        <v>241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272</v>
      </c>
      <c r="KP150" s="2" t="s">
        <v>275</v>
      </c>
      <c r="KQ150" s="2" t="s">
        <v>229</v>
      </c>
      <c r="KR150" s="2" t="s">
        <v>229</v>
      </c>
      <c r="KS150" s="2" t="s">
        <v>241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239</v>
      </c>
      <c r="LB150" s="2" t="s">
        <v>275</v>
      </c>
      <c r="LC150" s="2" t="s">
        <v>836</v>
      </c>
      <c r="LD150" s="2" t="s">
        <v>229</v>
      </c>
      <c r="LE150" s="2" t="s">
        <v>241</v>
      </c>
      <c r="LF150" s="2" t="s">
        <v>229</v>
      </c>
      <c r="LG150" s="4"/>
      <c r="LH150" s="8"/>
      <c r="LI150" s="4"/>
      <c r="LJ150" s="8"/>
      <c r="LK150" s="7"/>
      <c r="LL150" s="7"/>
      <c r="LM150" s="2" t="s">
        <v>229</v>
      </c>
      <c r="LN150" s="2" t="s">
        <v>229</v>
      </c>
      <c r="LO150" s="2" t="s">
        <v>229</v>
      </c>
      <c r="LP150" s="2" t="s">
        <v>229</v>
      </c>
      <c r="LQ150" s="2" t="s">
        <v>229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239</v>
      </c>
      <c r="LZ150" s="2" t="s">
        <v>275</v>
      </c>
      <c r="MA150" s="2" t="s">
        <v>1312</v>
      </c>
      <c r="MB150" s="2" t="s">
        <v>229</v>
      </c>
      <c r="MC150" s="2" t="s">
        <v>241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266</v>
      </c>
      <c r="ML150" s="2" t="s">
        <v>275</v>
      </c>
      <c r="MM150" s="2" t="s">
        <v>229</v>
      </c>
      <c r="MN150" s="2" t="s">
        <v>229</v>
      </c>
      <c r="MO150" s="2" t="s">
        <v>241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272</v>
      </c>
      <c r="MX150" s="2" t="s">
        <v>275</v>
      </c>
      <c r="MY150" s="2" t="s">
        <v>229</v>
      </c>
      <c r="MZ150" s="2" t="s">
        <v>229</v>
      </c>
      <c r="NA150" s="2" t="s">
        <v>241</v>
      </c>
      <c r="NB150" s="2" t="s">
        <v>229</v>
      </c>
      <c r="NC150" s="4"/>
      <c r="ND150" s="8"/>
      <c r="NE150" s="4"/>
      <c r="NF150" s="8"/>
      <c r="NG150" s="7"/>
      <c r="NH150" s="7"/>
      <c r="NI150" s="2" t="s">
        <v>239</v>
      </c>
      <c r="NJ150" s="2" t="s">
        <v>275</v>
      </c>
      <c r="NK150" s="2" t="s">
        <v>794</v>
      </c>
      <c r="NL150" s="2" t="s">
        <v>1283</v>
      </c>
      <c r="NM150" s="2" t="s">
        <v>241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272</v>
      </c>
      <c r="NV150" s="2" t="s">
        <v>275</v>
      </c>
      <c r="NW150" s="2" t="s">
        <v>229</v>
      </c>
      <c r="NX150" s="2" t="s">
        <v>229</v>
      </c>
      <c r="NY150" s="2" t="s">
        <v>241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229</v>
      </c>
      <c r="OH150" s="2" t="s">
        <v>229</v>
      </c>
      <c r="OI150" s="2" t="s">
        <v>229</v>
      </c>
      <c r="OJ150" s="2" t="s">
        <v>229</v>
      </c>
      <c r="OK150" s="2" t="s">
        <v>229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229</v>
      </c>
      <c r="OT150" s="2" t="s">
        <v>229</v>
      </c>
      <c r="OU150" s="2" t="s">
        <v>229</v>
      </c>
      <c r="OV150" s="2" t="s">
        <v>229</v>
      </c>
      <c r="OW150" s="2" t="s">
        <v>229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281</v>
      </c>
      <c r="PF150" s="2" t="s">
        <v>275</v>
      </c>
      <c r="PG150" s="2" t="s">
        <v>229</v>
      </c>
      <c r="PH150" s="2" t="s">
        <v>229</v>
      </c>
      <c r="PI150" s="2" t="s">
        <v>241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266</v>
      </c>
      <c r="PR150" s="2" t="s">
        <v>275</v>
      </c>
      <c r="PS150" s="2" t="s">
        <v>229</v>
      </c>
      <c r="PT150" s="2" t="s">
        <v>229</v>
      </c>
      <c r="PU150" s="2" t="s">
        <v>241</v>
      </c>
      <c r="PV150" s="2" t="s">
        <v>229</v>
      </c>
      <c r="PW150" s="4"/>
      <c r="PX150" s="8"/>
      <c r="PY150" s="4"/>
      <c r="PZ150" s="8"/>
      <c r="QA150" s="7"/>
      <c r="QB150" s="7"/>
      <c r="QC150" s="2" t="s">
        <v>281</v>
      </c>
      <c r="QD150" s="2" t="s">
        <v>275</v>
      </c>
      <c r="QE150" s="2" t="s">
        <v>229</v>
      </c>
      <c r="QF150" s="2" t="s">
        <v>229</v>
      </c>
      <c r="QG150" s="2" t="s">
        <v>241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229</v>
      </c>
      <c r="QP150" s="2" t="s">
        <v>229</v>
      </c>
      <c r="QQ150" s="2" t="s">
        <v>229</v>
      </c>
      <c r="QR150" s="2" t="s">
        <v>229</v>
      </c>
      <c r="QS150" s="2" t="s">
        <v>229</v>
      </c>
      <c r="QT150" s="2" t="s">
        <v>229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275</v>
      </c>
      <c r="RC150" s="2" t="s">
        <v>229</v>
      </c>
      <c r="RD150" s="2" t="s">
        <v>229</v>
      </c>
      <c r="RE150" s="2" t="s">
        <v>241</v>
      </c>
      <c r="RF150" s="2" t="s">
        <v>229</v>
      </c>
      <c r="RG150" s="4"/>
      <c r="RH150" s="8"/>
      <c r="RI150" s="4"/>
      <c r="RJ150" s="8"/>
      <c r="RK150" s="7"/>
      <c r="RL150" s="7"/>
      <c r="RM150" s="2" t="s">
        <v>229</v>
      </c>
      <c r="RN150" s="2" t="s">
        <v>229</v>
      </c>
      <c r="RO150" s="2" t="s">
        <v>229</v>
      </c>
      <c r="RP150" s="2" t="s">
        <v>229</v>
      </c>
      <c r="RQ150" s="2" t="s">
        <v>229</v>
      </c>
      <c r="RR150" s="2" t="s">
        <v>229</v>
      </c>
      <c r="RS150" s="4"/>
      <c r="RT150" s="8"/>
      <c r="RU150" s="4"/>
      <c r="RV150" s="8"/>
      <c r="RW150" s="7"/>
      <c r="RX150" s="7"/>
      <c r="RY150" s="2" t="s">
        <v>266</v>
      </c>
      <c r="RZ150" s="2" t="s">
        <v>275</v>
      </c>
      <c r="SA150" s="2" t="s">
        <v>229</v>
      </c>
      <c r="SB150" s="2" t="s">
        <v>229</v>
      </c>
      <c r="SC150" s="2" t="s">
        <v>241</v>
      </c>
      <c r="SD150" s="2" t="s">
        <v>229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</row>
    <row r="151">
      <c r="A151" s="2" t="s">
        <v>2185</v>
      </c>
      <c r="B151" s="2" t="s">
        <v>216</v>
      </c>
      <c r="C151" s="2" t="s">
        <v>217</v>
      </c>
      <c r="D151" s="2" t="s">
        <v>218</v>
      </c>
      <c r="E151" s="2" t="s">
        <v>219</v>
      </c>
      <c r="F151" s="2" t="s">
        <v>2186</v>
      </c>
      <c r="G151" s="2" t="s">
        <v>2187</v>
      </c>
      <c r="H151" s="2" t="s">
        <v>2188</v>
      </c>
      <c r="I151" s="2" t="s">
        <v>2189</v>
      </c>
      <c r="J151" s="2" t="s">
        <v>224</v>
      </c>
      <c r="K151" s="2" t="s">
        <v>617</v>
      </c>
      <c r="L151" s="3">
        <v>31.5</v>
      </c>
      <c r="M151" s="3">
        <v>33.08</v>
      </c>
      <c r="N151" s="3">
        <v>69.99</v>
      </c>
      <c r="O151" s="2" t="s">
        <v>963</v>
      </c>
      <c r="P151" s="2" t="s">
        <v>964</v>
      </c>
      <c r="Q151" s="2" t="s">
        <v>228</v>
      </c>
      <c r="R151" s="2" t="s">
        <v>229</v>
      </c>
      <c r="S151" s="2" t="s">
        <v>2190</v>
      </c>
      <c r="T151" s="2" t="s">
        <v>684</v>
      </c>
      <c r="U151" s="2" t="s">
        <v>286</v>
      </c>
      <c r="V151" s="2" t="s">
        <v>1142</v>
      </c>
      <c r="W151" s="2" t="s">
        <v>1009</v>
      </c>
      <c r="X151" s="2" t="s">
        <v>1143</v>
      </c>
      <c r="Y151" s="2" t="s">
        <v>1144</v>
      </c>
      <c r="Z151" s="4"/>
      <c r="AA151" s="4">
        <f>=ROUNDDOWN({0},0)</f>
      </c>
      <c r="AB151" s="5"/>
      <c r="AC151" s="2" t="s">
        <v>229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/>
      <c r="AQ151" s="8"/>
      <c r="AR151" s="4">
        <v>6</v>
      </c>
      <c r="AS151" s="8">
        <v>116.8</v>
      </c>
      <c r="AT151" s="7">
        <v>-1</v>
      </c>
      <c r="AU151" s="7">
        <v>-1</v>
      </c>
      <c r="AV151" s="4"/>
      <c r="AW151" s="8"/>
      <c r="AX151" s="4">
        <v>6</v>
      </c>
      <c r="AY151" s="8">
        <v>116.8</v>
      </c>
      <c r="AZ151" s="7">
        <v>-1</v>
      </c>
      <c r="BA151" s="7">
        <v>-1</v>
      </c>
      <c r="BB151" s="7"/>
      <c r="BC151" s="4"/>
      <c r="BD151" s="8"/>
      <c r="BE151" s="4">
        <v>6</v>
      </c>
      <c r="BF151" s="8">
        <v>116.8</v>
      </c>
      <c r="BG151" s="7">
        <v>-1</v>
      </c>
      <c r="BH151" s="7">
        <v>-1</v>
      </c>
      <c r="BI151" s="7"/>
      <c r="BJ151" s="4"/>
      <c r="BK151" s="8"/>
      <c r="BL151" s="2" t="s">
        <v>2191</v>
      </c>
      <c r="BM151" s="7"/>
      <c r="BN151" s="7"/>
      <c r="BO151" s="4"/>
      <c r="BP151" s="8"/>
      <c r="BQ151" s="4"/>
      <c r="BR151" s="8"/>
      <c r="BS151" s="7"/>
      <c r="BT151" s="7"/>
      <c r="BU151" s="2" t="s">
        <v>239</v>
      </c>
      <c r="BV151" s="2" t="s">
        <v>275</v>
      </c>
      <c r="BW151" s="2" t="s">
        <v>229</v>
      </c>
      <c r="BX151" s="2" t="s">
        <v>2054</v>
      </c>
      <c r="BY151" s="2" t="s">
        <v>241</v>
      </c>
      <c r="BZ151" s="2" t="s">
        <v>229</v>
      </c>
      <c r="CA151" s="4"/>
      <c r="CB151" s="8"/>
      <c r="CC151" s="4"/>
      <c r="CD151" s="8"/>
      <c r="CE151" s="7"/>
      <c r="CF151" s="7"/>
      <c r="CG151" s="2" t="s">
        <v>239</v>
      </c>
      <c r="CH151" s="2" t="s">
        <v>275</v>
      </c>
      <c r="CI151" s="2" t="s">
        <v>1463</v>
      </c>
      <c r="CJ151" s="2" t="s">
        <v>1229</v>
      </c>
      <c r="CK151" s="2" t="s">
        <v>241</v>
      </c>
      <c r="CL151" s="2" t="s">
        <v>229</v>
      </c>
      <c r="CM151" s="4"/>
      <c r="CN151" s="8"/>
      <c r="CO151" s="4"/>
      <c r="CP151" s="8"/>
      <c r="CQ151" s="7"/>
      <c r="CR151" s="7"/>
      <c r="CS151" s="2" t="s">
        <v>239</v>
      </c>
      <c r="CT151" s="2" t="s">
        <v>275</v>
      </c>
      <c r="CU151" s="2" t="s">
        <v>1148</v>
      </c>
      <c r="CV151" s="2" t="s">
        <v>1582</v>
      </c>
      <c r="CW151" s="2" t="s">
        <v>241</v>
      </c>
      <c r="CX151" s="2" t="s">
        <v>229</v>
      </c>
      <c r="CY151" s="4"/>
      <c r="CZ151" s="8"/>
      <c r="DA151" s="4">
        <v>4</v>
      </c>
      <c r="DB151" s="8">
        <v>74.8</v>
      </c>
      <c r="DC151" s="7">
        <v>-1</v>
      </c>
      <c r="DD151" s="7">
        <v>-1</v>
      </c>
      <c r="DE151" s="2" t="s">
        <v>239</v>
      </c>
      <c r="DF151" s="2" t="s">
        <v>275</v>
      </c>
      <c r="DG151" s="2" t="s">
        <v>2057</v>
      </c>
      <c r="DH151" s="2" t="s">
        <v>1593</v>
      </c>
      <c r="DI151" s="2" t="s">
        <v>263</v>
      </c>
      <c r="DJ151" s="2" t="s">
        <v>229</v>
      </c>
      <c r="DK151" s="4"/>
      <c r="DL151" s="8"/>
      <c r="DM151" s="4"/>
      <c r="DN151" s="8"/>
      <c r="DO151" s="7"/>
      <c r="DP151" s="7"/>
      <c r="DQ151" s="2" t="s">
        <v>239</v>
      </c>
      <c r="DR151" s="2" t="s">
        <v>275</v>
      </c>
      <c r="DS151" s="2" t="s">
        <v>1148</v>
      </c>
      <c r="DT151" s="2" t="s">
        <v>1467</v>
      </c>
      <c r="DU151" s="2" t="s">
        <v>241</v>
      </c>
      <c r="DV151" s="2" t="s">
        <v>229</v>
      </c>
      <c r="DW151" s="4"/>
      <c r="DX151" s="8"/>
      <c r="DY151" s="4">
        <v>2</v>
      </c>
      <c r="DZ151" s="8">
        <v>42</v>
      </c>
      <c r="EA151" s="7">
        <v>-1</v>
      </c>
      <c r="EB151" s="7">
        <v>-1</v>
      </c>
      <c r="EC151" s="2" t="s">
        <v>239</v>
      </c>
      <c r="ED151" s="2" t="s">
        <v>275</v>
      </c>
      <c r="EE151" s="2" t="s">
        <v>699</v>
      </c>
      <c r="EF151" s="2" t="s">
        <v>2192</v>
      </c>
      <c r="EG151" s="2" t="s">
        <v>263</v>
      </c>
      <c r="EH151" s="2" t="s">
        <v>229</v>
      </c>
      <c r="EI151" s="4"/>
      <c r="EJ151" s="8"/>
      <c r="EK151" s="4"/>
      <c r="EL151" s="8"/>
      <c r="EM151" s="7"/>
      <c r="EN151" s="7"/>
      <c r="EO151" s="2" t="s">
        <v>239</v>
      </c>
      <c r="EP151" s="2" t="s">
        <v>275</v>
      </c>
      <c r="EQ151" s="2" t="s">
        <v>2060</v>
      </c>
      <c r="ER151" s="2" t="s">
        <v>2167</v>
      </c>
      <c r="ES151" s="2" t="s">
        <v>241</v>
      </c>
      <c r="ET151" s="2" t="s">
        <v>229</v>
      </c>
      <c r="EU151" s="4"/>
      <c r="EV151" s="8"/>
      <c r="EW151" s="4"/>
      <c r="EX151" s="8"/>
      <c r="EY151" s="7"/>
      <c r="EZ151" s="7"/>
      <c r="FA151" s="2" t="s">
        <v>239</v>
      </c>
      <c r="FB151" s="2" t="s">
        <v>275</v>
      </c>
      <c r="FC151" s="2" t="s">
        <v>1832</v>
      </c>
      <c r="FD151" s="2" t="s">
        <v>2169</v>
      </c>
      <c r="FE151" s="2" t="s">
        <v>241</v>
      </c>
      <c r="FF151" s="2" t="s">
        <v>229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275</v>
      </c>
      <c r="FO151" s="2" t="s">
        <v>1148</v>
      </c>
      <c r="FP151" s="2" t="s">
        <v>2057</v>
      </c>
      <c r="FQ151" s="2" t="s">
        <v>241</v>
      </c>
      <c r="FR151" s="2" t="s">
        <v>229</v>
      </c>
      <c r="FS151" s="4"/>
      <c r="FT151" s="8"/>
      <c r="FU151" s="4"/>
      <c r="FV151" s="8"/>
      <c r="FW151" s="7"/>
      <c r="FX151" s="7"/>
      <c r="FY151" s="2" t="s">
        <v>229</v>
      </c>
      <c r="FZ151" s="2" t="s">
        <v>229</v>
      </c>
      <c r="GA151" s="2" t="s">
        <v>229</v>
      </c>
      <c r="GB151" s="2" t="s">
        <v>229</v>
      </c>
      <c r="GC151" s="2" t="s">
        <v>229</v>
      </c>
      <c r="GD151" s="2" t="s">
        <v>229</v>
      </c>
      <c r="GE151" s="4"/>
      <c r="GF151" s="8"/>
      <c r="GG151" s="4"/>
      <c r="GH151" s="8"/>
      <c r="GI151" s="7"/>
      <c r="GJ151" s="7"/>
      <c r="GK151" s="2" t="s">
        <v>714</v>
      </c>
      <c r="GL151" s="2" t="s">
        <v>275</v>
      </c>
      <c r="GM151" s="2" t="s">
        <v>707</v>
      </c>
      <c r="GN151" s="2" t="s">
        <v>236</v>
      </c>
      <c r="GO151" s="2" t="s">
        <v>241</v>
      </c>
      <c r="GP151" s="2" t="s">
        <v>229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275</v>
      </c>
      <c r="GY151" s="2" t="s">
        <v>709</v>
      </c>
      <c r="GZ151" s="2" t="s">
        <v>563</v>
      </c>
      <c r="HA151" s="2" t="s">
        <v>241</v>
      </c>
      <c r="HB151" s="2" t="s">
        <v>229</v>
      </c>
      <c r="HC151" s="4"/>
      <c r="HD151" s="8"/>
      <c r="HE151" s="4"/>
      <c r="HF151" s="8"/>
      <c r="HG151" s="7"/>
      <c r="HH151" s="7"/>
      <c r="HI151" s="2" t="s">
        <v>239</v>
      </c>
      <c r="HJ151" s="2" t="s">
        <v>275</v>
      </c>
      <c r="HK151" s="2" t="s">
        <v>1835</v>
      </c>
      <c r="HL151" s="2" t="s">
        <v>1836</v>
      </c>
      <c r="HM151" s="2" t="s">
        <v>241</v>
      </c>
      <c r="HN151" s="2" t="s">
        <v>229</v>
      </c>
      <c r="HO151" s="4"/>
      <c r="HP151" s="8"/>
      <c r="HQ151" s="4"/>
      <c r="HR151" s="8"/>
      <c r="HS151" s="7"/>
      <c r="HT151" s="7"/>
      <c r="HU151" s="2" t="s">
        <v>239</v>
      </c>
      <c r="HV151" s="2" t="s">
        <v>275</v>
      </c>
      <c r="HW151" s="2" t="s">
        <v>712</v>
      </c>
      <c r="HX151" s="2" t="s">
        <v>253</v>
      </c>
      <c r="HY151" s="2" t="s">
        <v>241</v>
      </c>
      <c r="HZ151" s="2" t="s">
        <v>229</v>
      </c>
      <c r="IA151" s="4"/>
      <c r="IB151" s="8"/>
      <c r="IC151" s="4"/>
      <c r="ID151" s="8"/>
      <c r="IE151" s="7"/>
      <c r="IF151" s="7"/>
      <c r="IG151" s="2" t="s">
        <v>266</v>
      </c>
      <c r="IH151" s="2" t="s">
        <v>275</v>
      </c>
      <c r="II151" s="2" t="s">
        <v>240</v>
      </c>
      <c r="IJ151" s="2" t="s">
        <v>229</v>
      </c>
      <c r="IK151" s="2" t="s">
        <v>241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272</v>
      </c>
      <c r="IT151" s="2" t="s">
        <v>275</v>
      </c>
      <c r="IU151" s="2" t="s">
        <v>229</v>
      </c>
      <c r="IV151" s="2" t="s">
        <v>229</v>
      </c>
      <c r="IW151" s="2" t="s">
        <v>241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239</v>
      </c>
      <c r="JF151" s="2" t="s">
        <v>275</v>
      </c>
      <c r="JG151" s="2" t="s">
        <v>2193</v>
      </c>
      <c r="JH151" s="2" t="s">
        <v>2194</v>
      </c>
      <c r="JI151" s="2" t="s">
        <v>241</v>
      </c>
      <c r="JJ151" s="2" t="s">
        <v>229</v>
      </c>
      <c r="JK151" s="4"/>
      <c r="JL151" s="8"/>
      <c r="JM151" s="4"/>
      <c r="JN151" s="8"/>
      <c r="JO151" s="7"/>
      <c r="JP151" s="7"/>
      <c r="JQ151" s="2" t="s">
        <v>229</v>
      </c>
      <c r="JR151" s="2" t="s">
        <v>229</v>
      </c>
      <c r="JS151" s="2" t="s">
        <v>229</v>
      </c>
      <c r="JT151" s="2" t="s">
        <v>229</v>
      </c>
      <c r="JU151" s="2" t="s">
        <v>229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272</v>
      </c>
      <c r="KD151" s="2" t="s">
        <v>275</v>
      </c>
      <c r="KE151" s="2" t="s">
        <v>229</v>
      </c>
      <c r="KF151" s="2" t="s">
        <v>229</v>
      </c>
      <c r="KG151" s="2" t="s">
        <v>241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272</v>
      </c>
      <c r="KP151" s="2" t="s">
        <v>275</v>
      </c>
      <c r="KQ151" s="2" t="s">
        <v>229</v>
      </c>
      <c r="KR151" s="2" t="s">
        <v>229</v>
      </c>
      <c r="KS151" s="2" t="s">
        <v>241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275</v>
      </c>
      <c r="LC151" s="2" t="s">
        <v>2063</v>
      </c>
      <c r="LD151" s="2" t="s">
        <v>2095</v>
      </c>
      <c r="LE151" s="2" t="s">
        <v>241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229</v>
      </c>
      <c r="LN151" s="2" t="s">
        <v>229</v>
      </c>
      <c r="LO151" s="2" t="s">
        <v>229</v>
      </c>
      <c r="LP151" s="2" t="s">
        <v>229</v>
      </c>
      <c r="LQ151" s="2" t="s">
        <v>229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239</v>
      </c>
      <c r="LZ151" s="2" t="s">
        <v>275</v>
      </c>
      <c r="MA151" s="2" t="s">
        <v>721</v>
      </c>
      <c r="MB151" s="2" t="s">
        <v>762</v>
      </c>
      <c r="MC151" s="2" t="s">
        <v>241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266</v>
      </c>
      <c r="ML151" s="2" t="s">
        <v>275</v>
      </c>
      <c r="MM151" s="2" t="s">
        <v>229</v>
      </c>
      <c r="MN151" s="2" t="s">
        <v>229</v>
      </c>
      <c r="MO151" s="2" t="s">
        <v>241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272</v>
      </c>
      <c r="MX151" s="2" t="s">
        <v>275</v>
      </c>
      <c r="MY151" s="2" t="s">
        <v>229</v>
      </c>
      <c r="MZ151" s="2" t="s">
        <v>229</v>
      </c>
      <c r="NA151" s="2" t="s">
        <v>241</v>
      </c>
      <c r="NB151" s="2" t="s">
        <v>229</v>
      </c>
      <c r="NC151" s="4"/>
      <c r="ND151" s="8"/>
      <c r="NE151" s="4"/>
      <c r="NF151" s="8"/>
      <c r="NG151" s="7"/>
      <c r="NH151" s="7"/>
      <c r="NI151" s="2" t="s">
        <v>239</v>
      </c>
      <c r="NJ151" s="2" t="s">
        <v>260</v>
      </c>
      <c r="NK151" s="2" t="s">
        <v>2066</v>
      </c>
      <c r="NL151" s="2" t="s">
        <v>1731</v>
      </c>
      <c r="NM151" s="2" t="s">
        <v>263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272</v>
      </c>
      <c r="NV151" s="2" t="s">
        <v>275</v>
      </c>
      <c r="NW151" s="2" t="s">
        <v>229</v>
      </c>
      <c r="NX151" s="2" t="s">
        <v>229</v>
      </c>
      <c r="NY151" s="2" t="s">
        <v>241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229</v>
      </c>
      <c r="OH151" s="2" t="s">
        <v>229</v>
      </c>
      <c r="OI151" s="2" t="s">
        <v>229</v>
      </c>
      <c r="OJ151" s="2" t="s">
        <v>229</v>
      </c>
      <c r="OK151" s="2" t="s">
        <v>229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229</v>
      </c>
      <c r="OT151" s="2" t="s">
        <v>229</v>
      </c>
      <c r="OU151" s="2" t="s">
        <v>229</v>
      </c>
      <c r="OV151" s="2" t="s">
        <v>229</v>
      </c>
      <c r="OW151" s="2" t="s">
        <v>229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229</v>
      </c>
      <c r="PF151" s="2" t="s">
        <v>229</v>
      </c>
      <c r="PG151" s="2" t="s">
        <v>229</v>
      </c>
      <c r="PH151" s="2" t="s">
        <v>229</v>
      </c>
      <c r="PI151" s="2" t="s">
        <v>229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239</v>
      </c>
      <c r="PR151" s="2" t="s">
        <v>275</v>
      </c>
      <c r="PS151" s="2" t="s">
        <v>1166</v>
      </c>
      <c r="PT151" s="2" t="s">
        <v>702</v>
      </c>
      <c r="PU151" s="2" t="s">
        <v>241</v>
      </c>
      <c r="PV151" s="2" t="s">
        <v>229</v>
      </c>
      <c r="PW151" s="4"/>
      <c r="PX151" s="8"/>
      <c r="PY151" s="4"/>
      <c r="PZ151" s="8"/>
      <c r="QA151" s="7"/>
      <c r="QB151" s="7"/>
      <c r="QC151" s="2" t="s">
        <v>281</v>
      </c>
      <c r="QD151" s="2" t="s">
        <v>275</v>
      </c>
      <c r="QE151" s="2" t="s">
        <v>229</v>
      </c>
      <c r="QF151" s="2" t="s">
        <v>229</v>
      </c>
      <c r="QG151" s="2" t="s">
        <v>241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229</v>
      </c>
      <c r="QP151" s="2" t="s">
        <v>229</v>
      </c>
      <c r="QQ151" s="2" t="s">
        <v>229</v>
      </c>
      <c r="QR151" s="2" t="s">
        <v>229</v>
      </c>
      <c r="QS151" s="2" t="s">
        <v>229</v>
      </c>
      <c r="QT151" s="2" t="s">
        <v>229</v>
      </c>
      <c r="QU151" s="4"/>
      <c r="QV151" s="8"/>
      <c r="QW151" s="4"/>
      <c r="QX151" s="8"/>
      <c r="QY151" s="7"/>
      <c r="QZ151" s="7"/>
      <c r="RA151" s="2" t="s">
        <v>278</v>
      </c>
      <c r="RB151" s="2" t="s">
        <v>275</v>
      </c>
      <c r="RC151" s="2" t="s">
        <v>229</v>
      </c>
      <c r="RD151" s="2" t="s">
        <v>229</v>
      </c>
      <c r="RE151" s="2" t="s">
        <v>241</v>
      </c>
      <c r="RF151" s="2" t="s">
        <v>229</v>
      </c>
      <c r="RG151" s="4"/>
      <c r="RH151" s="8"/>
      <c r="RI151" s="4"/>
      <c r="RJ151" s="8"/>
      <c r="RK151" s="7"/>
      <c r="RL151" s="7"/>
      <c r="RM151" s="2" t="s">
        <v>229</v>
      </c>
      <c r="RN151" s="2" t="s">
        <v>229</v>
      </c>
      <c r="RO151" s="2" t="s">
        <v>229</v>
      </c>
      <c r="RP151" s="2" t="s">
        <v>229</v>
      </c>
      <c r="RQ151" s="2" t="s">
        <v>229</v>
      </c>
      <c r="RR151" s="2" t="s">
        <v>229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275</v>
      </c>
      <c r="SA151" s="2" t="s">
        <v>800</v>
      </c>
      <c r="SB151" s="2" t="s">
        <v>798</v>
      </c>
      <c r="SC151" s="2" t="s">
        <v>241</v>
      </c>
      <c r="SD151" s="2" t="s">
        <v>229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</row>
    <row r="152">
      <c r="A152" s="2" t="s">
        <v>2195</v>
      </c>
      <c r="B152" s="2" t="s">
        <v>216</v>
      </c>
      <c r="C152" s="2" t="s">
        <v>217</v>
      </c>
      <c r="D152" s="2" t="s">
        <v>218</v>
      </c>
      <c r="E152" s="2" t="s">
        <v>219</v>
      </c>
      <c r="F152" s="2" t="s">
        <v>2196</v>
      </c>
      <c r="G152" s="2" t="s">
        <v>2197</v>
      </c>
      <c r="H152" s="2" t="s">
        <v>2198</v>
      </c>
      <c r="I152" s="2" t="s">
        <v>2199</v>
      </c>
      <c r="J152" s="2" t="s">
        <v>224</v>
      </c>
      <c r="K152" s="2" t="s">
        <v>225</v>
      </c>
      <c r="L152" s="3">
        <v>30</v>
      </c>
      <c r="M152" s="3">
        <v>31.5</v>
      </c>
      <c r="N152" s="3">
        <v>59.99</v>
      </c>
      <c r="O152" s="2" t="s">
        <v>963</v>
      </c>
      <c r="P152" s="2" t="s">
        <v>2072</v>
      </c>
      <c r="Q152" s="2" t="s">
        <v>228</v>
      </c>
      <c r="R152" s="2" t="s">
        <v>229</v>
      </c>
      <c r="S152" s="2" t="s">
        <v>2200</v>
      </c>
      <c r="T152" s="2" t="s">
        <v>229</v>
      </c>
      <c r="U152" s="2" t="s">
        <v>232</v>
      </c>
      <c r="V152" s="2" t="s">
        <v>233</v>
      </c>
      <c r="W152" s="2" t="s">
        <v>686</v>
      </c>
      <c r="X152" s="2" t="s">
        <v>1525</v>
      </c>
      <c r="Y152" s="2" t="s">
        <v>2201</v>
      </c>
      <c r="Z152" s="4"/>
      <c r="AA152" s="4">
        <f>=ROUNDDOWN({0},0)</f>
      </c>
      <c r="AB152" s="5"/>
      <c r="AC152" s="2" t="s">
        <v>229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229</v>
      </c>
      <c r="BM152" s="7"/>
      <c r="BN152" s="7"/>
      <c r="BO152" s="4"/>
      <c r="BP152" s="8"/>
      <c r="BQ152" s="4"/>
      <c r="BR152" s="8"/>
      <c r="BS152" s="7"/>
      <c r="BT152" s="7"/>
      <c r="BU152" s="2" t="s">
        <v>239</v>
      </c>
      <c r="BV152" s="2" t="s">
        <v>275</v>
      </c>
      <c r="BW152" s="2" t="s">
        <v>229</v>
      </c>
      <c r="BX152" s="2" t="s">
        <v>531</v>
      </c>
      <c r="BY152" s="2" t="s">
        <v>241</v>
      </c>
      <c r="BZ152" s="2" t="s">
        <v>229</v>
      </c>
      <c r="CA152" s="4"/>
      <c r="CB152" s="8"/>
      <c r="CC152" s="4"/>
      <c r="CD152" s="8"/>
      <c r="CE152" s="7"/>
      <c r="CF152" s="7"/>
      <c r="CG152" s="2" t="s">
        <v>239</v>
      </c>
      <c r="CH152" s="2" t="s">
        <v>275</v>
      </c>
      <c r="CI152" s="2" t="s">
        <v>532</v>
      </c>
      <c r="CJ152" s="2" t="s">
        <v>243</v>
      </c>
      <c r="CK152" s="2" t="s">
        <v>241</v>
      </c>
      <c r="CL152" s="2" t="s">
        <v>229</v>
      </c>
      <c r="CM152" s="4"/>
      <c r="CN152" s="8"/>
      <c r="CO152" s="4"/>
      <c r="CP152" s="8"/>
      <c r="CQ152" s="7"/>
      <c r="CR152" s="7"/>
      <c r="CS152" s="2" t="s">
        <v>239</v>
      </c>
      <c r="CT152" s="2" t="s">
        <v>275</v>
      </c>
      <c r="CU152" s="2" t="s">
        <v>293</v>
      </c>
      <c r="CV152" s="2" t="s">
        <v>245</v>
      </c>
      <c r="CW152" s="2" t="s">
        <v>241</v>
      </c>
      <c r="CX152" s="2" t="s">
        <v>229</v>
      </c>
      <c r="CY152" s="4"/>
      <c r="CZ152" s="8"/>
      <c r="DA152" s="4"/>
      <c r="DB152" s="8"/>
      <c r="DC152" s="7"/>
      <c r="DD152" s="7"/>
      <c r="DE152" s="2" t="s">
        <v>239</v>
      </c>
      <c r="DF152" s="2" t="s">
        <v>275</v>
      </c>
      <c r="DG152" s="2" t="s">
        <v>293</v>
      </c>
      <c r="DH152" s="2" t="s">
        <v>557</v>
      </c>
      <c r="DI152" s="2" t="s">
        <v>241</v>
      </c>
      <c r="DJ152" s="2" t="s">
        <v>229</v>
      </c>
      <c r="DK152" s="4"/>
      <c r="DL152" s="8"/>
      <c r="DM152" s="4"/>
      <c r="DN152" s="8"/>
      <c r="DO152" s="7"/>
      <c r="DP152" s="7"/>
      <c r="DQ152" s="2" t="s">
        <v>239</v>
      </c>
      <c r="DR152" s="2" t="s">
        <v>275</v>
      </c>
      <c r="DS152" s="2" t="s">
        <v>247</v>
      </c>
      <c r="DT152" s="2" t="s">
        <v>838</v>
      </c>
      <c r="DU152" s="2" t="s">
        <v>241</v>
      </c>
      <c r="DV152" s="2" t="s">
        <v>229</v>
      </c>
      <c r="DW152" s="4"/>
      <c r="DX152" s="8"/>
      <c r="DY152" s="4"/>
      <c r="DZ152" s="8"/>
      <c r="EA152" s="7"/>
      <c r="EB152" s="7"/>
      <c r="EC152" s="2" t="s">
        <v>239</v>
      </c>
      <c r="ED152" s="2" t="s">
        <v>275</v>
      </c>
      <c r="EE152" s="2" t="s">
        <v>249</v>
      </c>
      <c r="EF152" s="2" t="s">
        <v>262</v>
      </c>
      <c r="EG152" s="2" t="s">
        <v>241</v>
      </c>
      <c r="EH152" s="2" t="s">
        <v>229</v>
      </c>
      <c r="EI152" s="4"/>
      <c r="EJ152" s="8"/>
      <c r="EK152" s="4"/>
      <c r="EL152" s="8"/>
      <c r="EM152" s="7"/>
      <c r="EN152" s="7"/>
      <c r="EO152" s="2" t="s">
        <v>239</v>
      </c>
      <c r="EP152" s="2" t="s">
        <v>275</v>
      </c>
      <c r="EQ152" s="2" t="s">
        <v>251</v>
      </c>
      <c r="ER152" s="2" t="s">
        <v>1806</v>
      </c>
      <c r="ES152" s="2" t="s">
        <v>241</v>
      </c>
      <c r="ET152" s="2" t="s">
        <v>229</v>
      </c>
      <c r="EU152" s="4"/>
      <c r="EV152" s="8"/>
      <c r="EW152" s="4"/>
      <c r="EX152" s="8"/>
      <c r="EY152" s="7"/>
      <c r="EZ152" s="7"/>
      <c r="FA152" s="2" t="s">
        <v>239</v>
      </c>
      <c r="FB152" s="2" t="s">
        <v>275</v>
      </c>
      <c r="FC152" s="2" t="s">
        <v>253</v>
      </c>
      <c r="FD152" s="2" t="s">
        <v>1039</v>
      </c>
      <c r="FE152" s="2" t="s">
        <v>241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275</v>
      </c>
      <c r="FO152" s="2" t="s">
        <v>293</v>
      </c>
      <c r="FP152" s="2" t="s">
        <v>273</v>
      </c>
      <c r="FQ152" s="2" t="s">
        <v>241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229</v>
      </c>
      <c r="FZ152" s="2" t="s">
        <v>229</v>
      </c>
      <c r="GA152" s="2" t="s">
        <v>229</v>
      </c>
      <c r="GB152" s="2" t="s">
        <v>229</v>
      </c>
      <c r="GC152" s="2" t="s">
        <v>229</v>
      </c>
      <c r="GD152" s="2" t="s">
        <v>229</v>
      </c>
      <c r="GE152" s="4"/>
      <c r="GF152" s="8"/>
      <c r="GG152" s="4"/>
      <c r="GH152" s="8"/>
      <c r="GI152" s="7"/>
      <c r="GJ152" s="7"/>
      <c r="GK152" s="2" t="s">
        <v>272</v>
      </c>
      <c r="GL152" s="2" t="s">
        <v>275</v>
      </c>
      <c r="GM152" s="2" t="s">
        <v>229</v>
      </c>
      <c r="GN152" s="2" t="s">
        <v>229</v>
      </c>
      <c r="GO152" s="2" t="s">
        <v>241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239</v>
      </c>
      <c r="GX152" s="2" t="s">
        <v>226</v>
      </c>
      <c r="GY152" s="2" t="s">
        <v>258</v>
      </c>
      <c r="GZ152" s="2" t="s">
        <v>1020</v>
      </c>
      <c r="HA152" s="2" t="s">
        <v>241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239</v>
      </c>
      <c r="HJ152" s="2" t="s">
        <v>275</v>
      </c>
      <c r="HK152" s="2" t="s">
        <v>261</v>
      </c>
      <c r="HL152" s="2" t="s">
        <v>247</v>
      </c>
      <c r="HM152" s="2" t="s">
        <v>241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272</v>
      </c>
      <c r="HV152" s="2" t="s">
        <v>275</v>
      </c>
      <c r="HW152" s="2" t="s">
        <v>229</v>
      </c>
      <c r="HX152" s="2" t="s">
        <v>229</v>
      </c>
      <c r="HY152" s="2" t="s">
        <v>241</v>
      </c>
      <c r="HZ152" s="2" t="s">
        <v>229</v>
      </c>
      <c r="IA152" s="4"/>
      <c r="IB152" s="8"/>
      <c r="IC152" s="4"/>
      <c r="ID152" s="8"/>
      <c r="IE152" s="7"/>
      <c r="IF152" s="7"/>
      <c r="IG152" s="2" t="s">
        <v>239</v>
      </c>
      <c r="IH152" s="2" t="s">
        <v>275</v>
      </c>
      <c r="II152" s="2" t="s">
        <v>240</v>
      </c>
      <c r="IJ152" s="2" t="s">
        <v>229</v>
      </c>
      <c r="IK152" s="2" t="s">
        <v>241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272</v>
      </c>
      <c r="IT152" s="2" t="s">
        <v>275</v>
      </c>
      <c r="IU152" s="2" t="s">
        <v>229</v>
      </c>
      <c r="IV152" s="2" t="s">
        <v>229</v>
      </c>
      <c r="IW152" s="2" t="s">
        <v>241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229</v>
      </c>
      <c r="JF152" s="2" t="s">
        <v>229</v>
      </c>
      <c r="JG152" s="2" t="s">
        <v>229</v>
      </c>
      <c r="JH152" s="2" t="s">
        <v>229</v>
      </c>
      <c r="JI152" s="2" t="s">
        <v>229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229</v>
      </c>
      <c r="JR152" s="2" t="s">
        <v>229</v>
      </c>
      <c r="JS152" s="2" t="s">
        <v>229</v>
      </c>
      <c r="JT152" s="2" t="s">
        <v>229</v>
      </c>
      <c r="JU152" s="2" t="s">
        <v>229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272</v>
      </c>
      <c r="KD152" s="2" t="s">
        <v>275</v>
      </c>
      <c r="KE152" s="2" t="s">
        <v>229</v>
      </c>
      <c r="KF152" s="2" t="s">
        <v>229</v>
      </c>
      <c r="KG152" s="2" t="s">
        <v>241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272</v>
      </c>
      <c r="KP152" s="2" t="s">
        <v>275</v>
      </c>
      <c r="KQ152" s="2" t="s">
        <v>229</v>
      </c>
      <c r="KR152" s="2" t="s">
        <v>229</v>
      </c>
      <c r="KS152" s="2" t="s">
        <v>241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239</v>
      </c>
      <c r="LB152" s="2" t="s">
        <v>275</v>
      </c>
      <c r="LC152" s="2" t="s">
        <v>291</v>
      </c>
      <c r="LD152" s="2" t="s">
        <v>531</v>
      </c>
      <c r="LE152" s="2" t="s">
        <v>241</v>
      </c>
      <c r="LF152" s="2" t="s">
        <v>229</v>
      </c>
      <c r="LG152" s="4"/>
      <c r="LH152" s="8"/>
      <c r="LI152" s="4"/>
      <c r="LJ152" s="8"/>
      <c r="LK152" s="7"/>
      <c r="LL152" s="7"/>
      <c r="LM152" s="2" t="s">
        <v>229</v>
      </c>
      <c r="LN152" s="2" t="s">
        <v>229</v>
      </c>
      <c r="LO152" s="2" t="s">
        <v>229</v>
      </c>
      <c r="LP152" s="2" t="s">
        <v>229</v>
      </c>
      <c r="LQ152" s="2" t="s">
        <v>229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266</v>
      </c>
      <c r="LZ152" s="2" t="s">
        <v>275</v>
      </c>
      <c r="MA152" s="2" t="s">
        <v>229</v>
      </c>
      <c r="MB152" s="2" t="s">
        <v>229</v>
      </c>
      <c r="MC152" s="2" t="s">
        <v>241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266</v>
      </c>
      <c r="ML152" s="2" t="s">
        <v>275</v>
      </c>
      <c r="MM152" s="2" t="s">
        <v>229</v>
      </c>
      <c r="MN152" s="2" t="s">
        <v>229</v>
      </c>
      <c r="MO152" s="2" t="s">
        <v>241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272</v>
      </c>
      <c r="MX152" s="2" t="s">
        <v>275</v>
      </c>
      <c r="MY152" s="2" t="s">
        <v>229</v>
      </c>
      <c r="MZ152" s="2" t="s">
        <v>229</v>
      </c>
      <c r="NA152" s="2" t="s">
        <v>241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239</v>
      </c>
      <c r="NJ152" s="2" t="s">
        <v>275</v>
      </c>
      <c r="NK152" s="2" t="s">
        <v>293</v>
      </c>
      <c r="NL152" s="2" t="s">
        <v>987</v>
      </c>
      <c r="NM152" s="2" t="s">
        <v>241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272</v>
      </c>
      <c r="NV152" s="2" t="s">
        <v>275</v>
      </c>
      <c r="NW152" s="2" t="s">
        <v>229</v>
      </c>
      <c r="NX152" s="2" t="s">
        <v>229</v>
      </c>
      <c r="NY152" s="2" t="s">
        <v>241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229</v>
      </c>
      <c r="OH152" s="2" t="s">
        <v>229</v>
      </c>
      <c r="OI152" s="2" t="s">
        <v>229</v>
      </c>
      <c r="OJ152" s="2" t="s">
        <v>229</v>
      </c>
      <c r="OK152" s="2" t="s">
        <v>229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229</v>
      </c>
      <c r="OT152" s="2" t="s">
        <v>229</v>
      </c>
      <c r="OU152" s="2" t="s">
        <v>229</v>
      </c>
      <c r="OV152" s="2" t="s">
        <v>229</v>
      </c>
      <c r="OW152" s="2" t="s">
        <v>229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281</v>
      </c>
      <c r="PF152" s="2" t="s">
        <v>275</v>
      </c>
      <c r="PG152" s="2" t="s">
        <v>229</v>
      </c>
      <c r="PH152" s="2" t="s">
        <v>229</v>
      </c>
      <c r="PI152" s="2" t="s">
        <v>241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266</v>
      </c>
      <c r="PR152" s="2" t="s">
        <v>275</v>
      </c>
      <c r="PS152" s="2" t="s">
        <v>229</v>
      </c>
      <c r="PT152" s="2" t="s">
        <v>229</v>
      </c>
      <c r="PU152" s="2" t="s">
        <v>241</v>
      </c>
      <c r="PV152" s="2" t="s">
        <v>229</v>
      </c>
      <c r="PW152" s="4"/>
      <c r="PX152" s="8"/>
      <c r="PY152" s="4"/>
      <c r="PZ152" s="8"/>
      <c r="QA152" s="7"/>
      <c r="QB152" s="7"/>
      <c r="QC152" s="2" t="s">
        <v>281</v>
      </c>
      <c r="QD152" s="2" t="s">
        <v>275</v>
      </c>
      <c r="QE152" s="2" t="s">
        <v>229</v>
      </c>
      <c r="QF152" s="2" t="s">
        <v>229</v>
      </c>
      <c r="QG152" s="2" t="s">
        <v>241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229</v>
      </c>
      <c r="QP152" s="2" t="s">
        <v>229</v>
      </c>
      <c r="QQ152" s="2" t="s">
        <v>229</v>
      </c>
      <c r="QR152" s="2" t="s">
        <v>229</v>
      </c>
      <c r="QS152" s="2" t="s">
        <v>229</v>
      </c>
      <c r="QT152" s="2" t="s">
        <v>229</v>
      </c>
      <c r="QU152" s="4"/>
      <c r="QV152" s="8"/>
      <c r="QW152" s="4"/>
      <c r="QX152" s="8"/>
      <c r="QY152" s="7"/>
      <c r="QZ152" s="7"/>
      <c r="RA152" s="2" t="s">
        <v>281</v>
      </c>
      <c r="RB152" s="2" t="s">
        <v>275</v>
      </c>
      <c r="RC152" s="2" t="s">
        <v>229</v>
      </c>
      <c r="RD152" s="2" t="s">
        <v>229</v>
      </c>
      <c r="RE152" s="2" t="s">
        <v>241</v>
      </c>
      <c r="RF152" s="2" t="s">
        <v>229</v>
      </c>
      <c r="RG152" s="4"/>
      <c r="RH152" s="8"/>
      <c r="RI152" s="4"/>
      <c r="RJ152" s="8"/>
      <c r="RK152" s="7"/>
      <c r="RL152" s="7"/>
      <c r="RM152" s="2" t="s">
        <v>229</v>
      </c>
      <c r="RN152" s="2" t="s">
        <v>229</v>
      </c>
      <c r="RO152" s="2" t="s">
        <v>229</v>
      </c>
      <c r="RP152" s="2" t="s">
        <v>229</v>
      </c>
      <c r="RQ152" s="2" t="s">
        <v>229</v>
      </c>
      <c r="RR152" s="2" t="s">
        <v>229</v>
      </c>
      <c r="RS152" s="4"/>
      <c r="RT152" s="8"/>
      <c r="RU152" s="4"/>
      <c r="RV152" s="8"/>
      <c r="RW152" s="7"/>
      <c r="RX152" s="7"/>
      <c r="RY152" s="2" t="s">
        <v>266</v>
      </c>
      <c r="RZ152" s="2" t="s">
        <v>275</v>
      </c>
      <c r="SA152" s="2" t="s">
        <v>229</v>
      </c>
      <c r="SB152" s="2" t="s">
        <v>229</v>
      </c>
      <c r="SC152" s="2" t="s">
        <v>241</v>
      </c>
      <c r="SD152" s="2" t="s">
        <v>229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</row>
    <row r="153">
      <c r="A153" s="2" t="s">
        <v>2202</v>
      </c>
      <c r="B153" s="2" t="s">
        <v>216</v>
      </c>
      <c r="C153" s="2" t="s">
        <v>217</v>
      </c>
      <c r="D153" s="2" t="s">
        <v>218</v>
      </c>
      <c r="E153" s="2" t="s">
        <v>219</v>
      </c>
      <c r="F153" s="2" t="s">
        <v>2203</v>
      </c>
      <c r="G153" s="2" t="s">
        <v>2204</v>
      </c>
      <c r="H153" s="2" t="s">
        <v>2205</v>
      </c>
      <c r="I153" s="2" t="s">
        <v>1434</v>
      </c>
      <c r="J153" s="2" t="s">
        <v>285</v>
      </c>
      <c r="K153" s="2" t="s">
        <v>668</v>
      </c>
      <c r="L153" s="3">
        <v>33.6</v>
      </c>
      <c r="M153" s="3">
        <v>35.28</v>
      </c>
      <c r="N153" s="3">
        <v>69.99</v>
      </c>
      <c r="O153" s="2" t="s">
        <v>226</v>
      </c>
      <c r="P153" s="2" t="s">
        <v>964</v>
      </c>
      <c r="Q153" s="2" t="s">
        <v>228</v>
      </c>
      <c r="R153" s="2" t="s">
        <v>229</v>
      </c>
      <c r="S153" s="2" t="s">
        <v>229</v>
      </c>
      <c r="T153" s="2" t="s">
        <v>229</v>
      </c>
      <c r="U153" s="2" t="s">
        <v>733</v>
      </c>
      <c r="V153" s="2" t="s">
        <v>1910</v>
      </c>
      <c r="W153" s="2" t="s">
        <v>1009</v>
      </c>
      <c r="X153" s="2" t="s">
        <v>229</v>
      </c>
      <c r="Y153" s="2" t="s">
        <v>1144</v>
      </c>
      <c r="Z153" s="4"/>
      <c r="AA153" s="4">
        <f>=ROUNDDOWN({0},0)</f>
      </c>
      <c r="AB153" s="5"/>
      <c r="AC153" s="2" t="s">
        <v>229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229</v>
      </c>
      <c r="BM153" s="7"/>
      <c r="BN153" s="7"/>
      <c r="BO153" s="4"/>
      <c r="BP153" s="8"/>
      <c r="BQ153" s="4"/>
      <c r="BR153" s="8"/>
      <c r="BS153" s="7"/>
      <c r="BT153" s="7"/>
      <c r="BU153" s="2" t="s">
        <v>239</v>
      </c>
      <c r="BV153" s="2" t="s">
        <v>275</v>
      </c>
      <c r="BW153" s="2" t="s">
        <v>229</v>
      </c>
      <c r="BX153" s="2" t="s">
        <v>1719</v>
      </c>
      <c r="BY153" s="2" t="s">
        <v>241</v>
      </c>
      <c r="BZ153" s="2" t="s">
        <v>229</v>
      </c>
      <c r="CA153" s="4"/>
      <c r="CB153" s="8"/>
      <c r="CC153" s="4"/>
      <c r="CD153" s="8"/>
      <c r="CE153" s="7"/>
      <c r="CF153" s="7"/>
      <c r="CG153" s="2" t="s">
        <v>239</v>
      </c>
      <c r="CH153" s="2" t="s">
        <v>275</v>
      </c>
      <c r="CI153" s="2" t="s">
        <v>1557</v>
      </c>
      <c r="CJ153" s="2" t="s">
        <v>1737</v>
      </c>
      <c r="CK153" s="2" t="s">
        <v>241</v>
      </c>
      <c r="CL153" s="2" t="s">
        <v>229</v>
      </c>
      <c r="CM153" s="4"/>
      <c r="CN153" s="8"/>
      <c r="CO153" s="4"/>
      <c r="CP153" s="8"/>
      <c r="CQ153" s="7"/>
      <c r="CR153" s="7"/>
      <c r="CS153" s="2" t="s">
        <v>239</v>
      </c>
      <c r="CT153" s="2" t="s">
        <v>275</v>
      </c>
      <c r="CU153" s="2" t="s">
        <v>1848</v>
      </c>
      <c r="CV153" s="2" t="s">
        <v>1931</v>
      </c>
      <c r="CW153" s="2" t="s">
        <v>241</v>
      </c>
      <c r="CX153" s="2" t="s">
        <v>229</v>
      </c>
      <c r="CY153" s="4"/>
      <c r="CZ153" s="8"/>
      <c r="DA153" s="4"/>
      <c r="DB153" s="8"/>
      <c r="DC153" s="7"/>
      <c r="DD153" s="7"/>
      <c r="DE153" s="2" t="s">
        <v>239</v>
      </c>
      <c r="DF153" s="2" t="s">
        <v>275</v>
      </c>
      <c r="DG153" s="2" t="s">
        <v>1848</v>
      </c>
      <c r="DH153" s="2" t="s">
        <v>2206</v>
      </c>
      <c r="DI153" s="2" t="s">
        <v>241</v>
      </c>
      <c r="DJ153" s="2" t="s">
        <v>229</v>
      </c>
      <c r="DK153" s="4"/>
      <c r="DL153" s="8"/>
      <c r="DM153" s="4"/>
      <c r="DN153" s="8"/>
      <c r="DO153" s="7"/>
      <c r="DP153" s="7"/>
      <c r="DQ153" s="2" t="s">
        <v>239</v>
      </c>
      <c r="DR153" s="2" t="s">
        <v>275</v>
      </c>
      <c r="DS153" s="2" t="s">
        <v>2207</v>
      </c>
      <c r="DT153" s="2" t="s">
        <v>2208</v>
      </c>
      <c r="DU153" s="2" t="s">
        <v>241</v>
      </c>
      <c r="DV153" s="2" t="s">
        <v>229</v>
      </c>
      <c r="DW153" s="4"/>
      <c r="DX153" s="8"/>
      <c r="DY153" s="4"/>
      <c r="DZ153" s="8"/>
      <c r="EA153" s="7"/>
      <c r="EB153" s="7"/>
      <c r="EC153" s="2" t="s">
        <v>272</v>
      </c>
      <c r="ED153" s="2" t="s">
        <v>275</v>
      </c>
      <c r="EE153" s="2" t="s">
        <v>229</v>
      </c>
      <c r="EF153" s="2" t="s">
        <v>229</v>
      </c>
      <c r="EG153" s="2" t="s">
        <v>241</v>
      </c>
      <c r="EH153" s="2" t="s">
        <v>229</v>
      </c>
      <c r="EI153" s="4"/>
      <c r="EJ153" s="8"/>
      <c r="EK153" s="4"/>
      <c r="EL153" s="8"/>
      <c r="EM153" s="7"/>
      <c r="EN153" s="7"/>
      <c r="EO153" s="2" t="s">
        <v>239</v>
      </c>
      <c r="EP153" s="2" t="s">
        <v>275</v>
      </c>
      <c r="EQ153" s="2" t="s">
        <v>1848</v>
      </c>
      <c r="ER153" s="2" t="s">
        <v>2209</v>
      </c>
      <c r="ES153" s="2" t="s">
        <v>241</v>
      </c>
      <c r="ET153" s="2" t="s">
        <v>229</v>
      </c>
      <c r="EU153" s="4"/>
      <c r="EV153" s="8"/>
      <c r="EW153" s="4"/>
      <c r="EX153" s="8"/>
      <c r="EY153" s="7"/>
      <c r="EZ153" s="7"/>
      <c r="FA153" s="2" t="s">
        <v>239</v>
      </c>
      <c r="FB153" s="2" t="s">
        <v>275</v>
      </c>
      <c r="FC153" s="2" t="s">
        <v>1848</v>
      </c>
      <c r="FD153" s="2" t="s">
        <v>2210</v>
      </c>
      <c r="FE153" s="2" t="s">
        <v>241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275</v>
      </c>
      <c r="FO153" s="2" t="s">
        <v>1848</v>
      </c>
      <c r="FP153" s="2" t="s">
        <v>1721</v>
      </c>
      <c r="FQ153" s="2" t="s">
        <v>241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229</v>
      </c>
      <c r="FZ153" s="2" t="s">
        <v>229</v>
      </c>
      <c r="GA153" s="2" t="s">
        <v>229</v>
      </c>
      <c r="GB153" s="2" t="s">
        <v>229</v>
      </c>
      <c r="GC153" s="2" t="s">
        <v>229</v>
      </c>
      <c r="GD153" s="2" t="s">
        <v>229</v>
      </c>
      <c r="GE153" s="4"/>
      <c r="GF153" s="8"/>
      <c r="GG153" s="4"/>
      <c r="GH153" s="8"/>
      <c r="GI153" s="7"/>
      <c r="GJ153" s="7"/>
      <c r="GK153" s="2" t="s">
        <v>272</v>
      </c>
      <c r="GL153" s="2" t="s">
        <v>275</v>
      </c>
      <c r="GM153" s="2" t="s">
        <v>229</v>
      </c>
      <c r="GN153" s="2" t="s">
        <v>229</v>
      </c>
      <c r="GO153" s="2" t="s">
        <v>241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281</v>
      </c>
      <c r="GX153" s="2" t="s">
        <v>275</v>
      </c>
      <c r="GY153" s="2" t="s">
        <v>229</v>
      </c>
      <c r="GZ153" s="2" t="s">
        <v>229</v>
      </c>
      <c r="HA153" s="2" t="s">
        <v>241</v>
      </c>
      <c r="HB153" s="2" t="s">
        <v>229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275</v>
      </c>
      <c r="HK153" s="2" t="s">
        <v>1557</v>
      </c>
      <c r="HL153" s="2" t="s">
        <v>229</v>
      </c>
      <c r="HM153" s="2" t="s">
        <v>241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272</v>
      </c>
      <c r="HV153" s="2" t="s">
        <v>226</v>
      </c>
      <c r="HW153" s="2" t="s">
        <v>229</v>
      </c>
      <c r="HX153" s="2" t="s">
        <v>229</v>
      </c>
      <c r="HY153" s="2" t="s">
        <v>241</v>
      </c>
      <c r="HZ153" s="2" t="s">
        <v>229</v>
      </c>
      <c r="IA153" s="4"/>
      <c r="IB153" s="8"/>
      <c r="IC153" s="4"/>
      <c r="ID153" s="8"/>
      <c r="IE153" s="7"/>
      <c r="IF153" s="7"/>
      <c r="IG153" s="2" t="s">
        <v>272</v>
      </c>
      <c r="IH153" s="2" t="s">
        <v>275</v>
      </c>
      <c r="II153" s="2" t="s">
        <v>229</v>
      </c>
      <c r="IJ153" s="2" t="s">
        <v>229</v>
      </c>
      <c r="IK153" s="2" t="s">
        <v>241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229</v>
      </c>
      <c r="IT153" s="2" t="s">
        <v>229</v>
      </c>
      <c r="IU153" s="2" t="s">
        <v>229</v>
      </c>
      <c r="IV153" s="2" t="s">
        <v>229</v>
      </c>
      <c r="IW153" s="2" t="s">
        <v>229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272</v>
      </c>
      <c r="JF153" s="2" t="s">
        <v>226</v>
      </c>
      <c r="JG153" s="2" t="s">
        <v>229</v>
      </c>
      <c r="JH153" s="2" t="s">
        <v>229</v>
      </c>
      <c r="JI153" s="2" t="s">
        <v>241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229</v>
      </c>
      <c r="JR153" s="2" t="s">
        <v>229</v>
      </c>
      <c r="JS153" s="2" t="s">
        <v>229</v>
      </c>
      <c r="JT153" s="2" t="s">
        <v>229</v>
      </c>
      <c r="JU153" s="2" t="s">
        <v>229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272</v>
      </c>
      <c r="KD153" s="2" t="s">
        <v>275</v>
      </c>
      <c r="KE153" s="2" t="s">
        <v>229</v>
      </c>
      <c r="KF153" s="2" t="s">
        <v>229</v>
      </c>
      <c r="KG153" s="2" t="s">
        <v>241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272</v>
      </c>
      <c r="KP153" s="2" t="s">
        <v>226</v>
      </c>
      <c r="KQ153" s="2" t="s">
        <v>229</v>
      </c>
      <c r="KR153" s="2" t="s">
        <v>229</v>
      </c>
      <c r="KS153" s="2" t="s">
        <v>241</v>
      </c>
      <c r="KT153" s="2" t="s">
        <v>229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275</v>
      </c>
      <c r="LC153" s="2" t="s">
        <v>229</v>
      </c>
      <c r="LD153" s="2" t="s">
        <v>229</v>
      </c>
      <c r="LE153" s="2" t="s">
        <v>241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229</v>
      </c>
      <c r="LN153" s="2" t="s">
        <v>229</v>
      </c>
      <c r="LO153" s="2" t="s">
        <v>229</v>
      </c>
      <c r="LP153" s="2" t="s">
        <v>229</v>
      </c>
      <c r="LQ153" s="2" t="s">
        <v>229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272</v>
      </c>
      <c r="LZ153" s="2" t="s">
        <v>275</v>
      </c>
      <c r="MA153" s="2" t="s">
        <v>229</v>
      </c>
      <c r="MB153" s="2" t="s">
        <v>229</v>
      </c>
      <c r="MC153" s="2" t="s">
        <v>241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229</v>
      </c>
      <c r="ML153" s="2" t="s">
        <v>229</v>
      </c>
      <c r="MM153" s="2" t="s">
        <v>229</v>
      </c>
      <c r="MN153" s="2" t="s">
        <v>229</v>
      </c>
      <c r="MO153" s="2" t="s">
        <v>229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229</v>
      </c>
      <c r="MY153" s="2" t="s">
        <v>229</v>
      </c>
      <c r="MZ153" s="2" t="s">
        <v>229</v>
      </c>
      <c r="NA153" s="2" t="s">
        <v>229</v>
      </c>
      <c r="NB153" s="2" t="s">
        <v>229</v>
      </c>
      <c r="NC153" s="4"/>
      <c r="ND153" s="8"/>
      <c r="NE153" s="4"/>
      <c r="NF153" s="8"/>
      <c r="NG153" s="7"/>
      <c r="NH153" s="7"/>
      <c r="NI153" s="2" t="s">
        <v>239</v>
      </c>
      <c r="NJ153" s="2" t="s">
        <v>275</v>
      </c>
      <c r="NK153" s="2" t="s">
        <v>1848</v>
      </c>
      <c r="NL153" s="2" t="s">
        <v>2211</v>
      </c>
      <c r="NM153" s="2" t="s">
        <v>241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272</v>
      </c>
      <c r="NV153" s="2" t="s">
        <v>275</v>
      </c>
      <c r="NW153" s="2" t="s">
        <v>229</v>
      </c>
      <c r="NX153" s="2" t="s">
        <v>229</v>
      </c>
      <c r="NY153" s="2" t="s">
        <v>241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229</v>
      </c>
      <c r="OH153" s="2" t="s">
        <v>229</v>
      </c>
      <c r="OI153" s="2" t="s">
        <v>229</v>
      </c>
      <c r="OJ153" s="2" t="s">
        <v>229</v>
      </c>
      <c r="OK153" s="2" t="s">
        <v>229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229</v>
      </c>
      <c r="OT153" s="2" t="s">
        <v>229</v>
      </c>
      <c r="OU153" s="2" t="s">
        <v>229</v>
      </c>
      <c r="OV153" s="2" t="s">
        <v>229</v>
      </c>
      <c r="OW153" s="2" t="s">
        <v>229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229</v>
      </c>
      <c r="PF153" s="2" t="s">
        <v>229</v>
      </c>
      <c r="PG153" s="2" t="s">
        <v>229</v>
      </c>
      <c r="PH153" s="2" t="s">
        <v>229</v>
      </c>
      <c r="PI153" s="2" t="s">
        <v>229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229</v>
      </c>
      <c r="PR153" s="2" t="s">
        <v>229</v>
      </c>
      <c r="PS153" s="2" t="s">
        <v>229</v>
      </c>
      <c r="PT153" s="2" t="s">
        <v>229</v>
      </c>
      <c r="PU153" s="2" t="s">
        <v>229</v>
      </c>
      <c r="PV153" s="2" t="s">
        <v>229</v>
      </c>
      <c r="PW153" s="4"/>
      <c r="PX153" s="8"/>
      <c r="PY153" s="4"/>
      <c r="PZ153" s="8"/>
      <c r="QA153" s="7"/>
      <c r="QB153" s="7"/>
      <c r="QC153" s="2" t="s">
        <v>281</v>
      </c>
      <c r="QD153" s="2" t="s">
        <v>226</v>
      </c>
      <c r="QE153" s="2" t="s">
        <v>229</v>
      </c>
      <c r="QF153" s="2" t="s">
        <v>229</v>
      </c>
      <c r="QG153" s="2" t="s">
        <v>241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229</v>
      </c>
      <c r="QP153" s="2" t="s">
        <v>229</v>
      </c>
      <c r="QQ153" s="2" t="s">
        <v>229</v>
      </c>
      <c r="QR153" s="2" t="s">
        <v>229</v>
      </c>
      <c r="QS153" s="2" t="s">
        <v>229</v>
      </c>
      <c r="QT153" s="2" t="s">
        <v>229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275</v>
      </c>
      <c r="RC153" s="2" t="s">
        <v>229</v>
      </c>
      <c r="RD153" s="2" t="s">
        <v>229</v>
      </c>
      <c r="RE153" s="2" t="s">
        <v>241</v>
      </c>
      <c r="RF153" s="2" t="s">
        <v>229</v>
      </c>
      <c r="RG153" s="4"/>
      <c r="RH153" s="8"/>
      <c r="RI153" s="4"/>
      <c r="RJ153" s="8"/>
      <c r="RK153" s="7"/>
      <c r="RL153" s="7"/>
      <c r="RM153" s="2" t="s">
        <v>229</v>
      </c>
      <c r="RN153" s="2" t="s">
        <v>229</v>
      </c>
      <c r="RO153" s="2" t="s">
        <v>229</v>
      </c>
      <c r="RP153" s="2" t="s">
        <v>229</v>
      </c>
      <c r="RQ153" s="2" t="s">
        <v>229</v>
      </c>
      <c r="RR153" s="2" t="s">
        <v>229</v>
      </c>
      <c r="RS153" s="4"/>
      <c r="RT153" s="8"/>
      <c r="RU153" s="4"/>
      <c r="RV153" s="8"/>
      <c r="RW153" s="7"/>
      <c r="RX153" s="7"/>
      <c r="RY153" s="2" t="s">
        <v>272</v>
      </c>
      <c r="RZ153" s="2" t="s">
        <v>275</v>
      </c>
      <c r="SA153" s="2" t="s">
        <v>229</v>
      </c>
      <c r="SB153" s="2" t="s">
        <v>229</v>
      </c>
      <c r="SC153" s="2" t="s">
        <v>241</v>
      </c>
      <c r="SD153" s="2" t="s">
        <v>229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</row>
    <row r="154">
      <c r="A154" s="2" t="s">
        <v>2212</v>
      </c>
      <c r="B154" s="2" t="s">
        <v>216</v>
      </c>
      <c r="C154" s="2" t="s">
        <v>217</v>
      </c>
      <c r="D154" s="2" t="s">
        <v>218</v>
      </c>
      <c r="E154" s="2" t="s">
        <v>219</v>
      </c>
      <c r="F154" s="2" t="s">
        <v>2213</v>
      </c>
      <c r="G154" s="2" t="s">
        <v>2214</v>
      </c>
      <c r="H154" s="2" t="s">
        <v>2215</v>
      </c>
      <c r="I154" s="2" t="s">
        <v>2216</v>
      </c>
      <c r="J154" s="2" t="s">
        <v>285</v>
      </c>
      <c r="K154" s="2" t="s">
        <v>2217</v>
      </c>
      <c r="L154" s="3">
        <v>33.33</v>
      </c>
      <c r="M154" s="3">
        <v>35</v>
      </c>
      <c r="N154" s="3">
        <v>69.99</v>
      </c>
      <c r="O154" s="2" t="s">
        <v>981</v>
      </c>
      <c r="P154" s="2" t="s">
        <v>964</v>
      </c>
      <c r="Q154" s="2" t="s">
        <v>228</v>
      </c>
      <c r="R154" s="2" t="s">
        <v>229</v>
      </c>
      <c r="S154" s="2" t="s">
        <v>2218</v>
      </c>
      <c r="T154" s="2" t="s">
        <v>684</v>
      </c>
      <c r="U154" s="2" t="s">
        <v>286</v>
      </c>
      <c r="V154" s="2" t="s">
        <v>1436</v>
      </c>
      <c r="W154" s="2" t="s">
        <v>1437</v>
      </c>
      <c r="X154" s="2" t="s">
        <v>1251</v>
      </c>
      <c r="Y154" s="2" t="s">
        <v>2219</v>
      </c>
      <c r="Z154" s="4"/>
      <c r="AA154" s="4">
        <f>=ROUNDDOWN({0},0)</f>
      </c>
      <c r="AB154" s="5"/>
      <c r="AC154" s="2" t="s">
        <v>229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/>
      <c r="AQ154" s="8"/>
      <c r="AR154" s="4">
        <v>4</v>
      </c>
      <c r="AS154" s="8">
        <v>157.97</v>
      </c>
      <c r="AT154" s="7">
        <v>-1</v>
      </c>
      <c r="AU154" s="7">
        <v>-1</v>
      </c>
      <c r="AV154" s="4"/>
      <c r="AW154" s="8"/>
      <c r="AX154" s="4">
        <v>4</v>
      </c>
      <c r="AY154" s="8">
        <v>157.97</v>
      </c>
      <c r="AZ154" s="7">
        <v>-1</v>
      </c>
      <c r="BA154" s="7">
        <v>-1</v>
      </c>
      <c r="BB154" s="7"/>
      <c r="BC154" s="4" t="s">
        <v>229</v>
      </c>
      <c r="BD154" s="8" t="s">
        <v>229</v>
      </c>
      <c r="BE154" s="4">
        <v>4</v>
      </c>
      <c r="BF154" s="8">
        <v>157.97</v>
      </c>
      <c r="BG154" s="7" t="s">
        <v>229</v>
      </c>
      <c r="BH154" s="7" t="s">
        <v>229</v>
      </c>
      <c r="BI154" s="7"/>
      <c r="BJ154" s="4"/>
      <c r="BK154" s="8"/>
      <c r="BL154" s="2" t="s">
        <v>2220</v>
      </c>
      <c r="BM154" s="7"/>
      <c r="BN154" s="7"/>
      <c r="BO154" s="4"/>
      <c r="BP154" s="8"/>
      <c r="BQ154" s="4"/>
      <c r="BR154" s="8"/>
      <c r="BS154" s="7"/>
      <c r="BT154" s="7"/>
      <c r="BU154" s="2" t="s">
        <v>278</v>
      </c>
      <c r="BV154" s="2" t="s">
        <v>275</v>
      </c>
      <c r="BW154" s="2" t="s">
        <v>229</v>
      </c>
      <c r="BX154" s="2" t="s">
        <v>229</v>
      </c>
      <c r="BY154" s="2" t="s">
        <v>241</v>
      </c>
      <c r="BZ154" s="2" t="s">
        <v>229</v>
      </c>
      <c r="CA154" s="4"/>
      <c r="CB154" s="8"/>
      <c r="CC154" s="4">
        <v>1</v>
      </c>
      <c r="CD154" s="8">
        <v>37.8</v>
      </c>
      <c r="CE154" s="7">
        <v>-1</v>
      </c>
      <c r="CF154" s="7">
        <v>-1</v>
      </c>
      <c r="CG154" s="2" t="s">
        <v>239</v>
      </c>
      <c r="CH154" s="2" t="s">
        <v>275</v>
      </c>
      <c r="CI154" s="2" t="s">
        <v>977</v>
      </c>
      <c r="CJ154" s="2" t="s">
        <v>404</v>
      </c>
      <c r="CK154" s="2" t="s">
        <v>241</v>
      </c>
      <c r="CL154" s="2" t="s">
        <v>229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275</v>
      </c>
      <c r="CU154" s="2" t="s">
        <v>2221</v>
      </c>
      <c r="CV154" s="2" t="s">
        <v>1783</v>
      </c>
      <c r="CW154" s="2" t="s">
        <v>241</v>
      </c>
      <c r="CX154" s="2" t="s">
        <v>229</v>
      </c>
      <c r="CY154" s="4"/>
      <c r="CZ154" s="8"/>
      <c r="DA154" s="4">
        <v>1</v>
      </c>
      <c r="DB154" s="8">
        <v>35</v>
      </c>
      <c r="DC154" s="7">
        <v>-1</v>
      </c>
      <c r="DD154" s="7">
        <v>-1</v>
      </c>
      <c r="DE154" s="2" t="s">
        <v>239</v>
      </c>
      <c r="DF154" s="2" t="s">
        <v>275</v>
      </c>
      <c r="DG154" s="2" t="s">
        <v>1962</v>
      </c>
      <c r="DH154" s="2" t="s">
        <v>1546</v>
      </c>
      <c r="DI154" s="2" t="s">
        <v>263</v>
      </c>
      <c r="DJ154" s="2" t="s">
        <v>229</v>
      </c>
      <c r="DK154" s="4"/>
      <c r="DL154" s="8"/>
      <c r="DM154" s="4">
        <v>1</v>
      </c>
      <c r="DN154" s="8">
        <v>46.67</v>
      </c>
      <c r="DO154" s="7">
        <v>-1</v>
      </c>
      <c r="DP154" s="7">
        <v>-1</v>
      </c>
      <c r="DQ154" s="2" t="s">
        <v>239</v>
      </c>
      <c r="DR154" s="2" t="s">
        <v>275</v>
      </c>
      <c r="DS154" s="2" t="s">
        <v>1051</v>
      </c>
      <c r="DT154" s="2" t="s">
        <v>623</v>
      </c>
      <c r="DU154" s="2" t="s">
        <v>241</v>
      </c>
      <c r="DV154" s="2" t="s">
        <v>229</v>
      </c>
      <c r="DW154" s="4"/>
      <c r="DX154" s="8"/>
      <c r="DY154" s="4">
        <v>1</v>
      </c>
      <c r="DZ154" s="8">
        <v>38.5</v>
      </c>
      <c r="EA154" s="7">
        <v>-1</v>
      </c>
      <c r="EB154" s="7">
        <v>-1</v>
      </c>
      <c r="EC154" s="2" t="s">
        <v>239</v>
      </c>
      <c r="ED154" s="2" t="s">
        <v>275</v>
      </c>
      <c r="EE154" s="2" t="s">
        <v>1530</v>
      </c>
      <c r="EF154" s="2" t="s">
        <v>630</v>
      </c>
      <c r="EG154" s="2" t="s">
        <v>263</v>
      </c>
      <c r="EH154" s="2" t="s">
        <v>229</v>
      </c>
      <c r="EI154" s="4"/>
      <c r="EJ154" s="8"/>
      <c r="EK154" s="4"/>
      <c r="EL154" s="8"/>
      <c r="EM154" s="7"/>
      <c r="EN154" s="7"/>
      <c r="EO154" s="2" t="s">
        <v>239</v>
      </c>
      <c r="EP154" s="2" t="s">
        <v>275</v>
      </c>
      <c r="EQ154" s="2" t="s">
        <v>1545</v>
      </c>
      <c r="ER154" s="2" t="s">
        <v>2222</v>
      </c>
      <c r="ES154" s="2" t="s">
        <v>241</v>
      </c>
      <c r="ET154" s="2" t="s">
        <v>229</v>
      </c>
      <c r="EU154" s="4"/>
      <c r="EV154" s="8"/>
      <c r="EW154" s="4"/>
      <c r="EX154" s="8"/>
      <c r="EY154" s="7"/>
      <c r="EZ154" s="7"/>
      <c r="FA154" s="2" t="s">
        <v>239</v>
      </c>
      <c r="FB154" s="2" t="s">
        <v>275</v>
      </c>
      <c r="FC154" s="2" t="s">
        <v>1053</v>
      </c>
      <c r="FD154" s="2" t="s">
        <v>2223</v>
      </c>
      <c r="FE154" s="2" t="s">
        <v>241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275</v>
      </c>
      <c r="FO154" s="2" t="s">
        <v>2224</v>
      </c>
      <c r="FP154" s="2" t="s">
        <v>2225</v>
      </c>
      <c r="FQ154" s="2" t="s">
        <v>241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229</v>
      </c>
      <c r="FZ154" s="2" t="s">
        <v>229</v>
      </c>
      <c r="GA154" s="2" t="s">
        <v>229</v>
      </c>
      <c r="GB154" s="2" t="s">
        <v>229</v>
      </c>
      <c r="GC154" s="2" t="s">
        <v>229</v>
      </c>
      <c r="GD154" s="2" t="s">
        <v>229</v>
      </c>
      <c r="GE154" s="4"/>
      <c r="GF154" s="8"/>
      <c r="GG154" s="4"/>
      <c r="GH154" s="8"/>
      <c r="GI154" s="7"/>
      <c r="GJ154" s="7"/>
      <c r="GK154" s="2" t="s">
        <v>267</v>
      </c>
      <c r="GL154" s="2" t="s">
        <v>275</v>
      </c>
      <c r="GM154" s="2" t="s">
        <v>229</v>
      </c>
      <c r="GN154" s="2" t="s">
        <v>229</v>
      </c>
      <c r="GO154" s="2" t="s">
        <v>241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281</v>
      </c>
      <c r="GX154" s="2" t="s">
        <v>275</v>
      </c>
      <c r="GY154" s="2" t="s">
        <v>229</v>
      </c>
      <c r="GZ154" s="2" t="s">
        <v>229</v>
      </c>
      <c r="HA154" s="2" t="s">
        <v>241</v>
      </c>
      <c r="HB154" s="2" t="s">
        <v>229</v>
      </c>
      <c r="HC154" s="4"/>
      <c r="HD154" s="8"/>
      <c r="HE154" s="4"/>
      <c r="HF154" s="8"/>
      <c r="HG154" s="7"/>
      <c r="HH154" s="7"/>
      <c r="HI154" s="2" t="s">
        <v>266</v>
      </c>
      <c r="HJ154" s="2" t="s">
        <v>275</v>
      </c>
      <c r="HK154" s="2" t="s">
        <v>229</v>
      </c>
      <c r="HL154" s="2" t="s">
        <v>229</v>
      </c>
      <c r="HM154" s="2" t="s">
        <v>241</v>
      </c>
      <c r="HN154" s="2" t="s">
        <v>263</v>
      </c>
      <c r="HO154" s="4"/>
      <c r="HP154" s="8"/>
      <c r="HQ154" s="4"/>
      <c r="HR154" s="8"/>
      <c r="HS154" s="7"/>
      <c r="HT154" s="7"/>
      <c r="HU154" s="2" t="s">
        <v>266</v>
      </c>
      <c r="HV154" s="2" t="s">
        <v>275</v>
      </c>
      <c r="HW154" s="2" t="s">
        <v>229</v>
      </c>
      <c r="HX154" s="2" t="s">
        <v>229</v>
      </c>
      <c r="HY154" s="2" t="s">
        <v>241</v>
      </c>
      <c r="HZ154" s="2" t="s">
        <v>229</v>
      </c>
      <c r="IA154" s="4"/>
      <c r="IB154" s="8"/>
      <c r="IC154" s="4"/>
      <c r="ID154" s="8"/>
      <c r="IE154" s="7"/>
      <c r="IF154" s="7"/>
      <c r="IG154" s="2" t="s">
        <v>266</v>
      </c>
      <c r="IH154" s="2" t="s">
        <v>275</v>
      </c>
      <c r="II154" s="2" t="s">
        <v>229</v>
      </c>
      <c r="IJ154" s="2" t="s">
        <v>229</v>
      </c>
      <c r="IK154" s="2" t="s">
        <v>241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272</v>
      </c>
      <c r="IT154" s="2" t="s">
        <v>275</v>
      </c>
      <c r="IU154" s="2" t="s">
        <v>229</v>
      </c>
      <c r="IV154" s="2" t="s">
        <v>229</v>
      </c>
      <c r="IW154" s="2" t="s">
        <v>241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272</v>
      </c>
      <c r="JF154" s="2" t="s">
        <v>275</v>
      </c>
      <c r="JG154" s="2" t="s">
        <v>229</v>
      </c>
      <c r="JH154" s="2" t="s">
        <v>229</v>
      </c>
      <c r="JI154" s="2" t="s">
        <v>241</v>
      </c>
      <c r="JJ154" s="2" t="s">
        <v>229</v>
      </c>
      <c r="JK154" s="4"/>
      <c r="JL154" s="8"/>
      <c r="JM154" s="4"/>
      <c r="JN154" s="8"/>
      <c r="JO154" s="7"/>
      <c r="JP154" s="7"/>
      <c r="JQ154" s="2" t="s">
        <v>272</v>
      </c>
      <c r="JR154" s="2" t="s">
        <v>275</v>
      </c>
      <c r="JS154" s="2" t="s">
        <v>229</v>
      </c>
      <c r="JT154" s="2" t="s">
        <v>229</v>
      </c>
      <c r="JU154" s="2" t="s">
        <v>241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272</v>
      </c>
      <c r="KD154" s="2" t="s">
        <v>275</v>
      </c>
      <c r="KE154" s="2" t="s">
        <v>229</v>
      </c>
      <c r="KF154" s="2" t="s">
        <v>229</v>
      </c>
      <c r="KG154" s="2" t="s">
        <v>241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272</v>
      </c>
      <c r="KP154" s="2" t="s">
        <v>275</v>
      </c>
      <c r="KQ154" s="2" t="s">
        <v>229</v>
      </c>
      <c r="KR154" s="2" t="s">
        <v>229</v>
      </c>
      <c r="KS154" s="2" t="s">
        <v>241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272</v>
      </c>
      <c r="LB154" s="2" t="s">
        <v>275</v>
      </c>
      <c r="LC154" s="2" t="s">
        <v>229</v>
      </c>
      <c r="LD154" s="2" t="s">
        <v>229</v>
      </c>
      <c r="LE154" s="2" t="s">
        <v>241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229</v>
      </c>
      <c r="LN154" s="2" t="s">
        <v>229</v>
      </c>
      <c r="LO154" s="2" t="s">
        <v>229</v>
      </c>
      <c r="LP154" s="2" t="s">
        <v>229</v>
      </c>
      <c r="LQ154" s="2" t="s">
        <v>229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239</v>
      </c>
      <c r="LZ154" s="2" t="s">
        <v>275</v>
      </c>
      <c r="MA154" s="2" t="s">
        <v>1056</v>
      </c>
      <c r="MB154" s="2" t="s">
        <v>2226</v>
      </c>
      <c r="MC154" s="2" t="s">
        <v>241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272</v>
      </c>
      <c r="ML154" s="2" t="s">
        <v>275</v>
      </c>
      <c r="MM154" s="2" t="s">
        <v>229</v>
      </c>
      <c r="MN154" s="2" t="s">
        <v>229</v>
      </c>
      <c r="MO154" s="2" t="s">
        <v>241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239</v>
      </c>
      <c r="MX154" s="2" t="s">
        <v>275</v>
      </c>
      <c r="MY154" s="2" t="s">
        <v>460</v>
      </c>
      <c r="MZ154" s="2" t="s">
        <v>229</v>
      </c>
      <c r="NA154" s="2" t="s">
        <v>241</v>
      </c>
      <c r="NB154" s="2" t="s">
        <v>229</v>
      </c>
      <c r="NC154" s="4"/>
      <c r="ND154" s="8"/>
      <c r="NE154" s="4"/>
      <c r="NF154" s="8"/>
      <c r="NG154" s="7"/>
      <c r="NH154" s="7"/>
      <c r="NI154" s="2" t="s">
        <v>239</v>
      </c>
      <c r="NJ154" s="2" t="s">
        <v>260</v>
      </c>
      <c r="NK154" s="2" t="s">
        <v>382</v>
      </c>
      <c r="NL154" s="2" t="s">
        <v>2227</v>
      </c>
      <c r="NM154" s="2" t="s">
        <v>241</v>
      </c>
      <c r="NN154" s="2" t="s">
        <v>229</v>
      </c>
      <c r="NO154" s="4"/>
      <c r="NP154" s="8"/>
      <c r="NQ154" s="4"/>
      <c r="NR154" s="8"/>
      <c r="NS154" s="7"/>
      <c r="NT154" s="7"/>
      <c r="NU154" s="2" t="s">
        <v>272</v>
      </c>
      <c r="NV154" s="2" t="s">
        <v>275</v>
      </c>
      <c r="NW154" s="2" t="s">
        <v>229</v>
      </c>
      <c r="NX154" s="2" t="s">
        <v>229</v>
      </c>
      <c r="NY154" s="2" t="s">
        <v>241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239</v>
      </c>
      <c r="OH154" s="2" t="s">
        <v>275</v>
      </c>
      <c r="OI154" s="2" t="s">
        <v>229</v>
      </c>
      <c r="OJ154" s="2" t="s">
        <v>229</v>
      </c>
      <c r="OK154" s="2" t="s">
        <v>241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229</v>
      </c>
      <c r="OT154" s="2" t="s">
        <v>229</v>
      </c>
      <c r="OU154" s="2" t="s">
        <v>229</v>
      </c>
      <c r="OV154" s="2" t="s">
        <v>229</v>
      </c>
      <c r="OW154" s="2" t="s">
        <v>229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281</v>
      </c>
      <c r="PF154" s="2" t="s">
        <v>275</v>
      </c>
      <c r="PG154" s="2" t="s">
        <v>229</v>
      </c>
      <c r="PH154" s="2" t="s">
        <v>229</v>
      </c>
      <c r="PI154" s="2" t="s">
        <v>241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272</v>
      </c>
      <c r="PR154" s="2" t="s">
        <v>275</v>
      </c>
      <c r="PS154" s="2" t="s">
        <v>229</v>
      </c>
      <c r="PT154" s="2" t="s">
        <v>229</v>
      </c>
      <c r="PU154" s="2" t="s">
        <v>241</v>
      </c>
      <c r="PV154" s="2" t="s">
        <v>229</v>
      </c>
      <c r="PW154" s="4"/>
      <c r="PX154" s="8"/>
      <c r="PY154" s="4"/>
      <c r="PZ154" s="8"/>
      <c r="QA154" s="7"/>
      <c r="QB154" s="7"/>
      <c r="QC154" s="2" t="s">
        <v>281</v>
      </c>
      <c r="QD154" s="2" t="s">
        <v>275</v>
      </c>
      <c r="QE154" s="2" t="s">
        <v>229</v>
      </c>
      <c r="QF154" s="2" t="s">
        <v>229</v>
      </c>
      <c r="QG154" s="2" t="s">
        <v>241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229</v>
      </c>
      <c r="QP154" s="2" t="s">
        <v>229</v>
      </c>
      <c r="QQ154" s="2" t="s">
        <v>229</v>
      </c>
      <c r="QR154" s="2" t="s">
        <v>229</v>
      </c>
      <c r="QS154" s="2" t="s">
        <v>229</v>
      </c>
      <c r="QT154" s="2" t="s">
        <v>229</v>
      </c>
      <c r="QU154" s="4"/>
      <c r="QV154" s="8"/>
      <c r="QW154" s="4"/>
      <c r="QX154" s="8"/>
      <c r="QY154" s="7"/>
      <c r="QZ154" s="7"/>
      <c r="RA154" s="2" t="s">
        <v>239</v>
      </c>
      <c r="RB154" s="2" t="s">
        <v>275</v>
      </c>
      <c r="RC154" s="2" t="s">
        <v>338</v>
      </c>
      <c r="RD154" s="2" t="s">
        <v>229</v>
      </c>
      <c r="RE154" s="2" t="s">
        <v>241</v>
      </c>
      <c r="RF154" s="2" t="s">
        <v>229</v>
      </c>
      <c r="RG154" s="4"/>
      <c r="RH154" s="8"/>
      <c r="RI154" s="4"/>
      <c r="RJ154" s="8"/>
      <c r="RK154" s="7"/>
      <c r="RL154" s="7"/>
      <c r="RM154" s="2" t="s">
        <v>272</v>
      </c>
      <c r="RN154" s="2" t="s">
        <v>275</v>
      </c>
      <c r="RO154" s="2" t="s">
        <v>229</v>
      </c>
      <c r="RP154" s="2" t="s">
        <v>229</v>
      </c>
      <c r="RQ154" s="2" t="s">
        <v>241</v>
      </c>
      <c r="RR154" s="2" t="s">
        <v>229</v>
      </c>
      <c r="RS154" s="4"/>
      <c r="RT154" s="8"/>
      <c r="RU154" s="4"/>
      <c r="RV154" s="8"/>
      <c r="RW154" s="7"/>
      <c r="RX154" s="7"/>
      <c r="RY154" s="2" t="s">
        <v>272</v>
      </c>
      <c r="RZ154" s="2" t="s">
        <v>275</v>
      </c>
      <c r="SA154" s="2" t="s">
        <v>229</v>
      </c>
      <c r="SB154" s="2" t="s">
        <v>229</v>
      </c>
      <c r="SC154" s="2" t="s">
        <v>241</v>
      </c>
      <c r="SD154" s="2" t="s">
        <v>229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</row>
    <row r="155">
      <c r="A155" s="2" t="s">
        <v>2228</v>
      </c>
      <c r="B155" s="2" t="s">
        <v>216</v>
      </c>
      <c r="C155" s="2" t="s">
        <v>217</v>
      </c>
      <c r="D155" s="2" t="s">
        <v>218</v>
      </c>
      <c r="E155" s="2" t="s">
        <v>219</v>
      </c>
      <c r="F155" s="2" t="s">
        <v>2213</v>
      </c>
      <c r="G155" s="2" t="s">
        <v>2229</v>
      </c>
      <c r="H155" s="2" t="s">
        <v>2230</v>
      </c>
      <c r="I155" s="2" t="s">
        <v>1434</v>
      </c>
      <c r="J155" s="2" t="s">
        <v>285</v>
      </c>
      <c r="K155" s="2" t="s">
        <v>1140</v>
      </c>
      <c r="L155" s="3">
        <v>33.6</v>
      </c>
      <c r="M155" s="3">
        <v>35.28</v>
      </c>
      <c r="N155" s="3">
        <v>69.99</v>
      </c>
      <c r="O155" s="2" t="s">
        <v>2130</v>
      </c>
      <c r="P155" s="2" t="s">
        <v>964</v>
      </c>
      <c r="Q155" s="2" t="s">
        <v>228</v>
      </c>
      <c r="R155" s="2" t="s">
        <v>229</v>
      </c>
      <c r="S155" s="2" t="s">
        <v>229</v>
      </c>
      <c r="T155" s="2" t="s">
        <v>229</v>
      </c>
      <c r="U155" s="2" t="s">
        <v>733</v>
      </c>
      <c r="V155" s="2" t="s">
        <v>1142</v>
      </c>
      <c r="W155" s="2" t="s">
        <v>1009</v>
      </c>
      <c r="X155" s="2" t="s">
        <v>229</v>
      </c>
      <c r="Y155" s="2" t="s">
        <v>2231</v>
      </c>
      <c r="Z155" s="4"/>
      <c r="AA155" s="4">
        <f>=ROUNDDOWN({0},0)</f>
      </c>
      <c r="AB155" s="5"/>
      <c r="AC155" s="2" t="s">
        <v>229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/>
      <c r="BJ155" s="4"/>
      <c r="BK155" s="8"/>
      <c r="BL155" s="2" t="s">
        <v>229</v>
      </c>
      <c r="BM155" s="7"/>
      <c r="BN155" s="7"/>
      <c r="BO155" s="4"/>
      <c r="BP155" s="8"/>
      <c r="BQ155" s="4"/>
      <c r="BR155" s="8"/>
      <c r="BS155" s="7"/>
      <c r="BT155" s="7"/>
      <c r="BU155" s="2" t="s">
        <v>239</v>
      </c>
      <c r="BV155" s="2" t="s">
        <v>275</v>
      </c>
      <c r="BW155" s="2" t="s">
        <v>229</v>
      </c>
      <c r="BX155" s="2" t="s">
        <v>1719</v>
      </c>
      <c r="BY155" s="2" t="s">
        <v>241</v>
      </c>
      <c r="BZ155" s="2" t="s">
        <v>229</v>
      </c>
      <c r="CA155" s="4"/>
      <c r="CB155" s="8"/>
      <c r="CC155" s="4"/>
      <c r="CD155" s="8"/>
      <c r="CE155" s="7"/>
      <c r="CF155" s="7"/>
      <c r="CG155" s="2" t="s">
        <v>239</v>
      </c>
      <c r="CH155" s="2" t="s">
        <v>275</v>
      </c>
      <c r="CI155" s="2" t="s">
        <v>1557</v>
      </c>
      <c r="CJ155" s="2" t="s">
        <v>1558</v>
      </c>
      <c r="CK155" s="2" t="s">
        <v>241</v>
      </c>
      <c r="CL155" s="2" t="s">
        <v>229</v>
      </c>
      <c r="CM155" s="4"/>
      <c r="CN155" s="8"/>
      <c r="CO155" s="4"/>
      <c r="CP155" s="8"/>
      <c r="CQ155" s="7"/>
      <c r="CR155" s="7"/>
      <c r="CS155" s="2" t="s">
        <v>239</v>
      </c>
      <c r="CT155" s="2" t="s">
        <v>275</v>
      </c>
      <c r="CU155" s="2" t="s">
        <v>1148</v>
      </c>
      <c r="CV155" s="2" t="s">
        <v>2232</v>
      </c>
      <c r="CW155" s="2" t="s">
        <v>241</v>
      </c>
      <c r="CX155" s="2" t="s">
        <v>229</v>
      </c>
      <c r="CY155" s="4"/>
      <c r="CZ155" s="8"/>
      <c r="DA155" s="4"/>
      <c r="DB155" s="8"/>
      <c r="DC155" s="7"/>
      <c r="DD155" s="7"/>
      <c r="DE155" s="2" t="s">
        <v>239</v>
      </c>
      <c r="DF155" s="2" t="s">
        <v>275</v>
      </c>
      <c r="DG155" s="2" t="s">
        <v>1148</v>
      </c>
      <c r="DH155" s="2" t="s">
        <v>2024</v>
      </c>
      <c r="DI155" s="2" t="s">
        <v>241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239</v>
      </c>
      <c r="DR155" s="2" t="s">
        <v>275</v>
      </c>
      <c r="DS155" s="2" t="s">
        <v>2207</v>
      </c>
      <c r="DT155" s="2" t="s">
        <v>2233</v>
      </c>
      <c r="DU155" s="2" t="s">
        <v>241</v>
      </c>
      <c r="DV155" s="2" t="s">
        <v>229</v>
      </c>
      <c r="DW155" s="4"/>
      <c r="DX155" s="8"/>
      <c r="DY155" s="4"/>
      <c r="DZ155" s="8"/>
      <c r="EA155" s="7"/>
      <c r="EB155" s="7"/>
      <c r="EC155" s="2" t="s">
        <v>272</v>
      </c>
      <c r="ED155" s="2" t="s">
        <v>275</v>
      </c>
      <c r="EE155" s="2" t="s">
        <v>229</v>
      </c>
      <c r="EF155" s="2" t="s">
        <v>229</v>
      </c>
      <c r="EG155" s="2" t="s">
        <v>241</v>
      </c>
      <c r="EH155" s="2" t="s">
        <v>229</v>
      </c>
      <c r="EI155" s="4"/>
      <c r="EJ155" s="8"/>
      <c r="EK155" s="4"/>
      <c r="EL155" s="8"/>
      <c r="EM155" s="7"/>
      <c r="EN155" s="7"/>
      <c r="EO155" s="2" t="s">
        <v>239</v>
      </c>
      <c r="EP155" s="2" t="s">
        <v>275</v>
      </c>
      <c r="EQ155" s="2" t="s">
        <v>1148</v>
      </c>
      <c r="ER155" s="2" t="s">
        <v>2234</v>
      </c>
      <c r="ES155" s="2" t="s">
        <v>241</v>
      </c>
      <c r="ET155" s="2" t="s">
        <v>229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275</v>
      </c>
      <c r="FC155" s="2" t="s">
        <v>1148</v>
      </c>
      <c r="FD155" s="2" t="s">
        <v>1567</v>
      </c>
      <c r="FE155" s="2" t="s">
        <v>241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275</v>
      </c>
      <c r="FO155" s="2" t="s">
        <v>1148</v>
      </c>
      <c r="FP155" s="2" t="s">
        <v>1943</v>
      </c>
      <c r="FQ155" s="2" t="s">
        <v>241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229</v>
      </c>
      <c r="FZ155" s="2" t="s">
        <v>229</v>
      </c>
      <c r="GA155" s="2" t="s">
        <v>229</v>
      </c>
      <c r="GB155" s="2" t="s">
        <v>229</v>
      </c>
      <c r="GC155" s="2" t="s">
        <v>229</v>
      </c>
      <c r="GD155" s="2" t="s">
        <v>229</v>
      </c>
      <c r="GE155" s="4"/>
      <c r="GF155" s="8"/>
      <c r="GG155" s="4"/>
      <c r="GH155" s="8"/>
      <c r="GI155" s="7"/>
      <c r="GJ155" s="7"/>
      <c r="GK155" s="2" t="s">
        <v>239</v>
      </c>
      <c r="GL155" s="2" t="s">
        <v>275</v>
      </c>
      <c r="GM155" s="2" t="s">
        <v>1148</v>
      </c>
      <c r="GN155" s="2" t="s">
        <v>2057</v>
      </c>
      <c r="GO155" s="2" t="s">
        <v>241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281</v>
      </c>
      <c r="GX155" s="2" t="s">
        <v>275</v>
      </c>
      <c r="GY155" s="2" t="s">
        <v>229</v>
      </c>
      <c r="GZ155" s="2" t="s">
        <v>229</v>
      </c>
      <c r="HA155" s="2" t="s">
        <v>241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239</v>
      </c>
      <c r="HJ155" s="2" t="s">
        <v>275</v>
      </c>
      <c r="HK155" s="2" t="s">
        <v>1557</v>
      </c>
      <c r="HL155" s="2" t="s">
        <v>1882</v>
      </c>
      <c r="HM155" s="2" t="s">
        <v>241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229</v>
      </c>
      <c r="HV155" s="2" t="s">
        <v>229</v>
      </c>
      <c r="HW155" s="2" t="s">
        <v>229</v>
      </c>
      <c r="HX155" s="2" t="s">
        <v>229</v>
      </c>
      <c r="HY155" s="2" t="s">
        <v>229</v>
      </c>
      <c r="HZ155" s="2" t="s">
        <v>229</v>
      </c>
      <c r="IA155" s="4"/>
      <c r="IB155" s="8"/>
      <c r="IC155" s="4"/>
      <c r="ID155" s="8"/>
      <c r="IE155" s="7"/>
      <c r="IF155" s="7"/>
      <c r="IG155" s="2" t="s">
        <v>272</v>
      </c>
      <c r="IH155" s="2" t="s">
        <v>275</v>
      </c>
      <c r="II155" s="2" t="s">
        <v>229</v>
      </c>
      <c r="IJ155" s="2" t="s">
        <v>229</v>
      </c>
      <c r="IK155" s="2" t="s">
        <v>241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229</v>
      </c>
      <c r="IT155" s="2" t="s">
        <v>229</v>
      </c>
      <c r="IU155" s="2" t="s">
        <v>229</v>
      </c>
      <c r="IV155" s="2" t="s">
        <v>229</v>
      </c>
      <c r="IW155" s="2" t="s">
        <v>229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229</v>
      </c>
      <c r="JF155" s="2" t="s">
        <v>229</v>
      </c>
      <c r="JG155" s="2" t="s">
        <v>229</v>
      </c>
      <c r="JH155" s="2" t="s">
        <v>229</v>
      </c>
      <c r="JI155" s="2" t="s">
        <v>229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229</v>
      </c>
      <c r="JR155" s="2" t="s">
        <v>229</v>
      </c>
      <c r="JS155" s="2" t="s">
        <v>229</v>
      </c>
      <c r="JT155" s="2" t="s">
        <v>229</v>
      </c>
      <c r="JU155" s="2" t="s">
        <v>229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281</v>
      </c>
      <c r="KD155" s="2" t="s">
        <v>275</v>
      </c>
      <c r="KE155" s="2" t="s">
        <v>229</v>
      </c>
      <c r="KF155" s="2" t="s">
        <v>229</v>
      </c>
      <c r="KG155" s="2" t="s">
        <v>241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229</v>
      </c>
      <c r="KP155" s="2" t="s">
        <v>229</v>
      </c>
      <c r="KQ155" s="2" t="s">
        <v>229</v>
      </c>
      <c r="KR155" s="2" t="s">
        <v>229</v>
      </c>
      <c r="KS155" s="2" t="s">
        <v>229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275</v>
      </c>
      <c r="LC155" s="2" t="s">
        <v>229</v>
      </c>
      <c r="LD155" s="2" t="s">
        <v>229</v>
      </c>
      <c r="LE155" s="2" t="s">
        <v>241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229</v>
      </c>
      <c r="LN155" s="2" t="s">
        <v>229</v>
      </c>
      <c r="LO155" s="2" t="s">
        <v>229</v>
      </c>
      <c r="LP155" s="2" t="s">
        <v>229</v>
      </c>
      <c r="LQ155" s="2" t="s">
        <v>229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272</v>
      </c>
      <c r="LZ155" s="2" t="s">
        <v>275</v>
      </c>
      <c r="MA155" s="2" t="s">
        <v>229</v>
      </c>
      <c r="MB155" s="2" t="s">
        <v>229</v>
      </c>
      <c r="MC155" s="2" t="s">
        <v>241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229</v>
      </c>
      <c r="ML155" s="2" t="s">
        <v>229</v>
      </c>
      <c r="MM155" s="2" t="s">
        <v>229</v>
      </c>
      <c r="MN155" s="2" t="s">
        <v>229</v>
      </c>
      <c r="MO155" s="2" t="s">
        <v>229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229</v>
      </c>
      <c r="MX155" s="2" t="s">
        <v>229</v>
      </c>
      <c r="MY155" s="2" t="s">
        <v>229</v>
      </c>
      <c r="MZ155" s="2" t="s">
        <v>229</v>
      </c>
      <c r="NA155" s="2" t="s">
        <v>229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239</v>
      </c>
      <c r="NJ155" s="2" t="s">
        <v>275</v>
      </c>
      <c r="NK155" s="2" t="s">
        <v>1165</v>
      </c>
      <c r="NL155" s="2" t="s">
        <v>1942</v>
      </c>
      <c r="NM155" s="2" t="s">
        <v>241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272</v>
      </c>
      <c r="NV155" s="2" t="s">
        <v>275</v>
      </c>
      <c r="NW155" s="2" t="s">
        <v>229</v>
      </c>
      <c r="NX155" s="2" t="s">
        <v>229</v>
      </c>
      <c r="NY155" s="2" t="s">
        <v>241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229</v>
      </c>
      <c r="OH155" s="2" t="s">
        <v>229</v>
      </c>
      <c r="OI155" s="2" t="s">
        <v>229</v>
      </c>
      <c r="OJ155" s="2" t="s">
        <v>229</v>
      </c>
      <c r="OK155" s="2" t="s">
        <v>229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229</v>
      </c>
      <c r="OT155" s="2" t="s">
        <v>229</v>
      </c>
      <c r="OU155" s="2" t="s">
        <v>229</v>
      </c>
      <c r="OV155" s="2" t="s">
        <v>229</v>
      </c>
      <c r="OW155" s="2" t="s">
        <v>229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229</v>
      </c>
      <c r="PF155" s="2" t="s">
        <v>229</v>
      </c>
      <c r="PG155" s="2" t="s">
        <v>229</v>
      </c>
      <c r="PH155" s="2" t="s">
        <v>229</v>
      </c>
      <c r="PI155" s="2" t="s">
        <v>229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229</v>
      </c>
      <c r="PR155" s="2" t="s">
        <v>229</v>
      </c>
      <c r="PS155" s="2" t="s">
        <v>229</v>
      </c>
      <c r="PT155" s="2" t="s">
        <v>229</v>
      </c>
      <c r="PU155" s="2" t="s">
        <v>229</v>
      </c>
      <c r="PV155" s="2" t="s">
        <v>229</v>
      </c>
      <c r="PW155" s="4"/>
      <c r="PX155" s="8"/>
      <c r="PY155" s="4"/>
      <c r="PZ155" s="8"/>
      <c r="QA155" s="7"/>
      <c r="QB155" s="7"/>
      <c r="QC155" s="2" t="s">
        <v>281</v>
      </c>
      <c r="QD155" s="2" t="s">
        <v>226</v>
      </c>
      <c r="QE155" s="2" t="s">
        <v>229</v>
      </c>
      <c r="QF155" s="2" t="s">
        <v>229</v>
      </c>
      <c r="QG155" s="2" t="s">
        <v>241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229</v>
      </c>
      <c r="QP155" s="2" t="s">
        <v>229</v>
      </c>
      <c r="QQ155" s="2" t="s">
        <v>229</v>
      </c>
      <c r="QR155" s="2" t="s">
        <v>229</v>
      </c>
      <c r="QS155" s="2" t="s">
        <v>229</v>
      </c>
      <c r="QT155" s="2" t="s">
        <v>229</v>
      </c>
      <c r="QU155" s="4"/>
      <c r="QV155" s="8"/>
      <c r="QW155" s="4"/>
      <c r="QX155" s="8"/>
      <c r="QY155" s="7"/>
      <c r="QZ155" s="7"/>
      <c r="RA155" s="2" t="s">
        <v>272</v>
      </c>
      <c r="RB155" s="2" t="s">
        <v>275</v>
      </c>
      <c r="RC155" s="2" t="s">
        <v>229</v>
      </c>
      <c r="RD155" s="2" t="s">
        <v>229</v>
      </c>
      <c r="RE155" s="2" t="s">
        <v>241</v>
      </c>
      <c r="RF155" s="2" t="s">
        <v>229</v>
      </c>
      <c r="RG155" s="4"/>
      <c r="RH155" s="8"/>
      <c r="RI155" s="4"/>
      <c r="RJ155" s="8"/>
      <c r="RK155" s="7"/>
      <c r="RL155" s="7"/>
      <c r="RM155" s="2" t="s">
        <v>229</v>
      </c>
      <c r="RN155" s="2" t="s">
        <v>229</v>
      </c>
      <c r="RO155" s="2" t="s">
        <v>229</v>
      </c>
      <c r="RP155" s="2" t="s">
        <v>229</v>
      </c>
      <c r="RQ155" s="2" t="s">
        <v>229</v>
      </c>
      <c r="RR155" s="2" t="s">
        <v>229</v>
      </c>
      <c r="RS155" s="4"/>
      <c r="RT155" s="8"/>
      <c r="RU155" s="4"/>
      <c r="RV155" s="8"/>
      <c r="RW155" s="7"/>
      <c r="RX155" s="7"/>
      <c r="RY155" s="2" t="s">
        <v>272</v>
      </c>
      <c r="RZ155" s="2" t="s">
        <v>275</v>
      </c>
      <c r="SA155" s="2" t="s">
        <v>229</v>
      </c>
      <c r="SB155" s="2" t="s">
        <v>229</v>
      </c>
      <c r="SC155" s="2" t="s">
        <v>241</v>
      </c>
      <c r="SD155" s="2" t="s">
        <v>229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</row>
    <row r="156">
      <c r="A156" s="2" t="s">
        <v>2235</v>
      </c>
      <c r="B156" s="2" t="s">
        <v>216</v>
      </c>
      <c r="C156" s="2" t="s">
        <v>217</v>
      </c>
      <c r="D156" s="2" t="s">
        <v>218</v>
      </c>
      <c r="E156" s="2" t="s">
        <v>219</v>
      </c>
      <c r="F156" s="2" t="s">
        <v>2213</v>
      </c>
      <c r="G156" s="2" t="s">
        <v>2229</v>
      </c>
      <c r="H156" s="2" t="s">
        <v>2230</v>
      </c>
      <c r="I156" s="2" t="s">
        <v>1434</v>
      </c>
      <c r="J156" s="2" t="s">
        <v>224</v>
      </c>
      <c r="K156" s="2" t="s">
        <v>1695</v>
      </c>
      <c r="L156" s="3">
        <v>28.8</v>
      </c>
      <c r="M156" s="3">
        <v>30.24</v>
      </c>
      <c r="N156" s="3">
        <v>59.99</v>
      </c>
      <c r="O156" s="2" t="s">
        <v>226</v>
      </c>
      <c r="P156" s="2" t="s">
        <v>964</v>
      </c>
      <c r="Q156" s="2" t="s">
        <v>228</v>
      </c>
      <c r="R156" s="2" t="s">
        <v>229</v>
      </c>
      <c r="S156" s="2" t="s">
        <v>229</v>
      </c>
      <c r="T156" s="2" t="s">
        <v>229</v>
      </c>
      <c r="U156" s="2" t="s">
        <v>286</v>
      </c>
      <c r="V156" s="2" t="s">
        <v>1142</v>
      </c>
      <c r="W156" s="2" t="s">
        <v>1009</v>
      </c>
      <c r="X156" s="2" t="s">
        <v>229</v>
      </c>
      <c r="Y156" s="2" t="s">
        <v>1144</v>
      </c>
      <c r="Z156" s="4"/>
      <c r="AA156" s="4">
        <f>=ROUNDDOWN({0},0)</f>
      </c>
      <c r="AB156" s="5"/>
      <c r="AC156" s="2" t="s">
        <v>229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/>
      <c r="BJ156" s="4"/>
      <c r="BK156" s="8"/>
      <c r="BL156" s="2" t="s">
        <v>229</v>
      </c>
      <c r="BM156" s="7"/>
      <c r="BN156" s="7"/>
      <c r="BO156" s="4"/>
      <c r="BP156" s="8"/>
      <c r="BQ156" s="4"/>
      <c r="BR156" s="8"/>
      <c r="BS156" s="7"/>
      <c r="BT156" s="7"/>
      <c r="BU156" s="2" t="s">
        <v>239</v>
      </c>
      <c r="BV156" s="2" t="s">
        <v>275</v>
      </c>
      <c r="BW156" s="2" t="s">
        <v>229</v>
      </c>
      <c r="BX156" s="2" t="s">
        <v>1719</v>
      </c>
      <c r="BY156" s="2" t="s">
        <v>241</v>
      </c>
      <c r="BZ156" s="2" t="s">
        <v>229</v>
      </c>
      <c r="CA156" s="4"/>
      <c r="CB156" s="8"/>
      <c r="CC156" s="4"/>
      <c r="CD156" s="8"/>
      <c r="CE156" s="7"/>
      <c r="CF156" s="7"/>
      <c r="CG156" s="2" t="s">
        <v>239</v>
      </c>
      <c r="CH156" s="2" t="s">
        <v>275</v>
      </c>
      <c r="CI156" s="2" t="s">
        <v>1557</v>
      </c>
      <c r="CJ156" s="2" t="s">
        <v>1710</v>
      </c>
      <c r="CK156" s="2" t="s">
        <v>241</v>
      </c>
      <c r="CL156" s="2" t="s">
        <v>229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275</v>
      </c>
      <c r="CU156" s="2" t="s">
        <v>1148</v>
      </c>
      <c r="CV156" s="2" t="s">
        <v>1897</v>
      </c>
      <c r="CW156" s="2" t="s">
        <v>241</v>
      </c>
      <c r="CX156" s="2" t="s">
        <v>229</v>
      </c>
      <c r="CY156" s="4"/>
      <c r="CZ156" s="8"/>
      <c r="DA156" s="4"/>
      <c r="DB156" s="8"/>
      <c r="DC156" s="7"/>
      <c r="DD156" s="7"/>
      <c r="DE156" s="2" t="s">
        <v>239</v>
      </c>
      <c r="DF156" s="2" t="s">
        <v>275</v>
      </c>
      <c r="DG156" s="2" t="s">
        <v>1148</v>
      </c>
      <c r="DH156" s="2" t="s">
        <v>2236</v>
      </c>
      <c r="DI156" s="2" t="s">
        <v>241</v>
      </c>
      <c r="DJ156" s="2" t="s">
        <v>229</v>
      </c>
      <c r="DK156" s="4"/>
      <c r="DL156" s="8"/>
      <c r="DM156" s="4"/>
      <c r="DN156" s="8"/>
      <c r="DO156" s="7"/>
      <c r="DP156" s="7"/>
      <c r="DQ156" s="2" t="s">
        <v>239</v>
      </c>
      <c r="DR156" s="2" t="s">
        <v>275</v>
      </c>
      <c r="DS156" s="2" t="s">
        <v>2207</v>
      </c>
      <c r="DT156" s="2" t="s">
        <v>2208</v>
      </c>
      <c r="DU156" s="2" t="s">
        <v>241</v>
      </c>
      <c r="DV156" s="2" t="s">
        <v>229</v>
      </c>
      <c r="DW156" s="4"/>
      <c r="DX156" s="8"/>
      <c r="DY156" s="4"/>
      <c r="DZ156" s="8"/>
      <c r="EA156" s="7"/>
      <c r="EB156" s="7"/>
      <c r="EC156" s="2" t="s">
        <v>272</v>
      </c>
      <c r="ED156" s="2" t="s">
        <v>275</v>
      </c>
      <c r="EE156" s="2" t="s">
        <v>229</v>
      </c>
      <c r="EF156" s="2" t="s">
        <v>229</v>
      </c>
      <c r="EG156" s="2" t="s">
        <v>241</v>
      </c>
      <c r="EH156" s="2" t="s">
        <v>229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275</v>
      </c>
      <c r="EQ156" s="2" t="s">
        <v>1148</v>
      </c>
      <c r="ER156" s="2" t="s">
        <v>2237</v>
      </c>
      <c r="ES156" s="2" t="s">
        <v>241</v>
      </c>
      <c r="ET156" s="2" t="s">
        <v>229</v>
      </c>
      <c r="EU156" s="4"/>
      <c r="EV156" s="8"/>
      <c r="EW156" s="4"/>
      <c r="EX156" s="8"/>
      <c r="EY156" s="7"/>
      <c r="EZ156" s="7"/>
      <c r="FA156" s="2" t="s">
        <v>239</v>
      </c>
      <c r="FB156" s="2" t="s">
        <v>275</v>
      </c>
      <c r="FC156" s="2" t="s">
        <v>1148</v>
      </c>
      <c r="FD156" s="2" t="s">
        <v>1943</v>
      </c>
      <c r="FE156" s="2" t="s">
        <v>241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275</v>
      </c>
      <c r="FO156" s="2" t="s">
        <v>1148</v>
      </c>
      <c r="FP156" s="2" t="s">
        <v>2238</v>
      </c>
      <c r="FQ156" s="2" t="s">
        <v>241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229</v>
      </c>
      <c r="FZ156" s="2" t="s">
        <v>229</v>
      </c>
      <c r="GA156" s="2" t="s">
        <v>229</v>
      </c>
      <c r="GB156" s="2" t="s">
        <v>229</v>
      </c>
      <c r="GC156" s="2" t="s">
        <v>229</v>
      </c>
      <c r="GD156" s="2" t="s">
        <v>229</v>
      </c>
      <c r="GE156" s="4"/>
      <c r="GF156" s="8"/>
      <c r="GG156" s="4"/>
      <c r="GH156" s="8"/>
      <c r="GI156" s="7"/>
      <c r="GJ156" s="7"/>
      <c r="GK156" s="2" t="s">
        <v>239</v>
      </c>
      <c r="GL156" s="2" t="s">
        <v>275</v>
      </c>
      <c r="GM156" s="2" t="s">
        <v>1987</v>
      </c>
      <c r="GN156" s="2" t="s">
        <v>2239</v>
      </c>
      <c r="GO156" s="2" t="s">
        <v>241</v>
      </c>
      <c r="GP156" s="2" t="s">
        <v>229</v>
      </c>
      <c r="GQ156" s="4"/>
      <c r="GR156" s="8"/>
      <c r="GS156" s="4"/>
      <c r="GT156" s="8"/>
      <c r="GU156" s="7"/>
      <c r="GV156" s="7"/>
      <c r="GW156" s="2" t="s">
        <v>281</v>
      </c>
      <c r="GX156" s="2" t="s">
        <v>275</v>
      </c>
      <c r="GY156" s="2" t="s">
        <v>229</v>
      </c>
      <c r="GZ156" s="2" t="s">
        <v>229</v>
      </c>
      <c r="HA156" s="2" t="s">
        <v>241</v>
      </c>
      <c r="HB156" s="2" t="s">
        <v>229</v>
      </c>
      <c r="HC156" s="4"/>
      <c r="HD156" s="8"/>
      <c r="HE156" s="4"/>
      <c r="HF156" s="8"/>
      <c r="HG156" s="7"/>
      <c r="HH156" s="7"/>
      <c r="HI156" s="2" t="s">
        <v>239</v>
      </c>
      <c r="HJ156" s="2" t="s">
        <v>275</v>
      </c>
      <c r="HK156" s="2" t="s">
        <v>1557</v>
      </c>
      <c r="HL156" s="2" t="s">
        <v>2240</v>
      </c>
      <c r="HM156" s="2" t="s">
        <v>241</v>
      </c>
      <c r="HN156" s="2" t="s">
        <v>229</v>
      </c>
      <c r="HO156" s="4"/>
      <c r="HP156" s="8"/>
      <c r="HQ156" s="4"/>
      <c r="HR156" s="8"/>
      <c r="HS156" s="7"/>
      <c r="HT156" s="7"/>
      <c r="HU156" s="2" t="s">
        <v>272</v>
      </c>
      <c r="HV156" s="2" t="s">
        <v>226</v>
      </c>
      <c r="HW156" s="2" t="s">
        <v>229</v>
      </c>
      <c r="HX156" s="2" t="s">
        <v>229</v>
      </c>
      <c r="HY156" s="2" t="s">
        <v>241</v>
      </c>
      <c r="HZ156" s="2" t="s">
        <v>229</v>
      </c>
      <c r="IA156" s="4"/>
      <c r="IB156" s="8"/>
      <c r="IC156" s="4"/>
      <c r="ID156" s="8"/>
      <c r="IE156" s="7"/>
      <c r="IF156" s="7"/>
      <c r="IG156" s="2" t="s">
        <v>272</v>
      </c>
      <c r="IH156" s="2" t="s">
        <v>275</v>
      </c>
      <c r="II156" s="2" t="s">
        <v>229</v>
      </c>
      <c r="IJ156" s="2" t="s">
        <v>229</v>
      </c>
      <c r="IK156" s="2" t="s">
        <v>241</v>
      </c>
      <c r="IL156" s="2" t="s">
        <v>229</v>
      </c>
      <c r="IM156" s="4"/>
      <c r="IN156" s="8"/>
      <c r="IO156" s="4"/>
      <c r="IP156" s="8"/>
      <c r="IQ156" s="7"/>
      <c r="IR156" s="7"/>
      <c r="IS156" s="2" t="s">
        <v>229</v>
      </c>
      <c r="IT156" s="2" t="s">
        <v>229</v>
      </c>
      <c r="IU156" s="2" t="s">
        <v>229</v>
      </c>
      <c r="IV156" s="2" t="s">
        <v>229</v>
      </c>
      <c r="IW156" s="2" t="s">
        <v>229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272</v>
      </c>
      <c r="JF156" s="2" t="s">
        <v>226</v>
      </c>
      <c r="JG156" s="2" t="s">
        <v>229</v>
      </c>
      <c r="JH156" s="2" t="s">
        <v>229</v>
      </c>
      <c r="JI156" s="2" t="s">
        <v>241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229</v>
      </c>
      <c r="JR156" s="2" t="s">
        <v>229</v>
      </c>
      <c r="JS156" s="2" t="s">
        <v>229</v>
      </c>
      <c r="JT156" s="2" t="s">
        <v>229</v>
      </c>
      <c r="JU156" s="2" t="s">
        <v>229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272</v>
      </c>
      <c r="KD156" s="2" t="s">
        <v>275</v>
      </c>
      <c r="KE156" s="2" t="s">
        <v>229</v>
      </c>
      <c r="KF156" s="2" t="s">
        <v>229</v>
      </c>
      <c r="KG156" s="2" t="s">
        <v>241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272</v>
      </c>
      <c r="KP156" s="2" t="s">
        <v>226</v>
      </c>
      <c r="KQ156" s="2" t="s">
        <v>229</v>
      </c>
      <c r="KR156" s="2" t="s">
        <v>229</v>
      </c>
      <c r="KS156" s="2" t="s">
        <v>241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275</v>
      </c>
      <c r="LC156" s="2" t="s">
        <v>229</v>
      </c>
      <c r="LD156" s="2" t="s">
        <v>229</v>
      </c>
      <c r="LE156" s="2" t="s">
        <v>241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229</v>
      </c>
      <c r="LN156" s="2" t="s">
        <v>229</v>
      </c>
      <c r="LO156" s="2" t="s">
        <v>229</v>
      </c>
      <c r="LP156" s="2" t="s">
        <v>229</v>
      </c>
      <c r="LQ156" s="2" t="s">
        <v>229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272</v>
      </c>
      <c r="LZ156" s="2" t="s">
        <v>275</v>
      </c>
      <c r="MA156" s="2" t="s">
        <v>229</v>
      </c>
      <c r="MB156" s="2" t="s">
        <v>229</v>
      </c>
      <c r="MC156" s="2" t="s">
        <v>241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229</v>
      </c>
      <c r="ML156" s="2" t="s">
        <v>229</v>
      </c>
      <c r="MM156" s="2" t="s">
        <v>229</v>
      </c>
      <c r="MN156" s="2" t="s">
        <v>229</v>
      </c>
      <c r="MO156" s="2" t="s">
        <v>229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229</v>
      </c>
      <c r="MX156" s="2" t="s">
        <v>229</v>
      </c>
      <c r="MY156" s="2" t="s">
        <v>229</v>
      </c>
      <c r="MZ156" s="2" t="s">
        <v>229</v>
      </c>
      <c r="NA156" s="2" t="s">
        <v>229</v>
      </c>
      <c r="NB156" s="2" t="s">
        <v>229</v>
      </c>
      <c r="NC156" s="4"/>
      <c r="ND156" s="8"/>
      <c r="NE156" s="4"/>
      <c r="NF156" s="8"/>
      <c r="NG156" s="7"/>
      <c r="NH156" s="7"/>
      <c r="NI156" s="2" t="s">
        <v>239</v>
      </c>
      <c r="NJ156" s="2" t="s">
        <v>275</v>
      </c>
      <c r="NK156" s="2" t="s">
        <v>1165</v>
      </c>
      <c r="NL156" s="2" t="s">
        <v>2241</v>
      </c>
      <c r="NM156" s="2" t="s">
        <v>241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272</v>
      </c>
      <c r="NV156" s="2" t="s">
        <v>275</v>
      </c>
      <c r="NW156" s="2" t="s">
        <v>229</v>
      </c>
      <c r="NX156" s="2" t="s">
        <v>229</v>
      </c>
      <c r="NY156" s="2" t="s">
        <v>241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229</v>
      </c>
      <c r="OH156" s="2" t="s">
        <v>229</v>
      </c>
      <c r="OI156" s="2" t="s">
        <v>229</v>
      </c>
      <c r="OJ156" s="2" t="s">
        <v>229</v>
      </c>
      <c r="OK156" s="2" t="s">
        <v>229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229</v>
      </c>
      <c r="OT156" s="2" t="s">
        <v>229</v>
      </c>
      <c r="OU156" s="2" t="s">
        <v>229</v>
      </c>
      <c r="OV156" s="2" t="s">
        <v>229</v>
      </c>
      <c r="OW156" s="2" t="s">
        <v>229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229</v>
      </c>
      <c r="PF156" s="2" t="s">
        <v>229</v>
      </c>
      <c r="PG156" s="2" t="s">
        <v>229</v>
      </c>
      <c r="PH156" s="2" t="s">
        <v>229</v>
      </c>
      <c r="PI156" s="2" t="s">
        <v>229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229</v>
      </c>
      <c r="PR156" s="2" t="s">
        <v>229</v>
      </c>
      <c r="PS156" s="2" t="s">
        <v>229</v>
      </c>
      <c r="PT156" s="2" t="s">
        <v>229</v>
      </c>
      <c r="PU156" s="2" t="s">
        <v>229</v>
      </c>
      <c r="PV156" s="2" t="s">
        <v>229</v>
      </c>
      <c r="PW156" s="4"/>
      <c r="PX156" s="8"/>
      <c r="PY156" s="4"/>
      <c r="PZ156" s="8"/>
      <c r="QA156" s="7"/>
      <c r="QB156" s="7"/>
      <c r="QC156" s="2" t="s">
        <v>281</v>
      </c>
      <c r="QD156" s="2" t="s">
        <v>226</v>
      </c>
      <c r="QE156" s="2" t="s">
        <v>229</v>
      </c>
      <c r="QF156" s="2" t="s">
        <v>229</v>
      </c>
      <c r="QG156" s="2" t="s">
        <v>241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229</v>
      </c>
      <c r="QP156" s="2" t="s">
        <v>229</v>
      </c>
      <c r="QQ156" s="2" t="s">
        <v>229</v>
      </c>
      <c r="QR156" s="2" t="s">
        <v>229</v>
      </c>
      <c r="QS156" s="2" t="s">
        <v>229</v>
      </c>
      <c r="QT156" s="2" t="s">
        <v>229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275</v>
      </c>
      <c r="RC156" s="2" t="s">
        <v>229</v>
      </c>
      <c r="RD156" s="2" t="s">
        <v>229</v>
      </c>
      <c r="RE156" s="2" t="s">
        <v>241</v>
      </c>
      <c r="RF156" s="2" t="s">
        <v>229</v>
      </c>
      <c r="RG156" s="4"/>
      <c r="RH156" s="8"/>
      <c r="RI156" s="4"/>
      <c r="RJ156" s="8"/>
      <c r="RK156" s="7"/>
      <c r="RL156" s="7"/>
      <c r="RM156" s="2" t="s">
        <v>229</v>
      </c>
      <c r="RN156" s="2" t="s">
        <v>229</v>
      </c>
      <c r="RO156" s="2" t="s">
        <v>229</v>
      </c>
      <c r="RP156" s="2" t="s">
        <v>229</v>
      </c>
      <c r="RQ156" s="2" t="s">
        <v>229</v>
      </c>
      <c r="RR156" s="2" t="s">
        <v>229</v>
      </c>
      <c r="RS156" s="4"/>
      <c r="RT156" s="8"/>
      <c r="RU156" s="4"/>
      <c r="RV156" s="8"/>
      <c r="RW156" s="7"/>
      <c r="RX156" s="7"/>
      <c r="RY156" s="2" t="s">
        <v>272</v>
      </c>
      <c r="RZ156" s="2" t="s">
        <v>275</v>
      </c>
      <c r="SA156" s="2" t="s">
        <v>229</v>
      </c>
      <c r="SB156" s="2" t="s">
        <v>229</v>
      </c>
      <c r="SC156" s="2" t="s">
        <v>241</v>
      </c>
      <c r="SD156" s="2" t="s">
        <v>229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</row>
    <row r="157">
      <c r="A157" s="2" t="s">
        <v>2242</v>
      </c>
      <c r="B157" s="2" t="s">
        <v>216</v>
      </c>
      <c r="C157" s="2" t="s">
        <v>217</v>
      </c>
      <c r="D157" s="2" t="s">
        <v>218</v>
      </c>
      <c r="E157" s="2" t="s">
        <v>219</v>
      </c>
      <c r="F157" s="2" t="s">
        <v>2243</v>
      </c>
      <c r="G157" s="2" t="s">
        <v>2244</v>
      </c>
      <c r="H157" s="2" t="s">
        <v>2245</v>
      </c>
      <c r="I157" s="2" t="s">
        <v>2246</v>
      </c>
      <c r="J157" s="2" t="s">
        <v>285</v>
      </c>
      <c r="K157" s="2" t="s">
        <v>617</v>
      </c>
      <c r="L157" s="3">
        <v>35</v>
      </c>
      <c r="M157" s="3">
        <v>36.75</v>
      </c>
      <c r="N157" s="3">
        <v>69.99</v>
      </c>
      <c r="O157" s="2" t="s">
        <v>963</v>
      </c>
      <c r="P157" s="2" t="s">
        <v>964</v>
      </c>
      <c r="Q157" s="2" t="s">
        <v>228</v>
      </c>
      <c r="R157" s="2" t="s">
        <v>229</v>
      </c>
      <c r="S157" s="2" t="s">
        <v>2247</v>
      </c>
      <c r="T157" s="2" t="s">
        <v>684</v>
      </c>
      <c r="U157" s="2" t="s">
        <v>286</v>
      </c>
      <c r="V157" s="2" t="s">
        <v>685</v>
      </c>
      <c r="W157" s="2" t="s">
        <v>686</v>
      </c>
      <c r="X157" s="2" t="s">
        <v>2248</v>
      </c>
      <c r="Y157" s="2" t="s">
        <v>1483</v>
      </c>
      <c r="Z157" s="4"/>
      <c r="AA157" s="4">
        <f>=ROUNDDOWN({0},0)</f>
      </c>
      <c r="AB157" s="5"/>
      <c r="AC157" s="2" t="s">
        <v>229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/>
      <c r="BJ157" s="4"/>
      <c r="BK157" s="8"/>
      <c r="BL157" s="2" t="s">
        <v>229</v>
      </c>
      <c r="BM157" s="7"/>
      <c r="BN157" s="7"/>
      <c r="BO157" s="4"/>
      <c r="BP157" s="8"/>
      <c r="BQ157" s="4"/>
      <c r="BR157" s="8"/>
      <c r="BS157" s="7"/>
      <c r="BT157" s="7"/>
      <c r="BU157" s="2" t="s">
        <v>266</v>
      </c>
      <c r="BV157" s="2" t="s">
        <v>275</v>
      </c>
      <c r="BW157" s="2" t="s">
        <v>229</v>
      </c>
      <c r="BX157" s="2" t="s">
        <v>229</v>
      </c>
      <c r="BY157" s="2" t="s">
        <v>241</v>
      </c>
      <c r="BZ157" s="2" t="s">
        <v>229</v>
      </c>
      <c r="CA157" s="4"/>
      <c r="CB157" s="8"/>
      <c r="CC157" s="4"/>
      <c r="CD157" s="8"/>
      <c r="CE157" s="7"/>
      <c r="CF157" s="7"/>
      <c r="CG157" s="2" t="s">
        <v>239</v>
      </c>
      <c r="CH157" s="2" t="s">
        <v>275</v>
      </c>
      <c r="CI157" s="2" t="s">
        <v>485</v>
      </c>
      <c r="CJ157" s="2" t="s">
        <v>1753</v>
      </c>
      <c r="CK157" s="2" t="s">
        <v>241</v>
      </c>
      <c r="CL157" s="2" t="s">
        <v>229</v>
      </c>
      <c r="CM157" s="4"/>
      <c r="CN157" s="8"/>
      <c r="CO157" s="4"/>
      <c r="CP157" s="8"/>
      <c r="CQ157" s="7"/>
      <c r="CR157" s="7"/>
      <c r="CS157" s="2" t="s">
        <v>239</v>
      </c>
      <c r="CT157" s="2" t="s">
        <v>275</v>
      </c>
      <c r="CU157" s="2" t="s">
        <v>1483</v>
      </c>
      <c r="CV157" s="2" t="s">
        <v>463</v>
      </c>
      <c r="CW157" s="2" t="s">
        <v>241</v>
      </c>
      <c r="CX157" s="2" t="s">
        <v>229</v>
      </c>
      <c r="CY157" s="4"/>
      <c r="CZ157" s="8"/>
      <c r="DA157" s="4"/>
      <c r="DB157" s="8"/>
      <c r="DC157" s="7"/>
      <c r="DD157" s="7"/>
      <c r="DE157" s="2" t="s">
        <v>239</v>
      </c>
      <c r="DF157" s="2" t="s">
        <v>275</v>
      </c>
      <c r="DG157" s="2" t="s">
        <v>942</v>
      </c>
      <c r="DH157" s="2" t="s">
        <v>1312</v>
      </c>
      <c r="DI157" s="2" t="s">
        <v>241</v>
      </c>
      <c r="DJ157" s="2" t="s">
        <v>229</v>
      </c>
      <c r="DK157" s="4"/>
      <c r="DL157" s="8"/>
      <c r="DM157" s="4"/>
      <c r="DN157" s="8"/>
      <c r="DO157" s="7"/>
      <c r="DP157" s="7"/>
      <c r="DQ157" s="2" t="s">
        <v>239</v>
      </c>
      <c r="DR157" s="2" t="s">
        <v>275</v>
      </c>
      <c r="DS157" s="2" t="s">
        <v>496</v>
      </c>
      <c r="DT157" s="2" t="s">
        <v>229</v>
      </c>
      <c r="DU157" s="2" t="s">
        <v>241</v>
      </c>
      <c r="DV157" s="2" t="s">
        <v>229</v>
      </c>
      <c r="DW157" s="4"/>
      <c r="DX157" s="8"/>
      <c r="DY157" s="4"/>
      <c r="DZ157" s="8"/>
      <c r="EA157" s="7"/>
      <c r="EB157" s="7"/>
      <c r="EC157" s="2" t="s">
        <v>239</v>
      </c>
      <c r="ED157" s="2" t="s">
        <v>275</v>
      </c>
      <c r="EE157" s="2" t="s">
        <v>490</v>
      </c>
      <c r="EF157" s="2" t="s">
        <v>991</v>
      </c>
      <c r="EG157" s="2" t="s">
        <v>241</v>
      </c>
      <c r="EH157" s="2" t="s">
        <v>229</v>
      </c>
      <c r="EI157" s="4"/>
      <c r="EJ157" s="8"/>
      <c r="EK157" s="4"/>
      <c r="EL157" s="8"/>
      <c r="EM157" s="7"/>
      <c r="EN157" s="7"/>
      <c r="EO157" s="2" t="s">
        <v>266</v>
      </c>
      <c r="EP157" s="2" t="s">
        <v>275</v>
      </c>
      <c r="EQ157" s="2" t="s">
        <v>229</v>
      </c>
      <c r="ER157" s="2" t="s">
        <v>229</v>
      </c>
      <c r="ES157" s="2" t="s">
        <v>241</v>
      </c>
      <c r="ET157" s="2" t="s">
        <v>229</v>
      </c>
      <c r="EU157" s="4"/>
      <c r="EV157" s="8"/>
      <c r="EW157" s="4"/>
      <c r="EX157" s="8"/>
      <c r="EY157" s="7"/>
      <c r="EZ157" s="7"/>
      <c r="FA157" s="2" t="s">
        <v>239</v>
      </c>
      <c r="FB157" s="2" t="s">
        <v>275</v>
      </c>
      <c r="FC157" s="2" t="s">
        <v>1318</v>
      </c>
      <c r="FD157" s="2" t="s">
        <v>435</v>
      </c>
      <c r="FE157" s="2" t="s">
        <v>241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226</v>
      </c>
      <c r="FO157" s="2" t="s">
        <v>1483</v>
      </c>
      <c r="FP157" s="2" t="s">
        <v>229</v>
      </c>
      <c r="FQ157" s="2" t="s">
        <v>241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229</v>
      </c>
      <c r="FZ157" s="2" t="s">
        <v>229</v>
      </c>
      <c r="GA157" s="2" t="s">
        <v>229</v>
      </c>
      <c r="GB157" s="2" t="s">
        <v>229</v>
      </c>
      <c r="GC157" s="2" t="s">
        <v>229</v>
      </c>
      <c r="GD157" s="2" t="s">
        <v>229</v>
      </c>
      <c r="GE157" s="4"/>
      <c r="GF157" s="8"/>
      <c r="GG157" s="4"/>
      <c r="GH157" s="8"/>
      <c r="GI157" s="7"/>
      <c r="GJ157" s="7"/>
      <c r="GK157" s="2" t="s">
        <v>272</v>
      </c>
      <c r="GL157" s="2" t="s">
        <v>275</v>
      </c>
      <c r="GM157" s="2" t="s">
        <v>229</v>
      </c>
      <c r="GN157" s="2" t="s">
        <v>229</v>
      </c>
      <c r="GO157" s="2" t="s">
        <v>241</v>
      </c>
      <c r="GP157" s="2" t="s">
        <v>229</v>
      </c>
      <c r="GQ157" s="4"/>
      <c r="GR157" s="8"/>
      <c r="GS157" s="4"/>
      <c r="GT157" s="8"/>
      <c r="GU157" s="7"/>
      <c r="GV157" s="7"/>
      <c r="GW157" s="2" t="s">
        <v>239</v>
      </c>
      <c r="GX157" s="2" t="s">
        <v>275</v>
      </c>
      <c r="GY157" s="2" t="s">
        <v>1492</v>
      </c>
      <c r="GZ157" s="2" t="s">
        <v>494</v>
      </c>
      <c r="HA157" s="2" t="s">
        <v>241</v>
      </c>
      <c r="HB157" s="2" t="s">
        <v>229</v>
      </c>
      <c r="HC157" s="4"/>
      <c r="HD157" s="8"/>
      <c r="HE157" s="4"/>
      <c r="HF157" s="8"/>
      <c r="HG157" s="7"/>
      <c r="HH157" s="7"/>
      <c r="HI157" s="2" t="s">
        <v>239</v>
      </c>
      <c r="HJ157" s="2" t="s">
        <v>275</v>
      </c>
      <c r="HK157" s="2" t="s">
        <v>846</v>
      </c>
      <c r="HL157" s="2" t="s">
        <v>352</v>
      </c>
      <c r="HM157" s="2" t="s">
        <v>241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239</v>
      </c>
      <c r="HV157" s="2" t="s">
        <v>275</v>
      </c>
      <c r="HW157" s="2" t="s">
        <v>1483</v>
      </c>
      <c r="HX157" s="2" t="s">
        <v>985</v>
      </c>
      <c r="HY157" s="2" t="s">
        <v>241</v>
      </c>
      <c r="HZ157" s="2" t="s">
        <v>229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275</v>
      </c>
      <c r="II157" s="2" t="s">
        <v>229</v>
      </c>
      <c r="IJ157" s="2" t="s">
        <v>229</v>
      </c>
      <c r="IK157" s="2" t="s">
        <v>241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272</v>
      </c>
      <c r="IT157" s="2" t="s">
        <v>275</v>
      </c>
      <c r="IU157" s="2" t="s">
        <v>229</v>
      </c>
      <c r="IV157" s="2" t="s">
        <v>229</v>
      </c>
      <c r="IW157" s="2" t="s">
        <v>241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229</v>
      </c>
      <c r="JF157" s="2" t="s">
        <v>229</v>
      </c>
      <c r="JG157" s="2" t="s">
        <v>229</v>
      </c>
      <c r="JH157" s="2" t="s">
        <v>229</v>
      </c>
      <c r="JI157" s="2" t="s">
        <v>229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229</v>
      </c>
      <c r="JR157" s="2" t="s">
        <v>229</v>
      </c>
      <c r="JS157" s="2" t="s">
        <v>229</v>
      </c>
      <c r="JT157" s="2" t="s">
        <v>229</v>
      </c>
      <c r="JU157" s="2" t="s">
        <v>229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272</v>
      </c>
      <c r="KD157" s="2" t="s">
        <v>275</v>
      </c>
      <c r="KE157" s="2" t="s">
        <v>229</v>
      </c>
      <c r="KF157" s="2" t="s">
        <v>229</v>
      </c>
      <c r="KG157" s="2" t="s">
        <v>241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272</v>
      </c>
      <c r="KP157" s="2" t="s">
        <v>275</v>
      </c>
      <c r="KQ157" s="2" t="s">
        <v>229</v>
      </c>
      <c r="KR157" s="2" t="s">
        <v>229</v>
      </c>
      <c r="KS157" s="2" t="s">
        <v>241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272</v>
      </c>
      <c r="LB157" s="2" t="s">
        <v>275</v>
      </c>
      <c r="LC157" s="2" t="s">
        <v>229</v>
      </c>
      <c r="LD157" s="2" t="s">
        <v>229</v>
      </c>
      <c r="LE157" s="2" t="s">
        <v>241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229</v>
      </c>
      <c r="LN157" s="2" t="s">
        <v>229</v>
      </c>
      <c r="LO157" s="2" t="s">
        <v>229</v>
      </c>
      <c r="LP157" s="2" t="s">
        <v>229</v>
      </c>
      <c r="LQ157" s="2" t="s">
        <v>229</v>
      </c>
      <c r="LR157" s="2" t="s">
        <v>229</v>
      </c>
      <c r="LS157" s="4"/>
      <c r="LT157" s="8"/>
      <c r="LU157" s="4"/>
      <c r="LV157" s="8"/>
      <c r="LW157" s="7"/>
      <c r="LX157" s="7"/>
      <c r="LY157" s="2" t="s">
        <v>239</v>
      </c>
      <c r="LZ157" s="2" t="s">
        <v>275</v>
      </c>
      <c r="MA157" s="2" t="s">
        <v>344</v>
      </c>
      <c r="MB157" s="2" t="s">
        <v>2249</v>
      </c>
      <c r="MC157" s="2" t="s">
        <v>241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266</v>
      </c>
      <c r="ML157" s="2" t="s">
        <v>275</v>
      </c>
      <c r="MM157" s="2" t="s">
        <v>229</v>
      </c>
      <c r="MN157" s="2" t="s">
        <v>229</v>
      </c>
      <c r="MO157" s="2" t="s">
        <v>241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272</v>
      </c>
      <c r="MX157" s="2" t="s">
        <v>275</v>
      </c>
      <c r="MY157" s="2" t="s">
        <v>229</v>
      </c>
      <c r="MZ157" s="2" t="s">
        <v>229</v>
      </c>
      <c r="NA157" s="2" t="s">
        <v>241</v>
      </c>
      <c r="NB157" s="2" t="s">
        <v>229</v>
      </c>
      <c r="NC157" s="4"/>
      <c r="ND157" s="8"/>
      <c r="NE157" s="4"/>
      <c r="NF157" s="8"/>
      <c r="NG157" s="7"/>
      <c r="NH157" s="7"/>
      <c r="NI157" s="2" t="s">
        <v>239</v>
      </c>
      <c r="NJ157" s="2" t="s">
        <v>275</v>
      </c>
      <c r="NK157" s="2" t="s">
        <v>794</v>
      </c>
      <c r="NL157" s="2" t="s">
        <v>2250</v>
      </c>
      <c r="NM157" s="2" t="s">
        <v>241</v>
      </c>
      <c r="NN157" s="2" t="s">
        <v>229</v>
      </c>
      <c r="NO157" s="4"/>
      <c r="NP157" s="8"/>
      <c r="NQ157" s="4"/>
      <c r="NR157" s="8"/>
      <c r="NS157" s="7"/>
      <c r="NT157" s="7"/>
      <c r="NU157" s="2" t="s">
        <v>272</v>
      </c>
      <c r="NV157" s="2" t="s">
        <v>275</v>
      </c>
      <c r="NW157" s="2" t="s">
        <v>229</v>
      </c>
      <c r="NX157" s="2" t="s">
        <v>229</v>
      </c>
      <c r="NY157" s="2" t="s">
        <v>241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229</v>
      </c>
      <c r="OH157" s="2" t="s">
        <v>229</v>
      </c>
      <c r="OI157" s="2" t="s">
        <v>229</v>
      </c>
      <c r="OJ157" s="2" t="s">
        <v>229</v>
      </c>
      <c r="OK157" s="2" t="s">
        <v>229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229</v>
      </c>
      <c r="OT157" s="2" t="s">
        <v>229</v>
      </c>
      <c r="OU157" s="2" t="s">
        <v>229</v>
      </c>
      <c r="OV157" s="2" t="s">
        <v>229</v>
      </c>
      <c r="OW157" s="2" t="s">
        <v>229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281</v>
      </c>
      <c r="PF157" s="2" t="s">
        <v>275</v>
      </c>
      <c r="PG157" s="2" t="s">
        <v>229</v>
      </c>
      <c r="PH157" s="2" t="s">
        <v>229</v>
      </c>
      <c r="PI157" s="2" t="s">
        <v>241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272</v>
      </c>
      <c r="PR157" s="2" t="s">
        <v>275</v>
      </c>
      <c r="PS157" s="2" t="s">
        <v>229</v>
      </c>
      <c r="PT157" s="2" t="s">
        <v>229</v>
      </c>
      <c r="PU157" s="2" t="s">
        <v>241</v>
      </c>
      <c r="PV157" s="2" t="s">
        <v>229</v>
      </c>
      <c r="PW157" s="4"/>
      <c r="PX157" s="8"/>
      <c r="PY157" s="4"/>
      <c r="PZ157" s="8"/>
      <c r="QA157" s="7"/>
      <c r="QB157" s="7"/>
      <c r="QC157" s="2" t="s">
        <v>281</v>
      </c>
      <c r="QD157" s="2" t="s">
        <v>275</v>
      </c>
      <c r="QE157" s="2" t="s">
        <v>229</v>
      </c>
      <c r="QF157" s="2" t="s">
        <v>229</v>
      </c>
      <c r="QG157" s="2" t="s">
        <v>241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229</v>
      </c>
      <c r="QP157" s="2" t="s">
        <v>229</v>
      </c>
      <c r="QQ157" s="2" t="s">
        <v>229</v>
      </c>
      <c r="QR157" s="2" t="s">
        <v>229</v>
      </c>
      <c r="QS157" s="2" t="s">
        <v>229</v>
      </c>
      <c r="QT157" s="2" t="s">
        <v>229</v>
      </c>
      <c r="QU157" s="4"/>
      <c r="QV157" s="8"/>
      <c r="QW157" s="4"/>
      <c r="QX157" s="8"/>
      <c r="QY157" s="7"/>
      <c r="QZ157" s="7"/>
      <c r="RA157" s="2" t="s">
        <v>272</v>
      </c>
      <c r="RB157" s="2" t="s">
        <v>275</v>
      </c>
      <c r="RC157" s="2" t="s">
        <v>229</v>
      </c>
      <c r="RD157" s="2" t="s">
        <v>229</v>
      </c>
      <c r="RE157" s="2" t="s">
        <v>241</v>
      </c>
      <c r="RF157" s="2" t="s">
        <v>229</v>
      </c>
      <c r="RG157" s="4"/>
      <c r="RH157" s="8"/>
      <c r="RI157" s="4"/>
      <c r="RJ157" s="8"/>
      <c r="RK157" s="7"/>
      <c r="RL157" s="7"/>
      <c r="RM157" s="2" t="s">
        <v>229</v>
      </c>
      <c r="RN157" s="2" t="s">
        <v>229</v>
      </c>
      <c r="RO157" s="2" t="s">
        <v>229</v>
      </c>
      <c r="RP157" s="2" t="s">
        <v>229</v>
      </c>
      <c r="RQ157" s="2" t="s">
        <v>229</v>
      </c>
      <c r="RR157" s="2" t="s">
        <v>229</v>
      </c>
      <c r="RS157" s="4"/>
      <c r="RT157" s="8"/>
      <c r="RU157" s="4"/>
      <c r="RV157" s="8"/>
      <c r="RW157" s="7"/>
      <c r="RX157" s="7"/>
      <c r="RY157" s="2" t="s">
        <v>272</v>
      </c>
      <c r="RZ157" s="2" t="s">
        <v>275</v>
      </c>
      <c r="SA157" s="2" t="s">
        <v>229</v>
      </c>
      <c r="SB157" s="2" t="s">
        <v>229</v>
      </c>
      <c r="SC157" s="2" t="s">
        <v>241</v>
      </c>
      <c r="SD157" s="2" t="s">
        <v>229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</row>
    <row r="158">
      <c r="A158" s="2" t="s">
        <v>2251</v>
      </c>
      <c r="B158" s="2" t="s">
        <v>216</v>
      </c>
      <c r="C158" s="2" t="s">
        <v>217</v>
      </c>
      <c r="D158" s="2" t="s">
        <v>218</v>
      </c>
      <c r="E158" s="2" t="s">
        <v>219</v>
      </c>
      <c r="F158" s="2" t="s">
        <v>2243</v>
      </c>
      <c r="G158" s="2" t="s">
        <v>2252</v>
      </c>
      <c r="H158" s="2" t="s">
        <v>2253</v>
      </c>
      <c r="I158" s="2" t="s">
        <v>1434</v>
      </c>
      <c r="J158" s="2" t="s">
        <v>224</v>
      </c>
      <c r="K158" s="2" t="s">
        <v>481</v>
      </c>
      <c r="L158" s="3">
        <v>28.8</v>
      </c>
      <c r="M158" s="3">
        <v>30.24</v>
      </c>
      <c r="N158" s="3">
        <v>59.99</v>
      </c>
      <c r="O158" s="2" t="s">
        <v>226</v>
      </c>
      <c r="P158" s="2" t="s">
        <v>964</v>
      </c>
      <c r="Q158" s="2" t="s">
        <v>228</v>
      </c>
      <c r="R158" s="2" t="s">
        <v>229</v>
      </c>
      <c r="S158" s="2" t="s">
        <v>2254</v>
      </c>
      <c r="T158" s="2" t="s">
        <v>229</v>
      </c>
      <c r="U158" s="2" t="s">
        <v>286</v>
      </c>
      <c r="V158" s="2" t="s">
        <v>2255</v>
      </c>
      <c r="W158" s="2" t="s">
        <v>1437</v>
      </c>
      <c r="X158" s="2" t="s">
        <v>229</v>
      </c>
      <c r="Y158" s="2" t="s">
        <v>1144</v>
      </c>
      <c r="Z158" s="4"/>
      <c r="AA158" s="4">
        <f>=ROUNDDOWN({0},0)</f>
      </c>
      <c r="AB158" s="5"/>
      <c r="AC158" s="2" t="s">
        <v>229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/>
      <c r="BJ158" s="4"/>
      <c r="BK158" s="8"/>
      <c r="BL158" s="2" t="s">
        <v>229</v>
      </c>
      <c r="BM158" s="7"/>
      <c r="BN158" s="7"/>
      <c r="BO158" s="4"/>
      <c r="BP158" s="8"/>
      <c r="BQ158" s="4"/>
      <c r="BR158" s="8"/>
      <c r="BS158" s="7"/>
      <c r="BT158" s="7"/>
      <c r="BU158" s="2" t="s">
        <v>272</v>
      </c>
      <c r="BV158" s="2" t="s">
        <v>275</v>
      </c>
      <c r="BW158" s="2" t="s">
        <v>229</v>
      </c>
      <c r="BX158" s="2" t="s">
        <v>229</v>
      </c>
      <c r="BY158" s="2" t="s">
        <v>241</v>
      </c>
      <c r="BZ158" s="2" t="s">
        <v>229</v>
      </c>
      <c r="CA158" s="4"/>
      <c r="CB158" s="8"/>
      <c r="CC158" s="4"/>
      <c r="CD158" s="8"/>
      <c r="CE158" s="7"/>
      <c r="CF158" s="7"/>
      <c r="CG158" s="2" t="s">
        <v>239</v>
      </c>
      <c r="CH158" s="2" t="s">
        <v>275</v>
      </c>
      <c r="CI158" s="2" t="s">
        <v>1463</v>
      </c>
      <c r="CJ158" s="2" t="s">
        <v>1458</v>
      </c>
      <c r="CK158" s="2" t="s">
        <v>241</v>
      </c>
      <c r="CL158" s="2" t="s">
        <v>229</v>
      </c>
      <c r="CM158" s="4"/>
      <c r="CN158" s="8"/>
      <c r="CO158" s="4"/>
      <c r="CP158" s="8"/>
      <c r="CQ158" s="7"/>
      <c r="CR158" s="7"/>
      <c r="CS158" s="2" t="s">
        <v>239</v>
      </c>
      <c r="CT158" s="2" t="s">
        <v>275</v>
      </c>
      <c r="CU158" s="2" t="s">
        <v>1148</v>
      </c>
      <c r="CV158" s="2" t="s">
        <v>2056</v>
      </c>
      <c r="CW158" s="2" t="s">
        <v>241</v>
      </c>
      <c r="CX158" s="2" t="s">
        <v>229</v>
      </c>
      <c r="CY158" s="4"/>
      <c r="CZ158" s="8"/>
      <c r="DA158" s="4"/>
      <c r="DB158" s="8"/>
      <c r="DC158" s="7"/>
      <c r="DD158" s="7"/>
      <c r="DE158" s="2" t="s">
        <v>239</v>
      </c>
      <c r="DF158" s="2" t="s">
        <v>275</v>
      </c>
      <c r="DG158" s="2" t="s">
        <v>2057</v>
      </c>
      <c r="DH158" s="2" t="s">
        <v>2256</v>
      </c>
      <c r="DI158" s="2" t="s">
        <v>241</v>
      </c>
      <c r="DJ158" s="2" t="s">
        <v>229</v>
      </c>
      <c r="DK158" s="4"/>
      <c r="DL158" s="8"/>
      <c r="DM158" s="4"/>
      <c r="DN158" s="8"/>
      <c r="DO158" s="7"/>
      <c r="DP158" s="7"/>
      <c r="DQ158" s="2" t="s">
        <v>239</v>
      </c>
      <c r="DR158" s="2" t="s">
        <v>275</v>
      </c>
      <c r="DS158" s="2" t="s">
        <v>1148</v>
      </c>
      <c r="DT158" s="2" t="s">
        <v>229</v>
      </c>
      <c r="DU158" s="2" t="s">
        <v>241</v>
      </c>
      <c r="DV158" s="2" t="s">
        <v>229</v>
      </c>
      <c r="DW158" s="4"/>
      <c r="DX158" s="8"/>
      <c r="DY158" s="4"/>
      <c r="DZ158" s="8"/>
      <c r="EA158" s="7"/>
      <c r="EB158" s="7"/>
      <c r="EC158" s="2" t="s">
        <v>272</v>
      </c>
      <c r="ED158" s="2" t="s">
        <v>275</v>
      </c>
      <c r="EE158" s="2" t="s">
        <v>229</v>
      </c>
      <c r="EF158" s="2" t="s">
        <v>229</v>
      </c>
      <c r="EG158" s="2" t="s">
        <v>241</v>
      </c>
      <c r="EH158" s="2" t="s">
        <v>229</v>
      </c>
      <c r="EI158" s="4"/>
      <c r="EJ158" s="8"/>
      <c r="EK158" s="4"/>
      <c r="EL158" s="8"/>
      <c r="EM158" s="7"/>
      <c r="EN158" s="7"/>
      <c r="EO158" s="2" t="s">
        <v>239</v>
      </c>
      <c r="EP158" s="2" t="s">
        <v>275</v>
      </c>
      <c r="EQ158" s="2" t="s">
        <v>2060</v>
      </c>
      <c r="ER158" s="2" t="s">
        <v>2119</v>
      </c>
      <c r="ES158" s="2" t="s">
        <v>241</v>
      </c>
      <c r="ET158" s="2" t="s">
        <v>229</v>
      </c>
      <c r="EU158" s="4"/>
      <c r="EV158" s="8"/>
      <c r="EW158" s="4"/>
      <c r="EX158" s="8"/>
      <c r="EY158" s="7"/>
      <c r="EZ158" s="7"/>
      <c r="FA158" s="2" t="s">
        <v>239</v>
      </c>
      <c r="FB158" s="2" t="s">
        <v>275</v>
      </c>
      <c r="FC158" s="2" t="s">
        <v>1832</v>
      </c>
      <c r="FD158" s="2" t="s">
        <v>2257</v>
      </c>
      <c r="FE158" s="2" t="s">
        <v>241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275</v>
      </c>
      <c r="FO158" s="2" t="s">
        <v>1148</v>
      </c>
      <c r="FP158" s="2" t="s">
        <v>2170</v>
      </c>
      <c r="FQ158" s="2" t="s">
        <v>241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229</v>
      </c>
      <c r="FZ158" s="2" t="s">
        <v>229</v>
      </c>
      <c r="GA158" s="2" t="s">
        <v>229</v>
      </c>
      <c r="GB158" s="2" t="s">
        <v>229</v>
      </c>
      <c r="GC158" s="2" t="s">
        <v>229</v>
      </c>
      <c r="GD158" s="2" t="s">
        <v>229</v>
      </c>
      <c r="GE158" s="4"/>
      <c r="GF158" s="8"/>
      <c r="GG158" s="4"/>
      <c r="GH158" s="8"/>
      <c r="GI158" s="7"/>
      <c r="GJ158" s="7"/>
      <c r="GK158" s="2" t="s">
        <v>272</v>
      </c>
      <c r="GL158" s="2" t="s">
        <v>275</v>
      </c>
      <c r="GM158" s="2" t="s">
        <v>229</v>
      </c>
      <c r="GN158" s="2" t="s">
        <v>229</v>
      </c>
      <c r="GO158" s="2" t="s">
        <v>241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281</v>
      </c>
      <c r="GX158" s="2" t="s">
        <v>275</v>
      </c>
      <c r="GY158" s="2" t="s">
        <v>229</v>
      </c>
      <c r="GZ158" s="2" t="s">
        <v>229</v>
      </c>
      <c r="HA158" s="2" t="s">
        <v>241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239</v>
      </c>
      <c r="HJ158" s="2" t="s">
        <v>275</v>
      </c>
      <c r="HK158" s="2" t="s">
        <v>1835</v>
      </c>
      <c r="HL158" s="2" t="s">
        <v>1465</v>
      </c>
      <c r="HM158" s="2" t="s">
        <v>241</v>
      </c>
      <c r="HN158" s="2" t="s">
        <v>229</v>
      </c>
      <c r="HO158" s="4"/>
      <c r="HP158" s="8"/>
      <c r="HQ158" s="4"/>
      <c r="HR158" s="8"/>
      <c r="HS158" s="7"/>
      <c r="HT158" s="7"/>
      <c r="HU158" s="2" t="s">
        <v>272</v>
      </c>
      <c r="HV158" s="2" t="s">
        <v>226</v>
      </c>
      <c r="HW158" s="2" t="s">
        <v>229</v>
      </c>
      <c r="HX158" s="2" t="s">
        <v>229</v>
      </c>
      <c r="HY158" s="2" t="s">
        <v>241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275</v>
      </c>
      <c r="II158" s="2" t="s">
        <v>229</v>
      </c>
      <c r="IJ158" s="2" t="s">
        <v>229</v>
      </c>
      <c r="IK158" s="2" t="s">
        <v>241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229</v>
      </c>
      <c r="IT158" s="2" t="s">
        <v>229</v>
      </c>
      <c r="IU158" s="2" t="s">
        <v>229</v>
      </c>
      <c r="IV158" s="2" t="s">
        <v>229</v>
      </c>
      <c r="IW158" s="2" t="s">
        <v>229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272</v>
      </c>
      <c r="JF158" s="2" t="s">
        <v>226</v>
      </c>
      <c r="JG158" s="2" t="s">
        <v>229</v>
      </c>
      <c r="JH158" s="2" t="s">
        <v>229</v>
      </c>
      <c r="JI158" s="2" t="s">
        <v>241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229</v>
      </c>
      <c r="JR158" s="2" t="s">
        <v>229</v>
      </c>
      <c r="JS158" s="2" t="s">
        <v>229</v>
      </c>
      <c r="JT158" s="2" t="s">
        <v>229</v>
      </c>
      <c r="JU158" s="2" t="s">
        <v>229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272</v>
      </c>
      <c r="KD158" s="2" t="s">
        <v>275</v>
      </c>
      <c r="KE158" s="2" t="s">
        <v>229</v>
      </c>
      <c r="KF158" s="2" t="s">
        <v>229</v>
      </c>
      <c r="KG158" s="2" t="s">
        <v>241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272</v>
      </c>
      <c r="KP158" s="2" t="s">
        <v>226</v>
      </c>
      <c r="KQ158" s="2" t="s">
        <v>229</v>
      </c>
      <c r="KR158" s="2" t="s">
        <v>229</v>
      </c>
      <c r="KS158" s="2" t="s">
        <v>241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239</v>
      </c>
      <c r="LB158" s="2" t="s">
        <v>275</v>
      </c>
      <c r="LC158" s="2" t="s">
        <v>2063</v>
      </c>
      <c r="LD158" s="2" t="s">
        <v>229</v>
      </c>
      <c r="LE158" s="2" t="s">
        <v>241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229</v>
      </c>
      <c r="LN158" s="2" t="s">
        <v>229</v>
      </c>
      <c r="LO158" s="2" t="s">
        <v>229</v>
      </c>
      <c r="LP158" s="2" t="s">
        <v>229</v>
      </c>
      <c r="LQ158" s="2" t="s">
        <v>229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272</v>
      </c>
      <c r="LZ158" s="2" t="s">
        <v>275</v>
      </c>
      <c r="MA158" s="2" t="s">
        <v>229</v>
      </c>
      <c r="MB158" s="2" t="s">
        <v>229</v>
      </c>
      <c r="MC158" s="2" t="s">
        <v>241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229</v>
      </c>
      <c r="ML158" s="2" t="s">
        <v>229</v>
      </c>
      <c r="MM158" s="2" t="s">
        <v>229</v>
      </c>
      <c r="MN158" s="2" t="s">
        <v>229</v>
      </c>
      <c r="MO158" s="2" t="s">
        <v>229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229</v>
      </c>
      <c r="MY158" s="2" t="s">
        <v>229</v>
      </c>
      <c r="MZ158" s="2" t="s">
        <v>229</v>
      </c>
      <c r="NA158" s="2" t="s">
        <v>229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239</v>
      </c>
      <c r="NJ158" s="2" t="s">
        <v>275</v>
      </c>
      <c r="NK158" s="2" t="s">
        <v>2066</v>
      </c>
      <c r="NL158" s="2" t="s">
        <v>2258</v>
      </c>
      <c r="NM158" s="2" t="s">
        <v>241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272</v>
      </c>
      <c r="NV158" s="2" t="s">
        <v>275</v>
      </c>
      <c r="NW158" s="2" t="s">
        <v>229</v>
      </c>
      <c r="NX158" s="2" t="s">
        <v>229</v>
      </c>
      <c r="NY158" s="2" t="s">
        <v>241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229</v>
      </c>
      <c r="OH158" s="2" t="s">
        <v>229</v>
      </c>
      <c r="OI158" s="2" t="s">
        <v>229</v>
      </c>
      <c r="OJ158" s="2" t="s">
        <v>229</v>
      </c>
      <c r="OK158" s="2" t="s">
        <v>229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229</v>
      </c>
      <c r="OT158" s="2" t="s">
        <v>229</v>
      </c>
      <c r="OU158" s="2" t="s">
        <v>229</v>
      </c>
      <c r="OV158" s="2" t="s">
        <v>229</v>
      </c>
      <c r="OW158" s="2" t="s">
        <v>229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229</v>
      </c>
      <c r="PF158" s="2" t="s">
        <v>229</v>
      </c>
      <c r="PG158" s="2" t="s">
        <v>229</v>
      </c>
      <c r="PH158" s="2" t="s">
        <v>229</v>
      </c>
      <c r="PI158" s="2" t="s">
        <v>229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272</v>
      </c>
      <c r="PR158" s="2" t="s">
        <v>275</v>
      </c>
      <c r="PS158" s="2" t="s">
        <v>229</v>
      </c>
      <c r="PT158" s="2" t="s">
        <v>229</v>
      </c>
      <c r="PU158" s="2" t="s">
        <v>241</v>
      </c>
      <c r="PV158" s="2" t="s">
        <v>229</v>
      </c>
      <c r="PW158" s="4"/>
      <c r="PX158" s="8"/>
      <c r="PY158" s="4"/>
      <c r="PZ158" s="8"/>
      <c r="QA158" s="7"/>
      <c r="QB158" s="7"/>
      <c r="QC158" s="2" t="s">
        <v>281</v>
      </c>
      <c r="QD158" s="2" t="s">
        <v>226</v>
      </c>
      <c r="QE158" s="2" t="s">
        <v>229</v>
      </c>
      <c r="QF158" s="2" t="s">
        <v>229</v>
      </c>
      <c r="QG158" s="2" t="s">
        <v>241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229</v>
      </c>
      <c r="QP158" s="2" t="s">
        <v>229</v>
      </c>
      <c r="QQ158" s="2" t="s">
        <v>229</v>
      </c>
      <c r="QR158" s="2" t="s">
        <v>229</v>
      </c>
      <c r="QS158" s="2" t="s">
        <v>229</v>
      </c>
      <c r="QT158" s="2" t="s">
        <v>229</v>
      </c>
      <c r="QU158" s="4"/>
      <c r="QV158" s="8"/>
      <c r="QW158" s="4"/>
      <c r="QX158" s="8"/>
      <c r="QY158" s="7"/>
      <c r="QZ158" s="7"/>
      <c r="RA158" s="2" t="s">
        <v>272</v>
      </c>
      <c r="RB158" s="2" t="s">
        <v>275</v>
      </c>
      <c r="RC158" s="2" t="s">
        <v>229</v>
      </c>
      <c r="RD158" s="2" t="s">
        <v>229</v>
      </c>
      <c r="RE158" s="2" t="s">
        <v>241</v>
      </c>
      <c r="RF158" s="2" t="s">
        <v>229</v>
      </c>
      <c r="RG158" s="4"/>
      <c r="RH158" s="8"/>
      <c r="RI158" s="4"/>
      <c r="RJ158" s="8"/>
      <c r="RK158" s="7"/>
      <c r="RL158" s="7"/>
      <c r="RM158" s="2" t="s">
        <v>229</v>
      </c>
      <c r="RN158" s="2" t="s">
        <v>229</v>
      </c>
      <c r="RO158" s="2" t="s">
        <v>229</v>
      </c>
      <c r="RP158" s="2" t="s">
        <v>229</v>
      </c>
      <c r="RQ158" s="2" t="s">
        <v>229</v>
      </c>
      <c r="RR158" s="2" t="s">
        <v>229</v>
      </c>
      <c r="RS158" s="4"/>
      <c r="RT158" s="8"/>
      <c r="RU158" s="4"/>
      <c r="RV158" s="8"/>
      <c r="RW158" s="7"/>
      <c r="RX158" s="7"/>
      <c r="RY158" s="2" t="s">
        <v>267</v>
      </c>
      <c r="RZ158" s="2" t="s">
        <v>275</v>
      </c>
      <c r="SA158" s="2" t="s">
        <v>229</v>
      </c>
      <c r="SB158" s="2" t="s">
        <v>229</v>
      </c>
      <c r="SC158" s="2" t="s">
        <v>241</v>
      </c>
      <c r="SD158" s="2" t="s">
        <v>229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</row>
    <row r="159">
      <c r="A159" s="2" t="s">
        <v>2259</v>
      </c>
      <c r="B159" s="2" t="s">
        <v>216</v>
      </c>
      <c r="C159" s="2" t="s">
        <v>217</v>
      </c>
      <c r="D159" s="2" t="s">
        <v>218</v>
      </c>
      <c r="E159" s="2" t="s">
        <v>219</v>
      </c>
      <c r="F159" s="2" t="s">
        <v>2260</v>
      </c>
      <c r="G159" s="2" t="s">
        <v>2261</v>
      </c>
      <c r="H159" s="2" t="s">
        <v>2262</v>
      </c>
      <c r="I159" s="2" t="s">
        <v>2263</v>
      </c>
      <c r="J159" s="2" t="s">
        <v>224</v>
      </c>
      <c r="K159" s="2" t="s">
        <v>668</v>
      </c>
      <c r="L159" s="3">
        <v>23.8</v>
      </c>
      <c r="M159" s="3">
        <v>24.99</v>
      </c>
      <c r="N159" s="3">
        <v>49.99</v>
      </c>
      <c r="O159" s="2" t="s">
        <v>226</v>
      </c>
      <c r="P159" s="2" t="s">
        <v>2046</v>
      </c>
      <c r="Q159" s="2" t="s">
        <v>228</v>
      </c>
      <c r="R159" s="2" t="s">
        <v>229</v>
      </c>
      <c r="S159" s="2" t="s">
        <v>2264</v>
      </c>
      <c r="T159" s="2" t="s">
        <v>684</v>
      </c>
      <c r="U159" s="2" t="s">
        <v>232</v>
      </c>
      <c r="V159" s="2" t="s">
        <v>2265</v>
      </c>
      <c r="W159" s="2" t="s">
        <v>1009</v>
      </c>
      <c r="X159" s="2" t="s">
        <v>229</v>
      </c>
      <c r="Y159" s="2" t="s">
        <v>229</v>
      </c>
      <c r="Z159" s="4"/>
      <c r="AA159" s="4">
        <f>=ROUNDDOWN({0},0)</f>
      </c>
      <c r="AB159" s="5"/>
      <c r="AC159" s="2" t="s">
        <v>1072</v>
      </c>
      <c r="AD159" s="4">
        <v>120</v>
      </c>
      <c r="AE159" s="4">
        <v>240</v>
      </c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/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/>
      <c r="BJ159" s="4"/>
      <c r="BK159" s="8"/>
      <c r="BL159" s="2" t="s">
        <v>229</v>
      </c>
      <c r="BM159" s="7"/>
      <c r="BN159" s="7"/>
      <c r="BO159" s="4"/>
      <c r="BP159" s="8"/>
      <c r="BQ159" s="4"/>
      <c r="BR159" s="8"/>
      <c r="BS159" s="7"/>
      <c r="BT159" s="7"/>
      <c r="BU159" s="2" t="s">
        <v>664</v>
      </c>
      <c r="BV159" s="2" t="s">
        <v>226</v>
      </c>
      <c r="BW159" s="2" t="s">
        <v>229</v>
      </c>
      <c r="BX159" s="2" t="s">
        <v>229</v>
      </c>
      <c r="BY159" s="2" t="s">
        <v>241</v>
      </c>
      <c r="BZ159" s="2" t="s">
        <v>229</v>
      </c>
      <c r="CA159" s="4"/>
      <c r="CB159" s="8"/>
      <c r="CC159" s="4"/>
      <c r="CD159" s="8"/>
      <c r="CE159" s="7"/>
      <c r="CF159" s="7"/>
      <c r="CG159" s="2" t="s">
        <v>272</v>
      </c>
      <c r="CH159" s="2" t="s">
        <v>226</v>
      </c>
      <c r="CI159" s="2" t="s">
        <v>229</v>
      </c>
      <c r="CJ159" s="2" t="s">
        <v>229</v>
      </c>
      <c r="CK159" s="2" t="s">
        <v>241</v>
      </c>
      <c r="CL159" s="2" t="s">
        <v>229</v>
      </c>
      <c r="CM159" s="4"/>
      <c r="CN159" s="8"/>
      <c r="CO159" s="4"/>
      <c r="CP159" s="8"/>
      <c r="CQ159" s="7"/>
      <c r="CR159" s="7"/>
      <c r="CS159" s="2" t="s">
        <v>272</v>
      </c>
      <c r="CT159" s="2" t="s">
        <v>226</v>
      </c>
      <c r="CU159" s="2" t="s">
        <v>229</v>
      </c>
      <c r="CV159" s="2" t="s">
        <v>229</v>
      </c>
      <c r="CW159" s="2" t="s">
        <v>241</v>
      </c>
      <c r="CX159" s="2" t="s">
        <v>229</v>
      </c>
      <c r="CY159" s="4"/>
      <c r="CZ159" s="8"/>
      <c r="DA159" s="4"/>
      <c r="DB159" s="8"/>
      <c r="DC159" s="7"/>
      <c r="DD159" s="7"/>
      <c r="DE159" s="2" t="s">
        <v>272</v>
      </c>
      <c r="DF159" s="2" t="s">
        <v>226</v>
      </c>
      <c r="DG159" s="2" t="s">
        <v>229</v>
      </c>
      <c r="DH159" s="2" t="s">
        <v>229</v>
      </c>
      <c r="DI159" s="2" t="s">
        <v>241</v>
      </c>
      <c r="DJ159" s="2" t="s">
        <v>229</v>
      </c>
      <c r="DK159" s="4"/>
      <c r="DL159" s="8"/>
      <c r="DM159" s="4"/>
      <c r="DN159" s="8"/>
      <c r="DO159" s="7"/>
      <c r="DP159" s="7"/>
      <c r="DQ159" s="2" t="s">
        <v>239</v>
      </c>
      <c r="DR159" s="2" t="s">
        <v>226</v>
      </c>
      <c r="DS159" s="2" t="s">
        <v>229</v>
      </c>
      <c r="DT159" s="2" t="s">
        <v>229</v>
      </c>
      <c r="DU159" s="2" t="s">
        <v>241</v>
      </c>
      <c r="DV159" s="2" t="s">
        <v>229</v>
      </c>
      <c r="DW159" s="4"/>
      <c r="DX159" s="8"/>
      <c r="DY159" s="4"/>
      <c r="DZ159" s="8"/>
      <c r="EA159" s="7"/>
      <c r="EB159" s="7"/>
      <c r="EC159" s="2" t="s">
        <v>272</v>
      </c>
      <c r="ED159" s="2" t="s">
        <v>226</v>
      </c>
      <c r="EE159" s="2" t="s">
        <v>229</v>
      </c>
      <c r="EF159" s="2" t="s">
        <v>229</v>
      </c>
      <c r="EG159" s="2" t="s">
        <v>241</v>
      </c>
      <c r="EH159" s="2" t="s">
        <v>229</v>
      </c>
      <c r="EI159" s="4"/>
      <c r="EJ159" s="8"/>
      <c r="EK159" s="4"/>
      <c r="EL159" s="8"/>
      <c r="EM159" s="7"/>
      <c r="EN159" s="7"/>
      <c r="EO159" s="2" t="s">
        <v>272</v>
      </c>
      <c r="EP159" s="2" t="s">
        <v>226</v>
      </c>
      <c r="EQ159" s="2" t="s">
        <v>229</v>
      </c>
      <c r="ER159" s="2" t="s">
        <v>229</v>
      </c>
      <c r="ES159" s="2" t="s">
        <v>241</v>
      </c>
      <c r="ET159" s="2" t="s">
        <v>229</v>
      </c>
      <c r="EU159" s="4"/>
      <c r="EV159" s="8"/>
      <c r="EW159" s="4"/>
      <c r="EX159" s="8"/>
      <c r="EY159" s="7"/>
      <c r="EZ159" s="7"/>
      <c r="FA159" s="2" t="s">
        <v>267</v>
      </c>
      <c r="FB159" s="2" t="s">
        <v>226</v>
      </c>
      <c r="FC159" s="2" t="s">
        <v>229</v>
      </c>
      <c r="FD159" s="2" t="s">
        <v>229</v>
      </c>
      <c r="FE159" s="2" t="s">
        <v>241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226</v>
      </c>
      <c r="FO159" s="2" t="s">
        <v>229</v>
      </c>
      <c r="FP159" s="2" t="s">
        <v>229</v>
      </c>
      <c r="FQ159" s="2" t="s">
        <v>241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226</v>
      </c>
      <c r="GA159" s="2" t="s">
        <v>229</v>
      </c>
      <c r="GB159" s="2" t="s">
        <v>229</v>
      </c>
      <c r="GC159" s="2" t="s">
        <v>241</v>
      </c>
      <c r="GD159" s="2" t="s">
        <v>229</v>
      </c>
      <c r="GE159" s="4"/>
      <c r="GF159" s="8"/>
      <c r="GG159" s="4"/>
      <c r="GH159" s="8"/>
      <c r="GI159" s="7"/>
      <c r="GJ159" s="7"/>
      <c r="GK159" s="2" t="s">
        <v>272</v>
      </c>
      <c r="GL159" s="2" t="s">
        <v>226</v>
      </c>
      <c r="GM159" s="2" t="s">
        <v>229</v>
      </c>
      <c r="GN159" s="2" t="s">
        <v>229</v>
      </c>
      <c r="GO159" s="2" t="s">
        <v>241</v>
      </c>
      <c r="GP159" s="2" t="s">
        <v>229</v>
      </c>
      <c r="GQ159" s="4"/>
      <c r="GR159" s="8"/>
      <c r="GS159" s="4"/>
      <c r="GT159" s="8"/>
      <c r="GU159" s="7"/>
      <c r="GV159" s="7"/>
      <c r="GW159" s="2" t="s">
        <v>272</v>
      </c>
      <c r="GX159" s="2" t="s">
        <v>226</v>
      </c>
      <c r="GY159" s="2" t="s">
        <v>229</v>
      </c>
      <c r="GZ159" s="2" t="s">
        <v>229</v>
      </c>
      <c r="HA159" s="2" t="s">
        <v>241</v>
      </c>
      <c r="HB159" s="2" t="s">
        <v>229</v>
      </c>
      <c r="HC159" s="4"/>
      <c r="HD159" s="8"/>
      <c r="HE159" s="4"/>
      <c r="HF159" s="8"/>
      <c r="HG159" s="7"/>
      <c r="HH159" s="7"/>
      <c r="HI159" s="2" t="s">
        <v>272</v>
      </c>
      <c r="HJ159" s="2" t="s">
        <v>226</v>
      </c>
      <c r="HK159" s="2" t="s">
        <v>229</v>
      </c>
      <c r="HL159" s="2" t="s">
        <v>229</v>
      </c>
      <c r="HM159" s="2" t="s">
        <v>241</v>
      </c>
      <c r="HN159" s="2" t="s">
        <v>229</v>
      </c>
      <c r="HO159" s="4"/>
      <c r="HP159" s="8"/>
      <c r="HQ159" s="4"/>
      <c r="HR159" s="8"/>
      <c r="HS159" s="7"/>
      <c r="HT159" s="7"/>
      <c r="HU159" s="2" t="s">
        <v>272</v>
      </c>
      <c r="HV159" s="2" t="s">
        <v>226</v>
      </c>
      <c r="HW159" s="2" t="s">
        <v>229</v>
      </c>
      <c r="HX159" s="2" t="s">
        <v>229</v>
      </c>
      <c r="HY159" s="2" t="s">
        <v>241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272</v>
      </c>
      <c r="IH159" s="2" t="s">
        <v>226</v>
      </c>
      <c r="II159" s="2" t="s">
        <v>229</v>
      </c>
      <c r="IJ159" s="2" t="s">
        <v>229</v>
      </c>
      <c r="IK159" s="2" t="s">
        <v>241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664</v>
      </c>
      <c r="IT159" s="2" t="s">
        <v>226</v>
      </c>
      <c r="IU159" s="2" t="s">
        <v>229</v>
      </c>
      <c r="IV159" s="2" t="s">
        <v>229</v>
      </c>
      <c r="IW159" s="2" t="s">
        <v>241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272</v>
      </c>
      <c r="JF159" s="2" t="s">
        <v>226</v>
      </c>
      <c r="JG159" s="2" t="s">
        <v>229</v>
      </c>
      <c r="JH159" s="2" t="s">
        <v>229</v>
      </c>
      <c r="JI159" s="2" t="s">
        <v>241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272</v>
      </c>
      <c r="JR159" s="2" t="s">
        <v>226</v>
      </c>
      <c r="JS159" s="2" t="s">
        <v>229</v>
      </c>
      <c r="JT159" s="2" t="s">
        <v>229</v>
      </c>
      <c r="JU159" s="2" t="s">
        <v>241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272</v>
      </c>
      <c r="KD159" s="2" t="s">
        <v>226</v>
      </c>
      <c r="KE159" s="2" t="s">
        <v>229</v>
      </c>
      <c r="KF159" s="2" t="s">
        <v>229</v>
      </c>
      <c r="KG159" s="2" t="s">
        <v>241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272</v>
      </c>
      <c r="KP159" s="2" t="s">
        <v>226</v>
      </c>
      <c r="KQ159" s="2" t="s">
        <v>229</v>
      </c>
      <c r="KR159" s="2" t="s">
        <v>229</v>
      </c>
      <c r="KS159" s="2" t="s">
        <v>241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272</v>
      </c>
      <c r="LB159" s="2" t="s">
        <v>226</v>
      </c>
      <c r="LC159" s="2" t="s">
        <v>229</v>
      </c>
      <c r="LD159" s="2" t="s">
        <v>229</v>
      </c>
      <c r="LE159" s="2" t="s">
        <v>241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272</v>
      </c>
      <c r="LN159" s="2" t="s">
        <v>226</v>
      </c>
      <c r="LO159" s="2" t="s">
        <v>229</v>
      </c>
      <c r="LP159" s="2" t="s">
        <v>229</v>
      </c>
      <c r="LQ159" s="2" t="s">
        <v>241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664</v>
      </c>
      <c r="LZ159" s="2" t="s">
        <v>226</v>
      </c>
      <c r="MA159" s="2" t="s">
        <v>229</v>
      </c>
      <c r="MB159" s="2" t="s">
        <v>229</v>
      </c>
      <c r="MC159" s="2" t="s">
        <v>241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272</v>
      </c>
      <c r="ML159" s="2" t="s">
        <v>226</v>
      </c>
      <c r="MM159" s="2" t="s">
        <v>229</v>
      </c>
      <c r="MN159" s="2" t="s">
        <v>229</v>
      </c>
      <c r="MO159" s="2" t="s">
        <v>241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272</v>
      </c>
      <c r="MX159" s="2" t="s">
        <v>226</v>
      </c>
      <c r="MY159" s="2" t="s">
        <v>229</v>
      </c>
      <c r="MZ159" s="2" t="s">
        <v>229</v>
      </c>
      <c r="NA159" s="2" t="s">
        <v>241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229</v>
      </c>
      <c r="NJ159" s="2" t="s">
        <v>229</v>
      </c>
      <c r="NK159" s="2" t="s">
        <v>229</v>
      </c>
      <c r="NL159" s="2" t="s">
        <v>229</v>
      </c>
      <c r="NM159" s="2" t="s">
        <v>229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272</v>
      </c>
      <c r="NV159" s="2" t="s">
        <v>226</v>
      </c>
      <c r="NW159" s="2" t="s">
        <v>229</v>
      </c>
      <c r="NX159" s="2" t="s">
        <v>229</v>
      </c>
      <c r="NY159" s="2" t="s">
        <v>241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272</v>
      </c>
      <c r="OH159" s="2" t="s">
        <v>226</v>
      </c>
      <c r="OI159" s="2" t="s">
        <v>229</v>
      </c>
      <c r="OJ159" s="2" t="s">
        <v>229</v>
      </c>
      <c r="OK159" s="2" t="s">
        <v>241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229</v>
      </c>
      <c r="OT159" s="2" t="s">
        <v>229</v>
      </c>
      <c r="OU159" s="2" t="s">
        <v>229</v>
      </c>
      <c r="OV159" s="2" t="s">
        <v>229</v>
      </c>
      <c r="OW159" s="2" t="s">
        <v>229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229</v>
      </c>
      <c r="PF159" s="2" t="s">
        <v>229</v>
      </c>
      <c r="PG159" s="2" t="s">
        <v>229</v>
      </c>
      <c r="PH159" s="2" t="s">
        <v>229</v>
      </c>
      <c r="PI159" s="2" t="s">
        <v>229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272</v>
      </c>
      <c r="PR159" s="2" t="s">
        <v>226</v>
      </c>
      <c r="PS159" s="2" t="s">
        <v>229</v>
      </c>
      <c r="PT159" s="2" t="s">
        <v>229</v>
      </c>
      <c r="PU159" s="2" t="s">
        <v>241</v>
      </c>
      <c r="PV159" s="2" t="s">
        <v>229</v>
      </c>
      <c r="PW159" s="4"/>
      <c r="PX159" s="8"/>
      <c r="PY159" s="4"/>
      <c r="PZ159" s="8"/>
      <c r="QA159" s="7"/>
      <c r="QB159" s="7"/>
      <c r="QC159" s="2" t="s">
        <v>281</v>
      </c>
      <c r="QD159" s="2" t="s">
        <v>226</v>
      </c>
      <c r="QE159" s="2" t="s">
        <v>229</v>
      </c>
      <c r="QF159" s="2" t="s">
        <v>229</v>
      </c>
      <c r="QG159" s="2" t="s">
        <v>241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272</v>
      </c>
      <c r="QP159" s="2" t="s">
        <v>226</v>
      </c>
      <c r="QQ159" s="2" t="s">
        <v>229</v>
      </c>
      <c r="QR159" s="2" t="s">
        <v>229</v>
      </c>
      <c r="QS159" s="2" t="s">
        <v>241</v>
      </c>
      <c r="QT159" s="2" t="s">
        <v>229</v>
      </c>
      <c r="QU159" s="4"/>
      <c r="QV159" s="8"/>
      <c r="QW159" s="4"/>
      <c r="QX159" s="8"/>
      <c r="QY159" s="7"/>
      <c r="QZ159" s="7"/>
      <c r="RA159" s="2" t="s">
        <v>272</v>
      </c>
      <c r="RB159" s="2" t="s">
        <v>226</v>
      </c>
      <c r="RC159" s="2" t="s">
        <v>229</v>
      </c>
      <c r="RD159" s="2" t="s">
        <v>229</v>
      </c>
      <c r="RE159" s="2" t="s">
        <v>241</v>
      </c>
      <c r="RF159" s="2" t="s">
        <v>229</v>
      </c>
      <c r="RG159" s="4"/>
      <c r="RH159" s="8"/>
      <c r="RI159" s="4"/>
      <c r="RJ159" s="8"/>
      <c r="RK159" s="7"/>
      <c r="RL159" s="7"/>
      <c r="RM159" s="2" t="s">
        <v>272</v>
      </c>
      <c r="RN159" s="2" t="s">
        <v>226</v>
      </c>
      <c r="RO159" s="2" t="s">
        <v>229</v>
      </c>
      <c r="RP159" s="2" t="s">
        <v>229</v>
      </c>
      <c r="RQ159" s="2" t="s">
        <v>241</v>
      </c>
      <c r="RR159" s="2" t="s">
        <v>229</v>
      </c>
      <c r="RS159" s="4"/>
      <c r="RT159" s="8"/>
      <c r="RU159" s="4"/>
      <c r="RV159" s="8"/>
      <c r="RW159" s="7"/>
      <c r="RX159" s="7"/>
      <c r="RY159" s="2" t="s">
        <v>229</v>
      </c>
      <c r="RZ159" s="2" t="s">
        <v>229</v>
      </c>
      <c r="SA159" s="2" t="s">
        <v>229</v>
      </c>
      <c r="SB159" s="2" t="s">
        <v>229</v>
      </c>
      <c r="SC159" s="2" t="s">
        <v>229</v>
      </c>
      <c r="SD159" s="2" t="s">
        <v>229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>
        <v>120</v>
      </c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>
        <v>120</v>
      </c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</row>
    <row r="160">
      <c r="A160" s="2" t="s">
        <v>2266</v>
      </c>
      <c r="B160" s="2" t="s">
        <v>216</v>
      </c>
      <c r="C160" s="2" t="s">
        <v>217</v>
      </c>
      <c r="D160" s="2" t="s">
        <v>218</v>
      </c>
      <c r="E160" s="2" t="s">
        <v>219</v>
      </c>
      <c r="F160" s="2" t="s">
        <v>2260</v>
      </c>
      <c r="G160" s="2" t="s">
        <v>2261</v>
      </c>
      <c r="H160" s="2" t="s">
        <v>2262</v>
      </c>
      <c r="I160" s="2" t="s">
        <v>2263</v>
      </c>
      <c r="J160" s="2" t="s">
        <v>285</v>
      </c>
      <c r="K160" s="2" t="s">
        <v>668</v>
      </c>
      <c r="L160" s="3">
        <v>28.57</v>
      </c>
      <c r="M160" s="3">
        <v>30</v>
      </c>
      <c r="N160" s="3">
        <v>59.99</v>
      </c>
      <c r="O160" s="2" t="s">
        <v>226</v>
      </c>
      <c r="P160" s="2" t="s">
        <v>2046</v>
      </c>
      <c r="Q160" s="2" t="s">
        <v>228</v>
      </c>
      <c r="R160" s="2" t="s">
        <v>229</v>
      </c>
      <c r="S160" s="2" t="s">
        <v>2264</v>
      </c>
      <c r="T160" s="2" t="s">
        <v>684</v>
      </c>
      <c r="U160" s="2" t="s">
        <v>286</v>
      </c>
      <c r="V160" s="2" t="s">
        <v>2265</v>
      </c>
      <c r="W160" s="2" t="s">
        <v>1009</v>
      </c>
      <c r="X160" s="2" t="s">
        <v>229</v>
      </c>
      <c r="Y160" s="2" t="s">
        <v>229</v>
      </c>
      <c r="Z160" s="4"/>
      <c r="AA160" s="4">
        <f>=ROUNDDOWN({0},0)</f>
      </c>
      <c r="AB160" s="5"/>
      <c r="AC160" s="2" t="s">
        <v>1072</v>
      </c>
      <c r="AD160" s="4">
        <v>180</v>
      </c>
      <c r="AE160" s="4">
        <v>360</v>
      </c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/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/>
      <c r="BJ160" s="4"/>
      <c r="BK160" s="8"/>
      <c r="BL160" s="2" t="s">
        <v>229</v>
      </c>
      <c r="BM160" s="7"/>
      <c r="BN160" s="7"/>
      <c r="BO160" s="4"/>
      <c r="BP160" s="8"/>
      <c r="BQ160" s="4"/>
      <c r="BR160" s="8"/>
      <c r="BS160" s="7"/>
      <c r="BT160" s="7"/>
      <c r="BU160" s="2" t="s">
        <v>664</v>
      </c>
      <c r="BV160" s="2" t="s">
        <v>226</v>
      </c>
      <c r="BW160" s="2" t="s">
        <v>229</v>
      </c>
      <c r="BX160" s="2" t="s">
        <v>229</v>
      </c>
      <c r="BY160" s="2" t="s">
        <v>241</v>
      </c>
      <c r="BZ160" s="2" t="s">
        <v>229</v>
      </c>
      <c r="CA160" s="4"/>
      <c r="CB160" s="8"/>
      <c r="CC160" s="4"/>
      <c r="CD160" s="8"/>
      <c r="CE160" s="7"/>
      <c r="CF160" s="7"/>
      <c r="CG160" s="2" t="s">
        <v>272</v>
      </c>
      <c r="CH160" s="2" t="s">
        <v>226</v>
      </c>
      <c r="CI160" s="2" t="s">
        <v>229</v>
      </c>
      <c r="CJ160" s="2" t="s">
        <v>229</v>
      </c>
      <c r="CK160" s="2" t="s">
        <v>241</v>
      </c>
      <c r="CL160" s="2" t="s">
        <v>229</v>
      </c>
      <c r="CM160" s="4"/>
      <c r="CN160" s="8"/>
      <c r="CO160" s="4"/>
      <c r="CP160" s="8"/>
      <c r="CQ160" s="7"/>
      <c r="CR160" s="7"/>
      <c r="CS160" s="2" t="s">
        <v>272</v>
      </c>
      <c r="CT160" s="2" t="s">
        <v>226</v>
      </c>
      <c r="CU160" s="2" t="s">
        <v>229</v>
      </c>
      <c r="CV160" s="2" t="s">
        <v>229</v>
      </c>
      <c r="CW160" s="2" t="s">
        <v>241</v>
      </c>
      <c r="CX160" s="2" t="s">
        <v>229</v>
      </c>
      <c r="CY160" s="4"/>
      <c r="CZ160" s="8"/>
      <c r="DA160" s="4"/>
      <c r="DB160" s="8"/>
      <c r="DC160" s="7"/>
      <c r="DD160" s="7"/>
      <c r="DE160" s="2" t="s">
        <v>272</v>
      </c>
      <c r="DF160" s="2" t="s">
        <v>226</v>
      </c>
      <c r="DG160" s="2" t="s">
        <v>229</v>
      </c>
      <c r="DH160" s="2" t="s">
        <v>229</v>
      </c>
      <c r="DI160" s="2" t="s">
        <v>241</v>
      </c>
      <c r="DJ160" s="2" t="s">
        <v>229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226</v>
      </c>
      <c r="DS160" s="2" t="s">
        <v>229</v>
      </c>
      <c r="DT160" s="2" t="s">
        <v>229</v>
      </c>
      <c r="DU160" s="2" t="s">
        <v>241</v>
      </c>
      <c r="DV160" s="2" t="s">
        <v>229</v>
      </c>
      <c r="DW160" s="4"/>
      <c r="DX160" s="8"/>
      <c r="DY160" s="4"/>
      <c r="DZ160" s="8"/>
      <c r="EA160" s="7"/>
      <c r="EB160" s="7"/>
      <c r="EC160" s="2" t="s">
        <v>272</v>
      </c>
      <c r="ED160" s="2" t="s">
        <v>226</v>
      </c>
      <c r="EE160" s="2" t="s">
        <v>229</v>
      </c>
      <c r="EF160" s="2" t="s">
        <v>229</v>
      </c>
      <c r="EG160" s="2" t="s">
        <v>241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272</v>
      </c>
      <c r="EP160" s="2" t="s">
        <v>226</v>
      </c>
      <c r="EQ160" s="2" t="s">
        <v>229</v>
      </c>
      <c r="ER160" s="2" t="s">
        <v>229</v>
      </c>
      <c r="ES160" s="2" t="s">
        <v>241</v>
      </c>
      <c r="ET160" s="2" t="s">
        <v>229</v>
      </c>
      <c r="EU160" s="4"/>
      <c r="EV160" s="8"/>
      <c r="EW160" s="4"/>
      <c r="EX160" s="8"/>
      <c r="EY160" s="7"/>
      <c r="EZ160" s="7"/>
      <c r="FA160" s="2" t="s">
        <v>267</v>
      </c>
      <c r="FB160" s="2" t="s">
        <v>226</v>
      </c>
      <c r="FC160" s="2" t="s">
        <v>229</v>
      </c>
      <c r="FD160" s="2" t="s">
        <v>229</v>
      </c>
      <c r="FE160" s="2" t="s">
        <v>241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226</v>
      </c>
      <c r="FO160" s="2" t="s">
        <v>229</v>
      </c>
      <c r="FP160" s="2" t="s">
        <v>229</v>
      </c>
      <c r="FQ160" s="2" t="s">
        <v>241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226</v>
      </c>
      <c r="GA160" s="2" t="s">
        <v>229</v>
      </c>
      <c r="GB160" s="2" t="s">
        <v>229</v>
      </c>
      <c r="GC160" s="2" t="s">
        <v>241</v>
      </c>
      <c r="GD160" s="2" t="s">
        <v>229</v>
      </c>
      <c r="GE160" s="4"/>
      <c r="GF160" s="8"/>
      <c r="GG160" s="4"/>
      <c r="GH160" s="8"/>
      <c r="GI160" s="7"/>
      <c r="GJ160" s="7"/>
      <c r="GK160" s="2" t="s">
        <v>272</v>
      </c>
      <c r="GL160" s="2" t="s">
        <v>226</v>
      </c>
      <c r="GM160" s="2" t="s">
        <v>229</v>
      </c>
      <c r="GN160" s="2" t="s">
        <v>229</v>
      </c>
      <c r="GO160" s="2" t="s">
        <v>241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272</v>
      </c>
      <c r="GX160" s="2" t="s">
        <v>226</v>
      </c>
      <c r="GY160" s="2" t="s">
        <v>229</v>
      </c>
      <c r="GZ160" s="2" t="s">
        <v>229</v>
      </c>
      <c r="HA160" s="2" t="s">
        <v>241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272</v>
      </c>
      <c r="HJ160" s="2" t="s">
        <v>226</v>
      </c>
      <c r="HK160" s="2" t="s">
        <v>229</v>
      </c>
      <c r="HL160" s="2" t="s">
        <v>229</v>
      </c>
      <c r="HM160" s="2" t="s">
        <v>241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272</v>
      </c>
      <c r="HV160" s="2" t="s">
        <v>226</v>
      </c>
      <c r="HW160" s="2" t="s">
        <v>229</v>
      </c>
      <c r="HX160" s="2" t="s">
        <v>229</v>
      </c>
      <c r="HY160" s="2" t="s">
        <v>241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272</v>
      </c>
      <c r="IH160" s="2" t="s">
        <v>226</v>
      </c>
      <c r="II160" s="2" t="s">
        <v>229</v>
      </c>
      <c r="IJ160" s="2" t="s">
        <v>229</v>
      </c>
      <c r="IK160" s="2" t="s">
        <v>241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664</v>
      </c>
      <c r="IT160" s="2" t="s">
        <v>226</v>
      </c>
      <c r="IU160" s="2" t="s">
        <v>229</v>
      </c>
      <c r="IV160" s="2" t="s">
        <v>229</v>
      </c>
      <c r="IW160" s="2" t="s">
        <v>241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272</v>
      </c>
      <c r="JF160" s="2" t="s">
        <v>226</v>
      </c>
      <c r="JG160" s="2" t="s">
        <v>229</v>
      </c>
      <c r="JH160" s="2" t="s">
        <v>229</v>
      </c>
      <c r="JI160" s="2" t="s">
        <v>241</v>
      </c>
      <c r="JJ160" s="2" t="s">
        <v>229</v>
      </c>
      <c r="JK160" s="4"/>
      <c r="JL160" s="8"/>
      <c r="JM160" s="4"/>
      <c r="JN160" s="8"/>
      <c r="JO160" s="7"/>
      <c r="JP160" s="7"/>
      <c r="JQ160" s="2" t="s">
        <v>272</v>
      </c>
      <c r="JR160" s="2" t="s">
        <v>226</v>
      </c>
      <c r="JS160" s="2" t="s">
        <v>229</v>
      </c>
      <c r="JT160" s="2" t="s">
        <v>229</v>
      </c>
      <c r="JU160" s="2" t="s">
        <v>241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272</v>
      </c>
      <c r="KD160" s="2" t="s">
        <v>226</v>
      </c>
      <c r="KE160" s="2" t="s">
        <v>229</v>
      </c>
      <c r="KF160" s="2" t="s">
        <v>229</v>
      </c>
      <c r="KG160" s="2" t="s">
        <v>241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272</v>
      </c>
      <c r="KP160" s="2" t="s">
        <v>226</v>
      </c>
      <c r="KQ160" s="2" t="s">
        <v>229</v>
      </c>
      <c r="KR160" s="2" t="s">
        <v>229</v>
      </c>
      <c r="KS160" s="2" t="s">
        <v>241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272</v>
      </c>
      <c r="LB160" s="2" t="s">
        <v>226</v>
      </c>
      <c r="LC160" s="2" t="s">
        <v>229</v>
      </c>
      <c r="LD160" s="2" t="s">
        <v>229</v>
      </c>
      <c r="LE160" s="2" t="s">
        <v>241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272</v>
      </c>
      <c r="LN160" s="2" t="s">
        <v>226</v>
      </c>
      <c r="LO160" s="2" t="s">
        <v>229</v>
      </c>
      <c r="LP160" s="2" t="s">
        <v>229</v>
      </c>
      <c r="LQ160" s="2" t="s">
        <v>241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664</v>
      </c>
      <c r="LZ160" s="2" t="s">
        <v>226</v>
      </c>
      <c r="MA160" s="2" t="s">
        <v>229</v>
      </c>
      <c r="MB160" s="2" t="s">
        <v>229</v>
      </c>
      <c r="MC160" s="2" t="s">
        <v>241</v>
      </c>
      <c r="MD160" s="2" t="s">
        <v>229</v>
      </c>
      <c r="ME160" s="4"/>
      <c r="MF160" s="8"/>
      <c r="MG160" s="4"/>
      <c r="MH160" s="8"/>
      <c r="MI160" s="7"/>
      <c r="MJ160" s="7"/>
      <c r="MK160" s="2" t="s">
        <v>272</v>
      </c>
      <c r="ML160" s="2" t="s">
        <v>226</v>
      </c>
      <c r="MM160" s="2" t="s">
        <v>229</v>
      </c>
      <c r="MN160" s="2" t="s">
        <v>229</v>
      </c>
      <c r="MO160" s="2" t="s">
        <v>241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272</v>
      </c>
      <c r="MX160" s="2" t="s">
        <v>226</v>
      </c>
      <c r="MY160" s="2" t="s">
        <v>229</v>
      </c>
      <c r="MZ160" s="2" t="s">
        <v>229</v>
      </c>
      <c r="NA160" s="2" t="s">
        <v>241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229</v>
      </c>
      <c r="NJ160" s="2" t="s">
        <v>229</v>
      </c>
      <c r="NK160" s="2" t="s">
        <v>229</v>
      </c>
      <c r="NL160" s="2" t="s">
        <v>229</v>
      </c>
      <c r="NM160" s="2" t="s">
        <v>229</v>
      </c>
      <c r="NN160" s="2" t="s">
        <v>229</v>
      </c>
      <c r="NO160" s="4"/>
      <c r="NP160" s="8"/>
      <c r="NQ160" s="4"/>
      <c r="NR160" s="8"/>
      <c r="NS160" s="7"/>
      <c r="NT160" s="7"/>
      <c r="NU160" s="2" t="s">
        <v>272</v>
      </c>
      <c r="NV160" s="2" t="s">
        <v>226</v>
      </c>
      <c r="NW160" s="2" t="s">
        <v>229</v>
      </c>
      <c r="NX160" s="2" t="s">
        <v>229</v>
      </c>
      <c r="NY160" s="2" t="s">
        <v>241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272</v>
      </c>
      <c r="OH160" s="2" t="s">
        <v>226</v>
      </c>
      <c r="OI160" s="2" t="s">
        <v>229</v>
      </c>
      <c r="OJ160" s="2" t="s">
        <v>229</v>
      </c>
      <c r="OK160" s="2" t="s">
        <v>241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229</v>
      </c>
      <c r="OT160" s="2" t="s">
        <v>229</v>
      </c>
      <c r="OU160" s="2" t="s">
        <v>229</v>
      </c>
      <c r="OV160" s="2" t="s">
        <v>229</v>
      </c>
      <c r="OW160" s="2" t="s">
        <v>229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229</v>
      </c>
      <c r="PF160" s="2" t="s">
        <v>229</v>
      </c>
      <c r="PG160" s="2" t="s">
        <v>229</v>
      </c>
      <c r="PH160" s="2" t="s">
        <v>229</v>
      </c>
      <c r="PI160" s="2" t="s">
        <v>229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272</v>
      </c>
      <c r="PR160" s="2" t="s">
        <v>226</v>
      </c>
      <c r="PS160" s="2" t="s">
        <v>229</v>
      </c>
      <c r="PT160" s="2" t="s">
        <v>229</v>
      </c>
      <c r="PU160" s="2" t="s">
        <v>241</v>
      </c>
      <c r="PV160" s="2" t="s">
        <v>229</v>
      </c>
      <c r="PW160" s="4"/>
      <c r="PX160" s="8"/>
      <c r="PY160" s="4"/>
      <c r="PZ160" s="8"/>
      <c r="QA160" s="7"/>
      <c r="QB160" s="7"/>
      <c r="QC160" s="2" t="s">
        <v>281</v>
      </c>
      <c r="QD160" s="2" t="s">
        <v>226</v>
      </c>
      <c r="QE160" s="2" t="s">
        <v>229</v>
      </c>
      <c r="QF160" s="2" t="s">
        <v>229</v>
      </c>
      <c r="QG160" s="2" t="s">
        <v>241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272</v>
      </c>
      <c r="QP160" s="2" t="s">
        <v>226</v>
      </c>
      <c r="QQ160" s="2" t="s">
        <v>229</v>
      </c>
      <c r="QR160" s="2" t="s">
        <v>229</v>
      </c>
      <c r="QS160" s="2" t="s">
        <v>241</v>
      </c>
      <c r="QT160" s="2" t="s">
        <v>229</v>
      </c>
      <c r="QU160" s="4"/>
      <c r="QV160" s="8"/>
      <c r="QW160" s="4"/>
      <c r="QX160" s="8"/>
      <c r="QY160" s="7"/>
      <c r="QZ160" s="7"/>
      <c r="RA160" s="2" t="s">
        <v>272</v>
      </c>
      <c r="RB160" s="2" t="s">
        <v>226</v>
      </c>
      <c r="RC160" s="2" t="s">
        <v>229</v>
      </c>
      <c r="RD160" s="2" t="s">
        <v>229</v>
      </c>
      <c r="RE160" s="2" t="s">
        <v>241</v>
      </c>
      <c r="RF160" s="2" t="s">
        <v>229</v>
      </c>
      <c r="RG160" s="4"/>
      <c r="RH160" s="8"/>
      <c r="RI160" s="4"/>
      <c r="RJ160" s="8"/>
      <c r="RK160" s="7"/>
      <c r="RL160" s="7"/>
      <c r="RM160" s="2" t="s">
        <v>272</v>
      </c>
      <c r="RN160" s="2" t="s">
        <v>226</v>
      </c>
      <c r="RO160" s="2" t="s">
        <v>229</v>
      </c>
      <c r="RP160" s="2" t="s">
        <v>229</v>
      </c>
      <c r="RQ160" s="2" t="s">
        <v>241</v>
      </c>
      <c r="RR160" s="2" t="s">
        <v>229</v>
      </c>
      <c r="RS160" s="4"/>
      <c r="RT160" s="8"/>
      <c r="RU160" s="4"/>
      <c r="RV160" s="8"/>
      <c r="RW160" s="7"/>
      <c r="RX160" s="7"/>
      <c r="RY160" s="2" t="s">
        <v>229</v>
      </c>
      <c r="RZ160" s="2" t="s">
        <v>229</v>
      </c>
      <c r="SA160" s="2" t="s">
        <v>229</v>
      </c>
      <c r="SB160" s="2" t="s">
        <v>229</v>
      </c>
      <c r="SC160" s="2" t="s">
        <v>229</v>
      </c>
      <c r="SD160" s="2" t="s">
        <v>229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>
        <v>180</v>
      </c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>
        <v>180</v>
      </c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</row>
    <row r="161">
      <c r="A161" s="2" t="s">
        <v>2267</v>
      </c>
      <c r="B161" s="2" t="s">
        <v>216</v>
      </c>
      <c r="C161" s="2" t="s">
        <v>217</v>
      </c>
      <c r="D161" s="2" t="s">
        <v>218</v>
      </c>
      <c r="E161" s="2" t="s">
        <v>219</v>
      </c>
      <c r="F161" s="2" t="s">
        <v>2268</v>
      </c>
      <c r="G161" s="2" t="s">
        <v>2269</v>
      </c>
      <c r="H161" s="2" t="s">
        <v>2270</v>
      </c>
      <c r="I161" s="2" t="s">
        <v>1434</v>
      </c>
      <c r="J161" s="2" t="s">
        <v>224</v>
      </c>
      <c r="K161" s="2" t="s">
        <v>617</v>
      </c>
      <c r="L161" s="3">
        <v>28.8</v>
      </c>
      <c r="M161" s="3">
        <v>30.24</v>
      </c>
      <c r="N161" s="3">
        <v>59.99</v>
      </c>
      <c r="O161" s="2" t="s">
        <v>226</v>
      </c>
      <c r="P161" s="2" t="s">
        <v>964</v>
      </c>
      <c r="Q161" s="2" t="s">
        <v>228</v>
      </c>
      <c r="R161" s="2" t="s">
        <v>229</v>
      </c>
      <c r="S161" s="2" t="s">
        <v>2271</v>
      </c>
      <c r="T161" s="2" t="s">
        <v>229</v>
      </c>
      <c r="U161" s="2" t="s">
        <v>286</v>
      </c>
      <c r="V161" s="2" t="s">
        <v>1142</v>
      </c>
      <c r="W161" s="2" t="s">
        <v>1009</v>
      </c>
      <c r="X161" s="2" t="s">
        <v>1143</v>
      </c>
      <c r="Y161" s="2" t="s">
        <v>2272</v>
      </c>
      <c r="Z161" s="4"/>
      <c r="AA161" s="4">
        <f>=ROUNDDOWN({0},0)</f>
      </c>
      <c r="AB161" s="5"/>
      <c r="AC161" s="2" t="s">
        <v>229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229</v>
      </c>
      <c r="BM161" s="7"/>
      <c r="BN161" s="7"/>
      <c r="BO161" s="4"/>
      <c r="BP161" s="8"/>
      <c r="BQ161" s="4"/>
      <c r="BR161" s="8"/>
      <c r="BS161" s="7"/>
      <c r="BT161" s="7"/>
      <c r="BU161" s="2" t="s">
        <v>239</v>
      </c>
      <c r="BV161" s="2" t="s">
        <v>275</v>
      </c>
      <c r="BW161" s="2" t="s">
        <v>229</v>
      </c>
      <c r="BX161" s="2" t="s">
        <v>923</v>
      </c>
      <c r="BY161" s="2" t="s">
        <v>241</v>
      </c>
      <c r="BZ161" s="2" t="s">
        <v>229</v>
      </c>
      <c r="CA161" s="4"/>
      <c r="CB161" s="8"/>
      <c r="CC161" s="4"/>
      <c r="CD161" s="8"/>
      <c r="CE161" s="7"/>
      <c r="CF161" s="7"/>
      <c r="CG161" s="2" t="s">
        <v>239</v>
      </c>
      <c r="CH161" s="2" t="s">
        <v>275</v>
      </c>
      <c r="CI161" s="2" t="s">
        <v>2273</v>
      </c>
      <c r="CJ161" s="2" t="s">
        <v>775</v>
      </c>
      <c r="CK161" s="2" t="s">
        <v>241</v>
      </c>
      <c r="CL161" s="2" t="s">
        <v>229</v>
      </c>
      <c r="CM161" s="4"/>
      <c r="CN161" s="8"/>
      <c r="CO161" s="4"/>
      <c r="CP161" s="8"/>
      <c r="CQ161" s="7"/>
      <c r="CR161" s="7"/>
      <c r="CS161" s="2" t="s">
        <v>239</v>
      </c>
      <c r="CT161" s="2" t="s">
        <v>275</v>
      </c>
      <c r="CU161" s="2" t="s">
        <v>696</v>
      </c>
      <c r="CV161" s="2" t="s">
        <v>710</v>
      </c>
      <c r="CW161" s="2" t="s">
        <v>241</v>
      </c>
      <c r="CX161" s="2" t="s">
        <v>229</v>
      </c>
      <c r="CY161" s="4"/>
      <c r="CZ161" s="8"/>
      <c r="DA161" s="4"/>
      <c r="DB161" s="8"/>
      <c r="DC161" s="7"/>
      <c r="DD161" s="7"/>
      <c r="DE161" s="2" t="s">
        <v>239</v>
      </c>
      <c r="DF161" s="2" t="s">
        <v>275</v>
      </c>
      <c r="DG161" s="2" t="s">
        <v>959</v>
      </c>
      <c r="DH161" s="2" t="s">
        <v>1153</v>
      </c>
      <c r="DI161" s="2" t="s">
        <v>241</v>
      </c>
      <c r="DJ161" s="2" t="s">
        <v>229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275</v>
      </c>
      <c r="DS161" s="2" t="s">
        <v>1794</v>
      </c>
      <c r="DT161" s="2" t="s">
        <v>229</v>
      </c>
      <c r="DU161" s="2" t="s">
        <v>241</v>
      </c>
      <c r="DV161" s="2" t="s">
        <v>229</v>
      </c>
      <c r="DW161" s="4"/>
      <c r="DX161" s="8"/>
      <c r="DY161" s="4"/>
      <c r="DZ161" s="8"/>
      <c r="EA161" s="7"/>
      <c r="EB161" s="7"/>
      <c r="EC161" s="2" t="s">
        <v>272</v>
      </c>
      <c r="ED161" s="2" t="s">
        <v>275</v>
      </c>
      <c r="EE161" s="2" t="s">
        <v>229</v>
      </c>
      <c r="EF161" s="2" t="s">
        <v>229</v>
      </c>
      <c r="EG161" s="2" t="s">
        <v>241</v>
      </c>
      <c r="EH161" s="2" t="s">
        <v>229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275</v>
      </c>
      <c r="EQ161" s="2" t="s">
        <v>755</v>
      </c>
      <c r="ER161" s="2" t="s">
        <v>2079</v>
      </c>
      <c r="ES161" s="2" t="s">
        <v>241</v>
      </c>
      <c r="ET161" s="2" t="s">
        <v>229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275</v>
      </c>
      <c r="FC161" s="2" t="s">
        <v>702</v>
      </c>
      <c r="FD161" s="2" t="s">
        <v>2274</v>
      </c>
      <c r="FE161" s="2" t="s">
        <v>241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275</v>
      </c>
      <c r="FO161" s="2" t="s">
        <v>2275</v>
      </c>
      <c r="FP161" s="2" t="s">
        <v>2059</v>
      </c>
      <c r="FQ161" s="2" t="s">
        <v>241</v>
      </c>
      <c r="FR161" s="2" t="s">
        <v>229</v>
      </c>
      <c r="FS161" s="4"/>
      <c r="FT161" s="8"/>
      <c r="FU161" s="4"/>
      <c r="FV161" s="8"/>
      <c r="FW161" s="7"/>
      <c r="FX161" s="7"/>
      <c r="FY161" s="2" t="s">
        <v>229</v>
      </c>
      <c r="FZ161" s="2" t="s">
        <v>229</v>
      </c>
      <c r="GA161" s="2" t="s">
        <v>229</v>
      </c>
      <c r="GB161" s="2" t="s">
        <v>229</v>
      </c>
      <c r="GC161" s="2" t="s">
        <v>229</v>
      </c>
      <c r="GD161" s="2" t="s">
        <v>229</v>
      </c>
      <c r="GE161" s="4"/>
      <c r="GF161" s="8"/>
      <c r="GG161" s="4"/>
      <c r="GH161" s="8"/>
      <c r="GI161" s="7"/>
      <c r="GJ161" s="7"/>
      <c r="GK161" s="2" t="s">
        <v>272</v>
      </c>
      <c r="GL161" s="2" t="s">
        <v>275</v>
      </c>
      <c r="GM161" s="2" t="s">
        <v>229</v>
      </c>
      <c r="GN161" s="2" t="s">
        <v>229</v>
      </c>
      <c r="GO161" s="2" t="s">
        <v>241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281</v>
      </c>
      <c r="GX161" s="2" t="s">
        <v>275</v>
      </c>
      <c r="GY161" s="2" t="s">
        <v>229</v>
      </c>
      <c r="GZ161" s="2" t="s">
        <v>229</v>
      </c>
      <c r="HA161" s="2" t="s">
        <v>241</v>
      </c>
      <c r="HB161" s="2" t="s">
        <v>229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275</v>
      </c>
      <c r="HK161" s="2" t="s">
        <v>710</v>
      </c>
      <c r="HL161" s="2" t="s">
        <v>1235</v>
      </c>
      <c r="HM161" s="2" t="s">
        <v>241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272</v>
      </c>
      <c r="HV161" s="2" t="s">
        <v>226</v>
      </c>
      <c r="HW161" s="2" t="s">
        <v>229</v>
      </c>
      <c r="HX161" s="2" t="s">
        <v>229</v>
      </c>
      <c r="HY161" s="2" t="s">
        <v>241</v>
      </c>
      <c r="HZ161" s="2" t="s">
        <v>229</v>
      </c>
      <c r="IA161" s="4"/>
      <c r="IB161" s="8"/>
      <c r="IC161" s="4"/>
      <c r="ID161" s="8"/>
      <c r="IE161" s="7"/>
      <c r="IF161" s="7"/>
      <c r="IG161" s="2" t="s">
        <v>272</v>
      </c>
      <c r="IH161" s="2" t="s">
        <v>275</v>
      </c>
      <c r="II161" s="2" t="s">
        <v>229</v>
      </c>
      <c r="IJ161" s="2" t="s">
        <v>229</v>
      </c>
      <c r="IK161" s="2" t="s">
        <v>241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272</v>
      </c>
      <c r="IT161" s="2" t="s">
        <v>226</v>
      </c>
      <c r="IU161" s="2" t="s">
        <v>229</v>
      </c>
      <c r="IV161" s="2" t="s">
        <v>229</v>
      </c>
      <c r="IW161" s="2" t="s">
        <v>241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272</v>
      </c>
      <c r="JF161" s="2" t="s">
        <v>226</v>
      </c>
      <c r="JG161" s="2" t="s">
        <v>229</v>
      </c>
      <c r="JH161" s="2" t="s">
        <v>229</v>
      </c>
      <c r="JI161" s="2" t="s">
        <v>241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229</v>
      </c>
      <c r="JR161" s="2" t="s">
        <v>229</v>
      </c>
      <c r="JS161" s="2" t="s">
        <v>229</v>
      </c>
      <c r="JT161" s="2" t="s">
        <v>229</v>
      </c>
      <c r="JU161" s="2" t="s">
        <v>229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272</v>
      </c>
      <c r="KD161" s="2" t="s">
        <v>275</v>
      </c>
      <c r="KE161" s="2" t="s">
        <v>229</v>
      </c>
      <c r="KF161" s="2" t="s">
        <v>229</v>
      </c>
      <c r="KG161" s="2" t="s">
        <v>241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272</v>
      </c>
      <c r="KP161" s="2" t="s">
        <v>226</v>
      </c>
      <c r="KQ161" s="2" t="s">
        <v>229</v>
      </c>
      <c r="KR161" s="2" t="s">
        <v>229</v>
      </c>
      <c r="KS161" s="2" t="s">
        <v>241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272</v>
      </c>
      <c r="LB161" s="2" t="s">
        <v>275</v>
      </c>
      <c r="LC161" s="2" t="s">
        <v>229</v>
      </c>
      <c r="LD161" s="2" t="s">
        <v>229</v>
      </c>
      <c r="LE161" s="2" t="s">
        <v>241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229</v>
      </c>
      <c r="LN161" s="2" t="s">
        <v>229</v>
      </c>
      <c r="LO161" s="2" t="s">
        <v>229</v>
      </c>
      <c r="LP161" s="2" t="s">
        <v>229</v>
      </c>
      <c r="LQ161" s="2" t="s">
        <v>229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266</v>
      </c>
      <c r="LZ161" s="2" t="s">
        <v>275</v>
      </c>
      <c r="MA161" s="2" t="s">
        <v>229</v>
      </c>
      <c r="MB161" s="2" t="s">
        <v>229</v>
      </c>
      <c r="MC161" s="2" t="s">
        <v>241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229</v>
      </c>
      <c r="ML161" s="2" t="s">
        <v>229</v>
      </c>
      <c r="MM161" s="2" t="s">
        <v>229</v>
      </c>
      <c r="MN161" s="2" t="s">
        <v>229</v>
      </c>
      <c r="MO161" s="2" t="s">
        <v>229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229</v>
      </c>
      <c r="MX161" s="2" t="s">
        <v>229</v>
      </c>
      <c r="MY161" s="2" t="s">
        <v>229</v>
      </c>
      <c r="MZ161" s="2" t="s">
        <v>229</v>
      </c>
      <c r="NA161" s="2" t="s">
        <v>229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239</v>
      </c>
      <c r="NJ161" s="2" t="s">
        <v>275</v>
      </c>
      <c r="NK161" s="2" t="s">
        <v>2276</v>
      </c>
      <c r="NL161" s="2" t="s">
        <v>792</v>
      </c>
      <c r="NM161" s="2" t="s">
        <v>241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272</v>
      </c>
      <c r="NV161" s="2" t="s">
        <v>275</v>
      </c>
      <c r="NW161" s="2" t="s">
        <v>229</v>
      </c>
      <c r="NX161" s="2" t="s">
        <v>229</v>
      </c>
      <c r="NY161" s="2" t="s">
        <v>241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229</v>
      </c>
      <c r="OH161" s="2" t="s">
        <v>229</v>
      </c>
      <c r="OI161" s="2" t="s">
        <v>229</v>
      </c>
      <c r="OJ161" s="2" t="s">
        <v>229</v>
      </c>
      <c r="OK161" s="2" t="s">
        <v>229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229</v>
      </c>
      <c r="OT161" s="2" t="s">
        <v>229</v>
      </c>
      <c r="OU161" s="2" t="s">
        <v>229</v>
      </c>
      <c r="OV161" s="2" t="s">
        <v>229</v>
      </c>
      <c r="OW161" s="2" t="s">
        <v>229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229</v>
      </c>
      <c r="PF161" s="2" t="s">
        <v>229</v>
      </c>
      <c r="PG161" s="2" t="s">
        <v>229</v>
      </c>
      <c r="PH161" s="2" t="s">
        <v>229</v>
      </c>
      <c r="PI161" s="2" t="s">
        <v>229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272</v>
      </c>
      <c r="PR161" s="2" t="s">
        <v>275</v>
      </c>
      <c r="PS161" s="2" t="s">
        <v>229</v>
      </c>
      <c r="PT161" s="2" t="s">
        <v>229</v>
      </c>
      <c r="PU161" s="2" t="s">
        <v>241</v>
      </c>
      <c r="PV161" s="2" t="s">
        <v>229</v>
      </c>
      <c r="PW161" s="4"/>
      <c r="PX161" s="8"/>
      <c r="PY161" s="4"/>
      <c r="PZ161" s="8"/>
      <c r="QA161" s="7"/>
      <c r="QB161" s="7"/>
      <c r="QC161" s="2" t="s">
        <v>281</v>
      </c>
      <c r="QD161" s="2" t="s">
        <v>275</v>
      </c>
      <c r="QE161" s="2" t="s">
        <v>229</v>
      </c>
      <c r="QF161" s="2" t="s">
        <v>229</v>
      </c>
      <c r="QG161" s="2" t="s">
        <v>241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229</v>
      </c>
      <c r="QP161" s="2" t="s">
        <v>229</v>
      </c>
      <c r="QQ161" s="2" t="s">
        <v>229</v>
      </c>
      <c r="QR161" s="2" t="s">
        <v>229</v>
      </c>
      <c r="QS161" s="2" t="s">
        <v>229</v>
      </c>
      <c r="QT161" s="2" t="s">
        <v>229</v>
      </c>
      <c r="QU161" s="4"/>
      <c r="QV161" s="8"/>
      <c r="QW161" s="4"/>
      <c r="QX161" s="8"/>
      <c r="QY161" s="7"/>
      <c r="QZ161" s="7"/>
      <c r="RA161" s="2" t="s">
        <v>272</v>
      </c>
      <c r="RB161" s="2" t="s">
        <v>275</v>
      </c>
      <c r="RC161" s="2" t="s">
        <v>229</v>
      </c>
      <c r="RD161" s="2" t="s">
        <v>229</v>
      </c>
      <c r="RE161" s="2" t="s">
        <v>241</v>
      </c>
      <c r="RF161" s="2" t="s">
        <v>229</v>
      </c>
      <c r="RG161" s="4"/>
      <c r="RH161" s="8"/>
      <c r="RI161" s="4"/>
      <c r="RJ161" s="8"/>
      <c r="RK161" s="7"/>
      <c r="RL161" s="7"/>
      <c r="RM161" s="2" t="s">
        <v>229</v>
      </c>
      <c r="RN161" s="2" t="s">
        <v>229</v>
      </c>
      <c r="RO161" s="2" t="s">
        <v>229</v>
      </c>
      <c r="RP161" s="2" t="s">
        <v>229</v>
      </c>
      <c r="RQ161" s="2" t="s">
        <v>229</v>
      </c>
      <c r="RR161" s="2" t="s">
        <v>229</v>
      </c>
      <c r="RS161" s="4"/>
      <c r="RT161" s="8"/>
      <c r="RU161" s="4"/>
      <c r="RV161" s="8"/>
      <c r="RW161" s="7"/>
      <c r="RX161" s="7"/>
      <c r="RY161" s="2" t="s">
        <v>272</v>
      </c>
      <c r="RZ161" s="2" t="s">
        <v>275</v>
      </c>
      <c r="SA161" s="2" t="s">
        <v>229</v>
      </c>
      <c r="SB161" s="2" t="s">
        <v>229</v>
      </c>
      <c r="SC161" s="2" t="s">
        <v>241</v>
      </c>
      <c r="SD161" s="2" t="s">
        <v>229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</row>
    <row r="162">
      <c r="A162" s="2" t="s">
        <v>2277</v>
      </c>
      <c r="B162" s="2" t="s">
        <v>216</v>
      </c>
      <c r="C162" s="2" t="s">
        <v>217</v>
      </c>
      <c r="D162" s="2" t="s">
        <v>218</v>
      </c>
      <c r="E162" s="2" t="s">
        <v>219</v>
      </c>
      <c r="F162" s="2" t="s">
        <v>2278</v>
      </c>
      <c r="G162" s="2" t="s">
        <v>2279</v>
      </c>
      <c r="H162" s="2" t="s">
        <v>2280</v>
      </c>
      <c r="I162" s="2" t="s">
        <v>1773</v>
      </c>
      <c r="J162" s="2" t="s">
        <v>224</v>
      </c>
      <c r="K162" s="2" t="s">
        <v>1140</v>
      </c>
      <c r="L162" s="3">
        <v>35</v>
      </c>
      <c r="M162" s="3">
        <v>36.75</v>
      </c>
      <c r="N162" s="3">
        <v>69.99</v>
      </c>
      <c r="O162" s="2" t="s">
        <v>981</v>
      </c>
      <c r="P162" s="2" t="s">
        <v>964</v>
      </c>
      <c r="Q162" s="2" t="s">
        <v>228</v>
      </c>
      <c r="R162" s="2" t="s">
        <v>229</v>
      </c>
      <c r="S162" s="2" t="s">
        <v>2281</v>
      </c>
      <c r="T162" s="2" t="s">
        <v>684</v>
      </c>
      <c r="U162" s="2" t="s">
        <v>232</v>
      </c>
      <c r="V162" s="2" t="s">
        <v>233</v>
      </c>
      <c r="W162" s="2" t="s">
        <v>686</v>
      </c>
      <c r="X162" s="2" t="s">
        <v>1960</v>
      </c>
      <c r="Y162" s="2" t="s">
        <v>2282</v>
      </c>
      <c r="Z162" s="4"/>
      <c r="AA162" s="4">
        <f>=ROUNDDOWN({0},0)</f>
      </c>
      <c r="AB162" s="5"/>
      <c r="AC162" s="2" t="s">
        <v>229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/>
      <c r="AQ162" s="8"/>
      <c r="AR162" s="4">
        <v>5</v>
      </c>
      <c r="AS162" s="8">
        <v>142.22</v>
      </c>
      <c r="AT162" s="7">
        <v>-1</v>
      </c>
      <c r="AU162" s="7">
        <v>-1</v>
      </c>
      <c r="AV162" s="4" t="s">
        <v>229</v>
      </c>
      <c r="AW162" s="8" t="s">
        <v>229</v>
      </c>
      <c r="AX162" s="4">
        <v>11</v>
      </c>
      <c r="AY162" s="8">
        <v>338.2</v>
      </c>
      <c r="AZ162" s="7" t="s">
        <v>229</v>
      </c>
      <c r="BA162" s="7" t="s">
        <v>229</v>
      </c>
      <c r="BB162" s="7"/>
      <c r="BC162" s="4" t="s">
        <v>229</v>
      </c>
      <c r="BD162" s="8" t="s">
        <v>229</v>
      </c>
      <c r="BE162" s="4">
        <v>11</v>
      </c>
      <c r="BF162" s="8">
        <v>338.2</v>
      </c>
      <c r="BG162" s="7" t="s">
        <v>229</v>
      </c>
      <c r="BH162" s="7" t="s">
        <v>229</v>
      </c>
      <c r="BI162" s="7"/>
      <c r="BJ162" s="4"/>
      <c r="BK162" s="8"/>
      <c r="BL162" s="2" t="s">
        <v>2283</v>
      </c>
      <c r="BM162" s="7"/>
      <c r="BN162" s="7"/>
      <c r="BO162" s="4"/>
      <c r="BP162" s="8"/>
      <c r="BQ162" s="4"/>
      <c r="BR162" s="8"/>
      <c r="BS162" s="7"/>
      <c r="BT162" s="7"/>
      <c r="BU162" s="2" t="s">
        <v>2075</v>
      </c>
      <c r="BV162" s="2" t="s">
        <v>275</v>
      </c>
      <c r="BW162" s="2" t="s">
        <v>229</v>
      </c>
      <c r="BX162" s="2" t="s">
        <v>229</v>
      </c>
      <c r="BY162" s="2" t="s">
        <v>241</v>
      </c>
      <c r="BZ162" s="2" t="s">
        <v>229</v>
      </c>
      <c r="CA162" s="4"/>
      <c r="CB162" s="8"/>
      <c r="CC162" s="4">
        <v>1</v>
      </c>
      <c r="CD162" s="8">
        <v>39.69</v>
      </c>
      <c r="CE162" s="7">
        <v>-1</v>
      </c>
      <c r="CF162" s="7">
        <v>-1</v>
      </c>
      <c r="CG162" s="2" t="s">
        <v>239</v>
      </c>
      <c r="CH162" s="2" t="s">
        <v>275</v>
      </c>
      <c r="CI162" s="2" t="s">
        <v>885</v>
      </c>
      <c r="CJ162" s="2" t="s">
        <v>2284</v>
      </c>
      <c r="CK162" s="2" t="s">
        <v>241</v>
      </c>
      <c r="CL162" s="2" t="s">
        <v>229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275</v>
      </c>
      <c r="CU162" s="2" t="s">
        <v>2285</v>
      </c>
      <c r="CV162" s="2" t="s">
        <v>2286</v>
      </c>
      <c r="CW162" s="2" t="s">
        <v>241</v>
      </c>
      <c r="CX162" s="2" t="s">
        <v>229</v>
      </c>
      <c r="CY162" s="4"/>
      <c r="CZ162" s="8"/>
      <c r="DA162" s="4">
        <v>1</v>
      </c>
      <c r="DB162" s="8">
        <v>19.85</v>
      </c>
      <c r="DC162" s="7">
        <v>-1</v>
      </c>
      <c r="DD162" s="7">
        <v>-1</v>
      </c>
      <c r="DE162" s="2" t="s">
        <v>239</v>
      </c>
      <c r="DF162" s="2" t="s">
        <v>275</v>
      </c>
      <c r="DG162" s="2" t="s">
        <v>1310</v>
      </c>
      <c r="DH162" s="2" t="s">
        <v>2287</v>
      </c>
      <c r="DI162" s="2" t="s">
        <v>263</v>
      </c>
      <c r="DJ162" s="2" t="s">
        <v>229</v>
      </c>
      <c r="DK162" s="4"/>
      <c r="DL162" s="8"/>
      <c r="DM162" s="4"/>
      <c r="DN162" s="8"/>
      <c r="DO162" s="7"/>
      <c r="DP162" s="7"/>
      <c r="DQ162" s="2" t="s">
        <v>239</v>
      </c>
      <c r="DR162" s="2" t="s">
        <v>275</v>
      </c>
      <c r="DS162" s="2" t="s">
        <v>2288</v>
      </c>
      <c r="DT162" s="2" t="s">
        <v>305</v>
      </c>
      <c r="DU162" s="2" t="s">
        <v>241</v>
      </c>
      <c r="DV162" s="2" t="s">
        <v>229</v>
      </c>
      <c r="DW162" s="4"/>
      <c r="DX162" s="8"/>
      <c r="DY162" s="4"/>
      <c r="DZ162" s="8"/>
      <c r="EA162" s="7"/>
      <c r="EB162" s="7"/>
      <c r="EC162" s="2" t="s">
        <v>239</v>
      </c>
      <c r="ED162" s="2" t="s">
        <v>275</v>
      </c>
      <c r="EE162" s="2" t="s">
        <v>1530</v>
      </c>
      <c r="EF162" s="2" t="s">
        <v>2289</v>
      </c>
      <c r="EG162" s="2" t="s">
        <v>263</v>
      </c>
      <c r="EH162" s="2" t="s">
        <v>229</v>
      </c>
      <c r="EI162" s="4"/>
      <c r="EJ162" s="8"/>
      <c r="EK162" s="4"/>
      <c r="EL162" s="8"/>
      <c r="EM162" s="7"/>
      <c r="EN162" s="7"/>
      <c r="EO162" s="2" t="s">
        <v>239</v>
      </c>
      <c r="EP162" s="2" t="s">
        <v>275</v>
      </c>
      <c r="EQ162" s="2" t="s">
        <v>1545</v>
      </c>
      <c r="ER162" s="2" t="s">
        <v>2290</v>
      </c>
      <c r="ES162" s="2" t="s">
        <v>241</v>
      </c>
      <c r="ET162" s="2" t="s">
        <v>229</v>
      </c>
      <c r="EU162" s="4"/>
      <c r="EV162" s="8"/>
      <c r="EW162" s="4"/>
      <c r="EX162" s="8"/>
      <c r="EY162" s="7"/>
      <c r="EZ162" s="7"/>
      <c r="FA162" s="2" t="s">
        <v>239</v>
      </c>
      <c r="FB162" s="2" t="s">
        <v>275</v>
      </c>
      <c r="FC162" s="2" t="s">
        <v>1310</v>
      </c>
      <c r="FD162" s="2" t="s">
        <v>2291</v>
      </c>
      <c r="FE162" s="2" t="s">
        <v>241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275</v>
      </c>
      <c r="FO162" s="2" t="s">
        <v>1310</v>
      </c>
      <c r="FP162" s="2" t="s">
        <v>561</v>
      </c>
      <c r="FQ162" s="2" t="s">
        <v>241</v>
      </c>
      <c r="FR162" s="2" t="s">
        <v>229</v>
      </c>
      <c r="FS162" s="4"/>
      <c r="FT162" s="8"/>
      <c r="FU162" s="4"/>
      <c r="FV162" s="8"/>
      <c r="FW162" s="7"/>
      <c r="FX162" s="7"/>
      <c r="FY162" s="2" t="s">
        <v>229</v>
      </c>
      <c r="FZ162" s="2" t="s">
        <v>229</v>
      </c>
      <c r="GA162" s="2" t="s">
        <v>229</v>
      </c>
      <c r="GB162" s="2" t="s">
        <v>229</v>
      </c>
      <c r="GC162" s="2" t="s">
        <v>229</v>
      </c>
      <c r="GD162" s="2" t="s">
        <v>229</v>
      </c>
      <c r="GE162" s="4"/>
      <c r="GF162" s="8"/>
      <c r="GG162" s="4"/>
      <c r="GH162" s="8"/>
      <c r="GI162" s="7"/>
      <c r="GJ162" s="7"/>
      <c r="GK162" s="2" t="s">
        <v>272</v>
      </c>
      <c r="GL162" s="2" t="s">
        <v>275</v>
      </c>
      <c r="GM162" s="2" t="s">
        <v>229</v>
      </c>
      <c r="GN162" s="2" t="s">
        <v>229</v>
      </c>
      <c r="GO162" s="2" t="s">
        <v>241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281</v>
      </c>
      <c r="GX162" s="2" t="s">
        <v>275</v>
      </c>
      <c r="GY162" s="2" t="s">
        <v>229</v>
      </c>
      <c r="GZ162" s="2" t="s">
        <v>229</v>
      </c>
      <c r="HA162" s="2" t="s">
        <v>241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266</v>
      </c>
      <c r="HJ162" s="2" t="s">
        <v>275</v>
      </c>
      <c r="HK162" s="2" t="s">
        <v>229</v>
      </c>
      <c r="HL162" s="2" t="s">
        <v>229</v>
      </c>
      <c r="HM162" s="2" t="s">
        <v>241</v>
      </c>
      <c r="HN162" s="2" t="s">
        <v>263</v>
      </c>
      <c r="HO162" s="4"/>
      <c r="HP162" s="8"/>
      <c r="HQ162" s="4"/>
      <c r="HR162" s="8"/>
      <c r="HS162" s="7"/>
      <c r="HT162" s="7"/>
      <c r="HU162" s="2" t="s">
        <v>272</v>
      </c>
      <c r="HV162" s="2" t="s">
        <v>275</v>
      </c>
      <c r="HW162" s="2" t="s">
        <v>229</v>
      </c>
      <c r="HX162" s="2" t="s">
        <v>229</v>
      </c>
      <c r="HY162" s="2" t="s">
        <v>241</v>
      </c>
      <c r="HZ162" s="2" t="s">
        <v>229</v>
      </c>
      <c r="IA162" s="4"/>
      <c r="IB162" s="8"/>
      <c r="IC162" s="4"/>
      <c r="ID162" s="8"/>
      <c r="IE162" s="7"/>
      <c r="IF162" s="7"/>
      <c r="IG162" s="2" t="s">
        <v>266</v>
      </c>
      <c r="IH162" s="2" t="s">
        <v>275</v>
      </c>
      <c r="II162" s="2" t="s">
        <v>229</v>
      </c>
      <c r="IJ162" s="2" t="s">
        <v>229</v>
      </c>
      <c r="IK162" s="2" t="s">
        <v>241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272</v>
      </c>
      <c r="IT162" s="2" t="s">
        <v>275</v>
      </c>
      <c r="IU162" s="2" t="s">
        <v>229</v>
      </c>
      <c r="IV162" s="2" t="s">
        <v>229</v>
      </c>
      <c r="IW162" s="2" t="s">
        <v>241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272</v>
      </c>
      <c r="JF162" s="2" t="s">
        <v>275</v>
      </c>
      <c r="JG162" s="2" t="s">
        <v>229</v>
      </c>
      <c r="JH162" s="2" t="s">
        <v>229</v>
      </c>
      <c r="JI162" s="2" t="s">
        <v>241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272</v>
      </c>
      <c r="JR162" s="2" t="s">
        <v>275</v>
      </c>
      <c r="JS162" s="2" t="s">
        <v>229</v>
      </c>
      <c r="JT162" s="2" t="s">
        <v>229</v>
      </c>
      <c r="JU162" s="2" t="s">
        <v>241</v>
      </c>
      <c r="JV162" s="2" t="s">
        <v>229</v>
      </c>
      <c r="JW162" s="4"/>
      <c r="JX162" s="8"/>
      <c r="JY162" s="4"/>
      <c r="JZ162" s="8"/>
      <c r="KA162" s="7"/>
      <c r="KB162" s="7"/>
      <c r="KC162" s="2" t="s">
        <v>272</v>
      </c>
      <c r="KD162" s="2" t="s">
        <v>275</v>
      </c>
      <c r="KE162" s="2" t="s">
        <v>229</v>
      </c>
      <c r="KF162" s="2" t="s">
        <v>229</v>
      </c>
      <c r="KG162" s="2" t="s">
        <v>241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272</v>
      </c>
      <c r="KP162" s="2" t="s">
        <v>275</v>
      </c>
      <c r="KQ162" s="2" t="s">
        <v>229</v>
      </c>
      <c r="KR162" s="2" t="s">
        <v>229</v>
      </c>
      <c r="KS162" s="2" t="s">
        <v>241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272</v>
      </c>
      <c r="LB162" s="2" t="s">
        <v>275</v>
      </c>
      <c r="LC162" s="2" t="s">
        <v>229</v>
      </c>
      <c r="LD162" s="2" t="s">
        <v>229</v>
      </c>
      <c r="LE162" s="2" t="s">
        <v>241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229</v>
      </c>
      <c r="LN162" s="2" t="s">
        <v>229</v>
      </c>
      <c r="LO162" s="2" t="s">
        <v>229</v>
      </c>
      <c r="LP162" s="2" t="s">
        <v>229</v>
      </c>
      <c r="LQ162" s="2" t="s">
        <v>229</v>
      </c>
      <c r="LR162" s="2" t="s">
        <v>229</v>
      </c>
      <c r="LS162" s="4"/>
      <c r="LT162" s="8"/>
      <c r="LU162" s="4">
        <v>3</v>
      </c>
      <c r="LV162" s="8">
        <v>82.68</v>
      </c>
      <c r="LW162" s="7">
        <v>-1</v>
      </c>
      <c r="LX162" s="7">
        <v>-1</v>
      </c>
      <c r="LY162" s="2" t="s">
        <v>239</v>
      </c>
      <c r="LZ162" s="2" t="s">
        <v>275</v>
      </c>
      <c r="MA162" s="2" t="s">
        <v>2292</v>
      </c>
      <c r="MB162" s="2" t="s">
        <v>2293</v>
      </c>
      <c r="MC162" s="2" t="s">
        <v>241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272</v>
      </c>
      <c r="ML162" s="2" t="s">
        <v>275</v>
      </c>
      <c r="MM162" s="2" t="s">
        <v>229</v>
      </c>
      <c r="MN162" s="2" t="s">
        <v>229</v>
      </c>
      <c r="MO162" s="2" t="s">
        <v>241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266</v>
      </c>
      <c r="MX162" s="2" t="s">
        <v>275</v>
      </c>
      <c r="MY162" s="2" t="s">
        <v>229</v>
      </c>
      <c r="MZ162" s="2" t="s">
        <v>229</v>
      </c>
      <c r="NA162" s="2" t="s">
        <v>241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239</v>
      </c>
      <c r="NJ162" s="2" t="s">
        <v>275</v>
      </c>
      <c r="NK162" s="2" t="s">
        <v>2294</v>
      </c>
      <c r="NL162" s="2" t="s">
        <v>2295</v>
      </c>
      <c r="NM162" s="2" t="s">
        <v>263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272</v>
      </c>
      <c r="NV162" s="2" t="s">
        <v>275</v>
      </c>
      <c r="NW162" s="2" t="s">
        <v>229</v>
      </c>
      <c r="NX162" s="2" t="s">
        <v>229</v>
      </c>
      <c r="NY162" s="2" t="s">
        <v>241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229</v>
      </c>
      <c r="OH162" s="2" t="s">
        <v>229</v>
      </c>
      <c r="OI162" s="2" t="s">
        <v>229</v>
      </c>
      <c r="OJ162" s="2" t="s">
        <v>229</v>
      </c>
      <c r="OK162" s="2" t="s">
        <v>229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229</v>
      </c>
      <c r="OT162" s="2" t="s">
        <v>229</v>
      </c>
      <c r="OU162" s="2" t="s">
        <v>229</v>
      </c>
      <c r="OV162" s="2" t="s">
        <v>229</v>
      </c>
      <c r="OW162" s="2" t="s">
        <v>229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281</v>
      </c>
      <c r="PF162" s="2" t="s">
        <v>275</v>
      </c>
      <c r="PG162" s="2" t="s">
        <v>229</v>
      </c>
      <c r="PH162" s="2" t="s">
        <v>229</v>
      </c>
      <c r="PI162" s="2" t="s">
        <v>241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272</v>
      </c>
      <c r="PR162" s="2" t="s">
        <v>275</v>
      </c>
      <c r="PS162" s="2" t="s">
        <v>229</v>
      </c>
      <c r="PT162" s="2" t="s">
        <v>229</v>
      </c>
      <c r="PU162" s="2" t="s">
        <v>241</v>
      </c>
      <c r="PV162" s="2" t="s">
        <v>229</v>
      </c>
      <c r="PW162" s="4"/>
      <c r="PX162" s="8"/>
      <c r="PY162" s="4"/>
      <c r="PZ162" s="8"/>
      <c r="QA162" s="7"/>
      <c r="QB162" s="7"/>
      <c r="QC162" s="2" t="s">
        <v>281</v>
      </c>
      <c r="QD162" s="2" t="s">
        <v>275</v>
      </c>
      <c r="QE162" s="2" t="s">
        <v>229</v>
      </c>
      <c r="QF162" s="2" t="s">
        <v>229</v>
      </c>
      <c r="QG162" s="2" t="s">
        <v>241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229</v>
      </c>
      <c r="QP162" s="2" t="s">
        <v>229</v>
      </c>
      <c r="QQ162" s="2" t="s">
        <v>229</v>
      </c>
      <c r="QR162" s="2" t="s">
        <v>229</v>
      </c>
      <c r="QS162" s="2" t="s">
        <v>229</v>
      </c>
      <c r="QT162" s="2" t="s">
        <v>229</v>
      </c>
      <c r="QU162" s="4"/>
      <c r="QV162" s="8"/>
      <c r="QW162" s="4"/>
      <c r="QX162" s="8"/>
      <c r="QY162" s="7"/>
      <c r="QZ162" s="7"/>
      <c r="RA162" s="2" t="s">
        <v>272</v>
      </c>
      <c r="RB162" s="2" t="s">
        <v>275</v>
      </c>
      <c r="RC162" s="2" t="s">
        <v>229</v>
      </c>
      <c r="RD162" s="2" t="s">
        <v>229</v>
      </c>
      <c r="RE162" s="2" t="s">
        <v>241</v>
      </c>
      <c r="RF162" s="2" t="s">
        <v>229</v>
      </c>
      <c r="RG162" s="4"/>
      <c r="RH162" s="8"/>
      <c r="RI162" s="4"/>
      <c r="RJ162" s="8"/>
      <c r="RK162" s="7"/>
      <c r="RL162" s="7"/>
      <c r="RM162" s="2" t="s">
        <v>229</v>
      </c>
      <c r="RN162" s="2" t="s">
        <v>229</v>
      </c>
      <c r="RO162" s="2" t="s">
        <v>229</v>
      </c>
      <c r="RP162" s="2" t="s">
        <v>229</v>
      </c>
      <c r="RQ162" s="2" t="s">
        <v>229</v>
      </c>
      <c r="RR162" s="2" t="s">
        <v>229</v>
      </c>
      <c r="RS162" s="4"/>
      <c r="RT162" s="8"/>
      <c r="RU162" s="4"/>
      <c r="RV162" s="8"/>
      <c r="RW162" s="7"/>
      <c r="RX162" s="7"/>
      <c r="RY162" s="2" t="s">
        <v>272</v>
      </c>
      <c r="RZ162" s="2" t="s">
        <v>275</v>
      </c>
      <c r="SA162" s="2" t="s">
        <v>229</v>
      </c>
      <c r="SB162" s="2" t="s">
        <v>229</v>
      </c>
      <c r="SC162" s="2" t="s">
        <v>241</v>
      </c>
      <c r="SD162" s="2" t="s">
        <v>229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</row>
    <row r="163">
      <c r="A163" s="2" t="s">
        <v>2296</v>
      </c>
      <c r="B163" s="2" t="s">
        <v>216</v>
      </c>
      <c r="C163" s="2" t="s">
        <v>217</v>
      </c>
      <c r="D163" s="2" t="s">
        <v>218</v>
      </c>
      <c r="E163" s="2" t="s">
        <v>219</v>
      </c>
      <c r="F163" s="2" t="s">
        <v>2278</v>
      </c>
      <c r="G163" s="2" t="s">
        <v>2279</v>
      </c>
      <c r="H163" s="2" t="s">
        <v>2280</v>
      </c>
      <c r="I163" s="2" t="s">
        <v>1773</v>
      </c>
      <c r="J163" s="2" t="s">
        <v>285</v>
      </c>
      <c r="K163" s="2" t="s">
        <v>1140</v>
      </c>
      <c r="L163" s="3">
        <v>41.59</v>
      </c>
      <c r="M163" s="3">
        <v>43.67</v>
      </c>
      <c r="N163" s="3">
        <v>79.99</v>
      </c>
      <c r="O163" s="2" t="s">
        <v>981</v>
      </c>
      <c r="P163" s="2" t="s">
        <v>964</v>
      </c>
      <c r="Q163" s="2" t="s">
        <v>228</v>
      </c>
      <c r="R163" s="2" t="s">
        <v>229</v>
      </c>
      <c r="S163" s="2" t="s">
        <v>2281</v>
      </c>
      <c r="T163" s="2" t="s">
        <v>684</v>
      </c>
      <c r="U163" s="2" t="s">
        <v>286</v>
      </c>
      <c r="V163" s="2" t="s">
        <v>233</v>
      </c>
      <c r="W163" s="2" t="s">
        <v>686</v>
      </c>
      <c r="X163" s="2" t="s">
        <v>1960</v>
      </c>
      <c r="Y163" s="2" t="s">
        <v>2282</v>
      </c>
      <c r="Z163" s="4"/>
      <c r="AA163" s="4">
        <f>=ROUNDDOWN({0},0)</f>
      </c>
      <c r="AB163" s="5"/>
      <c r="AC163" s="2" t="s">
        <v>229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/>
      <c r="AQ163" s="8"/>
      <c r="AR163" s="4">
        <v>6</v>
      </c>
      <c r="AS163" s="8">
        <v>195.98</v>
      </c>
      <c r="AT163" s="7">
        <v>-1</v>
      </c>
      <c r="AU163" s="7">
        <v>-1</v>
      </c>
      <c r="AV163" s="4" t="s">
        <v>229</v>
      </c>
      <c r="AW163" s="8" t="s">
        <v>229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/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/>
      <c r="BJ163" s="4"/>
      <c r="BK163" s="8"/>
      <c r="BL163" s="2" t="s">
        <v>2297</v>
      </c>
      <c r="BM163" s="7"/>
      <c r="BN163" s="7"/>
      <c r="BO163" s="4"/>
      <c r="BP163" s="8"/>
      <c r="BQ163" s="4"/>
      <c r="BR163" s="8"/>
      <c r="BS163" s="7"/>
      <c r="BT163" s="7"/>
      <c r="BU163" s="2" t="s">
        <v>2075</v>
      </c>
      <c r="BV163" s="2" t="s">
        <v>275</v>
      </c>
      <c r="BW163" s="2" t="s">
        <v>229</v>
      </c>
      <c r="BX163" s="2" t="s">
        <v>229</v>
      </c>
      <c r="BY163" s="2" t="s">
        <v>241</v>
      </c>
      <c r="BZ163" s="2" t="s">
        <v>229</v>
      </c>
      <c r="CA163" s="4"/>
      <c r="CB163" s="8"/>
      <c r="CC163" s="4"/>
      <c r="CD163" s="8"/>
      <c r="CE163" s="7"/>
      <c r="CF163" s="7"/>
      <c r="CG163" s="2" t="s">
        <v>239</v>
      </c>
      <c r="CH163" s="2" t="s">
        <v>275</v>
      </c>
      <c r="CI163" s="2" t="s">
        <v>885</v>
      </c>
      <c r="CJ163" s="2" t="s">
        <v>2298</v>
      </c>
      <c r="CK163" s="2" t="s">
        <v>241</v>
      </c>
      <c r="CL163" s="2" t="s">
        <v>229</v>
      </c>
      <c r="CM163" s="4"/>
      <c r="CN163" s="8"/>
      <c r="CO163" s="4">
        <v>1</v>
      </c>
      <c r="CP163" s="8">
        <v>28.3</v>
      </c>
      <c r="CQ163" s="7">
        <v>-1</v>
      </c>
      <c r="CR163" s="7">
        <v>-1</v>
      </c>
      <c r="CS163" s="2" t="s">
        <v>239</v>
      </c>
      <c r="CT163" s="2" t="s">
        <v>275</v>
      </c>
      <c r="CU163" s="2" t="s">
        <v>2285</v>
      </c>
      <c r="CV163" s="2" t="s">
        <v>2299</v>
      </c>
      <c r="CW163" s="2" t="s">
        <v>241</v>
      </c>
      <c r="CX163" s="2" t="s">
        <v>229</v>
      </c>
      <c r="CY163" s="4"/>
      <c r="CZ163" s="8"/>
      <c r="DA163" s="4">
        <v>3</v>
      </c>
      <c r="DB163" s="8">
        <v>75.98</v>
      </c>
      <c r="DC163" s="7">
        <v>-1</v>
      </c>
      <c r="DD163" s="7">
        <v>-1</v>
      </c>
      <c r="DE163" s="2" t="s">
        <v>239</v>
      </c>
      <c r="DF163" s="2" t="s">
        <v>275</v>
      </c>
      <c r="DG163" s="2" t="s">
        <v>1310</v>
      </c>
      <c r="DH163" s="2" t="s">
        <v>2300</v>
      </c>
      <c r="DI163" s="2" t="s">
        <v>263</v>
      </c>
      <c r="DJ163" s="2" t="s">
        <v>229</v>
      </c>
      <c r="DK163" s="4"/>
      <c r="DL163" s="8"/>
      <c r="DM163" s="4"/>
      <c r="DN163" s="8"/>
      <c r="DO163" s="7"/>
      <c r="DP163" s="7"/>
      <c r="DQ163" s="2" t="s">
        <v>239</v>
      </c>
      <c r="DR163" s="2" t="s">
        <v>275</v>
      </c>
      <c r="DS163" s="2" t="s">
        <v>2288</v>
      </c>
      <c r="DT163" s="2" t="s">
        <v>305</v>
      </c>
      <c r="DU163" s="2" t="s">
        <v>241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239</v>
      </c>
      <c r="ED163" s="2" t="s">
        <v>275</v>
      </c>
      <c r="EE163" s="2" t="s">
        <v>1530</v>
      </c>
      <c r="EF163" s="2" t="s">
        <v>2301</v>
      </c>
      <c r="EG163" s="2" t="s">
        <v>263</v>
      </c>
      <c r="EH163" s="2" t="s">
        <v>229</v>
      </c>
      <c r="EI163" s="4"/>
      <c r="EJ163" s="8"/>
      <c r="EK163" s="4">
        <v>2</v>
      </c>
      <c r="EL163" s="8">
        <v>91.7</v>
      </c>
      <c r="EM163" s="7">
        <v>-1</v>
      </c>
      <c r="EN163" s="7">
        <v>-1</v>
      </c>
      <c r="EO163" s="2" t="s">
        <v>239</v>
      </c>
      <c r="EP163" s="2" t="s">
        <v>275</v>
      </c>
      <c r="EQ163" s="2" t="s">
        <v>1545</v>
      </c>
      <c r="ER163" s="2" t="s">
        <v>1546</v>
      </c>
      <c r="ES163" s="2" t="s">
        <v>241</v>
      </c>
      <c r="ET163" s="2" t="s">
        <v>229</v>
      </c>
      <c r="EU163" s="4"/>
      <c r="EV163" s="8"/>
      <c r="EW163" s="4"/>
      <c r="EX163" s="8"/>
      <c r="EY163" s="7"/>
      <c r="EZ163" s="7"/>
      <c r="FA163" s="2" t="s">
        <v>239</v>
      </c>
      <c r="FB163" s="2" t="s">
        <v>275</v>
      </c>
      <c r="FC163" s="2" t="s">
        <v>2282</v>
      </c>
      <c r="FD163" s="2" t="s">
        <v>2302</v>
      </c>
      <c r="FE163" s="2" t="s">
        <v>241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275</v>
      </c>
      <c r="FO163" s="2" t="s">
        <v>2282</v>
      </c>
      <c r="FP163" s="2" t="s">
        <v>1756</v>
      </c>
      <c r="FQ163" s="2" t="s">
        <v>241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229</v>
      </c>
      <c r="FZ163" s="2" t="s">
        <v>229</v>
      </c>
      <c r="GA163" s="2" t="s">
        <v>229</v>
      </c>
      <c r="GB163" s="2" t="s">
        <v>229</v>
      </c>
      <c r="GC163" s="2" t="s">
        <v>229</v>
      </c>
      <c r="GD163" s="2" t="s">
        <v>229</v>
      </c>
      <c r="GE163" s="4"/>
      <c r="GF163" s="8"/>
      <c r="GG163" s="4"/>
      <c r="GH163" s="8"/>
      <c r="GI163" s="7"/>
      <c r="GJ163" s="7"/>
      <c r="GK163" s="2" t="s">
        <v>272</v>
      </c>
      <c r="GL163" s="2" t="s">
        <v>275</v>
      </c>
      <c r="GM163" s="2" t="s">
        <v>229</v>
      </c>
      <c r="GN163" s="2" t="s">
        <v>229</v>
      </c>
      <c r="GO163" s="2" t="s">
        <v>241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281</v>
      </c>
      <c r="GX163" s="2" t="s">
        <v>275</v>
      </c>
      <c r="GY163" s="2" t="s">
        <v>229</v>
      </c>
      <c r="GZ163" s="2" t="s">
        <v>229</v>
      </c>
      <c r="HA163" s="2" t="s">
        <v>241</v>
      </c>
      <c r="HB163" s="2" t="s">
        <v>229</v>
      </c>
      <c r="HC163" s="4"/>
      <c r="HD163" s="8"/>
      <c r="HE163" s="4"/>
      <c r="HF163" s="8"/>
      <c r="HG163" s="7"/>
      <c r="HH163" s="7"/>
      <c r="HI163" s="2" t="s">
        <v>266</v>
      </c>
      <c r="HJ163" s="2" t="s">
        <v>275</v>
      </c>
      <c r="HK163" s="2" t="s">
        <v>229</v>
      </c>
      <c r="HL163" s="2" t="s">
        <v>229</v>
      </c>
      <c r="HM163" s="2" t="s">
        <v>241</v>
      </c>
      <c r="HN163" s="2" t="s">
        <v>263</v>
      </c>
      <c r="HO163" s="4"/>
      <c r="HP163" s="8"/>
      <c r="HQ163" s="4"/>
      <c r="HR163" s="8"/>
      <c r="HS163" s="7"/>
      <c r="HT163" s="7"/>
      <c r="HU163" s="2" t="s">
        <v>272</v>
      </c>
      <c r="HV163" s="2" t="s">
        <v>275</v>
      </c>
      <c r="HW163" s="2" t="s">
        <v>229</v>
      </c>
      <c r="HX163" s="2" t="s">
        <v>229</v>
      </c>
      <c r="HY163" s="2" t="s">
        <v>241</v>
      </c>
      <c r="HZ163" s="2" t="s">
        <v>229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275</v>
      </c>
      <c r="II163" s="2" t="s">
        <v>229</v>
      </c>
      <c r="IJ163" s="2" t="s">
        <v>229</v>
      </c>
      <c r="IK163" s="2" t="s">
        <v>241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272</v>
      </c>
      <c r="IT163" s="2" t="s">
        <v>275</v>
      </c>
      <c r="IU163" s="2" t="s">
        <v>229</v>
      </c>
      <c r="IV163" s="2" t="s">
        <v>229</v>
      </c>
      <c r="IW163" s="2" t="s">
        <v>241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272</v>
      </c>
      <c r="JF163" s="2" t="s">
        <v>275</v>
      </c>
      <c r="JG163" s="2" t="s">
        <v>229</v>
      </c>
      <c r="JH163" s="2" t="s">
        <v>229</v>
      </c>
      <c r="JI163" s="2" t="s">
        <v>241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272</v>
      </c>
      <c r="JR163" s="2" t="s">
        <v>275</v>
      </c>
      <c r="JS163" s="2" t="s">
        <v>229</v>
      </c>
      <c r="JT163" s="2" t="s">
        <v>229</v>
      </c>
      <c r="JU163" s="2" t="s">
        <v>241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272</v>
      </c>
      <c r="KD163" s="2" t="s">
        <v>275</v>
      </c>
      <c r="KE163" s="2" t="s">
        <v>229</v>
      </c>
      <c r="KF163" s="2" t="s">
        <v>229</v>
      </c>
      <c r="KG163" s="2" t="s">
        <v>241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272</v>
      </c>
      <c r="KP163" s="2" t="s">
        <v>275</v>
      </c>
      <c r="KQ163" s="2" t="s">
        <v>229</v>
      </c>
      <c r="KR163" s="2" t="s">
        <v>229</v>
      </c>
      <c r="KS163" s="2" t="s">
        <v>241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272</v>
      </c>
      <c r="LB163" s="2" t="s">
        <v>275</v>
      </c>
      <c r="LC163" s="2" t="s">
        <v>229</v>
      </c>
      <c r="LD163" s="2" t="s">
        <v>229</v>
      </c>
      <c r="LE163" s="2" t="s">
        <v>241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229</v>
      </c>
      <c r="LN163" s="2" t="s">
        <v>229</v>
      </c>
      <c r="LO163" s="2" t="s">
        <v>229</v>
      </c>
      <c r="LP163" s="2" t="s">
        <v>229</v>
      </c>
      <c r="LQ163" s="2" t="s">
        <v>229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239</v>
      </c>
      <c r="LZ163" s="2" t="s">
        <v>275</v>
      </c>
      <c r="MA163" s="2" t="s">
        <v>2292</v>
      </c>
      <c r="MB163" s="2" t="s">
        <v>1048</v>
      </c>
      <c r="MC163" s="2" t="s">
        <v>241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272</v>
      </c>
      <c r="ML163" s="2" t="s">
        <v>275</v>
      </c>
      <c r="MM163" s="2" t="s">
        <v>229</v>
      </c>
      <c r="MN163" s="2" t="s">
        <v>229</v>
      </c>
      <c r="MO163" s="2" t="s">
        <v>241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266</v>
      </c>
      <c r="MX163" s="2" t="s">
        <v>275</v>
      </c>
      <c r="MY163" s="2" t="s">
        <v>229</v>
      </c>
      <c r="MZ163" s="2" t="s">
        <v>229</v>
      </c>
      <c r="NA163" s="2" t="s">
        <v>241</v>
      </c>
      <c r="NB163" s="2" t="s">
        <v>229</v>
      </c>
      <c r="NC163" s="4"/>
      <c r="ND163" s="8"/>
      <c r="NE163" s="4"/>
      <c r="NF163" s="8"/>
      <c r="NG163" s="7"/>
      <c r="NH163" s="7"/>
      <c r="NI163" s="2" t="s">
        <v>239</v>
      </c>
      <c r="NJ163" s="2" t="s">
        <v>260</v>
      </c>
      <c r="NK163" s="2" t="s">
        <v>2294</v>
      </c>
      <c r="NL163" s="2" t="s">
        <v>438</v>
      </c>
      <c r="NM163" s="2" t="s">
        <v>263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272</v>
      </c>
      <c r="NV163" s="2" t="s">
        <v>275</v>
      </c>
      <c r="NW163" s="2" t="s">
        <v>229</v>
      </c>
      <c r="NX163" s="2" t="s">
        <v>229</v>
      </c>
      <c r="NY163" s="2" t="s">
        <v>241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229</v>
      </c>
      <c r="OH163" s="2" t="s">
        <v>229</v>
      </c>
      <c r="OI163" s="2" t="s">
        <v>229</v>
      </c>
      <c r="OJ163" s="2" t="s">
        <v>229</v>
      </c>
      <c r="OK163" s="2" t="s">
        <v>229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229</v>
      </c>
      <c r="OT163" s="2" t="s">
        <v>229</v>
      </c>
      <c r="OU163" s="2" t="s">
        <v>229</v>
      </c>
      <c r="OV163" s="2" t="s">
        <v>229</v>
      </c>
      <c r="OW163" s="2" t="s">
        <v>229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281</v>
      </c>
      <c r="PF163" s="2" t="s">
        <v>275</v>
      </c>
      <c r="PG163" s="2" t="s">
        <v>229</v>
      </c>
      <c r="PH163" s="2" t="s">
        <v>229</v>
      </c>
      <c r="PI163" s="2" t="s">
        <v>241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272</v>
      </c>
      <c r="PR163" s="2" t="s">
        <v>275</v>
      </c>
      <c r="PS163" s="2" t="s">
        <v>229</v>
      </c>
      <c r="PT163" s="2" t="s">
        <v>229</v>
      </c>
      <c r="PU163" s="2" t="s">
        <v>241</v>
      </c>
      <c r="PV163" s="2" t="s">
        <v>229</v>
      </c>
      <c r="PW163" s="4"/>
      <c r="PX163" s="8"/>
      <c r="PY163" s="4"/>
      <c r="PZ163" s="8"/>
      <c r="QA163" s="7"/>
      <c r="QB163" s="7"/>
      <c r="QC163" s="2" t="s">
        <v>281</v>
      </c>
      <c r="QD163" s="2" t="s">
        <v>275</v>
      </c>
      <c r="QE163" s="2" t="s">
        <v>229</v>
      </c>
      <c r="QF163" s="2" t="s">
        <v>229</v>
      </c>
      <c r="QG163" s="2" t="s">
        <v>241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229</v>
      </c>
      <c r="QP163" s="2" t="s">
        <v>229</v>
      </c>
      <c r="QQ163" s="2" t="s">
        <v>229</v>
      </c>
      <c r="QR163" s="2" t="s">
        <v>229</v>
      </c>
      <c r="QS163" s="2" t="s">
        <v>229</v>
      </c>
      <c r="QT163" s="2" t="s">
        <v>229</v>
      </c>
      <c r="QU163" s="4"/>
      <c r="QV163" s="8"/>
      <c r="QW163" s="4"/>
      <c r="QX163" s="8"/>
      <c r="QY163" s="7"/>
      <c r="QZ163" s="7"/>
      <c r="RA163" s="2" t="s">
        <v>272</v>
      </c>
      <c r="RB163" s="2" t="s">
        <v>275</v>
      </c>
      <c r="RC163" s="2" t="s">
        <v>229</v>
      </c>
      <c r="RD163" s="2" t="s">
        <v>229</v>
      </c>
      <c r="RE163" s="2" t="s">
        <v>241</v>
      </c>
      <c r="RF163" s="2" t="s">
        <v>229</v>
      </c>
      <c r="RG163" s="4"/>
      <c r="RH163" s="8"/>
      <c r="RI163" s="4"/>
      <c r="RJ163" s="8"/>
      <c r="RK163" s="7"/>
      <c r="RL163" s="7"/>
      <c r="RM163" s="2" t="s">
        <v>229</v>
      </c>
      <c r="RN163" s="2" t="s">
        <v>229</v>
      </c>
      <c r="RO163" s="2" t="s">
        <v>229</v>
      </c>
      <c r="RP163" s="2" t="s">
        <v>229</v>
      </c>
      <c r="RQ163" s="2" t="s">
        <v>229</v>
      </c>
      <c r="RR163" s="2" t="s">
        <v>229</v>
      </c>
      <c r="RS163" s="4"/>
      <c r="RT163" s="8"/>
      <c r="RU163" s="4"/>
      <c r="RV163" s="8"/>
      <c r="RW163" s="7"/>
      <c r="RX163" s="7"/>
      <c r="RY163" s="2" t="s">
        <v>272</v>
      </c>
      <c r="RZ163" s="2" t="s">
        <v>275</v>
      </c>
      <c r="SA163" s="2" t="s">
        <v>229</v>
      </c>
      <c r="SB163" s="2" t="s">
        <v>229</v>
      </c>
      <c r="SC163" s="2" t="s">
        <v>241</v>
      </c>
      <c r="SD163" s="2" t="s">
        <v>229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</row>
    <row r="164">
      <c r="A164" s="2" t="s">
        <v>2303</v>
      </c>
      <c r="B164" s="2" t="s">
        <v>216</v>
      </c>
      <c r="C164" s="2" t="s">
        <v>217</v>
      </c>
      <c r="D164" s="2" t="s">
        <v>218</v>
      </c>
      <c r="E164" s="2" t="s">
        <v>219</v>
      </c>
      <c r="F164" s="2" t="s">
        <v>2197</v>
      </c>
      <c r="G164" s="2" t="s">
        <v>2304</v>
      </c>
      <c r="H164" s="2" t="s">
        <v>2305</v>
      </c>
      <c r="I164" s="2" t="s">
        <v>1434</v>
      </c>
      <c r="J164" s="2" t="s">
        <v>285</v>
      </c>
      <c r="K164" s="2" t="s">
        <v>527</v>
      </c>
      <c r="L164" s="3">
        <v>33.6</v>
      </c>
      <c r="M164" s="3">
        <v>35.28</v>
      </c>
      <c r="N164" s="3">
        <v>69.99</v>
      </c>
      <c r="O164" s="2" t="s">
        <v>963</v>
      </c>
      <c r="P164" s="2" t="s">
        <v>2306</v>
      </c>
      <c r="Q164" s="2" t="s">
        <v>228</v>
      </c>
      <c r="R164" s="2" t="s">
        <v>229</v>
      </c>
      <c r="S164" s="2" t="s">
        <v>229</v>
      </c>
      <c r="T164" s="2" t="s">
        <v>229</v>
      </c>
      <c r="U164" s="2" t="s">
        <v>733</v>
      </c>
      <c r="V164" s="2" t="s">
        <v>2307</v>
      </c>
      <c r="W164" s="2" t="s">
        <v>1009</v>
      </c>
      <c r="X164" s="2" t="s">
        <v>229</v>
      </c>
      <c r="Y164" s="2" t="s">
        <v>1144</v>
      </c>
      <c r="Z164" s="4"/>
      <c r="AA164" s="4">
        <f>=ROUNDDOWN({0},0)</f>
      </c>
      <c r="AB164" s="5"/>
      <c r="AC164" s="2" t="s">
        <v>229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229</v>
      </c>
      <c r="BM164" s="7"/>
      <c r="BN164" s="7"/>
      <c r="BO164" s="4"/>
      <c r="BP164" s="8"/>
      <c r="BQ164" s="4"/>
      <c r="BR164" s="8"/>
      <c r="BS164" s="7"/>
      <c r="BT164" s="7"/>
      <c r="BU164" s="2" t="s">
        <v>272</v>
      </c>
      <c r="BV164" s="2" t="s">
        <v>275</v>
      </c>
      <c r="BW164" s="2" t="s">
        <v>229</v>
      </c>
      <c r="BX164" s="2" t="s">
        <v>229</v>
      </c>
      <c r="BY164" s="2" t="s">
        <v>241</v>
      </c>
      <c r="BZ164" s="2" t="s">
        <v>229</v>
      </c>
      <c r="CA164" s="4"/>
      <c r="CB164" s="8"/>
      <c r="CC164" s="4"/>
      <c r="CD164" s="8"/>
      <c r="CE164" s="7"/>
      <c r="CF164" s="7"/>
      <c r="CG164" s="2" t="s">
        <v>1106</v>
      </c>
      <c r="CH164" s="2" t="s">
        <v>275</v>
      </c>
      <c r="CI164" s="2" t="s">
        <v>229</v>
      </c>
      <c r="CJ164" s="2" t="s">
        <v>229</v>
      </c>
      <c r="CK164" s="2" t="s">
        <v>241</v>
      </c>
      <c r="CL164" s="2" t="s">
        <v>229</v>
      </c>
      <c r="CM164" s="4"/>
      <c r="CN164" s="8"/>
      <c r="CO164" s="4"/>
      <c r="CP164" s="8"/>
      <c r="CQ164" s="7"/>
      <c r="CR164" s="7"/>
      <c r="CS164" s="2" t="s">
        <v>239</v>
      </c>
      <c r="CT164" s="2" t="s">
        <v>275</v>
      </c>
      <c r="CU164" s="2" t="s">
        <v>2308</v>
      </c>
      <c r="CV164" s="2" t="s">
        <v>1595</v>
      </c>
      <c r="CW164" s="2" t="s">
        <v>241</v>
      </c>
      <c r="CX164" s="2" t="s">
        <v>229</v>
      </c>
      <c r="CY164" s="4"/>
      <c r="CZ164" s="8"/>
      <c r="DA164" s="4"/>
      <c r="DB164" s="8"/>
      <c r="DC164" s="7"/>
      <c r="DD164" s="7"/>
      <c r="DE164" s="2" t="s">
        <v>239</v>
      </c>
      <c r="DF164" s="2" t="s">
        <v>275</v>
      </c>
      <c r="DG164" s="2" t="s">
        <v>1838</v>
      </c>
      <c r="DH164" s="2" t="s">
        <v>2309</v>
      </c>
      <c r="DI164" s="2" t="s">
        <v>241</v>
      </c>
      <c r="DJ164" s="2" t="s">
        <v>229</v>
      </c>
      <c r="DK164" s="4"/>
      <c r="DL164" s="8"/>
      <c r="DM164" s="4"/>
      <c r="DN164" s="8"/>
      <c r="DO164" s="7"/>
      <c r="DP164" s="7"/>
      <c r="DQ164" s="2" t="s">
        <v>229</v>
      </c>
      <c r="DR164" s="2" t="s">
        <v>229</v>
      </c>
      <c r="DS164" s="2" t="s">
        <v>229</v>
      </c>
      <c r="DT164" s="2" t="s">
        <v>229</v>
      </c>
      <c r="DU164" s="2" t="s">
        <v>229</v>
      </c>
      <c r="DV164" s="2" t="s">
        <v>229</v>
      </c>
      <c r="DW164" s="4"/>
      <c r="DX164" s="8"/>
      <c r="DY164" s="4"/>
      <c r="DZ164" s="8"/>
      <c r="EA164" s="7"/>
      <c r="EB164" s="7"/>
      <c r="EC164" s="2" t="s">
        <v>272</v>
      </c>
      <c r="ED164" s="2" t="s">
        <v>275</v>
      </c>
      <c r="EE164" s="2" t="s">
        <v>229</v>
      </c>
      <c r="EF164" s="2" t="s">
        <v>229</v>
      </c>
      <c r="EG164" s="2" t="s">
        <v>241</v>
      </c>
      <c r="EH164" s="2" t="s">
        <v>229</v>
      </c>
      <c r="EI164" s="4"/>
      <c r="EJ164" s="8"/>
      <c r="EK164" s="4"/>
      <c r="EL164" s="8"/>
      <c r="EM164" s="7"/>
      <c r="EN164" s="7"/>
      <c r="EO164" s="2" t="s">
        <v>278</v>
      </c>
      <c r="EP164" s="2" t="s">
        <v>275</v>
      </c>
      <c r="EQ164" s="2" t="s">
        <v>229</v>
      </c>
      <c r="ER164" s="2" t="s">
        <v>229</v>
      </c>
      <c r="ES164" s="2" t="s">
        <v>241</v>
      </c>
      <c r="ET164" s="2" t="s">
        <v>229</v>
      </c>
      <c r="EU164" s="4"/>
      <c r="EV164" s="8"/>
      <c r="EW164" s="4"/>
      <c r="EX164" s="8"/>
      <c r="EY164" s="7"/>
      <c r="EZ164" s="7"/>
      <c r="FA164" s="2" t="s">
        <v>239</v>
      </c>
      <c r="FB164" s="2" t="s">
        <v>275</v>
      </c>
      <c r="FC164" s="2" t="s">
        <v>1832</v>
      </c>
      <c r="FD164" s="2" t="s">
        <v>2310</v>
      </c>
      <c r="FE164" s="2" t="s">
        <v>241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275</v>
      </c>
      <c r="FO164" s="2" t="s">
        <v>2311</v>
      </c>
      <c r="FP164" s="2" t="s">
        <v>2019</v>
      </c>
      <c r="FQ164" s="2" t="s">
        <v>241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229</v>
      </c>
      <c r="FZ164" s="2" t="s">
        <v>229</v>
      </c>
      <c r="GA164" s="2" t="s">
        <v>229</v>
      </c>
      <c r="GB164" s="2" t="s">
        <v>229</v>
      </c>
      <c r="GC164" s="2" t="s">
        <v>229</v>
      </c>
      <c r="GD164" s="2" t="s">
        <v>229</v>
      </c>
      <c r="GE164" s="4"/>
      <c r="GF164" s="8"/>
      <c r="GG164" s="4"/>
      <c r="GH164" s="8"/>
      <c r="GI164" s="7"/>
      <c r="GJ164" s="7"/>
      <c r="GK164" s="2" t="s">
        <v>272</v>
      </c>
      <c r="GL164" s="2" t="s">
        <v>275</v>
      </c>
      <c r="GM164" s="2" t="s">
        <v>229</v>
      </c>
      <c r="GN164" s="2" t="s">
        <v>229</v>
      </c>
      <c r="GO164" s="2" t="s">
        <v>241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272</v>
      </c>
      <c r="GX164" s="2" t="s">
        <v>275</v>
      </c>
      <c r="GY164" s="2" t="s">
        <v>229</v>
      </c>
      <c r="GZ164" s="2" t="s">
        <v>229</v>
      </c>
      <c r="HA164" s="2" t="s">
        <v>241</v>
      </c>
      <c r="HB164" s="2" t="s">
        <v>229</v>
      </c>
      <c r="HC164" s="4"/>
      <c r="HD164" s="8"/>
      <c r="HE164" s="4"/>
      <c r="HF164" s="8"/>
      <c r="HG164" s="7"/>
      <c r="HH164" s="7"/>
      <c r="HI164" s="2" t="s">
        <v>239</v>
      </c>
      <c r="HJ164" s="2" t="s">
        <v>275</v>
      </c>
      <c r="HK164" s="2" t="s">
        <v>1835</v>
      </c>
      <c r="HL164" s="2" t="s">
        <v>2312</v>
      </c>
      <c r="HM164" s="2" t="s">
        <v>241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272</v>
      </c>
      <c r="HV164" s="2" t="s">
        <v>226</v>
      </c>
      <c r="HW164" s="2" t="s">
        <v>229</v>
      </c>
      <c r="HX164" s="2" t="s">
        <v>229</v>
      </c>
      <c r="HY164" s="2" t="s">
        <v>241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272</v>
      </c>
      <c r="IH164" s="2" t="s">
        <v>275</v>
      </c>
      <c r="II164" s="2" t="s">
        <v>229</v>
      </c>
      <c r="IJ164" s="2" t="s">
        <v>229</v>
      </c>
      <c r="IK164" s="2" t="s">
        <v>241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272</v>
      </c>
      <c r="IT164" s="2" t="s">
        <v>226</v>
      </c>
      <c r="IU164" s="2" t="s">
        <v>229</v>
      </c>
      <c r="IV164" s="2" t="s">
        <v>229</v>
      </c>
      <c r="IW164" s="2" t="s">
        <v>241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272</v>
      </c>
      <c r="JF164" s="2" t="s">
        <v>226</v>
      </c>
      <c r="JG164" s="2" t="s">
        <v>229</v>
      </c>
      <c r="JH164" s="2" t="s">
        <v>229</v>
      </c>
      <c r="JI164" s="2" t="s">
        <v>241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229</v>
      </c>
      <c r="JR164" s="2" t="s">
        <v>229</v>
      </c>
      <c r="JS164" s="2" t="s">
        <v>229</v>
      </c>
      <c r="JT164" s="2" t="s">
        <v>229</v>
      </c>
      <c r="JU164" s="2" t="s">
        <v>229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272</v>
      </c>
      <c r="KD164" s="2" t="s">
        <v>275</v>
      </c>
      <c r="KE164" s="2" t="s">
        <v>229</v>
      </c>
      <c r="KF164" s="2" t="s">
        <v>229</v>
      </c>
      <c r="KG164" s="2" t="s">
        <v>241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272</v>
      </c>
      <c r="KP164" s="2" t="s">
        <v>226</v>
      </c>
      <c r="KQ164" s="2" t="s">
        <v>229</v>
      </c>
      <c r="KR164" s="2" t="s">
        <v>229</v>
      </c>
      <c r="KS164" s="2" t="s">
        <v>241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275</v>
      </c>
      <c r="LC164" s="2" t="s">
        <v>229</v>
      </c>
      <c r="LD164" s="2" t="s">
        <v>229</v>
      </c>
      <c r="LE164" s="2" t="s">
        <v>241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229</v>
      </c>
      <c r="LN164" s="2" t="s">
        <v>229</v>
      </c>
      <c r="LO164" s="2" t="s">
        <v>229</v>
      </c>
      <c r="LP164" s="2" t="s">
        <v>229</v>
      </c>
      <c r="LQ164" s="2" t="s">
        <v>229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272</v>
      </c>
      <c r="LZ164" s="2" t="s">
        <v>275</v>
      </c>
      <c r="MA164" s="2" t="s">
        <v>229</v>
      </c>
      <c r="MB164" s="2" t="s">
        <v>229</v>
      </c>
      <c r="MC164" s="2" t="s">
        <v>241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229</v>
      </c>
      <c r="ML164" s="2" t="s">
        <v>229</v>
      </c>
      <c r="MM164" s="2" t="s">
        <v>229</v>
      </c>
      <c r="MN164" s="2" t="s">
        <v>229</v>
      </c>
      <c r="MO164" s="2" t="s">
        <v>229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229</v>
      </c>
      <c r="MX164" s="2" t="s">
        <v>229</v>
      </c>
      <c r="MY164" s="2" t="s">
        <v>229</v>
      </c>
      <c r="MZ164" s="2" t="s">
        <v>229</v>
      </c>
      <c r="NA164" s="2" t="s">
        <v>229</v>
      </c>
      <c r="NB164" s="2" t="s">
        <v>229</v>
      </c>
      <c r="NC164" s="4"/>
      <c r="ND164" s="8"/>
      <c r="NE164" s="4"/>
      <c r="NF164" s="8"/>
      <c r="NG164" s="7"/>
      <c r="NH164" s="7"/>
      <c r="NI164" s="2" t="s">
        <v>1106</v>
      </c>
      <c r="NJ164" s="2" t="s">
        <v>275</v>
      </c>
      <c r="NK164" s="2" t="s">
        <v>229</v>
      </c>
      <c r="NL164" s="2" t="s">
        <v>229</v>
      </c>
      <c r="NM164" s="2" t="s">
        <v>241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272</v>
      </c>
      <c r="NV164" s="2" t="s">
        <v>275</v>
      </c>
      <c r="NW164" s="2" t="s">
        <v>229</v>
      </c>
      <c r="NX164" s="2" t="s">
        <v>229</v>
      </c>
      <c r="NY164" s="2" t="s">
        <v>241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229</v>
      </c>
      <c r="OH164" s="2" t="s">
        <v>229</v>
      </c>
      <c r="OI164" s="2" t="s">
        <v>229</v>
      </c>
      <c r="OJ164" s="2" t="s">
        <v>229</v>
      </c>
      <c r="OK164" s="2" t="s">
        <v>229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229</v>
      </c>
      <c r="OT164" s="2" t="s">
        <v>229</v>
      </c>
      <c r="OU164" s="2" t="s">
        <v>229</v>
      </c>
      <c r="OV164" s="2" t="s">
        <v>229</v>
      </c>
      <c r="OW164" s="2" t="s">
        <v>229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229</v>
      </c>
      <c r="PF164" s="2" t="s">
        <v>229</v>
      </c>
      <c r="PG164" s="2" t="s">
        <v>229</v>
      </c>
      <c r="PH164" s="2" t="s">
        <v>229</v>
      </c>
      <c r="PI164" s="2" t="s">
        <v>229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229</v>
      </c>
      <c r="PR164" s="2" t="s">
        <v>229</v>
      </c>
      <c r="PS164" s="2" t="s">
        <v>229</v>
      </c>
      <c r="PT164" s="2" t="s">
        <v>229</v>
      </c>
      <c r="PU164" s="2" t="s">
        <v>229</v>
      </c>
      <c r="PV164" s="2" t="s">
        <v>229</v>
      </c>
      <c r="PW164" s="4"/>
      <c r="PX164" s="8"/>
      <c r="PY164" s="4"/>
      <c r="PZ164" s="8"/>
      <c r="QA164" s="7"/>
      <c r="QB164" s="7"/>
      <c r="QC164" s="2" t="s">
        <v>281</v>
      </c>
      <c r="QD164" s="2" t="s">
        <v>275</v>
      </c>
      <c r="QE164" s="2" t="s">
        <v>229</v>
      </c>
      <c r="QF164" s="2" t="s">
        <v>229</v>
      </c>
      <c r="QG164" s="2" t="s">
        <v>241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229</v>
      </c>
      <c r="QP164" s="2" t="s">
        <v>229</v>
      </c>
      <c r="QQ164" s="2" t="s">
        <v>229</v>
      </c>
      <c r="QR164" s="2" t="s">
        <v>229</v>
      </c>
      <c r="QS164" s="2" t="s">
        <v>229</v>
      </c>
      <c r="QT164" s="2" t="s">
        <v>229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275</v>
      </c>
      <c r="RC164" s="2" t="s">
        <v>229</v>
      </c>
      <c r="RD164" s="2" t="s">
        <v>229</v>
      </c>
      <c r="RE164" s="2" t="s">
        <v>241</v>
      </c>
      <c r="RF164" s="2" t="s">
        <v>229</v>
      </c>
      <c r="RG164" s="4"/>
      <c r="RH164" s="8"/>
      <c r="RI164" s="4"/>
      <c r="RJ164" s="8"/>
      <c r="RK164" s="7"/>
      <c r="RL164" s="7"/>
      <c r="RM164" s="2" t="s">
        <v>229</v>
      </c>
      <c r="RN164" s="2" t="s">
        <v>229</v>
      </c>
      <c r="RO164" s="2" t="s">
        <v>229</v>
      </c>
      <c r="RP164" s="2" t="s">
        <v>229</v>
      </c>
      <c r="RQ164" s="2" t="s">
        <v>229</v>
      </c>
      <c r="RR164" s="2" t="s">
        <v>229</v>
      </c>
      <c r="RS164" s="4"/>
      <c r="RT164" s="8"/>
      <c r="RU164" s="4"/>
      <c r="RV164" s="8"/>
      <c r="RW164" s="7"/>
      <c r="RX164" s="7"/>
      <c r="RY164" s="2" t="s">
        <v>272</v>
      </c>
      <c r="RZ164" s="2" t="s">
        <v>275</v>
      </c>
      <c r="SA164" s="2" t="s">
        <v>229</v>
      </c>
      <c r="SB164" s="2" t="s">
        <v>229</v>
      </c>
      <c r="SC164" s="2" t="s">
        <v>241</v>
      </c>
      <c r="SD164" s="2" t="s">
        <v>229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</row>
    <row r="165">
      <c r="A165" s="2" t="s">
        <v>2313</v>
      </c>
      <c r="B165" s="2" t="s">
        <v>216</v>
      </c>
      <c r="C165" s="2" t="s">
        <v>217</v>
      </c>
      <c r="D165" s="2" t="s">
        <v>218</v>
      </c>
      <c r="E165" s="2" t="s">
        <v>219</v>
      </c>
      <c r="F165" s="2" t="s">
        <v>2314</v>
      </c>
      <c r="G165" s="2" t="s">
        <v>2315</v>
      </c>
      <c r="H165" s="2" t="s">
        <v>2316</v>
      </c>
      <c r="I165" s="2" t="s">
        <v>2317</v>
      </c>
      <c r="J165" s="2" t="s">
        <v>224</v>
      </c>
      <c r="K165" s="2" t="s">
        <v>1140</v>
      </c>
      <c r="L165" s="3">
        <v>45.04</v>
      </c>
      <c r="M165" s="3">
        <v>47.29</v>
      </c>
      <c r="N165" s="3">
        <v>84.99</v>
      </c>
      <c r="O165" s="2" t="s">
        <v>963</v>
      </c>
      <c r="P165" s="2" t="s">
        <v>964</v>
      </c>
      <c r="Q165" s="2" t="s">
        <v>228</v>
      </c>
      <c r="R165" s="2" t="s">
        <v>229</v>
      </c>
      <c r="S165" s="2" t="s">
        <v>2318</v>
      </c>
      <c r="T165" s="2" t="s">
        <v>684</v>
      </c>
      <c r="U165" s="2" t="s">
        <v>286</v>
      </c>
      <c r="V165" s="2" t="s">
        <v>1008</v>
      </c>
      <c r="W165" s="2" t="s">
        <v>1009</v>
      </c>
      <c r="X165" s="2" t="s">
        <v>686</v>
      </c>
      <c r="Y165" s="2" t="s">
        <v>1683</v>
      </c>
      <c r="Z165" s="4"/>
      <c r="AA165" s="4">
        <f>=ROUNDDOWN({0},0)</f>
      </c>
      <c r="AB165" s="5"/>
      <c r="AC165" s="2" t="s">
        <v>229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/>
      <c r="AQ165" s="8"/>
      <c r="AR165" s="4">
        <v>2</v>
      </c>
      <c r="AS165" s="8">
        <v>99.32</v>
      </c>
      <c r="AT165" s="7">
        <v>-1</v>
      </c>
      <c r="AU165" s="7">
        <v>-1</v>
      </c>
      <c r="AV165" s="4" t="s">
        <v>229</v>
      </c>
      <c r="AW165" s="8" t="s">
        <v>229</v>
      </c>
      <c r="AX165" s="4">
        <v>5</v>
      </c>
      <c r="AY165" s="8">
        <v>267.41</v>
      </c>
      <c r="AZ165" s="7" t="s">
        <v>229</v>
      </c>
      <c r="BA165" s="7" t="s">
        <v>229</v>
      </c>
      <c r="BB165" s="7"/>
      <c r="BC165" s="4" t="s">
        <v>229</v>
      </c>
      <c r="BD165" s="8" t="s">
        <v>229</v>
      </c>
      <c r="BE165" s="4">
        <v>5</v>
      </c>
      <c r="BF165" s="8">
        <v>267.41</v>
      </c>
      <c r="BG165" s="7" t="s">
        <v>229</v>
      </c>
      <c r="BH165" s="7" t="s">
        <v>229</v>
      </c>
      <c r="BI165" s="7"/>
      <c r="BJ165" s="4"/>
      <c r="BK165" s="8"/>
      <c r="BL165" s="2" t="s">
        <v>22</v>
      </c>
      <c r="BM165" s="7"/>
      <c r="BN165" s="7"/>
      <c r="BO165" s="4"/>
      <c r="BP165" s="8"/>
      <c r="BQ165" s="4"/>
      <c r="BR165" s="8"/>
      <c r="BS165" s="7"/>
      <c r="BT165" s="7"/>
      <c r="BU165" s="2" t="s">
        <v>278</v>
      </c>
      <c r="BV165" s="2" t="s">
        <v>275</v>
      </c>
      <c r="BW165" s="2" t="s">
        <v>229</v>
      </c>
      <c r="BX165" s="2" t="s">
        <v>229</v>
      </c>
      <c r="BY165" s="2" t="s">
        <v>241</v>
      </c>
      <c r="BZ165" s="2" t="s">
        <v>229</v>
      </c>
      <c r="CA165" s="4"/>
      <c r="CB165" s="8"/>
      <c r="CC165" s="4"/>
      <c r="CD165" s="8"/>
      <c r="CE165" s="7"/>
      <c r="CF165" s="7"/>
      <c r="CG165" s="2" t="s">
        <v>239</v>
      </c>
      <c r="CH165" s="2" t="s">
        <v>275</v>
      </c>
      <c r="CI165" s="2" t="s">
        <v>885</v>
      </c>
      <c r="CJ165" s="2" t="s">
        <v>2300</v>
      </c>
      <c r="CK165" s="2" t="s">
        <v>241</v>
      </c>
      <c r="CL165" s="2" t="s">
        <v>229</v>
      </c>
      <c r="CM165" s="4"/>
      <c r="CN165" s="8"/>
      <c r="CO165" s="4"/>
      <c r="CP165" s="8"/>
      <c r="CQ165" s="7"/>
      <c r="CR165" s="7"/>
      <c r="CS165" s="2" t="s">
        <v>239</v>
      </c>
      <c r="CT165" s="2" t="s">
        <v>275</v>
      </c>
      <c r="CU165" s="2" t="s">
        <v>2319</v>
      </c>
      <c r="CV165" s="2" t="s">
        <v>930</v>
      </c>
      <c r="CW165" s="2" t="s">
        <v>241</v>
      </c>
      <c r="CX165" s="2" t="s">
        <v>229</v>
      </c>
      <c r="CY165" s="4"/>
      <c r="CZ165" s="8"/>
      <c r="DA165" s="4"/>
      <c r="DB165" s="8"/>
      <c r="DC165" s="7"/>
      <c r="DD165" s="7"/>
      <c r="DE165" s="2" t="s">
        <v>239</v>
      </c>
      <c r="DF165" s="2" t="s">
        <v>275</v>
      </c>
      <c r="DG165" s="2" t="s">
        <v>1683</v>
      </c>
      <c r="DH165" s="2" t="s">
        <v>2320</v>
      </c>
      <c r="DI165" s="2" t="s">
        <v>263</v>
      </c>
      <c r="DJ165" s="2" t="s">
        <v>229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275</v>
      </c>
      <c r="DS165" s="2" t="s">
        <v>2321</v>
      </c>
      <c r="DT165" s="2" t="s">
        <v>2322</v>
      </c>
      <c r="DU165" s="2" t="s">
        <v>241</v>
      </c>
      <c r="DV165" s="2" t="s">
        <v>229</v>
      </c>
      <c r="DW165" s="4"/>
      <c r="DX165" s="8"/>
      <c r="DY165" s="4"/>
      <c r="DZ165" s="8"/>
      <c r="EA165" s="7"/>
      <c r="EB165" s="7"/>
      <c r="EC165" s="2" t="s">
        <v>239</v>
      </c>
      <c r="ED165" s="2" t="s">
        <v>275</v>
      </c>
      <c r="EE165" s="2" t="s">
        <v>1530</v>
      </c>
      <c r="EF165" s="2" t="s">
        <v>1401</v>
      </c>
      <c r="EG165" s="2" t="s">
        <v>263</v>
      </c>
      <c r="EH165" s="2" t="s">
        <v>229</v>
      </c>
      <c r="EI165" s="4"/>
      <c r="EJ165" s="8"/>
      <c r="EK165" s="4">
        <v>2</v>
      </c>
      <c r="EL165" s="8">
        <v>99.32</v>
      </c>
      <c r="EM165" s="7">
        <v>-1</v>
      </c>
      <c r="EN165" s="7">
        <v>-1</v>
      </c>
      <c r="EO165" s="2" t="s">
        <v>239</v>
      </c>
      <c r="EP165" s="2" t="s">
        <v>275</v>
      </c>
      <c r="EQ165" s="2" t="s">
        <v>1545</v>
      </c>
      <c r="ER165" s="2" t="s">
        <v>1022</v>
      </c>
      <c r="ES165" s="2" t="s">
        <v>241</v>
      </c>
      <c r="ET165" s="2" t="s">
        <v>229</v>
      </c>
      <c r="EU165" s="4"/>
      <c r="EV165" s="8"/>
      <c r="EW165" s="4"/>
      <c r="EX165" s="8"/>
      <c r="EY165" s="7"/>
      <c r="EZ165" s="7"/>
      <c r="FA165" s="2" t="s">
        <v>239</v>
      </c>
      <c r="FB165" s="2" t="s">
        <v>275</v>
      </c>
      <c r="FC165" s="2" t="s">
        <v>474</v>
      </c>
      <c r="FD165" s="2" t="s">
        <v>2323</v>
      </c>
      <c r="FE165" s="2" t="s">
        <v>241</v>
      </c>
      <c r="FF165" s="2" t="s">
        <v>229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275</v>
      </c>
      <c r="FO165" s="2" t="s">
        <v>474</v>
      </c>
      <c r="FP165" s="2" t="s">
        <v>2324</v>
      </c>
      <c r="FQ165" s="2" t="s">
        <v>241</v>
      </c>
      <c r="FR165" s="2" t="s">
        <v>229</v>
      </c>
      <c r="FS165" s="4"/>
      <c r="FT165" s="8"/>
      <c r="FU165" s="4"/>
      <c r="FV165" s="8"/>
      <c r="FW165" s="7"/>
      <c r="FX165" s="7"/>
      <c r="FY165" s="2" t="s">
        <v>229</v>
      </c>
      <c r="FZ165" s="2" t="s">
        <v>229</v>
      </c>
      <c r="GA165" s="2" t="s">
        <v>229</v>
      </c>
      <c r="GB165" s="2" t="s">
        <v>229</v>
      </c>
      <c r="GC165" s="2" t="s">
        <v>229</v>
      </c>
      <c r="GD165" s="2" t="s">
        <v>229</v>
      </c>
      <c r="GE165" s="4"/>
      <c r="GF165" s="8"/>
      <c r="GG165" s="4"/>
      <c r="GH165" s="8"/>
      <c r="GI165" s="7"/>
      <c r="GJ165" s="7"/>
      <c r="GK165" s="2" t="s">
        <v>272</v>
      </c>
      <c r="GL165" s="2" t="s">
        <v>275</v>
      </c>
      <c r="GM165" s="2" t="s">
        <v>229</v>
      </c>
      <c r="GN165" s="2" t="s">
        <v>229</v>
      </c>
      <c r="GO165" s="2" t="s">
        <v>241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281</v>
      </c>
      <c r="GX165" s="2" t="s">
        <v>275</v>
      </c>
      <c r="GY165" s="2" t="s">
        <v>229</v>
      </c>
      <c r="GZ165" s="2" t="s">
        <v>229</v>
      </c>
      <c r="HA165" s="2" t="s">
        <v>241</v>
      </c>
      <c r="HB165" s="2" t="s">
        <v>229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275</v>
      </c>
      <c r="HK165" s="2" t="s">
        <v>229</v>
      </c>
      <c r="HL165" s="2" t="s">
        <v>229</v>
      </c>
      <c r="HM165" s="2" t="s">
        <v>241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272</v>
      </c>
      <c r="HV165" s="2" t="s">
        <v>275</v>
      </c>
      <c r="HW165" s="2" t="s">
        <v>229</v>
      </c>
      <c r="HX165" s="2" t="s">
        <v>229</v>
      </c>
      <c r="HY165" s="2" t="s">
        <v>241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266</v>
      </c>
      <c r="IH165" s="2" t="s">
        <v>275</v>
      </c>
      <c r="II165" s="2" t="s">
        <v>229</v>
      </c>
      <c r="IJ165" s="2" t="s">
        <v>229</v>
      </c>
      <c r="IK165" s="2" t="s">
        <v>241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272</v>
      </c>
      <c r="IT165" s="2" t="s">
        <v>275</v>
      </c>
      <c r="IU165" s="2" t="s">
        <v>229</v>
      </c>
      <c r="IV165" s="2" t="s">
        <v>229</v>
      </c>
      <c r="IW165" s="2" t="s">
        <v>241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272</v>
      </c>
      <c r="JF165" s="2" t="s">
        <v>275</v>
      </c>
      <c r="JG165" s="2" t="s">
        <v>229</v>
      </c>
      <c r="JH165" s="2" t="s">
        <v>229</v>
      </c>
      <c r="JI165" s="2" t="s">
        <v>241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272</v>
      </c>
      <c r="JR165" s="2" t="s">
        <v>275</v>
      </c>
      <c r="JS165" s="2" t="s">
        <v>229</v>
      </c>
      <c r="JT165" s="2" t="s">
        <v>229</v>
      </c>
      <c r="JU165" s="2" t="s">
        <v>241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272</v>
      </c>
      <c r="KD165" s="2" t="s">
        <v>275</v>
      </c>
      <c r="KE165" s="2" t="s">
        <v>229</v>
      </c>
      <c r="KF165" s="2" t="s">
        <v>229</v>
      </c>
      <c r="KG165" s="2" t="s">
        <v>241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272</v>
      </c>
      <c r="KP165" s="2" t="s">
        <v>275</v>
      </c>
      <c r="KQ165" s="2" t="s">
        <v>229</v>
      </c>
      <c r="KR165" s="2" t="s">
        <v>229</v>
      </c>
      <c r="KS165" s="2" t="s">
        <v>241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272</v>
      </c>
      <c r="LB165" s="2" t="s">
        <v>275</v>
      </c>
      <c r="LC165" s="2" t="s">
        <v>229</v>
      </c>
      <c r="LD165" s="2" t="s">
        <v>229</v>
      </c>
      <c r="LE165" s="2" t="s">
        <v>241</v>
      </c>
      <c r="LF165" s="2" t="s">
        <v>229</v>
      </c>
      <c r="LG165" s="4"/>
      <c r="LH165" s="8"/>
      <c r="LI165" s="4"/>
      <c r="LJ165" s="8"/>
      <c r="LK165" s="7"/>
      <c r="LL165" s="7"/>
      <c r="LM165" s="2" t="s">
        <v>229</v>
      </c>
      <c r="LN165" s="2" t="s">
        <v>229</v>
      </c>
      <c r="LO165" s="2" t="s">
        <v>229</v>
      </c>
      <c r="LP165" s="2" t="s">
        <v>229</v>
      </c>
      <c r="LQ165" s="2" t="s">
        <v>229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239</v>
      </c>
      <c r="LZ165" s="2" t="s">
        <v>275</v>
      </c>
      <c r="MA165" s="2" t="s">
        <v>408</v>
      </c>
      <c r="MB165" s="2" t="s">
        <v>229</v>
      </c>
      <c r="MC165" s="2" t="s">
        <v>241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272</v>
      </c>
      <c r="ML165" s="2" t="s">
        <v>275</v>
      </c>
      <c r="MM165" s="2" t="s">
        <v>229</v>
      </c>
      <c r="MN165" s="2" t="s">
        <v>229</v>
      </c>
      <c r="MO165" s="2" t="s">
        <v>241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272</v>
      </c>
      <c r="MX165" s="2" t="s">
        <v>275</v>
      </c>
      <c r="MY165" s="2" t="s">
        <v>229</v>
      </c>
      <c r="MZ165" s="2" t="s">
        <v>229</v>
      </c>
      <c r="NA165" s="2" t="s">
        <v>241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239</v>
      </c>
      <c r="NJ165" s="2" t="s">
        <v>260</v>
      </c>
      <c r="NK165" s="2" t="s">
        <v>2294</v>
      </c>
      <c r="NL165" s="2" t="s">
        <v>2325</v>
      </c>
      <c r="NM165" s="2" t="s">
        <v>263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272</v>
      </c>
      <c r="NV165" s="2" t="s">
        <v>275</v>
      </c>
      <c r="NW165" s="2" t="s">
        <v>229</v>
      </c>
      <c r="NX165" s="2" t="s">
        <v>229</v>
      </c>
      <c r="NY165" s="2" t="s">
        <v>241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229</v>
      </c>
      <c r="OH165" s="2" t="s">
        <v>229</v>
      </c>
      <c r="OI165" s="2" t="s">
        <v>229</v>
      </c>
      <c r="OJ165" s="2" t="s">
        <v>229</v>
      </c>
      <c r="OK165" s="2" t="s">
        <v>229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229</v>
      </c>
      <c r="OT165" s="2" t="s">
        <v>229</v>
      </c>
      <c r="OU165" s="2" t="s">
        <v>229</v>
      </c>
      <c r="OV165" s="2" t="s">
        <v>229</v>
      </c>
      <c r="OW165" s="2" t="s">
        <v>229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281</v>
      </c>
      <c r="PF165" s="2" t="s">
        <v>275</v>
      </c>
      <c r="PG165" s="2" t="s">
        <v>229</v>
      </c>
      <c r="PH165" s="2" t="s">
        <v>229</v>
      </c>
      <c r="PI165" s="2" t="s">
        <v>241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272</v>
      </c>
      <c r="PR165" s="2" t="s">
        <v>275</v>
      </c>
      <c r="PS165" s="2" t="s">
        <v>229</v>
      </c>
      <c r="PT165" s="2" t="s">
        <v>229</v>
      </c>
      <c r="PU165" s="2" t="s">
        <v>241</v>
      </c>
      <c r="PV165" s="2" t="s">
        <v>229</v>
      </c>
      <c r="PW165" s="4"/>
      <c r="PX165" s="8"/>
      <c r="PY165" s="4"/>
      <c r="PZ165" s="8"/>
      <c r="QA165" s="7"/>
      <c r="QB165" s="7"/>
      <c r="QC165" s="2" t="s">
        <v>281</v>
      </c>
      <c r="QD165" s="2" t="s">
        <v>275</v>
      </c>
      <c r="QE165" s="2" t="s">
        <v>229</v>
      </c>
      <c r="QF165" s="2" t="s">
        <v>229</v>
      </c>
      <c r="QG165" s="2" t="s">
        <v>241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229</v>
      </c>
      <c r="QP165" s="2" t="s">
        <v>229</v>
      </c>
      <c r="QQ165" s="2" t="s">
        <v>229</v>
      </c>
      <c r="QR165" s="2" t="s">
        <v>229</v>
      </c>
      <c r="QS165" s="2" t="s">
        <v>229</v>
      </c>
      <c r="QT165" s="2" t="s">
        <v>229</v>
      </c>
      <c r="QU165" s="4"/>
      <c r="QV165" s="8"/>
      <c r="QW165" s="4"/>
      <c r="QX165" s="8"/>
      <c r="QY165" s="7"/>
      <c r="QZ165" s="7"/>
      <c r="RA165" s="2" t="s">
        <v>272</v>
      </c>
      <c r="RB165" s="2" t="s">
        <v>275</v>
      </c>
      <c r="RC165" s="2" t="s">
        <v>229</v>
      </c>
      <c r="RD165" s="2" t="s">
        <v>229</v>
      </c>
      <c r="RE165" s="2" t="s">
        <v>241</v>
      </c>
      <c r="RF165" s="2" t="s">
        <v>229</v>
      </c>
      <c r="RG165" s="4"/>
      <c r="RH165" s="8"/>
      <c r="RI165" s="4"/>
      <c r="RJ165" s="8"/>
      <c r="RK165" s="7"/>
      <c r="RL165" s="7"/>
      <c r="RM165" s="2" t="s">
        <v>229</v>
      </c>
      <c r="RN165" s="2" t="s">
        <v>229</v>
      </c>
      <c r="RO165" s="2" t="s">
        <v>229</v>
      </c>
      <c r="RP165" s="2" t="s">
        <v>229</v>
      </c>
      <c r="RQ165" s="2" t="s">
        <v>229</v>
      </c>
      <c r="RR165" s="2" t="s">
        <v>229</v>
      </c>
      <c r="RS165" s="4"/>
      <c r="RT165" s="8"/>
      <c r="RU165" s="4"/>
      <c r="RV165" s="8"/>
      <c r="RW165" s="7"/>
      <c r="RX165" s="7"/>
      <c r="RY165" s="2" t="s">
        <v>272</v>
      </c>
      <c r="RZ165" s="2" t="s">
        <v>275</v>
      </c>
      <c r="SA165" s="2" t="s">
        <v>229</v>
      </c>
      <c r="SB165" s="2" t="s">
        <v>229</v>
      </c>
      <c r="SC165" s="2" t="s">
        <v>241</v>
      </c>
      <c r="SD165" s="2" t="s">
        <v>229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</row>
    <row r="166">
      <c r="A166" s="2" t="s">
        <v>2326</v>
      </c>
      <c r="B166" s="2" t="s">
        <v>216</v>
      </c>
      <c r="C166" s="2" t="s">
        <v>217</v>
      </c>
      <c r="D166" s="2" t="s">
        <v>218</v>
      </c>
      <c r="E166" s="2" t="s">
        <v>219</v>
      </c>
      <c r="F166" s="2" t="s">
        <v>2314</v>
      </c>
      <c r="G166" s="2" t="s">
        <v>2315</v>
      </c>
      <c r="H166" s="2" t="s">
        <v>2316</v>
      </c>
      <c r="I166" s="2" t="s">
        <v>2317</v>
      </c>
      <c r="J166" s="2" t="s">
        <v>285</v>
      </c>
      <c r="K166" s="2" t="s">
        <v>1140</v>
      </c>
      <c r="L166" s="3">
        <v>50.34</v>
      </c>
      <c r="M166" s="3">
        <v>52.86</v>
      </c>
      <c r="N166" s="3">
        <v>94.99</v>
      </c>
      <c r="O166" s="2" t="s">
        <v>963</v>
      </c>
      <c r="P166" s="2" t="s">
        <v>964</v>
      </c>
      <c r="Q166" s="2" t="s">
        <v>228</v>
      </c>
      <c r="R166" s="2" t="s">
        <v>229</v>
      </c>
      <c r="S166" s="2" t="s">
        <v>2318</v>
      </c>
      <c r="T166" s="2" t="s">
        <v>684</v>
      </c>
      <c r="U166" s="2" t="s">
        <v>733</v>
      </c>
      <c r="V166" s="2" t="s">
        <v>1008</v>
      </c>
      <c r="W166" s="2" t="s">
        <v>1009</v>
      </c>
      <c r="X166" s="2" t="s">
        <v>686</v>
      </c>
      <c r="Y166" s="2" t="s">
        <v>1683</v>
      </c>
      <c r="Z166" s="4"/>
      <c r="AA166" s="4">
        <f>=ROUNDDOWN({0},0)</f>
      </c>
      <c r="AB166" s="5"/>
      <c r="AC166" s="2" t="s">
        <v>229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/>
      <c r="AQ166" s="8"/>
      <c r="AR166" s="4">
        <v>3</v>
      </c>
      <c r="AS166" s="8">
        <v>168.09</v>
      </c>
      <c r="AT166" s="7">
        <v>-1</v>
      </c>
      <c r="AU166" s="7">
        <v>-1</v>
      </c>
      <c r="AV166" s="4" t="s">
        <v>229</v>
      </c>
      <c r="AW166" s="8" t="s">
        <v>229</v>
      </c>
      <c r="AX166" s="4" t="s">
        <v>229</v>
      </c>
      <c r="AY166" s="8" t="s">
        <v>229</v>
      </c>
      <c r="AZ166" s="7" t="s">
        <v>229</v>
      </c>
      <c r="BA166" s="7" t="s">
        <v>229</v>
      </c>
      <c r="BB166" s="7"/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/>
      <c r="BJ166" s="4"/>
      <c r="BK166" s="8"/>
      <c r="BL166" s="2" t="s">
        <v>2327</v>
      </c>
      <c r="BM166" s="7"/>
      <c r="BN166" s="7"/>
      <c r="BO166" s="4"/>
      <c r="BP166" s="8"/>
      <c r="BQ166" s="4"/>
      <c r="BR166" s="8"/>
      <c r="BS166" s="7"/>
      <c r="BT166" s="7"/>
      <c r="BU166" s="2" t="s">
        <v>278</v>
      </c>
      <c r="BV166" s="2" t="s">
        <v>275</v>
      </c>
      <c r="BW166" s="2" t="s">
        <v>229</v>
      </c>
      <c r="BX166" s="2" t="s">
        <v>229</v>
      </c>
      <c r="BY166" s="2" t="s">
        <v>241</v>
      </c>
      <c r="BZ166" s="2" t="s">
        <v>229</v>
      </c>
      <c r="CA166" s="4"/>
      <c r="CB166" s="8"/>
      <c r="CC166" s="4">
        <v>1</v>
      </c>
      <c r="CD166" s="8">
        <v>57.09</v>
      </c>
      <c r="CE166" s="7">
        <v>-1</v>
      </c>
      <c r="CF166" s="7">
        <v>-1</v>
      </c>
      <c r="CG166" s="2" t="s">
        <v>239</v>
      </c>
      <c r="CH166" s="2" t="s">
        <v>275</v>
      </c>
      <c r="CI166" s="2" t="s">
        <v>885</v>
      </c>
      <c r="CJ166" s="2" t="s">
        <v>2328</v>
      </c>
      <c r="CK166" s="2" t="s">
        <v>241</v>
      </c>
      <c r="CL166" s="2" t="s">
        <v>229</v>
      </c>
      <c r="CM166" s="4"/>
      <c r="CN166" s="8"/>
      <c r="CO166" s="4"/>
      <c r="CP166" s="8"/>
      <c r="CQ166" s="7"/>
      <c r="CR166" s="7"/>
      <c r="CS166" s="2" t="s">
        <v>239</v>
      </c>
      <c r="CT166" s="2" t="s">
        <v>275</v>
      </c>
      <c r="CU166" s="2" t="s">
        <v>2319</v>
      </c>
      <c r="CV166" s="2" t="s">
        <v>2329</v>
      </c>
      <c r="CW166" s="2" t="s">
        <v>241</v>
      </c>
      <c r="CX166" s="2" t="s">
        <v>229</v>
      </c>
      <c r="CY166" s="4"/>
      <c r="CZ166" s="8"/>
      <c r="DA166" s="4"/>
      <c r="DB166" s="8"/>
      <c r="DC166" s="7"/>
      <c r="DD166" s="7"/>
      <c r="DE166" s="2" t="s">
        <v>239</v>
      </c>
      <c r="DF166" s="2" t="s">
        <v>275</v>
      </c>
      <c r="DG166" s="2" t="s">
        <v>1683</v>
      </c>
      <c r="DH166" s="2" t="s">
        <v>2330</v>
      </c>
      <c r="DI166" s="2" t="s">
        <v>263</v>
      </c>
      <c r="DJ166" s="2" t="s">
        <v>229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275</v>
      </c>
      <c r="DS166" s="2" t="s">
        <v>2321</v>
      </c>
      <c r="DT166" s="2" t="s">
        <v>229</v>
      </c>
      <c r="DU166" s="2" t="s">
        <v>241</v>
      </c>
      <c r="DV166" s="2" t="s">
        <v>229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275</v>
      </c>
      <c r="EE166" s="2" t="s">
        <v>1530</v>
      </c>
      <c r="EF166" s="2" t="s">
        <v>2331</v>
      </c>
      <c r="EG166" s="2" t="s">
        <v>263</v>
      </c>
      <c r="EH166" s="2" t="s">
        <v>229</v>
      </c>
      <c r="EI166" s="4"/>
      <c r="EJ166" s="8"/>
      <c r="EK166" s="4">
        <v>2</v>
      </c>
      <c r="EL166" s="8">
        <v>111</v>
      </c>
      <c r="EM166" s="7">
        <v>-1</v>
      </c>
      <c r="EN166" s="7">
        <v>-1</v>
      </c>
      <c r="EO166" s="2" t="s">
        <v>239</v>
      </c>
      <c r="EP166" s="2" t="s">
        <v>275</v>
      </c>
      <c r="EQ166" s="2" t="s">
        <v>1545</v>
      </c>
      <c r="ER166" s="2" t="s">
        <v>1973</v>
      </c>
      <c r="ES166" s="2" t="s">
        <v>241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275</v>
      </c>
      <c r="FC166" s="2" t="s">
        <v>474</v>
      </c>
      <c r="FD166" s="2" t="s">
        <v>2332</v>
      </c>
      <c r="FE166" s="2" t="s">
        <v>241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275</v>
      </c>
      <c r="FO166" s="2" t="s">
        <v>474</v>
      </c>
      <c r="FP166" s="2" t="s">
        <v>2333</v>
      </c>
      <c r="FQ166" s="2" t="s">
        <v>241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229</v>
      </c>
      <c r="FZ166" s="2" t="s">
        <v>229</v>
      </c>
      <c r="GA166" s="2" t="s">
        <v>229</v>
      </c>
      <c r="GB166" s="2" t="s">
        <v>229</v>
      </c>
      <c r="GC166" s="2" t="s">
        <v>229</v>
      </c>
      <c r="GD166" s="2" t="s">
        <v>229</v>
      </c>
      <c r="GE166" s="4"/>
      <c r="GF166" s="8"/>
      <c r="GG166" s="4"/>
      <c r="GH166" s="8"/>
      <c r="GI166" s="7"/>
      <c r="GJ166" s="7"/>
      <c r="GK166" s="2" t="s">
        <v>272</v>
      </c>
      <c r="GL166" s="2" t="s">
        <v>275</v>
      </c>
      <c r="GM166" s="2" t="s">
        <v>229</v>
      </c>
      <c r="GN166" s="2" t="s">
        <v>229</v>
      </c>
      <c r="GO166" s="2" t="s">
        <v>241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281</v>
      </c>
      <c r="GX166" s="2" t="s">
        <v>275</v>
      </c>
      <c r="GY166" s="2" t="s">
        <v>229</v>
      </c>
      <c r="GZ166" s="2" t="s">
        <v>229</v>
      </c>
      <c r="HA166" s="2" t="s">
        <v>241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275</v>
      </c>
      <c r="HK166" s="2" t="s">
        <v>229</v>
      </c>
      <c r="HL166" s="2" t="s">
        <v>229</v>
      </c>
      <c r="HM166" s="2" t="s">
        <v>241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272</v>
      </c>
      <c r="HV166" s="2" t="s">
        <v>275</v>
      </c>
      <c r="HW166" s="2" t="s">
        <v>229</v>
      </c>
      <c r="HX166" s="2" t="s">
        <v>229</v>
      </c>
      <c r="HY166" s="2" t="s">
        <v>241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266</v>
      </c>
      <c r="IH166" s="2" t="s">
        <v>275</v>
      </c>
      <c r="II166" s="2" t="s">
        <v>229</v>
      </c>
      <c r="IJ166" s="2" t="s">
        <v>229</v>
      </c>
      <c r="IK166" s="2" t="s">
        <v>241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272</v>
      </c>
      <c r="IT166" s="2" t="s">
        <v>275</v>
      </c>
      <c r="IU166" s="2" t="s">
        <v>229</v>
      </c>
      <c r="IV166" s="2" t="s">
        <v>229</v>
      </c>
      <c r="IW166" s="2" t="s">
        <v>241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272</v>
      </c>
      <c r="JF166" s="2" t="s">
        <v>275</v>
      </c>
      <c r="JG166" s="2" t="s">
        <v>229</v>
      </c>
      <c r="JH166" s="2" t="s">
        <v>229</v>
      </c>
      <c r="JI166" s="2" t="s">
        <v>241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272</v>
      </c>
      <c r="JR166" s="2" t="s">
        <v>275</v>
      </c>
      <c r="JS166" s="2" t="s">
        <v>229</v>
      </c>
      <c r="JT166" s="2" t="s">
        <v>229</v>
      </c>
      <c r="JU166" s="2" t="s">
        <v>241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272</v>
      </c>
      <c r="KD166" s="2" t="s">
        <v>275</v>
      </c>
      <c r="KE166" s="2" t="s">
        <v>229</v>
      </c>
      <c r="KF166" s="2" t="s">
        <v>229</v>
      </c>
      <c r="KG166" s="2" t="s">
        <v>241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272</v>
      </c>
      <c r="KP166" s="2" t="s">
        <v>275</v>
      </c>
      <c r="KQ166" s="2" t="s">
        <v>229</v>
      </c>
      <c r="KR166" s="2" t="s">
        <v>229</v>
      </c>
      <c r="KS166" s="2" t="s">
        <v>241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272</v>
      </c>
      <c r="LB166" s="2" t="s">
        <v>275</v>
      </c>
      <c r="LC166" s="2" t="s">
        <v>229</v>
      </c>
      <c r="LD166" s="2" t="s">
        <v>229</v>
      </c>
      <c r="LE166" s="2" t="s">
        <v>241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229</v>
      </c>
      <c r="LN166" s="2" t="s">
        <v>229</v>
      </c>
      <c r="LO166" s="2" t="s">
        <v>229</v>
      </c>
      <c r="LP166" s="2" t="s">
        <v>229</v>
      </c>
      <c r="LQ166" s="2" t="s">
        <v>229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239</v>
      </c>
      <c r="LZ166" s="2" t="s">
        <v>275</v>
      </c>
      <c r="MA166" s="2" t="s">
        <v>408</v>
      </c>
      <c r="MB166" s="2" t="s">
        <v>1996</v>
      </c>
      <c r="MC166" s="2" t="s">
        <v>241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272</v>
      </c>
      <c r="ML166" s="2" t="s">
        <v>275</v>
      </c>
      <c r="MM166" s="2" t="s">
        <v>229</v>
      </c>
      <c r="MN166" s="2" t="s">
        <v>229</v>
      </c>
      <c r="MO166" s="2" t="s">
        <v>241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272</v>
      </c>
      <c r="MX166" s="2" t="s">
        <v>275</v>
      </c>
      <c r="MY166" s="2" t="s">
        <v>229</v>
      </c>
      <c r="MZ166" s="2" t="s">
        <v>229</v>
      </c>
      <c r="NA166" s="2" t="s">
        <v>241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260</v>
      </c>
      <c r="NK166" s="2" t="s">
        <v>2294</v>
      </c>
      <c r="NL166" s="2" t="s">
        <v>1061</v>
      </c>
      <c r="NM166" s="2" t="s">
        <v>263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272</v>
      </c>
      <c r="NV166" s="2" t="s">
        <v>275</v>
      </c>
      <c r="NW166" s="2" t="s">
        <v>229</v>
      </c>
      <c r="NX166" s="2" t="s">
        <v>229</v>
      </c>
      <c r="NY166" s="2" t="s">
        <v>241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229</v>
      </c>
      <c r="OH166" s="2" t="s">
        <v>229</v>
      </c>
      <c r="OI166" s="2" t="s">
        <v>229</v>
      </c>
      <c r="OJ166" s="2" t="s">
        <v>229</v>
      </c>
      <c r="OK166" s="2" t="s">
        <v>229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229</v>
      </c>
      <c r="OT166" s="2" t="s">
        <v>229</v>
      </c>
      <c r="OU166" s="2" t="s">
        <v>229</v>
      </c>
      <c r="OV166" s="2" t="s">
        <v>229</v>
      </c>
      <c r="OW166" s="2" t="s">
        <v>229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281</v>
      </c>
      <c r="PF166" s="2" t="s">
        <v>275</v>
      </c>
      <c r="PG166" s="2" t="s">
        <v>229</v>
      </c>
      <c r="PH166" s="2" t="s">
        <v>229</v>
      </c>
      <c r="PI166" s="2" t="s">
        <v>241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272</v>
      </c>
      <c r="PR166" s="2" t="s">
        <v>275</v>
      </c>
      <c r="PS166" s="2" t="s">
        <v>229</v>
      </c>
      <c r="PT166" s="2" t="s">
        <v>229</v>
      </c>
      <c r="PU166" s="2" t="s">
        <v>241</v>
      </c>
      <c r="PV166" s="2" t="s">
        <v>229</v>
      </c>
      <c r="PW166" s="4"/>
      <c r="PX166" s="8"/>
      <c r="PY166" s="4"/>
      <c r="PZ166" s="8"/>
      <c r="QA166" s="7"/>
      <c r="QB166" s="7"/>
      <c r="QC166" s="2" t="s">
        <v>281</v>
      </c>
      <c r="QD166" s="2" t="s">
        <v>275</v>
      </c>
      <c r="QE166" s="2" t="s">
        <v>229</v>
      </c>
      <c r="QF166" s="2" t="s">
        <v>229</v>
      </c>
      <c r="QG166" s="2" t="s">
        <v>241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229</v>
      </c>
      <c r="QP166" s="2" t="s">
        <v>229</v>
      </c>
      <c r="QQ166" s="2" t="s">
        <v>229</v>
      </c>
      <c r="QR166" s="2" t="s">
        <v>229</v>
      </c>
      <c r="QS166" s="2" t="s">
        <v>229</v>
      </c>
      <c r="QT166" s="2" t="s">
        <v>229</v>
      </c>
      <c r="QU166" s="4"/>
      <c r="QV166" s="8"/>
      <c r="QW166" s="4"/>
      <c r="QX166" s="8"/>
      <c r="QY166" s="7"/>
      <c r="QZ166" s="7"/>
      <c r="RA166" s="2" t="s">
        <v>272</v>
      </c>
      <c r="RB166" s="2" t="s">
        <v>275</v>
      </c>
      <c r="RC166" s="2" t="s">
        <v>229</v>
      </c>
      <c r="RD166" s="2" t="s">
        <v>229</v>
      </c>
      <c r="RE166" s="2" t="s">
        <v>241</v>
      </c>
      <c r="RF166" s="2" t="s">
        <v>229</v>
      </c>
      <c r="RG166" s="4"/>
      <c r="RH166" s="8"/>
      <c r="RI166" s="4"/>
      <c r="RJ166" s="8"/>
      <c r="RK166" s="7"/>
      <c r="RL166" s="7"/>
      <c r="RM166" s="2" t="s">
        <v>229</v>
      </c>
      <c r="RN166" s="2" t="s">
        <v>229</v>
      </c>
      <c r="RO166" s="2" t="s">
        <v>229</v>
      </c>
      <c r="RP166" s="2" t="s">
        <v>229</v>
      </c>
      <c r="RQ166" s="2" t="s">
        <v>229</v>
      </c>
      <c r="RR166" s="2" t="s">
        <v>229</v>
      </c>
      <c r="RS166" s="4"/>
      <c r="RT166" s="8"/>
      <c r="RU166" s="4"/>
      <c r="RV166" s="8"/>
      <c r="RW166" s="7"/>
      <c r="RX166" s="7"/>
      <c r="RY166" s="2" t="s">
        <v>272</v>
      </c>
      <c r="RZ166" s="2" t="s">
        <v>275</v>
      </c>
      <c r="SA166" s="2" t="s">
        <v>229</v>
      </c>
      <c r="SB166" s="2" t="s">
        <v>229</v>
      </c>
      <c r="SC166" s="2" t="s">
        <v>241</v>
      </c>
      <c r="SD166" s="2" t="s">
        <v>229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</row>
    <row r="167">
      <c r="A167" s="2" t="s">
        <v>2334</v>
      </c>
      <c r="B167" s="2" t="s">
        <v>216</v>
      </c>
      <c r="C167" s="2" t="s">
        <v>217</v>
      </c>
      <c r="D167" s="2" t="s">
        <v>218</v>
      </c>
      <c r="E167" s="2" t="s">
        <v>219</v>
      </c>
      <c r="F167" s="2" t="s">
        <v>2335</v>
      </c>
      <c r="G167" s="2" t="s">
        <v>2336</v>
      </c>
      <c r="H167" s="2" t="s">
        <v>2337</v>
      </c>
      <c r="I167" s="2" t="s">
        <v>1434</v>
      </c>
      <c r="J167" s="2" t="s">
        <v>224</v>
      </c>
      <c r="K167" s="2" t="s">
        <v>1070</v>
      </c>
      <c r="L167" s="3">
        <v>28.8</v>
      </c>
      <c r="M167" s="3">
        <v>30.24</v>
      </c>
      <c r="N167" s="3">
        <v>59.99</v>
      </c>
      <c r="O167" s="2" t="s">
        <v>226</v>
      </c>
      <c r="P167" s="2" t="s">
        <v>964</v>
      </c>
      <c r="Q167" s="2" t="s">
        <v>228</v>
      </c>
      <c r="R167" s="2" t="s">
        <v>229</v>
      </c>
      <c r="S167" s="2" t="s">
        <v>2338</v>
      </c>
      <c r="T167" s="2" t="s">
        <v>229</v>
      </c>
      <c r="U167" s="2" t="s">
        <v>286</v>
      </c>
      <c r="V167" s="2" t="s">
        <v>685</v>
      </c>
      <c r="W167" s="2" t="s">
        <v>686</v>
      </c>
      <c r="X167" s="2" t="s">
        <v>1009</v>
      </c>
      <c r="Y167" s="2" t="s">
        <v>1144</v>
      </c>
      <c r="Z167" s="4"/>
      <c r="AA167" s="4">
        <f>=ROUNDDOWN({0},0)</f>
      </c>
      <c r="AB167" s="5"/>
      <c r="AC167" s="2" t="s">
        <v>229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229</v>
      </c>
      <c r="BM167" s="7"/>
      <c r="BN167" s="7"/>
      <c r="BO167" s="4"/>
      <c r="BP167" s="8"/>
      <c r="BQ167" s="4"/>
      <c r="BR167" s="8"/>
      <c r="BS167" s="7"/>
      <c r="BT167" s="7"/>
      <c r="BU167" s="2" t="s">
        <v>239</v>
      </c>
      <c r="BV167" s="2" t="s">
        <v>275</v>
      </c>
      <c r="BW167" s="2" t="s">
        <v>229</v>
      </c>
      <c r="BX167" s="2" t="s">
        <v>1556</v>
      </c>
      <c r="BY167" s="2" t="s">
        <v>241</v>
      </c>
      <c r="BZ167" s="2" t="s">
        <v>229</v>
      </c>
      <c r="CA167" s="4"/>
      <c r="CB167" s="8"/>
      <c r="CC167" s="4"/>
      <c r="CD167" s="8"/>
      <c r="CE167" s="7"/>
      <c r="CF167" s="7"/>
      <c r="CG167" s="2" t="s">
        <v>239</v>
      </c>
      <c r="CH167" s="2" t="s">
        <v>275</v>
      </c>
      <c r="CI167" s="2" t="s">
        <v>1557</v>
      </c>
      <c r="CJ167" s="2" t="s">
        <v>1558</v>
      </c>
      <c r="CK167" s="2" t="s">
        <v>241</v>
      </c>
      <c r="CL167" s="2" t="s">
        <v>229</v>
      </c>
      <c r="CM167" s="4"/>
      <c r="CN167" s="8"/>
      <c r="CO167" s="4"/>
      <c r="CP167" s="8"/>
      <c r="CQ167" s="7"/>
      <c r="CR167" s="7"/>
      <c r="CS167" s="2" t="s">
        <v>239</v>
      </c>
      <c r="CT167" s="2" t="s">
        <v>275</v>
      </c>
      <c r="CU167" s="2" t="s">
        <v>1148</v>
      </c>
      <c r="CV167" s="2" t="s">
        <v>2339</v>
      </c>
      <c r="CW167" s="2" t="s">
        <v>241</v>
      </c>
      <c r="CX167" s="2" t="s">
        <v>229</v>
      </c>
      <c r="CY167" s="4"/>
      <c r="CZ167" s="8"/>
      <c r="DA167" s="4"/>
      <c r="DB167" s="8"/>
      <c r="DC167" s="7"/>
      <c r="DD167" s="7"/>
      <c r="DE167" s="2" t="s">
        <v>239</v>
      </c>
      <c r="DF167" s="2" t="s">
        <v>275</v>
      </c>
      <c r="DG167" s="2" t="s">
        <v>1148</v>
      </c>
      <c r="DH167" s="2" t="s">
        <v>2340</v>
      </c>
      <c r="DI167" s="2" t="s">
        <v>241</v>
      </c>
      <c r="DJ167" s="2" t="s">
        <v>229</v>
      </c>
      <c r="DK167" s="4"/>
      <c r="DL167" s="8"/>
      <c r="DM167" s="4"/>
      <c r="DN167" s="8"/>
      <c r="DO167" s="7"/>
      <c r="DP167" s="7"/>
      <c r="DQ167" s="2" t="s">
        <v>239</v>
      </c>
      <c r="DR167" s="2" t="s">
        <v>275</v>
      </c>
      <c r="DS167" s="2" t="s">
        <v>1148</v>
      </c>
      <c r="DT167" s="2" t="s">
        <v>2341</v>
      </c>
      <c r="DU167" s="2" t="s">
        <v>241</v>
      </c>
      <c r="DV167" s="2" t="s">
        <v>229</v>
      </c>
      <c r="DW167" s="4"/>
      <c r="DX167" s="8"/>
      <c r="DY167" s="4"/>
      <c r="DZ167" s="8"/>
      <c r="EA167" s="7"/>
      <c r="EB167" s="7"/>
      <c r="EC167" s="2" t="s">
        <v>239</v>
      </c>
      <c r="ED167" s="2" t="s">
        <v>275</v>
      </c>
      <c r="EE167" s="2" t="s">
        <v>699</v>
      </c>
      <c r="EF167" s="2" t="s">
        <v>1794</v>
      </c>
      <c r="EG167" s="2" t="s">
        <v>241</v>
      </c>
      <c r="EH167" s="2" t="s">
        <v>229</v>
      </c>
      <c r="EI167" s="4"/>
      <c r="EJ167" s="8"/>
      <c r="EK167" s="4"/>
      <c r="EL167" s="8"/>
      <c r="EM167" s="7"/>
      <c r="EN167" s="7"/>
      <c r="EO167" s="2" t="s">
        <v>239</v>
      </c>
      <c r="EP167" s="2" t="s">
        <v>275</v>
      </c>
      <c r="EQ167" s="2" t="s">
        <v>1148</v>
      </c>
      <c r="ER167" s="2" t="s">
        <v>1654</v>
      </c>
      <c r="ES167" s="2" t="s">
        <v>241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275</v>
      </c>
      <c r="FC167" s="2" t="s">
        <v>1148</v>
      </c>
      <c r="FD167" s="2" t="s">
        <v>2105</v>
      </c>
      <c r="FE167" s="2" t="s">
        <v>241</v>
      </c>
      <c r="FF167" s="2" t="s">
        <v>229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275</v>
      </c>
      <c r="FO167" s="2" t="s">
        <v>1148</v>
      </c>
      <c r="FP167" s="2" t="s">
        <v>1654</v>
      </c>
      <c r="FQ167" s="2" t="s">
        <v>241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229</v>
      </c>
      <c r="FZ167" s="2" t="s">
        <v>229</v>
      </c>
      <c r="GA167" s="2" t="s">
        <v>229</v>
      </c>
      <c r="GB167" s="2" t="s">
        <v>229</v>
      </c>
      <c r="GC167" s="2" t="s">
        <v>229</v>
      </c>
      <c r="GD167" s="2" t="s">
        <v>229</v>
      </c>
      <c r="GE167" s="4"/>
      <c r="GF167" s="8"/>
      <c r="GG167" s="4"/>
      <c r="GH167" s="8"/>
      <c r="GI167" s="7"/>
      <c r="GJ167" s="7"/>
      <c r="GK167" s="2" t="s">
        <v>239</v>
      </c>
      <c r="GL167" s="2" t="s">
        <v>275</v>
      </c>
      <c r="GM167" s="2" t="s">
        <v>1987</v>
      </c>
      <c r="GN167" s="2" t="s">
        <v>2055</v>
      </c>
      <c r="GO167" s="2" t="s">
        <v>241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281</v>
      </c>
      <c r="GX167" s="2" t="s">
        <v>275</v>
      </c>
      <c r="GY167" s="2" t="s">
        <v>229</v>
      </c>
      <c r="GZ167" s="2" t="s">
        <v>229</v>
      </c>
      <c r="HA167" s="2" t="s">
        <v>241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239</v>
      </c>
      <c r="HJ167" s="2" t="s">
        <v>275</v>
      </c>
      <c r="HK167" s="2" t="s">
        <v>1557</v>
      </c>
      <c r="HL167" s="2" t="s">
        <v>2342</v>
      </c>
      <c r="HM167" s="2" t="s">
        <v>241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272</v>
      </c>
      <c r="HV167" s="2" t="s">
        <v>226</v>
      </c>
      <c r="HW167" s="2" t="s">
        <v>229</v>
      </c>
      <c r="HX167" s="2" t="s">
        <v>229</v>
      </c>
      <c r="HY167" s="2" t="s">
        <v>241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266</v>
      </c>
      <c r="IH167" s="2" t="s">
        <v>275</v>
      </c>
      <c r="II167" s="2" t="s">
        <v>229</v>
      </c>
      <c r="IJ167" s="2" t="s">
        <v>229</v>
      </c>
      <c r="IK167" s="2" t="s">
        <v>241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272</v>
      </c>
      <c r="IT167" s="2" t="s">
        <v>275</v>
      </c>
      <c r="IU167" s="2" t="s">
        <v>229</v>
      </c>
      <c r="IV167" s="2" t="s">
        <v>229</v>
      </c>
      <c r="IW167" s="2" t="s">
        <v>241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272</v>
      </c>
      <c r="JF167" s="2" t="s">
        <v>226</v>
      </c>
      <c r="JG167" s="2" t="s">
        <v>229</v>
      </c>
      <c r="JH167" s="2" t="s">
        <v>229</v>
      </c>
      <c r="JI167" s="2" t="s">
        <v>241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229</v>
      </c>
      <c r="JR167" s="2" t="s">
        <v>229</v>
      </c>
      <c r="JS167" s="2" t="s">
        <v>229</v>
      </c>
      <c r="JT167" s="2" t="s">
        <v>229</v>
      </c>
      <c r="JU167" s="2" t="s">
        <v>229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272</v>
      </c>
      <c r="KD167" s="2" t="s">
        <v>275</v>
      </c>
      <c r="KE167" s="2" t="s">
        <v>229</v>
      </c>
      <c r="KF167" s="2" t="s">
        <v>229</v>
      </c>
      <c r="KG167" s="2" t="s">
        <v>241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272</v>
      </c>
      <c r="KP167" s="2" t="s">
        <v>226</v>
      </c>
      <c r="KQ167" s="2" t="s">
        <v>229</v>
      </c>
      <c r="KR167" s="2" t="s">
        <v>229</v>
      </c>
      <c r="KS167" s="2" t="s">
        <v>241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239</v>
      </c>
      <c r="LB167" s="2" t="s">
        <v>275</v>
      </c>
      <c r="LC167" s="2" t="s">
        <v>1148</v>
      </c>
      <c r="LD167" s="2" t="s">
        <v>1691</v>
      </c>
      <c r="LE167" s="2" t="s">
        <v>241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229</v>
      </c>
      <c r="LN167" s="2" t="s">
        <v>229</v>
      </c>
      <c r="LO167" s="2" t="s">
        <v>229</v>
      </c>
      <c r="LP167" s="2" t="s">
        <v>229</v>
      </c>
      <c r="LQ167" s="2" t="s">
        <v>229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239</v>
      </c>
      <c r="LZ167" s="2" t="s">
        <v>275</v>
      </c>
      <c r="MA167" s="2" t="s">
        <v>1154</v>
      </c>
      <c r="MB167" s="2" t="s">
        <v>1474</v>
      </c>
      <c r="MC167" s="2" t="s">
        <v>241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272</v>
      </c>
      <c r="ML167" s="2" t="s">
        <v>226</v>
      </c>
      <c r="MM167" s="2" t="s">
        <v>229</v>
      </c>
      <c r="MN167" s="2" t="s">
        <v>229</v>
      </c>
      <c r="MO167" s="2" t="s">
        <v>241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229</v>
      </c>
      <c r="MY167" s="2" t="s">
        <v>229</v>
      </c>
      <c r="MZ167" s="2" t="s">
        <v>229</v>
      </c>
      <c r="NA167" s="2" t="s">
        <v>229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239</v>
      </c>
      <c r="NJ167" s="2" t="s">
        <v>275</v>
      </c>
      <c r="NK167" s="2" t="s">
        <v>1165</v>
      </c>
      <c r="NL167" s="2" t="s">
        <v>1593</v>
      </c>
      <c r="NM167" s="2" t="s">
        <v>241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272</v>
      </c>
      <c r="NV167" s="2" t="s">
        <v>275</v>
      </c>
      <c r="NW167" s="2" t="s">
        <v>229</v>
      </c>
      <c r="NX167" s="2" t="s">
        <v>229</v>
      </c>
      <c r="NY167" s="2" t="s">
        <v>241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229</v>
      </c>
      <c r="OH167" s="2" t="s">
        <v>229</v>
      </c>
      <c r="OI167" s="2" t="s">
        <v>229</v>
      </c>
      <c r="OJ167" s="2" t="s">
        <v>229</v>
      </c>
      <c r="OK167" s="2" t="s">
        <v>229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229</v>
      </c>
      <c r="OT167" s="2" t="s">
        <v>229</v>
      </c>
      <c r="OU167" s="2" t="s">
        <v>229</v>
      </c>
      <c r="OV167" s="2" t="s">
        <v>229</v>
      </c>
      <c r="OW167" s="2" t="s">
        <v>229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229</v>
      </c>
      <c r="PF167" s="2" t="s">
        <v>229</v>
      </c>
      <c r="PG167" s="2" t="s">
        <v>229</v>
      </c>
      <c r="PH167" s="2" t="s">
        <v>229</v>
      </c>
      <c r="PI167" s="2" t="s">
        <v>229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239</v>
      </c>
      <c r="PR167" s="2" t="s">
        <v>275</v>
      </c>
      <c r="PS167" s="2" t="s">
        <v>1166</v>
      </c>
      <c r="PT167" s="2" t="s">
        <v>1229</v>
      </c>
      <c r="PU167" s="2" t="s">
        <v>241</v>
      </c>
      <c r="PV167" s="2" t="s">
        <v>229</v>
      </c>
      <c r="PW167" s="4"/>
      <c r="PX167" s="8"/>
      <c r="PY167" s="4"/>
      <c r="PZ167" s="8"/>
      <c r="QA167" s="7"/>
      <c r="QB167" s="7"/>
      <c r="QC167" s="2" t="s">
        <v>281</v>
      </c>
      <c r="QD167" s="2" t="s">
        <v>275</v>
      </c>
      <c r="QE167" s="2" t="s">
        <v>229</v>
      </c>
      <c r="QF167" s="2" t="s">
        <v>229</v>
      </c>
      <c r="QG167" s="2" t="s">
        <v>241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229</v>
      </c>
      <c r="QP167" s="2" t="s">
        <v>229</v>
      </c>
      <c r="QQ167" s="2" t="s">
        <v>229</v>
      </c>
      <c r="QR167" s="2" t="s">
        <v>229</v>
      </c>
      <c r="QS167" s="2" t="s">
        <v>229</v>
      </c>
      <c r="QT167" s="2" t="s">
        <v>229</v>
      </c>
      <c r="QU167" s="4"/>
      <c r="QV167" s="8"/>
      <c r="QW167" s="4"/>
      <c r="QX167" s="8"/>
      <c r="QY167" s="7"/>
      <c r="QZ167" s="7"/>
      <c r="RA167" s="2" t="s">
        <v>272</v>
      </c>
      <c r="RB167" s="2" t="s">
        <v>275</v>
      </c>
      <c r="RC167" s="2" t="s">
        <v>229</v>
      </c>
      <c r="RD167" s="2" t="s">
        <v>229</v>
      </c>
      <c r="RE167" s="2" t="s">
        <v>241</v>
      </c>
      <c r="RF167" s="2" t="s">
        <v>229</v>
      </c>
      <c r="RG167" s="4"/>
      <c r="RH167" s="8"/>
      <c r="RI167" s="4"/>
      <c r="RJ167" s="8"/>
      <c r="RK167" s="7"/>
      <c r="RL167" s="7"/>
      <c r="RM167" s="2" t="s">
        <v>229</v>
      </c>
      <c r="RN167" s="2" t="s">
        <v>229</v>
      </c>
      <c r="RO167" s="2" t="s">
        <v>229</v>
      </c>
      <c r="RP167" s="2" t="s">
        <v>229</v>
      </c>
      <c r="RQ167" s="2" t="s">
        <v>229</v>
      </c>
      <c r="RR167" s="2" t="s">
        <v>229</v>
      </c>
      <c r="RS167" s="4"/>
      <c r="RT167" s="8"/>
      <c r="RU167" s="4"/>
      <c r="RV167" s="8"/>
      <c r="RW167" s="7"/>
      <c r="RX167" s="7"/>
      <c r="RY167" s="2" t="s">
        <v>272</v>
      </c>
      <c r="RZ167" s="2" t="s">
        <v>275</v>
      </c>
      <c r="SA167" s="2" t="s">
        <v>229</v>
      </c>
      <c r="SB167" s="2" t="s">
        <v>229</v>
      </c>
      <c r="SC167" s="2" t="s">
        <v>241</v>
      </c>
      <c r="SD167" s="2" t="s">
        <v>229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</row>
    <row r="168">
      <c r="A168" s="2" t="s">
        <v>2343</v>
      </c>
      <c r="B168" s="2" t="s">
        <v>216</v>
      </c>
      <c r="C168" s="2" t="s">
        <v>217</v>
      </c>
      <c r="D168" s="2" t="s">
        <v>218</v>
      </c>
      <c r="E168" s="2" t="s">
        <v>219</v>
      </c>
      <c r="F168" s="2" t="s">
        <v>2344</v>
      </c>
      <c r="G168" s="2" t="s">
        <v>2345</v>
      </c>
      <c r="H168" s="2" t="s">
        <v>2346</v>
      </c>
      <c r="I168" s="2" t="s">
        <v>2347</v>
      </c>
      <c r="J168" s="2" t="s">
        <v>224</v>
      </c>
      <c r="K168" s="2" t="s">
        <v>2348</v>
      </c>
      <c r="L168" s="3">
        <v>30</v>
      </c>
      <c r="M168" s="3">
        <v>31.5</v>
      </c>
      <c r="N168" s="3">
        <v>59.99</v>
      </c>
      <c r="O168" s="2" t="s">
        <v>963</v>
      </c>
      <c r="P168" s="2" t="s">
        <v>964</v>
      </c>
      <c r="Q168" s="2" t="s">
        <v>228</v>
      </c>
      <c r="R168" s="2" t="s">
        <v>229</v>
      </c>
      <c r="S168" s="2" t="s">
        <v>2349</v>
      </c>
      <c r="T168" s="2" t="s">
        <v>229</v>
      </c>
      <c r="U168" s="2" t="s">
        <v>232</v>
      </c>
      <c r="V168" s="2" t="s">
        <v>1008</v>
      </c>
      <c r="W168" s="2" t="s">
        <v>686</v>
      </c>
      <c r="X168" s="2" t="s">
        <v>1525</v>
      </c>
      <c r="Y168" s="2" t="s">
        <v>2350</v>
      </c>
      <c r="Z168" s="4"/>
      <c r="AA168" s="4">
        <f>=ROUNDDOWN({0},0)</f>
      </c>
      <c r="AB168" s="5"/>
      <c r="AC168" s="2" t="s">
        <v>229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/>
      <c r="AQ168" s="8"/>
      <c r="AR168" s="4">
        <v>6</v>
      </c>
      <c r="AS168" s="8">
        <v>152.15</v>
      </c>
      <c r="AT168" s="7">
        <v>-1</v>
      </c>
      <c r="AU168" s="7">
        <v>-1</v>
      </c>
      <c r="AV168" s="4" t="s">
        <v>229</v>
      </c>
      <c r="AW168" s="8" t="s">
        <v>229</v>
      </c>
      <c r="AX168" s="4">
        <v>22</v>
      </c>
      <c r="AY168" s="8">
        <v>637.3</v>
      </c>
      <c r="AZ168" s="7" t="s">
        <v>229</v>
      </c>
      <c r="BA168" s="7" t="s">
        <v>229</v>
      </c>
      <c r="BB168" s="7"/>
      <c r="BC168" s="4" t="s">
        <v>229</v>
      </c>
      <c r="BD168" s="8" t="s">
        <v>229</v>
      </c>
      <c r="BE168" s="4">
        <v>22</v>
      </c>
      <c r="BF168" s="8">
        <v>637.3</v>
      </c>
      <c r="BG168" s="7" t="s">
        <v>229</v>
      </c>
      <c r="BH168" s="7" t="s">
        <v>229</v>
      </c>
      <c r="BI168" s="7"/>
      <c r="BJ168" s="4"/>
      <c r="BK168" s="8"/>
      <c r="BL168" s="2" t="s">
        <v>2351</v>
      </c>
      <c r="BM168" s="7"/>
      <c r="BN168" s="7"/>
      <c r="BO168" s="4"/>
      <c r="BP168" s="8"/>
      <c r="BQ168" s="4"/>
      <c r="BR168" s="8"/>
      <c r="BS168" s="7"/>
      <c r="BT168" s="7"/>
      <c r="BU168" s="2" t="s">
        <v>278</v>
      </c>
      <c r="BV168" s="2" t="s">
        <v>275</v>
      </c>
      <c r="BW168" s="2" t="s">
        <v>229</v>
      </c>
      <c r="BX168" s="2" t="s">
        <v>229</v>
      </c>
      <c r="BY168" s="2" t="s">
        <v>241</v>
      </c>
      <c r="BZ168" s="2" t="s">
        <v>229</v>
      </c>
      <c r="CA168" s="4"/>
      <c r="CB168" s="8"/>
      <c r="CC168" s="4">
        <v>2</v>
      </c>
      <c r="CD168" s="8">
        <v>68.04</v>
      </c>
      <c r="CE168" s="7">
        <v>-1</v>
      </c>
      <c r="CF168" s="7">
        <v>-1</v>
      </c>
      <c r="CG168" s="2" t="s">
        <v>239</v>
      </c>
      <c r="CH168" s="2" t="s">
        <v>275</v>
      </c>
      <c r="CI168" s="2" t="s">
        <v>885</v>
      </c>
      <c r="CJ168" s="2" t="s">
        <v>1924</v>
      </c>
      <c r="CK168" s="2" t="s">
        <v>241</v>
      </c>
      <c r="CL168" s="2" t="s">
        <v>229</v>
      </c>
      <c r="CM168" s="4"/>
      <c r="CN168" s="8"/>
      <c r="CO168" s="4"/>
      <c r="CP168" s="8"/>
      <c r="CQ168" s="7"/>
      <c r="CR168" s="7"/>
      <c r="CS168" s="2" t="s">
        <v>239</v>
      </c>
      <c r="CT168" s="2" t="s">
        <v>275</v>
      </c>
      <c r="CU168" s="2" t="s">
        <v>1078</v>
      </c>
      <c r="CV168" s="2" t="s">
        <v>1924</v>
      </c>
      <c r="CW168" s="2" t="s">
        <v>241</v>
      </c>
      <c r="CX168" s="2" t="s">
        <v>229</v>
      </c>
      <c r="CY168" s="4"/>
      <c r="CZ168" s="8"/>
      <c r="DA168" s="4">
        <v>1</v>
      </c>
      <c r="DB168" s="8">
        <v>18.9</v>
      </c>
      <c r="DC168" s="7">
        <v>-1</v>
      </c>
      <c r="DD168" s="7">
        <v>-1</v>
      </c>
      <c r="DE168" s="2" t="s">
        <v>239</v>
      </c>
      <c r="DF168" s="2" t="s">
        <v>275</v>
      </c>
      <c r="DG168" s="2" t="s">
        <v>2352</v>
      </c>
      <c r="DH168" s="2" t="s">
        <v>2353</v>
      </c>
      <c r="DI168" s="2" t="s">
        <v>263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239</v>
      </c>
      <c r="DR168" s="2" t="s">
        <v>275</v>
      </c>
      <c r="DS168" s="2" t="s">
        <v>1049</v>
      </c>
      <c r="DT168" s="2" t="s">
        <v>1543</v>
      </c>
      <c r="DU168" s="2" t="s">
        <v>241</v>
      </c>
      <c r="DV168" s="2" t="s">
        <v>229</v>
      </c>
      <c r="DW168" s="4"/>
      <c r="DX168" s="8"/>
      <c r="DY168" s="4">
        <v>2</v>
      </c>
      <c r="DZ168" s="8">
        <v>41.58</v>
      </c>
      <c r="EA168" s="7">
        <v>-1</v>
      </c>
      <c r="EB168" s="7">
        <v>-1</v>
      </c>
      <c r="EC168" s="2" t="s">
        <v>239</v>
      </c>
      <c r="ED168" s="2" t="s">
        <v>275</v>
      </c>
      <c r="EE168" s="2" t="s">
        <v>1530</v>
      </c>
      <c r="EF168" s="2" t="s">
        <v>2289</v>
      </c>
      <c r="EG168" s="2" t="s">
        <v>263</v>
      </c>
      <c r="EH168" s="2" t="s">
        <v>229</v>
      </c>
      <c r="EI168" s="4"/>
      <c r="EJ168" s="8"/>
      <c r="EK168" s="4"/>
      <c r="EL168" s="8"/>
      <c r="EM168" s="7"/>
      <c r="EN168" s="7"/>
      <c r="EO168" s="2" t="s">
        <v>239</v>
      </c>
      <c r="EP168" s="2" t="s">
        <v>275</v>
      </c>
      <c r="EQ168" s="2" t="s">
        <v>1545</v>
      </c>
      <c r="ER168" s="2" t="s">
        <v>2354</v>
      </c>
      <c r="ES168" s="2" t="s">
        <v>241</v>
      </c>
      <c r="ET168" s="2" t="s">
        <v>229</v>
      </c>
      <c r="EU168" s="4"/>
      <c r="EV168" s="8"/>
      <c r="EW168" s="4"/>
      <c r="EX168" s="8"/>
      <c r="EY168" s="7"/>
      <c r="EZ168" s="7"/>
      <c r="FA168" s="2" t="s">
        <v>239</v>
      </c>
      <c r="FB168" s="2" t="s">
        <v>275</v>
      </c>
      <c r="FC168" s="2" t="s">
        <v>1090</v>
      </c>
      <c r="FD168" s="2" t="s">
        <v>1292</v>
      </c>
      <c r="FE168" s="2" t="s">
        <v>241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239</v>
      </c>
      <c r="FN168" s="2" t="s">
        <v>275</v>
      </c>
      <c r="FO168" s="2" t="s">
        <v>2350</v>
      </c>
      <c r="FP168" s="2" t="s">
        <v>229</v>
      </c>
      <c r="FQ168" s="2" t="s">
        <v>241</v>
      </c>
      <c r="FR168" s="2" t="s">
        <v>229</v>
      </c>
      <c r="FS168" s="4"/>
      <c r="FT168" s="8"/>
      <c r="FU168" s="4"/>
      <c r="FV168" s="8"/>
      <c r="FW168" s="7"/>
      <c r="FX168" s="7"/>
      <c r="FY168" s="2" t="s">
        <v>229</v>
      </c>
      <c r="FZ168" s="2" t="s">
        <v>229</v>
      </c>
      <c r="GA168" s="2" t="s">
        <v>229</v>
      </c>
      <c r="GB168" s="2" t="s">
        <v>229</v>
      </c>
      <c r="GC168" s="2" t="s">
        <v>229</v>
      </c>
      <c r="GD168" s="2" t="s">
        <v>229</v>
      </c>
      <c r="GE168" s="4"/>
      <c r="GF168" s="8"/>
      <c r="GG168" s="4"/>
      <c r="GH168" s="8"/>
      <c r="GI168" s="7"/>
      <c r="GJ168" s="7"/>
      <c r="GK168" s="2" t="s">
        <v>272</v>
      </c>
      <c r="GL168" s="2" t="s">
        <v>275</v>
      </c>
      <c r="GM168" s="2" t="s">
        <v>229</v>
      </c>
      <c r="GN168" s="2" t="s">
        <v>229</v>
      </c>
      <c r="GO168" s="2" t="s">
        <v>241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281</v>
      </c>
      <c r="GX168" s="2" t="s">
        <v>275</v>
      </c>
      <c r="GY168" s="2" t="s">
        <v>229</v>
      </c>
      <c r="GZ168" s="2" t="s">
        <v>229</v>
      </c>
      <c r="HA168" s="2" t="s">
        <v>241</v>
      </c>
      <c r="HB168" s="2" t="s">
        <v>229</v>
      </c>
      <c r="HC168" s="4"/>
      <c r="HD168" s="8"/>
      <c r="HE168" s="4"/>
      <c r="HF168" s="8"/>
      <c r="HG168" s="7"/>
      <c r="HH168" s="7"/>
      <c r="HI168" s="2" t="s">
        <v>266</v>
      </c>
      <c r="HJ168" s="2" t="s">
        <v>275</v>
      </c>
      <c r="HK168" s="2" t="s">
        <v>229</v>
      </c>
      <c r="HL168" s="2" t="s">
        <v>229</v>
      </c>
      <c r="HM168" s="2" t="s">
        <v>241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272</v>
      </c>
      <c r="HV168" s="2" t="s">
        <v>275</v>
      </c>
      <c r="HW168" s="2" t="s">
        <v>229</v>
      </c>
      <c r="HX168" s="2" t="s">
        <v>229</v>
      </c>
      <c r="HY168" s="2" t="s">
        <v>241</v>
      </c>
      <c r="HZ168" s="2" t="s">
        <v>229</v>
      </c>
      <c r="IA168" s="4"/>
      <c r="IB168" s="8"/>
      <c r="IC168" s="4"/>
      <c r="ID168" s="8"/>
      <c r="IE168" s="7"/>
      <c r="IF168" s="7"/>
      <c r="IG168" s="2" t="s">
        <v>266</v>
      </c>
      <c r="IH168" s="2" t="s">
        <v>275</v>
      </c>
      <c r="II168" s="2" t="s">
        <v>229</v>
      </c>
      <c r="IJ168" s="2" t="s">
        <v>229</v>
      </c>
      <c r="IK168" s="2" t="s">
        <v>241</v>
      </c>
      <c r="IL168" s="2" t="s">
        <v>229</v>
      </c>
      <c r="IM168" s="4"/>
      <c r="IN168" s="8"/>
      <c r="IO168" s="4"/>
      <c r="IP168" s="8"/>
      <c r="IQ168" s="7"/>
      <c r="IR168" s="7"/>
      <c r="IS168" s="2" t="s">
        <v>272</v>
      </c>
      <c r="IT168" s="2" t="s">
        <v>275</v>
      </c>
      <c r="IU168" s="2" t="s">
        <v>229</v>
      </c>
      <c r="IV168" s="2" t="s">
        <v>229</v>
      </c>
      <c r="IW168" s="2" t="s">
        <v>241</v>
      </c>
      <c r="IX168" s="2" t="s">
        <v>229</v>
      </c>
      <c r="IY168" s="4"/>
      <c r="IZ168" s="8"/>
      <c r="JA168" s="4"/>
      <c r="JB168" s="8"/>
      <c r="JC168" s="7"/>
      <c r="JD168" s="7"/>
      <c r="JE168" s="2" t="s">
        <v>272</v>
      </c>
      <c r="JF168" s="2" t="s">
        <v>275</v>
      </c>
      <c r="JG168" s="2" t="s">
        <v>229</v>
      </c>
      <c r="JH168" s="2" t="s">
        <v>229</v>
      </c>
      <c r="JI168" s="2" t="s">
        <v>241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272</v>
      </c>
      <c r="JR168" s="2" t="s">
        <v>275</v>
      </c>
      <c r="JS168" s="2" t="s">
        <v>229</v>
      </c>
      <c r="JT168" s="2" t="s">
        <v>229</v>
      </c>
      <c r="JU168" s="2" t="s">
        <v>241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272</v>
      </c>
      <c r="KD168" s="2" t="s">
        <v>275</v>
      </c>
      <c r="KE168" s="2" t="s">
        <v>229</v>
      </c>
      <c r="KF168" s="2" t="s">
        <v>229</v>
      </c>
      <c r="KG168" s="2" t="s">
        <v>241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272</v>
      </c>
      <c r="KP168" s="2" t="s">
        <v>275</v>
      </c>
      <c r="KQ168" s="2" t="s">
        <v>229</v>
      </c>
      <c r="KR168" s="2" t="s">
        <v>229</v>
      </c>
      <c r="KS168" s="2" t="s">
        <v>241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272</v>
      </c>
      <c r="LB168" s="2" t="s">
        <v>275</v>
      </c>
      <c r="LC168" s="2" t="s">
        <v>229</v>
      </c>
      <c r="LD168" s="2" t="s">
        <v>229</v>
      </c>
      <c r="LE168" s="2" t="s">
        <v>241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229</v>
      </c>
      <c r="LN168" s="2" t="s">
        <v>229</v>
      </c>
      <c r="LO168" s="2" t="s">
        <v>229</v>
      </c>
      <c r="LP168" s="2" t="s">
        <v>229</v>
      </c>
      <c r="LQ168" s="2" t="s">
        <v>229</v>
      </c>
      <c r="LR168" s="2" t="s">
        <v>229</v>
      </c>
      <c r="LS168" s="4"/>
      <c r="LT168" s="8"/>
      <c r="LU168" s="4">
        <v>1</v>
      </c>
      <c r="LV168" s="8">
        <v>23.63</v>
      </c>
      <c r="LW168" s="7">
        <v>-1</v>
      </c>
      <c r="LX168" s="7">
        <v>-1</v>
      </c>
      <c r="LY168" s="2" t="s">
        <v>239</v>
      </c>
      <c r="LZ168" s="2" t="s">
        <v>275</v>
      </c>
      <c r="MA168" s="2" t="s">
        <v>1545</v>
      </c>
      <c r="MB168" s="2" t="s">
        <v>1093</v>
      </c>
      <c r="MC168" s="2" t="s">
        <v>241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272</v>
      </c>
      <c r="ML168" s="2" t="s">
        <v>275</v>
      </c>
      <c r="MM168" s="2" t="s">
        <v>229</v>
      </c>
      <c r="MN168" s="2" t="s">
        <v>229</v>
      </c>
      <c r="MO168" s="2" t="s">
        <v>241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266</v>
      </c>
      <c r="MX168" s="2" t="s">
        <v>275</v>
      </c>
      <c r="MY168" s="2" t="s">
        <v>229</v>
      </c>
      <c r="MZ168" s="2" t="s">
        <v>229</v>
      </c>
      <c r="NA168" s="2" t="s">
        <v>241</v>
      </c>
      <c r="NB168" s="2" t="s">
        <v>229</v>
      </c>
      <c r="NC168" s="4"/>
      <c r="ND168" s="8"/>
      <c r="NE168" s="4"/>
      <c r="NF168" s="8"/>
      <c r="NG168" s="7"/>
      <c r="NH168" s="7"/>
      <c r="NI168" s="2" t="s">
        <v>239</v>
      </c>
      <c r="NJ168" s="2" t="s">
        <v>275</v>
      </c>
      <c r="NK168" s="2" t="s">
        <v>2294</v>
      </c>
      <c r="NL168" s="2" t="s">
        <v>2355</v>
      </c>
      <c r="NM168" s="2" t="s">
        <v>263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272</v>
      </c>
      <c r="NV168" s="2" t="s">
        <v>275</v>
      </c>
      <c r="NW168" s="2" t="s">
        <v>229</v>
      </c>
      <c r="NX168" s="2" t="s">
        <v>229</v>
      </c>
      <c r="NY168" s="2" t="s">
        <v>241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229</v>
      </c>
      <c r="OH168" s="2" t="s">
        <v>229</v>
      </c>
      <c r="OI168" s="2" t="s">
        <v>229</v>
      </c>
      <c r="OJ168" s="2" t="s">
        <v>229</v>
      </c>
      <c r="OK168" s="2" t="s">
        <v>229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229</v>
      </c>
      <c r="OT168" s="2" t="s">
        <v>229</v>
      </c>
      <c r="OU168" s="2" t="s">
        <v>229</v>
      </c>
      <c r="OV168" s="2" t="s">
        <v>229</v>
      </c>
      <c r="OW168" s="2" t="s">
        <v>229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281</v>
      </c>
      <c r="PF168" s="2" t="s">
        <v>275</v>
      </c>
      <c r="PG168" s="2" t="s">
        <v>229</v>
      </c>
      <c r="PH168" s="2" t="s">
        <v>229</v>
      </c>
      <c r="PI168" s="2" t="s">
        <v>241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272</v>
      </c>
      <c r="PR168" s="2" t="s">
        <v>275</v>
      </c>
      <c r="PS168" s="2" t="s">
        <v>229</v>
      </c>
      <c r="PT168" s="2" t="s">
        <v>229</v>
      </c>
      <c r="PU168" s="2" t="s">
        <v>241</v>
      </c>
      <c r="PV168" s="2" t="s">
        <v>229</v>
      </c>
      <c r="PW168" s="4"/>
      <c r="PX168" s="8"/>
      <c r="PY168" s="4"/>
      <c r="PZ168" s="8"/>
      <c r="QA168" s="7"/>
      <c r="QB168" s="7"/>
      <c r="QC168" s="2" t="s">
        <v>281</v>
      </c>
      <c r="QD168" s="2" t="s">
        <v>275</v>
      </c>
      <c r="QE168" s="2" t="s">
        <v>229</v>
      </c>
      <c r="QF168" s="2" t="s">
        <v>229</v>
      </c>
      <c r="QG168" s="2" t="s">
        <v>241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229</v>
      </c>
      <c r="QP168" s="2" t="s">
        <v>229</v>
      </c>
      <c r="QQ168" s="2" t="s">
        <v>229</v>
      </c>
      <c r="QR168" s="2" t="s">
        <v>229</v>
      </c>
      <c r="QS168" s="2" t="s">
        <v>229</v>
      </c>
      <c r="QT168" s="2" t="s">
        <v>229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275</v>
      </c>
      <c r="RC168" s="2" t="s">
        <v>229</v>
      </c>
      <c r="RD168" s="2" t="s">
        <v>229</v>
      </c>
      <c r="RE168" s="2" t="s">
        <v>241</v>
      </c>
      <c r="RF168" s="2" t="s">
        <v>229</v>
      </c>
      <c r="RG168" s="4"/>
      <c r="RH168" s="8"/>
      <c r="RI168" s="4"/>
      <c r="RJ168" s="8"/>
      <c r="RK168" s="7"/>
      <c r="RL168" s="7"/>
      <c r="RM168" s="2" t="s">
        <v>229</v>
      </c>
      <c r="RN168" s="2" t="s">
        <v>229</v>
      </c>
      <c r="RO168" s="2" t="s">
        <v>229</v>
      </c>
      <c r="RP168" s="2" t="s">
        <v>229</v>
      </c>
      <c r="RQ168" s="2" t="s">
        <v>229</v>
      </c>
      <c r="RR168" s="2" t="s">
        <v>229</v>
      </c>
      <c r="RS168" s="4"/>
      <c r="RT168" s="8"/>
      <c r="RU168" s="4"/>
      <c r="RV168" s="8"/>
      <c r="RW168" s="7"/>
      <c r="RX168" s="7"/>
      <c r="RY168" s="2" t="s">
        <v>272</v>
      </c>
      <c r="RZ168" s="2" t="s">
        <v>275</v>
      </c>
      <c r="SA168" s="2" t="s">
        <v>229</v>
      </c>
      <c r="SB168" s="2" t="s">
        <v>229</v>
      </c>
      <c r="SC168" s="2" t="s">
        <v>241</v>
      </c>
      <c r="SD168" s="2" t="s">
        <v>229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</row>
    <row r="169">
      <c r="A169" s="2" t="s">
        <v>2356</v>
      </c>
      <c r="B169" s="2" t="s">
        <v>216</v>
      </c>
      <c r="C169" s="2" t="s">
        <v>217</v>
      </c>
      <c r="D169" s="2" t="s">
        <v>218</v>
      </c>
      <c r="E169" s="2" t="s">
        <v>219</v>
      </c>
      <c r="F169" s="2" t="s">
        <v>2344</v>
      </c>
      <c r="G169" s="2" t="s">
        <v>2345</v>
      </c>
      <c r="H169" s="2" t="s">
        <v>2346</v>
      </c>
      <c r="I169" s="2" t="s">
        <v>2347</v>
      </c>
      <c r="J169" s="2" t="s">
        <v>285</v>
      </c>
      <c r="K169" s="2" t="s">
        <v>2348</v>
      </c>
      <c r="L169" s="3">
        <v>35</v>
      </c>
      <c r="M169" s="3">
        <v>36.75</v>
      </c>
      <c r="N169" s="3">
        <v>69.99</v>
      </c>
      <c r="O169" s="2" t="s">
        <v>981</v>
      </c>
      <c r="P169" s="2" t="s">
        <v>964</v>
      </c>
      <c r="Q169" s="2" t="s">
        <v>228</v>
      </c>
      <c r="R169" s="2" t="s">
        <v>229</v>
      </c>
      <c r="S169" s="2" t="s">
        <v>2349</v>
      </c>
      <c r="T169" s="2" t="s">
        <v>229</v>
      </c>
      <c r="U169" s="2" t="s">
        <v>286</v>
      </c>
      <c r="V169" s="2" t="s">
        <v>1008</v>
      </c>
      <c r="W169" s="2" t="s">
        <v>686</v>
      </c>
      <c r="X169" s="2" t="s">
        <v>1525</v>
      </c>
      <c r="Y169" s="2" t="s">
        <v>2350</v>
      </c>
      <c r="Z169" s="4"/>
      <c r="AA169" s="4">
        <f>=ROUNDDOWN({0},0)</f>
      </c>
      <c r="AB169" s="5"/>
      <c r="AC169" s="2" t="s">
        <v>229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/>
      <c r="AQ169" s="8"/>
      <c r="AR169" s="4">
        <v>16</v>
      </c>
      <c r="AS169" s="8">
        <v>485.15</v>
      </c>
      <c r="AT169" s="7">
        <v>-1</v>
      </c>
      <c r="AU169" s="7">
        <v>-1</v>
      </c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/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/>
      <c r="BJ169" s="4"/>
      <c r="BK169" s="8"/>
      <c r="BL169" s="2" t="s">
        <v>2357</v>
      </c>
      <c r="BM169" s="7"/>
      <c r="BN169" s="7"/>
      <c r="BO169" s="4"/>
      <c r="BP169" s="8"/>
      <c r="BQ169" s="4"/>
      <c r="BR169" s="8"/>
      <c r="BS169" s="7"/>
      <c r="BT169" s="7"/>
      <c r="BU169" s="2" t="s">
        <v>278</v>
      </c>
      <c r="BV169" s="2" t="s">
        <v>275</v>
      </c>
      <c r="BW169" s="2" t="s">
        <v>229</v>
      </c>
      <c r="BX169" s="2" t="s">
        <v>229</v>
      </c>
      <c r="BY169" s="2" t="s">
        <v>241</v>
      </c>
      <c r="BZ169" s="2" t="s">
        <v>229</v>
      </c>
      <c r="CA169" s="4"/>
      <c r="CB169" s="8"/>
      <c r="CC169" s="4">
        <v>1</v>
      </c>
      <c r="CD169" s="8">
        <v>39.69</v>
      </c>
      <c r="CE169" s="7">
        <v>-1</v>
      </c>
      <c r="CF169" s="7">
        <v>-1</v>
      </c>
      <c r="CG169" s="2" t="s">
        <v>239</v>
      </c>
      <c r="CH169" s="2" t="s">
        <v>275</v>
      </c>
      <c r="CI169" s="2" t="s">
        <v>885</v>
      </c>
      <c r="CJ169" s="2" t="s">
        <v>1969</v>
      </c>
      <c r="CK169" s="2" t="s">
        <v>241</v>
      </c>
      <c r="CL169" s="2" t="s">
        <v>229</v>
      </c>
      <c r="CM169" s="4"/>
      <c r="CN169" s="8"/>
      <c r="CO169" s="4"/>
      <c r="CP169" s="8"/>
      <c r="CQ169" s="7"/>
      <c r="CR169" s="7"/>
      <c r="CS169" s="2" t="s">
        <v>239</v>
      </c>
      <c r="CT169" s="2" t="s">
        <v>275</v>
      </c>
      <c r="CU169" s="2" t="s">
        <v>1078</v>
      </c>
      <c r="CV169" s="2" t="s">
        <v>1546</v>
      </c>
      <c r="CW169" s="2" t="s">
        <v>241</v>
      </c>
      <c r="CX169" s="2" t="s">
        <v>229</v>
      </c>
      <c r="CY169" s="4"/>
      <c r="CZ169" s="8"/>
      <c r="DA169" s="4">
        <v>2</v>
      </c>
      <c r="DB169" s="8">
        <v>44.1</v>
      </c>
      <c r="DC169" s="7">
        <v>-1</v>
      </c>
      <c r="DD169" s="7">
        <v>-1</v>
      </c>
      <c r="DE169" s="2" t="s">
        <v>239</v>
      </c>
      <c r="DF169" s="2" t="s">
        <v>275</v>
      </c>
      <c r="DG169" s="2" t="s">
        <v>2352</v>
      </c>
      <c r="DH169" s="2" t="s">
        <v>1924</v>
      </c>
      <c r="DI169" s="2" t="s">
        <v>263</v>
      </c>
      <c r="DJ169" s="2" t="s">
        <v>229</v>
      </c>
      <c r="DK169" s="4"/>
      <c r="DL169" s="8"/>
      <c r="DM169" s="4"/>
      <c r="DN169" s="8"/>
      <c r="DO169" s="7"/>
      <c r="DP169" s="7"/>
      <c r="DQ169" s="2" t="s">
        <v>239</v>
      </c>
      <c r="DR169" s="2" t="s">
        <v>275</v>
      </c>
      <c r="DS169" s="2" t="s">
        <v>1532</v>
      </c>
      <c r="DT169" s="2" t="s">
        <v>1543</v>
      </c>
      <c r="DU169" s="2" t="s">
        <v>241</v>
      </c>
      <c r="DV169" s="2" t="s">
        <v>229</v>
      </c>
      <c r="DW169" s="4"/>
      <c r="DX169" s="8"/>
      <c r="DY169" s="4">
        <v>7</v>
      </c>
      <c r="DZ169" s="8">
        <v>169.82</v>
      </c>
      <c r="EA169" s="7">
        <v>-1</v>
      </c>
      <c r="EB169" s="7">
        <v>-1</v>
      </c>
      <c r="EC169" s="2" t="s">
        <v>239</v>
      </c>
      <c r="ED169" s="2" t="s">
        <v>275</v>
      </c>
      <c r="EE169" s="2" t="s">
        <v>1530</v>
      </c>
      <c r="EF169" s="2" t="s">
        <v>1531</v>
      </c>
      <c r="EG169" s="2" t="s">
        <v>263</v>
      </c>
      <c r="EH169" s="2" t="s">
        <v>229</v>
      </c>
      <c r="EI169" s="4"/>
      <c r="EJ169" s="8"/>
      <c r="EK169" s="4">
        <v>6</v>
      </c>
      <c r="EL169" s="8">
        <v>231.54</v>
      </c>
      <c r="EM169" s="7">
        <v>-1</v>
      </c>
      <c r="EN169" s="7">
        <v>-1</v>
      </c>
      <c r="EO169" s="2" t="s">
        <v>239</v>
      </c>
      <c r="EP169" s="2" t="s">
        <v>275</v>
      </c>
      <c r="EQ169" s="2" t="s">
        <v>1545</v>
      </c>
      <c r="ER169" s="2" t="s">
        <v>1966</v>
      </c>
      <c r="ES169" s="2" t="s">
        <v>241</v>
      </c>
      <c r="ET169" s="2" t="s">
        <v>229</v>
      </c>
      <c r="EU169" s="4"/>
      <c r="EV169" s="8"/>
      <c r="EW169" s="4"/>
      <c r="EX169" s="8"/>
      <c r="EY169" s="7"/>
      <c r="EZ169" s="7"/>
      <c r="FA169" s="2" t="s">
        <v>239</v>
      </c>
      <c r="FB169" s="2" t="s">
        <v>275</v>
      </c>
      <c r="FC169" s="2" t="s">
        <v>1090</v>
      </c>
      <c r="FD169" s="2" t="s">
        <v>1049</v>
      </c>
      <c r="FE169" s="2" t="s">
        <v>241</v>
      </c>
      <c r="FF169" s="2" t="s">
        <v>229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275</v>
      </c>
      <c r="FO169" s="2" t="s">
        <v>2350</v>
      </c>
      <c r="FP169" s="2" t="s">
        <v>229</v>
      </c>
      <c r="FQ169" s="2" t="s">
        <v>241</v>
      </c>
      <c r="FR169" s="2" t="s">
        <v>229</v>
      </c>
      <c r="FS169" s="4"/>
      <c r="FT169" s="8"/>
      <c r="FU169" s="4"/>
      <c r="FV169" s="8"/>
      <c r="FW169" s="7"/>
      <c r="FX169" s="7"/>
      <c r="FY169" s="2" t="s">
        <v>229</v>
      </c>
      <c r="FZ169" s="2" t="s">
        <v>229</v>
      </c>
      <c r="GA169" s="2" t="s">
        <v>229</v>
      </c>
      <c r="GB169" s="2" t="s">
        <v>229</v>
      </c>
      <c r="GC169" s="2" t="s">
        <v>229</v>
      </c>
      <c r="GD169" s="2" t="s">
        <v>229</v>
      </c>
      <c r="GE169" s="4"/>
      <c r="GF169" s="8"/>
      <c r="GG169" s="4"/>
      <c r="GH169" s="8"/>
      <c r="GI169" s="7"/>
      <c r="GJ169" s="7"/>
      <c r="GK169" s="2" t="s">
        <v>272</v>
      </c>
      <c r="GL169" s="2" t="s">
        <v>275</v>
      </c>
      <c r="GM169" s="2" t="s">
        <v>229</v>
      </c>
      <c r="GN169" s="2" t="s">
        <v>229</v>
      </c>
      <c r="GO169" s="2" t="s">
        <v>241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281</v>
      </c>
      <c r="GX169" s="2" t="s">
        <v>275</v>
      </c>
      <c r="GY169" s="2" t="s">
        <v>229</v>
      </c>
      <c r="GZ169" s="2" t="s">
        <v>229</v>
      </c>
      <c r="HA169" s="2" t="s">
        <v>241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275</v>
      </c>
      <c r="HK169" s="2" t="s">
        <v>229</v>
      </c>
      <c r="HL169" s="2" t="s">
        <v>229</v>
      </c>
      <c r="HM169" s="2" t="s">
        <v>241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272</v>
      </c>
      <c r="HV169" s="2" t="s">
        <v>275</v>
      </c>
      <c r="HW169" s="2" t="s">
        <v>229</v>
      </c>
      <c r="HX169" s="2" t="s">
        <v>229</v>
      </c>
      <c r="HY169" s="2" t="s">
        <v>241</v>
      </c>
      <c r="HZ169" s="2" t="s">
        <v>229</v>
      </c>
      <c r="IA169" s="4"/>
      <c r="IB169" s="8"/>
      <c r="IC169" s="4"/>
      <c r="ID169" s="8"/>
      <c r="IE169" s="7"/>
      <c r="IF169" s="7"/>
      <c r="IG169" s="2" t="s">
        <v>266</v>
      </c>
      <c r="IH169" s="2" t="s">
        <v>275</v>
      </c>
      <c r="II169" s="2" t="s">
        <v>229</v>
      </c>
      <c r="IJ169" s="2" t="s">
        <v>229</v>
      </c>
      <c r="IK169" s="2" t="s">
        <v>241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272</v>
      </c>
      <c r="IT169" s="2" t="s">
        <v>275</v>
      </c>
      <c r="IU169" s="2" t="s">
        <v>229</v>
      </c>
      <c r="IV169" s="2" t="s">
        <v>229</v>
      </c>
      <c r="IW169" s="2" t="s">
        <v>241</v>
      </c>
      <c r="IX169" s="2" t="s">
        <v>229</v>
      </c>
      <c r="IY169" s="4"/>
      <c r="IZ169" s="8"/>
      <c r="JA169" s="4"/>
      <c r="JB169" s="8"/>
      <c r="JC169" s="7"/>
      <c r="JD169" s="7"/>
      <c r="JE169" s="2" t="s">
        <v>272</v>
      </c>
      <c r="JF169" s="2" t="s">
        <v>275</v>
      </c>
      <c r="JG169" s="2" t="s">
        <v>229</v>
      </c>
      <c r="JH169" s="2" t="s">
        <v>229</v>
      </c>
      <c r="JI169" s="2" t="s">
        <v>241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272</v>
      </c>
      <c r="JR169" s="2" t="s">
        <v>275</v>
      </c>
      <c r="JS169" s="2" t="s">
        <v>229</v>
      </c>
      <c r="JT169" s="2" t="s">
        <v>229</v>
      </c>
      <c r="JU169" s="2" t="s">
        <v>241</v>
      </c>
      <c r="JV169" s="2" t="s">
        <v>229</v>
      </c>
      <c r="JW169" s="4"/>
      <c r="JX169" s="8"/>
      <c r="JY169" s="4"/>
      <c r="JZ169" s="8"/>
      <c r="KA169" s="7"/>
      <c r="KB169" s="7"/>
      <c r="KC169" s="2" t="s">
        <v>272</v>
      </c>
      <c r="KD169" s="2" t="s">
        <v>275</v>
      </c>
      <c r="KE169" s="2" t="s">
        <v>229</v>
      </c>
      <c r="KF169" s="2" t="s">
        <v>229</v>
      </c>
      <c r="KG169" s="2" t="s">
        <v>241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272</v>
      </c>
      <c r="KP169" s="2" t="s">
        <v>275</v>
      </c>
      <c r="KQ169" s="2" t="s">
        <v>229</v>
      </c>
      <c r="KR169" s="2" t="s">
        <v>229</v>
      </c>
      <c r="KS169" s="2" t="s">
        <v>241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272</v>
      </c>
      <c r="LB169" s="2" t="s">
        <v>275</v>
      </c>
      <c r="LC169" s="2" t="s">
        <v>229</v>
      </c>
      <c r="LD169" s="2" t="s">
        <v>229</v>
      </c>
      <c r="LE169" s="2" t="s">
        <v>241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229</v>
      </c>
      <c r="LN169" s="2" t="s">
        <v>229</v>
      </c>
      <c r="LO169" s="2" t="s">
        <v>229</v>
      </c>
      <c r="LP169" s="2" t="s">
        <v>229</v>
      </c>
      <c r="LQ169" s="2" t="s">
        <v>229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239</v>
      </c>
      <c r="LZ169" s="2" t="s">
        <v>275</v>
      </c>
      <c r="MA169" s="2" t="s">
        <v>1545</v>
      </c>
      <c r="MB169" s="2" t="s">
        <v>1292</v>
      </c>
      <c r="MC169" s="2" t="s">
        <v>241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272</v>
      </c>
      <c r="ML169" s="2" t="s">
        <v>275</v>
      </c>
      <c r="MM169" s="2" t="s">
        <v>229</v>
      </c>
      <c r="MN169" s="2" t="s">
        <v>229</v>
      </c>
      <c r="MO169" s="2" t="s">
        <v>241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266</v>
      </c>
      <c r="MX169" s="2" t="s">
        <v>275</v>
      </c>
      <c r="MY169" s="2" t="s">
        <v>229</v>
      </c>
      <c r="MZ169" s="2" t="s">
        <v>229</v>
      </c>
      <c r="NA169" s="2" t="s">
        <v>241</v>
      </c>
      <c r="NB169" s="2" t="s">
        <v>229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275</v>
      </c>
      <c r="NK169" s="2" t="s">
        <v>2294</v>
      </c>
      <c r="NL169" s="2" t="s">
        <v>1160</v>
      </c>
      <c r="NM169" s="2" t="s">
        <v>263</v>
      </c>
      <c r="NN169" s="2" t="s">
        <v>229</v>
      </c>
      <c r="NO169" s="4"/>
      <c r="NP169" s="8"/>
      <c r="NQ169" s="4"/>
      <c r="NR169" s="8"/>
      <c r="NS169" s="7"/>
      <c r="NT169" s="7"/>
      <c r="NU169" s="2" t="s">
        <v>272</v>
      </c>
      <c r="NV169" s="2" t="s">
        <v>275</v>
      </c>
      <c r="NW169" s="2" t="s">
        <v>229</v>
      </c>
      <c r="NX169" s="2" t="s">
        <v>229</v>
      </c>
      <c r="NY169" s="2" t="s">
        <v>241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229</v>
      </c>
      <c r="OH169" s="2" t="s">
        <v>229</v>
      </c>
      <c r="OI169" s="2" t="s">
        <v>229</v>
      </c>
      <c r="OJ169" s="2" t="s">
        <v>229</v>
      </c>
      <c r="OK169" s="2" t="s">
        <v>229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229</v>
      </c>
      <c r="OT169" s="2" t="s">
        <v>229</v>
      </c>
      <c r="OU169" s="2" t="s">
        <v>229</v>
      </c>
      <c r="OV169" s="2" t="s">
        <v>229</v>
      </c>
      <c r="OW169" s="2" t="s">
        <v>229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281</v>
      </c>
      <c r="PF169" s="2" t="s">
        <v>275</v>
      </c>
      <c r="PG169" s="2" t="s">
        <v>229</v>
      </c>
      <c r="PH169" s="2" t="s">
        <v>229</v>
      </c>
      <c r="PI169" s="2" t="s">
        <v>241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272</v>
      </c>
      <c r="PR169" s="2" t="s">
        <v>275</v>
      </c>
      <c r="PS169" s="2" t="s">
        <v>229</v>
      </c>
      <c r="PT169" s="2" t="s">
        <v>229</v>
      </c>
      <c r="PU169" s="2" t="s">
        <v>241</v>
      </c>
      <c r="PV169" s="2" t="s">
        <v>229</v>
      </c>
      <c r="PW169" s="4"/>
      <c r="PX169" s="8"/>
      <c r="PY169" s="4"/>
      <c r="PZ169" s="8"/>
      <c r="QA169" s="7"/>
      <c r="QB169" s="7"/>
      <c r="QC169" s="2" t="s">
        <v>281</v>
      </c>
      <c r="QD169" s="2" t="s">
        <v>275</v>
      </c>
      <c r="QE169" s="2" t="s">
        <v>229</v>
      </c>
      <c r="QF169" s="2" t="s">
        <v>229</v>
      </c>
      <c r="QG169" s="2" t="s">
        <v>241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229</v>
      </c>
      <c r="QP169" s="2" t="s">
        <v>229</v>
      </c>
      <c r="QQ169" s="2" t="s">
        <v>229</v>
      </c>
      <c r="QR169" s="2" t="s">
        <v>229</v>
      </c>
      <c r="QS169" s="2" t="s">
        <v>229</v>
      </c>
      <c r="QT169" s="2" t="s">
        <v>229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275</v>
      </c>
      <c r="RC169" s="2" t="s">
        <v>229</v>
      </c>
      <c r="RD169" s="2" t="s">
        <v>229</v>
      </c>
      <c r="RE169" s="2" t="s">
        <v>241</v>
      </c>
      <c r="RF169" s="2" t="s">
        <v>229</v>
      </c>
      <c r="RG169" s="4"/>
      <c r="RH169" s="8"/>
      <c r="RI169" s="4"/>
      <c r="RJ169" s="8"/>
      <c r="RK169" s="7"/>
      <c r="RL169" s="7"/>
      <c r="RM169" s="2" t="s">
        <v>229</v>
      </c>
      <c r="RN169" s="2" t="s">
        <v>229</v>
      </c>
      <c r="RO169" s="2" t="s">
        <v>229</v>
      </c>
      <c r="RP169" s="2" t="s">
        <v>229</v>
      </c>
      <c r="RQ169" s="2" t="s">
        <v>229</v>
      </c>
      <c r="RR169" s="2" t="s">
        <v>229</v>
      </c>
      <c r="RS169" s="4"/>
      <c r="RT169" s="8"/>
      <c r="RU169" s="4"/>
      <c r="RV169" s="8"/>
      <c r="RW169" s="7"/>
      <c r="RX169" s="7"/>
      <c r="RY169" s="2" t="s">
        <v>272</v>
      </c>
      <c r="RZ169" s="2" t="s">
        <v>275</v>
      </c>
      <c r="SA169" s="2" t="s">
        <v>229</v>
      </c>
      <c r="SB169" s="2" t="s">
        <v>229</v>
      </c>
      <c r="SC169" s="2" t="s">
        <v>241</v>
      </c>
      <c r="SD169" s="2" t="s">
        <v>229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</row>
    <row r="170">
      <c r="A170" s="2" t="s">
        <v>2358</v>
      </c>
      <c r="B170" s="2" t="s">
        <v>216</v>
      </c>
      <c r="C170" s="2" t="s">
        <v>217</v>
      </c>
      <c r="D170" s="2" t="s">
        <v>218</v>
      </c>
      <c r="E170" s="2" t="s">
        <v>219</v>
      </c>
      <c r="F170" s="2" t="s">
        <v>2359</v>
      </c>
      <c r="G170" s="2" t="s">
        <v>2360</v>
      </c>
      <c r="H170" s="2" t="s">
        <v>2361</v>
      </c>
      <c r="I170" s="2" t="s">
        <v>2362</v>
      </c>
      <c r="J170" s="2" t="s">
        <v>224</v>
      </c>
      <c r="K170" s="2" t="s">
        <v>2363</v>
      </c>
      <c r="L170" s="3">
        <v>36.67</v>
      </c>
      <c r="M170" s="3">
        <v>38.5</v>
      </c>
      <c r="N170" s="3">
        <v>79.99</v>
      </c>
      <c r="O170" s="2" t="s">
        <v>963</v>
      </c>
      <c r="P170" s="2" t="s">
        <v>964</v>
      </c>
      <c r="Q170" s="2" t="s">
        <v>228</v>
      </c>
      <c r="R170" s="2" t="s">
        <v>229</v>
      </c>
      <c r="S170" s="2" t="s">
        <v>2364</v>
      </c>
      <c r="T170" s="2" t="s">
        <v>684</v>
      </c>
      <c r="U170" s="2" t="s">
        <v>232</v>
      </c>
      <c r="V170" s="2" t="s">
        <v>1142</v>
      </c>
      <c r="W170" s="2" t="s">
        <v>686</v>
      </c>
      <c r="X170" s="2" t="s">
        <v>1009</v>
      </c>
      <c r="Y170" s="2" t="s">
        <v>1511</v>
      </c>
      <c r="Z170" s="4"/>
      <c r="AA170" s="4">
        <f>=ROUNDDOWN({0},0)</f>
      </c>
      <c r="AB170" s="5"/>
      <c r="AC170" s="2" t="s">
        <v>229</v>
      </c>
      <c r="AD170" s="4"/>
      <c r="AE170" s="4"/>
      <c r="AF170" s="6">
        <v>66</v>
      </c>
      <c r="AG170" s="6"/>
      <c r="AH170" s="7">
        <v>0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/>
      <c r="AQ170" s="8"/>
      <c r="AR170" s="4">
        <v>1</v>
      </c>
      <c r="AS170" s="8">
        <v>15.4</v>
      </c>
      <c r="AT170" s="7">
        <v>-1</v>
      </c>
      <c r="AU170" s="7">
        <v>-1</v>
      </c>
      <c r="AV170" s="4"/>
      <c r="AW170" s="8"/>
      <c r="AX170" s="4">
        <v>1</v>
      </c>
      <c r="AY170" s="8">
        <v>15.4</v>
      </c>
      <c r="AZ170" s="7">
        <v>-1</v>
      </c>
      <c r="BA170" s="7">
        <v>-1</v>
      </c>
      <c r="BB170" s="7"/>
      <c r="BC170" s="4"/>
      <c r="BD170" s="8"/>
      <c r="BE170" s="4">
        <v>1</v>
      </c>
      <c r="BF170" s="8">
        <v>15.4</v>
      </c>
      <c r="BG170" s="7">
        <v>-1</v>
      </c>
      <c r="BH170" s="7">
        <v>-1</v>
      </c>
      <c r="BI170" s="7"/>
      <c r="BJ170" s="4"/>
      <c r="BK170" s="8"/>
      <c r="BL170" s="2" t="s">
        <v>2365</v>
      </c>
      <c r="BM170" s="7"/>
      <c r="BN170" s="7"/>
      <c r="BO170" s="4"/>
      <c r="BP170" s="8"/>
      <c r="BQ170" s="4"/>
      <c r="BR170" s="8"/>
      <c r="BS170" s="7"/>
      <c r="BT170" s="7"/>
      <c r="BU170" s="2" t="s">
        <v>278</v>
      </c>
      <c r="BV170" s="2" t="s">
        <v>275</v>
      </c>
      <c r="BW170" s="2" t="s">
        <v>229</v>
      </c>
      <c r="BX170" s="2" t="s">
        <v>229</v>
      </c>
      <c r="BY170" s="2" t="s">
        <v>241</v>
      </c>
      <c r="BZ170" s="2" t="s">
        <v>229</v>
      </c>
      <c r="CA170" s="4"/>
      <c r="CB170" s="8"/>
      <c r="CC170" s="4"/>
      <c r="CD170" s="8"/>
      <c r="CE170" s="7"/>
      <c r="CF170" s="7"/>
      <c r="CG170" s="2" t="s">
        <v>239</v>
      </c>
      <c r="CH170" s="2" t="s">
        <v>275</v>
      </c>
      <c r="CI170" s="2" t="s">
        <v>1510</v>
      </c>
      <c r="CJ170" s="2" t="s">
        <v>2366</v>
      </c>
      <c r="CK170" s="2" t="s">
        <v>241</v>
      </c>
      <c r="CL170" s="2" t="s">
        <v>229</v>
      </c>
      <c r="CM170" s="4"/>
      <c r="CN170" s="8"/>
      <c r="CO170" s="4"/>
      <c r="CP170" s="8"/>
      <c r="CQ170" s="7"/>
      <c r="CR170" s="7"/>
      <c r="CS170" s="2" t="s">
        <v>239</v>
      </c>
      <c r="CT170" s="2" t="s">
        <v>275</v>
      </c>
      <c r="CU170" s="2" t="s">
        <v>1511</v>
      </c>
      <c r="CV170" s="2" t="s">
        <v>2354</v>
      </c>
      <c r="CW170" s="2" t="s">
        <v>241</v>
      </c>
      <c r="CX170" s="2" t="s">
        <v>229</v>
      </c>
      <c r="CY170" s="4"/>
      <c r="CZ170" s="8"/>
      <c r="DA170" s="4"/>
      <c r="DB170" s="8"/>
      <c r="DC170" s="7"/>
      <c r="DD170" s="7"/>
      <c r="DE170" s="2" t="s">
        <v>239</v>
      </c>
      <c r="DF170" s="2" t="s">
        <v>275</v>
      </c>
      <c r="DG170" s="2" t="s">
        <v>2367</v>
      </c>
      <c r="DH170" s="2" t="s">
        <v>1512</v>
      </c>
      <c r="DI170" s="2" t="s">
        <v>263</v>
      </c>
      <c r="DJ170" s="2" t="s">
        <v>229</v>
      </c>
      <c r="DK170" s="4"/>
      <c r="DL170" s="8"/>
      <c r="DM170" s="4"/>
      <c r="DN170" s="8"/>
      <c r="DO170" s="7"/>
      <c r="DP170" s="7"/>
      <c r="DQ170" s="2" t="s">
        <v>239</v>
      </c>
      <c r="DR170" s="2" t="s">
        <v>275</v>
      </c>
      <c r="DS170" s="2" t="s">
        <v>2368</v>
      </c>
      <c r="DT170" s="2" t="s">
        <v>2369</v>
      </c>
      <c r="DU170" s="2" t="s">
        <v>241</v>
      </c>
      <c r="DV170" s="2" t="s">
        <v>229</v>
      </c>
      <c r="DW170" s="4"/>
      <c r="DX170" s="8"/>
      <c r="DY170" s="4"/>
      <c r="DZ170" s="8"/>
      <c r="EA170" s="7"/>
      <c r="EB170" s="7"/>
      <c r="EC170" s="2" t="s">
        <v>239</v>
      </c>
      <c r="ED170" s="2" t="s">
        <v>275</v>
      </c>
      <c r="EE170" s="2" t="s">
        <v>1077</v>
      </c>
      <c r="EF170" s="2" t="s">
        <v>523</v>
      </c>
      <c r="EG170" s="2" t="s">
        <v>263</v>
      </c>
      <c r="EH170" s="2" t="s">
        <v>229</v>
      </c>
      <c r="EI170" s="4"/>
      <c r="EJ170" s="8"/>
      <c r="EK170" s="4"/>
      <c r="EL170" s="8"/>
      <c r="EM170" s="7"/>
      <c r="EN170" s="7"/>
      <c r="EO170" s="2" t="s">
        <v>239</v>
      </c>
      <c r="EP170" s="2" t="s">
        <v>275</v>
      </c>
      <c r="EQ170" s="2" t="s">
        <v>377</v>
      </c>
      <c r="ER170" s="2" t="s">
        <v>1365</v>
      </c>
      <c r="ES170" s="2" t="s">
        <v>241</v>
      </c>
      <c r="ET170" s="2" t="s">
        <v>229</v>
      </c>
      <c r="EU170" s="4"/>
      <c r="EV170" s="8"/>
      <c r="EW170" s="4"/>
      <c r="EX170" s="8"/>
      <c r="EY170" s="7"/>
      <c r="EZ170" s="7"/>
      <c r="FA170" s="2" t="s">
        <v>239</v>
      </c>
      <c r="FB170" s="2" t="s">
        <v>275</v>
      </c>
      <c r="FC170" s="2" t="s">
        <v>558</v>
      </c>
      <c r="FD170" s="2" t="s">
        <v>1683</v>
      </c>
      <c r="FE170" s="2" t="s">
        <v>241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275</v>
      </c>
      <c r="FO170" s="2" t="s">
        <v>1511</v>
      </c>
      <c r="FP170" s="2" t="s">
        <v>229</v>
      </c>
      <c r="FQ170" s="2" t="s">
        <v>241</v>
      </c>
      <c r="FR170" s="2" t="s">
        <v>229</v>
      </c>
      <c r="FS170" s="4"/>
      <c r="FT170" s="8"/>
      <c r="FU170" s="4"/>
      <c r="FV170" s="8"/>
      <c r="FW170" s="7"/>
      <c r="FX170" s="7"/>
      <c r="FY170" s="2" t="s">
        <v>229</v>
      </c>
      <c r="FZ170" s="2" t="s">
        <v>229</v>
      </c>
      <c r="GA170" s="2" t="s">
        <v>229</v>
      </c>
      <c r="GB170" s="2" t="s">
        <v>229</v>
      </c>
      <c r="GC170" s="2" t="s">
        <v>229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239</v>
      </c>
      <c r="GL170" s="2" t="s">
        <v>275</v>
      </c>
      <c r="GM170" s="2" t="s">
        <v>394</v>
      </c>
      <c r="GN170" s="2" t="s">
        <v>443</v>
      </c>
      <c r="GO170" s="2" t="s">
        <v>241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281</v>
      </c>
      <c r="GX170" s="2" t="s">
        <v>275</v>
      </c>
      <c r="GY170" s="2" t="s">
        <v>229</v>
      </c>
      <c r="GZ170" s="2" t="s">
        <v>229</v>
      </c>
      <c r="HA170" s="2" t="s">
        <v>241</v>
      </c>
      <c r="HB170" s="2" t="s">
        <v>229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275</v>
      </c>
      <c r="HK170" s="2" t="s">
        <v>229</v>
      </c>
      <c r="HL170" s="2" t="s">
        <v>229</v>
      </c>
      <c r="HM170" s="2" t="s">
        <v>241</v>
      </c>
      <c r="HN170" s="2" t="s">
        <v>229</v>
      </c>
      <c r="HO170" s="4"/>
      <c r="HP170" s="8"/>
      <c r="HQ170" s="4"/>
      <c r="HR170" s="8"/>
      <c r="HS170" s="7"/>
      <c r="HT170" s="7"/>
      <c r="HU170" s="2" t="s">
        <v>272</v>
      </c>
      <c r="HV170" s="2" t="s">
        <v>275</v>
      </c>
      <c r="HW170" s="2" t="s">
        <v>229</v>
      </c>
      <c r="HX170" s="2" t="s">
        <v>229</v>
      </c>
      <c r="HY170" s="2" t="s">
        <v>241</v>
      </c>
      <c r="HZ170" s="2" t="s">
        <v>229</v>
      </c>
      <c r="IA170" s="4"/>
      <c r="IB170" s="8"/>
      <c r="IC170" s="4"/>
      <c r="ID170" s="8"/>
      <c r="IE170" s="7"/>
      <c r="IF170" s="7"/>
      <c r="IG170" s="2" t="s">
        <v>266</v>
      </c>
      <c r="IH170" s="2" t="s">
        <v>275</v>
      </c>
      <c r="II170" s="2" t="s">
        <v>229</v>
      </c>
      <c r="IJ170" s="2" t="s">
        <v>229</v>
      </c>
      <c r="IK170" s="2" t="s">
        <v>241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272</v>
      </c>
      <c r="IT170" s="2" t="s">
        <v>275</v>
      </c>
      <c r="IU170" s="2" t="s">
        <v>229</v>
      </c>
      <c r="IV170" s="2" t="s">
        <v>229</v>
      </c>
      <c r="IW170" s="2" t="s">
        <v>241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272</v>
      </c>
      <c r="JF170" s="2" t="s">
        <v>275</v>
      </c>
      <c r="JG170" s="2" t="s">
        <v>229</v>
      </c>
      <c r="JH170" s="2" t="s">
        <v>229</v>
      </c>
      <c r="JI170" s="2" t="s">
        <v>241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272</v>
      </c>
      <c r="JR170" s="2" t="s">
        <v>275</v>
      </c>
      <c r="JS170" s="2" t="s">
        <v>229</v>
      </c>
      <c r="JT170" s="2" t="s">
        <v>229</v>
      </c>
      <c r="JU170" s="2" t="s">
        <v>241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272</v>
      </c>
      <c r="KD170" s="2" t="s">
        <v>275</v>
      </c>
      <c r="KE170" s="2" t="s">
        <v>229</v>
      </c>
      <c r="KF170" s="2" t="s">
        <v>229</v>
      </c>
      <c r="KG170" s="2" t="s">
        <v>241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272</v>
      </c>
      <c r="KP170" s="2" t="s">
        <v>275</v>
      </c>
      <c r="KQ170" s="2" t="s">
        <v>229</v>
      </c>
      <c r="KR170" s="2" t="s">
        <v>229</v>
      </c>
      <c r="KS170" s="2" t="s">
        <v>241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272</v>
      </c>
      <c r="LB170" s="2" t="s">
        <v>275</v>
      </c>
      <c r="LC170" s="2" t="s">
        <v>229</v>
      </c>
      <c r="LD170" s="2" t="s">
        <v>229</v>
      </c>
      <c r="LE170" s="2" t="s">
        <v>241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229</v>
      </c>
      <c r="LN170" s="2" t="s">
        <v>229</v>
      </c>
      <c r="LO170" s="2" t="s">
        <v>229</v>
      </c>
      <c r="LP170" s="2" t="s">
        <v>229</v>
      </c>
      <c r="LQ170" s="2" t="s">
        <v>229</v>
      </c>
      <c r="LR170" s="2" t="s">
        <v>229</v>
      </c>
      <c r="LS170" s="4"/>
      <c r="LT170" s="8"/>
      <c r="LU170" s="4">
        <v>1</v>
      </c>
      <c r="LV170" s="8">
        <v>15.4</v>
      </c>
      <c r="LW170" s="7">
        <v>-1</v>
      </c>
      <c r="LX170" s="7">
        <v>-1</v>
      </c>
      <c r="LY170" s="2" t="s">
        <v>239</v>
      </c>
      <c r="LZ170" s="2" t="s">
        <v>275</v>
      </c>
      <c r="MA170" s="2" t="s">
        <v>477</v>
      </c>
      <c r="MB170" s="2" t="s">
        <v>2370</v>
      </c>
      <c r="MC170" s="2" t="s">
        <v>241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272</v>
      </c>
      <c r="ML170" s="2" t="s">
        <v>275</v>
      </c>
      <c r="MM170" s="2" t="s">
        <v>229</v>
      </c>
      <c r="MN170" s="2" t="s">
        <v>229</v>
      </c>
      <c r="MO170" s="2" t="s">
        <v>241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272</v>
      </c>
      <c r="MX170" s="2" t="s">
        <v>275</v>
      </c>
      <c r="MY170" s="2" t="s">
        <v>229</v>
      </c>
      <c r="MZ170" s="2" t="s">
        <v>229</v>
      </c>
      <c r="NA170" s="2" t="s">
        <v>241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239</v>
      </c>
      <c r="NJ170" s="2" t="s">
        <v>275</v>
      </c>
      <c r="NK170" s="2" t="s">
        <v>592</v>
      </c>
      <c r="NL170" s="2" t="s">
        <v>1334</v>
      </c>
      <c r="NM170" s="2" t="s">
        <v>263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272</v>
      </c>
      <c r="NV170" s="2" t="s">
        <v>275</v>
      </c>
      <c r="NW170" s="2" t="s">
        <v>229</v>
      </c>
      <c r="NX170" s="2" t="s">
        <v>229</v>
      </c>
      <c r="NY170" s="2" t="s">
        <v>241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229</v>
      </c>
      <c r="OH170" s="2" t="s">
        <v>229</v>
      </c>
      <c r="OI170" s="2" t="s">
        <v>229</v>
      </c>
      <c r="OJ170" s="2" t="s">
        <v>229</v>
      </c>
      <c r="OK170" s="2" t="s">
        <v>229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229</v>
      </c>
      <c r="OT170" s="2" t="s">
        <v>229</v>
      </c>
      <c r="OU170" s="2" t="s">
        <v>229</v>
      </c>
      <c r="OV170" s="2" t="s">
        <v>229</v>
      </c>
      <c r="OW170" s="2" t="s">
        <v>229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281</v>
      </c>
      <c r="PF170" s="2" t="s">
        <v>275</v>
      </c>
      <c r="PG170" s="2" t="s">
        <v>229</v>
      </c>
      <c r="PH170" s="2" t="s">
        <v>229</v>
      </c>
      <c r="PI170" s="2" t="s">
        <v>241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272</v>
      </c>
      <c r="PR170" s="2" t="s">
        <v>275</v>
      </c>
      <c r="PS170" s="2" t="s">
        <v>229</v>
      </c>
      <c r="PT170" s="2" t="s">
        <v>229</v>
      </c>
      <c r="PU170" s="2" t="s">
        <v>241</v>
      </c>
      <c r="PV170" s="2" t="s">
        <v>229</v>
      </c>
      <c r="PW170" s="4"/>
      <c r="PX170" s="8"/>
      <c r="PY170" s="4"/>
      <c r="PZ170" s="8"/>
      <c r="QA170" s="7"/>
      <c r="QB170" s="7"/>
      <c r="QC170" s="2" t="s">
        <v>281</v>
      </c>
      <c r="QD170" s="2" t="s">
        <v>275</v>
      </c>
      <c r="QE170" s="2" t="s">
        <v>229</v>
      </c>
      <c r="QF170" s="2" t="s">
        <v>229</v>
      </c>
      <c r="QG170" s="2" t="s">
        <v>241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229</v>
      </c>
      <c r="QP170" s="2" t="s">
        <v>229</v>
      </c>
      <c r="QQ170" s="2" t="s">
        <v>229</v>
      </c>
      <c r="QR170" s="2" t="s">
        <v>229</v>
      </c>
      <c r="QS170" s="2" t="s">
        <v>229</v>
      </c>
      <c r="QT170" s="2" t="s">
        <v>229</v>
      </c>
      <c r="QU170" s="4"/>
      <c r="QV170" s="8"/>
      <c r="QW170" s="4"/>
      <c r="QX170" s="8"/>
      <c r="QY170" s="7"/>
      <c r="QZ170" s="7"/>
      <c r="RA170" s="2" t="s">
        <v>272</v>
      </c>
      <c r="RB170" s="2" t="s">
        <v>275</v>
      </c>
      <c r="RC170" s="2" t="s">
        <v>229</v>
      </c>
      <c r="RD170" s="2" t="s">
        <v>229</v>
      </c>
      <c r="RE170" s="2" t="s">
        <v>241</v>
      </c>
      <c r="RF170" s="2" t="s">
        <v>229</v>
      </c>
      <c r="RG170" s="4"/>
      <c r="RH170" s="8"/>
      <c r="RI170" s="4"/>
      <c r="RJ170" s="8"/>
      <c r="RK170" s="7"/>
      <c r="RL170" s="7"/>
      <c r="RM170" s="2" t="s">
        <v>229</v>
      </c>
      <c r="RN170" s="2" t="s">
        <v>229</v>
      </c>
      <c r="RO170" s="2" t="s">
        <v>229</v>
      </c>
      <c r="RP170" s="2" t="s">
        <v>229</v>
      </c>
      <c r="RQ170" s="2" t="s">
        <v>229</v>
      </c>
      <c r="RR170" s="2" t="s">
        <v>229</v>
      </c>
      <c r="RS170" s="4"/>
      <c r="RT170" s="8"/>
      <c r="RU170" s="4"/>
      <c r="RV170" s="8"/>
      <c r="RW170" s="7"/>
      <c r="RX170" s="7"/>
      <c r="RY170" s="2" t="s">
        <v>272</v>
      </c>
      <c r="RZ170" s="2" t="s">
        <v>275</v>
      </c>
      <c r="SA170" s="2" t="s">
        <v>229</v>
      </c>
      <c r="SB170" s="2" t="s">
        <v>229</v>
      </c>
      <c r="SC170" s="2" t="s">
        <v>241</v>
      </c>
      <c r="SD170" s="2" t="s">
        <v>229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</row>
    <row r="171">
      <c r="A171" s="2" t="s">
        <v>2371</v>
      </c>
      <c r="B171" s="2" t="s">
        <v>216</v>
      </c>
      <c r="C171" s="2" t="s">
        <v>217</v>
      </c>
      <c r="D171" s="2" t="s">
        <v>218</v>
      </c>
      <c r="E171" s="2" t="s">
        <v>219</v>
      </c>
      <c r="F171" s="2" t="s">
        <v>2372</v>
      </c>
      <c r="G171" s="2" t="s">
        <v>2373</v>
      </c>
      <c r="H171" s="2" t="s">
        <v>2374</v>
      </c>
      <c r="I171" s="2" t="s">
        <v>1434</v>
      </c>
      <c r="J171" s="2" t="s">
        <v>285</v>
      </c>
      <c r="K171" s="2" t="s">
        <v>2375</v>
      </c>
      <c r="L171" s="3">
        <v>37.6</v>
      </c>
      <c r="M171" s="3">
        <v>39.48</v>
      </c>
      <c r="N171" s="3">
        <v>79.99</v>
      </c>
      <c r="O171" s="2" t="s">
        <v>963</v>
      </c>
      <c r="P171" s="2" t="s">
        <v>964</v>
      </c>
      <c r="Q171" s="2" t="s">
        <v>228</v>
      </c>
      <c r="R171" s="2" t="s">
        <v>229</v>
      </c>
      <c r="S171" s="2" t="s">
        <v>2376</v>
      </c>
      <c r="T171" s="2" t="s">
        <v>684</v>
      </c>
      <c r="U171" s="2" t="s">
        <v>733</v>
      </c>
      <c r="V171" s="2" t="s">
        <v>1142</v>
      </c>
      <c r="W171" s="2" t="s">
        <v>1009</v>
      </c>
      <c r="X171" s="2" t="s">
        <v>1143</v>
      </c>
      <c r="Y171" s="2" t="s">
        <v>1144</v>
      </c>
      <c r="Z171" s="4"/>
      <c r="AA171" s="4">
        <f>=ROUNDDOWN({0},0)</f>
      </c>
      <c r="AB171" s="5">
        <v>0.5</v>
      </c>
      <c r="AC171" s="2" t="s">
        <v>229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/>
      <c r="AQ171" s="8"/>
      <c r="AR171" s="4">
        <v>12</v>
      </c>
      <c r="AS171" s="8">
        <v>384.92</v>
      </c>
      <c r="AT171" s="7">
        <v>-1</v>
      </c>
      <c r="AU171" s="7">
        <v>-1</v>
      </c>
      <c r="AV171" s="4"/>
      <c r="AW171" s="8"/>
      <c r="AX171" s="4">
        <v>12</v>
      </c>
      <c r="AY171" s="8">
        <v>384.92</v>
      </c>
      <c r="AZ171" s="7">
        <v>-1</v>
      </c>
      <c r="BA171" s="7">
        <v>-1</v>
      </c>
      <c r="BB171" s="7"/>
      <c r="BC171" s="4"/>
      <c r="BD171" s="8"/>
      <c r="BE171" s="4">
        <v>12</v>
      </c>
      <c r="BF171" s="8">
        <v>384.92</v>
      </c>
      <c r="BG171" s="7">
        <v>-1</v>
      </c>
      <c r="BH171" s="7">
        <v>-1</v>
      </c>
      <c r="BI171" s="7"/>
      <c r="BJ171" s="4"/>
      <c r="BK171" s="8"/>
      <c r="BL171" s="2" t="s">
        <v>2377</v>
      </c>
      <c r="BM171" s="7"/>
      <c r="BN171" s="7"/>
      <c r="BO171" s="4"/>
      <c r="BP171" s="8"/>
      <c r="BQ171" s="4">
        <v>5</v>
      </c>
      <c r="BR171" s="8">
        <v>201.45</v>
      </c>
      <c r="BS171" s="7">
        <v>-1</v>
      </c>
      <c r="BT171" s="7">
        <v>-1</v>
      </c>
      <c r="BU171" s="2" t="s">
        <v>239</v>
      </c>
      <c r="BV171" s="2" t="s">
        <v>275</v>
      </c>
      <c r="BW171" s="2" t="s">
        <v>229</v>
      </c>
      <c r="BX171" s="2" t="s">
        <v>1719</v>
      </c>
      <c r="BY171" s="2" t="s">
        <v>241</v>
      </c>
      <c r="BZ171" s="2" t="s">
        <v>229</v>
      </c>
      <c r="CA171" s="4"/>
      <c r="CB171" s="8"/>
      <c r="CC171" s="4"/>
      <c r="CD171" s="8"/>
      <c r="CE171" s="7"/>
      <c r="CF171" s="7"/>
      <c r="CG171" s="2" t="s">
        <v>239</v>
      </c>
      <c r="CH171" s="2" t="s">
        <v>275</v>
      </c>
      <c r="CI171" s="2" t="s">
        <v>1557</v>
      </c>
      <c r="CJ171" s="2" t="s">
        <v>1558</v>
      </c>
      <c r="CK171" s="2" t="s">
        <v>241</v>
      </c>
      <c r="CL171" s="2" t="s">
        <v>229</v>
      </c>
      <c r="CM171" s="4"/>
      <c r="CN171" s="8"/>
      <c r="CO171" s="4"/>
      <c r="CP171" s="8"/>
      <c r="CQ171" s="7"/>
      <c r="CR171" s="7"/>
      <c r="CS171" s="2" t="s">
        <v>239</v>
      </c>
      <c r="CT171" s="2" t="s">
        <v>275</v>
      </c>
      <c r="CU171" s="2" t="s">
        <v>1148</v>
      </c>
      <c r="CV171" s="2" t="s">
        <v>1888</v>
      </c>
      <c r="CW171" s="2" t="s">
        <v>241</v>
      </c>
      <c r="CX171" s="2" t="s">
        <v>229</v>
      </c>
      <c r="CY171" s="4"/>
      <c r="CZ171" s="8"/>
      <c r="DA171" s="4">
        <v>4</v>
      </c>
      <c r="DB171" s="8">
        <v>87.28</v>
      </c>
      <c r="DC171" s="7">
        <v>-1</v>
      </c>
      <c r="DD171" s="7">
        <v>-1</v>
      </c>
      <c r="DE171" s="2" t="s">
        <v>239</v>
      </c>
      <c r="DF171" s="2" t="s">
        <v>275</v>
      </c>
      <c r="DG171" s="2" t="s">
        <v>1148</v>
      </c>
      <c r="DH171" s="2" t="s">
        <v>2016</v>
      </c>
      <c r="DI171" s="2" t="s">
        <v>263</v>
      </c>
      <c r="DJ171" s="2" t="s">
        <v>229</v>
      </c>
      <c r="DK171" s="4"/>
      <c r="DL171" s="8"/>
      <c r="DM171" s="4"/>
      <c r="DN171" s="8"/>
      <c r="DO171" s="7"/>
      <c r="DP171" s="7"/>
      <c r="DQ171" s="2" t="s">
        <v>239</v>
      </c>
      <c r="DR171" s="2" t="s">
        <v>275</v>
      </c>
      <c r="DS171" s="2" t="s">
        <v>1148</v>
      </c>
      <c r="DT171" s="2" t="s">
        <v>2378</v>
      </c>
      <c r="DU171" s="2" t="s">
        <v>241</v>
      </c>
      <c r="DV171" s="2" t="s">
        <v>229</v>
      </c>
      <c r="DW171" s="4"/>
      <c r="DX171" s="8"/>
      <c r="DY171" s="4">
        <v>2</v>
      </c>
      <c r="DZ171" s="8">
        <v>56</v>
      </c>
      <c r="EA171" s="7">
        <v>-1</v>
      </c>
      <c r="EB171" s="7">
        <v>-1</v>
      </c>
      <c r="EC171" s="2" t="s">
        <v>239</v>
      </c>
      <c r="ED171" s="2" t="s">
        <v>275</v>
      </c>
      <c r="EE171" s="2" t="s">
        <v>699</v>
      </c>
      <c r="EF171" s="2" t="s">
        <v>1794</v>
      </c>
      <c r="EG171" s="2" t="s">
        <v>263</v>
      </c>
      <c r="EH171" s="2" t="s">
        <v>229</v>
      </c>
      <c r="EI171" s="4"/>
      <c r="EJ171" s="8"/>
      <c r="EK171" s="4"/>
      <c r="EL171" s="8"/>
      <c r="EM171" s="7"/>
      <c r="EN171" s="7"/>
      <c r="EO171" s="2" t="s">
        <v>239</v>
      </c>
      <c r="EP171" s="2" t="s">
        <v>275</v>
      </c>
      <c r="EQ171" s="2" t="s">
        <v>1148</v>
      </c>
      <c r="ER171" s="2" t="s">
        <v>1931</v>
      </c>
      <c r="ES171" s="2" t="s">
        <v>241</v>
      </c>
      <c r="ET171" s="2" t="s">
        <v>229</v>
      </c>
      <c r="EU171" s="4"/>
      <c r="EV171" s="8"/>
      <c r="EW171" s="4"/>
      <c r="EX171" s="8"/>
      <c r="EY171" s="7"/>
      <c r="EZ171" s="7"/>
      <c r="FA171" s="2" t="s">
        <v>239</v>
      </c>
      <c r="FB171" s="2" t="s">
        <v>275</v>
      </c>
      <c r="FC171" s="2" t="s">
        <v>1148</v>
      </c>
      <c r="FD171" s="2" t="s">
        <v>2020</v>
      </c>
      <c r="FE171" s="2" t="s">
        <v>241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275</v>
      </c>
      <c r="FO171" s="2" t="s">
        <v>1148</v>
      </c>
      <c r="FP171" s="2" t="s">
        <v>1721</v>
      </c>
      <c r="FQ171" s="2" t="s">
        <v>241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229</v>
      </c>
      <c r="FZ171" s="2" t="s">
        <v>229</v>
      </c>
      <c r="GA171" s="2" t="s">
        <v>229</v>
      </c>
      <c r="GB171" s="2" t="s">
        <v>229</v>
      </c>
      <c r="GC171" s="2" t="s">
        <v>229</v>
      </c>
      <c r="GD171" s="2" t="s">
        <v>229</v>
      </c>
      <c r="GE171" s="4"/>
      <c r="GF171" s="8"/>
      <c r="GG171" s="4"/>
      <c r="GH171" s="8"/>
      <c r="GI171" s="7"/>
      <c r="GJ171" s="7"/>
      <c r="GK171" s="2" t="s">
        <v>239</v>
      </c>
      <c r="GL171" s="2" t="s">
        <v>275</v>
      </c>
      <c r="GM171" s="2" t="s">
        <v>1148</v>
      </c>
      <c r="GN171" s="2" t="s">
        <v>1208</v>
      </c>
      <c r="GO171" s="2" t="s">
        <v>241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275</v>
      </c>
      <c r="GY171" s="2" t="s">
        <v>709</v>
      </c>
      <c r="GZ171" s="2" t="s">
        <v>741</v>
      </c>
      <c r="HA171" s="2" t="s">
        <v>241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239</v>
      </c>
      <c r="HJ171" s="2" t="s">
        <v>275</v>
      </c>
      <c r="HK171" s="2" t="s">
        <v>1557</v>
      </c>
      <c r="HL171" s="2" t="s">
        <v>1565</v>
      </c>
      <c r="HM171" s="2" t="s">
        <v>241</v>
      </c>
      <c r="HN171" s="2" t="s">
        <v>229</v>
      </c>
      <c r="HO171" s="4"/>
      <c r="HP171" s="8"/>
      <c r="HQ171" s="4">
        <v>1</v>
      </c>
      <c r="HR171" s="8">
        <v>40.19</v>
      </c>
      <c r="HS171" s="7">
        <v>-1</v>
      </c>
      <c r="HT171" s="7">
        <v>-1</v>
      </c>
      <c r="HU171" s="2" t="s">
        <v>239</v>
      </c>
      <c r="HV171" s="2" t="s">
        <v>275</v>
      </c>
      <c r="HW171" s="2" t="s">
        <v>712</v>
      </c>
      <c r="HX171" s="2" t="s">
        <v>2379</v>
      </c>
      <c r="HY171" s="2" t="s">
        <v>241</v>
      </c>
      <c r="HZ171" s="2" t="s">
        <v>229</v>
      </c>
      <c r="IA171" s="4"/>
      <c r="IB171" s="8"/>
      <c r="IC171" s="4"/>
      <c r="ID171" s="8"/>
      <c r="IE171" s="7"/>
      <c r="IF171" s="7"/>
      <c r="IG171" s="2" t="s">
        <v>266</v>
      </c>
      <c r="IH171" s="2" t="s">
        <v>275</v>
      </c>
      <c r="II171" s="2" t="s">
        <v>240</v>
      </c>
      <c r="IJ171" s="2" t="s">
        <v>229</v>
      </c>
      <c r="IK171" s="2" t="s">
        <v>241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272</v>
      </c>
      <c r="IT171" s="2" t="s">
        <v>275</v>
      </c>
      <c r="IU171" s="2" t="s">
        <v>229</v>
      </c>
      <c r="IV171" s="2" t="s">
        <v>229</v>
      </c>
      <c r="IW171" s="2" t="s">
        <v>241</v>
      </c>
      <c r="IX171" s="2" t="s">
        <v>229</v>
      </c>
      <c r="IY171" s="4"/>
      <c r="IZ171" s="8"/>
      <c r="JA171" s="4"/>
      <c r="JB171" s="8"/>
      <c r="JC171" s="7"/>
      <c r="JD171" s="7"/>
      <c r="JE171" s="2" t="s">
        <v>239</v>
      </c>
      <c r="JF171" s="2" t="s">
        <v>275</v>
      </c>
      <c r="JG171" s="2" t="s">
        <v>268</v>
      </c>
      <c r="JH171" s="2" t="s">
        <v>1700</v>
      </c>
      <c r="JI171" s="2" t="s">
        <v>241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229</v>
      </c>
      <c r="JR171" s="2" t="s">
        <v>229</v>
      </c>
      <c r="JS171" s="2" t="s">
        <v>229</v>
      </c>
      <c r="JT171" s="2" t="s">
        <v>229</v>
      </c>
      <c r="JU171" s="2" t="s">
        <v>229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272</v>
      </c>
      <c r="KD171" s="2" t="s">
        <v>275</v>
      </c>
      <c r="KE171" s="2" t="s">
        <v>229</v>
      </c>
      <c r="KF171" s="2" t="s">
        <v>229</v>
      </c>
      <c r="KG171" s="2" t="s">
        <v>241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272</v>
      </c>
      <c r="KP171" s="2" t="s">
        <v>275</v>
      </c>
      <c r="KQ171" s="2" t="s">
        <v>229</v>
      </c>
      <c r="KR171" s="2" t="s">
        <v>229</v>
      </c>
      <c r="KS171" s="2" t="s">
        <v>241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275</v>
      </c>
      <c r="LC171" s="2" t="s">
        <v>720</v>
      </c>
      <c r="LD171" s="2" t="s">
        <v>248</v>
      </c>
      <c r="LE171" s="2" t="s">
        <v>241</v>
      </c>
      <c r="LF171" s="2" t="s">
        <v>229</v>
      </c>
      <c r="LG171" s="4"/>
      <c r="LH171" s="8"/>
      <c r="LI171" s="4"/>
      <c r="LJ171" s="8"/>
      <c r="LK171" s="7"/>
      <c r="LL171" s="7"/>
      <c r="LM171" s="2" t="s">
        <v>229</v>
      </c>
      <c r="LN171" s="2" t="s">
        <v>229</v>
      </c>
      <c r="LO171" s="2" t="s">
        <v>229</v>
      </c>
      <c r="LP171" s="2" t="s">
        <v>229</v>
      </c>
      <c r="LQ171" s="2" t="s">
        <v>229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239</v>
      </c>
      <c r="LZ171" s="2" t="s">
        <v>275</v>
      </c>
      <c r="MA171" s="2" t="s">
        <v>810</v>
      </c>
      <c r="MB171" s="2" t="s">
        <v>1794</v>
      </c>
      <c r="MC171" s="2" t="s">
        <v>241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266</v>
      </c>
      <c r="ML171" s="2" t="s">
        <v>275</v>
      </c>
      <c r="MM171" s="2" t="s">
        <v>229</v>
      </c>
      <c r="MN171" s="2" t="s">
        <v>229</v>
      </c>
      <c r="MO171" s="2" t="s">
        <v>241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239</v>
      </c>
      <c r="MX171" s="2" t="s">
        <v>275</v>
      </c>
      <c r="MY171" s="2" t="s">
        <v>866</v>
      </c>
      <c r="MZ171" s="2" t="s">
        <v>1374</v>
      </c>
      <c r="NA171" s="2" t="s">
        <v>241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239</v>
      </c>
      <c r="NJ171" s="2" t="s">
        <v>275</v>
      </c>
      <c r="NK171" s="2" t="s">
        <v>1165</v>
      </c>
      <c r="NL171" s="2" t="s">
        <v>1884</v>
      </c>
      <c r="NM171" s="2" t="s">
        <v>263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272</v>
      </c>
      <c r="NV171" s="2" t="s">
        <v>275</v>
      </c>
      <c r="NW171" s="2" t="s">
        <v>229</v>
      </c>
      <c r="NX171" s="2" t="s">
        <v>229</v>
      </c>
      <c r="NY171" s="2" t="s">
        <v>241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229</v>
      </c>
      <c r="OH171" s="2" t="s">
        <v>229</v>
      </c>
      <c r="OI171" s="2" t="s">
        <v>229</v>
      </c>
      <c r="OJ171" s="2" t="s">
        <v>229</v>
      </c>
      <c r="OK171" s="2" t="s">
        <v>229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229</v>
      </c>
      <c r="OT171" s="2" t="s">
        <v>229</v>
      </c>
      <c r="OU171" s="2" t="s">
        <v>229</v>
      </c>
      <c r="OV171" s="2" t="s">
        <v>229</v>
      </c>
      <c r="OW171" s="2" t="s">
        <v>229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229</v>
      </c>
      <c r="PF171" s="2" t="s">
        <v>229</v>
      </c>
      <c r="PG171" s="2" t="s">
        <v>229</v>
      </c>
      <c r="PH171" s="2" t="s">
        <v>229</v>
      </c>
      <c r="PI171" s="2" t="s">
        <v>229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239</v>
      </c>
      <c r="PR171" s="2" t="s">
        <v>275</v>
      </c>
      <c r="PS171" s="2" t="s">
        <v>1166</v>
      </c>
      <c r="PT171" s="2" t="s">
        <v>1227</v>
      </c>
      <c r="PU171" s="2" t="s">
        <v>241</v>
      </c>
      <c r="PV171" s="2" t="s">
        <v>229</v>
      </c>
      <c r="PW171" s="4"/>
      <c r="PX171" s="8"/>
      <c r="PY171" s="4"/>
      <c r="PZ171" s="8"/>
      <c r="QA171" s="7"/>
      <c r="QB171" s="7"/>
      <c r="QC171" s="2" t="s">
        <v>281</v>
      </c>
      <c r="QD171" s="2" t="s">
        <v>275</v>
      </c>
      <c r="QE171" s="2" t="s">
        <v>229</v>
      </c>
      <c r="QF171" s="2" t="s">
        <v>229</v>
      </c>
      <c r="QG171" s="2" t="s">
        <v>241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229</v>
      </c>
      <c r="QP171" s="2" t="s">
        <v>229</v>
      </c>
      <c r="QQ171" s="2" t="s">
        <v>229</v>
      </c>
      <c r="QR171" s="2" t="s">
        <v>229</v>
      </c>
      <c r="QS171" s="2" t="s">
        <v>229</v>
      </c>
      <c r="QT171" s="2" t="s">
        <v>229</v>
      </c>
      <c r="QU171" s="4"/>
      <c r="QV171" s="8"/>
      <c r="QW171" s="4"/>
      <c r="QX171" s="8"/>
      <c r="QY171" s="7"/>
      <c r="QZ171" s="7"/>
      <c r="RA171" s="2" t="s">
        <v>278</v>
      </c>
      <c r="RB171" s="2" t="s">
        <v>275</v>
      </c>
      <c r="RC171" s="2" t="s">
        <v>229</v>
      </c>
      <c r="RD171" s="2" t="s">
        <v>229</v>
      </c>
      <c r="RE171" s="2" t="s">
        <v>241</v>
      </c>
      <c r="RF171" s="2" t="s">
        <v>229</v>
      </c>
      <c r="RG171" s="4"/>
      <c r="RH171" s="8"/>
      <c r="RI171" s="4"/>
      <c r="RJ171" s="8"/>
      <c r="RK171" s="7"/>
      <c r="RL171" s="7"/>
      <c r="RM171" s="2" t="s">
        <v>229</v>
      </c>
      <c r="RN171" s="2" t="s">
        <v>229</v>
      </c>
      <c r="RO171" s="2" t="s">
        <v>229</v>
      </c>
      <c r="RP171" s="2" t="s">
        <v>229</v>
      </c>
      <c r="RQ171" s="2" t="s">
        <v>229</v>
      </c>
      <c r="RR171" s="2" t="s">
        <v>229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275</v>
      </c>
      <c r="SA171" s="2" t="s">
        <v>282</v>
      </c>
      <c r="SB171" s="2" t="s">
        <v>2380</v>
      </c>
      <c r="SC171" s="2" t="s">
        <v>241</v>
      </c>
      <c r="SD171" s="2" t="s">
        <v>229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</row>
    <row r="172">
      <c r="A172" s="2" t="s">
        <v>2381</v>
      </c>
      <c r="B172" s="2" t="s">
        <v>216</v>
      </c>
      <c r="C172" s="2" t="s">
        <v>217</v>
      </c>
      <c r="D172" s="2" t="s">
        <v>218</v>
      </c>
      <c r="E172" s="2" t="s">
        <v>219</v>
      </c>
      <c r="F172" s="2" t="s">
        <v>2382</v>
      </c>
      <c r="G172" s="2" t="s">
        <v>2383</v>
      </c>
      <c r="H172" s="2" t="s">
        <v>2384</v>
      </c>
      <c r="I172" s="2" t="s">
        <v>1434</v>
      </c>
      <c r="J172" s="2" t="s">
        <v>224</v>
      </c>
      <c r="K172" s="2" t="s">
        <v>1070</v>
      </c>
      <c r="L172" s="3">
        <v>28.8</v>
      </c>
      <c r="M172" s="3">
        <v>30.24</v>
      </c>
      <c r="N172" s="3">
        <v>59.99</v>
      </c>
      <c r="O172" s="2" t="s">
        <v>963</v>
      </c>
      <c r="P172" s="2" t="s">
        <v>2306</v>
      </c>
      <c r="Q172" s="2" t="s">
        <v>228</v>
      </c>
      <c r="R172" s="2" t="s">
        <v>229</v>
      </c>
      <c r="S172" s="2" t="s">
        <v>229</v>
      </c>
      <c r="T172" s="2" t="s">
        <v>229</v>
      </c>
      <c r="U172" s="2" t="s">
        <v>286</v>
      </c>
      <c r="V172" s="2" t="s">
        <v>1554</v>
      </c>
      <c r="W172" s="2" t="s">
        <v>1009</v>
      </c>
      <c r="X172" s="2" t="s">
        <v>229</v>
      </c>
      <c r="Y172" s="2" t="s">
        <v>1144</v>
      </c>
      <c r="Z172" s="4"/>
      <c r="AA172" s="4">
        <f>=ROUNDDOWN({0},0)</f>
      </c>
      <c r="AB172" s="5"/>
      <c r="AC172" s="2" t="s">
        <v>229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229</v>
      </c>
      <c r="BM172" s="7"/>
      <c r="BN172" s="7"/>
      <c r="BO172" s="4"/>
      <c r="BP172" s="8"/>
      <c r="BQ172" s="4"/>
      <c r="BR172" s="8"/>
      <c r="BS172" s="7"/>
      <c r="BT172" s="7"/>
      <c r="BU172" s="2" t="s">
        <v>272</v>
      </c>
      <c r="BV172" s="2" t="s">
        <v>275</v>
      </c>
      <c r="BW172" s="2" t="s">
        <v>229</v>
      </c>
      <c r="BX172" s="2" t="s">
        <v>229</v>
      </c>
      <c r="BY172" s="2" t="s">
        <v>241</v>
      </c>
      <c r="BZ172" s="2" t="s">
        <v>229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275</v>
      </c>
      <c r="CI172" s="2" t="s">
        <v>1463</v>
      </c>
      <c r="CJ172" s="2" t="s">
        <v>2055</v>
      </c>
      <c r="CK172" s="2" t="s">
        <v>241</v>
      </c>
      <c r="CL172" s="2" t="s">
        <v>229</v>
      </c>
      <c r="CM172" s="4"/>
      <c r="CN172" s="8"/>
      <c r="CO172" s="4"/>
      <c r="CP172" s="8"/>
      <c r="CQ172" s="7"/>
      <c r="CR172" s="7"/>
      <c r="CS172" s="2" t="s">
        <v>239</v>
      </c>
      <c r="CT172" s="2" t="s">
        <v>275</v>
      </c>
      <c r="CU172" s="2" t="s">
        <v>2342</v>
      </c>
      <c r="CV172" s="2" t="s">
        <v>2385</v>
      </c>
      <c r="CW172" s="2" t="s">
        <v>241</v>
      </c>
      <c r="CX172" s="2" t="s">
        <v>229</v>
      </c>
      <c r="CY172" s="4"/>
      <c r="CZ172" s="8"/>
      <c r="DA172" s="4"/>
      <c r="DB172" s="8"/>
      <c r="DC172" s="7"/>
      <c r="DD172" s="7"/>
      <c r="DE172" s="2" t="s">
        <v>239</v>
      </c>
      <c r="DF172" s="2" t="s">
        <v>275</v>
      </c>
      <c r="DG172" s="2" t="s">
        <v>1829</v>
      </c>
      <c r="DH172" s="2" t="s">
        <v>2386</v>
      </c>
      <c r="DI172" s="2" t="s">
        <v>241</v>
      </c>
      <c r="DJ172" s="2" t="s">
        <v>229</v>
      </c>
      <c r="DK172" s="4"/>
      <c r="DL172" s="8"/>
      <c r="DM172" s="4"/>
      <c r="DN172" s="8"/>
      <c r="DO172" s="7"/>
      <c r="DP172" s="7"/>
      <c r="DQ172" s="2" t="s">
        <v>239</v>
      </c>
      <c r="DR172" s="2" t="s">
        <v>275</v>
      </c>
      <c r="DS172" s="2" t="s">
        <v>229</v>
      </c>
      <c r="DT172" s="2" t="s">
        <v>229</v>
      </c>
      <c r="DU172" s="2" t="s">
        <v>241</v>
      </c>
      <c r="DV172" s="2" t="s">
        <v>229</v>
      </c>
      <c r="DW172" s="4"/>
      <c r="DX172" s="8"/>
      <c r="DY172" s="4"/>
      <c r="DZ172" s="8"/>
      <c r="EA172" s="7"/>
      <c r="EB172" s="7"/>
      <c r="EC172" s="2" t="s">
        <v>272</v>
      </c>
      <c r="ED172" s="2" t="s">
        <v>275</v>
      </c>
      <c r="EE172" s="2" t="s">
        <v>229</v>
      </c>
      <c r="EF172" s="2" t="s">
        <v>229</v>
      </c>
      <c r="EG172" s="2" t="s">
        <v>241</v>
      </c>
      <c r="EH172" s="2" t="s">
        <v>229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275</v>
      </c>
      <c r="EQ172" s="2" t="s">
        <v>1467</v>
      </c>
      <c r="ER172" s="2" t="s">
        <v>229</v>
      </c>
      <c r="ES172" s="2" t="s">
        <v>241</v>
      </c>
      <c r="ET172" s="2" t="s">
        <v>229</v>
      </c>
      <c r="EU172" s="4"/>
      <c r="EV172" s="8"/>
      <c r="EW172" s="4"/>
      <c r="EX172" s="8"/>
      <c r="EY172" s="7"/>
      <c r="EZ172" s="7"/>
      <c r="FA172" s="2" t="s">
        <v>239</v>
      </c>
      <c r="FB172" s="2" t="s">
        <v>275</v>
      </c>
      <c r="FC172" s="2" t="s">
        <v>1451</v>
      </c>
      <c r="FD172" s="2" t="s">
        <v>1444</v>
      </c>
      <c r="FE172" s="2" t="s">
        <v>241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281</v>
      </c>
      <c r="FN172" s="2" t="s">
        <v>275</v>
      </c>
      <c r="FO172" s="2" t="s">
        <v>1452</v>
      </c>
      <c r="FP172" s="2" t="s">
        <v>2387</v>
      </c>
      <c r="FQ172" s="2" t="s">
        <v>241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229</v>
      </c>
      <c r="FZ172" s="2" t="s">
        <v>229</v>
      </c>
      <c r="GA172" s="2" t="s">
        <v>229</v>
      </c>
      <c r="GB172" s="2" t="s">
        <v>229</v>
      </c>
      <c r="GC172" s="2" t="s">
        <v>229</v>
      </c>
      <c r="GD172" s="2" t="s">
        <v>229</v>
      </c>
      <c r="GE172" s="4"/>
      <c r="GF172" s="8"/>
      <c r="GG172" s="4"/>
      <c r="GH172" s="8"/>
      <c r="GI172" s="7"/>
      <c r="GJ172" s="7"/>
      <c r="GK172" s="2" t="s">
        <v>272</v>
      </c>
      <c r="GL172" s="2" t="s">
        <v>275</v>
      </c>
      <c r="GM172" s="2" t="s">
        <v>229</v>
      </c>
      <c r="GN172" s="2" t="s">
        <v>229</v>
      </c>
      <c r="GO172" s="2" t="s">
        <v>241</v>
      </c>
      <c r="GP172" s="2" t="s">
        <v>229</v>
      </c>
      <c r="GQ172" s="4"/>
      <c r="GR172" s="8"/>
      <c r="GS172" s="4"/>
      <c r="GT172" s="8"/>
      <c r="GU172" s="7"/>
      <c r="GV172" s="7"/>
      <c r="GW172" s="2" t="s">
        <v>272</v>
      </c>
      <c r="GX172" s="2" t="s">
        <v>275</v>
      </c>
      <c r="GY172" s="2" t="s">
        <v>229</v>
      </c>
      <c r="GZ172" s="2" t="s">
        <v>229</v>
      </c>
      <c r="HA172" s="2" t="s">
        <v>241</v>
      </c>
      <c r="HB172" s="2" t="s">
        <v>229</v>
      </c>
      <c r="HC172" s="4"/>
      <c r="HD172" s="8"/>
      <c r="HE172" s="4"/>
      <c r="HF172" s="8"/>
      <c r="HG172" s="7"/>
      <c r="HH172" s="7"/>
      <c r="HI172" s="2" t="s">
        <v>239</v>
      </c>
      <c r="HJ172" s="2" t="s">
        <v>275</v>
      </c>
      <c r="HK172" s="2" t="s">
        <v>1454</v>
      </c>
      <c r="HL172" s="2" t="s">
        <v>1629</v>
      </c>
      <c r="HM172" s="2" t="s">
        <v>241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272</v>
      </c>
      <c r="HV172" s="2" t="s">
        <v>226</v>
      </c>
      <c r="HW172" s="2" t="s">
        <v>229</v>
      </c>
      <c r="HX172" s="2" t="s">
        <v>229</v>
      </c>
      <c r="HY172" s="2" t="s">
        <v>241</v>
      </c>
      <c r="HZ172" s="2" t="s">
        <v>229</v>
      </c>
      <c r="IA172" s="4"/>
      <c r="IB172" s="8"/>
      <c r="IC172" s="4"/>
      <c r="ID172" s="8"/>
      <c r="IE172" s="7"/>
      <c r="IF172" s="7"/>
      <c r="IG172" s="2" t="s">
        <v>266</v>
      </c>
      <c r="IH172" s="2" t="s">
        <v>275</v>
      </c>
      <c r="II172" s="2" t="s">
        <v>229</v>
      </c>
      <c r="IJ172" s="2" t="s">
        <v>229</v>
      </c>
      <c r="IK172" s="2" t="s">
        <v>241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272</v>
      </c>
      <c r="IT172" s="2" t="s">
        <v>226</v>
      </c>
      <c r="IU172" s="2" t="s">
        <v>229</v>
      </c>
      <c r="IV172" s="2" t="s">
        <v>229</v>
      </c>
      <c r="IW172" s="2" t="s">
        <v>241</v>
      </c>
      <c r="IX172" s="2" t="s">
        <v>229</v>
      </c>
      <c r="IY172" s="4"/>
      <c r="IZ172" s="8"/>
      <c r="JA172" s="4"/>
      <c r="JB172" s="8"/>
      <c r="JC172" s="7"/>
      <c r="JD172" s="7"/>
      <c r="JE172" s="2" t="s">
        <v>272</v>
      </c>
      <c r="JF172" s="2" t="s">
        <v>226</v>
      </c>
      <c r="JG172" s="2" t="s">
        <v>229</v>
      </c>
      <c r="JH172" s="2" t="s">
        <v>229</v>
      </c>
      <c r="JI172" s="2" t="s">
        <v>241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229</v>
      </c>
      <c r="JR172" s="2" t="s">
        <v>229</v>
      </c>
      <c r="JS172" s="2" t="s">
        <v>229</v>
      </c>
      <c r="JT172" s="2" t="s">
        <v>229</v>
      </c>
      <c r="JU172" s="2" t="s">
        <v>229</v>
      </c>
      <c r="JV172" s="2" t="s">
        <v>229</v>
      </c>
      <c r="JW172" s="4"/>
      <c r="JX172" s="8"/>
      <c r="JY172" s="4"/>
      <c r="JZ172" s="8"/>
      <c r="KA172" s="7"/>
      <c r="KB172" s="7"/>
      <c r="KC172" s="2" t="s">
        <v>272</v>
      </c>
      <c r="KD172" s="2" t="s">
        <v>275</v>
      </c>
      <c r="KE172" s="2" t="s">
        <v>229</v>
      </c>
      <c r="KF172" s="2" t="s">
        <v>229</v>
      </c>
      <c r="KG172" s="2" t="s">
        <v>241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272</v>
      </c>
      <c r="KP172" s="2" t="s">
        <v>226</v>
      </c>
      <c r="KQ172" s="2" t="s">
        <v>229</v>
      </c>
      <c r="KR172" s="2" t="s">
        <v>229</v>
      </c>
      <c r="KS172" s="2" t="s">
        <v>241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275</v>
      </c>
      <c r="LC172" s="2" t="s">
        <v>229</v>
      </c>
      <c r="LD172" s="2" t="s">
        <v>229</v>
      </c>
      <c r="LE172" s="2" t="s">
        <v>241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229</v>
      </c>
      <c r="LN172" s="2" t="s">
        <v>229</v>
      </c>
      <c r="LO172" s="2" t="s">
        <v>229</v>
      </c>
      <c r="LP172" s="2" t="s">
        <v>229</v>
      </c>
      <c r="LQ172" s="2" t="s">
        <v>229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272</v>
      </c>
      <c r="LZ172" s="2" t="s">
        <v>275</v>
      </c>
      <c r="MA172" s="2" t="s">
        <v>229</v>
      </c>
      <c r="MB172" s="2" t="s">
        <v>229</v>
      </c>
      <c r="MC172" s="2" t="s">
        <v>241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229</v>
      </c>
      <c r="ML172" s="2" t="s">
        <v>229</v>
      </c>
      <c r="MM172" s="2" t="s">
        <v>229</v>
      </c>
      <c r="MN172" s="2" t="s">
        <v>229</v>
      </c>
      <c r="MO172" s="2" t="s">
        <v>229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229</v>
      </c>
      <c r="MY172" s="2" t="s">
        <v>229</v>
      </c>
      <c r="MZ172" s="2" t="s">
        <v>229</v>
      </c>
      <c r="NA172" s="2" t="s">
        <v>229</v>
      </c>
      <c r="NB172" s="2" t="s">
        <v>229</v>
      </c>
      <c r="NC172" s="4"/>
      <c r="ND172" s="8"/>
      <c r="NE172" s="4"/>
      <c r="NF172" s="8"/>
      <c r="NG172" s="7"/>
      <c r="NH172" s="7"/>
      <c r="NI172" s="2" t="s">
        <v>1106</v>
      </c>
      <c r="NJ172" s="2" t="s">
        <v>275</v>
      </c>
      <c r="NK172" s="2" t="s">
        <v>229</v>
      </c>
      <c r="NL172" s="2" t="s">
        <v>229</v>
      </c>
      <c r="NM172" s="2" t="s">
        <v>241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272</v>
      </c>
      <c r="NV172" s="2" t="s">
        <v>275</v>
      </c>
      <c r="NW172" s="2" t="s">
        <v>229</v>
      </c>
      <c r="NX172" s="2" t="s">
        <v>229</v>
      </c>
      <c r="NY172" s="2" t="s">
        <v>241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229</v>
      </c>
      <c r="OH172" s="2" t="s">
        <v>229</v>
      </c>
      <c r="OI172" s="2" t="s">
        <v>229</v>
      </c>
      <c r="OJ172" s="2" t="s">
        <v>229</v>
      </c>
      <c r="OK172" s="2" t="s">
        <v>229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229</v>
      </c>
      <c r="OT172" s="2" t="s">
        <v>229</v>
      </c>
      <c r="OU172" s="2" t="s">
        <v>229</v>
      </c>
      <c r="OV172" s="2" t="s">
        <v>229</v>
      </c>
      <c r="OW172" s="2" t="s">
        <v>229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229</v>
      </c>
      <c r="PF172" s="2" t="s">
        <v>229</v>
      </c>
      <c r="PG172" s="2" t="s">
        <v>229</v>
      </c>
      <c r="PH172" s="2" t="s">
        <v>229</v>
      </c>
      <c r="PI172" s="2" t="s">
        <v>229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229</v>
      </c>
      <c r="PR172" s="2" t="s">
        <v>229</v>
      </c>
      <c r="PS172" s="2" t="s">
        <v>229</v>
      </c>
      <c r="PT172" s="2" t="s">
        <v>229</v>
      </c>
      <c r="PU172" s="2" t="s">
        <v>229</v>
      </c>
      <c r="PV172" s="2" t="s">
        <v>229</v>
      </c>
      <c r="PW172" s="4"/>
      <c r="PX172" s="8"/>
      <c r="PY172" s="4"/>
      <c r="PZ172" s="8"/>
      <c r="QA172" s="7"/>
      <c r="QB172" s="7"/>
      <c r="QC172" s="2" t="s">
        <v>281</v>
      </c>
      <c r="QD172" s="2" t="s">
        <v>226</v>
      </c>
      <c r="QE172" s="2" t="s">
        <v>229</v>
      </c>
      <c r="QF172" s="2" t="s">
        <v>229</v>
      </c>
      <c r="QG172" s="2" t="s">
        <v>241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229</v>
      </c>
      <c r="QP172" s="2" t="s">
        <v>229</v>
      </c>
      <c r="QQ172" s="2" t="s">
        <v>229</v>
      </c>
      <c r="QR172" s="2" t="s">
        <v>229</v>
      </c>
      <c r="QS172" s="2" t="s">
        <v>229</v>
      </c>
      <c r="QT172" s="2" t="s">
        <v>229</v>
      </c>
      <c r="QU172" s="4"/>
      <c r="QV172" s="8"/>
      <c r="QW172" s="4"/>
      <c r="QX172" s="8"/>
      <c r="QY172" s="7"/>
      <c r="QZ172" s="7"/>
      <c r="RA172" s="2" t="s">
        <v>272</v>
      </c>
      <c r="RB172" s="2" t="s">
        <v>275</v>
      </c>
      <c r="RC172" s="2" t="s">
        <v>229</v>
      </c>
      <c r="RD172" s="2" t="s">
        <v>229</v>
      </c>
      <c r="RE172" s="2" t="s">
        <v>241</v>
      </c>
      <c r="RF172" s="2" t="s">
        <v>229</v>
      </c>
      <c r="RG172" s="4"/>
      <c r="RH172" s="8"/>
      <c r="RI172" s="4"/>
      <c r="RJ172" s="8"/>
      <c r="RK172" s="7"/>
      <c r="RL172" s="7"/>
      <c r="RM172" s="2" t="s">
        <v>229</v>
      </c>
      <c r="RN172" s="2" t="s">
        <v>229</v>
      </c>
      <c r="RO172" s="2" t="s">
        <v>229</v>
      </c>
      <c r="RP172" s="2" t="s">
        <v>229</v>
      </c>
      <c r="RQ172" s="2" t="s">
        <v>229</v>
      </c>
      <c r="RR172" s="2" t="s">
        <v>229</v>
      </c>
      <c r="RS172" s="4"/>
      <c r="RT172" s="8"/>
      <c r="RU172" s="4"/>
      <c r="RV172" s="8"/>
      <c r="RW172" s="7"/>
      <c r="RX172" s="7"/>
      <c r="RY172" s="2" t="s">
        <v>267</v>
      </c>
      <c r="RZ172" s="2" t="s">
        <v>275</v>
      </c>
      <c r="SA172" s="2" t="s">
        <v>229</v>
      </c>
      <c r="SB172" s="2" t="s">
        <v>229</v>
      </c>
      <c r="SC172" s="2" t="s">
        <v>241</v>
      </c>
      <c r="SD172" s="2" t="s">
        <v>229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</row>
    <row r="173">
      <c r="A173" s="2" t="s">
        <v>2388</v>
      </c>
      <c r="B173" s="2" t="s">
        <v>216</v>
      </c>
      <c r="C173" s="2" t="s">
        <v>217</v>
      </c>
      <c r="D173" s="2" t="s">
        <v>218</v>
      </c>
      <c r="E173" s="2" t="s">
        <v>219</v>
      </c>
      <c r="F173" s="2" t="s">
        <v>2389</v>
      </c>
      <c r="G173" s="2" t="s">
        <v>2390</v>
      </c>
      <c r="H173" s="2" t="s">
        <v>2391</v>
      </c>
      <c r="I173" s="2" t="s">
        <v>2392</v>
      </c>
      <c r="J173" s="2" t="s">
        <v>224</v>
      </c>
      <c r="K173" s="2" t="s">
        <v>1249</v>
      </c>
      <c r="L173" s="3">
        <v>23.8</v>
      </c>
      <c r="M173" s="3">
        <v>24.99</v>
      </c>
      <c r="N173" s="3">
        <v>49.99</v>
      </c>
      <c r="O173" s="2" t="s">
        <v>226</v>
      </c>
      <c r="P173" s="2" t="s">
        <v>2046</v>
      </c>
      <c r="Q173" s="2" t="s">
        <v>228</v>
      </c>
      <c r="R173" s="2" t="s">
        <v>229</v>
      </c>
      <c r="S173" s="2" t="s">
        <v>2393</v>
      </c>
      <c r="T173" s="2" t="s">
        <v>684</v>
      </c>
      <c r="U173" s="2" t="s">
        <v>286</v>
      </c>
      <c r="V173" s="2" t="s">
        <v>685</v>
      </c>
      <c r="W173" s="2" t="s">
        <v>686</v>
      </c>
      <c r="X173" s="2" t="s">
        <v>229</v>
      </c>
      <c r="Y173" s="2" t="s">
        <v>229</v>
      </c>
      <c r="Z173" s="4"/>
      <c r="AA173" s="4">
        <f>=ROUNDDOWN({0},0)</f>
      </c>
      <c r="AB173" s="5"/>
      <c r="AC173" s="2" t="s">
        <v>445</v>
      </c>
      <c r="AD173" s="4">
        <v>120</v>
      </c>
      <c r="AE173" s="4">
        <v>240</v>
      </c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229</v>
      </c>
      <c r="AW173" s="8" t="s">
        <v>229</v>
      </c>
      <c r="AX173" s="4" t="s">
        <v>229</v>
      </c>
      <c r="AY173" s="8" t="s">
        <v>229</v>
      </c>
      <c r="AZ173" s="7" t="s">
        <v>229</v>
      </c>
      <c r="BA173" s="7" t="s">
        <v>229</v>
      </c>
      <c r="BB173" s="7"/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/>
      <c r="BJ173" s="4"/>
      <c r="BK173" s="8"/>
      <c r="BL173" s="2" t="s">
        <v>229</v>
      </c>
      <c r="BM173" s="7"/>
      <c r="BN173" s="7"/>
      <c r="BO173" s="4"/>
      <c r="BP173" s="8"/>
      <c r="BQ173" s="4"/>
      <c r="BR173" s="8"/>
      <c r="BS173" s="7"/>
      <c r="BT173" s="7"/>
      <c r="BU173" s="2" t="s">
        <v>664</v>
      </c>
      <c r="BV173" s="2" t="s">
        <v>226</v>
      </c>
      <c r="BW173" s="2" t="s">
        <v>229</v>
      </c>
      <c r="BX173" s="2" t="s">
        <v>229</v>
      </c>
      <c r="BY173" s="2" t="s">
        <v>241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272</v>
      </c>
      <c r="CH173" s="2" t="s">
        <v>226</v>
      </c>
      <c r="CI173" s="2" t="s">
        <v>229</v>
      </c>
      <c r="CJ173" s="2" t="s">
        <v>229</v>
      </c>
      <c r="CK173" s="2" t="s">
        <v>241</v>
      </c>
      <c r="CL173" s="2" t="s">
        <v>229</v>
      </c>
      <c r="CM173" s="4"/>
      <c r="CN173" s="8"/>
      <c r="CO173" s="4"/>
      <c r="CP173" s="8"/>
      <c r="CQ173" s="7"/>
      <c r="CR173" s="7"/>
      <c r="CS173" s="2" t="s">
        <v>272</v>
      </c>
      <c r="CT173" s="2" t="s">
        <v>226</v>
      </c>
      <c r="CU173" s="2" t="s">
        <v>229</v>
      </c>
      <c r="CV173" s="2" t="s">
        <v>229</v>
      </c>
      <c r="CW173" s="2" t="s">
        <v>241</v>
      </c>
      <c r="CX173" s="2" t="s">
        <v>229</v>
      </c>
      <c r="CY173" s="4"/>
      <c r="CZ173" s="8"/>
      <c r="DA173" s="4"/>
      <c r="DB173" s="8"/>
      <c r="DC173" s="7"/>
      <c r="DD173" s="7"/>
      <c r="DE173" s="2" t="s">
        <v>272</v>
      </c>
      <c r="DF173" s="2" t="s">
        <v>226</v>
      </c>
      <c r="DG173" s="2" t="s">
        <v>229</v>
      </c>
      <c r="DH173" s="2" t="s">
        <v>229</v>
      </c>
      <c r="DI173" s="2" t="s">
        <v>241</v>
      </c>
      <c r="DJ173" s="2" t="s">
        <v>229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226</v>
      </c>
      <c r="DS173" s="2" t="s">
        <v>229</v>
      </c>
      <c r="DT173" s="2" t="s">
        <v>229</v>
      </c>
      <c r="DU173" s="2" t="s">
        <v>241</v>
      </c>
      <c r="DV173" s="2" t="s">
        <v>229</v>
      </c>
      <c r="DW173" s="4"/>
      <c r="DX173" s="8"/>
      <c r="DY173" s="4"/>
      <c r="DZ173" s="8"/>
      <c r="EA173" s="7"/>
      <c r="EB173" s="7"/>
      <c r="EC173" s="2" t="s">
        <v>272</v>
      </c>
      <c r="ED173" s="2" t="s">
        <v>226</v>
      </c>
      <c r="EE173" s="2" t="s">
        <v>229</v>
      </c>
      <c r="EF173" s="2" t="s">
        <v>229</v>
      </c>
      <c r="EG173" s="2" t="s">
        <v>241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272</v>
      </c>
      <c r="EP173" s="2" t="s">
        <v>226</v>
      </c>
      <c r="EQ173" s="2" t="s">
        <v>229</v>
      </c>
      <c r="ER173" s="2" t="s">
        <v>229</v>
      </c>
      <c r="ES173" s="2" t="s">
        <v>241</v>
      </c>
      <c r="ET173" s="2" t="s">
        <v>229</v>
      </c>
      <c r="EU173" s="4"/>
      <c r="EV173" s="8"/>
      <c r="EW173" s="4"/>
      <c r="EX173" s="8"/>
      <c r="EY173" s="7"/>
      <c r="EZ173" s="7"/>
      <c r="FA173" s="2" t="s">
        <v>267</v>
      </c>
      <c r="FB173" s="2" t="s">
        <v>226</v>
      </c>
      <c r="FC173" s="2" t="s">
        <v>229</v>
      </c>
      <c r="FD173" s="2" t="s">
        <v>229</v>
      </c>
      <c r="FE173" s="2" t="s">
        <v>241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239</v>
      </c>
      <c r="FN173" s="2" t="s">
        <v>226</v>
      </c>
      <c r="FO173" s="2" t="s">
        <v>229</v>
      </c>
      <c r="FP173" s="2" t="s">
        <v>229</v>
      </c>
      <c r="FQ173" s="2" t="s">
        <v>241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239</v>
      </c>
      <c r="FZ173" s="2" t="s">
        <v>226</v>
      </c>
      <c r="GA173" s="2" t="s">
        <v>229</v>
      </c>
      <c r="GB173" s="2" t="s">
        <v>229</v>
      </c>
      <c r="GC173" s="2" t="s">
        <v>241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272</v>
      </c>
      <c r="GL173" s="2" t="s">
        <v>226</v>
      </c>
      <c r="GM173" s="2" t="s">
        <v>229</v>
      </c>
      <c r="GN173" s="2" t="s">
        <v>229</v>
      </c>
      <c r="GO173" s="2" t="s">
        <v>241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272</v>
      </c>
      <c r="GX173" s="2" t="s">
        <v>226</v>
      </c>
      <c r="GY173" s="2" t="s">
        <v>229</v>
      </c>
      <c r="GZ173" s="2" t="s">
        <v>229</v>
      </c>
      <c r="HA173" s="2" t="s">
        <v>241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272</v>
      </c>
      <c r="HJ173" s="2" t="s">
        <v>226</v>
      </c>
      <c r="HK173" s="2" t="s">
        <v>229</v>
      </c>
      <c r="HL173" s="2" t="s">
        <v>229</v>
      </c>
      <c r="HM173" s="2" t="s">
        <v>241</v>
      </c>
      <c r="HN173" s="2" t="s">
        <v>229</v>
      </c>
      <c r="HO173" s="4"/>
      <c r="HP173" s="8"/>
      <c r="HQ173" s="4"/>
      <c r="HR173" s="8"/>
      <c r="HS173" s="7"/>
      <c r="HT173" s="7"/>
      <c r="HU173" s="2" t="s">
        <v>272</v>
      </c>
      <c r="HV173" s="2" t="s">
        <v>226</v>
      </c>
      <c r="HW173" s="2" t="s">
        <v>229</v>
      </c>
      <c r="HX173" s="2" t="s">
        <v>229</v>
      </c>
      <c r="HY173" s="2" t="s">
        <v>241</v>
      </c>
      <c r="HZ173" s="2" t="s">
        <v>229</v>
      </c>
      <c r="IA173" s="4"/>
      <c r="IB173" s="8"/>
      <c r="IC173" s="4"/>
      <c r="ID173" s="8"/>
      <c r="IE173" s="7"/>
      <c r="IF173" s="7"/>
      <c r="IG173" s="2" t="s">
        <v>272</v>
      </c>
      <c r="IH173" s="2" t="s">
        <v>226</v>
      </c>
      <c r="II173" s="2" t="s">
        <v>229</v>
      </c>
      <c r="IJ173" s="2" t="s">
        <v>229</v>
      </c>
      <c r="IK173" s="2" t="s">
        <v>241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664</v>
      </c>
      <c r="IT173" s="2" t="s">
        <v>226</v>
      </c>
      <c r="IU173" s="2" t="s">
        <v>229</v>
      </c>
      <c r="IV173" s="2" t="s">
        <v>229</v>
      </c>
      <c r="IW173" s="2" t="s">
        <v>241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272</v>
      </c>
      <c r="JF173" s="2" t="s">
        <v>226</v>
      </c>
      <c r="JG173" s="2" t="s">
        <v>229</v>
      </c>
      <c r="JH173" s="2" t="s">
        <v>229</v>
      </c>
      <c r="JI173" s="2" t="s">
        <v>241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272</v>
      </c>
      <c r="JR173" s="2" t="s">
        <v>226</v>
      </c>
      <c r="JS173" s="2" t="s">
        <v>229</v>
      </c>
      <c r="JT173" s="2" t="s">
        <v>229</v>
      </c>
      <c r="JU173" s="2" t="s">
        <v>241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272</v>
      </c>
      <c r="KD173" s="2" t="s">
        <v>226</v>
      </c>
      <c r="KE173" s="2" t="s">
        <v>229</v>
      </c>
      <c r="KF173" s="2" t="s">
        <v>229</v>
      </c>
      <c r="KG173" s="2" t="s">
        <v>241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272</v>
      </c>
      <c r="KP173" s="2" t="s">
        <v>226</v>
      </c>
      <c r="KQ173" s="2" t="s">
        <v>229</v>
      </c>
      <c r="KR173" s="2" t="s">
        <v>229</v>
      </c>
      <c r="KS173" s="2" t="s">
        <v>241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272</v>
      </c>
      <c r="LB173" s="2" t="s">
        <v>226</v>
      </c>
      <c r="LC173" s="2" t="s">
        <v>229</v>
      </c>
      <c r="LD173" s="2" t="s">
        <v>229</v>
      </c>
      <c r="LE173" s="2" t="s">
        <v>241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272</v>
      </c>
      <c r="LN173" s="2" t="s">
        <v>226</v>
      </c>
      <c r="LO173" s="2" t="s">
        <v>229</v>
      </c>
      <c r="LP173" s="2" t="s">
        <v>229</v>
      </c>
      <c r="LQ173" s="2" t="s">
        <v>241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664</v>
      </c>
      <c r="LZ173" s="2" t="s">
        <v>226</v>
      </c>
      <c r="MA173" s="2" t="s">
        <v>229</v>
      </c>
      <c r="MB173" s="2" t="s">
        <v>229</v>
      </c>
      <c r="MC173" s="2" t="s">
        <v>241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272</v>
      </c>
      <c r="ML173" s="2" t="s">
        <v>226</v>
      </c>
      <c r="MM173" s="2" t="s">
        <v>229</v>
      </c>
      <c r="MN173" s="2" t="s">
        <v>229</v>
      </c>
      <c r="MO173" s="2" t="s">
        <v>241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272</v>
      </c>
      <c r="MX173" s="2" t="s">
        <v>226</v>
      </c>
      <c r="MY173" s="2" t="s">
        <v>229</v>
      </c>
      <c r="MZ173" s="2" t="s">
        <v>229</v>
      </c>
      <c r="NA173" s="2" t="s">
        <v>241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229</v>
      </c>
      <c r="NJ173" s="2" t="s">
        <v>229</v>
      </c>
      <c r="NK173" s="2" t="s">
        <v>229</v>
      </c>
      <c r="NL173" s="2" t="s">
        <v>229</v>
      </c>
      <c r="NM173" s="2" t="s">
        <v>229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272</v>
      </c>
      <c r="NV173" s="2" t="s">
        <v>226</v>
      </c>
      <c r="NW173" s="2" t="s">
        <v>229</v>
      </c>
      <c r="NX173" s="2" t="s">
        <v>229</v>
      </c>
      <c r="NY173" s="2" t="s">
        <v>241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272</v>
      </c>
      <c r="OH173" s="2" t="s">
        <v>226</v>
      </c>
      <c r="OI173" s="2" t="s">
        <v>229</v>
      </c>
      <c r="OJ173" s="2" t="s">
        <v>229</v>
      </c>
      <c r="OK173" s="2" t="s">
        <v>241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229</v>
      </c>
      <c r="OT173" s="2" t="s">
        <v>229</v>
      </c>
      <c r="OU173" s="2" t="s">
        <v>229</v>
      </c>
      <c r="OV173" s="2" t="s">
        <v>229</v>
      </c>
      <c r="OW173" s="2" t="s">
        <v>229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229</v>
      </c>
      <c r="PF173" s="2" t="s">
        <v>229</v>
      </c>
      <c r="PG173" s="2" t="s">
        <v>229</v>
      </c>
      <c r="PH173" s="2" t="s">
        <v>229</v>
      </c>
      <c r="PI173" s="2" t="s">
        <v>229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272</v>
      </c>
      <c r="PR173" s="2" t="s">
        <v>226</v>
      </c>
      <c r="PS173" s="2" t="s">
        <v>229</v>
      </c>
      <c r="PT173" s="2" t="s">
        <v>229</v>
      </c>
      <c r="PU173" s="2" t="s">
        <v>241</v>
      </c>
      <c r="PV173" s="2" t="s">
        <v>229</v>
      </c>
      <c r="PW173" s="4"/>
      <c r="PX173" s="8"/>
      <c r="PY173" s="4"/>
      <c r="PZ173" s="8"/>
      <c r="QA173" s="7"/>
      <c r="QB173" s="7"/>
      <c r="QC173" s="2" t="s">
        <v>281</v>
      </c>
      <c r="QD173" s="2" t="s">
        <v>226</v>
      </c>
      <c r="QE173" s="2" t="s">
        <v>229</v>
      </c>
      <c r="QF173" s="2" t="s">
        <v>229</v>
      </c>
      <c r="QG173" s="2" t="s">
        <v>241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272</v>
      </c>
      <c r="QP173" s="2" t="s">
        <v>226</v>
      </c>
      <c r="QQ173" s="2" t="s">
        <v>229</v>
      </c>
      <c r="QR173" s="2" t="s">
        <v>229</v>
      </c>
      <c r="QS173" s="2" t="s">
        <v>241</v>
      </c>
      <c r="QT173" s="2" t="s">
        <v>229</v>
      </c>
      <c r="QU173" s="4"/>
      <c r="QV173" s="8"/>
      <c r="QW173" s="4"/>
      <c r="QX173" s="8"/>
      <c r="QY173" s="7"/>
      <c r="QZ173" s="7"/>
      <c r="RA173" s="2" t="s">
        <v>272</v>
      </c>
      <c r="RB173" s="2" t="s">
        <v>226</v>
      </c>
      <c r="RC173" s="2" t="s">
        <v>229</v>
      </c>
      <c r="RD173" s="2" t="s">
        <v>229</v>
      </c>
      <c r="RE173" s="2" t="s">
        <v>241</v>
      </c>
      <c r="RF173" s="2" t="s">
        <v>229</v>
      </c>
      <c r="RG173" s="4"/>
      <c r="RH173" s="8"/>
      <c r="RI173" s="4"/>
      <c r="RJ173" s="8"/>
      <c r="RK173" s="7"/>
      <c r="RL173" s="7"/>
      <c r="RM173" s="2" t="s">
        <v>272</v>
      </c>
      <c r="RN173" s="2" t="s">
        <v>226</v>
      </c>
      <c r="RO173" s="2" t="s">
        <v>229</v>
      </c>
      <c r="RP173" s="2" t="s">
        <v>229</v>
      </c>
      <c r="RQ173" s="2" t="s">
        <v>241</v>
      </c>
      <c r="RR173" s="2" t="s">
        <v>229</v>
      </c>
      <c r="RS173" s="4"/>
      <c r="RT173" s="8"/>
      <c r="RU173" s="4"/>
      <c r="RV173" s="8"/>
      <c r="RW173" s="7"/>
      <c r="RX173" s="7"/>
      <c r="RY173" s="2" t="s">
        <v>229</v>
      </c>
      <c r="RZ173" s="2" t="s">
        <v>229</v>
      </c>
      <c r="SA173" s="2" t="s">
        <v>229</v>
      </c>
      <c r="SB173" s="2" t="s">
        <v>229</v>
      </c>
      <c r="SC173" s="2" t="s">
        <v>229</v>
      </c>
      <c r="SD173" s="2" t="s">
        <v>229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>
        <v>120</v>
      </c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>
        <v>120</v>
      </c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</row>
    <row r="174">
      <c r="A174" s="2" t="s">
        <v>2394</v>
      </c>
      <c r="B174" s="2" t="s">
        <v>216</v>
      </c>
      <c r="C174" s="2" t="s">
        <v>217</v>
      </c>
      <c r="D174" s="2" t="s">
        <v>218</v>
      </c>
      <c r="E174" s="2" t="s">
        <v>219</v>
      </c>
      <c r="F174" s="2" t="s">
        <v>2389</v>
      </c>
      <c r="G174" s="2" t="s">
        <v>2390</v>
      </c>
      <c r="H174" s="2" t="s">
        <v>2391</v>
      </c>
      <c r="I174" s="2" t="s">
        <v>2392</v>
      </c>
      <c r="J174" s="2" t="s">
        <v>285</v>
      </c>
      <c r="K174" s="2" t="s">
        <v>1249</v>
      </c>
      <c r="L174" s="3">
        <v>28.57</v>
      </c>
      <c r="M174" s="3">
        <v>30</v>
      </c>
      <c r="N174" s="3">
        <v>59.99</v>
      </c>
      <c r="O174" s="2" t="s">
        <v>226</v>
      </c>
      <c r="P174" s="2" t="s">
        <v>2046</v>
      </c>
      <c r="Q174" s="2" t="s">
        <v>228</v>
      </c>
      <c r="R174" s="2" t="s">
        <v>229</v>
      </c>
      <c r="S174" s="2" t="s">
        <v>2393</v>
      </c>
      <c r="T174" s="2" t="s">
        <v>684</v>
      </c>
      <c r="U174" s="2" t="s">
        <v>733</v>
      </c>
      <c r="V174" s="2" t="s">
        <v>685</v>
      </c>
      <c r="W174" s="2" t="s">
        <v>686</v>
      </c>
      <c r="X174" s="2" t="s">
        <v>229</v>
      </c>
      <c r="Y174" s="2" t="s">
        <v>229</v>
      </c>
      <c r="Z174" s="4"/>
      <c r="AA174" s="4">
        <f>=ROUNDDOWN({0},0)</f>
      </c>
      <c r="AB174" s="5"/>
      <c r="AC174" s="2" t="s">
        <v>445</v>
      </c>
      <c r="AD174" s="4">
        <v>180</v>
      </c>
      <c r="AE174" s="4">
        <v>360</v>
      </c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229</v>
      </c>
      <c r="AW174" s="8" t="s">
        <v>229</v>
      </c>
      <c r="AX174" s="4" t="s">
        <v>229</v>
      </c>
      <c r="AY174" s="8" t="s">
        <v>229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/>
      <c r="BJ174" s="4"/>
      <c r="BK174" s="8"/>
      <c r="BL174" s="2" t="s">
        <v>229</v>
      </c>
      <c r="BM174" s="7"/>
      <c r="BN174" s="7"/>
      <c r="BO174" s="4"/>
      <c r="BP174" s="8"/>
      <c r="BQ174" s="4"/>
      <c r="BR174" s="8"/>
      <c r="BS174" s="7"/>
      <c r="BT174" s="7"/>
      <c r="BU174" s="2" t="s">
        <v>664</v>
      </c>
      <c r="BV174" s="2" t="s">
        <v>226</v>
      </c>
      <c r="BW174" s="2" t="s">
        <v>229</v>
      </c>
      <c r="BX174" s="2" t="s">
        <v>229</v>
      </c>
      <c r="BY174" s="2" t="s">
        <v>241</v>
      </c>
      <c r="BZ174" s="2" t="s">
        <v>229</v>
      </c>
      <c r="CA174" s="4"/>
      <c r="CB174" s="8"/>
      <c r="CC174" s="4"/>
      <c r="CD174" s="8"/>
      <c r="CE174" s="7"/>
      <c r="CF174" s="7"/>
      <c r="CG174" s="2" t="s">
        <v>272</v>
      </c>
      <c r="CH174" s="2" t="s">
        <v>226</v>
      </c>
      <c r="CI174" s="2" t="s">
        <v>229</v>
      </c>
      <c r="CJ174" s="2" t="s">
        <v>229</v>
      </c>
      <c r="CK174" s="2" t="s">
        <v>241</v>
      </c>
      <c r="CL174" s="2" t="s">
        <v>229</v>
      </c>
      <c r="CM174" s="4"/>
      <c r="CN174" s="8"/>
      <c r="CO174" s="4"/>
      <c r="CP174" s="8"/>
      <c r="CQ174" s="7"/>
      <c r="CR174" s="7"/>
      <c r="CS174" s="2" t="s">
        <v>272</v>
      </c>
      <c r="CT174" s="2" t="s">
        <v>226</v>
      </c>
      <c r="CU174" s="2" t="s">
        <v>229</v>
      </c>
      <c r="CV174" s="2" t="s">
        <v>229</v>
      </c>
      <c r="CW174" s="2" t="s">
        <v>241</v>
      </c>
      <c r="CX174" s="2" t="s">
        <v>229</v>
      </c>
      <c r="CY174" s="4"/>
      <c r="CZ174" s="8"/>
      <c r="DA174" s="4"/>
      <c r="DB174" s="8"/>
      <c r="DC174" s="7"/>
      <c r="DD174" s="7"/>
      <c r="DE174" s="2" t="s">
        <v>272</v>
      </c>
      <c r="DF174" s="2" t="s">
        <v>226</v>
      </c>
      <c r="DG174" s="2" t="s">
        <v>229</v>
      </c>
      <c r="DH174" s="2" t="s">
        <v>229</v>
      </c>
      <c r="DI174" s="2" t="s">
        <v>241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226</v>
      </c>
      <c r="DS174" s="2" t="s">
        <v>229</v>
      </c>
      <c r="DT174" s="2" t="s">
        <v>229</v>
      </c>
      <c r="DU174" s="2" t="s">
        <v>241</v>
      </c>
      <c r="DV174" s="2" t="s">
        <v>229</v>
      </c>
      <c r="DW174" s="4"/>
      <c r="DX174" s="8"/>
      <c r="DY174" s="4"/>
      <c r="DZ174" s="8"/>
      <c r="EA174" s="7"/>
      <c r="EB174" s="7"/>
      <c r="EC174" s="2" t="s">
        <v>272</v>
      </c>
      <c r="ED174" s="2" t="s">
        <v>226</v>
      </c>
      <c r="EE174" s="2" t="s">
        <v>229</v>
      </c>
      <c r="EF174" s="2" t="s">
        <v>229</v>
      </c>
      <c r="EG174" s="2" t="s">
        <v>241</v>
      </c>
      <c r="EH174" s="2" t="s">
        <v>229</v>
      </c>
      <c r="EI174" s="4"/>
      <c r="EJ174" s="8"/>
      <c r="EK174" s="4"/>
      <c r="EL174" s="8"/>
      <c r="EM174" s="7"/>
      <c r="EN174" s="7"/>
      <c r="EO174" s="2" t="s">
        <v>272</v>
      </c>
      <c r="EP174" s="2" t="s">
        <v>226</v>
      </c>
      <c r="EQ174" s="2" t="s">
        <v>229</v>
      </c>
      <c r="ER174" s="2" t="s">
        <v>229</v>
      </c>
      <c r="ES174" s="2" t="s">
        <v>241</v>
      </c>
      <c r="ET174" s="2" t="s">
        <v>229</v>
      </c>
      <c r="EU174" s="4"/>
      <c r="EV174" s="8"/>
      <c r="EW174" s="4"/>
      <c r="EX174" s="8"/>
      <c r="EY174" s="7"/>
      <c r="EZ174" s="7"/>
      <c r="FA174" s="2" t="s">
        <v>267</v>
      </c>
      <c r="FB174" s="2" t="s">
        <v>226</v>
      </c>
      <c r="FC174" s="2" t="s">
        <v>229</v>
      </c>
      <c r="FD174" s="2" t="s">
        <v>229</v>
      </c>
      <c r="FE174" s="2" t="s">
        <v>241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226</v>
      </c>
      <c r="FO174" s="2" t="s">
        <v>229</v>
      </c>
      <c r="FP174" s="2" t="s">
        <v>229</v>
      </c>
      <c r="FQ174" s="2" t="s">
        <v>241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239</v>
      </c>
      <c r="FZ174" s="2" t="s">
        <v>226</v>
      </c>
      <c r="GA174" s="2" t="s">
        <v>229</v>
      </c>
      <c r="GB174" s="2" t="s">
        <v>229</v>
      </c>
      <c r="GC174" s="2" t="s">
        <v>241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272</v>
      </c>
      <c r="GL174" s="2" t="s">
        <v>226</v>
      </c>
      <c r="GM174" s="2" t="s">
        <v>229</v>
      </c>
      <c r="GN174" s="2" t="s">
        <v>229</v>
      </c>
      <c r="GO174" s="2" t="s">
        <v>241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272</v>
      </c>
      <c r="GX174" s="2" t="s">
        <v>226</v>
      </c>
      <c r="GY174" s="2" t="s">
        <v>229</v>
      </c>
      <c r="GZ174" s="2" t="s">
        <v>229</v>
      </c>
      <c r="HA174" s="2" t="s">
        <v>241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272</v>
      </c>
      <c r="HJ174" s="2" t="s">
        <v>226</v>
      </c>
      <c r="HK174" s="2" t="s">
        <v>229</v>
      </c>
      <c r="HL174" s="2" t="s">
        <v>229</v>
      </c>
      <c r="HM174" s="2" t="s">
        <v>241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272</v>
      </c>
      <c r="HV174" s="2" t="s">
        <v>226</v>
      </c>
      <c r="HW174" s="2" t="s">
        <v>229</v>
      </c>
      <c r="HX174" s="2" t="s">
        <v>229</v>
      </c>
      <c r="HY174" s="2" t="s">
        <v>241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272</v>
      </c>
      <c r="IH174" s="2" t="s">
        <v>226</v>
      </c>
      <c r="II174" s="2" t="s">
        <v>229</v>
      </c>
      <c r="IJ174" s="2" t="s">
        <v>229</v>
      </c>
      <c r="IK174" s="2" t="s">
        <v>241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664</v>
      </c>
      <c r="IT174" s="2" t="s">
        <v>226</v>
      </c>
      <c r="IU174" s="2" t="s">
        <v>229</v>
      </c>
      <c r="IV174" s="2" t="s">
        <v>229</v>
      </c>
      <c r="IW174" s="2" t="s">
        <v>241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272</v>
      </c>
      <c r="JF174" s="2" t="s">
        <v>226</v>
      </c>
      <c r="JG174" s="2" t="s">
        <v>229</v>
      </c>
      <c r="JH174" s="2" t="s">
        <v>229</v>
      </c>
      <c r="JI174" s="2" t="s">
        <v>241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272</v>
      </c>
      <c r="JR174" s="2" t="s">
        <v>226</v>
      </c>
      <c r="JS174" s="2" t="s">
        <v>229</v>
      </c>
      <c r="JT174" s="2" t="s">
        <v>229</v>
      </c>
      <c r="JU174" s="2" t="s">
        <v>241</v>
      </c>
      <c r="JV174" s="2" t="s">
        <v>229</v>
      </c>
      <c r="JW174" s="4"/>
      <c r="JX174" s="8"/>
      <c r="JY174" s="4"/>
      <c r="JZ174" s="8"/>
      <c r="KA174" s="7"/>
      <c r="KB174" s="7"/>
      <c r="KC174" s="2" t="s">
        <v>272</v>
      </c>
      <c r="KD174" s="2" t="s">
        <v>226</v>
      </c>
      <c r="KE174" s="2" t="s">
        <v>229</v>
      </c>
      <c r="KF174" s="2" t="s">
        <v>229</v>
      </c>
      <c r="KG174" s="2" t="s">
        <v>241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272</v>
      </c>
      <c r="KP174" s="2" t="s">
        <v>226</v>
      </c>
      <c r="KQ174" s="2" t="s">
        <v>229</v>
      </c>
      <c r="KR174" s="2" t="s">
        <v>229</v>
      </c>
      <c r="KS174" s="2" t="s">
        <v>241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272</v>
      </c>
      <c r="LB174" s="2" t="s">
        <v>226</v>
      </c>
      <c r="LC174" s="2" t="s">
        <v>229</v>
      </c>
      <c r="LD174" s="2" t="s">
        <v>229</v>
      </c>
      <c r="LE174" s="2" t="s">
        <v>241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272</v>
      </c>
      <c r="LN174" s="2" t="s">
        <v>226</v>
      </c>
      <c r="LO174" s="2" t="s">
        <v>229</v>
      </c>
      <c r="LP174" s="2" t="s">
        <v>229</v>
      </c>
      <c r="LQ174" s="2" t="s">
        <v>241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664</v>
      </c>
      <c r="LZ174" s="2" t="s">
        <v>226</v>
      </c>
      <c r="MA174" s="2" t="s">
        <v>229</v>
      </c>
      <c r="MB174" s="2" t="s">
        <v>229</v>
      </c>
      <c r="MC174" s="2" t="s">
        <v>241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272</v>
      </c>
      <c r="ML174" s="2" t="s">
        <v>226</v>
      </c>
      <c r="MM174" s="2" t="s">
        <v>229</v>
      </c>
      <c r="MN174" s="2" t="s">
        <v>229</v>
      </c>
      <c r="MO174" s="2" t="s">
        <v>241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272</v>
      </c>
      <c r="MX174" s="2" t="s">
        <v>226</v>
      </c>
      <c r="MY174" s="2" t="s">
        <v>229</v>
      </c>
      <c r="MZ174" s="2" t="s">
        <v>229</v>
      </c>
      <c r="NA174" s="2" t="s">
        <v>241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229</v>
      </c>
      <c r="NJ174" s="2" t="s">
        <v>229</v>
      </c>
      <c r="NK174" s="2" t="s">
        <v>229</v>
      </c>
      <c r="NL174" s="2" t="s">
        <v>229</v>
      </c>
      <c r="NM174" s="2" t="s">
        <v>229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272</v>
      </c>
      <c r="NV174" s="2" t="s">
        <v>226</v>
      </c>
      <c r="NW174" s="2" t="s">
        <v>229</v>
      </c>
      <c r="NX174" s="2" t="s">
        <v>229</v>
      </c>
      <c r="NY174" s="2" t="s">
        <v>241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272</v>
      </c>
      <c r="OH174" s="2" t="s">
        <v>226</v>
      </c>
      <c r="OI174" s="2" t="s">
        <v>229</v>
      </c>
      <c r="OJ174" s="2" t="s">
        <v>229</v>
      </c>
      <c r="OK174" s="2" t="s">
        <v>241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229</v>
      </c>
      <c r="OT174" s="2" t="s">
        <v>229</v>
      </c>
      <c r="OU174" s="2" t="s">
        <v>229</v>
      </c>
      <c r="OV174" s="2" t="s">
        <v>229</v>
      </c>
      <c r="OW174" s="2" t="s">
        <v>229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272</v>
      </c>
      <c r="PR174" s="2" t="s">
        <v>226</v>
      </c>
      <c r="PS174" s="2" t="s">
        <v>229</v>
      </c>
      <c r="PT174" s="2" t="s">
        <v>229</v>
      </c>
      <c r="PU174" s="2" t="s">
        <v>241</v>
      </c>
      <c r="PV174" s="2" t="s">
        <v>229</v>
      </c>
      <c r="PW174" s="4"/>
      <c r="PX174" s="8"/>
      <c r="PY174" s="4"/>
      <c r="PZ174" s="8"/>
      <c r="QA174" s="7"/>
      <c r="QB174" s="7"/>
      <c r="QC174" s="2" t="s">
        <v>281</v>
      </c>
      <c r="QD174" s="2" t="s">
        <v>226</v>
      </c>
      <c r="QE174" s="2" t="s">
        <v>229</v>
      </c>
      <c r="QF174" s="2" t="s">
        <v>229</v>
      </c>
      <c r="QG174" s="2" t="s">
        <v>241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272</v>
      </c>
      <c r="QP174" s="2" t="s">
        <v>226</v>
      </c>
      <c r="QQ174" s="2" t="s">
        <v>229</v>
      </c>
      <c r="QR174" s="2" t="s">
        <v>229</v>
      </c>
      <c r="QS174" s="2" t="s">
        <v>241</v>
      </c>
      <c r="QT174" s="2" t="s">
        <v>229</v>
      </c>
      <c r="QU174" s="4"/>
      <c r="QV174" s="8"/>
      <c r="QW174" s="4"/>
      <c r="QX174" s="8"/>
      <c r="QY174" s="7"/>
      <c r="QZ174" s="7"/>
      <c r="RA174" s="2" t="s">
        <v>272</v>
      </c>
      <c r="RB174" s="2" t="s">
        <v>226</v>
      </c>
      <c r="RC174" s="2" t="s">
        <v>229</v>
      </c>
      <c r="RD174" s="2" t="s">
        <v>229</v>
      </c>
      <c r="RE174" s="2" t="s">
        <v>241</v>
      </c>
      <c r="RF174" s="2" t="s">
        <v>229</v>
      </c>
      <c r="RG174" s="4"/>
      <c r="RH174" s="8"/>
      <c r="RI174" s="4"/>
      <c r="RJ174" s="8"/>
      <c r="RK174" s="7"/>
      <c r="RL174" s="7"/>
      <c r="RM174" s="2" t="s">
        <v>272</v>
      </c>
      <c r="RN174" s="2" t="s">
        <v>226</v>
      </c>
      <c r="RO174" s="2" t="s">
        <v>229</v>
      </c>
      <c r="RP174" s="2" t="s">
        <v>229</v>
      </c>
      <c r="RQ174" s="2" t="s">
        <v>241</v>
      </c>
      <c r="RR174" s="2" t="s">
        <v>229</v>
      </c>
      <c r="RS174" s="4"/>
      <c r="RT174" s="8"/>
      <c r="RU174" s="4"/>
      <c r="RV174" s="8"/>
      <c r="RW174" s="7"/>
      <c r="RX174" s="7"/>
      <c r="RY174" s="2" t="s">
        <v>229</v>
      </c>
      <c r="RZ174" s="2" t="s">
        <v>229</v>
      </c>
      <c r="SA174" s="2" t="s">
        <v>229</v>
      </c>
      <c r="SB174" s="2" t="s">
        <v>229</v>
      </c>
      <c r="SC174" s="2" t="s">
        <v>229</v>
      </c>
      <c r="SD174" s="2" t="s">
        <v>229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>
        <v>180</v>
      </c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>
        <v>180</v>
      </c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</row>
    <row r="175">
      <c r="A175" s="2" t="s">
        <v>2395</v>
      </c>
      <c r="B175" s="2" t="s">
        <v>216</v>
      </c>
      <c r="C175" s="2" t="s">
        <v>217</v>
      </c>
      <c r="D175" s="2" t="s">
        <v>218</v>
      </c>
      <c r="E175" s="2" t="s">
        <v>219</v>
      </c>
      <c r="F175" s="2" t="s">
        <v>2396</v>
      </c>
      <c r="G175" s="2" t="s">
        <v>678</v>
      </c>
      <c r="H175" s="2" t="s">
        <v>2397</v>
      </c>
      <c r="I175" s="2" t="s">
        <v>1434</v>
      </c>
      <c r="J175" s="2" t="s">
        <v>224</v>
      </c>
      <c r="K175" s="2" t="s">
        <v>617</v>
      </c>
      <c r="L175" s="3">
        <v>28.8</v>
      </c>
      <c r="M175" s="3">
        <v>30.24</v>
      </c>
      <c r="N175" s="3">
        <v>59.99</v>
      </c>
      <c r="O175" s="2" t="s">
        <v>226</v>
      </c>
      <c r="P175" s="2" t="s">
        <v>964</v>
      </c>
      <c r="Q175" s="2" t="s">
        <v>228</v>
      </c>
      <c r="R175" s="2" t="s">
        <v>229</v>
      </c>
      <c r="S175" s="2" t="s">
        <v>2398</v>
      </c>
      <c r="T175" s="2" t="s">
        <v>229</v>
      </c>
      <c r="U175" s="2" t="s">
        <v>286</v>
      </c>
      <c r="V175" s="2" t="s">
        <v>2255</v>
      </c>
      <c r="W175" s="2" t="s">
        <v>1009</v>
      </c>
      <c r="X175" s="2" t="s">
        <v>229</v>
      </c>
      <c r="Y175" s="2" t="s">
        <v>1144</v>
      </c>
      <c r="Z175" s="4"/>
      <c r="AA175" s="4">
        <f>=ROUNDDOWN({0},0)</f>
      </c>
      <c r="AB175" s="5"/>
      <c r="AC175" s="2" t="s">
        <v>229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/>
      <c r="BJ175" s="4"/>
      <c r="BK175" s="8"/>
      <c r="BL175" s="2" t="s">
        <v>229</v>
      </c>
      <c r="BM175" s="7"/>
      <c r="BN175" s="7"/>
      <c r="BO175" s="4"/>
      <c r="BP175" s="8"/>
      <c r="BQ175" s="4"/>
      <c r="BR175" s="8"/>
      <c r="BS175" s="7"/>
      <c r="BT175" s="7"/>
      <c r="BU175" s="2" t="s">
        <v>272</v>
      </c>
      <c r="BV175" s="2" t="s">
        <v>275</v>
      </c>
      <c r="BW175" s="2" t="s">
        <v>229</v>
      </c>
      <c r="BX175" s="2" t="s">
        <v>229</v>
      </c>
      <c r="BY175" s="2" t="s">
        <v>241</v>
      </c>
      <c r="BZ175" s="2" t="s">
        <v>229</v>
      </c>
      <c r="CA175" s="4"/>
      <c r="CB175" s="8"/>
      <c r="CC175" s="4"/>
      <c r="CD175" s="8"/>
      <c r="CE175" s="7"/>
      <c r="CF175" s="7"/>
      <c r="CG175" s="2" t="s">
        <v>239</v>
      </c>
      <c r="CH175" s="2" t="s">
        <v>275</v>
      </c>
      <c r="CI175" s="2" t="s">
        <v>1463</v>
      </c>
      <c r="CJ175" s="2" t="s">
        <v>2399</v>
      </c>
      <c r="CK175" s="2" t="s">
        <v>241</v>
      </c>
      <c r="CL175" s="2" t="s">
        <v>229</v>
      </c>
      <c r="CM175" s="4"/>
      <c r="CN175" s="8"/>
      <c r="CO175" s="4"/>
      <c r="CP175" s="8"/>
      <c r="CQ175" s="7"/>
      <c r="CR175" s="7"/>
      <c r="CS175" s="2" t="s">
        <v>239</v>
      </c>
      <c r="CT175" s="2" t="s">
        <v>275</v>
      </c>
      <c r="CU175" s="2" t="s">
        <v>2400</v>
      </c>
      <c r="CV175" s="2" t="s">
        <v>1836</v>
      </c>
      <c r="CW175" s="2" t="s">
        <v>241</v>
      </c>
      <c r="CX175" s="2" t="s">
        <v>229</v>
      </c>
      <c r="CY175" s="4"/>
      <c r="CZ175" s="8"/>
      <c r="DA175" s="4"/>
      <c r="DB175" s="8"/>
      <c r="DC175" s="7"/>
      <c r="DD175" s="7"/>
      <c r="DE175" s="2" t="s">
        <v>239</v>
      </c>
      <c r="DF175" s="2" t="s">
        <v>275</v>
      </c>
      <c r="DG175" s="2" t="s">
        <v>2401</v>
      </c>
      <c r="DH175" s="2" t="s">
        <v>2402</v>
      </c>
      <c r="DI175" s="2" t="s">
        <v>241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239</v>
      </c>
      <c r="DR175" s="2" t="s">
        <v>275</v>
      </c>
      <c r="DS175" s="2" t="s">
        <v>229</v>
      </c>
      <c r="DT175" s="2" t="s">
        <v>229</v>
      </c>
      <c r="DU175" s="2" t="s">
        <v>241</v>
      </c>
      <c r="DV175" s="2" t="s">
        <v>229</v>
      </c>
      <c r="DW175" s="4"/>
      <c r="DX175" s="8"/>
      <c r="DY175" s="4"/>
      <c r="DZ175" s="8"/>
      <c r="EA175" s="7"/>
      <c r="EB175" s="7"/>
      <c r="EC175" s="2" t="s">
        <v>239</v>
      </c>
      <c r="ED175" s="2" t="s">
        <v>275</v>
      </c>
      <c r="EE175" s="2" t="s">
        <v>229</v>
      </c>
      <c r="EF175" s="2" t="s">
        <v>229</v>
      </c>
      <c r="EG175" s="2" t="s">
        <v>241</v>
      </c>
      <c r="EH175" s="2" t="s">
        <v>229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275</v>
      </c>
      <c r="EQ175" s="2" t="s">
        <v>2167</v>
      </c>
      <c r="ER175" s="2" t="s">
        <v>2055</v>
      </c>
      <c r="ES175" s="2" t="s">
        <v>241</v>
      </c>
      <c r="ET175" s="2" t="s">
        <v>229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275</v>
      </c>
      <c r="FC175" s="2" t="s">
        <v>1832</v>
      </c>
      <c r="FD175" s="2" t="s">
        <v>2150</v>
      </c>
      <c r="FE175" s="2" t="s">
        <v>241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275</v>
      </c>
      <c r="FO175" s="2" t="s">
        <v>2403</v>
      </c>
      <c r="FP175" s="2" t="s">
        <v>1444</v>
      </c>
      <c r="FQ175" s="2" t="s">
        <v>241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229</v>
      </c>
      <c r="FZ175" s="2" t="s">
        <v>229</v>
      </c>
      <c r="GA175" s="2" t="s">
        <v>229</v>
      </c>
      <c r="GB175" s="2" t="s">
        <v>229</v>
      </c>
      <c r="GC175" s="2" t="s">
        <v>229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272</v>
      </c>
      <c r="GL175" s="2" t="s">
        <v>275</v>
      </c>
      <c r="GM175" s="2" t="s">
        <v>229</v>
      </c>
      <c r="GN175" s="2" t="s">
        <v>229</v>
      </c>
      <c r="GO175" s="2" t="s">
        <v>241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281</v>
      </c>
      <c r="GX175" s="2" t="s">
        <v>275</v>
      </c>
      <c r="GY175" s="2" t="s">
        <v>229</v>
      </c>
      <c r="GZ175" s="2" t="s">
        <v>229</v>
      </c>
      <c r="HA175" s="2" t="s">
        <v>241</v>
      </c>
      <c r="HB175" s="2" t="s">
        <v>229</v>
      </c>
      <c r="HC175" s="4"/>
      <c r="HD175" s="8"/>
      <c r="HE175" s="4"/>
      <c r="HF175" s="8"/>
      <c r="HG175" s="7"/>
      <c r="HH175" s="7"/>
      <c r="HI175" s="2" t="s">
        <v>239</v>
      </c>
      <c r="HJ175" s="2" t="s">
        <v>275</v>
      </c>
      <c r="HK175" s="2" t="s">
        <v>1454</v>
      </c>
      <c r="HL175" s="2" t="s">
        <v>2257</v>
      </c>
      <c r="HM175" s="2" t="s">
        <v>241</v>
      </c>
      <c r="HN175" s="2" t="s">
        <v>229</v>
      </c>
      <c r="HO175" s="4"/>
      <c r="HP175" s="8"/>
      <c r="HQ175" s="4"/>
      <c r="HR175" s="8"/>
      <c r="HS175" s="7"/>
      <c r="HT175" s="7"/>
      <c r="HU175" s="2" t="s">
        <v>272</v>
      </c>
      <c r="HV175" s="2" t="s">
        <v>226</v>
      </c>
      <c r="HW175" s="2" t="s">
        <v>229</v>
      </c>
      <c r="HX175" s="2" t="s">
        <v>229</v>
      </c>
      <c r="HY175" s="2" t="s">
        <v>241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275</v>
      </c>
      <c r="II175" s="2" t="s">
        <v>229</v>
      </c>
      <c r="IJ175" s="2" t="s">
        <v>229</v>
      </c>
      <c r="IK175" s="2" t="s">
        <v>241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229</v>
      </c>
      <c r="IT175" s="2" t="s">
        <v>229</v>
      </c>
      <c r="IU175" s="2" t="s">
        <v>229</v>
      </c>
      <c r="IV175" s="2" t="s">
        <v>229</v>
      </c>
      <c r="IW175" s="2" t="s">
        <v>229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272</v>
      </c>
      <c r="JF175" s="2" t="s">
        <v>226</v>
      </c>
      <c r="JG175" s="2" t="s">
        <v>229</v>
      </c>
      <c r="JH175" s="2" t="s">
        <v>229</v>
      </c>
      <c r="JI175" s="2" t="s">
        <v>241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229</v>
      </c>
      <c r="JR175" s="2" t="s">
        <v>229</v>
      </c>
      <c r="JS175" s="2" t="s">
        <v>229</v>
      </c>
      <c r="JT175" s="2" t="s">
        <v>229</v>
      </c>
      <c r="JU175" s="2" t="s">
        <v>229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272</v>
      </c>
      <c r="KD175" s="2" t="s">
        <v>275</v>
      </c>
      <c r="KE175" s="2" t="s">
        <v>229</v>
      </c>
      <c r="KF175" s="2" t="s">
        <v>229</v>
      </c>
      <c r="KG175" s="2" t="s">
        <v>241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272</v>
      </c>
      <c r="KP175" s="2" t="s">
        <v>226</v>
      </c>
      <c r="KQ175" s="2" t="s">
        <v>229</v>
      </c>
      <c r="KR175" s="2" t="s">
        <v>229</v>
      </c>
      <c r="KS175" s="2" t="s">
        <v>241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275</v>
      </c>
      <c r="LC175" s="2" t="s">
        <v>229</v>
      </c>
      <c r="LD175" s="2" t="s">
        <v>229</v>
      </c>
      <c r="LE175" s="2" t="s">
        <v>241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229</v>
      </c>
      <c r="LN175" s="2" t="s">
        <v>229</v>
      </c>
      <c r="LO175" s="2" t="s">
        <v>229</v>
      </c>
      <c r="LP175" s="2" t="s">
        <v>229</v>
      </c>
      <c r="LQ175" s="2" t="s">
        <v>229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272</v>
      </c>
      <c r="LZ175" s="2" t="s">
        <v>275</v>
      </c>
      <c r="MA175" s="2" t="s">
        <v>229</v>
      </c>
      <c r="MB175" s="2" t="s">
        <v>229</v>
      </c>
      <c r="MC175" s="2" t="s">
        <v>241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229</v>
      </c>
      <c r="ML175" s="2" t="s">
        <v>229</v>
      </c>
      <c r="MM175" s="2" t="s">
        <v>229</v>
      </c>
      <c r="MN175" s="2" t="s">
        <v>229</v>
      </c>
      <c r="MO175" s="2" t="s">
        <v>229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229</v>
      </c>
      <c r="MY175" s="2" t="s">
        <v>229</v>
      </c>
      <c r="MZ175" s="2" t="s">
        <v>229</v>
      </c>
      <c r="NA175" s="2" t="s">
        <v>229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239</v>
      </c>
      <c r="NJ175" s="2" t="s">
        <v>275</v>
      </c>
      <c r="NK175" s="2" t="s">
        <v>2404</v>
      </c>
      <c r="NL175" s="2" t="s">
        <v>2386</v>
      </c>
      <c r="NM175" s="2" t="s">
        <v>241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272</v>
      </c>
      <c r="NV175" s="2" t="s">
        <v>275</v>
      </c>
      <c r="NW175" s="2" t="s">
        <v>229</v>
      </c>
      <c r="NX175" s="2" t="s">
        <v>229</v>
      </c>
      <c r="NY175" s="2" t="s">
        <v>241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229</v>
      </c>
      <c r="OH175" s="2" t="s">
        <v>229</v>
      </c>
      <c r="OI175" s="2" t="s">
        <v>229</v>
      </c>
      <c r="OJ175" s="2" t="s">
        <v>229</v>
      </c>
      <c r="OK175" s="2" t="s">
        <v>229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229</v>
      </c>
      <c r="OT175" s="2" t="s">
        <v>229</v>
      </c>
      <c r="OU175" s="2" t="s">
        <v>229</v>
      </c>
      <c r="OV175" s="2" t="s">
        <v>229</v>
      </c>
      <c r="OW175" s="2" t="s">
        <v>229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229</v>
      </c>
      <c r="PF175" s="2" t="s">
        <v>229</v>
      </c>
      <c r="PG175" s="2" t="s">
        <v>229</v>
      </c>
      <c r="PH175" s="2" t="s">
        <v>229</v>
      </c>
      <c r="PI175" s="2" t="s">
        <v>229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229</v>
      </c>
      <c r="PR175" s="2" t="s">
        <v>229</v>
      </c>
      <c r="PS175" s="2" t="s">
        <v>229</v>
      </c>
      <c r="PT175" s="2" t="s">
        <v>229</v>
      </c>
      <c r="PU175" s="2" t="s">
        <v>229</v>
      </c>
      <c r="PV175" s="2" t="s">
        <v>229</v>
      </c>
      <c r="PW175" s="4"/>
      <c r="PX175" s="8"/>
      <c r="PY175" s="4"/>
      <c r="PZ175" s="8"/>
      <c r="QA175" s="7"/>
      <c r="QB175" s="7"/>
      <c r="QC175" s="2" t="s">
        <v>281</v>
      </c>
      <c r="QD175" s="2" t="s">
        <v>226</v>
      </c>
      <c r="QE175" s="2" t="s">
        <v>229</v>
      </c>
      <c r="QF175" s="2" t="s">
        <v>229</v>
      </c>
      <c r="QG175" s="2" t="s">
        <v>241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229</v>
      </c>
      <c r="QP175" s="2" t="s">
        <v>229</v>
      </c>
      <c r="QQ175" s="2" t="s">
        <v>229</v>
      </c>
      <c r="QR175" s="2" t="s">
        <v>229</v>
      </c>
      <c r="QS175" s="2" t="s">
        <v>229</v>
      </c>
      <c r="QT175" s="2" t="s">
        <v>229</v>
      </c>
      <c r="QU175" s="4"/>
      <c r="QV175" s="8"/>
      <c r="QW175" s="4"/>
      <c r="QX175" s="8"/>
      <c r="QY175" s="7"/>
      <c r="QZ175" s="7"/>
      <c r="RA175" s="2" t="s">
        <v>272</v>
      </c>
      <c r="RB175" s="2" t="s">
        <v>275</v>
      </c>
      <c r="RC175" s="2" t="s">
        <v>229</v>
      </c>
      <c r="RD175" s="2" t="s">
        <v>229</v>
      </c>
      <c r="RE175" s="2" t="s">
        <v>241</v>
      </c>
      <c r="RF175" s="2" t="s">
        <v>229</v>
      </c>
      <c r="RG175" s="4"/>
      <c r="RH175" s="8"/>
      <c r="RI175" s="4"/>
      <c r="RJ175" s="8"/>
      <c r="RK175" s="7"/>
      <c r="RL175" s="7"/>
      <c r="RM175" s="2" t="s">
        <v>229</v>
      </c>
      <c r="RN175" s="2" t="s">
        <v>229</v>
      </c>
      <c r="RO175" s="2" t="s">
        <v>229</v>
      </c>
      <c r="RP175" s="2" t="s">
        <v>229</v>
      </c>
      <c r="RQ175" s="2" t="s">
        <v>229</v>
      </c>
      <c r="RR175" s="2" t="s">
        <v>229</v>
      </c>
      <c r="RS175" s="4"/>
      <c r="RT175" s="8"/>
      <c r="RU175" s="4"/>
      <c r="RV175" s="8"/>
      <c r="RW175" s="7"/>
      <c r="RX175" s="7"/>
      <c r="RY175" s="2" t="s">
        <v>239</v>
      </c>
      <c r="RZ175" s="2" t="s">
        <v>275</v>
      </c>
      <c r="SA175" s="2" t="s">
        <v>800</v>
      </c>
      <c r="SB175" s="2" t="s">
        <v>229</v>
      </c>
      <c r="SC175" s="2" t="s">
        <v>241</v>
      </c>
      <c r="SD175" s="2" t="s">
        <v>229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</row>
    <row r="176">
      <c r="A176" s="2" t="s">
        <v>2405</v>
      </c>
      <c r="B176" s="2" t="s">
        <v>216</v>
      </c>
      <c r="C176" s="2" t="s">
        <v>217</v>
      </c>
      <c r="D176" s="2" t="s">
        <v>218</v>
      </c>
      <c r="E176" s="2" t="s">
        <v>219</v>
      </c>
      <c r="F176" s="2" t="s">
        <v>2396</v>
      </c>
      <c r="G176" s="2" t="s">
        <v>678</v>
      </c>
      <c r="H176" s="2" t="s">
        <v>2397</v>
      </c>
      <c r="I176" s="2" t="s">
        <v>1434</v>
      </c>
      <c r="J176" s="2" t="s">
        <v>224</v>
      </c>
      <c r="K176" s="2" t="s">
        <v>1603</v>
      </c>
      <c r="L176" s="3">
        <v>28.8</v>
      </c>
      <c r="M176" s="3">
        <v>30.24</v>
      </c>
      <c r="N176" s="3">
        <v>59.99</v>
      </c>
      <c r="O176" s="2" t="s">
        <v>2130</v>
      </c>
      <c r="P176" s="2" t="s">
        <v>964</v>
      </c>
      <c r="Q176" s="2" t="s">
        <v>228</v>
      </c>
      <c r="R176" s="2" t="s">
        <v>229</v>
      </c>
      <c r="S176" s="2" t="s">
        <v>2406</v>
      </c>
      <c r="T176" s="2" t="s">
        <v>229</v>
      </c>
      <c r="U176" s="2" t="s">
        <v>286</v>
      </c>
      <c r="V176" s="2" t="s">
        <v>2255</v>
      </c>
      <c r="W176" s="2" t="s">
        <v>1437</v>
      </c>
      <c r="X176" s="2" t="s">
        <v>686</v>
      </c>
      <c r="Y176" s="2" t="s">
        <v>1144</v>
      </c>
      <c r="Z176" s="4"/>
      <c r="AA176" s="4">
        <f>=ROUNDDOWN({0},0)</f>
      </c>
      <c r="AB176" s="5"/>
      <c r="AC176" s="2" t="s">
        <v>229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/>
      <c r="BJ176" s="4"/>
      <c r="BK176" s="8"/>
      <c r="BL176" s="2" t="s">
        <v>229</v>
      </c>
      <c r="BM176" s="7"/>
      <c r="BN176" s="7"/>
      <c r="BO176" s="4"/>
      <c r="BP176" s="8"/>
      <c r="BQ176" s="4"/>
      <c r="BR176" s="8"/>
      <c r="BS176" s="7"/>
      <c r="BT176" s="7"/>
      <c r="BU176" s="2" t="s">
        <v>239</v>
      </c>
      <c r="BV176" s="2" t="s">
        <v>275</v>
      </c>
      <c r="BW176" s="2" t="s">
        <v>229</v>
      </c>
      <c r="BX176" s="2" t="s">
        <v>1719</v>
      </c>
      <c r="BY176" s="2" t="s">
        <v>241</v>
      </c>
      <c r="BZ176" s="2" t="s">
        <v>229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275</v>
      </c>
      <c r="CI176" s="2" t="s">
        <v>1557</v>
      </c>
      <c r="CJ176" s="2" t="s">
        <v>1893</v>
      </c>
      <c r="CK176" s="2" t="s">
        <v>241</v>
      </c>
      <c r="CL176" s="2" t="s">
        <v>229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275</v>
      </c>
      <c r="CU176" s="2" t="s">
        <v>1148</v>
      </c>
      <c r="CV176" s="2" t="s">
        <v>2407</v>
      </c>
      <c r="CW176" s="2" t="s">
        <v>241</v>
      </c>
      <c r="CX176" s="2" t="s">
        <v>229</v>
      </c>
      <c r="CY176" s="4"/>
      <c r="CZ176" s="8"/>
      <c r="DA176" s="4"/>
      <c r="DB176" s="8"/>
      <c r="DC176" s="7"/>
      <c r="DD176" s="7"/>
      <c r="DE176" s="2" t="s">
        <v>239</v>
      </c>
      <c r="DF176" s="2" t="s">
        <v>275</v>
      </c>
      <c r="DG176" s="2" t="s">
        <v>1148</v>
      </c>
      <c r="DH176" s="2" t="s">
        <v>1732</v>
      </c>
      <c r="DI176" s="2" t="s">
        <v>241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275</v>
      </c>
      <c r="DS176" s="2" t="s">
        <v>1148</v>
      </c>
      <c r="DT176" s="2" t="s">
        <v>1737</v>
      </c>
      <c r="DU176" s="2" t="s">
        <v>241</v>
      </c>
      <c r="DV176" s="2" t="s">
        <v>229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275</v>
      </c>
      <c r="EE176" s="2" t="s">
        <v>699</v>
      </c>
      <c r="EF176" s="2" t="s">
        <v>2408</v>
      </c>
      <c r="EG176" s="2" t="s">
        <v>241</v>
      </c>
      <c r="EH176" s="2" t="s">
        <v>229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275</v>
      </c>
      <c r="EQ176" s="2" t="s">
        <v>1148</v>
      </c>
      <c r="ER176" s="2" t="s">
        <v>2409</v>
      </c>
      <c r="ES176" s="2" t="s">
        <v>241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275</v>
      </c>
      <c r="FC176" s="2" t="s">
        <v>1148</v>
      </c>
      <c r="FD176" s="2" t="s">
        <v>1732</v>
      </c>
      <c r="FE176" s="2" t="s">
        <v>241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275</v>
      </c>
      <c r="FO176" s="2" t="s">
        <v>1148</v>
      </c>
      <c r="FP176" s="2" t="s">
        <v>2020</v>
      </c>
      <c r="FQ176" s="2" t="s">
        <v>241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229</v>
      </c>
      <c r="FZ176" s="2" t="s">
        <v>229</v>
      </c>
      <c r="GA176" s="2" t="s">
        <v>229</v>
      </c>
      <c r="GB176" s="2" t="s">
        <v>229</v>
      </c>
      <c r="GC176" s="2" t="s">
        <v>229</v>
      </c>
      <c r="GD176" s="2" t="s">
        <v>229</v>
      </c>
      <c r="GE176" s="4"/>
      <c r="GF176" s="8"/>
      <c r="GG176" s="4"/>
      <c r="GH176" s="8"/>
      <c r="GI176" s="7"/>
      <c r="GJ176" s="7"/>
      <c r="GK176" s="2" t="s">
        <v>239</v>
      </c>
      <c r="GL176" s="2" t="s">
        <v>275</v>
      </c>
      <c r="GM176" s="2" t="s">
        <v>1148</v>
      </c>
      <c r="GN176" s="2" t="s">
        <v>1735</v>
      </c>
      <c r="GO176" s="2" t="s">
        <v>241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281</v>
      </c>
      <c r="GX176" s="2" t="s">
        <v>275</v>
      </c>
      <c r="GY176" s="2" t="s">
        <v>229</v>
      </c>
      <c r="GZ176" s="2" t="s">
        <v>229</v>
      </c>
      <c r="HA176" s="2" t="s">
        <v>241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239</v>
      </c>
      <c r="HJ176" s="2" t="s">
        <v>275</v>
      </c>
      <c r="HK176" s="2" t="s">
        <v>1557</v>
      </c>
      <c r="HL176" s="2" t="s">
        <v>1452</v>
      </c>
      <c r="HM176" s="2" t="s">
        <v>241</v>
      </c>
      <c r="HN176" s="2" t="s">
        <v>229</v>
      </c>
      <c r="HO176" s="4"/>
      <c r="HP176" s="8"/>
      <c r="HQ176" s="4"/>
      <c r="HR176" s="8"/>
      <c r="HS176" s="7"/>
      <c r="HT176" s="7"/>
      <c r="HU176" s="2" t="s">
        <v>272</v>
      </c>
      <c r="HV176" s="2" t="s">
        <v>226</v>
      </c>
      <c r="HW176" s="2" t="s">
        <v>229</v>
      </c>
      <c r="HX176" s="2" t="s">
        <v>229</v>
      </c>
      <c r="HY176" s="2" t="s">
        <v>241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275</v>
      </c>
      <c r="II176" s="2" t="s">
        <v>229</v>
      </c>
      <c r="IJ176" s="2" t="s">
        <v>229</v>
      </c>
      <c r="IK176" s="2" t="s">
        <v>241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272</v>
      </c>
      <c r="IT176" s="2" t="s">
        <v>226</v>
      </c>
      <c r="IU176" s="2" t="s">
        <v>229</v>
      </c>
      <c r="IV176" s="2" t="s">
        <v>229</v>
      </c>
      <c r="IW176" s="2" t="s">
        <v>241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229</v>
      </c>
      <c r="JF176" s="2" t="s">
        <v>229</v>
      </c>
      <c r="JG176" s="2" t="s">
        <v>229</v>
      </c>
      <c r="JH176" s="2" t="s">
        <v>229</v>
      </c>
      <c r="JI176" s="2" t="s">
        <v>229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229</v>
      </c>
      <c r="JR176" s="2" t="s">
        <v>229</v>
      </c>
      <c r="JS176" s="2" t="s">
        <v>229</v>
      </c>
      <c r="JT176" s="2" t="s">
        <v>229</v>
      </c>
      <c r="JU176" s="2" t="s">
        <v>229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281</v>
      </c>
      <c r="KD176" s="2" t="s">
        <v>275</v>
      </c>
      <c r="KE176" s="2" t="s">
        <v>229</v>
      </c>
      <c r="KF176" s="2" t="s">
        <v>229</v>
      </c>
      <c r="KG176" s="2" t="s">
        <v>241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272</v>
      </c>
      <c r="KP176" s="2" t="s">
        <v>226</v>
      </c>
      <c r="KQ176" s="2" t="s">
        <v>229</v>
      </c>
      <c r="KR176" s="2" t="s">
        <v>229</v>
      </c>
      <c r="KS176" s="2" t="s">
        <v>241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275</v>
      </c>
      <c r="LC176" s="2" t="s">
        <v>720</v>
      </c>
      <c r="LD176" s="2" t="s">
        <v>762</v>
      </c>
      <c r="LE176" s="2" t="s">
        <v>241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229</v>
      </c>
      <c r="LN176" s="2" t="s">
        <v>229</v>
      </c>
      <c r="LO176" s="2" t="s">
        <v>229</v>
      </c>
      <c r="LP176" s="2" t="s">
        <v>229</v>
      </c>
      <c r="LQ176" s="2" t="s">
        <v>229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239</v>
      </c>
      <c r="LZ176" s="2" t="s">
        <v>275</v>
      </c>
      <c r="MA176" s="2" t="s">
        <v>772</v>
      </c>
      <c r="MB176" s="2" t="s">
        <v>229</v>
      </c>
      <c r="MC176" s="2" t="s">
        <v>241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229</v>
      </c>
      <c r="ML176" s="2" t="s">
        <v>229</v>
      </c>
      <c r="MM176" s="2" t="s">
        <v>229</v>
      </c>
      <c r="MN176" s="2" t="s">
        <v>229</v>
      </c>
      <c r="MO176" s="2" t="s">
        <v>229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229</v>
      </c>
      <c r="MY176" s="2" t="s">
        <v>229</v>
      </c>
      <c r="MZ176" s="2" t="s">
        <v>229</v>
      </c>
      <c r="NA176" s="2" t="s">
        <v>229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275</v>
      </c>
      <c r="NK176" s="2" t="s">
        <v>1165</v>
      </c>
      <c r="NL176" s="2" t="s">
        <v>2410</v>
      </c>
      <c r="NM176" s="2" t="s">
        <v>241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272</v>
      </c>
      <c r="NV176" s="2" t="s">
        <v>275</v>
      </c>
      <c r="NW176" s="2" t="s">
        <v>229</v>
      </c>
      <c r="NX176" s="2" t="s">
        <v>229</v>
      </c>
      <c r="NY176" s="2" t="s">
        <v>241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229</v>
      </c>
      <c r="OH176" s="2" t="s">
        <v>229</v>
      </c>
      <c r="OI176" s="2" t="s">
        <v>229</v>
      </c>
      <c r="OJ176" s="2" t="s">
        <v>229</v>
      </c>
      <c r="OK176" s="2" t="s">
        <v>229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229</v>
      </c>
      <c r="OT176" s="2" t="s">
        <v>229</v>
      </c>
      <c r="OU176" s="2" t="s">
        <v>229</v>
      </c>
      <c r="OV176" s="2" t="s">
        <v>229</v>
      </c>
      <c r="OW176" s="2" t="s">
        <v>229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229</v>
      </c>
      <c r="PF176" s="2" t="s">
        <v>229</v>
      </c>
      <c r="PG176" s="2" t="s">
        <v>229</v>
      </c>
      <c r="PH176" s="2" t="s">
        <v>229</v>
      </c>
      <c r="PI176" s="2" t="s">
        <v>229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239</v>
      </c>
      <c r="PR176" s="2" t="s">
        <v>275</v>
      </c>
      <c r="PS176" s="2" t="s">
        <v>1166</v>
      </c>
      <c r="PT176" s="2" t="s">
        <v>1668</v>
      </c>
      <c r="PU176" s="2" t="s">
        <v>241</v>
      </c>
      <c r="PV176" s="2" t="s">
        <v>229</v>
      </c>
      <c r="PW176" s="4"/>
      <c r="PX176" s="8"/>
      <c r="PY176" s="4"/>
      <c r="PZ176" s="8"/>
      <c r="QA176" s="7"/>
      <c r="QB176" s="7"/>
      <c r="QC176" s="2" t="s">
        <v>281</v>
      </c>
      <c r="QD176" s="2" t="s">
        <v>275</v>
      </c>
      <c r="QE176" s="2" t="s">
        <v>229</v>
      </c>
      <c r="QF176" s="2" t="s">
        <v>229</v>
      </c>
      <c r="QG176" s="2" t="s">
        <v>241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229</v>
      </c>
      <c r="QP176" s="2" t="s">
        <v>229</v>
      </c>
      <c r="QQ176" s="2" t="s">
        <v>229</v>
      </c>
      <c r="QR176" s="2" t="s">
        <v>229</v>
      </c>
      <c r="QS176" s="2" t="s">
        <v>229</v>
      </c>
      <c r="QT176" s="2" t="s">
        <v>229</v>
      </c>
      <c r="QU176" s="4"/>
      <c r="QV176" s="8"/>
      <c r="QW176" s="4"/>
      <c r="QX176" s="8"/>
      <c r="QY176" s="7"/>
      <c r="QZ176" s="7"/>
      <c r="RA176" s="2" t="s">
        <v>272</v>
      </c>
      <c r="RB176" s="2" t="s">
        <v>275</v>
      </c>
      <c r="RC176" s="2" t="s">
        <v>229</v>
      </c>
      <c r="RD176" s="2" t="s">
        <v>229</v>
      </c>
      <c r="RE176" s="2" t="s">
        <v>241</v>
      </c>
      <c r="RF176" s="2" t="s">
        <v>229</v>
      </c>
      <c r="RG176" s="4"/>
      <c r="RH176" s="8"/>
      <c r="RI176" s="4"/>
      <c r="RJ176" s="8"/>
      <c r="RK176" s="7"/>
      <c r="RL176" s="7"/>
      <c r="RM176" s="2" t="s">
        <v>229</v>
      </c>
      <c r="RN176" s="2" t="s">
        <v>229</v>
      </c>
      <c r="RO176" s="2" t="s">
        <v>229</v>
      </c>
      <c r="RP176" s="2" t="s">
        <v>229</v>
      </c>
      <c r="RQ176" s="2" t="s">
        <v>229</v>
      </c>
      <c r="RR176" s="2" t="s">
        <v>229</v>
      </c>
      <c r="RS176" s="4"/>
      <c r="RT176" s="8"/>
      <c r="RU176" s="4"/>
      <c r="RV176" s="8"/>
      <c r="RW176" s="7"/>
      <c r="RX176" s="7"/>
      <c r="RY176" s="2" t="s">
        <v>239</v>
      </c>
      <c r="RZ176" s="2" t="s">
        <v>275</v>
      </c>
      <c r="SA176" s="2" t="s">
        <v>800</v>
      </c>
      <c r="SB176" s="2" t="s">
        <v>229</v>
      </c>
      <c r="SC176" s="2" t="s">
        <v>241</v>
      </c>
      <c r="SD176" s="2" t="s">
        <v>229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</row>
    <row r="177">
      <c r="A177" s="2" t="s">
        <v>2411</v>
      </c>
      <c r="B177" s="2" t="s">
        <v>216</v>
      </c>
      <c r="C177" s="2" t="s">
        <v>217</v>
      </c>
      <c r="D177" s="2" t="s">
        <v>218</v>
      </c>
      <c r="E177" s="2" t="s">
        <v>219</v>
      </c>
      <c r="F177" s="2" t="s">
        <v>2412</v>
      </c>
      <c r="G177" s="2" t="s">
        <v>1138</v>
      </c>
      <c r="H177" s="2" t="s">
        <v>2413</v>
      </c>
      <c r="I177" s="2" t="s">
        <v>2216</v>
      </c>
      <c r="J177" s="2" t="s">
        <v>224</v>
      </c>
      <c r="K177" s="2" t="s">
        <v>617</v>
      </c>
      <c r="L177" s="3">
        <v>32.2</v>
      </c>
      <c r="M177" s="3">
        <v>33.81</v>
      </c>
      <c r="N177" s="3">
        <v>69.99</v>
      </c>
      <c r="O177" s="2" t="s">
        <v>981</v>
      </c>
      <c r="P177" s="2" t="s">
        <v>964</v>
      </c>
      <c r="Q177" s="2" t="s">
        <v>228</v>
      </c>
      <c r="R177" s="2" t="s">
        <v>229</v>
      </c>
      <c r="S177" s="2" t="s">
        <v>2414</v>
      </c>
      <c r="T177" s="2" t="s">
        <v>684</v>
      </c>
      <c r="U177" s="2" t="s">
        <v>286</v>
      </c>
      <c r="V177" s="2" t="s">
        <v>1436</v>
      </c>
      <c r="W177" s="2" t="s">
        <v>1437</v>
      </c>
      <c r="X177" s="2" t="s">
        <v>1009</v>
      </c>
      <c r="Y177" s="2" t="s">
        <v>1342</v>
      </c>
      <c r="Z177" s="4"/>
      <c r="AA177" s="4">
        <f>=ROUNDDOWN({0},0)</f>
      </c>
      <c r="AB177" s="5">
        <v>0.2</v>
      </c>
      <c r="AC177" s="2" t="s">
        <v>229</v>
      </c>
      <c r="AD177" s="4"/>
      <c r="AE177" s="4"/>
      <c r="AF177" s="6">
        <v>64</v>
      </c>
      <c r="AG177" s="6">
        <v>72</v>
      </c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>
        <v>9</v>
      </c>
      <c r="AS177" s="8">
        <v>290.26</v>
      </c>
      <c r="AT177" s="7">
        <v>-1</v>
      </c>
      <c r="AU177" s="7">
        <v>-1</v>
      </c>
      <c r="AV177" s="4" t="s">
        <v>229</v>
      </c>
      <c r="AW177" s="8" t="s">
        <v>229</v>
      </c>
      <c r="AX177" s="4">
        <v>27</v>
      </c>
      <c r="AY177" s="8">
        <v>975.45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>
        <v>27</v>
      </c>
      <c r="BF177" s="8">
        <v>975.45</v>
      </c>
      <c r="BG177" s="7" t="s">
        <v>229</v>
      </c>
      <c r="BH177" s="7" t="s">
        <v>229</v>
      </c>
      <c r="BI177" s="7"/>
      <c r="BJ177" s="4"/>
      <c r="BK177" s="8"/>
      <c r="BL177" s="2" t="s">
        <v>2415</v>
      </c>
      <c r="BM177" s="7"/>
      <c r="BN177" s="7"/>
      <c r="BO177" s="4"/>
      <c r="BP177" s="8"/>
      <c r="BQ177" s="4"/>
      <c r="BR177" s="8"/>
      <c r="BS177" s="7"/>
      <c r="BT177" s="7"/>
      <c r="BU177" s="2" t="s">
        <v>239</v>
      </c>
      <c r="BV177" s="2" t="s">
        <v>275</v>
      </c>
      <c r="BW177" s="2" t="s">
        <v>229</v>
      </c>
      <c r="BX177" s="2" t="s">
        <v>292</v>
      </c>
      <c r="BY177" s="2" t="s">
        <v>241</v>
      </c>
      <c r="BZ177" s="2" t="s">
        <v>229</v>
      </c>
      <c r="CA177" s="4"/>
      <c r="CB177" s="8"/>
      <c r="CC177" s="4">
        <v>3</v>
      </c>
      <c r="CD177" s="8">
        <v>107.28</v>
      </c>
      <c r="CE177" s="7">
        <v>-1</v>
      </c>
      <c r="CF177" s="7">
        <v>-1</v>
      </c>
      <c r="CG177" s="2" t="s">
        <v>239</v>
      </c>
      <c r="CH177" s="2" t="s">
        <v>275</v>
      </c>
      <c r="CI177" s="2" t="s">
        <v>780</v>
      </c>
      <c r="CJ177" s="2" t="s">
        <v>1347</v>
      </c>
      <c r="CK177" s="2" t="s">
        <v>241</v>
      </c>
      <c r="CL177" s="2" t="s">
        <v>229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275</v>
      </c>
      <c r="CU177" s="2" t="s">
        <v>1196</v>
      </c>
      <c r="CV177" s="2" t="s">
        <v>2107</v>
      </c>
      <c r="CW177" s="2" t="s">
        <v>241</v>
      </c>
      <c r="CX177" s="2" t="s">
        <v>229</v>
      </c>
      <c r="CY177" s="4"/>
      <c r="CZ177" s="8"/>
      <c r="DA177" s="4">
        <v>1</v>
      </c>
      <c r="DB177" s="8">
        <v>21.26</v>
      </c>
      <c r="DC177" s="7">
        <v>-1</v>
      </c>
      <c r="DD177" s="7">
        <v>-1</v>
      </c>
      <c r="DE177" s="2" t="s">
        <v>239</v>
      </c>
      <c r="DF177" s="2" t="s">
        <v>275</v>
      </c>
      <c r="DG177" s="2" t="s">
        <v>2416</v>
      </c>
      <c r="DH177" s="2" t="s">
        <v>2037</v>
      </c>
      <c r="DI177" s="2" t="s">
        <v>263</v>
      </c>
      <c r="DJ177" s="2" t="s">
        <v>229</v>
      </c>
      <c r="DK177" s="4"/>
      <c r="DL177" s="8"/>
      <c r="DM177" s="4"/>
      <c r="DN177" s="8"/>
      <c r="DO177" s="7"/>
      <c r="DP177" s="7"/>
      <c r="DQ177" s="2" t="s">
        <v>239</v>
      </c>
      <c r="DR177" s="2" t="s">
        <v>275</v>
      </c>
      <c r="DS177" s="2" t="s">
        <v>871</v>
      </c>
      <c r="DT177" s="2" t="s">
        <v>1751</v>
      </c>
      <c r="DU177" s="2" t="s">
        <v>241</v>
      </c>
      <c r="DV177" s="2" t="s">
        <v>229</v>
      </c>
      <c r="DW177" s="4"/>
      <c r="DX177" s="8"/>
      <c r="DY177" s="4">
        <v>1</v>
      </c>
      <c r="DZ177" s="8">
        <v>21.41</v>
      </c>
      <c r="EA177" s="7">
        <v>-1</v>
      </c>
      <c r="EB177" s="7">
        <v>-1</v>
      </c>
      <c r="EC177" s="2" t="s">
        <v>239</v>
      </c>
      <c r="ED177" s="2" t="s">
        <v>275</v>
      </c>
      <c r="EE177" s="2" t="s">
        <v>1347</v>
      </c>
      <c r="EF177" s="2" t="s">
        <v>761</v>
      </c>
      <c r="EG177" s="2" t="s">
        <v>263</v>
      </c>
      <c r="EH177" s="2" t="s">
        <v>229</v>
      </c>
      <c r="EI177" s="4"/>
      <c r="EJ177" s="8"/>
      <c r="EK177" s="4">
        <v>3</v>
      </c>
      <c r="EL177" s="8">
        <v>106.5</v>
      </c>
      <c r="EM177" s="7">
        <v>-1</v>
      </c>
      <c r="EN177" s="7">
        <v>-1</v>
      </c>
      <c r="EO177" s="2" t="s">
        <v>239</v>
      </c>
      <c r="EP177" s="2" t="s">
        <v>275</v>
      </c>
      <c r="EQ177" s="2" t="s">
        <v>2037</v>
      </c>
      <c r="ER177" s="2" t="s">
        <v>1750</v>
      </c>
      <c r="ES177" s="2" t="s">
        <v>241</v>
      </c>
      <c r="ET177" s="2" t="s">
        <v>229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275</v>
      </c>
      <c r="FC177" s="2" t="s">
        <v>1349</v>
      </c>
      <c r="FD177" s="2" t="s">
        <v>2107</v>
      </c>
      <c r="FE177" s="2" t="s">
        <v>241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275</v>
      </c>
      <c r="FO177" s="2" t="s">
        <v>1351</v>
      </c>
      <c r="FP177" s="2" t="s">
        <v>746</v>
      </c>
      <c r="FQ177" s="2" t="s">
        <v>241</v>
      </c>
      <c r="FR177" s="2" t="s">
        <v>229</v>
      </c>
      <c r="FS177" s="4"/>
      <c r="FT177" s="8"/>
      <c r="FU177" s="4"/>
      <c r="FV177" s="8"/>
      <c r="FW177" s="7"/>
      <c r="FX177" s="7"/>
      <c r="FY177" s="2" t="s">
        <v>229</v>
      </c>
      <c r="FZ177" s="2" t="s">
        <v>229</v>
      </c>
      <c r="GA177" s="2" t="s">
        <v>229</v>
      </c>
      <c r="GB177" s="2" t="s">
        <v>229</v>
      </c>
      <c r="GC177" s="2" t="s">
        <v>229</v>
      </c>
      <c r="GD177" s="2" t="s">
        <v>229</v>
      </c>
      <c r="GE177" s="4"/>
      <c r="GF177" s="8"/>
      <c r="GG177" s="4"/>
      <c r="GH177" s="8"/>
      <c r="GI177" s="7"/>
      <c r="GJ177" s="7"/>
      <c r="GK177" s="2" t="s">
        <v>714</v>
      </c>
      <c r="GL177" s="2" t="s">
        <v>275</v>
      </c>
      <c r="GM177" s="2" t="s">
        <v>707</v>
      </c>
      <c r="GN177" s="2" t="s">
        <v>808</v>
      </c>
      <c r="GO177" s="2" t="s">
        <v>241</v>
      </c>
      <c r="GP177" s="2" t="s">
        <v>229</v>
      </c>
      <c r="GQ177" s="4"/>
      <c r="GR177" s="8"/>
      <c r="GS177" s="4">
        <v>1</v>
      </c>
      <c r="GT177" s="8">
        <v>33.81</v>
      </c>
      <c r="GU177" s="7">
        <v>-1</v>
      </c>
      <c r="GV177" s="7">
        <v>-1</v>
      </c>
      <c r="GW177" s="2" t="s">
        <v>239</v>
      </c>
      <c r="GX177" s="2" t="s">
        <v>275</v>
      </c>
      <c r="GY177" s="2" t="s">
        <v>709</v>
      </c>
      <c r="GZ177" s="2" t="s">
        <v>774</v>
      </c>
      <c r="HA177" s="2" t="s">
        <v>241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239</v>
      </c>
      <c r="HJ177" s="2" t="s">
        <v>275</v>
      </c>
      <c r="HK177" s="2" t="s">
        <v>718</v>
      </c>
      <c r="HL177" s="2" t="s">
        <v>743</v>
      </c>
      <c r="HM177" s="2" t="s">
        <v>241</v>
      </c>
      <c r="HN177" s="2" t="s">
        <v>229</v>
      </c>
      <c r="HO177" s="4"/>
      <c r="HP177" s="8"/>
      <c r="HQ177" s="4"/>
      <c r="HR177" s="8"/>
      <c r="HS177" s="7"/>
      <c r="HT177" s="7"/>
      <c r="HU177" s="2" t="s">
        <v>239</v>
      </c>
      <c r="HV177" s="2" t="s">
        <v>275</v>
      </c>
      <c r="HW177" s="2" t="s">
        <v>712</v>
      </c>
      <c r="HX177" s="2" t="s">
        <v>1415</v>
      </c>
      <c r="HY177" s="2" t="s">
        <v>241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266</v>
      </c>
      <c r="IH177" s="2" t="s">
        <v>275</v>
      </c>
      <c r="II177" s="2" t="s">
        <v>240</v>
      </c>
      <c r="IJ177" s="2" t="s">
        <v>229</v>
      </c>
      <c r="IK177" s="2" t="s">
        <v>241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272</v>
      </c>
      <c r="IT177" s="2" t="s">
        <v>275</v>
      </c>
      <c r="IU177" s="2" t="s">
        <v>229</v>
      </c>
      <c r="IV177" s="2" t="s">
        <v>229</v>
      </c>
      <c r="IW177" s="2" t="s">
        <v>241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239</v>
      </c>
      <c r="JF177" s="2" t="s">
        <v>275</v>
      </c>
      <c r="JG177" s="2" t="s">
        <v>268</v>
      </c>
      <c r="JH177" s="2" t="s">
        <v>229</v>
      </c>
      <c r="JI177" s="2" t="s">
        <v>241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229</v>
      </c>
      <c r="JR177" s="2" t="s">
        <v>229</v>
      </c>
      <c r="JS177" s="2" t="s">
        <v>229</v>
      </c>
      <c r="JT177" s="2" t="s">
        <v>229</v>
      </c>
      <c r="JU177" s="2" t="s">
        <v>229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272</v>
      </c>
      <c r="KD177" s="2" t="s">
        <v>275</v>
      </c>
      <c r="KE177" s="2" t="s">
        <v>229</v>
      </c>
      <c r="KF177" s="2" t="s">
        <v>229</v>
      </c>
      <c r="KG177" s="2" t="s">
        <v>241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272</v>
      </c>
      <c r="KP177" s="2" t="s">
        <v>275</v>
      </c>
      <c r="KQ177" s="2" t="s">
        <v>229</v>
      </c>
      <c r="KR177" s="2" t="s">
        <v>229</v>
      </c>
      <c r="KS177" s="2" t="s">
        <v>241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239</v>
      </c>
      <c r="LB177" s="2" t="s">
        <v>275</v>
      </c>
      <c r="LC177" s="2" t="s">
        <v>1357</v>
      </c>
      <c r="LD177" s="2" t="s">
        <v>229</v>
      </c>
      <c r="LE177" s="2" t="s">
        <v>241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229</v>
      </c>
      <c r="LN177" s="2" t="s">
        <v>229</v>
      </c>
      <c r="LO177" s="2" t="s">
        <v>229</v>
      </c>
      <c r="LP177" s="2" t="s">
        <v>229</v>
      </c>
      <c r="LQ177" s="2" t="s">
        <v>229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239</v>
      </c>
      <c r="LZ177" s="2" t="s">
        <v>275</v>
      </c>
      <c r="MA177" s="2" t="s">
        <v>877</v>
      </c>
      <c r="MB177" s="2" t="s">
        <v>743</v>
      </c>
      <c r="MC177" s="2" t="s">
        <v>241</v>
      </c>
      <c r="MD177" s="2" t="s">
        <v>229</v>
      </c>
      <c r="ME177" s="4"/>
      <c r="MF177" s="8"/>
      <c r="MG177" s="4"/>
      <c r="MH177" s="8"/>
      <c r="MI177" s="7"/>
      <c r="MJ177" s="7"/>
      <c r="MK177" s="2" t="s">
        <v>239</v>
      </c>
      <c r="ML177" s="2" t="s">
        <v>275</v>
      </c>
      <c r="MM177" s="2" t="s">
        <v>1369</v>
      </c>
      <c r="MN177" s="2" t="s">
        <v>351</v>
      </c>
      <c r="MO177" s="2" t="s">
        <v>241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272</v>
      </c>
      <c r="MX177" s="2" t="s">
        <v>275</v>
      </c>
      <c r="MY177" s="2" t="s">
        <v>229</v>
      </c>
      <c r="MZ177" s="2" t="s">
        <v>229</v>
      </c>
      <c r="NA177" s="2" t="s">
        <v>241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239</v>
      </c>
      <c r="NJ177" s="2" t="s">
        <v>260</v>
      </c>
      <c r="NK177" s="2" t="s">
        <v>1615</v>
      </c>
      <c r="NL177" s="2" t="s">
        <v>1263</v>
      </c>
      <c r="NM177" s="2" t="s">
        <v>263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272</v>
      </c>
      <c r="NV177" s="2" t="s">
        <v>275</v>
      </c>
      <c r="NW177" s="2" t="s">
        <v>229</v>
      </c>
      <c r="NX177" s="2" t="s">
        <v>229</v>
      </c>
      <c r="NY177" s="2" t="s">
        <v>241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229</v>
      </c>
      <c r="OH177" s="2" t="s">
        <v>229</v>
      </c>
      <c r="OI177" s="2" t="s">
        <v>229</v>
      </c>
      <c r="OJ177" s="2" t="s">
        <v>229</v>
      </c>
      <c r="OK177" s="2" t="s">
        <v>229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229</v>
      </c>
      <c r="OT177" s="2" t="s">
        <v>229</v>
      </c>
      <c r="OU177" s="2" t="s">
        <v>229</v>
      </c>
      <c r="OV177" s="2" t="s">
        <v>229</v>
      </c>
      <c r="OW177" s="2" t="s">
        <v>229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229</v>
      </c>
      <c r="PF177" s="2" t="s">
        <v>229</v>
      </c>
      <c r="PG177" s="2" t="s">
        <v>229</v>
      </c>
      <c r="PH177" s="2" t="s">
        <v>229</v>
      </c>
      <c r="PI177" s="2" t="s">
        <v>229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239</v>
      </c>
      <c r="PR177" s="2" t="s">
        <v>275</v>
      </c>
      <c r="PS177" s="2" t="s">
        <v>1221</v>
      </c>
      <c r="PT177" s="2" t="s">
        <v>229</v>
      </c>
      <c r="PU177" s="2" t="s">
        <v>241</v>
      </c>
      <c r="PV177" s="2" t="s">
        <v>229</v>
      </c>
      <c r="PW177" s="4"/>
      <c r="PX177" s="8"/>
      <c r="PY177" s="4"/>
      <c r="PZ177" s="8"/>
      <c r="QA177" s="7"/>
      <c r="QB177" s="7"/>
      <c r="QC177" s="2" t="s">
        <v>281</v>
      </c>
      <c r="QD177" s="2" t="s">
        <v>275</v>
      </c>
      <c r="QE177" s="2" t="s">
        <v>229</v>
      </c>
      <c r="QF177" s="2" t="s">
        <v>229</v>
      </c>
      <c r="QG177" s="2" t="s">
        <v>241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229</v>
      </c>
      <c r="QP177" s="2" t="s">
        <v>229</v>
      </c>
      <c r="QQ177" s="2" t="s">
        <v>229</v>
      </c>
      <c r="QR177" s="2" t="s">
        <v>229</v>
      </c>
      <c r="QS177" s="2" t="s">
        <v>229</v>
      </c>
      <c r="QT177" s="2" t="s">
        <v>229</v>
      </c>
      <c r="QU177" s="4"/>
      <c r="QV177" s="8"/>
      <c r="QW177" s="4"/>
      <c r="QX177" s="8"/>
      <c r="QY177" s="7"/>
      <c r="QZ177" s="7"/>
      <c r="RA177" s="2" t="s">
        <v>239</v>
      </c>
      <c r="RB177" s="2" t="s">
        <v>275</v>
      </c>
      <c r="RC177" s="2" t="s">
        <v>547</v>
      </c>
      <c r="RD177" s="2" t="s">
        <v>796</v>
      </c>
      <c r="RE177" s="2" t="s">
        <v>241</v>
      </c>
      <c r="RF177" s="2" t="s">
        <v>229</v>
      </c>
      <c r="RG177" s="4"/>
      <c r="RH177" s="8"/>
      <c r="RI177" s="4"/>
      <c r="RJ177" s="8"/>
      <c r="RK177" s="7"/>
      <c r="RL177" s="7"/>
      <c r="RM177" s="2" t="s">
        <v>229</v>
      </c>
      <c r="RN177" s="2" t="s">
        <v>229</v>
      </c>
      <c r="RO177" s="2" t="s">
        <v>229</v>
      </c>
      <c r="RP177" s="2" t="s">
        <v>229</v>
      </c>
      <c r="RQ177" s="2" t="s">
        <v>229</v>
      </c>
      <c r="RR177" s="2" t="s">
        <v>229</v>
      </c>
      <c r="RS177" s="4"/>
      <c r="RT177" s="8"/>
      <c r="RU177" s="4"/>
      <c r="RV177" s="8"/>
      <c r="RW177" s="7"/>
      <c r="RX177" s="7"/>
      <c r="RY177" s="2" t="s">
        <v>239</v>
      </c>
      <c r="RZ177" s="2" t="s">
        <v>275</v>
      </c>
      <c r="SA177" s="2" t="s">
        <v>914</v>
      </c>
      <c r="SB177" s="2" t="s">
        <v>743</v>
      </c>
      <c r="SC177" s="2" t="s">
        <v>241</v>
      </c>
      <c r="SD177" s="2" t="s">
        <v>229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</row>
    <row r="178">
      <c r="A178" s="2" t="s">
        <v>2417</v>
      </c>
      <c r="B178" s="2" t="s">
        <v>216</v>
      </c>
      <c r="C178" s="2" t="s">
        <v>217</v>
      </c>
      <c r="D178" s="2" t="s">
        <v>218</v>
      </c>
      <c r="E178" s="2" t="s">
        <v>219</v>
      </c>
      <c r="F178" s="2" t="s">
        <v>2412</v>
      </c>
      <c r="G178" s="2" t="s">
        <v>1138</v>
      </c>
      <c r="H178" s="2" t="s">
        <v>2413</v>
      </c>
      <c r="I178" s="2" t="s">
        <v>2216</v>
      </c>
      <c r="J178" s="2" t="s">
        <v>285</v>
      </c>
      <c r="K178" s="2" t="s">
        <v>617</v>
      </c>
      <c r="L178" s="3">
        <v>36.8</v>
      </c>
      <c r="M178" s="3">
        <v>38.64</v>
      </c>
      <c r="N178" s="3">
        <v>79.99</v>
      </c>
      <c r="O178" s="2" t="s">
        <v>981</v>
      </c>
      <c r="P178" s="2" t="s">
        <v>964</v>
      </c>
      <c r="Q178" s="2" t="s">
        <v>228</v>
      </c>
      <c r="R178" s="2" t="s">
        <v>229</v>
      </c>
      <c r="S178" s="2" t="s">
        <v>2414</v>
      </c>
      <c r="T178" s="2" t="s">
        <v>684</v>
      </c>
      <c r="U178" s="2" t="s">
        <v>733</v>
      </c>
      <c r="V178" s="2" t="s">
        <v>1436</v>
      </c>
      <c r="W178" s="2" t="s">
        <v>1437</v>
      </c>
      <c r="X178" s="2" t="s">
        <v>1009</v>
      </c>
      <c r="Y178" s="2" t="s">
        <v>1342</v>
      </c>
      <c r="Z178" s="4"/>
      <c r="AA178" s="4">
        <f>=ROUNDDOWN({0},0)</f>
      </c>
      <c r="AB178" s="5">
        <v>0.2</v>
      </c>
      <c r="AC178" s="2" t="s">
        <v>229</v>
      </c>
      <c r="AD178" s="4"/>
      <c r="AE178" s="4"/>
      <c r="AF178" s="6">
        <v>64</v>
      </c>
      <c r="AG178" s="6">
        <v>72</v>
      </c>
      <c r="AH178" s="7">
        <v>0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>
        <v>18</v>
      </c>
      <c r="AS178" s="8">
        <v>685.19</v>
      </c>
      <c r="AT178" s="7">
        <v>-1</v>
      </c>
      <c r="AU178" s="7">
        <v>-1</v>
      </c>
      <c r="AV178" s="4" t="s">
        <v>229</v>
      </c>
      <c r="AW178" s="8" t="s">
        <v>229</v>
      </c>
      <c r="AX178" s="4" t="s">
        <v>229</v>
      </c>
      <c r="AY178" s="8" t="s">
        <v>229</v>
      </c>
      <c r="AZ178" s="7" t="s">
        <v>229</v>
      </c>
      <c r="BA178" s="7" t="s">
        <v>229</v>
      </c>
      <c r="BB178" s="7"/>
      <c r="BC178" s="4" t="s">
        <v>229</v>
      </c>
      <c r="BD178" s="8" t="s">
        <v>229</v>
      </c>
      <c r="BE178" s="4" t="s">
        <v>229</v>
      </c>
      <c r="BF178" s="8" t="s">
        <v>229</v>
      </c>
      <c r="BG178" s="7" t="s">
        <v>229</v>
      </c>
      <c r="BH178" s="7" t="s">
        <v>229</v>
      </c>
      <c r="BI178" s="7"/>
      <c r="BJ178" s="4"/>
      <c r="BK178" s="8"/>
      <c r="BL178" s="2" t="s">
        <v>2418</v>
      </c>
      <c r="BM178" s="7"/>
      <c r="BN178" s="7"/>
      <c r="BO178" s="4"/>
      <c r="BP178" s="8"/>
      <c r="BQ178" s="4"/>
      <c r="BR178" s="8"/>
      <c r="BS178" s="7"/>
      <c r="BT178" s="7"/>
      <c r="BU178" s="2" t="s">
        <v>239</v>
      </c>
      <c r="BV178" s="2" t="s">
        <v>275</v>
      </c>
      <c r="BW178" s="2" t="s">
        <v>229</v>
      </c>
      <c r="BX178" s="2" t="s">
        <v>2419</v>
      </c>
      <c r="BY178" s="2" t="s">
        <v>241</v>
      </c>
      <c r="BZ178" s="2" t="s">
        <v>229</v>
      </c>
      <c r="CA178" s="4"/>
      <c r="CB178" s="8"/>
      <c r="CC178" s="4">
        <v>5</v>
      </c>
      <c r="CD178" s="8">
        <v>208.6</v>
      </c>
      <c r="CE178" s="7">
        <v>-1</v>
      </c>
      <c r="CF178" s="7">
        <v>-1</v>
      </c>
      <c r="CG178" s="2" t="s">
        <v>239</v>
      </c>
      <c r="CH178" s="2" t="s">
        <v>275</v>
      </c>
      <c r="CI178" s="2" t="s">
        <v>780</v>
      </c>
      <c r="CJ178" s="2" t="s">
        <v>2420</v>
      </c>
      <c r="CK178" s="2" t="s">
        <v>241</v>
      </c>
      <c r="CL178" s="2" t="s">
        <v>229</v>
      </c>
      <c r="CM178" s="4"/>
      <c r="CN178" s="8"/>
      <c r="CO178" s="4">
        <v>1</v>
      </c>
      <c r="CP178" s="8">
        <v>25.04</v>
      </c>
      <c r="CQ178" s="7">
        <v>-1</v>
      </c>
      <c r="CR178" s="7">
        <v>-1</v>
      </c>
      <c r="CS178" s="2" t="s">
        <v>239</v>
      </c>
      <c r="CT178" s="2" t="s">
        <v>275</v>
      </c>
      <c r="CU178" s="2" t="s">
        <v>1196</v>
      </c>
      <c r="CV178" s="2" t="s">
        <v>746</v>
      </c>
      <c r="CW178" s="2" t="s">
        <v>241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239</v>
      </c>
      <c r="DF178" s="2" t="s">
        <v>275</v>
      </c>
      <c r="DG178" s="2" t="s">
        <v>2416</v>
      </c>
      <c r="DH178" s="2" t="s">
        <v>1750</v>
      </c>
      <c r="DI178" s="2" t="s">
        <v>263</v>
      </c>
      <c r="DJ178" s="2" t="s">
        <v>229</v>
      </c>
      <c r="DK178" s="4"/>
      <c r="DL178" s="8"/>
      <c r="DM178" s="4"/>
      <c r="DN178" s="8"/>
      <c r="DO178" s="7"/>
      <c r="DP178" s="7"/>
      <c r="DQ178" s="2" t="s">
        <v>239</v>
      </c>
      <c r="DR178" s="2" t="s">
        <v>275</v>
      </c>
      <c r="DS178" s="2" t="s">
        <v>871</v>
      </c>
      <c r="DT178" s="2" t="s">
        <v>1262</v>
      </c>
      <c r="DU178" s="2" t="s">
        <v>241</v>
      </c>
      <c r="DV178" s="2" t="s">
        <v>229</v>
      </c>
      <c r="DW178" s="4"/>
      <c r="DX178" s="8"/>
      <c r="DY178" s="4"/>
      <c r="DZ178" s="8"/>
      <c r="EA178" s="7"/>
      <c r="EB178" s="7"/>
      <c r="EC178" s="2" t="s">
        <v>239</v>
      </c>
      <c r="ED178" s="2" t="s">
        <v>275</v>
      </c>
      <c r="EE178" s="2" t="s">
        <v>1347</v>
      </c>
      <c r="EF178" s="2" t="s">
        <v>864</v>
      </c>
      <c r="EG178" s="2" t="s">
        <v>263</v>
      </c>
      <c r="EH178" s="2" t="s">
        <v>229</v>
      </c>
      <c r="EI178" s="4"/>
      <c r="EJ178" s="8"/>
      <c r="EK178" s="4">
        <v>11</v>
      </c>
      <c r="EL178" s="8">
        <v>413.27</v>
      </c>
      <c r="EM178" s="7">
        <v>-1</v>
      </c>
      <c r="EN178" s="7">
        <v>-1</v>
      </c>
      <c r="EO178" s="2" t="s">
        <v>239</v>
      </c>
      <c r="EP178" s="2" t="s">
        <v>275</v>
      </c>
      <c r="EQ178" s="2" t="s">
        <v>2037</v>
      </c>
      <c r="ER178" s="2" t="s">
        <v>761</v>
      </c>
      <c r="ES178" s="2" t="s">
        <v>241</v>
      </c>
      <c r="ET178" s="2" t="s">
        <v>229</v>
      </c>
      <c r="EU178" s="4"/>
      <c r="EV178" s="8"/>
      <c r="EW178" s="4">
        <v>1</v>
      </c>
      <c r="EX178" s="8">
        <v>38.28</v>
      </c>
      <c r="EY178" s="7">
        <v>-1</v>
      </c>
      <c r="EZ178" s="7">
        <v>-1</v>
      </c>
      <c r="FA178" s="2" t="s">
        <v>239</v>
      </c>
      <c r="FB178" s="2" t="s">
        <v>275</v>
      </c>
      <c r="FC178" s="2" t="s">
        <v>1349</v>
      </c>
      <c r="FD178" s="2" t="s">
        <v>2421</v>
      </c>
      <c r="FE178" s="2" t="s">
        <v>241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275</v>
      </c>
      <c r="FO178" s="2" t="s">
        <v>1351</v>
      </c>
      <c r="FP178" s="2" t="s">
        <v>746</v>
      </c>
      <c r="FQ178" s="2" t="s">
        <v>241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229</v>
      </c>
      <c r="FZ178" s="2" t="s">
        <v>229</v>
      </c>
      <c r="GA178" s="2" t="s">
        <v>229</v>
      </c>
      <c r="GB178" s="2" t="s">
        <v>229</v>
      </c>
      <c r="GC178" s="2" t="s">
        <v>229</v>
      </c>
      <c r="GD178" s="2" t="s">
        <v>229</v>
      </c>
      <c r="GE178" s="4"/>
      <c r="GF178" s="8"/>
      <c r="GG178" s="4"/>
      <c r="GH178" s="8"/>
      <c r="GI178" s="7"/>
      <c r="GJ178" s="7"/>
      <c r="GK178" s="2" t="s">
        <v>239</v>
      </c>
      <c r="GL178" s="2" t="s">
        <v>275</v>
      </c>
      <c r="GM178" s="2" t="s">
        <v>707</v>
      </c>
      <c r="GN178" s="2" t="s">
        <v>1471</v>
      </c>
      <c r="GO178" s="2" t="s">
        <v>241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239</v>
      </c>
      <c r="GX178" s="2" t="s">
        <v>275</v>
      </c>
      <c r="GY178" s="2" t="s">
        <v>709</v>
      </c>
      <c r="GZ178" s="2" t="s">
        <v>2422</v>
      </c>
      <c r="HA178" s="2" t="s">
        <v>241</v>
      </c>
      <c r="HB178" s="2" t="s">
        <v>229</v>
      </c>
      <c r="HC178" s="4"/>
      <c r="HD178" s="8"/>
      <c r="HE178" s="4"/>
      <c r="HF178" s="8"/>
      <c r="HG178" s="7"/>
      <c r="HH178" s="7"/>
      <c r="HI178" s="2" t="s">
        <v>239</v>
      </c>
      <c r="HJ178" s="2" t="s">
        <v>275</v>
      </c>
      <c r="HK178" s="2" t="s">
        <v>718</v>
      </c>
      <c r="HL178" s="2" t="s">
        <v>1758</v>
      </c>
      <c r="HM178" s="2" t="s">
        <v>241</v>
      </c>
      <c r="HN178" s="2" t="s">
        <v>229</v>
      </c>
      <c r="HO178" s="4"/>
      <c r="HP178" s="8"/>
      <c r="HQ178" s="4"/>
      <c r="HR178" s="8"/>
      <c r="HS178" s="7"/>
      <c r="HT178" s="7"/>
      <c r="HU178" s="2" t="s">
        <v>239</v>
      </c>
      <c r="HV178" s="2" t="s">
        <v>275</v>
      </c>
      <c r="HW178" s="2" t="s">
        <v>712</v>
      </c>
      <c r="HX178" s="2" t="s">
        <v>913</v>
      </c>
      <c r="HY178" s="2" t="s">
        <v>241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275</v>
      </c>
      <c r="II178" s="2" t="s">
        <v>240</v>
      </c>
      <c r="IJ178" s="2" t="s">
        <v>229</v>
      </c>
      <c r="IK178" s="2" t="s">
        <v>241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272</v>
      </c>
      <c r="IT178" s="2" t="s">
        <v>275</v>
      </c>
      <c r="IU178" s="2" t="s">
        <v>229</v>
      </c>
      <c r="IV178" s="2" t="s">
        <v>229</v>
      </c>
      <c r="IW178" s="2" t="s">
        <v>241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239</v>
      </c>
      <c r="JF178" s="2" t="s">
        <v>275</v>
      </c>
      <c r="JG178" s="2" t="s">
        <v>268</v>
      </c>
      <c r="JH178" s="2" t="s">
        <v>229</v>
      </c>
      <c r="JI178" s="2" t="s">
        <v>241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229</v>
      </c>
      <c r="JR178" s="2" t="s">
        <v>229</v>
      </c>
      <c r="JS178" s="2" t="s">
        <v>229</v>
      </c>
      <c r="JT178" s="2" t="s">
        <v>229</v>
      </c>
      <c r="JU178" s="2" t="s">
        <v>229</v>
      </c>
      <c r="JV178" s="2" t="s">
        <v>229</v>
      </c>
      <c r="JW178" s="4"/>
      <c r="JX178" s="8"/>
      <c r="JY178" s="4"/>
      <c r="JZ178" s="8"/>
      <c r="KA178" s="7"/>
      <c r="KB178" s="7"/>
      <c r="KC178" s="2" t="s">
        <v>272</v>
      </c>
      <c r="KD178" s="2" t="s">
        <v>275</v>
      </c>
      <c r="KE178" s="2" t="s">
        <v>229</v>
      </c>
      <c r="KF178" s="2" t="s">
        <v>229</v>
      </c>
      <c r="KG178" s="2" t="s">
        <v>241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272</v>
      </c>
      <c r="KP178" s="2" t="s">
        <v>275</v>
      </c>
      <c r="KQ178" s="2" t="s">
        <v>229</v>
      </c>
      <c r="KR178" s="2" t="s">
        <v>229</v>
      </c>
      <c r="KS178" s="2" t="s">
        <v>241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239</v>
      </c>
      <c r="LB178" s="2" t="s">
        <v>275</v>
      </c>
      <c r="LC178" s="2" t="s">
        <v>1357</v>
      </c>
      <c r="LD178" s="2" t="s">
        <v>803</v>
      </c>
      <c r="LE178" s="2" t="s">
        <v>241</v>
      </c>
      <c r="LF178" s="2" t="s">
        <v>229</v>
      </c>
      <c r="LG178" s="4"/>
      <c r="LH178" s="8"/>
      <c r="LI178" s="4"/>
      <c r="LJ178" s="8"/>
      <c r="LK178" s="7"/>
      <c r="LL178" s="7"/>
      <c r="LM178" s="2" t="s">
        <v>229</v>
      </c>
      <c r="LN178" s="2" t="s">
        <v>229</v>
      </c>
      <c r="LO178" s="2" t="s">
        <v>229</v>
      </c>
      <c r="LP178" s="2" t="s">
        <v>229</v>
      </c>
      <c r="LQ178" s="2" t="s">
        <v>229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239</v>
      </c>
      <c r="LZ178" s="2" t="s">
        <v>275</v>
      </c>
      <c r="MA178" s="2" t="s">
        <v>877</v>
      </c>
      <c r="MB178" s="2" t="s">
        <v>743</v>
      </c>
      <c r="MC178" s="2" t="s">
        <v>241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239</v>
      </c>
      <c r="ML178" s="2" t="s">
        <v>275</v>
      </c>
      <c r="MM178" s="2" t="s">
        <v>1369</v>
      </c>
      <c r="MN178" s="2" t="s">
        <v>1952</v>
      </c>
      <c r="MO178" s="2" t="s">
        <v>241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272</v>
      </c>
      <c r="MX178" s="2" t="s">
        <v>275</v>
      </c>
      <c r="MY178" s="2" t="s">
        <v>229</v>
      </c>
      <c r="MZ178" s="2" t="s">
        <v>229</v>
      </c>
      <c r="NA178" s="2" t="s">
        <v>241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239</v>
      </c>
      <c r="NJ178" s="2" t="s">
        <v>275</v>
      </c>
      <c r="NK178" s="2" t="s">
        <v>1615</v>
      </c>
      <c r="NL178" s="2" t="s">
        <v>1252</v>
      </c>
      <c r="NM178" s="2" t="s">
        <v>263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272</v>
      </c>
      <c r="NV178" s="2" t="s">
        <v>275</v>
      </c>
      <c r="NW178" s="2" t="s">
        <v>229</v>
      </c>
      <c r="NX178" s="2" t="s">
        <v>229</v>
      </c>
      <c r="NY178" s="2" t="s">
        <v>241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229</v>
      </c>
      <c r="OH178" s="2" t="s">
        <v>229</v>
      </c>
      <c r="OI178" s="2" t="s">
        <v>229</v>
      </c>
      <c r="OJ178" s="2" t="s">
        <v>229</v>
      </c>
      <c r="OK178" s="2" t="s">
        <v>229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229</v>
      </c>
      <c r="OT178" s="2" t="s">
        <v>229</v>
      </c>
      <c r="OU178" s="2" t="s">
        <v>229</v>
      </c>
      <c r="OV178" s="2" t="s">
        <v>229</v>
      </c>
      <c r="OW178" s="2" t="s">
        <v>229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229</v>
      </c>
      <c r="PF178" s="2" t="s">
        <v>229</v>
      </c>
      <c r="PG178" s="2" t="s">
        <v>229</v>
      </c>
      <c r="PH178" s="2" t="s">
        <v>229</v>
      </c>
      <c r="PI178" s="2" t="s">
        <v>229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239</v>
      </c>
      <c r="PR178" s="2" t="s">
        <v>275</v>
      </c>
      <c r="PS178" s="2" t="s">
        <v>1221</v>
      </c>
      <c r="PT178" s="2" t="s">
        <v>229</v>
      </c>
      <c r="PU178" s="2" t="s">
        <v>241</v>
      </c>
      <c r="PV178" s="2" t="s">
        <v>229</v>
      </c>
      <c r="PW178" s="4"/>
      <c r="PX178" s="8"/>
      <c r="PY178" s="4"/>
      <c r="PZ178" s="8"/>
      <c r="QA178" s="7"/>
      <c r="QB178" s="7"/>
      <c r="QC178" s="2" t="s">
        <v>281</v>
      </c>
      <c r="QD178" s="2" t="s">
        <v>275</v>
      </c>
      <c r="QE178" s="2" t="s">
        <v>229</v>
      </c>
      <c r="QF178" s="2" t="s">
        <v>229</v>
      </c>
      <c r="QG178" s="2" t="s">
        <v>241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229</v>
      </c>
      <c r="QP178" s="2" t="s">
        <v>229</v>
      </c>
      <c r="QQ178" s="2" t="s">
        <v>229</v>
      </c>
      <c r="QR178" s="2" t="s">
        <v>229</v>
      </c>
      <c r="QS178" s="2" t="s">
        <v>229</v>
      </c>
      <c r="QT178" s="2" t="s">
        <v>229</v>
      </c>
      <c r="QU178" s="4"/>
      <c r="QV178" s="8"/>
      <c r="QW178" s="4"/>
      <c r="QX178" s="8"/>
      <c r="QY178" s="7"/>
      <c r="QZ178" s="7"/>
      <c r="RA178" s="2" t="s">
        <v>239</v>
      </c>
      <c r="RB178" s="2" t="s">
        <v>275</v>
      </c>
      <c r="RC178" s="2" t="s">
        <v>547</v>
      </c>
      <c r="RD178" s="2" t="s">
        <v>2292</v>
      </c>
      <c r="RE178" s="2" t="s">
        <v>241</v>
      </c>
      <c r="RF178" s="2" t="s">
        <v>229</v>
      </c>
      <c r="RG178" s="4"/>
      <c r="RH178" s="8"/>
      <c r="RI178" s="4"/>
      <c r="RJ178" s="8"/>
      <c r="RK178" s="7"/>
      <c r="RL178" s="7"/>
      <c r="RM178" s="2" t="s">
        <v>229</v>
      </c>
      <c r="RN178" s="2" t="s">
        <v>229</v>
      </c>
      <c r="RO178" s="2" t="s">
        <v>229</v>
      </c>
      <c r="RP178" s="2" t="s">
        <v>229</v>
      </c>
      <c r="RQ178" s="2" t="s">
        <v>229</v>
      </c>
      <c r="RR178" s="2" t="s">
        <v>229</v>
      </c>
      <c r="RS178" s="4"/>
      <c r="RT178" s="8"/>
      <c r="RU178" s="4"/>
      <c r="RV178" s="8"/>
      <c r="RW178" s="7"/>
      <c r="RX178" s="7"/>
      <c r="RY178" s="2" t="s">
        <v>239</v>
      </c>
      <c r="RZ178" s="2" t="s">
        <v>275</v>
      </c>
      <c r="SA178" s="2" t="s">
        <v>914</v>
      </c>
      <c r="SB178" s="2" t="s">
        <v>1949</v>
      </c>
      <c r="SC178" s="2" t="s">
        <v>241</v>
      </c>
      <c r="SD178" s="2" t="s">
        <v>229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</row>
    <row r="179">
      <c r="A179" s="2" t="s">
        <v>2423</v>
      </c>
      <c r="B179" s="2" t="s">
        <v>216</v>
      </c>
      <c r="C179" s="2" t="s">
        <v>217</v>
      </c>
      <c r="D179" s="2" t="s">
        <v>218</v>
      </c>
      <c r="E179" s="2" t="s">
        <v>219</v>
      </c>
      <c r="F179" s="2" t="s">
        <v>2424</v>
      </c>
      <c r="G179" s="2" t="s">
        <v>2425</v>
      </c>
      <c r="H179" s="2" t="s">
        <v>2426</v>
      </c>
      <c r="I179" s="2" t="s">
        <v>2427</v>
      </c>
      <c r="J179" s="2" t="s">
        <v>224</v>
      </c>
      <c r="K179" s="2" t="s">
        <v>1140</v>
      </c>
      <c r="L179" s="3">
        <v>23.8</v>
      </c>
      <c r="M179" s="3">
        <v>24.99</v>
      </c>
      <c r="N179" s="3">
        <v>49.99</v>
      </c>
      <c r="O179" s="2" t="s">
        <v>226</v>
      </c>
      <c r="P179" s="2" t="s">
        <v>2046</v>
      </c>
      <c r="Q179" s="2" t="s">
        <v>228</v>
      </c>
      <c r="R179" s="2" t="s">
        <v>229</v>
      </c>
      <c r="S179" s="2" t="s">
        <v>2428</v>
      </c>
      <c r="T179" s="2" t="s">
        <v>684</v>
      </c>
      <c r="U179" s="2" t="s">
        <v>286</v>
      </c>
      <c r="V179" s="2" t="s">
        <v>2141</v>
      </c>
      <c r="W179" s="2" t="s">
        <v>2142</v>
      </c>
      <c r="X179" s="2" t="s">
        <v>229</v>
      </c>
      <c r="Y179" s="2" t="s">
        <v>229</v>
      </c>
      <c r="Z179" s="4"/>
      <c r="AA179" s="4">
        <f>=ROUNDDOWN({0},0)</f>
      </c>
      <c r="AB179" s="5"/>
      <c r="AC179" s="2" t="s">
        <v>1072</v>
      </c>
      <c r="AD179" s="4">
        <v>120</v>
      </c>
      <c r="AE179" s="4">
        <v>230</v>
      </c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/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/>
      <c r="BJ179" s="4"/>
      <c r="BK179" s="8"/>
      <c r="BL179" s="2" t="s">
        <v>229</v>
      </c>
      <c r="BM179" s="7"/>
      <c r="BN179" s="7"/>
      <c r="BO179" s="4"/>
      <c r="BP179" s="8"/>
      <c r="BQ179" s="4"/>
      <c r="BR179" s="8"/>
      <c r="BS179" s="7"/>
      <c r="BT179" s="7"/>
      <c r="BU179" s="2" t="s">
        <v>664</v>
      </c>
      <c r="BV179" s="2" t="s">
        <v>226</v>
      </c>
      <c r="BW179" s="2" t="s">
        <v>229</v>
      </c>
      <c r="BX179" s="2" t="s">
        <v>229</v>
      </c>
      <c r="BY179" s="2" t="s">
        <v>241</v>
      </c>
      <c r="BZ179" s="2" t="s">
        <v>229</v>
      </c>
      <c r="CA179" s="4"/>
      <c r="CB179" s="8"/>
      <c r="CC179" s="4"/>
      <c r="CD179" s="8"/>
      <c r="CE179" s="7"/>
      <c r="CF179" s="7"/>
      <c r="CG179" s="2" t="s">
        <v>272</v>
      </c>
      <c r="CH179" s="2" t="s">
        <v>226</v>
      </c>
      <c r="CI179" s="2" t="s">
        <v>229</v>
      </c>
      <c r="CJ179" s="2" t="s">
        <v>229</v>
      </c>
      <c r="CK179" s="2" t="s">
        <v>241</v>
      </c>
      <c r="CL179" s="2" t="s">
        <v>229</v>
      </c>
      <c r="CM179" s="4"/>
      <c r="CN179" s="8"/>
      <c r="CO179" s="4"/>
      <c r="CP179" s="8"/>
      <c r="CQ179" s="7"/>
      <c r="CR179" s="7"/>
      <c r="CS179" s="2" t="s">
        <v>272</v>
      </c>
      <c r="CT179" s="2" t="s">
        <v>226</v>
      </c>
      <c r="CU179" s="2" t="s">
        <v>229</v>
      </c>
      <c r="CV179" s="2" t="s">
        <v>229</v>
      </c>
      <c r="CW179" s="2" t="s">
        <v>241</v>
      </c>
      <c r="CX179" s="2" t="s">
        <v>229</v>
      </c>
      <c r="CY179" s="4"/>
      <c r="CZ179" s="8"/>
      <c r="DA179" s="4"/>
      <c r="DB179" s="8"/>
      <c r="DC179" s="7"/>
      <c r="DD179" s="7"/>
      <c r="DE179" s="2" t="s">
        <v>272</v>
      </c>
      <c r="DF179" s="2" t="s">
        <v>226</v>
      </c>
      <c r="DG179" s="2" t="s">
        <v>229</v>
      </c>
      <c r="DH179" s="2" t="s">
        <v>229</v>
      </c>
      <c r="DI179" s="2" t="s">
        <v>241</v>
      </c>
      <c r="DJ179" s="2" t="s">
        <v>229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226</v>
      </c>
      <c r="DS179" s="2" t="s">
        <v>229</v>
      </c>
      <c r="DT179" s="2" t="s">
        <v>229</v>
      </c>
      <c r="DU179" s="2" t="s">
        <v>241</v>
      </c>
      <c r="DV179" s="2" t="s">
        <v>229</v>
      </c>
      <c r="DW179" s="4"/>
      <c r="DX179" s="8"/>
      <c r="DY179" s="4"/>
      <c r="DZ179" s="8"/>
      <c r="EA179" s="7"/>
      <c r="EB179" s="7"/>
      <c r="EC179" s="2" t="s">
        <v>272</v>
      </c>
      <c r="ED179" s="2" t="s">
        <v>226</v>
      </c>
      <c r="EE179" s="2" t="s">
        <v>229</v>
      </c>
      <c r="EF179" s="2" t="s">
        <v>229</v>
      </c>
      <c r="EG179" s="2" t="s">
        <v>241</v>
      </c>
      <c r="EH179" s="2" t="s">
        <v>229</v>
      </c>
      <c r="EI179" s="4"/>
      <c r="EJ179" s="8"/>
      <c r="EK179" s="4"/>
      <c r="EL179" s="8"/>
      <c r="EM179" s="7"/>
      <c r="EN179" s="7"/>
      <c r="EO179" s="2" t="s">
        <v>272</v>
      </c>
      <c r="EP179" s="2" t="s">
        <v>226</v>
      </c>
      <c r="EQ179" s="2" t="s">
        <v>229</v>
      </c>
      <c r="ER179" s="2" t="s">
        <v>229</v>
      </c>
      <c r="ES179" s="2" t="s">
        <v>241</v>
      </c>
      <c r="ET179" s="2" t="s">
        <v>229</v>
      </c>
      <c r="EU179" s="4"/>
      <c r="EV179" s="8"/>
      <c r="EW179" s="4"/>
      <c r="EX179" s="8"/>
      <c r="EY179" s="7"/>
      <c r="EZ179" s="7"/>
      <c r="FA179" s="2" t="s">
        <v>267</v>
      </c>
      <c r="FB179" s="2" t="s">
        <v>226</v>
      </c>
      <c r="FC179" s="2" t="s">
        <v>229</v>
      </c>
      <c r="FD179" s="2" t="s">
        <v>229</v>
      </c>
      <c r="FE179" s="2" t="s">
        <v>241</v>
      </c>
      <c r="FF179" s="2" t="s">
        <v>229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226</v>
      </c>
      <c r="FO179" s="2" t="s">
        <v>229</v>
      </c>
      <c r="FP179" s="2" t="s">
        <v>229</v>
      </c>
      <c r="FQ179" s="2" t="s">
        <v>241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239</v>
      </c>
      <c r="FZ179" s="2" t="s">
        <v>226</v>
      </c>
      <c r="GA179" s="2" t="s">
        <v>229</v>
      </c>
      <c r="GB179" s="2" t="s">
        <v>229</v>
      </c>
      <c r="GC179" s="2" t="s">
        <v>241</v>
      </c>
      <c r="GD179" s="2" t="s">
        <v>229</v>
      </c>
      <c r="GE179" s="4"/>
      <c r="GF179" s="8"/>
      <c r="GG179" s="4"/>
      <c r="GH179" s="8"/>
      <c r="GI179" s="7"/>
      <c r="GJ179" s="7"/>
      <c r="GK179" s="2" t="s">
        <v>272</v>
      </c>
      <c r="GL179" s="2" t="s">
        <v>226</v>
      </c>
      <c r="GM179" s="2" t="s">
        <v>229</v>
      </c>
      <c r="GN179" s="2" t="s">
        <v>229</v>
      </c>
      <c r="GO179" s="2" t="s">
        <v>241</v>
      </c>
      <c r="GP179" s="2" t="s">
        <v>229</v>
      </c>
      <c r="GQ179" s="4"/>
      <c r="GR179" s="8"/>
      <c r="GS179" s="4"/>
      <c r="GT179" s="8"/>
      <c r="GU179" s="7"/>
      <c r="GV179" s="7"/>
      <c r="GW179" s="2" t="s">
        <v>272</v>
      </c>
      <c r="GX179" s="2" t="s">
        <v>226</v>
      </c>
      <c r="GY179" s="2" t="s">
        <v>229</v>
      </c>
      <c r="GZ179" s="2" t="s">
        <v>229</v>
      </c>
      <c r="HA179" s="2" t="s">
        <v>241</v>
      </c>
      <c r="HB179" s="2" t="s">
        <v>229</v>
      </c>
      <c r="HC179" s="4"/>
      <c r="HD179" s="8"/>
      <c r="HE179" s="4"/>
      <c r="HF179" s="8"/>
      <c r="HG179" s="7"/>
      <c r="HH179" s="7"/>
      <c r="HI179" s="2" t="s">
        <v>272</v>
      </c>
      <c r="HJ179" s="2" t="s">
        <v>226</v>
      </c>
      <c r="HK179" s="2" t="s">
        <v>229</v>
      </c>
      <c r="HL179" s="2" t="s">
        <v>229</v>
      </c>
      <c r="HM179" s="2" t="s">
        <v>241</v>
      </c>
      <c r="HN179" s="2" t="s">
        <v>229</v>
      </c>
      <c r="HO179" s="4"/>
      <c r="HP179" s="8"/>
      <c r="HQ179" s="4"/>
      <c r="HR179" s="8"/>
      <c r="HS179" s="7"/>
      <c r="HT179" s="7"/>
      <c r="HU179" s="2" t="s">
        <v>272</v>
      </c>
      <c r="HV179" s="2" t="s">
        <v>226</v>
      </c>
      <c r="HW179" s="2" t="s">
        <v>229</v>
      </c>
      <c r="HX179" s="2" t="s">
        <v>229</v>
      </c>
      <c r="HY179" s="2" t="s">
        <v>241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272</v>
      </c>
      <c r="IH179" s="2" t="s">
        <v>226</v>
      </c>
      <c r="II179" s="2" t="s">
        <v>229</v>
      </c>
      <c r="IJ179" s="2" t="s">
        <v>229</v>
      </c>
      <c r="IK179" s="2" t="s">
        <v>241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664</v>
      </c>
      <c r="IT179" s="2" t="s">
        <v>226</v>
      </c>
      <c r="IU179" s="2" t="s">
        <v>229</v>
      </c>
      <c r="IV179" s="2" t="s">
        <v>229</v>
      </c>
      <c r="IW179" s="2" t="s">
        <v>241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272</v>
      </c>
      <c r="JF179" s="2" t="s">
        <v>226</v>
      </c>
      <c r="JG179" s="2" t="s">
        <v>229</v>
      </c>
      <c r="JH179" s="2" t="s">
        <v>229</v>
      </c>
      <c r="JI179" s="2" t="s">
        <v>241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272</v>
      </c>
      <c r="JR179" s="2" t="s">
        <v>226</v>
      </c>
      <c r="JS179" s="2" t="s">
        <v>229</v>
      </c>
      <c r="JT179" s="2" t="s">
        <v>229</v>
      </c>
      <c r="JU179" s="2" t="s">
        <v>241</v>
      </c>
      <c r="JV179" s="2" t="s">
        <v>229</v>
      </c>
      <c r="JW179" s="4"/>
      <c r="JX179" s="8"/>
      <c r="JY179" s="4"/>
      <c r="JZ179" s="8"/>
      <c r="KA179" s="7"/>
      <c r="KB179" s="7"/>
      <c r="KC179" s="2" t="s">
        <v>272</v>
      </c>
      <c r="KD179" s="2" t="s">
        <v>226</v>
      </c>
      <c r="KE179" s="2" t="s">
        <v>229</v>
      </c>
      <c r="KF179" s="2" t="s">
        <v>229</v>
      </c>
      <c r="KG179" s="2" t="s">
        <v>241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272</v>
      </c>
      <c r="KP179" s="2" t="s">
        <v>226</v>
      </c>
      <c r="KQ179" s="2" t="s">
        <v>229</v>
      </c>
      <c r="KR179" s="2" t="s">
        <v>229</v>
      </c>
      <c r="KS179" s="2" t="s">
        <v>241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272</v>
      </c>
      <c r="LB179" s="2" t="s">
        <v>226</v>
      </c>
      <c r="LC179" s="2" t="s">
        <v>229</v>
      </c>
      <c r="LD179" s="2" t="s">
        <v>229</v>
      </c>
      <c r="LE179" s="2" t="s">
        <v>241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272</v>
      </c>
      <c r="LN179" s="2" t="s">
        <v>226</v>
      </c>
      <c r="LO179" s="2" t="s">
        <v>229</v>
      </c>
      <c r="LP179" s="2" t="s">
        <v>229</v>
      </c>
      <c r="LQ179" s="2" t="s">
        <v>241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664</v>
      </c>
      <c r="LZ179" s="2" t="s">
        <v>226</v>
      </c>
      <c r="MA179" s="2" t="s">
        <v>229</v>
      </c>
      <c r="MB179" s="2" t="s">
        <v>229</v>
      </c>
      <c r="MC179" s="2" t="s">
        <v>241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272</v>
      </c>
      <c r="ML179" s="2" t="s">
        <v>226</v>
      </c>
      <c r="MM179" s="2" t="s">
        <v>229</v>
      </c>
      <c r="MN179" s="2" t="s">
        <v>229</v>
      </c>
      <c r="MO179" s="2" t="s">
        <v>241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272</v>
      </c>
      <c r="MX179" s="2" t="s">
        <v>226</v>
      </c>
      <c r="MY179" s="2" t="s">
        <v>229</v>
      </c>
      <c r="MZ179" s="2" t="s">
        <v>229</v>
      </c>
      <c r="NA179" s="2" t="s">
        <v>241</v>
      </c>
      <c r="NB179" s="2" t="s">
        <v>229</v>
      </c>
      <c r="NC179" s="4"/>
      <c r="ND179" s="8"/>
      <c r="NE179" s="4"/>
      <c r="NF179" s="8"/>
      <c r="NG179" s="7"/>
      <c r="NH179" s="7"/>
      <c r="NI179" s="2" t="s">
        <v>229</v>
      </c>
      <c r="NJ179" s="2" t="s">
        <v>229</v>
      </c>
      <c r="NK179" s="2" t="s">
        <v>229</v>
      </c>
      <c r="NL179" s="2" t="s">
        <v>229</v>
      </c>
      <c r="NM179" s="2" t="s">
        <v>229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272</v>
      </c>
      <c r="NV179" s="2" t="s">
        <v>226</v>
      </c>
      <c r="NW179" s="2" t="s">
        <v>229</v>
      </c>
      <c r="NX179" s="2" t="s">
        <v>229</v>
      </c>
      <c r="NY179" s="2" t="s">
        <v>241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272</v>
      </c>
      <c r="OH179" s="2" t="s">
        <v>226</v>
      </c>
      <c r="OI179" s="2" t="s">
        <v>229</v>
      </c>
      <c r="OJ179" s="2" t="s">
        <v>229</v>
      </c>
      <c r="OK179" s="2" t="s">
        <v>241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229</v>
      </c>
      <c r="OT179" s="2" t="s">
        <v>229</v>
      </c>
      <c r="OU179" s="2" t="s">
        <v>229</v>
      </c>
      <c r="OV179" s="2" t="s">
        <v>229</v>
      </c>
      <c r="OW179" s="2" t="s">
        <v>229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229</v>
      </c>
      <c r="PF179" s="2" t="s">
        <v>229</v>
      </c>
      <c r="PG179" s="2" t="s">
        <v>229</v>
      </c>
      <c r="PH179" s="2" t="s">
        <v>229</v>
      </c>
      <c r="PI179" s="2" t="s">
        <v>229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272</v>
      </c>
      <c r="PR179" s="2" t="s">
        <v>226</v>
      </c>
      <c r="PS179" s="2" t="s">
        <v>229</v>
      </c>
      <c r="PT179" s="2" t="s">
        <v>229</v>
      </c>
      <c r="PU179" s="2" t="s">
        <v>241</v>
      </c>
      <c r="PV179" s="2" t="s">
        <v>229</v>
      </c>
      <c r="PW179" s="4"/>
      <c r="PX179" s="8"/>
      <c r="PY179" s="4"/>
      <c r="PZ179" s="8"/>
      <c r="QA179" s="7"/>
      <c r="QB179" s="7"/>
      <c r="QC179" s="2" t="s">
        <v>281</v>
      </c>
      <c r="QD179" s="2" t="s">
        <v>226</v>
      </c>
      <c r="QE179" s="2" t="s">
        <v>229</v>
      </c>
      <c r="QF179" s="2" t="s">
        <v>229</v>
      </c>
      <c r="QG179" s="2" t="s">
        <v>241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272</v>
      </c>
      <c r="QP179" s="2" t="s">
        <v>226</v>
      </c>
      <c r="QQ179" s="2" t="s">
        <v>229</v>
      </c>
      <c r="QR179" s="2" t="s">
        <v>229</v>
      </c>
      <c r="QS179" s="2" t="s">
        <v>241</v>
      </c>
      <c r="QT179" s="2" t="s">
        <v>229</v>
      </c>
      <c r="QU179" s="4"/>
      <c r="QV179" s="8"/>
      <c r="QW179" s="4"/>
      <c r="QX179" s="8"/>
      <c r="QY179" s="7"/>
      <c r="QZ179" s="7"/>
      <c r="RA179" s="2" t="s">
        <v>272</v>
      </c>
      <c r="RB179" s="2" t="s">
        <v>226</v>
      </c>
      <c r="RC179" s="2" t="s">
        <v>229</v>
      </c>
      <c r="RD179" s="2" t="s">
        <v>229</v>
      </c>
      <c r="RE179" s="2" t="s">
        <v>241</v>
      </c>
      <c r="RF179" s="2" t="s">
        <v>229</v>
      </c>
      <c r="RG179" s="4"/>
      <c r="RH179" s="8"/>
      <c r="RI179" s="4"/>
      <c r="RJ179" s="8"/>
      <c r="RK179" s="7"/>
      <c r="RL179" s="7"/>
      <c r="RM179" s="2" t="s">
        <v>272</v>
      </c>
      <c r="RN179" s="2" t="s">
        <v>226</v>
      </c>
      <c r="RO179" s="2" t="s">
        <v>229</v>
      </c>
      <c r="RP179" s="2" t="s">
        <v>229</v>
      </c>
      <c r="RQ179" s="2" t="s">
        <v>241</v>
      </c>
      <c r="RR179" s="2" t="s">
        <v>229</v>
      </c>
      <c r="RS179" s="4"/>
      <c r="RT179" s="8"/>
      <c r="RU179" s="4"/>
      <c r="RV179" s="8"/>
      <c r="RW179" s="7"/>
      <c r="RX179" s="7"/>
      <c r="RY179" s="2" t="s">
        <v>229</v>
      </c>
      <c r="RZ179" s="2" t="s">
        <v>229</v>
      </c>
      <c r="SA179" s="2" t="s">
        <v>229</v>
      </c>
      <c r="SB179" s="2" t="s">
        <v>229</v>
      </c>
      <c r="SC179" s="2" t="s">
        <v>229</v>
      </c>
      <c r="SD179" s="2" t="s">
        <v>229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>
        <v>120</v>
      </c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>
        <v>110</v>
      </c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</row>
    <row r="180">
      <c r="A180" s="2" t="s">
        <v>2429</v>
      </c>
      <c r="B180" s="2" t="s">
        <v>216</v>
      </c>
      <c r="C180" s="2" t="s">
        <v>217</v>
      </c>
      <c r="D180" s="2" t="s">
        <v>218</v>
      </c>
      <c r="E180" s="2" t="s">
        <v>219</v>
      </c>
      <c r="F180" s="2" t="s">
        <v>2424</v>
      </c>
      <c r="G180" s="2" t="s">
        <v>2425</v>
      </c>
      <c r="H180" s="2" t="s">
        <v>2426</v>
      </c>
      <c r="I180" s="2" t="s">
        <v>2427</v>
      </c>
      <c r="J180" s="2" t="s">
        <v>285</v>
      </c>
      <c r="K180" s="2" t="s">
        <v>1140</v>
      </c>
      <c r="L180" s="3">
        <v>28.57</v>
      </c>
      <c r="M180" s="3">
        <v>30</v>
      </c>
      <c r="N180" s="3">
        <v>59.99</v>
      </c>
      <c r="O180" s="2" t="s">
        <v>226</v>
      </c>
      <c r="P180" s="2" t="s">
        <v>2046</v>
      </c>
      <c r="Q180" s="2" t="s">
        <v>228</v>
      </c>
      <c r="R180" s="2" t="s">
        <v>229</v>
      </c>
      <c r="S180" s="2" t="s">
        <v>2428</v>
      </c>
      <c r="T180" s="2" t="s">
        <v>684</v>
      </c>
      <c r="U180" s="2" t="s">
        <v>733</v>
      </c>
      <c r="V180" s="2" t="s">
        <v>2141</v>
      </c>
      <c r="W180" s="2" t="s">
        <v>2142</v>
      </c>
      <c r="X180" s="2" t="s">
        <v>229</v>
      </c>
      <c r="Y180" s="2" t="s">
        <v>229</v>
      </c>
      <c r="Z180" s="4"/>
      <c r="AA180" s="4">
        <f>=ROUNDDOWN({0},0)</f>
      </c>
      <c r="AB180" s="5"/>
      <c r="AC180" s="2" t="s">
        <v>1072</v>
      </c>
      <c r="AD180" s="4">
        <v>180</v>
      </c>
      <c r="AE180" s="4">
        <v>350</v>
      </c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/>
      <c r="BJ180" s="4"/>
      <c r="BK180" s="8"/>
      <c r="BL180" s="2" t="s">
        <v>229</v>
      </c>
      <c r="BM180" s="7"/>
      <c r="BN180" s="7"/>
      <c r="BO180" s="4"/>
      <c r="BP180" s="8"/>
      <c r="BQ180" s="4"/>
      <c r="BR180" s="8"/>
      <c r="BS180" s="7"/>
      <c r="BT180" s="7"/>
      <c r="BU180" s="2" t="s">
        <v>664</v>
      </c>
      <c r="BV180" s="2" t="s">
        <v>226</v>
      </c>
      <c r="BW180" s="2" t="s">
        <v>229</v>
      </c>
      <c r="BX180" s="2" t="s">
        <v>229</v>
      </c>
      <c r="BY180" s="2" t="s">
        <v>241</v>
      </c>
      <c r="BZ180" s="2" t="s">
        <v>229</v>
      </c>
      <c r="CA180" s="4"/>
      <c r="CB180" s="8"/>
      <c r="CC180" s="4"/>
      <c r="CD180" s="8"/>
      <c r="CE180" s="7"/>
      <c r="CF180" s="7"/>
      <c r="CG180" s="2" t="s">
        <v>272</v>
      </c>
      <c r="CH180" s="2" t="s">
        <v>226</v>
      </c>
      <c r="CI180" s="2" t="s">
        <v>229</v>
      </c>
      <c r="CJ180" s="2" t="s">
        <v>229</v>
      </c>
      <c r="CK180" s="2" t="s">
        <v>241</v>
      </c>
      <c r="CL180" s="2" t="s">
        <v>229</v>
      </c>
      <c r="CM180" s="4"/>
      <c r="CN180" s="8"/>
      <c r="CO180" s="4"/>
      <c r="CP180" s="8"/>
      <c r="CQ180" s="7"/>
      <c r="CR180" s="7"/>
      <c r="CS180" s="2" t="s">
        <v>272</v>
      </c>
      <c r="CT180" s="2" t="s">
        <v>226</v>
      </c>
      <c r="CU180" s="2" t="s">
        <v>229</v>
      </c>
      <c r="CV180" s="2" t="s">
        <v>229</v>
      </c>
      <c r="CW180" s="2" t="s">
        <v>241</v>
      </c>
      <c r="CX180" s="2" t="s">
        <v>229</v>
      </c>
      <c r="CY180" s="4"/>
      <c r="CZ180" s="8"/>
      <c r="DA180" s="4"/>
      <c r="DB180" s="8"/>
      <c r="DC180" s="7"/>
      <c r="DD180" s="7"/>
      <c r="DE180" s="2" t="s">
        <v>272</v>
      </c>
      <c r="DF180" s="2" t="s">
        <v>226</v>
      </c>
      <c r="DG180" s="2" t="s">
        <v>229</v>
      </c>
      <c r="DH180" s="2" t="s">
        <v>229</v>
      </c>
      <c r="DI180" s="2" t="s">
        <v>241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239</v>
      </c>
      <c r="DR180" s="2" t="s">
        <v>226</v>
      </c>
      <c r="DS180" s="2" t="s">
        <v>229</v>
      </c>
      <c r="DT180" s="2" t="s">
        <v>229</v>
      </c>
      <c r="DU180" s="2" t="s">
        <v>241</v>
      </c>
      <c r="DV180" s="2" t="s">
        <v>229</v>
      </c>
      <c r="DW180" s="4"/>
      <c r="DX180" s="8"/>
      <c r="DY180" s="4"/>
      <c r="DZ180" s="8"/>
      <c r="EA180" s="7"/>
      <c r="EB180" s="7"/>
      <c r="EC180" s="2" t="s">
        <v>272</v>
      </c>
      <c r="ED180" s="2" t="s">
        <v>226</v>
      </c>
      <c r="EE180" s="2" t="s">
        <v>229</v>
      </c>
      <c r="EF180" s="2" t="s">
        <v>229</v>
      </c>
      <c r="EG180" s="2" t="s">
        <v>241</v>
      </c>
      <c r="EH180" s="2" t="s">
        <v>229</v>
      </c>
      <c r="EI180" s="4"/>
      <c r="EJ180" s="8"/>
      <c r="EK180" s="4"/>
      <c r="EL180" s="8"/>
      <c r="EM180" s="7"/>
      <c r="EN180" s="7"/>
      <c r="EO180" s="2" t="s">
        <v>272</v>
      </c>
      <c r="EP180" s="2" t="s">
        <v>226</v>
      </c>
      <c r="EQ180" s="2" t="s">
        <v>229</v>
      </c>
      <c r="ER180" s="2" t="s">
        <v>229</v>
      </c>
      <c r="ES180" s="2" t="s">
        <v>241</v>
      </c>
      <c r="ET180" s="2" t="s">
        <v>229</v>
      </c>
      <c r="EU180" s="4"/>
      <c r="EV180" s="8"/>
      <c r="EW180" s="4"/>
      <c r="EX180" s="8"/>
      <c r="EY180" s="7"/>
      <c r="EZ180" s="7"/>
      <c r="FA180" s="2" t="s">
        <v>267</v>
      </c>
      <c r="FB180" s="2" t="s">
        <v>226</v>
      </c>
      <c r="FC180" s="2" t="s">
        <v>229</v>
      </c>
      <c r="FD180" s="2" t="s">
        <v>229</v>
      </c>
      <c r="FE180" s="2" t="s">
        <v>241</v>
      </c>
      <c r="FF180" s="2" t="s">
        <v>229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226</v>
      </c>
      <c r="FO180" s="2" t="s">
        <v>229</v>
      </c>
      <c r="FP180" s="2" t="s">
        <v>229</v>
      </c>
      <c r="FQ180" s="2" t="s">
        <v>241</v>
      </c>
      <c r="FR180" s="2" t="s">
        <v>229</v>
      </c>
      <c r="FS180" s="4"/>
      <c r="FT180" s="8"/>
      <c r="FU180" s="4"/>
      <c r="FV180" s="8"/>
      <c r="FW180" s="7"/>
      <c r="FX180" s="7"/>
      <c r="FY180" s="2" t="s">
        <v>239</v>
      </c>
      <c r="FZ180" s="2" t="s">
        <v>226</v>
      </c>
      <c r="GA180" s="2" t="s">
        <v>229</v>
      </c>
      <c r="GB180" s="2" t="s">
        <v>229</v>
      </c>
      <c r="GC180" s="2" t="s">
        <v>241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272</v>
      </c>
      <c r="GL180" s="2" t="s">
        <v>226</v>
      </c>
      <c r="GM180" s="2" t="s">
        <v>229</v>
      </c>
      <c r="GN180" s="2" t="s">
        <v>229</v>
      </c>
      <c r="GO180" s="2" t="s">
        <v>241</v>
      </c>
      <c r="GP180" s="2" t="s">
        <v>229</v>
      </c>
      <c r="GQ180" s="4"/>
      <c r="GR180" s="8"/>
      <c r="GS180" s="4"/>
      <c r="GT180" s="8"/>
      <c r="GU180" s="7"/>
      <c r="GV180" s="7"/>
      <c r="GW180" s="2" t="s">
        <v>272</v>
      </c>
      <c r="GX180" s="2" t="s">
        <v>226</v>
      </c>
      <c r="GY180" s="2" t="s">
        <v>229</v>
      </c>
      <c r="GZ180" s="2" t="s">
        <v>229</v>
      </c>
      <c r="HA180" s="2" t="s">
        <v>241</v>
      </c>
      <c r="HB180" s="2" t="s">
        <v>229</v>
      </c>
      <c r="HC180" s="4"/>
      <c r="HD180" s="8"/>
      <c r="HE180" s="4"/>
      <c r="HF180" s="8"/>
      <c r="HG180" s="7"/>
      <c r="HH180" s="7"/>
      <c r="HI180" s="2" t="s">
        <v>272</v>
      </c>
      <c r="HJ180" s="2" t="s">
        <v>226</v>
      </c>
      <c r="HK180" s="2" t="s">
        <v>229</v>
      </c>
      <c r="HL180" s="2" t="s">
        <v>229</v>
      </c>
      <c r="HM180" s="2" t="s">
        <v>241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272</v>
      </c>
      <c r="HV180" s="2" t="s">
        <v>226</v>
      </c>
      <c r="HW180" s="2" t="s">
        <v>229</v>
      </c>
      <c r="HX180" s="2" t="s">
        <v>229</v>
      </c>
      <c r="HY180" s="2" t="s">
        <v>241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272</v>
      </c>
      <c r="IH180" s="2" t="s">
        <v>226</v>
      </c>
      <c r="II180" s="2" t="s">
        <v>229</v>
      </c>
      <c r="IJ180" s="2" t="s">
        <v>229</v>
      </c>
      <c r="IK180" s="2" t="s">
        <v>241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664</v>
      </c>
      <c r="IT180" s="2" t="s">
        <v>226</v>
      </c>
      <c r="IU180" s="2" t="s">
        <v>229</v>
      </c>
      <c r="IV180" s="2" t="s">
        <v>229</v>
      </c>
      <c r="IW180" s="2" t="s">
        <v>241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272</v>
      </c>
      <c r="JF180" s="2" t="s">
        <v>226</v>
      </c>
      <c r="JG180" s="2" t="s">
        <v>229</v>
      </c>
      <c r="JH180" s="2" t="s">
        <v>229</v>
      </c>
      <c r="JI180" s="2" t="s">
        <v>241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272</v>
      </c>
      <c r="JR180" s="2" t="s">
        <v>226</v>
      </c>
      <c r="JS180" s="2" t="s">
        <v>229</v>
      </c>
      <c r="JT180" s="2" t="s">
        <v>229</v>
      </c>
      <c r="JU180" s="2" t="s">
        <v>241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272</v>
      </c>
      <c r="KD180" s="2" t="s">
        <v>226</v>
      </c>
      <c r="KE180" s="2" t="s">
        <v>229</v>
      </c>
      <c r="KF180" s="2" t="s">
        <v>229</v>
      </c>
      <c r="KG180" s="2" t="s">
        <v>241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272</v>
      </c>
      <c r="KP180" s="2" t="s">
        <v>226</v>
      </c>
      <c r="KQ180" s="2" t="s">
        <v>229</v>
      </c>
      <c r="KR180" s="2" t="s">
        <v>229</v>
      </c>
      <c r="KS180" s="2" t="s">
        <v>241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272</v>
      </c>
      <c r="LB180" s="2" t="s">
        <v>226</v>
      </c>
      <c r="LC180" s="2" t="s">
        <v>229</v>
      </c>
      <c r="LD180" s="2" t="s">
        <v>229</v>
      </c>
      <c r="LE180" s="2" t="s">
        <v>241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272</v>
      </c>
      <c r="LN180" s="2" t="s">
        <v>226</v>
      </c>
      <c r="LO180" s="2" t="s">
        <v>229</v>
      </c>
      <c r="LP180" s="2" t="s">
        <v>229</v>
      </c>
      <c r="LQ180" s="2" t="s">
        <v>241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664</v>
      </c>
      <c r="LZ180" s="2" t="s">
        <v>226</v>
      </c>
      <c r="MA180" s="2" t="s">
        <v>229</v>
      </c>
      <c r="MB180" s="2" t="s">
        <v>229</v>
      </c>
      <c r="MC180" s="2" t="s">
        <v>241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272</v>
      </c>
      <c r="ML180" s="2" t="s">
        <v>226</v>
      </c>
      <c r="MM180" s="2" t="s">
        <v>229</v>
      </c>
      <c r="MN180" s="2" t="s">
        <v>229</v>
      </c>
      <c r="MO180" s="2" t="s">
        <v>241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272</v>
      </c>
      <c r="MX180" s="2" t="s">
        <v>226</v>
      </c>
      <c r="MY180" s="2" t="s">
        <v>229</v>
      </c>
      <c r="MZ180" s="2" t="s">
        <v>229</v>
      </c>
      <c r="NA180" s="2" t="s">
        <v>241</v>
      </c>
      <c r="NB180" s="2" t="s">
        <v>229</v>
      </c>
      <c r="NC180" s="4"/>
      <c r="ND180" s="8"/>
      <c r="NE180" s="4"/>
      <c r="NF180" s="8"/>
      <c r="NG180" s="7"/>
      <c r="NH180" s="7"/>
      <c r="NI180" s="2" t="s">
        <v>229</v>
      </c>
      <c r="NJ180" s="2" t="s">
        <v>229</v>
      </c>
      <c r="NK180" s="2" t="s">
        <v>229</v>
      </c>
      <c r="NL180" s="2" t="s">
        <v>229</v>
      </c>
      <c r="NM180" s="2" t="s">
        <v>229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272</v>
      </c>
      <c r="NV180" s="2" t="s">
        <v>226</v>
      </c>
      <c r="NW180" s="2" t="s">
        <v>229</v>
      </c>
      <c r="NX180" s="2" t="s">
        <v>229</v>
      </c>
      <c r="NY180" s="2" t="s">
        <v>241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272</v>
      </c>
      <c r="OH180" s="2" t="s">
        <v>226</v>
      </c>
      <c r="OI180" s="2" t="s">
        <v>229</v>
      </c>
      <c r="OJ180" s="2" t="s">
        <v>229</v>
      </c>
      <c r="OK180" s="2" t="s">
        <v>241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229</v>
      </c>
      <c r="OT180" s="2" t="s">
        <v>229</v>
      </c>
      <c r="OU180" s="2" t="s">
        <v>229</v>
      </c>
      <c r="OV180" s="2" t="s">
        <v>229</v>
      </c>
      <c r="OW180" s="2" t="s">
        <v>229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229</v>
      </c>
      <c r="PF180" s="2" t="s">
        <v>229</v>
      </c>
      <c r="PG180" s="2" t="s">
        <v>229</v>
      </c>
      <c r="PH180" s="2" t="s">
        <v>229</v>
      </c>
      <c r="PI180" s="2" t="s">
        <v>229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272</v>
      </c>
      <c r="PR180" s="2" t="s">
        <v>226</v>
      </c>
      <c r="PS180" s="2" t="s">
        <v>229</v>
      </c>
      <c r="PT180" s="2" t="s">
        <v>229</v>
      </c>
      <c r="PU180" s="2" t="s">
        <v>241</v>
      </c>
      <c r="PV180" s="2" t="s">
        <v>229</v>
      </c>
      <c r="PW180" s="4"/>
      <c r="PX180" s="8"/>
      <c r="PY180" s="4"/>
      <c r="PZ180" s="8"/>
      <c r="QA180" s="7"/>
      <c r="QB180" s="7"/>
      <c r="QC180" s="2" t="s">
        <v>281</v>
      </c>
      <c r="QD180" s="2" t="s">
        <v>226</v>
      </c>
      <c r="QE180" s="2" t="s">
        <v>229</v>
      </c>
      <c r="QF180" s="2" t="s">
        <v>229</v>
      </c>
      <c r="QG180" s="2" t="s">
        <v>241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272</v>
      </c>
      <c r="QP180" s="2" t="s">
        <v>226</v>
      </c>
      <c r="QQ180" s="2" t="s">
        <v>229</v>
      </c>
      <c r="QR180" s="2" t="s">
        <v>229</v>
      </c>
      <c r="QS180" s="2" t="s">
        <v>241</v>
      </c>
      <c r="QT180" s="2" t="s">
        <v>229</v>
      </c>
      <c r="QU180" s="4"/>
      <c r="QV180" s="8"/>
      <c r="QW180" s="4"/>
      <c r="QX180" s="8"/>
      <c r="QY180" s="7"/>
      <c r="QZ180" s="7"/>
      <c r="RA180" s="2" t="s">
        <v>272</v>
      </c>
      <c r="RB180" s="2" t="s">
        <v>226</v>
      </c>
      <c r="RC180" s="2" t="s">
        <v>229</v>
      </c>
      <c r="RD180" s="2" t="s">
        <v>229</v>
      </c>
      <c r="RE180" s="2" t="s">
        <v>241</v>
      </c>
      <c r="RF180" s="2" t="s">
        <v>229</v>
      </c>
      <c r="RG180" s="4"/>
      <c r="RH180" s="8"/>
      <c r="RI180" s="4"/>
      <c r="RJ180" s="8"/>
      <c r="RK180" s="7"/>
      <c r="RL180" s="7"/>
      <c r="RM180" s="2" t="s">
        <v>272</v>
      </c>
      <c r="RN180" s="2" t="s">
        <v>226</v>
      </c>
      <c r="RO180" s="2" t="s">
        <v>229</v>
      </c>
      <c r="RP180" s="2" t="s">
        <v>229</v>
      </c>
      <c r="RQ180" s="2" t="s">
        <v>241</v>
      </c>
      <c r="RR180" s="2" t="s">
        <v>229</v>
      </c>
      <c r="RS180" s="4"/>
      <c r="RT180" s="8"/>
      <c r="RU180" s="4"/>
      <c r="RV180" s="8"/>
      <c r="RW180" s="7"/>
      <c r="RX180" s="7"/>
      <c r="RY180" s="2" t="s">
        <v>229</v>
      </c>
      <c r="RZ180" s="2" t="s">
        <v>229</v>
      </c>
      <c r="SA180" s="2" t="s">
        <v>229</v>
      </c>
      <c r="SB180" s="2" t="s">
        <v>229</v>
      </c>
      <c r="SC180" s="2" t="s">
        <v>229</v>
      </c>
      <c r="SD180" s="2" t="s">
        <v>229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>
        <v>180</v>
      </c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>
        <v>170</v>
      </c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</row>
    <row r="181">
      <c r="A181" s="2" t="s">
        <v>2430</v>
      </c>
      <c r="B181" s="2" t="s">
        <v>216</v>
      </c>
      <c r="C181" s="2" t="s">
        <v>217</v>
      </c>
      <c r="D181" s="2" t="s">
        <v>218</v>
      </c>
      <c r="E181" s="2" t="s">
        <v>219</v>
      </c>
      <c r="F181" s="2" t="s">
        <v>2431</v>
      </c>
      <c r="G181" s="2" t="s">
        <v>2432</v>
      </c>
      <c r="H181" s="2" t="s">
        <v>2433</v>
      </c>
      <c r="I181" s="2" t="s">
        <v>2434</v>
      </c>
      <c r="J181" s="2" t="s">
        <v>224</v>
      </c>
      <c r="K181" s="2" t="s">
        <v>2435</v>
      </c>
      <c r="L181" s="3">
        <v>23.8</v>
      </c>
      <c r="M181" s="3">
        <v>24.99</v>
      </c>
      <c r="N181" s="3">
        <v>49.99</v>
      </c>
      <c r="O181" s="2" t="s">
        <v>226</v>
      </c>
      <c r="P181" s="2" t="s">
        <v>2046</v>
      </c>
      <c r="Q181" s="2" t="s">
        <v>228</v>
      </c>
      <c r="R181" s="2" t="s">
        <v>229</v>
      </c>
      <c r="S181" s="2" t="s">
        <v>2436</v>
      </c>
      <c r="T181" s="2" t="s">
        <v>2437</v>
      </c>
      <c r="U181" s="2" t="s">
        <v>232</v>
      </c>
      <c r="V181" s="2" t="s">
        <v>233</v>
      </c>
      <c r="W181" s="2" t="s">
        <v>686</v>
      </c>
      <c r="X181" s="2" t="s">
        <v>1009</v>
      </c>
      <c r="Y181" s="2" t="s">
        <v>229</v>
      </c>
      <c r="Z181" s="4"/>
      <c r="AA181" s="4">
        <f>=ROUNDDOWN({0},0)</f>
      </c>
      <c r="AB181" s="5"/>
      <c r="AC181" s="2" t="s">
        <v>637</v>
      </c>
      <c r="AD181" s="4">
        <v>140</v>
      </c>
      <c r="AE181" s="4">
        <v>270</v>
      </c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229</v>
      </c>
      <c r="AW181" s="8" t="s">
        <v>229</v>
      </c>
      <c r="AX181" s="4" t="s">
        <v>229</v>
      </c>
      <c r="AY181" s="8" t="s">
        <v>229</v>
      </c>
      <c r="AZ181" s="7" t="s">
        <v>229</v>
      </c>
      <c r="BA181" s="7" t="s">
        <v>229</v>
      </c>
      <c r="BB181" s="7"/>
      <c r="BC181" s="4" t="s">
        <v>229</v>
      </c>
      <c r="BD181" s="8" t="s">
        <v>229</v>
      </c>
      <c r="BE181" s="4" t="s">
        <v>229</v>
      </c>
      <c r="BF181" s="8" t="s">
        <v>229</v>
      </c>
      <c r="BG181" s="7" t="s">
        <v>229</v>
      </c>
      <c r="BH181" s="7" t="s">
        <v>229</v>
      </c>
      <c r="BI181" s="7"/>
      <c r="BJ181" s="4"/>
      <c r="BK181" s="8"/>
      <c r="BL181" s="2" t="s">
        <v>229</v>
      </c>
      <c r="BM181" s="7"/>
      <c r="BN181" s="7"/>
      <c r="BO181" s="4"/>
      <c r="BP181" s="8"/>
      <c r="BQ181" s="4"/>
      <c r="BR181" s="8"/>
      <c r="BS181" s="7"/>
      <c r="BT181" s="7"/>
      <c r="BU181" s="2" t="s">
        <v>664</v>
      </c>
      <c r="BV181" s="2" t="s">
        <v>226</v>
      </c>
      <c r="BW181" s="2" t="s">
        <v>229</v>
      </c>
      <c r="BX181" s="2" t="s">
        <v>229</v>
      </c>
      <c r="BY181" s="2" t="s">
        <v>241</v>
      </c>
      <c r="BZ181" s="2" t="s">
        <v>229</v>
      </c>
      <c r="CA181" s="4"/>
      <c r="CB181" s="8"/>
      <c r="CC181" s="4"/>
      <c r="CD181" s="8"/>
      <c r="CE181" s="7"/>
      <c r="CF181" s="7"/>
      <c r="CG181" s="2" t="s">
        <v>239</v>
      </c>
      <c r="CH181" s="2" t="s">
        <v>226</v>
      </c>
      <c r="CI181" s="2" t="s">
        <v>229</v>
      </c>
      <c r="CJ181" s="2" t="s">
        <v>229</v>
      </c>
      <c r="CK181" s="2" t="s">
        <v>241</v>
      </c>
      <c r="CL181" s="2" t="s">
        <v>229</v>
      </c>
      <c r="CM181" s="4"/>
      <c r="CN181" s="8"/>
      <c r="CO181" s="4"/>
      <c r="CP181" s="8"/>
      <c r="CQ181" s="7"/>
      <c r="CR181" s="7"/>
      <c r="CS181" s="2" t="s">
        <v>272</v>
      </c>
      <c r="CT181" s="2" t="s">
        <v>226</v>
      </c>
      <c r="CU181" s="2" t="s">
        <v>229</v>
      </c>
      <c r="CV181" s="2" t="s">
        <v>229</v>
      </c>
      <c r="CW181" s="2" t="s">
        <v>241</v>
      </c>
      <c r="CX181" s="2" t="s">
        <v>229</v>
      </c>
      <c r="CY181" s="4"/>
      <c r="CZ181" s="8"/>
      <c r="DA181" s="4"/>
      <c r="DB181" s="8"/>
      <c r="DC181" s="7"/>
      <c r="DD181" s="7"/>
      <c r="DE181" s="2" t="s">
        <v>272</v>
      </c>
      <c r="DF181" s="2" t="s">
        <v>226</v>
      </c>
      <c r="DG181" s="2" t="s">
        <v>229</v>
      </c>
      <c r="DH181" s="2" t="s">
        <v>229</v>
      </c>
      <c r="DI181" s="2" t="s">
        <v>241</v>
      </c>
      <c r="DJ181" s="2" t="s">
        <v>229</v>
      </c>
      <c r="DK181" s="4"/>
      <c r="DL181" s="8"/>
      <c r="DM181" s="4"/>
      <c r="DN181" s="8"/>
      <c r="DO181" s="7"/>
      <c r="DP181" s="7"/>
      <c r="DQ181" s="2" t="s">
        <v>239</v>
      </c>
      <c r="DR181" s="2" t="s">
        <v>226</v>
      </c>
      <c r="DS181" s="2" t="s">
        <v>229</v>
      </c>
      <c r="DT181" s="2" t="s">
        <v>229</v>
      </c>
      <c r="DU181" s="2" t="s">
        <v>241</v>
      </c>
      <c r="DV181" s="2" t="s">
        <v>229</v>
      </c>
      <c r="DW181" s="4"/>
      <c r="DX181" s="8"/>
      <c r="DY181" s="4"/>
      <c r="DZ181" s="8"/>
      <c r="EA181" s="7"/>
      <c r="EB181" s="7"/>
      <c r="EC181" s="2" t="s">
        <v>272</v>
      </c>
      <c r="ED181" s="2" t="s">
        <v>226</v>
      </c>
      <c r="EE181" s="2" t="s">
        <v>229</v>
      </c>
      <c r="EF181" s="2" t="s">
        <v>229</v>
      </c>
      <c r="EG181" s="2" t="s">
        <v>241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272</v>
      </c>
      <c r="EP181" s="2" t="s">
        <v>226</v>
      </c>
      <c r="EQ181" s="2" t="s">
        <v>229</v>
      </c>
      <c r="ER181" s="2" t="s">
        <v>229</v>
      </c>
      <c r="ES181" s="2" t="s">
        <v>241</v>
      </c>
      <c r="ET181" s="2" t="s">
        <v>229</v>
      </c>
      <c r="EU181" s="4"/>
      <c r="EV181" s="8"/>
      <c r="EW181" s="4"/>
      <c r="EX181" s="8"/>
      <c r="EY181" s="7"/>
      <c r="EZ181" s="7"/>
      <c r="FA181" s="2" t="s">
        <v>267</v>
      </c>
      <c r="FB181" s="2" t="s">
        <v>226</v>
      </c>
      <c r="FC181" s="2" t="s">
        <v>229</v>
      </c>
      <c r="FD181" s="2" t="s">
        <v>229</v>
      </c>
      <c r="FE181" s="2" t="s">
        <v>241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226</v>
      </c>
      <c r="FO181" s="2" t="s">
        <v>229</v>
      </c>
      <c r="FP181" s="2" t="s">
        <v>229</v>
      </c>
      <c r="FQ181" s="2" t="s">
        <v>241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239</v>
      </c>
      <c r="FZ181" s="2" t="s">
        <v>226</v>
      </c>
      <c r="GA181" s="2" t="s">
        <v>229</v>
      </c>
      <c r="GB181" s="2" t="s">
        <v>229</v>
      </c>
      <c r="GC181" s="2" t="s">
        <v>241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272</v>
      </c>
      <c r="GL181" s="2" t="s">
        <v>226</v>
      </c>
      <c r="GM181" s="2" t="s">
        <v>229</v>
      </c>
      <c r="GN181" s="2" t="s">
        <v>229</v>
      </c>
      <c r="GO181" s="2" t="s">
        <v>241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272</v>
      </c>
      <c r="GX181" s="2" t="s">
        <v>226</v>
      </c>
      <c r="GY181" s="2" t="s">
        <v>229</v>
      </c>
      <c r="GZ181" s="2" t="s">
        <v>229</v>
      </c>
      <c r="HA181" s="2" t="s">
        <v>241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272</v>
      </c>
      <c r="HJ181" s="2" t="s">
        <v>226</v>
      </c>
      <c r="HK181" s="2" t="s">
        <v>229</v>
      </c>
      <c r="HL181" s="2" t="s">
        <v>229</v>
      </c>
      <c r="HM181" s="2" t="s">
        <v>241</v>
      </c>
      <c r="HN181" s="2" t="s">
        <v>229</v>
      </c>
      <c r="HO181" s="4"/>
      <c r="HP181" s="8"/>
      <c r="HQ181" s="4"/>
      <c r="HR181" s="8"/>
      <c r="HS181" s="7"/>
      <c r="HT181" s="7"/>
      <c r="HU181" s="2" t="s">
        <v>272</v>
      </c>
      <c r="HV181" s="2" t="s">
        <v>226</v>
      </c>
      <c r="HW181" s="2" t="s">
        <v>229</v>
      </c>
      <c r="HX181" s="2" t="s">
        <v>229</v>
      </c>
      <c r="HY181" s="2" t="s">
        <v>241</v>
      </c>
      <c r="HZ181" s="2" t="s">
        <v>229</v>
      </c>
      <c r="IA181" s="4"/>
      <c r="IB181" s="8"/>
      <c r="IC181" s="4"/>
      <c r="ID181" s="8"/>
      <c r="IE181" s="7"/>
      <c r="IF181" s="7"/>
      <c r="IG181" s="2" t="s">
        <v>272</v>
      </c>
      <c r="IH181" s="2" t="s">
        <v>226</v>
      </c>
      <c r="II181" s="2" t="s">
        <v>229</v>
      </c>
      <c r="IJ181" s="2" t="s">
        <v>229</v>
      </c>
      <c r="IK181" s="2" t="s">
        <v>241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664</v>
      </c>
      <c r="IT181" s="2" t="s">
        <v>226</v>
      </c>
      <c r="IU181" s="2" t="s">
        <v>229</v>
      </c>
      <c r="IV181" s="2" t="s">
        <v>229</v>
      </c>
      <c r="IW181" s="2" t="s">
        <v>241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272</v>
      </c>
      <c r="JF181" s="2" t="s">
        <v>226</v>
      </c>
      <c r="JG181" s="2" t="s">
        <v>229</v>
      </c>
      <c r="JH181" s="2" t="s">
        <v>229</v>
      </c>
      <c r="JI181" s="2" t="s">
        <v>241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272</v>
      </c>
      <c r="JR181" s="2" t="s">
        <v>226</v>
      </c>
      <c r="JS181" s="2" t="s">
        <v>229</v>
      </c>
      <c r="JT181" s="2" t="s">
        <v>229</v>
      </c>
      <c r="JU181" s="2" t="s">
        <v>241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272</v>
      </c>
      <c r="KD181" s="2" t="s">
        <v>226</v>
      </c>
      <c r="KE181" s="2" t="s">
        <v>229</v>
      </c>
      <c r="KF181" s="2" t="s">
        <v>229</v>
      </c>
      <c r="KG181" s="2" t="s">
        <v>241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272</v>
      </c>
      <c r="KP181" s="2" t="s">
        <v>226</v>
      </c>
      <c r="KQ181" s="2" t="s">
        <v>229</v>
      </c>
      <c r="KR181" s="2" t="s">
        <v>229</v>
      </c>
      <c r="KS181" s="2" t="s">
        <v>241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272</v>
      </c>
      <c r="LB181" s="2" t="s">
        <v>226</v>
      </c>
      <c r="LC181" s="2" t="s">
        <v>229</v>
      </c>
      <c r="LD181" s="2" t="s">
        <v>229</v>
      </c>
      <c r="LE181" s="2" t="s">
        <v>241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272</v>
      </c>
      <c r="LN181" s="2" t="s">
        <v>226</v>
      </c>
      <c r="LO181" s="2" t="s">
        <v>229</v>
      </c>
      <c r="LP181" s="2" t="s">
        <v>229</v>
      </c>
      <c r="LQ181" s="2" t="s">
        <v>241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664</v>
      </c>
      <c r="LZ181" s="2" t="s">
        <v>226</v>
      </c>
      <c r="MA181" s="2" t="s">
        <v>229</v>
      </c>
      <c r="MB181" s="2" t="s">
        <v>229</v>
      </c>
      <c r="MC181" s="2" t="s">
        <v>241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272</v>
      </c>
      <c r="ML181" s="2" t="s">
        <v>226</v>
      </c>
      <c r="MM181" s="2" t="s">
        <v>229</v>
      </c>
      <c r="MN181" s="2" t="s">
        <v>229</v>
      </c>
      <c r="MO181" s="2" t="s">
        <v>241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272</v>
      </c>
      <c r="MX181" s="2" t="s">
        <v>226</v>
      </c>
      <c r="MY181" s="2" t="s">
        <v>229</v>
      </c>
      <c r="MZ181" s="2" t="s">
        <v>229</v>
      </c>
      <c r="NA181" s="2" t="s">
        <v>241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229</v>
      </c>
      <c r="NJ181" s="2" t="s">
        <v>229</v>
      </c>
      <c r="NK181" s="2" t="s">
        <v>229</v>
      </c>
      <c r="NL181" s="2" t="s">
        <v>229</v>
      </c>
      <c r="NM181" s="2" t="s">
        <v>229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272</v>
      </c>
      <c r="NV181" s="2" t="s">
        <v>226</v>
      </c>
      <c r="NW181" s="2" t="s">
        <v>229</v>
      </c>
      <c r="NX181" s="2" t="s">
        <v>229</v>
      </c>
      <c r="NY181" s="2" t="s">
        <v>241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272</v>
      </c>
      <c r="OH181" s="2" t="s">
        <v>226</v>
      </c>
      <c r="OI181" s="2" t="s">
        <v>229</v>
      </c>
      <c r="OJ181" s="2" t="s">
        <v>229</v>
      </c>
      <c r="OK181" s="2" t="s">
        <v>241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229</v>
      </c>
      <c r="OT181" s="2" t="s">
        <v>229</v>
      </c>
      <c r="OU181" s="2" t="s">
        <v>229</v>
      </c>
      <c r="OV181" s="2" t="s">
        <v>229</v>
      </c>
      <c r="OW181" s="2" t="s">
        <v>229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229</v>
      </c>
      <c r="PF181" s="2" t="s">
        <v>229</v>
      </c>
      <c r="PG181" s="2" t="s">
        <v>229</v>
      </c>
      <c r="PH181" s="2" t="s">
        <v>229</v>
      </c>
      <c r="PI181" s="2" t="s">
        <v>229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272</v>
      </c>
      <c r="PR181" s="2" t="s">
        <v>226</v>
      </c>
      <c r="PS181" s="2" t="s">
        <v>229</v>
      </c>
      <c r="PT181" s="2" t="s">
        <v>229</v>
      </c>
      <c r="PU181" s="2" t="s">
        <v>241</v>
      </c>
      <c r="PV181" s="2" t="s">
        <v>229</v>
      </c>
      <c r="PW181" s="4"/>
      <c r="PX181" s="8"/>
      <c r="PY181" s="4"/>
      <c r="PZ181" s="8"/>
      <c r="QA181" s="7"/>
      <c r="QB181" s="7"/>
      <c r="QC181" s="2" t="s">
        <v>281</v>
      </c>
      <c r="QD181" s="2" t="s">
        <v>226</v>
      </c>
      <c r="QE181" s="2" t="s">
        <v>229</v>
      </c>
      <c r="QF181" s="2" t="s">
        <v>229</v>
      </c>
      <c r="QG181" s="2" t="s">
        <v>241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272</v>
      </c>
      <c r="QP181" s="2" t="s">
        <v>226</v>
      </c>
      <c r="QQ181" s="2" t="s">
        <v>229</v>
      </c>
      <c r="QR181" s="2" t="s">
        <v>229</v>
      </c>
      <c r="QS181" s="2" t="s">
        <v>241</v>
      </c>
      <c r="QT181" s="2" t="s">
        <v>229</v>
      </c>
      <c r="QU181" s="4"/>
      <c r="QV181" s="8"/>
      <c r="QW181" s="4"/>
      <c r="QX181" s="8"/>
      <c r="QY181" s="7"/>
      <c r="QZ181" s="7"/>
      <c r="RA181" s="2" t="s">
        <v>272</v>
      </c>
      <c r="RB181" s="2" t="s">
        <v>226</v>
      </c>
      <c r="RC181" s="2" t="s">
        <v>229</v>
      </c>
      <c r="RD181" s="2" t="s">
        <v>229</v>
      </c>
      <c r="RE181" s="2" t="s">
        <v>241</v>
      </c>
      <c r="RF181" s="2" t="s">
        <v>229</v>
      </c>
      <c r="RG181" s="4"/>
      <c r="RH181" s="8"/>
      <c r="RI181" s="4"/>
      <c r="RJ181" s="8"/>
      <c r="RK181" s="7"/>
      <c r="RL181" s="7"/>
      <c r="RM181" s="2" t="s">
        <v>272</v>
      </c>
      <c r="RN181" s="2" t="s">
        <v>226</v>
      </c>
      <c r="RO181" s="2" t="s">
        <v>229</v>
      </c>
      <c r="RP181" s="2" t="s">
        <v>229</v>
      </c>
      <c r="RQ181" s="2" t="s">
        <v>241</v>
      </c>
      <c r="RR181" s="2" t="s">
        <v>229</v>
      </c>
      <c r="RS181" s="4"/>
      <c r="RT181" s="8"/>
      <c r="RU181" s="4"/>
      <c r="RV181" s="8"/>
      <c r="RW181" s="7"/>
      <c r="RX181" s="7"/>
      <c r="RY181" s="2" t="s">
        <v>229</v>
      </c>
      <c r="RZ181" s="2" t="s">
        <v>229</v>
      </c>
      <c r="SA181" s="2" t="s">
        <v>229</v>
      </c>
      <c r="SB181" s="2" t="s">
        <v>229</v>
      </c>
      <c r="SC181" s="2" t="s">
        <v>229</v>
      </c>
      <c r="SD181" s="2" t="s">
        <v>229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>
        <v>140</v>
      </c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>
        <v>130</v>
      </c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</row>
    <row r="182">
      <c r="A182" s="2" t="s">
        <v>2438</v>
      </c>
      <c r="B182" s="2" t="s">
        <v>216</v>
      </c>
      <c r="C182" s="2" t="s">
        <v>217</v>
      </c>
      <c r="D182" s="2" t="s">
        <v>218</v>
      </c>
      <c r="E182" s="2" t="s">
        <v>219</v>
      </c>
      <c r="F182" s="2" t="s">
        <v>2431</v>
      </c>
      <c r="G182" s="2" t="s">
        <v>2432</v>
      </c>
      <c r="H182" s="2" t="s">
        <v>2433</v>
      </c>
      <c r="I182" s="2" t="s">
        <v>2434</v>
      </c>
      <c r="J182" s="2" t="s">
        <v>285</v>
      </c>
      <c r="K182" s="2" t="s">
        <v>2435</v>
      </c>
      <c r="L182" s="3">
        <v>28.57</v>
      </c>
      <c r="M182" s="3">
        <v>30</v>
      </c>
      <c r="N182" s="3">
        <v>59.99</v>
      </c>
      <c r="O182" s="2" t="s">
        <v>226</v>
      </c>
      <c r="P182" s="2" t="s">
        <v>2046</v>
      </c>
      <c r="Q182" s="2" t="s">
        <v>228</v>
      </c>
      <c r="R182" s="2" t="s">
        <v>229</v>
      </c>
      <c r="S182" s="2" t="s">
        <v>2436</v>
      </c>
      <c r="T182" s="2" t="s">
        <v>2437</v>
      </c>
      <c r="U182" s="2" t="s">
        <v>286</v>
      </c>
      <c r="V182" s="2" t="s">
        <v>233</v>
      </c>
      <c r="W182" s="2" t="s">
        <v>686</v>
      </c>
      <c r="X182" s="2" t="s">
        <v>1009</v>
      </c>
      <c r="Y182" s="2" t="s">
        <v>229</v>
      </c>
      <c r="Z182" s="4"/>
      <c r="AA182" s="4">
        <f>=ROUNDDOWN({0},0)</f>
      </c>
      <c r="AB182" s="5"/>
      <c r="AC182" s="2" t="s">
        <v>637</v>
      </c>
      <c r="AD182" s="4">
        <v>200</v>
      </c>
      <c r="AE182" s="4">
        <v>400</v>
      </c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/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/>
      <c r="BJ182" s="4"/>
      <c r="BK182" s="8"/>
      <c r="BL182" s="2" t="s">
        <v>229</v>
      </c>
      <c r="BM182" s="7"/>
      <c r="BN182" s="7"/>
      <c r="BO182" s="4"/>
      <c r="BP182" s="8"/>
      <c r="BQ182" s="4"/>
      <c r="BR182" s="8"/>
      <c r="BS182" s="7"/>
      <c r="BT182" s="7"/>
      <c r="BU182" s="2" t="s">
        <v>664</v>
      </c>
      <c r="BV182" s="2" t="s">
        <v>226</v>
      </c>
      <c r="BW182" s="2" t="s">
        <v>229</v>
      </c>
      <c r="BX182" s="2" t="s">
        <v>229</v>
      </c>
      <c r="BY182" s="2" t="s">
        <v>241</v>
      </c>
      <c r="BZ182" s="2" t="s">
        <v>229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226</v>
      </c>
      <c r="CI182" s="2" t="s">
        <v>229</v>
      </c>
      <c r="CJ182" s="2" t="s">
        <v>229</v>
      </c>
      <c r="CK182" s="2" t="s">
        <v>241</v>
      </c>
      <c r="CL182" s="2" t="s">
        <v>229</v>
      </c>
      <c r="CM182" s="4"/>
      <c r="CN182" s="8"/>
      <c r="CO182" s="4"/>
      <c r="CP182" s="8"/>
      <c r="CQ182" s="7"/>
      <c r="CR182" s="7"/>
      <c r="CS182" s="2" t="s">
        <v>272</v>
      </c>
      <c r="CT182" s="2" t="s">
        <v>226</v>
      </c>
      <c r="CU182" s="2" t="s">
        <v>229</v>
      </c>
      <c r="CV182" s="2" t="s">
        <v>229</v>
      </c>
      <c r="CW182" s="2" t="s">
        <v>241</v>
      </c>
      <c r="CX182" s="2" t="s">
        <v>229</v>
      </c>
      <c r="CY182" s="4"/>
      <c r="CZ182" s="8"/>
      <c r="DA182" s="4"/>
      <c r="DB182" s="8"/>
      <c r="DC182" s="7"/>
      <c r="DD182" s="7"/>
      <c r="DE182" s="2" t="s">
        <v>272</v>
      </c>
      <c r="DF182" s="2" t="s">
        <v>226</v>
      </c>
      <c r="DG182" s="2" t="s">
        <v>229</v>
      </c>
      <c r="DH182" s="2" t="s">
        <v>229</v>
      </c>
      <c r="DI182" s="2" t="s">
        <v>241</v>
      </c>
      <c r="DJ182" s="2" t="s">
        <v>229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226</v>
      </c>
      <c r="DS182" s="2" t="s">
        <v>229</v>
      </c>
      <c r="DT182" s="2" t="s">
        <v>229</v>
      </c>
      <c r="DU182" s="2" t="s">
        <v>241</v>
      </c>
      <c r="DV182" s="2" t="s">
        <v>229</v>
      </c>
      <c r="DW182" s="4"/>
      <c r="DX182" s="8"/>
      <c r="DY182" s="4"/>
      <c r="DZ182" s="8"/>
      <c r="EA182" s="7"/>
      <c r="EB182" s="7"/>
      <c r="EC182" s="2" t="s">
        <v>272</v>
      </c>
      <c r="ED182" s="2" t="s">
        <v>226</v>
      </c>
      <c r="EE182" s="2" t="s">
        <v>229</v>
      </c>
      <c r="EF182" s="2" t="s">
        <v>229</v>
      </c>
      <c r="EG182" s="2" t="s">
        <v>241</v>
      </c>
      <c r="EH182" s="2" t="s">
        <v>229</v>
      </c>
      <c r="EI182" s="4"/>
      <c r="EJ182" s="8"/>
      <c r="EK182" s="4"/>
      <c r="EL182" s="8"/>
      <c r="EM182" s="7"/>
      <c r="EN182" s="7"/>
      <c r="EO182" s="2" t="s">
        <v>272</v>
      </c>
      <c r="EP182" s="2" t="s">
        <v>226</v>
      </c>
      <c r="EQ182" s="2" t="s">
        <v>229</v>
      </c>
      <c r="ER182" s="2" t="s">
        <v>229</v>
      </c>
      <c r="ES182" s="2" t="s">
        <v>241</v>
      </c>
      <c r="ET182" s="2" t="s">
        <v>229</v>
      </c>
      <c r="EU182" s="4"/>
      <c r="EV182" s="8"/>
      <c r="EW182" s="4"/>
      <c r="EX182" s="8"/>
      <c r="EY182" s="7"/>
      <c r="EZ182" s="7"/>
      <c r="FA182" s="2" t="s">
        <v>267</v>
      </c>
      <c r="FB182" s="2" t="s">
        <v>226</v>
      </c>
      <c r="FC182" s="2" t="s">
        <v>229</v>
      </c>
      <c r="FD182" s="2" t="s">
        <v>229</v>
      </c>
      <c r="FE182" s="2" t="s">
        <v>241</v>
      </c>
      <c r="FF182" s="2" t="s">
        <v>229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226</v>
      </c>
      <c r="FO182" s="2" t="s">
        <v>229</v>
      </c>
      <c r="FP182" s="2" t="s">
        <v>229</v>
      </c>
      <c r="FQ182" s="2" t="s">
        <v>241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239</v>
      </c>
      <c r="FZ182" s="2" t="s">
        <v>226</v>
      </c>
      <c r="GA182" s="2" t="s">
        <v>229</v>
      </c>
      <c r="GB182" s="2" t="s">
        <v>229</v>
      </c>
      <c r="GC182" s="2" t="s">
        <v>241</v>
      </c>
      <c r="GD182" s="2" t="s">
        <v>229</v>
      </c>
      <c r="GE182" s="4"/>
      <c r="GF182" s="8"/>
      <c r="GG182" s="4"/>
      <c r="GH182" s="8"/>
      <c r="GI182" s="7"/>
      <c r="GJ182" s="7"/>
      <c r="GK182" s="2" t="s">
        <v>272</v>
      </c>
      <c r="GL182" s="2" t="s">
        <v>226</v>
      </c>
      <c r="GM182" s="2" t="s">
        <v>229</v>
      </c>
      <c r="GN182" s="2" t="s">
        <v>229</v>
      </c>
      <c r="GO182" s="2" t="s">
        <v>241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272</v>
      </c>
      <c r="GX182" s="2" t="s">
        <v>226</v>
      </c>
      <c r="GY182" s="2" t="s">
        <v>229</v>
      </c>
      <c r="GZ182" s="2" t="s">
        <v>229</v>
      </c>
      <c r="HA182" s="2" t="s">
        <v>241</v>
      </c>
      <c r="HB182" s="2" t="s">
        <v>229</v>
      </c>
      <c r="HC182" s="4"/>
      <c r="HD182" s="8"/>
      <c r="HE182" s="4"/>
      <c r="HF182" s="8"/>
      <c r="HG182" s="7"/>
      <c r="HH182" s="7"/>
      <c r="HI182" s="2" t="s">
        <v>272</v>
      </c>
      <c r="HJ182" s="2" t="s">
        <v>226</v>
      </c>
      <c r="HK182" s="2" t="s">
        <v>229</v>
      </c>
      <c r="HL182" s="2" t="s">
        <v>229</v>
      </c>
      <c r="HM182" s="2" t="s">
        <v>241</v>
      </c>
      <c r="HN182" s="2" t="s">
        <v>229</v>
      </c>
      <c r="HO182" s="4"/>
      <c r="HP182" s="8"/>
      <c r="HQ182" s="4"/>
      <c r="HR182" s="8"/>
      <c r="HS182" s="7"/>
      <c r="HT182" s="7"/>
      <c r="HU182" s="2" t="s">
        <v>272</v>
      </c>
      <c r="HV182" s="2" t="s">
        <v>226</v>
      </c>
      <c r="HW182" s="2" t="s">
        <v>229</v>
      </c>
      <c r="HX182" s="2" t="s">
        <v>229</v>
      </c>
      <c r="HY182" s="2" t="s">
        <v>241</v>
      </c>
      <c r="HZ182" s="2" t="s">
        <v>229</v>
      </c>
      <c r="IA182" s="4"/>
      <c r="IB182" s="8"/>
      <c r="IC182" s="4"/>
      <c r="ID182" s="8"/>
      <c r="IE182" s="7"/>
      <c r="IF182" s="7"/>
      <c r="IG182" s="2" t="s">
        <v>272</v>
      </c>
      <c r="IH182" s="2" t="s">
        <v>226</v>
      </c>
      <c r="II182" s="2" t="s">
        <v>229</v>
      </c>
      <c r="IJ182" s="2" t="s">
        <v>229</v>
      </c>
      <c r="IK182" s="2" t="s">
        <v>241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664</v>
      </c>
      <c r="IT182" s="2" t="s">
        <v>226</v>
      </c>
      <c r="IU182" s="2" t="s">
        <v>229</v>
      </c>
      <c r="IV182" s="2" t="s">
        <v>229</v>
      </c>
      <c r="IW182" s="2" t="s">
        <v>241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272</v>
      </c>
      <c r="JF182" s="2" t="s">
        <v>226</v>
      </c>
      <c r="JG182" s="2" t="s">
        <v>229</v>
      </c>
      <c r="JH182" s="2" t="s">
        <v>229</v>
      </c>
      <c r="JI182" s="2" t="s">
        <v>241</v>
      </c>
      <c r="JJ182" s="2" t="s">
        <v>229</v>
      </c>
      <c r="JK182" s="4"/>
      <c r="JL182" s="8"/>
      <c r="JM182" s="4"/>
      <c r="JN182" s="8"/>
      <c r="JO182" s="7"/>
      <c r="JP182" s="7"/>
      <c r="JQ182" s="2" t="s">
        <v>272</v>
      </c>
      <c r="JR182" s="2" t="s">
        <v>226</v>
      </c>
      <c r="JS182" s="2" t="s">
        <v>229</v>
      </c>
      <c r="JT182" s="2" t="s">
        <v>229</v>
      </c>
      <c r="JU182" s="2" t="s">
        <v>241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272</v>
      </c>
      <c r="KD182" s="2" t="s">
        <v>226</v>
      </c>
      <c r="KE182" s="2" t="s">
        <v>229</v>
      </c>
      <c r="KF182" s="2" t="s">
        <v>229</v>
      </c>
      <c r="KG182" s="2" t="s">
        <v>241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272</v>
      </c>
      <c r="KP182" s="2" t="s">
        <v>226</v>
      </c>
      <c r="KQ182" s="2" t="s">
        <v>229</v>
      </c>
      <c r="KR182" s="2" t="s">
        <v>229</v>
      </c>
      <c r="KS182" s="2" t="s">
        <v>241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272</v>
      </c>
      <c r="LB182" s="2" t="s">
        <v>226</v>
      </c>
      <c r="LC182" s="2" t="s">
        <v>229</v>
      </c>
      <c r="LD182" s="2" t="s">
        <v>229</v>
      </c>
      <c r="LE182" s="2" t="s">
        <v>241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272</v>
      </c>
      <c r="LN182" s="2" t="s">
        <v>226</v>
      </c>
      <c r="LO182" s="2" t="s">
        <v>229</v>
      </c>
      <c r="LP182" s="2" t="s">
        <v>229</v>
      </c>
      <c r="LQ182" s="2" t="s">
        <v>241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664</v>
      </c>
      <c r="LZ182" s="2" t="s">
        <v>226</v>
      </c>
      <c r="MA182" s="2" t="s">
        <v>229</v>
      </c>
      <c r="MB182" s="2" t="s">
        <v>229</v>
      </c>
      <c r="MC182" s="2" t="s">
        <v>241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272</v>
      </c>
      <c r="ML182" s="2" t="s">
        <v>226</v>
      </c>
      <c r="MM182" s="2" t="s">
        <v>229</v>
      </c>
      <c r="MN182" s="2" t="s">
        <v>229</v>
      </c>
      <c r="MO182" s="2" t="s">
        <v>241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272</v>
      </c>
      <c r="MX182" s="2" t="s">
        <v>226</v>
      </c>
      <c r="MY182" s="2" t="s">
        <v>229</v>
      </c>
      <c r="MZ182" s="2" t="s">
        <v>229</v>
      </c>
      <c r="NA182" s="2" t="s">
        <v>241</v>
      </c>
      <c r="NB182" s="2" t="s">
        <v>229</v>
      </c>
      <c r="NC182" s="4"/>
      <c r="ND182" s="8"/>
      <c r="NE182" s="4"/>
      <c r="NF182" s="8"/>
      <c r="NG182" s="7"/>
      <c r="NH182" s="7"/>
      <c r="NI182" s="2" t="s">
        <v>229</v>
      </c>
      <c r="NJ182" s="2" t="s">
        <v>229</v>
      </c>
      <c r="NK182" s="2" t="s">
        <v>229</v>
      </c>
      <c r="NL182" s="2" t="s">
        <v>229</v>
      </c>
      <c r="NM182" s="2" t="s">
        <v>229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272</v>
      </c>
      <c r="NV182" s="2" t="s">
        <v>226</v>
      </c>
      <c r="NW182" s="2" t="s">
        <v>229</v>
      </c>
      <c r="NX182" s="2" t="s">
        <v>229</v>
      </c>
      <c r="NY182" s="2" t="s">
        <v>241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272</v>
      </c>
      <c r="OH182" s="2" t="s">
        <v>226</v>
      </c>
      <c r="OI182" s="2" t="s">
        <v>229</v>
      </c>
      <c r="OJ182" s="2" t="s">
        <v>229</v>
      </c>
      <c r="OK182" s="2" t="s">
        <v>241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229</v>
      </c>
      <c r="OT182" s="2" t="s">
        <v>229</v>
      </c>
      <c r="OU182" s="2" t="s">
        <v>229</v>
      </c>
      <c r="OV182" s="2" t="s">
        <v>229</v>
      </c>
      <c r="OW182" s="2" t="s">
        <v>229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229</v>
      </c>
      <c r="PF182" s="2" t="s">
        <v>229</v>
      </c>
      <c r="PG182" s="2" t="s">
        <v>229</v>
      </c>
      <c r="PH182" s="2" t="s">
        <v>229</v>
      </c>
      <c r="PI182" s="2" t="s">
        <v>229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272</v>
      </c>
      <c r="PR182" s="2" t="s">
        <v>226</v>
      </c>
      <c r="PS182" s="2" t="s">
        <v>229</v>
      </c>
      <c r="PT182" s="2" t="s">
        <v>229</v>
      </c>
      <c r="PU182" s="2" t="s">
        <v>241</v>
      </c>
      <c r="PV182" s="2" t="s">
        <v>229</v>
      </c>
      <c r="PW182" s="4"/>
      <c r="PX182" s="8"/>
      <c r="PY182" s="4"/>
      <c r="PZ182" s="8"/>
      <c r="QA182" s="7"/>
      <c r="QB182" s="7"/>
      <c r="QC182" s="2" t="s">
        <v>281</v>
      </c>
      <c r="QD182" s="2" t="s">
        <v>226</v>
      </c>
      <c r="QE182" s="2" t="s">
        <v>229</v>
      </c>
      <c r="QF182" s="2" t="s">
        <v>229</v>
      </c>
      <c r="QG182" s="2" t="s">
        <v>241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272</v>
      </c>
      <c r="QP182" s="2" t="s">
        <v>226</v>
      </c>
      <c r="QQ182" s="2" t="s">
        <v>229</v>
      </c>
      <c r="QR182" s="2" t="s">
        <v>229</v>
      </c>
      <c r="QS182" s="2" t="s">
        <v>241</v>
      </c>
      <c r="QT182" s="2" t="s">
        <v>229</v>
      </c>
      <c r="QU182" s="4"/>
      <c r="QV182" s="8"/>
      <c r="QW182" s="4"/>
      <c r="QX182" s="8"/>
      <c r="QY182" s="7"/>
      <c r="QZ182" s="7"/>
      <c r="RA182" s="2" t="s">
        <v>272</v>
      </c>
      <c r="RB182" s="2" t="s">
        <v>226</v>
      </c>
      <c r="RC182" s="2" t="s">
        <v>229</v>
      </c>
      <c r="RD182" s="2" t="s">
        <v>229</v>
      </c>
      <c r="RE182" s="2" t="s">
        <v>241</v>
      </c>
      <c r="RF182" s="2" t="s">
        <v>229</v>
      </c>
      <c r="RG182" s="4"/>
      <c r="RH182" s="8"/>
      <c r="RI182" s="4"/>
      <c r="RJ182" s="8"/>
      <c r="RK182" s="7"/>
      <c r="RL182" s="7"/>
      <c r="RM182" s="2" t="s">
        <v>272</v>
      </c>
      <c r="RN182" s="2" t="s">
        <v>226</v>
      </c>
      <c r="RO182" s="2" t="s">
        <v>229</v>
      </c>
      <c r="RP182" s="2" t="s">
        <v>229</v>
      </c>
      <c r="RQ182" s="2" t="s">
        <v>241</v>
      </c>
      <c r="RR182" s="2" t="s">
        <v>229</v>
      </c>
      <c r="RS182" s="4"/>
      <c r="RT182" s="8"/>
      <c r="RU182" s="4"/>
      <c r="RV182" s="8"/>
      <c r="RW182" s="7"/>
      <c r="RX182" s="7"/>
      <c r="RY182" s="2" t="s">
        <v>229</v>
      </c>
      <c r="RZ182" s="2" t="s">
        <v>229</v>
      </c>
      <c r="SA182" s="2" t="s">
        <v>229</v>
      </c>
      <c r="SB182" s="2" t="s">
        <v>229</v>
      </c>
      <c r="SC182" s="2" t="s">
        <v>229</v>
      </c>
      <c r="SD182" s="2" t="s">
        <v>229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>
        <v>200</v>
      </c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>
        <v>200</v>
      </c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</row>
    <row r="183">
      <c r="A183" s="2" t="s">
        <v>2439</v>
      </c>
      <c r="B183" s="2" t="s">
        <v>216</v>
      </c>
      <c r="C183" s="2" t="s">
        <v>217</v>
      </c>
      <c r="D183" s="2" t="s">
        <v>218</v>
      </c>
      <c r="E183" s="2" t="s">
        <v>219</v>
      </c>
      <c r="F183" s="2" t="s">
        <v>2440</v>
      </c>
      <c r="G183" s="2" t="s">
        <v>2441</v>
      </c>
      <c r="H183" s="2" t="s">
        <v>2442</v>
      </c>
      <c r="I183" s="2" t="s">
        <v>1434</v>
      </c>
      <c r="J183" s="2" t="s">
        <v>285</v>
      </c>
      <c r="K183" s="2" t="s">
        <v>583</v>
      </c>
      <c r="L183" s="3">
        <v>33.6</v>
      </c>
      <c r="M183" s="3">
        <v>35.28</v>
      </c>
      <c r="N183" s="3">
        <v>69.99</v>
      </c>
      <c r="O183" s="2" t="s">
        <v>226</v>
      </c>
      <c r="P183" s="2" t="s">
        <v>964</v>
      </c>
      <c r="Q183" s="2" t="s">
        <v>228</v>
      </c>
      <c r="R183" s="2" t="s">
        <v>229</v>
      </c>
      <c r="S183" s="2" t="s">
        <v>2443</v>
      </c>
      <c r="T183" s="2" t="s">
        <v>229</v>
      </c>
      <c r="U183" s="2" t="s">
        <v>733</v>
      </c>
      <c r="V183" s="2" t="s">
        <v>1910</v>
      </c>
      <c r="W183" s="2" t="s">
        <v>1009</v>
      </c>
      <c r="X183" s="2" t="s">
        <v>229</v>
      </c>
      <c r="Y183" s="2" t="s">
        <v>1144</v>
      </c>
      <c r="Z183" s="4"/>
      <c r="AA183" s="4">
        <f>=ROUNDDOWN({0},0)</f>
      </c>
      <c r="AB183" s="5"/>
      <c r="AC183" s="2" t="s">
        <v>229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229</v>
      </c>
      <c r="BM183" s="7"/>
      <c r="BN183" s="7"/>
      <c r="BO183" s="4"/>
      <c r="BP183" s="8"/>
      <c r="BQ183" s="4"/>
      <c r="BR183" s="8"/>
      <c r="BS183" s="7"/>
      <c r="BT183" s="7"/>
      <c r="BU183" s="2" t="s">
        <v>239</v>
      </c>
      <c r="BV183" s="2" t="s">
        <v>275</v>
      </c>
      <c r="BW183" s="2" t="s">
        <v>229</v>
      </c>
      <c r="BX183" s="2" t="s">
        <v>1727</v>
      </c>
      <c r="BY183" s="2" t="s">
        <v>241</v>
      </c>
      <c r="BZ183" s="2" t="s">
        <v>229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275</v>
      </c>
      <c r="CI183" s="2" t="s">
        <v>1557</v>
      </c>
      <c r="CJ183" s="2" t="s">
        <v>1558</v>
      </c>
      <c r="CK183" s="2" t="s">
        <v>241</v>
      </c>
      <c r="CL183" s="2" t="s">
        <v>229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275</v>
      </c>
      <c r="CU183" s="2" t="s">
        <v>1148</v>
      </c>
      <c r="CV183" s="2" t="s">
        <v>2444</v>
      </c>
      <c r="CW183" s="2" t="s">
        <v>241</v>
      </c>
      <c r="CX183" s="2" t="s">
        <v>229</v>
      </c>
      <c r="CY183" s="4"/>
      <c r="CZ183" s="8"/>
      <c r="DA183" s="4"/>
      <c r="DB183" s="8"/>
      <c r="DC183" s="7"/>
      <c r="DD183" s="7"/>
      <c r="DE183" s="2" t="s">
        <v>239</v>
      </c>
      <c r="DF183" s="2" t="s">
        <v>275</v>
      </c>
      <c r="DG183" s="2" t="s">
        <v>1148</v>
      </c>
      <c r="DH183" s="2" t="s">
        <v>1817</v>
      </c>
      <c r="DI183" s="2" t="s">
        <v>241</v>
      </c>
      <c r="DJ183" s="2" t="s">
        <v>229</v>
      </c>
      <c r="DK183" s="4"/>
      <c r="DL183" s="8"/>
      <c r="DM183" s="4"/>
      <c r="DN183" s="8"/>
      <c r="DO183" s="7"/>
      <c r="DP183" s="7"/>
      <c r="DQ183" s="2" t="s">
        <v>239</v>
      </c>
      <c r="DR183" s="2" t="s">
        <v>275</v>
      </c>
      <c r="DS183" s="2" t="s">
        <v>1148</v>
      </c>
      <c r="DT183" s="2" t="s">
        <v>1232</v>
      </c>
      <c r="DU183" s="2" t="s">
        <v>241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275</v>
      </c>
      <c r="EE183" s="2" t="s">
        <v>699</v>
      </c>
      <c r="EF183" s="2" t="s">
        <v>1896</v>
      </c>
      <c r="EG183" s="2" t="s">
        <v>241</v>
      </c>
      <c r="EH183" s="2" t="s">
        <v>229</v>
      </c>
      <c r="EI183" s="4"/>
      <c r="EJ183" s="8"/>
      <c r="EK183" s="4"/>
      <c r="EL183" s="8"/>
      <c r="EM183" s="7"/>
      <c r="EN183" s="7"/>
      <c r="EO183" s="2" t="s">
        <v>239</v>
      </c>
      <c r="EP183" s="2" t="s">
        <v>275</v>
      </c>
      <c r="EQ183" s="2" t="s">
        <v>1148</v>
      </c>
      <c r="ER183" s="2" t="s">
        <v>1853</v>
      </c>
      <c r="ES183" s="2" t="s">
        <v>241</v>
      </c>
      <c r="ET183" s="2" t="s">
        <v>229</v>
      </c>
      <c r="EU183" s="4"/>
      <c r="EV183" s="8"/>
      <c r="EW183" s="4"/>
      <c r="EX183" s="8"/>
      <c r="EY183" s="7"/>
      <c r="EZ183" s="7"/>
      <c r="FA183" s="2" t="s">
        <v>239</v>
      </c>
      <c r="FB183" s="2" t="s">
        <v>275</v>
      </c>
      <c r="FC183" s="2" t="s">
        <v>1148</v>
      </c>
      <c r="FD183" s="2" t="s">
        <v>1853</v>
      </c>
      <c r="FE183" s="2" t="s">
        <v>241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275</v>
      </c>
      <c r="FO183" s="2" t="s">
        <v>1148</v>
      </c>
      <c r="FP183" s="2" t="s">
        <v>2445</v>
      </c>
      <c r="FQ183" s="2" t="s">
        <v>241</v>
      </c>
      <c r="FR183" s="2" t="s">
        <v>229</v>
      </c>
      <c r="FS183" s="4"/>
      <c r="FT183" s="8"/>
      <c r="FU183" s="4"/>
      <c r="FV183" s="8"/>
      <c r="FW183" s="7"/>
      <c r="FX183" s="7"/>
      <c r="FY183" s="2" t="s">
        <v>229</v>
      </c>
      <c r="FZ183" s="2" t="s">
        <v>229</v>
      </c>
      <c r="GA183" s="2" t="s">
        <v>229</v>
      </c>
      <c r="GB183" s="2" t="s">
        <v>229</v>
      </c>
      <c r="GC183" s="2" t="s">
        <v>229</v>
      </c>
      <c r="GD183" s="2" t="s">
        <v>229</v>
      </c>
      <c r="GE183" s="4"/>
      <c r="GF183" s="8"/>
      <c r="GG183" s="4"/>
      <c r="GH183" s="8"/>
      <c r="GI183" s="7"/>
      <c r="GJ183" s="7"/>
      <c r="GK183" s="2" t="s">
        <v>239</v>
      </c>
      <c r="GL183" s="2" t="s">
        <v>275</v>
      </c>
      <c r="GM183" s="2" t="s">
        <v>1148</v>
      </c>
      <c r="GN183" s="2" t="s">
        <v>1157</v>
      </c>
      <c r="GO183" s="2" t="s">
        <v>241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281</v>
      </c>
      <c r="GX183" s="2" t="s">
        <v>275</v>
      </c>
      <c r="GY183" s="2" t="s">
        <v>229</v>
      </c>
      <c r="GZ183" s="2" t="s">
        <v>229</v>
      </c>
      <c r="HA183" s="2" t="s">
        <v>241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239</v>
      </c>
      <c r="HJ183" s="2" t="s">
        <v>275</v>
      </c>
      <c r="HK183" s="2" t="s">
        <v>1148</v>
      </c>
      <c r="HL183" s="2" t="s">
        <v>1560</v>
      </c>
      <c r="HM183" s="2" t="s">
        <v>241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272</v>
      </c>
      <c r="HV183" s="2" t="s">
        <v>275</v>
      </c>
      <c r="HW183" s="2" t="s">
        <v>229</v>
      </c>
      <c r="HX183" s="2" t="s">
        <v>229</v>
      </c>
      <c r="HY183" s="2" t="s">
        <v>241</v>
      </c>
      <c r="HZ183" s="2" t="s">
        <v>229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275</v>
      </c>
      <c r="II183" s="2" t="s">
        <v>229</v>
      </c>
      <c r="IJ183" s="2" t="s">
        <v>229</v>
      </c>
      <c r="IK183" s="2" t="s">
        <v>241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272</v>
      </c>
      <c r="IT183" s="2" t="s">
        <v>275</v>
      </c>
      <c r="IU183" s="2" t="s">
        <v>229</v>
      </c>
      <c r="IV183" s="2" t="s">
        <v>229</v>
      </c>
      <c r="IW183" s="2" t="s">
        <v>241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272</v>
      </c>
      <c r="JF183" s="2" t="s">
        <v>226</v>
      </c>
      <c r="JG183" s="2" t="s">
        <v>229</v>
      </c>
      <c r="JH183" s="2" t="s">
        <v>229</v>
      </c>
      <c r="JI183" s="2" t="s">
        <v>241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229</v>
      </c>
      <c r="JR183" s="2" t="s">
        <v>229</v>
      </c>
      <c r="JS183" s="2" t="s">
        <v>229</v>
      </c>
      <c r="JT183" s="2" t="s">
        <v>229</v>
      </c>
      <c r="JU183" s="2" t="s">
        <v>229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272</v>
      </c>
      <c r="KD183" s="2" t="s">
        <v>275</v>
      </c>
      <c r="KE183" s="2" t="s">
        <v>229</v>
      </c>
      <c r="KF183" s="2" t="s">
        <v>229</v>
      </c>
      <c r="KG183" s="2" t="s">
        <v>241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272</v>
      </c>
      <c r="KP183" s="2" t="s">
        <v>226</v>
      </c>
      <c r="KQ183" s="2" t="s">
        <v>229</v>
      </c>
      <c r="KR183" s="2" t="s">
        <v>229</v>
      </c>
      <c r="KS183" s="2" t="s">
        <v>241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275</v>
      </c>
      <c r="LC183" s="2" t="s">
        <v>1148</v>
      </c>
      <c r="LD183" s="2" t="s">
        <v>2446</v>
      </c>
      <c r="LE183" s="2" t="s">
        <v>241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229</v>
      </c>
      <c r="LN183" s="2" t="s">
        <v>229</v>
      </c>
      <c r="LO183" s="2" t="s">
        <v>229</v>
      </c>
      <c r="LP183" s="2" t="s">
        <v>229</v>
      </c>
      <c r="LQ183" s="2" t="s">
        <v>229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239</v>
      </c>
      <c r="LZ183" s="2" t="s">
        <v>275</v>
      </c>
      <c r="MA183" s="2" t="s">
        <v>1154</v>
      </c>
      <c r="MB183" s="2" t="s">
        <v>1673</v>
      </c>
      <c r="MC183" s="2" t="s">
        <v>241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272</v>
      </c>
      <c r="ML183" s="2" t="s">
        <v>275</v>
      </c>
      <c r="MM183" s="2" t="s">
        <v>229</v>
      </c>
      <c r="MN183" s="2" t="s">
        <v>229</v>
      </c>
      <c r="MO183" s="2" t="s">
        <v>241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272</v>
      </c>
      <c r="MX183" s="2" t="s">
        <v>275</v>
      </c>
      <c r="MY183" s="2" t="s">
        <v>2447</v>
      </c>
      <c r="MZ183" s="2" t="s">
        <v>229</v>
      </c>
      <c r="NA183" s="2" t="s">
        <v>241</v>
      </c>
      <c r="NB183" s="2" t="s">
        <v>229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275</v>
      </c>
      <c r="NK183" s="2" t="s">
        <v>1165</v>
      </c>
      <c r="NL183" s="2" t="s">
        <v>2448</v>
      </c>
      <c r="NM183" s="2" t="s">
        <v>241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272</v>
      </c>
      <c r="NV183" s="2" t="s">
        <v>275</v>
      </c>
      <c r="NW183" s="2" t="s">
        <v>229</v>
      </c>
      <c r="NX183" s="2" t="s">
        <v>229</v>
      </c>
      <c r="NY183" s="2" t="s">
        <v>241</v>
      </c>
      <c r="NZ183" s="2" t="s">
        <v>229</v>
      </c>
      <c r="OA183" s="4"/>
      <c r="OB183" s="8"/>
      <c r="OC183" s="4"/>
      <c r="OD183" s="8"/>
      <c r="OE183" s="7"/>
      <c r="OF183" s="7"/>
      <c r="OG183" s="2" t="s">
        <v>229</v>
      </c>
      <c r="OH183" s="2" t="s">
        <v>229</v>
      </c>
      <c r="OI183" s="2" t="s">
        <v>229</v>
      </c>
      <c r="OJ183" s="2" t="s">
        <v>229</v>
      </c>
      <c r="OK183" s="2" t="s">
        <v>229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229</v>
      </c>
      <c r="OT183" s="2" t="s">
        <v>229</v>
      </c>
      <c r="OU183" s="2" t="s">
        <v>229</v>
      </c>
      <c r="OV183" s="2" t="s">
        <v>229</v>
      </c>
      <c r="OW183" s="2" t="s">
        <v>229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229</v>
      </c>
      <c r="PF183" s="2" t="s">
        <v>229</v>
      </c>
      <c r="PG183" s="2" t="s">
        <v>229</v>
      </c>
      <c r="PH183" s="2" t="s">
        <v>229</v>
      </c>
      <c r="PI183" s="2" t="s">
        <v>229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239</v>
      </c>
      <c r="PR183" s="2" t="s">
        <v>275</v>
      </c>
      <c r="PS183" s="2" t="s">
        <v>1166</v>
      </c>
      <c r="PT183" s="2" t="s">
        <v>2449</v>
      </c>
      <c r="PU183" s="2" t="s">
        <v>241</v>
      </c>
      <c r="PV183" s="2" t="s">
        <v>229</v>
      </c>
      <c r="PW183" s="4"/>
      <c r="PX183" s="8"/>
      <c r="PY183" s="4"/>
      <c r="PZ183" s="8"/>
      <c r="QA183" s="7"/>
      <c r="QB183" s="7"/>
      <c r="QC183" s="2" t="s">
        <v>281</v>
      </c>
      <c r="QD183" s="2" t="s">
        <v>275</v>
      </c>
      <c r="QE183" s="2" t="s">
        <v>229</v>
      </c>
      <c r="QF183" s="2" t="s">
        <v>229</v>
      </c>
      <c r="QG183" s="2" t="s">
        <v>241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229</v>
      </c>
      <c r="QP183" s="2" t="s">
        <v>229</v>
      </c>
      <c r="QQ183" s="2" t="s">
        <v>229</v>
      </c>
      <c r="QR183" s="2" t="s">
        <v>229</v>
      </c>
      <c r="QS183" s="2" t="s">
        <v>229</v>
      </c>
      <c r="QT183" s="2" t="s">
        <v>229</v>
      </c>
      <c r="QU183" s="4"/>
      <c r="QV183" s="8"/>
      <c r="QW183" s="4"/>
      <c r="QX183" s="8"/>
      <c r="QY183" s="7"/>
      <c r="QZ183" s="7"/>
      <c r="RA183" s="2" t="s">
        <v>281</v>
      </c>
      <c r="RB183" s="2" t="s">
        <v>275</v>
      </c>
      <c r="RC183" s="2" t="s">
        <v>229</v>
      </c>
      <c r="RD183" s="2" t="s">
        <v>229</v>
      </c>
      <c r="RE183" s="2" t="s">
        <v>241</v>
      </c>
      <c r="RF183" s="2" t="s">
        <v>229</v>
      </c>
      <c r="RG183" s="4"/>
      <c r="RH183" s="8"/>
      <c r="RI183" s="4"/>
      <c r="RJ183" s="8"/>
      <c r="RK183" s="7"/>
      <c r="RL183" s="7"/>
      <c r="RM183" s="2" t="s">
        <v>229</v>
      </c>
      <c r="RN183" s="2" t="s">
        <v>229</v>
      </c>
      <c r="RO183" s="2" t="s">
        <v>229</v>
      </c>
      <c r="RP183" s="2" t="s">
        <v>229</v>
      </c>
      <c r="RQ183" s="2" t="s">
        <v>229</v>
      </c>
      <c r="RR183" s="2" t="s">
        <v>229</v>
      </c>
      <c r="RS183" s="4"/>
      <c r="RT183" s="8"/>
      <c r="RU183" s="4"/>
      <c r="RV183" s="8"/>
      <c r="RW183" s="7"/>
      <c r="RX183" s="7"/>
      <c r="RY183" s="2" t="s">
        <v>239</v>
      </c>
      <c r="RZ183" s="2" t="s">
        <v>275</v>
      </c>
      <c r="SA183" s="2" t="s">
        <v>800</v>
      </c>
      <c r="SB183" s="2" t="s">
        <v>1569</v>
      </c>
      <c r="SC183" s="2" t="s">
        <v>241</v>
      </c>
      <c r="SD183" s="2" t="s">
        <v>229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</row>
    <row r="184">
      <c r="A184" s="2" t="s">
        <v>2450</v>
      </c>
      <c r="B184" s="2" t="s">
        <v>216</v>
      </c>
      <c r="C184" s="2" t="s">
        <v>217</v>
      </c>
      <c r="D184" s="2" t="s">
        <v>218</v>
      </c>
      <c r="E184" s="2" t="s">
        <v>219</v>
      </c>
      <c r="F184" s="2" t="s">
        <v>2451</v>
      </c>
      <c r="G184" s="2" t="s">
        <v>2452</v>
      </c>
      <c r="H184" s="2" t="s">
        <v>2453</v>
      </c>
      <c r="I184" s="2" t="s">
        <v>1434</v>
      </c>
      <c r="J184" s="2" t="s">
        <v>224</v>
      </c>
      <c r="K184" s="2" t="s">
        <v>1070</v>
      </c>
      <c r="L184" s="3">
        <v>28.8</v>
      </c>
      <c r="M184" s="3">
        <v>30.24</v>
      </c>
      <c r="N184" s="3">
        <v>59.99</v>
      </c>
      <c r="O184" s="2" t="s">
        <v>963</v>
      </c>
      <c r="P184" s="2" t="s">
        <v>2072</v>
      </c>
      <c r="Q184" s="2" t="s">
        <v>228</v>
      </c>
      <c r="R184" s="2" t="s">
        <v>229</v>
      </c>
      <c r="S184" s="2" t="s">
        <v>2454</v>
      </c>
      <c r="T184" s="2" t="s">
        <v>229</v>
      </c>
      <c r="U184" s="2" t="s">
        <v>286</v>
      </c>
      <c r="V184" s="2" t="s">
        <v>2255</v>
      </c>
      <c r="W184" s="2" t="s">
        <v>1437</v>
      </c>
      <c r="X184" s="2" t="s">
        <v>1251</v>
      </c>
      <c r="Y184" s="2" t="s">
        <v>1144</v>
      </c>
      <c r="Z184" s="4"/>
      <c r="AA184" s="4">
        <f>=ROUNDDOWN({0},0)</f>
      </c>
      <c r="AB184" s="5"/>
      <c r="AC184" s="2" t="s">
        <v>229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229</v>
      </c>
      <c r="BM184" s="7"/>
      <c r="BN184" s="7"/>
      <c r="BO184" s="4"/>
      <c r="BP184" s="8"/>
      <c r="BQ184" s="4"/>
      <c r="BR184" s="8"/>
      <c r="BS184" s="7"/>
      <c r="BT184" s="7"/>
      <c r="BU184" s="2" t="s">
        <v>239</v>
      </c>
      <c r="BV184" s="2" t="s">
        <v>226</v>
      </c>
      <c r="BW184" s="2" t="s">
        <v>229</v>
      </c>
      <c r="BX184" s="2" t="s">
        <v>1556</v>
      </c>
      <c r="BY184" s="2" t="s">
        <v>241</v>
      </c>
      <c r="BZ184" s="2" t="s">
        <v>229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275</v>
      </c>
      <c r="CI184" s="2" t="s">
        <v>1557</v>
      </c>
      <c r="CJ184" s="2" t="s">
        <v>1835</v>
      </c>
      <c r="CK184" s="2" t="s">
        <v>241</v>
      </c>
      <c r="CL184" s="2" t="s">
        <v>229</v>
      </c>
      <c r="CM184" s="4"/>
      <c r="CN184" s="8"/>
      <c r="CO184" s="4"/>
      <c r="CP184" s="8"/>
      <c r="CQ184" s="7"/>
      <c r="CR184" s="7"/>
      <c r="CS184" s="2" t="s">
        <v>239</v>
      </c>
      <c r="CT184" s="2" t="s">
        <v>226</v>
      </c>
      <c r="CU184" s="2" t="s">
        <v>1148</v>
      </c>
      <c r="CV184" s="2" t="s">
        <v>2015</v>
      </c>
      <c r="CW184" s="2" t="s">
        <v>241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239</v>
      </c>
      <c r="DF184" s="2" t="s">
        <v>275</v>
      </c>
      <c r="DG184" s="2" t="s">
        <v>1148</v>
      </c>
      <c r="DH184" s="2" t="s">
        <v>2238</v>
      </c>
      <c r="DI184" s="2" t="s">
        <v>241</v>
      </c>
      <c r="DJ184" s="2" t="s">
        <v>229</v>
      </c>
      <c r="DK184" s="4"/>
      <c r="DL184" s="8"/>
      <c r="DM184" s="4"/>
      <c r="DN184" s="8"/>
      <c r="DO184" s="7"/>
      <c r="DP184" s="7"/>
      <c r="DQ184" s="2" t="s">
        <v>239</v>
      </c>
      <c r="DR184" s="2" t="s">
        <v>275</v>
      </c>
      <c r="DS184" s="2" t="s">
        <v>1148</v>
      </c>
      <c r="DT184" s="2" t="s">
        <v>1443</v>
      </c>
      <c r="DU184" s="2" t="s">
        <v>241</v>
      </c>
      <c r="DV184" s="2" t="s">
        <v>229</v>
      </c>
      <c r="DW184" s="4"/>
      <c r="DX184" s="8"/>
      <c r="DY184" s="4"/>
      <c r="DZ184" s="8"/>
      <c r="EA184" s="7"/>
      <c r="EB184" s="7"/>
      <c r="EC184" s="2" t="s">
        <v>239</v>
      </c>
      <c r="ED184" s="2" t="s">
        <v>275</v>
      </c>
      <c r="EE184" s="2" t="s">
        <v>699</v>
      </c>
      <c r="EF184" s="2" t="s">
        <v>873</v>
      </c>
      <c r="EG184" s="2" t="s">
        <v>241</v>
      </c>
      <c r="EH184" s="2" t="s">
        <v>229</v>
      </c>
      <c r="EI184" s="4"/>
      <c r="EJ184" s="8"/>
      <c r="EK184" s="4"/>
      <c r="EL184" s="8"/>
      <c r="EM184" s="7"/>
      <c r="EN184" s="7"/>
      <c r="EO184" s="2" t="s">
        <v>239</v>
      </c>
      <c r="EP184" s="2" t="s">
        <v>275</v>
      </c>
      <c r="EQ184" s="2" t="s">
        <v>2060</v>
      </c>
      <c r="ER184" s="2" t="s">
        <v>2455</v>
      </c>
      <c r="ES184" s="2" t="s">
        <v>241</v>
      </c>
      <c r="ET184" s="2" t="s">
        <v>229</v>
      </c>
      <c r="EU184" s="4"/>
      <c r="EV184" s="8"/>
      <c r="EW184" s="4"/>
      <c r="EX184" s="8"/>
      <c r="EY184" s="7"/>
      <c r="EZ184" s="7"/>
      <c r="FA184" s="2" t="s">
        <v>239</v>
      </c>
      <c r="FB184" s="2" t="s">
        <v>226</v>
      </c>
      <c r="FC184" s="2" t="s">
        <v>1947</v>
      </c>
      <c r="FD184" s="2" t="s">
        <v>1944</v>
      </c>
      <c r="FE184" s="2" t="s">
        <v>241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275</v>
      </c>
      <c r="FO184" s="2" t="s">
        <v>1148</v>
      </c>
      <c r="FP184" s="2" t="s">
        <v>1894</v>
      </c>
      <c r="FQ184" s="2" t="s">
        <v>241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229</v>
      </c>
      <c r="FZ184" s="2" t="s">
        <v>229</v>
      </c>
      <c r="GA184" s="2" t="s">
        <v>229</v>
      </c>
      <c r="GB184" s="2" t="s">
        <v>229</v>
      </c>
      <c r="GC184" s="2" t="s">
        <v>229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239</v>
      </c>
      <c r="GL184" s="2" t="s">
        <v>275</v>
      </c>
      <c r="GM184" s="2" t="s">
        <v>1148</v>
      </c>
      <c r="GN184" s="2" t="s">
        <v>1157</v>
      </c>
      <c r="GO184" s="2" t="s">
        <v>241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239</v>
      </c>
      <c r="GX184" s="2" t="s">
        <v>226</v>
      </c>
      <c r="GY184" s="2" t="s">
        <v>743</v>
      </c>
      <c r="GZ184" s="2" t="s">
        <v>942</v>
      </c>
      <c r="HA184" s="2" t="s">
        <v>241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239</v>
      </c>
      <c r="HJ184" s="2" t="s">
        <v>226</v>
      </c>
      <c r="HK184" s="2" t="s">
        <v>1557</v>
      </c>
      <c r="HL184" s="2" t="s">
        <v>2233</v>
      </c>
      <c r="HM184" s="2" t="s">
        <v>241</v>
      </c>
      <c r="HN184" s="2" t="s">
        <v>229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226</v>
      </c>
      <c r="HW184" s="2" t="s">
        <v>712</v>
      </c>
      <c r="HX184" s="2" t="s">
        <v>415</v>
      </c>
      <c r="HY184" s="2" t="s">
        <v>241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226</v>
      </c>
      <c r="II184" s="2" t="s">
        <v>229</v>
      </c>
      <c r="IJ184" s="2" t="s">
        <v>229</v>
      </c>
      <c r="IK184" s="2" t="s">
        <v>241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272</v>
      </c>
      <c r="IT184" s="2" t="s">
        <v>226</v>
      </c>
      <c r="IU184" s="2" t="s">
        <v>229</v>
      </c>
      <c r="IV184" s="2" t="s">
        <v>229</v>
      </c>
      <c r="IW184" s="2" t="s">
        <v>241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229</v>
      </c>
      <c r="JF184" s="2" t="s">
        <v>229</v>
      </c>
      <c r="JG184" s="2" t="s">
        <v>229</v>
      </c>
      <c r="JH184" s="2" t="s">
        <v>229</v>
      </c>
      <c r="JI184" s="2" t="s">
        <v>229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229</v>
      </c>
      <c r="JR184" s="2" t="s">
        <v>229</v>
      </c>
      <c r="JS184" s="2" t="s">
        <v>229</v>
      </c>
      <c r="JT184" s="2" t="s">
        <v>229</v>
      </c>
      <c r="JU184" s="2" t="s">
        <v>229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272</v>
      </c>
      <c r="KD184" s="2" t="s">
        <v>226</v>
      </c>
      <c r="KE184" s="2" t="s">
        <v>229</v>
      </c>
      <c r="KF184" s="2" t="s">
        <v>229</v>
      </c>
      <c r="KG184" s="2" t="s">
        <v>241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272</v>
      </c>
      <c r="KP184" s="2" t="s">
        <v>275</v>
      </c>
      <c r="KQ184" s="2" t="s">
        <v>229</v>
      </c>
      <c r="KR184" s="2" t="s">
        <v>229</v>
      </c>
      <c r="KS184" s="2" t="s">
        <v>241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226</v>
      </c>
      <c r="LC184" s="2" t="s">
        <v>720</v>
      </c>
      <c r="LD184" s="2" t="s">
        <v>2456</v>
      </c>
      <c r="LE184" s="2" t="s">
        <v>241</v>
      </c>
      <c r="LF184" s="2" t="s">
        <v>229</v>
      </c>
      <c r="LG184" s="4"/>
      <c r="LH184" s="8"/>
      <c r="LI184" s="4"/>
      <c r="LJ184" s="8"/>
      <c r="LK184" s="7"/>
      <c r="LL184" s="7"/>
      <c r="LM184" s="2" t="s">
        <v>229</v>
      </c>
      <c r="LN184" s="2" t="s">
        <v>229</v>
      </c>
      <c r="LO184" s="2" t="s">
        <v>229</v>
      </c>
      <c r="LP184" s="2" t="s">
        <v>229</v>
      </c>
      <c r="LQ184" s="2" t="s">
        <v>229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239</v>
      </c>
      <c r="LZ184" s="2" t="s">
        <v>275</v>
      </c>
      <c r="MA184" s="2" t="s">
        <v>1600</v>
      </c>
      <c r="MB184" s="2" t="s">
        <v>2457</v>
      </c>
      <c r="MC184" s="2" t="s">
        <v>241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272</v>
      </c>
      <c r="ML184" s="2" t="s">
        <v>226</v>
      </c>
      <c r="MM184" s="2" t="s">
        <v>229</v>
      </c>
      <c r="MN184" s="2" t="s">
        <v>229</v>
      </c>
      <c r="MO184" s="2" t="s">
        <v>241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281</v>
      </c>
      <c r="MX184" s="2" t="s">
        <v>275</v>
      </c>
      <c r="MY184" s="2" t="s">
        <v>866</v>
      </c>
      <c r="MZ184" s="2" t="s">
        <v>229</v>
      </c>
      <c r="NA184" s="2" t="s">
        <v>241</v>
      </c>
      <c r="NB184" s="2" t="s">
        <v>229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260</v>
      </c>
      <c r="NK184" s="2" t="s">
        <v>1165</v>
      </c>
      <c r="NL184" s="2" t="s">
        <v>1983</v>
      </c>
      <c r="NM184" s="2" t="s">
        <v>241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272</v>
      </c>
      <c r="NV184" s="2" t="s">
        <v>226</v>
      </c>
      <c r="NW184" s="2" t="s">
        <v>229</v>
      </c>
      <c r="NX184" s="2" t="s">
        <v>229</v>
      </c>
      <c r="NY184" s="2" t="s">
        <v>241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229</v>
      </c>
      <c r="OH184" s="2" t="s">
        <v>229</v>
      </c>
      <c r="OI184" s="2" t="s">
        <v>229</v>
      </c>
      <c r="OJ184" s="2" t="s">
        <v>229</v>
      </c>
      <c r="OK184" s="2" t="s">
        <v>229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229</v>
      </c>
      <c r="OT184" s="2" t="s">
        <v>229</v>
      </c>
      <c r="OU184" s="2" t="s">
        <v>229</v>
      </c>
      <c r="OV184" s="2" t="s">
        <v>229</v>
      </c>
      <c r="OW184" s="2" t="s">
        <v>229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229</v>
      </c>
      <c r="PF184" s="2" t="s">
        <v>229</v>
      </c>
      <c r="PG184" s="2" t="s">
        <v>229</v>
      </c>
      <c r="PH184" s="2" t="s">
        <v>229</v>
      </c>
      <c r="PI184" s="2" t="s">
        <v>229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239</v>
      </c>
      <c r="PR184" s="2" t="s">
        <v>275</v>
      </c>
      <c r="PS184" s="2" t="s">
        <v>1166</v>
      </c>
      <c r="PT184" s="2" t="s">
        <v>739</v>
      </c>
      <c r="PU184" s="2" t="s">
        <v>241</v>
      </c>
      <c r="PV184" s="2" t="s">
        <v>229</v>
      </c>
      <c r="PW184" s="4"/>
      <c r="PX184" s="8"/>
      <c r="PY184" s="4"/>
      <c r="PZ184" s="8"/>
      <c r="QA184" s="7"/>
      <c r="QB184" s="7"/>
      <c r="QC184" s="2" t="s">
        <v>281</v>
      </c>
      <c r="QD184" s="2" t="s">
        <v>226</v>
      </c>
      <c r="QE184" s="2" t="s">
        <v>229</v>
      </c>
      <c r="QF184" s="2" t="s">
        <v>229</v>
      </c>
      <c r="QG184" s="2" t="s">
        <v>241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229</v>
      </c>
      <c r="QP184" s="2" t="s">
        <v>229</v>
      </c>
      <c r="QQ184" s="2" t="s">
        <v>229</v>
      </c>
      <c r="QR184" s="2" t="s">
        <v>229</v>
      </c>
      <c r="QS184" s="2" t="s">
        <v>229</v>
      </c>
      <c r="QT184" s="2" t="s">
        <v>229</v>
      </c>
      <c r="QU184" s="4"/>
      <c r="QV184" s="8"/>
      <c r="QW184" s="4"/>
      <c r="QX184" s="8"/>
      <c r="QY184" s="7"/>
      <c r="QZ184" s="7"/>
      <c r="RA184" s="2" t="s">
        <v>272</v>
      </c>
      <c r="RB184" s="2" t="s">
        <v>226</v>
      </c>
      <c r="RC184" s="2" t="s">
        <v>229</v>
      </c>
      <c r="RD184" s="2" t="s">
        <v>229</v>
      </c>
      <c r="RE184" s="2" t="s">
        <v>241</v>
      </c>
      <c r="RF184" s="2" t="s">
        <v>229</v>
      </c>
      <c r="RG184" s="4"/>
      <c r="RH184" s="8"/>
      <c r="RI184" s="4"/>
      <c r="RJ184" s="8"/>
      <c r="RK184" s="7"/>
      <c r="RL184" s="7"/>
      <c r="RM184" s="2" t="s">
        <v>229</v>
      </c>
      <c r="RN184" s="2" t="s">
        <v>229</v>
      </c>
      <c r="RO184" s="2" t="s">
        <v>229</v>
      </c>
      <c r="RP184" s="2" t="s">
        <v>229</v>
      </c>
      <c r="RQ184" s="2" t="s">
        <v>229</v>
      </c>
      <c r="RR184" s="2" t="s">
        <v>229</v>
      </c>
      <c r="RS184" s="4"/>
      <c r="RT184" s="8"/>
      <c r="RU184" s="4"/>
      <c r="RV184" s="8"/>
      <c r="RW184" s="7"/>
      <c r="RX184" s="7"/>
      <c r="RY184" s="2" t="s">
        <v>239</v>
      </c>
      <c r="RZ184" s="2" t="s">
        <v>275</v>
      </c>
      <c r="SA184" s="2" t="s">
        <v>800</v>
      </c>
      <c r="SB184" s="2" t="s">
        <v>2458</v>
      </c>
      <c r="SC184" s="2" t="s">
        <v>241</v>
      </c>
      <c r="SD184" s="2" t="s">
        <v>229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</row>
    <row r="185">
      <c r="A185" s="2" t="s">
        <v>2459</v>
      </c>
      <c r="B185" s="2" t="s">
        <v>216</v>
      </c>
      <c r="C185" s="2" t="s">
        <v>217</v>
      </c>
      <c r="D185" s="2" t="s">
        <v>218</v>
      </c>
      <c r="E185" s="2" t="s">
        <v>2460</v>
      </c>
      <c r="F185" s="2" t="s">
        <v>2229</v>
      </c>
      <c r="G185" s="2" t="s">
        <v>2374</v>
      </c>
      <c r="H185" s="2" t="s">
        <v>2461</v>
      </c>
      <c r="I185" s="2" t="s">
        <v>2462</v>
      </c>
      <c r="J185" s="2" t="s">
        <v>224</v>
      </c>
      <c r="K185" s="2" t="s">
        <v>1140</v>
      </c>
      <c r="L185" s="3">
        <v>33.33</v>
      </c>
      <c r="M185" s="3">
        <v>35</v>
      </c>
      <c r="N185" s="3">
        <v>69.99</v>
      </c>
      <c r="O185" s="2" t="s">
        <v>226</v>
      </c>
      <c r="P185" s="2" t="s">
        <v>413</v>
      </c>
      <c r="Q185" s="2" t="s">
        <v>228</v>
      </c>
      <c r="R185" s="2" t="s">
        <v>229</v>
      </c>
      <c r="S185" s="2" t="s">
        <v>2463</v>
      </c>
      <c r="T185" s="2" t="s">
        <v>2437</v>
      </c>
      <c r="U185" s="2" t="s">
        <v>2464</v>
      </c>
      <c r="V185" s="2" t="s">
        <v>233</v>
      </c>
      <c r="W185" s="2" t="s">
        <v>686</v>
      </c>
      <c r="X185" s="2" t="s">
        <v>1009</v>
      </c>
      <c r="Y185" s="2" t="s">
        <v>651</v>
      </c>
      <c r="Z185" s="4">
        <v>242</v>
      </c>
      <c r="AA185" s="4">
        <f>=ROUNDDOWN(11.5238095238095,0)</f>
      </c>
      <c r="AB185" s="5">
        <v>21</v>
      </c>
      <c r="AC185" s="2" t="s">
        <v>637</v>
      </c>
      <c r="AD185" s="4">
        <v>530</v>
      </c>
      <c r="AE185" s="4">
        <v>1570</v>
      </c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>
        <v>37</v>
      </c>
      <c r="AQ185" s="8">
        <v>1387.94</v>
      </c>
      <c r="AR185" s="4">
        <v>3</v>
      </c>
      <c r="AS185" s="8">
        <v>113.4</v>
      </c>
      <c r="AT185" s="7">
        <v>11.3333</v>
      </c>
      <c r="AU185" s="7">
        <v>11.2393</v>
      </c>
      <c r="AV185" s="4">
        <v>71</v>
      </c>
      <c r="AW185" s="8">
        <v>2845.01</v>
      </c>
      <c r="AX185" s="4">
        <v>11</v>
      </c>
      <c r="AY185" s="8">
        <v>458.92</v>
      </c>
      <c r="AZ185" s="7">
        <v>5.4545</v>
      </c>
      <c r="BA185" s="7">
        <v>5.1994</v>
      </c>
      <c r="BB185" s="7">
        <v>0.4879</v>
      </c>
      <c r="BC185" s="4">
        <v>149</v>
      </c>
      <c r="BD185" s="8">
        <v>6151.02</v>
      </c>
      <c r="BE185" s="4">
        <v>15</v>
      </c>
      <c r="BF185" s="8">
        <v>617.09</v>
      </c>
      <c r="BG185" s="7">
        <v>8.9333</v>
      </c>
      <c r="BH185" s="7">
        <v>8.9678</v>
      </c>
      <c r="BI185" s="7">
        <v>0.4625</v>
      </c>
      <c r="BJ185" s="4">
        <v>37</v>
      </c>
      <c r="BK185" s="8">
        <v>1387.94</v>
      </c>
      <c r="BL185" s="2" t="s">
        <v>2465</v>
      </c>
      <c r="BM185" s="7">
        <v>1</v>
      </c>
      <c r="BN185" s="7">
        <v>1</v>
      </c>
      <c r="BO185" s="4">
        <v>3</v>
      </c>
      <c r="BP185" s="8">
        <v>114.99</v>
      </c>
      <c r="BQ185" s="4"/>
      <c r="BR185" s="8"/>
      <c r="BS185" s="7"/>
      <c r="BT185" s="7"/>
      <c r="BU185" s="2" t="s">
        <v>239</v>
      </c>
      <c r="BV185" s="2" t="s">
        <v>226</v>
      </c>
      <c r="BW185" s="2" t="s">
        <v>229</v>
      </c>
      <c r="BX185" s="2" t="s">
        <v>1045</v>
      </c>
      <c r="BY185" s="2" t="s">
        <v>241</v>
      </c>
      <c r="BZ185" s="2" t="s">
        <v>229</v>
      </c>
      <c r="CA185" s="4">
        <v>23</v>
      </c>
      <c r="CB185" s="8">
        <v>869.4</v>
      </c>
      <c r="CC185" s="4">
        <v>3</v>
      </c>
      <c r="CD185" s="8">
        <v>113.4</v>
      </c>
      <c r="CE185" s="7">
        <v>6.6667</v>
      </c>
      <c r="CF185" s="7">
        <v>6.6667</v>
      </c>
      <c r="CG185" s="2" t="s">
        <v>239</v>
      </c>
      <c r="CH185" s="2" t="s">
        <v>226</v>
      </c>
      <c r="CI185" s="2" t="s">
        <v>2466</v>
      </c>
      <c r="CJ185" s="2" t="s">
        <v>2467</v>
      </c>
      <c r="CK185" s="2" t="s">
        <v>241</v>
      </c>
      <c r="CL185" s="2" t="s">
        <v>229</v>
      </c>
      <c r="CM185" s="4">
        <v>2</v>
      </c>
      <c r="CN185" s="8">
        <v>75.6</v>
      </c>
      <c r="CO185" s="4"/>
      <c r="CP185" s="8"/>
      <c r="CQ185" s="7"/>
      <c r="CR185" s="7"/>
      <c r="CS185" s="2" t="s">
        <v>239</v>
      </c>
      <c r="CT185" s="2" t="s">
        <v>226</v>
      </c>
      <c r="CU185" s="2" t="s">
        <v>1193</v>
      </c>
      <c r="CV185" s="2" t="s">
        <v>2468</v>
      </c>
      <c r="CW185" s="2" t="s">
        <v>241</v>
      </c>
      <c r="CX185" s="2" t="s">
        <v>229</v>
      </c>
      <c r="CY185" s="4">
        <v>4</v>
      </c>
      <c r="CZ185" s="8">
        <v>140</v>
      </c>
      <c r="DA185" s="4"/>
      <c r="DB185" s="8"/>
      <c r="DC185" s="7"/>
      <c r="DD185" s="7"/>
      <c r="DE185" s="2" t="s">
        <v>239</v>
      </c>
      <c r="DF185" s="2" t="s">
        <v>226</v>
      </c>
      <c r="DG185" s="2" t="s">
        <v>647</v>
      </c>
      <c r="DH185" s="2" t="s">
        <v>2469</v>
      </c>
      <c r="DI185" s="2" t="s">
        <v>241</v>
      </c>
      <c r="DJ185" s="2" t="s">
        <v>229</v>
      </c>
      <c r="DK185" s="4"/>
      <c r="DL185" s="8"/>
      <c r="DM185" s="4"/>
      <c r="DN185" s="8"/>
      <c r="DO185" s="7"/>
      <c r="DP185" s="7"/>
      <c r="DQ185" s="2" t="s">
        <v>239</v>
      </c>
      <c r="DR185" s="2" t="s">
        <v>226</v>
      </c>
      <c r="DS185" s="2" t="s">
        <v>1472</v>
      </c>
      <c r="DT185" s="2" t="s">
        <v>1700</v>
      </c>
      <c r="DU185" s="2" t="s">
        <v>241</v>
      </c>
      <c r="DV185" s="2" t="s">
        <v>229</v>
      </c>
      <c r="DW185" s="4">
        <v>4</v>
      </c>
      <c r="DX185" s="8">
        <v>151.2</v>
      </c>
      <c r="DY185" s="4"/>
      <c r="DZ185" s="8"/>
      <c r="EA185" s="7"/>
      <c r="EB185" s="7"/>
      <c r="EC185" s="2" t="s">
        <v>239</v>
      </c>
      <c r="ED185" s="2" t="s">
        <v>226</v>
      </c>
      <c r="EE185" s="2" t="s">
        <v>627</v>
      </c>
      <c r="EF185" s="2" t="s">
        <v>2470</v>
      </c>
      <c r="EG185" s="2" t="s">
        <v>241</v>
      </c>
      <c r="EH185" s="2" t="s">
        <v>229</v>
      </c>
      <c r="EI185" s="4">
        <v>1</v>
      </c>
      <c r="EJ185" s="8">
        <v>36.75</v>
      </c>
      <c r="EK185" s="4"/>
      <c r="EL185" s="8"/>
      <c r="EM185" s="7"/>
      <c r="EN185" s="7"/>
      <c r="EO185" s="2" t="s">
        <v>239</v>
      </c>
      <c r="EP185" s="2" t="s">
        <v>226</v>
      </c>
      <c r="EQ185" s="2" t="s">
        <v>1972</v>
      </c>
      <c r="ER185" s="2" t="s">
        <v>2471</v>
      </c>
      <c r="ES185" s="2" t="s">
        <v>241</v>
      </c>
      <c r="ET185" s="2" t="s">
        <v>229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226</v>
      </c>
      <c r="FC185" s="2" t="s">
        <v>2001</v>
      </c>
      <c r="FD185" s="2" t="s">
        <v>2472</v>
      </c>
      <c r="FE185" s="2" t="s">
        <v>241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226</v>
      </c>
      <c r="FO185" s="2" t="s">
        <v>2001</v>
      </c>
      <c r="FP185" s="2" t="s">
        <v>229</v>
      </c>
      <c r="FQ185" s="2" t="s">
        <v>241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239</v>
      </c>
      <c r="FZ185" s="2" t="s">
        <v>226</v>
      </c>
      <c r="GA185" s="2" t="s">
        <v>327</v>
      </c>
      <c r="GB185" s="2" t="s">
        <v>910</v>
      </c>
      <c r="GC185" s="2" t="s">
        <v>241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272</v>
      </c>
      <c r="GL185" s="2" t="s">
        <v>226</v>
      </c>
      <c r="GM185" s="2" t="s">
        <v>229</v>
      </c>
      <c r="GN185" s="2" t="s">
        <v>229</v>
      </c>
      <c r="GO185" s="2" t="s">
        <v>241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226</v>
      </c>
      <c r="GY185" s="2" t="s">
        <v>632</v>
      </c>
      <c r="GZ185" s="2" t="s">
        <v>581</v>
      </c>
      <c r="HA185" s="2" t="s">
        <v>241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226</v>
      </c>
      <c r="HK185" s="2" t="s">
        <v>229</v>
      </c>
      <c r="HL185" s="2" t="s">
        <v>229</v>
      </c>
      <c r="HM185" s="2" t="s">
        <v>241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239</v>
      </c>
      <c r="HV185" s="2" t="s">
        <v>226</v>
      </c>
      <c r="HW185" s="2" t="s">
        <v>2473</v>
      </c>
      <c r="HX185" s="2" t="s">
        <v>410</v>
      </c>
      <c r="HY185" s="2" t="s">
        <v>241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266</v>
      </c>
      <c r="IH185" s="2" t="s">
        <v>226</v>
      </c>
      <c r="II185" s="2" t="s">
        <v>229</v>
      </c>
      <c r="IJ185" s="2" t="s">
        <v>229</v>
      </c>
      <c r="IK185" s="2" t="s">
        <v>241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267</v>
      </c>
      <c r="IT185" s="2" t="s">
        <v>226</v>
      </c>
      <c r="IU185" s="2" t="s">
        <v>229</v>
      </c>
      <c r="IV185" s="2" t="s">
        <v>229</v>
      </c>
      <c r="IW185" s="2" t="s">
        <v>241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272</v>
      </c>
      <c r="JF185" s="2" t="s">
        <v>226</v>
      </c>
      <c r="JG185" s="2" t="s">
        <v>229</v>
      </c>
      <c r="JH185" s="2" t="s">
        <v>229</v>
      </c>
      <c r="JI185" s="2" t="s">
        <v>241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272</v>
      </c>
      <c r="JR185" s="2" t="s">
        <v>226</v>
      </c>
      <c r="JS185" s="2" t="s">
        <v>229</v>
      </c>
      <c r="JT185" s="2" t="s">
        <v>229</v>
      </c>
      <c r="JU185" s="2" t="s">
        <v>241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272</v>
      </c>
      <c r="KD185" s="2" t="s">
        <v>226</v>
      </c>
      <c r="KE185" s="2" t="s">
        <v>229</v>
      </c>
      <c r="KF185" s="2" t="s">
        <v>229</v>
      </c>
      <c r="KG185" s="2" t="s">
        <v>241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272</v>
      </c>
      <c r="KP185" s="2" t="s">
        <v>226</v>
      </c>
      <c r="KQ185" s="2" t="s">
        <v>229</v>
      </c>
      <c r="KR185" s="2" t="s">
        <v>229</v>
      </c>
      <c r="KS185" s="2" t="s">
        <v>241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272</v>
      </c>
      <c r="LB185" s="2" t="s">
        <v>226</v>
      </c>
      <c r="LC185" s="2" t="s">
        <v>229</v>
      </c>
      <c r="LD185" s="2" t="s">
        <v>229</v>
      </c>
      <c r="LE185" s="2" t="s">
        <v>241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229</v>
      </c>
      <c r="LN185" s="2" t="s">
        <v>229</v>
      </c>
      <c r="LO185" s="2" t="s">
        <v>229</v>
      </c>
      <c r="LP185" s="2" t="s">
        <v>229</v>
      </c>
      <c r="LQ185" s="2" t="s">
        <v>229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239</v>
      </c>
      <c r="LZ185" s="2" t="s">
        <v>275</v>
      </c>
      <c r="MA185" s="2" t="s">
        <v>2474</v>
      </c>
      <c r="MB185" s="2" t="s">
        <v>2475</v>
      </c>
      <c r="MC185" s="2" t="s">
        <v>241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272</v>
      </c>
      <c r="ML185" s="2" t="s">
        <v>226</v>
      </c>
      <c r="MM185" s="2" t="s">
        <v>229</v>
      </c>
      <c r="MN185" s="2" t="s">
        <v>229</v>
      </c>
      <c r="MO185" s="2" t="s">
        <v>241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239</v>
      </c>
      <c r="MX185" s="2" t="s">
        <v>226</v>
      </c>
      <c r="MY185" s="2" t="s">
        <v>723</v>
      </c>
      <c r="MZ185" s="2" t="s">
        <v>229</v>
      </c>
      <c r="NA185" s="2" t="s">
        <v>241</v>
      </c>
      <c r="NB185" s="2" t="s">
        <v>229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260</v>
      </c>
      <c r="NK185" s="2" t="s">
        <v>2001</v>
      </c>
      <c r="NL185" s="2" t="s">
        <v>635</v>
      </c>
      <c r="NM185" s="2" t="s">
        <v>241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272</v>
      </c>
      <c r="NV185" s="2" t="s">
        <v>226</v>
      </c>
      <c r="NW185" s="2" t="s">
        <v>229</v>
      </c>
      <c r="NX185" s="2" t="s">
        <v>229</v>
      </c>
      <c r="NY185" s="2" t="s">
        <v>241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239</v>
      </c>
      <c r="OH185" s="2" t="s">
        <v>226</v>
      </c>
      <c r="OI185" s="2" t="s">
        <v>229</v>
      </c>
      <c r="OJ185" s="2" t="s">
        <v>229</v>
      </c>
      <c r="OK185" s="2" t="s">
        <v>241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229</v>
      </c>
      <c r="OT185" s="2" t="s">
        <v>229</v>
      </c>
      <c r="OU185" s="2" t="s">
        <v>229</v>
      </c>
      <c r="OV185" s="2" t="s">
        <v>229</v>
      </c>
      <c r="OW185" s="2" t="s">
        <v>229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229</v>
      </c>
      <c r="PF185" s="2" t="s">
        <v>229</v>
      </c>
      <c r="PG185" s="2" t="s">
        <v>229</v>
      </c>
      <c r="PH185" s="2" t="s">
        <v>229</v>
      </c>
      <c r="PI185" s="2" t="s">
        <v>229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229</v>
      </c>
      <c r="PR185" s="2" t="s">
        <v>229</v>
      </c>
      <c r="PS185" s="2" t="s">
        <v>229</v>
      </c>
      <c r="PT185" s="2" t="s">
        <v>229</v>
      </c>
      <c r="PU185" s="2" t="s">
        <v>229</v>
      </c>
      <c r="PV185" s="2" t="s">
        <v>229</v>
      </c>
      <c r="PW185" s="4"/>
      <c r="PX185" s="8"/>
      <c r="PY185" s="4"/>
      <c r="PZ185" s="8"/>
      <c r="QA185" s="7"/>
      <c r="QB185" s="7"/>
      <c r="QC185" s="2" t="s">
        <v>281</v>
      </c>
      <c r="QD185" s="2" t="s">
        <v>226</v>
      </c>
      <c r="QE185" s="2" t="s">
        <v>229</v>
      </c>
      <c r="QF185" s="2" t="s">
        <v>229</v>
      </c>
      <c r="QG185" s="2" t="s">
        <v>241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229</v>
      </c>
      <c r="QP185" s="2" t="s">
        <v>229</v>
      </c>
      <c r="QQ185" s="2" t="s">
        <v>229</v>
      </c>
      <c r="QR185" s="2" t="s">
        <v>229</v>
      </c>
      <c r="QS185" s="2" t="s">
        <v>229</v>
      </c>
      <c r="QT185" s="2" t="s">
        <v>229</v>
      </c>
      <c r="QU185" s="4"/>
      <c r="QV185" s="8"/>
      <c r="QW185" s="4"/>
      <c r="QX185" s="8"/>
      <c r="QY185" s="7"/>
      <c r="QZ185" s="7"/>
      <c r="RA185" s="2" t="s">
        <v>239</v>
      </c>
      <c r="RB185" s="2" t="s">
        <v>275</v>
      </c>
      <c r="RC185" s="2" t="s">
        <v>2476</v>
      </c>
      <c r="RD185" s="2" t="s">
        <v>229</v>
      </c>
      <c r="RE185" s="2" t="s">
        <v>241</v>
      </c>
      <c r="RF185" s="2" t="s">
        <v>229</v>
      </c>
      <c r="RG185" s="4"/>
      <c r="RH185" s="8"/>
      <c r="RI185" s="4"/>
      <c r="RJ185" s="8"/>
      <c r="RK185" s="7"/>
      <c r="RL185" s="7"/>
      <c r="RM185" s="2" t="s">
        <v>272</v>
      </c>
      <c r="RN185" s="2" t="s">
        <v>226</v>
      </c>
      <c r="RO185" s="2" t="s">
        <v>229</v>
      </c>
      <c r="RP185" s="2" t="s">
        <v>229</v>
      </c>
      <c r="RQ185" s="2" t="s">
        <v>241</v>
      </c>
      <c r="RR185" s="2" t="s">
        <v>229</v>
      </c>
      <c r="RS185" s="4"/>
      <c r="RT185" s="8"/>
      <c r="RU185" s="4"/>
      <c r="RV185" s="8"/>
      <c r="RW185" s="7"/>
      <c r="RX185" s="7"/>
      <c r="RY185" s="2" t="s">
        <v>229</v>
      </c>
      <c r="RZ185" s="2" t="s">
        <v>229</v>
      </c>
      <c r="SA185" s="2" t="s">
        <v>229</v>
      </c>
      <c r="SB185" s="2" t="s">
        <v>229</v>
      </c>
      <c r="SC185" s="2" t="s">
        <v>229</v>
      </c>
      <c r="SD185" s="2" t="s">
        <v>229</v>
      </c>
      <c r="SE185" s="4">
        <v>242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>
        <v>530</v>
      </c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>
        <v>440</v>
      </c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>
        <v>600</v>
      </c>
      <c r="VS185" s="4"/>
    </row>
    <row r="186">
      <c r="A186" s="2" t="s">
        <v>2477</v>
      </c>
      <c r="B186" s="2" t="s">
        <v>216</v>
      </c>
      <c r="C186" s="2" t="s">
        <v>217</v>
      </c>
      <c r="D186" s="2" t="s">
        <v>218</v>
      </c>
      <c r="E186" s="2" t="s">
        <v>2460</v>
      </c>
      <c r="F186" s="2" t="s">
        <v>2229</v>
      </c>
      <c r="G186" s="2" t="s">
        <v>2374</v>
      </c>
      <c r="H186" s="2" t="s">
        <v>2461</v>
      </c>
      <c r="I186" s="2" t="s">
        <v>2462</v>
      </c>
      <c r="J186" s="2" t="s">
        <v>285</v>
      </c>
      <c r="K186" s="2" t="s">
        <v>1140</v>
      </c>
      <c r="L186" s="3">
        <v>38.09</v>
      </c>
      <c r="M186" s="3">
        <v>40</v>
      </c>
      <c r="N186" s="3">
        <v>79.99</v>
      </c>
      <c r="O186" s="2" t="s">
        <v>226</v>
      </c>
      <c r="P186" s="2" t="s">
        <v>413</v>
      </c>
      <c r="Q186" s="2" t="s">
        <v>228</v>
      </c>
      <c r="R186" s="2" t="s">
        <v>229</v>
      </c>
      <c r="S186" s="2" t="s">
        <v>2463</v>
      </c>
      <c r="T186" s="2" t="s">
        <v>2437</v>
      </c>
      <c r="U186" s="2" t="s">
        <v>232</v>
      </c>
      <c r="V186" s="2" t="s">
        <v>233</v>
      </c>
      <c r="W186" s="2" t="s">
        <v>686</v>
      </c>
      <c r="X186" s="2" t="s">
        <v>1009</v>
      </c>
      <c r="Y186" s="2" t="s">
        <v>651</v>
      </c>
      <c r="Z186" s="4">
        <v>534</v>
      </c>
      <c r="AA186" s="4">
        <f>=ROUNDDOWN(16.1818181818182,0)</f>
      </c>
      <c r="AB186" s="5">
        <v>33</v>
      </c>
      <c r="AC186" s="2" t="s">
        <v>637</v>
      </c>
      <c r="AD186" s="4">
        <v>700</v>
      </c>
      <c r="AE186" s="4">
        <v>2240</v>
      </c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34</v>
      </c>
      <c r="AQ186" s="8">
        <v>1457.07</v>
      </c>
      <c r="AR186" s="4">
        <v>8</v>
      </c>
      <c r="AS186" s="8">
        <v>345.52</v>
      </c>
      <c r="AT186" s="7">
        <v>3.25</v>
      </c>
      <c r="AU186" s="7">
        <v>3.217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>
        <v>0.5121</v>
      </c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>
        <v>34</v>
      </c>
      <c r="BK186" s="8">
        <v>1457.07</v>
      </c>
      <c r="BL186" s="2" t="s">
        <v>2478</v>
      </c>
      <c r="BM186" s="7">
        <v>1</v>
      </c>
      <c r="BN186" s="7">
        <v>1</v>
      </c>
      <c r="BO186" s="4">
        <v>1</v>
      </c>
      <c r="BP186" s="8">
        <v>43.8</v>
      </c>
      <c r="BQ186" s="4"/>
      <c r="BR186" s="8"/>
      <c r="BS186" s="7"/>
      <c r="BT186" s="7"/>
      <c r="BU186" s="2" t="s">
        <v>239</v>
      </c>
      <c r="BV186" s="2" t="s">
        <v>226</v>
      </c>
      <c r="BW186" s="2" t="s">
        <v>229</v>
      </c>
      <c r="BX186" s="2" t="s">
        <v>1045</v>
      </c>
      <c r="BY186" s="2" t="s">
        <v>241</v>
      </c>
      <c r="BZ186" s="2" t="s">
        <v>229</v>
      </c>
      <c r="CA186" s="4">
        <v>20</v>
      </c>
      <c r="CB186" s="8">
        <v>863.8</v>
      </c>
      <c r="CC186" s="4">
        <v>7</v>
      </c>
      <c r="CD186" s="8">
        <v>302.33</v>
      </c>
      <c r="CE186" s="7">
        <v>1.8571</v>
      </c>
      <c r="CF186" s="7">
        <v>1.8571</v>
      </c>
      <c r="CG186" s="2" t="s">
        <v>239</v>
      </c>
      <c r="CH186" s="2" t="s">
        <v>226</v>
      </c>
      <c r="CI186" s="2" t="s">
        <v>2466</v>
      </c>
      <c r="CJ186" s="2" t="s">
        <v>2472</v>
      </c>
      <c r="CK186" s="2" t="s">
        <v>241</v>
      </c>
      <c r="CL186" s="2" t="s">
        <v>229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226</v>
      </c>
      <c r="CU186" s="2" t="s">
        <v>1193</v>
      </c>
      <c r="CV186" s="2" t="s">
        <v>2479</v>
      </c>
      <c r="CW186" s="2" t="s">
        <v>241</v>
      </c>
      <c r="CX186" s="2" t="s">
        <v>229</v>
      </c>
      <c r="CY186" s="4">
        <v>3</v>
      </c>
      <c r="CZ186" s="8">
        <v>119.97</v>
      </c>
      <c r="DA186" s="4"/>
      <c r="DB186" s="8"/>
      <c r="DC186" s="7"/>
      <c r="DD186" s="7"/>
      <c r="DE186" s="2" t="s">
        <v>239</v>
      </c>
      <c r="DF186" s="2" t="s">
        <v>226</v>
      </c>
      <c r="DG186" s="2" t="s">
        <v>647</v>
      </c>
      <c r="DH186" s="2" t="s">
        <v>2480</v>
      </c>
      <c r="DI186" s="2" t="s">
        <v>241</v>
      </c>
      <c r="DJ186" s="2" t="s">
        <v>229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226</v>
      </c>
      <c r="DS186" s="2" t="s">
        <v>1472</v>
      </c>
      <c r="DT186" s="2" t="s">
        <v>1496</v>
      </c>
      <c r="DU186" s="2" t="s">
        <v>241</v>
      </c>
      <c r="DV186" s="2" t="s">
        <v>229</v>
      </c>
      <c r="DW186" s="4">
        <v>7</v>
      </c>
      <c r="DX186" s="8">
        <v>302.33</v>
      </c>
      <c r="DY186" s="4"/>
      <c r="DZ186" s="8"/>
      <c r="EA186" s="7"/>
      <c r="EB186" s="7"/>
      <c r="EC186" s="2" t="s">
        <v>239</v>
      </c>
      <c r="ED186" s="2" t="s">
        <v>226</v>
      </c>
      <c r="EE186" s="2" t="s">
        <v>627</v>
      </c>
      <c r="EF186" s="2" t="s">
        <v>2481</v>
      </c>
      <c r="EG186" s="2" t="s">
        <v>241</v>
      </c>
      <c r="EH186" s="2" t="s">
        <v>229</v>
      </c>
      <c r="EI186" s="4">
        <v>1</v>
      </c>
      <c r="EJ186" s="8">
        <v>41.99</v>
      </c>
      <c r="EK186" s="4"/>
      <c r="EL186" s="8"/>
      <c r="EM186" s="7"/>
      <c r="EN186" s="7"/>
      <c r="EO186" s="2" t="s">
        <v>239</v>
      </c>
      <c r="EP186" s="2" t="s">
        <v>226</v>
      </c>
      <c r="EQ186" s="2" t="s">
        <v>1972</v>
      </c>
      <c r="ER186" s="2" t="s">
        <v>2482</v>
      </c>
      <c r="ES186" s="2" t="s">
        <v>241</v>
      </c>
      <c r="ET186" s="2" t="s">
        <v>229</v>
      </c>
      <c r="EU186" s="4">
        <v>1</v>
      </c>
      <c r="EV186" s="8">
        <v>43.19</v>
      </c>
      <c r="EW186" s="4">
        <v>1</v>
      </c>
      <c r="EX186" s="8">
        <v>43.19</v>
      </c>
      <c r="EY186" s="7"/>
      <c r="EZ186" s="7"/>
      <c r="FA186" s="2" t="s">
        <v>239</v>
      </c>
      <c r="FB186" s="2" t="s">
        <v>226</v>
      </c>
      <c r="FC186" s="2" t="s">
        <v>2001</v>
      </c>
      <c r="FD186" s="2" t="s">
        <v>2483</v>
      </c>
      <c r="FE186" s="2" t="s">
        <v>241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226</v>
      </c>
      <c r="FO186" s="2" t="s">
        <v>2001</v>
      </c>
      <c r="FP186" s="2" t="s">
        <v>2484</v>
      </c>
      <c r="FQ186" s="2" t="s">
        <v>241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239</v>
      </c>
      <c r="FZ186" s="2" t="s">
        <v>226</v>
      </c>
      <c r="GA186" s="2" t="s">
        <v>327</v>
      </c>
      <c r="GB186" s="2" t="s">
        <v>1120</v>
      </c>
      <c r="GC186" s="2" t="s">
        <v>241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272</v>
      </c>
      <c r="GL186" s="2" t="s">
        <v>226</v>
      </c>
      <c r="GM186" s="2" t="s">
        <v>229</v>
      </c>
      <c r="GN186" s="2" t="s">
        <v>229</v>
      </c>
      <c r="GO186" s="2" t="s">
        <v>241</v>
      </c>
      <c r="GP186" s="2" t="s">
        <v>229</v>
      </c>
      <c r="GQ186" s="4">
        <v>1</v>
      </c>
      <c r="GR186" s="8">
        <v>41.99</v>
      </c>
      <c r="GS186" s="4"/>
      <c r="GT186" s="8"/>
      <c r="GU186" s="7"/>
      <c r="GV186" s="7"/>
      <c r="GW186" s="2" t="s">
        <v>239</v>
      </c>
      <c r="GX186" s="2" t="s">
        <v>226</v>
      </c>
      <c r="GY186" s="2" t="s">
        <v>632</v>
      </c>
      <c r="GZ186" s="2" t="s">
        <v>2485</v>
      </c>
      <c r="HA186" s="2" t="s">
        <v>241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226</v>
      </c>
      <c r="HK186" s="2" t="s">
        <v>229</v>
      </c>
      <c r="HL186" s="2" t="s">
        <v>229</v>
      </c>
      <c r="HM186" s="2" t="s">
        <v>241</v>
      </c>
      <c r="HN186" s="2" t="s">
        <v>229</v>
      </c>
      <c r="HO186" s="4"/>
      <c r="HP186" s="8"/>
      <c r="HQ186" s="4"/>
      <c r="HR186" s="8"/>
      <c r="HS186" s="7"/>
      <c r="HT186" s="7"/>
      <c r="HU186" s="2" t="s">
        <v>239</v>
      </c>
      <c r="HV186" s="2" t="s">
        <v>226</v>
      </c>
      <c r="HW186" s="2" t="s">
        <v>2473</v>
      </c>
      <c r="HX186" s="2" t="s">
        <v>631</v>
      </c>
      <c r="HY186" s="2" t="s">
        <v>241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266</v>
      </c>
      <c r="IH186" s="2" t="s">
        <v>226</v>
      </c>
      <c r="II186" s="2" t="s">
        <v>229</v>
      </c>
      <c r="IJ186" s="2" t="s">
        <v>229</v>
      </c>
      <c r="IK186" s="2" t="s">
        <v>241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267</v>
      </c>
      <c r="IT186" s="2" t="s">
        <v>226</v>
      </c>
      <c r="IU186" s="2" t="s">
        <v>229</v>
      </c>
      <c r="IV186" s="2" t="s">
        <v>229</v>
      </c>
      <c r="IW186" s="2" t="s">
        <v>241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272</v>
      </c>
      <c r="JF186" s="2" t="s">
        <v>226</v>
      </c>
      <c r="JG186" s="2" t="s">
        <v>229</v>
      </c>
      <c r="JH186" s="2" t="s">
        <v>229</v>
      </c>
      <c r="JI186" s="2" t="s">
        <v>241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272</v>
      </c>
      <c r="JR186" s="2" t="s">
        <v>226</v>
      </c>
      <c r="JS186" s="2" t="s">
        <v>229</v>
      </c>
      <c r="JT186" s="2" t="s">
        <v>229</v>
      </c>
      <c r="JU186" s="2" t="s">
        <v>241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272</v>
      </c>
      <c r="KD186" s="2" t="s">
        <v>226</v>
      </c>
      <c r="KE186" s="2" t="s">
        <v>229</v>
      </c>
      <c r="KF186" s="2" t="s">
        <v>229</v>
      </c>
      <c r="KG186" s="2" t="s">
        <v>241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272</v>
      </c>
      <c r="KP186" s="2" t="s">
        <v>226</v>
      </c>
      <c r="KQ186" s="2" t="s">
        <v>229</v>
      </c>
      <c r="KR186" s="2" t="s">
        <v>229</v>
      </c>
      <c r="KS186" s="2" t="s">
        <v>241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272</v>
      </c>
      <c r="LB186" s="2" t="s">
        <v>226</v>
      </c>
      <c r="LC186" s="2" t="s">
        <v>229</v>
      </c>
      <c r="LD186" s="2" t="s">
        <v>229</v>
      </c>
      <c r="LE186" s="2" t="s">
        <v>241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229</v>
      </c>
      <c r="LN186" s="2" t="s">
        <v>229</v>
      </c>
      <c r="LO186" s="2" t="s">
        <v>229</v>
      </c>
      <c r="LP186" s="2" t="s">
        <v>229</v>
      </c>
      <c r="LQ186" s="2" t="s">
        <v>229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239</v>
      </c>
      <c r="LZ186" s="2" t="s">
        <v>275</v>
      </c>
      <c r="MA186" s="2" t="s">
        <v>2474</v>
      </c>
      <c r="MB186" s="2" t="s">
        <v>2475</v>
      </c>
      <c r="MC186" s="2" t="s">
        <v>241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272</v>
      </c>
      <c r="ML186" s="2" t="s">
        <v>226</v>
      </c>
      <c r="MM186" s="2" t="s">
        <v>229</v>
      </c>
      <c r="MN186" s="2" t="s">
        <v>229</v>
      </c>
      <c r="MO186" s="2" t="s">
        <v>241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239</v>
      </c>
      <c r="MX186" s="2" t="s">
        <v>226</v>
      </c>
      <c r="MY186" s="2" t="s">
        <v>723</v>
      </c>
      <c r="MZ186" s="2" t="s">
        <v>229</v>
      </c>
      <c r="NA186" s="2" t="s">
        <v>241</v>
      </c>
      <c r="NB186" s="2" t="s">
        <v>229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260</v>
      </c>
      <c r="NK186" s="2" t="s">
        <v>2001</v>
      </c>
      <c r="NL186" s="2" t="s">
        <v>2486</v>
      </c>
      <c r="NM186" s="2" t="s">
        <v>241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272</v>
      </c>
      <c r="NV186" s="2" t="s">
        <v>226</v>
      </c>
      <c r="NW186" s="2" t="s">
        <v>229</v>
      </c>
      <c r="NX186" s="2" t="s">
        <v>229</v>
      </c>
      <c r="NY186" s="2" t="s">
        <v>241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239</v>
      </c>
      <c r="OH186" s="2" t="s">
        <v>226</v>
      </c>
      <c r="OI186" s="2" t="s">
        <v>229</v>
      </c>
      <c r="OJ186" s="2" t="s">
        <v>229</v>
      </c>
      <c r="OK186" s="2" t="s">
        <v>241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229</v>
      </c>
      <c r="OT186" s="2" t="s">
        <v>229</v>
      </c>
      <c r="OU186" s="2" t="s">
        <v>229</v>
      </c>
      <c r="OV186" s="2" t="s">
        <v>229</v>
      </c>
      <c r="OW186" s="2" t="s">
        <v>229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229</v>
      </c>
      <c r="PF186" s="2" t="s">
        <v>229</v>
      </c>
      <c r="PG186" s="2" t="s">
        <v>229</v>
      </c>
      <c r="PH186" s="2" t="s">
        <v>229</v>
      </c>
      <c r="PI186" s="2" t="s">
        <v>229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229</v>
      </c>
      <c r="PR186" s="2" t="s">
        <v>229</v>
      </c>
      <c r="PS186" s="2" t="s">
        <v>229</v>
      </c>
      <c r="PT186" s="2" t="s">
        <v>229</v>
      </c>
      <c r="PU186" s="2" t="s">
        <v>229</v>
      </c>
      <c r="PV186" s="2" t="s">
        <v>229</v>
      </c>
      <c r="PW186" s="4"/>
      <c r="PX186" s="8"/>
      <c r="PY186" s="4"/>
      <c r="PZ186" s="8"/>
      <c r="QA186" s="7"/>
      <c r="QB186" s="7"/>
      <c r="QC186" s="2" t="s">
        <v>281</v>
      </c>
      <c r="QD186" s="2" t="s">
        <v>226</v>
      </c>
      <c r="QE186" s="2" t="s">
        <v>229</v>
      </c>
      <c r="QF186" s="2" t="s">
        <v>229</v>
      </c>
      <c r="QG186" s="2" t="s">
        <v>241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229</v>
      </c>
      <c r="QP186" s="2" t="s">
        <v>229</v>
      </c>
      <c r="QQ186" s="2" t="s">
        <v>229</v>
      </c>
      <c r="QR186" s="2" t="s">
        <v>229</v>
      </c>
      <c r="QS186" s="2" t="s">
        <v>229</v>
      </c>
      <c r="QT186" s="2" t="s">
        <v>229</v>
      </c>
      <c r="QU186" s="4"/>
      <c r="QV186" s="8"/>
      <c r="QW186" s="4"/>
      <c r="QX186" s="8"/>
      <c r="QY186" s="7"/>
      <c r="QZ186" s="7"/>
      <c r="RA186" s="2" t="s">
        <v>239</v>
      </c>
      <c r="RB186" s="2" t="s">
        <v>275</v>
      </c>
      <c r="RC186" s="2" t="s">
        <v>338</v>
      </c>
      <c r="RD186" s="2" t="s">
        <v>229</v>
      </c>
      <c r="RE186" s="2" t="s">
        <v>241</v>
      </c>
      <c r="RF186" s="2" t="s">
        <v>229</v>
      </c>
      <c r="RG186" s="4"/>
      <c r="RH186" s="8"/>
      <c r="RI186" s="4"/>
      <c r="RJ186" s="8"/>
      <c r="RK186" s="7"/>
      <c r="RL186" s="7"/>
      <c r="RM186" s="2" t="s">
        <v>272</v>
      </c>
      <c r="RN186" s="2" t="s">
        <v>226</v>
      </c>
      <c r="RO186" s="2" t="s">
        <v>229</v>
      </c>
      <c r="RP186" s="2" t="s">
        <v>229</v>
      </c>
      <c r="RQ186" s="2" t="s">
        <v>241</v>
      </c>
      <c r="RR186" s="2" t="s">
        <v>229</v>
      </c>
      <c r="RS186" s="4"/>
      <c r="RT186" s="8"/>
      <c r="RU186" s="4"/>
      <c r="RV186" s="8"/>
      <c r="RW186" s="7"/>
      <c r="RX186" s="7"/>
      <c r="RY186" s="2" t="s">
        <v>229</v>
      </c>
      <c r="RZ186" s="2" t="s">
        <v>229</v>
      </c>
      <c r="SA186" s="2" t="s">
        <v>229</v>
      </c>
      <c r="SB186" s="2" t="s">
        <v>229</v>
      </c>
      <c r="SC186" s="2" t="s">
        <v>229</v>
      </c>
      <c r="SD186" s="2" t="s">
        <v>229</v>
      </c>
      <c r="SE186" s="4">
        <v>534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>
        <v>700</v>
      </c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>
        <v>530</v>
      </c>
      <c r="VL186" s="4"/>
      <c r="VM186" s="4"/>
      <c r="VN186" s="4"/>
      <c r="VO186" s="4"/>
      <c r="VP186" s="4"/>
      <c r="VQ186" s="4"/>
      <c r="VR186" s="4">
        <v>1010</v>
      </c>
      <c r="VS186" s="4"/>
    </row>
    <row r="187">
      <c r="A187" s="2" t="s">
        <v>2487</v>
      </c>
      <c r="B187" s="2" t="s">
        <v>216</v>
      </c>
      <c r="C187" s="2" t="s">
        <v>217</v>
      </c>
      <c r="D187" s="2" t="s">
        <v>218</v>
      </c>
      <c r="E187" s="2" t="s">
        <v>2460</v>
      </c>
      <c r="F187" s="2" t="s">
        <v>2229</v>
      </c>
      <c r="G187" s="2" t="s">
        <v>2374</v>
      </c>
      <c r="H187" s="2" t="s">
        <v>2461</v>
      </c>
      <c r="I187" s="2" t="s">
        <v>2462</v>
      </c>
      <c r="J187" s="2" t="s">
        <v>312</v>
      </c>
      <c r="K187" s="2" t="s">
        <v>1140</v>
      </c>
      <c r="L187" s="3">
        <v>42.85</v>
      </c>
      <c r="M187" s="3">
        <v>44.99</v>
      </c>
      <c r="N187" s="3">
        <v>89.99</v>
      </c>
      <c r="O187" s="2" t="s">
        <v>226</v>
      </c>
      <c r="P187" s="2" t="s">
        <v>413</v>
      </c>
      <c r="Q187" s="2" t="s">
        <v>228</v>
      </c>
      <c r="R187" s="2" t="s">
        <v>229</v>
      </c>
      <c r="S187" s="2" t="s">
        <v>2463</v>
      </c>
      <c r="T187" s="2" t="s">
        <v>2437</v>
      </c>
      <c r="U187" s="2" t="s">
        <v>232</v>
      </c>
      <c r="V187" s="2" t="s">
        <v>233</v>
      </c>
      <c r="W187" s="2" t="s">
        <v>686</v>
      </c>
      <c r="X187" s="2" t="s">
        <v>1009</v>
      </c>
      <c r="Y187" s="2" t="s">
        <v>1291</v>
      </c>
      <c r="Z187" s="4">
        <v>110</v>
      </c>
      <c r="AA187" s="4">
        <f>=ROUNDDOWN(18.3333333333333,0)</f>
      </c>
      <c r="AB187" s="5">
        <v>6</v>
      </c>
      <c r="AC187" s="2" t="s">
        <v>637</v>
      </c>
      <c r="AD187" s="4">
        <v>260</v>
      </c>
      <c r="AE187" s="4">
        <v>940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229</v>
      </c>
      <c r="AW187" s="8" t="s">
        <v>229</v>
      </c>
      <c r="AX187" s="4" t="s">
        <v>229</v>
      </c>
      <c r="AY187" s="8" t="s">
        <v>229</v>
      </c>
      <c r="AZ187" s="7" t="s">
        <v>229</v>
      </c>
      <c r="BA187" s="7" t="s">
        <v>229</v>
      </c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/>
      <c r="BK187" s="8"/>
      <c r="BL187" s="2" t="s">
        <v>229</v>
      </c>
      <c r="BM187" s="7"/>
      <c r="BN187" s="7"/>
      <c r="BO187" s="4"/>
      <c r="BP187" s="8"/>
      <c r="BQ187" s="4"/>
      <c r="BR187" s="8"/>
      <c r="BS187" s="7"/>
      <c r="BT187" s="7"/>
      <c r="BU187" s="2" t="s">
        <v>239</v>
      </c>
      <c r="BV187" s="2" t="s">
        <v>226</v>
      </c>
      <c r="BW187" s="2" t="s">
        <v>229</v>
      </c>
      <c r="BX187" s="2" t="s">
        <v>383</v>
      </c>
      <c r="BY187" s="2" t="s">
        <v>241</v>
      </c>
      <c r="BZ187" s="2" t="s">
        <v>229</v>
      </c>
      <c r="CA187" s="4"/>
      <c r="CB187" s="8"/>
      <c r="CC187" s="4"/>
      <c r="CD187" s="8"/>
      <c r="CE187" s="7"/>
      <c r="CF187" s="7"/>
      <c r="CG187" s="2" t="s">
        <v>239</v>
      </c>
      <c r="CH187" s="2" t="s">
        <v>226</v>
      </c>
      <c r="CI187" s="2" t="s">
        <v>1179</v>
      </c>
      <c r="CJ187" s="2" t="s">
        <v>503</v>
      </c>
      <c r="CK187" s="2" t="s">
        <v>241</v>
      </c>
      <c r="CL187" s="2" t="s">
        <v>229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226</v>
      </c>
      <c r="CU187" s="2" t="s">
        <v>581</v>
      </c>
      <c r="CV187" s="2" t="s">
        <v>327</v>
      </c>
      <c r="CW187" s="2" t="s">
        <v>241</v>
      </c>
      <c r="CX187" s="2" t="s">
        <v>229</v>
      </c>
      <c r="CY187" s="4"/>
      <c r="CZ187" s="8"/>
      <c r="DA187" s="4"/>
      <c r="DB187" s="8"/>
      <c r="DC187" s="7"/>
      <c r="DD187" s="7"/>
      <c r="DE187" s="2" t="s">
        <v>239</v>
      </c>
      <c r="DF187" s="2" t="s">
        <v>226</v>
      </c>
      <c r="DG187" s="2" t="s">
        <v>631</v>
      </c>
      <c r="DH187" s="2" t="s">
        <v>2488</v>
      </c>
      <c r="DI187" s="2" t="s">
        <v>241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239</v>
      </c>
      <c r="DR187" s="2" t="s">
        <v>226</v>
      </c>
      <c r="DS187" s="2" t="s">
        <v>1179</v>
      </c>
      <c r="DT187" s="2" t="s">
        <v>229</v>
      </c>
      <c r="DU187" s="2" t="s">
        <v>241</v>
      </c>
      <c r="DV187" s="2" t="s">
        <v>229</v>
      </c>
      <c r="DW187" s="4"/>
      <c r="DX187" s="8"/>
      <c r="DY187" s="4"/>
      <c r="DZ187" s="8"/>
      <c r="EA187" s="7"/>
      <c r="EB187" s="7"/>
      <c r="EC187" s="2" t="s">
        <v>1106</v>
      </c>
      <c r="ED187" s="2" t="s">
        <v>226</v>
      </c>
      <c r="EE187" s="2" t="s">
        <v>229</v>
      </c>
      <c r="EF187" s="2" t="s">
        <v>229</v>
      </c>
      <c r="EG187" s="2" t="s">
        <v>241</v>
      </c>
      <c r="EH187" s="2" t="s">
        <v>229</v>
      </c>
      <c r="EI187" s="4"/>
      <c r="EJ187" s="8"/>
      <c r="EK187" s="4"/>
      <c r="EL187" s="8"/>
      <c r="EM187" s="7"/>
      <c r="EN187" s="7"/>
      <c r="EO187" s="2" t="s">
        <v>239</v>
      </c>
      <c r="EP187" s="2" t="s">
        <v>226</v>
      </c>
      <c r="EQ187" s="2" t="s">
        <v>847</v>
      </c>
      <c r="ER187" s="2" t="s">
        <v>612</v>
      </c>
      <c r="ES187" s="2" t="s">
        <v>241</v>
      </c>
      <c r="ET187" s="2" t="s">
        <v>229</v>
      </c>
      <c r="EU187" s="4"/>
      <c r="EV187" s="8"/>
      <c r="EW187" s="4"/>
      <c r="EX187" s="8"/>
      <c r="EY187" s="7"/>
      <c r="EZ187" s="7"/>
      <c r="FA187" s="2" t="s">
        <v>239</v>
      </c>
      <c r="FB187" s="2" t="s">
        <v>226</v>
      </c>
      <c r="FC187" s="2" t="s">
        <v>1179</v>
      </c>
      <c r="FD187" s="2" t="s">
        <v>606</v>
      </c>
      <c r="FE187" s="2" t="s">
        <v>241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226</v>
      </c>
      <c r="FO187" s="2" t="s">
        <v>1179</v>
      </c>
      <c r="FP187" s="2" t="s">
        <v>229</v>
      </c>
      <c r="FQ187" s="2" t="s">
        <v>241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239</v>
      </c>
      <c r="FZ187" s="2" t="s">
        <v>226</v>
      </c>
      <c r="GA187" s="2" t="s">
        <v>327</v>
      </c>
      <c r="GB187" s="2" t="s">
        <v>2489</v>
      </c>
      <c r="GC187" s="2" t="s">
        <v>241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272</v>
      </c>
      <c r="GL187" s="2" t="s">
        <v>226</v>
      </c>
      <c r="GM187" s="2" t="s">
        <v>229</v>
      </c>
      <c r="GN187" s="2" t="s">
        <v>229</v>
      </c>
      <c r="GO187" s="2" t="s">
        <v>241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239</v>
      </c>
      <c r="GX187" s="2" t="s">
        <v>226</v>
      </c>
      <c r="GY187" s="2" t="s">
        <v>1179</v>
      </c>
      <c r="GZ187" s="2" t="s">
        <v>229</v>
      </c>
      <c r="HA187" s="2" t="s">
        <v>241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226</v>
      </c>
      <c r="HK187" s="2" t="s">
        <v>229</v>
      </c>
      <c r="HL187" s="2" t="s">
        <v>229</v>
      </c>
      <c r="HM187" s="2" t="s">
        <v>241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226</v>
      </c>
      <c r="HW187" s="2" t="s">
        <v>229</v>
      </c>
      <c r="HX187" s="2" t="s">
        <v>229</v>
      </c>
      <c r="HY187" s="2" t="s">
        <v>241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266</v>
      </c>
      <c r="IH187" s="2" t="s">
        <v>226</v>
      </c>
      <c r="II187" s="2" t="s">
        <v>229</v>
      </c>
      <c r="IJ187" s="2" t="s">
        <v>229</v>
      </c>
      <c r="IK187" s="2" t="s">
        <v>241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664</v>
      </c>
      <c r="IT187" s="2" t="s">
        <v>226</v>
      </c>
      <c r="IU187" s="2" t="s">
        <v>229</v>
      </c>
      <c r="IV187" s="2" t="s">
        <v>229</v>
      </c>
      <c r="IW187" s="2" t="s">
        <v>241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272</v>
      </c>
      <c r="JF187" s="2" t="s">
        <v>226</v>
      </c>
      <c r="JG187" s="2" t="s">
        <v>229</v>
      </c>
      <c r="JH187" s="2" t="s">
        <v>229</v>
      </c>
      <c r="JI187" s="2" t="s">
        <v>241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272</v>
      </c>
      <c r="JR187" s="2" t="s">
        <v>226</v>
      </c>
      <c r="JS187" s="2" t="s">
        <v>229</v>
      </c>
      <c r="JT187" s="2" t="s">
        <v>229</v>
      </c>
      <c r="JU187" s="2" t="s">
        <v>241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272</v>
      </c>
      <c r="KD187" s="2" t="s">
        <v>226</v>
      </c>
      <c r="KE187" s="2" t="s">
        <v>229</v>
      </c>
      <c r="KF187" s="2" t="s">
        <v>229</v>
      </c>
      <c r="KG187" s="2" t="s">
        <v>241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272</v>
      </c>
      <c r="KP187" s="2" t="s">
        <v>226</v>
      </c>
      <c r="KQ187" s="2" t="s">
        <v>229</v>
      </c>
      <c r="KR187" s="2" t="s">
        <v>229</v>
      </c>
      <c r="KS187" s="2" t="s">
        <v>241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272</v>
      </c>
      <c r="LB187" s="2" t="s">
        <v>226</v>
      </c>
      <c r="LC187" s="2" t="s">
        <v>229</v>
      </c>
      <c r="LD187" s="2" t="s">
        <v>229</v>
      </c>
      <c r="LE187" s="2" t="s">
        <v>241</v>
      </c>
      <c r="LF187" s="2" t="s">
        <v>229</v>
      </c>
      <c r="LG187" s="4"/>
      <c r="LH187" s="8"/>
      <c r="LI187" s="4"/>
      <c r="LJ187" s="8"/>
      <c r="LK187" s="7"/>
      <c r="LL187" s="7"/>
      <c r="LM187" s="2" t="s">
        <v>229</v>
      </c>
      <c r="LN187" s="2" t="s">
        <v>229</v>
      </c>
      <c r="LO187" s="2" t="s">
        <v>229</v>
      </c>
      <c r="LP187" s="2" t="s">
        <v>229</v>
      </c>
      <c r="LQ187" s="2" t="s">
        <v>229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272</v>
      </c>
      <c r="LZ187" s="2" t="s">
        <v>226</v>
      </c>
      <c r="MA187" s="2" t="s">
        <v>229</v>
      </c>
      <c r="MB187" s="2" t="s">
        <v>229</v>
      </c>
      <c r="MC187" s="2" t="s">
        <v>241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272</v>
      </c>
      <c r="ML187" s="2" t="s">
        <v>226</v>
      </c>
      <c r="MM187" s="2" t="s">
        <v>229</v>
      </c>
      <c r="MN187" s="2" t="s">
        <v>229</v>
      </c>
      <c r="MO187" s="2" t="s">
        <v>241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266</v>
      </c>
      <c r="MX187" s="2" t="s">
        <v>226</v>
      </c>
      <c r="MY187" s="2" t="s">
        <v>229</v>
      </c>
      <c r="MZ187" s="2" t="s">
        <v>229</v>
      </c>
      <c r="NA187" s="2" t="s">
        <v>241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229</v>
      </c>
      <c r="NJ187" s="2" t="s">
        <v>229</v>
      </c>
      <c r="NK187" s="2" t="s">
        <v>229</v>
      </c>
      <c r="NL187" s="2" t="s">
        <v>229</v>
      </c>
      <c r="NM187" s="2" t="s">
        <v>229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272</v>
      </c>
      <c r="NV187" s="2" t="s">
        <v>226</v>
      </c>
      <c r="NW187" s="2" t="s">
        <v>229</v>
      </c>
      <c r="NX187" s="2" t="s">
        <v>229</v>
      </c>
      <c r="NY187" s="2" t="s">
        <v>241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272</v>
      </c>
      <c r="OH187" s="2" t="s">
        <v>226</v>
      </c>
      <c r="OI187" s="2" t="s">
        <v>229</v>
      </c>
      <c r="OJ187" s="2" t="s">
        <v>229</v>
      </c>
      <c r="OK187" s="2" t="s">
        <v>241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229</v>
      </c>
      <c r="OT187" s="2" t="s">
        <v>229</v>
      </c>
      <c r="OU187" s="2" t="s">
        <v>229</v>
      </c>
      <c r="OV187" s="2" t="s">
        <v>229</v>
      </c>
      <c r="OW187" s="2" t="s">
        <v>229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229</v>
      </c>
      <c r="PG187" s="2" t="s">
        <v>229</v>
      </c>
      <c r="PH187" s="2" t="s">
        <v>229</v>
      </c>
      <c r="PI187" s="2" t="s">
        <v>229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229</v>
      </c>
      <c r="PS187" s="2" t="s">
        <v>229</v>
      </c>
      <c r="PT187" s="2" t="s">
        <v>229</v>
      </c>
      <c r="PU187" s="2" t="s">
        <v>229</v>
      </c>
      <c r="PV187" s="2" t="s">
        <v>229</v>
      </c>
      <c r="PW187" s="4"/>
      <c r="PX187" s="8"/>
      <c r="PY187" s="4"/>
      <c r="PZ187" s="8"/>
      <c r="QA187" s="7"/>
      <c r="QB187" s="7"/>
      <c r="QC187" s="2" t="s">
        <v>281</v>
      </c>
      <c r="QD187" s="2" t="s">
        <v>226</v>
      </c>
      <c r="QE187" s="2" t="s">
        <v>229</v>
      </c>
      <c r="QF187" s="2" t="s">
        <v>229</v>
      </c>
      <c r="QG187" s="2" t="s">
        <v>241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272</v>
      </c>
      <c r="QP187" s="2" t="s">
        <v>226</v>
      </c>
      <c r="QQ187" s="2" t="s">
        <v>229</v>
      </c>
      <c r="QR187" s="2" t="s">
        <v>229</v>
      </c>
      <c r="QS187" s="2" t="s">
        <v>241</v>
      </c>
      <c r="QT187" s="2" t="s">
        <v>229</v>
      </c>
      <c r="QU187" s="4"/>
      <c r="QV187" s="8"/>
      <c r="QW187" s="4"/>
      <c r="QX187" s="8"/>
      <c r="QY187" s="7"/>
      <c r="QZ187" s="7"/>
      <c r="RA187" s="2" t="s">
        <v>272</v>
      </c>
      <c r="RB187" s="2" t="s">
        <v>226</v>
      </c>
      <c r="RC187" s="2" t="s">
        <v>229</v>
      </c>
      <c r="RD187" s="2" t="s">
        <v>229</v>
      </c>
      <c r="RE187" s="2" t="s">
        <v>241</v>
      </c>
      <c r="RF187" s="2" t="s">
        <v>229</v>
      </c>
      <c r="RG187" s="4"/>
      <c r="RH187" s="8"/>
      <c r="RI187" s="4"/>
      <c r="RJ187" s="8"/>
      <c r="RK187" s="7"/>
      <c r="RL187" s="7"/>
      <c r="RM187" s="2" t="s">
        <v>272</v>
      </c>
      <c r="RN187" s="2" t="s">
        <v>226</v>
      </c>
      <c r="RO187" s="2" t="s">
        <v>229</v>
      </c>
      <c r="RP187" s="2" t="s">
        <v>229</v>
      </c>
      <c r="RQ187" s="2" t="s">
        <v>241</v>
      </c>
      <c r="RR187" s="2" t="s">
        <v>229</v>
      </c>
      <c r="RS187" s="4"/>
      <c r="RT187" s="8"/>
      <c r="RU187" s="4"/>
      <c r="RV187" s="8"/>
      <c r="RW187" s="7"/>
      <c r="RX187" s="7"/>
      <c r="RY187" s="2" t="s">
        <v>229</v>
      </c>
      <c r="RZ187" s="2" t="s">
        <v>229</v>
      </c>
      <c r="SA187" s="2" t="s">
        <v>229</v>
      </c>
      <c r="SB187" s="2" t="s">
        <v>229</v>
      </c>
      <c r="SC187" s="2" t="s">
        <v>229</v>
      </c>
      <c r="SD187" s="2" t="s">
        <v>229</v>
      </c>
      <c r="SE187" s="4">
        <v>110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>
        <v>260</v>
      </c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>
        <v>200</v>
      </c>
      <c r="VL187" s="4"/>
      <c r="VM187" s="4"/>
      <c r="VN187" s="4"/>
      <c r="VO187" s="4"/>
      <c r="VP187" s="4"/>
      <c r="VQ187" s="4"/>
      <c r="VR187" s="4">
        <v>480</v>
      </c>
      <c r="VS187" s="4"/>
    </row>
    <row r="188">
      <c r="A188" s="2" t="s">
        <v>2490</v>
      </c>
      <c r="B188" s="2" t="s">
        <v>216</v>
      </c>
      <c r="C188" s="2" t="s">
        <v>217</v>
      </c>
      <c r="D188" s="2" t="s">
        <v>218</v>
      </c>
      <c r="E188" s="2" t="s">
        <v>2460</v>
      </c>
      <c r="F188" s="2" t="s">
        <v>2229</v>
      </c>
      <c r="G188" s="2" t="s">
        <v>2374</v>
      </c>
      <c r="H188" s="2" t="s">
        <v>2461</v>
      </c>
      <c r="I188" s="2" t="s">
        <v>2462</v>
      </c>
      <c r="J188" s="2" t="s">
        <v>224</v>
      </c>
      <c r="K188" s="2" t="s">
        <v>2491</v>
      </c>
      <c r="L188" s="3">
        <v>33.33</v>
      </c>
      <c r="M188" s="3">
        <v>35</v>
      </c>
      <c r="N188" s="3">
        <v>69.99</v>
      </c>
      <c r="O188" s="2" t="s">
        <v>226</v>
      </c>
      <c r="P188" s="2" t="s">
        <v>528</v>
      </c>
      <c r="Q188" s="2" t="s">
        <v>228</v>
      </c>
      <c r="R188" s="2" t="s">
        <v>229</v>
      </c>
      <c r="S188" s="2" t="s">
        <v>2492</v>
      </c>
      <c r="T188" s="2" t="s">
        <v>2437</v>
      </c>
      <c r="U188" s="2" t="s">
        <v>2464</v>
      </c>
      <c r="V188" s="2" t="s">
        <v>233</v>
      </c>
      <c r="W188" s="2" t="s">
        <v>686</v>
      </c>
      <c r="X188" s="2" t="s">
        <v>1009</v>
      </c>
      <c r="Y188" s="2" t="s">
        <v>651</v>
      </c>
      <c r="Z188" s="4">
        <v>681</v>
      </c>
      <c r="AA188" s="4">
        <f>=ROUNDDOWN(48.6428571428571,0)</f>
      </c>
      <c r="AB188" s="5">
        <v>14</v>
      </c>
      <c r="AC188" s="2" t="s">
        <v>637</v>
      </c>
      <c r="AD188" s="4">
        <v>300</v>
      </c>
      <c r="AE188" s="4">
        <v>1050</v>
      </c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>
        <v>14</v>
      </c>
      <c r="AQ188" s="8">
        <v>532.79</v>
      </c>
      <c r="AR188" s="4">
        <v>1</v>
      </c>
      <c r="AS188" s="8">
        <v>35</v>
      </c>
      <c r="AT188" s="7">
        <v>13</v>
      </c>
      <c r="AU188" s="7">
        <v>14.2226</v>
      </c>
      <c r="AV188" s="4">
        <v>53</v>
      </c>
      <c r="AW188" s="8">
        <v>2222.12</v>
      </c>
      <c r="AX188" s="4">
        <v>4</v>
      </c>
      <c r="AY188" s="8">
        <v>158.17</v>
      </c>
      <c r="AZ188" s="7">
        <v>12.25</v>
      </c>
      <c r="BA188" s="7">
        <v>13.0489</v>
      </c>
      <c r="BB188" s="7">
        <v>0.2398</v>
      </c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>
        <v>0.3613</v>
      </c>
      <c r="BJ188" s="4">
        <v>14</v>
      </c>
      <c r="BK188" s="8">
        <v>532.79</v>
      </c>
      <c r="BL188" s="2" t="s">
        <v>2493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239</v>
      </c>
      <c r="BV188" s="2" t="s">
        <v>226</v>
      </c>
      <c r="BW188" s="2" t="s">
        <v>229</v>
      </c>
      <c r="BX188" s="2" t="s">
        <v>1045</v>
      </c>
      <c r="BY188" s="2" t="s">
        <v>241</v>
      </c>
      <c r="BZ188" s="2" t="s">
        <v>229</v>
      </c>
      <c r="CA188" s="4">
        <v>12</v>
      </c>
      <c r="CB188" s="8">
        <v>453.6</v>
      </c>
      <c r="CC188" s="4"/>
      <c r="CD188" s="8"/>
      <c r="CE188" s="7"/>
      <c r="CF188" s="7"/>
      <c r="CG188" s="2" t="s">
        <v>239</v>
      </c>
      <c r="CH188" s="2" t="s">
        <v>226</v>
      </c>
      <c r="CI188" s="2" t="s">
        <v>2466</v>
      </c>
      <c r="CJ188" s="2" t="s">
        <v>2494</v>
      </c>
      <c r="CK188" s="2" t="s">
        <v>241</v>
      </c>
      <c r="CL188" s="2" t="s">
        <v>229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226</v>
      </c>
      <c r="CU188" s="2" t="s">
        <v>1193</v>
      </c>
      <c r="CV188" s="2" t="s">
        <v>2495</v>
      </c>
      <c r="CW188" s="2" t="s">
        <v>241</v>
      </c>
      <c r="CX188" s="2" t="s">
        <v>229</v>
      </c>
      <c r="CY188" s="4"/>
      <c r="CZ188" s="8"/>
      <c r="DA188" s="4">
        <v>1</v>
      </c>
      <c r="DB188" s="8">
        <v>35</v>
      </c>
      <c r="DC188" s="7">
        <v>-1</v>
      </c>
      <c r="DD188" s="7">
        <v>-1</v>
      </c>
      <c r="DE188" s="2" t="s">
        <v>239</v>
      </c>
      <c r="DF188" s="2" t="s">
        <v>226</v>
      </c>
      <c r="DG188" s="2" t="s">
        <v>647</v>
      </c>
      <c r="DH188" s="2" t="s">
        <v>2496</v>
      </c>
      <c r="DI188" s="2" t="s">
        <v>241</v>
      </c>
      <c r="DJ188" s="2" t="s">
        <v>229</v>
      </c>
      <c r="DK188" s="4"/>
      <c r="DL188" s="8"/>
      <c r="DM188" s="4"/>
      <c r="DN188" s="8"/>
      <c r="DO188" s="7"/>
      <c r="DP188" s="7"/>
      <c r="DQ188" s="2" t="s">
        <v>239</v>
      </c>
      <c r="DR188" s="2" t="s">
        <v>226</v>
      </c>
      <c r="DS188" s="2" t="s">
        <v>2497</v>
      </c>
      <c r="DT188" s="2" t="s">
        <v>2474</v>
      </c>
      <c r="DU188" s="2" t="s">
        <v>241</v>
      </c>
      <c r="DV188" s="2" t="s">
        <v>229</v>
      </c>
      <c r="DW188" s="4"/>
      <c r="DX188" s="8"/>
      <c r="DY188" s="4"/>
      <c r="DZ188" s="8"/>
      <c r="EA188" s="7"/>
      <c r="EB188" s="7"/>
      <c r="EC188" s="2" t="s">
        <v>239</v>
      </c>
      <c r="ED188" s="2" t="s">
        <v>226</v>
      </c>
      <c r="EE188" s="2" t="s">
        <v>627</v>
      </c>
      <c r="EF188" s="2" t="s">
        <v>643</v>
      </c>
      <c r="EG188" s="2" t="s">
        <v>241</v>
      </c>
      <c r="EH188" s="2" t="s">
        <v>229</v>
      </c>
      <c r="EI188" s="4"/>
      <c r="EJ188" s="8"/>
      <c r="EK188" s="4"/>
      <c r="EL188" s="8"/>
      <c r="EM188" s="7"/>
      <c r="EN188" s="7"/>
      <c r="EO188" s="2" t="s">
        <v>239</v>
      </c>
      <c r="EP188" s="2" t="s">
        <v>226</v>
      </c>
      <c r="EQ188" s="2" t="s">
        <v>1972</v>
      </c>
      <c r="ER188" s="2" t="s">
        <v>626</v>
      </c>
      <c r="ES188" s="2" t="s">
        <v>241</v>
      </c>
      <c r="ET188" s="2" t="s">
        <v>229</v>
      </c>
      <c r="EU188" s="4">
        <v>1</v>
      </c>
      <c r="EV188" s="8">
        <v>37.8</v>
      </c>
      <c r="EW188" s="4"/>
      <c r="EX188" s="8"/>
      <c r="EY188" s="7"/>
      <c r="EZ188" s="7"/>
      <c r="FA188" s="2" t="s">
        <v>239</v>
      </c>
      <c r="FB188" s="2" t="s">
        <v>226</v>
      </c>
      <c r="FC188" s="2" t="s">
        <v>2001</v>
      </c>
      <c r="FD188" s="2" t="s">
        <v>2483</v>
      </c>
      <c r="FE188" s="2" t="s">
        <v>241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226</v>
      </c>
      <c r="FO188" s="2" t="s">
        <v>2001</v>
      </c>
      <c r="FP188" s="2" t="s">
        <v>2498</v>
      </c>
      <c r="FQ188" s="2" t="s">
        <v>241</v>
      </c>
      <c r="FR188" s="2" t="s">
        <v>229</v>
      </c>
      <c r="FS188" s="4">
        <v>1</v>
      </c>
      <c r="FT188" s="8">
        <v>41.39</v>
      </c>
      <c r="FU188" s="4"/>
      <c r="FV188" s="8"/>
      <c r="FW188" s="7"/>
      <c r="FX188" s="7"/>
      <c r="FY188" s="2" t="s">
        <v>239</v>
      </c>
      <c r="FZ188" s="2" t="s">
        <v>226</v>
      </c>
      <c r="GA188" s="2" t="s">
        <v>327</v>
      </c>
      <c r="GB188" s="2" t="s">
        <v>1617</v>
      </c>
      <c r="GC188" s="2" t="s">
        <v>241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272</v>
      </c>
      <c r="GL188" s="2" t="s">
        <v>226</v>
      </c>
      <c r="GM188" s="2" t="s">
        <v>229</v>
      </c>
      <c r="GN188" s="2" t="s">
        <v>229</v>
      </c>
      <c r="GO188" s="2" t="s">
        <v>241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226</v>
      </c>
      <c r="GY188" s="2" t="s">
        <v>632</v>
      </c>
      <c r="GZ188" s="2" t="s">
        <v>229</v>
      </c>
      <c r="HA188" s="2" t="s">
        <v>241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226</v>
      </c>
      <c r="HK188" s="2" t="s">
        <v>229</v>
      </c>
      <c r="HL188" s="2" t="s">
        <v>229</v>
      </c>
      <c r="HM188" s="2" t="s">
        <v>241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239</v>
      </c>
      <c r="HV188" s="2" t="s">
        <v>226</v>
      </c>
      <c r="HW188" s="2" t="s">
        <v>1533</v>
      </c>
      <c r="HX188" s="2" t="s">
        <v>2499</v>
      </c>
      <c r="HY188" s="2" t="s">
        <v>241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266</v>
      </c>
      <c r="IH188" s="2" t="s">
        <v>226</v>
      </c>
      <c r="II188" s="2" t="s">
        <v>229</v>
      </c>
      <c r="IJ188" s="2" t="s">
        <v>229</v>
      </c>
      <c r="IK188" s="2" t="s">
        <v>241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267</v>
      </c>
      <c r="IT188" s="2" t="s">
        <v>226</v>
      </c>
      <c r="IU188" s="2" t="s">
        <v>229</v>
      </c>
      <c r="IV188" s="2" t="s">
        <v>229</v>
      </c>
      <c r="IW188" s="2" t="s">
        <v>241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272</v>
      </c>
      <c r="JF188" s="2" t="s">
        <v>226</v>
      </c>
      <c r="JG188" s="2" t="s">
        <v>229</v>
      </c>
      <c r="JH188" s="2" t="s">
        <v>229</v>
      </c>
      <c r="JI188" s="2" t="s">
        <v>241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272</v>
      </c>
      <c r="JR188" s="2" t="s">
        <v>226</v>
      </c>
      <c r="JS188" s="2" t="s">
        <v>229</v>
      </c>
      <c r="JT188" s="2" t="s">
        <v>229</v>
      </c>
      <c r="JU188" s="2" t="s">
        <v>241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272</v>
      </c>
      <c r="KD188" s="2" t="s">
        <v>226</v>
      </c>
      <c r="KE188" s="2" t="s">
        <v>229</v>
      </c>
      <c r="KF188" s="2" t="s">
        <v>229</v>
      </c>
      <c r="KG188" s="2" t="s">
        <v>241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272</v>
      </c>
      <c r="KP188" s="2" t="s">
        <v>226</v>
      </c>
      <c r="KQ188" s="2" t="s">
        <v>229</v>
      </c>
      <c r="KR188" s="2" t="s">
        <v>229</v>
      </c>
      <c r="KS188" s="2" t="s">
        <v>241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272</v>
      </c>
      <c r="LB188" s="2" t="s">
        <v>226</v>
      </c>
      <c r="LC188" s="2" t="s">
        <v>229</v>
      </c>
      <c r="LD188" s="2" t="s">
        <v>229</v>
      </c>
      <c r="LE188" s="2" t="s">
        <v>241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229</v>
      </c>
      <c r="LN188" s="2" t="s">
        <v>229</v>
      </c>
      <c r="LO188" s="2" t="s">
        <v>229</v>
      </c>
      <c r="LP188" s="2" t="s">
        <v>229</v>
      </c>
      <c r="LQ188" s="2" t="s">
        <v>229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239</v>
      </c>
      <c r="LZ188" s="2" t="s">
        <v>275</v>
      </c>
      <c r="MA188" s="2" t="s">
        <v>2474</v>
      </c>
      <c r="MB188" s="2" t="s">
        <v>2499</v>
      </c>
      <c r="MC188" s="2" t="s">
        <v>241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272</v>
      </c>
      <c r="ML188" s="2" t="s">
        <v>226</v>
      </c>
      <c r="MM188" s="2" t="s">
        <v>229</v>
      </c>
      <c r="MN188" s="2" t="s">
        <v>229</v>
      </c>
      <c r="MO188" s="2" t="s">
        <v>241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266</v>
      </c>
      <c r="MX188" s="2" t="s">
        <v>226</v>
      </c>
      <c r="MY188" s="2" t="s">
        <v>229</v>
      </c>
      <c r="MZ188" s="2" t="s">
        <v>229</v>
      </c>
      <c r="NA188" s="2" t="s">
        <v>241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239</v>
      </c>
      <c r="NJ188" s="2" t="s">
        <v>260</v>
      </c>
      <c r="NK188" s="2" t="s">
        <v>2001</v>
      </c>
      <c r="NL188" s="2" t="s">
        <v>1356</v>
      </c>
      <c r="NM188" s="2" t="s">
        <v>241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272</v>
      </c>
      <c r="NV188" s="2" t="s">
        <v>226</v>
      </c>
      <c r="NW188" s="2" t="s">
        <v>229</v>
      </c>
      <c r="NX188" s="2" t="s">
        <v>229</v>
      </c>
      <c r="NY188" s="2" t="s">
        <v>241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226</v>
      </c>
      <c r="OI188" s="2" t="s">
        <v>229</v>
      </c>
      <c r="OJ188" s="2" t="s">
        <v>229</v>
      </c>
      <c r="OK188" s="2" t="s">
        <v>241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229</v>
      </c>
      <c r="OT188" s="2" t="s">
        <v>229</v>
      </c>
      <c r="OU188" s="2" t="s">
        <v>229</v>
      </c>
      <c r="OV188" s="2" t="s">
        <v>229</v>
      </c>
      <c r="OW188" s="2" t="s">
        <v>229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229</v>
      </c>
      <c r="PG188" s="2" t="s">
        <v>229</v>
      </c>
      <c r="PH188" s="2" t="s">
        <v>229</v>
      </c>
      <c r="PI188" s="2" t="s">
        <v>229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229</v>
      </c>
      <c r="PS188" s="2" t="s">
        <v>229</v>
      </c>
      <c r="PT188" s="2" t="s">
        <v>229</v>
      </c>
      <c r="PU188" s="2" t="s">
        <v>229</v>
      </c>
      <c r="PV188" s="2" t="s">
        <v>229</v>
      </c>
      <c r="PW188" s="4"/>
      <c r="PX188" s="8"/>
      <c r="PY188" s="4"/>
      <c r="PZ188" s="8"/>
      <c r="QA188" s="7"/>
      <c r="QB188" s="7"/>
      <c r="QC188" s="2" t="s">
        <v>281</v>
      </c>
      <c r="QD188" s="2" t="s">
        <v>226</v>
      </c>
      <c r="QE188" s="2" t="s">
        <v>229</v>
      </c>
      <c r="QF188" s="2" t="s">
        <v>229</v>
      </c>
      <c r="QG188" s="2" t="s">
        <v>241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229</v>
      </c>
      <c r="QP188" s="2" t="s">
        <v>229</v>
      </c>
      <c r="QQ188" s="2" t="s">
        <v>229</v>
      </c>
      <c r="QR188" s="2" t="s">
        <v>229</v>
      </c>
      <c r="QS188" s="2" t="s">
        <v>229</v>
      </c>
      <c r="QT188" s="2" t="s">
        <v>229</v>
      </c>
      <c r="QU188" s="4"/>
      <c r="QV188" s="8"/>
      <c r="QW188" s="4"/>
      <c r="QX188" s="8"/>
      <c r="QY188" s="7"/>
      <c r="QZ188" s="7"/>
      <c r="RA188" s="2" t="s">
        <v>239</v>
      </c>
      <c r="RB188" s="2" t="s">
        <v>275</v>
      </c>
      <c r="RC188" s="2" t="s">
        <v>2500</v>
      </c>
      <c r="RD188" s="2" t="s">
        <v>229</v>
      </c>
      <c r="RE188" s="2" t="s">
        <v>241</v>
      </c>
      <c r="RF188" s="2" t="s">
        <v>229</v>
      </c>
      <c r="RG188" s="4"/>
      <c r="RH188" s="8"/>
      <c r="RI188" s="4"/>
      <c r="RJ188" s="8"/>
      <c r="RK188" s="7"/>
      <c r="RL188" s="7"/>
      <c r="RM188" s="2" t="s">
        <v>272</v>
      </c>
      <c r="RN188" s="2" t="s">
        <v>226</v>
      </c>
      <c r="RO188" s="2" t="s">
        <v>229</v>
      </c>
      <c r="RP188" s="2" t="s">
        <v>229</v>
      </c>
      <c r="RQ188" s="2" t="s">
        <v>241</v>
      </c>
      <c r="RR188" s="2" t="s">
        <v>229</v>
      </c>
      <c r="RS188" s="4"/>
      <c r="RT188" s="8"/>
      <c r="RU188" s="4"/>
      <c r="RV188" s="8"/>
      <c r="RW188" s="7"/>
      <c r="RX188" s="7"/>
      <c r="RY188" s="2" t="s">
        <v>229</v>
      </c>
      <c r="RZ188" s="2" t="s">
        <v>229</v>
      </c>
      <c r="SA188" s="2" t="s">
        <v>229</v>
      </c>
      <c r="SB188" s="2" t="s">
        <v>229</v>
      </c>
      <c r="SC188" s="2" t="s">
        <v>229</v>
      </c>
      <c r="SD188" s="2" t="s">
        <v>229</v>
      </c>
      <c r="SE188" s="4">
        <v>681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>
        <v>300</v>
      </c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>
        <v>480</v>
      </c>
      <c r="VL188" s="4"/>
      <c r="VM188" s="4"/>
      <c r="VN188" s="4"/>
      <c r="VO188" s="4"/>
      <c r="VP188" s="4"/>
      <c r="VQ188" s="4"/>
      <c r="VR188" s="4">
        <v>270</v>
      </c>
      <c r="VS188" s="4"/>
    </row>
    <row r="189">
      <c r="A189" s="2" t="s">
        <v>2501</v>
      </c>
      <c r="B189" s="2" t="s">
        <v>216</v>
      </c>
      <c r="C189" s="2" t="s">
        <v>217</v>
      </c>
      <c r="D189" s="2" t="s">
        <v>218</v>
      </c>
      <c r="E189" s="2" t="s">
        <v>2460</v>
      </c>
      <c r="F189" s="2" t="s">
        <v>2229</v>
      </c>
      <c r="G189" s="2" t="s">
        <v>2374</v>
      </c>
      <c r="H189" s="2" t="s">
        <v>2461</v>
      </c>
      <c r="I189" s="2" t="s">
        <v>2462</v>
      </c>
      <c r="J189" s="2" t="s">
        <v>285</v>
      </c>
      <c r="K189" s="2" t="s">
        <v>2491</v>
      </c>
      <c r="L189" s="3">
        <v>38.09</v>
      </c>
      <c r="M189" s="3">
        <v>40</v>
      </c>
      <c r="N189" s="3">
        <v>79.99</v>
      </c>
      <c r="O189" s="2" t="s">
        <v>226</v>
      </c>
      <c r="P189" s="2" t="s">
        <v>528</v>
      </c>
      <c r="Q189" s="2" t="s">
        <v>228</v>
      </c>
      <c r="R189" s="2" t="s">
        <v>229</v>
      </c>
      <c r="S189" s="2" t="s">
        <v>2492</v>
      </c>
      <c r="T189" s="2" t="s">
        <v>2437</v>
      </c>
      <c r="U189" s="2" t="s">
        <v>232</v>
      </c>
      <c r="V189" s="2" t="s">
        <v>233</v>
      </c>
      <c r="W189" s="2" t="s">
        <v>686</v>
      </c>
      <c r="X189" s="2" t="s">
        <v>1009</v>
      </c>
      <c r="Y189" s="2" t="s">
        <v>651</v>
      </c>
      <c r="Z189" s="4">
        <v>648</v>
      </c>
      <c r="AA189" s="4">
        <f>=ROUNDDOWN(30.8571428571429,0)</f>
      </c>
      <c r="AB189" s="5">
        <v>21</v>
      </c>
      <c r="AC189" s="2" t="s">
        <v>637</v>
      </c>
      <c r="AD189" s="4">
        <v>400</v>
      </c>
      <c r="AE189" s="4">
        <v>1130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36</v>
      </c>
      <c r="AQ189" s="8">
        <v>1546.47</v>
      </c>
      <c r="AR189" s="4">
        <v>3</v>
      </c>
      <c r="AS189" s="8">
        <v>123.17</v>
      </c>
      <c r="AT189" s="7">
        <v>11</v>
      </c>
      <c r="AU189" s="7">
        <v>11.5556</v>
      </c>
      <c r="AV189" s="4" t="s">
        <v>229</v>
      </c>
      <c r="AW189" s="8" t="s">
        <v>229</v>
      </c>
      <c r="AX189" s="4" t="s">
        <v>229</v>
      </c>
      <c r="AY189" s="8" t="s">
        <v>229</v>
      </c>
      <c r="AZ189" s="7" t="s">
        <v>229</v>
      </c>
      <c r="BA189" s="7" t="s">
        <v>229</v>
      </c>
      <c r="BB189" s="7">
        <v>0.6959</v>
      </c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 t="s">
        <v>229</v>
      </c>
      <c r="BJ189" s="4">
        <v>36</v>
      </c>
      <c r="BK189" s="8">
        <v>1546.47</v>
      </c>
      <c r="BL189" s="2" t="s">
        <v>2502</v>
      </c>
      <c r="BM189" s="7">
        <v>1</v>
      </c>
      <c r="BN189" s="7">
        <v>1</v>
      </c>
      <c r="BO189" s="4">
        <v>2</v>
      </c>
      <c r="BP189" s="8">
        <v>87.6</v>
      </c>
      <c r="BQ189" s="4"/>
      <c r="BR189" s="8"/>
      <c r="BS189" s="7"/>
      <c r="BT189" s="7"/>
      <c r="BU189" s="2" t="s">
        <v>239</v>
      </c>
      <c r="BV189" s="2" t="s">
        <v>226</v>
      </c>
      <c r="BW189" s="2" t="s">
        <v>229</v>
      </c>
      <c r="BX189" s="2" t="s">
        <v>1045</v>
      </c>
      <c r="BY189" s="2" t="s">
        <v>241</v>
      </c>
      <c r="BZ189" s="2" t="s">
        <v>229</v>
      </c>
      <c r="CA189" s="4">
        <v>30</v>
      </c>
      <c r="CB189" s="8">
        <v>1295.7</v>
      </c>
      <c r="CC189" s="4">
        <v>1</v>
      </c>
      <c r="CD189" s="8">
        <v>43.19</v>
      </c>
      <c r="CE189" s="7">
        <v>29</v>
      </c>
      <c r="CF189" s="7">
        <v>29</v>
      </c>
      <c r="CG189" s="2" t="s">
        <v>239</v>
      </c>
      <c r="CH189" s="2" t="s">
        <v>226</v>
      </c>
      <c r="CI189" s="2" t="s">
        <v>2466</v>
      </c>
      <c r="CJ189" s="2" t="s">
        <v>2503</v>
      </c>
      <c r="CK189" s="2" t="s">
        <v>241</v>
      </c>
      <c r="CL189" s="2" t="s">
        <v>229</v>
      </c>
      <c r="CM189" s="4"/>
      <c r="CN189" s="8"/>
      <c r="CO189" s="4"/>
      <c r="CP189" s="8"/>
      <c r="CQ189" s="7"/>
      <c r="CR189" s="7"/>
      <c r="CS189" s="2" t="s">
        <v>239</v>
      </c>
      <c r="CT189" s="2" t="s">
        <v>226</v>
      </c>
      <c r="CU189" s="2" t="s">
        <v>1193</v>
      </c>
      <c r="CV189" s="2" t="s">
        <v>2504</v>
      </c>
      <c r="CW189" s="2" t="s">
        <v>241</v>
      </c>
      <c r="CX189" s="2" t="s">
        <v>229</v>
      </c>
      <c r="CY189" s="4">
        <v>2</v>
      </c>
      <c r="CZ189" s="8">
        <v>79.98</v>
      </c>
      <c r="DA189" s="4">
        <v>2</v>
      </c>
      <c r="DB189" s="8">
        <v>79.98</v>
      </c>
      <c r="DC189" s="7"/>
      <c r="DD189" s="7"/>
      <c r="DE189" s="2" t="s">
        <v>239</v>
      </c>
      <c r="DF189" s="2" t="s">
        <v>226</v>
      </c>
      <c r="DG189" s="2" t="s">
        <v>647</v>
      </c>
      <c r="DH189" s="2" t="s">
        <v>2505</v>
      </c>
      <c r="DI189" s="2" t="s">
        <v>241</v>
      </c>
      <c r="DJ189" s="2" t="s">
        <v>229</v>
      </c>
      <c r="DK189" s="4">
        <v>1</v>
      </c>
      <c r="DL189" s="8">
        <v>40</v>
      </c>
      <c r="DM189" s="4"/>
      <c r="DN189" s="8"/>
      <c r="DO189" s="7"/>
      <c r="DP189" s="7"/>
      <c r="DQ189" s="2" t="s">
        <v>239</v>
      </c>
      <c r="DR189" s="2" t="s">
        <v>226</v>
      </c>
      <c r="DS189" s="2" t="s">
        <v>2497</v>
      </c>
      <c r="DT189" s="2" t="s">
        <v>1496</v>
      </c>
      <c r="DU189" s="2" t="s">
        <v>241</v>
      </c>
      <c r="DV189" s="2" t="s">
        <v>229</v>
      </c>
      <c r="DW189" s="4"/>
      <c r="DX189" s="8"/>
      <c r="DY189" s="4"/>
      <c r="DZ189" s="8"/>
      <c r="EA189" s="7"/>
      <c r="EB189" s="7"/>
      <c r="EC189" s="2" t="s">
        <v>239</v>
      </c>
      <c r="ED189" s="2" t="s">
        <v>226</v>
      </c>
      <c r="EE189" s="2" t="s">
        <v>627</v>
      </c>
      <c r="EF189" s="2" t="s">
        <v>2506</v>
      </c>
      <c r="EG189" s="2" t="s">
        <v>241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239</v>
      </c>
      <c r="EP189" s="2" t="s">
        <v>226</v>
      </c>
      <c r="EQ189" s="2" t="s">
        <v>1972</v>
      </c>
      <c r="ER189" s="2" t="s">
        <v>2507</v>
      </c>
      <c r="ES189" s="2" t="s">
        <v>241</v>
      </c>
      <c r="ET189" s="2" t="s">
        <v>229</v>
      </c>
      <c r="EU189" s="4">
        <v>1</v>
      </c>
      <c r="EV189" s="8">
        <v>43.19</v>
      </c>
      <c r="EW189" s="4"/>
      <c r="EX189" s="8"/>
      <c r="EY189" s="7"/>
      <c r="EZ189" s="7"/>
      <c r="FA189" s="2" t="s">
        <v>239</v>
      </c>
      <c r="FB189" s="2" t="s">
        <v>226</v>
      </c>
      <c r="FC189" s="2" t="s">
        <v>2001</v>
      </c>
      <c r="FD189" s="2" t="s">
        <v>2466</v>
      </c>
      <c r="FE189" s="2" t="s">
        <v>241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226</v>
      </c>
      <c r="FO189" s="2" t="s">
        <v>2001</v>
      </c>
      <c r="FP189" s="2" t="s">
        <v>229</v>
      </c>
      <c r="FQ189" s="2" t="s">
        <v>241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239</v>
      </c>
      <c r="FZ189" s="2" t="s">
        <v>226</v>
      </c>
      <c r="GA189" s="2" t="s">
        <v>327</v>
      </c>
      <c r="GB189" s="2" t="s">
        <v>229</v>
      </c>
      <c r="GC189" s="2" t="s">
        <v>241</v>
      </c>
      <c r="GD189" s="2" t="s">
        <v>229</v>
      </c>
      <c r="GE189" s="4"/>
      <c r="GF189" s="8"/>
      <c r="GG189" s="4"/>
      <c r="GH189" s="8"/>
      <c r="GI189" s="7"/>
      <c r="GJ189" s="7"/>
      <c r="GK189" s="2" t="s">
        <v>272</v>
      </c>
      <c r="GL189" s="2" t="s">
        <v>226</v>
      </c>
      <c r="GM189" s="2" t="s">
        <v>229</v>
      </c>
      <c r="GN189" s="2" t="s">
        <v>229</v>
      </c>
      <c r="GO189" s="2" t="s">
        <v>241</v>
      </c>
      <c r="GP189" s="2" t="s">
        <v>229</v>
      </c>
      <c r="GQ189" s="4"/>
      <c r="GR189" s="8"/>
      <c r="GS189" s="4"/>
      <c r="GT189" s="8"/>
      <c r="GU189" s="7"/>
      <c r="GV189" s="7"/>
      <c r="GW189" s="2" t="s">
        <v>239</v>
      </c>
      <c r="GX189" s="2" t="s">
        <v>226</v>
      </c>
      <c r="GY189" s="2" t="s">
        <v>632</v>
      </c>
      <c r="GZ189" s="2" t="s">
        <v>612</v>
      </c>
      <c r="HA189" s="2" t="s">
        <v>241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226</v>
      </c>
      <c r="HK189" s="2" t="s">
        <v>229</v>
      </c>
      <c r="HL189" s="2" t="s">
        <v>229</v>
      </c>
      <c r="HM189" s="2" t="s">
        <v>241</v>
      </c>
      <c r="HN189" s="2" t="s">
        <v>229</v>
      </c>
      <c r="HO189" s="4"/>
      <c r="HP189" s="8"/>
      <c r="HQ189" s="4"/>
      <c r="HR189" s="8"/>
      <c r="HS189" s="7"/>
      <c r="HT189" s="7"/>
      <c r="HU189" s="2" t="s">
        <v>239</v>
      </c>
      <c r="HV189" s="2" t="s">
        <v>226</v>
      </c>
      <c r="HW189" s="2" t="s">
        <v>1533</v>
      </c>
      <c r="HX189" s="2" t="s">
        <v>581</v>
      </c>
      <c r="HY189" s="2" t="s">
        <v>241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266</v>
      </c>
      <c r="IH189" s="2" t="s">
        <v>226</v>
      </c>
      <c r="II189" s="2" t="s">
        <v>229</v>
      </c>
      <c r="IJ189" s="2" t="s">
        <v>229</v>
      </c>
      <c r="IK189" s="2" t="s">
        <v>241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267</v>
      </c>
      <c r="IT189" s="2" t="s">
        <v>226</v>
      </c>
      <c r="IU189" s="2" t="s">
        <v>229</v>
      </c>
      <c r="IV189" s="2" t="s">
        <v>229</v>
      </c>
      <c r="IW189" s="2" t="s">
        <v>241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272</v>
      </c>
      <c r="JF189" s="2" t="s">
        <v>226</v>
      </c>
      <c r="JG189" s="2" t="s">
        <v>229</v>
      </c>
      <c r="JH189" s="2" t="s">
        <v>229</v>
      </c>
      <c r="JI189" s="2" t="s">
        <v>241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272</v>
      </c>
      <c r="JR189" s="2" t="s">
        <v>226</v>
      </c>
      <c r="JS189" s="2" t="s">
        <v>229</v>
      </c>
      <c r="JT189" s="2" t="s">
        <v>229</v>
      </c>
      <c r="JU189" s="2" t="s">
        <v>241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272</v>
      </c>
      <c r="KD189" s="2" t="s">
        <v>226</v>
      </c>
      <c r="KE189" s="2" t="s">
        <v>229</v>
      </c>
      <c r="KF189" s="2" t="s">
        <v>229</v>
      </c>
      <c r="KG189" s="2" t="s">
        <v>241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272</v>
      </c>
      <c r="KP189" s="2" t="s">
        <v>226</v>
      </c>
      <c r="KQ189" s="2" t="s">
        <v>229</v>
      </c>
      <c r="KR189" s="2" t="s">
        <v>229</v>
      </c>
      <c r="KS189" s="2" t="s">
        <v>241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272</v>
      </c>
      <c r="LB189" s="2" t="s">
        <v>226</v>
      </c>
      <c r="LC189" s="2" t="s">
        <v>229</v>
      </c>
      <c r="LD189" s="2" t="s">
        <v>229</v>
      </c>
      <c r="LE189" s="2" t="s">
        <v>241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229</v>
      </c>
      <c r="LN189" s="2" t="s">
        <v>229</v>
      </c>
      <c r="LO189" s="2" t="s">
        <v>229</v>
      </c>
      <c r="LP189" s="2" t="s">
        <v>229</v>
      </c>
      <c r="LQ189" s="2" t="s">
        <v>229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239</v>
      </c>
      <c r="LZ189" s="2" t="s">
        <v>275</v>
      </c>
      <c r="MA189" s="2" t="s">
        <v>2474</v>
      </c>
      <c r="MB189" s="2" t="s">
        <v>2508</v>
      </c>
      <c r="MC189" s="2" t="s">
        <v>241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272</v>
      </c>
      <c r="ML189" s="2" t="s">
        <v>226</v>
      </c>
      <c r="MM189" s="2" t="s">
        <v>229</v>
      </c>
      <c r="MN189" s="2" t="s">
        <v>229</v>
      </c>
      <c r="MO189" s="2" t="s">
        <v>241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266</v>
      </c>
      <c r="MX189" s="2" t="s">
        <v>226</v>
      </c>
      <c r="MY189" s="2" t="s">
        <v>229</v>
      </c>
      <c r="MZ189" s="2" t="s">
        <v>229</v>
      </c>
      <c r="NA189" s="2" t="s">
        <v>241</v>
      </c>
      <c r="NB189" s="2" t="s">
        <v>229</v>
      </c>
      <c r="NC189" s="4"/>
      <c r="ND189" s="8"/>
      <c r="NE189" s="4"/>
      <c r="NF189" s="8"/>
      <c r="NG189" s="7"/>
      <c r="NH189" s="7"/>
      <c r="NI189" s="2" t="s">
        <v>239</v>
      </c>
      <c r="NJ189" s="2" t="s">
        <v>260</v>
      </c>
      <c r="NK189" s="2" t="s">
        <v>2001</v>
      </c>
      <c r="NL189" s="2" t="s">
        <v>2008</v>
      </c>
      <c r="NM189" s="2" t="s">
        <v>241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272</v>
      </c>
      <c r="NV189" s="2" t="s">
        <v>226</v>
      </c>
      <c r="NW189" s="2" t="s">
        <v>229</v>
      </c>
      <c r="NX189" s="2" t="s">
        <v>229</v>
      </c>
      <c r="NY189" s="2" t="s">
        <v>241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226</v>
      </c>
      <c r="OI189" s="2" t="s">
        <v>229</v>
      </c>
      <c r="OJ189" s="2" t="s">
        <v>229</v>
      </c>
      <c r="OK189" s="2" t="s">
        <v>241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229</v>
      </c>
      <c r="OT189" s="2" t="s">
        <v>229</v>
      </c>
      <c r="OU189" s="2" t="s">
        <v>229</v>
      </c>
      <c r="OV189" s="2" t="s">
        <v>229</v>
      </c>
      <c r="OW189" s="2" t="s">
        <v>229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229</v>
      </c>
      <c r="PF189" s="2" t="s">
        <v>229</v>
      </c>
      <c r="PG189" s="2" t="s">
        <v>229</v>
      </c>
      <c r="PH189" s="2" t="s">
        <v>229</v>
      </c>
      <c r="PI189" s="2" t="s">
        <v>229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229</v>
      </c>
      <c r="PR189" s="2" t="s">
        <v>229</v>
      </c>
      <c r="PS189" s="2" t="s">
        <v>229</v>
      </c>
      <c r="PT189" s="2" t="s">
        <v>229</v>
      </c>
      <c r="PU189" s="2" t="s">
        <v>229</v>
      </c>
      <c r="PV189" s="2" t="s">
        <v>229</v>
      </c>
      <c r="PW189" s="4"/>
      <c r="PX189" s="8"/>
      <c r="PY189" s="4"/>
      <c r="PZ189" s="8"/>
      <c r="QA189" s="7"/>
      <c r="QB189" s="7"/>
      <c r="QC189" s="2" t="s">
        <v>281</v>
      </c>
      <c r="QD189" s="2" t="s">
        <v>226</v>
      </c>
      <c r="QE189" s="2" t="s">
        <v>229</v>
      </c>
      <c r="QF189" s="2" t="s">
        <v>229</v>
      </c>
      <c r="QG189" s="2" t="s">
        <v>241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229</v>
      </c>
      <c r="QP189" s="2" t="s">
        <v>229</v>
      </c>
      <c r="QQ189" s="2" t="s">
        <v>229</v>
      </c>
      <c r="QR189" s="2" t="s">
        <v>229</v>
      </c>
      <c r="QS189" s="2" t="s">
        <v>229</v>
      </c>
      <c r="QT189" s="2" t="s">
        <v>229</v>
      </c>
      <c r="QU189" s="4"/>
      <c r="QV189" s="8"/>
      <c r="QW189" s="4"/>
      <c r="QX189" s="8"/>
      <c r="QY189" s="7"/>
      <c r="QZ189" s="7"/>
      <c r="RA189" s="2" t="s">
        <v>239</v>
      </c>
      <c r="RB189" s="2" t="s">
        <v>275</v>
      </c>
      <c r="RC189" s="2" t="s">
        <v>338</v>
      </c>
      <c r="RD189" s="2" t="s">
        <v>229</v>
      </c>
      <c r="RE189" s="2" t="s">
        <v>241</v>
      </c>
      <c r="RF189" s="2" t="s">
        <v>229</v>
      </c>
      <c r="RG189" s="4"/>
      <c r="RH189" s="8"/>
      <c r="RI189" s="4"/>
      <c r="RJ189" s="8"/>
      <c r="RK189" s="7"/>
      <c r="RL189" s="7"/>
      <c r="RM189" s="2" t="s">
        <v>272</v>
      </c>
      <c r="RN189" s="2" t="s">
        <v>226</v>
      </c>
      <c r="RO189" s="2" t="s">
        <v>229</v>
      </c>
      <c r="RP189" s="2" t="s">
        <v>229</v>
      </c>
      <c r="RQ189" s="2" t="s">
        <v>241</v>
      </c>
      <c r="RR189" s="2" t="s">
        <v>229</v>
      </c>
      <c r="RS189" s="4"/>
      <c r="RT189" s="8"/>
      <c r="RU189" s="4"/>
      <c r="RV189" s="8"/>
      <c r="RW189" s="7"/>
      <c r="RX189" s="7"/>
      <c r="RY189" s="2" t="s">
        <v>229</v>
      </c>
      <c r="RZ189" s="2" t="s">
        <v>229</v>
      </c>
      <c r="SA189" s="2" t="s">
        <v>229</v>
      </c>
      <c r="SB189" s="2" t="s">
        <v>229</v>
      </c>
      <c r="SC189" s="2" t="s">
        <v>229</v>
      </c>
      <c r="SD189" s="2" t="s">
        <v>229</v>
      </c>
      <c r="SE189" s="4">
        <v>648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>
        <v>400</v>
      </c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>
        <v>420</v>
      </c>
      <c r="VL189" s="4"/>
      <c r="VM189" s="4"/>
      <c r="VN189" s="4"/>
      <c r="VO189" s="4"/>
      <c r="VP189" s="4"/>
      <c r="VQ189" s="4"/>
      <c r="VR189" s="4">
        <v>310</v>
      </c>
      <c r="VS189" s="4"/>
    </row>
    <row r="190">
      <c r="A190" s="2" t="s">
        <v>2509</v>
      </c>
      <c r="B190" s="2" t="s">
        <v>216</v>
      </c>
      <c r="C190" s="2" t="s">
        <v>217</v>
      </c>
      <c r="D190" s="2" t="s">
        <v>218</v>
      </c>
      <c r="E190" s="2" t="s">
        <v>2460</v>
      </c>
      <c r="F190" s="2" t="s">
        <v>2229</v>
      </c>
      <c r="G190" s="2" t="s">
        <v>2374</v>
      </c>
      <c r="H190" s="2" t="s">
        <v>2461</v>
      </c>
      <c r="I190" s="2" t="s">
        <v>2462</v>
      </c>
      <c r="J190" s="2" t="s">
        <v>312</v>
      </c>
      <c r="K190" s="2" t="s">
        <v>2491</v>
      </c>
      <c r="L190" s="3">
        <v>42.85</v>
      </c>
      <c r="M190" s="3">
        <v>44.99</v>
      </c>
      <c r="N190" s="3">
        <v>89.99</v>
      </c>
      <c r="O190" s="2" t="s">
        <v>226</v>
      </c>
      <c r="P190" s="2" t="s">
        <v>528</v>
      </c>
      <c r="Q190" s="2" t="s">
        <v>228</v>
      </c>
      <c r="R190" s="2" t="s">
        <v>229</v>
      </c>
      <c r="S190" s="2" t="s">
        <v>2492</v>
      </c>
      <c r="T190" s="2" t="s">
        <v>2437</v>
      </c>
      <c r="U190" s="2" t="s">
        <v>232</v>
      </c>
      <c r="V190" s="2" t="s">
        <v>233</v>
      </c>
      <c r="W190" s="2" t="s">
        <v>686</v>
      </c>
      <c r="X190" s="2" t="s">
        <v>1009</v>
      </c>
      <c r="Y190" s="2" t="s">
        <v>847</v>
      </c>
      <c r="Z190" s="4">
        <v>69</v>
      </c>
      <c r="AA190" s="4">
        <f>=ROUNDDOWN(7.66666666666667,0)</f>
      </c>
      <c r="AB190" s="5">
        <v>9</v>
      </c>
      <c r="AC190" s="2" t="s">
        <v>637</v>
      </c>
      <c r="AD190" s="4">
        <v>440</v>
      </c>
      <c r="AE190" s="4">
        <v>850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3</v>
      </c>
      <c r="AQ190" s="8">
        <v>142.86</v>
      </c>
      <c r="AR190" s="4"/>
      <c r="AS190" s="8"/>
      <c r="AT190" s="7"/>
      <c r="AU190" s="7"/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0.0643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3</v>
      </c>
      <c r="BK190" s="8">
        <v>142.86</v>
      </c>
      <c r="BL190" s="2" t="s">
        <v>2510</v>
      </c>
      <c r="BM190" s="7">
        <v>1</v>
      </c>
      <c r="BN190" s="7">
        <v>1</v>
      </c>
      <c r="BO190" s="4">
        <v>1</v>
      </c>
      <c r="BP190" s="8">
        <v>49.28</v>
      </c>
      <c r="BQ190" s="4"/>
      <c r="BR190" s="8"/>
      <c r="BS190" s="7"/>
      <c r="BT190" s="7"/>
      <c r="BU190" s="2" t="s">
        <v>239</v>
      </c>
      <c r="BV190" s="2" t="s">
        <v>226</v>
      </c>
      <c r="BW190" s="2" t="s">
        <v>229</v>
      </c>
      <c r="BX190" s="2" t="s">
        <v>383</v>
      </c>
      <c r="BY190" s="2" t="s">
        <v>241</v>
      </c>
      <c r="BZ190" s="2" t="s">
        <v>229</v>
      </c>
      <c r="CA190" s="4">
        <v>1</v>
      </c>
      <c r="CB190" s="8">
        <v>48.59</v>
      </c>
      <c r="CC190" s="4"/>
      <c r="CD190" s="8"/>
      <c r="CE190" s="7"/>
      <c r="CF190" s="7"/>
      <c r="CG190" s="2" t="s">
        <v>239</v>
      </c>
      <c r="CH190" s="2" t="s">
        <v>226</v>
      </c>
      <c r="CI190" s="2" t="s">
        <v>521</v>
      </c>
      <c r="CJ190" s="2" t="s">
        <v>2511</v>
      </c>
      <c r="CK190" s="2" t="s">
        <v>241</v>
      </c>
      <c r="CL190" s="2" t="s">
        <v>229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226</v>
      </c>
      <c r="CU190" s="2" t="s">
        <v>581</v>
      </c>
      <c r="CV190" s="2" t="s">
        <v>656</v>
      </c>
      <c r="CW190" s="2" t="s">
        <v>241</v>
      </c>
      <c r="CX190" s="2" t="s">
        <v>229</v>
      </c>
      <c r="CY190" s="4"/>
      <c r="CZ190" s="8"/>
      <c r="DA190" s="4"/>
      <c r="DB190" s="8"/>
      <c r="DC190" s="7"/>
      <c r="DD190" s="7"/>
      <c r="DE190" s="2" t="s">
        <v>239</v>
      </c>
      <c r="DF190" s="2" t="s">
        <v>226</v>
      </c>
      <c r="DG190" s="2" t="s">
        <v>1045</v>
      </c>
      <c r="DH190" s="2" t="s">
        <v>2512</v>
      </c>
      <c r="DI190" s="2" t="s">
        <v>241</v>
      </c>
      <c r="DJ190" s="2" t="s">
        <v>229</v>
      </c>
      <c r="DK190" s="4">
        <v>1</v>
      </c>
      <c r="DL190" s="8">
        <v>44.99</v>
      </c>
      <c r="DM190" s="4"/>
      <c r="DN190" s="8"/>
      <c r="DO190" s="7"/>
      <c r="DP190" s="7"/>
      <c r="DQ190" s="2" t="s">
        <v>239</v>
      </c>
      <c r="DR190" s="2" t="s">
        <v>226</v>
      </c>
      <c r="DS190" s="2" t="s">
        <v>521</v>
      </c>
      <c r="DT190" s="2" t="s">
        <v>229</v>
      </c>
      <c r="DU190" s="2" t="s">
        <v>241</v>
      </c>
      <c r="DV190" s="2" t="s">
        <v>229</v>
      </c>
      <c r="DW190" s="4"/>
      <c r="DX190" s="8"/>
      <c r="DY190" s="4"/>
      <c r="DZ190" s="8"/>
      <c r="EA190" s="7"/>
      <c r="EB190" s="7"/>
      <c r="EC190" s="2" t="s">
        <v>1106</v>
      </c>
      <c r="ED190" s="2" t="s">
        <v>226</v>
      </c>
      <c r="EE190" s="2" t="s">
        <v>229</v>
      </c>
      <c r="EF190" s="2" t="s">
        <v>229</v>
      </c>
      <c r="EG190" s="2" t="s">
        <v>241</v>
      </c>
      <c r="EH190" s="2" t="s">
        <v>229</v>
      </c>
      <c r="EI190" s="4"/>
      <c r="EJ190" s="8"/>
      <c r="EK190" s="4"/>
      <c r="EL190" s="8"/>
      <c r="EM190" s="7"/>
      <c r="EN190" s="7"/>
      <c r="EO190" s="2" t="s">
        <v>239</v>
      </c>
      <c r="EP190" s="2" t="s">
        <v>226</v>
      </c>
      <c r="EQ190" s="2" t="s">
        <v>847</v>
      </c>
      <c r="ER190" s="2" t="s">
        <v>1178</v>
      </c>
      <c r="ES190" s="2" t="s">
        <v>241</v>
      </c>
      <c r="ET190" s="2" t="s">
        <v>229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226</v>
      </c>
      <c r="FC190" s="2" t="s">
        <v>521</v>
      </c>
      <c r="FD190" s="2" t="s">
        <v>1074</v>
      </c>
      <c r="FE190" s="2" t="s">
        <v>241</v>
      </c>
      <c r="FF190" s="2" t="s">
        <v>229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226</v>
      </c>
      <c r="FO190" s="2" t="s">
        <v>521</v>
      </c>
      <c r="FP190" s="2" t="s">
        <v>229</v>
      </c>
      <c r="FQ190" s="2" t="s">
        <v>241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239</v>
      </c>
      <c r="FZ190" s="2" t="s">
        <v>226</v>
      </c>
      <c r="GA190" s="2" t="s">
        <v>327</v>
      </c>
      <c r="GB190" s="2" t="s">
        <v>229</v>
      </c>
      <c r="GC190" s="2" t="s">
        <v>241</v>
      </c>
      <c r="GD190" s="2" t="s">
        <v>229</v>
      </c>
      <c r="GE190" s="4"/>
      <c r="GF190" s="8"/>
      <c r="GG190" s="4"/>
      <c r="GH190" s="8"/>
      <c r="GI190" s="7"/>
      <c r="GJ190" s="7"/>
      <c r="GK190" s="2" t="s">
        <v>272</v>
      </c>
      <c r="GL190" s="2" t="s">
        <v>226</v>
      </c>
      <c r="GM190" s="2" t="s">
        <v>229</v>
      </c>
      <c r="GN190" s="2" t="s">
        <v>229</v>
      </c>
      <c r="GO190" s="2" t="s">
        <v>241</v>
      </c>
      <c r="GP190" s="2" t="s">
        <v>229</v>
      </c>
      <c r="GQ190" s="4"/>
      <c r="GR190" s="8"/>
      <c r="GS190" s="4"/>
      <c r="GT190" s="8"/>
      <c r="GU190" s="7"/>
      <c r="GV190" s="7"/>
      <c r="GW190" s="2" t="s">
        <v>239</v>
      </c>
      <c r="GX190" s="2" t="s">
        <v>226</v>
      </c>
      <c r="GY190" s="2" t="s">
        <v>521</v>
      </c>
      <c r="GZ190" s="2" t="s">
        <v>2513</v>
      </c>
      <c r="HA190" s="2" t="s">
        <v>241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226</v>
      </c>
      <c r="HK190" s="2" t="s">
        <v>229</v>
      </c>
      <c r="HL190" s="2" t="s">
        <v>229</v>
      </c>
      <c r="HM190" s="2" t="s">
        <v>241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266</v>
      </c>
      <c r="HV190" s="2" t="s">
        <v>226</v>
      </c>
      <c r="HW190" s="2" t="s">
        <v>229</v>
      </c>
      <c r="HX190" s="2" t="s">
        <v>229</v>
      </c>
      <c r="HY190" s="2" t="s">
        <v>241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266</v>
      </c>
      <c r="IH190" s="2" t="s">
        <v>226</v>
      </c>
      <c r="II190" s="2" t="s">
        <v>229</v>
      </c>
      <c r="IJ190" s="2" t="s">
        <v>229</v>
      </c>
      <c r="IK190" s="2" t="s">
        <v>241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664</v>
      </c>
      <c r="IT190" s="2" t="s">
        <v>226</v>
      </c>
      <c r="IU190" s="2" t="s">
        <v>229</v>
      </c>
      <c r="IV190" s="2" t="s">
        <v>229</v>
      </c>
      <c r="IW190" s="2" t="s">
        <v>241</v>
      </c>
      <c r="IX190" s="2" t="s">
        <v>229</v>
      </c>
      <c r="IY190" s="4"/>
      <c r="IZ190" s="8"/>
      <c r="JA190" s="4"/>
      <c r="JB190" s="8"/>
      <c r="JC190" s="7"/>
      <c r="JD190" s="7"/>
      <c r="JE190" s="2" t="s">
        <v>272</v>
      </c>
      <c r="JF190" s="2" t="s">
        <v>226</v>
      </c>
      <c r="JG190" s="2" t="s">
        <v>229</v>
      </c>
      <c r="JH190" s="2" t="s">
        <v>229</v>
      </c>
      <c r="JI190" s="2" t="s">
        <v>241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272</v>
      </c>
      <c r="JR190" s="2" t="s">
        <v>226</v>
      </c>
      <c r="JS190" s="2" t="s">
        <v>229</v>
      </c>
      <c r="JT190" s="2" t="s">
        <v>229</v>
      </c>
      <c r="JU190" s="2" t="s">
        <v>241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272</v>
      </c>
      <c r="KD190" s="2" t="s">
        <v>226</v>
      </c>
      <c r="KE190" s="2" t="s">
        <v>229</v>
      </c>
      <c r="KF190" s="2" t="s">
        <v>229</v>
      </c>
      <c r="KG190" s="2" t="s">
        <v>241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272</v>
      </c>
      <c r="KP190" s="2" t="s">
        <v>226</v>
      </c>
      <c r="KQ190" s="2" t="s">
        <v>229</v>
      </c>
      <c r="KR190" s="2" t="s">
        <v>229</v>
      </c>
      <c r="KS190" s="2" t="s">
        <v>241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272</v>
      </c>
      <c r="LB190" s="2" t="s">
        <v>226</v>
      </c>
      <c r="LC190" s="2" t="s">
        <v>229</v>
      </c>
      <c r="LD190" s="2" t="s">
        <v>229</v>
      </c>
      <c r="LE190" s="2" t="s">
        <v>241</v>
      </c>
      <c r="LF190" s="2" t="s">
        <v>229</v>
      </c>
      <c r="LG190" s="4"/>
      <c r="LH190" s="8"/>
      <c r="LI190" s="4"/>
      <c r="LJ190" s="8"/>
      <c r="LK190" s="7"/>
      <c r="LL190" s="7"/>
      <c r="LM190" s="2" t="s">
        <v>229</v>
      </c>
      <c r="LN190" s="2" t="s">
        <v>229</v>
      </c>
      <c r="LO190" s="2" t="s">
        <v>229</v>
      </c>
      <c r="LP190" s="2" t="s">
        <v>229</v>
      </c>
      <c r="LQ190" s="2" t="s">
        <v>229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664</v>
      </c>
      <c r="LZ190" s="2" t="s">
        <v>226</v>
      </c>
      <c r="MA190" s="2" t="s">
        <v>229</v>
      </c>
      <c r="MB190" s="2" t="s">
        <v>229</v>
      </c>
      <c r="MC190" s="2" t="s">
        <v>241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272</v>
      </c>
      <c r="ML190" s="2" t="s">
        <v>226</v>
      </c>
      <c r="MM190" s="2" t="s">
        <v>229</v>
      </c>
      <c r="MN190" s="2" t="s">
        <v>229</v>
      </c>
      <c r="MO190" s="2" t="s">
        <v>241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266</v>
      </c>
      <c r="MX190" s="2" t="s">
        <v>226</v>
      </c>
      <c r="MY190" s="2" t="s">
        <v>229</v>
      </c>
      <c r="MZ190" s="2" t="s">
        <v>229</v>
      </c>
      <c r="NA190" s="2" t="s">
        <v>241</v>
      </c>
      <c r="NB190" s="2" t="s">
        <v>229</v>
      </c>
      <c r="NC190" s="4"/>
      <c r="ND190" s="8"/>
      <c r="NE190" s="4"/>
      <c r="NF190" s="8"/>
      <c r="NG190" s="7"/>
      <c r="NH190" s="7"/>
      <c r="NI190" s="2" t="s">
        <v>229</v>
      </c>
      <c r="NJ190" s="2" t="s">
        <v>229</v>
      </c>
      <c r="NK190" s="2" t="s">
        <v>229</v>
      </c>
      <c r="NL190" s="2" t="s">
        <v>229</v>
      </c>
      <c r="NM190" s="2" t="s">
        <v>229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272</v>
      </c>
      <c r="NV190" s="2" t="s">
        <v>226</v>
      </c>
      <c r="NW190" s="2" t="s">
        <v>229</v>
      </c>
      <c r="NX190" s="2" t="s">
        <v>229</v>
      </c>
      <c r="NY190" s="2" t="s">
        <v>241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272</v>
      </c>
      <c r="OH190" s="2" t="s">
        <v>226</v>
      </c>
      <c r="OI190" s="2" t="s">
        <v>229</v>
      </c>
      <c r="OJ190" s="2" t="s">
        <v>229</v>
      </c>
      <c r="OK190" s="2" t="s">
        <v>241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229</v>
      </c>
      <c r="OT190" s="2" t="s">
        <v>229</v>
      </c>
      <c r="OU190" s="2" t="s">
        <v>229</v>
      </c>
      <c r="OV190" s="2" t="s">
        <v>229</v>
      </c>
      <c r="OW190" s="2" t="s">
        <v>229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229</v>
      </c>
      <c r="PF190" s="2" t="s">
        <v>229</v>
      </c>
      <c r="PG190" s="2" t="s">
        <v>229</v>
      </c>
      <c r="PH190" s="2" t="s">
        <v>229</v>
      </c>
      <c r="PI190" s="2" t="s">
        <v>229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229</v>
      </c>
      <c r="PR190" s="2" t="s">
        <v>229</v>
      </c>
      <c r="PS190" s="2" t="s">
        <v>229</v>
      </c>
      <c r="PT190" s="2" t="s">
        <v>229</v>
      </c>
      <c r="PU190" s="2" t="s">
        <v>229</v>
      </c>
      <c r="PV190" s="2" t="s">
        <v>229</v>
      </c>
      <c r="PW190" s="4"/>
      <c r="PX190" s="8"/>
      <c r="PY190" s="4"/>
      <c r="PZ190" s="8"/>
      <c r="QA190" s="7"/>
      <c r="QB190" s="7"/>
      <c r="QC190" s="2" t="s">
        <v>281</v>
      </c>
      <c r="QD190" s="2" t="s">
        <v>226</v>
      </c>
      <c r="QE190" s="2" t="s">
        <v>229</v>
      </c>
      <c r="QF190" s="2" t="s">
        <v>229</v>
      </c>
      <c r="QG190" s="2" t="s">
        <v>241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272</v>
      </c>
      <c r="QP190" s="2" t="s">
        <v>226</v>
      </c>
      <c r="QQ190" s="2" t="s">
        <v>229</v>
      </c>
      <c r="QR190" s="2" t="s">
        <v>229</v>
      </c>
      <c r="QS190" s="2" t="s">
        <v>241</v>
      </c>
      <c r="QT190" s="2" t="s">
        <v>229</v>
      </c>
      <c r="QU190" s="4"/>
      <c r="QV190" s="8"/>
      <c r="QW190" s="4"/>
      <c r="QX190" s="8"/>
      <c r="QY190" s="7"/>
      <c r="QZ190" s="7"/>
      <c r="RA190" s="2" t="s">
        <v>272</v>
      </c>
      <c r="RB190" s="2" t="s">
        <v>226</v>
      </c>
      <c r="RC190" s="2" t="s">
        <v>229</v>
      </c>
      <c r="RD190" s="2" t="s">
        <v>229</v>
      </c>
      <c r="RE190" s="2" t="s">
        <v>241</v>
      </c>
      <c r="RF190" s="2" t="s">
        <v>229</v>
      </c>
      <c r="RG190" s="4"/>
      <c r="RH190" s="8"/>
      <c r="RI190" s="4"/>
      <c r="RJ190" s="8"/>
      <c r="RK190" s="7"/>
      <c r="RL190" s="7"/>
      <c r="RM190" s="2" t="s">
        <v>272</v>
      </c>
      <c r="RN190" s="2" t="s">
        <v>226</v>
      </c>
      <c r="RO190" s="2" t="s">
        <v>229</v>
      </c>
      <c r="RP190" s="2" t="s">
        <v>229</v>
      </c>
      <c r="RQ190" s="2" t="s">
        <v>241</v>
      </c>
      <c r="RR190" s="2" t="s">
        <v>229</v>
      </c>
      <c r="RS190" s="4"/>
      <c r="RT190" s="8"/>
      <c r="RU190" s="4"/>
      <c r="RV190" s="8"/>
      <c r="RW190" s="7"/>
      <c r="RX190" s="7"/>
      <c r="RY190" s="2" t="s">
        <v>229</v>
      </c>
      <c r="RZ190" s="2" t="s">
        <v>229</v>
      </c>
      <c r="SA190" s="2" t="s">
        <v>229</v>
      </c>
      <c r="SB190" s="2" t="s">
        <v>229</v>
      </c>
      <c r="SC190" s="2" t="s">
        <v>229</v>
      </c>
      <c r="SD190" s="2" t="s">
        <v>229</v>
      </c>
      <c r="SE190" s="4">
        <v>69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>
        <v>440</v>
      </c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>
        <v>300</v>
      </c>
      <c r="VL190" s="4"/>
      <c r="VM190" s="4"/>
      <c r="VN190" s="4"/>
      <c r="VO190" s="4"/>
      <c r="VP190" s="4"/>
      <c r="VQ190" s="4"/>
      <c r="VR190" s="4">
        <v>110</v>
      </c>
      <c r="VS190" s="4"/>
    </row>
    <row r="191">
      <c r="A191" s="2" t="s">
        <v>2514</v>
      </c>
      <c r="B191" s="2" t="s">
        <v>216</v>
      </c>
      <c r="C191" s="2" t="s">
        <v>217</v>
      </c>
      <c r="D191" s="2" t="s">
        <v>218</v>
      </c>
      <c r="E191" s="2" t="s">
        <v>2460</v>
      </c>
      <c r="F191" s="2" t="s">
        <v>2229</v>
      </c>
      <c r="G191" s="2" t="s">
        <v>2374</v>
      </c>
      <c r="H191" s="2" t="s">
        <v>2461</v>
      </c>
      <c r="I191" s="2" t="s">
        <v>2462</v>
      </c>
      <c r="J191" s="2" t="s">
        <v>224</v>
      </c>
      <c r="K191" s="2" t="s">
        <v>527</v>
      </c>
      <c r="L191" s="3">
        <v>33.33</v>
      </c>
      <c r="M191" s="3">
        <v>35</v>
      </c>
      <c r="N191" s="3">
        <v>69.99</v>
      </c>
      <c r="O191" s="2" t="s">
        <v>226</v>
      </c>
      <c r="P191" s="2" t="s">
        <v>618</v>
      </c>
      <c r="Q191" s="2" t="s">
        <v>228</v>
      </c>
      <c r="R191" s="2" t="s">
        <v>229</v>
      </c>
      <c r="S191" s="2" t="s">
        <v>2515</v>
      </c>
      <c r="T191" s="2" t="s">
        <v>2437</v>
      </c>
      <c r="U191" s="2" t="s">
        <v>2464</v>
      </c>
      <c r="V191" s="2" t="s">
        <v>233</v>
      </c>
      <c r="W191" s="2" t="s">
        <v>686</v>
      </c>
      <c r="X191" s="2" t="s">
        <v>1009</v>
      </c>
      <c r="Y191" s="2" t="s">
        <v>1291</v>
      </c>
      <c r="Z191" s="4">
        <v>120</v>
      </c>
      <c r="AA191" s="4">
        <f>=ROUNDDOWN(30,0)</f>
      </c>
      <c r="AB191" s="5">
        <v>4</v>
      </c>
      <c r="AC191" s="2" t="s">
        <v>637</v>
      </c>
      <c r="AD191" s="4">
        <v>100</v>
      </c>
      <c r="AE191" s="4">
        <v>510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2</v>
      </c>
      <c r="AQ191" s="8">
        <v>75.6</v>
      </c>
      <c r="AR191" s="4"/>
      <c r="AS191" s="8"/>
      <c r="AT191" s="7"/>
      <c r="AU191" s="7"/>
      <c r="AV191" s="4">
        <v>14</v>
      </c>
      <c r="AW191" s="8">
        <v>614.17</v>
      </c>
      <c r="AX191" s="4" t="s">
        <v>229</v>
      </c>
      <c r="AY191" s="8" t="s">
        <v>229</v>
      </c>
      <c r="AZ191" s="7" t="s">
        <v>229</v>
      </c>
      <c r="BA191" s="7" t="s">
        <v>229</v>
      </c>
      <c r="BB191" s="7">
        <v>0.1231</v>
      </c>
      <c r="BC191" s="4" t="s">
        <v>229</v>
      </c>
      <c r="BD191" s="8" t="s">
        <v>229</v>
      </c>
      <c r="BE191" s="4" t="s">
        <v>229</v>
      </c>
      <c r="BF191" s="8" t="s">
        <v>229</v>
      </c>
      <c r="BG191" s="7" t="s">
        <v>229</v>
      </c>
      <c r="BH191" s="7" t="s">
        <v>229</v>
      </c>
      <c r="BI191" s="7">
        <v>0.0998</v>
      </c>
      <c r="BJ191" s="4">
        <v>2</v>
      </c>
      <c r="BK191" s="8">
        <v>75.6</v>
      </c>
      <c r="BL191" s="2" t="s">
        <v>17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239</v>
      </c>
      <c r="BV191" s="2" t="s">
        <v>226</v>
      </c>
      <c r="BW191" s="2" t="s">
        <v>229</v>
      </c>
      <c r="BX191" s="2" t="s">
        <v>383</v>
      </c>
      <c r="BY191" s="2" t="s">
        <v>241</v>
      </c>
      <c r="BZ191" s="2" t="s">
        <v>229</v>
      </c>
      <c r="CA191" s="4">
        <v>2</v>
      </c>
      <c r="CB191" s="8">
        <v>75.6</v>
      </c>
      <c r="CC191" s="4"/>
      <c r="CD191" s="8"/>
      <c r="CE191" s="7"/>
      <c r="CF191" s="7"/>
      <c r="CG191" s="2" t="s">
        <v>239</v>
      </c>
      <c r="CH191" s="2" t="s">
        <v>226</v>
      </c>
      <c r="CI191" s="2" t="s">
        <v>1179</v>
      </c>
      <c r="CJ191" s="2" t="s">
        <v>510</v>
      </c>
      <c r="CK191" s="2" t="s">
        <v>241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226</v>
      </c>
      <c r="CU191" s="2" t="s">
        <v>581</v>
      </c>
      <c r="CV191" s="2" t="s">
        <v>1174</v>
      </c>
      <c r="CW191" s="2" t="s">
        <v>241</v>
      </c>
      <c r="CX191" s="2" t="s">
        <v>229</v>
      </c>
      <c r="CY191" s="4"/>
      <c r="CZ191" s="8"/>
      <c r="DA191" s="4"/>
      <c r="DB191" s="8"/>
      <c r="DC191" s="7"/>
      <c r="DD191" s="7"/>
      <c r="DE191" s="2" t="s">
        <v>239</v>
      </c>
      <c r="DF191" s="2" t="s">
        <v>226</v>
      </c>
      <c r="DG191" s="2" t="s">
        <v>631</v>
      </c>
      <c r="DH191" s="2" t="s">
        <v>581</v>
      </c>
      <c r="DI191" s="2" t="s">
        <v>241</v>
      </c>
      <c r="DJ191" s="2" t="s">
        <v>229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226</v>
      </c>
      <c r="DS191" s="2" t="s">
        <v>1179</v>
      </c>
      <c r="DT191" s="2" t="s">
        <v>229</v>
      </c>
      <c r="DU191" s="2" t="s">
        <v>241</v>
      </c>
      <c r="DV191" s="2" t="s">
        <v>229</v>
      </c>
      <c r="DW191" s="4"/>
      <c r="DX191" s="8"/>
      <c r="DY191" s="4"/>
      <c r="DZ191" s="8"/>
      <c r="EA191" s="7"/>
      <c r="EB191" s="7"/>
      <c r="EC191" s="2" t="s">
        <v>1106</v>
      </c>
      <c r="ED191" s="2" t="s">
        <v>226</v>
      </c>
      <c r="EE191" s="2" t="s">
        <v>229</v>
      </c>
      <c r="EF191" s="2" t="s">
        <v>229</v>
      </c>
      <c r="EG191" s="2" t="s">
        <v>241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226</v>
      </c>
      <c r="EQ191" s="2" t="s">
        <v>2516</v>
      </c>
      <c r="ER191" s="2" t="s">
        <v>2517</v>
      </c>
      <c r="ES191" s="2" t="s">
        <v>241</v>
      </c>
      <c r="ET191" s="2" t="s">
        <v>229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226</v>
      </c>
      <c r="FC191" s="2" t="s">
        <v>1179</v>
      </c>
      <c r="FD191" s="2" t="s">
        <v>648</v>
      </c>
      <c r="FE191" s="2" t="s">
        <v>241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226</v>
      </c>
      <c r="FO191" s="2" t="s">
        <v>1179</v>
      </c>
      <c r="FP191" s="2" t="s">
        <v>229</v>
      </c>
      <c r="FQ191" s="2" t="s">
        <v>241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239</v>
      </c>
      <c r="FZ191" s="2" t="s">
        <v>226</v>
      </c>
      <c r="GA191" s="2" t="s">
        <v>327</v>
      </c>
      <c r="GB191" s="2" t="s">
        <v>229</v>
      </c>
      <c r="GC191" s="2" t="s">
        <v>241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272</v>
      </c>
      <c r="GL191" s="2" t="s">
        <v>226</v>
      </c>
      <c r="GM191" s="2" t="s">
        <v>229</v>
      </c>
      <c r="GN191" s="2" t="s">
        <v>229</v>
      </c>
      <c r="GO191" s="2" t="s">
        <v>241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266</v>
      </c>
      <c r="GX191" s="2" t="s">
        <v>226</v>
      </c>
      <c r="GY191" s="2" t="s">
        <v>229</v>
      </c>
      <c r="GZ191" s="2" t="s">
        <v>229</v>
      </c>
      <c r="HA191" s="2" t="s">
        <v>241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226</v>
      </c>
      <c r="HK191" s="2" t="s">
        <v>229</v>
      </c>
      <c r="HL191" s="2" t="s">
        <v>229</v>
      </c>
      <c r="HM191" s="2" t="s">
        <v>241</v>
      </c>
      <c r="HN191" s="2" t="s">
        <v>229</v>
      </c>
      <c r="HO191" s="4"/>
      <c r="HP191" s="8"/>
      <c r="HQ191" s="4"/>
      <c r="HR191" s="8"/>
      <c r="HS191" s="7"/>
      <c r="HT191" s="7"/>
      <c r="HU191" s="2" t="s">
        <v>266</v>
      </c>
      <c r="HV191" s="2" t="s">
        <v>226</v>
      </c>
      <c r="HW191" s="2" t="s">
        <v>229</v>
      </c>
      <c r="HX191" s="2" t="s">
        <v>229</v>
      </c>
      <c r="HY191" s="2" t="s">
        <v>241</v>
      </c>
      <c r="HZ191" s="2" t="s">
        <v>229</v>
      </c>
      <c r="IA191" s="4"/>
      <c r="IB191" s="8"/>
      <c r="IC191" s="4"/>
      <c r="ID191" s="8"/>
      <c r="IE191" s="7"/>
      <c r="IF191" s="7"/>
      <c r="IG191" s="2" t="s">
        <v>266</v>
      </c>
      <c r="IH191" s="2" t="s">
        <v>226</v>
      </c>
      <c r="II191" s="2" t="s">
        <v>229</v>
      </c>
      <c r="IJ191" s="2" t="s">
        <v>229</v>
      </c>
      <c r="IK191" s="2" t="s">
        <v>241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664</v>
      </c>
      <c r="IT191" s="2" t="s">
        <v>226</v>
      </c>
      <c r="IU191" s="2" t="s">
        <v>229</v>
      </c>
      <c r="IV191" s="2" t="s">
        <v>229</v>
      </c>
      <c r="IW191" s="2" t="s">
        <v>241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272</v>
      </c>
      <c r="JF191" s="2" t="s">
        <v>226</v>
      </c>
      <c r="JG191" s="2" t="s">
        <v>229</v>
      </c>
      <c r="JH191" s="2" t="s">
        <v>229</v>
      </c>
      <c r="JI191" s="2" t="s">
        <v>241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272</v>
      </c>
      <c r="JR191" s="2" t="s">
        <v>226</v>
      </c>
      <c r="JS191" s="2" t="s">
        <v>229</v>
      </c>
      <c r="JT191" s="2" t="s">
        <v>229</v>
      </c>
      <c r="JU191" s="2" t="s">
        <v>241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272</v>
      </c>
      <c r="KD191" s="2" t="s">
        <v>226</v>
      </c>
      <c r="KE191" s="2" t="s">
        <v>229</v>
      </c>
      <c r="KF191" s="2" t="s">
        <v>229</v>
      </c>
      <c r="KG191" s="2" t="s">
        <v>241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272</v>
      </c>
      <c r="KP191" s="2" t="s">
        <v>226</v>
      </c>
      <c r="KQ191" s="2" t="s">
        <v>229</v>
      </c>
      <c r="KR191" s="2" t="s">
        <v>229</v>
      </c>
      <c r="KS191" s="2" t="s">
        <v>241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272</v>
      </c>
      <c r="LB191" s="2" t="s">
        <v>226</v>
      </c>
      <c r="LC191" s="2" t="s">
        <v>229</v>
      </c>
      <c r="LD191" s="2" t="s">
        <v>229</v>
      </c>
      <c r="LE191" s="2" t="s">
        <v>241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229</v>
      </c>
      <c r="LN191" s="2" t="s">
        <v>229</v>
      </c>
      <c r="LO191" s="2" t="s">
        <v>229</v>
      </c>
      <c r="LP191" s="2" t="s">
        <v>229</v>
      </c>
      <c r="LQ191" s="2" t="s">
        <v>229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272</v>
      </c>
      <c r="LZ191" s="2" t="s">
        <v>226</v>
      </c>
      <c r="MA191" s="2" t="s">
        <v>229</v>
      </c>
      <c r="MB191" s="2" t="s">
        <v>229</v>
      </c>
      <c r="MC191" s="2" t="s">
        <v>241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272</v>
      </c>
      <c r="ML191" s="2" t="s">
        <v>226</v>
      </c>
      <c r="MM191" s="2" t="s">
        <v>229</v>
      </c>
      <c r="MN191" s="2" t="s">
        <v>229</v>
      </c>
      <c r="MO191" s="2" t="s">
        <v>241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266</v>
      </c>
      <c r="MX191" s="2" t="s">
        <v>226</v>
      </c>
      <c r="MY191" s="2" t="s">
        <v>229</v>
      </c>
      <c r="MZ191" s="2" t="s">
        <v>229</v>
      </c>
      <c r="NA191" s="2" t="s">
        <v>241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229</v>
      </c>
      <c r="NJ191" s="2" t="s">
        <v>229</v>
      </c>
      <c r="NK191" s="2" t="s">
        <v>229</v>
      </c>
      <c r="NL191" s="2" t="s">
        <v>229</v>
      </c>
      <c r="NM191" s="2" t="s">
        <v>229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272</v>
      </c>
      <c r="NV191" s="2" t="s">
        <v>226</v>
      </c>
      <c r="NW191" s="2" t="s">
        <v>229</v>
      </c>
      <c r="NX191" s="2" t="s">
        <v>229</v>
      </c>
      <c r="NY191" s="2" t="s">
        <v>241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272</v>
      </c>
      <c r="OH191" s="2" t="s">
        <v>226</v>
      </c>
      <c r="OI191" s="2" t="s">
        <v>229</v>
      </c>
      <c r="OJ191" s="2" t="s">
        <v>229</v>
      </c>
      <c r="OK191" s="2" t="s">
        <v>241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229</v>
      </c>
      <c r="OT191" s="2" t="s">
        <v>229</v>
      </c>
      <c r="OU191" s="2" t="s">
        <v>229</v>
      </c>
      <c r="OV191" s="2" t="s">
        <v>229</v>
      </c>
      <c r="OW191" s="2" t="s">
        <v>229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229</v>
      </c>
      <c r="PF191" s="2" t="s">
        <v>229</v>
      </c>
      <c r="PG191" s="2" t="s">
        <v>229</v>
      </c>
      <c r="PH191" s="2" t="s">
        <v>229</v>
      </c>
      <c r="PI191" s="2" t="s">
        <v>229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229</v>
      </c>
      <c r="PR191" s="2" t="s">
        <v>229</v>
      </c>
      <c r="PS191" s="2" t="s">
        <v>229</v>
      </c>
      <c r="PT191" s="2" t="s">
        <v>229</v>
      </c>
      <c r="PU191" s="2" t="s">
        <v>229</v>
      </c>
      <c r="PV191" s="2" t="s">
        <v>229</v>
      </c>
      <c r="PW191" s="4"/>
      <c r="PX191" s="8"/>
      <c r="PY191" s="4"/>
      <c r="PZ191" s="8"/>
      <c r="QA191" s="7"/>
      <c r="QB191" s="7"/>
      <c r="QC191" s="2" t="s">
        <v>281</v>
      </c>
      <c r="QD191" s="2" t="s">
        <v>226</v>
      </c>
      <c r="QE191" s="2" t="s">
        <v>229</v>
      </c>
      <c r="QF191" s="2" t="s">
        <v>229</v>
      </c>
      <c r="QG191" s="2" t="s">
        <v>241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272</v>
      </c>
      <c r="QP191" s="2" t="s">
        <v>226</v>
      </c>
      <c r="QQ191" s="2" t="s">
        <v>229</v>
      </c>
      <c r="QR191" s="2" t="s">
        <v>229</v>
      </c>
      <c r="QS191" s="2" t="s">
        <v>241</v>
      </c>
      <c r="QT191" s="2" t="s">
        <v>229</v>
      </c>
      <c r="QU191" s="4"/>
      <c r="QV191" s="8"/>
      <c r="QW191" s="4"/>
      <c r="QX191" s="8"/>
      <c r="QY191" s="7"/>
      <c r="QZ191" s="7"/>
      <c r="RA191" s="2" t="s">
        <v>272</v>
      </c>
      <c r="RB191" s="2" t="s">
        <v>226</v>
      </c>
      <c r="RC191" s="2" t="s">
        <v>229</v>
      </c>
      <c r="RD191" s="2" t="s">
        <v>229</v>
      </c>
      <c r="RE191" s="2" t="s">
        <v>241</v>
      </c>
      <c r="RF191" s="2" t="s">
        <v>229</v>
      </c>
      <c r="RG191" s="4"/>
      <c r="RH191" s="8"/>
      <c r="RI191" s="4"/>
      <c r="RJ191" s="8"/>
      <c r="RK191" s="7"/>
      <c r="RL191" s="7"/>
      <c r="RM191" s="2" t="s">
        <v>272</v>
      </c>
      <c r="RN191" s="2" t="s">
        <v>226</v>
      </c>
      <c r="RO191" s="2" t="s">
        <v>229</v>
      </c>
      <c r="RP191" s="2" t="s">
        <v>229</v>
      </c>
      <c r="RQ191" s="2" t="s">
        <v>241</v>
      </c>
      <c r="RR191" s="2" t="s">
        <v>229</v>
      </c>
      <c r="RS191" s="4"/>
      <c r="RT191" s="8"/>
      <c r="RU191" s="4"/>
      <c r="RV191" s="8"/>
      <c r="RW191" s="7"/>
      <c r="RX191" s="7"/>
      <c r="RY191" s="2" t="s">
        <v>229</v>
      </c>
      <c r="RZ191" s="2" t="s">
        <v>229</v>
      </c>
      <c r="SA191" s="2" t="s">
        <v>229</v>
      </c>
      <c r="SB191" s="2" t="s">
        <v>229</v>
      </c>
      <c r="SC191" s="2" t="s">
        <v>229</v>
      </c>
      <c r="SD191" s="2" t="s">
        <v>229</v>
      </c>
      <c r="SE191" s="4">
        <v>120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>
        <v>100</v>
      </c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>
        <v>250</v>
      </c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>
        <v>160</v>
      </c>
      <c r="VS191" s="4"/>
    </row>
    <row r="192">
      <c r="A192" s="2" t="s">
        <v>2518</v>
      </c>
      <c r="B192" s="2" t="s">
        <v>216</v>
      </c>
      <c r="C192" s="2" t="s">
        <v>217</v>
      </c>
      <c r="D192" s="2" t="s">
        <v>218</v>
      </c>
      <c r="E192" s="2" t="s">
        <v>2460</v>
      </c>
      <c r="F192" s="2" t="s">
        <v>2229</v>
      </c>
      <c r="G192" s="2" t="s">
        <v>2374</v>
      </c>
      <c r="H192" s="2" t="s">
        <v>2461</v>
      </c>
      <c r="I192" s="2" t="s">
        <v>2462</v>
      </c>
      <c r="J192" s="2" t="s">
        <v>285</v>
      </c>
      <c r="K192" s="2" t="s">
        <v>527</v>
      </c>
      <c r="L192" s="3">
        <v>38.09</v>
      </c>
      <c r="M192" s="3">
        <v>40</v>
      </c>
      <c r="N192" s="3">
        <v>79.99</v>
      </c>
      <c r="O192" s="2" t="s">
        <v>226</v>
      </c>
      <c r="P192" s="2" t="s">
        <v>618</v>
      </c>
      <c r="Q192" s="2" t="s">
        <v>228</v>
      </c>
      <c r="R192" s="2" t="s">
        <v>229</v>
      </c>
      <c r="S192" s="2" t="s">
        <v>2515</v>
      </c>
      <c r="T192" s="2" t="s">
        <v>2437</v>
      </c>
      <c r="U192" s="2" t="s">
        <v>232</v>
      </c>
      <c r="V192" s="2" t="s">
        <v>233</v>
      </c>
      <c r="W192" s="2" t="s">
        <v>686</v>
      </c>
      <c r="X192" s="2" t="s">
        <v>1009</v>
      </c>
      <c r="Y192" s="2" t="s">
        <v>631</v>
      </c>
      <c r="Z192" s="4">
        <v>135</v>
      </c>
      <c r="AA192" s="4">
        <f>=ROUNDDOWN(16.875,0)</f>
      </c>
      <c r="AB192" s="5">
        <v>8</v>
      </c>
      <c r="AC192" s="2" t="s">
        <v>637</v>
      </c>
      <c r="AD192" s="4">
        <v>360</v>
      </c>
      <c r="AE192" s="4">
        <v>1060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6</v>
      </c>
      <c r="AQ192" s="8">
        <v>246.34</v>
      </c>
      <c r="AR192" s="4"/>
      <c r="AS192" s="8"/>
      <c r="AT192" s="7"/>
      <c r="AU192" s="7"/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>
        <v>0.4011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>
        <v>6</v>
      </c>
      <c r="BK192" s="8">
        <v>246.34</v>
      </c>
      <c r="BL192" s="2" t="s">
        <v>2519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239</v>
      </c>
      <c r="BV192" s="2" t="s">
        <v>226</v>
      </c>
      <c r="BW192" s="2" t="s">
        <v>229</v>
      </c>
      <c r="BX192" s="2" t="s">
        <v>2520</v>
      </c>
      <c r="BY192" s="2" t="s">
        <v>241</v>
      </c>
      <c r="BZ192" s="2" t="s">
        <v>229</v>
      </c>
      <c r="CA192" s="4"/>
      <c r="CB192" s="8"/>
      <c r="CC192" s="4"/>
      <c r="CD192" s="8"/>
      <c r="CE192" s="7"/>
      <c r="CF192" s="7"/>
      <c r="CG192" s="2" t="s">
        <v>239</v>
      </c>
      <c r="CH192" s="2" t="s">
        <v>226</v>
      </c>
      <c r="CI192" s="2" t="s">
        <v>1291</v>
      </c>
      <c r="CJ192" s="2" t="s">
        <v>510</v>
      </c>
      <c r="CK192" s="2" t="s">
        <v>241</v>
      </c>
      <c r="CL192" s="2" t="s">
        <v>229</v>
      </c>
      <c r="CM192" s="4">
        <v>2</v>
      </c>
      <c r="CN192" s="8">
        <v>86.38</v>
      </c>
      <c r="CO192" s="4"/>
      <c r="CP192" s="8"/>
      <c r="CQ192" s="7"/>
      <c r="CR192" s="7"/>
      <c r="CS192" s="2" t="s">
        <v>239</v>
      </c>
      <c r="CT192" s="2" t="s">
        <v>226</v>
      </c>
      <c r="CU192" s="2" t="s">
        <v>581</v>
      </c>
      <c r="CV192" s="2" t="s">
        <v>2488</v>
      </c>
      <c r="CW192" s="2" t="s">
        <v>241</v>
      </c>
      <c r="CX192" s="2" t="s">
        <v>229</v>
      </c>
      <c r="CY192" s="4">
        <v>4</v>
      </c>
      <c r="CZ192" s="8">
        <v>159.96</v>
      </c>
      <c r="DA192" s="4"/>
      <c r="DB192" s="8"/>
      <c r="DC192" s="7"/>
      <c r="DD192" s="7"/>
      <c r="DE192" s="2" t="s">
        <v>239</v>
      </c>
      <c r="DF192" s="2" t="s">
        <v>226</v>
      </c>
      <c r="DG192" s="2" t="s">
        <v>631</v>
      </c>
      <c r="DH192" s="2" t="s">
        <v>606</v>
      </c>
      <c r="DI192" s="2" t="s">
        <v>241</v>
      </c>
      <c r="DJ192" s="2" t="s">
        <v>229</v>
      </c>
      <c r="DK192" s="4"/>
      <c r="DL192" s="8"/>
      <c r="DM192" s="4"/>
      <c r="DN192" s="8"/>
      <c r="DO192" s="7"/>
      <c r="DP192" s="7"/>
      <c r="DQ192" s="2" t="s">
        <v>239</v>
      </c>
      <c r="DR192" s="2" t="s">
        <v>226</v>
      </c>
      <c r="DS192" s="2" t="s">
        <v>1291</v>
      </c>
      <c r="DT192" s="2" t="s">
        <v>706</v>
      </c>
      <c r="DU192" s="2" t="s">
        <v>241</v>
      </c>
      <c r="DV192" s="2" t="s">
        <v>229</v>
      </c>
      <c r="DW192" s="4"/>
      <c r="DX192" s="8"/>
      <c r="DY192" s="4"/>
      <c r="DZ192" s="8"/>
      <c r="EA192" s="7"/>
      <c r="EB192" s="7"/>
      <c r="EC192" s="2" t="s">
        <v>1106</v>
      </c>
      <c r="ED192" s="2" t="s">
        <v>226</v>
      </c>
      <c r="EE192" s="2" t="s">
        <v>229</v>
      </c>
      <c r="EF192" s="2" t="s">
        <v>229</v>
      </c>
      <c r="EG192" s="2" t="s">
        <v>241</v>
      </c>
      <c r="EH192" s="2" t="s">
        <v>229</v>
      </c>
      <c r="EI192" s="4"/>
      <c r="EJ192" s="8"/>
      <c r="EK192" s="4"/>
      <c r="EL192" s="8"/>
      <c r="EM192" s="7"/>
      <c r="EN192" s="7"/>
      <c r="EO192" s="2" t="s">
        <v>239</v>
      </c>
      <c r="EP192" s="2" t="s">
        <v>226</v>
      </c>
      <c r="EQ192" s="2" t="s">
        <v>2516</v>
      </c>
      <c r="ER192" s="2" t="s">
        <v>1074</v>
      </c>
      <c r="ES192" s="2" t="s">
        <v>241</v>
      </c>
      <c r="ET192" s="2" t="s">
        <v>229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226</v>
      </c>
      <c r="FC192" s="2" t="s">
        <v>1291</v>
      </c>
      <c r="FD192" s="2" t="s">
        <v>601</v>
      </c>
      <c r="FE192" s="2" t="s">
        <v>241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226</v>
      </c>
      <c r="FO192" s="2" t="s">
        <v>1291</v>
      </c>
      <c r="FP192" s="2" t="s">
        <v>229</v>
      </c>
      <c r="FQ192" s="2" t="s">
        <v>241</v>
      </c>
      <c r="FR192" s="2" t="s">
        <v>229</v>
      </c>
      <c r="FS192" s="4"/>
      <c r="FT192" s="8"/>
      <c r="FU192" s="4"/>
      <c r="FV192" s="8"/>
      <c r="FW192" s="7"/>
      <c r="FX192" s="7"/>
      <c r="FY192" s="2" t="s">
        <v>239</v>
      </c>
      <c r="FZ192" s="2" t="s">
        <v>226</v>
      </c>
      <c r="GA192" s="2" t="s">
        <v>327</v>
      </c>
      <c r="GB192" s="2" t="s">
        <v>229</v>
      </c>
      <c r="GC192" s="2" t="s">
        <v>241</v>
      </c>
      <c r="GD192" s="2" t="s">
        <v>229</v>
      </c>
      <c r="GE192" s="4"/>
      <c r="GF192" s="8"/>
      <c r="GG192" s="4"/>
      <c r="GH192" s="8"/>
      <c r="GI192" s="7"/>
      <c r="GJ192" s="7"/>
      <c r="GK192" s="2" t="s">
        <v>272</v>
      </c>
      <c r="GL192" s="2" t="s">
        <v>226</v>
      </c>
      <c r="GM192" s="2" t="s">
        <v>229</v>
      </c>
      <c r="GN192" s="2" t="s">
        <v>229</v>
      </c>
      <c r="GO192" s="2" t="s">
        <v>241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266</v>
      </c>
      <c r="GX192" s="2" t="s">
        <v>226</v>
      </c>
      <c r="GY192" s="2" t="s">
        <v>229</v>
      </c>
      <c r="GZ192" s="2" t="s">
        <v>229</v>
      </c>
      <c r="HA192" s="2" t="s">
        <v>241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226</v>
      </c>
      <c r="HK192" s="2" t="s">
        <v>229</v>
      </c>
      <c r="HL192" s="2" t="s">
        <v>229</v>
      </c>
      <c r="HM192" s="2" t="s">
        <v>241</v>
      </c>
      <c r="HN192" s="2" t="s">
        <v>229</v>
      </c>
      <c r="HO192" s="4"/>
      <c r="HP192" s="8"/>
      <c r="HQ192" s="4"/>
      <c r="HR192" s="8"/>
      <c r="HS192" s="7"/>
      <c r="HT192" s="7"/>
      <c r="HU192" s="2" t="s">
        <v>266</v>
      </c>
      <c r="HV192" s="2" t="s">
        <v>226</v>
      </c>
      <c r="HW192" s="2" t="s">
        <v>229</v>
      </c>
      <c r="HX192" s="2" t="s">
        <v>229</v>
      </c>
      <c r="HY192" s="2" t="s">
        <v>241</v>
      </c>
      <c r="HZ192" s="2" t="s">
        <v>229</v>
      </c>
      <c r="IA192" s="4"/>
      <c r="IB192" s="8"/>
      <c r="IC192" s="4"/>
      <c r="ID192" s="8"/>
      <c r="IE192" s="7"/>
      <c r="IF192" s="7"/>
      <c r="IG192" s="2" t="s">
        <v>266</v>
      </c>
      <c r="IH192" s="2" t="s">
        <v>226</v>
      </c>
      <c r="II192" s="2" t="s">
        <v>229</v>
      </c>
      <c r="IJ192" s="2" t="s">
        <v>229</v>
      </c>
      <c r="IK192" s="2" t="s">
        <v>241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664</v>
      </c>
      <c r="IT192" s="2" t="s">
        <v>226</v>
      </c>
      <c r="IU192" s="2" t="s">
        <v>229</v>
      </c>
      <c r="IV192" s="2" t="s">
        <v>229</v>
      </c>
      <c r="IW192" s="2" t="s">
        <v>241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272</v>
      </c>
      <c r="JF192" s="2" t="s">
        <v>226</v>
      </c>
      <c r="JG192" s="2" t="s">
        <v>229</v>
      </c>
      <c r="JH192" s="2" t="s">
        <v>229</v>
      </c>
      <c r="JI192" s="2" t="s">
        <v>241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272</v>
      </c>
      <c r="JR192" s="2" t="s">
        <v>226</v>
      </c>
      <c r="JS192" s="2" t="s">
        <v>229</v>
      </c>
      <c r="JT192" s="2" t="s">
        <v>229</v>
      </c>
      <c r="JU192" s="2" t="s">
        <v>241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272</v>
      </c>
      <c r="KD192" s="2" t="s">
        <v>226</v>
      </c>
      <c r="KE192" s="2" t="s">
        <v>229</v>
      </c>
      <c r="KF192" s="2" t="s">
        <v>229</v>
      </c>
      <c r="KG192" s="2" t="s">
        <v>241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272</v>
      </c>
      <c r="KP192" s="2" t="s">
        <v>226</v>
      </c>
      <c r="KQ192" s="2" t="s">
        <v>229</v>
      </c>
      <c r="KR192" s="2" t="s">
        <v>229</v>
      </c>
      <c r="KS192" s="2" t="s">
        <v>241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272</v>
      </c>
      <c r="LB192" s="2" t="s">
        <v>226</v>
      </c>
      <c r="LC192" s="2" t="s">
        <v>229</v>
      </c>
      <c r="LD192" s="2" t="s">
        <v>229</v>
      </c>
      <c r="LE192" s="2" t="s">
        <v>241</v>
      </c>
      <c r="LF192" s="2" t="s">
        <v>229</v>
      </c>
      <c r="LG192" s="4"/>
      <c r="LH192" s="8"/>
      <c r="LI192" s="4"/>
      <c r="LJ192" s="8"/>
      <c r="LK192" s="7"/>
      <c r="LL192" s="7"/>
      <c r="LM192" s="2" t="s">
        <v>229</v>
      </c>
      <c r="LN192" s="2" t="s">
        <v>229</v>
      </c>
      <c r="LO192" s="2" t="s">
        <v>229</v>
      </c>
      <c r="LP192" s="2" t="s">
        <v>229</v>
      </c>
      <c r="LQ192" s="2" t="s">
        <v>229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272</v>
      </c>
      <c r="LZ192" s="2" t="s">
        <v>226</v>
      </c>
      <c r="MA192" s="2" t="s">
        <v>229</v>
      </c>
      <c r="MB192" s="2" t="s">
        <v>229</v>
      </c>
      <c r="MC192" s="2" t="s">
        <v>241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272</v>
      </c>
      <c r="ML192" s="2" t="s">
        <v>226</v>
      </c>
      <c r="MM192" s="2" t="s">
        <v>229</v>
      </c>
      <c r="MN192" s="2" t="s">
        <v>229</v>
      </c>
      <c r="MO192" s="2" t="s">
        <v>241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266</v>
      </c>
      <c r="MX192" s="2" t="s">
        <v>226</v>
      </c>
      <c r="MY192" s="2" t="s">
        <v>229</v>
      </c>
      <c r="MZ192" s="2" t="s">
        <v>229</v>
      </c>
      <c r="NA192" s="2" t="s">
        <v>241</v>
      </c>
      <c r="NB192" s="2" t="s">
        <v>229</v>
      </c>
      <c r="NC192" s="4"/>
      <c r="ND192" s="8"/>
      <c r="NE192" s="4"/>
      <c r="NF192" s="8"/>
      <c r="NG192" s="7"/>
      <c r="NH192" s="7"/>
      <c r="NI192" s="2" t="s">
        <v>229</v>
      </c>
      <c r="NJ192" s="2" t="s">
        <v>229</v>
      </c>
      <c r="NK192" s="2" t="s">
        <v>229</v>
      </c>
      <c r="NL192" s="2" t="s">
        <v>229</v>
      </c>
      <c r="NM192" s="2" t="s">
        <v>229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272</v>
      </c>
      <c r="NV192" s="2" t="s">
        <v>226</v>
      </c>
      <c r="NW192" s="2" t="s">
        <v>229</v>
      </c>
      <c r="NX192" s="2" t="s">
        <v>229</v>
      </c>
      <c r="NY192" s="2" t="s">
        <v>241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272</v>
      </c>
      <c r="OH192" s="2" t="s">
        <v>226</v>
      </c>
      <c r="OI192" s="2" t="s">
        <v>229</v>
      </c>
      <c r="OJ192" s="2" t="s">
        <v>229</v>
      </c>
      <c r="OK192" s="2" t="s">
        <v>241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229</v>
      </c>
      <c r="OT192" s="2" t="s">
        <v>229</v>
      </c>
      <c r="OU192" s="2" t="s">
        <v>229</v>
      </c>
      <c r="OV192" s="2" t="s">
        <v>229</v>
      </c>
      <c r="OW192" s="2" t="s">
        <v>229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229</v>
      </c>
      <c r="PF192" s="2" t="s">
        <v>229</v>
      </c>
      <c r="PG192" s="2" t="s">
        <v>229</v>
      </c>
      <c r="PH192" s="2" t="s">
        <v>229</v>
      </c>
      <c r="PI192" s="2" t="s">
        <v>229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229</v>
      </c>
      <c r="PR192" s="2" t="s">
        <v>229</v>
      </c>
      <c r="PS192" s="2" t="s">
        <v>229</v>
      </c>
      <c r="PT192" s="2" t="s">
        <v>229</v>
      </c>
      <c r="PU192" s="2" t="s">
        <v>229</v>
      </c>
      <c r="PV192" s="2" t="s">
        <v>229</v>
      </c>
      <c r="PW192" s="4"/>
      <c r="PX192" s="8"/>
      <c r="PY192" s="4"/>
      <c r="PZ192" s="8"/>
      <c r="QA192" s="7"/>
      <c r="QB192" s="7"/>
      <c r="QC192" s="2" t="s">
        <v>281</v>
      </c>
      <c r="QD192" s="2" t="s">
        <v>226</v>
      </c>
      <c r="QE192" s="2" t="s">
        <v>229</v>
      </c>
      <c r="QF192" s="2" t="s">
        <v>229</v>
      </c>
      <c r="QG192" s="2" t="s">
        <v>241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272</v>
      </c>
      <c r="QP192" s="2" t="s">
        <v>226</v>
      </c>
      <c r="QQ192" s="2" t="s">
        <v>229</v>
      </c>
      <c r="QR192" s="2" t="s">
        <v>229</v>
      </c>
      <c r="QS192" s="2" t="s">
        <v>241</v>
      </c>
      <c r="QT192" s="2" t="s">
        <v>229</v>
      </c>
      <c r="QU192" s="4"/>
      <c r="QV192" s="8"/>
      <c r="QW192" s="4"/>
      <c r="QX192" s="8"/>
      <c r="QY192" s="7"/>
      <c r="QZ192" s="7"/>
      <c r="RA192" s="2" t="s">
        <v>272</v>
      </c>
      <c r="RB192" s="2" t="s">
        <v>226</v>
      </c>
      <c r="RC192" s="2" t="s">
        <v>229</v>
      </c>
      <c r="RD192" s="2" t="s">
        <v>229</v>
      </c>
      <c r="RE192" s="2" t="s">
        <v>241</v>
      </c>
      <c r="RF192" s="2" t="s">
        <v>229</v>
      </c>
      <c r="RG192" s="4"/>
      <c r="RH192" s="8"/>
      <c r="RI192" s="4"/>
      <c r="RJ192" s="8"/>
      <c r="RK192" s="7"/>
      <c r="RL192" s="7"/>
      <c r="RM192" s="2" t="s">
        <v>272</v>
      </c>
      <c r="RN192" s="2" t="s">
        <v>226</v>
      </c>
      <c r="RO192" s="2" t="s">
        <v>229</v>
      </c>
      <c r="RP192" s="2" t="s">
        <v>229</v>
      </c>
      <c r="RQ192" s="2" t="s">
        <v>241</v>
      </c>
      <c r="RR192" s="2" t="s">
        <v>229</v>
      </c>
      <c r="RS192" s="4"/>
      <c r="RT192" s="8"/>
      <c r="RU192" s="4"/>
      <c r="RV192" s="8"/>
      <c r="RW192" s="7"/>
      <c r="RX192" s="7"/>
      <c r="RY192" s="2" t="s">
        <v>229</v>
      </c>
      <c r="RZ192" s="2" t="s">
        <v>229</v>
      </c>
      <c r="SA192" s="2" t="s">
        <v>229</v>
      </c>
      <c r="SB192" s="2" t="s">
        <v>229</v>
      </c>
      <c r="SC192" s="2" t="s">
        <v>229</v>
      </c>
      <c r="SD192" s="2" t="s">
        <v>229</v>
      </c>
      <c r="SE192" s="4">
        <v>135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>
        <v>360</v>
      </c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>
        <v>420</v>
      </c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>
        <v>280</v>
      </c>
      <c r="VS192" s="4"/>
    </row>
    <row r="193">
      <c r="A193" s="2" t="s">
        <v>2521</v>
      </c>
      <c r="B193" s="2" t="s">
        <v>216</v>
      </c>
      <c r="C193" s="2" t="s">
        <v>217</v>
      </c>
      <c r="D193" s="2" t="s">
        <v>218</v>
      </c>
      <c r="E193" s="2" t="s">
        <v>2460</v>
      </c>
      <c r="F193" s="2" t="s">
        <v>2229</v>
      </c>
      <c r="G193" s="2" t="s">
        <v>2374</v>
      </c>
      <c r="H193" s="2" t="s">
        <v>2461</v>
      </c>
      <c r="I193" s="2" t="s">
        <v>2462</v>
      </c>
      <c r="J193" s="2" t="s">
        <v>312</v>
      </c>
      <c r="K193" s="2" t="s">
        <v>527</v>
      </c>
      <c r="L193" s="3">
        <v>42.85</v>
      </c>
      <c r="M193" s="3">
        <v>44.99</v>
      </c>
      <c r="N193" s="3">
        <v>89.99</v>
      </c>
      <c r="O193" s="2" t="s">
        <v>226</v>
      </c>
      <c r="P193" s="2" t="s">
        <v>618</v>
      </c>
      <c r="Q193" s="2" t="s">
        <v>228</v>
      </c>
      <c r="R193" s="2" t="s">
        <v>229</v>
      </c>
      <c r="S193" s="2" t="s">
        <v>2515</v>
      </c>
      <c r="T193" s="2" t="s">
        <v>2437</v>
      </c>
      <c r="U193" s="2" t="s">
        <v>232</v>
      </c>
      <c r="V193" s="2" t="s">
        <v>233</v>
      </c>
      <c r="W193" s="2" t="s">
        <v>686</v>
      </c>
      <c r="X193" s="2" t="s">
        <v>1009</v>
      </c>
      <c r="Y193" s="2" t="s">
        <v>631</v>
      </c>
      <c r="Z193" s="4">
        <v>51</v>
      </c>
      <c r="AA193" s="4">
        <f>=ROUNDDOWN(6.375,0)</f>
      </c>
      <c r="AB193" s="5">
        <v>8</v>
      </c>
      <c r="AC193" s="2" t="s">
        <v>637</v>
      </c>
      <c r="AD193" s="4">
        <v>90</v>
      </c>
      <c r="AE193" s="4">
        <v>680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6</v>
      </c>
      <c r="AQ193" s="8">
        <v>292.23</v>
      </c>
      <c r="AR193" s="4"/>
      <c r="AS193" s="8"/>
      <c r="AT193" s="7"/>
      <c r="AU193" s="7"/>
      <c r="AV193" s="4" t="s">
        <v>229</v>
      </c>
      <c r="AW193" s="8" t="s">
        <v>229</v>
      </c>
      <c r="AX193" s="4" t="s">
        <v>229</v>
      </c>
      <c r="AY193" s="8" t="s">
        <v>229</v>
      </c>
      <c r="AZ193" s="7" t="s">
        <v>229</v>
      </c>
      <c r="BA193" s="7" t="s">
        <v>229</v>
      </c>
      <c r="BB193" s="7">
        <v>0.4758</v>
      </c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 t="s">
        <v>229</v>
      </c>
      <c r="BJ193" s="4">
        <v>6</v>
      </c>
      <c r="BK193" s="8">
        <v>292.23</v>
      </c>
      <c r="BL193" s="2" t="s">
        <v>1555</v>
      </c>
      <c r="BM193" s="7">
        <v>1</v>
      </c>
      <c r="BN193" s="7">
        <v>1</v>
      </c>
      <c r="BO193" s="4">
        <v>1</v>
      </c>
      <c r="BP193" s="8">
        <v>49.28</v>
      </c>
      <c r="BQ193" s="4"/>
      <c r="BR193" s="8"/>
      <c r="BS193" s="7"/>
      <c r="BT193" s="7"/>
      <c r="BU193" s="2" t="s">
        <v>239</v>
      </c>
      <c r="BV193" s="2" t="s">
        <v>226</v>
      </c>
      <c r="BW193" s="2" t="s">
        <v>229</v>
      </c>
      <c r="BX193" s="2" t="s">
        <v>383</v>
      </c>
      <c r="BY193" s="2" t="s">
        <v>241</v>
      </c>
      <c r="BZ193" s="2" t="s">
        <v>229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226</v>
      </c>
      <c r="CI193" s="2" t="s">
        <v>1291</v>
      </c>
      <c r="CJ193" s="2" t="s">
        <v>1045</v>
      </c>
      <c r="CK193" s="2" t="s">
        <v>241</v>
      </c>
      <c r="CL193" s="2" t="s">
        <v>229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226</v>
      </c>
      <c r="CU193" s="2" t="s">
        <v>581</v>
      </c>
      <c r="CV193" s="2" t="s">
        <v>612</v>
      </c>
      <c r="CW193" s="2" t="s">
        <v>241</v>
      </c>
      <c r="CX193" s="2" t="s">
        <v>229</v>
      </c>
      <c r="CY193" s="4"/>
      <c r="CZ193" s="8"/>
      <c r="DA193" s="4"/>
      <c r="DB193" s="8"/>
      <c r="DC193" s="7"/>
      <c r="DD193" s="7"/>
      <c r="DE193" s="2" t="s">
        <v>239</v>
      </c>
      <c r="DF193" s="2" t="s">
        <v>226</v>
      </c>
      <c r="DG193" s="2" t="s">
        <v>631</v>
      </c>
      <c r="DH193" s="2" t="s">
        <v>503</v>
      </c>
      <c r="DI193" s="2" t="s">
        <v>241</v>
      </c>
      <c r="DJ193" s="2" t="s">
        <v>229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226</v>
      </c>
      <c r="DS193" s="2" t="s">
        <v>1291</v>
      </c>
      <c r="DT193" s="2" t="s">
        <v>229</v>
      </c>
      <c r="DU193" s="2" t="s">
        <v>241</v>
      </c>
      <c r="DV193" s="2" t="s">
        <v>229</v>
      </c>
      <c r="DW193" s="4"/>
      <c r="DX193" s="8"/>
      <c r="DY193" s="4"/>
      <c r="DZ193" s="8"/>
      <c r="EA193" s="7"/>
      <c r="EB193" s="7"/>
      <c r="EC193" s="2" t="s">
        <v>1106</v>
      </c>
      <c r="ED193" s="2" t="s">
        <v>226</v>
      </c>
      <c r="EE193" s="2" t="s">
        <v>229</v>
      </c>
      <c r="EF193" s="2" t="s">
        <v>229</v>
      </c>
      <c r="EG193" s="2" t="s">
        <v>241</v>
      </c>
      <c r="EH193" s="2" t="s">
        <v>229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226</v>
      </c>
      <c r="EQ193" s="2" t="s">
        <v>847</v>
      </c>
      <c r="ER193" s="2" t="s">
        <v>612</v>
      </c>
      <c r="ES193" s="2" t="s">
        <v>241</v>
      </c>
      <c r="ET193" s="2" t="s">
        <v>229</v>
      </c>
      <c r="EU193" s="4">
        <v>5</v>
      </c>
      <c r="EV193" s="8">
        <v>242.95</v>
      </c>
      <c r="EW193" s="4"/>
      <c r="EX193" s="8"/>
      <c r="EY193" s="7"/>
      <c r="EZ193" s="7"/>
      <c r="FA193" s="2" t="s">
        <v>239</v>
      </c>
      <c r="FB193" s="2" t="s">
        <v>226</v>
      </c>
      <c r="FC193" s="2" t="s">
        <v>1291</v>
      </c>
      <c r="FD193" s="2" t="s">
        <v>510</v>
      </c>
      <c r="FE193" s="2" t="s">
        <v>241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226</v>
      </c>
      <c r="FO193" s="2" t="s">
        <v>1291</v>
      </c>
      <c r="FP193" s="2" t="s">
        <v>229</v>
      </c>
      <c r="FQ193" s="2" t="s">
        <v>241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239</v>
      </c>
      <c r="FZ193" s="2" t="s">
        <v>226</v>
      </c>
      <c r="GA193" s="2" t="s">
        <v>327</v>
      </c>
      <c r="GB193" s="2" t="s">
        <v>1097</v>
      </c>
      <c r="GC193" s="2" t="s">
        <v>241</v>
      </c>
      <c r="GD193" s="2" t="s">
        <v>229</v>
      </c>
      <c r="GE193" s="4"/>
      <c r="GF193" s="8"/>
      <c r="GG193" s="4"/>
      <c r="GH193" s="8"/>
      <c r="GI193" s="7"/>
      <c r="GJ193" s="7"/>
      <c r="GK193" s="2" t="s">
        <v>272</v>
      </c>
      <c r="GL193" s="2" t="s">
        <v>226</v>
      </c>
      <c r="GM193" s="2" t="s">
        <v>229</v>
      </c>
      <c r="GN193" s="2" t="s">
        <v>229</v>
      </c>
      <c r="GO193" s="2" t="s">
        <v>241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266</v>
      </c>
      <c r="GX193" s="2" t="s">
        <v>226</v>
      </c>
      <c r="GY193" s="2" t="s">
        <v>229</v>
      </c>
      <c r="GZ193" s="2" t="s">
        <v>229</v>
      </c>
      <c r="HA193" s="2" t="s">
        <v>241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226</v>
      </c>
      <c r="HK193" s="2" t="s">
        <v>229</v>
      </c>
      <c r="HL193" s="2" t="s">
        <v>229</v>
      </c>
      <c r="HM193" s="2" t="s">
        <v>241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266</v>
      </c>
      <c r="HV193" s="2" t="s">
        <v>226</v>
      </c>
      <c r="HW193" s="2" t="s">
        <v>229</v>
      </c>
      <c r="HX193" s="2" t="s">
        <v>229</v>
      </c>
      <c r="HY193" s="2" t="s">
        <v>241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266</v>
      </c>
      <c r="IH193" s="2" t="s">
        <v>226</v>
      </c>
      <c r="II193" s="2" t="s">
        <v>229</v>
      </c>
      <c r="IJ193" s="2" t="s">
        <v>229</v>
      </c>
      <c r="IK193" s="2" t="s">
        <v>241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664</v>
      </c>
      <c r="IT193" s="2" t="s">
        <v>226</v>
      </c>
      <c r="IU193" s="2" t="s">
        <v>229</v>
      </c>
      <c r="IV193" s="2" t="s">
        <v>229</v>
      </c>
      <c r="IW193" s="2" t="s">
        <v>241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272</v>
      </c>
      <c r="JF193" s="2" t="s">
        <v>226</v>
      </c>
      <c r="JG193" s="2" t="s">
        <v>229</v>
      </c>
      <c r="JH193" s="2" t="s">
        <v>229</v>
      </c>
      <c r="JI193" s="2" t="s">
        <v>241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272</v>
      </c>
      <c r="JR193" s="2" t="s">
        <v>226</v>
      </c>
      <c r="JS193" s="2" t="s">
        <v>229</v>
      </c>
      <c r="JT193" s="2" t="s">
        <v>229</v>
      </c>
      <c r="JU193" s="2" t="s">
        <v>241</v>
      </c>
      <c r="JV193" s="2" t="s">
        <v>229</v>
      </c>
      <c r="JW193" s="4"/>
      <c r="JX193" s="8"/>
      <c r="JY193" s="4"/>
      <c r="JZ193" s="8"/>
      <c r="KA193" s="7"/>
      <c r="KB193" s="7"/>
      <c r="KC193" s="2" t="s">
        <v>272</v>
      </c>
      <c r="KD193" s="2" t="s">
        <v>226</v>
      </c>
      <c r="KE193" s="2" t="s">
        <v>229</v>
      </c>
      <c r="KF193" s="2" t="s">
        <v>229</v>
      </c>
      <c r="KG193" s="2" t="s">
        <v>241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272</v>
      </c>
      <c r="KP193" s="2" t="s">
        <v>226</v>
      </c>
      <c r="KQ193" s="2" t="s">
        <v>229</v>
      </c>
      <c r="KR193" s="2" t="s">
        <v>229</v>
      </c>
      <c r="KS193" s="2" t="s">
        <v>241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272</v>
      </c>
      <c r="LB193" s="2" t="s">
        <v>226</v>
      </c>
      <c r="LC193" s="2" t="s">
        <v>229</v>
      </c>
      <c r="LD193" s="2" t="s">
        <v>229</v>
      </c>
      <c r="LE193" s="2" t="s">
        <v>241</v>
      </c>
      <c r="LF193" s="2" t="s">
        <v>229</v>
      </c>
      <c r="LG193" s="4"/>
      <c r="LH193" s="8"/>
      <c r="LI193" s="4"/>
      <c r="LJ193" s="8"/>
      <c r="LK193" s="7"/>
      <c r="LL193" s="7"/>
      <c r="LM193" s="2" t="s">
        <v>229</v>
      </c>
      <c r="LN193" s="2" t="s">
        <v>229</v>
      </c>
      <c r="LO193" s="2" t="s">
        <v>229</v>
      </c>
      <c r="LP193" s="2" t="s">
        <v>229</v>
      </c>
      <c r="LQ193" s="2" t="s">
        <v>229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272</v>
      </c>
      <c r="LZ193" s="2" t="s">
        <v>226</v>
      </c>
      <c r="MA193" s="2" t="s">
        <v>229</v>
      </c>
      <c r="MB193" s="2" t="s">
        <v>229</v>
      </c>
      <c r="MC193" s="2" t="s">
        <v>241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272</v>
      </c>
      <c r="ML193" s="2" t="s">
        <v>226</v>
      </c>
      <c r="MM193" s="2" t="s">
        <v>229</v>
      </c>
      <c r="MN193" s="2" t="s">
        <v>229</v>
      </c>
      <c r="MO193" s="2" t="s">
        <v>241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266</v>
      </c>
      <c r="MX193" s="2" t="s">
        <v>226</v>
      </c>
      <c r="MY193" s="2" t="s">
        <v>229</v>
      </c>
      <c r="MZ193" s="2" t="s">
        <v>229</v>
      </c>
      <c r="NA193" s="2" t="s">
        <v>241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229</v>
      </c>
      <c r="NJ193" s="2" t="s">
        <v>229</v>
      </c>
      <c r="NK193" s="2" t="s">
        <v>229</v>
      </c>
      <c r="NL193" s="2" t="s">
        <v>229</v>
      </c>
      <c r="NM193" s="2" t="s">
        <v>229</v>
      </c>
      <c r="NN193" s="2" t="s">
        <v>229</v>
      </c>
      <c r="NO193" s="4"/>
      <c r="NP193" s="8"/>
      <c r="NQ193" s="4"/>
      <c r="NR193" s="8"/>
      <c r="NS193" s="7"/>
      <c r="NT193" s="7"/>
      <c r="NU193" s="2" t="s">
        <v>272</v>
      </c>
      <c r="NV193" s="2" t="s">
        <v>226</v>
      </c>
      <c r="NW193" s="2" t="s">
        <v>229</v>
      </c>
      <c r="NX193" s="2" t="s">
        <v>229</v>
      </c>
      <c r="NY193" s="2" t="s">
        <v>241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272</v>
      </c>
      <c r="OH193" s="2" t="s">
        <v>226</v>
      </c>
      <c r="OI193" s="2" t="s">
        <v>229</v>
      </c>
      <c r="OJ193" s="2" t="s">
        <v>229</v>
      </c>
      <c r="OK193" s="2" t="s">
        <v>241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229</v>
      </c>
      <c r="OT193" s="2" t="s">
        <v>229</v>
      </c>
      <c r="OU193" s="2" t="s">
        <v>229</v>
      </c>
      <c r="OV193" s="2" t="s">
        <v>229</v>
      </c>
      <c r="OW193" s="2" t="s">
        <v>229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229</v>
      </c>
      <c r="PF193" s="2" t="s">
        <v>229</v>
      </c>
      <c r="PG193" s="2" t="s">
        <v>229</v>
      </c>
      <c r="PH193" s="2" t="s">
        <v>229</v>
      </c>
      <c r="PI193" s="2" t="s">
        <v>229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229</v>
      </c>
      <c r="PR193" s="2" t="s">
        <v>229</v>
      </c>
      <c r="PS193" s="2" t="s">
        <v>229</v>
      </c>
      <c r="PT193" s="2" t="s">
        <v>229</v>
      </c>
      <c r="PU193" s="2" t="s">
        <v>229</v>
      </c>
      <c r="PV193" s="2" t="s">
        <v>229</v>
      </c>
      <c r="PW193" s="4"/>
      <c r="PX193" s="8"/>
      <c r="PY193" s="4"/>
      <c r="PZ193" s="8"/>
      <c r="QA193" s="7"/>
      <c r="QB193" s="7"/>
      <c r="QC193" s="2" t="s">
        <v>281</v>
      </c>
      <c r="QD193" s="2" t="s">
        <v>226</v>
      </c>
      <c r="QE193" s="2" t="s">
        <v>229</v>
      </c>
      <c r="QF193" s="2" t="s">
        <v>229</v>
      </c>
      <c r="QG193" s="2" t="s">
        <v>241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272</v>
      </c>
      <c r="QP193" s="2" t="s">
        <v>226</v>
      </c>
      <c r="QQ193" s="2" t="s">
        <v>229</v>
      </c>
      <c r="QR193" s="2" t="s">
        <v>229</v>
      </c>
      <c r="QS193" s="2" t="s">
        <v>241</v>
      </c>
      <c r="QT193" s="2" t="s">
        <v>229</v>
      </c>
      <c r="QU193" s="4"/>
      <c r="QV193" s="8"/>
      <c r="QW193" s="4"/>
      <c r="QX193" s="8"/>
      <c r="QY193" s="7"/>
      <c r="QZ193" s="7"/>
      <c r="RA193" s="2" t="s">
        <v>272</v>
      </c>
      <c r="RB193" s="2" t="s">
        <v>226</v>
      </c>
      <c r="RC193" s="2" t="s">
        <v>229</v>
      </c>
      <c r="RD193" s="2" t="s">
        <v>229</v>
      </c>
      <c r="RE193" s="2" t="s">
        <v>241</v>
      </c>
      <c r="RF193" s="2" t="s">
        <v>229</v>
      </c>
      <c r="RG193" s="4"/>
      <c r="RH193" s="8"/>
      <c r="RI193" s="4"/>
      <c r="RJ193" s="8"/>
      <c r="RK193" s="7"/>
      <c r="RL193" s="7"/>
      <c r="RM193" s="2" t="s">
        <v>272</v>
      </c>
      <c r="RN193" s="2" t="s">
        <v>226</v>
      </c>
      <c r="RO193" s="2" t="s">
        <v>229</v>
      </c>
      <c r="RP193" s="2" t="s">
        <v>229</v>
      </c>
      <c r="RQ193" s="2" t="s">
        <v>241</v>
      </c>
      <c r="RR193" s="2" t="s">
        <v>229</v>
      </c>
      <c r="RS193" s="4"/>
      <c r="RT193" s="8"/>
      <c r="RU193" s="4"/>
      <c r="RV193" s="8"/>
      <c r="RW193" s="7"/>
      <c r="RX193" s="7"/>
      <c r="RY193" s="2" t="s">
        <v>229</v>
      </c>
      <c r="RZ193" s="2" t="s">
        <v>229</v>
      </c>
      <c r="SA193" s="2" t="s">
        <v>229</v>
      </c>
      <c r="SB193" s="2" t="s">
        <v>229</v>
      </c>
      <c r="SC193" s="2" t="s">
        <v>229</v>
      </c>
      <c r="SD193" s="2" t="s">
        <v>229</v>
      </c>
      <c r="SE193" s="4">
        <v>51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>
        <v>90</v>
      </c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>
        <v>290</v>
      </c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>
        <v>300</v>
      </c>
      <c r="VS193" s="4"/>
    </row>
    <row r="194">
      <c r="A194" s="2" t="s">
        <v>2522</v>
      </c>
      <c r="B194" s="2" t="s">
        <v>216</v>
      </c>
      <c r="C194" s="2" t="s">
        <v>217</v>
      </c>
      <c r="D194" s="2" t="s">
        <v>218</v>
      </c>
      <c r="E194" s="2" t="s">
        <v>2460</v>
      </c>
      <c r="F194" s="2" t="s">
        <v>2229</v>
      </c>
      <c r="G194" s="2" t="s">
        <v>2374</v>
      </c>
      <c r="H194" s="2" t="s">
        <v>2461</v>
      </c>
      <c r="I194" s="2" t="s">
        <v>2462</v>
      </c>
      <c r="J194" s="2" t="s">
        <v>224</v>
      </c>
      <c r="K194" s="2" t="s">
        <v>673</v>
      </c>
      <c r="L194" s="3">
        <v>33.33</v>
      </c>
      <c r="M194" s="3">
        <v>35</v>
      </c>
      <c r="N194" s="3">
        <v>69.99</v>
      </c>
      <c r="O194" s="2" t="s">
        <v>226</v>
      </c>
      <c r="P194" s="2" t="s">
        <v>618</v>
      </c>
      <c r="Q194" s="2" t="s">
        <v>228</v>
      </c>
      <c r="R194" s="2" t="s">
        <v>229</v>
      </c>
      <c r="S194" s="2" t="s">
        <v>2523</v>
      </c>
      <c r="T194" s="2" t="s">
        <v>2437</v>
      </c>
      <c r="U194" s="2" t="s">
        <v>2464</v>
      </c>
      <c r="V194" s="2" t="s">
        <v>233</v>
      </c>
      <c r="W194" s="2" t="s">
        <v>686</v>
      </c>
      <c r="X194" s="2" t="s">
        <v>1009</v>
      </c>
      <c r="Y194" s="2" t="s">
        <v>1291</v>
      </c>
      <c r="Z194" s="4">
        <v>100</v>
      </c>
      <c r="AA194" s="4">
        <f>=ROUNDDOWN(16.6666666666667,0)</f>
      </c>
      <c r="AB194" s="5">
        <v>6</v>
      </c>
      <c r="AC194" s="2" t="s">
        <v>637</v>
      </c>
      <c r="AD194" s="4">
        <v>90</v>
      </c>
      <c r="AE194" s="4">
        <v>620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>
        <v>2</v>
      </c>
      <c r="AQ194" s="8">
        <v>75.6</v>
      </c>
      <c r="AR194" s="4"/>
      <c r="AS194" s="8"/>
      <c r="AT194" s="7"/>
      <c r="AU194" s="7"/>
      <c r="AV194" s="4">
        <v>7</v>
      </c>
      <c r="AW194" s="8">
        <v>296.95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>
        <v>0.2546</v>
      </c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>
        <v>0.0483</v>
      </c>
      <c r="BJ194" s="4">
        <v>2</v>
      </c>
      <c r="BK194" s="8">
        <v>75.6</v>
      </c>
      <c r="BL194" s="2" t="s">
        <v>17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239</v>
      </c>
      <c r="BV194" s="2" t="s">
        <v>226</v>
      </c>
      <c r="BW194" s="2" t="s">
        <v>229</v>
      </c>
      <c r="BX194" s="2" t="s">
        <v>383</v>
      </c>
      <c r="BY194" s="2" t="s">
        <v>241</v>
      </c>
      <c r="BZ194" s="2" t="s">
        <v>229</v>
      </c>
      <c r="CA194" s="4">
        <v>2</v>
      </c>
      <c r="CB194" s="8">
        <v>75.6</v>
      </c>
      <c r="CC194" s="4"/>
      <c r="CD194" s="8"/>
      <c r="CE194" s="7"/>
      <c r="CF194" s="7"/>
      <c r="CG194" s="2" t="s">
        <v>239</v>
      </c>
      <c r="CH194" s="2" t="s">
        <v>226</v>
      </c>
      <c r="CI194" s="2" t="s">
        <v>1179</v>
      </c>
      <c r="CJ194" s="2" t="s">
        <v>847</v>
      </c>
      <c r="CK194" s="2" t="s">
        <v>241</v>
      </c>
      <c r="CL194" s="2" t="s">
        <v>229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226</v>
      </c>
      <c r="CU194" s="2" t="s">
        <v>581</v>
      </c>
      <c r="CV194" s="2" t="s">
        <v>2517</v>
      </c>
      <c r="CW194" s="2" t="s">
        <v>241</v>
      </c>
      <c r="CX194" s="2" t="s">
        <v>229</v>
      </c>
      <c r="CY194" s="4"/>
      <c r="CZ194" s="8"/>
      <c r="DA194" s="4"/>
      <c r="DB194" s="8"/>
      <c r="DC194" s="7"/>
      <c r="DD194" s="7"/>
      <c r="DE194" s="2" t="s">
        <v>239</v>
      </c>
      <c r="DF194" s="2" t="s">
        <v>226</v>
      </c>
      <c r="DG194" s="2" t="s">
        <v>631</v>
      </c>
      <c r="DH194" s="2" t="s">
        <v>2524</v>
      </c>
      <c r="DI194" s="2" t="s">
        <v>241</v>
      </c>
      <c r="DJ194" s="2" t="s">
        <v>229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226</v>
      </c>
      <c r="DS194" s="2" t="s">
        <v>1179</v>
      </c>
      <c r="DT194" s="2" t="s">
        <v>1174</v>
      </c>
      <c r="DU194" s="2" t="s">
        <v>241</v>
      </c>
      <c r="DV194" s="2" t="s">
        <v>229</v>
      </c>
      <c r="DW194" s="4"/>
      <c r="DX194" s="8"/>
      <c r="DY194" s="4"/>
      <c r="DZ194" s="8"/>
      <c r="EA194" s="7"/>
      <c r="EB194" s="7"/>
      <c r="EC194" s="2" t="s">
        <v>1106</v>
      </c>
      <c r="ED194" s="2" t="s">
        <v>226</v>
      </c>
      <c r="EE194" s="2" t="s">
        <v>229</v>
      </c>
      <c r="EF194" s="2" t="s">
        <v>229</v>
      </c>
      <c r="EG194" s="2" t="s">
        <v>241</v>
      </c>
      <c r="EH194" s="2" t="s">
        <v>229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226</v>
      </c>
      <c r="EQ194" s="2" t="s">
        <v>2516</v>
      </c>
      <c r="ER194" s="2" t="s">
        <v>456</v>
      </c>
      <c r="ES194" s="2" t="s">
        <v>241</v>
      </c>
      <c r="ET194" s="2" t="s">
        <v>229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226</v>
      </c>
      <c r="FC194" s="2" t="s">
        <v>1179</v>
      </c>
      <c r="FD194" s="2" t="s">
        <v>2525</v>
      </c>
      <c r="FE194" s="2" t="s">
        <v>241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226</v>
      </c>
      <c r="FO194" s="2" t="s">
        <v>1179</v>
      </c>
      <c r="FP194" s="2" t="s">
        <v>229</v>
      </c>
      <c r="FQ194" s="2" t="s">
        <v>241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239</v>
      </c>
      <c r="FZ194" s="2" t="s">
        <v>226</v>
      </c>
      <c r="GA194" s="2" t="s">
        <v>327</v>
      </c>
      <c r="GB194" s="2" t="s">
        <v>229</v>
      </c>
      <c r="GC194" s="2" t="s">
        <v>241</v>
      </c>
      <c r="GD194" s="2" t="s">
        <v>229</v>
      </c>
      <c r="GE194" s="4"/>
      <c r="GF194" s="8"/>
      <c r="GG194" s="4"/>
      <c r="GH194" s="8"/>
      <c r="GI194" s="7"/>
      <c r="GJ194" s="7"/>
      <c r="GK194" s="2" t="s">
        <v>272</v>
      </c>
      <c r="GL194" s="2" t="s">
        <v>226</v>
      </c>
      <c r="GM194" s="2" t="s">
        <v>229</v>
      </c>
      <c r="GN194" s="2" t="s">
        <v>229</v>
      </c>
      <c r="GO194" s="2" t="s">
        <v>241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266</v>
      </c>
      <c r="GX194" s="2" t="s">
        <v>226</v>
      </c>
      <c r="GY194" s="2" t="s">
        <v>229</v>
      </c>
      <c r="GZ194" s="2" t="s">
        <v>229</v>
      </c>
      <c r="HA194" s="2" t="s">
        <v>241</v>
      </c>
      <c r="HB194" s="2" t="s">
        <v>229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226</v>
      </c>
      <c r="HK194" s="2" t="s">
        <v>229</v>
      </c>
      <c r="HL194" s="2" t="s">
        <v>229</v>
      </c>
      <c r="HM194" s="2" t="s">
        <v>241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226</v>
      </c>
      <c r="HW194" s="2" t="s">
        <v>229</v>
      </c>
      <c r="HX194" s="2" t="s">
        <v>229</v>
      </c>
      <c r="HY194" s="2" t="s">
        <v>241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266</v>
      </c>
      <c r="IH194" s="2" t="s">
        <v>226</v>
      </c>
      <c r="II194" s="2" t="s">
        <v>229</v>
      </c>
      <c r="IJ194" s="2" t="s">
        <v>229</v>
      </c>
      <c r="IK194" s="2" t="s">
        <v>241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664</v>
      </c>
      <c r="IT194" s="2" t="s">
        <v>226</v>
      </c>
      <c r="IU194" s="2" t="s">
        <v>229</v>
      </c>
      <c r="IV194" s="2" t="s">
        <v>229</v>
      </c>
      <c r="IW194" s="2" t="s">
        <v>241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272</v>
      </c>
      <c r="JF194" s="2" t="s">
        <v>226</v>
      </c>
      <c r="JG194" s="2" t="s">
        <v>229</v>
      </c>
      <c r="JH194" s="2" t="s">
        <v>229</v>
      </c>
      <c r="JI194" s="2" t="s">
        <v>241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272</v>
      </c>
      <c r="JR194" s="2" t="s">
        <v>226</v>
      </c>
      <c r="JS194" s="2" t="s">
        <v>229</v>
      </c>
      <c r="JT194" s="2" t="s">
        <v>229</v>
      </c>
      <c r="JU194" s="2" t="s">
        <v>241</v>
      </c>
      <c r="JV194" s="2" t="s">
        <v>229</v>
      </c>
      <c r="JW194" s="4"/>
      <c r="JX194" s="8"/>
      <c r="JY194" s="4"/>
      <c r="JZ194" s="8"/>
      <c r="KA194" s="7"/>
      <c r="KB194" s="7"/>
      <c r="KC194" s="2" t="s">
        <v>272</v>
      </c>
      <c r="KD194" s="2" t="s">
        <v>226</v>
      </c>
      <c r="KE194" s="2" t="s">
        <v>229</v>
      </c>
      <c r="KF194" s="2" t="s">
        <v>229</v>
      </c>
      <c r="KG194" s="2" t="s">
        <v>241</v>
      </c>
      <c r="KH194" s="2" t="s">
        <v>229</v>
      </c>
      <c r="KI194" s="4"/>
      <c r="KJ194" s="8"/>
      <c r="KK194" s="4"/>
      <c r="KL194" s="8"/>
      <c r="KM194" s="7"/>
      <c r="KN194" s="7"/>
      <c r="KO194" s="2" t="s">
        <v>272</v>
      </c>
      <c r="KP194" s="2" t="s">
        <v>226</v>
      </c>
      <c r="KQ194" s="2" t="s">
        <v>229</v>
      </c>
      <c r="KR194" s="2" t="s">
        <v>229</v>
      </c>
      <c r="KS194" s="2" t="s">
        <v>241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272</v>
      </c>
      <c r="LB194" s="2" t="s">
        <v>226</v>
      </c>
      <c r="LC194" s="2" t="s">
        <v>229</v>
      </c>
      <c r="LD194" s="2" t="s">
        <v>229</v>
      </c>
      <c r="LE194" s="2" t="s">
        <v>241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229</v>
      </c>
      <c r="LN194" s="2" t="s">
        <v>229</v>
      </c>
      <c r="LO194" s="2" t="s">
        <v>229</v>
      </c>
      <c r="LP194" s="2" t="s">
        <v>229</v>
      </c>
      <c r="LQ194" s="2" t="s">
        <v>229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272</v>
      </c>
      <c r="LZ194" s="2" t="s">
        <v>226</v>
      </c>
      <c r="MA194" s="2" t="s">
        <v>229</v>
      </c>
      <c r="MB194" s="2" t="s">
        <v>229</v>
      </c>
      <c r="MC194" s="2" t="s">
        <v>241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272</v>
      </c>
      <c r="ML194" s="2" t="s">
        <v>226</v>
      </c>
      <c r="MM194" s="2" t="s">
        <v>229</v>
      </c>
      <c r="MN194" s="2" t="s">
        <v>229</v>
      </c>
      <c r="MO194" s="2" t="s">
        <v>241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266</v>
      </c>
      <c r="MX194" s="2" t="s">
        <v>226</v>
      </c>
      <c r="MY194" s="2" t="s">
        <v>229</v>
      </c>
      <c r="MZ194" s="2" t="s">
        <v>229</v>
      </c>
      <c r="NA194" s="2" t="s">
        <v>241</v>
      </c>
      <c r="NB194" s="2" t="s">
        <v>229</v>
      </c>
      <c r="NC194" s="4"/>
      <c r="ND194" s="8"/>
      <c r="NE194" s="4"/>
      <c r="NF194" s="8"/>
      <c r="NG194" s="7"/>
      <c r="NH194" s="7"/>
      <c r="NI194" s="2" t="s">
        <v>229</v>
      </c>
      <c r="NJ194" s="2" t="s">
        <v>229</v>
      </c>
      <c r="NK194" s="2" t="s">
        <v>229</v>
      </c>
      <c r="NL194" s="2" t="s">
        <v>229</v>
      </c>
      <c r="NM194" s="2" t="s">
        <v>229</v>
      </c>
      <c r="NN194" s="2" t="s">
        <v>229</v>
      </c>
      <c r="NO194" s="4"/>
      <c r="NP194" s="8"/>
      <c r="NQ194" s="4"/>
      <c r="NR194" s="8"/>
      <c r="NS194" s="7"/>
      <c r="NT194" s="7"/>
      <c r="NU194" s="2" t="s">
        <v>272</v>
      </c>
      <c r="NV194" s="2" t="s">
        <v>226</v>
      </c>
      <c r="NW194" s="2" t="s">
        <v>229</v>
      </c>
      <c r="NX194" s="2" t="s">
        <v>229</v>
      </c>
      <c r="NY194" s="2" t="s">
        <v>241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272</v>
      </c>
      <c r="OH194" s="2" t="s">
        <v>226</v>
      </c>
      <c r="OI194" s="2" t="s">
        <v>229</v>
      </c>
      <c r="OJ194" s="2" t="s">
        <v>229</v>
      </c>
      <c r="OK194" s="2" t="s">
        <v>241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229</v>
      </c>
      <c r="OT194" s="2" t="s">
        <v>229</v>
      </c>
      <c r="OU194" s="2" t="s">
        <v>229</v>
      </c>
      <c r="OV194" s="2" t="s">
        <v>229</v>
      </c>
      <c r="OW194" s="2" t="s">
        <v>229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229</v>
      </c>
      <c r="PF194" s="2" t="s">
        <v>229</v>
      </c>
      <c r="PG194" s="2" t="s">
        <v>229</v>
      </c>
      <c r="PH194" s="2" t="s">
        <v>229</v>
      </c>
      <c r="PI194" s="2" t="s">
        <v>229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229</v>
      </c>
      <c r="PR194" s="2" t="s">
        <v>229</v>
      </c>
      <c r="PS194" s="2" t="s">
        <v>229</v>
      </c>
      <c r="PT194" s="2" t="s">
        <v>229</v>
      </c>
      <c r="PU194" s="2" t="s">
        <v>229</v>
      </c>
      <c r="PV194" s="2" t="s">
        <v>229</v>
      </c>
      <c r="PW194" s="4"/>
      <c r="PX194" s="8"/>
      <c r="PY194" s="4"/>
      <c r="PZ194" s="8"/>
      <c r="QA194" s="7"/>
      <c r="QB194" s="7"/>
      <c r="QC194" s="2" t="s">
        <v>281</v>
      </c>
      <c r="QD194" s="2" t="s">
        <v>226</v>
      </c>
      <c r="QE194" s="2" t="s">
        <v>229</v>
      </c>
      <c r="QF194" s="2" t="s">
        <v>229</v>
      </c>
      <c r="QG194" s="2" t="s">
        <v>241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272</v>
      </c>
      <c r="QP194" s="2" t="s">
        <v>226</v>
      </c>
      <c r="QQ194" s="2" t="s">
        <v>229</v>
      </c>
      <c r="QR194" s="2" t="s">
        <v>229</v>
      </c>
      <c r="QS194" s="2" t="s">
        <v>241</v>
      </c>
      <c r="QT194" s="2" t="s">
        <v>229</v>
      </c>
      <c r="QU194" s="4"/>
      <c r="QV194" s="8"/>
      <c r="QW194" s="4"/>
      <c r="QX194" s="8"/>
      <c r="QY194" s="7"/>
      <c r="QZ194" s="7"/>
      <c r="RA194" s="2" t="s">
        <v>272</v>
      </c>
      <c r="RB194" s="2" t="s">
        <v>226</v>
      </c>
      <c r="RC194" s="2" t="s">
        <v>229</v>
      </c>
      <c r="RD194" s="2" t="s">
        <v>229</v>
      </c>
      <c r="RE194" s="2" t="s">
        <v>241</v>
      </c>
      <c r="RF194" s="2" t="s">
        <v>229</v>
      </c>
      <c r="RG194" s="4"/>
      <c r="RH194" s="8"/>
      <c r="RI194" s="4"/>
      <c r="RJ194" s="8"/>
      <c r="RK194" s="7"/>
      <c r="RL194" s="7"/>
      <c r="RM194" s="2" t="s">
        <v>272</v>
      </c>
      <c r="RN194" s="2" t="s">
        <v>226</v>
      </c>
      <c r="RO194" s="2" t="s">
        <v>229</v>
      </c>
      <c r="RP194" s="2" t="s">
        <v>229</v>
      </c>
      <c r="RQ194" s="2" t="s">
        <v>241</v>
      </c>
      <c r="RR194" s="2" t="s">
        <v>229</v>
      </c>
      <c r="RS194" s="4"/>
      <c r="RT194" s="8"/>
      <c r="RU194" s="4"/>
      <c r="RV194" s="8"/>
      <c r="RW194" s="7"/>
      <c r="RX194" s="7"/>
      <c r="RY194" s="2" t="s">
        <v>229</v>
      </c>
      <c r="RZ194" s="2" t="s">
        <v>229</v>
      </c>
      <c r="SA194" s="2" t="s">
        <v>229</v>
      </c>
      <c r="SB194" s="2" t="s">
        <v>229</v>
      </c>
      <c r="SC194" s="2" t="s">
        <v>229</v>
      </c>
      <c r="SD194" s="2" t="s">
        <v>229</v>
      </c>
      <c r="SE194" s="4">
        <v>100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>
        <v>90</v>
      </c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>
        <v>260</v>
      </c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>
        <v>270</v>
      </c>
      <c r="VS194" s="4"/>
    </row>
    <row r="195">
      <c r="A195" s="2" t="s">
        <v>2526</v>
      </c>
      <c r="B195" s="2" t="s">
        <v>216</v>
      </c>
      <c r="C195" s="2" t="s">
        <v>217</v>
      </c>
      <c r="D195" s="2" t="s">
        <v>218</v>
      </c>
      <c r="E195" s="2" t="s">
        <v>2460</v>
      </c>
      <c r="F195" s="2" t="s">
        <v>2229</v>
      </c>
      <c r="G195" s="2" t="s">
        <v>2374</v>
      </c>
      <c r="H195" s="2" t="s">
        <v>2461</v>
      </c>
      <c r="I195" s="2" t="s">
        <v>2462</v>
      </c>
      <c r="J195" s="2" t="s">
        <v>285</v>
      </c>
      <c r="K195" s="2" t="s">
        <v>673</v>
      </c>
      <c r="L195" s="3">
        <v>38.09</v>
      </c>
      <c r="M195" s="3">
        <v>40</v>
      </c>
      <c r="N195" s="3">
        <v>79.99</v>
      </c>
      <c r="O195" s="2" t="s">
        <v>226</v>
      </c>
      <c r="P195" s="2" t="s">
        <v>618</v>
      </c>
      <c r="Q195" s="2" t="s">
        <v>228</v>
      </c>
      <c r="R195" s="2" t="s">
        <v>229</v>
      </c>
      <c r="S195" s="2" t="s">
        <v>2523</v>
      </c>
      <c r="T195" s="2" t="s">
        <v>2437</v>
      </c>
      <c r="U195" s="2" t="s">
        <v>232</v>
      </c>
      <c r="V195" s="2" t="s">
        <v>233</v>
      </c>
      <c r="W195" s="2" t="s">
        <v>686</v>
      </c>
      <c r="X195" s="2" t="s">
        <v>1009</v>
      </c>
      <c r="Y195" s="2" t="s">
        <v>1291</v>
      </c>
      <c r="Z195" s="4">
        <v>106</v>
      </c>
      <c r="AA195" s="4">
        <f>=ROUNDDOWN(11.7777777777778,0)</f>
      </c>
      <c r="AB195" s="5">
        <v>9</v>
      </c>
      <c r="AC195" s="2" t="s">
        <v>637</v>
      </c>
      <c r="AD195" s="4">
        <v>330</v>
      </c>
      <c r="AE195" s="4">
        <v>1280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>
        <v>4</v>
      </c>
      <c r="AQ195" s="8">
        <v>172.76</v>
      </c>
      <c r="AR195" s="4"/>
      <c r="AS195" s="8"/>
      <c r="AT195" s="7"/>
      <c r="AU195" s="7"/>
      <c r="AV195" s="4" t="s">
        <v>229</v>
      </c>
      <c r="AW195" s="8" t="s">
        <v>229</v>
      </c>
      <c r="AX195" s="4" t="s">
        <v>229</v>
      </c>
      <c r="AY195" s="8" t="s">
        <v>229</v>
      </c>
      <c r="AZ195" s="7" t="s">
        <v>229</v>
      </c>
      <c r="BA195" s="7" t="s">
        <v>229</v>
      </c>
      <c r="BB195" s="7">
        <v>0.5818</v>
      </c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 t="s">
        <v>229</v>
      </c>
      <c r="BJ195" s="4">
        <v>4</v>
      </c>
      <c r="BK195" s="8">
        <v>172.76</v>
      </c>
      <c r="BL195" s="2" t="s">
        <v>2035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239</v>
      </c>
      <c r="BV195" s="2" t="s">
        <v>226</v>
      </c>
      <c r="BW195" s="2" t="s">
        <v>229</v>
      </c>
      <c r="BX195" s="2" t="s">
        <v>383</v>
      </c>
      <c r="BY195" s="2" t="s">
        <v>241</v>
      </c>
      <c r="BZ195" s="2" t="s">
        <v>229</v>
      </c>
      <c r="CA195" s="4">
        <v>2</v>
      </c>
      <c r="CB195" s="8">
        <v>86.38</v>
      </c>
      <c r="CC195" s="4"/>
      <c r="CD195" s="8"/>
      <c r="CE195" s="7"/>
      <c r="CF195" s="7"/>
      <c r="CG195" s="2" t="s">
        <v>239</v>
      </c>
      <c r="CH195" s="2" t="s">
        <v>226</v>
      </c>
      <c r="CI195" s="2" t="s">
        <v>1179</v>
      </c>
      <c r="CJ195" s="2" t="s">
        <v>521</v>
      </c>
      <c r="CK195" s="2" t="s">
        <v>241</v>
      </c>
      <c r="CL195" s="2" t="s">
        <v>229</v>
      </c>
      <c r="CM195" s="4">
        <v>2</v>
      </c>
      <c r="CN195" s="8">
        <v>86.38</v>
      </c>
      <c r="CO195" s="4"/>
      <c r="CP195" s="8"/>
      <c r="CQ195" s="7"/>
      <c r="CR195" s="7"/>
      <c r="CS195" s="2" t="s">
        <v>239</v>
      </c>
      <c r="CT195" s="2" t="s">
        <v>226</v>
      </c>
      <c r="CU195" s="2" t="s">
        <v>581</v>
      </c>
      <c r="CV195" s="2" t="s">
        <v>612</v>
      </c>
      <c r="CW195" s="2" t="s">
        <v>241</v>
      </c>
      <c r="CX195" s="2" t="s">
        <v>229</v>
      </c>
      <c r="CY195" s="4"/>
      <c r="CZ195" s="8"/>
      <c r="DA195" s="4"/>
      <c r="DB195" s="8"/>
      <c r="DC195" s="7"/>
      <c r="DD195" s="7"/>
      <c r="DE195" s="2" t="s">
        <v>239</v>
      </c>
      <c r="DF195" s="2" t="s">
        <v>226</v>
      </c>
      <c r="DG195" s="2" t="s">
        <v>631</v>
      </c>
      <c r="DH195" s="2" t="s">
        <v>847</v>
      </c>
      <c r="DI195" s="2" t="s">
        <v>241</v>
      </c>
      <c r="DJ195" s="2" t="s">
        <v>229</v>
      </c>
      <c r="DK195" s="4"/>
      <c r="DL195" s="8"/>
      <c r="DM195" s="4"/>
      <c r="DN195" s="8"/>
      <c r="DO195" s="7"/>
      <c r="DP195" s="7"/>
      <c r="DQ195" s="2" t="s">
        <v>239</v>
      </c>
      <c r="DR195" s="2" t="s">
        <v>226</v>
      </c>
      <c r="DS195" s="2" t="s">
        <v>1179</v>
      </c>
      <c r="DT195" s="2" t="s">
        <v>1097</v>
      </c>
      <c r="DU195" s="2" t="s">
        <v>241</v>
      </c>
      <c r="DV195" s="2" t="s">
        <v>229</v>
      </c>
      <c r="DW195" s="4"/>
      <c r="DX195" s="8"/>
      <c r="DY195" s="4"/>
      <c r="DZ195" s="8"/>
      <c r="EA195" s="7"/>
      <c r="EB195" s="7"/>
      <c r="EC195" s="2" t="s">
        <v>1106</v>
      </c>
      <c r="ED195" s="2" t="s">
        <v>226</v>
      </c>
      <c r="EE195" s="2" t="s">
        <v>229</v>
      </c>
      <c r="EF195" s="2" t="s">
        <v>229</v>
      </c>
      <c r="EG195" s="2" t="s">
        <v>241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226</v>
      </c>
      <c r="EQ195" s="2" t="s">
        <v>2516</v>
      </c>
      <c r="ER195" s="2" t="s">
        <v>402</v>
      </c>
      <c r="ES195" s="2" t="s">
        <v>241</v>
      </c>
      <c r="ET195" s="2" t="s">
        <v>229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226</v>
      </c>
      <c r="FC195" s="2" t="s">
        <v>1179</v>
      </c>
      <c r="FD195" s="2" t="s">
        <v>2499</v>
      </c>
      <c r="FE195" s="2" t="s">
        <v>241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226</v>
      </c>
      <c r="FO195" s="2" t="s">
        <v>1179</v>
      </c>
      <c r="FP195" s="2" t="s">
        <v>229</v>
      </c>
      <c r="FQ195" s="2" t="s">
        <v>241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239</v>
      </c>
      <c r="FZ195" s="2" t="s">
        <v>226</v>
      </c>
      <c r="GA195" s="2" t="s">
        <v>327</v>
      </c>
      <c r="GB195" s="2" t="s">
        <v>229</v>
      </c>
      <c r="GC195" s="2" t="s">
        <v>241</v>
      </c>
      <c r="GD195" s="2" t="s">
        <v>229</v>
      </c>
      <c r="GE195" s="4"/>
      <c r="GF195" s="8"/>
      <c r="GG195" s="4"/>
      <c r="GH195" s="8"/>
      <c r="GI195" s="7"/>
      <c r="GJ195" s="7"/>
      <c r="GK195" s="2" t="s">
        <v>272</v>
      </c>
      <c r="GL195" s="2" t="s">
        <v>226</v>
      </c>
      <c r="GM195" s="2" t="s">
        <v>229</v>
      </c>
      <c r="GN195" s="2" t="s">
        <v>229</v>
      </c>
      <c r="GO195" s="2" t="s">
        <v>241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266</v>
      </c>
      <c r="GX195" s="2" t="s">
        <v>226</v>
      </c>
      <c r="GY195" s="2" t="s">
        <v>229</v>
      </c>
      <c r="GZ195" s="2" t="s">
        <v>229</v>
      </c>
      <c r="HA195" s="2" t="s">
        <v>241</v>
      </c>
      <c r="HB195" s="2" t="s">
        <v>229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226</v>
      </c>
      <c r="HK195" s="2" t="s">
        <v>229</v>
      </c>
      <c r="HL195" s="2" t="s">
        <v>229</v>
      </c>
      <c r="HM195" s="2" t="s">
        <v>241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266</v>
      </c>
      <c r="HV195" s="2" t="s">
        <v>226</v>
      </c>
      <c r="HW195" s="2" t="s">
        <v>229</v>
      </c>
      <c r="HX195" s="2" t="s">
        <v>229</v>
      </c>
      <c r="HY195" s="2" t="s">
        <v>241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266</v>
      </c>
      <c r="IH195" s="2" t="s">
        <v>226</v>
      </c>
      <c r="II195" s="2" t="s">
        <v>229</v>
      </c>
      <c r="IJ195" s="2" t="s">
        <v>229</v>
      </c>
      <c r="IK195" s="2" t="s">
        <v>241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664</v>
      </c>
      <c r="IT195" s="2" t="s">
        <v>226</v>
      </c>
      <c r="IU195" s="2" t="s">
        <v>229</v>
      </c>
      <c r="IV195" s="2" t="s">
        <v>229</v>
      </c>
      <c r="IW195" s="2" t="s">
        <v>241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272</v>
      </c>
      <c r="JF195" s="2" t="s">
        <v>226</v>
      </c>
      <c r="JG195" s="2" t="s">
        <v>229</v>
      </c>
      <c r="JH195" s="2" t="s">
        <v>229</v>
      </c>
      <c r="JI195" s="2" t="s">
        <v>241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272</v>
      </c>
      <c r="JR195" s="2" t="s">
        <v>226</v>
      </c>
      <c r="JS195" s="2" t="s">
        <v>229</v>
      </c>
      <c r="JT195" s="2" t="s">
        <v>229</v>
      </c>
      <c r="JU195" s="2" t="s">
        <v>241</v>
      </c>
      <c r="JV195" s="2" t="s">
        <v>229</v>
      </c>
      <c r="JW195" s="4"/>
      <c r="JX195" s="8"/>
      <c r="JY195" s="4"/>
      <c r="JZ195" s="8"/>
      <c r="KA195" s="7"/>
      <c r="KB195" s="7"/>
      <c r="KC195" s="2" t="s">
        <v>272</v>
      </c>
      <c r="KD195" s="2" t="s">
        <v>226</v>
      </c>
      <c r="KE195" s="2" t="s">
        <v>229</v>
      </c>
      <c r="KF195" s="2" t="s">
        <v>229</v>
      </c>
      <c r="KG195" s="2" t="s">
        <v>241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272</v>
      </c>
      <c r="KP195" s="2" t="s">
        <v>226</v>
      </c>
      <c r="KQ195" s="2" t="s">
        <v>229</v>
      </c>
      <c r="KR195" s="2" t="s">
        <v>229</v>
      </c>
      <c r="KS195" s="2" t="s">
        <v>241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272</v>
      </c>
      <c r="LB195" s="2" t="s">
        <v>226</v>
      </c>
      <c r="LC195" s="2" t="s">
        <v>229</v>
      </c>
      <c r="LD195" s="2" t="s">
        <v>229</v>
      </c>
      <c r="LE195" s="2" t="s">
        <v>241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229</v>
      </c>
      <c r="LN195" s="2" t="s">
        <v>229</v>
      </c>
      <c r="LO195" s="2" t="s">
        <v>229</v>
      </c>
      <c r="LP195" s="2" t="s">
        <v>229</v>
      </c>
      <c r="LQ195" s="2" t="s">
        <v>229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272</v>
      </c>
      <c r="LZ195" s="2" t="s">
        <v>226</v>
      </c>
      <c r="MA195" s="2" t="s">
        <v>229</v>
      </c>
      <c r="MB195" s="2" t="s">
        <v>229</v>
      </c>
      <c r="MC195" s="2" t="s">
        <v>241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272</v>
      </c>
      <c r="ML195" s="2" t="s">
        <v>226</v>
      </c>
      <c r="MM195" s="2" t="s">
        <v>229</v>
      </c>
      <c r="MN195" s="2" t="s">
        <v>229</v>
      </c>
      <c r="MO195" s="2" t="s">
        <v>241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266</v>
      </c>
      <c r="MX195" s="2" t="s">
        <v>226</v>
      </c>
      <c r="MY195" s="2" t="s">
        <v>229</v>
      </c>
      <c r="MZ195" s="2" t="s">
        <v>229</v>
      </c>
      <c r="NA195" s="2" t="s">
        <v>241</v>
      </c>
      <c r="NB195" s="2" t="s">
        <v>229</v>
      </c>
      <c r="NC195" s="4"/>
      <c r="ND195" s="8"/>
      <c r="NE195" s="4"/>
      <c r="NF195" s="8"/>
      <c r="NG195" s="7"/>
      <c r="NH195" s="7"/>
      <c r="NI195" s="2" t="s">
        <v>229</v>
      </c>
      <c r="NJ195" s="2" t="s">
        <v>229</v>
      </c>
      <c r="NK195" s="2" t="s">
        <v>229</v>
      </c>
      <c r="NL195" s="2" t="s">
        <v>229</v>
      </c>
      <c r="NM195" s="2" t="s">
        <v>229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272</v>
      </c>
      <c r="NV195" s="2" t="s">
        <v>226</v>
      </c>
      <c r="NW195" s="2" t="s">
        <v>229</v>
      </c>
      <c r="NX195" s="2" t="s">
        <v>229</v>
      </c>
      <c r="NY195" s="2" t="s">
        <v>241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272</v>
      </c>
      <c r="OH195" s="2" t="s">
        <v>226</v>
      </c>
      <c r="OI195" s="2" t="s">
        <v>229</v>
      </c>
      <c r="OJ195" s="2" t="s">
        <v>229</v>
      </c>
      <c r="OK195" s="2" t="s">
        <v>241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229</v>
      </c>
      <c r="OT195" s="2" t="s">
        <v>229</v>
      </c>
      <c r="OU195" s="2" t="s">
        <v>229</v>
      </c>
      <c r="OV195" s="2" t="s">
        <v>229</v>
      </c>
      <c r="OW195" s="2" t="s">
        <v>229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229</v>
      </c>
      <c r="PF195" s="2" t="s">
        <v>229</v>
      </c>
      <c r="PG195" s="2" t="s">
        <v>229</v>
      </c>
      <c r="PH195" s="2" t="s">
        <v>229</v>
      </c>
      <c r="PI195" s="2" t="s">
        <v>229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229</v>
      </c>
      <c r="PR195" s="2" t="s">
        <v>229</v>
      </c>
      <c r="PS195" s="2" t="s">
        <v>229</v>
      </c>
      <c r="PT195" s="2" t="s">
        <v>229</v>
      </c>
      <c r="PU195" s="2" t="s">
        <v>229</v>
      </c>
      <c r="PV195" s="2" t="s">
        <v>229</v>
      </c>
      <c r="PW195" s="4"/>
      <c r="PX195" s="8"/>
      <c r="PY195" s="4"/>
      <c r="PZ195" s="8"/>
      <c r="QA195" s="7"/>
      <c r="QB195" s="7"/>
      <c r="QC195" s="2" t="s">
        <v>281</v>
      </c>
      <c r="QD195" s="2" t="s">
        <v>226</v>
      </c>
      <c r="QE195" s="2" t="s">
        <v>229</v>
      </c>
      <c r="QF195" s="2" t="s">
        <v>229</v>
      </c>
      <c r="QG195" s="2" t="s">
        <v>241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272</v>
      </c>
      <c r="QP195" s="2" t="s">
        <v>226</v>
      </c>
      <c r="QQ195" s="2" t="s">
        <v>229</v>
      </c>
      <c r="QR195" s="2" t="s">
        <v>229</v>
      </c>
      <c r="QS195" s="2" t="s">
        <v>241</v>
      </c>
      <c r="QT195" s="2" t="s">
        <v>229</v>
      </c>
      <c r="QU195" s="4"/>
      <c r="QV195" s="8"/>
      <c r="QW195" s="4"/>
      <c r="QX195" s="8"/>
      <c r="QY195" s="7"/>
      <c r="QZ195" s="7"/>
      <c r="RA195" s="2" t="s">
        <v>272</v>
      </c>
      <c r="RB195" s="2" t="s">
        <v>226</v>
      </c>
      <c r="RC195" s="2" t="s">
        <v>229</v>
      </c>
      <c r="RD195" s="2" t="s">
        <v>229</v>
      </c>
      <c r="RE195" s="2" t="s">
        <v>241</v>
      </c>
      <c r="RF195" s="2" t="s">
        <v>229</v>
      </c>
      <c r="RG195" s="4"/>
      <c r="RH195" s="8"/>
      <c r="RI195" s="4"/>
      <c r="RJ195" s="8"/>
      <c r="RK195" s="7"/>
      <c r="RL195" s="7"/>
      <c r="RM195" s="2" t="s">
        <v>272</v>
      </c>
      <c r="RN195" s="2" t="s">
        <v>226</v>
      </c>
      <c r="RO195" s="2" t="s">
        <v>229</v>
      </c>
      <c r="RP195" s="2" t="s">
        <v>229</v>
      </c>
      <c r="RQ195" s="2" t="s">
        <v>241</v>
      </c>
      <c r="RR195" s="2" t="s">
        <v>229</v>
      </c>
      <c r="RS195" s="4"/>
      <c r="RT195" s="8"/>
      <c r="RU195" s="4"/>
      <c r="RV195" s="8"/>
      <c r="RW195" s="7"/>
      <c r="RX195" s="7"/>
      <c r="RY195" s="2" t="s">
        <v>229</v>
      </c>
      <c r="RZ195" s="2" t="s">
        <v>229</v>
      </c>
      <c r="SA195" s="2" t="s">
        <v>229</v>
      </c>
      <c r="SB195" s="2" t="s">
        <v>229</v>
      </c>
      <c r="SC195" s="2" t="s">
        <v>229</v>
      </c>
      <c r="SD195" s="2" t="s">
        <v>229</v>
      </c>
      <c r="SE195" s="4">
        <v>106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>
        <v>330</v>
      </c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>
        <v>450</v>
      </c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>
        <v>500</v>
      </c>
      <c r="VS195" s="4"/>
    </row>
    <row r="196">
      <c r="A196" s="2" t="s">
        <v>2527</v>
      </c>
      <c r="B196" s="2" t="s">
        <v>216</v>
      </c>
      <c r="C196" s="2" t="s">
        <v>217</v>
      </c>
      <c r="D196" s="2" t="s">
        <v>218</v>
      </c>
      <c r="E196" s="2" t="s">
        <v>2460</v>
      </c>
      <c r="F196" s="2" t="s">
        <v>2229</v>
      </c>
      <c r="G196" s="2" t="s">
        <v>2374</v>
      </c>
      <c r="H196" s="2" t="s">
        <v>2461</v>
      </c>
      <c r="I196" s="2" t="s">
        <v>2462</v>
      </c>
      <c r="J196" s="2" t="s">
        <v>312</v>
      </c>
      <c r="K196" s="2" t="s">
        <v>673</v>
      </c>
      <c r="L196" s="3">
        <v>42.85</v>
      </c>
      <c r="M196" s="3">
        <v>44.99</v>
      </c>
      <c r="N196" s="3">
        <v>89.99</v>
      </c>
      <c r="O196" s="2" t="s">
        <v>226</v>
      </c>
      <c r="P196" s="2" t="s">
        <v>618</v>
      </c>
      <c r="Q196" s="2" t="s">
        <v>228</v>
      </c>
      <c r="R196" s="2" t="s">
        <v>229</v>
      </c>
      <c r="S196" s="2" t="s">
        <v>2523</v>
      </c>
      <c r="T196" s="2" t="s">
        <v>2437</v>
      </c>
      <c r="U196" s="2" t="s">
        <v>232</v>
      </c>
      <c r="V196" s="2" t="s">
        <v>233</v>
      </c>
      <c r="W196" s="2" t="s">
        <v>686</v>
      </c>
      <c r="X196" s="2" t="s">
        <v>1009</v>
      </c>
      <c r="Y196" s="2" t="s">
        <v>1291</v>
      </c>
      <c r="Z196" s="4">
        <v>54</v>
      </c>
      <c r="AA196" s="4">
        <f>=ROUNDDOWN(9,0)</f>
      </c>
      <c r="AB196" s="5">
        <v>6</v>
      </c>
      <c r="AC196" s="2" t="s">
        <v>637</v>
      </c>
      <c r="AD196" s="4">
        <v>90</v>
      </c>
      <c r="AE196" s="4">
        <v>880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>
        <v>1</v>
      </c>
      <c r="AQ196" s="8">
        <v>48.59</v>
      </c>
      <c r="AR196" s="4"/>
      <c r="AS196" s="8"/>
      <c r="AT196" s="7"/>
      <c r="AU196" s="7"/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>
        <v>0.1636</v>
      </c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 t="s">
        <v>229</v>
      </c>
      <c r="BJ196" s="4">
        <v>1</v>
      </c>
      <c r="BK196" s="8">
        <v>48.59</v>
      </c>
      <c r="BL196" s="2" t="s">
        <v>23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239</v>
      </c>
      <c r="BV196" s="2" t="s">
        <v>226</v>
      </c>
      <c r="BW196" s="2" t="s">
        <v>229</v>
      </c>
      <c r="BX196" s="2" t="s">
        <v>383</v>
      </c>
      <c r="BY196" s="2" t="s">
        <v>241</v>
      </c>
      <c r="BZ196" s="2" t="s">
        <v>229</v>
      </c>
      <c r="CA196" s="4"/>
      <c r="CB196" s="8"/>
      <c r="CC196" s="4"/>
      <c r="CD196" s="8"/>
      <c r="CE196" s="7"/>
      <c r="CF196" s="7"/>
      <c r="CG196" s="2" t="s">
        <v>239</v>
      </c>
      <c r="CH196" s="2" t="s">
        <v>226</v>
      </c>
      <c r="CI196" s="2" t="s">
        <v>1291</v>
      </c>
      <c r="CJ196" s="2" t="s">
        <v>2525</v>
      </c>
      <c r="CK196" s="2" t="s">
        <v>241</v>
      </c>
      <c r="CL196" s="2" t="s">
        <v>229</v>
      </c>
      <c r="CM196" s="4"/>
      <c r="CN196" s="8"/>
      <c r="CO196" s="4"/>
      <c r="CP196" s="8"/>
      <c r="CQ196" s="7"/>
      <c r="CR196" s="7"/>
      <c r="CS196" s="2" t="s">
        <v>239</v>
      </c>
      <c r="CT196" s="2" t="s">
        <v>226</v>
      </c>
      <c r="CU196" s="2" t="s">
        <v>581</v>
      </c>
      <c r="CV196" s="2" t="s">
        <v>612</v>
      </c>
      <c r="CW196" s="2" t="s">
        <v>241</v>
      </c>
      <c r="CX196" s="2" t="s">
        <v>229</v>
      </c>
      <c r="CY196" s="4"/>
      <c r="CZ196" s="8"/>
      <c r="DA196" s="4"/>
      <c r="DB196" s="8"/>
      <c r="DC196" s="7"/>
      <c r="DD196" s="7"/>
      <c r="DE196" s="2" t="s">
        <v>239</v>
      </c>
      <c r="DF196" s="2" t="s">
        <v>226</v>
      </c>
      <c r="DG196" s="2" t="s">
        <v>631</v>
      </c>
      <c r="DH196" s="2" t="s">
        <v>601</v>
      </c>
      <c r="DI196" s="2" t="s">
        <v>241</v>
      </c>
      <c r="DJ196" s="2" t="s">
        <v>229</v>
      </c>
      <c r="DK196" s="4"/>
      <c r="DL196" s="8"/>
      <c r="DM196" s="4"/>
      <c r="DN196" s="8"/>
      <c r="DO196" s="7"/>
      <c r="DP196" s="7"/>
      <c r="DQ196" s="2" t="s">
        <v>239</v>
      </c>
      <c r="DR196" s="2" t="s">
        <v>226</v>
      </c>
      <c r="DS196" s="2" t="s">
        <v>1179</v>
      </c>
      <c r="DT196" s="2" t="s">
        <v>1097</v>
      </c>
      <c r="DU196" s="2" t="s">
        <v>241</v>
      </c>
      <c r="DV196" s="2" t="s">
        <v>229</v>
      </c>
      <c r="DW196" s="4"/>
      <c r="DX196" s="8"/>
      <c r="DY196" s="4"/>
      <c r="DZ196" s="8"/>
      <c r="EA196" s="7"/>
      <c r="EB196" s="7"/>
      <c r="EC196" s="2" t="s">
        <v>1106</v>
      </c>
      <c r="ED196" s="2" t="s">
        <v>226</v>
      </c>
      <c r="EE196" s="2" t="s">
        <v>229</v>
      </c>
      <c r="EF196" s="2" t="s">
        <v>229</v>
      </c>
      <c r="EG196" s="2" t="s">
        <v>241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239</v>
      </c>
      <c r="EP196" s="2" t="s">
        <v>226</v>
      </c>
      <c r="EQ196" s="2" t="s">
        <v>847</v>
      </c>
      <c r="ER196" s="2" t="s">
        <v>2513</v>
      </c>
      <c r="ES196" s="2" t="s">
        <v>241</v>
      </c>
      <c r="ET196" s="2" t="s">
        <v>229</v>
      </c>
      <c r="EU196" s="4">
        <v>1</v>
      </c>
      <c r="EV196" s="8">
        <v>48.59</v>
      </c>
      <c r="EW196" s="4"/>
      <c r="EX196" s="8"/>
      <c r="EY196" s="7"/>
      <c r="EZ196" s="7"/>
      <c r="FA196" s="2" t="s">
        <v>239</v>
      </c>
      <c r="FB196" s="2" t="s">
        <v>226</v>
      </c>
      <c r="FC196" s="2" t="s">
        <v>1291</v>
      </c>
      <c r="FD196" s="2" t="s">
        <v>2499</v>
      </c>
      <c r="FE196" s="2" t="s">
        <v>241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239</v>
      </c>
      <c r="FN196" s="2" t="s">
        <v>226</v>
      </c>
      <c r="FO196" s="2" t="s">
        <v>1291</v>
      </c>
      <c r="FP196" s="2" t="s">
        <v>229</v>
      </c>
      <c r="FQ196" s="2" t="s">
        <v>241</v>
      </c>
      <c r="FR196" s="2" t="s">
        <v>229</v>
      </c>
      <c r="FS196" s="4"/>
      <c r="FT196" s="8"/>
      <c r="FU196" s="4"/>
      <c r="FV196" s="8"/>
      <c r="FW196" s="7"/>
      <c r="FX196" s="7"/>
      <c r="FY196" s="2" t="s">
        <v>239</v>
      </c>
      <c r="FZ196" s="2" t="s">
        <v>226</v>
      </c>
      <c r="GA196" s="2" t="s">
        <v>1505</v>
      </c>
      <c r="GB196" s="2" t="s">
        <v>229</v>
      </c>
      <c r="GC196" s="2" t="s">
        <v>241</v>
      </c>
      <c r="GD196" s="2" t="s">
        <v>229</v>
      </c>
      <c r="GE196" s="4"/>
      <c r="GF196" s="8"/>
      <c r="GG196" s="4"/>
      <c r="GH196" s="8"/>
      <c r="GI196" s="7"/>
      <c r="GJ196" s="7"/>
      <c r="GK196" s="2" t="s">
        <v>272</v>
      </c>
      <c r="GL196" s="2" t="s">
        <v>226</v>
      </c>
      <c r="GM196" s="2" t="s">
        <v>229</v>
      </c>
      <c r="GN196" s="2" t="s">
        <v>229</v>
      </c>
      <c r="GO196" s="2" t="s">
        <v>241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266</v>
      </c>
      <c r="GX196" s="2" t="s">
        <v>226</v>
      </c>
      <c r="GY196" s="2" t="s">
        <v>229</v>
      </c>
      <c r="GZ196" s="2" t="s">
        <v>229</v>
      </c>
      <c r="HA196" s="2" t="s">
        <v>241</v>
      </c>
      <c r="HB196" s="2" t="s">
        <v>229</v>
      </c>
      <c r="HC196" s="4"/>
      <c r="HD196" s="8"/>
      <c r="HE196" s="4"/>
      <c r="HF196" s="8"/>
      <c r="HG196" s="7"/>
      <c r="HH196" s="7"/>
      <c r="HI196" s="2" t="s">
        <v>266</v>
      </c>
      <c r="HJ196" s="2" t="s">
        <v>226</v>
      </c>
      <c r="HK196" s="2" t="s">
        <v>229</v>
      </c>
      <c r="HL196" s="2" t="s">
        <v>229</v>
      </c>
      <c r="HM196" s="2" t="s">
        <v>241</v>
      </c>
      <c r="HN196" s="2" t="s">
        <v>229</v>
      </c>
      <c r="HO196" s="4"/>
      <c r="HP196" s="8"/>
      <c r="HQ196" s="4"/>
      <c r="HR196" s="8"/>
      <c r="HS196" s="7"/>
      <c r="HT196" s="7"/>
      <c r="HU196" s="2" t="s">
        <v>266</v>
      </c>
      <c r="HV196" s="2" t="s">
        <v>226</v>
      </c>
      <c r="HW196" s="2" t="s">
        <v>229</v>
      </c>
      <c r="HX196" s="2" t="s">
        <v>229</v>
      </c>
      <c r="HY196" s="2" t="s">
        <v>241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266</v>
      </c>
      <c r="IH196" s="2" t="s">
        <v>226</v>
      </c>
      <c r="II196" s="2" t="s">
        <v>229</v>
      </c>
      <c r="IJ196" s="2" t="s">
        <v>229</v>
      </c>
      <c r="IK196" s="2" t="s">
        <v>241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664</v>
      </c>
      <c r="IT196" s="2" t="s">
        <v>226</v>
      </c>
      <c r="IU196" s="2" t="s">
        <v>229</v>
      </c>
      <c r="IV196" s="2" t="s">
        <v>229</v>
      </c>
      <c r="IW196" s="2" t="s">
        <v>241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272</v>
      </c>
      <c r="JF196" s="2" t="s">
        <v>226</v>
      </c>
      <c r="JG196" s="2" t="s">
        <v>229</v>
      </c>
      <c r="JH196" s="2" t="s">
        <v>229</v>
      </c>
      <c r="JI196" s="2" t="s">
        <v>241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272</v>
      </c>
      <c r="JR196" s="2" t="s">
        <v>226</v>
      </c>
      <c r="JS196" s="2" t="s">
        <v>229</v>
      </c>
      <c r="JT196" s="2" t="s">
        <v>229</v>
      </c>
      <c r="JU196" s="2" t="s">
        <v>241</v>
      </c>
      <c r="JV196" s="2" t="s">
        <v>229</v>
      </c>
      <c r="JW196" s="4"/>
      <c r="JX196" s="8"/>
      <c r="JY196" s="4"/>
      <c r="JZ196" s="8"/>
      <c r="KA196" s="7"/>
      <c r="KB196" s="7"/>
      <c r="KC196" s="2" t="s">
        <v>272</v>
      </c>
      <c r="KD196" s="2" t="s">
        <v>226</v>
      </c>
      <c r="KE196" s="2" t="s">
        <v>229</v>
      </c>
      <c r="KF196" s="2" t="s">
        <v>229</v>
      </c>
      <c r="KG196" s="2" t="s">
        <v>241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272</v>
      </c>
      <c r="KP196" s="2" t="s">
        <v>226</v>
      </c>
      <c r="KQ196" s="2" t="s">
        <v>229</v>
      </c>
      <c r="KR196" s="2" t="s">
        <v>229</v>
      </c>
      <c r="KS196" s="2" t="s">
        <v>241</v>
      </c>
      <c r="KT196" s="2" t="s">
        <v>229</v>
      </c>
      <c r="KU196" s="4"/>
      <c r="KV196" s="8"/>
      <c r="KW196" s="4"/>
      <c r="KX196" s="8"/>
      <c r="KY196" s="7"/>
      <c r="KZ196" s="7"/>
      <c r="LA196" s="2" t="s">
        <v>272</v>
      </c>
      <c r="LB196" s="2" t="s">
        <v>226</v>
      </c>
      <c r="LC196" s="2" t="s">
        <v>229</v>
      </c>
      <c r="LD196" s="2" t="s">
        <v>229</v>
      </c>
      <c r="LE196" s="2" t="s">
        <v>241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229</v>
      </c>
      <c r="LN196" s="2" t="s">
        <v>229</v>
      </c>
      <c r="LO196" s="2" t="s">
        <v>229</v>
      </c>
      <c r="LP196" s="2" t="s">
        <v>229</v>
      </c>
      <c r="LQ196" s="2" t="s">
        <v>229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272</v>
      </c>
      <c r="LZ196" s="2" t="s">
        <v>226</v>
      </c>
      <c r="MA196" s="2" t="s">
        <v>229</v>
      </c>
      <c r="MB196" s="2" t="s">
        <v>229</v>
      </c>
      <c r="MC196" s="2" t="s">
        <v>241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272</v>
      </c>
      <c r="ML196" s="2" t="s">
        <v>226</v>
      </c>
      <c r="MM196" s="2" t="s">
        <v>229</v>
      </c>
      <c r="MN196" s="2" t="s">
        <v>229</v>
      </c>
      <c r="MO196" s="2" t="s">
        <v>241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266</v>
      </c>
      <c r="MX196" s="2" t="s">
        <v>226</v>
      </c>
      <c r="MY196" s="2" t="s">
        <v>229</v>
      </c>
      <c r="MZ196" s="2" t="s">
        <v>229</v>
      </c>
      <c r="NA196" s="2" t="s">
        <v>241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229</v>
      </c>
      <c r="NJ196" s="2" t="s">
        <v>229</v>
      </c>
      <c r="NK196" s="2" t="s">
        <v>229</v>
      </c>
      <c r="NL196" s="2" t="s">
        <v>229</v>
      </c>
      <c r="NM196" s="2" t="s">
        <v>229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272</v>
      </c>
      <c r="NV196" s="2" t="s">
        <v>226</v>
      </c>
      <c r="NW196" s="2" t="s">
        <v>229</v>
      </c>
      <c r="NX196" s="2" t="s">
        <v>229</v>
      </c>
      <c r="NY196" s="2" t="s">
        <v>241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272</v>
      </c>
      <c r="OH196" s="2" t="s">
        <v>226</v>
      </c>
      <c r="OI196" s="2" t="s">
        <v>229</v>
      </c>
      <c r="OJ196" s="2" t="s">
        <v>229</v>
      </c>
      <c r="OK196" s="2" t="s">
        <v>241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229</v>
      </c>
      <c r="OT196" s="2" t="s">
        <v>229</v>
      </c>
      <c r="OU196" s="2" t="s">
        <v>229</v>
      </c>
      <c r="OV196" s="2" t="s">
        <v>229</v>
      </c>
      <c r="OW196" s="2" t="s">
        <v>229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229</v>
      </c>
      <c r="PF196" s="2" t="s">
        <v>229</v>
      </c>
      <c r="PG196" s="2" t="s">
        <v>229</v>
      </c>
      <c r="PH196" s="2" t="s">
        <v>229</v>
      </c>
      <c r="PI196" s="2" t="s">
        <v>229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229</v>
      </c>
      <c r="PR196" s="2" t="s">
        <v>229</v>
      </c>
      <c r="PS196" s="2" t="s">
        <v>229</v>
      </c>
      <c r="PT196" s="2" t="s">
        <v>229</v>
      </c>
      <c r="PU196" s="2" t="s">
        <v>229</v>
      </c>
      <c r="PV196" s="2" t="s">
        <v>229</v>
      </c>
      <c r="PW196" s="4"/>
      <c r="PX196" s="8"/>
      <c r="PY196" s="4"/>
      <c r="PZ196" s="8"/>
      <c r="QA196" s="7"/>
      <c r="QB196" s="7"/>
      <c r="QC196" s="2" t="s">
        <v>281</v>
      </c>
      <c r="QD196" s="2" t="s">
        <v>226</v>
      </c>
      <c r="QE196" s="2" t="s">
        <v>229</v>
      </c>
      <c r="QF196" s="2" t="s">
        <v>229</v>
      </c>
      <c r="QG196" s="2" t="s">
        <v>241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272</v>
      </c>
      <c r="QP196" s="2" t="s">
        <v>226</v>
      </c>
      <c r="QQ196" s="2" t="s">
        <v>229</v>
      </c>
      <c r="QR196" s="2" t="s">
        <v>229</v>
      </c>
      <c r="QS196" s="2" t="s">
        <v>241</v>
      </c>
      <c r="QT196" s="2" t="s">
        <v>229</v>
      </c>
      <c r="QU196" s="4"/>
      <c r="QV196" s="8"/>
      <c r="QW196" s="4"/>
      <c r="QX196" s="8"/>
      <c r="QY196" s="7"/>
      <c r="QZ196" s="7"/>
      <c r="RA196" s="2" t="s">
        <v>272</v>
      </c>
      <c r="RB196" s="2" t="s">
        <v>226</v>
      </c>
      <c r="RC196" s="2" t="s">
        <v>229</v>
      </c>
      <c r="RD196" s="2" t="s">
        <v>229</v>
      </c>
      <c r="RE196" s="2" t="s">
        <v>241</v>
      </c>
      <c r="RF196" s="2" t="s">
        <v>229</v>
      </c>
      <c r="RG196" s="4"/>
      <c r="RH196" s="8"/>
      <c r="RI196" s="4"/>
      <c r="RJ196" s="8"/>
      <c r="RK196" s="7"/>
      <c r="RL196" s="7"/>
      <c r="RM196" s="2" t="s">
        <v>272</v>
      </c>
      <c r="RN196" s="2" t="s">
        <v>226</v>
      </c>
      <c r="RO196" s="2" t="s">
        <v>229</v>
      </c>
      <c r="RP196" s="2" t="s">
        <v>229</v>
      </c>
      <c r="RQ196" s="2" t="s">
        <v>241</v>
      </c>
      <c r="RR196" s="2" t="s">
        <v>229</v>
      </c>
      <c r="RS196" s="4"/>
      <c r="RT196" s="8"/>
      <c r="RU196" s="4"/>
      <c r="RV196" s="8"/>
      <c r="RW196" s="7"/>
      <c r="RX196" s="7"/>
      <c r="RY196" s="2" t="s">
        <v>229</v>
      </c>
      <c r="RZ196" s="2" t="s">
        <v>229</v>
      </c>
      <c r="SA196" s="2" t="s">
        <v>229</v>
      </c>
      <c r="SB196" s="2" t="s">
        <v>229</v>
      </c>
      <c r="SC196" s="2" t="s">
        <v>229</v>
      </c>
      <c r="SD196" s="2" t="s">
        <v>229</v>
      </c>
      <c r="SE196" s="4">
        <v>54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>
        <v>90</v>
      </c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>
        <v>269</v>
      </c>
      <c r="UF196" s="4"/>
      <c r="UG196" s="4"/>
      <c r="UH196" s="4"/>
      <c r="UI196" s="4"/>
      <c r="UJ196" s="4"/>
      <c r="UK196" s="4">
        <v>31</v>
      </c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>
        <v>490</v>
      </c>
      <c r="VS196" s="4"/>
    </row>
    <row r="197">
      <c r="A197" s="2" t="s">
        <v>2528</v>
      </c>
      <c r="B197" s="2" t="s">
        <v>216</v>
      </c>
      <c r="C197" s="2" t="s">
        <v>217</v>
      </c>
      <c r="D197" s="2" t="s">
        <v>218</v>
      </c>
      <c r="E197" s="2" t="s">
        <v>2460</v>
      </c>
      <c r="F197" s="2" t="s">
        <v>2229</v>
      </c>
      <c r="G197" s="2" t="s">
        <v>2374</v>
      </c>
      <c r="H197" s="2" t="s">
        <v>2461</v>
      </c>
      <c r="I197" s="2" t="s">
        <v>2462</v>
      </c>
      <c r="J197" s="2" t="s">
        <v>224</v>
      </c>
      <c r="K197" s="2" t="s">
        <v>412</v>
      </c>
      <c r="L197" s="3">
        <v>33.33</v>
      </c>
      <c r="M197" s="3">
        <v>35</v>
      </c>
      <c r="N197" s="3">
        <v>69.99</v>
      </c>
      <c r="O197" s="2" t="s">
        <v>226</v>
      </c>
      <c r="P197" s="2" t="s">
        <v>618</v>
      </c>
      <c r="Q197" s="2" t="s">
        <v>228</v>
      </c>
      <c r="R197" s="2" t="s">
        <v>229</v>
      </c>
      <c r="S197" s="2" t="s">
        <v>2529</v>
      </c>
      <c r="T197" s="2" t="s">
        <v>2437</v>
      </c>
      <c r="U197" s="2" t="s">
        <v>2464</v>
      </c>
      <c r="V197" s="2" t="s">
        <v>233</v>
      </c>
      <c r="W197" s="2" t="s">
        <v>686</v>
      </c>
      <c r="X197" s="2" t="s">
        <v>1009</v>
      </c>
      <c r="Y197" s="2" t="s">
        <v>1291</v>
      </c>
      <c r="Z197" s="4">
        <v>194</v>
      </c>
      <c r="AA197" s="4">
        <f>=ROUNDDOWN(38.8,0)</f>
      </c>
      <c r="AB197" s="5">
        <v>5</v>
      </c>
      <c r="AC197" s="2" t="s">
        <v>637</v>
      </c>
      <c r="AD197" s="4">
        <v>80</v>
      </c>
      <c r="AE197" s="4">
        <v>450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>
        <v>1</v>
      </c>
      <c r="AQ197" s="8">
        <v>37.8</v>
      </c>
      <c r="AR197" s="4"/>
      <c r="AS197" s="8"/>
      <c r="AT197" s="7"/>
      <c r="AU197" s="7"/>
      <c r="AV197" s="4">
        <v>4</v>
      </c>
      <c r="AW197" s="8">
        <v>172.77</v>
      </c>
      <c r="AX197" s="4" t="s">
        <v>229</v>
      </c>
      <c r="AY197" s="8" t="s">
        <v>229</v>
      </c>
      <c r="AZ197" s="7" t="s">
        <v>229</v>
      </c>
      <c r="BA197" s="7" t="s">
        <v>229</v>
      </c>
      <c r="BB197" s="7">
        <v>0.2188</v>
      </c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>
        <v>0.0281</v>
      </c>
      <c r="BJ197" s="4">
        <v>1</v>
      </c>
      <c r="BK197" s="8">
        <v>37.8</v>
      </c>
      <c r="BL197" s="2" t="s">
        <v>17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239</v>
      </c>
      <c r="BV197" s="2" t="s">
        <v>226</v>
      </c>
      <c r="BW197" s="2" t="s">
        <v>229</v>
      </c>
      <c r="BX197" s="2" t="s">
        <v>383</v>
      </c>
      <c r="BY197" s="2" t="s">
        <v>241</v>
      </c>
      <c r="BZ197" s="2" t="s">
        <v>229</v>
      </c>
      <c r="CA197" s="4">
        <v>1</v>
      </c>
      <c r="CB197" s="8">
        <v>37.8</v>
      </c>
      <c r="CC197" s="4"/>
      <c r="CD197" s="8"/>
      <c r="CE197" s="7"/>
      <c r="CF197" s="7"/>
      <c r="CG197" s="2" t="s">
        <v>239</v>
      </c>
      <c r="CH197" s="2" t="s">
        <v>226</v>
      </c>
      <c r="CI197" s="2" t="s">
        <v>1179</v>
      </c>
      <c r="CJ197" s="2" t="s">
        <v>631</v>
      </c>
      <c r="CK197" s="2" t="s">
        <v>241</v>
      </c>
      <c r="CL197" s="2" t="s">
        <v>229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226</v>
      </c>
      <c r="CU197" s="2" t="s">
        <v>581</v>
      </c>
      <c r="CV197" s="2" t="s">
        <v>229</v>
      </c>
      <c r="CW197" s="2" t="s">
        <v>241</v>
      </c>
      <c r="CX197" s="2" t="s">
        <v>229</v>
      </c>
      <c r="CY197" s="4"/>
      <c r="CZ197" s="8"/>
      <c r="DA197" s="4"/>
      <c r="DB197" s="8"/>
      <c r="DC197" s="7"/>
      <c r="DD197" s="7"/>
      <c r="DE197" s="2" t="s">
        <v>239</v>
      </c>
      <c r="DF197" s="2" t="s">
        <v>226</v>
      </c>
      <c r="DG197" s="2" t="s">
        <v>631</v>
      </c>
      <c r="DH197" s="2" t="s">
        <v>383</v>
      </c>
      <c r="DI197" s="2" t="s">
        <v>241</v>
      </c>
      <c r="DJ197" s="2" t="s">
        <v>229</v>
      </c>
      <c r="DK197" s="4"/>
      <c r="DL197" s="8"/>
      <c r="DM197" s="4"/>
      <c r="DN197" s="8"/>
      <c r="DO197" s="7"/>
      <c r="DP197" s="7"/>
      <c r="DQ197" s="2" t="s">
        <v>239</v>
      </c>
      <c r="DR197" s="2" t="s">
        <v>226</v>
      </c>
      <c r="DS197" s="2" t="s">
        <v>1179</v>
      </c>
      <c r="DT197" s="2" t="s">
        <v>229</v>
      </c>
      <c r="DU197" s="2" t="s">
        <v>241</v>
      </c>
      <c r="DV197" s="2" t="s">
        <v>229</v>
      </c>
      <c r="DW197" s="4"/>
      <c r="DX197" s="8"/>
      <c r="DY197" s="4"/>
      <c r="DZ197" s="8"/>
      <c r="EA197" s="7"/>
      <c r="EB197" s="7"/>
      <c r="EC197" s="2" t="s">
        <v>1106</v>
      </c>
      <c r="ED197" s="2" t="s">
        <v>226</v>
      </c>
      <c r="EE197" s="2" t="s">
        <v>229</v>
      </c>
      <c r="EF197" s="2" t="s">
        <v>229</v>
      </c>
      <c r="EG197" s="2" t="s">
        <v>241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239</v>
      </c>
      <c r="EP197" s="2" t="s">
        <v>226</v>
      </c>
      <c r="EQ197" s="2" t="s">
        <v>2516</v>
      </c>
      <c r="ER197" s="2" t="s">
        <v>402</v>
      </c>
      <c r="ES197" s="2" t="s">
        <v>241</v>
      </c>
      <c r="ET197" s="2" t="s">
        <v>229</v>
      </c>
      <c r="EU197" s="4"/>
      <c r="EV197" s="8"/>
      <c r="EW197" s="4"/>
      <c r="EX197" s="8"/>
      <c r="EY197" s="7"/>
      <c r="EZ197" s="7"/>
      <c r="FA197" s="2" t="s">
        <v>239</v>
      </c>
      <c r="FB197" s="2" t="s">
        <v>226</v>
      </c>
      <c r="FC197" s="2" t="s">
        <v>1179</v>
      </c>
      <c r="FD197" s="2" t="s">
        <v>2499</v>
      </c>
      <c r="FE197" s="2" t="s">
        <v>241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239</v>
      </c>
      <c r="FN197" s="2" t="s">
        <v>226</v>
      </c>
      <c r="FO197" s="2" t="s">
        <v>1179</v>
      </c>
      <c r="FP197" s="2" t="s">
        <v>229</v>
      </c>
      <c r="FQ197" s="2" t="s">
        <v>241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239</v>
      </c>
      <c r="FZ197" s="2" t="s">
        <v>226</v>
      </c>
      <c r="GA197" s="2" t="s">
        <v>327</v>
      </c>
      <c r="GB197" s="2" t="s">
        <v>229</v>
      </c>
      <c r="GC197" s="2" t="s">
        <v>241</v>
      </c>
      <c r="GD197" s="2" t="s">
        <v>229</v>
      </c>
      <c r="GE197" s="4"/>
      <c r="GF197" s="8"/>
      <c r="GG197" s="4"/>
      <c r="GH197" s="8"/>
      <c r="GI197" s="7"/>
      <c r="GJ197" s="7"/>
      <c r="GK197" s="2" t="s">
        <v>272</v>
      </c>
      <c r="GL197" s="2" t="s">
        <v>226</v>
      </c>
      <c r="GM197" s="2" t="s">
        <v>229</v>
      </c>
      <c r="GN197" s="2" t="s">
        <v>229</v>
      </c>
      <c r="GO197" s="2" t="s">
        <v>241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226</v>
      </c>
      <c r="GY197" s="2" t="s">
        <v>229</v>
      </c>
      <c r="GZ197" s="2" t="s">
        <v>229</v>
      </c>
      <c r="HA197" s="2" t="s">
        <v>241</v>
      </c>
      <c r="HB197" s="2" t="s">
        <v>229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226</v>
      </c>
      <c r="HK197" s="2" t="s">
        <v>229</v>
      </c>
      <c r="HL197" s="2" t="s">
        <v>229</v>
      </c>
      <c r="HM197" s="2" t="s">
        <v>241</v>
      </c>
      <c r="HN197" s="2" t="s">
        <v>229</v>
      </c>
      <c r="HO197" s="4"/>
      <c r="HP197" s="8"/>
      <c r="HQ197" s="4"/>
      <c r="HR197" s="8"/>
      <c r="HS197" s="7"/>
      <c r="HT197" s="7"/>
      <c r="HU197" s="2" t="s">
        <v>266</v>
      </c>
      <c r="HV197" s="2" t="s">
        <v>226</v>
      </c>
      <c r="HW197" s="2" t="s">
        <v>229</v>
      </c>
      <c r="HX197" s="2" t="s">
        <v>229</v>
      </c>
      <c r="HY197" s="2" t="s">
        <v>241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266</v>
      </c>
      <c r="IH197" s="2" t="s">
        <v>226</v>
      </c>
      <c r="II197" s="2" t="s">
        <v>229</v>
      </c>
      <c r="IJ197" s="2" t="s">
        <v>229</v>
      </c>
      <c r="IK197" s="2" t="s">
        <v>241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664</v>
      </c>
      <c r="IT197" s="2" t="s">
        <v>226</v>
      </c>
      <c r="IU197" s="2" t="s">
        <v>229</v>
      </c>
      <c r="IV197" s="2" t="s">
        <v>229</v>
      </c>
      <c r="IW197" s="2" t="s">
        <v>241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272</v>
      </c>
      <c r="JF197" s="2" t="s">
        <v>226</v>
      </c>
      <c r="JG197" s="2" t="s">
        <v>229</v>
      </c>
      <c r="JH197" s="2" t="s">
        <v>229</v>
      </c>
      <c r="JI197" s="2" t="s">
        <v>241</v>
      </c>
      <c r="JJ197" s="2" t="s">
        <v>229</v>
      </c>
      <c r="JK197" s="4"/>
      <c r="JL197" s="8"/>
      <c r="JM197" s="4"/>
      <c r="JN197" s="8"/>
      <c r="JO197" s="7"/>
      <c r="JP197" s="7"/>
      <c r="JQ197" s="2" t="s">
        <v>272</v>
      </c>
      <c r="JR197" s="2" t="s">
        <v>226</v>
      </c>
      <c r="JS197" s="2" t="s">
        <v>229</v>
      </c>
      <c r="JT197" s="2" t="s">
        <v>229</v>
      </c>
      <c r="JU197" s="2" t="s">
        <v>241</v>
      </c>
      <c r="JV197" s="2" t="s">
        <v>229</v>
      </c>
      <c r="JW197" s="4"/>
      <c r="JX197" s="8"/>
      <c r="JY197" s="4"/>
      <c r="JZ197" s="8"/>
      <c r="KA197" s="7"/>
      <c r="KB197" s="7"/>
      <c r="KC197" s="2" t="s">
        <v>272</v>
      </c>
      <c r="KD197" s="2" t="s">
        <v>226</v>
      </c>
      <c r="KE197" s="2" t="s">
        <v>229</v>
      </c>
      <c r="KF197" s="2" t="s">
        <v>229</v>
      </c>
      <c r="KG197" s="2" t="s">
        <v>241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272</v>
      </c>
      <c r="KP197" s="2" t="s">
        <v>226</v>
      </c>
      <c r="KQ197" s="2" t="s">
        <v>229</v>
      </c>
      <c r="KR197" s="2" t="s">
        <v>229</v>
      </c>
      <c r="KS197" s="2" t="s">
        <v>241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272</v>
      </c>
      <c r="LB197" s="2" t="s">
        <v>226</v>
      </c>
      <c r="LC197" s="2" t="s">
        <v>229</v>
      </c>
      <c r="LD197" s="2" t="s">
        <v>229</v>
      </c>
      <c r="LE197" s="2" t="s">
        <v>241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229</v>
      </c>
      <c r="LN197" s="2" t="s">
        <v>229</v>
      </c>
      <c r="LO197" s="2" t="s">
        <v>229</v>
      </c>
      <c r="LP197" s="2" t="s">
        <v>229</v>
      </c>
      <c r="LQ197" s="2" t="s">
        <v>229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272</v>
      </c>
      <c r="LZ197" s="2" t="s">
        <v>226</v>
      </c>
      <c r="MA197" s="2" t="s">
        <v>229</v>
      </c>
      <c r="MB197" s="2" t="s">
        <v>229</v>
      </c>
      <c r="MC197" s="2" t="s">
        <v>241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272</v>
      </c>
      <c r="ML197" s="2" t="s">
        <v>226</v>
      </c>
      <c r="MM197" s="2" t="s">
        <v>229</v>
      </c>
      <c r="MN197" s="2" t="s">
        <v>229</v>
      </c>
      <c r="MO197" s="2" t="s">
        <v>241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266</v>
      </c>
      <c r="MX197" s="2" t="s">
        <v>226</v>
      </c>
      <c r="MY197" s="2" t="s">
        <v>229</v>
      </c>
      <c r="MZ197" s="2" t="s">
        <v>229</v>
      </c>
      <c r="NA197" s="2" t="s">
        <v>241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229</v>
      </c>
      <c r="NJ197" s="2" t="s">
        <v>229</v>
      </c>
      <c r="NK197" s="2" t="s">
        <v>229</v>
      </c>
      <c r="NL197" s="2" t="s">
        <v>229</v>
      </c>
      <c r="NM197" s="2" t="s">
        <v>229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272</v>
      </c>
      <c r="NV197" s="2" t="s">
        <v>226</v>
      </c>
      <c r="NW197" s="2" t="s">
        <v>229</v>
      </c>
      <c r="NX197" s="2" t="s">
        <v>229</v>
      </c>
      <c r="NY197" s="2" t="s">
        <v>241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272</v>
      </c>
      <c r="OH197" s="2" t="s">
        <v>226</v>
      </c>
      <c r="OI197" s="2" t="s">
        <v>229</v>
      </c>
      <c r="OJ197" s="2" t="s">
        <v>229</v>
      </c>
      <c r="OK197" s="2" t="s">
        <v>241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229</v>
      </c>
      <c r="OT197" s="2" t="s">
        <v>229</v>
      </c>
      <c r="OU197" s="2" t="s">
        <v>229</v>
      </c>
      <c r="OV197" s="2" t="s">
        <v>229</v>
      </c>
      <c r="OW197" s="2" t="s">
        <v>229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229</v>
      </c>
      <c r="PF197" s="2" t="s">
        <v>229</v>
      </c>
      <c r="PG197" s="2" t="s">
        <v>229</v>
      </c>
      <c r="PH197" s="2" t="s">
        <v>229</v>
      </c>
      <c r="PI197" s="2" t="s">
        <v>229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229</v>
      </c>
      <c r="PR197" s="2" t="s">
        <v>229</v>
      </c>
      <c r="PS197" s="2" t="s">
        <v>229</v>
      </c>
      <c r="PT197" s="2" t="s">
        <v>229</v>
      </c>
      <c r="PU197" s="2" t="s">
        <v>229</v>
      </c>
      <c r="PV197" s="2" t="s">
        <v>229</v>
      </c>
      <c r="PW197" s="4"/>
      <c r="PX197" s="8"/>
      <c r="PY197" s="4"/>
      <c r="PZ197" s="8"/>
      <c r="QA197" s="7"/>
      <c r="QB197" s="7"/>
      <c r="QC197" s="2" t="s">
        <v>281</v>
      </c>
      <c r="QD197" s="2" t="s">
        <v>226</v>
      </c>
      <c r="QE197" s="2" t="s">
        <v>229</v>
      </c>
      <c r="QF197" s="2" t="s">
        <v>229</v>
      </c>
      <c r="QG197" s="2" t="s">
        <v>241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272</v>
      </c>
      <c r="QP197" s="2" t="s">
        <v>226</v>
      </c>
      <c r="QQ197" s="2" t="s">
        <v>229</v>
      </c>
      <c r="QR197" s="2" t="s">
        <v>229</v>
      </c>
      <c r="QS197" s="2" t="s">
        <v>241</v>
      </c>
      <c r="QT197" s="2" t="s">
        <v>229</v>
      </c>
      <c r="QU197" s="4"/>
      <c r="QV197" s="8"/>
      <c r="QW197" s="4"/>
      <c r="QX197" s="8"/>
      <c r="QY197" s="7"/>
      <c r="QZ197" s="7"/>
      <c r="RA197" s="2" t="s">
        <v>272</v>
      </c>
      <c r="RB197" s="2" t="s">
        <v>226</v>
      </c>
      <c r="RC197" s="2" t="s">
        <v>229</v>
      </c>
      <c r="RD197" s="2" t="s">
        <v>229</v>
      </c>
      <c r="RE197" s="2" t="s">
        <v>241</v>
      </c>
      <c r="RF197" s="2" t="s">
        <v>229</v>
      </c>
      <c r="RG197" s="4"/>
      <c r="RH197" s="8"/>
      <c r="RI197" s="4"/>
      <c r="RJ197" s="8"/>
      <c r="RK197" s="7"/>
      <c r="RL197" s="7"/>
      <c r="RM197" s="2" t="s">
        <v>272</v>
      </c>
      <c r="RN197" s="2" t="s">
        <v>226</v>
      </c>
      <c r="RO197" s="2" t="s">
        <v>229</v>
      </c>
      <c r="RP197" s="2" t="s">
        <v>229</v>
      </c>
      <c r="RQ197" s="2" t="s">
        <v>241</v>
      </c>
      <c r="RR197" s="2" t="s">
        <v>229</v>
      </c>
      <c r="RS197" s="4"/>
      <c r="RT197" s="8"/>
      <c r="RU197" s="4"/>
      <c r="RV197" s="8"/>
      <c r="RW197" s="7"/>
      <c r="RX197" s="7"/>
      <c r="RY197" s="2" t="s">
        <v>229</v>
      </c>
      <c r="RZ197" s="2" t="s">
        <v>229</v>
      </c>
      <c r="SA197" s="2" t="s">
        <v>229</v>
      </c>
      <c r="SB197" s="2" t="s">
        <v>229</v>
      </c>
      <c r="SC197" s="2" t="s">
        <v>229</v>
      </c>
      <c r="SD197" s="2" t="s">
        <v>229</v>
      </c>
      <c r="SE197" s="4">
        <v>194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80</v>
      </c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>
        <v>200</v>
      </c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>
        <v>170</v>
      </c>
      <c r="VS197" s="4"/>
    </row>
    <row r="198">
      <c r="A198" s="2" t="s">
        <v>2530</v>
      </c>
      <c r="B198" s="2" t="s">
        <v>216</v>
      </c>
      <c r="C198" s="2" t="s">
        <v>217</v>
      </c>
      <c r="D198" s="2" t="s">
        <v>218</v>
      </c>
      <c r="E198" s="2" t="s">
        <v>2460</v>
      </c>
      <c r="F198" s="2" t="s">
        <v>2229</v>
      </c>
      <c r="G198" s="2" t="s">
        <v>2374</v>
      </c>
      <c r="H198" s="2" t="s">
        <v>2461</v>
      </c>
      <c r="I198" s="2" t="s">
        <v>2462</v>
      </c>
      <c r="J198" s="2" t="s">
        <v>285</v>
      </c>
      <c r="K198" s="2" t="s">
        <v>412</v>
      </c>
      <c r="L198" s="3">
        <v>38.09</v>
      </c>
      <c r="M198" s="3">
        <v>40</v>
      </c>
      <c r="N198" s="3">
        <v>79.99</v>
      </c>
      <c r="O198" s="2" t="s">
        <v>226</v>
      </c>
      <c r="P198" s="2" t="s">
        <v>618</v>
      </c>
      <c r="Q198" s="2" t="s">
        <v>228</v>
      </c>
      <c r="R198" s="2" t="s">
        <v>229</v>
      </c>
      <c r="S198" s="2" t="s">
        <v>2529</v>
      </c>
      <c r="T198" s="2" t="s">
        <v>2437</v>
      </c>
      <c r="U198" s="2" t="s">
        <v>232</v>
      </c>
      <c r="V198" s="2" t="s">
        <v>233</v>
      </c>
      <c r="W198" s="2" t="s">
        <v>686</v>
      </c>
      <c r="X198" s="2" t="s">
        <v>1009</v>
      </c>
      <c r="Y198" s="2" t="s">
        <v>1291</v>
      </c>
      <c r="Z198" s="4">
        <v>196</v>
      </c>
      <c r="AA198" s="4">
        <f>=ROUNDDOWN(24.5,0)</f>
      </c>
      <c r="AB198" s="5">
        <v>8</v>
      </c>
      <c r="AC198" s="2" t="s">
        <v>637</v>
      </c>
      <c r="AD198" s="4">
        <v>460</v>
      </c>
      <c r="AE198" s="4">
        <v>1020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/>
      <c r="BK198" s="8"/>
      <c r="BL198" s="2" t="s">
        <v>229</v>
      </c>
      <c r="BM198" s="7"/>
      <c r="BN198" s="7"/>
      <c r="BO198" s="4"/>
      <c r="BP198" s="8"/>
      <c r="BQ198" s="4"/>
      <c r="BR198" s="8"/>
      <c r="BS198" s="7"/>
      <c r="BT198" s="7"/>
      <c r="BU198" s="2" t="s">
        <v>239</v>
      </c>
      <c r="BV198" s="2" t="s">
        <v>226</v>
      </c>
      <c r="BW198" s="2" t="s">
        <v>229</v>
      </c>
      <c r="BX198" s="2" t="s">
        <v>383</v>
      </c>
      <c r="BY198" s="2" t="s">
        <v>241</v>
      </c>
      <c r="BZ198" s="2" t="s">
        <v>229</v>
      </c>
      <c r="CA198" s="4"/>
      <c r="CB198" s="8"/>
      <c r="CC198" s="4"/>
      <c r="CD198" s="8"/>
      <c r="CE198" s="7"/>
      <c r="CF198" s="7"/>
      <c r="CG198" s="2" t="s">
        <v>239</v>
      </c>
      <c r="CH198" s="2" t="s">
        <v>226</v>
      </c>
      <c r="CI198" s="2" t="s">
        <v>1179</v>
      </c>
      <c r="CJ198" s="2" t="s">
        <v>2525</v>
      </c>
      <c r="CK198" s="2" t="s">
        <v>241</v>
      </c>
      <c r="CL198" s="2" t="s">
        <v>229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226</v>
      </c>
      <c r="CU198" s="2" t="s">
        <v>581</v>
      </c>
      <c r="CV198" s="2" t="s">
        <v>612</v>
      </c>
      <c r="CW198" s="2" t="s">
        <v>241</v>
      </c>
      <c r="CX198" s="2" t="s">
        <v>229</v>
      </c>
      <c r="CY198" s="4"/>
      <c r="CZ198" s="8"/>
      <c r="DA198" s="4"/>
      <c r="DB198" s="8"/>
      <c r="DC198" s="7"/>
      <c r="DD198" s="7"/>
      <c r="DE198" s="2" t="s">
        <v>239</v>
      </c>
      <c r="DF198" s="2" t="s">
        <v>226</v>
      </c>
      <c r="DG198" s="2" t="s">
        <v>631</v>
      </c>
      <c r="DH198" s="2" t="s">
        <v>2499</v>
      </c>
      <c r="DI198" s="2" t="s">
        <v>241</v>
      </c>
      <c r="DJ198" s="2" t="s">
        <v>229</v>
      </c>
      <c r="DK198" s="4"/>
      <c r="DL198" s="8"/>
      <c r="DM198" s="4"/>
      <c r="DN198" s="8"/>
      <c r="DO198" s="7"/>
      <c r="DP198" s="7"/>
      <c r="DQ198" s="2" t="s">
        <v>239</v>
      </c>
      <c r="DR198" s="2" t="s">
        <v>226</v>
      </c>
      <c r="DS198" s="2" t="s">
        <v>1179</v>
      </c>
      <c r="DT198" s="2" t="s">
        <v>229</v>
      </c>
      <c r="DU198" s="2" t="s">
        <v>241</v>
      </c>
      <c r="DV198" s="2" t="s">
        <v>229</v>
      </c>
      <c r="DW198" s="4"/>
      <c r="DX198" s="8"/>
      <c r="DY198" s="4"/>
      <c r="DZ198" s="8"/>
      <c r="EA198" s="7"/>
      <c r="EB198" s="7"/>
      <c r="EC198" s="2" t="s">
        <v>1106</v>
      </c>
      <c r="ED198" s="2" t="s">
        <v>226</v>
      </c>
      <c r="EE198" s="2" t="s">
        <v>229</v>
      </c>
      <c r="EF198" s="2" t="s">
        <v>229</v>
      </c>
      <c r="EG198" s="2" t="s">
        <v>241</v>
      </c>
      <c r="EH198" s="2" t="s">
        <v>229</v>
      </c>
      <c r="EI198" s="4"/>
      <c r="EJ198" s="8"/>
      <c r="EK198" s="4"/>
      <c r="EL198" s="8"/>
      <c r="EM198" s="7"/>
      <c r="EN198" s="7"/>
      <c r="EO198" s="2" t="s">
        <v>239</v>
      </c>
      <c r="EP198" s="2" t="s">
        <v>226</v>
      </c>
      <c r="EQ198" s="2" t="s">
        <v>2516</v>
      </c>
      <c r="ER198" s="2" t="s">
        <v>402</v>
      </c>
      <c r="ES198" s="2" t="s">
        <v>241</v>
      </c>
      <c r="ET198" s="2" t="s">
        <v>229</v>
      </c>
      <c r="EU198" s="4"/>
      <c r="EV198" s="8"/>
      <c r="EW198" s="4"/>
      <c r="EX198" s="8"/>
      <c r="EY198" s="7"/>
      <c r="EZ198" s="7"/>
      <c r="FA198" s="2" t="s">
        <v>239</v>
      </c>
      <c r="FB198" s="2" t="s">
        <v>226</v>
      </c>
      <c r="FC198" s="2" t="s">
        <v>1179</v>
      </c>
      <c r="FD198" s="2" t="s">
        <v>510</v>
      </c>
      <c r="FE198" s="2" t="s">
        <v>241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226</v>
      </c>
      <c r="FO198" s="2" t="s">
        <v>1179</v>
      </c>
      <c r="FP198" s="2" t="s">
        <v>229</v>
      </c>
      <c r="FQ198" s="2" t="s">
        <v>241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239</v>
      </c>
      <c r="FZ198" s="2" t="s">
        <v>226</v>
      </c>
      <c r="GA198" s="2" t="s">
        <v>327</v>
      </c>
      <c r="GB198" s="2" t="s">
        <v>229</v>
      </c>
      <c r="GC198" s="2" t="s">
        <v>241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272</v>
      </c>
      <c r="GL198" s="2" t="s">
        <v>226</v>
      </c>
      <c r="GM198" s="2" t="s">
        <v>229</v>
      </c>
      <c r="GN198" s="2" t="s">
        <v>229</v>
      </c>
      <c r="GO198" s="2" t="s">
        <v>241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226</v>
      </c>
      <c r="GY198" s="2" t="s">
        <v>229</v>
      </c>
      <c r="GZ198" s="2" t="s">
        <v>229</v>
      </c>
      <c r="HA198" s="2" t="s">
        <v>241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266</v>
      </c>
      <c r="HJ198" s="2" t="s">
        <v>226</v>
      </c>
      <c r="HK198" s="2" t="s">
        <v>229</v>
      </c>
      <c r="HL198" s="2" t="s">
        <v>229</v>
      </c>
      <c r="HM198" s="2" t="s">
        <v>241</v>
      </c>
      <c r="HN198" s="2" t="s">
        <v>229</v>
      </c>
      <c r="HO198" s="4"/>
      <c r="HP198" s="8"/>
      <c r="HQ198" s="4"/>
      <c r="HR198" s="8"/>
      <c r="HS198" s="7"/>
      <c r="HT198" s="7"/>
      <c r="HU198" s="2" t="s">
        <v>266</v>
      </c>
      <c r="HV198" s="2" t="s">
        <v>226</v>
      </c>
      <c r="HW198" s="2" t="s">
        <v>229</v>
      </c>
      <c r="HX198" s="2" t="s">
        <v>229</v>
      </c>
      <c r="HY198" s="2" t="s">
        <v>241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266</v>
      </c>
      <c r="IH198" s="2" t="s">
        <v>226</v>
      </c>
      <c r="II198" s="2" t="s">
        <v>229</v>
      </c>
      <c r="IJ198" s="2" t="s">
        <v>229</v>
      </c>
      <c r="IK198" s="2" t="s">
        <v>241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664</v>
      </c>
      <c r="IT198" s="2" t="s">
        <v>226</v>
      </c>
      <c r="IU198" s="2" t="s">
        <v>229</v>
      </c>
      <c r="IV198" s="2" t="s">
        <v>229</v>
      </c>
      <c r="IW198" s="2" t="s">
        <v>241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272</v>
      </c>
      <c r="JF198" s="2" t="s">
        <v>226</v>
      </c>
      <c r="JG198" s="2" t="s">
        <v>229</v>
      </c>
      <c r="JH198" s="2" t="s">
        <v>229</v>
      </c>
      <c r="JI198" s="2" t="s">
        <v>241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272</v>
      </c>
      <c r="JR198" s="2" t="s">
        <v>226</v>
      </c>
      <c r="JS198" s="2" t="s">
        <v>229</v>
      </c>
      <c r="JT198" s="2" t="s">
        <v>229</v>
      </c>
      <c r="JU198" s="2" t="s">
        <v>241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272</v>
      </c>
      <c r="KD198" s="2" t="s">
        <v>226</v>
      </c>
      <c r="KE198" s="2" t="s">
        <v>229</v>
      </c>
      <c r="KF198" s="2" t="s">
        <v>229</v>
      </c>
      <c r="KG198" s="2" t="s">
        <v>241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272</v>
      </c>
      <c r="KP198" s="2" t="s">
        <v>226</v>
      </c>
      <c r="KQ198" s="2" t="s">
        <v>229</v>
      </c>
      <c r="KR198" s="2" t="s">
        <v>229</v>
      </c>
      <c r="KS198" s="2" t="s">
        <v>241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272</v>
      </c>
      <c r="LB198" s="2" t="s">
        <v>226</v>
      </c>
      <c r="LC198" s="2" t="s">
        <v>229</v>
      </c>
      <c r="LD198" s="2" t="s">
        <v>229</v>
      </c>
      <c r="LE198" s="2" t="s">
        <v>241</v>
      </c>
      <c r="LF198" s="2" t="s">
        <v>229</v>
      </c>
      <c r="LG198" s="4"/>
      <c r="LH198" s="8"/>
      <c r="LI198" s="4"/>
      <c r="LJ198" s="8"/>
      <c r="LK198" s="7"/>
      <c r="LL198" s="7"/>
      <c r="LM198" s="2" t="s">
        <v>229</v>
      </c>
      <c r="LN198" s="2" t="s">
        <v>229</v>
      </c>
      <c r="LO198" s="2" t="s">
        <v>229</v>
      </c>
      <c r="LP198" s="2" t="s">
        <v>229</v>
      </c>
      <c r="LQ198" s="2" t="s">
        <v>229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272</v>
      </c>
      <c r="LZ198" s="2" t="s">
        <v>226</v>
      </c>
      <c r="MA198" s="2" t="s">
        <v>229</v>
      </c>
      <c r="MB198" s="2" t="s">
        <v>229</v>
      </c>
      <c r="MC198" s="2" t="s">
        <v>241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272</v>
      </c>
      <c r="ML198" s="2" t="s">
        <v>226</v>
      </c>
      <c r="MM198" s="2" t="s">
        <v>229</v>
      </c>
      <c r="MN198" s="2" t="s">
        <v>229</v>
      </c>
      <c r="MO198" s="2" t="s">
        <v>241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266</v>
      </c>
      <c r="MX198" s="2" t="s">
        <v>226</v>
      </c>
      <c r="MY198" s="2" t="s">
        <v>229</v>
      </c>
      <c r="MZ198" s="2" t="s">
        <v>229</v>
      </c>
      <c r="NA198" s="2" t="s">
        <v>241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229</v>
      </c>
      <c r="NJ198" s="2" t="s">
        <v>229</v>
      </c>
      <c r="NK198" s="2" t="s">
        <v>229</v>
      </c>
      <c r="NL198" s="2" t="s">
        <v>229</v>
      </c>
      <c r="NM198" s="2" t="s">
        <v>229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272</v>
      </c>
      <c r="NV198" s="2" t="s">
        <v>226</v>
      </c>
      <c r="NW198" s="2" t="s">
        <v>229</v>
      </c>
      <c r="NX198" s="2" t="s">
        <v>229</v>
      </c>
      <c r="NY198" s="2" t="s">
        <v>241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272</v>
      </c>
      <c r="OH198" s="2" t="s">
        <v>226</v>
      </c>
      <c r="OI198" s="2" t="s">
        <v>229</v>
      </c>
      <c r="OJ198" s="2" t="s">
        <v>229</v>
      </c>
      <c r="OK198" s="2" t="s">
        <v>241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229</v>
      </c>
      <c r="OT198" s="2" t="s">
        <v>229</v>
      </c>
      <c r="OU198" s="2" t="s">
        <v>229</v>
      </c>
      <c r="OV198" s="2" t="s">
        <v>229</v>
      </c>
      <c r="OW198" s="2" t="s">
        <v>229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229</v>
      </c>
      <c r="PF198" s="2" t="s">
        <v>229</v>
      </c>
      <c r="PG198" s="2" t="s">
        <v>229</v>
      </c>
      <c r="PH198" s="2" t="s">
        <v>229</v>
      </c>
      <c r="PI198" s="2" t="s">
        <v>229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229</v>
      </c>
      <c r="PR198" s="2" t="s">
        <v>229</v>
      </c>
      <c r="PS198" s="2" t="s">
        <v>229</v>
      </c>
      <c r="PT198" s="2" t="s">
        <v>229</v>
      </c>
      <c r="PU198" s="2" t="s">
        <v>229</v>
      </c>
      <c r="PV198" s="2" t="s">
        <v>229</v>
      </c>
      <c r="PW198" s="4"/>
      <c r="PX198" s="8"/>
      <c r="PY198" s="4"/>
      <c r="PZ198" s="8"/>
      <c r="QA198" s="7"/>
      <c r="QB198" s="7"/>
      <c r="QC198" s="2" t="s">
        <v>281</v>
      </c>
      <c r="QD198" s="2" t="s">
        <v>226</v>
      </c>
      <c r="QE198" s="2" t="s">
        <v>229</v>
      </c>
      <c r="QF198" s="2" t="s">
        <v>229</v>
      </c>
      <c r="QG198" s="2" t="s">
        <v>241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272</v>
      </c>
      <c r="QP198" s="2" t="s">
        <v>226</v>
      </c>
      <c r="QQ198" s="2" t="s">
        <v>229</v>
      </c>
      <c r="QR198" s="2" t="s">
        <v>229</v>
      </c>
      <c r="QS198" s="2" t="s">
        <v>241</v>
      </c>
      <c r="QT198" s="2" t="s">
        <v>229</v>
      </c>
      <c r="QU198" s="4"/>
      <c r="QV198" s="8"/>
      <c r="QW198" s="4"/>
      <c r="QX198" s="8"/>
      <c r="QY198" s="7"/>
      <c r="QZ198" s="7"/>
      <c r="RA198" s="2" t="s">
        <v>272</v>
      </c>
      <c r="RB198" s="2" t="s">
        <v>226</v>
      </c>
      <c r="RC198" s="2" t="s">
        <v>229</v>
      </c>
      <c r="RD198" s="2" t="s">
        <v>229</v>
      </c>
      <c r="RE198" s="2" t="s">
        <v>241</v>
      </c>
      <c r="RF198" s="2" t="s">
        <v>229</v>
      </c>
      <c r="RG198" s="4"/>
      <c r="RH198" s="8"/>
      <c r="RI198" s="4"/>
      <c r="RJ198" s="8"/>
      <c r="RK198" s="7"/>
      <c r="RL198" s="7"/>
      <c r="RM198" s="2" t="s">
        <v>272</v>
      </c>
      <c r="RN198" s="2" t="s">
        <v>226</v>
      </c>
      <c r="RO198" s="2" t="s">
        <v>229</v>
      </c>
      <c r="RP198" s="2" t="s">
        <v>229</v>
      </c>
      <c r="RQ198" s="2" t="s">
        <v>241</v>
      </c>
      <c r="RR198" s="2" t="s">
        <v>229</v>
      </c>
      <c r="RS198" s="4"/>
      <c r="RT198" s="8"/>
      <c r="RU198" s="4"/>
      <c r="RV198" s="8"/>
      <c r="RW198" s="7"/>
      <c r="RX198" s="7"/>
      <c r="RY198" s="2" t="s">
        <v>229</v>
      </c>
      <c r="RZ198" s="2" t="s">
        <v>229</v>
      </c>
      <c r="SA198" s="2" t="s">
        <v>229</v>
      </c>
      <c r="SB198" s="2" t="s">
        <v>229</v>
      </c>
      <c r="SC198" s="2" t="s">
        <v>229</v>
      </c>
      <c r="SD198" s="2" t="s">
        <v>229</v>
      </c>
      <c r="SE198" s="4">
        <v>196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>
        <v>460</v>
      </c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>
        <v>320</v>
      </c>
      <c r="VL198" s="4"/>
      <c r="VM198" s="4"/>
      <c r="VN198" s="4"/>
      <c r="VO198" s="4"/>
      <c r="VP198" s="4"/>
      <c r="VQ198" s="4"/>
      <c r="VR198" s="4">
        <v>240</v>
      </c>
      <c r="VS198" s="4"/>
    </row>
    <row r="199">
      <c r="A199" s="2" t="s">
        <v>2531</v>
      </c>
      <c r="B199" s="2" t="s">
        <v>216</v>
      </c>
      <c r="C199" s="2" t="s">
        <v>217</v>
      </c>
      <c r="D199" s="2" t="s">
        <v>218</v>
      </c>
      <c r="E199" s="2" t="s">
        <v>2460</v>
      </c>
      <c r="F199" s="2" t="s">
        <v>2229</v>
      </c>
      <c r="G199" s="2" t="s">
        <v>2374</v>
      </c>
      <c r="H199" s="2" t="s">
        <v>2461</v>
      </c>
      <c r="I199" s="2" t="s">
        <v>2462</v>
      </c>
      <c r="J199" s="2" t="s">
        <v>312</v>
      </c>
      <c r="K199" s="2" t="s">
        <v>412</v>
      </c>
      <c r="L199" s="3">
        <v>42.85</v>
      </c>
      <c r="M199" s="3">
        <v>44.99</v>
      </c>
      <c r="N199" s="3">
        <v>89.99</v>
      </c>
      <c r="O199" s="2" t="s">
        <v>226</v>
      </c>
      <c r="P199" s="2" t="s">
        <v>618</v>
      </c>
      <c r="Q199" s="2" t="s">
        <v>228</v>
      </c>
      <c r="R199" s="2" t="s">
        <v>229</v>
      </c>
      <c r="S199" s="2" t="s">
        <v>2529</v>
      </c>
      <c r="T199" s="2" t="s">
        <v>2437</v>
      </c>
      <c r="U199" s="2" t="s">
        <v>232</v>
      </c>
      <c r="V199" s="2" t="s">
        <v>233</v>
      </c>
      <c r="W199" s="2" t="s">
        <v>686</v>
      </c>
      <c r="X199" s="2" t="s">
        <v>1009</v>
      </c>
      <c r="Y199" s="2" t="s">
        <v>631</v>
      </c>
      <c r="Z199" s="4">
        <v>78</v>
      </c>
      <c r="AA199" s="4">
        <f>=ROUNDDOWN(19.5,0)</f>
      </c>
      <c r="AB199" s="5">
        <v>4</v>
      </c>
      <c r="AC199" s="2" t="s">
        <v>637</v>
      </c>
      <c r="AD199" s="4">
        <v>230</v>
      </c>
      <c r="AE199" s="4">
        <v>740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>
        <v>3</v>
      </c>
      <c r="AQ199" s="8">
        <v>134.97</v>
      </c>
      <c r="AR199" s="4"/>
      <c r="AS199" s="8"/>
      <c r="AT199" s="7"/>
      <c r="AU199" s="7"/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>
        <v>0.7812</v>
      </c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>
        <v>3</v>
      </c>
      <c r="BK199" s="8">
        <v>134.97</v>
      </c>
      <c r="BL199" s="2" t="s">
        <v>19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239</v>
      </c>
      <c r="BV199" s="2" t="s">
        <v>226</v>
      </c>
      <c r="BW199" s="2" t="s">
        <v>229</v>
      </c>
      <c r="BX199" s="2" t="s">
        <v>383</v>
      </c>
      <c r="BY199" s="2" t="s">
        <v>241</v>
      </c>
      <c r="BZ199" s="2" t="s">
        <v>229</v>
      </c>
      <c r="CA199" s="4"/>
      <c r="CB199" s="8"/>
      <c r="CC199" s="4"/>
      <c r="CD199" s="8"/>
      <c r="CE199" s="7"/>
      <c r="CF199" s="7"/>
      <c r="CG199" s="2" t="s">
        <v>239</v>
      </c>
      <c r="CH199" s="2" t="s">
        <v>226</v>
      </c>
      <c r="CI199" s="2" t="s">
        <v>1291</v>
      </c>
      <c r="CJ199" s="2" t="s">
        <v>1277</v>
      </c>
      <c r="CK199" s="2" t="s">
        <v>241</v>
      </c>
      <c r="CL199" s="2" t="s">
        <v>229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226</v>
      </c>
      <c r="CU199" s="2" t="s">
        <v>581</v>
      </c>
      <c r="CV199" s="2" t="s">
        <v>1055</v>
      </c>
      <c r="CW199" s="2" t="s">
        <v>241</v>
      </c>
      <c r="CX199" s="2" t="s">
        <v>229</v>
      </c>
      <c r="CY199" s="4">
        <v>3</v>
      </c>
      <c r="CZ199" s="8">
        <v>134.97</v>
      </c>
      <c r="DA199" s="4"/>
      <c r="DB199" s="8"/>
      <c r="DC199" s="7"/>
      <c r="DD199" s="7"/>
      <c r="DE199" s="2" t="s">
        <v>239</v>
      </c>
      <c r="DF199" s="2" t="s">
        <v>226</v>
      </c>
      <c r="DG199" s="2" t="s">
        <v>631</v>
      </c>
      <c r="DH199" s="2" t="s">
        <v>1045</v>
      </c>
      <c r="DI199" s="2" t="s">
        <v>241</v>
      </c>
      <c r="DJ199" s="2" t="s">
        <v>229</v>
      </c>
      <c r="DK199" s="4"/>
      <c r="DL199" s="8"/>
      <c r="DM199" s="4"/>
      <c r="DN199" s="8"/>
      <c r="DO199" s="7"/>
      <c r="DP199" s="7"/>
      <c r="DQ199" s="2" t="s">
        <v>239</v>
      </c>
      <c r="DR199" s="2" t="s">
        <v>226</v>
      </c>
      <c r="DS199" s="2" t="s">
        <v>1291</v>
      </c>
      <c r="DT199" s="2" t="s">
        <v>229</v>
      </c>
      <c r="DU199" s="2" t="s">
        <v>241</v>
      </c>
      <c r="DV199" s="2" t="s">
        <v>229</v>
      </c>
      <c r="DW199" s="4"/>
      <c r="DX199" s="8"/>
      <c r="DY199" s="4"/>
      <c r="DZ199" s="8"/>
      <c r="EA199" s="7"/>
      <c r="EB199" s="7"/>
      <c r="EC199" s="2" t="s">
        <v>1106</v>
      </c>
      <c r="ED199" s="2" t="s">
        <v>226</v>
      </c>
      <c r="EE199" s="2" t="s">
        <v>229</v>
      </c>
      <c r="EF199" s="2" t="s">
        <v>229</v>
      </c>
      <c r="EG199" s="2" t="s">
        <v>241</v>
      </c>
      <c r="EH199" s="2" t="s">
        <v>229</v>
      </c>
      <c r="EI199" s="4"/>
      <c r="EJ199" s="8"/>
      <c r="EK199" s="4"/>
      <c r="EL199" s="8"/>
      <c r="EM199" s="7"/>
      <c r="EN199" s="7"/>
      <c r="EO199" s="2" t="s">
        <v>239</v>
      </c>
      <c r="EP199" s="2" t="s">
        <v>226</v>
      </c>
      <c r="EQ199" s="2" t="s">
        <v>847</v>
      </c>
      <c r="ER199" s="2" t="s">
        <v>612</v>
      </c>
      <c r="ES199" s="2" t="s">
        <v>241</v>
      </c>
      <c r="ET199" s="2" t="s">
        <v>229</v>
      </c>
      <c r="EU199" s="4"/>
      <c r="EV199" s="8"/>
      <c r="EW199" s="4"/>
      <c r="EX199" s="8"/>
      <c r="EY199" s="7"/>
      <c r="EZ199" s="7"/>
      <c r="FA199" s="2" t="s">
        <v>239</v>
      </c>
      <c r="FB199" s="2" t="s">
        <v>226</v>
      </c>
      <c r="FC199" s="2" t="s">
        <v>1291</v>
      </c>
      <c r="FD199" s="2" t="s">
        <v>847</v>
      </c>
      <c r="FE199" s="2" t="s">
        <v>241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226</v>
      </c>
      <c r="FO199" s="2" t="s">
        <v>1291</v>
      </c>
      <c r="FP199" s="2" t="s">
        <v>229</v>
      </c>
      <c r="FQ199" s="2" t="s">
        <v>241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239</v>
      </c>
      <c r="FZ199" s="2" t="s">
        <v>226</v>
      </c>
      <c r="GA199" s="2" t="s">
        <v>327</v>
      </c>
      <c r="GB199" s="2" t="s">
        <v>229</v>
      </c>
      <c r="GC199" s="2" t="s">
        <v>241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272</v>
      </c>
      <c r="GL199" s="2" t="s">
        <v>226</v>
      </c>
      <c r="GM199" s="2" t="s">
        <v>229</v>
      </c>
      <c r="GN199" s="2" t="s">
        <v>229</v>
      </c>
      <c r="GO199" s="2" t="s">
        <v>241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266</v>
      </c>
      <c r="GX199" s="2" t="s">
        <v>226</v>
      </c>
      <c r="GY199" s="2" t="s">
        <v>229</v>
      </c>
      <c r="GZ199" s="2" t="s">
        <v>229</v>
      </c>
      <c r="HA199" s="2" t="s">
        <v>241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226</v>
      </c>
      <c r="HK199" s="2" t="s">
        <v>229</v>
      </c>
      <c r="HL199" s="2" t="s">
        <v>229</v>
      </c>
      <c r="HM199" s="2" t="s">
        <v>241</v>
      </c>
      <c r="HN199" s="2" t="s">
        <v>229</v>
      </c>
      <c r="HO199" s="4"/>
      <c r="HP199" s="8"/>
      <c r="HQ199" s="4"/>
      <c r="HR199" s="8"/>
      <c r="HS199" s="7"/>
      <c r="HT199" s="7"/>
      <c r="HU199" s="2" t="s">
        <v>266</v>
      </c>
      <c r="HV199" s="2" t="s">
        <v>226</v>
      </c>
      <c r="HW199" s="2" t="s">
        <v>229</v>
      </c>
      <c r="HX199" s="2" t="s">
        <v>229</v>
      </c>
      <c r="HY199" s="2" t="s">
        <v>241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266</v>
      </c>
      <c r="IH199" s="2" t="s">
        <v>226</v>
      </c>
      <c r="II199" s="2" t="s">
        <v>229</v>
      </c>
      <c r="IJ199" s="2" t="s">
        <v>229</v>
      </c>
      <c r="IK199" s="2" t="s">
        <v>241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664</v>
      </c>
      <c r="IT199" s="2" t="s">
        <v>226</v>
      </c>
      <c r="IU199" s="2" t="s">
        <v>229</v>
      </c>
      <c r="IV199" s="2" t="s">
        <v>229</v>
      </c>
      <c r="IW199" s="2" t="s">
        <v>241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272</v>
      </c>
      <c r="JF199" s="2" t="s">
        <v>226</v>
      </c>
      <c r="JG199" s="2" t="s">
        <v>229</v>
      </c>
      <c r="JH199" s="2" t="s">
        <v>229</v>
      </c>
      <c r="JI199" s="2" t="s">
        <v>241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272</v>
      </c>
      <c r="JR199" s="2" t="s">
        <v>226</v>
      </c>
      <c r="JS199" s="2" t="s">
        <v>229</v>
      </c>
      <c r="JT199" s="2" t="s">
        <v>229</v>
      </c>
      <c r="JU199" s="2" t="s">
        <v>241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272</v>
      </c>
      <c r="KD199" s="2" t="s">
        <v>226</v>
      </c>
      <c r="KE199" s="2" t="s">
        <v>229</v>
      </c>
      <c r="KF199" s="2" t="s">
        <v>229</v>
      </c>
      <c r="KG199" s="2" t="s">
        <v>241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272</v>
      </c>
      <c r="KP199" s="2" t="s">
        <v>226</v>
      </c>
      <c r="KQ199" s="2" t="s">
        <v>229</v>
      </c>
      <c r="KR199" s="2" t="s">
        <v>229</v>
      </c>
      <c r="KS199" s="2" t="s">
        <v>241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272</v>
      </c>
      <c r="LB199" s="2" t="s">
        <v>226</v>
      </c>
      <c r="LC199" s="2" t="s">
        <v>229</v>
      </c>
      <c r="LD199" s="2" t="s">
        <v>229</v>
      </c>
      <c r="LE199" s="2" t="s">
        <v>241</v>
      </c>
      <c r="LF199" s="2" t="s">
        <v>229</v>
      </c>
      <c r="LG199" s="4"/>
      <c r="LH199" s="8"/>
      <c r="LI199" s="4"/>
      <c r="LJ199" s="8"/>
      <c r="LK199" s="7"/>
      <c r="LL199" s="7"/>
      <c r="LM199" s="2" t="s">
        <v>229</v>
      </c>
      <c r="LN199" s="2" t="s">
        <v>229</v>
      </c>
      <c r="LO199" s="2" t="s">
        <v>229</v>
      </c>
      <c r="LP199" s="2" t="s">
        <v>229</v>
      </c>
      <c r="LQ199" s="2" t="s">
        <v>229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272</v>
      </c>
      <c r="LZ199" s="2" t="s">
        <v>226</v>
      </c>
      <c r="MA199" s="2" t="s">
        <v>229</v>
      </c>
      <c r="MB199" s="2" t="s">
        <v>229</v>
      </c>
      <c r="MC199" s="2" t="s">
        <v>241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272</v>
      </c>
      <c r="ML199" s="2" t="s">
        <v>226</v>
      </c>
      <c r="MM199" s="2" t="s">
        <v>229</v>
      </c>
      <c r="MN199" s="2" t="s">
        <v>229</v>
      </c>
      <c r="MO199" s="2" t="s">
        <v>241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266</v>
      </c>
      <c r="MX199" s="2" t="s">
        <v>226</v>
      </c>
      <c r="MY199" s="2" t="s">
        <v>229</v>
      </c>
      <c r="MZ199" s="2" t="s">
        <v>229</v>
      </c>
      <c r="NA199" s="2" t="s">
        <v>241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229</v>
      </c>
      <c r="NJ199" s="2" t="s">
        <v>229</v>
      </c>
      <c r="NK199" s="2" t="s">
        <v>229</v>
      </c>
      <c r="NL199" s="2" t="s">
        <v>229</v>
      </c>
      <c r="NM199" s="2" t="s">
        <v>229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272</v>
      </c>
      <c r="NV199" s="2" t="s">
        <v>226</v>
      </c>
      <c r="NW199" s="2" t="s">
        <v>229</v>
      </c>
      <c r="NX199" s="2" t="s">
        <v>229</v>
      </c>
      <c r="NY199" s="2" t="s">
        <v>241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272</v>
      </c>
      <c r="OH199" s="2" t="s">
        <v>226</v>
      </c>
      <c r="OI199" s="2" t="s">
        <v>229</v>
      </c>
      <c r="OJ199" s="2" t="s">
        <v>229</v>
      </c>
      <c r="OK199" s="2" t="s">
        <v>241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229</v>
      </c>
      <c r="OT199" s="2" t="s">
        <v>229</v>
      </c>
      <c r="OU199" s="2" t="s">
        <v>229</v>
      </c>
      <c r="OV199" s="2" t="s">
        <v>229</v>
      </c>
      <c r="OW199" s="2" t="s">
        <v>229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229</v>
      </c>
      <c r="PF199" s="2" t="s">
        <v>229</v>
      </c>
      <c r="PG199" s="2" t="s">
        <v>229</v>
      </c>
      <c r="PH199" s="2" t="s">
        <v>229</v>
      </c>
      <c r="PI199" s="2" t="s">
        <v>229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229</v>
      </c>
      <c r="PR199" s="2" t="s">
        <v>229</v>
      </c>
      <c r="PS199" s="2" t="s">
        <v>229</v>
      </c>
      <c r="PT199" s="2" t="s">
        <v>229</v>
      </c>
      <c r="PU199" s="2" t="s">
        <v>229</v>
      </c>
      <c r="PV199" s="2" t="s">
        <v>229</v>
      </c>
      <c r="PW199" s="4"/>
      <c r="PX199" s="8"/>
      <c r="PY199" s="4"/>
      <c r="PZ199" s="8"/>
      <c r="QA199" s="7"/>
      <c r="QB199" s="7"/>
      <c r="QC199" s="2" t="s">
        <v>281</v>
      </c>
      <c r="QD199" s="2" t="s">
        <v>226</v>
      </c>
      <c r="QE199" s="2" t="s">
        <v>229</v>
      </c>
      <c r="QF199" s="2" t="s">
        <v>229</v>
      </c>
      <c r="QG199" s="2" t="s">
        <v>241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272</v>
      </c>
      <c r="QP199" s="2" t="s">
        <v>226</v>
      </c>
      <c r="QQ199" s="2" t="s">
        <v>229</v>
      </c>
      <c r="QR199" s="2" t="s">
        <v>229</v>
      </c>
      <c r="QS199" s="2" t="s">
        <v>241</v>
      </c>
      <c r="QT199" s="2" t="s">
        <v>229</v>
      </c>
      <c r="QU199" s="4"/>
      <c r="QV199" s="8"/>
      <c r="QW199" s="4"/>
      <c r="QX199" s="8"/>
      <c r="QY199" s="7"/>
      <c r="QZ199" s="7"/>
      <c r="RA199" s="2" t="s">
        <v>272</v>
      </c>
      <c r="RB199" s="2" t="s">
        <v>226</v>
      </c>
      <c r="RC199" s="2" t="s">
        <v>229</v>
      </c>
      <c r="RD199" s="2" t="s">
        <v>229</v>
      </c>
      <c r="RE199" s="2" t="s">
        <v>241</v>
      </c>
      <c r="RF199" s="2" t="s">
        <v>229</v>
      </c>
      <c r="RG199" s="4"/>
      <c r="RH199" s="8"/>
      <c r="RI199" s="4"/>
      <c r="RJ199" s="8"/>
      <c r="RK199" s="7"/>
      <c r="RL199" s="7"/>
      <c r="RM199" s="2" t="s">
        <v>272</v>
      </c>
      <c r="RN199" s="2" t="s">
        <v>226</v>
      </c>
      <c r="RO199" s="2" t="s">
        <v>229</v>
      </c>
      <c r="RP199" s="2" t="s">
        <v>229</v>
      </c>
      <c r="RQ199" s="2" t="s">
        <v>241</v>
      </c>
      <c r="RR199" s="2" t="s">
        <v>229</v>
      </c>
      <c r="RS199" s="4"/>
      <c r="RT199" s="8"/>
      <c r="RU199" s="4"/>
      <c r="RV199" s="8"/>
      <c r="RW199" s="7"/>
      <c r="RX199" s="7"/>
      <c r="RY199" s="2" t="s">
        <v>229</v>
      </c>
      <c r="RZ199" s="2" t="s">
        <v>229</v>
      </c>
      <c r="SA199" s="2" t="s">
        <v>229</v>
      </c>
      <c r="SB199" s="2" t="s">
        <v>229</v>
      </c>
      <c r="SC199" s="2" t="s">
        <v>229</v>
      </c>
      <c r="SD199" s="2" t="s">
        <v>229</v>
      </c>
      <c r="SE199" s="4">
        <v>78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>
        <v>230</v>
      </c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>
        <v>160</v>
      </c>
      <c r="VL199" s="4"/>
      <c r="VM199" s="4"/>
      <c r="VN199" s="4"/>
      <c r="VO199" s="4"/>
      <c r="VP199" s="4"/>
      <c r="VQ199" s="4"/>
      <c r="VR199" s="4">
        <v>350</v>
      </c>
      <c r="VS199" s="4"/>
    </row>
    <row r="200">
      <c r="A200" s="2" t="s">
        <v>2532</v>
      </c>
      <c r="B200" s="2" t="s">
        <v>216</v>
      </c>
      <c r="C200" s="2" t="s">
        <v>217</v>
      </c>
      <c r="D200" s="2" t="s">
        <v>218</v>
      </c>
      <c r="E200" s="2" t="s">
        <v>2460</v>
      </c>
      <c r="F200" s="2" t="s">
        <v>2229</v>
      </c>
      <c r="G200" s="2" t="s">
        <v>2374</v>
      </c>
      <c r="H200" s="2" t="s">
        <v>2461</v>
      </c>
      <c r="I200" s="2" t="s">
        <v>2462</v>
      </c>
      <c r="J200" s="2" t="s">
        <v>224</v>
      </c>
      <c r="K200" s="2" t="s">
        <v>341</v>
      </c>
      <c r="L200" s="3">
        <v>33.33</v>
      </c>
      <c r="M200" s="3">
        <v>35</v>
      </c>
      <c r="N200" s="3">
        <v>69.99</v>
      </c>
      <c r="O200" s="2" t="s">
        <v>226</v>
      </c>
      <c r="P200" s="2" t="s">
        <v>618</v>
      </c>
      <c r="Q200" s="2" t="s">
        <v>228</v>
      </c>
      <c r="R200" s="2" t="s">
        <v>229</v>
      </c>
      <c r="S200" s="2" t="s">
        <v>2533</v>
      </c>
      <c r="T200" s="2" t="s">
        <v>2437</v>
      </c>
      <c r="U200" s="2" t="s">
        <v>2464</v>
      </c>
      <c r="V200" s="2" t="s">
        <v>233</v>
      </c>
      <c r="W200" s="2" t="s">
        <v>686</v>
      </c>
      <c r="X200" s="2" t="s">
        <v>1009</v>
      </c>
      <c r="Y200" s="2" t="s">
        <v>229</v>
      </c>
      <c r="Z200" s="4"/>
      <c r="AA200" s="4">
        <f>=ROUNDDOWN({0},0)</f>
      </c>
      <c r="AB200" s="5"/>
      <c r="AC200" s="2" t="s">
        <v>2534</v>
      </c>
      <c r="AD200" s="4">
        <v>150</v>
      </c>
      <c r="AE200" s="4">
        <v>300</v>
      </c>
      <c r="AF200" s="6"/>
      <c r="AG200" s="6"/>
      <c r="AH200" s="7">
        <v>0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229</v>
      </c>
      <c r="AW200" s="8" t="s">
        <v>229</v>
      </c>
      <c r="AX200" s="4" t="s">
        <v>229</v>
      </c>
      <c r="AY200" s="8" t="s">
        <v>229</v>
      </c>
      <c r="AZ200" s="7" t="s">
        <v>229</v>
      </c>
      <c r="BA200" s="7" t="s">
        <v>229</v>
      </c>
      <c r="BB200" s="7"/>
      <c r="BC200" s="4" t="s">
        <v>229</v>
      </c>
      <c r="BD200" s="8" t="s">
        <v>229</v>
      </c>
      <c r="BE200" s="4" t="s">
        <v>229</v>
      </c>
      <c r="BF200" s="8" t="s">
        <v>229</v>
      </c>
      <c r="BG200" s="7" t="s">
        <v>229</v>
      </c>
      <c r="BH200" s="7" t="s">
        <v>229</v>
      </c>
      <c r="BI200" s="7" t="s">
        <v>229</v>
      </c>
      <c r="BJ200" s="4"/>
      <c r="BK200" s="8"/>
      <c r="BL200" s="2" t="s">
        <v>229</v>
      </c>
      <c r="BM200" s="7"/>
      <c r="BN200" s="7"/>
      <c r="BO200" s="4"/>
      <c r="BP200" s="8"/>
      <c r="BQ200" s="4"/>
      <c r="BR200" s="8"/>
      <c r="BS200" s="7"/>
      <c r="BT200" s="7"/>
      <c r="BU200" s="2" t="s">
        <v>272</v>
      </c>
      <c r="BV200" s="2" t="s">
        <v>226</v>
      </c>
      <c r="BW200" s="2" t="s">
        <v>229</v>
      </c>
      <c r="BX200" s="2" t="s">
        <v>229</v>
      </c>
      <c r="BY200" s="2" t="s">
        <v>241</v>
      </c>
      <c r="BZ200" s="2" t="s">
        <v>229</v>
      </c>
      <c r="CA200" s="4"/>
      <c r="CB200" s="8"/>
      <c r="CC200" s="4"/>
      <c r="CD200" s="8"/>
      <c r="CE200" s="7"/>
      <c r="CF200" s="7"/>
      <c r="CG200" s="2" t="s">
        <v>272</v>
      </c>
      <c r="CH200" s="2" t="s">
        <v>226</v>
      </c>
      <c r="CI200" s="2" t="s">
        <v>229</v>
      </c>
      <c r="CJ200" s="2" t="s">
        <v>229</v>
      </c>
      <c r="CK200" s="2" t="s">
        <v>241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272</v>
      </c>
      <c r="CT200" s="2" t="s">
        <v>226</v>
      </c>
      <c r="CU200" s="2" t="s">
        <v>229</v>
      </c>
      <c r="CV200" s="2" t="s">
        <v>229</v>
      </c>
      <c r="CW200" s="2" t="s">
        <v>241</v>
      </c>
      <c r="CX200" s="2" t="s">
        <v>229</v>
      </c>
      <c r="CY200" s="4"/>
      <c r="CZ200" s="8"/>
      <c r="DA200" s="4"/>
      <c r="DB200" s="8"/>
      <c r="DC200" s="7"/>
      <c r="DD200" s="7"/>
      <c r="DE200" s="2" t="s">
        <v>272</v>
      </c>
      <c r="DF200" s="2" t="s">
        <v>226</v>
      </c>
      <c r="DG200" s="2" t="s">
        <v>229</v>
      </c>
      <c r="DH200" s="2" t="s">
        <v>229</v>
      </c>
      <c r="DI200" s="2" t="s">
        <v>241</v>
      </c>
      <c r="DJ200" s="2" t="s">
        <v>229</v>
      </c>
      <c r="DK200" s="4"/>
      <c r="DL200" s="8"/>
      <c r="DM200" s="4"/>
      <c r="DN200" s="8"/>
      <c r="DO200" s="7"/>
      <c r="DP200" s="7"/>
      <c r="DQ200" s="2" t="s">
        <v>239</v>
      </c>
      <c r="DR200" s="2" t="s">
        <v>226</v>
      </c>
      <c r="DS200" s="2" t="s">
        <v>229</v>
      </c>
      <c r="DT200" s="2" t="s">
        <v>229</v>
      </c>
      <c r="DU200" s="2" t="s">
        <v>241</v>
      </c>
      <c r="DV200" s="2" t="s">
        <v>229</v>
      </c>
      <c r="DW200" s="4"/>
      <c r="DX200" s="8"/>
      <c r="DY200" s="4"/>
      <c r="DZ200" s="8"/>
      <c r="EA200" s="7"/>
      <c r="EB200" s="7"/>
      <c r="EC200" s="2" t="s">
        <v>272</v>
      </c>
      <c r="ED200" s="2" t="s">
        <v>226</v>
      </c>
      <c r="EE200" s="2" t="s">
        <v>229</v>
      </c>
      <c r="EF200" s="2" t="s">
        <v>229</v>
      </c>
      <c r="EG200" s="2" t="s">
        <v>241</v>
      </c>
      <c r="EH200" s="2" t="s">
        <v>229</v>
      </c>
      <c r="EI200" s="4"/>
      <c r="EJ200" s="8"/>
      <c r="EK200" s="4"/>
      <c r="EL200" s="8"/>
      <c r="EM200" s="7"/>
      <c r="EN200" s="7"/>
      <c r="EO200" s="2" t="s">
        <v>272</v>
      </c>
      <c r="EP200" s="2" t="s">
        <v>226</v>
      </c>
      <c r="EQ200" s="2" t="s">
        <v>229</v>
      </c>
      <c r="ER200" s="2" t="s">
        <v>229</v>
      </c>
      <c r="ES200" s="2" t="s">
        <v>241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272</v>
      </c>
      <c r="FB200" s="2" t="s">
        <v>226</v>
      </c>
      <c r="FC200" s="2" t="s">
        <v>229</v>
      </c>
      <c r="FD200" s="2" t="s">
        <v>229</v>
      </c>
      <c r="FE200" s="2" t="s">
        <v>241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226</v>
      </c>
      <c r="FO200" s="2" t="s">
        <v>229</v>
      </c>
      <c r="FP200" s="2" t="s">
        <v>229</v>
      </c>
      <c r="FQ200" s="2" t="s">
        <v>241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239</v>
      </c>
      <c r="FZ200" s="2" t="s">
        <v>226</v>
      </c>
      <c r="GA200" s="2" t="s">
        <v>229</v>
      </c>
      <c r="GB200" s="2" t="s">
        <v>229</v>
      </c>
      <c r="GC200" s="2" t="s">
        <v>241</v>
      </c>
      <c r="GD200" s="2" t="s">
        <v>229</v>
      </c>
      <c r="GE200" s="4"/>
      <c r="GF200" s="8"/>
      <c r="GG200" s="4"/>
      <c r="GH200" s="8"/>
      <c r="GI200" s="7"/>
      <c r="GJ200" s="7"/>
      <c r="GK200" s="2" t="s">
        <v>272</v>
      </c>
      <c r="GL200" s="2" t="s">
        <v>226</v>
      </c>
      <c r="GM200" s="2" t="s">
        <v>229</v>
      </c>
      <c r="GN200" s="2" t="s">
        <v>229</v>
      </c>
      <c r="GO200" s="2" t="s">
        <v>241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272</v>
      </c>
      <c r="GX200" s="2" t="s">
        <v>226</v>
      </c>
      <c r="GY200" s="2" t="s">
        <v>229</v>
      </c>
      <c r="GZ200" s="2" t="s">
        <v>229</v>
      </c>
      <c r="HA200" s="2" t="s">
        <v>241</v>
      </c>
      <c r="HB200" s="2" t="s">
        <v>229</v>
      </c>
      <c r="HC200" s="4"/>
      <c r="HD200" s="8"/>
      <c r="HE200" s="4"/>
      <c r="HF200" s="8"/>
      <c r="HG200" s="7"/>
      <c r="HH200" s="7"/>
      <c r="HI200" s="2" t="s">
        <v>272</v>
      </c>
      <c r="HJ200" s="2" t="s">
        <v>226</v>
      </c>
      <c r="HK200" s="2" t="s">
        <v>229</v>
      </c>
      <c r="HL200" s="2" t="s">
        <v>229</v>
      </c>
      <c r="HM200" s="2" t="s">
        <v>241</v>
      </c>
      <c r="HN200" s="2" t="s">
        <v>229</v>
      </c>
      <c r="HO200" s="4"/>
      <c r="HP200" s="8"/>
      <c r="HQ200" s="4"/>
      <c r="HR200" s="8"/>
      <c r="HS200" s="7"/>
      <c r="HT200" s="7"/>
      <c r="HU200" s="2" t="s">
        <v>272</v>
      </c>
      <c r="HV200" s="2" t="s">
        <v>226</v>
      </c>
      <c r="HW200" s="2" t="s">
        <v>229</v>
      </c>
      <c r="HX200" s="2" t="s">
        <v>229</v>
      </c>
      <c r="HY200" s="2" t="s">
        <v>241</v>
      </c>
      <c r="HZ200" s="2" t="s">
        <v>229</v>
      </c>
      <c r="IA200" s="4"/>
      <c r="IB200" s="8"/>
      <c r="IC200" s="4"/>
      <c r="ID200" s="8"/>
      <c r="IE200" s="7"/>
      <c r="IF200" s="7"/>
      <c r="IG200" s="2" t="s">
        <v>272</v>
      </c>
      <c r="IH200" s="2" t="s">
        <v>226</v>
      </c>
      <c r="II200" s="2" t="s">
        <v>229</v>
      </c>
      <c r="IJ200" s="2" t="s">
        <v>229</v>
      </c>
      <c r="IK200" s="2" t="s">
        <v>241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664</v>
      </c>
      <c r="IT200" s="2" t="s">
        <v>226</v>
      </c>
      <c r="IU200" s="2" t="s">
        <v>229</v>
      </c>
      <c r="IV200" s="2" t="s">
        <v>229</v>
      </c>
      <c r="IW200" s="2" t="s">
        <v>241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272</v>
      </c>
      <c r="JF200" s="2" t="s">
        <v>226</v>
      </c>
      <c r="JG200" s="2" t="s">
        <v>229</v>
      </c>
      <c r="JH200" s="2" t="s">
        <v>229</v>
      </c>
      <c r="JI200" s="2" t="s">
        <v>241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272</v>
      </c>
      <c r="JR200" s="2" t="s">
        <v>226</v>
      </c>
      <c r="JS200" s="2" t="s">
        <v>229</v>
      </c>
      <c r="JT200" s="2" t="s">
        <v>229</v>
      </c>
      <c r="JU200" s="2" t="s">
        <v>241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272</v>
      </c>
      <c r="KD200" s="2" t="s">
        <v>226</v>
      </c>
      <c r="KE200" s="2" t="s">
        <v>229</v>
      </c>
      <c r="KF200" s="2" t="s">
        <v>229</v>
      </c>
      <c r="KG200" s="2" t="s">
        <v>241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272</v>
      </c>
      <c r="KP200" s="2" t="s">
        <v>226</v>
      </c>
      <c r="KQ200" s="2" t="s">
        <v>229</v>
      </c>
      <c r="KR200" s="2" t="s">
        <v>229</v>
      </c>
      <c r="KS200" s="2" t="s">
        <v>241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272</v>
      </c>
      <c r="LB200" s="2" t="s">
        <v>226</v>
      </c>
      <c r="LC200" s="2" t="s">
        <v>229</v>
      </c>
      <c r="LD200" s="2" t="s">
        <v>229</v>
      </c>
      <c r="LE200" s="2" t="s">
        <v>241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272</v>
      </c>
      <c r="LN200" s="2" t="s">
        <v>226</v>
      </c>
      <c r="LO200" s="2" t="s">
        <v>229</v>
      </c>
      <c r="LP200" s="2" t="s">
        <v>229</v>
      </c>
      <c r="LQ200" s="2" t="s">
        <v>241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664</v>
      </c>
      <c r="LZ200" s="2" t="s">
        <v>226</v>
      </c>
      <c r="MA200" s="2" t="s">
        <v>229</v>
      </c>
      <c r="MB200" s="2" t="s">
        <v>229</v>
      </c>
      <c r="MC200" s="2" t="s">
        <v>241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272</v>
      </c>
      <c r="ML200" s="2" t="s">
        <v>226</v>
      </c>
      <c r="MM200" s="2" t="s">
        <v>229</v>
      </c>
      <c r="MN200" s="2" t="s">
        <v>229</v>
      </c>
      <c r="MO200" s="2" t="s">
        <v>241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272</v>
      </c>
      <c r="MX200" s="2" t="s">
        <v>226</v>
      </c>
      <c r="MY200" s="2" t="s">
        <v>229</v>
      </c>
      <c r="MZ200" s="2" t="s">
        <v>229</v>
      </c>
      <c r="NA200" s="2" t="s">
        <v>241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229</v>
      </c>
      <c r="NJ200" s="2" t="s">
        <v>229</v>
      </c>
      <c r="NK200" s="2" t="s">
        <v>229</v>
      </c>
      <c r="NL200" s="2" t="s">
        <v>229</v>
      </c>
      <c r="NM200" s="2" t="s">
        <v>229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272</v>
      </c>
      <c r="NV200" s="2" t="s">
        <v>226</v>
      </c>
      <c r="NW200" s="2" t="s">
        <v>229</v>
      </c>
      <c r="NX200" s="2" t="s">
        <v>229</v>
      </c>
      <c r="NY200" s="2" t="s">
        <v>241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272</v>
      </c>
      <c r="OH200" s="2" t="s">
        <v>226</v>
      </c>
      <c r="OI200" s="2" t="s">
        <v>229</v>
      </c>
      <c r="OJ200" s="2" t="s">
        <v>229</v>
      </c>
      <c r="OK200" s="2" t="s">
        <v>241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229</v>
      </c>
      <c r="OT200" s="2" t="s">
        <v>229</v>
      </c>
      <c r="OU200" s="2" t="s">
        <v>229</v>
      </c>
      <c r="OV200" s="2" t="s">
        <v>229</v>
      </c>
      <c r="OW200" s="2" t="s">
        <v>229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229</v>
      </c>
      <c r="PF200" s="2" t="s">
        <v>229</v>
      </c>
      <c r="PG200" s="2" t="s">
        <v>229</v>
      </c>
      <c r="PH200" s="2" t="s">
        <v>229</v>
      </c>
      <c r="PI200" s="2" t="s">
        <v>229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272</v>
      </c>
      <c r="PR200" s="2" t="s">
        <v>226</v>
      </c>
      <c r="PS200" s="2" t="s">
        <v>229</v>
      </c>
      <c r="PT200" s="2" t="s">
        <v>229</v>
      </c>
      <c r="PU200" s="2" t="s">
        <v>241</v>
      </c>
      <c r="PV200" s="2" t="s">
        <v>229</v>
      </c>
      <c r="PW200" s="4"/>
      <c r="PX200" s="8"/>
      <c r="PY200" s="4"/>
      <c r="PZ200" s="8"/>
      <c r="QA200" s="7"/>
      <c r="QB200" s="7"/>
      <c r="QC200" s="2" t="s">
        <v>281</v>
      </c>
      <c r="QD200" s="2" t="s">
        <v>226</v>
      </c>
      <c r="QE200" s="2" t="s">
        <v>229</v>
      </c>
      <c r="QF200" s="2" t="s">
        <v>229</v>
      </c>
      <c r="QG200" s="2" t="s">
        <v>241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272</v>
      </c>
      <c r="QP200" s="2" t="s">
        <v>226</v>
      </c>
      <c r="QQ200" s="2" t="s">
        <v>229</v>
      </c>
      <c r="QR200" s="2" t="s">
        <v>229</v>
      </c>
      <c r="QS200" s="2" t="s">
        <v>241</v>
      </c>
      <c r="QT200" s="2" t="s">
        <v>229</v>
      </c>
      <c r="QU200" s="4"/>
      <c r="QV200" s="8"/>
      <c r="QW200" s="4"/>
      <c r="QX200" s="8"/>
      <c r="QY200" s="7"/>
      <c r="QZ200" s="7"/>
      <c r="RA200" s="2" t="s">
        <v>272</v>
      </c>
      <c r="RB200" s="2" t="s">
        <v>226</v>
      </c>
      <c r="RC200" s="2" t="s">
        <v>229</v>
      </c>
      <c r="RD200" s="2" t="s">
        <v>229</v>
      </c>
      <c r="RE200" s="2" t="s">
        <v>241</v>
      </c>
      <c r="RF200" s="2" t="s">
        <v>229</v>
      </c>
      <c r="RG200" s="4"/>
      <c r="RH200" s="8"/>
      <c r="RI200" s="4"/>
      <c r="RJ200" s="8"/>
      <c r="RK200" s="7"/>
      <c r="RL200" s="7"/>
      <c r="RM200" s="2" t="s">
        <v>272</v>
      </c>
      <c r="RN200" s="2" t="s">
        <v>226</v>
      </c>
      <c r="RO200" s="2" t="s">
        <v>229</v>
      </c>
      <c r="RP200" s="2" t="s">
        <v>229</v>
      </c>
      <c r="RQ200" s="2" t="s">
        <v>241</v>
      </c>
      <c r="RR200" s="2" t="s">
        <v>229</v>
      </c>
      <c r="RS200" s="4"/>
      <c r="RT200" s="8"/>
      <c r="RU200" s="4"/>
      <c r="RV200" s="8"/>
      <c r="RW200" s="7"/>
      <c r="RX200" s="7"/>
      <c r="RY200" s="2" t="s">
        <v>229</v>
      </c>
      <c r="RZ200" s="2" t="s">
        <v>229</v>
      </c>
      <c r="SA200" s="2" t="s">
        <v>229</v>
      </c>
      <c r="SB200" s="2" t="s">
        <v>229</v>
      </c>
      <c r="SC200" s="2" t="s">
        <v>229</v>
      </c>
      <c r="SD200" s="2" t="s">
        <v>229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>
        <v>150</v>
      </c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>
        <v>150</v>
      </c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</row>
    <row r="201">
      <c r="A201" s="2" t="s">
        <v>2535</v>
      </c>
      <c r="B201" s="2" t="s">
        <v>216</v>
      </c>
      <c r="C201" s="2" t="s">
        <v>217</v>
      </c>
      <c r="D201" s="2" t="s">
        <v>218</v>
      </c>
      <c r="E201" s="2" t="s">
        <v>2460</v>
      </c>
      <c r="F201" s="2" t="s">
        <v>2229</v>
      </c>
      <c r="G201" s="2" t="s">
        <v>2374</v>
      </c>
      <c r="H201" s="2" t="s">
        <v>2461</v>
      </c>
      <c r="I201" s="2" t="s">
        <v>2462</v>
      </c>
      <c r="J201" s="2" t="s">
        <v>285</v>
      </c>
      <c r="K201" s="2" t="s">
        <v>341</v>
      </c>
      <c r="L201" s="3">
        <v>38.09</v>
      </c>
      <c r="M201" s="3">
        <v>40</v>
      </c>
      <c r="N201" s="3">
        <v>79.99</v>
      </c>
      <c r="O201" s="2" t="s">
        <v>226</v>
      </c>
      <c r="P201" s="2" t="s">
        <v>618</v>
      </c>
      <c r="Q201" s="2" t="s">
        <v>228</v>
      </c>
      <c r="R201" s="2" t="s">
        <v>229</v>
      </c>
      <c r="S201" s="2" t="s">
        <v>2533</v>
      </c>
      <c r="T201" s="2" t="s">
        <v>2437</v>
      </c>
      <c r="U201" s="2" t="s">
        <v>232</v>
      </c>
      <c r="V201" s="2" t="s">
        <v>233</v>
      </c>
      <c r="W201" s="2" t="s">
        <v>686</v>
      </c>
      <c r="X201" s="2" t="s">
        <v>1009</v>
      </c>
      <c r="Y201" s="2" t="s">
        <v>229</v>
      </c>
      <c r="Z201" s="4"/>
      <c r="AA201" s="4">
        <f>=ROUNDDOWN({0},0)</f>
      </c>
      <c r="AB201" s="5"/>
      <c r="AC201" s="2" t="s">
        <v>2534</v>
      </c>
      <c r="AD201" s="4">
        <v>160</v>
      </c>
      <c r="AE201" s="4">
        <v>320</v>
      </c>
      <c r="AF201" s="6"/>
      <c r="AG201" s="6"/>
      <c r="AH201" s="7">
        <v>0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/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/>
      <c r="BK201" s="8"/>
      <c r="BL201" s="2" t="s">
        <v>229</v>
      </c>
      <c r="BM201" s="7"/>
      <c r="BN201" s="7"/>
      <c r="BO201" s="4"/>
      <c r="BP201" s="8"/>
      <c r="BQ201" s="4"/>
      <c r="BR201" s="8"/>
      <c r="BS201" s="7"/>
      <c r="BT201" s="7"/>
      <c r="BU201" s="2" t="s">
        <v>272</v>
      </c>
      <c r="BV201" s="2" t="s">
        <v>226</v>
      </c>
      <c r="BW201" s="2" t="s">
        <v>229</v>
      </c>
      <c r="BX201" s="2" t="s">
        <v>229</v>
      </c>
      <c r="BY201" s="2" t="s">
        <v>241</v>
      </c>
      <c r="BZ201" s="2" t="s">
        <v>229</v>
      </c>
      <c r="CA201" s="4"/>
      <c r="CB201" s="8"/>
      <c r="CC201" s="4"/>
      <c r="CD201" s="8"/>
      <c r="CE201" s="7"/>
      <c r="CF201" s="7"/>
      <c r="CG201" s="2" t="s">
        <v>272</v>
      </c>
      <c r="CH201" s="2" t="s">
        <v>226</v>
      </c>
      <c r="CI201" s="2" t="s">
        <v>229</v>
      </c>
      <c r="CJ201" s="2" t="s">
        <v>229</v>
      </c>
      <c r="CK201" s="2" t="s">
        <v>241</v>
      </c>
      <c r="CL201" s="2" t="s">
        <v>229</v>
      </c>
      <c r="CM201" s="4"/>
      <c r="CN201" s="8"/>
      <c r="CO201" s="4"/>
      <c r="CP201" s="8"/>
      <c r="CQ201" s="7"/>
      <c r="CR201" s="7"/>
      <c r="CS201" s="2" t="s">
        <v>272</v>
      </c>
      <c r="CT201" s="2" t="s">
        <v>226</v>
      </c>
      <c r="CU201" s="2" t="s">
        <v>229</v>
      </c>
      <c r="CV201" s="2" t="s">
        <v>229</v>
      </c>
      <c r="CW201" s="2" t="s">
        <v>241</v>
      </c>
      <c r="CX201" s="2" t="s">
        <v>229</v>
      </c>
      <c r="CY201" s="4"/>
      <c r="CZ201" s="8"/>
      <c r="DA201" s="4"/>
      <c r="DB201" s="8"/>
      <c r="DC201" s="7"/>
      <c r="DD201" s="7"/>
      <c r="DE201" s="2" t="s">
        <v>272</v>
      </c>
      <c r="DF201" s="2" t="s">
        <v>226</v>
      </c>
      <c r="DG201" s="2" t="s">
        <v>229</v>
      </c>
      <c r="DH201" s="2" t="s">
        <v>229</v>
      </c>
      <c r="DI201" s="2" t="s">
        <v>241</v>
      </c>
      <c r="DJ201" s="2" t="s">
        <v>229</v>
      </c>
      <c r="DK201" s="4"/>
      <c r="DL201" s="8"/>
      <c r="DM201" s="4"/>
      <c r="DN201" s="8"/>
      <c r="DO201" s="7"/>
      <c r="DP201" s="7"/>
      <c r="DQ201" s="2" t="s">
        <v>239</v>
      </c>
      <c r="DR201" s="2" t="s">
        <v>226</v>
      </c>
      <c r="DS201" s="2" t="s">
        <v>229</v>
      </c>
      <c r="DT201" s="2" t="s">
        <v>229</v>
      </c>
      <c r="DU201" s="2" t="s">
        <v>241</v>
      </c>
      <c r="DV201" s="2" t="s">
        <v>229</v>
      </c>
      <c r="DW201" s="4"/>
      <c r="DX201" s="8"/>
      <c r="DY201" s="4"/>
      <c r="DZ201" s="8"/>
      <c r="EA201" s="7"/>
      <c r="EB201" s="7"/>
      <c r="EC201" s="2" t="s">
        <v>272</v>
      </c>
      <c r="ED201" s="2" t="s">
        <v>226</v>
      </c>
      <c r="EE201" s="2" t="s">
        <v>229</v>
      </c>
      <c r="EF201" s="2" t="s">
        <v>229</v>
      </c>
      <c r="EG201" s="2" t="s">
        <v>241</v>
      </c>
      <c r="EH201" s="2" t="s">
        <v>229</v>
      </c>
      <c r="EI201" s="4"/>
      <c r="EJ201" s="8"/>
      <c r="EK201" s="4"/>
      <c r="EL201" s="8"/>
      <c r="EM201" s="7"/>
      <c r="EN201" s="7"/>
      <c r="EO201" s="2" t="s">
        <v>272</v>
      </c>
      <c r="EP201" s="2" t="s">
        <v>226</v>
      </c>
      <c r="EQ201" s="2" t="s">
        <v>229</v>
      </c>
      <c r="ER201" s="2" t="s">
        <v>229</v>
      </c>
      <c r="ES201" s="2" t="s">
        <v>241</v>
      </c>
      <c r="ET201" s="2" t="s">
        <v>229</v>
      </c>
      <c r="EU201" s="4"/>
      <c r="EV201" s="8"/>
      <c r="EW201" s="4"/>
      <c r="EX201" s="8"/>
      <c r="EY201" s="7"/>
      <c r="EZ201" s="7"/>
      <c r="FA201" s="2" t="s">
        <v>272</v>
      </c>
      <c r="FB201" s="2" t="s">
        <v>226</v>
      </c>
      <c r="FC201" s="2" t="s">
        <v>229</v>
      </c>
      <c r="FD201" s="2" t="s">
        <v>229</v>
      </c>
      <c r="FE201" s="2" t="s">
        <v>241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226</v>
      </c>
      <c r="FO201" s="2" t="s">
        <v>229</v>
      </c>
      <c r="FP201" s="2" t="s">
        <v>229</v>
      </c>
      <c r="FQ201" s="2" t="s">
        <v>241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239</v>
      </c>
      <c r="FZ201" s="2" t="s">
        <v>226</v>
      </c>
      <c r="GA201" s="2" t="s">
        <v>229</v>
      </c>
      <c r="GB201" s="2" t="s">
        <v>229</v>
      </c>
      <c r="GC201" s="2" t="s">
        <v>241</v>
      </c>
      <c r="GD201" s="2" t="s">
        <v>229</v>
      </c>
      <c r="GE201" s="4"/>
      <c r="GF201" s="8"/>
      <c r="GG201" s="4"/>
      <c r="GH201" s="8"/>
      <c r="GI201" s="7"/>
      <c r="GJ201" s="7"/>
      <c r="GK201" s="2" t="s">
        <v>272</v>
      </c>
      <c r="GL201" s="2" t="s">
        <v>226</v>
      </c>
      <c r="GM201" s="2" t="s">
        <v>229</v>
      </c>
      <c r="GN201" s="2" t="s">
        <v>229</v>
      </c>
      <c r="GO201" s="2" t="s">
        <v>241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272</v>
      </c>
      <c r="GX201" s="2" t="s">
        <v>226</v>
      </c>
      <c r="GY201" s="2" t="s">
        <v>229</v>
      </c>
      <c r="GZ201" s="2" t="s">
        <v>229</v>
      </c>
      <c r="HA201" s="2" t="s">
        <v>241</v>
      </c>
      <c r="HB201" s="2" t="s">
        <v>229</v>
      </c>
      <c r="HC201" s="4"/>
      <c r="HD201" s="8"/>
      <c r="HE201" s="4"/>
      <c r="HF201" s="8"/>
      <c r="HG201" s="7"/>
      <c r="HH201" s="7"/>
      <c r="HI201" s="2" t="s">
        <v>272</v>
      </c>
      <c r="HJ201" s="2" t="s">
        <v>226</v>
      </c>
      <c r="HK201" s="2" t="s">
        <v>229</v>
      </c>
      <c r="HL201" s="2" t="s">
        <v>229</v>
      </c>
      <c r="HM201" s="2" t="s">
        <v>241</v>
      </c>
      <c r="HN201" s="2" t="s">
        <v>229</v>
      </c>
      <c r="HO201" s="4"/>
      <c r="HP201" s="8"/>
      <c r="HQ201" s="4"/>
      <c r="HR201" s="8"/>
      <c r="HS201" s="7"/>
      <c r="HT201" s="7"/>
      <c r="HU201" s="2" t="s">
        <v>272</v>
      </c>
      <c r="HV201" s="2" t="s">
        <v>226</v>
      </c>
      <c r="HW201" s="2" t="s">
        <v>229</v>
      </c>
      <c r="HX201" s="2" t="s">
        <v>229</v>
      </c>
      <c r="HY201" s="2" t="s">
        <v>241</v>
      </c>
      <c r="HZ201" s="2" t="s">
        <v>229</v>
      </c>
      <c r="IA201" s="4"/>
      <c r="IB201" s="8"/>
      <c r="IC201" s="4"/>
      <c r="ID201" s="8"/>
      <c r="IE201" s="7"/>
      <c r="IF201" s="7"/>
      <c r="IG201" s="2" t="s">
        <v>272</v>
      </c>
      <c r="IH201" s="2" t="s">
        <v>226</v>
      </c>
      <c r="II201" s="2" t="s">
        <v>229</v>
      </c>
      <c r="IJ201" s="2" t="s">
        <v>229</v>
      </c>
      <c r="IK201" s="2" t="s">
        <v>241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664</v>
      </c>
      <c r="IT201" s="2" t="s">
        <v>226</v>
      </c>
      <c r="IU201" s="2" t="s">
        <v>229</v>
      </c>
      <c r="IV201" s="2" t="s">
        <v>229</v>
      </c>
      <c r="IW201" s="2" t="s">
        <v>241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272</v>
      </c>
      <c r="JF201" s="2" t="s">
        <v>226</v>
      </c>
      <c r="JG201" s="2" t="s">
        <v>229</v>
      </c>
      <c r="JH201" s="2" t="s">
        <v>229</v>
      </c>
      <c r="JI201" s="2" t="s">
        <v>241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272</v>
      </c>
      <c r="JR201" s="2" t="s">
        <v>226</v>
      </c>
      <c r="JS201" s="2" t="s">
        <v>229</v>
      </c>
      <c r="JT201" s="2" t="s">
        <v>229</v>
      </c>
      <c r="JU201" s="2" t="s">
        <v>241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272</v>
      </c>
      <c r="KD201" s="2" t="s">
        <v>226</v>
      </c>
      <c r="KE201" s="2" t="s">
        <v>229</v>
      </c>
      <c r="KF201" s="2" t="s">
        <v>229</v>
      </c>
      <c r="KG201" s="2" t="s">
        <v>241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272</v>
      </c>
      <c r="KP201" s="2" t="s">
        <v>226</v>
      </c>
      <c r="KQ201" s="2" t="s">
        <v>229</v>
      </c>
      <c r="KR201" s="2" t="s">
        <v>229</v>
      </c>
      <c r="KS201" s="2" t="s">
        <v>241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272</v>
      </c>
      <c r="LB201" s="2" t="s">
        <v>226</v>
      </c>
      <c r="LC201" s="2" t="s">
        <v>229</v>
      </c>
      <c r="LD201" s="2" t="s">
        <v>229</v>
      </c>
      <c r="LE201" s="2" t="s">
        <v>241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272</v>
      </c>
      <c r="LN201" s="2" t="s">
        <v>226</v>
      </c>
      <c r="LO201" s="2" t="s">
        <v>229</v>
      </c>
      <c r="LP201" s="2" t="s">
        <v>229</v>
      </c>
      <c r="LQ201" s="2" t="s">
        <v>241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664</v>
      </c>
      <c r="LZ201" s="2" t="s">
        <v>226</v>
      </c>
      <c r="MA201" s="2" t="s">
        <v>229</v>
      </c>
      <c r="MB201" s="2" t="s">
        <v>229</v>
      </c>
      <c r="MC201" s="2" t="s">
        <v>241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272</v>
      </c>
      <c r="ML201" s="2" t="s">
        <v>226</v>
      </c>
      <c r="MM201" s="2" t="s">
        <v>229</v>
      </c>
      <c r="MN201" s="2" t="s">
        <v>229</v>
      </c>
      <c r="MO201" s="2" t="s">
        <v>241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272</v>
      </c>
      <c r="MX201" s="2" t="s">
        <v>226</v>
      </c>
      <c r="MY201" s="2" t="s">
        <v>229</v>
      </c>
      <c r="MZ201" s="2" t="s">
        <v>229</v>
      </c>
      <c r="NA201" s="2" t="s">
        <v>241</v>
      </c>
      <c r="NB201" s="2" t="s">
        <v>229</v>
      </c>
      <c r="NC201" s="4"/>
      <c r="ND201" s="8"/>
      <c r="NE201" s="4"/>
      <c r="NF201" s="8"/>
      <c r="NG201" s="7"/>
      <c r="NH201" s="7"/>
      <c r="NI201" s="2" t="s">
        <v>229</v>
      </c>
      <c r="NJ201" s="2" t="s">
        <v>229</v>
      </c>
      <c r="NK201" s="2" t="s">
        <v>229</v>
      </c>
      <c r="NL201" s="2" t="s">
        <v>229</v>
      </c>
      <c r="NM201" s="2" t="s">
        <v>229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272</v>
      </c>
      <c r="NV201" s="2" t="s">
        <v>226</v>
      </c>
      <c r="NW201" s="2" t="s">
        <v>229</v>
      </c>
      <c r="NX201" s="2" t="s">
        <v>229</v>
      </c>
      <c r="NY201" s="2" t="s">
        <v>241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272</v>
      </c>
      <c r="OH201" s="2" t="s">
        <v>226</v>
      </c>
      <c r="OI201" s="2" t="s">
        <v>229</v>
      </c>
      <c r="OJ201" s="2" t="s">
        <v>229</v>
      </c>
      <c r="OK201" s="2" t="s">
        <v>241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229</v>
      </c>
      <c r="OT201" s="2" t="s">
        <v>229</v>
      </c>
      <c r="OU201" s="2" t="s">
        <v>229</v>
      </c>
      <c r="OV201" s="2" t="s">
        <v>229</v>
      </c>
      <c r="OW201" s="2" t="s">
        <v>229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229</v>
      </c>
      <c r="PF201" s="2" t="s">
        <v>229</v>
      </c>
      <c r="PG201" s="2" t="s">
        <v>229</v>
      </c>
      <c r="PH201" s="2" t="s">
        <v>229</v>
      </c>
      <c r="PI201" s="2" t="s">
        <v>229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272</v>
      </c>
      <c r="PR201" s="2" t="s">
        <v>226</v>
      </c>
      <c r="PS201" s="2" t="s">
        <v>229</v>
      </c>
      <c r="PT201" s="2" t="s">
        <v>229</v>
      </c>
      <c r="PU201" s="2" t="s">
        <v>241</v>
      </c>
      <c r="PV201" s="2" t="s">
        <v>229</v>
      </c>
      <c r="PW201" s="4"/>
      <c r="PX201" s="8"/>
      <c r="PY201" s="4"/>
      <c r="PZ201" s="8"/>
      <c r="QA201" s="7"/>
      <c r="QB201" s="7"/>
      <c r="QC201" s="2" t="s">
        <v>281</v>
      </c>
      <c r="QD201" s="2" t="s">
        <v>226</v>
      </c>
      <c r="QE201" s="2" t="s">
        <v>229</v>
      </c>
      <c r="QF201" s="2" t="s">
        <v>229</v>
      </c>
      <c r="QG201" s="2" t="s">
        <v>241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272</v>
      </c>
      <c r="QP201" s="2" t="s">
        <v>226</v>
      </c>
      <c r="QQ201" s="2" t="s">
        <v>229</v>
      </c>
      <c r="QR201" s="2" t="s">
        <v>229</v>
      </c>
      <c r="QS201" s="2" t="s">
        <v>241</v>
      </c>
      <c r="QT201" s="2" t="s">
        <v>229</v>
      </c>
      <c r="QU201" s="4"/>
      <c r="QV201" s="8"/>
      <c r="QW201" s="4"/>
      <c r="QX201" s="8"/>
      <c r="QY201" s="7"/>
      <c r="QZ201" s="7"/>
      <c r="RA201" s="2" t="s">
        <v>272</v>
      </c>
      <c r="RB201" s="2" t="s">
        <v>226</v>
      </c>
      <c r="RC201" s="2" t="s">
        <v>229</v>
      </c>
      <c r="RD201" s="2" t="s">
        <v>229</v>
      </c>
      <c r="RE201" s="2" t="s">
        <v>241</v>
      </c>
      <c r="RF201" s="2" t="s">
        <v>229</v>
      </c>
      <c r="RG201" s="4"/>
      <c r="RH201" s="8"/>
      <c r="RI201" s="4"/>
      <c r="RJ201" s="8"/>
      <c r="RK201" s="7"/>
      <c r="RL201" s="7"/>
      <c r="RM201" s="2" t="s">
        <v>272</v>
      </c>
      <c r="RN201" s="2" t="s">
        <v>226</v>
      </c>
      <c r="RO201" s="2" t="s">
        <v>229</v>
      </c>
      <c r="RP201" s="2" t="s">
        <v>229</v>
      </c>
      <c r="RQ201" s="2" t="s">
        <v>241</v>
      </c>
      <c r="RR201" s="2" t="s">
        <v>229</v>
      </c>
      <c r="RS201" s="4"/>
      <c r="RT201" s="8"/>
      <c r="RU201" s="4"/>
      <c r="RV201" s="8"/>
      <c r="RW201" s="7"/>
      <c r="RX201" s="7"/>
      <c r="RY201" s="2" t="s">
        <v>229</v>
      </c>
      <c r="RZ201" s="2" t="s">
        <v>229</v>
      </c>
      <c r="SA201" s="2" t="s">
        <v>229</v>
      </c>
      <c r="SB201" s="2" t="s">
        <v>229</v>
      </c>
      <c r="SC201" s="2" t="s">
        <v>229</v>
      </c>
      <c r="SD201" s="2" t="s">
        <v>229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>
        <v>160</v>
      </c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>
        <v>160</v>
      </c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</row>
    <row r="202">
      <c r="A202" s="2" t="s">
        <v>2536</v>
      </c>
      <c r="B202" s="2" t="s">
        <v>216</v>
      </c>
      <c r="C202" s="2" t="s">
        <v>217</v>
      </c>
      <c r="D202" s="2" t="s">
        <v>218</v>
      </c>
      <c r="E202" s="2" t="s">
        <v>2460</v>
      </c>
      <c r="F202" s="2" t="s">
        <v>2229</v>
      </c>
      <c r="G202" s="2" t="s">
        <v>2374</v>
      </c>
      <c r="H202" s="2" t="s">
        <v>2461</v>
      </c>
      <c r="I202" s="2" t="s">
        <v>2462</v>
      </c>
      <c r="J202" s="2" t="s">
        <v>312</v>
      </c>
      <c r="K202" s="2" t="s">
        <v>341</v>
      </c>
      <c r="L202" s="3">
        <v>42.85</v>
      </c>
      <c r="M202" s="3">
        <v>44.99</v>
      </c>
      <c r="N202" s="3">
        <v>89.99</v>
      </c>
      <c r="O202" s="2" t="s">
        <v>226</v>
      </c>
      <c r="P202" s="2" t="s">
        <v>618</v>
      </c>
      <c r="Q202" s="2" t="s">
        <v>228</v>
      </c>
      <c r="R202" s="2" t="s">
        <v>229</v>
      </c>
      <c r="S202" s="2" t="s">
        <v>2533</v>
      </c>
      <c r="T202" s="2" t="s">
        <v>2437</v>
      </c>
      <c r="U202" s="2" t="s">
        <v>232</v>
      </c>
      <c r="V202" s="2" t="s">
        <v>233</v>
      </c>
      <c r="W202" s="2" t="s">
        <v>686</v>
      </c>
      <c r="X202" s="2" t="s">
        <v>1009</v>
      </c>
      <c r="Y202" s="2" t="s">
        <v>229</v>
      </c>
      <c r="Z202" s="4"/>
      <c r="AA202" s="4">
        <f>=ROUNDDOWN({0},0)</f>
      </c>
      <c r="AB202" s="5"/>
      <c r="AC202" s="2" t="s">
        <v>2534</v>
      </c>
      <c r="AD202" s="4">
        <v>90</v>
      </c>
      <c r="AE202" s="4">
        <v>180</v>
      </c>
      <c r="AF202" s="6"/>
      <c r="AG202" s="6"/>
      <c r="AH202" s="7">
        <v>0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229</v>
      </c>
      <c r="AW202" s="8" t="s">
        <v>229</v>
      </c>
      <c r="AX202" s="4" t="s">
        <v>229</v>
      </c>
      <c r="AY202" s="8" t="s">
        <v>229</v>
      </c>
      <c r="AZ202" s="7" t="s">
        <v>229</v>
      </c>
      <c r="BA202" s="7" t="s">
        <v>229</v>
      </c>
      <c r="BB202" s="7"/>
      <c r="BC202" s="4" t="s">
        <v>229</v>
      </c>
      <c r="BD202" s="8" t="s">
        <v>229</v>
      </c>
      <c r="BE202" s="4" t="s">
        <v>229</v>
      </c>
      <c r="BF202" s="8" t="s">
        <v>229</v>
      </c>
      <c r="BG202" s="7" t="s">
        <v>229</v>
      </c>
      <c r="BH202" s="7" t="s">
        <v>229</v>
      </c>
      <c r="BI202" s="7" t="s">
        <v>229</v>
      </c>
      <c r="BJ202" s="4"/>
      <c r="BK202" s="8"/>
      <c r="BL202" s="2" t="s">
        <v>229</v>
      </c>
      <c r="BM202" s="7"/>
      <c r="BN202" s="7"/>
      <c r="BO202" s="4"/>
      <c r="BP202" s="8"/>
      <c r="BQ202" s="4"/>
      <c r="BR202" s="8"/>
      <c r="BS202" s="7"/>
      <c r="BT202" s="7"/>
      <c r="BU202" s="2" t="s">
        <v>272</v>
      </c>
      <c r="BV202" s="2" t="s">
        <v>226</v>
      </c>
      <c r="BW202" s="2" t="s">
        <v>229</v>
      </c>
      <c r="BX202" s="2" t="s">
        <v>229</v>
      </c>
      <c r="BY202" s="2" t="s">
        <v>241</v>
      </c>
      <c r="BZ202" s="2" t="s">
        <v>229</v>
      </c>
      <c r="CA202" s="4"/>
      <c r="CB202" s="8"/>
      <c r="CC202" s="4"/>
      <c r="CD202" s="8"/>
      <c r="CE202" s="7"/>
      <c r="CF202" s="7"/>
      <c r="CG202" s="2" t="s">
        <v>272</v>
      </c>
      <c r="CH202" s="2" t="s">
        <v>226</v>
      </c>
      <c r="CI202" s="2" t="s">
        <v>229</v>
      </c>
      <c r="CJ202" s="2" t="s">
        <v>229</v>
      </c>
      <c r="CK202" s="2" t="s">
        <v>241</v>
      </c>
      <c r="CL202" s="2" t="s">
        <v>229</v>
      </c>
      <c r="CM202" s="4"/>
      <c r="CN202" s="8"/>
      <c r="CO202" s="4"/>
      <c r="CP202" s="8"/>
      <c r="CQ202" s="7"/>
      <c r="CR202" s="7"/>
      <c r="CS202" s="2" t="s">
        <v>272</v>
      </c>
      <c r="CT202" s="2" t="s">
        <v>226</v>
      </c>
      <c r="CU202" s="2" t="s">
        <v>229</v>
      </c>
      <c r="CV202" s="2" t="s">
        <v>229</v>
      </c>
      <c r="CW202" s="2" t="s">
        <v>241</v>
      </c>
      <c r="CX202" s="2" t="s">
        <v>229</v>
      </c>
      <c r="CY202" s="4"/>
      <c r="CZ202" s="8"/>
      <c r="DA202" s="4"/>
      <c r="DB202" s="8"/>
      <c r="DC202" s="7"/>
      <c r="DD202" s="7"/>
      <c r="DE202" s="2" t="s">
        <v>272</v>
      </c>
      <c r="DF202" s="2" t="s">
        <v>226</v>
      </c>
      <c r="DG202" s="2" t="s">
        <v>229</v>
      </c>
      <c r="DH202" s="2" t="s">
        <v>229</v>
      </c>
      <c r="DI202" s="2" t="s">
        <v>241</v>
      </c>
      <c r="DJ202" s="2" t="s">
        <v>229</v>
      </c>
      <c r="DK202" s="4"/>
      <c r="DL202" s="8"/>
      <c r="DM202" s="4"/>
      <c r="DN202" s="8"/>
      <c r="DO202" s="7"/>
      <c r="DP202" s="7"/>
      <c r="DQ202" s="2" t="s">
        <v>239</v>
      </c>
      <c r="DR202" s="2" t="s">
        <v>226</v>
      </c>
      <c r="DS202" s="2" t="s">
        <v>229</v>
      </c>
      <c r="DT202" s="2" t="s">
        <v>229</v>
      </c>
      <c r="DU202" s="2" t="s">
        <v>241</v>
      </c>
      <c r="DV202" s="2" t="s">
        <v>229</v>
      </c>
      <c r="DW202" s="4"/>
      <c r="DX202" s="8"/>
      <c r="DY202" s="4"/>
      <c r="DZ202" s="8"/>
      <c r="EA202" s="7"/>
      <c r="EB202" s="7"/>
      <c r="EC202" s="2" t="s">
        <v>272</v>
      </c>
      <c r="ED202" s="2" t="s">
        <v>226</v>
      </c>
      <c r="EE202" s="2" t="s">
        <v>229</v>
      </c>
      <c r="EF202" s="2" t="s">
        <v>229</v>
      </c>
      <c r="EG202" s="2" t="s">
        <v>241</v>
      </c>
      <c r="EH202" s="2" t="s">
        <v>229</v>
      </c>
      <c r="EI202" s="4"/>
      <c r="EJ202" s="8"/>
      <c r="EK202" s="4"/>
      <c r="EL202" s="8"/>
      <c r="EM202" s="7"/>
      <c r="EN202" s="7"/>
      <c r="EO202" s="2" t="s">
        <v>272</v>
      </c>
      <c r="EP202" s="2" t="s">
        <v>226</v>
      </c>
      <c r="EQ202" s="2" t="s">
        <v>229</v>
      </c>
      <c r="ER202" s="2" t="s">
        <v>229</v>
      </c>
      <c r="ES202" s="2" t="s">
        <v>241</v>
      </c>
      <c r="ET202" s="2" t="s">
        <v>229</v>
      </c>
      <c r="EU202" s="4"/>
      <c r="EV202" s="8"/>
      <c r="EW202" s="4"/>
      <c r="EX202" s="8"/>
      <c r="EY202" s="7"/>
      <c r="EZ202" s="7"/>
      <c r="FA202" s="2" t="s">
        <v>272</v>
      </c>
      <c r="FB202" s="2" t="s">
        <v>226</v>
      </c>
      <c r="FC202" s="2" t="s">
        <v>229</v>
      </c>
      <c r="FD202" s="2" t="s">
        <v>229</v>
      </c>
      <c r="FE202" s="2" t="s">
        <v>241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226</v>
      </c>
      <c r="FO202" s="2" t="s">
        <v>229</v>
      </c>
      <c r="FP202" s="2" t="s">
        <v>229</v>
      </c>
      <c r="FQ202" s="2" t="s">
        <v>241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239</v>
      </c>
      <c r="FZ202" s="2" t="s">
        <v>226</v>
      </c>
      <c r="GA202" s="2" t="s">
        <v>229</v>
      </c>
      <c r="GB202" s="2" t="s">
        <v>229</v>
      </c>
      <c r="GC202" s="2" t="s">
        <v>241</v>
      </c>
      <c r="GD202" s="2" t="s">
        <v>229</v>
      </c>
      <c r="GE202" s="4"/>
      <c r="GF202" s="8"/>
      <c r="GG202" s="4"/>
      <c r="GH202" s="8"/>
      <c r="GI202" s="7"/>
      <c r="GJ202" s="7"/>
      <c r="GK202" s="2" t="s">
        <v>272</v>
      </c>
      <c r="GL202" s="2" t="s">
        <v>226</v>
      </c>
      <c r="GM202" s="2" t="s">
        <v>229</v>
      </c>
      <c r="GN202" s="2" t="s">
        <v>229</v>
      </c>
      <c r="GO202" s="2" t="s">
        <v>241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272</v>
      </c>
      <c r="GX202" s="2" t="s">
        <v>226</v>
      </c>
      <c r="GY202" s="2" t="s">
        <v>229</v>
      </c>
      <c r="GZ202" s="2" t="s">
        <v>229</v>
      </c>
      <c r="HA202" s="2" t="s">
        <v>241</v>
      </c>
      <c r="HB202" s="2" t="s">
        <v>229</v>
      </c>
      <c r="HC202" s="4"/>
      <c r="HD202" s="8"/>
      <c r="HE202" s="4"/>
      <c r="HF202" s="8"/>
      <c r="HG202" s="7"/>
      <c r="HH202" s="7"/>
      <c r="HI202" s="2" t="s">
        <v>272</v>
      </c>
      <c r="HJ202" s="2" t="s">
        <v>226</v>
      </c>
      <c r="HK202" s="2" t="s">
        <v>229</v>
      </c>
      <c r="HL202" s="2" t="s">
        <v>229</v>
      </c>
      <c r="HM202" s="2" t="s">
        <v>241</v>
      </c>
      <c r="HN202" s="2" t="s">
        <v>229</v>
      </c>
      <c r="HO202" s="4"/>
      <c r="HP202" s="8"/>
      <c r="HQ202" s="4"/>
      <c r="HR202" s="8"/>
      <c r="HS202" s="7"/>
      <c r="HT202" s="7"/>
      <c r="HU202" s="2" t="s">
        <v>272</v>
      </c>
      <c r="HV202" s="2" t="s">
        <v>226</v>
      </c>
      <c r="HW202" s="2" t="s">
        <v>229</v>
      </c>
      <c r="HX202" s="2" t="s">
        <v>229</v>
      </c>
      <c r="HY202" s="2" t="s">
        <v>241</v>
      </c>
      <c r="HZ202" s="2" t="s">
        <v>229</v>
      </c>
      <c r="IA202" s="4"/>
      <c r="IB202" s="8"/>
      <c r="IC202" s="4"/>
      <c r="ID202" s="8"/>
      <c r="IE202" s="7"/>
      <c r="IF202" s="7"/>
      <c r="IG202" s="2" t="s">
        <v>272</v>
      </c>
      <c r="IH202" s="2" t="s">
        <v>226</v>
      </c>
      <c r="II202" s="2" t="s">
        <v>229</v>
      </c>
      <c r="IJ202" s="2" t="s">
        <v>229</v>
      </c>
      <c r="IK202" s="2" t="s">
        <v>241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664</v>
      </c>
      <c r="IT202" s="2" t="s">
        <v>226</v>
      </c>
      <c r="IU202" s="2" t="s">
        <v>229</v>
      </c>
      <c r="IV202" s="2" t="s">
        <v>229</v>
      </c>
      <c r="IW202" s="2" t="s">
        <v>241</v>
      </c>
      <c r="IX202" s="2" t="s">
        <v>229</v>
      </c>
      <c r="IY202" s="4"/>
      <c r="IZ202" s="8"/>
      <c r="JA202" s="4"/>
      <c r="JB202" s="8"/>
      <c r="JC202" s="7"/>
      <c r="JD202" s="7"/>
      <c r="JE202" s="2" t="s">
        <v>272</v>
      </c>
      <c r="JF202" s="2" t="s">
        <v>226</v>
      </c>
      <c r="JG202" s="2" t="s">
        <v>229</v>
      </c>
      <c r="JH202" s="2" t="s">
        <v>229</v>
      </c>
      <c r="JI202" s="2" t="s">
        <v>241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272</v>
      </c>
      <c r="JR202" s="2" t="s">
        <v>226</v>
      </c>
      <c r="JS202" s="2" t="s">
        <v>229</v>
      </c>
      <c r="JT202" s="2" t="s">
        <v>229</v>
      </c>
      <c r="JU202" s="2" t="s">
        <v>241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272</v>
      </c>
      <c r="KD202" s="2" t="s">
        <v>226</v>
      </c>
      <c r="KE202" s="2" t="s">
        <v>229</v>
      </c>
      <c r="KF202" s="2" t="s">
        <v>229</v>
      </c>
      <c r="KG202" s="2" t="s">
        <v>241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272</v>
      </c>
      <c r="KP202" s="2" t="s">
        <v>226</v>
      </c>
      <c r="KQ202" s="2" t="s">
        <v>229</v>
      </c>
      <c r="KR202" s="2" t="s">
        <v>229</v>
      </c>
      <c r="KS202" s="2" t="s">
        <v>241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272</v>
      </c>
      <c r="LB202" s="2" t="s">
        <v>226</v>
      </c>
      <c r="LC202" s="2" t="s">
        <v>229</v>
      </c>
      <c r="LD202" s="2" t="s">
        <v>229</v>
      </c>
      <c r="LE202" s="2" t="s">
        <v>241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272</v>
      </c>
      <c r="LN202" s="2" t="s">
        <v>226</v>
      </c>
      <c r="LO202" s="2" t="s">
        <v>229</v>
      </c>
      <c r="LP202" s="2" t="s">
        <v>229</v>
      </c>
      <c r="LQ202" s="2" t="s">
        <v>241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664</v>
      </c>
      <c r="LZ202" s="2" t="s">
        <v>226</v>
      </c>
      <c r="MA202" s="2" t="s">
        <v>229</v>
      </c>
      <c r="MB202" s="2" t="s">
        <v>229</v>
      </c>
      <c r="MC202" s="2" t="s">
        <v>241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272</v>
      </c>
      <c r="ML202" s="2" t="s">
        <v>226</v>
      </c>
      <c r="MM202" s="2" t="s">
        <v>229</v>
      </c>
      <c r="MN202" s="2" t="s">
        <v>229</v>
      </c>
      <c r="MO202" s="2" t="s">
        <v>241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272</v>
      </c>
      <c r="MX202" s="2" t="s">
        <v>226</v>
      </c>
      <c r="MY202" s="2" t="s">
        <v>229</v>
      </c>
      <c r="MZ202" s="2" t="s">
        <v>229</v>
      </c>
      <c r="NA202" s="2" t="s">
        <v>241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229</v>
      </c>
      <c r="NJ202" s="2" t="s">
        <v>229</v>
      </c>
      <c r="NK202" s="2" t="s">
        <v>229</v>
      </c>
      <c r="NL202" s="2" t="s">
        <v>229</v>
      </c>
      <c r="NM202" s="2" t="s">
        <v>229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272</v>
      </c>
      <c r="NV202" s="2" t="s">
        <v>226</v>
      </c>
      <c r="NW202" s="2" t="s">
        <v>229</v>
      </c>
      <c r="NX202" s="2" t="s">
        <v>229</v>
      </c>
      <c r="NY202" s="2" t="s">
        <v>241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272</v>
      </c>
      <c r="OH202" s="2" t="s">
        <v>226</v>
      </c>
      <c r="OI202" s="2" t="s">
        <v>229</v>
      </c>
      <c r="OJ202" s="2" t="s">
        <v>229</v>
      </c>
      <c r="OK202" s="2" t="s">
        <v>241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229</v>
      </c>
      <c r="OT202" s="2" t="s">
        <v>229</v>
      </c>
      <c r="OU202" s="2" t="s">
        <v>229</v>
      </c>
      <c r="OV202" s="2" t="s">
        <v>229</v>
      </c>
      <c r="OW202" s="2" t="s">
        <v>229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229</v>
      </c>
      <c r="PF202" s="2" t="s">
        <v>229</v>
      </c>
      <c r="PG202" s="2" t="s">
        <v>229</v>
      </c>
      <c r="PH202" s="2" t="s">
        <v>229</v>
      </c>
      <c r="PI202" s="2" t="s">
        <v>229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272</v>
      </c>
      <c r="PR202" s="2" t="s">
        <v>226</v>
      </c>
      <c r="PS202" s="2" t="s">
        <v>229</v>
      </c>
      <c r="PT202" s="2" t="s">
        <v>229</v>
      </c>
      <c r="PU202" s="2" t="s">
        <v>241</v>
      </c>
      <c r="PV202" s="2" t="s">
        <v>229</v>
      </c>
      <c r="PW202" s="4"/>
      <c r="PX202" s="8"/>
      <c r="PY202" s="4"/>
      <c r="PZ202" s="8"/>
      <c r="QA202" s="7"/>
      <c r="QB202" s="7"/>
      <c r="QC202" s="2" t="s">
        <v>281</v>
      </c>
      <c r="QD202" s="2" t="s">
        <v>226</v>
      </c>
      <c r="QE202" s="2" t="s">
        <v>229</v>
      </c>
      <c r="QF202" s="2" t="s">
        <v>229</v>
      </c>
      <c r="QG202" s="2" t="s">
        <v>241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272</v>
      </c>
      <c r="QP202" s="2" t="s">
        <v>226</v>
      </c>
      <c r="QQ202" s="2" t="s">
        <v>229</v>
      </c>
      <c r="QR202" s="2" t="s">
        <v>229</v>
      </c>
      <c r="QS202" s="2" t="s">
        <v>241</v>
      </c>
      <c r="QT202" s="2" t="s">
        <v>229</v>
      </c>
      <c r="QU202" s="4"/>
      <c r="QV202" s="8"/>
      <c r="QW202" s="4"/>
      <c r="QX202" s="8"/>
      <c r="QY202" s="7"/>
      <c r="QZ202" s="7"/>
      <c r="RA202" s="2" t="s">
        <v>272</v>
      </c>
      <c r="RB202" s="2" t="s">
        <v>226</v>
      </c>
      <c r="RC202" s="2" t="s">
        <v>229</v>
      </c>
      <c r="RD202" s="2" t="s">
        <v>229</v>
      </c>
      <c r="RE202" s="2" t="s">
        <v>241</v>
      </c>
      <c r="RF202" s="2" t="s">
        <v>229</v>
      </c>
      <c r="RG202" s="4"/>
      <c r="RH202" s="8"/>
      <c r="RI202" s="4"/>
      <c r="RJ202" s="8"/>
      <c r="RK202" s="7"/>
      <c r="RL202" s="7"/>
      <c r="RM202" s="2" t="s">
        <v>272</v>
      </c>
      <c r="RN202" s="2" t="s">
        <v>226</v>
      </c>
      <c r="RO202" s="2" t="s">
        <v>229</v>
      </c>
      <c r="RP202" s="2" t="s">
        <v>229</v>
      </c>
      <c r="RQ202" s="2" t="s">
        <v>241</v>
      </c>
      <c r="RR202" s="2" t="s">
        <v>229</v>
      </c>
      <c r="RS202" s="4"/>
      <c r="RT202" s="8"/>
      <c r="RU202" s="4"/>
      <c r="RV202" s="8"/>
      <c r="RW202" s="7"/>
      <c r="RX202" s="7"/>
      <c r="RY202" s="2" t="s">
        <v>229</v>
      </c>
      <c r="RZ202" s="2" t="s">
        <v>229</v>
      </c>
      <c r="SA202" s="2" t="s">
        <v>229</v>
      </c>
      <c r="SB202" s="2" t="s">
        <v>229</v>
      </c>
      <c r="SC202" s="2" t="s">
        <v>229</v>
      </c>
      <c r="SD202" s="2" t="s">
        <v>229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>
        <v>90</v>
      </c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>
        <v>90</v>
      </c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</row>
    <row r="203">
      <c r="A203" s="2" t="s">
        <v>2537</v>
      </c>
      <c r="B203" s="2" t="s">
        <v>216</v>
      </c>
      <c r="C203" s="2" t="s">
        <v>217</v>
      </c>
      <c r="D203" s="2" t="s">
        <v>218</v>
      </c>
      <c r="E203" s="2" t="s">
        <v>2460</v>
      </c>
      <c r="F203" s="2" t="s">
        <v>2229</v>
      </c>
      <c r="G203" s="2" t="s">
        <v>2374</v>
      </c>
      <c r="H203" s="2" t="s">
        <v>2461</v>
      </c>
      <c r="I203" s="2" t="s">
        <v>2462</v>
      </c>
      <c r="J203" s="2" t="s">
        <v>224</v>
      </c>
      <c r="K203" s="2" t="s">
        <v>617</v>
      </c>
      <c r="L203" s="3">
        <v>33.33</v>
      </c>
      <c r="M203" s="3">
        <v>35</v>
      </c>
      <c r="N203" s="3">
        <v>69.99</v>
      </c>
      <c r="O203" s="2" t="s">
        <v>226</v>
      </c>
      <c r="P203" s="2" t="s">
        <v>618</v>
      </c>
      <c r="Q203" s="2" t="s">
        <v>228</v>
      </c>
      <c r="R203" s="2" t="s">
        <v>229</v>
      </c>
      <c r="S203" s="2" t="s">
        <v>2538</v>
      </c>
      <c r="T203" s="2" t="s">
        <v>2437</v>
      </c>
      <c r="U203" s="2" t="s">
        <v>2464</v>
      </c>
      <c r="V203" s="2" t="s">
        <v>233</v>
      </c>
      <c r="W203" s="2" t="s">
        <v>686</v>
      </c>
      <c r="X203" s="2" t="s">
        <v>1009</v>
      </c>
      <c r="Y203" s="2" t="s">
        <v>229</v>
      </c>
      <c r="Z203" s="4"/>
      <c r="AA203" s="4">
        <f>=ROUNDDOWN({0},0)</f>
      </c>
      <c r="AB203" s="5"/>
      <c r="AC203" s="2" t="s">
        <v>2534</v>
      </c>
      <c r="AD203" s="4">
        <v>145</v>
      </c>
      <c r="AE203" s="4">
        <v>290</v>
      </c>
      <c r="AF203" s="6"/>
      <c r="AG203" s="6"/>
      <c r="AH203" s="7">
        <v>0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229</v>
      </c>
      <c r="AW203" s="8" t="s">
        <v>229</v>
      </c>
      <c r="AX203" s="4" t="s">
        <v>229</v>
      </c>
      <c r="AY203" s="8" t="s">
        <v>229</v>
      </c>
      <c r="AZ203" s="7" t="s">
        <v>229</v>
      </c>
      <c r="BA203" s="7" t="s">
        <v>229</v>
      </c>
      <c r="BB203" s="7"/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 t="s">
        <v>229</v>
      </c>
      <c r="BJ203" s="4"/>
      <c r="BK203" s="8"/>
      <c r="BL203" s="2" t="s">
        <v>229</v>
      </c>
      <c r="BM203" s="7"/>
      <c r="BN203" s="7"/>
      <c r="BO203" s="4"/>
      <c r="BP203" s="8"/>
      <c r="BQ203" s="4"/>
      <c r="BR203" s="8"/>
      <c r="BS203" s="7"/>
      <c r="BT203" s="7"/>
      <c r="BU203" s="2" t="s">
        <v>272</v>
      </c>
      <c r="BV203" s="2" t="s">
        <v>226</v>
      </c>
      <c r="BW203" s="2" t="s">
        <v>229</v>
      </c>
      <c r="BX203" s="2" t="s">
        <v>229</v>
      </c>
      <c r="BY203" s="2" t="s">
        <v>241</v>
      </c>
      <c r="BZ203" s="2" t="s">
        <v>229</v>
      </c>
      <c r="CA203" s="4"/>
      <c r="CB203" s="8"/>
      <c r="CC203" s="4"/>
      <c r="CD203" s="8"/>
      <c r="CE203" s="7"/>
      <c r="CF203" s="7"/>
      <c r="CG203" s="2" t="s">
        <v>272</v>
      </c>
      <c r="CH203" s="2" t="s">
        <v>226</v>
      </c>
      <c r="CI203" s="2" t="s">
        <v>229</v>
      </c>
      <c r="CJ203" s="2" t="s">
        <v>229</v>
      </c>
      <c r="CK203" s="2" t="s">
        <v>241</v>
      </c>
      <c r="CL203" s="2" t="s">
        <v>229</v>
      </c>
      <c r="CM203" s="4"/>
      <c r="CN203" s="8"/>
      <c r="CO203" s="4"/>
      <c r="CP203" s="8"/>
      <c r="CQ203" s="7"/>
      <c r="CR203" s="7"/>
      <c r="CS203" s="2" t="s">
        <v>272</v>
      </c>
      <c r="CT203" s="2" t="s">
        <v>226</v>
      </c>
      <c r="CU203" s="2" t="s">
        <v>229</v>
      </c>
      <c r="CV203" s="2" t="s">
        <v>229</v>
      </c>
      <c r="CW203" s="2" t="s">
        <v>241</v>
      </c>
      <c r="CX203" s="2" t="s">
        <v>229</v>
      </c>
      <c r="CY203" s="4"/>
      <c r="CZ203" s="8"/>
      <c r="DA203" s="4"/>
      <c r="DB203" s="8"/>
      <c r="DC203" s="7"/>
      <c r="DD203" s="7"/>
      <c r="DE203" s="2" t="s">
        <v>272</v>
      </c>
      <c r="DF203" s="2" t="s">
        <v>226</v>
      </c>
      <c r="DG203" s="2" t="s">
        <v>229</v>
      </c>
      <c r="DH203" s="2" t="s">
        <v>229</v>
      </c>
      <c r="DI203" s="2" t="s">
        <v>241</v>
      </c>
      <c r="DJ203" s="2" t="s">
        <v>229</v>
      </c>
      <c r="DK203" s="4"/>
      <c r="DL203" s="8"/>
      <c r="DM203" s="4"/>
      <c r="DN203" s="8"/>
      <c r="DO203" s="7"/>
      <c r="DP203" s="7"/>
      <c r="DQ203" s="2" t="s">
        <v>239</v>
      </c>
      <c r="DR203" s="2" t="s">
        <v>226</v>
      </c>
      <c r="DS203" s="2" t="s">
        <v>229</v>
      </c>
      <c r="DT203" s="2" t="s">
        <v>229</v>
      </c>
      <c r="DU203" s="2" t="s">
        <v>241</v>
      </c>
      <c r="DV203" s="2" t="s">
        <v>229</v>
      </c>
      <c r="DW203" s="4"/>
      <c r="DX203" s="8"/>
      <c r="DY203" s="4"/>
      <c r="DZ203" s="8"/>
      <c r="EA203" s="7"/>
      <c r="EB203" s="7"/>
      <c r="EC203" s="2" t="s">
        <v>272</v>
      </c>
      <c r="ED203" s="2" t="s">
        <v>226</v>
      </c>
      <c r="EE203" s="2" t="s">
        <v>229</v>
      </c>
      <c r="EF203" s="2" t="s">
        <v>229</v>
      </c>
      <c r="EG203" s="2" t="s">
        <v>241</v>
      </c>
      <c r="EH203" s="2" t="s">
        <v>229</v>
      </c>
      <c r="EI203" s="4"/>
      <c r="EJ203" s="8"/>
      <c r="EK203" s="4"/>
      <c r="EL203" s="8"/>
      <c r="EM203" s="7"/>
      <c r="EN203" s="7"/>
      <c r="EO203" s="2" t="s">
        <v>272</v>
      </c>
      <c r="EP203" s="2" t="s">
        <v>226</v>
      </c>
      <c r="EQ203" s="2" t="s">
        <v>229</v>
      </c>
      <c r="ER203" s="2" t="s">
        <v>229</v>
      </c>
      <c r="ES203" s="2" t="s">
        <v>241</v>
      </c>
      <c r="ET203" s="2" t="s">
        <v>229</v>
      </c>
      <c r="EU203" s="4"/>
      <c r="EV203" s="8"/>
      <c r="EW203" s="4"/>
      <c r="EX203" s="8"/>
      <c r="EY203" s="7"/>
      <c r="EZ203" s="7"/>
      <c r="FA203" s="2" t="s">
        <v>272</v>
      </c>
      <c r="FB203" s="2" t="s">
        <v>226</v>
      </c>
      <c r="FC203" s="2" t="s">
        <v>229</v>
      </c>
      <c r="FD203" s="2" t="s">
        <v>229</v>
      </c>
      <c r="FE203" s="2" t="s">
        <v>241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226</v>
      </c>
      <c r="FO203" s="2" t="s">
        <v>229</v>
      </c>
      <c r="FP203" s="2" t="s">
        <v>229</v>
      </c>
      <c r="FQ203" s="2" t="s">
        <v>241</v>
      </c>
      <c r="FR203" s="2" t="s">
        <v>229</v>
      </c>
      <c r="FS203" s="4"/>
      <c r="FT203" s="8"/>
      <c r="FU203" s="4"/>
      <c r="FV203" s="8"/>
      <c r="FW203" s="7"/>
      <c r="FX203" s="7"/>
      <c r="FY203" s="2" t="s">
        <v>239</v>
      </c>
      <c r="FZ203" s="2" t="s">
        <v>226</v>
      </c>
      <c r="GA203" s="2" t="s">
        <v>229</v>
      </c>
      <c r="GB203" s="2" t="s">
        <v>229</v>
      </c>
      <c r="GC203" s="2" t="s">
        <v>241</v>
      </c>
      <c r="GD203" s="2" t="s">
        <v>229</v>
      </c>
      <c r="GE203" s="4"/>
      <c r="GF203" s="8"/>
      <c r="GG203" s="4"/>
      <c r="GH203" s="8"/>
      <c r="GI203" s="7"/>
      <c r="GJ203" s="7"/>
      <c r="GK203" s="2" t="s">
        <v>272</v>
      </c>
      <c r="GL203" s="2" t="s">
        <v>226</v>
      </c>
      <c r="GM203" s="2" t="s">
        <v>229</v>
      </c>
      <c r="GN203" s="2" t="s">
        <v>229</v>
      </c>
      <c r="GO203" s="2" t="s">
        <v>241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272</v>
      </c>
      <c r="GX203" s="2" t="s">
        <v>226</v>
      </c>
      <c r="GY203" s="2" t="s">
        <v>229</v>
      </c>
      <c r="GZ203" s="2" t="s">
        <v>229</v>
      </c>
      <c r="HA203" s="2" t="s">
        <v>241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272</v>
      </c>
      <c r="HJ203" s="2" t="s">
        <v>226</v>
      </c>
      <c r="HK203" s="2" t="s">
        <v>229</v>
      </c>
      <c r="HL203" s="2" t="s">
        <v>229</v>
      </c>
      <c r="HM203" s="2" t="s">
        <v>241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272</v>
      </c>
      <c r="HV203" s="2" t="s">
        <v>226</v>
      </c>
      <c r="HW203" s="2" t="s">
        <v>229</v>
      </c>
      <c r="HX203" s="2" t="s">
        <v>229</v>
      </c>
      <c r="HY203" s="2" t="s">
        <v>241</v>
      </c>
      <c r="HZ203" s="2" t="s">
        <v>229</v>
      </c>
      <c r="IA203" s="4"/>
      <c r="IB203" s="8"/>
      <c r="IC203" s="4"/>
      <c r="ID203" s="8"/>
      <c r="IE203" s="7"/>
      <c r="IF203" s="7"/>
      <c r="IG203" s="2" t="s">
        <v>272</v>
      </c>
      <c r="IH203" s="2" t="s">
        <v>226</v>
      </c>
      <c r="II203" s="2" t="s">
        <v>229</v>
      </c>
      <c r="IJ203" s="2" t="s">
        <v>229</v>
      </c>
      <c r="IK203" s="2" t="s">
        <v>241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664</v>
      </c>
      <c r="IT203" s="2" t="s">
        <v>226</v>
      </c>
      <c r="IU203" s="2" t="s">
        <v>229</v>
      </c>
      <c r="IV203" s="2" t="s">
        <v>229</v>
      </c>
      <c r="IW203" s="2" t="s">
        <v>241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272</v>
      </c>
      <c r="JF203" s="2" t="s">
        <v>226</v>
      </c>
      <c r="JG203" s="2" t="s">
        <v>229</v>
      </c>
      <c r="JH203" s="2" t="s">
        <v>229</v>
      </c>
      <c r="JI203" s="2" t="s">
        <v>241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272</v>
      </c>
      <c r="JR203" s="2" t="s">
        <v>226</v>
      </c>
      <c r="JS203" s="2" t="s">
        <v>229</v>
      </c>
      <c r="JT203" s="2" t="s">
        <v>229</v>
      </c>
      <c r="JU203" s="2" t="s">
        <v>241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272</v>
      </c>
      <c r="KD203" s="2" t="s">
        <v>226</v>
      </c>
      <c r="KE203" s="2" t="s">
        <v>229</v>
      </c>
      <c r="KF203" s="2" t="s">
        <v>229</v>
      </c>
      <c r="KG203" s="2" t="s">
        <v>241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272</v>
      </c>
      <c r="KP203" s="2" t="s">
        <v>226</v>
      </c>
      <c r="KQ203" s="2" t="s">
        <v>229</v>
      </c>
      <c r="KR203" s="2" t="s">
        <v>229</v>
      </c>
      <c r="KS203" s="2" t="s">
        <v>241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272</v>
      </c>
      <c r="LB203" s="2" t="s">
        <v>226</v>
      </c>
      <c r="LC203" s="2" t="s">
        <v>229</v>
      </c>
      <c r="LD203" s="2" t="s">
        <v>229</v>
      </c>
      <c r="LE203" s="2" t="s">
        <v>241</v>
      </c>
      <c r="LF203" s="2" t="s">
        <v>229</v>
      </c>
      <c r="LG203" s="4"/>
      <c r="LH203" s="8"/>
      <c r="LI203" s="4"/>
      <c r="LJ203" s="8"/>
      <c r="LK203" s="7"/>
      <c r="LL203" s="7"/>
      <c r="LM203" s="2" t="s">
        <v>272</v>
      </c>
      <c r="LN203" s="2" t="s">
        <v>226</v>
      </c>
      <c r="LO203" s="2" t="s">
        <v>229</v>
      </c>
      <c r="LP203" s="2" t="s">
        <v>229</v>
      </c>
      <c r="LQ203" s="2" t="s">
        <v>241</v>
      </c>
      <c r="LR203" s="2" t="s">
        <v>229</v>
      </c>
      <c r="LS203" s="4"/>
      <c r="LT203" s="8"/>
      <c r="LU203" s="4"/>
      <c r="LV203" s="8"/>
      <c r="LW203" s="7"/>
      <c r="LX203" s="7"/>
      <c r="LY203" s="2" t="s">
        <v>664</v>
      </c>
      <c r="LZ203" s="2" t="s">
        <v>226</v>
      </c>
      <c r="MA203" s="2" t="s">
        <v>229</v>
      </c>
      <c r="MB203" s="2" t="s">
        <v>229</v>
      </c>
      <c r="MC203" s="2" t="s">
        <v>241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272</v>
      </c>
      <c r="ML203" s="2" t="s">
        <v>226</v>
      </c>
      <c r="MM203" s="2" t="s">
        <v>229</v>
      </c>
      <c r="MN203" s="2" t="s">
        <v>229</v>
      </c>
      <c r="MO203" s="2" t="s">
        <v>241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272</v>
      </c>
      <c r="MX203" s="2" t="s">
        <v>226</v>
      </c>
      <c r="MY203" s="2" t="s">
        <v>229</v>
      </c>
      <c r="MZ203" s="2" t="s">
        <v>229</v>
      </c>
      <c r="NA203" s="2" t="s">
        <v>241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229</v>
      </c>
      <c r="NJ203" s="2" t="s">
        <v>229</v>
      </c>
      <c r="NK203" s="2" t="s">
        <v>229</v>
      </c>
      <c r="NL203" s="2" t="s">
        <v>229</v>
      </c>
      <c r="NM203" s="2" t="s">
        <v>229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272</v>
      </c>
      <c r="NV203" s="2" t="s">
        <v>226</v>
      </c>
      <c r="NW203" s="2" t="s">
        <v>229</v>
      </c>
      <c r="NX203" s="2" t="s">
        <v>229</v>
      </c>
      <c r="NY203" s="2" t="s">
        <v>241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272</v>
      </c>
      <c r="OH203" s="2" t="s">
        <v>226</v>
      </c>
      <c r="OI203" s="2" t="s">
        <v>229</v>
      </c>
      <c r="OJ203" s="2" t="s">
        <v>229</v>
      </c>
      <c r="OK203" s="2" t="s">
        <v>241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229</v>
      </c>
      <c r="OT203" s="2" t="s">
        <v>229</v>
      </c>
      <c r="OU203" s="2" t="s">
        <v>229</v>
      </c>
      <c r="OV203" s="2" t="s">
        <v>229</v>
      </c>
      <c r="OW203" s="2" t="s">
        <v>229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229</v>
      </c>
      <c r="PF203" s="2" t="s">
        <v>229</v>
      </c>
      <c r="PG203" s="2" t="s">
        <v>229</v>
      </c>
      <c r="PH203" s="2" t="s">
        <v>229</v>
      </c>
      <c r="PI203" s="2" t="s">
        <v>229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272</v>
      </c>
      <c r="PR203" s="2" t="s">
        <v>226</v>
      </c>
      <c r="PS203" s="2" t="s">
        <v>229</v>
      </c>
      <c r="PT203" s="2" t="s">
        <v>229</v>
      </c>
      <c r="PU203" s="2" t="s">
        <v>241</v>
      </c>
      <c r="PV203" s="2" t="s">
        <v>229</v>
      </c>
      <c r="PW203" s="4"/>
      <c r="PX203" s="8"/>
      <c r="PY203" s="4"/>
      <c r="PZ203" s="8"/>
      <c r="QA203" s="7"/>
      <c r="QB203" s="7"/>
      <c r="QC203" s="2" t="s">
        <v>281</v>
      </c>
      <c r="QD203" s="2" t="s">
        <v>226</v>
      </c>
      <c r="QE203" s="2" t="s">
        <v>229</v>
      </c>
      <c r="QF203" s="2" t="s">
        <v>229</v>
      </c>
      <c r="QG203" s="2" t="s">
        <v>241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272</v>
      </c>
      <c r="QP203" s="2" t="s">
        <v>226</v>
      </c>
      <c r="QQ203" s="2" t="s">
        <v>229</v>
      </c>
      <c r="QR203" s="2" t="s">
        <v>229</v>
      </c>
      <c r="QS203" s="2" t="s">
        <v>241</v>
      </c>
      <c r="QT203" s="2" t="s">
        <v>229</v>
      </c>
      <c r="QU203" s="4"/>
      <c r="QV203" s="8"/>
      <c r="QW203" s="4"/>
      <c r="QX203" s="8"/>
      <c r="QY203" s="7"/>
      <c r="QZ203" s="7"/>
      <c r="RA203" s="2" t="s">
        <v>272</v>
      </c>
      <c r="RB203" s="2" t="s">
        <v>226</v>
      </c>
      <c r="RC203" s="2" t="s">
        <v>229</v>
      </c>
      <c r="RD203" s="2" t="s">
        <v>229</v>
      </c>
      <c r="RE203" s="2" t="s">
        <v>241</v>
      </c>
      <c r="RF203" s="2" t="s">
        <v>229</v>
      </c>
      <c r="RG203" s="4"/>
      <c r="RH203" s="8"/>
      <c r="RI203" s="4"/>
      <c r="RJ203" s="8"/>
      <c r="RK203" s="7"/>
      <c r="RL203" s="7"/>
      <c r="RM203" s="2" t="s">
        <v>272</v>
      </c>
      <c r="RN203" s="2" t="s">
        <v>226</v>
      </c>
      <c r="RO203" s="2" t="s">
        <v>229</v>
      </c>
      <c r="RP203" s="2" t="s">
        <v>229</v>
      </c>
      <c r="RQ203" s="2" t="s">
        <v>241</v>
      </c>
      <c r="RR203" s="2" t="s">
        <v>229</v>
      </c>
      <c r="RS203" s="4"/>
      <c r="RT203" s="8"/>
      <c r="RU203" s="4"/>
      <c r="RV203" s="8"/>
      <c r="RW203" s="7"/>
      <c r="RX203" s="7"/>
      <c r="RY203" s="2" t="s">
        <v>229</v>
      </c>
      <c r="RZ203" s="2" t="s">
        <v>229</v>
      </c>
      <c r="SA203" s="2" t="s">
        <v>229</v>
      </c>
      <c r="SB203" s="2" t="s">
        <v>229</v>
      </c>
      <c r="SC203" s="2" t="s">
        <v>229</v>
      </c>
      <c r="SD203" s="2" t="s">
        <v>229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>
        <v>145</v>
      </c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>
        <v>145</v>
      </c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</row>
    <row r="204">
      <c r="A204" s="2" t="s">
        <v>2539</v>
      </c>
      <c r="B204" s="2" t="s">
        <v>216</v>
      </c>
      <c r="C204" s="2" t="s">
        <v>217</v>
      </c>
      <c r="D204" s="2" t="s">
        <v>218</v>
      </c>
      <c r="E204" s="2" t="s">
        <v>2460</v>
      </c>
      <c r="F204" s="2" t="s">
        <v>2229</v>
      </c>
      <c r="G204" s="2" t="s">
        <v>2374</v>
      </c>
      <c r="H204" s="2" t="s">
        <v>2461</v>
      </c>
      <c r="I204" s="2" t="s">
        <v>2462</v>
      </c>
      <c r="J204" s="2" t="s">
        <v>285</v>
      </c>
      <c r="K204" s="2" t="s">
        <v>617</v>
      </c>
      <c r="L204" s="3">
        <v>38.09</v>
      </c>
      <c r="M204" s="3">
        <v>40</v>
      </c>
      <c r="N204" s="3">
        <v>79.99</v>
      </c>
      <c r="O204" s="2" t="s">
        <v>226</v>
      </c>
      <c r="P204" s="2" t="s">
        <v>618</v>
      </c>
      <c r="Q204" s="2" t="s">
        <v>228</v>
      </c>
      <c r="R204" s="2" t="s">
        <v>229</v>
      </c>
      <c r="S204" s="2" t="s">
        <v>2538</v>
      </c>
      <c r="T204" s="2" t="s">
        <v>2437</v>
      </c>
      <c r="U204" s="2" t="s">
        <v>232</v>
      </c>
      <c r="V204" s="2" t="s">
        <v>233</v>
      </c>
      <c r="W204" s="2" t="s">
        <v>686</v>
      </c>
      <c r="X204" s="2" t="s">
        <v>1009</v>
      </c>
      <c r="Y204" s="2" t="s">
        <v>229</v>
      </c>
      <c r="Z204" s="4"/>
      <c r="AA204" s="4">
        <f>=ROUNDDOWN({0},0)</f>
      </c>
      <c r="AB204" s="5"/>
      <c r="AC204" s="2" t="s">
        <v>2534</v>
      </c>
      <c r="AD204" s="4">
        <v>150</v>
      </c>
      <c r="AE204" s="4">
        <v>300</v>
      </c>
      <c r="AF204" s="6"/>
      <c r="AG204" s="6"/>
      <c r="AH204" s="7">
        <v>0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/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/>
      <c r="BK204" s="8"/>
      <c r="BL204" s="2" t="s">
        <v>229</v>
      </c>
      <c r="BM204" s="7"/>
      <c r="BN204" s="7"/>
      <c r="BO204" s="4"/>
      <c r="BP204" s="8"/>
      <c r="BQ204" s="4"/>
      <c r="BR204" s="8"/>
      <c r="BS204" s="7"/>
      <c r="BT204" s="7"/>
      <c r="BU204" s="2" t="s">
        <v>272</v>
      </c>
      <c r="BV204" s="2" t="s">
        <v>226</v>
      </c>
      <c r="BW204" s="2" t="s">
        <v>229</v>
      </c>
      <c r="BX204" s="2" t="s">
        <v>229</v>
      </c>
      <c r="BY204" s="2" t="s">
        <v>241</v>
      </c>
      <c r="BZ204" s="2" t="s">
        <v>229</v>
      </c>
      <c r="CA204" s="4"/>
      <c r="CB204" s="8"/>
      <c r="CC204" s="4"/>
      <c r="CD204" s="8"/>
      <c r="CE204" s="7"/>
      <c r="CF204" s="7"/>
      <c r="CG204" s="2" t="s">
        <v>272</v>
      </c>
      <c r="CH204" s="2" t="s">
        <v>226</v>
      </c>
      <c r="CI204" s="2" t="s">
        <v>229</v>
      </c>
      <c r="CJ204" s="2" t="s">
        <v>229</v>
      </c>
      <c r="CK204" s="2" t="s">
        <v>241</v>
      </c>
      <c r="CL204" s="2" t="s">
        <v>229</v>
      </c>
      <c r="CM204" s="4"/>
      <c r="CN204" s="8"/>
      <c r="CO204" s="4"/>
      <c r="CP204" s="8"/>
      <c r="CQ204" s="7"/>
      <c r="CR204" s="7"/>
      <c r="CS204" s="2" t="s">
        <v>272</v>
      </c>
      <c r="CT204" s="2" t="s">
        <v>226</v>
      </c>
      <c r="CU204" s="2" t="s">
        <v>229</v>
      </c>
      <c r="CV204" s="2" t="s">
        <v>229</v>
      </c>
      <c r="CW204" s="2" t="s">
        <v>241</v>
      </c>
      <c r="CX204" s="2" t="s">
        <v>229</v>
      </c>
      <c r="CY204" s="4"/>
      <c r="CZ204" s="8"/>
      <c r="DA204" s="4"/>
      <c r="DB204" s="8"/>
      <c r="DC204" s="7"/>
      <c r="DD204" s="7"/>
      <c r="DE204" s="2" t="s">
        <v>272</v>
      </c>
      <c r="DF204" s="2" t="s">
        <v>226</v>
      </c>
      <c r="DG204" s="2" t="s">
        <v>229</v>
      </c>
      <c r="DH204" s="2" t="s">
        <v>229</v>
      </c>
      <c r="DI204" s="2" t="s">
        <v>241</v>
      </c>
      <c r="DJ204" s="2" t="s">
        <v>229</v>
      </c>
      <c r="DK204" s="4"/>
      <c r="DL204" s="8"/>
      <c r="DM204" s="4"/>
      <c r="DN204" s="8"/>
      <c r="DO204" s="7"/>
      <c r="DP204" s="7"/>
      <c r="DQ204" s="2" t="s">
        <v>239</v>
      </c>
      <c r="DR204" s="2" t="s">
        <v>226</v>
      </c>
      <c r="DS204" s="2" t="s">
        <v>229</v>
      </c>
      <c r="DT204" s="2" t="s">
        <v>229</v>
      </c>
      <c r="DU204" s="2" t="s">
        <v>241</v>
      </c>
      <c r="DV204" s="2" t="s">
        <v>229</v>
      </c>
      <c r="DW204" s="4"/>
      <c r="DX204" s="8"/>
      <c r="DY204" s="4"/>
      <c r="DZ204" s="8"/>
      <c r="EA204" s="7"/>
      <c r="EB204" s="7"/>
      <c r="EC204" s="2" t="s">
        <v>272</v>
      </c>
      <c r="ED204" s="2" t="s">
        <v>226</v>
      </c>
      <c r="EE204" s="2" t="s">
        <v>229</v>
      </c>
      <c r="EF204" s="2" t="s">
        <v>229</v>
      </c>
      <c r="EG204" s="2" t="s">
        <v>241</v>
      </c>
      <c r="EH204" s="2" t="s">
        <v>229</v>
      </c>
      <c r="EI204" s="4"/>
      <c r="EJ204" s="8"/>
      <c r="EK204" s="4"/>
      <c r="EL204" s="8"/>
      <c r="EM204" s="7"/>
      <c r="EN204" s="7"/>
      <c r="EO204" s="2" t="s">
        <v>272</v>
      </c>
      <c r="EP204" s="2" t="s">
        <v>226</v>
      </c>
      <c r="EQ204" s="2" t="s">
        <v>229</v>
      </c>
      <c r="ER204" s="2" t="s">
        <v>229</v>
      </c>
      <c r="ES204" s="2" t="s">
        <v>241</v>
      </c>
      <c r="ET204" s="2" t="s">
        <v>229</v>
      </c>
      <c r="EU204" s="4"/>
      <c r="EV204" s="8"/>
      <c r="EW204" s="4"/>
      <c r="EX204" s="8"/>
      <c r="EY204" s="7"/>
      <c r="EZ204" s="7"/>
      <c r="FA204" s="2" t="s">
        <v>272</v>
      </c>
      <c r="FB204" s="2" t="s">
        <v>226</v>
      </c>
      <c r="FC204" s="2" t="s">
        <v>229</v>
      </c>
      <c r="FD204" s="2" t="s">
        <v>229</v>
      </c>
      <c r="FE204" s="2" t="s">
        <v>241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226</v>
      </c>
      <c r="FO204" s="2" t="s">
        <v>229</v>
      </c>
      <c r="FP204" s="2" t="s">
        <v>229</v>
      </c>
      <c r="FQ204" s="2" t="s">
        <v>241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239</v>
      </c>
      <c r="FZ204" s="2" t="s">
        <v>226</v>
      </c>
      <c r="GA204" s="2" t="s">
        <v>229</v>
      </c>
      <c r="GB204" s="2" t="s">
        <v>229</v>
      </c>
      <c r="GC204" s="2" t="s">
        <v>241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272</v>
      </c>
      <c r="GL204" s="2" t="s">
        <v>226</v>
      </c>
      <c r="GM204" s="2" t="s">
        <v>229</v>
      </c>
      <c r="GN204" s="2" t="s">
        <v>229</v>
      </c>
      <c r="GO204" s="2" t="s">
        <v>241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272</v>
      </c>
      <c r="GX204" s="2" t="s">
        <v>226</v>
      </c>
      <c r="GY204" s="2" t="s">
        <v>229</v>
      </c>
      <c r="GZ204" s="2" t="s">
        <v>229</v>
      </c>
      <c r="HA204" s="2" t="s">
        <v>241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272</v>
      </c>
      <c r="HJ204" s="2" t="s">
        <v>226</v>
      </c>
      <c r="HK204" s="2" t="s">
        <v>229</v>
      </c>
      <c r="HL204" s="2" t="s">
        <v>229</v>
      </c>
      <c r="HM204" s="2" t="s">
        <v>241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272</v>
      </c>
      <c r="HV204" s="2" t="s">
        <v>226</v>
      </c>
      <c r="HW204" s="2" t="s">
        <v>229</v>
      </c>
      <c r="HX204" s="2" t="s">
        <v>229</v>
      </c>
      <c r="HY204" s="2" t="s">
        <v>241</v>
      </c>
      <c r="HZ204" s="2" t="s">
        <v>229</v>
      </c>
      <c r="IA204" s="4"/>
      <c r="IB204" s="8"/>
      <c r="IC204" s="4"/>
      <c r="ID204" s="8"/>
      <c r="IE204" s="7"/>
      <c r="IF204" s="7"/>
      <c r="IG204" s="2" t="s">
        <v>272</v>
      </c>
      <c r="IH204" s="2" t="s">
        <v>226</v>
      </c>
      <c r="II204" s="2" t="s">
        <v>229</v>
      </c>
      <c r="IJ204" s="2" t="s">
        <v>229</v>
      </c>
      <c r="IK204" s="2" t="s">
        <v>241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664</v>
      </c>
      <c r="IT204" s="2" t="s">
        <v>226</v>
      </c>
      <c r="IU204" s="2" t="s">
        <v>229</v>
      </c>
      <c r="IV204" s="2" t="s">
        <v>229</v>
      </c>
      <c r="IW204" s="2" t="s">
        <v>241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272</v>
      </c>
      <c r="JF204" s="2" t="s">
        <v>226</v>
      </c>
      <c r="JG204" s="2" t="s">
        <v>229</v>
      </c>
      <c r="JH204" s="2" t="s">
        <v>229</v>
      </c>
      <c r="JI204" s="2" t="s">
        <v>241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272</v>
      </c>
      <c r="JR204" s="2" t="s">
        <v>226</v>
      </c>
      <c r="JS204" s="2" t="s">
        <v>229</v>
      </c>
      <c r="JT204" s="2" t="s">
        <v>229</v>
      </c>
      <c r="JU204" s="2" t="s">
        <v>241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272</v>
      </c>
      <c r="KD204" s="2" t="s">
        <v>226</v>
      </c>
      <c r="KE204" s="2" t="s">
        <v>229</v>
      </c>
      <c r="KF204" s="2" t="s">
        <v>229</v>
      </c>
      <c r="KG204" s="2" t="s">
        <v>241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272</v>
      </c>
      <c r="KP204" s="2" t="s">
        <v>226</v>
      </c>
      <c r="KQ204" s="2" t="s">
        <v>229</v>
      </c>
      <c r="KR204" s="2" t="s">
        <v>229</v>
      </c>
      <c r="KS204" s="2" t="s">
        <v>241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272</v>
      </c>
      <c r="LB204" s="2" t="s">
        <v>226</v>
      </c>
      <c r="LC204" s="2" t="s">
        <v>229</v>
      </c>
      <c r="LD204" s="2" t="s">
        <v>229</v>
      </c>
      <c r="LE204" s="2" t="s">
        <v>241</v>
      </c>
      <c r="LF204" s="2" t="s">
        <v>229</v>
      </c>
      <c r="LG204" s="4"/>
      <c r="LH204" s="8"/>
      <c r="LI204" s="4"/>
      <c r="LJ204" s="8"/>
      <c r="LK204" s="7"/>
      <c r="LL204" s="7"/>
      <c r="LM204" s="2" t="s">
        <v>272</v>
      </c>
      <c r="LN204" s="2" t="s">
        <v>226</v>
      </c>
      <c r="LO204" s="2" t="s">
        <v>229</v>
      </c>
      <c r="LP204" s="2" t="s">
        <v>229</v>
      </c>
      <c r="LQ204" s="2" t="s">
        <v>241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664</v>
      </c>
      <c r="LZ204" s="2" t="s">
        <v>226</v>
      </c>
      <c r="MA204" s="2" t="s">
        <v>229</v>
      </c>
      <c r="MB204" s="2" t="s">
        <v>229</v>
      </c>
      <c r="MC204" s="2" t="s">
        <v>241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272</v>
      </c>
      <c r="ML204" s="2" t="s">
        <v>226</v>
      </c>
      <c r="MM204" s="2" t="s">
        <v>229</v>
      </c>
      <c r="MN204" s="2" t="s">
        <v>229</v>
      </c>
      <c r="MO204" s="2" t="s">
        <v>241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272</v>
      </c>
      <c r="MX204" s="2" t="s">
        <v>226</v>
      </c>
      <c r="MY204" s="2" t="s">
        <v>229</v>
      </c>
      <c r="MZ204" s="2" t="s">
        <v>229</v>
      </c>
      <c r="NA204" s="2" t="s">
        <v>241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229</v>
      </c>
      <c r="NJ204" s="2" t="s">
        <v>229</v>
      </c>
      <c r="NK204" s="2" t="s">
        <v>229</v>
      </c>
      <c r="NL204" s="2" t="s">
        <v>229</v>
      </c>
      <c r="NM204" s="2" t="s">
        <v>229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272</v>
      </c>
      <c r="NV204" s="2" t="s">
        <v>226</v>
      </c>
      <c r="NW204" s="2" t="s">
        <v>229</v>
      </c>
      <c r="NX204" s="2" t="s">
        <v>229</v>
      </c>
      <c r="NY204" s="2" t="s">
        <v>241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272</v>
      </c>
      <c r="OH204" s="2" t="s">
        <v>226</v>
      </c>
      <c r="OI204" s="2" t="s">
        <v>229</v>
      </c>
      <c r="OJ204" s="2" t="s">
        <v>229</v>
      </c>
      <c r="OK204" s="2" t="s">
        <v>241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229</v>
      </c>
      <c r="OT204" s="2" t="s">
        <v>229</v>
      </c>
      <c r="OU204" s="2" t="s">
        <v>229</v>
      </c>
      <c r="OV204" s="2" t="s">
        <v>229</v>
      </c>
      <c r="OW204" s="2" t="s">
        <v>229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229</v>
      </c>
      <c r="PF204" s="2" t="s">
        <v>229</v>
      </c>
      <c r="PG204" s="2" t="s">
        <v>229</v>
      </c>
      <c r="PH204" s="2" t="s">
        <v>229</v>
      </c>
      <c r="PI204" s="2" t="s">
        <v>229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272</v>
      </c>
      <c r="PR204" s="2" t="s">
        <v>226</v>
      </c>
      <c r="PS204" s="2" t="s">
        <v>229</v>
      </c>
      <c r="PT204" s="2" t="s">
        <v>229</v>
      </c>
      <c r="PU204" s="2" t="s">
        <v>241</v>
      </c>
      <c r="PV204" s="2" t="s">
        <v>229</v>
      </c>
      <c r="PW204" s="4"/>
      <c r="PX204" s="8"/>
      <c r="PY204" s="4"/>
      <c r="PZ204" s="8"/>
      <c r="QA204" s="7"/>
      <c r="QB204" s="7"/>
      <c r="QC204" s="2" t="s">
        <v>281</v>
      </c>
      <c r="QD204" s="2" t="s">
        <v>226</v>
      </c>
      <c r="QE204" s="2" t="s">
        <v>229</v>
      </c>
      <c r="QF204" s="2" t="s">
        <v>229</v>
      </c>
      <c r="QG204" s="2" t="s">
        <v>241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272</v>
      </c>
      <c r="QP204" s="2" t="s">
        <v>226</v>
      </c>
      <c r="QQ204" s="2" t="s">
        <v>229</v>
      </c>
      <c r="QR204" s="2" t="s">
        <v>229</v>
      </c>
      <c r="QS204" s="2" t="s">
        <v>241</v>
      </c>
      <c r="QT204" s="2" t="s">
        <v>229</v>
      </c>
      <c r="QU204" s="4"/>
      <c r="QV204" s="8"/>
      <c r="QW204" s="4"/>
      <c r="QX204" s="8"/>
      <c r="QY204" s="7"/>
      <c r="QZ204" s="7"/>
      <c r="RA204" s="2" t="s">
        <v>272</v>
      </c>
      <c r="RB204" s="2" t="s">
        <v>226</v>
      </c>
      <c r="RC204" s="2" t="s">
        <v>229</v>
      </c>
      <c r="RD204" s="2" t="s">
        <v>229</v>
      </c>
      <c r="RE204" s="2" t="s">
        <v>241</v>
      </c>
      <c r="RF204" s="2" t="s">
        <v>229</v>
      </c>
      <c r="RG204" s="4"/>
      <c r="RH204" s="8"/>
      <c r="RI204" s="4"/>
      <c r="RJ204" s="8"/>
      <c r="RK204" s="7"/>
      <c r="RL204" s="7"/>
      <c r="RM204" s="2" t="s">
        <v>272</v>
      </c>
      <c r="RN204" s="2" t="s">
        <v>226</v>
      </c>
      <c r="RO204" s="2" t="s">
        <v>229</v>
      </c>
      <c r="RP204" s="2" t="s">
        <v>229</v>
      </c>
      <c r="RQ204" s="2" t="s">
        <v>241</v>
      </c>
      <c r="RR204" s="2" t="s">
        <v>229</v>
      </c>
      <c r="RS204" s="4"/>
      <c r="RT204" s="8"/>
      <c r="RU204" s="4"/>
      <c r="RV204" s="8"/>
      <c r="RW204" s="7"/>
      <c r="RX204" s="7"/>
      <c r="RY204" s="2" t="s">
        <v>229</v>
      </c>
      <c r="RZ204" s="2" t="s">
        <v>229</v>
      </c>
      <c r="SA204" s="2" t="s">
        <v>229</v>
      </c>
      <c r="SB204" s="2" t="s">
        <v>229</v>
      </c>
      <c r="SC204" s="2" t="s">
        <v>229</v>
      </c>
      <c r="SD204" s="2" t="s">
        <v>229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>
        <v>150</v>
      </c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>
        <v>150</v>
      </c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</row>
    <row r="205">
      <c r="A205" s="2" t="s">
        <v>2540</v>
      </c>
      <c r="B205" s="2" t="s">
        <v>216</v>
      </c>
      <c r="C205" s="2" t="s">
        <v>217</v>
      </c>
      <c r="D205" s="2" t="s">
        <v>218</v>
      </c>
      <c r="E205" s="2" t="s">
        <v>2460</v>
      </c>
      <c r="F205" s="2" t="s">
        <v>2229</v>
      </c>
      <c r="G205" s="2" t="s">
        <v>2374</v>
      </c>
      <c r="H205" s="2" t="s">
        <v>2461</v>
      </c>
      <c r="I205" s="2" t="s">
        <v>2462</v>
      </c>
      <c r="J205" s="2" t="s">
        <v>312</v>
      </c>
      <c r="K205" s="2" t="s">
        <v>617</v>
      </c>
      <c r="L205" s="3">
        <v>42.85</v>
      </c>
      <c r="M205" s="3">
        <v>44.99</v>
      </c>
      <c r="N205" s="3">
        <v>89.99</v>
      </c>
      <c r="O205" s="2" t="s">
        <v>226</v>
      </c>
      <c r="P205" s="2" t="s">
        <v>618</v>
      </c>
      <c r="Q205" s="2" t="s">
        <v>228</v>
      </c>
      <c r="R205" s="2" t="s">
        <v>229</v>
      </c>
      <c r="S205" s="2" t="s">
        <v>2538</v>
      </c>
      <c r="T205" s="2" t="s">
        <v>2437</v>
      </c>
      <c r="U205" s="2" t="s">
        <v>232</v>
      </c>
      <c r="V205" s="2" t="s">
        <v>233</v>
      </c>
      <c r="W205" s="2" t="s">
        <v>686</v>
      </c>
      <c r="X205" s="2" t="s">
        <v>1009</v>
      </c>
      <c r="Y205" s="2" t="s">
        <v>229</v>
      </c>
      <c r="Z205" s="4"/>
      <c r="AA205" s="4">
        <f>=ROUNDDOWN({0},0)</f>
      </c>
      <c r="AB205" s="5"/>
      <c r="AC205" s="2" t="s">
        <v>2534</v>
      </c>
      <c r="AD205" s="4">
        <v>85</v>
      </c>
      <c r="AE205" s="4">
        <v>170</v>
      </c>
      <c r="AF205" s="6"/>
      <c r="AG205" s="6"/>
      <c r="AH205" s="7">
        <v>0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229</v>
      </c>
      <c r="AW205" s="8" t="s">
        <v>229</v>
      </c>
      <c r="AX205" s="4" t="s">
        <v>229</v>
      </c>
      <c r="AY205" s="8" t="s">
        <v>229</v>
      </c>
      <c r="AZ205" s="7" t="s">
        <v>229</v>
      </c>
      <c r="BA205" s="7" t="s">
        <v>229</v>
      </c>
      <c r="BB205" s="7"/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 t="s">
        <v>229</v>
      </c>
      <c r="BJ205" s="4"/>
      <c r="BK205" s="8"/>
      <c r="BL205" s="2" t="s">
        <v>229</v>
      </c>
      <c r="BM205" s="7"/>
      <c r="BN205" s="7"/>
      <c r="BO205" s="4"/>
      <c r="BP205" s="8"/>
      <c r="BQ205" s="4"/>
      <c r="BR205" s="8"/>
      <c r="BS205" s="7"/>
      <c r="BT205" s="7"/>
      <c r="BU205" s="2" t="s">
        <v>272</v>
      </c>
      <c r="BV205" s="2" t="s">
        <v>226</v>
      </c>
      <c r="BW205" s="2" t="s">
        <v>229</v>
      </c>
      <c r="BX205" s="2" t="s">
        <v>229</v>
      </c>
      <c r="BY205" s="2" t="s">
        <v>241</v>
      </c>
      <c r="BZ205" s="2" t="s">
        <v>229</v>
      </c>
      <c r="CA205" s="4"/>
      <c r="CB205" s="8"/>
      <c r="CC205" s="4"/>
      <c r="CD205" s="8"/>
      <c r="CE205" s="7"/>
      <c r="CF205" s="7"/>
      <c r="CG205" s="2" t="s">
        <v>272</v>
      </c>
      <c r="CH205" s="2" t="s">
        <v>226</v>
      </c>
      <c r="CI205" s="2" t="s">
        <v>229</v>
      </c>
      <c r="CJ205" s="2" t="s">
        <v>229</v>
      </c>
      <c r="CK205" s="2" t="s">
        <v>241</v>
      </c>
      <c r="CL205" s="2" t="s">
        <v>229</v>
      </c>
      <c r="CM205" s="4"/>
      <c r="CN205" s="8"/>
      <c r="CO205" s="4"/>
      <c r="CP205" s="8"/>
      <c r="CQ205" s="7"/>
      <c r="CR205" s="7"/>
      <c r="CS205" s="2" t="s">
        <v>272</v>
      </c>
      <c r="CT205" s="2" t="s">
        <v>226</v>
      </c>
      <c r="CU205" s="2" t="s">
        <v>229</v>
      </c>
      <c r="CV205" s="2" t="s">
        <v>229</v>
      </c>
      <c r="CW205" s="2" t="s">
        <v>241</v>
      </c>
      <c r="CX205" s="2" t="s">
        <v>229</v>
      </c>
      <c r="CY205" s="4"/>
      <c r="CZ205" s="8"/>
      <c r="DA205" s="4"/>
      <c r="DB205" s="8"/>
      <c r="DC205" s="7"/>
      <c r="DD205" s="7"/>
      <c r="DE205" s="2" t="s">
        <v>272</v>
      </c>
      <c r="DF205" s="2" t="s">
        <v>226</v>
      </c>
      <c r="DG205" s="2" t="s">
        <v>229</v>
      </c>
      <c r="DH205" s="2" t="s">
        <v>229</v>
      </c>
      <c r="DI205" s="2" t="s">
        <v>241</v>
      </c>
      <c r="DJ205" s="2" t="s">
        <v>229</v>
      </c>
      <c r="DK205" s="4"/>
      <c r="DL205" s="8"/>
      <c r="DM205" s="4"/>
      <c r="DN205" s="8"/>
      <c r="DO205" s="7"/>
      <c r="DP205" s="7"/>
      <c r="DQ205" s="2" t="s">
        <v>239</v>
      </c>
      <c r="DR205" s="2" t="s">
        <v>226</v>
      </c>
      <c r="DS205" s="2" t="s">
        <v>229</v>
      </c>
      <c r="DT205" s="2" t="s">
        <v>229</v>
      </c>
      <c r="DU205" s="2" t="s">
        <v>241</v>
      </c>
      <c r="DV205" s="2" t="s">
        <v>229</v>
      </c>
      <c r="DW205" s="4"/>
      <c r="DX205" s="8"/>
      <c r="DY205" s="4"/>
      <c r="DZ205" s="8"/>
      <c r="EA205" s="7"/>
      <c r="EB205" s="7"/>
      <c r="EC205" s="2" t="s">
        <v>272</v>
      </c>
      <c r="ED205" s="2" t="s">
        <v>226</v>
      </c>
      <c r="EE205" s="2" t="s">
        <v>229</v>
      </c>
      <c r="EF205" s="2" t="s">
        <v>229</v>
      </c>
      <c r="EG205" s="2" t="s">
        <v>241</v>
      </c>
      <c r="EH205" s="2" t="s">
        <v>229</v>
      </c>
      <c r="EI205" s="4"/>
      <c r="EJ205" s="8"/>
      <c r="EK205" s="4"/>
      <c r="EL205" s="8"/>
      <c r="EM205" s="7"/>
      <c r="EN205" s="7"/>
      <c r="EO205" s="2" t="s">
        <v>272</v>
      </c>
      <c r="EP205" s="2" t="s">
        <v>226</v>
      </c>
      <c r="EQ205" s="2" t="s">
        <v>229</v>
      </c>
      <c r="ER205" s="2" t="s">
        <v>229</v>
      </c>
      <c r="ES205" s="2" t="s">
        <v>241</v>
      </c>
      <c r="ET205" s="2" t="s">
        <v>229</v>
      </c>
      <c r="EU205" s="4"/>
      <c r="EV205" s="8"/>
      <c r="EW205" s="4"/>
      <c r="EX205" s="8"/>
      <c r="EY205" s="7"/>
      <c r="EZ205" s="7"/>
      <c r="FA205" s="2" t="s">
        <v>272</v>
      </c>
      <c r="FB205" s="2" t="s">
        <v>226</v>
      </c>
      <c r="FC205" s="2" t="s">
        <v>229</v>
      </c>
      <c r="FD205" s="2" t="s">
        <v>229</v>
      </c>
      <c r="FE205" s="2" t="s">
        <v>241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226</v>
      </c>
      <c r="FO205" s="2" t="s">
        <v>229</v>
      </c>
      <c r="FP205" s="2" t="s">
        <v>229</v>
      </c>
      <c r="FQ205" s="2" t="s">
        <v>241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239</v>
      </c>
      <c r="FZ205" s="2" t="s">
        <v>226</v>
      </c>
      <c r="GA205" s="2" t="s">
        <v>229</v>
      </c>
      <c r="GB205" s="2" t="s">
        <v>229</v>
      </c>
      <c r="GC205" s="2" t="s">
        <v>241</v>
      </c>
      <c r="GD205" s="2" t="s">
        <v>229</v>
      </c>
      <c r="GE205" s="4"/>
      <c r="GF205" s="8"/>
      <c r="GG205" s="4"/>
      <c r="GH205" s="8"/>
      <c r="GI205" s="7"/>
      <c r="GJ205" s="7"/>
      <c r="GK205" s="2" t="s">
        <v>272</v>
      </c>
      <c r="GL205" s="2" t="s">
        <v>226</v>
      </c>
      <c r="GM205" s="2" t="s">
        <v>229</v>
      </c>
      <c r="GN205" s="2" t="s">
        <v>229</v>
      </c>
      <c r="GO205" s="2" t="s">
        <v>241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272</v>
      </c>
      <c r="GX205" s="2" t="s">
        <v>226</v>
      </c>
      <c r="GY205" s="2" t="s">
        <v>229</v>
      </c>
      <c r="GZ205" s="2" t="s">
        <v>229</v>
      </c>
      <c r="HA205" s="2" t="s">
        <v>241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272</v>
      </c>
      <c r="HJ205" s="2" t="s">
        <v>226</v>
      </c>
      <c r="HK205" s="2" t="s">
        <v>229</v>
      </c>
      <c r="HL205" s="2" t="s">
        <v>229</v>
      </c>
      <c r="HM205" s="2" t="s">
        <v>241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272</v>
      </c>
      <c r="HV205" s="2" t="s">
        <v>226</v>
      </c>
      <c r="HW205" s="2" t="s">
        <v>229</v>
      </c>
      <c r="HX205" s="2" t="s">
        <v>229</v>
      </c>
      <c r="HY205" s="2" t="s">
        <v>241</v>
      </c>
      <c r="HZ205" s="2" t="s">
        <v>229</v>
      </c>
      <c r="IA205" s="4"/>
      <c r="IB205" s="8"/>
      <c r="IC205" s="4"/>
      <c r="ID205" s="8"/>
      <c r="IE205" s="7"/>
      <c r="IF205" s="7"/>
      <c r="IG205" s="2" t="s">
        <v>272</v>
      </c>
      <c r="IH205" s="2" t="s">
        <v>226</v>
      </c>
      <c r="II205" s="2" t="s">
        <v>229</v>
      </c>
      <c r="IJ205" s="2" t="s">
        <v>229</v>
      </c>
      <c r="IK205" s="2" t="s">
        <v>241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664</v>
      </c>
      <c r="IT205" s="2" t="s">
        <v>226</v>
      </c>
      <c r="IU205" s="2" t="s">
        <v>229</v>
      </c>
      <c r="IV205" s="2" t="s">
        <v>229</v>
      </c>
      <c r="IW205" s="2" t="s">
        <v>241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272</v>
      </c>
      <c r="JF205" s="2" t="s">
        <v>226</v>
      </c>
      <c r="JG205" s="2" t="s">
        <v>229</v>
      </c>
      <c r="JH205" s="2" t="s">
        <v>229</v>
      </c>
      <c r="JI205" s="2" t="s">
        <v>241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272</v>
      </c>
      <c r="JR205" s="2" t="s">
        <v>226</v>
      </c>
      <c r="JS205" s="2" t="s">
        <v>229</v>
      </c>
      <c r="JT205" s="2" t="s">
        <v>229</v>
      </c>
      <c r="JU205" s="2" t="s">
        <v>241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272</v>
      </c>
      <c r="KD205" s="2" t="s">
        <v>226</v>
      </c>
      <c r="KE205" s="2" t="s">
        <v>229</v>
      </c>
      <c r="KF205" s="2" t="s">
        <v>229</v>
      </c>
      <c r="KG205" s="2" t="s">
        <v>241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272</v>
      </c>
      <c r="KP205" s="2" t="s">
        <v>226</v>
      </c>
      <c r="KQ205" s="2" t="s">
        <v>229</v>
      </c>
      <c r="KR205" s="2" t="s">
        <v>229</v>
      </c>
      <c r="KS205" s="2" t="s">
        <v>241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272</v>
      </c>
      <c r="LB205" s="2" t="s">
        <v>226</v>
      </c>
      <c r="LC205" s="2" t="s">
        <v>229</v>
      </c>
      <c r="LD205" s="2" t="s">
        <v>229</v>
      </c>
      <c r="LE205" s="2" t="s">
        <v>241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272</v>
      </c>
      <c r="LN205" s="2" t="s">
        <v>226</v>
      </c>
      <c r="LO205" s="2" t="s">
        <v>229</v>
      </c>
      <c r="LP205" s="2" t="s">
        <v>229</v>
      </c>
      <c r="LQ205" s="2" t="s">
        <v>241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664</v>
      </c>
      <c r="LZ205" s="2" t="s">
        <v>226</v>
      </c>
      <c r="MA205" s="2" t="s">
        <v>229</v>
      </c>
      <c r="MB205" s="2" t="s">
        <v>229</v>
      </c>
      <c r="MC205" s="2" t="s">
        <v>241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272</v>
      </c>
      <c r="ML205" s="2" t="s">
        <v>226</v>
      </c>
      <c r="MM205" s="2" t="s">
        <v>229</v>
      </c>
      <c r="MN205" s="2" t="s">
        <v>229</v>
      </c>
      <c r="MO205" s="2" t="s">
        <v>241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272</v>
      </c>
      <c r="MX205" s="2" t="s">
        <v>226</v>
      </c>
      <c r="MY205" s="2" t="s">
        <v>229</v>
      </c>
      <c r="MZ205" s="2" t="s">
        <v>229</v>
      </c>
      <c r="NA205" s="2" t="s">
        <v>241</v>
      </c>
      <c r="NB205" s="2" t="s">
        <v>229</v>
      </c>
      <c r="NC205" s="4"/>
      <c r="ND205" s="8"/>
      <c r="NE205" s="4"/>
      <c r="NF205" s="8"/>
      <c r="NG205" s="7"/>
      <c r="NH205" s="7"/>
      <c r="NI205" s="2" t="s">
        <v>229</v>
      </c>
      <c r="NJ205" s="2" t="s">
        <v>229</v>
      </c>
      <c r="NK205" s="2" t="s">
        <v>229</v>
      </c>
      <c r="NL205" s="2" t="s">
        <v>229</v>
      </c>
      <c r="NM205" s="2" t="s">
        <v>229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272</v>
      </c>
      <c r="NV205" s="2" t="s">
        <v>226</v>
      </c>
      <c r="NW205" s="2" t="s">
        <v>229</v>
      </c>
      <c r="NX205" s="2" t="s">
        <v>229</v>
      </c>
      <c r="NY205" s="2" t="s">
        <v>241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272</v>
      </c>
      <c r="OH205" s="2" t="s">
        <v>226</v>
      </c>
      <c r="OI205" s="2" t="s">
        <v>229</v>
      </c>
      <c r="OJ205" s="2" t="s">
        <v>229</v>
      </c>
      <c r="OK205" s="2" t="s">
        <v>241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229</v>
      </c>
      <c r="OT205" s="2" t="s">
        <v>229</v>
      </c>
      <c r="OU205" s="2" t="s">
        <v>229</v>
      </c>
      <c r="OV205" s="2" t="s">
        <v>229</v>
      </c>
      <c r="OW205" s="2" t="s">
        <v>229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229</v>
      </c>
      <c r="PF205" s="2" t="s">
        <v>229</v>
      </c>
      <c r="PG205" s="2" t="s">
        <v>229</v>
      </c>
      <c r="PH205" s="2" t="s">
        <v>229</v>
      </c>
      <c r="PI205" s="2" t="s">
        <v>229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272</v>
      </c>
      <c r="PR205" s="2" t="s">
        <v>226</v>
      </c>
      <c r="PS205" s="2" t="s">
        <v>229</v>
      </c>
      <c r="PT205" s="2" t="s">
        <v>229</v>
      </c>
      <c r="PU205" s="2" t="s">
        <v>241</v>
      </c>
      <c r="PV205" s="2" t="s">
        <v>229</v>
      </c>
      <c r="PW205" s="4"/>
      <c r="PX205" s="8"/>
      <c r="PY205" s="4"/>
      <c r="PZ205" s="8"/>
      <c r="QA205" s="7"/>
      <c r="QB205" s="7"/>
      <c r="QC205" s="2" t="s">
        <v>281</v>
      </c>
      <c r="QD205" s="2" t="s">
        <v>226</v>
      </c>
      <c r="QE205" s="2" t="s">
        <v>229</v>
      </c>
      <c r="QF205" s="2" t="s">
        <v>229</v>
      </c>
      <c r="QG205" s="2" t="s">
        <v>241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272</v>
      </c>
      <c r="QP205" s="2" t="s">
        <v>226</v>
      </c>
      <c r="QQ205" s="2" t="s">
        <v>229</v>
      </c>
      <c r="QR205" s="2" t="s">
        <v>229</v>
      </c>
      <c r="QS205" s="2" t="s">
        <v>241</v>
      </c>
      <c r="QT205" s="2" t="s">
        <v>229</v>
      </c>
      <c r="QU205" s="4"/>
      <c r="QV205" s="8"/>
      <c r="QW205" s="4"/>
      <c r="QX205" s="8"/>
      <c r="QY205" s="7"/>
      <c r="QZ205" s="7"/>
      <c r="RA205" s="2" t="s">
        <v>272</v>
      </c>
      <c r="RB205" s="2" t="s">
        <v>226</v>
      </c>
      <c r="RC205" s="2" t="s">
        <v>229</v>
      </c>
      <c r="RD205" s="2" t="s">
        <v>229</v>
      </c>
      <c r="RE205" s="2" t="s">
        <v>241</v>
      </c>
      <c r="RF205" s="2" t="s">
        <v>229</v>
      </c>
      <c r="RG205" s="4"/>
      <c r="RH205" s="8"/>
      <c r="RI205" s="4"/>
      <c r="RJ205" s="8"/>
      <c r="RK205" s="7"/>
      <c r="RL205" s="7"/>
      <c r="RM205" s="2" t="s">
        <v>272</v>
      </c>
      <c r="RN205" s="2" t="s">
        <v>226</v>
      </c>
      <c r="RO205" s="2" t="s">
        <v>229</v>
      </c>
      <c r="RP205" s="2" t="s">
        <v>229</v>
      </c>
      <c r="RQ205" s="2" t="s">
        <v>241</v>
      </c>
      <c r="RR205" s="2" t="s">
        <v>229</v>
      </c>
      <c r="RS205" s="4"/>
      <c r="RT205" s="8"/>
      <c r="RU205" s="4"/>
      <c r="RV205" s="8"/>
      <c r="RW205" s="7"/>
      <c r="RX205" s="7"/>
      <c r="RY205" s="2" t="s">
        <v>229</v>
      </c>
      <c r="RZ205" s="2" t="s">
        <v>229</v>
      </c>
      <c r="SA205" s="2" t="s">
        <v>229</v>
      </c>
      <c r="SB205" s="2" t="s">
        <v>229</v>
      </c>
      <c r="SC205" s="2" t="s">
        <v>229</v>
      </c>
      <c r="SD205" s="2" t="s">
        <v>229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>
        <v>85</v>
      </c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>
        <v>85</v>
      </c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</row>
    <row r="206">
      <c r="A206" s="2" t="s">
        <v>2541</v>
      </c>
      <c r="B206" s="2" t="s">
        <v>216</v>
      </c>
      <c r="C206" s="2" t="s">
        <v>217</v>
      </c>
      <c r="D206" s="2" t="s">
        <v>218</v>
      </c>
      <c r="E206" s="2" t="s">
        <v>2460</v>
      </c>
      <c r="F206" s="2" t="s">
        <v>2346</v>
      </c>
      <c r="G206" s="2" t="s">
        <v>2542</v>
      </c>
      <c r="H206" s="2" t="s">
        <v>2543</v>
      </c>
      <c r="I206" s="2" t="s">
        <v>2544</v>
      </c>
      <c r="J206" s="2" t="s">
        <v>224</v>
      </c>
      <c r="K206" s="2" t="s">
        <v>2545</v>
      </c>
      <c r="L206" s="3">
        <v>30.95</v>
      </c>
      <c r="M206" s="3">
        <v>32.5</v>
      </c>
      <c r="N206" s="3">
        <v>64.99</v>
      </c>
      <c r="O206" s="2" t="s">
        <v>226</v>
      </c>
      <c r="P206" s="2" t="s">
        <v>618</v>
      </c>
      <c r="Q206" s="2" t="s">
        <v>228</v>
      </c>
      <c r="R206" s="2" t="s">
        <v>229</v>
      </c>
      <c r="S206" s="2" t="s">
        <v>2546</v>
      </c>
      <c r="T206" s="2" t="s">
        <v>2547</v>
      </c>
      <c r="U206" s="2" t="s">
        <v>2464</v>
      </c>
      <c r="V206" s="2" t="s">
        <v>233</v>
      </c>
      <c r="W206" s="2" t="s">
        <v>234</v>
      </c>
      <c r="X206" s="2" t="s">
        <v>1251</v>
      </c>
      <c r="Y206" s="2" t="s">
        <v>2548</v>
      </c>
      <c r="Z206" s="4">
        <v>143</v>
      </c>
      <c r="AA206" s="4">
        <f>=ROUNDDOWN(35.75,0)</f>
      </c>
      <c r="AB206" s="5">
        <v>4</v>
      </c>
      <c r="AC206" s="2" t="s">
        <v>2549</v>
      </c>
      <c r="AD206" s="4">
        <v>70</v>
      </c>
      <c r="AE206" s="4">
        <v>70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>
        <v>2</v>
      </c>
      <c r="AQ206" s="8">
        <v>70.69</v>
      </c>
      <c r="AR206" s="4"/>
      <c r="AS206" s="8"/>
      <c r="AT206" s="7"/>
      <c r="AU206" s="7"/>
      <c r="AV206" s="4">
        <v>20</v>
      </c>
      <c r="AW206" s="8">
        <v>919.82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>
        <v>0.0769</v>
      </c>
      <c r="BC206" s="4">
        <v>38</v>
      </c>
      <c r="BD206" s="8">
        <v>1771.05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>
        <v>0.5194</v>
      </c>
      <c r="BJ206" s="4">
        <v>2</v>
      </c>
      <c r="BK206" s="8">
        <v>70.69</v>
      </c>
      <c r="BL206" s="2" t="s">
        <v>1555</v>
      </c>
      <c r="BM206" s="7">
        <v>1</v>
      </c>
      <c r="BN206" s="7">
        <v>1</v>
      </c>
      <c r="BO206" s="4">
        <v>1</v>
      </c>
      <c r="BP206" s="8">
        <v>35.59</v>
      </c>
      <c r="BQ206" s="4"/>
      <c r="BR206" s="8"/>
      <c r="BS206" s="7"/>
      <c r="BT206" s="7"/>
      <c r="BU206" s="2" t="s">
        <v>239</v>
      </c>
      <c r="BV206" s="2" t="s">
        <v>226</v>
      </c>
      <c r="BW206" s="2" t="s">
        <v>229</v>
      </c>
      <c r="BX206" s="2" t="s">
        <v>327</v>
      </c>
      <c r="BY206" s="2" t="s">
        <v>241</v>
      </c>
      <c r="BZ206" s="2" t="s">
        <v>229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226</v>
      </c>
      <c r="CI206" s="2" t="s">
        <v>1103</v>
      </c>
      <c r="CJ206" s="2" t="s">
        <v>229</v>
      </c>
      <c r="CK206" s="2" t="s">
        <v>241</v>
      </c>
      <c r="CL206" s="2" t="s">
        <v>229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226</v>
      </c>
      <c r="CU206" s="2" t="s">
        <v>2550</v>
      </c>
      <c r="CV206" s="2" t="s">
        <v>1179</v>
      </c>
      <c r="CW206" s="2" t="s">
        <v>241</v>
      </c>
      <c r="CX206" s="2" t="s">
        <v>229</v>
      </c>
      <c r="CY206" s="4"/>
      <c r="CZ206" s="8"/>
      <c r="DA206" s="4"/>
      <c r="DB206" s="8"/>
      <c r="DC206" s="7"/>
      <c r="DD206" s="7"/>
      <c r="DE206" s="2" t="s">
        <v>239</v>
      </c>
      <c r="DF206" s="2" t="s">
        <v>226</v>
      </c>
      <c r="DG206" s="2" t="s">
        <v>1533</v>
      </c>
      <c r="DH206" s="2" t="s">
        <v>521</v>
      </c>
      <c r="DI206" s="2" t="s">
        <v>241</v>
      </c>
      <c r="DJ206" s="2" t="s">
        <v>229</v>
      </c>
      <c r="DK206" s="4"/>
      <c r="DL206" s="8"/>
      <c r="DM206" s="4"/>
      <c r="DN206" s="8"/>
      <c r="DO206" s="7"/>
      <c r="DP206" s="7"/>
      <c r="DQ206" s="2" t="s">
        <v>239</v>
      </c>
      <c r="DR206" s="2" t="s">
        <v>226</v>
      </c>
      <c r="DS206" s="2" t="s">
        <v>2551</v>
      </c>
      <c r="DT206" s="2" t="s">
        <v>1490</v>
      </c>
      <c r="DU206" s="2" t="s">
        <v>241</v>
      </c>
      <c r="DV206" s="2" t="s">
        <v>229</v>
      </c>
      <c r="DW206" s="4"/>
      <c r="DX206" s="8"/>
      <c r="DY206" s="4"/>
      <c r="DZ206" s="8"/>
      <c r="EA206" s="7"/>
      <c r="EB206" s="7"/>
      <c r="EC206" s="2" t="s">
        <v>239</v>
      </c>
      <c r="ED206" s="2" t="s">
        <v>226</v>
      </c>
      <c r="EE206" s="2" t="s">
        <v>2552</v>
      </c>
      <c r="EF206" s="2" t="s">
        <v>2517</v>
      </c>
      <c r="EG206" s="2" t="s">
        <v>241</v>
      </c>
      <c r="EH206" s="2" t="s">
        <v>229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226</v>
      </c>
      <c r="EQ206" s="2" t="s">
        <v>847</v>
      </c>
      <c r="ER206" s="2" t="s">
        <v>328</v>
      </c>
      <c r="ES206" s="2" t="s">
        <v>241</v>
      </c>
      <c r="ET206" s="2" t="s">
        <v>229</v>
      </c>
      <c r="EU206" s="4">
        <v>1</v>
      </c>
      <c r="EV206" s="8">
        <v>35.1</v>
      </c>
      <c r="EW206" s="4"/>
      <c r="EX206" s="8"/>
      <c r="EY206" s="7"/>
      <c r="EZ206" s="7"/>
      <c r="FA206" s="2" t="s">
        <v>239</v>
      </c>
      <c r="FB206" s="2" t="s">
        <v>226</v>
      </c>
      <c r="FC206" s="2" t="s">
        <v>2553</v>
      </c>
      <c r="FD206" s="2" t="s">
        <v>1548</v>
      </c>
      <c r="FE206" s="2" t="s">
        <v>241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226</v>
      </c>
      <c r="FO206" s="2" t="s">
        <v>2554</v>
      </c>
      <c r="FP206" s="2" t="s">
        <v>229</v>
      </c>
      <c r="FQ206" s="2" t="s">
        <v>241</v>
      </c>
      <c r="FR206" s="2" t="s">
        <v>229</v>
      </c>
      <c r="FS206" s="4"/>
      <c r="FT206" s="8"/>
      <c r="FU206" s="4"/>
      <c r="FV206" s="8"/>
      <c r="FW206" s="7"/>
      <c r="FX206" s="7"/>
      <c r="FY206" s="2" t="s">
        <v>239</v>
      </c>
      <c r="FZ206" s="2" t="s">
        <v>226</v>
      </c>
      <c r="GA206" s="2" t="s">
        <v>327</v>
      </c>
      <c r="GB206" s="2" t="s">
        <v>229</v>
      </c>
      <c r="GC206" s="2" t="s">
        <v>241</v>
      </c>
      <c r="GD206" s="2" t="s">
        <v>229</v>
      </c>
      <c r="GE206" s="4"/>
      <c r="GF206" s="8"/>
      <c r="GG206" s="4"/>
      <c r="GH206" s="8"/>
      <c r="GI206" s="7"/>
      <c r="GJ206" s="7"/>
      <c r="GK206" s="2" t="s">
        <v>272</v>
      </c>
      <c r="GL206" s="2" t="s">
        <v>226</v>
      </c>
      <c r="GM206" s="2" t="s">
        <v>229</v>
      </c>
      <c r="GN206" s="2" t="s">
        <v>229</v>
      </c>
      <c r="GO206" s="2" t="s">
        <v>241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239</v>
      </c>
      <c r="GX206" s="2" t="s">
        <v>226</v>
      </c>
      <c r="GY206" s="2" t="s">
        <v>632</v>
      </c>
      <c r="GZ206" s="2" t="s">
        <v>2517</v>
      </c>
      <c r="HA206" s="2" t="s">
        <v>241</v>
      </c>
      <c r="HB206" s="2" t="s">
        <v>229</v>
      </c>
      <c r="HC206" s="4"/>
      <c r="HD206" s="8"/>
      <c r="HE206" s="4"/>
      <c r="HF206" s="8"/>
      <c r="HG206" s="7"/>
      <c r="HH206" s="7"/>
      <c r="HI206" s="2" t="s">
        <v>266</v>
      </c>
      <c r="HJ206" s="2" t="s">
        <v>226</v>
      </c>
      <c r="HK206" s="2" t="s">
        <v>229</v>
      </c>
      <c r="HL206" s="2" t="s">
        <v>229</v>
      </c>
      <c r="HM206" s="2" t="s">
        <v>241</v>
      </c>
      <c r="HN206" s="2" t="s">
        <v>229</v>
      </c>
      <c r="HO206" s="4"/>
      <c r="HP206" s="8"/>
      <c r="HQ206" s="4"/>
      <c r="HR206" s="8"/>
      <c r="HS206" s="7"/>
      <c r="HT206" s="7"/>
      <c r="HU206" s="2" t="s">
        <v>266</v>
      </c>
      <c r="HV206" s="2" t="s">
        <v>226</v>
      </c>
      <c r="HW206" s="2" t="s">
        <v>229</v>
      </c>
      <c r="HX206" s="2" t="s">
        <v>229</v>
      </c>
      <c r="HY206" s="2" t="s">
        <v>241</v>
      </c>
      <c r="HZ206" s="2" t="s">
        <v>229</v>
      </c>
      <c r="IA206" s="4"/>
      <c r="IB206" s="8"/>
      <c r="IC206" s="4"/>
      <c r="ID206" s="8"/>
      <c r="IE206" s="7"/>
      <c r="IF206" s="7"/>
      <c r="IG206" s="2" t="s">
        <v>266</v>
      </c>
      <c r="IH206" s="2" t="s">
        <v>226</v>
      </c>
      <c r="II206" s="2" t="s">
        <v>229</v>
      </c>
      <c r="IJ206" s="2" t="s">
        <v>229</v>
      </c>
      <c r="IK206" s="2" t="s">
        <v>241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272</v>
      </c>
      <c r="IT206" s="2" t="s">
        <v>226</v>
      </c>
      <c r="IU206" s="2" t="s">
        <v>229</v>
      </c>
      <c r="IV206" s="2" t="s">
        <v>229</v>
      </c>
      <c r="IW206" s="2" t="s">
        <v>241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272</v>
      </c>
      <c r="JF206" s="2" t="s">
        <v>226</v>
      </c>
      <c r="JG206" s="2" t="s">
        <v>229</v>
      </c>
      <c r="JH206" s="2" t="s">
        <v>229</v>
      </c>
      <c r="JI206" s="2" t="s">
        <v>241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272</v>
      </c>
      <c r="JR206" s="2" t="s">
        <v>226</v>
      </c>
      <c r="JS206" s="2" t="s">
        <v>229</v>
      </c>
      <c r="JT206" s="2" t="s">
        <v>229</v>
      </c>
      <c r="JU206" s="2" t="s">
        <v>241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272</v>
      </c>
      <c r="KD206" s="2" t="s">
        <v>226</v>
      </c>
      <c r="KE206" s="2" t="s">
        <v>229</v>
      </c>
      <c r="KF206" s="2" t="s">
        <v>229</v>
      </c>
      <c r="KG206" s="2" t="s">
        <v>241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272</v>
      </c>
      <c r="KP206" s="2" t="s">
        <v>226</v>
      </c>
      <c r="KQ206" s="2" t="s">
        <v>229</v>
      </c>
      <c r="KR206" s="2" t="s">
        <v>229</v>
      </c>
      <c r="KS206" s="2" t="s">
        <v>241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272</v>
      </c>
      <c r="LB206" s="2" t="s">
        <v>226</v>
      </c>
      <c r="LC206" s="2" t="s">
        <v>229</v>
      </c>
      <c r="LD206" s="2" t="s">
        <v>229</v>
      </c>
      <c r="LE206" s="2" t="s">
        <v>241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229</v>
      </c>
      <c r="LN206" s="2" t="s">
        <v>229</v>
      </c>
      <c r="LO206" s="2" t="s">
        <v>229</v>
      </c>
      <c r="LP206" s="2" t="s">
        <v>229</v>
      </c>
      <c r="LQ206" s="2" t="s">
        <v>229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272</v>
      </c>
      <c r="LZ206" s="2" t="s">
        <v>226</v>
      </c>
      <c r="MA206" s="2" t="s">
        <v>229</v>
      </c>
      <c r="MB206" s="2" t="s">
        <v>229</v>
      </c>
      <c r="MC206" s="2" t="s">
        <v>241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272</v>
      </c>
      <c r="ML206" s="2" t="s">
        <v>226</v>
      </c>
      <c r="MM206" s="2" t="s">
        <v>229</v>
      </c>
      <c r="MN206" s="2" t="s">
        <v>229</v>
      </c>
      <c r="MO206" s="2" t="s">
        <v>241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266</v>
      </c>
      <c r="MX206" s="2" t="s">
        <v>226</v>
      </c>
      <c r="MY206" s="2" t="s">
        <v>229</v>
      </c>
      <c r="MZ206" s="2" t="s">
        <v>229</v>
      </c>
      <c r="NA206" s="2" t="s">
        <v>241</v>
      </c>
      <c r="NB206" s="2" t="s">
        <v>229</v>
      </c>
      <c r="NC206" s="4"/>
      <c r="ND206" s="8"/>
      <c r="NE206" s="4"/>
      <c r="NF206" s="8"/>
      <c r="NG206" s="7"/>
      <c r="NH206" s="7"/>
      <c r="NI206" s="2" t="s">
        <v>266</v>
      </c>
      <c r="NJ206" s="2" t="s">
        <v>226</v>
      </c>
      <c r="NK206" s="2" t="s">
        <v>229</v>
      </c>
      <c r="NL206" s="2" t="s">
        <v>229</v>
      </c>
      <c r="NM206" s="2" t="s">
        <v>241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272</v>
      </c>
      <c r="NV206" s="2" t="s">
        <v>226</v>
      </c>
      <c r="NW206" s="2" t="s">
        <v>229</v>
      </c>
      <c r="NX206" s="2" t="s">
        <v>229</v>
      </c>
      <c r="NY206" s="2" t="s">
        <v>241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272</v>
      </c>
      <c r="OH206" s="2" t="s">
        <v>226</v>
      </c>
      <c r="OI206" s="2" t="s">
        <v>229</v>
      </c>
      <c r="OJ206" s="2" t="s">
        <v>229</v>
      </c>
      <c r="OK206" s="2" t="s">
        <v>241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229</v>
      </c>
      <c r="OT206" s="2" t="s">
        <v>229</v>
      </c>
      <c r="OU206" s="2" t="s">
        <v>229</v>
      </c>
      <c r="OV206" s="2" t="s">
        <v>229</v>
      </c>
      <c r="OW206" s="2" t="s">
        <v>229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229</v>
      </c>
      <c r="PF206" s="2" t="s">
        <v>229</v>
      </c>
      <c r="PG206" s="2" t="s">
        <v>229</v>
      </c>
      <c r="PH206" s="2" t="s">
        <v>229</v>
      </c>
      <c r="PI206" s="2" t="s">
        <v>229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229</v>
      </c>
      <c r="PR206" s="2" t="s">
        <v>229</v>
      </c>
      <c r="PS206" s="2" t="s">
        <v>229</v>
      </c>
      <c r="PT206" s="2" t="s">
        <v>229</v>
      </c>
      <c r="PU206" s="2" t="s">
        <v>229</v>
      </c>
      <c r="PV206" s="2" t="s">
        <v>229</v>
      </c>
      <c r="PW206" s="4"/>
      <c r="PX206" s="8"/>
      <c r="PY206" s="4"/>
      <c r="PZ206" s="8"/>
      <c r="QA206" s="7"/>
      <c r="QB206" s="7"/>
      <c r="QC206" s="2" t="s">
        <v>281</v>
      </c>
      <c r="QD206" s="2" t="s">
        <v>226</v>
      </c>
      <c r="QE206" s="2" t="s">
        <v>229</v>
      </c>
      <c r="QF206" s="2" t="s">
        <v>229</v>
      </c>
      <c r="QG206" s="2" t="s">
        <v>241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229</v>
      </c>
      <c r="QP206" s="2" t="s">
        <v>229</v>
      </c>
      <c r="QQ206" s="2" t="s">
        <v>229</v>
      </c>
      <c r="QR206" s="2" t="s">
        <v>229</v>
      </c>
      <c r="QS206" s="2" t="s">
        <v>229</v>
      </c>
      <c r="QT206" s="2" t="s">
        <v>229</v>
      </c>
      <c r="QU206" s="4"/>
      <c r="QV206" s="8"/>
      <c r="QW206" s="4"/>
      <c r="QX206" s="8"/>
      <c r="QY206" s="7"/>
      <c r="QZ206" s="7"/>
      <c r="RA206" s="2" t="s">
        <v>272</v>
      </c>
      <c r="RB206" s="2" t="s">
        <v>226</v>
      </c>
      <c r="RC206" s="2" t="s">
        <v>229</v>
      </c>
      <c r="RD206" s="2" t="s">
        <v>229</v>
      </c>
      <c r="RE206" s="2" t="s">
        <v>241</v>
      </c>
      <c r="RF206" s="2" t="s">
        <v>229</v>
      </c>
      <c r="RG206" s="4"/>
      <c r="RH206" s="8"/>
      <c r="RI206" s="4"/>
      <c r="RJ206" s="8"/>
      <c r="RK206" s="7"/>
      <c r="RL206" s="7"/>
      <c r="RM206" s="2" t="s">
        <v>272</v>
      </c>
      <c r="RN206" s="2" t="s">
        <v>226</v>
      </c>
      <c r="RO206" s="2" t="s">
        <v>229</v>
      </c>
      <c r="RP206" s="2" t="s">
        <v>229</v>
      </c>
      <c r="RQ206" s="2" t="s">
        <v>241</v>
      </c>
      <c r="RR206" s="2" t="s">
        <v>229</v>
      </c>
      <c r="RS206" s="4"/>
      <c r="RT206" s="8"/>
      <c r="RU206" s="4"/>
      <c r="RV206" s="8"/>
      <c r="RW206" s="7"/>
      <c r="RX206" s="7"/>
      <c r="RY206" s="2" t="s">
        <v>229</v>
      </c>
      <c r="RZ206" s="2" t="s">
        <v>229</v>
      </c>
      <c r="SA206" s="2" t="s">
        <v>229</v>
      </c>
      <c r="SB206" s="2" t="s">
        <v>229</v>
      </c>
      <c r="SC206" s="2" t="s">
        <v>229</v>
      </c>
      <c r="SD206" s="2" t="s">
        <v>229</v>
      </c>
      <c r="SE206" s="4">
        <v>143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>
        <v>70</v>
      </c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</row>
    <row r="207">
      <c r="A207" s="2" t="s">
        <v>2555</v>
      </c>
      <c r="B207" s="2" t="s">
        <v>216</v>
      </c>
      <c r="C207" s="2" t="s">
        <v>217</v>
      </c>
      <c r="D207" s="2" t="s">
        <v>218</v>
      </c>
      <c r="E207" s="2" t="s">
        <v>2460</v>
      </c>
      <c r="F207" s="2" t="s">
        <v>2346</v>
      </c>
      <c r="G207" s="2" t="s">
        <v>2542</v>
      </c>
      <c r="H207" s="2" t="s">
        <v>2543</v>
      </c>
      <c r="I207" s="2" t="s">
        <v>2544</v>
      </c>
      <c r="J207" s="2" t="s">
        <v>285</v>
      </c>
      <c r="K207" s="2" t="s">
        <v>2545</v>
      </c>
      <c r="L207" s="3">
        <v>40.47</v>
      </c>
      <c r="M207" s="3">
        <v>42.49</v>
      </c>
      <c r="N207" s="3">
        <v>84.99</v>
      </c>
      <c r="O207" s="2" t="s">
        <v>226</v>
      </c>
      <c r="P207" s="2" t="s">
        <v>618</v>
      </c>
      <c r="Q207" s="2" t="s">
        <v>228</v>
      </c>
      <c r="R207" s="2" t="s">
        <v>229</v>
      </c>
      <c r="S207" s="2" t="s">
        <v>2546</v>
      </c>
      <c r="T207" s="2" t="s">
        <v>2547</v>
      </c>
      <c r="U207" s="2" t="s">
        <v>232</v>
      </c>
      <c r="V207" s="2" t="s">
        <v>233</v>
      </c>
      <c r="W207" s="2" t="s">
        <v>234</v>
      </c>
      <c r="X207" s="2" t="s">
        <v>1251</v>
      </c>
      <c r="Y207" s="2" t="s">
        <v>2548</v>
      </c>
      <c r="Z207" s="4">
        <v>74</v>
      </c>
      <c r="AA207" s="4">
        <f>=ROUNDDOWN(8.22222222222222,0)</f>
      </c>
      <c r="AB207" s="5">
        <v>9</v>
      </c>
      <c r="AC207" s="2" t="s">
        <v>2549</v>
      </c>
      <c r="AD207" s="4">
        <v>410</v>
      </c>
      <c r="AE207" s="4">
        <v>410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>
        <v>8</v>
      </c>
      <c r="AQ207" s="8">
        <v>333.44</v>
      </c>
      <c r="AR207" s="4"/>
      <c r="AS207" s="8"/>
      <c r="AT207" s="7"/>
      <c r="AU207" s="7"/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>
        <v>0.3625</v>
      </c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 t="s">
        <v>229</v>
      </c>
      <c r="BJ207" s="4">
        <v>8</v>
      </c>
      <c r="BK207" s="8">
        <v>333.44</v>
      </c>
      <c r="BL207" s="2" t="s">
        <v>2556</v>
      </c>
      <c r="BM207" s="7">
        <v>1</v>
      </c>
      <c r="BN207" s="7">
        <v>1</v>
      </c>
      <c r="BO207" s="4">
        <v>3</v>
      </c>
      <c r="BP207" s="8">
        <v>139.62</v>
      </c>
      <c r="BQ207" s="4"/>
      <c r="BR207" s="8"/>
      <c r="BS207" s="7"/>
      <c r="BT207" s="7"/>
      <c r="BU207" s="2" t="s">
        <v>239</v>
      </c>
      <c r="BV207" s="2" t="s">
        <v>226</v>
      </c>
      <c r="BW207" s="2" t="s">
        <v>229</v>
      </c>
      <c r="BX207" s="2" t="s">
        <v>327</v>
      </c>
      <c r="BY207" s="2" t="s">
        <v>241</v>
      </c>
      <c r="BZ207" s="2" t="s">
        <v>229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226</v>
      </c>
      <c r="CI207" s="2" t="s">
        <v>1103</v>
      </c>
      <c r="CJ207" s="2" t="s">
        <v>229</v>
      </c>
      <c r="CK207" s="2" t="s">
        <v>241</v>
      </c>
      <c r="CL207" s="2" t="s">
        <v>229</v>
      </c>
      <c r="CM207" s="4">
        <v>1</v>
      </c>
      <c r="CN207" s="8">
        <v>45.89</v>
      </c>
      <c r="CO207" s="4"/>
      <c r="CP207" s="8"/>
      <c r="CQ207" s="7"/>
      <c r="CR207" s="7"/>
      <c r="CS207" s="2" t="s">
        <v>239</v>
      </c>
      <c r="CT207" s="2" t="s">
        <v>226</v>
      </c>
      <c r="CU207" s="2" t="s">
        <v>2550</v>
      </c>
      <c r="CV207" s="2" t="s">
        <v>632</v>
      </c>
      <c r="CW207" s="2" t="s">
        <v>241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226</v>
      </c>
      <c r="DG207" s="2" t="s">
        <v>1533</v>
      </c>
      <c r="DH207" s="2" t="s">
        <v>1105</v>
      </c>
      <c r="DI207" s="2" t="s">
        <v>241</v>
      </c>
      <c r="DJ207" s="2" t="s">
        <v>229</v>
      </c>
      <c r="DK207" s="4">
        <v>2</v>
      </c>
      <c r="DL207" s="8">
        <v>84.98</v>
      </c>
      <c r="DM207" s="4"/>
      <c r="DN207" s="8"/>
      <c r="DO207" s="7"/>
      <c r="DP207" s="7"/>
      <c r="DQ207" s="2" t="s">
        <v>239</v>
      </c>
      <c r="DR207" s="2" t="s">
        <v>226</v>
      </c>
      <c r="DS207" s="2" t="s">
        <v>2551</v>
      </c>
      <c r="DT207" s="2" t="s">
        <v>2557</v>
      </c>
      <c r="DU207" s="2" t="s">
        <v>241</v>
      </c>
      <c r="DV207" s="2" t="s">
        <v>229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226</v>
      </c>
      <c r="EE207" s="2" t="s">
        <v>2552</v>
      </c>
      <c r="EF207" s="2" t="s">
        <v>328</v>
      </c>
      <c r="EG207" s="2" t="s">
        <v>241</v>
      </c>
      <c r="EH207" s="2" t="s">
        <v>229</v>
      </c>
      <c r="EI207" s="4">
        <v>1</v>
      </c>
      <c r="EJ207" s="8">
        <v>44.62</v>
      </c>
      <c r="EK207" s="4"/>
      <c r="EL207" s="8"/>
      <c r="EM207" s="7"/>
      <c r="EN207" s="7"/>
      <c r="EO207" s="2" t="s">
        <v>239</v>
      </c>
      <c r="EP207" s="2" t="s">
        <v>226</v>
      </c>
      <c r="EQ207" s="2" t="s">
        <v>847</v>
      </c>
      <c r="ER207" s="2" t="s">
        <v>1055</v>
      </c>
      <c r="ES207" s="2" t="s">
        <v>241</v>
      </c>
      <c r="ET207" s="2" t="s">
        <v>229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226</v>
      </c>
      <c r="FC207" s="2" t="s">
        <v>2553</v>
      </c>
      <c r="FD207" s="2" t="s">
        <v>1548</v>
      </c>
      <c r="FE207" s="2" t="s">
        <v>241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226</v>
      </c>
      <c r="FO207" s="2" t="s">
        <v>2554</v>
      </c>
      <c r="FP207" s="2" t="s">
        <v>229</v>
      </c>
      <c r="FQ207" s="2" t="s">
        <v>241</v>
      </c>
      <c r="FR207" s="2" t="s">
        <v>229</v>
      </c>
      <c r="FS207" s="4">
        <v>1</v>
      </c>
      <c r="FT207" s="8">
        <v>18.33</v>
      </c>
      <c r="FU207" s="4"/>
      <c r="FV207" s="8"/>
      <c r="FW207" s="7"/>
      <c r="FX207" s="7"/>
      <c r="FY207" s="2" t="s">
        <v>239</v>
      </c>
      <c r="FZ207" s="2" t="s">
        <v>226</v>
      </c>
      <c r="GA207" s="2" t="s">
        <v>327</v>
      </c>
      <c r="GB207" s="2" t="s">
        <v>856</v>
      </c>
      <c r="GC207" s="2" t="s">
        <v>241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272</v>
      </c>
      <c r="GL207" s="2" t="s">
        <v>226</v>
      </c>
      <c r="GM207" s="2" t="s">
        <v>229</v>
      </c>
      <c r="GN207" s="2" t="s">
        <v>229</v>
      </c>
      <c r="GO207" s="2" t="s">
        <v>241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239</v>
      </c>
      <c r="GX207" s="2" t="s">
        <v>226</v>
      </c>
      <c r="GY207" s="2" t="s">
        <v>632</v>
      </c>
      <c r="GZ207" s="2" t="s">
        <v>2558</v>
      </c>
      <c r="HA207" s="2" t="s">
        <v>241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226</v>
      </c>
      <c r="HK207" s="2" t="s">
        <v>229</v>
      </c>
      <c r="HL207" s="2" t="s">
        <v>229</v>
      </c>
      <c r="HM207" s="2" t="s">
        <v>241</v>
      </c>
      <c r="HN207" s="2" t="s">
        <v>229</v>
      </c>
      <c r="HO207" s="4"/>
      <c r="HP207" s="8"/>
      <c r="HQ207" s="4"/>
      <c r="HR207" s="8"/>
      <c r="HS207" s="7"/>
      <c r="HT207" s="7"/>
      <c r="HU207" s="2" t="s">
        <v>266</v>
      </c>
      <c r="HV207" s="2" t="s">
        <v>226</v>
      </c>
      <c r="HW207" s="2" t="s">
        <v>229</v>
      </c>
      <c r="HX207" s="2" t="s">
        <v>229</v>
      </c>
      <c r="HY207" s="2" t="s">
        <v>241</v>
      </c>
      <c r="HZ207" s="2" t="s">
        <v>229</v>
      </c>
      <c r="IA207" s="4"/>
      <c r="IB207" s="8"/>
      <c r="IC207" s="4"/>
      <c r="ID207" s="8"/>
      <c r="IE207" s="7"/>
      <c r="IF207" s="7"/>
      <c r="IG207" s="2" t="s">
        <v>266</v>
      </c>
      <c r="IH207" s="2" t="s">
        <v>226</v>
      </c>
      <c r="II207" s="2" t="s">
        <v>229</v>
      </c>
      <c r="IJ207" s="2" t="s">
        <v>229</v>
      </c>
      <c r="IK207" s="2" t="s">
        <v>241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272</v>
      </c>
      <c r="IT207" s="2" t="s">
        <v>226</v>
      </c>
      <c r="IU207" s="2" t="s">
        <v>229</v>
      </c>
      <c r="IV207" s="2" t="s">
        <v>229</v>
      </c>
      <c r="IW207" s="2" t="s">
        <v>241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272</v>
      </c>
      <c r="JF207" s="2" t="s">
        <v>226</v>
      </c>
      <c r="JG207" s="2" t="s">
        <v>229</v>
      </c>
      <c r="JH207" s="2" t="s">
        <v>229</v>
      </c>
      <c r="JI207" s="2" t="s">
        <v>241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272</v>
      </c>
      <c r="JR207" s="2" t="s">
        <v>226</v>
      </c>
      <c r="JS207" s="2" t="s">
        <v>229</v>
      </c>
      <c r="JT207" s="2" t="s">
        <v>229</v>
      </c>
      <c r="JU207" s="2" t="s">
        <v>241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272</v>
      </c>
      <c r="KD207" s="2" t="s">
        <v>226</v>
      </c>
      <c r="KE207" s="2" t="s">
        <v>229</v>
      </c>
      <c r="KF207" s="2" t="s">
        <v>229</v>
      </c>
      <c r="KG207" s="2" t="s">
        <v>241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272</v>
      </c>
      <c r="KP207" s="2" t="s">
        <v>226</v>
      </c>
      <c r="KQ207" s="2" t="s">
        <v>229</v>
      </c>
      <c r="KR207" s="2" t="s">
        <v>229</v>
      </c>
      <c r="KS207" s="2" t="s">
        <v>241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272</v>
      </c>
      <c r="LB207" s="2" t="s">
        <v>226</v>
      </c>
      <c r="LC207" s="2" t="s">
        <v>229</v>
      </c>
      <c r="LD207" s="2" t="s">
        <v>229</v>
      </c>
      <c r="LE207" s="2" t="s">
        <v>241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229</v>
      </c>
      <c r="LN207" s="2" t="s">
        <v>229</v>
      </c>
      <c r="LO207" s="2" t="s">
        <v>229</v>
      </c>
      <c r="LP207" s="2" t="s">
        <v>229</v>
      </c>
      <c r="LQ207" s="2" t="s">
        <v>229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272</v>
      </c>
      <c r="LZ207" s="2" t="s">
        <v>226</v>
      </c>
      <c r="MA207" s="2" t="s">
        <v>229</v>
      </c>
      <c r="MB207" s="2" t="s">
        <v>229</v>
      </c>
      <c r="MC207" s="2" t="s">
        <v>241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272</v>
      </c>
      <c r="ML207" s="2" t="s">
        <v>226</v>
      </c>
      <c r="MM207" s="2" t="s">
        <v>229</v>
      </c>
      <c r="MN207" s="2" t="s">
        <v>229</v>
      </c>
      <c r="MO207" s="2" t="s">
        <v>241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266</v>
      </c>
      <c r="MX207" s="2" t="s">
        <v>226</v>
      </c>
      <c r="MY207" s="2" t="s">
        <v>229</v>
      </c>
      <c r="MZ207" s="2" t="s">
        <v>229</v>
      </c>
      <c r="NA207" s="2" t="s">
        <v>241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266</v>
      </c>
      <c r="NJ207" s="2" t="s">
        <v>226</v>
      </c>
      <c r="NK207" s="2" t="s">
        <v>229</v>
      </c>
      <c r="NL207" s="2" t="s">
        <v>229</v>
      </c>
      <c r="NM207" s="2" t="s">
        <v>241</v>
      </c>
      <c r="NN207" s="2" t="s">
        <v>229</v>
      </c>
      <c r="NO207" s="4"/>
      <c r="NP207" s="8"/>
      <c r="NQ207" s="4"/>
      <c r="NR207" s="8"/>
      <c r="NS207" s="7"/>
      <c r="NT207" s="7"/>
      <c r="NU207" s="2" t="s">
        <v>272</v>
      </c>
      <c r="NV207" s="2" t="s">
        <v>226</v>
      </c>
      <c r="NW207" s="2" t="s">
        <v>229</v>
      </c>
      <c r="NX207" s="2" t="s">
        <v>229</v>
      </c>
      <c r="NY207" s="2" t="s">
        <v>241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272</v>
      </c>
      <c r="OH207" s="2" t="s">
        <v>226</v>
      </c>
      <c r="OI207" s="2" t="s">
        <v>229</v>
      </c>
      <c r="OJ207" s="2" t="s">
        <v>229</v>
      </c>
      <c r="OK207" s="2" t="s">
        <v>241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229</v>
      </c>
      <c r="OT207" s="2" t="s">
        <v>229</v>
      </c>
      <c r="OU207" s="2" t="s">
        <v>229</v>
      </c>
      <c r="OV207" s="2" t="s">
        <v>229</v>
      </c>
      <c r="OW207" s="2" t="s">
        <v>229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229</v>
      </c>
      <c r="PF207" s="2" t="s">
        <v>229</v>
      </c>
      <c r="PG207" s="2" t="s">
        <v>229</v>
      </c>
      <c r="PH207" s="2" t="s">
        <v>229</v>
      </c>
      <c r="PI207" s="2" t="s">
        <v>229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229</v>
      </c>
      <c r="PR207" s="2" t="s">
        <v>229</v>
      </c>
      <c r="PS207" s="2" t="s">
        <v>229</v>
      </c>
      <c r="PT207" s="2" t="s">
        <v>229</v>
      </c>
      <c r="PU207" s="2" t="s">
        <v>229</v>
      </c>
      <c r="PV207" s="2" t="s">
        <v>229</v>
      </c>
      <c r="PW207" s="4"/>
      <c r="PX207" s="8"/>
      <c r="PY207" s="4"/>
      <c r="PZ207" s="8"/>
      <c r="QA207" s="7"/>
      <c r="QB207" s="7"/>
      <c r="QC207" s="2" t="s">
        <v>281</v>
      </c>
      <c r="QD207" s="2" t="s">
        <v>226</v>
      </c>
      <c r="QE207" s="2" t="s">
        <v>229</v>
      </c>
      <c r="QF207" s="2" t="s">
        <v>229</v>
      </c>
      <c r="QG207" s="2" t="s">
        <v>241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229</v>
      </c>
      <c r="QP207" s="2" t="s">
        <v>229</v>
      </c>
      <c r="QQ207" s="2" t="s">
        <v>229</v>
      </c>
      <c r="QR207" s="2" t="s">
        <v>229</v>
      </c>
      <c r="QS207" s="2" t="s">
        <v>229</v>
      </c>
      <c r="QT207" s="2" t="s">
        <v>229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226</v>
      </c>
      <c r="RC207" s="2" t="s">
        <v>229</v>
      </c>
      <c r="RD207" s="2" t="s">
        <v>229</v>
      </c>
      <c r="RE207" s="2" t="s">
        <v>241</v>
      </c>
      <c r="RF207" s="2" t="s">
        <v>229</v>
      </c>
      <c r="RG207" s="4"/>
      <c r="RH207" s="8"/>
      <c r="RI207" s="4"/>
      <c r="RJ207" s="8"/>
      <c r="RK207" s="7"/>
      <c r="RL207" s="7"/>
      <c r="RM207" s="2" t="s">
        <v>272</v>
      </c>
      <c r="RN207" s="2" t="s">
        <v>226</v>
      </c>
      <c r="RO207" s="2" t="s">
        <v>229</v>
      </c>
      <c r="RP207" s="2" t="s">
        <v>229</v>
      </c>
      <c r="RQ207" s="2" t="s">
        <v>241</v>
      </c>
      <c r="RR207" s="2" t="s">
        <v>229</v>
      </c>
      <c r="RS207" s="4"/>
      <c r="RT207" s="8"/>
      <c r="RU207" s="4"/>
      <c r="RV207" s="8"/>
      <c r="RW207" s="7"/>
      <c r="RX207" s="7"/>
      <c r="RY207" s="2" t="s">
        <v>229</v>
      </c>
      <c r="RZ207" s="2" t="s">
        <v>229</v>
      </c>
      <c r="SA207" s="2" t="s">
        <v>229</v>
      </c>
      <c r="SB207" s="2" t="s">
        <v>229</v>
      </c>
      <c r="SC207" s="2" t="s">
        <v>229</v>
      </c>
      <c r="SD207" s="2" t="s">
        <v>229</v>
      </c>
      <c r="SE207" s="4">
        <v>74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>
        <v>410</v>
      </c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</row>
    <row r="208">
      <c r="A208" s="2" t="s">
        <v>2559</v>
      </c>
      <c r="B208" s="2" t="s">
        <v>216</v>
      </c>
      <c r="C208" s="2" t="s">
        <v>217</v>
      </c>
      <c r="D208" s="2" t="s">
        <v>218</v>
      </c>
      <c r="E208" s="2" t="s">
        <v>2460</v>
      </c>
      <c r="F208" s="2" t="s">
        <v>2346</v>
      </c>
      <c r="G208" s="2" t="s">
        <v>2542</v>
      </c>
      <c r="H208" s="2" t="s">
        <v>2543</v>
      </c>
      <c r="I208" s="2" t="s">
        <v>2544</v>
      </c>
      <c r="J208" s="2" t="s">
        <v>312</v>
      </c>
      <c r="K208" s="2" t="s">
        <v>2545</v>
      </c>
      <c r="L208" s="3">
        <v>45.23</v>
      </c>
      <c r="M208" s="3">
        <v>47.49</v>
      </c>
      <c r="N208" s="3">
        <v>94.99</v>
      </c>
      <c r="O208" s="2" t="s">
        <v>226</v>
      </c>
      <c r="P208" s="2" t="s">
        <v>618</v>
      </c>
      <c r="Q208" s="2" t="s">
        <v>228</v>
      </c>
      <c r="R208" s="2" t="s">
        <v>229</v>
      </c>
      <c r="S208" s="2" t="s">
        <v>2546</v>
      </c>
      <c r="T208" s="2" t="s">
        <v>2547</v>
      </c>
      <c r="U208" s="2" t="s">
        <v>232</v>
      </c>
      <c r="V208" s="2" t="s">
        <v>233</v>
      </c>
      <c r="W208" s="2" t="s">
        <v>234</v>
      </c>
      <c r="X208" s="2" t="s">
        <v>1251</v>
      </c>
      <c r="Y208" s="2" t="s">
        <v>2560</v>
      </c>
      <c r="Z208" s="4">
        <v>74</v>
      </c>
      <c r="AA208" s="4">
        <f>=ROUNDDOWN(10.5714285714286,0)</f>
      </c>
      <c r="AB208" s="5">
        <v>7</v>
      </c>
      <c r="AC208" s="2" t="s">
        <v>2549</v>
      </c>
      <c r="AD208" s="4">
        <v>360</v>
      </c>
      <c r="AE208" s="4">
        <v>360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>
        <v>10</v>
      </c>
      <c r="AQ208" s="8">
        <v>515.69</v>
      </c>
      <c r="AR208" s="4"/>
      <c r="AS208" s="8"/>
      <c r="AT208" s="7"/>
      <c r="AU208" s="7"/>
      <c r="AV208" s="4" t="s">
        <v>229</v>
      </c>
      <c r="AW208" s="8" t="s">
        <v>229</v>
      </c>
      <c r="AX208" s="4" t="s">
        <v>229</v>
      </c>
      <c r="AY208" s="8" t="s">
        <v>229</v>
      </c>
      <c r="AZ208" s="7" t="s">
        <v>229</v>
      </c>
      <c r="BA208" s="7" t="s">
        <v>229</v>
      </c>
      <c r="BB208" s="7">
        <v>0.5606</v>
      </c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 t="s">
        <v>229</v>
      </c>
      <c r="BJ208" s="4">
        <v>10</v>
      </c>
      <c r="BK208" s="8">
        <v>515.69</v>
      </c>
      <c r="BL208" s="2" t="s">
        <v>2561</v>
      </c>
      <c r="BM208" s="7">
        <v>1</v>
      </c>
      <c r="BN208" s="7">
        <v>1</v>
      </c>
      <c r="BO208" s="4">
        <v>3</v>
      </c>
      <c r="BP208" s="8">
        <v>156.03</v>
      </c>
      <c r="BQ208" s="4"/>
      <c r="BR208" s="8"/>
      <c r="BS208" s="7"/>
      <c r="BT208" s="7"/>
      <c r="BU208" s="2" t="s">
        <v>239</v>
      </c>
      <c r="BV208" s="2" t="s">
        <v>226</v>
      </c>
      <c r="BW208" s="2" t="s">
        <v>229</v>
      </c>
      <c r="BX208" s="2" t="s">
        <v>2562</v>
      </c>
      <c r="BY208" s="2" t="s">
        <v>241</v>
      </c>
      <c r="BZ208" s="2" t="s">
        <v>229</v>
      </c>
      <c r="CA208" s="4"/>
      <c r="CB208" s="8"/>
      <c r="CC208" s="4"/>
      <c r="CD208" s="8"/>
      <c r="CE208" s="7"/>
      <c r="CF208" s="7"/>
      <c r="CG208" s="2" t="s">
        <v>239</v>
      </c>
      <c r="CH208" s="2" t="s">
        <v>226</v>
      </c>
      <c r="CI208" s="2" t="s">
        <v>1103</v>
      </c>
      <c r="CJ208" s="2" t="s">
        <v>229</v>
      </c>
      <c r="CK208" s="2" t="s">
        <v>241</v>
      </c>
      <c r="CL208" s="2" t="s">
        <v>229</v>
      </c>
      <c r="CM208" s="4">
        <v>2</v>
      </c>
      <c r="CN208" s="8">
        <v>102.58</v>
      </c>
      <c r="CO208" s="4"/>
      <c r="CP208" s="8"/>
      <c r="CQ208" s="7"/>
      <c r="CR208" s="7"/>
      <c r="CS208" s="2" t="s">
        <v>239</v>
      </c>
      <c r="CT208" s="2" t="s">
        <v>226</v>
      </c>
      <c r="CU208" s="2" t="s">
        <v>2550</v>
      </c>
      <c r="CV208" s="2" t="s">
        <v>2563</v>
      </c>
      <c r="CW208" s="2" t="s">
        <v>241</v>
      </c>
      <c r="CX208" s="2" t="s">
        <v>229</v>
      </c>
      <c r="CY208" s="4">
        <v>1</v>
      </c>
      <c r="CZ208" s="8">
        <v>47.49</v>
      </c>
      <c r="DA208" s="4"/>
      <c r="DB208" s="8"/>
      <c r="DC208" s="7"/>
      <c r="DD208" s="7"/>
      <c r="DE208" s="2" t="s">
        <v>239</v>
      </c>
      <c r="DF208" s="2" t="s">
        <v>226</v>
      </c>
      <c r="DG208" s="2" t="s">
        <v>1533</v>
      </c>
      <c r="DH208" s="2" t="s">
        <v>2564</v>
      </c>
      <c r="DI208" s="2" t="s">
        <v>241</v>
      </c>
      <c r="DJ208" s="2" t="s">
        <v>229</v>
      </c>
      <c r="DK208" s="4">
        <v>3</v>
      </c>
      <c r="DL208" s="8">
        <v>158.3</v>
      </c>
      <c r="DM208" s="4"/>
      <c r="DN208" s="8"/>
      <c r="DO208" s="7"/>
      <c r="DP208" s="7"/>
      <c r="DQ208" s="2" t="s">
        <v>239</v>
      </c>
      <c r="DR208" s="2" t="s">
        <v>226</v>
      </c>
      <c r="DS208" s="2" t="s">
        <v>2551</v>
      </c>
      <c r="DT208" s="2" t="s">
        <v>2565</v>
      </c>
      <c r="DU208" s="2" t="s">
        <v>241</v>
      </c>
      <c r="DV208" s="2" t="s">
        <v>229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226</v>
      </c>
      <c r="EE208" s="2" t="s">
        <v>2552</v>
      </c>
      <c r="EF208" s="2" t="s">
        <v>2517</v>
      </c>
      <c r="EG208" s="2" t="s">
        <v>241</v>
      </c>
      <c r="EH208" s="2" t="s">
        <v>229</v>
      </c>
      <c r="EI208" s="4"/>
      <c r="EJ208" s="8"/>
      <c r="EK208" s="4"/>
      <c r="EL208" s="8"/>
      <c r="EM208" s="7"/>
      <c r="EN208" s="7"/>
      <c r="EO208" s="2" t="s">
        <v>239</v>
      </c>
      <c r="EP208" s="2" t="s">
        <v>226</v>
      </c>
      <c r="EQ208" s="2" t="s">
        <v>847</v>
      </c>
      <c r="ER208" s="2" t="s">
        <v>2517</v>
      </c>
      <c r="ES208" s="2" t="s">
        <v>241</v>
      </c>
      <c r="ET208" s="2" t="s">
        <v>229</v>
      </c>
      <c r="EU208" s="4">
        <v>1</v>
      </c>
      <c r="EV208" s="8">
        <v>51.29</v>
      </c>
      <c r="EW208" s="4"/>
      <c r="EX208" s="8"/>
      <c r="EY208" s="7"/>
      <c r="EZ208" s="7"/>
      <c r="FA208" s="2" t="s">
        <v>239</v>
      </c>
      <c r="FB208" s="2" t="s">
        <v>226</v>
      </c>
      <c r="FC208" s="2" t="s">
        <v>2553</v>
      </c>
      <c r="FD208" s="2" t="s">
        <v>2552</v>
      </c>
      <c r="FE208" s="2" t="s">
        <v>241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226</v>
      </c>
      <c r="FO208" s="2" t="s">
        <v>2548</v>
      </c>
      <c r="FP208" s="2" t="s">
        <v>856</v>
      </c>
      <c r="FQ208" s="2" t="s">
        <v>241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239</v>
      </c>
      <c r="FZ208" s="2" t="s">
        <v>226</v>
      </c>
      <c r="GA208" s="2" t="s">
        <v>327</v>
      </c>
      <c r="GB208" s="2" t="s">
        <v>574</v>
      </c>
      <c r="GC208" s="2" t="s">
        <v>241</v>
      </c>
      <c r="GD208" s="2" t="s">
        <v>229</v>
      </c>
      <c r="GE208" s="4"/>
      <c r="GF208" s="8"/>
      <c r="GG208" s="4"/>
      <c r="GH208" s="8"/>
      <c r="GI208" s="7"/>
      <c r="GJ208" s="7"/>
      <c r="GK208" s="2" t="s">
        <v>272</v>
      </c>
      <c r="GL208" s="2" t="s">
        <v>226</v>
      </c>
      <c r="GM208" s="2" t="s">
        <v>229</v>
      </c>
      <c r="GN208" s="2" t="s">
        <v>229</v>
      </c>
      <c r="GO208" s="2" t="s">
        <v>241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239</v>
      </c>
      <c r="GX208" s="2" t="s">
        <v>226</v>
      </c>
      <c r="GY208" s="2" t="s">
        <v>632</v>
      </c>
      <c r="GZ208" s="2" t="s">
        <v>2513</v>
      </c>
      <c r="HA208" s="2" t="s">
        <v>241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226</v>
      </c>
      <c r="HK208" s="2" t="s">
        <v>229</v>
      </c>
      <c r="HL208" s="2" t="s">
        <v>229</v>
      </c>
      <c r="HM208" s="2" t="s">
        <v>241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266</v>
      </c>
      <c r="HV208" s="2" t="s">
        <v>226</v>
      </c>
      <c r="HW208" s="2" t="s">
        <v>229</v>
      </c>
      <c r="HX208" s="2" t="s">
        <v>229</v>
      </c>
      <c r="HY208" s="2" t="s">
        <v>241</v>
      </c>
      <c r="HZ208" s="2" t="s">
        <v>229</v>
      </c>
      <c r="IA208" s="4"/>
      <c r="IB208" s="8"/>
      <c r="IC208" s="4"/>
      <c r="ID208" s="8"/>
      <c r="IE208" s="7"/>
      <c r="IF208" s="7"/>
      <c r="IG208" s="2" t="s">
        <v>266</v>
      </c>
      <c r="IH208" s="2" t="s">
        <v>226</v>
      </c>
      <c r="II208" s="2" t="s">
        <v>229</v>
      </c>
      <c r="IJ208" s="2" t="s">
        <v>229</v>
      </c>
      <c r="IK208" s="2" t="s">
        <v>241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272</v>
      </c>
      <c r="IT208" s="2" t="s">
        <v>226</v>
      </c>
      <c r="IU208" s="2" t="s">
        <v>229</v>
      </c>
      <c r="IV208" s="2" t="s">
        <v>229</v>
      </c>
      <c r="IW208" s="2" t="s">
        <v>241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272</v>
      </c>
      <c r="JF208" s="2" t="s">
        <v>226</v>
      </c>
      <c r="JG208" s="2" t="s">
        <v>229</v>
      </c>
      <c r="JH208" s="2" t="s">
        <v>229</v>
      </c>
      <c r="JI208" s="2" t="s">
        <v>241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272</v>
      </c>
      <c r="JR208" s="2" t="s">
        <v>226</v>
      </c>
      <c r="JS208" s="2" t="s">
        <v>229</v>
      </c>
      <c r="JT208" s="2" t="s">
        <v>229</v>
      </c>
      <c r="JU208" s="2" t="s">
        <v>241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272</v>
      </c>
      <c r="KD208" s="2" t="s">
        <v>226</v>
      </c>
      <c r="KE208" s="2" t="s">
        <v>229</v>
      </c>
      <c r="KF208" s="2" t="s">
        <v>229</v>
      </c>
      <c r="KG208" s="2" t="s">
        <v>241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272</v>
      </c>
      <c r="KP208" s="2" t="s">
        <v>226</v>
      </c>
      <c r="KQ208" s="2" t="s">
        <v>229</v>
      </c>
      <c r="KR208" s="2" t="s">
        <v>229</v>
      </c>
      <c r="KS208" s="2" t="s">
        <v>241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272</v>
      </c>
      <c r="LB208" s="2" t="s">
        <v>226</v>
      </c>
      <c r="LC208" s="2" t="s">
        <v>229</v>
      </c>
      <c r="LD208" s="2" t="s">
        <v>229</v>
      </c>
      <c r="LE208" s="2" t="s">
        <v>241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229</v>
      </c>
      <c r="LN208" s="2" t="s">
        <v>229</v>
      </c>
      <c r="LO208" s="2" t="s">
        <v>229</v>
      </c>
      <c r="LP208" s="2" t="s">
        <v>229</v>
      </c>
      <c r="LQ208" s="2" t="s">
        <v>229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272</v>
      </c>
      <c r="LZ208" s="2" t="s">
        <v>226</v>
      </c>
      <c r="MA208" s="2" t="s">
        <v>229</v>
      </c>
      <c r="MB208" s="2" t="s">
        <v>229</v>
      </c>
      <c r="MC208" s="2" t="s">
        <v>241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272</v>
      </c>
      <c r="ML208" s="2" t="s">
        <v>226</v>
      </c>
      <c r="MM208" s="2" t="s">
        <v>229</v>
      </c>
      <c r="MN208" s="2" t="s">
        <v>229</v>
      </c>
      <c r="MO208" s="2" t="s">
        <v>241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266</v>
      </c>
      <c r="MX208" s="2" t="s">
        <v>226</v>
      </c>
      <c r="MY208" s="2" t="s">
        <v>229</v>
      </c>
      <c r="MZ208" s="2" t="s">
        <v>229</v>
      </c>
      <c r="NA208" s="2" t="s">
        <v>241</v>
      </c>
      <c r="NB208" s="2" t="s">
        <v>229</v>
      </c>
      <c r="NC208" s="4"/>
      <c r="ND208" s="8"/>
      <c r="NE208" s="4"/>
      <c r="NF208" s="8"/>
      <c r="NG208" s="7"/>
      <c r="NH208" s="7"/>
      <c r="NI208" s="2" t="s">
        <v>266</v>
      </c>
      <c r="NJ208" s="2" t="s">
        <v>226</v>
      </c>
      <c r="NK208" s="2" t="s">
        <v>229</v>
      </c>
      <c r="NL208" s="2" t="s">
        <v>229</v>
      </c>
      <c r="NM208" s="2" t="s">
        <v>241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272</v>
      </c>
      <c r="NV208" s="2" t="s">
        <v>226</v>
      </c>
      <c r="NW208" s="2" t="s">
        <v>229</v>
      </c>
      <c r="NX208" s="2" t="s">
        <v>229</v>
      </c>
      <c r="NY208" s="2" t="s">
        <v>241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272</v>
      </c>
      <c r="OH208" s="2" t="s">
        <v>226</v>
      </c>
      <c r="OI208" s="2" t="s">
        <v>229</v>
      </c>
      <c r="OJ208" s="2" t="s">
        <v>229</v>
      </c>
      <c r="OK208" s="2" t="s">
        <v>241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229</v>
      </c>
      <c r="OU208" s="2" t="s">
        <v>229</v>
      </c>
      <c r="OV208" s="2" t="s">
        <v>229</v>
      </c>
      <c r="OW208" s="2" t="s">
        <v>229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229</v>
      </c>
      <c r="PF208" s="2" t="s">
        <v>229</v>
      </c>
      <c r="PG208" s="2" t="s">
        <v>229</v>
      </c>
      <c r="PH208" s="2" t="s">
        <v>229</v>
      </c>
      <c r="PI208" s="2" t="s">
        <v>229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/>
      <c r="PX208" s="8"/>
      <c r="PY208" s="4"/>
      <c r="PZ208" s="8"/>
      <c r="QA208" s="7"/>
      <c r="QB208" s="7"/>
      <c r="QC208" s="2" t="s">
        <v>281</v>
      </c>
      <c r="QD208" s="2" t="s">
        <v>226</v>
      </c>
      <c r="QE208" s="2" t="s">
        <v>229</v>
      </c>
      <c r="QF208" s="2" t="s">
        <v>229</v>
      </c>
      <c r="QG208" s="2" t="s">
        <v>241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229</v>
      </c>
      <c r="QP208" s="2" t="s">
        <v>229</v>
      </c>
      <c r="QQ208" s="2" t="s">
        <v>229</v>
      </c>
      <c r="QR208" s="2" t="s">
        <v>229</v>
      </c>
      <c r="QS208" s="2" t="s">
        <v>229</v>
      </c>
      <c r="QT208" s="2" t="s">
        <v>229</v>
      </c>
      <c r="QU208" s="4"/>
      <c r="QV208" s="8"/>
      <c r="QW208" s="4"/>
      <c r="QX208" s="8"/>
      <c r="QY208" s="7"/>
      <c r="QZ208" s="7"/>
      <c r="RA208" s="2" t="s">
        <v>272</v>
      </c>
      <c r="RB208" s="2" t="s">
        <v>226</v>
      </c>
      <c r="RC208" s="2" t="s">
        <v>229</v>
      </c>
      <c r="RD208" s="2" t="s">
        <v>229</v>
      </c>
      <c r="RE208" s="2" t="s">
        <v>241</v>
      </c>
      <c r="RF208" s="2" t="s">
        <v>229</v>
      </c>
      <c r="RG208" s="4"/>
      <c r="RH208" s="8"/>
      <c r="RI208" s="4"/>
      <c r="RJ208" s="8"/>
      <c r="RK208" s="7"/>
      <c r="RL208" s="7"/>
      <c r="RM208" s="2" t="s">
        <v>272</v>
      </c>
      <c r="RN208" s="2" t="s">
        <v>226</v>
      </c>
      <c r="RO208" s="2" t="s">
        <v>229</v>
      </c>
      <c r="RP208" s="2" t="s">
        <v>229</v>
      </c>
      <c r="RQ208" s="2" t="s">
        <v>241</v>
      </c>
      <c r="RR208" s="2" t="s">
        <v>229</v>
      </c>
      <c r="RS208" s="4"/>
      <c r="RT208" s="8"/>
      <c r="RU208" s="4"/>
      <c r="RV208" s="8"/>
      <c r="RW208" s="7"/>
      <c r="RX208" s="7"/>
      <c r="RY208" s="2" t="s">
        <v>229</v>
      </c>
      <c r="RZ208" s="2" t="s">
        <v>229</v>
      </c>
      <c r="SA208" s="2" t="s">
        <v>229</v>
      </c>
      <c r="SB208" s="2" t="s">
        <v>229</v>
      </c>
      <c r="SC208" s="2" t="s">
        <v>229</v>
      </c>
      <c r="SD208" s="2" t="s">
        <v>229</v>
      </c>
      <c r="SE208" s="4">
        <v>74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>
        <v>360</v>
      </c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</row>
    <row r="209">
      <c r="A209" s="2" t="s">
        <v>2566</v>
      </c>
      <c r="B209" s="2" t="s">
        <v>216</v>
      </c>
      <c r="C209" s="2" t="s">
        <v>217</v>
      </c>
      <c r="D209" s="2" t="s">
        <v>218</v>
      </c>
      <c r="E209" s="2" t="s">
        <v>2460</v>
      </c>
      <c r="F209" s="2" t="s">
        <v>2346</v>
      </c>
      <c r="G209" s="2" t="s">
        <v>2542</v>
      </c>
      <c r="H209" s="2" t="s">
        <v>2543</v>
      </c>
      <c r="I209" s="2" t="s">
        <v>2544</v>
      </c>
      <c r="J209" s="2" t="s">
        <v>224</v>
      </c>
      <c r="K209" s="2" t="s">
        <v>2567</v>
      </c>
      <c r="L209" s="3">
        <v>30.95</v>
      </c>
      <c r="M209" s="3">
        <v>32.5</v>
      </c>
      <c r="N209" s="3">
        <v>64.99</v>
      </c>
      <c r="O209" s="2" t="s">
        <v>226</v>
      </c>
      <c r="P209" s="2" t="s">
        <v>618</v>
      </c>
      <c r="Q209" s="2" t="s">
        <v>228</v>
      </c>
      <c r="R209" s="2" t="s">
        <v>229</v>
      </c>
      <c r="S209" s="2" t="s">
        <v>2568</v>
      </c>
      <c r="T209" s="2" t="s">
        <v>2547</v>
      </c>
      <c r="U209" s="2" t="s">
        <v>2464</v>
      </c>
      <c r="V209" s="2" t="s">
        <v>233</v>
      </c>
      <c r="W209" s="2" t="s">
        <v>234</v>
      </c>
      <c r="X209" s="2" t="s">
        <v>1251</v>
      </c>
      <c r="Y209" s="2" t="s">
        <v>2548</v>
      </c>
      <c r="Z209" s="4">
        <v>135</v>
      </c>
      <c r="AA209" s="4">
        <f>=ROUNDDOWN(45,0)</f>
      </c>
      <c r="AB209" s="5">
        <v>3</v>
      </c>
      <c r="AC209" s="2" t="s">
        <v>2549</v>
      </c>
      <c r="AD209" s="4">
        <v>160</v>
      </c>
      <c r="AE209" s="4">
        <v>160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>
        <v>2</v>
      </c>
      <c r="AQ209" s="8">
        <v>65</v>
      </c>
      <c r="AR209" s="4"/>
      <c r="AS209" s="8"/>
      <c r="AT209" s="7"/>
      <c r="AU209" s="7"/>
      <c r="AV209" s="4">
        <v>17</v>
      </c>
      <c r="AW209" s="8">
        <v>818.73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>
        <v>0.0794</v>
      </c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>
        <v>0.4623</v>
      </c>
      <c r="BJ209" s="4">
        <v>2</v>
      </c>
      <c r="BK209" s="8">
        <v>65</v>
      </c>
      <c r="BL209" s="2" t="s">
        <v>19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239</v>
      </c>
      <c r="BV209" s="2" t="s">
        <v>226</v>
      </c>
      <c r="BW209" s="2" t="s">
        <v>229</v>
      </c>
      <c r="BX209" s="2" t="s">
        <v>2562</v>
      </c>
      <c r="BY209" s="2" t="s">
        <v>241</v>
      </c>
      <c r="BZ209" s="2" t="s">
        <v>229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226</v>
      </c>
      <c r="CI209" s="2" t="s">
        <v>1103</v>
      </c>
      <c r="CJ209" s="2" t="s">
        <v>229</v>
      </c>
      <c r="CK209" s="2" t="s">
        <v>241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226</v>
      </c>
      <c r="CU209" s="2" t="s">
        <v>2550</v>
      </c>
      <c r="CV209" s="2" t="s">
        <v>1104</v>
      </c>
      <c r="CW209" s="2" t="s">
        <v>241</v>
      </c>
      <c r="CX209" s="2" t="s">
        <v>229</v>
      </c>
      <c r="CY209" s="4">
        <v>2</v>
      </c>
      <c r="CZ209" s="8">
        <v>65</v>
      </c>
      <c r="DA209" s="4"/>
      <c r="DB209" s="8"/>
      <c r="DC209" s="7"/>
      <c r="DD209" s="7"/>
      <c r="DE209" s="2" t="s">
        <v>239</v>
      </c>
      <c r="DF209" s="2" t="s">
        <v>226</v>
      </c>
      <c r="DG209" s="2" t="s">
        <v>1533</v>
      </c>
      <c r="DH209" s="2" t="s">
        <v>648</v>
      </c>
      <c r="DI209" s="2" t="s">
        <v>241</v>
      </c>
      <c r="DJ209" s="2" t="s">
        <v>229</v>
      </c>
      <c r="DK209" s="4"/>
      <c r="DL209" s="8"/>
      <c r="DM209" s="4"/>
      <c r="DN209" s="8"/>
      <c r="DO209" s="7"/>
      <c r="DP209" s="7"/>
      <c r="DQ209" s="2" t="s">
        <v>239</v>
      </c>
      <c r="DR209" s="2" t="s">
        <v>226</v>
      </c>
      <c r="DS209" s="2" t="s">
        <v>2551</v>
      </c>
      <c r="DT209" s="2" t="s">
        <v>229</v>
      </c>
      <c r="DU209" s="2" t="s">
        <v>241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226</v>
      </c>
      <c r="EE209" s="2" t="s">
        <v>2552</v>
      </c>
      <c r="EF209" s="2" t="s">
        <v>229</v>
      </c>
      <c r="EG209" s="2" t="s">
        <v>241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226</v>
      </c>
      <c r="EQ209" s="2" t="s">
        <v>847</v>
      </c>
      <c r="ER209" s="2" t="s">
        <v>2569</v>
      </c>
      <c r="ES209" s="2" t="s">
        <v>241</v>
      </c>
      <c r="ET209" s="2" t="s">
        <v>229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226</v>
      </c>
      <c r="FC209" s="2" t="s">
        <v>2553</v>
      </c>
      <c r="FD209" s="2" t="s">
        <v>1548</v>
      </c>
      <c r="FE209" s="2" t="s">
        <v>241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226</v>
      </c>
      <c r="FO209" s="2" t="s">
        <v>2554</v>
      </c>
      <c r="FP209" s="2" t="s">
        <v>229</v>
      </c>
      <c r="FQ209" s="2" t="s">
        <v>241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239</v>
      </c>
      <c r="FZ209" s="2" t="s">
        <v>226</v>
      </c>
      <c r="GA209" s="2" t="s">
        <v>327</v>
      </c>
      <c r="GB209" s="2" t="s">
        <v>229</v>
      </c>
      <c r="GC209" s="2" t="s">
        <v>241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272</v>
      </c>
      <c r="GL209" s="2" t="s">
        <v>226</v>
      </c>
      <c r="GM209" s="2" t="s">
        <v>229</v>
      </c>
      <c r="GN209" s="2" t="s">
        <v>229</v>
      </c>
      <c r="GO209" s="2" t="s">
        <v>241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239</v>
      </c>
      <c r="GX209" s="2" t="s">
        <v>226</v>
      </c>
      <c r="GY209" s="2" t="s">
        <v>632</v>
      </c>
      <c r="GZ209" s="2" t="s">
        <v>229</v>
      </c>
      <c r="HA209" s="2" t="s">
        <v>241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266</v>
      </c>
      <c r="HJ209" s="2" t="s">
        <v>226</v>
      </c>
      <c r="HK209" s="2" t="s">
        <v>229</v>
      </c>
      <c r="HL209" s="2" t="s">
        <v>229</v>
      </c>
      <c r="HM209" s="2" t="s">
        <v>241</v>
      </c>
      <c r="HN209" s="2" t="s">
        <v>229</v>
      </c>
      <c r="HO209" s="4"/>
      <c r="HP209" s="8"/>
      <c r="HQ209" s="4"/>
      <c r="HR209" s="8"/>
      <c r="HS209" s="7"/>
      <c r="HT209" s="7"/>
      <c r="HU209" s="2" t="s">
        <v>266</v>
      </c>
      <c r="HV209" s="2" t="s">
        <v>226</v>
      </c>
      <c r="HW209" s="2" t="s">
        <v>229</v>
      </c>
      <c r="HX209" s="2" t="s">
        <v>229</v>
      </c>
      <c r="HY209" s="2" t="s">
        <v>241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266</v>
      </c>
      <c r="IH209" s="2" t="s">
        <v>226</v>
      </c>
      <c r="II209" s="2" t="s">
        <v>229</v>
      </c>
      <c r="IJ209" s="2" t="s">
        <v>229</v>
      </c>
      <c r="IK209" s="2" t="s">
        <v>241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272</v>
      </c>
      <c r="IT209" s="2" t="s">
        <v>226</v>
      </c>
      <c r="IU209" s="2" t="s">
        <v>229</v>
      </c>
      <c r="IV209" s="2" t="s">
        <v>229</v>
      </c>
      <c r="IW209" s="2" t="s">
        <v>241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272</v>
      </c>
      <c r="JF209" s="2" t="s">
        <v>226</v>
      </c>
      <c r="JG209" s="2" t="s">
        <v>229</v>
      </c>
      <c r="JH209" s="2" t="s">
        <v>229</v>
      </c>
      <c r="JI209" s="2" t="s">
        <v>241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272</v>
      </c>
      <c r="JR209" s="2" t="s">
        <v>226</v>
      </c>
      <c r="JS209" s="2" t="s">
        <v>229</v>
      </c>
      <c r="JT209" s="2" t="s">
        <v>229</v>
      </c>
      <c r="JU209" s="2" t="s">
        <v>241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272</v>
      </c>
      <c r="KD209" s="2" t="s">
        <v>226</v>
      </c>
      <c r="KE209" s="2" t="s">
        <v>229</v>
      </c>
      <c r="KF209" s="2" t="s">
        <v>229</v>
      </c>
      <c r="KG209" s="2" t="s">
        <v>241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272</v>
      </c>
      <c r="KP209" s="2" t="s">
        <v>226</v>
      </c>
      <c r="KQ209" s="2" t="s">
        <v>229</v>
      </c>
      <c r="KR209" s="2" t="s">
        <v>229</v>
      </c>
      <c r="KS209" s="2" t="s">
        <v>241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272</v>
      </c>
      <c r="LB209" s="2" t="s">
        <v>226</v>
      </c>
      <c r="LC209" s="2" t="s">
        <v>229</v>
      </c>
      <c r="LD209" s="2" t="s">
        <v>229</v>
      </c>
      <c r="LE209" s="2" t="s">
        <v>241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229</v>
      </c>
      <c r="LN209" s="2" t="s">
        <v>229</v>
      </c>
      <c r="LO209" s="2" t="s">
        <v>229</v>
      </c>
      <c r="LP209" s="2" t="s">
        <v>229</v>
      </c>
      <c r="LQ209" s="2" t="s">
        <v>229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272</v>
      </c>
      <c r="LZ209" s="2" t="s">
        <v>226</v>
      </c>
      <c r="MA209" s="2" t="s">
        <v>229</v>
      </c>
      <c r="MB209" s="2" t="s">
        <v>229</v>
      </c>
      <c r="MC209" s="2" t="s">
        <v>241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272</v>
      </c>
      <c r="ML209" s="2" t="s">
        <v>226</v>
      </c>
      <c r="MM209" s="2" t="s">
        <v>229</v>
      </c>
      <c r="MN209" s="2" t="s">
        <v>229</v>
      </c>
      <c r="MO209" s="2" t="s">
        <v>241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266</v>
      </c>
      <c r="MX209" s="2" t="s">
        <v>226</v>
      </c>
      <c r="MY209" s="2" t="s">
        <v>229</v>
      </c>
      <c r="MZ209" s="2" t="s">
        <v>229</v>
      </c>
      <c r="NA209" s="2" t="s">
        <v>241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266</v>
      </c>
      <c r="NJ209" s="2" t="s">
        <v>226</v>
      </c>
      <c r="NK209" s="2" t="s">
        <v>229</v>
      </c>
      <c r="NL209" s="2" t="s">
        <v>229</v>
      </c>
      <c r="NM209" s="2" t="s">
        <v>241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272</v>
      </c>
      <c r="NV209" s="2" t="s">
        <v>226</v>
      </c>
      <c r="NW209" s="2" t="s">
        <v>229</v>
      </c>
      <c r="NX209" s="2" t="s">
        <v>229</v>
      </c>
      <c r="NY209" s="2" t="s">
        <v>241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272</v>
      </c>
      <c r="OH209" s="2" t="s">
        <v>226</v>
      </c>
      <c r="OI209" s="2" t="s">
        <v>229</v>
      </c>
      <c r="OJ209" s="2" t="s">
        <v>229</v>
      </c>
      <c r="OK209" s="2" t="s">
        <v>241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229</v>
      </c>
      <c r="OU209" s="2" t="s">
        <v>229</v>
      </c>
      <c r="OV209" s="2" t="s">
        <v>229</v>
      </c>
      <c r="OW209" s="2" t="s">
        <v>229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229</v>
      </c>
      <c r="PF209" s="2" t="s">
        <v>229</v>
      </c>
      <c r="PG209" s="2" t="s">
        <v>229</v>
      </c>
      <c r="PH209" s="2" t="s">
        <v>229</v>
      </c>
      <c r="PI209" s="2" t="s">
        <v>229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/>
      <c r="PX209" s="8"/>
      <c r="PY209" s="4"/>
      <c r="PZ209" s="8"/>
      <c r="QA209" s="7"/>
      <c r="QB209" s="7"/>
      <c r="QC209" s="2" t="s">
        <v>281</v>
      </c>
      <c r="QD209" s="2" t="s">
        <v>226</v>
      </c>
      <c r="QE209" s="2" t="s">
        <v>229</v>
      </c>
      <c r="QF209" s="2" t="s">
        <v>229</v>
      </c>
      <c r="QG209" s="2" t="s">
        <v>241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229</v>
      </c>
      <c r="QP209" s="2" t="s">
        <v>229</v>
      </c>
      <c r="QQ209" s="2" t="s">
        <v>229</v>
      </c>
      <c r="QR209" s="2" t="s">
        <v>229</v>
      </c>
      <c r="QS209" s="2" t="s">
        <v>229</v>
      </c>
      <c r="QT209" s="2" t="s">
        <v>229</v>
      </c>
      <c r="QU209" s="4"/>
      <c r="QV209" s="8"/>
      <c r="QW209" s="4"/>
      <c r="QX209" s="8"/>
      <c r="QY209" s="7"/>
      <c r="QZ209" s="7"/>
      <c r="RA209" s="2" t="s">
        <v>272</v>
      </c>
      <c r="RB209" s="2" t="s">
        <v>226</v>
      </c>
      <c r="RC209" s="2" t="s">
        <v>229</v>
      </c>
      <c r="RD209" s="2" t="s">
        <v>229</v>
      </c>
      <c r="RE209" s="2" t="s">
        <v>241</v>
      </c>
      <c r="RF209" s="2" t="s">
        <v>229</v>
      </c>
      <c r="RG209" s="4"/>
      <c r="RH209" s="8"/>
      <c r="RI209" s="4"/>
      <c r="RJ209" s="8"/>
      <c r="RK209" s="7"/>
      <c r="RL209" s="7"/>
      <c r="RM209" s="2" t="s">
        <v>272</v>
      </c>
      <c r="RN209" s="2" t="s">
        <v>226</v>
      </c>
      <c r="RO209" s="2" t="s">
        <v>229</v>
      </c>
      <c r="RP209" s="2" t="s">
        <v>229</v>
      </c>
      <c r="RQ209" s="2" t="s">
        <v>241</v>
      </c>
      <c r="RR209" s="2" t="s">
        <v>229</v>
      </c>
      <c r="RS209" s="4"/>
      <c r="RT209" s="8"/>
      <c r="RU209" s="4"/>
      <c r="RV209" s="8"/>
      <c r="RW209" s="7"/>
      <c r="RX209" s="7"/>
      <c r="RY209" s="2" t="s">
        <v>229</v>
      </c>
      <c r="RZ209" s="2" t="s">
        <v>229</v>
      </c>
      <c r="SA209" s="2" t="s">
        <v>229</v>
      </c>
      <c r="SB209" s="2" t="s">
        <v>229</v>
      </c>
      <c r="SC209" s="2" t="s">
        <v>229</v>
      </c>
      <c r="SD209" s="2" t="s">
        <v>229</v>
      </c>
      <c r="SE209" s="4">
        <v>135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>
        <v>160</v>
      </c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</row>
    <row r="210">
      <c r="A210" s="2" t="s">
        <v>2570</v>
      </c>
      <c r="B210" s="2" t="s">
        <v>216</v>
      </c>
      <c r="C210" s="2" t="s">
        <v>217</v>
      </c>
      <c r="D210" s="2" t="s">
        <v>218</v>
      </c>
      <c r="E210" s="2" t="s">
        <v>2460</v>
      </c>
      <c r="F210" s="2" t="s">
        <v>2346</v>
      </c>
      <c r="G210" s="2" t="s">
        <v>2542</v>
      </c>
      <c r="H210" s="2" t="s">
        <v>2543</v>
      </c>
      <c r="I210" s="2" t="s">
        <v>2544</v>
      </c>
      <c r="J210" s="2" t="s">
        <v>285</v>
      </c>
      <c r="K210" s="2" t="s">
        <v>2567</v>
      </c>
      <c r="L210" s="3">
        <v>40.47</v>
      </c>
      <c r="M210" s="3">
        <v>42.49</v>
      </c>
      <c r="N210" s="3">
        <v>84.99</v>
      </c>
      <c r="O210" s="2" t="s">
        <v>226</v>
      </c>
      <c r="P210" s="2" t="s">
        <v>618</v>
      </c>
      <c r="Q210" s="2" t="s">
        <v>228</v>
      </c>
      <c r="R210" s="2" t="s">
        <v>229</v>
      </c>
      <c r="S210" s="2" t="s">
        <v>2568</v>
      </c>
      <c r="T210" s="2" t="s">
        <v>2547</v>
      </c>
      <c r="U210" s="2" t="s">
        <v>232</v>
      </c>
      <c r="V210" s="2" t="s">
        <v>233</v>
      </c>
      <c r="W210" s="2" t="s">
        <v>234</v>
      </c>
      <c r="X210" s="2" t="s">
        <v>1251</v>
      </c>
      <c r="Y210" s="2" t="s">
        <v>2548</v>
      </c>
      <c r="Z210" s="4">
        <v>184</v>
      </c>
      <c r="AA210" s="4">
        <f>=ROUNDDOWN(30.6666666666667,0)</f>
      </c>
      <c r="AB210" s="5">
        <v>6</v>
      </c>
      <c r="AC210" s="2" t="s">
        <v>2549</v>
      </c>
      <c r="AD210" s="4">
        <v>250</v>
      </c>
      <c r="AE210" s="4">
        <v>250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>
        <v>1</v>
      </c>
      <c r="AQ210" s="8">
        <v>42.49</v>
      </c>
      <c r="AR210" s="4"/>
      <c r="AS210" s="8"/>
      <c r="AT210" s="7"/>
      <c r="AU210" s="7"/>
      <c r="AV210" s="4" t="s">
        <v>229</v>
      </c>
      <c r="AW210" s="8" t="s">
        <v>229</v>
      </c>
      <c r="AX210" s="4" t="s">
        <v>229</v>
      </c>
      <c r="AY210" s="8" t="s">
        <v>229</v>
      </c>
      <c r="AZ210" s="7" t="s">
        <v>229</v>
      </c>
      <c r="BA210" s="7" t="s">
        <v>229</v>
      </c>
      <c r="BB210" s="7">
        <v>0.0519</v>
      </c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 t="s">
        <v>229</v>
      </c>
      <c r="BJ210" s="4">
        <v>1</v>
      </c>
      <c r="BK210" s="8">
        <v>42.49</v>
      </c>
      <c r="BL210" s="2" t="s">
        <v>20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239</v>
      </c>
      <c r="BV210" s="2" t="s">
        <v>226</v>
      </c>
      <c r="BW210" s="2" t="s">
        <v>229</v>
      </c>
      <c r="BX210" s="2" t="s">
        <v>327</v>
      </c>
      <c r="BY210" s="2" t="s">
        <v>241</v>
      </c>
      <c r="BZ210" s="2" t="s">
        <v>229</v>
      </c>
      <c r="CA210" s="4"/>
      <c r="CB210" s="8"/>
      <c r="CC210" s="4"/>
      <c r="CD210" s="8"/>
      <c r="CE210" s="7"/>
      <c r="CF210" s="7"/>
      <c r="CG210" s="2" t="s">
        <v>239</v>
      </c>
      <c r="CH210" s="2" t="s">
        <v>226</v>
      </c>
      <c r="CI210" s="2" t="s">
        <v>1103</v>
      </c>
      <c r="CJ210" s="2" t="s">
        <v>229</v>
      </c>
      <c r="CK210" s="2" t="s">
        <v>241</v>
      </c>
      <c r="CL210" s="2" t="s">
        <v>229</v>
      </c>
      <c r="CM210" s="4"/>
      <c r="CN210" s="8"/>
      <c r="CO210" s="4"/>
      <c r="CP210" s="8"/>
      <c r="CQ210" s="7"/>
      <c r="CR210" s="7"/>
      <c r="CS210" s="2" t="s">
        <v>239</v>
      </c>
      <c r="CT210" s="2" t="s">
        <v>226</v>
      </c>
      <c r="CU210" s="2" t="s">
        <v>2550</v>
      </c>
      <c r="CV210" s="2" t="s">
        <v>749</v>
      </c>
      <c r="CW210" s="2" t="s">
        <v>241</v>
      </c>
      <c r="CX210" s="2" t="s">
        <v>229</v>
      </c>
      <c r="CY210" s="4"/>
      <c r="CZ210" s="8"/>
      <c r="DA210" s="4"/>
      <c r="DB210" s="8"/>
      <c r="DC210" s="7"/>
      <c r="DD210" s="7"/>
      <c r="DE210" s="2" t="s">
        <v>239</v>
      </c>
      <c r="DF210" s="2" t="s">
        <v>226</v>
      </c>
      <c r="DG210" s="2" t="s">
        <v>1533</v>
      </c>
      <c r="DH210" s="2" t="s">
        <v>386</v>
      </c>
      <c r="DI210" s="2" t="s">
        <v>241</v>
      </c>
      <c r="DJ210" s="2" t="s">
        <v>229</v>
      </c>
      <c r="DK210" s="4">
        <v>1</v>
      </c>
      <c r="DL210" s="8">
        <v>42.49</v>
      </c>
      <c r="DM210" s="4"/>
      <c r="DN210" s="8"/>
      <c r="DO210" s="7"/>
      <c r="DP210" s="7"/>
      <c r="DQ210" s="2" t="s">
        <v>239</v>
      </c>
      <c r="DR210" s="2" t="s">
        <v>226</v>
      </c>
      <c r="DS210" s="2" t="s">
        <v>2554</v>
      </c>
      <c r="DT210" s="2" t="s">
        <v>229</v>
      </c>
      <c r="DU210" s="2" t="s">
        <v>241</v>
      </c>
      <c r="DV210" s="2" t="s">
        <v>229</v>
      </c>
      <c r="DW210" s="4"/>
      <c r="DX210" s="8"/>
      <c r="DY210" s="4"/>
      <c r="DZ210" s="8"/>
      <c r="EA210" s="7"/>
      <c r="EB210" s="7"/>
      <c r="EC210" s="2" t="s">
        <v>239</v>
      </c>
      <c r="ED210" s="2" t="s">
        <v>226</v>
      </c>
      <c r="EE210" s="2" t="s">
        <v>2552</v>
      </c>
      <c r="EF210" s="2" t="s">
        <v>1120</v>
      </c>
      <c r="EG210" s="2" t="s">
        <v>241</v>
      </c>
      <c r="EH210" s="2" t="s">
        <v>229</v>
      </c>
      <c r="EI210" s="4"/>
      <c r="EJ210" s="8"/>
      <c r="EK210" s="4"/>
      <c r="EL210" s="8"/>
      <c r="EM210" s="7"/>
      <c r="EN210" s="7"/>
      <c r="EO210" s="2" t="s">
        <v>239</v>
      </c>
      <c r="EP210" s="2" t="s">
        <v>226</v>
      </c>
      <c r="EQ210" s="2" t="s">
        <v>847</v>
      </c>
      <c r="ER210" s="2" t="s">
        <v>612</v>
      </c>
      <c r="ES210" s="2" t="s">
        <v>241</v>
      </c>
      <c r="ET210" s="2" t="s">
        <v>229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226</v>
      </c>
      <c r="FC210" s="2" t="s">
        <v>2553</v>
      </c>
      <c r="FD210" s="2" t="s">
        <v>601</v>
      </c>
      <c r="FE210" s="2" t="s">
        <v>241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226</v>
      </c>
      <c r="FO210" s="2" t="s">
        <v>2554</v>
      </c>
      <c r="FP210" s="2" t="s">
        <v>229</v>
      </c>
      <c r="FQ210" s="2" t="s">
        <v>241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239</v>
      </c>
      <c r="FZ210" s="2" t="s">
        <v>226</v>
      </c>
      <c r="GA210" s="2" t="s">
        <v>327</v>
      </c>
      <c r="GB210" s="2" t="s">
        <v>229</v>
      </c>
      <c r="GC210" s="2" t="s">
        <v>241</v>
      </c>
      <c r="GD210" s="2" t="s">
        <v>229</v>
      </c>
      <c r="GE210" s="4"/>
      <c r="GF210" s="8"/>
      <c r="GG210" s="4"/>
      <c r="GH210" s="8"/>
      <c r="GI210" s="7"/>
      <c r="GJ210" s="7"/>
      <c r="GK210" s="2" t="s">
        <v>272</v>
      </c>
      <c r="GL210" s="2" t="s">
        <v>226</v>
      </c>
      <c r="GM210" s="2" t="s">
        <v>229</v>
      </c>
      <c r="GN210" s="2" t="s">
        <v>229</v>
      </c>
      <c r="GO210" s="2" t="s">
        <v>241</v>
      </c>
      <c r="GP210" s="2" t="s">
        <v>229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226</v>
      </c>
      <c r="GY210" s="2" t="s">
        <v>632</v>
      </c>
      <c r="GZ210" s="2" t="s">
        <v>1045</v>
      </c>
      <c r="HA210" s="2" t="s">
        <v>241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266</v>
      </c>
      <c r="HJ210" s="2" t="s">
        <v>226</v>
      </c>
      <c r="HK210" s="2" t="s">
        <v>229</v>
      </c>
      <c r="HL210" s="2" t="s">
        <v>229</v>
      </c>
      <c r="HM210" s="2" t="s">
        <v>241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266</v>
      </c>
      <c r="HV210" s="2" t="s">
        <v>226</v>
      </c>
      <c r="HW210" s="2" t="s">
        <v>229</v>
      </c>
      <c r="HX210" s="2" t="s">
        <v>229</v>
      </c>
      <c r="HY210" s="2" t="s">
        <v>241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266</v>
      </c>
      <c r="IH210" s="2" t="s">
        <v>226</v>
      </c>
      <c r="II210" s="2" t="s">
        <v>229</v>
      </c>
      <c r="IJ210" s="2" t="s">
        <v>229</v>
      </c>
      <c r="IK210" s="2" t="s">
        <v>241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272</v>
      </c>
      <c r="IT210" s="2" t="s">
        <v>226</v>
      </c>
      <c r="IU210" s="2" t="s">
        <v>229</v>
      </c>
      <c r="IV210" s="2" t="s">
        <v>229</v>
      </c>
      <c r="IW210" s="2" t="s">
        <v>241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272</v>
      </c>
      <c r="JF210" s="2" t="s">
        <v>226</v>
      </c>
      <c r="JG210" s="2" t="s">
        <v>229</v>
      </c>
      <c r="JH210" s="2" t="s">
        <v>229</v>
      </c>
      <c r="JI210" s="2" t="s">
        <v>241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272</v>
      </c>
      <c r="JR210" s="2" t="s">
        <v>226</v>
      </c>
      <c r="JS210" s="2" t="s">
        <v>229</v>
      </c>
      <c r="JT210" s="2" t="s">
        <v>229</v>
      </c>
      <c r="JU210" s="2" t="s">
        <v>241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272</v>
      </c>
      <c r="KD210" s="2" t="s">
        <v>226</v>
      </c>
      <c r="KE210" s="2" t="s">
        <v>229</v>
      </c>
      <c r="KF210" s="2" t="s">
        <v>229</v>
      </c>
      <c r="KG210" s="2" t="s">
        <v>241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272</v>
      </c>
      <c r="KP210" s="2" t="s">
        <v>226</v>
      </c>
      <c r="KQ210" s="2" t="s">
        <v>229</v>
      </c>
      <c r="KR210" s="2" t="s">
        <v>229</v>
      </c>
      <c r="KS210" s="2" t="s">
        <v>241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272</v>
      </c>
      <c r="LB210" s="2" t="s">
        <v>226</v>
      </c>
      <c r="LC210" s="2" t="s">
        <v>229</v>
      </c>
      <c r="LD210" s="2" t="s">
        <v>229</v>
      </c>
      <c r="LE210" s="2" t="s">
        <v>241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229</v>
      </c>
      <c r="LN210" s="2" t="s">
        <v>229</v>
      </c>
      <c r="LO210" s="2" t="s">
        <v>229</v>
      </c>
      <c r="LP210" s="2" t="s">
        <v>229</v>
      </c>
      <c r="LQ210" s="2" t="s">
        <v>229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272</v>
      </c>
      <c r="LZ210" s="2" t="s">
        <v>226</v>
      </c>
      <c r="MA210" s="2" t="s">
        <v>229</v>
      </c>
      <c r="MB210" s="2" t="s">
        <v>229</v>
      </c>
      <c r="MC210" s="2" t="s">
        <v>241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272</v>
      </c>
      <c r="ML210" s="2" t="s">
        <v>226</v>
      </c>
      <c r="MM210" s="2" t="s">
        <v>229</v>
      </c>
      <c r="MN210" s="2" t="s">
        <v>229</v>
      </c>
      <c r="MO210" s="2" t="s">
        <v>241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266</v>
      </c>
      <c r="MX210" s="2" t="s">
        <v>226</v>
      </c>
      <c r="MY210" s="2" t="s">
        <v>229</v>
      </c>
      <c r="MZ210" s="2" t="s">
        <v>229</v>
      </c>
      <c r="NA210" s="2" t="s">
        <v>241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266</v>
      </c>
      <c r="NJ210" s="2" t="s">
        <v>226</v>
      </c>
      <c r="NK210" s="2" t="s">
        <v>229</v>
      </c>
      <c r="NL210" s="2" t="s">
        <v>229</v>
      </c>
      <c r="NM210" s="2" t="s">
        <v>241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272</v>
      </c>
      <c r="NV210" s="2" t="s">
        <v>226</v>
      </c>
      <c r="NW210" s="2" t="s">
        <v>229</v>
      </c>
      <c r="NX210" s="2" t="s">
        <v>229</v>
      </c>
      <c r="NY210" s="2" t="s">
        <v>241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272</v>
      </c>
      <c r="OH210" s="2" t="s">
        <v>226</v>
      </c>
      <c r="OI210" s="2" t="s">
        <v>229</v>
      </c>
      <c r="OJ210" s="2" t="s">
        <v>229</v>
      </c>
      <c r="OK210" s="2" t="s">
        <v>241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229</v>
      </c>
      <c r="OT210" s="2" t="s">
        <v>229</v>
      </c>
      <c r="OU210" s="2" t="s">
        <v>229</v>
      </c>
      <c r="OV210" s="2" t="s">
        <v>229</v>
      </c>
      <c r="OW210" s="2" t="s">
        <v>229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229</v>
      </c>
      <c r="PF210" s="2" t="s">
        <v>229</v>
      </c>
      <c r="PG210" s="2" t="s">
        <v>229</v>
      </c>
      <c r="PH210" s="2" t="s">
        <v>229</v>
      </c>
      <c r="PI210" s="2" t="s">
        <v>229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229</v>
      </c>
      <c r="PS210" s="2" t="s">
        <v>229</v>
      </c>
      <c r="PT210" s="2" t="s">
        <v>229</v>
      </c>
      <c r="PU210" s="2" t="s">
        <v>229</v>
      </c>
      <c r="PV210" s="2" t="s">
        <v>229</v>
      </c>
      <c r="PW210" s="4"/>
      <c r="PX210" s="8"/>
      <c r="PY210" s="4"/>
      <c r="PZ210" s="8"/>
      <c r="QA210" s="7"/>
      <c r="QB210" s="7"/>
      <c r="QC210" s="2" t="s">
        <v>281</v>
      </c>
      <c r="QD210" s="2" t="s">
        <v>226</v>
      </c>
      <c r="QE210" s="2" t="s">
        <v>229</v>
      </c>
      <c r="QF210" s="2" t="s">
        <v>229</v>
      </c>
      <c r="QG210" s="2" t="s">
        <v>241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229</v>
      </c>
      <c r="QP210" s="2" t="s">
        <v>229</v>
      </c>
      <c r="QQ210" s="2" t="s">
        <v>229</v>
      </c>
      <c r="QR210" s="2" t="s">
        <v>229</v>
      </c>
      <c r="QS210" s="2" t="s">
        <v>229</v>
      </c>
      <c r="QT210" s="2" t="s">
        <v>229</v>
      </c>
      <c r="QU210" s="4"/>
      <c r="QV210" s="8"/>
      <c r="QW210" s="4"/>
      <c r="QX210" s="8"/>
      <c r="QY210" s="7"/>
      <c r="QZ210" s="7"/>
      <c r="RA210" s="2" t="s">
        <v>272</v>
      </c>
      <c r="RB210" s="2" t="s">
        <v>226</v>
      </c>
      <c r="RC210" s="2" t="s">
        <v>229</v>
      </c>
      <c r="RD210" s="2" t="s">
        <v>229</v>
      </c>
      <c r="RE210" s="2" t="s">
        <v>241</v>
      </c>
      <c r="RF210" s="2" t="s">
        <v>229</v>
      </c>
      <c r="RG210" s="4"/>
      <c r="RH210" s="8"/>
      <c r="RI210" s="4"/>
      <c r="RJ210" s="8"/>
      <c r="RK210" s="7"/>
      <c r="RL210" s="7"/>
      <c r="RM210" s="2" t="s">
        <v>272</v>
      </c>
      <c r="RN210" s="2" t="s">
        <v>226</v>
      </c>
      <c r="RO210" s="2" t="s">
        <v>229</v>
      </c>
      <c r="RP210" s="2" t="s">
        <v>229</v>
      </c>
      <c r="RQ210" s="2" t="s">
        <v>241</v>
      </c>
      <c r="RR210" s="2" t="s">
        <v>229</v>
      </c>
      <c r="RS210" s="4"/>
      <c r="RT210" s="8"/>
      <c r="RU210" s="4"/>
      <c r="RV210" s="8"/>
      <c r="RW210" s="7"/>
      <c r="RX210" s="7"/>
      <c r="RY210" s="2" t="s">
        <v>229</v>
      </c>
      <c r="RZ210" s="2" t="s">
        <v>229</v>
      </c>
      <c r="SA210" s="2" t="s">
        <v>229</v>
      </c>
      <c r="SB210" s="2" t="s">
        <v>229</v>
      </c>
      <c r="SC210" s="2" t="s">
        <v>229</v>
      </c>
      <c r="SD210" s="2" t="s">
        <v>229</v>
      </c>
      <c r="SE210" s="4">
        <v>184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>
        <v>250</v>
      </c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</row>
    <row r="211">
      <c r="A211" s="2" t="s">
        <v>2571</v>
      </c>
      <c r="B211" s="2" t="s">
        <v>216</v>
      </c>
      <c r="C211" s="2" t="s">
        <v>217</v>
      </c>
      <c r="D211" s="2" t="s">
        <v>218</v>
      </c>
      <c r="E211" s="2" t="s">
        <v>2460</v>
      </c>
      <c r="F211" s="2" t="s">
        <v>2346</v>
      </c>
      <c r="G211" s="2" t="s">
        <v>2542</v>
      </c>
      <c r="H211" s="2" t="s">
        <v>2543</v>
      </c>
      <c r="I211" s="2" t="s">
        <v>2544</v>
      </c>
      <c r="J211" s="2" t="s">
        <v>312</v>
      </c>
      <c r="K211" s="2" t="s">
        <v>2567</v>
      </c>
      <c r="L211" s="3">
        <v>45.23</v>
      </c>
      <c r="M211" s="3">
        <v>47.49</v>
      </c>
      <c r="N211" s="3">
        <v>94.99</v>
      </c>
      <c r="O211" s="2" t="s">
        <v>226</v>
      </c>
      <c r="P211" s="2" t="s">
        <v>618</v>
      </c>
      <c r="Q211" s="2" t="s">
        <v>228</v>
      </c>
      <c r="R211" s="2" t="s">
        <v>229</v>
      </c>
      <c r="S211" s="2" t="s">
        <v>2568</v>
      </c>
      <c r="T211" s="2" t="s">
        <v>2547</v>
      </c>
      <c r="U211" s="2" t="s">
        <v>232</v>
      </c>
      <c r="V211" s="2" t="s">
        <v>233</v>
      </c>
      <c r="W211" s="2" t="s">
        <v>234</v>
      </c>
      <c r="X211" s="2" t="s">
        <v>1251</v>
      </c>
      <c r="Y211" s="2" t="s">
        <v>2548</v>
      </c>
      <c r="Z211" s="4">
        <v>135</v>
      </c>
      <c r="AA211" s="4">
        <f>=ROUNDDOWN(19.2857142857143,0)</f>
      </c>
      <c r="AB211" s="5">
        <v>7</v>
      </c>
      <c r="AC211" s="2" t="s">
        <v>2549</v>
      </c>
      <c r="AD211" s="4">
        <v>230</v>
      </c>
      <c r="AE211" s="4">
        <v>230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>
        <v>14</v>
      </c>
      <c r="AQ211" s="8">
        <v>711.24</v>
      </c>
      <c r="AR211" s="4"/>
      <c r="AS211" s="8"/>
      <c r="AT211" s="7"/>
      <c r="AU211" s="7"/>
      <c r="AV211" s="4" t="s">
        <v>229</v>
      </c>
      <c r="AW211" s="8" t="s">
        <v>229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>
        <v>0.8687</v>
      </c>
      <c r="BC211" s="4" t="s">
        <v>229</v>
      </c>
      <c r="BD211" s="8" t="s">
        <v>229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 t="s">
        <v>229</v>
      </c>
      <c r="BJ211" s="4">
        <v>14</v>
      </c>
      <c r="BK211" s="8">
        <v>711.24</v>
      </c>
      <c r="BL211" s="2" t="s">
        <v>2572</v>
      </c>
      <c r="BM211" s="7">
        <v>1</v>
      </c>
      <c r="BN211" s="7">
        <v>1</v>
      </c>
      <c r="BO211" s="4">
        <v>7</v>
      </c>
      <c r="BP211" s="8">
        <v>364.07</v>
      </c>
      <c r="BQ211" s="4"/>
      <c r="BR211" s="8"/>
      <c r="BS211" s="7"/>
      <c r="BT211" s="7"/>
      <c r="BU211" s="2" t="s">
        <v>239</v>
      </c>
      <c r="BV211" s="2" t="s">
        <v>226</v>
      </c>
      <c r="BW211" s="2" t="s">
        <v>229</v>
      </c>
      <c r="BX211" s="2" t="s">
        <v>2562</v>
      </c>
      <c r="BY211" s="2" t="s">
        <v>241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239</v>
      </c>
      <c r="CH211" s="2" t="s">
        <v>226</v>
      </c>
      <c r="CI211" s="2" t="s">
        <v>1103</v>
      </c>
      <c r="CJ211" s="2" t="s">
        <v>229</v>
      </c>
      <c r="CK211" s="2" t="s">
        <v>241</v>
      </c>
      <c r="CL211" s="2" t="s">
        <v>229</v>
      </c>
      <c r="CM211" s="4">
        <v>2</v>
      </c>
      <c r="CN211" s="8">
        <v>102.58</v>
      </c>
      <c r="CO211" s="4"/>
      <c r="CP211" s="8"/>
      <c r="CQ211" s="7"/>
      <c r="CR211" s="7"/>
      <c r="CS211" s="2" t="s">
        <v>239</v>
      </c>
      <c r="CT211" s="2" t="s">
        <v>226</v>
      </c>
      <c r="CU211" s="2" t="s">
        <v>2550</v>
      </c>
      <c r="CV211" s="2" t="s">
        <v>2563</v>
      </c>
      <c r="CW211" s="2" t="s">
        <v>241</v>
      </c>
      <c r="CX211" s="2" t="s">
        <v>229</v>
      </c>
      <c r="CY211" s="4">
        <v>1</v>
      </c>
      <c r="CZ211" s="8">
        <v>47.49</v>
      </c>
      <c r="DA211" s="4"/>
      <c r="DB211" s="8"/>
      <c r="DC211" s="7"/>
      <c r="DD211" s="7"/>
      <c r="DE211" s="2" t="s">
        <v>239</v>
      </c>
      <c r="DF211" s="2" t="s">
        <v>226</v>
      </c>
      <c r="DG211" s="2" t="s">
        <v>1533</v>
      </c>
      <c r="DH211" s="2" t="s">
        <v>1104</v>
      </c>
      <c r="DI211" s="2" t="s">
        <v>241</v>
      </c>
      <c r="DJ211" s="2" t="s">
        <v>229</v>
      </c>
      <c r="DK211" s="4">
        <v>1</v>
      </c>
      <c r="DL211" s="8">
        <v>47.49</v>
      </c>
      <c r="DM211" s="4"/>
      <c r="DN211" s="8"/>
      <c r="DO211" s="7"/>
      <c r="DP211" s="7"/>
      <c r="DQ211" s="2" t="s">
        <v>239</v>
      </c>
      <c r="DR211" s="2" t="s">
        <v>226</v>
      </c>
      <c r="DS211" s="2" t="s">
        <v>2551</v>
      </c>
      <c r="DT211" s="2" t="s">
        <v>229</v>
      </c>
      <c r="DU211" s="2" t="s">
        <v>241</v>
      </c>
      <c r="DV211" s="2" t="s">
        <v>229</v>
      </c>
      <c r="DW211" s="4"/>
      <c r="DX211" s="8"/>
      <c r="DY211" s="4"/>
      <c r="DZ211" s="8"/>
      <c r="EA211" s="7"/>
      <c r="EB211" s="7"/>
      <c r="EC211" s="2" t="s">
        <v>239</v>
      </c>
      <c r="ED211" s="2" t="s">
        <v>226</v>
      </c>
      <c r="EE211" s="2" t="s">
        <v>2552</v>
      </c>
      <c r="EF211" s="2" t="s">
        <v>2520</v>
      </c>
      <c r="EG211" s="2" t="s">
        <v>241</v>
      </c>
      <c r="EH211" s="2" t="s">
        <v>229</v>
      </c>
      <c r="EI211" s="4">
        <v>2</v>
      </c>
      <c r="EJ211" s="8">
        <v>99.74</v>
      </c>
      <c r="EK211" s="4"/>
      <c r="EL211" s="8"/>
      <c r="EM211" s="7"/>
      <c r="EN211" s="7"/>
      <c r="EO211" s="2" t="s">
        <v>239</v>
      </c>
      <c r="EP211" s="2" t="s">
        <v>226</v>
      </c>
      <c r="EQ211" s="2" t="s">
        <v>847</v>
      </c>
      <c r="ER211" s="2" t="s">
        <v>612</v>
      </c>
      <c r="ES211" s="2" t="s">
        <v>241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226</v>
      </c>
      <c r="FC211" s="2" t="s">
        <v>2553</v>
      </c>
      <c r="FD211" s="2" t="s">
        <v>1291</v>
      </c>
      <c r="FE211" s="2" t="s">
        <v>241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226</v>
      </c>
      <c r="FO211" s="2" t="s">
        <v>2554</v>
      </c>
      <c r="FP211" s="2" t="s">
        <v>229</v>
      </c>
      <c r="FQ211" s="2" t="s">
        <v>241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239</v>
      </c>
      <c r="FZ211" s="2" t="s">
        <v>226</v>
      </c>
      <c r="GA211" s="2" t="s">
        <v>327</v>
      </c>
      <c r="GB211" s="2" t="s">
        <v>807</v>
      </c>
      <c r="GC211" s="2" t="s">
        <v>241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272</v>
      </c>
      <c r="GL211" s="2" t="s">
        <v>226</v>
      </c>
      <c r="GM211" s="2" t="s">
        <v>229</v>
      </c>
      <c r="GN211" s="2" t="s">
        <v>229</v>
      </c>
      <c r="GO211" s="2" t="s">
        <v>241</v>
      </c>
      <c r="GP211" s="2" t="s">
        <v>229</v>
      </c>
      <c r="GQ211" s="4">
        <v>1</v>
      </c>
      <c r="GR211" s="8">
        <v>49.87</v>
      </c>
      <c r="GS211" s="4"/>
      <c r="GT211" s="8"/>
      <c r="GU211" s="7"/>
      <c r="GV211" s="7"/>
      <c r="GW211" s="2" t="s">
        <v>239</v>
      </c>
      <c r="GX211" s="2" t="s">
        <v>226</v>
      </c>
      <c r="GY211" s="2" t="s">
        <v>632</v>
      </c>
      <c r="GZ211" s="2" t="s">
        <v>2520</v>
      </c>
      <c r="HA211" s="2" t="s">
        <v>241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226</v>
      </c>
      <c r="HK211" s="2" t="s">
        <v>229</v>
      </c>
      <c r="HL211" s="2" t="s">
        <v>229</v>
      </c>
      <c r="HM211" s="2" t="s">
        <v>241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226</v>
      </c>
      <c r="HW211" s="2" t="s">
        <v>229</v>
      </c>
      <c r="HX211" s="2" t="s">
        <v>229</v>
      </c>
      <c r="HY211" s="2" t="s">
        <v>241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266</v>
      </c>
      <c r="IH211" s="2" t="s">
        <v>226</v>
      </c>
      <c r="II211" s="2" t="s">
        <v>229</v>
      </c>
      <c r="IJ211" s="2" t="s">
        <v>229</v>
      </c>
      <c r="IK211" s="2" t="s">
        <v>241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272</v>
      </c>
      <c r="IT211" s="2" t="s">
        <v>226</v>
      </c>
      <c r="IU211" s="2" t="s">
        <v>229</v>
      </c>
      <c r="IV211" s="2" t="s">
        <v>229</v>
      </c>
      <c r="IW211" s="2" t="s">
        <v>241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272</v>
      </c>
      <c r="JF211" s="2" t="s">
        <v>226</v>
      </c>
      <c r="JG211" s="2" t="s">
        <v>229</v>
      </c>
      <c r="JH211" s="2" t="s">
        <v>229</v>
      </c>
      <c r="JI211" s="2" t="s">
        <v>241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272</v>
      </c>
      <c r="JR211" s="2" t="s">
        <v>226</v>
      </c>
      <c r="JS211" s="2" t="s">
        <v>229</v>
      </c>
      <c r="JT211" s="2" t="s">
        <v>229</v>
      </c>
      <c r="JU211" s="2" t="s">
        <v>241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272</v>
      </c>
      <c r="KD211" s="2" t="s">
        <v>226</v>
      </c>
      <c r="KE211" s="2" t="s">
        <v>229</v>
      </c>
      <c r="KF211" s="2" t="s">
        <v>229</v>
      </c>
      <c r="KG211" s="2" t="s">
        <v>241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272</v>
      </c>
      <c r="KP211" s="2" t="s">
        <v>226</v>
      </c>
      <c r="KQ211" s="2" t="s">
        <v>229</v>
      </c>
      <c r="KR211" s="2" t="s">
        <v>229</v>
      </c>
      <c r="KS211" s="2" t="s">
        <v>241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272</v>
      </c>
      <c r="LB211" s="2" t="s">
        <v>226</v>
      </c>
      <c r="LC211" s="2" t="s">
        <v>229</v>
      </c>
      <c r="LD211" s="2" t="s">
        <v>229</v>
      </c>
      <c r="LE211" s="2" t="s">
        <v>241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229</v>
      </c>
      <c r="LN211" s="2" t="s">
        <v>229</v>
      </c>
      <c r="LO211" s="2" t="s">
        <v>229</v>
      </c>
      <c r="LP211" s="2" t="s">
        <v>229</v>
      </c>
      <c r="LQ211" s="2" t="s">
        <v>229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272</v>
      </c>
      <c r="LZ211" s="2" t="s">
        <v>226</v>
      </c>
      <c r="MA211" s="2" t="s">
        <v>229</v>
      </c>
      <c r="MB211" s="2" t="s">
        <v>229</v>
      </c>
      <c r="MC211" s="2" t="s">
        <v>241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272</v>
      </c>
      <c r="ML211" s="2" t="s">
        <v>226</v>
      </c>
      <c r="MM211" s="2" t="s">
        <v>229</v>
      </c>
      <c r="MN211" s="2" t="s">
        <v>229</v>
      </c>
      <c r="MO211" s="2" t="s">
        <v>241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266</v>
      </c>
      <c r="MX211" s="2" t="s">
        <v>226</v>
      </c>
      <c r="MY211" s="2" t="s">
        <v>229</v>
      </c>
      <c r="MZ211" s="2" t="s">
        <v>229</v>
      </c>
      <c r="NA211" s="2" t="s">
        <v>241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266</v>
      </c>
      <c r="NJ211" s="2" t="s">
        <v>226</v>
      </c>
      <c r="NK211" s="2" t="s">
        <v>229</v>
      </c>
      <c r="NL211" s="2" t="s">
        <v>229</v>
      </c>
      <c r="NM211" s="2" t="s">
        <v>241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272</v>
      </c>
      <c r="NV211" s="2" t="s">
        <v>226</v>
      </c>
      <c r="NW211" s="2" t="s">
        <v>229</v>
      </c>
      <c r="NX211" s="2" t="s">
        <v>229</v>
      </c>
      <c r="NY211" s="2" t="s">
        <v>241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272</v>
      </c>
      <c r="OH211" s="2" t="s">
        <v>226</v>
      </c>
      <c r="OI211" s="2" t="s">
        <v>229</v>
      </c>
      <c r="OJ211" s="2" t="s">
        <v>229</v>
      </c>
      <c r="OK211" s="2" t="s">
        <v>241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229</v>
      </c>
      <c r="OT211" s="2" t="s">
        <v>229</v>
      </c>
      <c r="OU211" s="2" t="s">
        <v>229</v>
      </c>
      <c r="OV211" s="2" t="s">
        <v>229</v>
      </c>
      <c r="OW211" s="2" t="s">
        <v>229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229</v>
      </c>
      <c r="PF211" s="2" t="s">
        <v>229</v>
      </c>
      <c r="PG211" s="2" t="s">
        <v>229</v>
      </c>
      <c r="PH211" s="2" t="s">
        <v>229</v>
      </c>
      <c r="PI211" s="2" t="s">
        <v>229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229</v>
      </c>
      <c r="PR211" s="2" t="s">
        <v>229</v>
      </c>
      <c r="PS211" s="2" t="s">
        <v>229</v>
      </c>
      <c r="PT211" s="2" t="s">
        <v>229</v>
      </c>
      <c r="PU211" s="2" t="s">
        <v>229</v>
      </c>
      <c r="PV211" s="2" t="s">
        <v>229</v>
      </c>
      <c r="PW211" s="4"/>
      <c r="PX211" s="8"/>
      <c r="PY211" s="4"/>
      <c r="PZ211" s="8"/>
      <c r="QA211" s="7"/>
      <c r="QB211" s="7"/>
      <c r="QC211" s="2" t="s">
        <v>281</v>
      </c>
      <c r="QD211" s="2" t="s">
        <v>226</v>
      </c>
      <c r="QE211" s="2" t="s">
        <v>229</v>
      </c>
      <c r="QF211" s="2" t="s">
        <v>229</v>
      </c>
      <c r="QG211" s="2" t="s">
        <v>241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229</v>
      </c>
      <c r="QP211" s="2" t="s">
        <v>229</v>
      </c>
      <c r="QQ211" s="2" t="s">
        <v>229</v>
      </c>
      <c r="QR211" s="2" t="s">
        <v>229</v>
      </c>
      <c r="QS211" s="2" t="s">
        <v>229</v>
      </c>
      <c r="QT211" s="2" t="s">
        <v>229</v>
      </c>
      <c r="QU211" s="4"/>
      <c r="QV211" s="8"/>
      <c r="QW211" s="4"/>
      <c r="QX211" s="8"/>
      <c r="QY211" s="7"/>
      <c r="QZ211" s="7"/>
      <c r="RA211" s="2" t="s">
        <v>272</v>
      </c>
      <c r="RB211" s="2" t="s">
        <v>226</v>
      </c>
      <c r="RC211" s="2" t="s">
        <v>229</v>
      </c>
      <c r="RD211" s="2" t="s">
        <v>229</v>
      </c>
      <c r="RE211" s="2" t="s">
        <v>241</v>
      </c>
      <c r="RF211" s="2" t="s">
        <v>229</v>
      </c>
      <c r="RG211" s="4"/>
      <c r="RH211" s="8"/>
      <c r="RI211" s="4"/>
      <c r="RJ211" s="8"/>
      <c r="RK211" s="7"/>
      <c r="RL211" s="7"/>
      <c r="RM211" s="2" t="s">
        <v>272</v>
      </c>
      <c r="RN211" s="2" t="s">
        <v>226</v>
      </c>
      <c r="RO211" s="2" t="s">
        <v>229</v>
      </c>
      <c r="RP211" s="2" t="s">
        <v>229</v>
      </c>
      <c r="RQ211" s="2" t="s">
        <v>241</v>
      </c>
      <c r="RR211" s="2" t="s">
        <v>229</v>
      </c>
      <c r="RS211" s="4"/>
      <c r="RT211" s="8"/>
      <c r="RU211" s="4"/>
      <c r="RV211" s="8"/>
      <c r="RW211" s="7"/>
      <c r="RX211" s="7"/>
      <c r="RY211" s="2" t="s">
        <v>229</v>
      </c>
      <c r="RZ211" s="2" t="s">
        <v>229</v>
      </c>
      <c r="SA211" s="2" t="s">
        <v>229</v>
      </c>
      <c r="SB211" s="2" t="s">
        <v>229</v>
      </c>
      <c r="SC211" s="2" t="s">
        <v>229</v>
      </c>
      <c r="SD211" s="2" t="s">
        <v>229</v>
      </c>
      <c r="SE211" s="4">
        <v>135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>
        <v>230</v>
      </c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</row>
    <row r="212">
      <c r="A212" s="2" t="s">
        <v>2573</v>
      </c>
      <c r="B212" s="2" t="s">
        <v>216</v>
      </c>
      <c r="C212" s="2" t="s">
        <v>217</v>
      </c>
      <c r="D212" s="2" t="s">
        <v>218</v>
      </c>
      <c r="E212" s="2" t="s">
        <v>2460</v>
      </c>
      <c r="F212" s="2" t="s">
        <v>2346</v>
      </c>
      <c r="G212" s="2" t="s">
        <v>2542</v>
      </c>
      <c r="H212" s="2" t="s">
        <v>2543</v>
      </c>
      <c r="I212" s="2" t="s">
        <v>2544</v>
      </c>
      <c r="J212" s="2" t="s">
        <v>224</v>
      </c>
      <c r="K212" s="2" t="s">
        <v>767</v>
      </c>
      <c r="L212" s="3">
        <v>30.95</v>
      </c>
      <c r="M212" s="3">
        <v>32.5</v>
      </c>
      <c r="N212" s="3">
        <v>64.99</v>
      </c>
      <c r="O212" s="2" t="s">
        <v>226</v>
      </c>
      <c r="P212" s="2" t="s">
        <v>618</v>
      </c>
      <c r="Q212" s="2" t="s">
        <v>228</v>
      </c>
      <c r="R212" s="2" t="s">
        <v>229</v>
      </c>
      <c r="S212" s="2" t="s">
        <v>2574</v>
      </c>
      <c r="T212" s="2" t="s">
        <v>2547</v>
      </c>
      <c r="U212" s="2" t="s">
        <v>2464</v>
      </c>
      <c r="V212" s="2" t="s">
        <v>233</v>
      </c>
      <c r="W212" s="2" t="s">
        <v>234</v>
      </c>
      <c r="X212" s="2" t="s">
        <v>1251</v>
      </c>
      <c r="Y212" s="2" t="s">
        <v>2548</v>
      </c>
      <c r="Z212" s="4">
        <v>132</v>
      </c>
      <c r="AA212" s="4">
        <f>=ROUNDDOWN(44,0)</f>
      </c>
      <c r="AB212" s="5">
        <v>3</v>
      </c>
      <c r="AC212" s="2" t="s">
        <v>2549</v>
      </c>
      <c r="AD212" s="4">
        <v>105</v>
      </c>
      <c r="AE212" s="4">
        <v>105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>
        <v>1</v>
      </c>
      <c r="AQ212" s="8">
        <v>32.5</v>
      </c>
      <c r="AR212" s="4"/>
      <c r="AS212" s="8"/>
      <c r="AT212" s="7"/>
      <c r="AU212" s="7"/>
      <c r="AV212" s="4">
        <v>1</v>
      </c>
      <c r="AW212" s="8">
        <v>32.5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>
        <v>1</v>
      </c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>
        <v>0.0184</v>
      </c>
      <c r="BJ212" s="4">
        <v>1</v>
      </c>
      <c r="BK212" s="8">
        <v>32.5</v>
      </c>
      <c r="BL212" s="2" t="s">
        <v>19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239</v>
      </c>
      <c r="BV212" s="2" t="s">
        <v>226</v>
      </c>
      <c r="BW212" s="2" t="s">
        <v>229</v>
      </c>
      <c r="BX212" s="2" t="s">
        <v>327</v>
      </c>
      <c r="BY212" s="2" t="s">
        <v>241</v>
      </c>
      <c r="BZ212" s="2" t="s">
        <v>229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226</v>
      </c>
      <c r="CI212" s="2" t="s">
        <v>1103</v>
      </c>
      <c r="CJ212" s="2" t="s">
        <v>229</v>
      </c>
      <c r="CK212" s="2" t="s">
        <v>241</v>
      </c>
      <c r="CL212" s="2" t="s">
        <v>229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226</v>
      </c>
      <c r="CU212" s="2" t="s">
        <v>2550</v>
      </c>
      <c r="CV212" s="2" t="s">
        <v>2516</v>
      </c>
      <c r="CW212" s="2" t="s">
        <v>241</v>
      </c>
      <c r="CX212" s="2" t="s">
        <v>229</v>
      </c>
      <c r="CY212" s="4">
        <v>1</v>
      </c>
      <c r="CZ212" s="8">
        <v>32.5</v>
      </c>
      <c r="DA212" s="4"/>
      <c r="DB212" s="8"/>
      <c r="DC212" s="7"/>
      <c r="DD212" s="7"/>
      <c r="DE212" s="2" t="s">
        <v>239</v>
      </c>
      <c r="DF212" s="2" t="s">
        <v>226</v>
      </c>
      <c r="DG212" s="2" t="s">
        <v>1533</v>
      </c>
      <c r="DH212" s="2" t="s">
        <v>2520</v>
      </c>
      <c r="DI212" s="2" t="s">
        <v>241</v>
      </c>
      <c r="DJ212" s="2" t="s">
        <v>229</v>
      </c>
      <c r="DK212" s="4"/>
      <c r="DL212" s="8"/>
      <c r="DM212" s="4"/>
      <c r="DN212" s="8"/>
      <c r="DO212" s="7"/>
      <c r="DP212" s="7"/>
      <c r="DQ212" s="2" t="s">
        <v>239</v>
      </c>
      <c r="DR212" s="2" t="s">
        <v>226</v>
      </c>
      <c r="DS212" s="2" t="s">
        <v>2551</v>
      </c>
      <c r="DT212" s="2" t="s">
        <v>229</v>
      </c>
      <c r="DU212" s="2" t="s">
        <v>241</v>
      </c>
      <c r="DV212" s="2" t="s">
        <v>229</v>
      </c>
      <c r="DW212" s="4"/>
      <c r="DX212" s="8"/>
      <c r="DY212" s="4"/>
      <c r="DZ212" s="8"/>
      <c r="EA212" s="7"/>
      <c r="EB212" s="7"/>
      <c r="EC212" s="2" t="s">
        <v>239</v>
      </c>
      <c r="ED212" s="2" t="s">
        <v>226</v>
      </c>
      <c r="EE212" s="2" t="s">
        <v>2552</v>
      </c>
      <c r="EF212" s="2" t="s">
        <v>328</v>
      </c>
      <c r="EG212" s="2" t="s">
        <v>241</v>
      </c>
      <c r="EH212" s="2" t="s">
        <v>229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226</v>
      </c>
      <c r="EQ212" s="2" t="s">
        <v>847</v>
      </c>
      <c r="ER212" s="2" t="s">
        <v>574</v>
      </c>
      <c r="ES212" s="2" t="s">
        <v>241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226</v>
      </c>
      <c r="FC212" s="2" t="s">
        <v>2553</v>
      </c>
      <c r="FD212" s="2" t="s">
        <v>2575</v>
      </c>
      <c r="FE212" s="2" t="s">
        <v>241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226</v>
      </c>
      <c r="FO212" s="2" t="s">
        <v>2554</v>
      </c>
      <c r="FP212" s="2" t="s">
        <v>229</v>
      </c>
      <c r="FQ212" s="2" t="s">
        <v>241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239</v>
      </c>
      <c r="FZ212" s="2" t="s">
        <v>226</v>
      </c>
      <c r="GA212" s="2" t="s">
        <v>327</v>
      </c>
      <c r="GB212" s="2" t="s">
        <v>229</v>
      </c>
      <c r="GC212" s="2" t="s">
        <v>241</v>
      </c>
      <c r="GD212" s="2" t="s">
        <v>229</v>
      </c>
      <c r="GE212" s="4"/>
      <c r="GF212" s="8"/>
      <c r="GG212" s="4"/>
      <c r="GH212" s="8"/>
      <c r="GI212" s="7"/>
      <c r="GJ212" s="7"/>
      <c r="GK212" s="2" t="s">
        <v>272</v>
      </c>
      <c r="GL212" s="2" t="s">
        <v>226</v>
      </c>
      <c r="GM212" s="2" t="s">
        <v>229</v>
      </c>
      <c r="GN212" s="2" t="s">
        <v>229</v>
      </c>
      <c r="GO212" s="2" t="s">
        <v>241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239</v>
      </c>
      <c r="GX212" s="2" t="s">
        <v>226</v>
      </c>
      <c r="GY212" s="2" t="s">
        <v>632</v>
      </c>
      <c r="GZ212" s="2" t="s">
        <v>2520</v>
      </c>
      <c r="HA212" s="2" t="s">
        <v>241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266</v>
      </c>
      <c r="HJ212" s="2" t="s">
        <v>226</v>
      </c>
      <c r="HK212" s="2" t="s">
        <v>229</v>
      </c>
      <c r="HL212" s="2" t="s">
        <v>229</v>
      </c>
      <c r="HM212" s="2" t="s">
        <v>241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266</v>
      </c>
      <c r="HV212" s="2" t="s">
        <v>226</v>
      </c>
      <c r="HW212" s="2" t="s">
        <v>229</v>
      </c>
      <c r="HX212" s="2" t="s">
        <v>229</v>
      </c>
      <c r="HY212" s="2" t="s">
        <v>241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266</v>
      </c>
      <c r="IH212" s="2" t="s">
        <v>226</v>
      </c>
      <c r="II212" s="2" t="s">
        <v>229</v>
      </c>
      <c r="IJ212" s="2" t="s">
        <v>229</v>
      </c>
      <c r="IK212" s="2" t="s">
        <v>241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272</v>
      </c>
      <c r="IT212" s="2" t="s">
        <v>226</v>
      </c>
      <c r="IU212" s="2" t="s">
        <v>229</v>
      </c>
      <c r="IV212" s="2" t="s">
        <v>229</v>
      </c>
      <c r="IW212" s="2" t="s">
        <v>241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272</v>
      </c>
      <c r="JF212" s="2" t="s">
        <v>226</v>
      </c>
      <c r="JG212" s="2" t="s">
        <v>229</v>
      </c>
      <c r="JH212" s="2" t="s">
        <v>229</v>
      </c>
      <c r="JI212" s="2" t="s">
        <v>241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272</v>
      </c>
      <c r="JR212" s="2" t="s">
        <v>226</v>
      </c>
      <c r="JS212" s="2" t="s">
        <v>229</v>
      </c>
      <c r="JT212" s="2" t="s">
        <v>229</v>
      </c>
      <c r="JU212" s="2" t="s">
        <v>241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272</v>
      </c>
      <c r="KD212" s="2" t="s">
        <v>226</v>
      </c>
      <c r="KE212" s="2" t="s">
        <v>229</v>
      </c>
      <c r="KF212" s="2" t="s">
        <v>229</v>
      </c>
      <c r="KG212" s="2" t="s">
        <v>241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272</v>
      </c>
      <c r="KP212" s="2" t="s">
        <v>226</v>
      </c>
      <c r="KQ212" s="2" t="s">
        <v>229</v>
      </c>
      <c r="KR212" s="2" t="s">
        <v>229</v>
      </c>
      <c r="KS212" s="2" t="s">
        <v>241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272</v>
      </c>
      <c r="LB212" s="2" t="s">
        <v>226</v>
      </c>
      <c r="LC212" s="2" t="s">
        <v>229</v>
      </c>
      <c r="LD212" s="2" t="s">
        <v>229</v>
      </c>
      <c r="LE212" s="2" t="s">
        <v>241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229</v>
      </c>
      <c r="LN212" s="2" t="s">
        <v>229</v>
      </c>
      <c r="LO212" s="2" t="s">
        <v>229</v>
      </c>
      <c r="LP212" s="2" t="s">
        <v>229</v>
      </c>
      <c r="LQ212" s="2" t="s">
        <v>229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272</v>
      </c>
      <c r="LZ212" s="2" t="s">
        <v>226</v>
      </c>
      <c r="MA212" s="2" t="s">
        <v>229</v>
      </c>
      <c r="MB212" s="2" t="s">
        <v>229</v>
      </c>
      <c r="MC212" s="2" t="s">
        <v>241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272</v>
      </c>
      <c r="ML212" s="2" t="s">
        <v>226</v>
      </c>
      <c r="MM212" s="2" t="s">
        <v>229</v>
      </c>
      <c r="MN212" s="2" t="s">
        <v>229</v>
      </c>
      <c r="MO212" s="2" t="s">
        <v>241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266</v>
      </c>
      <c r="MX212" s="2" t="s">
        <v>226</v>
      </c>
      <c r="MY212" s="2" t="s">
        <v>229</v>
      </c>
      <c r="MZ212" s="2" t="s">
        <v>229</v>
      </c>
      <c r="NA212" s="2" t="s">
        <v>241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266</v>
      </c>
      <c r="NJ212" s="2" t="s">
        <v>226</v>
      </c>
      <c r="NK212" s="2" t="s">
        <v>229</v>
      </c>
      <c r="NL212" s="2" t="s">
        <v>229</v>
      </c>
      <c r="NM212" s="2" t="s">
        <v>241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272</v>
      </c>
      <c r="NV212" s="2" t="s">
        <v>226</v>
      </c>
      <c r="NW212" s="2" t="s">
        <v>229</v>
      </c>
      <c r="NX212" s="2" t="s">
        <v>229</v>
      </c>
      <c r="NY212" s="2" t="s">
        <v>241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272</v>
      </c>
      <c r="OH212" s="2" t="s">
        <v>226</v>
      </c>
      <c r="OI212" s="2" t="s">
        <v>229</v>
      </c>
      <c r="OJ212" s="2" t="s">
        <v>229</v>
      </c>
      <c r="OK212" s="2" t="s">
        <v>241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229</v>
      </c>
      <c r="OT212" s="2" t="s">
        <v>229</v>
      </c>
      <c r="OU212" s="2" t="s">
        <v>229</v>
      </c>
      <c r="OV212" s="2" t="s">
        <v>229</v>
      </c>
      <c r="OW212" s="2" t="s">
        <v>229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229</v>
      </c>
      <c r="PF212" s="2" t="s">
        <v>229</v>
      </c>
      <c r="PG212" s="2" t="s">
        <v>229</v>
      </c>
      <c r="PH212" s="2" t="s">
        <v>229</v>
      </c>
      <c r="PI212" s="2" t="s">
        <v>229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229</v>
      </c>
      <c r="PR212" s="2" t="s">
        <v>229</v>
      </c>
      <c r="PS212" s="2" t="s">
        <v>229</v>
      </c>
      <c r="PT212" s="2" t="s">
        <v>229</v>
      </c>
      <c r="PU212" s="2" t="s">
        <v>229</v>
      </c>
      <c r="PV212" s="2" t="s">
        <v>229</v>
      </c>
      <c r="PW212" s="4"/>
      <c r="PX212" s="8"/>
      <c r="PY212" s="4"/>
      <c r="PZ212" s="8"/>
      <c r="QA212" s="7"/>
      <c r="QB212" s="7"/>
      <c r="QC212" s="2" t="s">
        <v>281</v>
      </c>
      <c r="QD212" s="2" t="s">
        <v>226</v>
      </c>
      <c r="QE212" s="2" t="s">
        <v>229</v>
      </c>
      <c r="QF212" s="2" t="s">
        <v>229</v>
      </c>
      <c r="QG212" s="2" t="s">
        <v>241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229</v>
      </c>
      <c r="QP212" s="2" t="s">
        <v>229</v>
      </c>
      <c r="QQ212" s="2" t="s">
        <v>229</v>
      </c>
      <c r="QR212" s="2" t="s">
        <v>229</v>
      </c>
      <c r="QS212" s="2" t="s">
        <v>229</v>
      </c>
      <c r="QT212" s="2" t="s">
        <v>229</v>
      </c>
      <c r="QU212" s="4"/>
      <c r="QV212" s="8"/>
      <c r="QW212" s="4"/>
      <c r="QX212" s="8"/>
      <c r="QY212" s="7"/>
      <c r="QZ212" s="7"/>
      <c r="RA212" s="2" t="s">
        <v>272</v>
      </c>
      <c r="RB212" s="2" t="s">
        <v>226</v>
      </c>
      <c r="RC212" s="2" t="s">
        <v>229</v>
      </c>
      <c r="RD212" s="2" t="s">
        <v>229</v>
      </c>
      <c r="RE212" s="2" t="s">
        <v>241</v>
      </c>
      <c r="RF212" s="2" t="s">
        <v>229</v>
      </c>
      <c r="RG212" s="4"/>
      <c r="RH212" s="8"/>
      <c r="RI212" s="4"/>
      <c r="RJ212" s="8"/>
      <c r="RK212" s="7"/>
      <c r="RL212" s="7"/>
      <c r="RM212" s="2" t="s">
        <v>272</v>
      </c>
      <c r="RN212" s="2" t="s">
        <v>226</v>
      </c>
      <c r="RO212" s="2" t="s">
        <v>229</v>
      </c>
      <c r="RP212" s="2" t="s">
        <v>229</v>
      </c>
      <c r="RQ212" s="2" t="s">
        <v>241</v>
      </c>
      <c r="RR212" s="2" t="s">
        <v>229</v>
      </c>
      <c r="RS212" s="4"/>
      <c r="RT212" s="8"/>
      <c r="RU212" s="4"/>
      <c r="RV212" s="8"/>
      <c r="RW212" s="7"/>
      <c r="RX212" s="7"/>
      <c r="RY212" s="2" t="s">
        <v>229</v>
      </c>
      <c r="RZ212" s="2" t="s">
        <v>229</v>
      </c>
      <c r="SA212" s="2" t="s">
        <v>229</v>
      </c>
      <c r="SB212" s="2" t="s">
        <v>229</v>
      </c>
      <c r="SC212" s="2" t="s">
        <v>229</v>
      </c>
      <c r="SD212" s="2" t="s">
        <v>229</v>
      </c>
      <c r="SE212" s="4">
        <v>132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>
        <v>105</v>
      </c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</row>
    <row r="213">
      <c r="A213" s="2" t="s">
        <v>2576</v>
      </c>
      <c r="B213" s="2" t="s">
        <v>216</v>
      </c>
      <c r="C213" s="2" t="s">
        <v>217</v>
      </c>
      <c r="D213" s="2" t="s">
        <v>218</v>
      </c>
      <c r="E213" s="2" t="s">
        <v>2460</v>
      </c>
      <c r="F213" s="2" t="s">
        <v>2346</v>
      </c>
      <c r="G213" s="2" t="s">
        <v>2542</v>
      </c>
      <c r="H213" s="2" t="s">
        <v>2543</v>
      </c>
      <c r="I213" s="2" t="s">
        <v>2544</v>
      </c>
      <c r="J213" s="2" t="s">
        <v>285</v>
      </c>
      <c r="K213" s="2" t="s">
        <v>767</v>
      </c>
      <c r="L213" s="3">
        <v>40.47</v>
      </c>
      <c r="M213" s="3">
        <v>42.49</v>
      </c>
      <c r="N213" s="3">
        <v>84.99</v>
      </c>
      <c r="O213" s="2" t="s">
        <v>226</v>
      </c>
      <c r="P213" s="2" t="s">
        <v>618</v>
      </c>
      <c r="Q213" s="2" t="s">
        <v>228</v>
      </c>
      <c r="R213" s="2" t="s">
        <v>229</v>
      </c>
      <c r="S213" s="2" t="s">
        <v>2574</v>
      </c>
      <c r="T213" s="2" t="s">
        <v>2547</v>
      </c>
      <c r="U213" s="2" t="s">
        <v>232</v>
      </c>
      <c r="V213" s="2" t="s">
        <v>233</v>
      </c>
      <c r="W213" s="2" t="s">
        <v>234</v>
      </c>
      <c r="X213" s="2" t="s">
        <v>1251</v>
      </c>
      <c r="Y213" s="2" t="s">
        <v>2548</v>
      </c>
      <c r="Z213" s="4">
        <v>85</v>
      </c>
      <c r="AA213" s="4">
        <f>=ROUNDDOWN(12.1428571428571,0)</f>
      </c>
      <c r="AB213" s="5">
        <v>7</v>
      </c>
      <c r="AC213" s="2" t="s">
        <v>2549</v>
      </c>
      <c r="AD213" s="4">
        <v>380</v>
      </c>
      <c r="AE213" s="4">
        <v>380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229</v>
      </c>
      <c r="AW213" s="8" t="s">
        <v>229</v>
      </c>
      <c r="AX213" s="4" t="s">
        <v>229</v>
      </c>
      <c r="AY213" s="8" t="s">
        <v>229</v>
      </c>
      <c r="AZ213" s="7" t="s">
        <v>229</v>
      </c>
      <c r="BA213" s="7" t="s">
        <v>229</v>
      </c>
      <c r="BB213" s="7"/>
      <c r="BC213" s="4" t="s">
        <v>229</v>
      </c>
      <c r="BD213" s="8" t="s">
        <v>229</v>
      </c>
      <c r="BE213" s="4" t="s">
        <v>229</v>
      </c>
      <c r="BF213" s="8" t="s">
        <v>229</v>
      </c>
      <c r="BG213" s="7" t="s">
        <v>229</v>
      </c>
      <c r="BH213" s="7" t="s">
        <v>229</v>
      </c>
      <c r="BI213" s="7" t="s">
        <v>229</v>
      </c>
      <c r="BJ213" s="4"/>
      <c r="BK213" s="8"/>
      <c r="BL213" s="2" t="s">
        <v>229</v>
      </c>
      <c r="BM213" s="7"/>
      <c r="BN213" s="7"/>
      <c r="BO213" s="4"/>
      <c r="BP213" s="8"/>
      <c r="BQ213" s="4"/>
      <c r="BR213" s="8"/>
      <c r="BS213" s="7"/>
      <c r="BT213" s="7"/>
      <c r="BU213" s="2" t="s">
        <v>239</v>
      </c>
      <c r="BV213" s="2" t="s">
        <v>226</v>
      </c>
      <c r="BW213" s="2" t="s">
        <v>229</v>
      </c>
      <c r="BX213" s="2" t="s">
        <v>327</v>
      </c>
      <c r="BY213" s="2" t="s">
        <v>241</v>
      </c>
      <c r="BZ213" s="2" t="s">
        <v>229</v>
      </c>
      <c r="CA213" s="4"/>
      <c r="CB213" s="8"/>
      <c r="CC213" s="4"/>
      <c r="CD213" s="8"/>
      <c r="CE213" s="7"/>
      <c r="CF213" s="7"/>
      <c r="CG213" s="2" t="s">
        <v>239</v>
      </c>
      <c r="CH213" s="2" t="s">
        <v>226</v>
      </c>
      <c r="CI213" s="2" t="s">
        <v>1103</v>
      </c>
      <c r="CJ213" s="2" t="s">
        <v>229</v>
      </c>
      <c r="CK213" s="2" t="s">
        <v>241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226</v>
      </c>
      <c r="CU213" s="2" t="s">
        <v>2550</v>
      </c>
      <c r="CV213" s="2" t="s">
        <v>2577</v>
      </c>
      <c r="CW213" s="2" t="s">
        <v>241</v>
      </c>
      <c r="CX213" s="2" t="s">
        <v>229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226</v>
      </c>
      <c r="DG213" s="2" t="s">
        <v>1533</v>
      </c>
      <c r="DH213" s="2" t="s">
        <v>655</v>
      </c>
      <c r="DI213" s="2" t="s">
        <v>241</v>
      </c>
      <c r="DJ213" s="2" t="s">
        <v>229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226</v>
      </c>
      <c r="DS213" s="2" t="s">
        <v>2551</v>
      </c>
      <c r="DT213" s="2" t="s">
        <v>2578</v>
      </c>
      <c r="DU213" s="2" t="s">
        <v>241</v>
      </c>
      <c r="DV213" s="2" t="s">
        <v>229</v>
      </c>
      <c r="DW213" s="4"/>
      <c r="DX213" s="8"/>
      <c r="DY213" s="4"/>
      <c r="DZ213" s="8"/>
      <c r="EA213" s="7"/>
      <c r="EB213" s="7"/>
      <c r="EC213" s="2" t="s">
        <v>239</v>
      </c>
      <c r="ED213" s="2" t="s">
        <v>226</v>
      </c>
      <c r="EE213" s="2" t="s">
        <v>2552</v>
      </c>
      <c r="EF213" s="2" t="s">
        <v>433</v>
      </c>
      <c r="EG213" s="2" t="s">
        <v>241</v>
      </c>
      <c r="EH213" s="2" t="s">
        <v>229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226</v>
      </c>
      <c r="EQ213" s="2" t="s">
        <v>847</v>
      </c>
      <c r="ER213" s="2" t="s">
        <v>1123</v>
      </c>
      <c r="ES213" s="2" t="s">
        <v>241</v>
      </c>
      <c r="ET213" s="2" t="s">
        <v>229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226</v>
      </c>
      <c r="FC213" s="2" t="s">
        <v>2553</v>
      </c>
      <c r="FD213" s="2" t="s">
        <v>2579</v>
      </c>
      <c r="FE213" s="2" t="s">
        <v>241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226</v>
      </c>
      <c r="FO213" s="2" t="s">
        <v>2554</v>
      </c>
      <c r="FP213" s="2" t="s">
        <v>229</v>
      </c>
      <c r="FQ213" s="2" t="s">
        <v>241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239</v>
      </c>
      <c r="FZ213" s="2" t="s">
        <v>226</v>
      </c>
      <c r="GA213" s="2" t="s">
        <v>327</v>
      </c>
      <c r="GB213" s="2" t="s">
        <v>503</v>
      </c>
      <c r="GC213" s="2" t="s">
        <v>241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272</v>
      </c>
      <c r="GL213" s="2" t="s">
        <v>226</v>
      </c>
      <c r="GM213" s="2" t="s">
        <v>229</v>
      </c>
      <c r="GN213" s="2" t="s">
        <v>229</v>
      </c>
      <c r="GO213" s="2" t="s">
        <v>241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239</v>
      </c>
      <c r="GX213" s="2" t="s">
        <v>226</v>
      </c>
      <c r="GY213" s="2" t="s">
        <v>632</v>
      </c>
      <c r="GZ213" s="2" t="s">
        <v>402</v>
      </c>
      <c r="HA213" s="2" t="s">
        <v>241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266</v>
      </c>
      <c r="HJ213" s="2" t="s">
        <v>226</v>
      </c>
      <c r="HK213" s="2" t="s">
        <v>229</v>
      </c>
      <c r="HL213" s="2" t="s">
        <v>229</v>
      </c>
      <c r="HM213" s="2" t="s">
        <v>241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266</v>
      </c>
      <c r="HV213" s="2" t="s">
        <v>226</v>
      </c>
      <c r="HW213" s="2" t="s">
        <v>229</v>
      </c>
      <c r="HX213" s="2" t="s">
        <v>229</v>
      </c>
      <c r="HY213" s="2" t="s">
        <v>241</v>
      </c>
      <c r="HZ213" s="2" t="s">
        <v>229</v>
      </c>
      <c r="IA213" s="4"/>
      <c r="IB213" s="8"/>
      <c r="IC213" s="4"/>
      <c r="ID213" s="8"/>
      <c r="IE213" s="7"/>
      <c r="IF213" s="7"/>
      <c r="IG213" s="2" t="s">
        <v>266</v>
      </c>
      <c r="IH213" s="2" t="s">
        <v>226</v>
      </c>
      <c r="II213" s="2" t="s">
        <v>229</v>
      </c>
      <c r="IJ213" s="2" t="s">
        <v>229</v>
      </c>
      <c r="IK213" s="2" t="s">
        <v>241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272</v>
      </c>
      <c r="IT213" s="2" t="s">
        <v>226</v>
      </c>
      <c r="IU213" s="2" t="s">
        <v>229</v>
      </c>
      <c r="IV213" s="2" t="s">
        <v>229</v>
      </c>
      <c r="IW213" s="2" t="s">
        <v>241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272</v>
      </c>
      <c r="JF213" s="2" t="s">
        <v>226</v>
      </c>
      <c r="JG213" s="2" t="s">
        <v>229</v>
      </c>
      <c r="JH213" s="2" t="s">
        <v>229</v>
      </c>
      <c r="JI213" s="2" t="s">
        <v>241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272</v>
      </c>
      <c r="JR213" s="2" t="s">
        <v>226</v>
      </c>
      <c r="JS213" s="2" t="s">
        <v>229</v>
      </c>
      <c r="JT213" s="2" t="s">
        <v>229</v>
      </c>
      <c r="JU213" s="2" t="s">
        <v>241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272</v>
      </c>
      <c r="KD213" s="2" t="s">
        <v>226</v>
      </c>
      <c r="KE213" s="2" t="s">
        <v>229</v>
      </c>
      <c r="KF213" s="2" t="s">
        <v>229</v>
      </c>
      <c r="KG213" s="2" t="s">
        <v>241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272</v>
      </c>
      <c r="KP213" s="2" t="s">
        <v>226</v>
      </c>
      <c r="KQ213" s="2" t="s">
        <v>229</v>
      </c>
      <c r="KR213" s="2" t="s">
        <v>229</v>
      </c>
      <c r="KS213" s="2" t="s">
        <v>241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272</v>
      </c>
      <c r="LB213" s="2" t="s">
        <v>226</v>
      </c>
      <c r="LC213" s="2" t="s">
        <v>229</v>
      </c>
      <c r="LD213" s="2" t="s">
        <v>229</v>
      </c>
      <c r="LE213" s="2" t="s">
        <v>241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229</v>
      </c>
      <c r="LN213" s="2" t="s">
        <v>229</v>
      </c>
      <c r="LO213" s="2" t="s">
        <v>229</v>
      </c>
      <c r="LP213" s="2" t="s">
        <v>229</v>
      </c>
      <c r="LQ213" s="2" t="s">
        <v>229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272</v>
      </c>
      <c r="LZ213" s="2" t="s">
        <v>226</v>
      </c>
      <c r="MA213" s="2" t="s">
        <v>229</v>
      </c>
      <c r="MB213" s="2" t="s">
        <v>229</v>
      </c>
      <c r="MC213" s="2" t="s">
        <v>241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272</v>
      </c>
      <c r="ML213" s="2" t="s">
        <v>226</v>
      </c>
      <c r="MM213" s="2" t="s">
        <v>229</v>
      </c>
      <c r="MN213" s="2" t="s">
        <v>229</v>
      </c>
      <c r="MO213" s="2" t="s">
        <v>241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266</v>
      </c>
      <c r="MX213" s="2" t="s">
        <v>226</v>
      </c>
      <c r="MY213" s="2" t="s">
        <v>229</v>
      </c>
      <c r="MZ213" s="2" t="s">
        <v>229</v>
      </c>
      <c r="NA213" s="2" t="s">
        <v>241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266</v>
      </c>
      <c r="NJ213" s="2" t="s">
        <v>226</v>
      </c>
      <c r="NK213" s="2" t="s">
        <v>229</v>
      </c>
      <c r="NL213" s="2" t="s">
        <v>229</v>
      </c>
      <c r="NM213" s="2" t="s">
        <v>241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272</v>
      </c>
      <c r="NV213" s="2" t="s">
        <v>226</v>
      </c>
      <c r="NW213" s="2" t="s">
        <v>229</v>
      </c>
      <c r="NX213" s="2" t="s">
        <v>229</v>
      </c>
      <c r="NY213" s="2" t="s">
        <v>241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272</v>
      </c>
      <c r="OH213" s="2" t="s">
        <v>226</v>
      </c>
      <c r="OI213" s="2" t="s">
        <v>229</v>
      </c>
      <c r="OJ213" s="2" t="s">
        <v>229</v>
      </c>
      <c r="OK213" s="2" t="s">
        <v>241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229</v>
      </c>
      <c r="OT213" s="2" t="s">
        <v>229</v>
      </c>
      <c r="OU213" s="2" t="s">
        <v>229</v>
      </c>
      <c r="OV213" s="2" t="s">
        <v>229</v>
      </c>
      <c r="OW213" s="2" t="s">
        <v>229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229</v>
      </c>
      <c r="PF213" s="2" t="s">
        <v>229</v>
      </c>
      <c r="PG213" s="2" t="s">
        <v>229</v>
      </c>
      <c r="PH213" s="2" t="s">
        <v>229</v>
      </c>
      <c r="PI213" s="2" t="s">
        <v>229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229</v>
      </c>
      <c r="PR213" s="2" t="s">
        <v>229</v>
      </c>
      <c r="PS213" s="2" t="s">
        <v>229</v>
      </c>
      <c r="PT213" s="2" t="s">
        <v>229</v>
      </c>
      <c r="PU213" s="2" t="s">
        <v>229</v>
      </c>
      <c r="PV213" s="2" t="s">
        <v>229</v>
      </c>
      <c r="PW213" s="4"/>
      <c r="PX213" s="8"/>
      <c r="PY213" s="4"/>
      <c r="PZ213" s="8"/>
      <c r="QA213" s="7"/>
      <c r="QB213" s="7"/>
      <c r="QC213" s="2" t="s">
        <v>281</v>
      </c>
      <c r="QD213" s="2" t="s">
        <v>226</v>
      </c>
      <c r="QE213" s="2" t="s">
        <v>229</v>
      </c>
      <c r="QF213" s="2" t="s">
        <v>229</v>
      </c>
      <c r="QG213" s="2" t="s">
        <v>241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229</v>
      </c>
      <c r="QP213" s="2" t="s">
        <v>229</v>
      </c>
      <c r="QQ213" s="2" t="s">
        <v>229</v>
      </c>
      <c r="QR213" s="2" t="s">
        <v>229</v>
      </c>
      <c r="QS213" s="2" t="s">
        <v>229</v>
      </c>
      <c r="QT213" s="2" t="s">
        <v>229</v>
      </c>
      <c r="QU213" s="4"/>
      <c r="QV213" s="8"/>
      <c r="QW213" s="4"/>
      <c r="QX213" s="8"/>
      <c r="QY213" s="7"/>
      <c r="QZ213" s="7"/>
      <c r="RA213" s="2" t="s">
        <v>272</v>
      </c>
      <c r="RB213" s="2" t="s">
        <v>226</v>
      </c>
      <c r="RC213" s="2" t="s">
        <v>229</v>
      </c>
      <c r="RD213" s="2" t="s">
        <v>229</v>
      </c>
      <c r="RE213" s="2" t="s">
        <v>241</v>
      </c>
      <c r="RF213" s="2" t="s">
        <v>229</v>
      </c>
      <c r="RG213" s="4"/>
      <c r="RH213" s="8"/>
      <c r="RI213" s="4"/>
      <c r="RJ213" s="8"/>
      <c r="RK213" s="7"/>
      <c r="RL213" s="7"/>
      <c r="RM213" s="2" t="s">
        <v>272</v>
      </c>
      <c r="RN213" s="2" t="s">
        <v>226</v>
      </c>
      <c r="RO213" s="2" t="s">
        <v>229</v>
      </c>
      <c r="RP213" s="2" t="s">
        <v>229</v>
      </c>
      <c r="RQ213" s="2" t="s">
        <v>241</v>
      </c>
      <c r="RR213" s="2" t="s">
        <v>229</v>
      </c>
      <c r="RS213" s="4"/>
      <c r="RT213" s="8"/>
      <c r="RU213" s="4"/>
      <c r="RV213" s="8"/>
      <c r="RW213" s="7"/>
      <c r="RX213" s="7"/>
      <c r="RY213" s="2" t="s">
        <v>229</v>
      </c>
      <c r="RZ213" s="2" t="s">
        <v>229</v>
      </c>
      <c r="SA213" s="2" t="s">
        <v>229</v>
      </c>
      <c r="SB213" s="2" t="s">
        <v>229</v>
      </c>
      <c r="SC213" s="2" t="s">
        <v>229</v>
      </c>
      <c r="SD213" s="2" t="s">
        <v>229</v>
      </c>
      <c r="SE213" s="4">
        <v>85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>
        <v>380</v>
      </c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</row>
    <row r="214">
      <c r="A214" s="2" t="s">
        <v>2580</v>
      </c>
      <c r="B214" s="2" t="s">
        <v>216</v>
      </c>
      <c r="C214" s="2" t="s">
        <v>217</v>
      </c>
      <c r="D214" s="2" t="s">
        <v>218</v>
      </c>
      <c r="E214" s="2" t="s">
        <v>2460</v>
      </c>
      <c r="F214" s="2" t="s">
        <v>2346</v>
      </c>
      <c r="G214" s="2" t="s">
        <v>2542</v>
      </c>
      <c r="H214" s="2" t="s">
        <v>2543</v>
      </c>
      <c r="I214" s="2" t="s">
        <v>2544</v>
      </c>
      <c r="J214" s="2" t="s">
        <v>312</v>
      </c>
      <c r="K214" s="2" t="s">
        <v>767</v>
      </c>
      <c r="L214" s="3">
        <v>45.23</v>
      </c>
      <c r="M214" s="3">
        <v>47.49</v>
      </c>
      <c r="N214" s="3">
        <v>94.99</v>
      </c>
      <c r="O214" s="2" t="s">
        <v>226</v>
      </c>
      <c r="P214" s="2" t="s">
        <v>618</v>
      </c>
      <c r="Q214" s="2" t="s">
        <v>228</v>
      </c>
      <c r="R214" s="2" t="s">
        <v>229</v>
      </c>
      <c r="S214" s="2" t="s">
        <v>2574</v>
      </c>
      <c r="T214" s="2" t="s">
        <v>2547</v>
      </c>
      <c r="U214" s="2" t="s">
        <v>232</v>
      </c>
      <c r="V214" s="2" t="s">
        <v>233</v>
      </c>
      <c r="W214" s="2" t="s">
        <v>234</v>
      </c>
      <c r="X214" s="2" t="s">
        <v>1251</v>
      </c>
      <c r="Y214" s="2" t="s">
        <v>2548</v>
      </c>
      <c r="Z214" s="4">
        <v>165</v>
      </c>
      <c r="AA214" s="4">
        <f>=ROUNDDOWN(41.25,0)</f>
      </c>
      <c r="AB214" s="5">
        <v>4</v>
      </c>
      <c r="AC214" s="2" t="s">
        <v>2549</v>
      </c>
      <c r="AD214" s="4">
        <v>130</v>
      </c>
      <c r="AE214" s="4">
        <v>130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/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 t="s">
        <v>229</v>
      </c>
      <c r="BJ214" s="4"/>
      <c r="BK214" s="8"/>
      <c r="BL214" s="2" t="s">
        <v>229</v>
      </c>
      <c r="BM214" s="7"/>
      <c r="BN214" s="7"/>
      <c r="BO214" s="4"/>
      <c r="BP214" s="8"/>
      <c r="BQ214" s="4"/>
      <c r="BR214" s="8"/>
      <c r="BS214" s="7"/>
      <c r="BT214" s="7"/>
      <c r="BU214" s="2" t="s">
        <v>239</v>
      </c>
      <c r="BV214" s="2" t="s">
        <v>226</v>
      </c>
      <c r="BW214" s="2" t="s">
        <v>229</v>
      </c>
      <c r="BX214" s="2" t="s">
        <v>2562</v>
      </c>
      <c r="BY214" s="2" t="s">
        <v>241</v>
      </c>
      <c r="BZ214" s="2" t="s">
        <v>229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226</v>
      </c>
      <c r="CI214" s="2" t="s">
        <v>1103</v>
      </c>
      <c r="CJ214" s="2" t="s">
        <v>229</v>
      </c>
      <c r="CK214" s="2" t="s">
        <v>241</v>
      </c>
      <c r="CL214" s="2" t="s">
        <v>229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226</v>
      </c>
      <c r="CU214" s="2" t="s">
        <v>2550</v>
      </c>
      <c r="CV214" s="2" t="s">
        <v>2581</v>
      </c>
      <c r="CW214" s="2" t="s">
        <v>241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239</v>
      </c>
      <c r="DF214" s="2" t="s">
        <v>226</v>
      </c>
      <c r="DG214" s="2" t="s">
        <v>1533</v>
      </c>
      <c r="DH214" s="2" t="s">
        <v>2578</v>
      </c>
      <c r="DI214" s="2" t="s">
        <v>241</v>
      </c>
      <c r="DJ214" s="2" t="s">
        <v>229</v>
      </c>
      <c r="DK214" s="4"/>
      <c r="DL214" s="8"/>
      <c r="DM214" s="4"/>
      <c r="DN214" s="8"/>
      <c r="DO214" s="7"/>
      <c r="DP214" s="7"/>
      <c r="DQ214" s="2" t="s">
        <v>239</v>
      </c>
      <c r="DR214" s="2" t="s">
        <v>226</v>
      </c>
      <c r="DS214" s="2" t="s">
        <v>2551</v>
      </c>
      <c r="DT214" s="2" t="s">
        <v>2582</v>
      </c>
      <c r="DU214" s="2" t="s">
        <v>241</v>
      </c>
      <c r="DV214" s="2" t="s">
        <v>229</v>
      </c>
      <c r="DW214" s="4"/>
      <c r="DX214" s="8"/>
      <c r="DY214" s="4"/>
      <c r="DZ214" s="8"/>
      <c r="EA214" s="7"/>
      <c r="EB214" s="7"/>
      <c r="EC214" s="2" t="s">
        <v>239</v>
      </c>
      <c r="ED214" s="2" t="s">
        <v>226</v>
      </c>
      <c r="EE214" s="2" t="s">
        <v>2552</v>
      </c>
      <c r="EF214" s="2" t="s">
        <v>2583</v>
      </c>
      <c r="EG214" s="2" t="s">
        <v>241</v>
      </c>
      <c r="EH214" s="2" t="s">
        <v>229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226</v>
      </c>
      <c r="EQ214" s="2" t="s">
        <v>847</v>
      </c>
      <c r="ER214" s="2" t="s">
        <v>2562</v>
      </c>
      <c r="ES214" s="2" t="s">
        <v>241</v>
      </c>
      <c r="ET214" s="2" t="s">
        <v>229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226</v>
      </c>
      <c r="FC214" s="2" t="s">
        <v>2553</v>
      </c>
      <c r="FD214" s="2" t="s">
        <v>2552</v>
      </c>
      <c r="FE214" s="2" t="s">
        <v>241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226</v>
      </c>
      <c r="FO214" s="2" t="s">
        <v>2551</v>
      </c>
      <c r="FP214" s="2" t="s">
        <v>229</v>
      </c>
      <c r="FQ214" s="2" t="s">
        <v>241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239</v>
      </c>
      <c r="FZ214" s="2" t="s">
        <v>226</v>
      </c>
      <c r="GA214" s="2" t="s">
        <v>327</v>
      </c>
      <c r="GB214" s="2" t="s">
        <v>229</v>
      </c>
      <c r="GC214" s="2" t="s">
        <v>241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272</v>
      </c>
      <c r="GL214" s="2" t="s">
        <v>226</v>
      </c>
      <c r="GM214" s="2" t="s">
        <v>229</v>
      </c>
      <c r="GN214" s="2" t="s">
        <v>229</v>
      </c>
      <c r="GO214" s="2" t="s">
        <v>241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239</v>
      </c>
      <c r="GX214" s="2" t="s">
        <v>226</v>
      </c>
      <c r="GY214" s="2" t="s">
        <v>632</v>
      </c>
      <c r="GZ214" s="2" t="s">
        <v>456</v>
      </c>
      <c r="HA214" s="2" t="s">
        <v>241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226</v>
      </c>
      <c r="HK214" s="2" t="s">
        <v>229</v>
      </c>
      <c r="HL214" s="2" t="s">
        <v>229</v>
      </c>
      <c r="HM214" s="2" t="s">
        <v>241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266</v>
      </c>
      <c r="HV214" s="2" t="s">
        <v>226</v>
      </c>
      <c r="HW214" s="2" t="s">
        <v>229</v>
      </c>
      <c r="HX214" s="2" t="s">
        <v>229</v>
      </c>
      <c r="HY214" s="2" t="s">
        <v>241</v>
      </c>
      <c r="HZ214" s="2" t="s">
        <v>229</v>
      </c>
      <c r="IA214" s="4"/>
      <c r="IB214" s="8"/>
      <c r="IC214" s="4"/>
      <c r="ID214" s="8"/>
      <c r="IE214" s="7"/>
      <c r="IF214" s="7"/>
      <c r="IG214" s="2" t="s">
        <v>266</v>
      </c>
      <c r="IH214" s="2" t="s">
        <v>226</v>
      </c>
      <c r="II214" s="2" t="s">
        <v>229</v>
      </c>
      <c r="IJ214" s="2" t="s">
        <v>229</v>
      </c>
      <c r="IK214" s="2" t="s">
        <v>241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272</v>
      </c>
      <c r="IT214" s="2" t="s">
        <v>226</v>
      </c>
      <c r="IU214" s="2" t="s">
        <v>229</v>
      </c>
      <c r="IV214" s="2" t="s">
        <v>229</v>
      </c>
      <c r="IW214" s="2" t="s">
        <v>241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272</v>
      </c>
      <c r="JF214" s="2" t="s">
        <v>226</v>
      </c>
      <c r="JG214" s="2" t="s">
        <v>229</v>
      </c>
      <c r="JH214" s="2" t="s">
        <v>229</v>
      </c>
      <c r="JI214" s="2" t="s">
        <v>241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272</v>
      </c>
      <c r="JR214" s="2" t="s">
        <v>226</v>
      </c>
      <c r="JS214" s="2" t="s">
        <v>229</v>
      </c>
      <c r="JT214" s="2" t="s">
        <v>229</v>
      </c>
      <c r="JU214" s="2" t="s">
        <v>241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272</v>
      </c>
      <c r="KD214" s="2" t="s">
        <v>226</v>
      </c>
      <c r="KE214" s="2" t="s">
        <v>229</v>
      </c>
      <c r="KF214" s="2" t="s">
        <v>229</v>
      </c>
      <c r="KG214" s="2" t="s">
        <v>241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272</v>
      </c>
      <c r="KP214" s="2" t="s">
        <v>226</v>
      </c>
      <c r="KQ214" s="2" t="s">
        <v>229</v>
      </c>
      <c r="KR214" s="2" t="s">
        <v>229</v>
      </c>
      <c r="KS214" s="2" t="s">
        <v>241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272</v>
      </c>
      <c r="LB214" s="2" t="s">
        <v>226</v>
      </c>
      <c r="LC214" s="2" t="s">
        <v>229</v>
      </c>
      <c r="LD214" s="2" t="s">
        <v>229</v>
      </c>
      <c r="LE214" s="2" t="s">
        <v>241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229</v>
      </c>
      <c r="LN214" s="2" t="s">
        <v>229</v>
      </c>
      <c r="LO214" s="2" t="s">
        <v>229</v>
      </c>
      <c r="LP214" s="2" t="s">
        <v>229</v>
      </c>
      <c r="LQ214" s="2" t="s">
        <v>229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272</v>
      </c>
      <c r="LZ214" s="2" t="s">
        <v>226</v>
      </c>
      <c r="MA214" s="2" t="s">
        <v>229</v>
      </c>
      <c r="MB214" s="2" t="s">
        <v>229</v>
      </c>
      <c r="MC214" s="2" t="s">
        <v>241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272</v>
      </c>
      <c r="ML214" s="2" t="s">
        <v>226</v>
      </c>
      <c r="MM214" s="2" t="s">
        <v>229</v>
      </c>
      <c r="MN214" s="2" t="s">
        <v>229</v>
      </c>
      <c r="MO214" s="2" t="s">
        <v>241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266</v>
      </c>
      <c r="MX214" s="2" t="s">
        <v>226</v>
      </c>
      <c r="MY214" s="2" t="s">
        <v>229</v>
      </c>
      <c r="MZ214" s="2" t="s">
        <v>229</v>
      </c>
      <c r="NA214" s="2" t="s">
        <v>241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266</v>
      </c>
      <c r="NJ214" s="2" t="s">
        <v>226</v>
      </c>
      <c r="NK214" s="2" t="s">
        <v>229</v>
      </c>
      <c r="NL214" s="2" t="s">
        <v>229</v>
      </c>
      <c r="NM214" s="2" t="s">
        <v>241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272</v>
      </c>
      <c r="NV214" s="2" t="s">
        <v>226</v>
      </c>
      <c r="NW214" s="2" t="s">
        <v>229</v>
      </c>
      <c r="NX214" s="2" t="s">
        <v>229</v>
      </c>
      <c r="NY214" s="2" t="s">
        <v>241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272</v>
      </c>
      <c r="OH214" s="2" t="s">
        <v>226</v>
      </c>
      <c r="OI214" s="2" t="s">
        <v>229</v>
      </c>
      <c r="OJ214" s="2" t="s">
        <v>229</v>
      </c>
      <c r="OK214" s="2" t="s">
        <v>241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229</v>
      </c>
      <c r="OT214" s="2" t="s">
        <v>229</v>
      </c>
      <c r="OU214" s="2" t="s">
        <v>229</v>
      </c>
      <c r="OV214" s="2" t="s">
        <v>229</v>
      </c>
      <c r="OW214" s="2" t="s">
        <v>229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229</v>
      </c>
      <c r="PG214" s="2" t="s">
        <v>229</v>
      </c>
      <c r="PH214" s="2" t="s">
        <v>229</v>
      </c>
      <c r="PI214" s="2" t="s">
        <v>229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229</v>
      </c>
      <c r="PR214" s="2" t="s">
        <v>229</v>
      </c>
      <c r="PS214" s="2" t="s">
        <v>229</v>
      </c>
      <c r="PT214" s="2" t="s">
        <v>229</v>
      </c>
      <c r="PU214" s="2" t="s">
        <v>229</v>
      </c>
      <c r="PV214" s="2" t="s">
        <v>229</v>
      </c>
      <c r="PW214" s="4"/>
      <c r="PX214" s="8"/>
      <c r="PY214" s="4"/>
      <c r="PZ214" s="8"/>
      <c r="QA214" s="7"/>
      <c r="QB214" s="7"/>
      <c r="QC214" s="2" t="s">
        <v>281</v>
      </c>
      <c r="QD214" s="2" t="s">
        <v>226</v>
      </c>
      <c r="QE214" s="2" t="s">
        <v>229</v>
      </c>
      <c r="QF214" s="2" t="s">
        <v>229</v>
      </c>
      <c r="QG214" s="2" t="s">
        <v>241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229</v>
      </c>
      <c r="QP214" s="2" t="s">
        <v>229</v>
      </c>
      <c r="QQ214" s="2" t="s">
        <v>229</v>
      </c>
      <c r="QR214" s="2" t="s">
        <v>229</v>
      </c>
      <c r="QS214" s="2" t="s">
        <v>229</v>
      </c>
      <c r="QT214" s="2" t="s">
        <v>229</v>
      </c>
      <c r="QU214" s="4"/>
      <c r="QV214" s="8"/>
      <c r="QW214" s="4"/>
      <c r="QX214" s="8"/>
      <c r="QY214" s="7"/>
      <c r="QZ214" s="7"/>
      <c r="RA214" s="2" t="s">
        <v>272</v>
      </c>
      <c r="RB214" s="2" t="s">
        <v>226</v>
      </c>
      <c r="RC214" s="2" t="s">
        <v>229</v>
      </c>
      <c r="RD214" s="2" t="s">
        <v>229</v>
      </c>
      <c r="RE214" s="2" t="s">
        <v>241</v>
      </c>
      <c r="RF214" s="2" t="s">
        <v>229</v>
      </c>
      <c r="RG214" s="4"/>
      <c r="RH214" s="8"/>
      <c r="RI214" s="4"/>
      <c r="RJ214" s="8"/>
      <c r="RK214" s="7"/>
      <c r="RL214" s="7"/>
      <c r="RM214" s="2" t="s">
        <v>272</v>
      </c>
      <c r="RN214" s="2" t="s">
        <v>226</v>
      </c>
      <c r="RO214" s="2" t="s">
        <v>229</v>
      </c>
      <c r="RP214" s="2" t="s">
        <v>229</v>
      </c>
      <c r="RQ214" s="2" t="s">
        <v>241</v>
      </c>
      <c r="RR214" s="2" t="s">
        <v>229</v>
      </c>
      <c r="RS214" s="4"/>
      <c r="RT214" s="8"/>
      <c r="RU214" s="4"/>
      <c r="RV214" s="8"/>
      <c r="RW214" s="7"/>
      <c r="RX214" s="7"/>
      <c r="RY214" s="2" t="s">
        <v>229</v>
      </c>
      <c r="RZ214" s="2" t="s">
        <v>229</v>
      </c>
      <c r="SA214" s="2" t="s">
        <v>229</v>
      </c>
      <c r="SB214" s="2" t="s">
        <v>229</v>
      </c>
      <c r="SC214" s="2" t="s">
        <v>229</v>
      </c>
      <c r="SD214" s="2" t="s">
        <v>229</v>
      </c>
      <c r="SE214" s="4">
        <v>165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>
        <v>130</v>
      </c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</row>
    <row r="215">
      <c r="A215" s="2" t="s">
        <v>2584</v>
      </c>
      <c r="B215" s="2" t="s">
        <v>216</v>
      </c>
      <c r="C215" s="2" t="s">
        <v>217</v>
      </c>
      <c r="D215" s="2" t="s">
        <v>218</v>
      </c>
      <c r="E215" s="2" t="s">
        <v>2460</v>
      </c>
      <c r="F215" s="2" t="s">
        <v>2585</v>
      </c>
      <c r="G215" s="2" t="s">
        <v>2586</v>
      </c>
      <c r="H215" s="2" t="s">
        <v>2587</v>
      </c>
      <c r="I215" s="2" t="s">
        <v>2588</v>
      </c>
      <c r="J215" s="2" t="s">
        <v>224</v>
      </c>
      <c r="K215" s="2" t="s">
        <v>2589</v>
      </c>
      <c r="L215" s="3">
        <v>30.95</v>
      </c>
      <c r="M215" s="3">
        <v>32.5</v>
      </c>
      <c r="N215" s="3">
        <v>64.99</v>
      </c>
      <c r="O215" s="2" t="s">
        <v>226</v>
      </c>
      <c r="P215" s="2" t="s">
        <v>528</v>
      </c>
      <c r="Q215" s="2" t="s">
        <v>228</v>
      </c>
      <c r="R215" s="2" t="s">
        <v>229</v>
      </c>
      <c r="S215" s="2" t="s">
        <v>2590</v>
      </c>
      <c r="T215" s="2" t="s">
        <v>2547</v>
      </c>
      <c r="U215" s="2" t="s">
        <v>2464</v>
      </c>
      <c r="V215" s="2" t="s">
        <v>1008</v>
      </c>
      <c r="W215" s="2" t="s">
        <v>686</v>
      </c>
      <c r="X215" s="2" t="s">
        <v>229</v>
      </c>
      <c r="Y215" s="2" t="s">
        <v>2591</v>
      </c>
      <c r="Z215" s="4">
        <v>436</v>
      </c>
      <c r="AA215" s="4">
        <f>=ROUNDDOWN(24.2222222222222,0)</f>
      </c>
      <c r="AB215" s="5">
        <v>18</v>
      </c>
      <c r="AC215" s="2" t="s">
        <v>1145</v>
      </c>
      <c r="AD215" s="4">
        <v>140</v>
      </c>
      <c r="AE215" s="4">
        <v>820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>
        <v>11</v>
      </c>
      <c r="AQ215" s="8">
        <v>341.29</v>
      </c>
      <c r="AR215" s="4"/>
      <c r="AS215" s="8"/>
      <c r="AT215" s="7"/>
      <c r="AU215" s="7"/>
      <c r="AV215" s="4">
        <v>31</v>
      </c>
      <c r="AW215" s="8">
        <v>1257.7</v>
      </c>
      <c r="AX215" s="4" t="s">
        <v>229</v>
      </c>
      <c r="AY215" s="8" t="s">
        <v>229</v>
      </c>
      <c r="AZ215" s="7" t="s">
        <v>229</v>
      </c>
      <c r="BA215" s="7" t="s">
        <v>229</v>
      </c>
      <c r="BB215" s="7">
        <v>0.2714</v>
      </c>
      <c r="BC215" s="4">
        <v>32</v>
      </c>
      <c r="BD215" s="8">
        <v>1303.59</v>
      </c>
      <c r="BE215" s="4" t="s">
        <v>229</v>
      </c>
      <c r="BF215" s="8" t="s">
        <v>229</v>
      </c>
      <c r="BG215" s="7" t="s">
        <v>229</v>
      </c>
      <c r="BH215" s="7" t="s">
        <v>229</v>
      </c>
      <c r="BI215" s="7">
        <v>0.9648</v>
      </c>
      <c r="BJ215" s="4">
        <v>11</v>
      </c>
      <c r="BK215" s="8">
        <v>341.29</v>
      </c>
      <c r="BL215" s="2" t="s">
        <v>2592</v>
      </c>
      <c r="BM215" s="7">
        <v>1</v>
      </c>
      <c r="BN215" s="7">
        <v>1</v>
      </c>
      <c r="BO215" s="4">
        <v>3</v>
      </c>
      <c r="BP215" s="8">
        <v>106.77</v>
      </c>
      <c r="BQ215" s="4"/>
      <c r="BR215" s="8"/>
      <c r="BS215" s="7"/>
      <c r="BT215" s="7"/>
      <c r="BU215" s="2" t="s">
        <v>239</v>
      </c>
      <c r="BV215" s="2" t="s">
        <v>226</v>
      </c>
      <c r="BW215" s="2" t="s">
        <v>229</v>
      </c>
      <c r="BX215" s="2" t="s">
        <v>1045</v>
      </c>
      <c r="BY215" s="2" t="s">
        <v>241</v>
      </c>
      <c r="BZ215" s="2" t="s">
        <v>229</v>
      </c>
      <c r="CA215" s="4">
        <v>2</v>
      </c>
      <c r="CB215" s="8">
        <v>70.2</v>
      </c>
      <c r="CC215" s="4"/>
      <c r="CD215" s="8"/>
      <c r="CE215" s="7"/>
      <c r="CF215" s="7"/>
      <c r="CG215" s="2" t="s">
        <v>239</v>
      </c>
      <c r="CH215" s="2" t="s">
        <v>226</v>
      </c>
      <c r="CI215" s="2" t="s">
        <v>2470</v>
      </c>
      <c r="CJ215" s="2" t="s">
        <v>2593</v>
      </c>
      <c r="CK215" s="2" t="s">
        <v>241</v>
      </c>
      <c r="CL215" s="2" t="s">
        <v>229</v>
      </c>
      <c r="CM215" s="4">
        <v>2</v>
      </c>
      <c r="CN215" s="8">
        <v>70.2</v>
      </c>
      <c r="CO215" s="4"/>
      <c r="CP215" s="8"/>
      <c r="CQ215" s="7"/>
      <c r="CR215" s="7"/>
      <c r="CS215" s="2" t="s">
        <v>239</v>
      </c>
      <c r="CT215" s="2" t="s">
        <v>226</v>
      </c>
      <c r="CU215" s="2" t="s">
        <v>1916</v>
      </c>
      <c r="CV215" s="2" t="s">
        <v>2594</v>
      </c>
      <c r="CW215" s="2" t="s">
        <v>241</v>
      </c>
      <c r="CX215" s="2" t="s">
        <v>229</v>
      </c>
      <c r="CY215" s="4">
        <v>1</v>
      </c>
      <c r="CZ215" s="8">
        <v>32.5</v>
      </c>
      <c r="DA215" s="4"/>
      <c r="DB215" s="8"/>
      <c r="DC215" s="7"/>
      <c r="DD215" s="7"/>
      <c r="DE215" s="2" t="s">
        <v>239</v>
      </c>
      <c r="DF215" s="2" t="s">
        <v>226</v>
      </c>
      <c r="DG215" s="2" t="s">
        <v>2595</v>
      </c>
      <c r="DH215" s="2" t="s">
        <v>723</v>
      </c>
      <c r="DI215" s="2" t="s">
        <v>241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239</v>
      </c>
      <c r="DR215" s="2" t="s">
        <v>226</v>
      </c>
      <c r="DS215" s="2" t="s">
        <v>2596</v>
      </c>
      <c r="DT215" s="2" t="s">
        <v>2516</v>
      </c>
      <c r="DU215" s="2" t="s">
        <v>241</v>
      </c>
      <c r="DV215" s="2" t="s">
        <v>229</v>
      </c>
      <c r="DW215" s="4"/>
      <c r="DX215" s="8"/>
      <c r="DY215" s="4"/>
      <c r="DZ215" s="8"/>
      <c r="EA215" s="7"/>
      <c r="EB215" s="7"/>
      <c r="EC215" s="2" t="s">
        <v>239</v>
      </c>
      <c r="ED215" s="2" t="s">
        <v>226</v>
      </c>
      <c r="EE215" s="2" t="s">
        <v>2552</v>
      </c>
      <c r="EF215" s="2" t="s">
        <v>648</v>
      </c>
      <c r="EG215" s="2" t="s">
        <v>241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239</v>
      </c>
      <c r="EP215" s="2" t="s">
        <v>226</v>
      </c>
      <c r="EQ215" s="2" t="s">
        <v>2597</v>
      </c>
      <c r="ER215" s="2" t="s">
        <v>2598</v>
      </c>
      <c r="ES215" s="2" t="s">
        <v>241</v>
      </c>
      <c r="ET215" s="2" t="s">
        <v>229</v>
      </c>
      <c r="EU215" s="4">
        <v>1</v>
      </c>
      <c r="EV215" s="8">
        <v>35.1</v>
      </c>
      <c r="EW215" s="4"/>
      <c r="EX215" s="8"/>
      <c r="EY215" s="7"/>
      <c r="EZ215" s="7"/>
      <c r="FA215" s="2" t="s">
        <v>239</v>
      </c>
      <c r="FB215" s="2" t="s">
        <v>226</v>
      </c>
      <c r="FC215" s="2" t="s">
        <v>2591</v>
      </c>
      <c r="FD215" s="2" t="s">
        <v>2599</v>
      </c>
      <c r="FE215" s="2" t="s">
        <v>241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226</v>
      </c>
      <c r="FO215" s="2" t="s">
        <v>2591</v>
      </c>
      <c r="FP215" s="2" t="s">
        <v>2600</v>
      </c>
      <c r="FQ215" s="2" t="s">
        <v>241</v>
      </c>
      <c r="FR215" s="2" t="s">
        <v>229</v>
      </c>
      <c r="FS215" s="4">
        <v>2</v>
      </c>
      <c r="FT215" s="8">
        <v>26.52</v>
      </c>
      <c r="FU215" s="4"/>
      <c r="FV215" s="8"/>
      <c r="FW215" s="7"/>
      <c r="FX215" s="7"/>
      <c r="FY215" s="2" t="s">
        <v>239</v>
      </c>
      <c r="FZ215" s="2" t="s">
        <v>226</v>
      </c>
      <c r="GA215" s="2" t="s">
        <v>327</v>
      </c>
      <c r="GB215" s="2" t="s">
        <v>706</v>
      </c>
      <c r="GC215" s="2" t="s">
        <v>241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272</v>
      </c>
      <c r="GL215" s="2" t="s">
        <v>226</v>
      </c>
      <c r="GM215" s="2" t="s">
        <v>229</v>
      </c>
      <c r="GN215" s="2" t="s">
        <v>229</v>
      </c>
      <c r="GO215" s="2" t="s">
        <v>241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239</v>
      </c>
      <c r="GX215" s="2" t="s">
        <v>226</v>
      </c>
      <c r="GY215" s="2" t="s">
        <v>2601</v>
      </c>
      <c r="GZ215" s="2" t="s">
        <v>581</v>
      </c>
      <c r="HA215" s="2" t="s">
        <v>241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226</v>
      </c>
      <c r="HK215" s="2" t="s">
        <v>229</v>
      </c>
      <c r="HL215" s="2" t="s">
        <v>229</v>
      </c>
      <c r="HM215" s="2" t="s">
        <v>241</v>
      </c>
      <c r="HN215" s="2" t="s">
        <v>263</v>
      </c>
      <c r="HO215" s="4"/>
      <c r="HP215" s="8"/>
      <c r="HQ215" s="4"/>
      <c r="HR215" s="8"/>
      <c r="HS215" s="7"/>
      <c r="HT215" s="7"/>
      <c r="HU215" s="2" t="s">
        <v>239</v>
      </c>
      <c r="HV215" s="2" t="s">
        <v>226</v>
      </c>
      <c r="HW215" s="2" t="s">
        <v>1533</v>
      </c>
      <c r="HX215" s="2" t="s">
        <v>2602</v>
      </c>
      <c r="HY215" s="2" t="s">
        <v>241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266</v>
      </c>
      <c r="IH215" s="2" t="s">
        <v>226</v>
      </c>
      <c r="II215" s="2" t="s">
        <v>229</v>
      </c>
      <c r="IJ215" s="2" t="s">
        <v>229</v>
      </c>
      <c r="IK215" s="2" t="s">
        <v>241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267</v>
      </c>
      <c r="IT215" s="2" t="s">
        <v>226</v>
      </c>
      <c r="IU215" s="2" t="s">
        <v>229</v>
      </c>
      <c r="IV215" s="2" t="s">
        <v>229</v>
      </c>
      <c r="IW215" s="2" t="s">
        <v>241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272</v>
      </c>
      <c r="JF215" s="2" t="s">
        <v>226</v>
      </c>
      <c r="JG215" s="2" t="s">
        <v>229</v>
      </c>
      <c r="JH215" s="2" t="s">
        <v>229</v>
      </c>
      <c r="JI215" s="2" t="s">
        <v>241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272</v>
      </c>
      <c r="JR215" s="2" t="s">
        <v>226</v>
      </c>
      <c r="JS215" s="2" t="s">
        <v>229</v>
      </c>
      <c r="JT215" s="2" t="s">
        <v>229</v>
      </c>
      <c r="JU215" s="2" t="s">
        <v>241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272</v>
      </c>
      <c r="KD215" s="2" t="s">
        <v>226</v>
      </c>
      <c r="KE215" s="2" t="s">
        <v>229</v>
      </c>
      <c r="KF215" s="2" t="s">
        <v>229</v>
      </c>
      <c r="KG215" s="2" t="s">
        <v>241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272</v>
      </c>
      <c r="KP215" s="2" t="s">
        <v>226</v>
      </c>
      <c r="KQ215" s="2" t="s">
        <v>229</v>
      </c>
      <c r="KR215" s="2" t="s">
        <v>229</v>
      </c>
      <c r="KS215" s="2" t="s">
        <v>241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272</v>
      </c>
      <c r="LB215" s="2" t="s">
        <v>226</v>
      </c>
      <c r="LC215" s="2" t="s">
        <v>229</v>
      </c>
      <c r="LD215" s="2" t="s">
        <v>229</v>
      </c>
      <c r="LE215" s="2" t="s">
        <v>241</v>
      </c>
      <c r="LF215" s="2" t="s">
        <v>229</v>
      </c>
      <c r="LG215" s="4"/>
      <c r="LH215" s="8"/>
      <c r="LI215" s="4"/>
      <c r="LJ215" s="8"/>
      <c r="LK215" s="7"/>
      <c r="LL215" s="7"/>
      <c r="LM215" s="2" t="s">
        <v>229</v>
      </c>
      <c r="LN215" s="2" t="s">
        <v>229</v>
      </c>
      <c r="LO215" s="2" t="s">
        <v>229</v>
      </c>
      <c r="LP215" s="2" t="s">
        <v>229</v>
      </c>
      <c r="LQ215" s="2" t="s">
        <v>229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239</v>
      </c>
      <c r="LZ215" s="2" t="s">
        <v>275</v>
      </c>
      <c r="MA215" s="2" t="s">
        <v>2468</v>
      </c>
      <c r="MB215" s="2" t="s">
        <v>229</v>
      </c>
      <c r="MC215" s="2" t="s">
        <v>241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272</v>
      </c>
      <c r="ML215" s="2" t="s">
        <v>226</v>
      </c>
      <c r="MM215" s="2" t="s">
        <v>229</v>
      </c>
      <c r="MN215" s="2" t="s">
        <v>229</v>
      </c>
      <c r="MO215" s="2" t="s">
        <v>241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266</v>
      </c>
      <c r="MX215" s="2" t="s">
        <v>226</v>
      </c>
      <c r="MY215" s="2" t="s">
        <v>229</v>
      </c>
      <c r="MZ215" s="2" t="s">
        <v>229</v>
      </c>
      <c r="NA215" s="2" t="s">
        <v>241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266</v>
      </c>
      <c r="NJ215" s="2" t="s">
        <v>226</v>
      </c>
      <c r="NK215" s="2" t="s">
        <v>229</v>
      </c>
      <c r="NL215" s="2" t="s">
        <v>229</v>
      </c>
      <c r="NM215" s="2" t="s">
        <v>241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272</v>
      </c>
      <c r="NV215" s="2" t="s">
        <v>226</v>
      </c>
      <c r="NW215" s="2" t="s">
        <v>229</v>
      </c>
      <c r="NX215" s="2" t="s">
        <v>229</v>
      </c>
      <c r="NY215" s="2" t="s">
        <v>241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239</v>
      </c>
      <c r="OH215" s="2" t="s">
        <v>226</v>
      </c>
      <c r="OI215" s="2" t="s">
        <v>229</v>
      </c>
      <c r="OJ215" s="2" t="s">
        <v>229</v>
      </c>
      <c r="OK215" s="2" t="s">
        <v>241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229</v>
      </c>
      <c r="PG215" s="2" t="s">
        <v>229</v>
      </c>
      <c r="PH215" s="2" t="s">
        <v>229</v>
      </c>
      <c r="PI215" s="2" t="s">
        <v>229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229</v>
      </c>
      <c r="PR215" s="2" t="s">
        <v>229</v>
      </c>
      <c r="PS215" s="2" t="s">
        <v>229</v>
      </c>
      <c r="PT215" s="2" t="s">
        <v>229</v>
      </c>
      <c r="PU215" s="2" t="s">
        <v>229</v>
      </c>
      <c r="PV215" s="2" t="s">
        <v>229</v>
      </c>
      <c r="PW215" s="4"/>
      <c r="PX215" s="8"/>
      <c r="PY215" s="4"/>
      <c r="PZ215" s="8"/>
      <c r="QA215" s="7"/>
      <c r="QB215" s="7"/>
      <c r="QC215" s="2" t="s">
        <v>281</v>
      </c>
      <c r="QD215" s="2" t="s">
        <v>226</v>
      </c>
      <c r="QE215" s="2" t="s">
        <v>229</v>
      </c>
      <c r="QF215" s="2" t="s">
        <v>229</v>
      </c>
      <c r="QG215" s="2" t="s">
        <v>241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4"/>
      <c r="QV215" s="8"/>
      <c r="QW215" s="4"/>
      <c r="QX215" s="8"/>
      <c r="QY215" s="7"/>
      <c r="QZ215" s="7"/>
      <c r="RA215" s="2" t="s">
        <v>272</v>
      </c>
      <c r="RB215" s="2" t="s">
        <v>226</v>
      </c>
      <c r="RC215" s="2" t="s">
        <v>229</v>
      </c>
      <c r="RD215" s="2" t="s">
        <v>229</v>
      </c>
      <c r="RE215" s="2" t="s">
        <v>241</v>
      </c>
      <c r="RF215" s="2" t="s">
        <v>229</v>
      </c>
      <c r="RG215" s="4"/>
      <c r="RH215" s="8"/>
      <c r="RI215" s="4"/>
      <c r="RJ215" s="8"/>
      <c r="RK215" s="7"/>
      <c r="RL215" s="7"/>
      <c r="RM215" s="2" t="s">
        <v>272</v>
      </c>
      <c r="RN215" s="2" t="s">
        <v>226</v>
      </c>
      <c r="RO215" s="2" t="s">
        <v>229</v>
      </c>
      <c r="RP215" s="2" t="s">
        <v>229</v>
      </c>
      <c r="RQ215" s="2" t="s">
        <v>241</v>
      </c>
      <c r="RR215" s="2" t="s">
        <v>229</v>
      </c>
      <c r="RS215" s="4"/>
      <c r="RT215" s="8"/>
      <c r="RU215" s="4"/>
      <c r="RV215" s="8"/>
      <c r="RW215" s="7"/>
      <c r="RX215" s="7"/>
      <c r="RY215" s="2" t="s">
        <v>229</v>
      </c>
      <c r="RZ215" s="2" t="s">
        <v>229</v>
      </c>
      <c r="SA215" s="2" t="s">
        <v>229</v>
      </c>
      <c r="SB215" s="2" t="s">
        <v>229</v>
      </c>
      <c r="SC215" s="2" t="s">
        <v>229</v>
      </c>
      <c r="SD215" s="2" t="s">
        <v>229</v>
      </c>
      <c r="SE215" s="4">
        <v>436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>
        <v>140</v>
      </c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>
        <v>180</v>
      </c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>
        <v>500</v>
      </c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</row>
    <row r="216">
      <c r="A216" s="2" t="s">
        <v>2603</v>
      </c>
      <c r="B216" s="2" t="s">
        <v>216</v>
      </c>
      <c r="C216" s="2" t="s">
        <v>217</v>
      </c>
      <c r="D216" s="2" t="s">
        <v>218</v>
      </c>
      <c r="E216" s="2" t="s">
        <v>2460</v>
      </c>
      <c r="F216" s="2" t="s">
        <v>2585</v>
      </c>
      <c r="G216" s="2" t="s">
        <v>2586</v>
      </c>
      <c r="H216" s="2" t="s">
        <v>2587</v>
      </c>
      <c r="I216" s="2" t="s">
        <v>2588</v>
      </c>
      <c r="J216" s="2" t="s">
        <v>285</v>
      </c>
      <c r="K216" s="2" t="s">
        <v>2589</v>
      </c>
      <c r="L216" s="3">
        <v>40.47</v>
      </c>
      <c r="M216" s="3">
        <v>42.49</v>
      </c>
      <c r="N216" s="3">
        <v>84.99</v>
      </c>
      <c r="O216" s="2" t="s">
        <v>226</v>
      </c>
      <c r="P216" s="2" t="s">
        <v>528</v>
      </c>
      <c r="Q216" s="2" t="s">
        <v>228</v>
      </c>
      <c r="R216" s="2" t="s">
        <v>229</v>
      </c>
      <c r="S216" s="2" t="s">
        <v>2590</v>
      </c>
      <c r="T216" s="2" t="s">
        <v>2547</v>
      </c>
      <c r="U216" s="2" t="s">
        <v>232</v>
      </c>
      <c r="V216" s="2" t="s">
        <v>1008</v>
      </c>
      <c r="W216" s="2" t="s">
        <v>686</v>
      </c>
      <c r="X216" s="2" t="s">
        <v>229</v>
      </c>
      <c r="Y216" s="2" t="s">
        <v>2591</v>
      </c>
      <c r="Z216" s="4">
        <v>865</v>
      </c>
      <c r="AA216" s="4">
        <f>=ROUNDDOWN(24.7142857142857,0)</f>
      </c>
      <c r="AB216" s="5">
        <v>35</v>
      </c>
      <c r="AC216" s="2" t="s">
        <v>1145</v>
      </c>
      <c r="AD216" s="4">
        <v>400</v>
      </c>
      <c r="AE216" s="4">
        <v>1568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>
        <v>20</v>
      </c>
      <c r="AQ216" s="8">
        <v>916.41</v>
      </c>
      <c r="AR216" s="4"/>
      <c r="AS216" s="8"/>
      <c r="AT216" s="7"/>
      <c r="AU216" s="7"/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>
        <v>0.7286</v>
      </c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 t="s">
        <v>229</v>
      </c>
      <c r="BJ216" s="4">
        <v>20</v>
      </c>
      <c r="BK216" s="8">
        <v>916.41</v>
      </c>
      <c r="BL216" s="2" t="s">
        <v>1805</v>
      </c>
      <c r="BM216" s="7">
        <v>1</v>
      </c>
      <c r="BN216" s="7">
        <v>1</v>
      </c>
      <c r="BO216" s="4">
        <v>7</v>
      </c>
      <c r="BP216" s="8">
        <v>325.78</v>
      </c>
      <c r="BQ216" s="4"/>
      <c r="BR216" s="8"/>
      <c r="BS216" s="7"/>
      <c r="BT216" s="7"/>
      <c r="BU216" s="2" t="s">
        <v>239</v>
      </c>
      <c r="BV216" s="2" t="s">
        <v>226</v>
      </c>
      <c r="BW216" s="2" t="s">
        <v>229</v>
      </c>
      <c r="BX216" s="2" t="s">
        <v>1045</v>
      </c>
      <c r="BY216" s="2" t="s">
        <v>241</v>
      </c>
      <c r="BZ216" s="2" t="s">
        <v>229</v>
      </c>
      <c r="CA216" s="4">
        <v>2</v>
      </c>
      <c r="CB216" s="8">
        <v>91.78</v>
      </c>
      <c r="CC216" s="4"/>
      <c r="CD216" s="8"/>
      <c r="CE216" s="7"/>
      <c r="CF216" s="7"/>
      <c r="CG216" s="2" t="s">
        <v>239</v>
      </c>
      <c r="CH216" s="2" t="s">
        <v>226</v>
      </c>
      <c r="CI216" s="2" t="s">
        <v>2470</v>
      </c>
      <c r="CJ216" s="2" t="s">
        <v>1266</v>
      </c>
      <c r="CK216" s="2" t="s">
        <v>241</v>
      </c>
      <c r="CL216" s="2" t="s">
        <v>229</v>
      </c>
      <c r="CM216" s="4">
        <v>5</v>
      </c>
      <c r="CN216" s="8">
        <v>229.45</v>
      </c>
      <c r="CO216" s="4"/>
      <c r="CP216" s="8"/>
      <c r="CQ216" s="7"/>
      <c r="CR216" s="7"/>
      <c r="CS216" s="2" t="s">
        <v>239</v>
      </c>
      <c r="CT216" s="2" t="s">
        <v>226</v>
      </c>
      <c r="CU216" s="2" t="s">
        <v>1916</v>
      </c>
      <c r="CV216" s="2" t="s">
        <v>2604</v>
      </c>
      <c r="CW216" s="2" t="s">
        <v>241</v>
      </c>
      <c r="CX216" s="2" t="s">
        <v>229</v>
      </c>
      <c r="CY216" s="4">
        <v>1</v>
      </c>
      <c r="CZ216" s="8">
        <v>42.49</v>
      </c>
      <c r="DA216" s="4"/>
      <c r="DB216" s="8"/>
      <c r="DC216" s="7"/>
      <c r="DD216" s="7"/>
      <c r="DE216" s="2" t="s">
        <v>239</v>
      </c>
      <c r="DF216" s="2" t="s">
        <v>226</v>
      </c>
      <c r="DG216" s="2" t="s">
        <v>2595</v>
      </c>
      <c r="DH216" s="2" t="s">
        <v>1401</v>
      </c>
      <c r="DI216" s="2" t="s">
        <v>241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239</v>
      </c>
      <c r="DR216" s="2" t="s">
        <v>226</v>
      </c>
      <c r="DS216" s="2" t="s">
        <v>2596</v>
      </c>
      <c r="DT216" s="2" t="s">
        <v>2605</v>
      </c>
      <c r="DU216" s="2" t="s">
        <v>241</v>
      </c>
      <c r="DV216" s="2" t="s">
        <v>229</v>
      </c>
      <c r="DW216" s="4">
        <v>1</v>
      </c>
      <c r="DX216" s="8">
        <v>45.89</v>
      </c>
      <c r="DY216" s="4"/>
      <c r="DZ216" s="8"/>
      <c r="EA216" s="7"/>
      <c r="EB216" s="7"/>
      <c r="EC216" s="2" t="s">
        <v>239</v>
      </c>
      <c r="ED216" s="2" t="s">
        <v>226</v>
      </c>
      <c r="EE216" s="2" t="s">
        <v>2552</v>
      </c>
      <c r="EF216" s="2" t="s">
        <v>2488</v>
      </c>
      <c r="EG216" s="2" t="s">
        <v>241</v>
      </c>
      <c r="EH216" s="2" t="s">
        <v>229</v>
      </c>
      <c r="EI216" s="4">
        <v>2</v>
      </c>
      <c r="EJ216" s="8">
        <v>89.24</v>
      </c>
      <c r="EK216" s="4"/>
      <c r="EL216" s="8"/>
      <c r="EM216" s="7"/>
      <c r="EN216" s="7"/>
      <c r="EO216" s="2" t="s">
        <v>239</v>
      </c>
      <c r="EP216" s="2" t="s">
        <v>226</v>
      </c>
      <c r="EQ216" s="2" t="s">
        <v>2597</v>
      </c>
      <c r="ER216" s="2" t="s">
        <v>2508</v>
      </c>
      <c r="ES216" s="2" t="s">
        <v>241</v>
      </c>
      <c r="ET216" s="2" t="s">
        <v>229</v>
      </c>
      <c r="EU216" s="4">
        <v>2</v>
      </c>
      <c r="EV216" s="8">
        <v>91.78</v>
      </c>
      <c r="EW216" s="4"/>
      <c r="EX216" s="8"/>
      <c r="EY216" s="7"/>
      <c r="EZ216" s="7"/>
      <c r="FA216" s="2" t="s">
        <v>239</v>
      </c>
      <c r="FB216" s="2" t="s">
        <v>226</v>
      </c>
      <c r="FC216" s="2" t="s">
        <v>2591</v>
      </c>
      <c r="FD216" s="2" t="s">
        <v>2606</v>
      </c>
      <c r="FE216" s="2" t="s">
        <v>241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226</v>
      </c>
      <c r="FO216" s="2" t="s">
        <v>2591</v>
      </c>
      <c r="FP216" s="2" t="s">
        <v>2607</v>
      </c>
      <c r="FQ216" s="2" t="s">
        <v>241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239</v>
      </c>
      <c r="FZ216" s="2" t="s">
        <v>226</v>
      </c>
      <c r="GA216" s="2" t="s">
        <v>2608</v>
      </c>
      <c r="GB216" s="2" t="s">
        <v>1124</v>
      </c>
      <c r="GC216" s="2" t="s">
        <v>241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272</v>
      </c>
      <c r="GL216" s="2" t="s">
        <v>226</v>
      </c>
      <c r="GM216" s="2" t="s">
        <v>229</v>
      </c>
      <c r="GN216" s="2" t="s">
        <v>229</v>
      </c>
      <c r="GO216" s="2" t="s">
        <v>241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226</v>
      </c>
      <c r="GY216" s="2" t="s">
        <v>2601</v>
      </c>
      <c r="GZ216" s="2" t="s">
        <v>525</v>
      </c>
      <c r="HA216" s="2" t="s">
        <v>241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266</v>
      </c>
      <c r="HJ216" s="2" t="s">
        <v>226</v>
      </c>
      <c r="HK216" s="2" t="s">
        <v>229</v>
      </c>
      <c r="HL216" s="2" t="s">
        <v>229</v>
      </c>
      <c r="HM216" s="2" t="s">
        <v>241</v>
      </c>
      <c r="HN216" s="2" t="s">
        <v>263</v>
      </c>
      <c r="HO216" s="4"/>
      <c r="HP216" s="8"/>
      <c r="HQ216" s="4"/>
      <c r="HR216" s="8"/>
      <c r="HS216" s="7"/>
      <c r="HT216" s="7"/>
      <c r="HU216" s="2" t="s">
        <v>239</v>
      </c>
      <c r="HV216" s="2" t="s">
        <v>226</v>
      </c>
      <c r="HW216" s="2" t="s">
        <v>1533</v>
      </c>
      <c r="HX216" s="2" t="s">
        <v>2602</v>
      </c>
      <c r="HY216" s="2" t="s">
        <v>241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266</v>
      </c>
      <c r="IH216" s="2" t="s">
        <v>226</v>
      </c>
      <c r="II216" s="2" t="s">
        <v>229</v>
      </c>
      <c r="IJ216" s="2" t="s">
        <v>229</v>
      </c>
      <c r="IK216" s="2" t="s">
        <v>241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267</v>
      </c>
      <c r="IT216" s="2" t="s">
        <v>226</v>
      </c>
      <c r="IU216" s="2" t="s">
        <v>229</v>
      </c>
      <c r="IV216" s="2" t="s">
        <v>229</v>
      </c>
      <c r="IW216" s="2" t="s">
        <v>241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272</v>
      </c>
      <c r="JF216" s="2" t="s">
        <v>226</v>
      </c>
      <c r="JG216" s="2" t="s">
        <v>229</v>
      </c>
      <c r="JH216" s="2" t="s">
        <v>229</v>
      </c>
      <c r="JI216" s="2" t="s">
        <v>241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272</v>
      </c>
      <c r="JR216" s="2" t="s">
        <v>226</v>
      </c>
      <c r="JS216" s="2" t="s">
        <v>229</v>
      </c>
      <c r="JT216" s="2" t="s">
        <v>229</v>
      </c>
      <c r="JU216" s="2" t="s">
        <v>241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272</v>
      </c>
      <c r="KD216" s="2" t="s">
        <v>226</v>
      </c>
      <c r="KE216" s="2" t="s">
        <v>229</v>
      </c>
      <c r="KF216" s="2" t="s">
        <v>229</v>
      </c>
      <c r="KG216" s="2" t="s">
        <v>241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272</v>
      </c>
      <c r="KP216" s="2" t="s">
        <v>226</v>
      </c>
      <c r="KQ216" s="2" t="s">
        <v>229</v>
      </c>
      <c r="KR216" s="2" t="s">
        <v>229</v>
      </c>
      <c r="KS216" s="2" t="s">
        <v>241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272</v>
      </c>
      <c r="LB216" s="2" t="s">
        <v>226</v>
      </c>
      <c r="LC216" s="2" t="s">
        <v>229</v>
      </c>
      <c r="LD216" s="2" t="s">
        <v>229</v>
      </c>
      <c r="LE216" s="2" t="s">
        <v>241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229</v>
      </c>
      <c r="LN216" s="2" t="s">
        <v>229</v>
      </c>
      <c r="LO216" s="2" t="s">
        <v>229</v>
      </c>
      <c r="LP216" s="2" t="s">
        <v>229</v>
      </c>
      <c r="LQ216" s="2" t="s">
        <v>229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239</v>
      </c>
      <c r="LZ216" s="2" t="s">
        <v>275</v>
      </c>
      <c r="MA216" s="2" t="s">
        <v>2468</v>
      </c>
      <c r="MB216" s="2" t="s">
        <v>229</v>
      </c>
      <c r="MC216" s="2" t="s">
        <v>241</v>
      </c>
      <c r="MD216" s="2" t="s">
        <v>229</v>
      </c>
      <c r="ME216" s="4"/>
      <c r="MF216" s="8"/>
      <c r="MG216" s="4"/>
      <c r="MH216" s="8"/>
      <c r="MI216" s="7"/>
      <c r="MJ216" s="7"/>
      <c r="MK216" s="2" t="s">
        <v>272</v>
      </c>
      <c r="ML216" s="2" t="s">
        <v>226</v>
      </c>
      <c r="MM216" s="2" t="s">
        <v>229</v>
      </c>
      <c r="MN216" s="2" t="s">
        <v>229</v>
      </c>
      <c r="MO216" s="2" t="s">
        <v>241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266</v>
      </c>
      <c r="MX216" s="2" t="s">
        <v>226</v>
      </c>
      <c r="MY216" s="2" t="s">
        <v>229</v>
      </c>
      <c r="MZ216" s="2" t="s">
        <v>229</v>
      </c>
      <c r="NA216" s="2" t="s">
        <v>241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266</v>
      </c>
      <c r="NJ216" s="2" t="s">
        <v>226</v>
      </c>
      <c r="NK216" s="2" t="s">
        <v>229</v>
      </c>
      <c r="NL216" s="2" t="s">
        <v>229</v>
      </c>
      <c r="NM216" s="2" t="s">
        <v>241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272</v>
      </c>
      <c r="NV216" s="2" t="s">
        <v>226</v>
      </c>
      <c r="NW216" s="2" t="s">
        <v>229</v>
      </c>
      <c r="NX216" s="2" t="s">
        <v>229</v>
      </c>
      <c r="NY216" s="2" t="s">
        <v>241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239</v>
      </c>
      <c r="OH216" s="2" t="s">
        <v>226</v>
      </c>
      <c r="OI216" s="2" t="s">
        <v>229</v>
      </c>
      <c r="OJ216" s="2" t="s">
        <v>229</v>
      </c>
      <c r="OK216" s="2" t="s">
        <v>241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229</v>
      </c>
      <c r="PF216" s="2" t="s">
        <v>229</v>
      </c>
      <c r="PG216" s="2" t="s">
        <v>229</v>
      </c>
      <c r="PH216" s="2" t="s">
        <v>229</v>
      </c>
      <c r="PI216" s="2" t="s">
        <v>229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229</v>
      </c>
      <c r="PR216" s="2" t="s">
        <v>229</v>
      </c>
      <c r="PS216" s="2" t="s">
        <v>229</v>
      </c>
      <c r="PT216" s="2" t="s">
        <v>229</v>
      </c>
      <c r="PU216" s="2" t="s">
        <v>229</v>
      </c>
      <c r="PV216" s="2" t="s">
        <v>229</v>
      </c>
      <c r="PW216" s="4"/>
      <c r="PX216" s="8"/>
      <c r="PY216" s="4"/>
      <c r="PZ216" s="8"/>
      <c r="QA216" s="7"/>
      <c r="QB216" s="7"/>
      <c r="QC216" s="2" t="s">
        <v>281</v>
      </c>
      <c r="QD216" s="2" t="s">
        <v>226</v>
      </c>
      <c r="QE216" s="2" t="s">
        <v>229</v>
      </c>
      <c r="QF216" s="2" t="s">
        <v>229</v>
      </c>
      <c r="QG216" s="2" t="s">
        <v>241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4"/>
      <c r="QV216" s="8"/>
      <c r="QW216" s="4"/>
      <c r="QX216" s="8"/>
      <c r="QY216" s="7"/>
      <c r="QZ216" s="7"/>
      <c r="RA216" s="2" t="s">
        <v>272</v>
      </c>
      <c r="RB216" s="2" t="s">
        <v>226</v>
      </c>
      <c r="RC216" s="2" t="s">
        <v>229</v>
      </c>
      <c r="RD216" s="2" t="s">
        <v>229</v>
      </c>
      <c r="RE216" s="2" t="s">
        <v>241</v>
      </c>
      <c r="RF216" s="2" t="s">
        <v>229</v>
      </c>
      <c r="RG216" s="4"/>
      <c r="RH216" s="8"/>
      <c r="RI216" s="4"/>
      <c r="RJ216" s="8"/>
      <c r="RK216" s="7"/>
      <c r="RL216" s="7"/>
      <c r="RM216" s="2" t="s">
        <v>272</v>
      </c>
      <c r="RN216" s="2" t="s">
        <v>226</v>
      </c>
      <c r="RO216" s="2" t="s">
        <v>229</v>
      </c>
      <c r="RP216" s="2" t="s">
        <v>229</v>
      </c>
      <c r="RQ216" s="2" t="s">
        <v>241</v>
      </c>
      <c r="RR216" s="2" t="s">
        <v>229</v>
      </c>
      <c r="RS216" s="4"/>
      <c r="RT216" s="8"/>
      <c r="RU216" s="4"/>
      <c r="RV216" s="8"/>
      <c r="RW216" s="7"/>
      <c r="RX216" s="7"/>
      <c r="RY216" s="2" t="s">
        <v>229</v>
      </c>
      <c r="RZ216" s="2" t="s">
        <v>229</v>
      </c>
      <c r="SA216" s="2" t="s">
        <v>229</v>
      </c>
      <c r="SB216" s="2" t="s">
        <v>229</v>
      </c>
      <c r="SC216" s="2" t="s">
        <v>229</v>
      </c>
      <c r="SD216" s="2" t="s">
        <v>229</v>
      </c>
      <c r="SE216" s="4">
        <v>865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>
        <v>400</v>
      </c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>
        <v>280</v>
      </c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>
        <v>888</v>
      </c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</row>
    <row r="217">
      <c r="A217" s="2" t="s">
        <v>2609</v>
      </c>
      <c r="B217" s="2" t="s">
        <v>216</v>
      </c>
      <c r="C217" s="2" t="s">
        <v>217</v>
      </c>
      <c r="D217" s="2" t="s">
        <v>218</v>
      </c>
      <c r="E217" s="2" t="s">
        <v>2460</v>
      </c>
      <c r="F217" s="2" t="s">
        <v>2585</v>
      </c>
      <c r="G217" s="2" t="s">
        <v>2586</v>
      </c>
      <c r="H217" s="2" t="s">
        <v>2587</v>
      </c>
      <c r="I217" s="2" t="s">
        <v>2588</v>
      </c>
      <c r="J217" s="2" t="s">
        <v>312</v>
      </c>
      <c r="K217" s="2" t="s">
        <v>2589</v>
      </c>
      <c r="L217" s="3">
        <v>45.23</v>
      </c>
      <c r="M217" s="3">
        <v>47.49</v>
      </c>
      <c r="N217" s="3">
        <v>94.99</v>
      </c>
      <c r="O217" s="2" t="s">
        <v>226</v>
      </c>
      <c r="P217" s="2" t="s">
        <v>528</v>
      </c>
      <c r="Q217" s="2" t="s">
        <v>228</v>
      </c>
      <c r="R217" s="2" t="s">
        <v>229</v>
      </c>
      <c r="S217" s="2" t="s">
        <v>2590</v>
      </c>
      <c r="T217" s="2" t="s">
        <v>2547</v>
      </c>
      <c r="U217" s="2" t="s">
        <v>232</v>
      </c>
      <c r="V217" s="2" t="s">
        <v>1008</v>
      </c>
      <c r="W217" s="2" t="s">
        <v>686</v>
      </c>
      <c r="X217" s="2" t="s">
        <v>229</v>
      </c>
      <c r="Y217" s="2" t="s">
        <v>229</v>
      </c>
      <c r="Z217" s="4"/>
      <c r="AA217" s="4">
        <f>=ROUNDDOWN({0},0)</f>
      </c>
      <c r="AB217" s="5">
        <v>15</v>
      </c>
      <c r="AC217" s="2" t="s">
        <v>1072</v>
      </c>
      <c r="AD217" s="4">
        <v>250</v>
      </c>
      <c r="AE217" s="4">
        <v>500</v>
      </c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229</v>
      </c>
      <c r="AW217" s="8" t="s">
        <v>229</v>
      </c>
      <c r="AX217" s="4" t="s">
        <v>229</v>
      </c>
      <c r="AY217" s="8" t="s">
        <v>229</v>
      </c>
      <c r="AZ217" s="7" t="s">
        <v>229</v>
      </c>
      <c r="BA217" s="7" t="s">
        <v>229</v>
      </c>
      <c r="BB217" s="7"/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 t="s">
        <v>229</v>
      </c>
      <c r="BJ217" s="4"/>
      <c r="BK217" s="8"/>
      <c r="BL217" s="2" t="s">
        <v>229</v>
      </c>
      <c r="BM217" s="7"/>
      <c r="BN217" s="7"/>
      <c r="BO217" s="4"/>
      <c r="BP217" s="8"/>
      <c r="BQ217" s="4"/>
      <c r="BR217" s="8"/>
      <c r="BS217" s="7"/>
      <c r="BT217" s="7"/>
      <c r="BU217" s="2" t="s">
        <v>272</v>
      </c>
      <c r="BV217" s="2" t="s">
        <v>226</v>
      </c>
      <c r="BW217" s="2" t="s">
        <v>229</v>
      </c>
      <c r="BX217" s="2" t="s">
        <v>229</v>
      </c>
      <c r="BY217" s="2" t="s">
        <v>241</v>
      </c>
      <c r="BZ217" s="2" t="s">
        <v>229</v>
      </c>
      <c r="CA217" s="4"/>
      <c r="CB217" s="8"/>
      <c r="CC217" s="4"/>
      <c r="CD217" s="8"/>
      <c r="CE217" s="7"/>
      <c r="CF217" s="7"/>
      <c r="CG217" s="2" t="s">
        <v>272</v>
      </c>
      <c r="CH217" s="2" t="s">
        <v>226</v>
      </c>
      <c r="CI217" s="2" t="s">
        <v>229</v>
      </c>
      <c r="CJ217" s="2" t="s">
        <v>229</v>
      </c>
      <c r="CK217" s="2" t="s">
        <v>241</v>
      </c>
      <c r="CL217" s="2" t="s">
        <v>229</v>
      </c>
      <c r="CM217" s="4"/>
      <c r="CN217" s="8"/>
      <c r="CO217" s="4"/>
      <c r="CP217" s="8"/>
      <c r="CQ217" s="7"/>
      <c r="CR217" s="7"/>
      <c r="CS217" s="2" t="s">
        <v>272</v>
      </c>
      <c r="CT217" s="2" t="s">
        <v>226</v>
      </c>
      <c r="CU217" s="2" t="s">
        <v>229</v>
      </c>
      <c r="CV217" s="2" t="s">
        <v>229</v>
      </c>
      <c r="CW217" s="2" t="s">
        <v>241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272</v>
      </c>
      <c r="DF217" s="2" t="s">
        <v>226</v>
      </c>
      <c r="DG217" s="2" t="s">
        <v>229</v>
      </c>
      <c r="DH217" s="2" t="s">
        <v>229</v>
      </c>
      <c r="DI217" s="2" t="s">
        <v>241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239</v>
      </c>
      <c r="DR217" s="2" t="s">
        <v>226</v>
      </c>
      <c r="DS217" s="2" t="s">
        <v>229</v>
      </c>
      <c r="DT217" s="2" t="s">
        <v>229</v>
      </c>
      <c r="DU217" s="2" t="s">
        <v>241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272</v>
      </c>
      <c r="ED217" s="2" t="s">
        <v>226</v>
      </c>
      <c r="EE217" s="2" t="s">
        <v>229</v>
      </c>
      <c r="EF217" s="2" t="s">
        <v>229</v>
      </c>
      <c r="EG217" s="2" t="s">
        <v>241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272</v>
      </c>
      <c r="EP217" s="2" t="s">
        <v>226</v>
      </c>
      <c r="EQ217" s="2" t="s">
        <v>229</v>
      </c>
      <c r="ER217" s="2" t="s">
        <v>229</v>
      </c>
      <c r="ES217" s="2" t="s">
        <v>241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267</v>
      </c>
      <c r="FB217" s="2" t="s">
        <v>226</v>
      </c>
      <c r="FC217" s="2" t="s">
        <v>229</v>
      </c>
      <c r="FD217" s="2" t="s">
        <v>229</v>
      </c>
      <c r="FE217" s="2" t="s">
        <v>241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226</v>
      </c>
      <c r="FO217" s="2" t="s">
        <v>229</v>
      </c>
      <c r="FP217" s="2" t="s">
        <v>229</v>
      </c>
      <c r="FQ217" s="2" t="s">
        <v>241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239</v>
      </c>
      <c r="FZ217" s="2" t="s">
        <v>226</v>
      </c>
      <c r="GA217" s="2" t="s">
        <v>229</v>
      </c>
      <c r="GB217" s="2" t="s">
        <v>229</v>
      </c>
      <c r="GC217" s="2" t="s">
        <v>241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272</v>
      </c>
      <c r="GL217" s="2" t="s">
        <v>226</v>
      </c>
      <c r="GM217" s="2" t="s">
        <v>229</v>
      </c>
      <c r="GN217" s="2" t="s">
        <v>229</v>
      </c>
      <c r="GO217" s="2" t="s">
        <v>241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272</v>
      </c>
      <c r="GX217" s="2" t="s">
        <v>226</v>
      </c>
      <c r="GY217" s="2" t="s">
        <v>229</v>
      </c>
      <c r="GZ217" s="2" t="s">
        <v>229</v>
      </c>
      <c r="HA217" s="2" t="s">
        <v>241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272</v>
      </c>
      <c r="HJ217" s="2" t="s">
        <v>226</v>
      </c>
      <c r="HK217" s="2" t="s">
        <v>229</v>
      </c>
      <c r="HL217" s="2" t="s">
        <v>229</v>
      </c>
      <c r="HM217" s="2" t="s">
        <v>241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272</v>
      </c>
      <c r="HV217" s="2" t="s">
        <v>226</v>
      </c>
      <c r="HW217" s="2" t="s">
        <v>229</v>
      </c>
      <c r="HX217" s="2" t="s">
        <v>229</v>
      </c>
      <c r="HY217" s="2" t="s">
        <v>241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272</v>
      </c>
      <c r="IH217" s="2" t="s">
        <v>226</v>
      </c>
      <c r="II217" s="2" t="s">
        <v>229</v>
      </c>
      <c r="IJ217" s="2" t="s">
        <v>229</v>
      </c>
      <c r="IK217" s="2" t="s">
        <v>241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664</v>
      </c>
      <c r="IT217" s="2" t="s">
        <v>226</v>
      </c>
      <c r="IU217" s="2" t="s">
        <v>229</v>
      </c>
      <c r="IV217" s="2" t="s">
        <v>229</v>
      </c>
      <c r="IW217" s="2" t="s">
        <v>241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272</v>
      </c>
      <c r="JF217" s="2" t="s">
        <v>226</v>
      </c>
      <c r="JG217" s="2" t="s">
        <v>229</v>
      </c>
      <c r="JH217" s="2" t="s">
        <v>229</v>
      </c>
      <c r="JI217" s="2" t="s">
        <v>241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272</v>
      </c>
      <c r="JR217" s="2" t="s">
        <v>226</v>
      </c>
      <c r="JS217" s="2" t="s">
        <v>229</v>
      </c>
      <c r="JT217" s="2" t="s">
        <v>229</v>
      </c>
      <c r="JU217" s="2" t="s">
        <v>241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272</v>
      </c>
      <c r="KD217" s="2" t="s">
        <v>226</v>
      </c>
      <c r="KE217" s="2" t="s">
        <v>229</v>
      </c>
      <c r="KF217" s="2" t="s">
        <v>229</v>
      </c>
      <c r="KG217" s="2" t="s">
        <v>241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272</v>
      </c>
      <c r="KP217" s="2" t="s">
        <v>226</v>
      </c>
      <c r="KQ217" s="2" t="s">
        <v>229</v>
      </c>
      <c r="KR217" s="2" t="s">
        <v>229</v>
      </c>
      <c r="KS217" s="2" t="s">
        <v>241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272</v>
      </c>
      <c r="LB217" s="2" t="s">
        <v>226</v>
      </c>
      <c r="LC217" s="2" t="s">
        <v>229</v>
      </c>
      <c r="LD217" s="2" t="s">
        <v>229</v>
      </c>
      <c r="LE217" s="2" t="s">
        <v>241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272</v>
      </c>
      <c r="LN217" s="2" t="s">
        <v>226</v>
      </c>
      <c r="LO217" s="2" t="s">
        <v>229</v>
      </c>
      <c r="LP217" s="2" t="s">
        <v>229</v>
      </c>
      <c r="LQ217" s="2" t="s">
        <v>241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664</v>
      </c>
      <c r="LZ217" s="2" t="s">
        <v>226</v>
      </c>
      <c r="MA217" s="2" t="s">
        <v>229</v>
      </c>
      <c r="MB217" s="2" t="s">
        <v>229</v>
      </c>
      <c r="MC217" s="2" t="s">
        <v>241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272</v>
      </c>
      <c r="ML217" s="2" t="s">
        <v>226</v>
      </c>
      <c r="MM217" s="2" t="s">
        <v>229</v>
      </c>
      <c r="MN217" s="2" t="s">
        <v>229</v>
      </c>
      <c r="MO217" s="2" t="s">
        <v>241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272</v>
      </c>
      <c r="MX217" s="2" t="s">
        <v>226</v>
      </c>
      <c r="MY217" s="2" t="s">
        <v>229</v>
      </c>
      <c r="MZ217" s="2" t="s">
        <v>229</v>
      </c>
      <c r="NA217" s="2" t="s">
        <v>241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229</v>
      </c>
      <c r="NJ217" s="2" t="s">
        <v>229</v>
      </c>
      <c r="NK217" s="2" t="s">
        <v>229</v>
      </c>
      <c r="NL217" s="2" t="s">
        <v>229</v>
      </c>
      <c r="NM217" s="2" t="s">
        <v>229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272</v>
      </c>
      <c r="NV217" s="2" t="s">
        <v>226</v>
      </c>
      <c r="NW217" s="2" t="s">
        <v>229</v>
      </c>
      <c r="NX217" s="2" t="s">
        <v>229</v>
      </c>
      <c r="NY217" s="2" t="s">
        <v>241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272</v>
      </c>
      <c r="OH217" s="2" t="s">
        <v>226</v>
      </c>
      <c r="OI217" s="2" t="s">
        <v>229</v>
      </c>
      <c r="OJ217" s="2" t="s">
        <v>229</v>
      </c>
      <c r="OK217" s="2" t="s">
        <v>241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229</v>
      </c>
      <c r="PF217" s="2" t="s">
        <v>229</v>
      </c>
      <c r="PG217" s="2" t="s">
        <v>229</v>
      </c>
      <c r="PH217" s="2" t="s">
        <v>229</v>
      </c>
      <c r="PI217" s="2" t="s">
        <v>229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272</v>
      </c>
      <c r="PR217" s="2" t="s">
        <v>226</v>
      </c>
      <c r="PS217" s="2" t="s">
        <v>229</v>
      </c>
      <c r="PT217" s="2" t="s">
        <v>229</v>
      </c>
      <c r="PU217" s="2" t="s">
        <v>241</v>
      </c>
      <c r="PV217" s="2" t="s">
        <v>229</v>
      </c>
      <c r="PW217" s="4"/>
      <c r="PX217" s="8"/>
      <c r="PY217" s="4"/>
      <c r="PZ217" s="8"/>
      <c r="QA217" s="7"/>
      <c r="QB217" s="7"/>
      <c r="QC217" s="2" t="s">
        <v>281</v>
      </c>
      <c r="QD217" s="2" t="s">
        <v>226</v>
      </c>
      <c r="QE217" s="2" t="s">
        <v>229</v>
      </c>
      <c r="QF217" s="2" t="s">
        <v>229</v>
      </c>
      <c r="QG217" s="2" t="s">
        <v>241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272</v>
      </c>
      <c r="QP217" s="2" t="s">
        <v>226</v>
      </c>
      <c r="QQ217" s="2" t="s">
        <v>229</v>
      </c>
      <c r="QR217" s="2" t="s">
        <v>229</v>
      </c>
      <c r="QS217" s="2" t="s">
        <v>241</v>
      </c>
      <c r="QT217" s="2" t="s">
        <v>229</v>
      </c>
      <c r="QU217" s="4"/>
      <c r="QV217" s="8"/>
      <c r="QW217" s="4"/>
      <c r="QX217" s="8"/>
      <c r="QY217" s="7"/>
      <c r="QZ217" s="7"/>
      <c r="RA217" s="2" t="s">
        <v>272</v>
      </c>
      <c r="RB217" s="2" t="s">
        <v>226</v>
      </c>
      <c r="RC217" s="2" t="s">
        <v>229</v>
      </c>
      <c r="RD217" s="2" t="s">
        <v>229</v>
      </c>
      <c r="RE217" s="2" t="s">
        <v>241</v>
      </c>
      <c r="RF217" s="2" t="s">
        <v>229</v>
      </c>
      <c r="RG217" s="4"/>
      <c r="RH217" s="8"/>
      <c r="RI217" s="4"/>
      <c r="RJ217" s="8"/>
      <c r="RK217" s="7"/>
      <c r="RL217" s="7"/>
      <c r="RM217" s="2" t="s">
        <v>272</v>
      </c>
      <c r="RN217" s="2" t="s">
        <v>226</v>
      </c>
      <c r="RO217" s="2" t="s">
        <v>229</v>
      </c>
      <c r="RP217" s="2" t="s">
        <v>229</v>
      </c>
      <c r="RQ217" s="2" t="s">
        <v>241</v>
      </c>
      <c r="RR217" s="2" t="s">
        <v>229</v>
      </c>
      <c r="RS217" s="4"/>
      <c r="RT217" s="8"/>
      <c r="RU217" s="4"/>
      <c r="RV217" s="8"/>
      <c r="RW217" s="7"/>
      <c r="RX217" s="7"/>
      <c r="RY217" s="2" t="s">
        <v>229</v>
      </c>
      <c r="RZ217" s="2" t="s">
        <v>229</v>
      </c>
      <c r="SA217" s="2" t="s">
        <v>229</v>
      </c>
      <c r="SB217" s="2" t="s">
        <v>229</v>
      </c>
      <c r="SC217" s="2" t="s">
        <v>229</v>
      </c>
      <c r="SD217" s="2" t="s">
        <v>229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>
        <v>250</v>
      </c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>
        <v>250</v>
      </c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</row>
    <row r="218">
      <c r="A218" s="2" t="s">
        <v>2610</v>
      </c>
      <c r="B218" s="2" t="s">
        <v>216</v>
      </c>
      <c r="C218" s="2" t="s">
        <v>217</v>
      </c>
      <c r="D218" s="2" t="s">
        <v>218</v>
      </c>
      <c r="E218" s="2" t="s">
        <v>2460</v>
      </c>
      <c r="F218" s="2" t="s">
        <v>2585</v>
      </c>
      <c r="G218" s="2" t="s">
        <v>2586</v>
      </c>
      <c r="H218" s="2" t="s">
        <v>2587</v>
      </c>
      <c r="I218" s="2" t="s">
        <v>2588</v>
      </c>
      <c r="J218" s="2" t="s">
        <v>224</v>
      </c>
      <c r="K218" s="2" t="s">
        <v>412</v>
      </c>
      <c r="L218" s="3">
        <v>30.95</v>
      </c>
      <c r="M218" s="3">
        <v>32.5</v>
      </c>
      <c r="N218" s="3">
        <v>64.99</v>
      </c>
      <c r="O218" s="2" t="s">
        <v>226</v>
      </c>
      <c r="P218" s="2" t="s">
        <v>618</v>
      </c>
      <c r="Q218" s="2" t="s">
        <v>228</v>
      </c>
      <c r="R218" s="2" t="s">
        <v>229</v>
      </c>
      <c r="S218" s="2" t="s">
        <v>2611</v>
      </c>
      <c r="T218" s="2" t="s">
        <v>2547</v>
      </c>
      <c r="U218" s="2" t="s">
        <v>2464</v>
      </c>
      <c r="V218" s="2" t="s">
        <v>1008</v>
      </c>
      <c r="W218" s="2" t="s">
        <v>686</v>
      </c>
      <c r="X218" s="2" t="s">
        <v>229</v>
      </c>
      <c r="Y218" s="2" t="s">
        <v>2612</v>
      </c>
      <c r="Z218" s="4">
        <v>188</v>
      </c>
      <c r="AA218" s="4">
        <f>=ROUNDDOWN(14.4615384615385,0)</f>
      </c>
      <c r="AB218" s="5">
        <v>13</v>
      </c>
      <c r="AC218" s="2" t="s">
        <v>2613</v>
      </c>
      <c r="AD218" s="4">
        <v>190</v>
      </c>
      <c r="AE218" s="4">
        <v>190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>
        <v>1</v>
      </c>
      <c r="AW218" s="8">
        <v>45.89</v>
      </c>
      <c r="AX218" s="4" t="s">
        <v>229</v>
      </c>
      <c r="AY218" s="8" t="s">
        <v>229</v>
      </c>
      <c r="AZ218" s="7" t="s">
        <v>229</v>
      </c>
      <c r="BA218" s="7" t="s">
        <v>229</v>
      </c>
      <c r="BB218" s="7"/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>
        <v>0.0352</v>
      </c>
      <c r="BJ218" s="4"/>
      <c r="BK218" s="8"/>
      <c r="BL218" s="2" t="s">
        <v>229</v>
      </c>
      <c r="BM218" s="7"/>
      <c r="BN218" s="7"/>
      <c r="BO218" s="4"/>
      <c r="BP218" s="8"/>
      <c r="BQ218" s="4"/>
      <c r="BR218" s="8"/>
      <c r="BS218" s="7"/>
      <c r="BT218" s="7"/>
      <c r="BU218" s="2" t="s">
        <v>239</v>
      </c>
      <c r="BV218" s="2" t="s">
        <v>226</v>
      </c>
      <c r="BW218" s="2" t="s">
        <v>229</v>
      </c>
      <c r="BX218" s="2" t="s">
        <v>229</v>
      </c>
      <c r="BY218" s="2" t="s">
        <v>241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239</v>
      </c>
      <c r="CH218" s="2" t="s">
        <v>226</v>
      </c>
      <c r="CI218" s="2" t="s">
        <v>1124</v>
      </c>
      <c r="CJ218" s="2" t="s">
        <v>229</v>
      </c>
      <c r="CK218" s="2" t="s">
        <v>241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226</v>
      </c>
      <c r="CU218" s="2" t="s">
        <v>1617</v>
      </c>
      <c r="CV218" s="2" t="s">
        <v>2614</v>
      </c>
      <c r="CW218" s="2" t="s">
        <v>241</v>
      </c>
      <c r="CX218" s="2" t="s">
        <v>229</v>
      </c>
      <c r="CY218" s="4"/>
      <c r="CZ218" s="8"/>
      <c r="DA218" s="4"/>
      <c r="DB218" s="8"/>
      <c r="DC218" s="7"/>
      <c r="DD218" s="7"/>
      <c r="DE218" s="2" t="s">
        <v>266</v>
      </c>
      <c r="DF218" s="2" t="s">
        <v>226</v>
      </c>
      <c r="DG218" s="2" t="s">
        <v>229</v>
      </c>
      <c r="DH218" s="2" t="s">
        <v>229</v>
      </c>
      <c r="DI218" s="2" t="s">
        <v>241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239</v>
      </c>
      <c r="DR218" s="2" t="s">
        <v>226</v>
      </c>
      <c r="DS218" s="2" t="s">
        <v>1124</v>
      </c>
      <c r="DT218" s="2" t="s">
        <v>229</v>
      </c>
      <c r="DU218" s="2" t="s">
        <v>241</v>
      </c>
      <c r="DV218" s="2" t="s">
        <v>229</v>
      </c>
      <c r="DW218" s="4"/>
      <c r="DX218" s="8"/>
      <c r="DY218" s="4"/>
      <c r="DZ218" s="8"/>
      <c r="EA218" s="7"/>
      <c r="EB218" s="7"/>
      <c r="EC218" s="2" t="s">
        <v>266</v>
      </c>
      <c r="ED218" s="2" t="s">
        <v>226</v>
      </c>
      <c r="EE218" s="2" t="s">
        <v>229</v>
      </c>
      <c r="EF218" s="2" t="s">
        <v>229</v>
      </c>
      <c r="EG218" s="2" t="s">
        <v>241</v>
      </c>
      <c r="EH218" s="2" t="s">
        <v>229</v>
      </c>
      <c r="EI218" s="4"/>
      <c r="EJ218" s="8"/>
      <c r="EK218" s="4"/>
      <c r="EL218" s="8"/>
      <c r="EM218" s="7"/>
      <c r="EN218" s="7"/>
      <c r="EO218" s="2" t="s">
        <v>266</v>
      </c>
      <c r="EP218" s="2" t="s">
        <v>226</v>
      </c>
      <c r="EQ218" s="2" t="s">
        <v>229</v>
      </c>
      <c r="ER218" s="2" t="s">
        <v>229</v>
      </c>
      <c r="ES218" s="2" t="s">
        <v>241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226</v>
      </c>
      <c r="FC218" s="2" t="s">
        <v>1124</v>
      </c>
      <c r="FD218" s="2" t="s">
        <v>229</v>
      </c>
      <c r="FE218" s="2" t="s">
        <v>241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226</v>
      </c>
      <c r="FO218" s="2" t="s">
        <v>1124</v>
      </c>
      <c r="FP218" s="2" t="s">
        <v>229</v>
      </c>
      <c r="FQ218" s="2" t="s">
        <v>241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239</v>
      </c>
      <c r="FZ218" s="2" t="s">
        <v>226</v>
      </c>
      <c r="GA218" s="2" t="s">
        <v>1124</v>
      </c>
      <c r="GB218" s="2" t="s">
        <v>229</v>
      </c>
      <c r="GC218" s="2" t="s">
        <v>241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272</v>
      </c>
      <c r="GL218" s="2" t="s">
        <v>226</v>
      </c>
      <c r="GM218" s="2" t="s">
        <v>229</v>
      </c>
      <c r="GN218" s="2" t="s">
        <v>229</v>
      </c>
      <c r="GO218" s="2" t="s">
        <v>241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266</v>
      </c>
      <c r="GX218" s="2" t="s">
        <v>226</v>
      </c>
      <c r="GY218" s="2" t="s">
        <v>229</v>
      </c>
      <c r="GZ218" s="2" t="s">
        <v>229</v>
      </c>
      <c r="HA218" s="2" t="s">
        <v>241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266</v>
      </c>
      <c r="HJ218" s="2" t="s">
        <v>226</v>
      </c>
      <c r="HK218" s="2" t="s">
        <v>229</v>
      </c>
      <c r="HL218" s="2" t="s">
        <v>229</v>
      </c>
      <c r="HM218" s="2" t="s">
        <v>241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266</v>
      </c>
      <c r="HV218" s="2" t="s">
        <v>226</v>
      </c>
      <c r="HW218" s="2" t="s">
        <v>229</v>
      </c>
      <c r="HX218" s="2" t="s">
        <v>229</v>
      </c>
      <c r="HY218" s="2" t="s">
        <v>241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266</v>
      </c>
      <c r="IH218" s="2" t="s">
        <v>226</v>
      </c>
      <c r="II218" s="2" t="s">
        <v>229</v>
      </c>
      <c r="IJ218" s="2" t="s">
        <v>229</v>
      </c>
      <c r="IK218" s="2" t="s">
        <v>241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664</v>
      </c>
      <c r="IT218" s="2" t="s">
        <v>226</v>
      </c>
      <c r="IU218" s="2" t="s">
        <v>229</v>
      </c>
      <c r="IV218" s="2" t="s">
        <v>229</v>
      </c>
      <c r="IW218" s="2" t="s">
        <v>241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272</v>
      </c>
      <c r="JF218" s="2" t="s">
        <v>226</v>
      </c>
      <c r="JG218" s="2" t="s">
        <v>229</v>
      </c>
      <c r="JH218" s="2" t="s">
        <v>229</v>
      </c>
      <c r="JI218" s="2" t="s">
        <v>241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272</v>
      </c>
      <c r="JR218" s="2" t="s">
        <v>226</v>
      </c>
      <c r="JS218" s="2" t="s">
        <v>229</v>
      </c>
      <c r="JT218" s="2" t="s">
        <v>229</v>
      </c>
      <c r="JU218" s="2" t="s">
        <v>241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272</v>
      </c>
      <c r="KD218" s="2" t="s">
        <v>226</v>
      </c>
      <c r="KE218" s="2" t="s">
        <v>229</v>
      </c>
      <c r="KF218" s="2" t="s">
        <v>229</v>
      </c>
      <c r="KG218" s="2" t="s">
        <v>241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272</v>
      </c>
      <c r="KP218" s="2" t="s">
        <v>226</v>
      </c>
      <c r="KQ218" s="2" t="s">
        <v>229</v>
      </c>
      <c r="KR218" s="2" t="s">
        <v>229</v>
      </c>
      <c r="KS218" s="2" t="s">
        <v>241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272</v>
      </c>
      <c r="LB218" s="2" t="s">
        <v>226</v>
      </c>
      <c r="LC218" s="2" t="s">
        <v>229</v>
      </c>
      <c r="LD218" s="2" t="s">
        <v>229</v>
      </c>
      <c r="LE218" s="2" t="s">
        <v>241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272</v>
      </c>
      <c r="LN218" s="2" t="s">
        <v>226</v>
      </c>
      <c r="LO218" s="2" t="s">
        <v>229</v>
      </c>
      <c r="LP218" s="2" t="s">
        <v>229</v>
      </c>
      <c r="LQ218" s="2" t="s">
        <v>241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664</v>
      </c>
      <c r="LZ218" s="2" t="s">
        <v>226</v>
      </c>
      <c r="MA218" s="2" t="s">
        <v>229</v>
      </c>
      <c r="MB218" s="2" t="s">
        <v>229</v>
      </c>
      <c r="MC218" s="2" t="s">
        <v>241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272</v>
      </c>
      <c r="ML218" s="2" t="s">
        <v>226</v>
      </c>
      <c r="MM218" s="2" t="s">
        <v>229</v>
      </c>
      <c r="MN218" s="2" t="s">
        <v>229</v>
      </c>
      <c r="MO218" s="2" t="s">
        <v>241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266</v>
      </c>
      <c r="MX218" s="2" t="s">
        <v>226</v>
      </c>
      <c r="MY218" s="2" t="s">
        <v>229</v>
      </c>
      <c r="MZ218" s="2" t="s">
        <v>229</v>
      </c>
      <c r="NA218" s="2" t="s">
        <v>241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229</v>
      </c>
      <c r="NK218" s="2" t="s">
        <v>229</v>
      </c>
      <c r="NL218" s="2" t="s">
        <v>229</v>
      </c>
      <c r="NM218" s="2" t="s">
        <v>229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272</v>
      </c>
      <c r="NV218" s="2" t="s">
        <v>226</v>
      </c>
      <c r="NW218" s="2" t="s">
        <v>229</v>
      </c>
      <c r="NX218" s="2" t="s">
        <v>229</v>
      </c>
      <c r="NY218" s="2" t="s">
        <v>241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272</v>
      </c>
      <c r="OH218" s="2" t="s">
        <v>226</v>
      </c>
      <c r="OI218" s="2" t="s">
        <v>229</v>
      </c>
      <c r="OJ218" s="2" t="s">
        <v>229</v>
      </c>
      <c r="OK218" s="2" t="s">
        <v>241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229</v>
      </c>
      <c r="OT218" s="2" t="s">
        <v>229</v>
      </c>
      <c r="OU218" s="2" t="s">
        <v>229</v>
      </c>
      <c r="OV218" s="2" t="s">
        <v>229</v>
      </c>
      <c r="OW218" s="2" t="s">
        <v>229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229</v>
      </c>
      <c r="PF218" s="2" t="s">
        <v>229</v>
      </c>
      <c r="PG218" s="2" t="s">
        <v>229</v>
      </c>
      <c r="PH218" s="2" t="s">
        <v>229</v>
      </c>
      <c r="PI218" s="2" t="s">
        <v>229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229</v>
      </c>
      <c r="PR218" s="2" t="s">
        <v>229</v>
      </c>
      <c r="PS218" s="2" t="s">
        <v>229</v>
      </c>
      <c r="PT218" s="2" t="s">
        <v>229</v>
      </c>
      <c r="PU218" s="2" t="s">
        <v>229</v>
      </c>
      <c r="PV218" s="2" t="s">
        <v>229</v>
      </c>
      <c r="PW218" s="4"/>
      <c r="PX218" s="8"/>
      <c r="PY218" s="4"/>
      <c r="PZ218" s="8"/>
      <c r="QA218" s="7"/>
      <c r="QB218" s="7"/>
      <c r="QC218" s="2" t="s">
        <v>281</v>
      </c>
      <c r="QD218" s="2" t="s">
        <v>226</v>
      </c>
      <c r="QE218" s="2" t="s">
        <v>229</v>
      </c>
      <c r="QF218" s="2" t="s">
        <v>229</v>
      </c>
      <c r="QG218" s="2" t="s">
        <v>241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272</v>
      </c>
      <c r="QP218" s="2" t="s">
        <v>226</v>
      </c>
      <c r="QQ218" s="2" t="s">
        <v>229</v>
      </c>
      <c r="QR218" s="2" t="s">
        <v>229</v>
      </c>
      <c r="QS218" s="2" t="s">
        <v>241</v>
      </c>
      <c r="QT218" s="2" t="s">
        <v>229</v>
      </c>
      <c r="QU218" s="4"/>
      <c r="QV218" s="8"/>
      <c r="QW218" s="4"/>
      <c r="QX218" s="8"/>
      <c r="QY218" s="7"/>
      <c r="QZ218" s="7"/>
      <c r="RA218" s="2" t="s">
        <v>272</v>
      </c>
      <c r="RB218" s="2" t="s">
        <v>226</v>
      </c>
      <c r="RC218" s="2" t="s">
        <v>229</v>
      </c>
      <c r="RD218" s="2" t="s">
        <v>229</v>
      </c>
      <c r="RE218" s="2" t="s">
        <v>241</v>
      </c>
      <c r="RF218" s="2" t="s">
        <v>229</v>
      </c>
      <c r="RG218" s="4"/>
      <c r="RH218" s="8"/>
      <c r="RI218" s="4"/>
      <c r="RJ218" s="8"/>
      <c r="RK218" s="7"/>
      <c r="RL218" s="7"/>
      <c r="RM218" s="2" t="s">
        <v>272</v>
      </c>
      <c r="RN218" s="2" t="s">
        <v>226</v>
      </c>
      <c r="RO218" s="2" t="s">
        <v>229</v>
      </c>
      <c r="RP218" s="2" t="s">
        <v>229</v>
      </c>
      <c r="RQ218" s="2" t="s">
        <v>241</v>
      </c>
      <c r="RR218" s="2" t="s">
        <v>229</v>
      </c>
      <c r="RS218" s="4"/>
      <c r="RT218" s="8"/>
      <c r="RU218" s="4"/>
      <c r="RV218" s="8"/>
      <c r="RW218" s="7"/>
      <c r="RX218" s="7"/>
      <c r="RY218" s="2" t="s">
        <v>229</v>
      </c>
      <c r="RZ218" s="2" t="s">
        <v>229</v>
      </c>
      <c r="SA218" s="2" t="s">
        <v>229</v>
      </c>
      <c r="SB218" s="2" t="s">
        <v>229</v>
      </c>
      <c r="SC218" s="2" t="s">
        <v>229</v>
      </c>
      <c r="SD218" s="2" t="s">
        <v>229</v>
      </c>
      <c r="SE218" s="4">
        <v>188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>
        <v>190</v>
      </c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</row>
    <row r="219">
      <c r="A219" s="2" t="s">
        <v>2615</v>
      </c>
      <c r="B219" s="2" t="s">
        <v>216</v>
      </c>
      <c r="C219" s="2" t="s">
        <v>217</v>
      </c>
      <c r="D219" s="2" t="s">
        <v>218</v>
      </c>
      <c r="E219" s="2" t="s">
        <v>2460</v>
      </c>
      <c r="F219" s="2" t="s">
        <v>2585</v>
      </c>
      <c r="G219" s="2" t="s">
        <v>2586</v>
      </c>
      <c r="H219" s="2" t="s">
        <v>2587</v>
      </c>
      <c r="I219" s="2" t="s">
        <v>2588</v>
      </c>
      <c r="J219" s="2" t="s">
        <v>285</v>
      </c>
      <c r="K219" s="2" t="s">
        <v>412</v>
      </c>
      <c r="L219" s="3">
        <v>40.47</v>
      </c>
      <c r="M219" s="3">
        <v>42.49</v>
      </c>
      <c r="N219" s="3">
        <v>84.99</v>
      </c>
      <c r="O219" s="2" t="s">
        <v>226</v>
      </c>
      <c r="P219" s="2" t="s">
        <v>618</v>
      </c>
      <c r="Q219" s="2" t="s">
        <v>228</v>
      </c>
      <c r="R219" s="2" t="s">
        <v>229</v>
      </c>
      <c r="S219" s="2" t="s">
        <v>2611</v>
      </c>
      <c r="T219" s="2" t="s">
        <v>2547</v>
      </c>
      <c r="U219" s="2" t="s">
        <v>232</v>
      </c>
      <c r="V219" s="2" t="s">
        <v>1008</v>
      </c>
      <c r="W219" s="2" t="s">
        <v>686</v>
      </c>
      <c r="X219" s="2" t="s">
        <v>229</v>
      </c>
      <c r="Y219" s="2" t="s">
        <v>2612</v>
      </c>
      <c r="Z219" s="4">
        <v>206</v>
      </c>
      <c r="AA219" s="4">
        <f>=ROUNDDOWN(14.7142857142857,0)</f>
      </c>
      <c r="AB219" s="5">
        <v>14</v>
      </c>
      <c r="AC219" s="2" t="s">
        <v>2613</v>
      </c>
      <c r="AD219" s="4">
        <v>210</v>
      </c>
      <c r="AE219" s="4">
        <v>210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>
        <v>1</v>
      </c>
      <c r="AQ219" s="8">
        <v>45.89</v>
      </c>
      <c r="AR219" s="4"/>
      <c r="AS219" s="8"/>
      <c r="AT219" s="7"/>
      <c r="AU219" s="7"/>
      <c r="AV219" s="4" t="s">
        <v>229</v>
      </c>
      <c r="AW219" s="8" t="s">
        <v>229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>
        <v>1</v>
      </c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 t="s">
        <v>229</v>
      </c>
      <c r="BJ219" s="4">
        <v>1</v>
      </c>
      <c r="BK219" s="8">
        <v>45.89</v>
      </c>
      <c r="BL219" s="2" t="s">
        <v>23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239</v>
      </c>
      <c r="BV219" s="2" t="s">
        <v>226</v>
      </c>
      <c r="BW219" s="2" t="s">
        <v>229</v>
      </c>
      <c r="BX219" s="2" t="s">
        <v>229</v>
      </c>
      <c r="BY219" s="2" t="s">
        <v>241</v>
      </c>
      <c r="BZ219" s="2" t="s">
        <v>229</v>
      </c>
      <c r="CA219" s="4"/>
      <c r="CB219" s="8"/>
      <c r="CC219" s="4"/>
      <c r="CD219" s="8"/>
      <c r="CE219" s="7"/>
      <c r="CF219" s="7"/>
      <c r="CG219" s="2" t="s">
        <v>239</v>
      </c>
      <c r="CH219" s="2" t="s">
        <v>226</v>
      </c>
      <c r="CI219" s="2" t="s">
        <v>1124</v>
      </c>
      <c r="CJ219" s="2" t="s">
        <v>229</v>
      </c>
      <c r="CK219" s="2" t="s">
        <v>241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239</v>
      </c>
      <c r="CT219" s="2" t="s">
        <v>226</v>
      </c>
      <c r="CU219" s="2" t="s">
        <v>1617</v>
      </c>
      <c r="CV219" s="2" t="s">
        <v>229</v>
      </c>
      <c r="CW219" s="2" t="s">
        <v>241</v>
      </c>
      <c r="CX219" s="2" t="s">
        <v>229</v>
      </c>
      <c r="CY219" s="4"/>
      <c r="CZ219" s="8"/>
      <c r="DA219" s="4"/>
      <c r="DB219" s="8"/>
      <c r="DC219" s="7"/>
      <c r="DD219" s="7"/>
      <c r="DE219" s="2" t="s">
        <v>266</v>
      </c>
      <c r="DF219" s="2" t="s">
        <v>226</v>
      </c>
      <c r="DG219" s="2" t="s">
        <v>229</v>
      </c>
      <c r="DH219" s="2" t="s">
        <v>229</v>
      </c>
      <c r="DI219" s="2" t="s">
        <v>241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239</v>
      </c>
      <c r="DR219" s="2" t="s">
        <v>226</v>
      </c>
      <c r="DS219" s="2" t="s">
        <v>1124</v>
      </c>
      <c r="DT219" s="2" t="s">
        <v>229</v>
      </c>
      <c r="DU219" s="2" t="s">
        <v>241</v>
      </c>
      <c r="DV219" s="2" t="s">
        <v>229</v>
      </c>
      <c r="DW219" s="4"/>
      <c r="DX219" s="8"/>
      <c r="DY219" s="4"/>
      <c r="DZ219" s="8"/>
      <c r="EA219" s="7"/>
      <c r="EB219" s="7"/>
      <c r="EC219" s="2" t="s">
        <v>266</v>
      </c>
      <c r="ED219" s="2" t="s">
        <v>226</v>
      </c>
      <c r="EE219" s="2" t="s">
        <v>229</v>
      </c>
      <c r="EF219" s="2" t="s">
        <v>229</v>
      </c>
      <c r="EG219" s="2" t="s">
        <v>241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266</v>
      </c>
      <c r="EP219" s="2" t="s">
        <v>226</v>
      </c>
      <c r="EQ219" s="2" t="s">
        <v>229</v>
      </c>
      <c r="ER219" s="2" t="s">
        <v>229</v>
      </c>
      <c r="ES219" s="2" t="s">
        <v>241</v>
      </c>
      <c r="ET219" s="2" t="s">
        <v>229</v>
      </c>
      <c r="EU219" s="4">
        <v>1</v>
      </c>
      <c r="EV219" s="8">
        <v>45.89</v>
      </c>
      <c r="EW219" s="4"/>
      <c r="EX219" s="8"/>
      <c r="EY219" s="7"/>
      <c r="EZ219" s="7"/>
      <c r="FA219" s="2" t="s">
        <v>239</v>
      </c>
      <c r="FB219" s="2" t="s">
        <v>226</v>
      </c>
      <c r="FC219" s="2" t="s">
        <v>1124</v>
      </c>
      <c r="FD219" s="2" t="s">
        <v>2616</v>
      </c>
      <c r="FE219" s="2" t="s">
        <v>241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226</v>
      </c>
      <c r="FO219" s="2" t="s">
        <v>1124</v>
      </c>
      <c r="FP219" s="2" t="s">
        <v>229</v>
      </c>
      <c r="FQ219" s="2" t="s">
        <v>241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226</v>
      </c>
      <c r="GA219" s="2" t="s">
        <v>1124</v>
      </c>
      <c r="GB219" s="2" t="s">
        <v>229</v>
      </c>
      <c r="GC219" s="2" t="s">
        <v>241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272</v>
      </c>
      <c r="GL219" s="2" t="s">
        <v>226</v>
      </c>
      <c r="GM219" s="2" t="s">
        <v>229</v>
      </c>
      <c r="GN219" s="2" t="s">
        <v>229</v>
      </c>
      <c r="GO219" s="2" t="s">
        <v>241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226</v>
      </c>
      <c r="GY219" s="2" t="s">
        <v>229</v>
      </c>
      <c r="GZ219" s="2" t="s">
        <v>229</v>
      </c>
      <c r="HA219" s="2" t="s">
        <v>241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226</v>
      </c>
      <c r="HK219" s="2" t="s">
        <v>229</v>
      </c>
      <c r="HL219" s="2" t="s">
        <v>229</v>
      </c>
      <c r="HM219" s="2" t="s">
        <v>241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266</v>
      </c>
      <c r="HV219" s="2" t="s">
        <v>226</v>
      </c>
      <c r="HW219" s="2" t="s">
        <v>229</v>
      </c>
      <c r="HX219" s="2" t="s">
        <v>229</v>
      </c>
      <c r="HY219" s="2" t="s">
        <v>241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266</v>
      </c>
      <c r="IH219" s="2" t="s">
        <v>226</v>
      </c>
      <c r="II219" s="2" t="s">
        <v>229</v>
      </c>
      <c r="IJ219" s="2" t="s">
        <v>229</v>
      </c>
      <c r="IK219" s="2" t="s">
        <v>241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664</v>
      </c>
      <c r="IT219" s="2" t="s">
        <v>226</v>
      </c>
      <c r="IU219" s="2" t="s">
        <v>229</v>
      </c>
      <c r="IV219" s="2" t="s">
        <v>229</v>
      </c>
      <c r="IW219" s="2" t="s">
        <v>241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272</v>
      </c>
      <c r="JF219" s="2" t="s">
        <v>226</v>
      </c>
      <c r="JG219" s="2" t="s">
        <v>229</v>
      </c>
      <c r="JH219" s="2" t="s">
        <v>229</v>
      </c>
      <c r="JI219" s="2" t="s">
        <v>241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272</v>
      </c>
      <c r="JR219" s="2" t="s">
        <v>226</v>
      </c>
      <c r="JS219" s="2" t="s">
        <v>229</v>
      </c>
      <c r="JT219" s="2" t="s">
        <v>229</v>
      </c>
      <c r="JU219" s="2" t="s">
        <v>241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272</v>
      </c>
      <c r="KD219" s="2" t="s">
        <v>226</v>
      </c>
      <c r="KE219" s="2" t="s">
        <v>229</v>
      </c>
      <c r="KF219" s="2" t="s">
        <v>229</v>
      </c>
      <c r="KG219" s="2" t="s">
        <v>241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272</v>
      </c>
      <c r="KP219" s="2" t="s">
        <v>226</v>
      </c>
      <c r="KQ219" s="2" t="s">
        <v>229</v>
      </c>
      <c r="KR219" s="2" t="s">
        <v>229</v>
      </c>
      <c r="KS219" s="2" t="s">
        <v>241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272</v>
      </c>
      <c r="LB219" s="2" t="s">
        <v>226</v>
      </c>
      <c r="LC219" s="2" t="s">
        <v>229</v>
      </c>
      <c r="LD219" s="2" t="s">
        <v>229</v>
      </c>
      <c r="LE219" s="2" t="s">
        <v>241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272</v>
      </c>
      <c r="LN219" s="2" t="s">
        <v>226</v>
      </c>
      <c r="LO219" s="2" t="s">
        <v>229</v>
      </c>
      <c r="LP219" s="2" t="s">
        <v>229</v>
      </c>
      <c r="LQ219" s="2" t="s">
        <v>241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664</v>
      </c>
      <c r="LZ219" s="2" t="s">
        <v>226</v>
      </c>
      <c r="MA219" s="2" t="s">
        <v>229</v>
      </c>
      <c r="MB219" s="2" t="s">
        <v>229</v>
      </c>
      <c r="MC219" s="2" t="s">
        <v>241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272</v>
      </c>
      <c r="ML219" s="2" t="s">
        <v>226</v>
      </c>
      <c r="MM219" s="2" t="s">
        <v>229</v>
      </c>
      <c r="MN219" s="2" t="s">
        <v>229</v>
      </c>
      <c r="MO219" s="2" t="s">
        <v>241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266</v>
      </c>
      <c r="MX219" s="2" t="s">
        <v>226</v>
      </c>
      <c r="MY219" s="2" t="s">
        <v>229</v>
      </c>
      <c r="MZ219" s="2" t="s">
        <v>229</v>
      </c>
      <c r="NA219" s="2" t="s">
        <v>241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229</v>
      </c>
      <c r="NK219" s="2" t="s">
        <v>229</v>
      </c>
      <c r="NL219" s="2" t="s">
        <v>229</v>
      </c>
      <c r="NM219" s="2" t="s">
        <v>229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272</v>
      </c>
      <c r="NV219" s="2" t="s">
        <v>226</v>
      </c>
      <c r="NW219" s="2" t="s">
        <v>229</v>
      </c>
      <c r="NX219" s="2" t="s">
        <v>229</v>
      </c>
      <c r="NY219" s="2" t="s">
        <v>241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272</v>
      </c>
      <c r="OH219" s="2" t="s">
        <v>226</v>
      </c>
      <c r="OI219" s="2" t="s">
        <v>229</v>
      </c>
      <c r="OJ219" s="2" t="s">
        <v>229</v>
      </c>
      <c r="OK219" s="2" t="s">
        <v>241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229</v>
      </c>
      <c r="OT219" s="2" t="s">
        <v>229</v>
      </c>
      <c r="OU219" s="2" t="s">
        <v>229</v>
      </c>
      <c r="OV219" s="2" t="s">
        <v>229</v>
      </c>
      <c r="OW219" s="2" t="s">
        <v>229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229</v>
      </c>
      <c r="PF219" s="2" t="s">
        <v>229</v>
      </c>
      <c r="PG219" s="2" t="s">
        <v>229</v>
      </c>
      <c r="PH219" s="2" t="s">
        <v>229</v>
      </c>
      <c r="PI219" s="2" t="s">
        <v>229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229</v>
      </c>
      <c r="PR219" s="2" t="s">
        <v>229</v>
      </c>
      <c r="PS219" s="2" t="s">
        <v>229</v>
      </c>
      <c r="PT219" s="2" t="s">
        <v>229</v>
      </c>
      <c r="PU219" s="2" t="s">
        <v>229</v>
      </c>
      <c r="PV219" s="2" t="s">
        <v>229</v>
      </c>
      <c r="PW219" s="4"/>
      <c r="PX219" s="8"/>
      <c r="PY219" s="4"/>
      <c r="PZ219" s="8"/>
      <c r="QA219" s="7"/>
      <c r="QB219" s="7"/>
      <c r="QC219" s="2" t="s">
        <v>281</v>
      </c>
      <c r="QD219" s="2" t="s">
        <v>226</v>
      </c>
      <c r="QE219" s="2" t="s">
        <v>229</v>
      </c>
      <c r="QF219" s="2" t="s">
        <v>229</v>
      </c>
      <c r="QG219" s="2" t="s">
        <v>241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272</v>
      </c>
      <c r="QP219" s="2" t="s">
        <v>226</v>
      </c>
      <c r="QQ219" s="2" t="s">
        <v>229</v>
      </c>
      <c r="QR219" s="2" t="s">
        <v>229</v>
      </c>
      <c r="QS219" s="2" t="s">
        <v>241</v>
      </c>
      <c r="QT219" s="2" t="s">
        <v>229</v>
      </c>
      <c r="QU219" s="4"/>
      <c r="QV219" s="8"/>
      <c r="QW219" s="4"/>
      <c r="QX219" s="8"/>
      <c r="QY219" s="7"/>
      <c r="QZ219" s="7"/>
      <c r="RA219" s="2" t="s">
        <v>272</v>
      </c>
      <c r="RB219" s="2" t="s">
        <v>226</v>
      </c>
      <c r="RC219" s="2" t="s">
        <v>229</v>
      </c>
      <c r="RD219" s="2" t="s">
        <v>229</v>
      </c>
      <c r="RE219" s="2" t="s">
        <v>241</v>
      </c>
      <c r="RF219" s="2" t="s">
        <v>229</v>
      </c>
      <c r="RG219" s="4"/>
      <c r="RH219" s="8"/>
      <c r="RI219" s="4"/>
      <c r="RJ219" s="8"/>
      <c r="RK219" s="7"/>
      <c r="RL219" s="7"/>
      <c r="RM219" s="2" t="s">
        <v>272</v>
      </c>
      <c r="RN219" s="2" t="s">
        <v>226</v>
      </c>
      <c r="RO219" s="2" t="s">
        <v>229</v>
      </c>
      <c r="RP219" s="2" t="s">
        <v>229</v>
      </c>
      <c r="RQ219" s="2" t="s">
        <v>241</v>
      </c>
      <c r="RR219" s="2" t="s">
        <v>229</v>
      </c>
      <c r="RS219" s="4"/>
      <c r="RT219" s="8"/>
      <c r="RU219" s="4"/>
      <c r="RV219" s="8"/>
      <c r="RW219" s="7"/>
      <c r="RX219" s="7"/>
      <c r="RY219" s="2" t="s">
        <v>229</v>
      </c>
      <c r="RZ219" s="2" t="s">
        <v>229</v>
      </c>
      <c r="SA219" s="2" t="s">
        <v>229</v>
      </c>
      <c r="SB219" s="2" t="s">
        <v>229</v>
      </c>
      <c r="SC219" s="2" t="s">
        <v>229</v>
      </c>
      <c r="SD219" s="2" t="s">
        <v>229</v>
      </c>
      <c r="SE219" s="4">
        <v>206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>
        <v>210</v>
      </c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</row>
    <row r="220">
      <c r="A220" s="2" t="s">
        <v>2617</v>
      </c>
      <c r="B220" s="2" t="s">
        <v>216</v>
      </c>
      <c r="C220" s="2" t="s">
        <v>217</v>
      </c>
      <c r="D220" s="2" t="s">
        <v>218</v>
      </c>
      <c r="E220" s="2" t="s">
        <v>2460</v>
      </c>
      <c r="F220" s="2" t="s">
        <v>2618</v>
      </c>
      <c r="G220" s="2" t="s">
        <v>2619</v>
      </c>
      <c r="H220" s="2" t="s">
        <v>2620</v>
      </c>
      <c r="I220" s="2" t="s">
        <v>2621</v>
      </c>
      <c r="J220" s="2" t="s">
        <v>224</v>
      </c>
      <c r="K220" s="2" t="s">
        <v>2622</v>
      </c>
      <c r="L220" s="3">
        <v>33.33</v>
      </c>
      <c r="M220" s="3">
        <v>35</v>
      </c>
      <c r="N220" s="3">
        <v>69.99</v>
      </c>
      <c r="O220" s="2" t="s">
        <v>226</v>
      </c>
      <c r="P220" s="2" t="s">
        <v>618</v>
      </c>
      <c r="Q220" s="2" t="s">
        <v>228</v>
      </c>
      <c r="R220" s="2" t="s">
        <v>229</v>
      </c>
      <c r="S220" s="2" t="s">
        <v>2623</v>
      </c>
      <c r="T220" s="2" t="s">
        <v>231</v>
      </c>
      <c r="U220" s="2" t="s">
        <v>2464</v>
      </c>
      <c r="V220" s="2" t="s">
        <v>233</v>
      </c>
      <c r="W220" s="2" t="s">
        <v>234</v>
      </c>
      <c r="X220" s="2" t="s">
        <v>1009</v>
      </c>
      <c r="Y220" s="2" t="s">
        <v>1127</v>
      </c>
      <c r="Z220" s="4">
        <v>25</v>
      </c>
      <c r="AA220" s="4">
        <f>=ROUNDDOWN(8.33333333333333,0)</f>
      </c>
      <c r="AB220" s="5">
        <v>3</v>
      </c>
      <c r="AC220" s="2" t="s">
        <v>637</v>
      </c>
      <c r="AD220" s="4">
        <v>80</v>
      </c>
      <c r="AE220" s="4">
        <v>310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>
        <v>10</v>
      </c>
      <c r="AW220" s="8">
        <v>497.39</v>
      </c>
      <c r="AX220" s="4" t="s">
        <v>229</v>
      </c>
      <c r="AY220" s="8" t="s">
        <v>229</v>
      </c>
      <c r="AZ220" s="7" t="s">
        <v>229</v>
      </c>
      <c r="BA220" s="7" t="s">
        <v>229</v>
      </c>
      <c r="BB220" s="7"/>
      <c r="BC220" s="4">
        <v>22</v>
      </c>
      <c r="BD220" s="8">
        <v>1055.86</v>
      </c>
      <c r="BE220" s="4" t="s">
        <v>229</v>
      </c>
      <c r="BF220" s="8" t="s">
        <v>229</v>
      </c>
      <c r="BG220" s="7" t="s">
        <v>229</v>
      </c>
      <c r="BH220" s="7" t="s">
        <v>229</v>
      </c>
      <c r="BI220" s="7">
        <v>0.4711</v>
      </c>
      <c r="BJ220" s="4"/>
      <c r="BK220" s="8"/>
      <c r="BL220" s="2" t="s">
        <v>229</v>
      </c>
      <c r="BM220" s="7"/>
      <c r="BN220" s="7"/>
      <c r="BO220" s="4"/>
      <c r="BP220" s="8"/>
      <c r="BQ220" s="4"/>
      <c r="BR220" s="8"/>
      <c r="BS220" s="7"/>
      <c r="BT220" s="7"/>
      <c r="BU220" s="2" t="s">
        <v>239</v>
      </c>
      <c r="BV220" s="2" t="s">
        <v>226</v>
      </c>
      <c r="BW220" s="2" t="s">
        <v>229</v>
      </c>
      <c r="BX220" s="2" t="s">
        <v>328</v>
      </c>
      <c r="BY220" s="2" t="s">
        <v>241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226</v>
      </c>
      <c r="CI220" s="2" t="s">
        <v>1127</v>
      </c>
      <c r="CJ220" s="2" t="s">
        <v>1105</v>
      </c>
      <c r="CK220" s="2" t="s">
        <v>241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239</v>
      </c>
      <c r="CT220" s="2" t="s">
        <v>226</v>
      </c>
      <c r="CU220" s="2" t="s">
        <v>1101</v>
      </c>
      <c r="CV220" s="2" t="s">
        <v>2624</v>
      </c>
      <c r="CW220" s="2" t="s">
        <v>241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226</v>
      </c>
      <c r="DG220" s="2" t="s">
        <v>2625</v>
      </c>
      <c r="DH220" s="2" t="s">
        <v>1104</v>
      </c>
      <c r="DI220" s="2" t="s">
        <v>241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239</v>
      </c>
      <c r="DR220" s="2" t="s">
        <v>226</v>
      </c>
      <c r="DS220" s="2" t="s">
        <v>2626</v>
      </c>
      <c r="DT220" s="2" t="s">
        <v>229</v>
      </c>
      <c r="DU220" s="2" t="s">
        <v>241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1106</v>
      </c>
      <c r="ED220" s="2" t="s">
        <v>226</v>
      </c>
      <c r="EE220" s="2" t="s">
        <v>229</v>
      </c>
      <c r="EF220" s="2" t="s">
        <v>229</v>
      </c>
      <c r="EG220" s="2" t="s">
        <v>241</v>
      </c>
      <c r="EH220" s="2" t="s">
        <v>229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226</v>
      </c>
      <c r="EQ220" s="2" t="s">
        <v>847</v>
      </c>
      <c r="ER220" s="2" t="s">
        <v>335</v>
      </c>
      <c r="ES220" s="2" t="s">
        <v>241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226</v>
      </c>
      <c r="FC220" s="2" t="s">
        <v>1105</v>
      </c>
      <c r="FD220" s="2" t="s">
        <v>1277</v>
      </c>
      <c r="FE220" s="2" t="s">
        <v>241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226</v>
      </c>
      <c r="FO220" s="2" t="s">
        <v>1127</v>
      </c>
      <c r="FP220" s="2" t="s">
        <v>229</v>
      </c>
      <c r="FQ220" s="2" t="s">
        <v>241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226</v>
      </c>
      <c r="GA220" s="2" t="s">
        <v>327</v>
      </c>
      <c r="GB220" s="2" t="s">
        <v>229</v>
      </c>
      <c r="GC220" s="2" t="s">
        <v>241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272</v>
      </c>
      <c r="GL220" s="2" t="s">
        <v>226</v>
      </c>
      <c r="GM220" s="2" t="s">
        <v>229</v>
      </c>
      <c r="GN220" s="2" t="s">
        <v>229</v>
      </c>
      <c r="GO220" s="2" t="s">
        <v>241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226</v>
      </c>
      <c r="GY220" s="2" t="s">
        <v>632</v>
      </c>
      <c r="GZ220" s="2" t="s">
        <v>402</v>
      </c>
      <c r="HA220" s="2" t="s">
        <v>241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266</v>
      </c>
      <c r="HJ220" s="2" t="s">
        <v>226</v>
      </c>
      <c r="HK220" s="2" t="s">
        <v>229</v>
      </c>
      <c r="HL220" s="2" t="s">
        <v>229</v>
      </c>
      <c r="HM220" s="2" t="s">
        <v>241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266</v>
      </c>
      <c r="HV220" s="2" t="s">
        <v>226</v>
      </c>
      <c r="HW220" s="2" t="s">
        <v>229</v>
      </c>
      <c r="HX220" s="2" t="s">
        <v>229</v>
      </c>
      <c r="HY220" s="2" t="s">
        <v>241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266</v>
      </c>
      <c r="IH220" s="2" t="s">
        <v>226</v>
      </c>
      <c r="II220" s="2" t="s">
        <v>229</v>
      </c>
      <c r="IJ220" s="2" t="s">
        <v>229</v>
      </c>
      <c r="IK220" s="2" t="s">
        <v>241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664</v>
      </c>
      <c r="IT220" s="2" t="s">
        <v>226</v>
      </c>
      <c r="IU220" s="2" t="s">
        <v>229</v>
      </c>
      <c r="IV220" s="2" t="s">
        <v>229</v>
      </c>
      <c r="IW220" s="2" t="s">
        <v>241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272</v>
      </c>
      <c r="JF220" s="2" t="s">
        <v>226</v>
      </c>
      <c r="JG220" s="2" t="s">
        <v>229</v>
      </c>
      <c r="JH220" s="2" t="s">
        <v>229</v>
      </c>
      <c r="JI220" s="2" t="s">
        <v>241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272</v>
      </c>
      <c r="JR220" s="2" t="s">
        <v>226</v>
      </c>
      <c r="JS220" s="2" t="s">
        <v>229</v>
      </c>
      <c r="JT220" s="2" t="s">
        <v>229</v>
      </c>
      <c r="JU220" s="2" t="s">
        <v>241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272</v>
      </c>
      <c r="KD220" s="2" t="s">
        <v>226</v>
      </c>
      <c r="KE220" s="2" t="s">
        <v>229</v>
      </c>
      <c r="KF220" s="2" t="s">
        <v>229</v>
      </c>
      <c r="KG220" s="2" t="s">
        <v>241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272</v>
      </c>
      <c r="KP220" s="2" t="s">
        <v>226</v>
      </c>
      <c r="KQ220" s="2" t="s">
        <v>229</v>
      </c>
      <c r="KR220" s="2" t="s">
        <v>229</v>
      </c>
      <c r="KS220" s="2" t="s">
        <v>241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272</v>
      </c>
      <c r="LB220" s="2" t="s">
        <v>226</v>
      </c>
      <c r="LC220" s="2" t="s">
        <v>229</v>
      </c>
      <c r="LD220" s="2" t="s">
        <v>229</v>
      </c>
      <c r="LE220" s="2" t="s">
        <v>241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229</v>
      </c>
      <c r="LN220" s="2" t="s">
        <v>229</v>
      </c>
      <c r="LO220" s="2" t="s">
        <v>229</v>
      </c>
      <c r="LP220" s="2" t="s">
        <v>229</v>
      </c>
      <c r="LQ220" s="2" t="s">
        <v>229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272</v>
      </c>
      <c r="LZ220" s="2" t="s">
        <v>226</v>
      </c>
      <c r="MA220" s="2" t="s">
        <v>229</v>
      </c>
      <c r="MB220" s="2" t="s">
        <v>229</v>
      </c>
      <c r="MC220" s="2" t="s">
        <v>241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272</v>
      </c>
      <c r="ML220" s="2" t="s">
        <v>226</v>
      </c>
      <c r="MM220" s="2" t="s">
        <v>229</v>
      </c>
      <c r="MN220" s="2" t="s">
        <v>229</v>
      </c>
      <c r="MO220" s="2" t="s">
        <v>241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266</v>
      </c>
      <c r="MX220" s="2" t="s">
        <v>226</v>
      </c>
      <c r="MY220" s="2" t="s">
        <v>229</v>
      </c>
      <c r="MZ220" s="2" t="s">
        <v>229</v>
      </c>
      <c r="NA220" s="2" t="s">
        <v>241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229</v>
      </c>
      <c r="NJ220" s="2" t="s">
        <v>229</v>
      </c>
      <c r="NK220" s="2" t="s">
        <v>229</v>
      </c>
      <c r="NL220" s="2" t="s">
        <v>229</v>
      </c>
      <c r="NM220" s="2" t="s">
        <v>229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272</v>
      </c>
      <c r="NV220" s="2" t="s">
        <v>226</v>
      </c>
      <c r="NW220" s="2" t="s">
        <v>229</v>
      </c>
      <c r="NX220" s="2" t="s">
        <v>229</v>
      </c>
      <c r="NY220" s="2" t="s">
        <v>241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272</v>
      </c>
      <c r="OH220" s="2" t="s">
        <v>226</v>
      </c>
      <c r="OI220" s="2" t="s">
        <v>229</v>
      </c>
      <c r="OJ220" s="2" t="s">
        <v>229</v>
      </c>
      <c r="OK220" s="2" t="s">
        <v>241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229</v>
      </c>
      <c r="OT220" s="2" t="s">
        <v>229</v>
      </c>
      <c r="OU220" s="2" t="s">
        <v>229</v>
      </c>
      <c r="OV220" s="2" t="s">
        <v>229</v>
      </c>
      <c r="OW220" s="2" t="s">
        <v>229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229</v>
      </c>
      <c r="PF220" s="2" t="s">
        <v>229</v>
      </c>
      <c r="PG220" s="2" t="s">
        <v>229</v>
      </c>
      <c r="PH220" s="2" t="s">
        <v>229</v>
      </c>
      <c r="PI220" s="2" t="s">
        <v>229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229</v>
      </c>
      <c r="PR220" s="2" t="s">
        <v>229</v>
      </c>
      <c r="PS220" s="2" t="s">
        <v>229</v>
      </c>
      <c r="PT220" s="2" t="s">
        <v>229</v>
      </c>
      <c r="PU220" s="2" t="s">
        <v>229</v>
      </c>
      <c r="PV220" s="2" t="s">
        <v>229</v>
      </c>
      <c r="PW220" s="4"/>
      <c r="PX220" s="8"/>
      <c r="PY220" s="4"/>
      <c r="PZ220" s="8"/>
      <c r="QA220" s="7"/>
      <c r="QB220" s="7"/>
      <c r="QC220" s="2" t="s">
        <v>281</v>
      </c>
      <c r="QD220" s="2" t="s">
        <v>226</v>
      </c>
      <c r="QE220" s="2" t="s">
        <v>229</v>
      </c>
      <c r="QF220" s="2" t="s">
        <v>229</v>
      </c>
      <c r="QG220" s="2" t="s">
        <v>241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272</v>
      </c>
      <c r="QP220" s="2" t="s">
        <v>226</v>
      </c>
      <c r="QQ220" s="2" t="s">
        <v>229</v>
      </c>
      <c r="QR220" s="2" t="s">
        <v>229</v>
      </c>
      <c r="QS220" s="2" t="s">
        <v>241</v>
      </c>
      <c r="QT220" s="2" t="s">
        <v>229</v>
      </c>
      <c r="QU220" s="4"/>
      <c r="QV220" s="8"/>
      <c r="QW220" s="4"/>
      <c r="QX220" s="8"/>
      <c r="QY220" s="7"/>
      <c r="QZ220" s="7"/>
      <c r="RA220" s="2" t="s">
        <v>272</v>
      </c>
      <c r="RB220" s="2" t="s">
        <v>226</v>
      </c>
      <c r="RC220" s="2" t="s">
        <v>229</v>
      </c>
      <c r="RD220" s="2" t="s">
        <v>229</v>
      </c>
      <c r="RE220" s="2" t="s">
        <v>241</v>
      </c>
      <c r="RF220" s="2" t="s">
        <v>229</v>
      </c>
      <c r="RG220" s="4"/>
      <c r="RH220" s="8"/>
      <c r="RI220" s="4"/>
      <c r="RJ220" s="8"/>
      <c r="RK220" s="7"/>
      <c r="RL220" s="7"/>
      <c r="RM220" s="2" t="s">
        <v>272</v>
      </c>
      <c r="RN220" s="2" t="s">
        <v>226</v>
      </c>
      <c r="RO220" s="2" t="s">
        <v>229</v>
      </c>
      <c r="RP220" s="2" t="s">
        <v>229</v>
      </c>
      <c r="RQ220" s="2" t="s">
        <v>241</v>
      </c>
      <c r="RR220" s="2" t="s">
        <v>229</v>
      </c>
      <c r="RS220" s="4"/>
      <c r="RT220" s="8"/>
      <c r="RU220" s="4"/>
      <c r="RV220" s="8"/>
      <c r="RW220" s="7"/>
      <c r="RX220" s="7"/>
      <c r="RY220" s="2" t="s">
        <v>229</v>
      </c>
      <c r="RZ220" s="2" t="s">
        <v>229</v>
      </c>
      <c r="SA220" s="2" t="s">
        <v>229</v>
      </c>
      <c r="SB220" s="2" t="s">
        <v>229</v>
      </c>
      <c r="SC220" s="2" t="s">
        <v>229</v>
      </c>
      <c r="SD220" s="2" t="s">
        <v>229</v>
      </c>
      <c r="SE220" s="4">
        <v>25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>
        <v>80</v>
      </c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>
        <v>90</v>
      </c>
      <c r="UQ220" s="4"/>
      <c r="UR220" s="4"/>
      <c r="US220" s="4"/>
      <c r="UT220" s="4"/>
      <c r="UU220" s="4"/>
      <c r="UV220" s="4"/>
      <c r="UW220" s="4"/>
      <c r="UX220" s="4"/>
      <c r="UY220" s="4"/>
      <c r="UZ220" s="4">
        <v>140</v>
      </c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</row>
    <row r="221">
      <c r="A221" s="2" t="s">
        <v>2627</v>
      </c>
      <c r="B221" s="2" t="s">
        <v>216</v>
      </c>
      <c r="C221" s="2" t="s">
        <v>217</v>
      </c>
      <c r="D221" s="2" t="s">
        <v>218</v>
      </c>
      <c r="E221" s="2" t="s">
        <v>2460</v>
      </c>
      <c r="F221" s="2" t="s">
        <v>2618</v>
      </c>
      <c r="G221" s="2" t="s">
        <v>2619</v>
      </c>
      <c r="H221" s="2" t="s">
        <v>2620</v>
      </c>
      <c r="I221" s="2" t="s">
        <v>2621</v>
      </c>
      <c r="J221" s="2" t="s">
        <v>285</v>
      </c>
      <c r="K221" s="2" t="s">
        <v>2622</v>
      </c>
      <c r="L221" s="3">
        <v>42.85</v>
      </c>
      <c r="M221" s="3">
        <v>44.99</v>
      </c>
      <c r="N221" s="3">
        <v>89.99</v>
      </c>
      <c r="O221" s="2" t="s">
        <v>226</v>
      </c>
      <c r="P221" s="2" t="s">
        <v>618</v>
      </c>
      <c r="Q221" s="2" t="s">
        <v>228</v>
      </c>
      <c r="R221" s="2" t="s">
        <v>229</v>
      </c>
      <c r="S221" s="2" t="s">
        <v>2623</v>
      </c>
      <c r="T221" s="2" t="s">
        <v>231</v>
      </c>
      <c r="U221" s="2" t="s">
        <v>232</v>
      </c>
      <c r="V221" s="2" t="s">
        <v>233</v>
      </c>
      <c r="W221" s="2" t="s">
        <v>234</v>
      </c>
      <c r="X221" s="2" t="s">
        <v>1009</v>
      </c>
      <c r="Y221" s="2" t="s">
        <v>1127</v>
      </c>
      <c r="Z221" s="4">
        <v>107</v>
      </c>
      <c r="AA221" s="4">
        <f>=ROUNDDOWN(13.375,0)</f>
      </c>
      <c r="AB221" s="5">
        <v>8</v>
      </c>
      <c r="AC221" s="2" t="s">
        <v>637</v>
      </c>
      <c r="AD221" s="4">
        <v>140</v>
      </c>
      <c r="AE221" s="4">
        <v>670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>
        <v>6</v>
      </c>
      <c r="AQ221" s="8">
        <v>281.43</v>
      </c>
      <c r="AR221" s="4"/>
      <c r="AS221" s="8"/>
      <c r="AT221" s="7"/>
      <c r="AU221" s="7"/>
      <c r="AV221" s="4" t="s">
        <v>229</v>
      </c>
      <c r="AW221" s="8" t="s">
        <v>229</v>
      </c>
      <c r="AX221" s="4" t="s">
        <v>229</v>
      </c>
      <c r="AY221" s="8" t="s">
        <v>229</v>
      </c>
      <c r="AZ221" s="7" t="s">
        <v>229</v>
      </c>
      <c r="BA221" s="7" t="s">
        <v>229</v>
      </c>
      <c r="BB221" s="7">
        <v>0.5658</v>
      </c>
      <c r="BC221" s="4" t="s">
        <v>229</v>
      </c>
      <c r="BD221" s="8" t="s">
        <v>229</v>
      </c>
      <c r="BE221" s="4" t="s">
        <v>229</v>
      </c>
      <c r="BF221" s="8" t="s">
        <v>229</v>
      </c>
      <c r="BG221" s="7" t="s">
        <v>229</v>
      </c>
      <c r="BH221" s="7" t="s">
        <v>229</v>
      </c>
      <c r="BI221" s="7" t="s">
        <v>229</v>
      </c>
      <c r="BJ221" s="4">
        <v>6</v>
      </c>
      <c r="BK221" s="8">
        <v>281.43</v>
      </c>
      <c r="BL221" s="2" t="s">
        <v>1059</v>
      </c>
      <c r="BM221" s="7">
        <v>1</v>
      </c>
      <c r="BN221" s="7">
        <v>1</v>
      </c>
      <c r="BO221" s="4">
        <v>1</v>
      </c>
      <c r="BP221" s="8">
        <v>49.28</v>
      </c>
      <c r="BQ221" s="4"/>
      <c r="BR221" s="8"/>
      <c r="BS221" s="7"/>
      <c r="BT221" s="7"/>
      <c r="BU221" s="2" t="s">
        <v>239</v>
      </c>
      <c r="BV221" s="2" t="s">
        <v>226</v>
      </c>
      <c r="BW221" s="2" t="s">
        <v>229</v>
      </c>
      <c r="BX221" s="2" t="s">
        <v>383</v>
      </c>
      <c r="BY221" s="2" t="s">
        <v>241</v>
      </c>
      <c r="BZ221" s="2" t="s">
        <v>229</v>
      </c>
      <c r="CA221" s="4">
        <v>1</v>
      </c>
      <c r="CB221" s="8">
        <v>48.59</v>
      </c>
      <c r="CC221" s="4"/>
      <c r="CD221" s="8"/>
      <c r="CE221" s="7"/>
      <c r="CF221" s="7"/>
      <c r="CG221" s="2" t="s">
        <v>239</v>
      </c>
      <c r="CH221" s="2" t="s">
        <v>226</v>
      </c>
      <c r="CI221" s="2" t="s">
        <v>2626</v>
      </c>
      <c r="CJ221" s="2" t="s">
        <v>1105</v>
      </c>
      <c r="CK221" s="2" t="s">
        <v>241</v>
      </c>
      <c r="CL221" s="2" t="s">
        <v>229</v>
      </c>
      <c r="CM221" s="4">
        <v>1</v>
      </c>
      <c r="CN221" s="8">
        <v>48.59</v>
      </c>
      <c r="CO221" s="4"/>
      <c r="CP221" s="8"/>
      <c r="CQ221" s="7"/>
      <c r="CR221" s="7"/>
      <c r="CS221" s="2" t="s">
        <v>239</v>
      </c>
      <c r="CT221" s="2" t="s">
        <v>226</v>
      </c>
      <c r="CU221" s="2" t="s">
        <v>1101</v>
      </c>
      <c r="CV221" s="2" t="s">
        <v>2525</v>
      </c>
      <c r="CW221" s="2" t="s">
        <v>241</v>
      </c>
      <c r="CX221" s="2" t="s">
        <v>229</v>
      </c>
      <c r="CY221" s="4">
        <v>3</v>
      </c>
      <c r="CZ221" s="8">
        <v>134.97</v>
      </c>
      <c r="DA221" s="4"/>
      <c r="DB221" s="8"/>
      <c r="DC221" s="7"/>
      <c r="DD221" s="7"/>
      <c r="DE221" s="2" t="s">
        <v>239</v>
      </c>
      <c r="DF221" s="2" t="s">
        <v>226</v>
      </c>
      <c r="DG221" s="2" t="s">
        <v>2625</v>
      </c>
      <c r="DH221" s="2" t="s">
        <v>601</v>
      </c>
      <c r="DI221" s="2" t="s">
        <v>241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239</v>
      </c>
      <c r="DR221" s="2" t="s">
        <v>226</v>
      </c>
      <c r="DS221" s="2" t="s">
        <v>2626</v>
      </c>
      <c r="DT221" s="2" t="s">
        <v>229</v>
      </c>
      <c r="DU221" s="2" t="s">
        <v>241</v>
      </c>
      <c r="DV221" s="2" t="s">
        <v>229</v>
      </c>
      <c r="DW221" s="4"/>
      <c r="DX221" s="8"/>
      <c r="DY221" s="4"/>
      <c r="DZ221" s="8"/>
      <c r="EA221" s="7"/>
      <c r="EB221" s="7"/>
      <c r="EC221" s="2" t="s">
        <v>1106</v>
      </c>
      <c r="ED221" s="2" t="s">
        <v>226</v>
      </c>
      <c r="EE221" s="2" t="s">
        <v>229</v>
      </c>
      <c r="EF221" s="2" t="s">
        <v>229</v>
      </c>
      <c r="EG221" s="2" t="s">
        <v>241</v>
      </c>
      <c r="EH221" s="2" t="s">
        <v>229</v>
      </c>
      <c r="EI221" s="4"/>
      <c r="EJ221" s="8"/>
      <c r="EK221" s="4"/>
      <c r="EL221" s="8"/>
      <c r="EM221" s="7"/>
      <c r="EN221" s="7"/>
      <c r="EO221" s="2" t="s">
        <v>239</v>
      </c>
      <c r="EP221" s="2" t="s">
        <v>226</v>
      </c>
      <c r="EQ221" s="2" t="s">
        <v>847</v>
      </c>
      <c r="ER221" s="2" t="s">
        <v>612</v>
      </c>
      <c r="ES221" s="2" t="s">
        <v>241</v>
      </c>
      <c r="ET221" s="2" t="s">
        <v>229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226</v>
      </c>
      <c r="FC221" s="2" t="s">
        <v>1105</v>
      </c>
      <c r="FD221" s="2" t="s">
        <v>2525</v>
      </c>
      <c r="FE221" s="2" t="s">
        <v>241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226</v>
      </c>
      <c r="FO221" s="2" t="s">
        <v>2626</v>
      </c>
      <c r="FP221" s="2" t="s">
        <v>229</v>
      </c>
      <c r="FQ221" s="2" t="s">
        <v>241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239</v>
      </c>
      <c r="FZ221" s="2" t="s">
        <v>226</v>
      </c>
      <c r="GA221" s="2" t="s">
        <v>327</v>
      </c>
      <c r="GB221" s="2" t="s">
        <v>2517</v>
      </c>
      <c r="GC221" s="2" t="s">
        <v>241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272</v>
      </c>
      <c r="GL221" s="2" t="s">
        <v>226</v>
      </c>
      <c r="GM221" s="2" t="s">
        <v>229</v>
      </c>
      <c r="GN221" s="2" t="s">
        <v>229</v>
      </c>
      <c r="GO221" s="2" t="s">
        <v>241</v>
      </c>
      <c r="GP221" s="2" t="s">
        <v>229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226</v>
      </c>
      <c r="GY221" s="2" t="s">
        <v>632</v>
      </c>
      <c r="GZ221" s="2" t="s">
        <v>2628</v>
      </c>
      <c r="HA221" s="2" t="s">
        <v>241</v>
      </c>
      <c r="HB221" s="2" t="s">
        <v>229</v>
      </c>
      <c r="HC221" s="4"/>
      <c r="HD221" s="8"/>
      <c r="HE221" s="4"/>
      <c r="HF221" s="8"/>
      <c r="HG221" s="7"/>
      <c r="HH221" s="7"/>
      <c r="HI221" s="2" t="s">
        <v>266</v>
      </c>
      <c r="HJ221" s="2" t="s">
        <v>226</v>
      </c>
      <c r="HK221" s="2" t="s">
        <v>229</v>
      </c>
      <c r="HL221" s="2" t="s">
        <v>229</v>
      </c>
      <c r="HM221" s="2" t="s">
        <v>241</v>
      </c>
      <c r="HN221" s="2" t="s">
        <v>229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226</v>
      </c>
      <c r="HW221" s="2" t="s">
        <v>229</v>
      </c>
      <c r="HX221" s="2" t="s">
        <v>229</v>
      </c>
      <c r="HY221" s="2" t="s">
        <v>241</v>
      </c>
      <c r="HZ221" s="2" t="s">
        <v>229</v>
      </c>
      <c r="IA221" s="4"/>
      <c r="IB221" s="8"/>
      <c r="IC221" s="4"/>
      <c r="ID221" s="8"/>
      <c r="IE221" s="7"/>
      <c r="IF221" s="7"/>
      <c r="IG221" s="2" t="s">
        <v>266</v>
      </c>
      <c r="IH221" s="2" t="s">
        <v>226</v>
      </c>
      <c r="II221" s="2" t="s">
        <v>229</v>
      </c>
      <c r="IJ221" s="2" t="s">
        <v>229</v>
      </c>
      <c r="IK221" s="2" t="s">
        <v>241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664</v>
      </c>
      <c r="IT221" s="2" t="s">
        <v>226</v>
      </c>
      <c r="IU221" s="2" t="s">
        <v>229</v>
      </c>
      <c r="IV221" s="2" t="s">
        <v>229</v>
      </c>
      <c r="IW221" s="2" t="s">
        <v>241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272</v>
      </c>
      <c r="JF221" s="2" t="s">
        <v>226</v>
      </c>
      <c r="JG221" s="2" t="s">
        <v>229</v>
      </c>
      <c r="JH221" s="2" t="s">
        <v>229</v>
      </c>
      <c r="JI221" s="2" t="s">
        <v>241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272</v>
      </c>
      <c r="JR221" s="2" t="s">
        <v>226</v>
      </c>
      <c r="JS221" s="2" t="s">
        <v>229</v>
      </c>
      <c r="JT221" s="2" t="s">
        <v>229</v>
      </c>
      <c r="JU221" s="2" t="s">
        <v>241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272</v>
      </c>
      <c r="KD221" s="2" t="s">
        <v>226</v>
      </c>
      <c r="KE221" s="2" t="s">
        <v>229</v>
      </c>
      <c r="KF221" s="2" t="s">
        <v>229</v>
      </c>
      <c r="KG221" s="2" t="s">
        <v>241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272</v>
      </c>
      <c r="KP221" s="2" t="s">
        <v>226</v>
      </c>
      <c r="KQ221" s="2" t="s">
        <v>229</v>
      </c>
      <c r="KR221" s="2" t="s">
        <v>229</v>
      </c>
      <c r="KS221" s="2" t="s">
        <v>241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272</v>
      </c>
      <c r="LB221" s="2" t="s">
        <v>226</v>
      </c>
      <c r="LC221" s="2" t="s">
        <v>229</v>
      </c>
      <c r="LD221" s="2" t="s">
        <v>229</v>
      </c>
      <c r="LE221" s="2" t="s">
        <v>241</v>
      </c>
      <c r="LF221" s="2" t="s">
        <v>229</v>
      </c>
      <c r="LG221" s="4"/>
      <c r="LH221" s="8"/>
      <c r="LI221" s="4"/>
      <c r="LJ221" s="8"/>
      <c r="LK221" s="7"/>
      <c r="LL221" s="7"/>
      <c r="LM221" s="2" t="s">
        <v>229</v>
      </c>
      <c r="LN221" s="2" t="s">
        <v>229</v>
      </c>
      <c r="LO221" s="2" t="s">
        <v>229</v>
      </c>
      <c r="LP221" s="2" t="s">
        <v>229</v>
      </c>
      <c r="LQ221" s="2" t="s">
        <v>229</v>
      </c>
      <c r="LR221" s="2" t="s">
        <v>229</v>
      </c>
      <c r="LS221" s="4"/>
      <c r="LT221" s="8"/>
      <c r="LU221" s="4"/>
      <c r="LV221" s="8"/>
      <c r="LW221" s="7"/>
      <c r="LX221" s="7"/>
      <c r="LY221" s="2" t="s">
        <v>272</v>
      </c>
      <c r="LZ221" s="2" t="s">
        <v>226</v>
      </c>
      <c r="MA221" s="2" t="s">
        <v>229</v>
      </c>
      <c r="MB221" s="2" t="s">
        <v>229</v>
      </c>
      <c r="MC221" s="2" t="s">
        <v>241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272</v>
      </c>
      <c r="ML221" s="2" t="s">
        <v>226</v>
      </c>
      <c r="MM221" s="2" t="s">
        <v>229</v>
      </c>
      <c r="MN221" s="2" t="s">
        <v>229</v>
      </c>
      <c r="MO221" s="2" t="s">
        <v>241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266</v>
      </c>
      <c r="MX221" s="2" t="s">
        <v>226</v>
      </c>
      <c r="MY221" s="2" t="s">
        <v>229</v>
      </c>
      <c r="MZ221" s="2" t="s">
        <v>229</v>
      </c>
      <c r="NA221" s="2" t="s">
        <v>241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229</v>
      </c>
      <c r="NJ221" s="2" t="s">
        <v>229</v>
      </c>
      <c r="NK221" s="2" t="s">
        <v>229</v>
      </c>
      <c r="NL221" s="2" t="s">
        <v>229</v>
      </c>
      <c r="NM221" s="2" t="s">
        <v>229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272</v>
      </c>
      <c r="NV221" s="2" t="s">
        <v>226</v>
      </c>
      <c r="NW221" s="2" t="s">
        <v>229</v>
      </c>
      <c r="NX221" s="2" t="s">
        <v>229</v>
      </c>
      <c r="NY221" s="2" t="s">
        <v>241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272</v>
      </c>
      <c r="OH221" s="2" t="s">
        <v>226</v>
      </c>
      <c r="OI221" s="2" t="s">
        <v>229</v>
      </c>
      <c r="OJ221" s="2" t="s">
        <v>229</v>
      </c>
      <c r="OK221" s="2" t="s">
        <v>241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229</v>
      </c>
      <c r="OT221" s="2" t="s">
        <v>229</v>
      </c>
      <c r="OU221" s="2" t="s">
        <v>229</v>
      </c>
      <c r="OV221" s="2" t="s">
        <v>229</v>
      </c>
      <c r="OW221" s="2" t="s">
        <v>229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229</v>
      </c>
      <c r="PG221" s="2" t="s">
        <v>229</v>
      </c>
      <c r="PH221" s="2" t="s">
        <v>229</v>
      </c>
      <c r="PI221" s="2" t="s">
        <v>229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229</v>
      </c>
      <c r="PR221" s="2" t="s">
        <v>229</v>
      </c>
      <c r="PS221" s="2" t="s">
        <v>229</v>
      </c>
      <c r="PT221" s="2" t="s">
        <v>229</v>
      </c>
      <c r="PU221" s="2" t="s">
        <v>229</v>
      </c>
      <c r="PV221" s="2" t="s">
        <v>229</v>
      </c>
      <c r="PW221" s="4"/>
      <c r="PX221" s="8"/>
      <c r="PY221" s="4"/>
      <c r="PZ221" s="8"/>
      <c r="QA221" s="7"/>
      <c r="QB221" s="7"/>
      <c r="QC221" s="2" t="s">
        <v>281</v>
      </c>
      <c r="QD221" s="2" t="s">
        <v>226</v>
      </c>
      <c r="QE221" s="2" t="s">
        <v>229</v>
      </c>
      <c r="QF221" s="2" t="s">
        <v>229</v>
      </c>
      <c r="QG221" s="2" t="s">
        <v>241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272</v>
      </c>
      <c r="QP221" s="2" t="s">
        <v>226</v>
      </c>
      <c r="QQ221" s="2" t="s">
        <v>229</v>
      </c>
      <c r="QR221" s="2" t="s">
        <v>229</v>
      </c>
      <c r="QS221" s="2" t="s">
        <v>241</v>
      </c>
      <c r="QT221" s="2" t="s">
        <v>229</v>
      </c>
      <c r="QU221" s="4"/>
      <c r="QV221" s="8"/>
      <c r="QW221" s="4"/>
      <c r="QX221" s="8"/>
      <c r="QY221" s="7"/>
      <c r="QZ221" s="7"/>
      <c r="RA221" s="2" t="s">
        <v>272</v>
      </c>
      <c r="RB221" s="2" t="s">
        <v>226</v>
      </c>
      <c r="RC221" s="2" t="s">
        <v>229</v>
      </c>
      <c r="RD221" s="2" t="s">
        <v>229</v>
      </c>
      <c r="RE221" s="2" t="s">
        <v>241</v>
      </c>
      <c r="RF221" s="2" t="s">
        <v>229</v>
      </c>
      <c r="RG221" s="4"/>
      <c r="RH221" s="8"/>
      <c r="RI221" s="4"/>
      <c r="RJ221" s="8"/>
      <c r="RK221" s="7"/>
      <c r="RL221" s="7"/>
      <c r="RM221" s="2" t="s">
        <v>272</v>
      </c>
      <c r="RN221" s="2" t="s">
        <v>226</v>
      </c>
      <c r="RO221" s="2" t="s">
        <v>229</v>
      </c>
      <c r="RP221" s="2" t="s">
        <v>229</v>
      </c>
      <c r="RQ221" s="2" t="s">
        <v>241</v>
      </c>
      <c r="RR221" s="2" t="s">
        <v>229</v>
      </c>
      <c r="RS221" s="4"/>
      <c r="RT221" s="8"/>
      <c r="RU221" s="4"/>
      <c r="RV221" s="8"/>
      <c r="RW221" s="7"/>
      <c r="RX221" s="7"/>
      <c r="RY221" s="2" t="s">
        <v>229</v>
      </c>
      <c r="RZ221" s="2" t="s">
        <v>229</v>
      </c>
      <c r="SA221" s="2" t="s">
        <v>229</v>
      </c>
      <c r="SB221" s="2" t="s">
        <v>229</v>
      </c>
      <c r="SC221" s="2" t="s">
        <v>229</v>
      </c>
      <c r="SD221" s="2" t="s">
        <v>229</v>
      </c>
      <c r="SE221" s="4">
        <v>107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>
        <v>140</v>
      </c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>
        <v>160</v>
      </c>
      <c r="UQ221" s="4"/>
      <c r="UR221" s="4"/>
      <c r="US221" s="4"/>
      <c r="UT221" s="4"/>
      <c r="UU221" s="4"/>
      <c r="UV221" s="4"/>
      <c r="UW221" s="4"/>
      <c r="UX221" s="4"/>
      <c r="UY221" s="4"/>
      <c r="UZ221" s="4">
        <v>370</v>
      </c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</row>
    <row r="222">
      <c r="A222" s="2" t="s">
        <v>2629</v>
      </c>
      <c r="B222" s="2" t="s">
        <v>216</v>
      </c>
      <c r="C222" s="2" t="s">
        <v>217</v>
      </c>
      <c r="D222" s="2" t="s">
        <v>218</v>
      </c>
      <c r="E222" s="2" t="s">
        <v>2460</v>
      </c>
      <c r="F222" s="2" t="s">
        <v>2618</v>
      </c>
      <c r="G222" s="2" t="s">
        <v>2619</v>
      </c>
      <c r="H222" s="2" t="s">
        <v>2620</v>
      </c>
      <c r="I222" s="2" t="s">
        <v>2621</v>
      </c>
      <c r="J222" s="2" t="s">
        <v>312</v>
      </c>
      <c r="K222" s="2" t="s">
        <v>2622</v>
      </c>
      <c r="L222" s="3">
        <v>47.61</v>
      </c>
      <c r="M222" s="3">
        <v>49.99</v>
      </c>
      <c r="N222" s="3">
        <v>99.99</v>
      </c>
      <c r="O222" s="2" t="s">
        <v>226</v>
      </c>
      <c r="P222" s="2" t="s">
        <v>618</v>
      </c>
      <c r="Q222" s="2" t="s">
        <v>228</v>
      </c>
      <c r="R222" s="2" t="s">
        <v>229</v>
      </c>
      <c r="S222" s="2" t="s">
        <v>2623</v>
      </c>
      <c r="T222" s="2" t="s">
        <v>231</v>
      </c>
      <c r="U222" s="2" t="s">
        <v>232</v>
      </c>
      <c r="V222" s="2" t="s">
        <v>233</v>
      </c>
      <c r="W222" s="2" t="s">
        <v>234</v>
      </c>
      <c r="X222" s="2" t="s">
        <v>1009</v>
      </c>
      <c r="Y222" s="2" t="s">
        <v>1127</v>
      </c>
      <c r="Z222" s="4">
        <v>114</v>
      </c>
      <c r="AA222" s="4">
        <f>=ROUNDDOWN(16.2857142857143,0)</f>
      </c>
      <c r="AB222" s="5">
        <v>7</v>
      </c>
      <c r="AC222" s="2" t="s">
        <v>637</v>
      </c>
      <c r="AD222" s="4">
        <v>110</v>
      </c>
      <c r="AE222" s="4">
        <v>440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>
        <v>4</v>
      </c>
      <c r="AQ222" s="8">
        <v>215.96</v>
      </c>
      <c r="AR222" s="4"/>
      <c r="AS222" s="8"/>
      <c r="AT222" s="7"/>
      <c r="AU222" s="7"/>
      <c r="AV222" s="4" t="s">
        <v>229</v>
      </c>
      <c r="AW222" s="8" t="s">
        <v>229</v>
      </c>
      <c r="AX222" s="4" t="s">
        <v>229</v>
      </c>
      <c r="AY222" s="8" t="s">
        <v>229</v>
      </c>
      <c r="AZ222" s="7" t="s">
        <v>229</v>
      </c>
      <c r="BA222" s="7" t="s">
        <v>229</v>
      </c>
      <c r="BB222" s="7">
        <v>0.4342</v>
      </c>
      <c r="BC222" s="4" t="s">
        <v>229</v>
      </c>
      <c r="BD222" s="8" t="s">
        <v>229</v>
      </c>
      <c r="BE222" s="4" t="s">
        <v>229</v>
      </c>
      <c r="BF222" s="8" t="s">
        <v>229</v>
      </c>
      <c r="BG222" s="7" t="s">
        <v>229</v>
      </c>
      <c r="BH222" s="7" t="s">
        <v>229</v>
      </c>
      <c r="BI222" s="7" t="s">
        <v>229</v>
      </c>
      <c r="BJ222" s="4">
        <v>4</v>
      </c>
      <c r="BK222" s="8">
        <v>215.96</v>
      </c>
      <c r="BL222" s="2" t="s">
        <v>2035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239</v>
      </c>
      <c r="BV222" s="2" t="s">
        <v>226</v>
      </c>
      <c r="BW222" s="2" t="s">
        <v>229</v>
      </c>
      <c r="BX222" s="2" t="s">
        <v>2630</v>
      </c>
      <c r="BY222" s="2" t="s">
        <v>241</v>
      </c>
      <c r="BZ222" s="2" t="s">
        <v>229</v>
      </c>
      <c r="CA222" s="4">
        <v>2</v>
      </c>
      <c r="CB222" s="8">
        <v>107.98</v>
      </c>
      <c r="CC222" s="4"/>
      <c r="CD222" s="8"/>
      <c r="CE222" s="7"/>
      <c r="CF222" s="7"/>
      <c r="CG222" s="2" t="s">
        <v>239</v>
      </c>
      <c r="CH222" s="2" t="s">
        <v>226</v>
      </c>
      <c r="CI222" s="2" t="s">
        <v>2626</v>
      </c>
      <c r="CJ222" s="2" t="s">
        <v>2575</v>
      </c>
      <c r="CK222" s="2" t="s">
        <v>241</v>
      </c>
      <c r="CL222" s="2" t="s">
        <v>229</v>
      </c>
      <c r="CM222" s="4">
        <v>2</v>
      </c>
      <c r="CN222" s="8">
        <v>107.98</v>
      </c>
      <c r="CO222" s="4"/>
      <c r="CP222" s="8"/>
      <c r="CQ222" s="7"/>
      <c r="CR222" s="7"/>
      <c r="CS222" s="2" t="s">
        <v>239</v>
      </c>
      <c r="CT222" s="2" t="s">
        <v>226</v>
      </c>
      <c r="CU222" s="2" t="s">
        <v>1101</v>
      </c>
      <c r="CV222" s="2" t="s">
        <v>601</v>
      </c>
      <c r="CW222" s="2" t="s">
        <v>241</v>
      </c>
      <c r="CX222" s="2" t="s">
        <v>229</v>
      </c>
      <c r="CY222" s="4"/>
      <c r="CZ222" s="8"/>
      <c r="DA222" s="4"/>
      <c r="DB222" s="8"/>
      <c r="DC222" s="7"/>
      <c r="DD222" s="7"/>
      <c r="DE222" s="2" t="s">
        <v>239</v>
      </c>
      <c r="DF222" s="2" t="s">
        <v>226</v>
      </c>
      <c r="DG222" s="2" t="s">
        <v>2625</v>
      </c>
      <c r="DH222" s="2" t="s">
        <v>2552</v>
      </c>
      <c r="DI222" s="2" t="s">
        <v>241</v>
      </c>
      <c r="DJ222" s="2" t="s">
        <v>229</v>
      </c>
      <c r="DK222" s="4"/>
      <c r="DL222" s="8"/>
      <c r="DM222" s="4"/>
      <c r="DN222" s="8"/>
      <c r="DO222" s="7"/>
      <c r="DP222" s="7"/>
      <c r="DQ222" s="2" t="s">
        <v>239</v>
      </c>
      <c r="DR222" s="2" t="s">
        <v>226</v>
      </c>
      <c r="DS222" s="2" t="s">
        <v>2626</v>
      </c>
      <c r="DT222" s="2" t="s">
        <v>472</v>
      </c>
      <c r="DU222" s="2" t="s">
        <v>241</v>
      </c>
      <c r="DV222" s="2" t="s">
        <v>229</v>
      </c>
      <c r="DW222" s="4"/>
      <c r="DX222" s="8"/>
      <c r="DY222" s="4"/>
      <c r="DZ222" s="8"/>
      <c r="EA222" s="7"/>
      <c r="EB222" s="7"/>
      <c r="EC222" s="2" t="s">
        <v>1106</v>
      </c>
      <c r="ED222" s="2" t="s">
        <v>226</v>
      </c>
      <c r="EE222" s="2" t="s">
        <v>229</v>
      </c>
      <c r="EF222" s="2" t="s">
        <v>229</v>
      </c>
      <c r="EG222" s="2" t="s">
        <v>241</v>
      </c>
      <c r="EH222" s="2" t="s">
        <v>229</v>
      </c>
      <c r="EI222" s="4"/>
      <c r="EJ222" s="8"/>
      <c r="EK222" s="4"/>
      <c r="EL222" s="8"/>
      <c r="EM222" s="7"/>
      <c r="EN222" s="7"/>
      <c r="EO222" s="2" t="s">
        <v>239</v>
      </c>
      <c r="EP222" s="2" t="s">
        <v>226</v>
      </c>
      <c r="EQ222" s="2" t="s">
        <v>847</v>
      </c>
      <c r="ER222" s="2" t="s">
        <v>2517</v>
      </c>
      <c r="ES222" s="2" t="s">
        <v>241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226</v>
      </c>
      <c r="FC222" s="2" t="s">
        <v>1105</v>
      </c>
      <c r="FD222" s="2" t="s">
        <v>1548</v>
      </c>
      <c r="FE222" s="2" t="s">
        <v>241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226</v>
      </c>
      <c r="FO222" s="2" t="s">
        <v>2626</v>
      </c>
      <c r="FP222" s="2" t="s">
        <v>229</v>
      </c>
      <c r="FQ222" s="2" t="s">
        <v>241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239</v>
      </c>
      <c r="FZ222" s="2" t="s">
        <v>226</v>
      </c>
      <c r="GA222" s="2" t="s">
        <v>327</v>
      </c>
      <c r="GB222" s="2" t="s">
        <v>229</v>
      </c>
      <c r="GC222" s="2" t="s">
        <v>241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272</v>
      </c>
      <c r="GL222" s="2" t="s">
        <v>226</v>
      </c>
      <c r="GM222" s="2" t="s">
        <v>229</v>
      </c>
      <c r="GN222" s="2" t="s">
        <v>229</v>
      </c>
      <c r="GO222" s="2" t="s">
        <v>241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226</v>
      </c>
      <c r="GY222" s="2" t="s">
        <v>632</v>
      </c>
      <c r="GZ222" s="2" t="s">
        <v>1104</v>
      </c>
      <c r="HA222" s="2" t="s">
        <v>241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226</v>
      </c>
      <c r="HK222" s="2" t="s">
        <v>229</v>
      </c>
      <c r="HL222" s="2" t="s">
        <v>229</v>
      </c>
      <c r="HM222" s="2" t="s">
        <v>241</v>
      </c>
      <c r="HN222" s="2" t="s">
        <v>229</v>
      </c>
      <c r="HO222" s="4"/>
      <c r="HP222" s="8"/>
      <c r="HQ222" s="4"/>
      <c r="HR222" s="8"/>
      <c r="HS222" s="7"/>
      <c r="HT222" s="7"/>
      <c r="HU222" s="2" t="s">
        <v>266</v>
      </c>
      <c r="HV222" s="2" t="s">
        <v>226</v>
      </c>
      <c r="HW222" s="2" t="s">
        <v>229</v>
      </c>
      <c r="HX222" s="2" t="s">
        <v>229</v>
      </c>
      <c r="HY222" s="2" t="s">
        <v>241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266</v>
      </c>
      <c r="IH222" s="2" t="s">
        <v>226</v>
      </c>
      <c r="II222" s="2" t="s">
        <v>229</v>
      </c>
      <c r="IJ222" s="2" t="s">
        <v>229</v>
      </c>
      <c r="IK222" s="2" t="s">
        <v>241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664</v>
      </c>
      <c r="IT222" s="2" t="s">
        <v>226</v>
      </c>
      <c r="IU222" s="2" t="s">
        <v>229</v>
      </c>
      <c r="IV222" s="2" t="s">
        <v>229</v>
      </c>
      <c r="IW222" s="2" t="s">
        <v>241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272</v>
      </c>
      <c r="JF222" s="2" t="s">
        <v>226</v>
      </c>
      <c r="JG222" s="2" t="s">
        <v>229</v>
      </c>
      <c r="JH222" s="2" t="s">
        <v>229</v>
      </c>
      <c r="JI222" s="2" t="s">
        <v>241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272</v>
      </c>
      <c r="JR222" s="2" t="s">
        <v>226</v>
      </c>
      <c r="JS222" s="2" t="s">
        <v>229</v>
      </c>
      <c r="JT222" s="2" t="s">
        <v>229</v>
      </c>
      <c r="JU222" s="2" t="s">
        <v>241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272</v>
      </c>
      <c r="KD222" s="2" t="s">
        <v>226</v>
      </c>
      <c r="KE222" s="2" t="s">
        <v>229</v>
      </c>
      <c r="KF222" s="2" t="s">
        <v>229</v>
      </c>
      <c r="KG222" s="2" t="s">
        <v>241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272</v>
      </c>
      <c r="KP222" s="2" t="s">
        <v>226</v>
      </c>
      <c r="KQ222" s="2" t="s">
        <v>229</v>
      </c>
      <c r="KR222" s="2" t="s">
        <v>229</v>
      </c>
      <c r="KS222" s="2" t="s">
        <v>241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272</v>
      </c>
      <c r="LB222" s="2" t="s">
        <v>226</v>
      </c>
      <c r="LC222" s="2" t="s">
        <v>229</v>
      </c>
      <c r="LD222" s="2" t="s">
        <v>229</v>
      </c>
      <c r="LE222" s="2" t="s">
        <v>241</v>
      </c>
      <c r="LF222" s="2" t="s">
        <v>229</v>
      </c>
      <c r="LG222" s="4"/>
      <c r="LH222" s="8"/>
      <c r="LI222" s="4"/>
      <c r="LJ222" s="8"/>
      <c r="LK222" s="7"/>
      <c r="LL222" s="7"/>
      <c r="LM222" s="2" t="s">
        <v>229</v>
      </c>
      <c r="LN222" s="2" t="s">
        <v>229</v>
      </c>
      <c r="LO222" s="2" t="s">
        <v>229</v>
      </c>
      <c r="LP222" s="2" t="s">
        <v>229</v>
      </c>
      <c r="LQ222" s="2" t="s">
        <v>229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272</v>
      </c>
      <c r="LZ222" s="2" t="s">
        <v>226</v>
      </c>
      <c r="MA222" s="2" t="s">
        <v>229</v>
      </c>
      <c r="MB222" s="2" t="s">
        <v>229</v>
      </c>
      <c r="MC222" s="2" t="s">
        <v>241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272</v>
      </c>
      <c r="ML222" s="2" t="s">
        <v>226</v>
      </c>
      <c r="MM222" s="2" t="s">
        <v>229</v>
      </c>
      <c r="MN222" s="2" t="s">
        <v>229</v>
      </c>
      <c r="MO222" s="2" t="s">
        <v>241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266</v>
      </c>
      <c r="MX222" s="2" t="s">
        <v>226</v>
      </c>
      <c r="MY222" s="2" t="s">
        <v>229</v>
      </c>
      <c r="MZ222" s="2" t="s">
        <v>229</v>
      </c>
      <c r="NA222" s="2" t="s">
        <v>241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229</v>
      </c>
      <c r="NJ222" s="2" t="s">
        <v>229</v>
      </c>
      <c r="NK222" s="2" t="s">
        <v>229</v>
      </c>
      <c r="NL222" s="2" t="s">
        <v>229</v>
      </c>
      <c r="NM222" s="2" t="s">
        <v>229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272</v>
      </c>
      <c r="NV222" s="2" t="s">
        <v>226</v>
      </c>
      <c r="NW222" s="2" t="s">
        <v>229</v>
      </c>
      <c r="NX222" s="2" t="s">
        <v>229</v>
      </c>
      <c r="NY222" s="2" t="s">
        <v>241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272</v>
      </c>
      <c r="OH222" s="2" t="s">
        <v>226</v>
      </c>
      <c r="OI222" s="2" t="s">
        <v>229</v>
      </c>
      <c r="OJ222" s="2" t="s">
        <v>229</v>
      </c>
      <c r="OK222" s="2" t="s">
        <v>241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229</v>
      </c>
      <c r="OT222" s="2" t="s">
        <v>229</v>
      </c>
      <c r="OU222" s="2" t="s">
        <v>229</v>
      </c>
      <c r="OV222" s="2" t="s">
        <v>229</v>
      </c>
      <c r="OW222" s="2" t="s">
        <v>229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229</v>
      </c>
      <c r="PF222" s="2" t="s">
        <v>229</v>
      </c>
      <c r="PG222" s="2" t="s">
        <v>229</v>
      </c>
      <c r="PH222" s="2" t="s">
        <v>229</v>
      </c>
      <c r="PI222" s="2" t="s">
        <v>229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229</v>
      </c>
      <c r="PR222" s="2" t="s">
        <v>229</v>
      </c>
      <c r="PS222" s="2" t="s">
        <v>229</v>
      </c>
      <c r="PT222" s="2" t="s">
        <v>229</v>
      </c>
      <c r="PU222" s="2" t="s">
        <v>229</v>
      </c>
      <c r="PV222" s="2" t="s">
        <v>229</v>
      </c>
      <c r="PW222" s="4"/>
      <c r="PX222" s="8"/>
      <c r="PY222" s="4"/>
      <c r="PZ222" s="8"/>
      <c r="QA222" s="7"/>
      <c r="QB222" s="7"/>
      <c r="QC222" s="2" t="s">
        <v>281</v>
      </c>
      <c r="QD222" s="2" t="s">
        <v>226</v>
      </c>
      <c r="QE222" s="2" t="s">
        <v>229</v>
      </c>
      <c r="QF222" s="2" t="s">
        <v>229</v>
      </c>
      <c r="QG222" s="2" t="s">
        <v>241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272</v>
      </c>
      <c r="QP222" s="2" t="s">
        <v>226</v>
      </c>
      <c r="QQ222" s="2" t="s">
        <v>229</v>
      </c>
      <c r="QR222" s="2" t="s">
        <v>229</v>
      </c>
      <c r="QS222" s="2" t="s">
        <v>241</v>
      </c>
      <c r="QT222" s="2" t="s">
        <v>229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226</v>
      </c>
      <c r="RC222" s="2" t="s">
        <v>229</v>
      </c>
      <c r="RD222" s="2" t="s">
        <v>229</v>
      </c>
      <c r="RE222" s="2" t="s">
        <v>241</v>
      </c>
      <c r="RF222" s="2" t="s">
        <v>229</v>
      </c>
      <c r="RG222" s="4"/>
      <c r="RH222" s="8"/>
      <c r="RI222" s="4"/>
      <c r="RJ222" s="8"/>
      <c r="RK222" s="7"/>
      <c r="RL222" s="7"/>
      <c r="RM222" s="2" t="s">
        <v>272</v>
      </c>
      <c r="RN222" s="2" t="s">
        <v>226</v>
      </c>
      <c r="RO222" s="2" t="s">
        <v>229</v>
      </c>
      <c r="RP222" s="2" t="s">
        <v>229</v>
      </c>
      <c r="RQ222" s="2" t="s">
        <v>241</v>
      </c>
      <c r="RR222" s="2" t="s">
        <v>229</v>
      </c>
      <c r="RS222" s="4"/>
      <c r="RT222" s="8"/>
      <c r="RU222" s="4"/>
      <c r="RV222" s="8"/>
      <c r="RW222" s="7"/>
      <c r="RX222" s="7"/>
      <c r="RY222" s="2" t="s">
        <v>229</v>
      </c>
      <c r="RZ222" s="2" t="s">
        <v>229</v>
      </c>
      <c r="SA222" s="2" t="s">
        <v>229</v>
      </c>
      <c r="SB222" s="2" t="s">
        <v>229</v>
      </c>
      <c r="SC222" s="2" t="s">
        <v>229</v>
      </c>
      <c r="SD222" s="2" t="s">
        <v>229</v>
      </c>
      <c r="SE222" s="4">
        <v>114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>
        <v>110</v>
      </c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>
        <v>120</v>
      </c>
      <c r="UQ222" s="4"/>
      <c r="UR222" s="4"/>
      <c r="US222" s="4"/>
      <c r="UT222" s="4"/>
      <c r="UU222" s="4"/>
      <c r="UV222" s="4"/>
      <c r="UW222" s="4"/>
      <c r="UX222" s="4"/>
      <c r="UY222" s="4"/>
      <c r="UZ222" s="4">
        <v>210</v>
      </c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</row>
    <row r="223">
      <c r="A223" s="2" t="s">
        <v>2631</v>
      </c>
      <c r="B223" s="2" t="s">
        <v>216</v>
      </c>
      <c r="C223" s="2" t="s">
        <v>217</v>
      </c>
      <c r="D223" s="2" t="s">
        <v>218</v>
      </c>
      <c r="E223" s="2" t="s">
        <v>2460</v>
      </c>
      <c r="F223" s="2" t="s">
        <v>2618</v>
      </c>
      <c r="G223" s="2" t="s">
        <v>2619</v>
      </c>
      <c r="H223" s="2" t="s">
        <v>2620</v>
      </c>
      <c r="I223" s="2" t="s">
        <v>2621</v>
      </c>
      <c r="J223" s="2" t="s">
        <v>224</v>
      </c>
      <c r="K223" s="2" t="s">
        <v>1109</v>
      </c>
      <c r="L223" s="3">
        <v>33.33</v>
      </c>
      <c r="M223" s="3">
        <v>35</v>
      </c>
      <c r="N223" s="3">
        <v>69.99</v>
      </c>
      <c r="O223" s="2" t="s">
        <v>226</v>
      </c>
      <c r="P223" s="2" t="s">
        <v>618</v>
      </c>
      <c r="Q223" s="2" t="s">
        <v>228</v>
      </c>
      <c r="R223" s="2" t="s">
        <v>229</v>
      </c>
      <c r="S223" s="2" t="s">
        <v>2632</v>
      </c>
      <c r="T223" s="2" t="s">
        <v>231</v>
      </c>
      <c r="U223" s="2" t="s">
        <v>2464</v>
      </c>
      <c r="V223" s="2" t="s">
        <v>233</v>
      </c>
      <c r="W223" s="2" t="s">
        <v>234</v>
      </c>
      <c r="X223" s="2" t="s">
        <v>1009</v>
      </c>
      <c r="Y223" s="2" t="s">
        <v>1127</v>
      </c>
      <c r="Z223" s="4">
        <v>1</v>
      </c>
      <c r="AA223" s="4">
        <f>=ROUNDDOWN(0.25,0)</f>
      </c>
      <c r="AB223" s="5">
        <v>4</v>
      </c>
      <c r="AC223" s="2" t="s">
        <v>637</v>
      </c>
      <c r="AD223" s="4">
        <v>210</v>
      </c>
      <c r="AE223" s="4">
        <v>430</v>
      </c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>
        <v>1</v>
      </c>
      <c r="AQ223" s="8">
        <v>38.33</v>
      </c>
      <c r="AR223" s="4"/>
      <c r="AS223" s="8"/>
      <c r="AT223" s="7"/>
      <c r="AU223" s="7"/>
      <c r="AV223" s="4">
        <v>8</v>
      </c>
      <c r="AW223" s="8">
        <v>394.89</v>
      </c>
      <c r="AX223" s="4" t="s">
        <v>229</v>
      </c>
      <c r="AY223" s="8" t="s">
        <v>229</v>
      </c>
      <c r="AZ223" s="7" t="s">
        <v>229</v>
      </c>
      <c r="BA223" s="7" t="s">
        <v>229</v>
      </c>
      <c r="BB223" s="7">
        <v>0.0971</v>
      </c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>
        <v>0.374</v>
      </c>
      <c r="BJ223" s="4">
        <v>1</v>
      </c>
      <c r="BK223" s="8">
        <v>38.33</v>
      </c>
      <c r="BL223" s="2" t="s">
        <v>16</v>
      </c>
      <c r="BM223" s="7">
        <v>1</v>
      </c>
      <c r="BN223" s="7">
        <v>1</v>
      </c>
      <c r="BO223" s="4">
        <v>1</v>
      </c>
      <c r="BP223" s="8">
        <v>38.33</v>
      </c>
      <c r="BQ223" s="4"/>
      <c r="BR223" s="8"/>
      <c r="BS223" s="7"/>
      <c r="BT223" s="7"/>
      <c r="BU223" s="2" t="s">
        <v>239</v>
      </c>
      <c r="BV223" s="2" t="s">
        <v>226</v>
      </c>
      <c r="BW223" s="2" t="s">
        <v>229</v>
      </c>
      <c r="BX223" s="2" t="s">
        <v>383</v>
      </c>
      <c r="BY223" s="2" t="s">
        <v>241</v>
      </c>
      <c r="BZ223" s="2" t="s">
        <v>229</v>
      </c>
      <c r="CA223" s="4"/>
      <c r="CB223" s="8"/>
      <c r="CC223" s="4"/>
      <c r="CD223" s="8"/>
      <c r="CE223" s="7"/>
      <c r="CF223" s="7"/>
      <c r="CG223" s="2" t="s">
        <v>239</v>
      </c>
      <c r="CH223" s="2" t="s">
        <v>226</v>
      </c>
      <c r="CI223" s="2" t="s">
        <v>2626</v>
      </c>
      <c r="CJ223" s="2" t="s">
        <v>2525</v>
      </c>
      <c r="CK223" s="2" t="s">
        <v>241</v>
      </c>
      <c r="CL223" s="2" t="s">
        <v>229</v>
      </c>
      <c r="CM223" s="4"/>
      <c r="CN223" s="8"/>
      <c r="CO223" s="4"/>
      <c r="CP223" s="8"/>
      <c r="CQ223" s="7"/>
      <c r="CR223" s="7"/>
      <c r="CS223" s="2" t="s">
        <v>239</v>
      </c>
      <c r="CT223" s="2" t="s">
        <v>226</v>
      </c>
      <c r="CU223" s="2" t="s">
        <v>1101</v>
      </c>
      <c r="CV223" s="2" t="s">
        <v>574</v>
      </c>
      <c r="CW223" s="2" t="s">
        <v>241</v>
      </c>
      <c r="CX223" s="2" t="s">
        <v>229</v>
      </c>
      <c r="CY223" s="4"/>
      <c r="CZ223" s="8"/>
      <c r="DA223" s="4"/>
      <c r="DB223" s="8"/>
      <c r="DC223" s="7"/>
      <c r="DD223" s="7"/>
      <c r="DE223" s="2" t="s">
        <v>239</v>
      </c>
      <c r="DF223" s="2" t="s">
        <v>226</v>
      </c>
      <c r="DG223" s="2" t="s">
        <v>2625</v>
      </c>
      <c r="DH223" s="2" t="s">
        <v>1045</v>
      </c>
      <c r="DI223" s="2" t="s">
        <v>241</v>
      </c>
      <c r="DJ223" s="2" t="s">
        <v>229</v>
      </c>
      <c r="DK223" s="4"/>
      <c r="DL223" s="8"/>
      <c r="DM223" s="4"/>
      <c r="DN223" s="8"/>
      <c r="DO223" s="7"/>
      <c r="DP223" s="7"/>
      <c r="DQ223" s="2" t="s">
        <v>239</v>
      </c>
      <c r="DR223" s="2" t="s">
        <v>226</v>
      </c>
      <c r="DS223" s="2" t="s">
        <v>2626</v>
      </c>
      <c r="DT223" s="2" t="s">
        <v>229</v>
      </c>
      <c r="DU223" s="2" t="s">
        <v>241</v>
      </c>
      <c r="DV223" s="2" t="s">
        <v>229</v>
      </c>
      <c r="DW223" s="4"/>
      <c r="DX223" s="8"/>
      <c r="DY223" s="4"/>
      <c r="DZ223" s="8"/>
      <c r="EA223" s="7"/>
      <c r="EB223" s="7"/>
      <c r="EC223" s="2" t="s">
        <v>1106</v>
      </c>
      <c r="ED223" s="2" t="s">
        <v>226</v>
      </c>
      <c r="EE223" s="2" t="s">
        <v>229</v>
      </c>
      <c r="EF223" s="2" t="s">
        <v>229</v>
      </c>
      <c r="EG223" s="2" t="s">
        <v>241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226</v>
      </c>
      <c r="EQ223" s="2" t="s">
        <v>847</v>
      </c>
      <c r="ER223" s="2" t="s">
        <v>1505</v>
      </c>
      <c r="ES223" s="2" t="s">
        <v>241</v>
      </c>
      <c r="ET223" s="2" t="s">
        <v>229</v>
      </c>
      <c r="EU223" s="4"/>
      <c r="EV223" s="8"/>
      <c r="EW223" s="4"/>
      <c r="EX223" s="8"/>
      <c r="EY223" s="7"/>
      <c r="EZ223" s="7"/>
      <c r="FA223" s="2" t="s">
        <v>239</v>
      </c>
      <c r="FB223" s="2" t="s">
        <v>226</v>
      </c>
      <c r="FC223" s="2" t="s">
        <v>1105</v>
      </c>
      <c r="FD223" s="2" t="s">
        <v>601</v>
      </c>
      <c r="FE223" s="2" t="s">
        <v>241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226</v>
      </c>
      <c r="FO223" s="2" t="s">
        <v>2626</v>
      </c>
      <c r="FP223" s="2" t="s">
        <v>229</v>
      </c>
      <c r="FQ223" s="2" t="s">
        <v>241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239</v>
      </c>
      <c r="FZ223" s="2" t="s">
        <v>226</v>
      </c>
      <c r="GA223" s="2" t="s">
        <v>327</v>
      </c>
      <c r="GB223" s="2" t="s">
        <v>229</v>
      </c>
      <c r="GC223" s="2" t="s">
        <v>241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272</v>
      </c>
      <c r="GL223" s="2" t="s">
        <v>226</v>
      </c>
      <c r="GM223" s="2" t="s">
        <v>229</v>
      </c>
      <c r="GN223" s="2" t="s">
        <v>229</v>
      </c>
      <c r="GO223" s="2" t="s">
        <v>241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226</v>
      </c>
      <c r="GY223" s="2" t="s">
        <v>632</v>
      </c>
      <c r="GZ223" s="2" t="s">
        <v>1055</v>
      </c>
      <c r="HA223" s="2" t="s">
        <v>241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226</v>
      </c>
      <c r="HK223" s="2" t="s">
        <v>229</v>
      </c>
      <c r="HL223" s="2" t="s">
        <v>229</v>
      </c>
      <c r="HM223" s="2" t="s">
        <v>241</v>
      </c>
      <c r="HN223" s="2" t="s">
        <v>229</v>
      </c>
      <c r="HO223" s="4"/>
      <c r="HP223" s="8"/>
      <c r="HQ223" s="4"/>
      <c r="HR223" s="8"/>
      <c r="HS223" s="7"/>
      <c r="HT223" s="7"/>
      <c r="HU223" s="2" t="s">
        <v>266</v>
      </c>
      <c r="HV223" s="2" t="s">
        <v>226</v>
      </c>
      <c r="HW223" s="2" t="s">
        <v>229</v>
      </c>
      <c r="HX223" s="2" t="s">
        <v>229</v>
      </c>
      <c r="HY223" s="2" t="s">
        <v>241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266</v>
      </c>
      <c r="IH223" s="2" t="s">
        <v>226</v>
      </c>
      <c r="II223" s="2" t="s">
        <v>229</v>
      </c>
      <c r="IJ223" s="2" t="s">
        <v>229</v>
      </c>
      <c r="IK223" s="2" t="s">
        <v>241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664</v>
      </c>
      <c r="IT223" s="2" t="s">
        <v>226</v>
      </c>
      <c r="IU223" s="2" t="s">
        <v>229</v>
      </c>
      <c r="IV223" s="2" t="s">
        <v>229</v>
      </c>
      <c r="IW223" s="2" t="s">
        <v>241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272</v>
      </c>
      <c r="JF223" s="2" t="s">
        <v>226</v>
      </c>
      <c r="JG223" s="2" t="s">
        <v>229</v>
      </c>
      <c r="JH223" s="2" t="s">
        <v>229</v>
      </c>
      <c r="JI223" s="2" t="s">
        <v>241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272</v>
      </c>
      <c r="JR223" s="2" t="s">
        <v>226</v>
      </c>
      <c r="JS223" s="2" t="s">
        <v>229</v>
      </c>
      <c r="JT223" s="2" t="s">
        <v>229</v>
      </c>
      <c r="JU223" s="2" t="s">
        <v>241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272</v>
      </c>
      <c r="KD223" s="2" t="s">
        <v>226</v>
      </c>
      <c r="KE223" s="2" t="s">
        <v>229</v>
      </c>
      <c r="KF223" s="2" t="s">
        <v>229</v>
      </c>
      <c r="KG223" s="2" t="s">
        <v>241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272</v>
      </c>
      <c r="KP223" s="2" t="s">
        <v>226</v>
      </c>
      <c r="KQ223" s="2" t="s">
        <v>229</v>
      </c>
      <c r="KR223" s="2" t="s">
        <v>229</v>
      </c>
      <c r="KS223" s="2" t="s">
        <v>241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272</v>
      </c>
      <c r="LB223" s="2" t="s">
        <v>226</v>
      </c>
      <c r="LC223" s="2" t="s">
        <v>229</v>
      </c>
      <c r="LD223" s="2" t="s">
        <v>229</v>
      </c>
      <c r="LE223" s="2" t="s">
        <v>241</v>
      </c>
      <c r="LF223" s="2" t="s">
        <v>229</v>
      </c>
      <c r="LG223" s="4"/>
      <c r="LH223" s="8"/>
      <c r="LI223" s="4"/>
      <c r="LJ223" s="8"/>
      <c r="LK223" s="7"/>
      <c r="LL223" s="7"/>
      <c r="LM223" s="2" t="s">
        <v>229</v>
      </c>
      <c r="LN223" s="2" t="s">
        <v>229</v>
      </c>
      <c r="LO223" s="2" t="s">
        <v>229</v>
      </c>
      <c r="LP223" s="2" t="s">
        <v>229</v>
      </c>
      <c r="LQ223" s="2" t="s">
        <v>229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272</v>
      </c>
      <c r="LZ223" s="2" t="s">
        <v>226</v>
      </c>
      <c r="MA223" s="2" t="s">
        <v>229</v>
      </c>
      <c r="MB223" s="2" t="s">
        <v>229</v>
      </c>
      <c r="MC223" s="2" t="s">
        <v>241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272</v>
      </c>
      <c r="ML223" s="2" t="s">
        <v>226</v>
      </c>
      <c r="MM223" s="2" t="s">
        <v>229</v>
      </c>
      <c r="MN223" s="2" t="s">
        <v>229</v>
      </c>
      <c r="MO223" s="2" t="s">
        <v>241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266</v>
      </c>
      <c r="MX223" s="2" t="s">
        <v>226</v>
      </c>
      <c r="MY223" s="2" t="s">
        <v>229</v>
      </c>
      <c r="MZ223" s="2" t="s">
        <v>229</v>
      </c>
      <c r="NA223" s="2" t="s">
        <v>241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229</v>
      </c>
      <c r="NJ223" s="2" t="s">
        <v>229</v>
      </c>
      <c r="NK223" s="2" t="s">
        <v>229</v>
      </c>
      <c r="NL223" s="2" t="s">
        <v>229</v>
      </c>
      <c r="NM223" s="2" t="s">
        <v>229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272</v>
      </c>
      <c r="NV223" s="2" t="s">
        <v>226</v>
      </c>
      <c r="NW223" s="2" t="s">
        <v>229</v>
      </c>
      <c r="NX223" s="2" t="s">
        <v>229</v>
      </c>
      <c r="NY223" s="2" t="s">
        <v>241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272</v>
      </c>
      <c r="OH223" s="2" t="s">
        <v>226</v>
      </c>
      <c r="OI223" s="2" t="s">
        <v>229</v>
      </c>
      <c r="OJ223" s="2" t="s">
        <v>229</v>
      </c>
      <c r="OK223" s="2" t="s">
        <v>241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229</v>
      </c>
      <c r="OT223" s="2" t="s">
        <v>229</v>
      </c>
      <c r="OU223" s="2" t="s">
        <v>229</v>
      </c>
      <c r="OV223" s="2" t="s">
        <v>229</v>
      </c>
      <c r="OW223" s="2" t="s">
        <v>229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229</v>
      </c>
      <c r="PF223" s="2" t="s">
        <v>229</v>
      </c>
      <c r="PG223" s="2" t="s">
        <v>229</v>
      </c>
      <c r="PH223" s="2" t="s">
        <v>229</v>
      </c>
      <c r="PI223" s="2" t="s">
        <v>229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229</v>
      </c>
      <c r="PR223" s="2" t="s">
        <v>229</v>
      </c>
      <c r="PS223" s="2" t="s">
        <v>229</v>
      </c>
      <c r="PT223" s="2" t="s">
        <v>229</v>
      </c>
      <c r="PU223" s="2" t="s">
        <v>229</v>
      </c>
      <c r="PV223" s="2" t="s">
        <v>229</v>
      </c>
      <c r="PW223" s="4"/>
      <c r="PX223" s="8"/>
      <c r="PY223" s="4"/>
      <c r="PZ223" s="8"/>
      <c r="QA223" s="7"/>
      <c r="QB223" s="7"/>
      <c r="QC223" s="2" t="s">
        <v>281</v>
      </c>
      <c r="QD223" s="2" t="s">
        <v>226</v>
      </c>
      <c r="QE223" s="2" t="s">
        <v>229</v>
      </c>
      <c r="QF223" s="2" t="s">
        <v>229</v>
      </c>
      <c r="QG223" s="2" t="s">
        <v>241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272</v>
      </c>
      <c r="QP223" s="2" t="s">
        <v>226</v>
      </c>
      <c r="QQ223" s="2" t="s">
        <v>229</v>
      </c>
      <c r="QR223" s="2" t="s">
        <v>229</v>
      </c>
      <c r="QS223" s="2" t="s">
        <v>241</v>
      </c>
      <c r="QT223" s="2" t="s">
        <v>229</v>
      </c>
      <c r="QU223" s="4"/>
      <c r="QV223" s="8"/>
      <c r="QW223" s="4"/>
      <c r="QX223" s="8"/>
      <c r="QY223" s="7"/>
      <c r="QZ223" s="7"/>
      <c r="RA223" s="2" t="s">
        <v>272</v>
      </c>
      <c r="RB223" s="2" t="s">
        <v>226</v>
      </c>
      <c r="RC223" s="2" t="s">
        <v>229</v>
      </c>
      <c r="RD223" s="2" t="s">
        <v>229</v>
      </c>
      <c r="RE223" s="2" t="s">
        <v>241</v>
      </c>
      <c r="RF223" s="2" t="s">
        <v>229</v>
      </c>
      <c r="RG223" s="4"/>
      <c r="RH223" s="8"/>
      <c r="RI223" s="4"/>
      <c r="RJ223" s="8"/>
      <c r="RK223" s="7"/>
      <c r="RL223" s="7"/>
      <c r="RM223" s="2" t="s">
        <v>272</v>
      </c>
      <c r="RN223" s="2" t="s">
        <v>226</v>
      </c>
      <c r="RO223" s="2" t="s">
        <v>229</v>
      </c>
      <c r="RP223" s="2" t="s">
        <v>229</v>
      </c>
      <c r="RQ223" s="2" t="s">
        <v>241</v>
      </c>
      <c r="RR223" s="2" t="s">
        <v>229</v>
      </c>
      <c r="RS223" s="4"/>
      <c r="RT223" s="8"/>
      <c r="RU223" s="4"/>
      <c r="RV223" s="8"/>
      <c r="RW223" s="7"/>
      <c r="RX223" s="7"/>
      <c r="RY223" s="2" t="s">
        <v>229</v>
      </c>
      <c r="RZ223" s="2" t="s">
        <v>229</v>
      </c>
      <c r="SA223" s="2" t="s">
        <v>229</v>
      </c>
      <c r="SB223" s="2" t="s">
        <v>229</v>
      </c>
      <c r="SC223" s="2" t="s">
        <v>229</v>
      </c>
      <c r="SD223" s="2" t="s">
        <v>229</v>
      </c>
      <c r="SE223" s="4">
        <v>1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>
        <v>210</v>
      </c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>
        <v>220</v>
      </c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</row>
    <row r="224">
      <c r="A224" s="2" t="s">
        <v>2633</v>
      </c>
      <c r="B224" s="2" t="s">
        <v>216</v>
      </c>
      <c r="C224" s="2" t="s">
        <v>217</v>
      </c>
      <c r="D224" s="2" t="s">
        <v>218</v>
      </c>
      <c r="E224" s="2" t="s">
        <v>2460</v>
      </c>
      <c r="F224" s="2" t="s">
        <v>2618</v>
      </c>
      <c r="G224" s="2" t="s">
        <v>2619</v>
      </c>
      <c r="H224" s="2" t="s">
        <v>2620</v>
      </c>
      <c r="I224" s="2" t="s">
        <v>2621</v>
      </c>
      <c r="J224" s="2" t="s">
        <v>285</v>
      </c>
      <c r="K224" s="2" t="s">
        <v>1109</v>
      </c>
      <c r="L224" s="3">
        <v>42.85</v>
      </c>
      <c r="M224" s="3">
        <v>44.99</v>
      </c>
      <c r="N224" s="3">
        <v>89.99</v>
      </c>
      <c r="O224" s="2" t="s">
        <v>226</v>
      </c>
      <c r="P224" s="2" t="s">
        <v>618</v>
      </c>
      <c r="Q224" s="2" t="s">
        <v>228</v>
      </c>
      <c r="R224" s="2" t="s">
        <v>229</v>
      </c>
      <c r="S224" s="2" t="s">
        <v>2632</v>
      </c>
      <c r="T224" s="2" t="s">
        <v>231</v>
      </c>
      <c r="U224" s="2" t="s">
        <v>232</v>
      </c>
      <c r="V224" s="2" t="s">
        <v>233</v>
      </c>
      <c r="W224" s="2" t="s">
        <v>234</v>
      </c>
      <c r="X224" s="2" t="s">
        <v>1009</v>
      </c>
      <c r="Y224" s="2" t="s">
        <v>1127</v>
      </c>
      <c r="Z224" s="4"/>
      <c r="AA224" s="4">
        <f>=ROUNDDOWN({0},0)</f>
      </c>
      <c r="AB224" s="5">
        <v>9</v>
      </c>
      <c r="AC224" s="2" t="s">
        <v>637</v>
      </c>
      <c r="AD224" s="4">
        <v>380</v>
      </c>
      <c r="AE224" s="4">
        <v>860</v>
      </c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>
        <v>3</v>
      </c>
      <c r="AQ224" s="8">
        <v>147.84</v>
      </c>
      <c r="AR224" s="4"/>
      <c r="AS224" s="8"/>
      <c r="AT224" s="7"/>
      <c r="AU224" s="7"/>
      <c r="AV224" s="4" t="s">
        <v>229</v>
      </c>
      <c r="AW224" s="8" t="s">
        <v>229</v>
      </c>
      <c r="AX224" s="4" t="s">
        <v>229</v>
      </c>
      <c r="AY224" s="8" t="s">
        <v>229</v>
      </c>
      <c r="AZ224" s="7" t="s">
        <v>229</v>
      </c>
      <c r="BA224" s="7" t="s">
        <v>229</v>
      </c>
      <c r="BB224" s="7">
        <v>0.3744</v>
      </c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 t="s">
        <v>229</v>
      </c>
      <c r="BJ224" s="4">
        <v>3</v>
      </c>
      <c r="BK224" s="8">
        <v>147.84</v>
      </c>
      <c r="BL224" s="2" t="s">
        <v>16</v>
      </c>
      <c r="BM224" s="7">
        <v>1</v>
      </c>
      <c r="BN224" s="7">
        <v>1</v>
      </c>
      <c r="BO224" s="4">
        <v>3</v>
      </c>
      <c r="BP224" s="8">
        <v>147.84</v>
      </c>
      <c r="BQ224" s="4"/>
      <c r="BR224" s="8"/>
      <c r="BS224" s="7"/>
      <c r="BT224" s="7"/>
      <c r="BU224" s="2" t="s">
        <v>239</v>
      </c>
      <c r="BV224" s="2" t="s">
        <v>226</v>
      </c>
      <c r="BW224" s="2" t="s">
        <v>229</v>
      </c>
      <c r="BX224" s="2" t="s">
        <v>383</v>
      </c>
      <c r="BY224" s="2" t="s">
        <v>241</v>
      </c>
      <c r="BZ224" s="2" t="s">
        <v>229</v>
      </c>
      <c r="CA224" s="4"/>
      <c r="CB224" s="8"/>
      <c r="CC224" s="4"/>
      <c r="CD224" s="8"/>
      <c r="CE224" s="7"/>
      <c r="CF224" s="7"/>
      <c r="CG224" s="2" t="s">
        <v>239</v>
      </c>
      <c r="CH224" s="2" t="s">
        <v>226</v>
      </c>
      <c r="CI224" s="2" t="s">
        <v>2626</v>
      </c>
      <c r="CJ224" s="2" t="s">
        <v>1291</v>
      </c>
      <c r="CK224" s="2" t="s">
        <v>241</v>
      </c>
      <c r="CL224" s="2" t="s">
        <v>229</v>
      </c>
      <c r="CM224" s="4"/>
      <c r="CN224" s="8"/>
      <c r="CO224" s="4"/>
      <c r="CP224" s="8"/>
      <c r="CQ224" s="7"/>
      <c r="CR224" s="7"/>
      <c r="CS224" s="2" t="s">
        <v>239</v>
      </c>
      <c r="CT224" s="2" t="s">
        <v>226</v>
      </c>
      <c r="CU224" s="2" t="s">
        <v>1101</v>
      </c>
      <c r="CV224" s="2" t="s">
        <v>402</v>
      </c>
      <c r="CW224" s="2" t="s">
        <v>241</v>
      </c>
      <c r="CX224" s="2" t="s">
        <v>229</v>
      </c>
      <c r="CY224" s="4"/>
      <c r="CZ224" s="8"/>
      <c r="DA224" s="4"/>
      <c r="DB224" s="8"/>
      <c r="DC224" s="7"/>
      <c r="DD224" s="7"/>
      <c r="DE224" s="2" t="s">
        <v>239</v>
      </c>
      <c r="DF224" s="2" t="s">
        <v>226</v>
      </c>
      <c r="DG224" s="2" t="s">
        <v>2625</v>
      </c>
      <c r="DH224" s="2" t="s">
        <v>1179</v>
      </c>
      <c r="DI224" s="2" t="s">
        <v>241</v>
      </c>
      <c r="DJ224" s="2" t="s">
        <v>229</v>
      </c>
      <c r="DK224" s="4"/>
      <c r="DL224" s="8"/>
      <c r="DM224" s="4"/>
      <c r="DN224" s="8"/>
      <c r="DO224" s="7"/>
      <c r="DP224" s="7"/>
      <c r="DQ224" s="2" t="s">
        <v>239</v>
      </c>
      <c r="DR224" s="2" t="s">
        <v>226</v>
      </c>
      <c r="DS224" s="2" t="s">
        <v>2626</v>
      </c>
      <c r="DT224" s="2" t="s">
        <v>492</v>
      </c>
      <c r="DU224" s="2" t="s">
        <v>241</v>
      </c>
      <c r="DV224" s="2" t="s">
        <v>229</v>
      </c>
      <c r="DW224" s="4"/>
      <c r="DX224" s="8"/>
      <c r="DY224" s="4"/>
      <c r="DZ224" s="8"/>
      <c r="EA224" s="7"/>
      <c r="EB224" s="7"/>
      <c r="EC224" s="2" t="s">
        <v>1106</v>
      </c>
      <c r="ED224" s="2" t="s">
        <v>226</v>
      </c>
      <c r="EE224" s="2" t="s">
        <v>229</v>
      </c>
      <c r="EF224" s="2" t="s">
        <v>229</v>
      </c>
      <c r="EG224" s="2" t="s">
        <v>241</v>
      </c>
      <c r="EH224" s="2" t="s">
        <v>229</v>
      </c>
      <c r="EI224" s="4"/>
      <c r="EJ224" s="8"/>
      <c r="EK224" s="4"/>
      <c r="EL224" s="8"/>
      <c r="EM224" s="7"/>
      <c r="EN224" s="7"/>
      <c r="EO224" s="2" t="s">
        <v>239</v>
      </c>
      <c r="EP224" s="2" t="s">
        <v>226</v>
      </c>
      <c r="EQ224" s="2" t="s">
        <v>847</v>
      </c>
      <c r="ER224" s="2" t="s">
        <v>2630</v>
      </c>
      <c r="ES224" s="2" t="s">
        <v>241</v>
      </c>
      <c r="ET224" s="2" t="s">
        <v>229</v>
      </c>
      <c r="EU224" s="4"/>
      <c r="EV224" s="8"/>
      <c r="EW224" s="4"/>
      <c r="EX224" s="8"/>
      <c r="EY224" s="7"/>
      <c r="EZ224" s="7"/>
      <c r="FA224" s="2" t="s">
        <v>239</v>
      </c>
      <c r="FB224" s="2" t="s">
        <v>226</v>
      </c>
      <c r="FC224" s="2" t="s">
        <v>1105</v>
      </c>
      <c r="FD224" s="2" t="s">
        <v>631</v>
      </c>
      <c r="FE224" s="2" t="s">
        <v>241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226</v>
      </c>
      <c r="FO224" s="2" t="s">
        <v>2626</v>
      </c>
      <c r="FP224" s="2" t="s">
        <v>229</v>
      </c>
      <c r="FQ224" s="2" t="s">
        <v>241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239</v>
      </c>
      <c r="FZ224" s="2" t="s">
        <v>226</v>
      </c>
      <c r="GA224" s="2" t="s">
        <v>327</v>
      </c>
      <c r="GB224" s="2" t="s">
        <v>1120</v>
      </c>
      <c r="GC224" s="2" t="s">
        <v>241</v>
      </c>
      <c r="GD224" s="2" t="s">
        <v>229</v>
      </c>
      <c r="GE224" s="4"/>
      <c r="GF224" s="8"/>
      <c r="GG224" s="4"/>
      <c r="GH224" s="8"/>
      <c r="GI224" s="7"/>
      <c r="GJ224" s="7"/>
      <c r="GK224" s="2" t="s">
        <v>272</v>
      </c>
      <c r="GL224" s="2" t="s">
        <v>226</v>
      </c>
      <c r="GM224" s="2" t="s">
        <v>229</v>
      </c>
      <c r="GN224" s="2" t="s">
        <v>229</v>
      </c>
      <c r="GO224" s="2" t="s">
        <v>241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226</v>
      </c>
      <c r="GY224" s="2" t="s">
        <v>632</v>
      </c>
      <c r="GZ224" s="2" t="s">
        <v>581</v>
      </c>
      <c r="HA224" s="2" t="s">
        <v>241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266</v>
      </c>
      <c r="HJ224" s="2" t="s">
        <v>226</v>
      </c>
      <c r="HK224" s="2" t="s">
        <v>229</v>
      </c>
      <c r="HL224" s="2" t="s">
        <v>229</v>
      </c>
      <c r="HM224" s="2" t="s">
        <v>241</v>
      </c>
      <c r="HN224" s="2" t="s">
        <v>229</v>
      </c>
      <c r="HO224" s="4"/>
      <c r="HP224" s="8"/>
      <c r="HQ224" s="4"/>
      <c r="HR224" s="8"/>
      <c r="HS224" s="7"/>
      <c r="HT224" s="7"/>
      <c r="HU224" s="2" t="s">
        <v>266</v>
      </c>
      <c r="HV224" s="2" t="s">
        <v>226</v>
      </c>
      <c r="HW224" s="2" t="s">
        <v>229</v>
      </c>
      <c r="HX224" s="2" t="s">
        <v>229</v>
      </c>
      <c r="HY224" s="2" t="s">
        <v>241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266</v>
      </c>
      <c r="IH224" s="2" t="s">
        <v>226</v>
      </c>
      <c r="II224" s="2" t="s">
        <v>229</v>
      </c>
      <c r="IJ224" s="2" t="s">
        <v>229</v>
      </c>
      <c r="IK224" s="2" t="s">
        <v>241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664</v>
      </c>
      <c r="IT224" s="2" t="s">
        <v>226</v>
      </c>
      <c r="IU224" s="2" t="s">
        <v>229</v>
      </c>
      <c r="IV224" s="2" t="s">
        <v>229</v>
      </c>
      <c r="IW224" s="2" t="s">
        <v>241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272</v>
      </c>
      <c r="JF224" s="2" t="s">
        <v>226</v>
      </c>
      <c r="JG224" s="2" t="s">
        <v>229</v>
      </c>
      <c r="JH224" s="2" t="s">
        <v>229</v>
      </c>
      <c r="JI224" s="2" t="s">
        <v>241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272</v>
      </c>
      <c r="JR224" s="2" t="s">
        <v>226</v>
      </c>
      <c r="JS224" s="2" t="s">
        <v>229</v>
      </c>
      <c r="JT224" s="2" t="s">
        <v>229</v>
      </c>
      <c r="JU224" s="2" t="s">
        <v>241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272</v>
      </c>
      <c r="KD224" s="2" t="s">
        <v>226</v>
      </c>
      <c r="KE224" s="2" t="s">
        <v>229</v>
      </c>
      <c r="KF224" s="2" t="s">
        <v>229</v>
      </c>
      <c r="KG224" s="2" t="s">
        <v>241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272</v>
      </c>
      <c r="KP224" s="2" t="s">
        <v>226</v>
      </c>
      <c r="KQ224" s="2" t="s">
        <v>229</v>
      </c>
      <c r="KR224" s="2" t="s">
        <v>229</v>
      </c>
      <c r="KS224" s="2" t="s">
        <v>241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272</v>
      </c>
      <c r="LB224" s="2" t="s">
        <v>226</v>
      </c>
      <c r="LC224" s="2" t="s">
        <v>229</v>
      </c>
      <c r="LD224" s="2" t="s">
        <v>229</v>
      </c>
      <c r="LE224" s="2" t="s">
        <v>241</v>
      </c>
      <c r="LF224" s="2" t="s">
        <v>229</v>
      </c>
      <c r="LG224" s="4"/>
      <c r="LH224" s="8"/>
      <c r="LI224" s="4"/>
      <c r="LJ224" s="8"/>
      <c r="LK224" s="7"/>
      <c r="LL224" s="7"/>
      <c r="LM224" s="2" t="s">
        <v>229</v>
      </c>
      <c r="LN224" s="2" t="s">
        <v>229</v>
      </c>
      <c r="LO224" s="2" t="s">
        <v>229</v>
      </c>
      <c r="LP224" s="2" t="s">
        <v>229</v>
      </c>
      <c r="LQ224" s="2" t="s">
        <v>229</v>
      </c>
      <c r="LR224" s="2" t="s">
        <v>229</v>
      </c>
      <c r="LS224" s="4"/>
      <c r="LT224" s="8"/>
      <c r="LU224" s="4"/>
      <c r="LV224" s="8"/>
      <c r="LW224" s="7"/>
      <c r="LX224" s="7"/>
      <c r="LY224" s="2" t="s">
        <v>272</v>
      </c>
      <c r="LZ224" s="2" t="s">
        <v>226</v>
      </c>
      <c r="MA224" s="2" t="s">
        <v>229</v>
      </c>
      <c r="MB224" s="2" t="s">
        <v>229</v>
      </c>
      <c r="MC224" s="2" t="s">
        <v>241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272</v>
      </c>
      <c r="ML224" s="2" t="s">
        <v>226</v>
      </c>
      <c r="MM224" s="2" t="s">
        <v>229</v>
      </c>
      <c r="MN224" s="2" t="s">
        <v>229</v>
      </c>
      <c r="MO224" s="2" t="s">
        <v>241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266</v>
      </c>
      <c r="MX224" s="2" t="s">
        <v>226</v>
      </c>
      <c r="MY224" s="2" t="s">
        <v>229</v>
      </c>
      <c r="MZ224" s="2" t="s">
        <v>229</v>
      </c>
      <c r="NA224" s="2" t="s">
        <v>241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229</v>
      </c>
      <c r="NJ224" s="2" t="s">
        <v>229</v>
      </c>
      <c r="NK224" s="2" t="s">
        <v>229</v>
      </c>
      <c r="NL224" s="2" t="s">
        <v>229</v>
      </c>
      <c r="NM224" s="2" t="s">
        <v>229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272</v>
      </c>
      <c r="NV224" s="2" t="s">
        <v>226</v>
      </c>
      <c r="NW224" s="2" t="s">
        <v>229</v>
      </c>
      <c r="NX224" s="2" t="s">
        <v>229</v>
      </c>
      <c r="NY224" s="2" t="s">
        <v>241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272</v>
      </c>
      <c r="OH224" s="2" t="s">
        <v>226</v>
      </c>
      <c r="OI224" s="2" t="s">
        <v>229</v>
      </c>
      <c r="OJ224" s="2" t="s">
        <v>229</v>
      </c>
      <c r="OK224" s="2" t="s">
        <v>241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229</v>
      </c>
      <c r="OT224" s="2" t="s">
        <v>229</v>
      </c>
      <c r="OU224" s="2" t="s">
        <v>229</v>
      </c>
      <c r="OV224" s="2" t="s">
        <v>229</v>
      </c>
      <c r="OW224" s="2" t="s">
        <v>229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229</v>
      </c>
      <c r="PF224" s="2" t="s">
        <v>229</v>
      </c>
      <c r="PG224" s="2" t="s">
        <v>229</v>
      </c>
      <c r="PH224" s="2" t="s">
        <v>229</v>
      </c>
      <c r="PI224" s="2" t="s">
        <v>229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229</v>
      </c>
      <c r="PR224" s="2" t="s">
        <v>229</v>
      </c>
      <c r="PS224" s="2" t="s">
        <v>229</v>
      </c>
      <c r="PT224" s="2" t="s">
        <v>229</v>
      </c>
      <c r="PU224" s="2" t="s">
        <v>229</v>
      </c>
      <c r="PV224" s="2" t="s">
        <v>229</v>
      </c>
      <c r="PW224" s="4"/>
      <c r="PX224" s="8"/>
      <c r="PY224" s="4"/>
      <c r="PZ224" s="8"/>
      <c r="QA224" s="7"/>
      <c r="QB224" s="7"/>
      <c r="QC224" s="2" t="s">
        <v>281</v>
      </c>
      <c r="QD224" s="2" t="s">
        <v>226</v>
      </c>
      <c r="QE224" s="2" t="s">
        <v>229</v>
      </c>
      <c r="QF224" s="2" t="s">
        <v>229</v>
      </c>
      <c r="QG224" s="2" t="s">
        <v>241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272</v>
      </c>
      <c r="QP224" s="2" t="s">
        <v>226</v>
      </c>
      <c r="QQ224" s="2" t="s">
        <v>229</v>
      </c>
      <c r="QR224" s="2" t="s">
        <v>229</v>
      </c>
      <c r="QS224" s="2" t="s">
        <v>241</v>
      </c>
      <c r="QT224" s="2" t="s">
        <v>229</v>
      </c>
      <c r="QU224" s="4"/>
      <c r="QV224" s="8"/>
      <c r="QW224" s="4"/>
      <c r="QX224" s="8"/>
      <c r="QY224" s="7"/>
      <c r="QZ224" s="7"/>
      <c r="RA224" s="2" t="s">
        <v>272</v>
      </c>
      <c r="RB224" s="2" t="s">
        <v>226</v>
      </c>
      <c r="RC224" s="2" t="s">
        <v>229</v>
      </c>
      <c r="RD224" s="2" t="s">
        <v>229</v>
      </c>
      <c r="RE224" s="2" t="s">
        <v>241</v>
      </c>
      <c r="RF224" s="2" t="s">
        <v>229</v>
      </c>
      <c r="RG224" s="4"/>
      <c r="RH224" s="8"/>
      <c r="RI224" s="4"/>
      <c r="RJ224" s="8"/>
      <c r="RK224" s="7"/>
      <c r="RL224" s="7"/>
      <c r="RM224" s="2" t="s">
        <v>272</v>
      </c>
      <c r="RN224" s="2" t="s">
        <v>226</v>
      </c>
      <c r="RO224" s="2" t="s">
        <v>229</v>
      </c>
      <c r="RP224" s="2" t="s">
        <v>229</v>
      </c>
      <c r="RQ224" s="2" t="s">
        <v>241</v>
      </c>
      <c r="RR224" s="2" t="s">
        <v>229</v>
      </c>
      <c r="RS224" s="4"/>
      <c r="RT224" s="8"/>
      <c r="RU224" s="4"/>
      <c r="RV224" s="8"/>
      <c r="RW224" s="7"/>
      <c r="RX224" s="7"/>
      <c r="RY224" s="2" t="s">
        <v>229</v>
      </c>
      <c r="RZ224" s="2" t="s">
        <v>229</v>
      </c>
      <c r="SA224" s="2" t="s">
        <v>229</v>
      </c>
      <c r="SB224" s="2" t="s">
        <v>229</v>
      </c>
      <c r="SC224" s="2" t="s">
        <v>229</v>
      </c>
      <c r="SD224" s="2" t="s">
        <v>229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>
        <v>380</v>
      </c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>
        <v>480</v>
      </c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</row>
    <row r="225">
      <c r="A225" s="2" t="s">
        <v>2634</v>
      </c>
      <c r="B225" s="2" t="s">
        <v>216</v>
      </c>
      <c r="C225" s="2" t="s">
        <v>217</v>
      </c>
      <c r="D225" s="2" t="s">
        <v>218</v>
      </c>
      <c r="E225" s="2" t="s">
        <v>2460</v>
      </c>
      <c r="F225" s="2" t="s">
        <v>2618</v>
      </c>
      <c r="G225" s="2" t="s">
        <v>2619</v>
      </c>
      <c r="H225" s="2" t="s">
        <v>2620</v>
      </c>
      <c r="I225" s="2" t="s">
        <v>2621</v>
      </c>
      <c r="J225" s="2" t="s">
        <v>312</v>
      </c>
      <c r="K225" s="2" t="s">
        <v>1109</v>
      </c>
      <c r="L225" s="3">
        <v>47.61</v>
      </c>
      <c r="M225" s="3">
        <v>49.99</v>
      </c>
      <c r="N225" s="3">
        <v>99.99</v>
      </c>
      <c r="O225" s="2" t="s">
        <v>226</v>
      </c>
      <c r="P225" s="2" t="s">
        <v>618</v>
      </c>
      <c r="Q225" s="2" t="s">
        <v>228</v>
      </c>
      <c r="R225" s="2" t="s">
        <v>229</v>
      </c>
      <c r="S225" s="2" t="s">
        <v>2632</v>
      </c>
      <c r="T225" s="2" t="s">
        <v>231</v>
      </c>
      <c r="U225" s="2" t="s">
        <v>232</v>
      </c>
      <c r="V225" s="2" t="s">
        <v>233</v>
      </c>
      <c r="W225" s="2" t="s">
        <v>234</v>
      </c>
      <c r="X225" s="2" t="s">
        <v>1009</v>
      </c>
      <c r="Y225" s="2" t="s">
        <v>1127</v>
      </c>
      <c r="Z225" s="4">
        <v>136</v>
      </c>
      <c r="AA225" s="4">
        <f>=ROUNDDOWN(22.6666666666667,0)</f>
      </c>
      <c r="AB225" s="5">
        <v>6</v>
      </c>
      <c r="AC225" s="2" t="s">
        <v>637</v>
      </c>
      <c r="AD225" s="4">
        <v>110</v>
      </c>
      <c r="AE225" s="4">
        <v>330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>
        <v>4</v>
      </c>
      <c r="AQ225" s="8">
        <v>208.72</v>
      </c>
      <c r="AR225" s="4"/>
      <c r="AS225" s="8"/>
      <c r="AT225" s="7"/>
      <c r="AU225" s="7"/>
      <c r="AV225" s="4" t="s">
        <v>229</v>
      </c>
      <c r="AW225" s="8" t="s">
        <v>229</v>
      </c>
      <c r="AX225" s="4" t="s">
        <v>229</v>
      </c>
      <c r="AY225" s="8" t="s">
        <v>229</v>
      </c>
      <c r="AZ225" s="7" t="s">
        <v>229</v>
      </c>
      <c r="BA225" s="7" t="s">
        <v>229</v>
      </c>
      <c r="BB225" s="7">
        <v>0.5286</v>
      </c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 t="s">
        <v>229</v>
      </c>
      <c r="BJ225" s="4">
        <v>4</v>
      </c>
      <c r="BK225" s="8">
        <v>208.72</v>
      </c>
      <c r="BL225" s="2" t="s">
        <v>2635</v>
      </c>
      <c r="BM225" s="7">
        <v>1</v>
      </c>
      <c r="BN225" s="7">
        <v>1</v>
      </c>
      <c r="BO225" s="4">
        <v>1</v>
      </c>
      <c r="BP225" s="8">
        <v>54.75</v>
      </c>
      <c r="BQ225" s="4"/>
      <c r="BR225" s="8"/>
      <c r="BS225" s="7"/>
      <c r="BT225" s="7"/>
      <c r="BU225" s="2" t="s">
        <v>239</v>
      </c>
      <c r="BV225" s="2" t="s">
        <v>226</v>
      </c>
      <c r="BW225" s="2" t="s">
        <v>229</v>
      </c>
      <c r="BX225" s="2" t="s">
        <v>2520</v>
      </c>
      <c r="BY225" s="2" t="s">
        <v>241</v>
      </c>
      <c r="BZ225" s="2" t="s">
        <v>229</v>
      </c>
      <c r="CA225" s="4">
        <v>1</v>
      </c>
      <c r="CB225" s="8">
        <v>53.99</v>
      </c>
      <c r="CC225" s="4"/>
      <c r="CD225" s="8"/>
      <c r="CE225" s="7"/>
      <c r="CF225" s="7"/>
      <c r="CG225" s="2" t="s">
        <v>239</v>
      </c>
      <c r="CH225" s="2" t="s">
        <v>226</v>
      </c>
      <c r="CI225" s="2" t="s">
        <v>2626</v>
      </c>
      <c r="CJ225" s="2" t="s">
        <v>606</v>
      </c>
      <c r="CK225" s="2" t="s">
        <v>241</v>
      </c>
      <c r="CL225" s="2" t="s">
        <v>229</v>
      </c>
      <c r="CM225" s="4"/>
      <c r="CN225" s="8"/>
      <c r="CO225" s="4"/>
      <c r="CP225" s="8"/>
      <c r="CQ225" s="7"/>
      <c r="CR225" s="7"/>
      <c r="CS225" s="2" t="s">
        <v>239</v>
      </c>
      <c r="CT225" s="2" t="s">
        <v>226</v>
      </c>
      <c r="CU225" s="2" t="s">
        <v>1101</v>
      </c>
      <c r="CV225" s="2" t="s">
        <v>591</v>
      </c>
      <c r="CW225" s="2" t="s">
        <v>241</v>
      </c>
      <c r="CX225" s="2" t="s">
        <v>229</v>
      </c>
      <c r="CY225" s="4">
        <v>2</v>
      </c>
      <c r="CZ225" s="8">
        <v>99.98</v>
      </c>
      <c r="DA225" s="4"/>
      <c r="DB225" s="8"/>
      <c r="DC225" s="7"/>
      <c r="DD225" s="7"/>
      <c r="DE225" s="2" t="s">
        <v>239</v>
      </c>
      <c r="DF225" s="2" t="s">
        <v>226</v>
      </c>
      <c r="DG225" s="2" t="s">
        <v>2625</v>
      </c>
      <c r="DH225" s="2" t="s">
        <v>601</v>
      </c>
      <c r="DI225" s="2" t="s">
        <v>241</v>
      </c>
      <c r="DJ225" s="2" t="s">
        <v>229</v>
      </c>
      <c r="DK225" s="4"/>
      <c r="DL225" s="8"/>
      <c r="DM225" s="4"/>
      <c r="DN225" s="8"/>
      <c r="DO225" s="7"/>
      <c r="DP225" s="7"/>
      <c r="DQ225" s="2" t="s">
        <v>239</v>
      </c>
      <c r="DR225" s="2" t="s">
        <v>226</v>
      </c>
      <c r="DS225" s="2" t="s">
        <v>2626</v>
      </c>
      <c r="DT225" s="2" t="s">
        <v>2513</v>
      </c>
      <c r="DU225" s="2" t="s">
        <v>241</v>
      </c>
      <c r="DV225" s="2" t="s">
        <v>229</v>
      </c>
      <c r="DW225" s="4"/>
      <c r="DX225" s="8"/>
      <c r="DY225" s="4"/>
      <c r="DZ225" s="8"/>
      <c r="EA225" s="7"/>
      <c r="EB225" s="7"/>
      <c r="EC225" s="2" t="s">
        <v>1106</v>
      </c>
      <c r="ED225" s="2" t="s">
        <v>226</v>
      </c>
      <c r="EE225" s="2" t="s">
        <v>229</v>
      </c>
      <c r="EF225" s="2" t="s">
        <v>229</v>
      </c>
      <c r="EG225" s="2" t="s">
        <v>241</v>
      </c>
      <c r="EH225" s="2" t="s">
        <v>229</v>
      </c>
      <c r="EI225" s="4"/>
      <c r="EJ225" s="8"/>
      <c r="EK225" s="4"/>
      <c r="EL225" s="8"/>
      <c r="EM225" s="7"/>
      <c r="EN225" s="7"/>
      <c r="EO225" s="2" t="s">
        <v>239</v>
      </c>
      <c r="EP225" s="2" t="s">
        <v>226</v>
      </c>
      <c r="EQ225" s="2" t="s">
        <v>847</v>
      </c>
      <c r="ER225" s="2" t="s">
        <v>335</v>
      </c>
      <c r="ES225" s="2" t="s">
        <v>241</v>
      </c>
      <c r="ET225" s="2" t="s">
        <v>229</v>
      </c>
      <c r="EU225" s="4"/>
      <c r="EV225" s="8"/>
      <c r="EW225" s="4"/>
      <c r="EX225" s="8"/>
      <c r="EY225" s="7"/>
      <c r="EZ225" s="7"/>
      <c r="FA225" s="2" t="s">
        <v>239</v>
      </c>
      <c r="FB225" s="2" t="s">
        <v>226</v>
      </c>
      <c r="FC225" s="2" t="s">
        <v>1105</v>
      </c>
      <c r="FD225" s="2" t="s">
        <v>521</v>
      </c>
      <c r="FE225" s="2" t="s">
        <v>241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226</v>
      </c>
      <c r="FO225" s="2" t="s">
        <v>2626</v>
      </c>
      <c r="FP225" s="2" t="s">
        <v>229</v>
      </c>
      <c r="FQ225" s="2" t="s">
        <v>241</v>
      </c>
      <c r="FR225" s="2" t="s">
        <v>229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226</v>
      </c>
      <c r="GA225" s="2" t="s">
        <v>327</v>
      </c>
      <c r="GB225" s="2" t="s">
        <v>229</v>
      </c>
      <c r="GC225" s="2" t="s">
        <v>241</v>
      </c>
      <c r="GD225" s="2" t="s">
        <v>229</v>
      </c>
      <c r="GE225" s="4"/>
      <c r="GF225" s="8"/>
      <c r="GG225" s="4"/>
      <c r="GH225" s="8"/>
      <c r="GI225" s="7"/>
      <c r="GJ225" s="7"/>
      <c r="GK225" s="2" t="s">
        <v>272</v>
      </c>
      <c r="GL225" s="2" t="s">
        <v>226</v>
      </c>
      <c r="GM225" s="2" t="s">
        <v>229</v>
      </c>
      <c r="GN225" s="2" t="s">
        <v>229</v>
      </c>
      <c r="GO225" s="2" t="s">
        <v>241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226</v>
      </c>
      <c r="GY225" s="2" t="s">
        <v>632</v>
      </c>
      <c r="GZ225" s="2" t="s">
        <v>581</v>
      </c>
      <c r="HA225" s="2" t="s">
        <v>241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266</v>
      </c>
      <c r="HJ225" s="2" t="s">
        <v>226</v>
      </c>
      <c r="HK225" s="2" t="s">
        <v>229</v>
      </c>
      <c r="HL225" s="2" t="s">
        <v>229</v>
      </c>
      <c r="HM225" s="2" t="s">
        <v>241</v>
      </c>
      <c r="HN225" s="2" t="s">
        <v>229</v>
      </c>
      <c r="HO225" s="4"/>
      <c r="HP225" s="8"/>
      <c r="HQ225" s="4"/>
      <c r="HR225" s="8"/>
      <c r="HS225" s="7"/>
      <c r="HT225" s="7"/>
      <c r="HU225" s="2" t="s">
        <v>266</v>
      </c>
      <c r="HV225" s="2" t="s">
        <v>226</v>
      </c>
      <c r="HW225" s="2" t="s">
        <v>229</v>
      </c>
      <c r="HX225" s="2" t="s">
        <v>229</v>
      </c>
      <c r="HY225" s="2" t="s">
        <v>241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266</v>
      </c>
      <c r="IH225" s="2" t="s">
        <v>226</v>
      </c>
      <c r="II225" s="2" t="s">
        <v>229</v>
      </c>
      <c r="IJ225" s="2" t="s">
        <v>229</v>
      </c>
      <c r="IK225" s="2" t="s">
        <v>241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664</v>
      </c>
      <c r="IT225" s="2" t="s">
        <v>226</v>
      </c>
      <c r="IU225" s="2" t="s">
        <v>229</v>
      </c>
      <c r="IV225" s="2" t="s">
        <v>229</v>
      </c>
      <c r="IW225" s="2" t="s">
        <v>241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272</v>
      </c>
      <c r="JF225" s="2" t="s">
        <v>226</v>
      </c>
      <c r="JG225" s="2" t="s">
        <v>229</v>
      </c>
      <c r="JH225" s="2" t="s">
        <v>229</v>
      </c>
      <c r="JI225" s="2" t="s">
        <v>241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272</v>
      </c>
      <c r="JR225" s="2" t="s">
        <v>226</v>
      </c>
      <c r="JS225" s="2" t="s">
        <v>229</v>
      </c>
      <c r="JT225" s="2" t="s">
        <v>229</v>
      </c>
      <c r="JU225" s="2" t="s">
        <v>241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272</v>
      </c>
      <c r="KD225" s="2" t="s">
        <v>226</v>
      </c>
      <c r="KE225" s="2" t="s">
        <v>229</v>
      </c>
      <c r="KF225" s="2" t="s">
        <v>229</v>
      </c>
      <c r="KG225" s="2" t="s">
        <v>241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272</v>
      </c>
      <c r="KP225" s="2" t="s">
        <v>226</v>
      </c>
      <c r="KQ225" s="2" t="s">
        <v>229</v>
      </c>
      <c r="KR225" s="2" t="s">
        <v>229</v>
      </c>
      <c r="KS225" s="2" t="s">
        <v>241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272</v>
      </c>
      <c r="LB225" s="2" t="s">
        <v>226</v>
      </c>
      <c r="LC225" s="2" t="s">
        <v>229</v>
      </c>
      <c r="LD225" s="2" t="s">
        <v>229</v>
      </c>
      <c r="LE225" s="2" t="s">
        <v>241</v>
      </c>
      <c r="LF225" s="2" t="s">
        <v>229</v>
      </c>
      <c r="LG225" s="4"/>
      <c r="LH225" s="8"/>
      <c r="LI225" s="4"/>
      <c r="LJ225" s="8"/>
      <c r="LK225" s="7"/>
      <c r="LL225" s="7"/>
      <c r="LM225" s="2" t="s">
        <v>229</v>
      </c>
      <c r="LN225" s="2" t="s">
        <v>229</v>
      </c>
      <c r="LO225" s="2" t="s">
        <v>229</v>
      </c>
      <c r="LP225" s="2" t="s">
        <v>229</v>
      </c>
      <c r="LQ225" s="2" t="s">
        <v>229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272</v>
      </c>
      <c r="LZ225" s="2" t="s">
        <v>226</v>
      </c>
      <c r="MA225" s="2" t="s">
        <v>229</v>
      </c>
      <c r="MB225" s="2" t="s">
        <v>229</v>
      </c>
      <c r="MC225" s="2" t="s">
        <v>241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272</v>
      </c>
      <c r="ML225" s="2" t="s">
        <v>226</v>
      </c>
      <c r="MM225" s="2" t="s">
        <v>229</v>
      </c>
      <c r="MN225" s="2" t="s">
        <v>229</v>
      </c>
      <c r="MO225" s="2" t="s">
        <v>241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266</v>
      </c>
      <c r="MX225" s="2" t="s">
        <v>226</v>
      </c>
      <c r="MY225" s="2" t="s">
        <v>229</v>
      </c>
      <c r="MZ225" s="2" t="s">
        <v>229</v>
      </c>
      <c r="NA225" s="2" t="s">
        <v>241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229</v>
      </c>
      <c r="NJ225" s="2" t="s">
        <v>229</v>
      </c>
      <c r="NK225" s="2" t="s">
        <v>229</v>
      </c>
      <c r="NL225" s="2" t="s">
        <v>229</v>
      </c>
      <c r="NM225" s="2" t="s">
        <v>229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272</v>
      </c>
      <c r="NV225" s="2" t="s">
        <v>226</v>
      </c>
      <c r="NW225" s="2" t="s">
        <v>229</v>
      </c>
      <c r="NX225" s="2" t="s">
        <v>229</v>
      </c>
      <c r="NY225" s="2" t="s">
        <v>241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272</v>
      </c>
      <c r="OH225" s="2" t="s">
        <v>226</v>
      </c>
      <c r="OI225" s="2" t="s">
        <v>229</v>
      </c>
      <c r="OJ225" s="2" t="s">
        <v>229</v>
      </c>
      <c r="OK225" s="2" t="s">
        <v>241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229</v>
      </c>
      <c r="OT225" s="2" t="s">
        <v>229</v>
      </c>
      <c r="OU225" s="2" t="s">
        <v>229</v>
      </c>
      <c r="OV225" s="2" t="s">
        <v>229</v>
      </c>
      <c r="OW225" s="2" t="s">
        <v>229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229</v>
      </c>
      <c r="PF225" s="2" t="s">
        <v>229</v>
      </c>
      <c r="PG225" s="2" t="s">
        <v>229</v>
      </c>
      <c r="PH225" s="2" t="s">
        <v>229</v>
      </c>
      <c r="PI225" s="2" t="s">
        <v>229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229</v>
      </c>
      <c r="PR225" s="2" t="s">
        <v>229</v>
      </c>
      <c r="PS225" s="2" t="s">
        <v>229</v>
      </c>
      <c r="PT225" s="2" t="s">
        <v>229</v>
      </c>
      <c r="PU225" s="2" t="s">
        <v>229</v>
      </c>
      <c r="PV225" s="2" t="s">
        <v>229</v>
      </c>
      <c r="PW225" s="4"/>
      <c r="PX225" s="8"/>
      <c r="PY225" s="4"/>
      <c r="PZ225" s="8"/>
      <c r="QA225" s="7"/>
      <c r="QB225" s="7"/>
      <c r="QC225" s="2" t="s">
        <v>281</v>
      </c>
      <c r="QD225" s="2" t="s">
        <v>226</v>
      </c>
      <c r="QE225" s="2" t="s">
        <v>229</v>
      </c>
      <c r="QF225" s="2" t="s">
        <v>229</v>
      </c>
      <c r="QG225" s="2" t="s">
        <v>241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272</v>
      </c>
      <c r="QP225" s="2" t="s">
        <v>226</v>
      </c>
      <c r="QQ225" s="2" t="s">
        <v>229</v>
      </c>
      <c r="QR225" s="2" t="s">
        <v>229</v>
      </c>
      <c r="QS225" s="2" t="s">
        <v>241</v>
      </c>
      <c r="QT225" s="2" t="s">
        <v>229</v>
      </c>
      <c r="QU225" s="4"/>
      <c r="QV225" s="8"/>
      <c r="QW225" s="4"/>
      <c r="QX225" s="8"/>
      <c r="QY225" s="7"/>
      <c r="QZ225" s="7"/>
      <c r="RA225" s="2" t="s">
        <v>272</v>
      </c>
      <c r="RB225" s="2" t="s">
        <v>226</v>
      </c>
      <c r="RC225" s="2" t="s">
        <v>229</v>
      </c>
      <c r="RD225" s="2" t="s">
        <v>229</v>
      </c>
      <c r="RE225" s="2" t="s">
        <v>241</v>
      </c>
      <c r="RF225" s="2" t="s">
        <v>229</v>
      </c>
      <c r="RG225" s="4"/>
      <c r="RH225" s="8"/>
      <c r="RI225" s="4"/>
      <c r="RJ225" s="8"/>
      <c r="RK225" s="7"/>
      <c r="RL225" s="7"/>
      <c r="RM225" s="2" t="s">
        <v>272</v>
      </c>
      <c r="RN225" s="2" t="s">
        <v>226</v>
      </c>
      <c r="RO225" s="2" t="s">
        <v>229</v>
      </c>
      <c r="RP225" s="2" t="s">
        <v>229</v>
      </c>
      <c r="RQ225" s="2" t="s">
        <v>241</v>
      </c>
      <c r="RR225" s="2" t="s">
        <v>229</v>
      </c>
      <c r="RS225" s="4"/>
      <c r="RT225" s="8"/>
      <c r="RU225" s="4"/>
      <c r="RV225" s="8"/>
      <c r="RW225" s="7"/>
      <c r="RX225" s="7"/>
      <c r="RY225" s="2" t="s">
        <v>229</v>
      </c>
      <c r="RZ225" s="2" t="s">
        <v>229</v>
      </c>
      <c r="SA225" s="2" t="s">
        <v>229</v>
      </c>
      <c r="SB225" s="2" t="s">
        <v>229</v>
      </c>
      <c r="SC225" s="2" t="s">
        <v>229</v>
      </c>
      <c r="SD225" s="2" t="s">
        <v>229</v>
      </c>
      <c r="SE225" s="4">
        <v>136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>
        <v>110</v>
      </c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>
        <v>220</v>
      </c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</row>
    <row r="226">
      <c r="A226" s="2" t="s">
        <v>2636</v>
      </c>
      <c r="B226" s="2" t="s">
        <v>216</v>
      </c>
      <c r="C226" s="2" t="s">
        <v>217</v>
      </c>
      <c r="D226" s="2" t="s">
        <v>218</v>
      </c>
      <c r="E226" s="2" t="s">
        <v>2460</v>
      </c>
      <c r="F226" s="2" t="s">
        <v>2618</v>
      </c>
      <c r="G226" s="2" t="s">
        <v>2619</v>
      </c>
      <c r="H226" s="2" t="s">
        <v>2620</v>
      </c>
      <c r="I226" s="2" t="s">
        <v>2621</v>
      </c>
      <c r="J226" s="2" t="s">
        <v>224</v>
      </c>
      <c r="K226" s="2" t="s">
        <v>225</v>
      </c>
      <c r="L226" s="3">
        <v>33.33</v>
      </c>
      <c r="M226" s="3">
        <v>35</v>
      </c>
      <c r="N226" s="3">
        <v>69.99</v>
      </c>
      <c r="O226" s="2" t="s">
        <v>226</v>
      </c>
      <c r="P226" s="2" t="s">
        <v>618</v>
      </c>
      <c r="Q226" s="2" t="s">
        <v>228</v>
      </c>
      <c r="R226" s="2" t="s">
        <v>229</v>
      </c>
      <c r="S226" s="2" t="s">
        <v>2637</v>
      </c>
      <c r="T226" s="2" t="s">
        <v>231</v>
      </c>
      <c r="U226" s="2" t="s">
        <v>2464</v>
      </c>
      <c r="V226" s="2" t="s">
        <v>233</v>
      </c>
      <c r="W226" s="2" t="s">
        <v>234</v>
      </c>
      <c r="X226" s="2" t="s">
        <v>1009</v>
      </c>
      <c r="Y226" s="2" t="s">
        <v>2473</v>
      </c>
      <c r="Z226" s="4">
        <v>44</v>
      </c>
      <c r="AA226" s="4">
        <f>=ROUNDDOWN(14.6666666666667,0)</f>
      </c>
      <c r="AB226" s="5">
        <v>3</v>
      </c>
      <c r="AC226" s="2" t="s">
        <v>637</v>
      </c>
      <c r="AD226" s="4">
        <v>70</v>
      </c>
      <c r="AE226" s="4">
        <v>370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>
        <v>2</v>
      </c>
      <c r="AQ226" s="8">
        <v>70</v>
      </c>
      <c r="AR226" s="4"/>
      <c r="AS226" s="8"/>
      <c r="AT226" s="7"/>
      <c r="AU226" s="7"/>
      <c r="AV226" s="4">
        <v>4</v>
      </c>
      <c r="AW226" s="8">
        <v>163.58</v>
      </c>
      <c r="AX226" s="4" t="s">
        <v>229</v>
      </c>
      <c r="AY226" s="8" t="s">
        <v>229</v>
      </c>
      <c r="AZ226" s="7" t="s">
        <v>229</v>
      </c>
      <c r="BA226" s="7" t="s">
        <v>229</v>
      </c>
      <c r="BB226" s="7">
        <v>0.4279</v>
      </c>
      <c r="BC226" s="4" t="s">
        <v>229</v>
      </c>
      <c r="BD226" s="8" t="s">
        <v>229</v>
      </c>
      <c r="BE226" s="4" t="s">
        <v>229</v>
      </c>
      <c r="BF226" s="8" t="s">
        <v>229</v>
      </c>
      <c r="BG226" s="7" t="s">
        <v>229</v>
      </c>
      <c r="BH226" s="7" t="s">
        <v>229</v>
      </c>
      <c r="BI226" s="7">
        <v>0.1549</v>
      </c>
      <c r="BJ226" s="4">
        <v>2</v>
      </c>
      <c r="BK226" s="8">
        <v>70</v>
      </c>
      <c r="BL226" s="2" t="s">
        <v>19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239</v>
      </c>
      <c r="BV226" s="2" t="s">
        <v>226</v>
      </c>
      <c r="BW226" s="2" t="s">
        <v>229</v>
      </c>
      <c r="BX226" s="2" t="s">
        <v>383</v>
      </c>
      <c r="BY226" s="2" t="s">
        <v>241</v>
      </c>
      <c r="BZ226" s="2" t="s">
        <v>229</v>
      </c>
      <c r="CA226" s="4"/>
      <c r="CB226" s="8"/>
      <c r="CC226" s="4"/>
      <c r="CD226" s="8"/>
      <c r="CE226" s="7"/>
      <c r="CF226" s="7"/>
      <c r="CG226" s="2" t="s">
        <v>239</v>
      </c>
      <c r="CH226" s="2" t="s">
        <v>226</v>
      </c>
      <c r="CI226" s="2" t="s">
        <v>1127</v>
      </c>
      <c r="CJ226" s="2" t="s">
        <v>2499</v>
      </c>
      <c r="CK226" s="2" t="s">
        <v>241</v>
      </c>
      <c r="CL226" s="2" t="s">
        <v>229</v>
      </c>
      <c r="CM226" s="4"/>
      <c r="CN226" s="8"/>
      <c r="CO226" s="4"/>
      <c r="CP226" s="8"/>
      <c r="CQ226" s="7"/>
      <c r="CR226" s="7"/>
      <c r="CS226" s="2" t="s">
        <v>239</v>
      </c>
      <c r="CT226" s="2" t="s">
        <v>226</v>
      </c>
      <c r="CU226" s="2" t="s">
        <v>1101</v>
      </c>
      <c r="CV226" s="2" t="s">
        <v>2562</v>
      </c>
      <c r="CW226" s="2" t="s">
        <v>241</v>
      </c>
      <c r="CX226" s="2" t="s">
        <v>229</v>
      </c>
      <c r="CY226" s="4">
        <v>2</v>
      </c>
      <c r="CZ226" s="8">
        <v>70</v>
      </c>
      <c r="DA226" s="4"/>
      <c r="DB226" s="8"/>
      <c r="DC226" s="7"/>
      <c r="DD226" s="7"/>
      <c r="DE226" s="2" t="s">
        <v>239</v>
      </c>
      <c r="DF226" s="2" t="s">
        <v>226</v>
      </c>
      <c r="DG226" s="2" t="s">
        <v>2625</v>
      </c>
      <c r="DH226" s="2" t="s">
        <v>2499</v>
      </c>
      <c r="DI226" s="2" t="s">
        <v>241</v>
      </c>
      <c r="DJ226" s="2" t="s">
        <v>229</v>
      </c>
      <c r="DK226" s="4"/>
      <c r="DL226" s="8"/>
      <c r="DM226" s="4"/>
      <c r="DN226" s="8"/>
      <c r="DO226" s="7"/>
      <c r="DP226" s="7"/>
      <c r="DQ226" s="2" t="s">
        <v>239</v>
      </c>
      <c r="DR226" s="2" t="s">
        <v>226</v>
      </c>
      <c r="DS226" s="2" t="s">
        <v>1936</v>
      </c>
      <c r="DT226" s="2" t="s">
        <v>645</v>
      </c>
      <c r="DU226" s="2" t="s">
        <v>241</v>
      </c>
      <c r="DV226" s="2" t="s">
        <v>229</v>
      </c>
      <c r="DW226" s="4"/>
      <c r="DX226" s="8"/>
      <c r="DY226" s="4"/>
      <c r="DZ226" s="8"/>
      <c r="EA226" s="7"/>
      <c r="EB226" s="7"/>
      <c r="EC226" s="2" t="s">
        <v>1106</v>
      </c>
      <c r="ED226" s="2" t="s">
        <v>226</v>
      </c>
      <c r="EE226" s="2" t="s">
        <v>229</v>
      </c>
      <c r="EF226" s="2" t="s">
        <v>229</v>
      </c>
      <c r="EG226" s="2" t="s">
        <v>241</v>
      </c>
      <c r="EH226" s="2" t="s">
        <v>229</v>
      </c>
      <c r="EI226" s="4"/>
      <c r="EJ226" s="8"/>
      <c r="EK226" s="4"/>
      <c r="EL226" s="8"/>
      <c r="EM226" s="7"/>
      <c r="EN226" s="7"/>
      <c r="EO226" s="2" t="s">
        <v>239</v>
      </c>
      <c r="EP226" s="2" t="s">
        <v>226</v>
      </c>
      <c r="EQ226" s="2" t="s">
        <v>847</v>
      </c>
      <c r="ER226" s="2" t="s">
        <v>574</v>
      </c>
      <c r="ES226" s="2" t="s">
        <v>241</v>
      </c>
      <c r="ET226" s="2" t="s">
        <v>229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226</v>
      </c>
      <c r="FC226" s="2" t="s">
        <v>1105</v>
      </c>
      <c r="FD226" s="2" t="s">
        <v>1128</v>
      </c>
      <c r="FE226" s="2" t="s">
        <v>241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226</v>
      </c>
      <c r="FO226" s="2" t="s">
        <v>1936</v>
      </c>
      <c r="FP226" s="2" t="s">
        <v>229</v>
      </c>
      <c r="FQ226" s="2" t="s">
        <v>241</v>
      </c>
      <c r="FR226" s="2" t="s">
        <v>229</v>
      </c>
      <c r="FS226" s="4"/>
      <c r="FT226" s="8"/>
      <c r="FU226" s="4"/>
      <c r="FV226" s="8"/>
      <c r="FW226" s="7"/>
      <c r="FX226" s="7"/>
      <c r="FY226" s="2" t="s">
        <v>239</v>
      </c>
      <c r="FZ226" s="2" t="s">
        <v>226</v>
      </c>
      <c r="GA226" s="2" t="s">
        <v>327</v>
      </c>
      <c r="GB226" s="2" t="s">
        <v>229</v>
      </c>
      <c r="GC226" s="2" t="s">
        <v>241</v>
      </c>
      <c r="GD226" s="2" t="s">
        <v>229</v>
      </c>
      <c r="GE226" s="4"/>
      <c r="GF226" s="8"/>
      <c r="GG226" s="4"/>
      <c r="GH226" s="8"/>
      <c r="GI226" s="7"/>
      <c r="GJ226" s="7"/>
      <c r="GK226" s="2" t="s">
        <v>272</v>
      </c>
      <c r="GL226" s="2" t="s">
        <v>226</v>
      </c>
      <c r="GM226" s="2" t="s">
        <v>229</v>
      </c>
      <c r="GN226" s="2" t="s">
        <v>229</v>
      </c>
      <c r="GO226" s="2" t="s">
        <v>241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239</v>
      </c>
      <c r="GX226" s="2" t="s">
        <v>226</v>
      </c>
      <c r="GY226" s="2" t="s">
        <v>632</v>
      </c>
      <c r="GZ226" s="2" t="s">
        <v>1114</v>
      </c>
      <c r="HA226" s="2" t="s">
        <v>241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266</v>
      </c>
      <c r="HJ226" s="2" t="s">
        <v>226</v>
      </c>
      <c r="HK226" s="2" t="s">
        <v>229</v>
      </c>
      <c r="HL226" s="2" t="s">
        <v>229</v>
      </c>
      <c r="HM226" s="2" t="s">
        <v>241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266</v>
      </c>
      <c r="HV226" s="2" t="s">
        <v>226</v>
      </c>
      <c r="HW226" s="2" t="s">
        <v>229</v>
      </c>
      <c r="HX226" s="2" t="s">
        <v>229</v>
      </c>
      <c r="HY226" s="2" t="s">
        <v>241</v>
      </c>
      <c r="HZ226" s="2" t="s">
        <v>229</v>
      </c>
      <c r="IA226" s="4"/>
      <c r="IB226" s="8"/>
      <c r="IC226" s="4"/>
      <c r="ID226" s="8"/>
      <c r="IE226" s="7"/>
      <c r="IF226" s="7"/>
      <c r="IG226" s="2" t="s">
        <v>266</v>
      </c>
      <c r="IH226" s="2" t="s">
        <v>226</v>
      </c>
      <c r="II226" s="2" t="s">
        <v>229</v>
      </c>
      <c r="IJ226" s="2" t="s">
        <v>229</v>
      </c>
      <c r="IK226" s="2" t="s">
        <v>241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664</v>
      </c>
      <c r="IT226" s="2" t="s">
        <v>226</v>
      </c>
      <c r="IU226" s="2" t="s">
        <v>229</v>
      </c>
      <c r="IV226" s="2" t="s">
        <v>229</v>
      </c>
      <c r="IW226" s="2" t="s">
        <v>241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272</v>
      </c>
      <c r="JF226" s="2" t="s">
        <v>226</v>
      </c>
      <c r="JG226" s="2" t="s">
        <v>229</v>
      </c>
      <c r="JH226" s="2" t="s">
        <v>229</v>
      </c>
      <c r="JI226" s="2" t="s">
        <v>241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272</v>
      </c>
      <c r="JR226" s="2" t="s">
        <v>226</v>
      </c>
      <c r="JS226" s="2" t="s">
        <v>229</v>
      </c>
      <c r="JT226" s="2" t="s">
        <v>229</v>
      </c>
      <c r="JU226" s="2" t="s">
        <v>241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272</v>
      </c>
      <c r="KD226" s="2" t="s">
        <v>226</v>
      </c>
      <c r="KE226" s="2" t="s">
        <v>229</v>
      </c>
      <c r="KF226" s="2" t="s">
        <v>229</v>
      </c>
      <c r="KG226" s="2" t="s">
        <v>241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272</v>
      </c>
      <c r="KP226" s="2" t="s">
        <v>226</v>
      </c>
      <c r="KQ226" s="2" t="s">
        <v>229</v>
      </c>
      <c r="KR226" s="2" t="s">
        <v>229</v>
      </c>
      <c r="KS226" s="2" t="s">
        <v>241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272</v>
      </c>
      <c r="LB226" s="2" t="s">
        <v>226</v>
      </c>
      <c r="LC226" s="2" t="s">
        <v>229</v>
      </c>
      <c r="LD226" s="2" t="s">
        <v>229</v>
      </c>
      <c r="LE226" s="2" t="s">
        <v>241</v>
      </c>
      <c r="LF226" s="2" t="s">
        <v>229</v>
      </c>
      <c r="LG226" s="4"/>
      <c r="LH226" s="8"/>
      <c r="LI226" s="4"/>
      <c r="LJ226" s="8"/>
      <c r="LK226" s="7"/>
      <c r="LL226" s="7"/>
      <c r="LM226" s="2" t="s">
        <v>229</v>
      </c>
      <c r="LN226" s="2" t="s">
        <v>229</v>
      </c>
      <c r="LO226" s="2" t="s">
        <v>229</v>
      </c>
      <c r="LP226" s="2" t="s">
        <v>229</v>
      </c>
      <c r="LQ226" s="2" t="s">
        <v>229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272</v>
      </c>
      <c r="LZ226" s="2" t="s">
        <v>226</v>
      </c>
      <c r="MA226" s="2" t="s">
        <v>229</v>
      </c>
      <c r="MB226" s="2" t="s">
        <v>229</v>
      </c>
      <c r="MC226" s="2" t="s">
        <v>241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272</v>
      </c>
      <c r="ML226" s="2" t="s">
        <v>226</v>
      </c>
      <c r="MM226" s="2" t="s">
        <v>229</v>
      </c>
      <c r="MN226" s="2" t="s">
        <v>229</v>
      </c>
      <c r="MO226" s="2" t="s">
        <v>241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266</v>
      </c>
      <c r="MX226" s="2" t="s">
        <v>226</v>
      </c>
      <c r="MY226" s="2" t="s">
        <v>229</v>
      </c>
      <c r="MZ226" s="2" t="s">
        <v>229</v>
      </c>
      <c r="NA226" s="2" t="s">
        <v>241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229</v>
      </c>
      <c r="NJ226" s="2" t="s">
        <v>229</v>
      </c>
      <c r="NK226" s="2" t="s">
        <v>229</v>
      </c>
      <c r="NL226" s="2" t="s">
        <v>229</v>
      </c>
      <c r="NM226" s="2" t="s">
        <v>229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272</v>
      </c>
      <c r="NV226" s="2" t="s">
        <v>226</v>
      </c>
      <c r="NW226" s="2" t="s">
        <v>229</v>
      </c>
      <c r="NX226" s="2" t="s">
        <v>229</v>
      </c>
      <c r="NY226" s="2" t="s">
        <v>241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272</v>
      </c>
      <c r="OH226" s="2" t="s">
        <v>226</v>
      </c>
      <c r="OI226" s="2" t="s">
        <v>229</v>
      </c>
      <c r="OJ226" s="2" t="s">
        <v>229</v>
      </c>
      <c r="OK226" s="2" t="s">
        <v>241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229</v>
      </c>
      <c r="OT226" s="2" t="s">
        <v>229</v>
      </c>
      <c r="OU226" s="2" t="s">
        <v>229</v>
      </c>
      <c r="OV226" s="2" t="s">
        <v>229</v>
      </c>
      <c r="OW226" s="2" t="s">
        <v>229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229</v>
      </c>
      <c r="PG226" s="2" t="s">
        <v>229</v>
      </c>
      <c r="PH226" s="2" t="s">
        <v>229</v>
      </c>
      <c r="PI226" s="2" t="s">
        <v>229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229</v>
      </c>
      <c r="PR226" s="2" t="s">
        <v>229</v>
      </c>
      <c r="PS226" s="2" t="s">
        <v>229</v>
      </c>
      <c r="PT226" s="2" t="s">
        <v>229</v>
      </c>
      <c r="PU226" s="2" t="s">
        <v>229</v>
      </c>
      <c r="PV226" s="2" t="s">
        <v>229</v>
      </c>
      <c r="PW226" s="4"/>
      <c r="PX226" s="8"/>
      <c r="PY226" s="4"/>
      <c r="PZ226" s="8"/>
      <c r="QA226" s="7"/>
      <c r="QB226" s="7"/>
      <c r="QC226" s="2" t="s">
        <v>281</v>
      </c>
      <c r="QD226" s="2" t="s">
        <v>226</v>
      </c>
      <c r="QE226" s="2" t="s">
        <v>229</v>
      </c>
      <c r="QF226" s="2" t="s">
        <v>229</v>
      </c>
      <c r="QG226" s="2" t="s">
        <v>241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272</v>
      </c>
      <c r="QP226" s="2" t="s">
        <v>226</v>
      </c>
      <c r="QQ226" s="2" t="s">
        <v>229</v>
      </c>
      <c r="QR226" s="2" t="s">
        <v>229</v>
      </c>
      <c r="QS226" s="2" t="s">
        <v>241</v>
      </c>
      <c r="QT226" s="2" t="s">
        <v>229</v>
      </c>
      <c r="QU226" s="4"/>
      <c r="QV226" s="8"/>
      <c r="QW226" s="4"/>
      <c r="QX226" s="8"/>
      <c r="QY226" s="7"/>
      <c r="QZ226" s="7"/>
      <c r="RA226" s="2" t="s">
        <v>272</v>
      </c>
      <c r="RB226" s="2" t="s">
        <v>226</v>
      </c>
      <c r="RC226" s="2" t="s">
        <v>229</v>
      </c>
      <c r="RD226" s="2" t="s">
        <v>229</v>
      </c>
      <c r="RE226" s="2" t="s">
        <v>241</v>
      </c>
      <c r="RF226" s="2" t="s">
        <v>229</v>
      </c>
      <c r="RG226" s="4"/>
      <c r="RH226" s="8"/>
      <c r="RI226" s="4"/>
      <c r="RJ226" s="8"/>
      <c r="RK226" s="7"/>
      <c r="RL226" s="7"/>
      <c r="RM226" s="2" t="s">
        <v>272</v>
      </c>
      <c r="RN226" s="2" t="s">
        <v>226</v>
      </c>
      <c r="RO226" s="2" t="s">
        <v>229</v>
      </c>
      <c r="RP226" s="2" t="s">
        <v>229</v>
      </c>
      <c r="RQ226" s="2" t="s">
        <v>241</v>
      </c>
      <c r="RR226" s="2" t="s">
        <v>229</v>
      </c>
      <c r="RS226" s="4"/>
      <c r="RT226" s="8"/>
      <c r="RU226" s="4"/>
      <c r="RV226" s="8"/>
      <c r="RW226" s="7"/>
      <c r="RX226" s="7"/>
      <c r="RY226" s="2" t="s">
        <v>229</v>
      </c>
      <c r="RZ226" s="2" t="s">
        <v>229</v>
      </c>
      <c r="SA226" s="2" t="s">
        <v>229</v>
      </c>
      <c r="SB226" s="2" t="s">
        <v>229</v>
      </c>
      <c r="SC226" s="2" t="s">
        <v>229</v>
      </c>
      <c r="SD226" s="2" t="s">
        <v>229</v>
      </c>
      <c r="SE226" s="4">
        <v>43</v>
      </c>
      <c r="SF226" s="4"/>
      <c r="SG226" s="4"/>
      <c r="SH226" s="4"/>
      <c r="SI226" s="4">
        <v>1</v>
      </c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>
        <v>70</v>
      </c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>
        <v>120</v>
      </c>
      <c r="UQ226" s="4"/>
      <c r="UR226" s="4"/>
      <c r="US226" s="4"/>
      <c r="UT226" s="4"/>
      <c r="UU226" s="4"/>
      <c r="UV226" s="4"/>
      <c r="UW226" s="4"/>
      <c r="UX226" s="4"/>
      <c r="UY226" s="4"/>
      <c r="UZ226" s="4">
        <v>180</v>
      </c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</row>
    <row r="227">
      <c r="A227" s="2" t="s">
        <v>2638</v>
      </c>
      <c r="B227" s="2" t="s">
        <v>216</v>
      </c>
      <c r="C227" s="2" t="s">
        <v>217</v>
      </c>
      <c r="D227" s="2" t="s">
        <v>218</v>
      </c>
      <c r="E227" s="2" t="s">
        <v>2460</v>
      </c>
      <c r="F227" s="2" t="s">
        <v>2618</v>
      </c>
      <c r="G227" s="2" t="s">
        <v>2619</v>
      </c>
      <c r="H227" s="2" t="s">
        <v>2620</v>
      </c>
      <c r="I227" s="2" t="s">
        <v>2621</v>
      </c>
      <c r="J227" s="2" t="s">
        <v>285</v>
      </c>
      <c r="K227" s="2" t="s">
        <v>225</v>
      </c>
      <c r="L227" s="3">
        <v>42.85</v>
      </c>
      <c r="M227" s="3">
        <v>44.99</v>
      </c>
      <c r="N227" s="3">
        <v>89.99</v>
      </c>
      <c r="O227" s="2" t="s">
        <v>226</v>
      </c>
      <c r="P227" s="2" t="s">
        <v>618</v>
      </c>
      <c r="Q227" s="2" t="s">
        <v>228</v>
      </c>
      <c r="R227" s="2" t="s">
        <v>229</v>
      </c>
      <c r="S227" s="2" t="s">
        <v>2637</v>
      </c>
      <c r="T227" s="2" t="s">
        <v>231</v>
      </c>
      <c r="U227" s="2" t="s">
        <v>232</v>
      </c>
      <c r="V227" s="2" t="s">
        <v>233</v>
      </c>
      <c r="W227" s="2" t="s">
        <v>234</v>
      </c>
      <c r="X227" s="2" t="s">
        <v>1009</v>
      </c>
      <c r="Y227" s="2" t="s">
        <v>1127</v>
      </c>
      <c r="Z227" s="4">
        <v>120</v>
      </c>
      <c r="AA227" s="4">
        <f>=ROUNDDOWN(15,0)</f>
      </c>
      <c r="AB227" s="5">
        <v>8</v>
      </c>
      <c r="AC227" s="2" t="s">
        <v>637</v>
      </c>
      <c r="AD227" s="4">
        <v>60</v>
      </c>
      <c r="AE227" s="4">
        <v>800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>
        <v>2</v>
      </c>
      <c r="AQ227" s="8">
        <v>93.58</v>
      </c>
      <c r="AR227" s="4"/>
      <c r="AS227" s="8"/>
      <c r="AT227" s="7"/>
      <c r="AU227" s="7"/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>
        <v>0.5721</v>
      </c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 t="s">
        <v>229</v>
      </c>
      <c r="BJ227" s="4">
        <v>2</v>
      </c>
      <c r="BK227" s="8">
        <v>93.58</v>
      </c>
      <c r="BL227" s="2" t="s">
        <v>2519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239</v>
      </c>
      <c r="BV227" s="2" t="s">
        <v>226</v>
      </c>
      <c r="BW227" s="2" t="s">
        <v>229</v>
      </c>
      <c r="BX227" s="2" t="s">
        <v>383</v>
      </c>
      <c r="BY227" s="2" t="s">
        <v>241</v>
      </c>
      <c r="BZ227" s="2" t="s">
        <v>229</v>
      </c>
      <c r="CA227" s="4"/>
      <c r="CB227" s="8"/>
      <c r="CC227" s="4"/>
      <c r="CD227" s="8"/>
      <c r="CE227" s="7"/>
      <c r="CF227" s="7"/>
      <c r="CG227" s="2" t="s">
        <v>239</v>
      </c>
      <c r="CH227" s="2" t="s">
        <v>226</v>
      </c>
      <c r="CI227" s="2" t="s">
        <v>2626</v>
      </c>
      <c r="CJ227" s="2" t="s">
        <v>1063</v>
      </c>
      <c r="CK227" s="2" t="s">
        <v>241</v>
      </c>
      <c r="CL227" s="2" t="s">
        <v>229</v>
      </c>
      <c r="CM227" s="4">
        <v>1</v>
      </c>
      <c r="CN227" s="8">
        <v>48.59</v>
      </c>
      <c r="CO227" s="4"/>
      <c r="CP227" s="8"/>
      <c r="CQ227" s="7"/>
      <c r="CR227" s="7"/>
      <c r="CS227" s="2" t="s">
        <v>239</v>
      </c>
      <c r="CT227" s="2" t="s">
        <v>226</v>
      </c>
      <c r="CU227" s="2" t="s">
        <v>1101</v>
      </c>
      <c r="CV227" s="2" t="s">
        <v>456</v>
      </c>
      <c r="CW227" s="2" t="s">
        <v>241</v>
      </c>
      <c r="CX227" s="2" t="s">
        <v>229</v>
      </c>
      <c r="CY227" s="4">
        <v>1</v>
      </c>
      <c r="CZ227" s="8">
        <v>44.99</v>
      </c>
      <c r="DA227" s="4"/>
      <c r="DB227" s="8"/>
      <c r="DC227" s="7"/>
      <c r="DD227" s="7"/>
      <c r="DE227" s="2" t="s">
        <v>239</v>
      </c>
      <c r="DF227" s="2" t="s">
        <v>226</v>
      </c>
      <c r="DG227" s="2" t="s">
        <v>2625</v>
      </c>
      <c r="DH227" s="2" t="s">
        <v>2525</v>
      </c>
      <c r="DI227" s="2" t="s">
        <v>241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239</v>
      </c>
      <c r="DR227" s="2" t="s">
        <v>226</v>
      </c>
      <c r="DS227" s="2" t="s">
        <v>2626</v>
      </c>
      <c r="DT227" s="2" t="s">
        <v>328</v>
      </c>
      <c r="DU227" s="2" t="s">
        <v>241</v>
      </c>
      <c r="DV227" s="2" t="s">
        <v>229</v>
      </c>
      <c r="DW227" s="4"/>
      <c r="DX227" s="8"/>
      <c r="DY227" s="4"/>
      <c r="DZ227" s="8"/>
      <c r="EA227" s="7"/>
      <c r="EB227" s="7"/>
      <c r="EC227" s="2" t="s">
        <v>1106</v>
      </c>
      <c r="ED227" s="2" t="s">
        <v>226</v>
      </c>
      <c r="EE227" s="2" t="s">
        <v>229</v>
      </c>
      <c r="EF227" s="2" t="s">
        <v>229</v>
      </c>
      <c r="EG227" s="2" t="s">
        <v>241</v>
      </c>
      <c r="EH227" s="2" t="s">
        <v>229</v>
      </c>
      <c r="EI227" s="4"/>
      <c r="EJ227" s="8"/>
      <c r="EK227" s="4"/>
      <c r="EL227" s="8"/>
      <c r="EM227" s="7"/>
      <c r="EN227" s="7"/>
      <c r="EO227" s="2" t="s">
        <v>239</v>
      </c>
      <c r="EP227" s="2" t="s">
        <v>226</v>
      </c>
      <c r="EQ227" s="2" t="s">
        <v>847</v>
      </c>
      <c r="ER227" s="2" t="s">
        <v>574</v>
      </c>
      <c r="ES227" s="2" t="s">
        <v>241</v>
      </c>
      <c r="ET227" s="2" t="s">
        <v>229</v>
      </c>
      <c r="EU227" s="4"/>
      <c r="EV227" s="8"/>
      <c r="EW227" s="4"/>
      <c r="EX227" s="8"/>
      <c r="EY227" s="7"/>
      <c r="EZ227" s="7"/>
      <c r="FA227" s="2" t="s">
        <v>239</v>
      </c>
      <c r="FB227" s="2" t="s">
        <v>226</v>
      </c>
      <c r="FC227" s="2" t="s">
        <v>1105</v>
      </c>
      <c r="FD227" s="2" t="s">
        <v>2499</v>
      </c>
      <c r="FE227" s="2" t="s">
        <v>241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226</v>
      </c>
      <c r="FO227" s="2" t="s">
        <v>2626</v>
      </c>
      <c r="FP227" s="2" t="s">
        <v>229</v>
      </c>
      <c r="FQ227" s="2" t="s">
        <v>241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239</v>
      </c>
      <c r="FZ227" s="2" t="s">
        <v>226</v>
      </c>
      <c r="GA227" s="2" t="s">
        <v>327</v>
      </c>
      <c r="GB227" s="2" t="s">
        <v>2608</v>
      </c>
      <c r="GC227" s="2" t="s">
        <v>241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272</v>
      </c>
      <c r="GL227" s="2" t="s">
        <v>226</v>
      </c>
      <c r="GM227" s="2" t="s">
        <v>229</v>
      </c>
      <c r="GN227" s="2" t="s">
        <v>229</v>
      </c>
      <c r="GO227" s="2" t="s">
        <v>241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226</v>
      </c>
      <c r="GY227" s="2" t="s">
        <v>632</v>
      </c>
      <c r="GZ227" s="2" t="s">
        <v>2517</v>
      </c>
      <c r="HA227" s="2" t="s">
        <v>241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266</v>
      </c>
      <c r="HJ227" s="2" t="s">
        <v>226</v>
      </c>
      <c r="HK227" s="2" t="s">
        <v>229</v>
      </c>
      <c r="HL227" s="2" t="s">
        <v>229</v>
      </c>
      <c r="HM227" s="2" t="s">
        <v>241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266</v>
      </c>
      <c r="HV227" s="2" t="s">
        <v>226</v>
      </c>
      <c r="HW227" s="2" t="s">
        <v>229</v>
      </c>
      <c r="HX227" s="2" t="s">
        <v>229</v>
      </c>
      <c r="HY227" s="2" t="s">
        <v>241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266</v>
      </c>
      <c r="IH227" s="2" t="s">
        <v>226</v>
      </c>
      <c r="II227" s="2" t="s">
        <v>229</v>
      </c>
      <c r="IJ227" s="2" t="s">
        <v>229</v>
      </c>
      <c r="IK227" s="2" t="s">
        <v>241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664</v>
      </c>
      <c r="IT227" s="2" t="s">
        <v>226</v>
      </c>
      <c r="IU227" s="2" t="s">
        <v>229</v>
      </c>
      <c r="IV227" s="2" t="s">
        <v>229</v>
      </c>
      <c r="IW227" s="2" t="s">
        <v>241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272</v>
      </c>
      <c r="JF227" s="2" t="s">
        <v>226</v>
      </c>
      <c r="JG227" s="2" t="s">
        <v>229</v>
      </c>
      <c r="JH227" s="2" t="s">
        <v>229</v>
      </c>
      <c r="JI227" s="2" t="s">
        <v>241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272</v>
      </c>
      <c r="JR227" s="2" t="s">
        <v>226</v>
      </c>
      <c r="JS227" s="2" t="s">
        <v>229</v>
      </c>
      <c r="JT227" s="2" t="s">
        <v>229</v>
      </c>
      <c r="JU227" s="2" t="s">
        <v>241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272</v>
      </c>
      <c r="KD227" s="2" t="s">
        <v>226</v>
      </c>
      <c r="KE227" s="2" t="s">
        <v>229</v>
      </c>
      <c r="KF227" s="2" t="s">
        <v>229</v>
      </c>
      <c r="KG227" s="2" t="s">
        <v>241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272</v>
      </c>
      <c r="KP227" s="2" t="s">
        <v>226</v>
      </c>
      <c r="KQ227" s="2" t="s">
        <v>229</v>
      </c>
      <c r="KR227" s="2" t="s">
        <v>229</v>
      </c>
      <c r="KS227" s="2" t="s">
        <v>241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272</v>
      </c>
      <c r="LB227" s="2" t="s">
        <v>226</v>
      </c>
      <c r="LC227" s="2" t="s">
        <v>229</v>
      </c>
      <c r="LD227" s="2" t="s">
        <v>229</v>
      </c>
      <c r="LE227" s="2" t="s">
        <v>241</v>
      </c>
      <c r="LF227" s="2" t="s">
        <v>229</v>
      </c>
      <c r="LG227" s="4"/>
      <c r="LH227" s="8"/>
      <c r="LI227" s="4"/>
      <c r="LJ227" s="8"/>
      <c r="LK227" s="7"/>
      <c r="LL227" s="7"/>
      <c r="LM227" s="2" t="s">
        <v>229</v>
      </c>
      <c r="LN227" s="2" t="s">
        <v>229</v>
      </c>
      <c r="LO227" s="2" t="s">
        <v>229</v>
      </c>
      <c r="LP227" s="2" t="s">
        <v>229</v>
      </c>
      <c r="LQ227" s="2" t="s">
        <v>229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272</v>
      </c>
      <c r="LZ227" s="2" t="s">
        <v>226</v>
      </c>
      <c r="MA227" s="2" t="s">
        <v>229</v>
      </c>
      <c r="MB227" s="2" t="s">
        <v>229</v>
      </c>
      <c r="MC227" s="2" t="s">
        <v>241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272</v>
      </c>
      <c r="ML227" s="2" t="s">
        <v>226</v>
      </c>
      <c r="MM227" s="2" t="s">
        <v>229</v>
      </c>
      <c r="MN227" s="2" t="s">
        <v>229</v>
      </c>
      <c r="MO227" s="2" t="s">
        <v>241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266</v>
      </c>
      <c r="MX227" s="2" t="s">
        <v>226</v>
      </c>
      <c r="MY227" s="2" t="s">
        <v>229</v>
      </c>
      <c r="MZ227" s="2" t="s">
        <v>229</v>
      </c>
      <c r="NA227" s="2" t="s">
        <v>241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229</v>
      </c>
      <c r="NJ227" s="2" t="s">
        <v>229</v>
      </c>
      <c r="NK227" s="2" t="s">
        <v>229</v>
      </c>
      <c r="NL227" s="2" t="s">
        <v>229</v>
      </c>
      <c r="NM227" s="2" t="s">
        <v>229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272</v>
      </c>
      <c r="NV227" s="2" t="s">
        <v>226</v>
      </c>
      <c r="NW227" s="2" t="s">
        <v>229</v>
      </c>
      <c r="NX227" s="2" t="s">
        <v>229</v>
      </c>
      <c r="NY227" s="2" t="s">
        <v>241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272</v>
      </c>
      <c r="OH227" s="2" t="s">
        <v>226</v>
      </c>
      <c r="OI227" s="2" t="s">
        <v>229</v>
      </c>
      <c r="OJ227" s="2" t="s">
        <v>229</v>
      </c>
      <c r="OK227" s="2" t="s">
        <v>241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229</v>
      </c>
      <c r="OT227" s="2" t="s">
        <v>229</v>
      </c>
      <c r="OU227" s="2" t="s">
        <v>229</v>
      </c>
      <c r="OV227" s="2" t="s">
        <v>229</v>
      </c>
      <c r="OW227" s="2" t="s">
        <v>229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229</v>
      </c>
      <c r="PG227" s="2" t="s">
        <v>229</v>
      </c>
      <c r="PH227" s="2" t="s">
        <v>229</v>
      </c>
      <c r="PI227" s="2" t="s">
        <v>229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229</v>
      </c>
      <c r="PR227" s="2" t="s">
        <v>229</v>
      </c>
      <c r="PS227" s="2" t="s">
        <v>229</v>
      </c>
      <c r="PT227" s="2" t="s">
        <v>229</v>
      </c>
      <c r="PU227" s="2" t="s">
        <v>229</v>
      </c>
      <c r="PV227" s="2" t="s">
        <v>229</v>
      </c>
      <c r="PW227" s="4"/>
      <c r="PX227" s="8"/>
      <c r="PY227" s="4"/>
      <c r="PZ227" s="8"/>
      <c r="QA227" s="7"/>
      <c r="QB227" s="7"/>
      <c r="QC227" s="2" t="s">
        <v>281</v>
      </c>
      <c r="QD227" s="2" t="s">
        <v>226</v>
      </c>
      <c r="QE227" s="2" t="s">
        <v>229</v>
      </c>
      <c r="QF227" s="2" t="s">
        <v>229</v>
      </c>
      <c r="QG227" s="2" t="s">
        <v>241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272</v>
      </c>
      <c r="QP227" s="2" t="s">
        <v>226</v>
      </c>
      <c r="QQ227" s="2" t="s">
        <v>229</v>
      </c>
      <c r="QR227" s="2" t="s">
        <v>229</v>
      </c>
      <c r="QS227" s="2" t="s">
        <v>241</v>
      </c>
      <c r="QT227" s="2" t="s">
        <v>229</v>
      </c>
      <c r="QU227" s="4"/>
      <c r="QV227" s="8"/>
      <c r="QW227" s="4"/>
      <c r="QX227" s="8"/>
      <c r="QY227" s="7"/>
      <c r="QZ227" s="7"/>
      <c r="RA227" s="2" t="s">
        <v>272</v>
      </c>
      <c r="RB227" s="2" t="s">
        <v>226</v>
      </c>
      <c r="RC227" s="2" t="s">
        <v>229</v>
      </c>
      <c r="RD227" s="2" t="s">
        <v>229</v>
      </c>
      <c r="RE227" s="2" t="s">
        <v>241</v>
      </c>
      <c r="RF227" s="2" t="s">
        <v>229</v>
      </c>
      <c r="RG227" s="4"/>
      <c r="RH227" s="8"/>
      <c r="RI227" s="4"/>
      <c r="RJ227" s="8"/>
      <c r="RK227" s="7"/>
      <c r="RL227" s="7"/>
      <c r="RM227" s="2" t="s">
        <v>272</v>
      </c>
      <c r="RN227" s="2" t="s">
        <v>226</v>
      </c>
      <c r="RO227" s="2" t="s">
        <v>229</v>
      </c>
      <c r="RP227" s="2" t="s">
        <v>229</v>
      </c>
      <c r="RQ227" s="2" t="s">
        <v>241</v>
      </c>
      <c r="RR227" s="2" t="s">
        <v>229</v>
      </c>
      <c r="RS227" s="4"/>
      <c r="RT227" s="8"/>
      <c r="RU227" s="4"/>
      <c r="RV227" s="8"/>
      <c r="RW227" s="7"/>
      <c r="RX227" s="7"/>
      <c r="RY227" s="2" t="s">
        <v>229</v>
      </c>
      <c r="RZ227" s="2" t="s">
        <v>229</v>
      </c>
      <c r="SA227" s="2" t="s">
        <v>229</v>
      </c>
      <c r="SB227" s="2" t="s">
        <v>229</v>
      </c>
      <c r="SC227" s="2" t="s">
        <v>229</v>
      </c>
      <c r="SD227" s="2" t="s">
        <v>229</v>
      </c>
      <c r="SE227" s="4">
        <v>120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>
        <v>60</v>
      </c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>
        <v>270</v>
      </c>
      <c r="UQ227" s="4"/>
      <c r="UR227" s="4"/>
      <c r="US227" s="4"/>
      <c r="UT227" s="4"/>
      <c r="UU227" s="4"/>
      <c r="UV227" s="4"/>
      <c r="UW227" s="4"/>
      <c r="UX227" s="4"/>
      <c r="UY227" s="4"/>
      <c r="UZ227" s="4">
        <v>470</v>
      </c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</row>
    <row r="228">
      <c r="A228" s="2" t="s">
        <v>2639</v>
      </c>
      <c r="B228" s="2" t="s">
        <v>216</v>
      </c>
      <c r="C228" s="2" t="s">
        <v>217</v>
      </c>
      <c r="D228" s="2" t="s">
        <v>218</v>
      </c>
      <c r="E228" s="2" t="s">
        <v>2460</v>
      </c>
      <c r="F228" s="2" t="s">
        <v>2618</v>
      </c>
      <c r="G228" s="2" t="s">
        <v>2619</v>
      </c>
      <c r="H228" s="2" t="s">
        <v>2620</v>
      </c>
      <c r="I228" s="2" t="s">
        <v>2621</v>
      </c>
      <c r="J228" s="2" t="s">
        <v>312</v>
      </c>
      <c r="K228" s="2" t="s">
        <v>225</v>
      </c>
      <c r="L228" s="3">
        <v>47.61</v>
      </c>
      <c r="M228" s="3">
        <v>49.99</v>
      </c>
      <c r="N228" s="3">
        <v>99.99</v>
      </c>
      <c r="O228" s="2" t="s">
        <v>226</v>
      </c>
      <c r="P228" s="2" t="s">
        <v>618</v>
      </c>
      <c r="Q228" s="2" t="s">
        <v>228</v>
      </c>
      <c r="R228" s="2" t="s">
        <v>229</v>
      </c>
      <c r="S228" s="2" t="s">
        <v>2637</v>
      </c>
      <c r="T228" s="2" t="s">
        <v>231</v>
      </c>
      <c r="U228" s="2" t="s">
        <v>232</v>
      </c>
      <c r="V228" s="2" t="s">
        <v>233</v>
      </c>
      <c r="W228" s="2" t="s">
        <v>234</v>
      </c>
      <c r="X228" s="2" t="s">
        <v>1009</v>
      </c>
      <c r="Y228" s="2" t="s">
        <v>1127</v>
      </c>
      <c r="Z228" s="4">
        <v>121</v>
      </c>
      <c r="AA228" s="4">
        <f>=ROUNDDOWN(20.1666666666667,0)</f>
      </c>
      <c r="AB228" s="5">
        <v>6</v>
      </c>
      <c r="AC228" s="2" t="s">
        <v>637</v>
      </c>
      <c r="AD228" s="4">
        <v>130</v>
      </c>
      <c r="AE228" s="4">
        <v>400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229</v>
      </c>
      <c r="AW228" s="8" t="s">
        <v>229</v>
      </c>
      <c r="AX228" s="4" t="s">
        <v>229</v>
      </c>
      <c r="AY228" s="8" t="s">
        <v>229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 t="s">
        <v>229</v>
      </c>
      <c r="BJ228" s="4"/>
      <c r="BK228" s="8"/>
      <c r="BL228" s="2" t="s">
        <v>229</v>
      </c>
      <c r="BM228" s="7"/>
      <c r="BN228" s="7"/>
      <c r="BO228" s="4"/>
      <c r="BP228" s="8"/>
      <c r="BQ228" s="4"/>
      <c r="BR228" s="8"/>
      <c r="BS228" s="7"/>
      <c r="BT228" s="7"/>
      <c r="BU228" s="2" t="s">
        <v>239</v>
      </c>
      <c r="BV228" s="2" t="s">
        <v>226</v>
      </c>
      <c r="BW228" s="2" t="s">
        <v>229</v>
      </c>
      <c r="BX228" s="2" t="s">
        <v>1114</v>
      </c>
      <c r="BY228" s="2" t="s">
        <v>241</v>
      </c>
      <c r="BZ228" s="2" t="s">
        <v>229</v>
      </c>
      <c r="CA228" s="4"/>
      <c r="CB228" s="8"/>
      <c r="CC228" s="4"/>
      <c r="CD228" s="8"/>
      <c r="CE228" s="7"/>
      <c r="CF228" s="7"/>
      <c r="CG228" s="2" t="s">
        <v>239</v>
      </c>
      <c r="CH228" s="2" t="s">
        <v>226</v>
      </c>
      <c r="CI228" s="2" t="s">
        <v>2626</v>
      </c>
      <c r="CJ228" s="2" t="s">
        <v>632</v>
      </c>
      <c r="CK228" s="2" t="s">
        <v>241</v>
      </c>
      <c r="CL228" s="2" t="s">
        <v>229</v>
      </c>
      <c r="CM228" s="4"/>
      <c r="CN228" s="8"/>
      <c r="CO228" s="4"/>
      <c r="CP228" s="8"/>
      <c r="CQ228" s="7"/>
      <c r="CR228" s="7"/>
      <c r="CS228" s="2" t="s">
        <v>239</v>
      </c>
      <c r="CT228" s="2" t="s">
        <v>226</v>
      </c>
      <c r="CU228" s="2" t="s">
        <v>1101</v>
      </c>
      <c r="CV228" s="2" t="s">
        <v>648</v>
      </c>
      <c r="CW228" s="2" t="s">
        <v>241</v>
      </c>
      <c r="CX228" s="2" t="s">
        <v>229</v>
      </c>
      <c r="CY228" s="4"/>
      <c r="CZ228" s="8"/>
      <c r="DA228" s="4"/>
      <c r="DB228" s="8"/>
      <c r="DC228" s="7"/>
      <c r="DD228" s="7"/>
      <c r="DE228" s="2" t="s">
        <v>239</v>
      </c>
      <c r="DF228" s="2" t="s">
        <v>226</v>
      </c>
      <c r="DG228" s="2" t="s">
        <v>2625</v>
      </c>
      <c r="DH228" s="2" t="s">
        <v>601</v>
      </c>
      <c r="DI228" s="2" t="s">
        <v>241</v>
      </c>
      <c r="DJ228" s="2" t="s">
        <v>229</v>
      </c>
      <c r="DK228" s="4"/>
      <c r="DL228" s="8"/>
      <c r="DM228" s="4"/>
      <c r="DN228" s="8"/>
      <c r="DO228" s="7"/>
      <c r="DP228" s="7"/>
      <c r="DQ228" s="2" t="s">
        <v>239</v>
      </c>
      <c r="DR228" s="2" t="s">
        <v>226</v>
      </c>
      <c r="DS228" s="2" t="s">
        <v>2626</v>
      </c>
      <c r="DT228" s="2" t="s">
        <v>229</v>
      </c>
      <c r="DU228" s="2" t="s">
        <v>241</v>
      </c>
      <c r="DV228" s="2" t="s">
        <v>229</v>
      </c>
      <c r="DW228" s="4"/>
      <c r="DX228" s="8"/>
      <c r="DY228" s="4"/>
      <c r="DZ228" s="8"/>
      <c r="EA228" s="7"/>
      <c r="EB228" s="7"/>
      <c r="EC228" s="2" t="s">
        <v>1106</v>
      </c>
      <c r="ED228" s="2" t="s">
        <v>226</v>
      </c>
      <c r="EE228" s="2" t="s">
        <v>229</v>
      </c>
      <c r="EF228" s="2" t="s">
        <v>229</v>
      </c>
      <c r="EG228" s="2" t="s">
        <v>241</v>
      </c>
      <c r="EH228" s="2" t="s">
        <v>229</v>
      </c>
      <c r="EI228" s="4"/>
      <c r="EJ228" s="8"/>
      <c r="EK228" s="4"/>
      <c r="EL228" s="8"/>
      <c r="EM228" s="7"/>
      <c r="EN228" s="7"/>
      <c r="EO228" s="2" t="s">
        <v>239</v>
      </c>
      <c r="EP228" s="2" t="s">
        <v>226</v>
      </c>
      <c r="EQ228" s="2" t="s">
        <v>847</v>
      </c>
      <c r="ER228" s="2" t="s">
        <v>2562</v>
      </c>
      <c r="ES228" s="2" t="s">
        <v>241</v>
      </c>
      <c r="ET228" s="2" t="s">
        <v>229</v>
      </c>
      <c r="EU228" s="4"/>
      <c r="EV228" s="8"/>
      <c r="EW228" s="4"/>
      <c r="EX228" s="8"/>
      <c r="EY228" s="7"/>
      <c r="EZ228" s="7"/>
      <c r="FA228" s="2" t="s">
        <v>239</v>
      </c>
      <c r="FB228" s="2" t="s">
        <v>226</v>
      </c>
      <c r="FC228" s="2" t="s">
        <v>1105</v>
      </c>
      <c r="FD228" s="2" t="s">
        <v>1128</v>
      </c>
      <c r="FE228" s="2" t="s">
        <v>241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226</v>
      </c>
      <c r="FO228" s="2" t="s">
        <v>2626</v>
      </c>
      <c r="FP228" s="2" t="s">
        <v>229</v>
      </c>
      <c r="FQ228" s="2" t="s">
        <v>241</v>
      </c>
      <c r="FR228" s="2" t="s">
        <v>229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226</v>
      </c>
      <c r="GA228" s="2" t="s">
        <v>327</v>
      </c>
      <c r="GB228" s="2" t="s">
        <v>538</v>
      </c>
      <c r="GC228" s="2" t="s">
        <v>241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272</v>
      </c>
      <c r="GL228" s="2" t="s">
        <v>226</v>
      </c>
      <c r="GM228" s="2" t="s">
        <v>229</v>
      </c>
      <c r="GN228" s="2" t="s">
        <v>229</v>
      </c>
      <c r="GO228" s="2" t="s">
        <v>241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226</v>
      </c>
      <c r="GY228" s="2" t="s">
        <v>632</v>
      </c>
      <c r="GZ228" s="2" t="s">
        <v>1055</v>
      </c>
      <c r="HA228" s="2" t="s">
        <v>241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266</v>
      </c>
      <c r="HJ228" s="2" t="s">
        <v>226</v>
      </c>
      <c r="HK228" s="2" t="s">
        <v>229</v>
      </c>
      <c r="HL228" s="2" t="s">
        <v>229</v>
      </c>
      <c r="HM228" s="2" t="s">
        <v>241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266</v>
      </c>
      <c r="HV228" s="2" t="s">
        <v>226</v>
      </c>
      <c r="HW228" s="2" t="s">
        <v>229</v>
      </c>
      <c r="HX228" s="2" t="s">
        <v>229</v>
      </c>
      <c r="HY228" s="2" t="s">
        <v>241</v>
      </c>
      <c r="HZ228" s="2" t="s">
        <v>229</v>
      </c>
      <c r="IA228" s="4"/>
      <c r="IB228" s="8"/>
      <c r="IC228" s="4"/>
      <c r="ID228" s="8"/>
      <c r="IE228" s="7"/>
      <c r="IF228" s="7"/>
      <c r="IG228" s="2" t="s">
        <v>266</v>
      </c>
      <c r="IH228" s="2" t="s">
        <v>226</v>
      </c>
      <c r="II228" s="2" t="s">
        <v>229</v>
      </c>
      <c r="IJ228" s="2" t="s">
        <v>229</v>
      </c>
      <c r="IK228" s="2" t="s">
        <v>241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664</v>
      </c>
      <c r="IT228" s="2" t="s">
        <v>226</v>
      </c>
      <c r="IU228" s="2" t="s">
        <v>229</v>
      </c>
      <c r="IV228" s="2" t="s">
        <v>229</v>
      </c>
      <c r="IW228" s="2" t="s">
        <v>241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272</v>
      </c>
      <c r="JF228" s="2" t="s">
        <v>226</v>
      </c>
      <c r="JG228" s="2" t="s">
        <v>229</v>
      </c>
      <c r="JH228" s="2" t="s">
        <v>229</v>
      </c>
      <c r="JI228" s="2" t="s">
        <v>241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272</v>
      </c>
      <c r="JR228" s="2" t="s">
        <v>226</v>
      </c>
      <c r="JS228" s="2" t="s">
        <v>229</v>
      </c>
      <c r="JT228" s="2" t="s">
        <v>229</v>
      </c>
      <c r="JU228" s="2" t="s">
        <v>241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272</v>
      </c>
      <c r="KD228" s="2" t="s">
        <v>226</v>
      </c>
      <c r="KE228" s="2" t="s">
        <v>229</v>
      </c>
      <c r="KF228" s="2" t="s">
        <v>229</v>
      </c>
      <c r="KG228" s="2" t="s">
        <v>241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272</v>
      </c>
      <c r="KP228" s="2" t="s">
        <v>226</v>
      </c>
      <c r="KQ228" s="2" t="s">
        <v>229</v>
      </c>
      <c r="KR228" s="2" t="s">
        <v>229</v>
      </c>
      <c r="KS228" s="2" t="s">
        <v>241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272</v>
      </c>
      <c r="LB228" s="2" t="s">
        <v>226</v>
      </c>
      <c r="LC228" s="2" t="s">
        <v>229</v>
      </c>
      <c r="LD228" s="2" t="s">
        <v>229</v>
      </c>
      <c r="LE228" s="2" t="s">
        <v>241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229</v>
      </c>
      <c r="LN228" s="2" t="s">
        <v>229</v>
      </c>
      <c r="LO228" s="2" t="s">
        <v>229</v>
      </c>
      <c r="LP228" s="2" t="s">
        <v>229</v>
      </c>
      <c r="LQ228" s="2" t="s">
        <v>229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272</v>
      </c>
      <c r="LZ228" s="2" t="s">
        <v>226</v>
      </c>
      <c r="MA228" s="2" t="s">
        <v>229</v>
      </c>
      <c r="MB228" s="2" t="s">
        <v>229</v>
      </c>
      <c r="MC228" s="2" t="s">
        <v>241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272</v>
      </c>
      <c r="ML228" s="2" t="s">
        <v>226</v>
      </c>
      <c r="MM228" s="2" t="s">
        <v>229</v>
      </c>
      <c r="MN228" s="2" t="s">
        <v>229</v>
      </c>
      <c r="MO228" s="2" t="s">
        <v>241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266</v>
      </c>
      <c r="MX228" s="2" t="s">
        <v>226</v>
      </c>
      <c r="MY228" s="2" t="s">
        <v>229</v>
      </c>
      <c r="MZ228" s="2" t="s">
        <v>229</v>
      </c>
      <c r="NA228" s="2" t="s">
        <v>241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229</v>
      </c>
      <c r="NJ228" s="2" t="s">
        <v>229</v>
      </c>
      <c r="NK228" s="2" t="s">
        <v>229</v>
      </c>
      <c r="NL228" s="2" t="s">
        <v>229</v>
      </c>
      <c r="NM228" s="2" t="s">
        <v>229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272</v>
      </c>
      <c r="NV228" s="2" t="s">
        <v>226</v>
      </c>
      <c r="NW228" s="2" t="s">
        <v>229</v>
      </c>
      <c r="NX228" s="2" t="s">
        <v>229</v>
      </c>
      <c r="NY228" s="2" t="s">
        <v>241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272</v>
      </c>
      <c r="OH228" s="2" t="s">
        <v>226</v>
      </c>
      <c r="OI228" s="2" t="s">
        <v>229</v>
      </c>
      <c r="OJ228" s="2" t="s">
        <v>229</v>
      </c>
      <c r="OK228" s="2" t="s">
        <v>241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229</v>
      </c>
      <c r="OT228" s="2" t="s">
        <v>229</v>
      </c>
      <c r="OU228" s="2" t="s">
        <v>229</v>
      </c>
      <c r="OV228" s="2" t="s">
        <v>229</v>
      </c>
      <c r="OW228" s="2" t="s">
        <v>229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229</v>
      </c>
      <c r="PF228" s="2" t="s">
        <v>229</v>
      </c>
      <c r="PG228" s="2" t="s">
        <v>229</v>
      </c>
      <c r="PH228" s="2" t="s">
        <v>229</v>
      </c>
      <c r="PI228" s="2" t="s">
        <v>229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229</v>
      </c>
      <c r="PR228" s="2" t="s">
        <v>229</v>
      </c>
      <c r="PS228" s="2" t="s">
        <v>229</v>
      </c>
      <c r="PT228" s="2" t="s">
        <v>229</v>
      </c>
      <c r="PU228" s="2" t="s">
        <v>229</v>
      </c>
      <c r="PV228" s="2" t="s">
        <v>229</v>
      </c>
      <c r="PW228" s="4"/>
      <c r="PX228" s="8"/>
      <c r="PY228" s="4"/>
      <c r="PZ228" s="8"/>
      <c r="QA228" s="7"/>
      <c r="QB228" s="7"/>
      <c r="QC228" s="2" t="s">
        <v>281</v>
      </c>
      <c r="QD228" s="2" t="s">
        <v>226</v>
      </c>
      <c r="QE228" s="2" t="s">
        <v>229</v>
      </c>
      <c r="QF228" s="2" t="s">
        <v>229</v>
      </c>
      <c r="QG228" s="2" t="s">
        <v>241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272</v>
      </c>
      <c r="QP228" s="2" t="s">
        <v>226</v>
      </c>
      <c r="QQ228" s="2" t="s">
        <v>229</v>
      </c>
      <c r="QR228" s="2" t="s">
        <v>229</v>
      </c>
      <c r="QS228" s="2" t="s">
        <v>241</v>
      </c>
      <c r="QT228" s="2" t="s">
        <v>229</v>
      </c>
      <c r="QU228" s="4"/>
      <c r="QV228" s="8"/>
      <c r="QW228" s="4"/>
      <c r="QX228" s="8"/>
      <c r="QY228" s="7"/>
      <c r="QZ228" s="7"/>
      <c r="RA228" s="2" t="s">
        <v>272</v>
      </c>
      <c r="RB228" s="2" t="s">
        <v>226</v>
      </c>
      <c r="RC228" s="2" t="s">
        <v>229</v>
      </c>
      <c r="RD228" s="2" t="s">
        <v>229</v>
      </c>
      <c r="RE228" s="2" t="s">
        <v>241</v>
      </c>
      <c r="RF228" s="2" t="s">
        <v>229</v>
      </c>
      <c r="RG228" s="4"/>
      <c r="RH228" s="8"/>
      <c r="RI228" s="4"/>
      <c r="RJ228" s="8"/>
      <c r="RK228" s="7"/>
      <c r="RL228" s="7"/>
      <c r="RM228" s="2" t="s">
        <v>272</v>
      </c>
      <c r="RN228" s="2" t="s">
        <v>226</v>
      </c>
      <c r="RO228" s="2" t="s">
        <v>229</v>
      </c>
      <c r="RP228" s="2" t="s">
        <v>229</v>
      </c>
      <c r="RQ228" s="2" t="s">
        <v>241</v>
      </c>
      <c r="RR228" s="2" t="s">
        <v>229</v>
      </c>
      <c r="RS228" s="4"/>
      <c r="RT228" s="8"/>
      <c r="RU228" s="4"/>
      <c r="RV228" s="8"/>
      <c r="RW228" s="7"/>
      <c r="RX228" s="7"/>
      <c r="RY228" s="2" t="s">
        <v>229</v>
      </c>
      <c r="RZ228" s="2" t="s">
        <v>229</v>
      </c>
      <c r="SA228" s="2" t="s">
        <v>229</v>
      </c>
      <c r="SB228" s="2" t="s">
        <v>229</v>
      </c>
      <c r="SC228" s="2" t="s">
        <v>229</v>
      </c>
      <c r="SD228" s="2" t="s">
        <v>229</v>
      </c>
      <c r="SE228" s="4">
        <v>121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>
        <v>130</v>
      </c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>
        <v>50</v>
      </c>
      <c r="UQ228" s="4"/>
      <c r="UR228" s="4"/>
      <c r="US228" s="4"/>
      <c r="UT228" s="4"/>
      <c r="UU228" s="4"/>
      <c r="UV228" s="4"/>
      <c r="UW228" s="4"/>
      <c r="UX228" s="4"/>
      <c r="UY228" s="4"/>
      <c r="UZ228" s="4">
        <v>220</v>
      </c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</row>
    <row r="229">
      <c r="A229" s="2" t="s">
        <v>2640</v>
      </c>
      <c r="B229" s="2" t="s">
        <v>216</v>
      </c>
      <c r="C229" s="2" t="s">
        <v>217</v>
      </c>
      <c r="D229" s="2" t="s">
        <v>218</v>
      </c>
      <c r="E229" s="2" t="s">
        <v>2460</v>
      </c>
      <c r="F229" s="2" t="s">
        <v>2618</v>
      </c>
      <c r="G229" s="2" t="s">
        <v>2619</v>
      </c>
      <c r="H229" s="2" t="s">
        <v>2620</v>
      </c>
      <c r="I229" s="2" t="s">
        <v>2621</v>
      </c>
      <c r="J229" s="2" t="s">
        <v>224</v>
      </c>
      <c r="K229" s="2" t="s">
        <v>1070</v>
      </c>
      <c r="L229" s="3">
        <v>33.33</v>
      </c>
      <c r="M229" s="3">
        <v>35</v>
      </c>
      <c r="N229" s="3">
        <v>69.99</v>
      </c>
      <c r="O229" s="2" t="s">
        <v>226</v>
      </c>
      <c r="P229" s="2" t="s">
        <v>2046</v>
      </c>
      <c r="Q229" s="2" t="s">
        <v>228</v>
      </c>
      <c r="R229" s="2" t="s">
        <v>229</v>
      </c>
      <c r="S229" s="2" t="s">
        <v>2641</v>
      </c>
      <c r="T229" s="2" t="s">
        <v>231</v>
      </c>
      <c r="U229" s="2" t="s">
        <v>2464</v>
      </c>
      <c r="V229" s="2" t="s">
        <v>233</v>
      </c>
      <c r="W229" s="2" t="s">
        <v>234</v>
      </c>
      <c r="X229" s="2" t="s">
        <v>1009</v>
      </c>
      <c r="Y229" s="2" t="s">
        <v>229</v>
      </c>
      <c r="Z229" s="4"/>
      <c r="AA229" s="4">
        <f>=ROUNDDOWN({0},0)</f>
      </c>
      <c r="AB229" s="5"/>
      <c r="AC229" s="2" t="s">
        <v>2642</v>
      </c>
      <c r="AD229" s="4">
        <v>70</v>
      </c>
      <c r="AE229" s="4">
        <v>140</v>
      </c>
      <c r="AF229" s="6"/>
      <c r="AG229" s="6"/>
      <c r="AH229" s="7">
        <v>0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 t="s">
        <v>229</v>
      </c>
      <c r="BJ229" s="4"/>
      <c r="BK229" s="8"/>
      <c r="BL229" s="2" t="s">
        <v>229</v>
      </c>
      <c r="BM229" s="7"/>
      <c r="BN229" s="7"/>
      <c r="BO229" s="4"/>
      <c r="BP229" s="8"/>
      <c r="BQ229" s="4"/>
      <c r="BR229" s="8"/>
      <c r="BS229" s="7"/>
      <c r="BT229" s="7"/>
      <c r="BU229" s="2" t="s">
        <v>272</v>
      </c>
      <c r="BV229" s="2" t="s">
        <v>226</v>
      </c>
      <c r="BW229" s="2" t="s">
        <v>229</v>
      </c>
      <c r="BX229" s="2" t="s">
        <v>229</v>
      </c>
      <c r="BY229" s="2" t="s">
        <v>241</v>
      </c>
      <c r="BZ229" s="2" t="s">
        <v>229</v>
      </c>
      <c r="CA229" s="4"/>
      <c r="CB229" s="8"/>
      <c r="CC229" s="4"/>
      <c r="CD229" s="8"/>
      <c r="CE229" s="7"/>
      <c r="CF229" s="7"/>
      <c r="CG229" s="2" t="s">
        <v>272</v>
      </c>
      <c r="CH229" s="2" t="s">
        <v>226</v>
      </c>
      <c r="CI229" s="2" t="s">
        <v>229</v>
      </c>
      <c r="CJ229" s="2" t="s">
        <v>229</v>
      </c>
      <c r="CK229" s="2" t="s">
        <v>241</v>
      </c>
      <c r="CL229" s="2" t="s">
        <v>229</v>
      </c>
      <c r="CM229" s="4"/>
      <c r="CN229" s="8"/>
      <c r="CO229" s="4"/>
      <c r="CP229" s="8"/>
      <c r="CQ229" s="7"/>
      <c r="CR229" s="7"/>
      <c r="CS229" s="2" t="s">
        <v>272</v>
      </c>
      <c r="CT229" s="2" t="s">
        <v>226</v>
      </c>
      <c r="CU229" s="2" t="s">
        <v>229</v>
      </c>
      <c r="CV229" s="2" t="s">
        <v>229</v>
      </c>
      <c r="CW229" s="2" t="s">
        <v>241</v>
      </c>
      <c r="CX229" s="2" t="s">
        <v>229</v>
      </c>
      <c r="CY229" s="4"/>
      <c r="CZ229" s="8"/>
      <c r="DA229" s="4"/>
      <c r="DB229" s="8"/>
      <c r="DC229" s="7"/>
      <c r="DD229" s="7"/>
      <c r="DE229" s="2" t="s">
        <v>272</v>
      </c>
      <c r="DF229" s="2" t="s">
        <v>226</v>
      </c>
      <c r="DG229" s="2" t="s">
        <v>229</v>
      </c>
      <c r="DH229" s="2" t="s">
        <v>229</v>
      </c>
      <c r="DI229" s="2" t="s">
        <v>241</v>
      </c>
      <c r="DJ229" s="2" t="s">
        <v>229</v>
      </c>
      <c r="DK229" s="4"/>
      <c r="DL229" s="8"/>
      <c r="DM229" s="4"/>
      <c r="DN229" s="8"/>
      <c r="DO229" s="7"/>
      <c r="DP229" s="7"/>
      <c r="DQ229" s="2" t="s">
        <v>239</v>
      </c>
      <c r="DR229" s="2" t="s">
        <v>226</v>
      </c>
      <c r="DS229" s="2" t="s">
        <v>229</v>
      </c>
      <c r="DT229" s="2" t="s">
        <v>229</v>
      </c>
      <c r="DU229" s="2" t="s">
        <v>241</v>
      </c>
      <c r="DV229" s="2" t="s">
        <v>229</v>
      </c>
      <c r="DW229" s="4"/>
      <c r="DX229" s="8"/>
      <c r="DY229" s="4"/>
      <c r="DZ229" s="8"/>
      <c r="EA229" s="7"/>
      <c r="EB229" s="7"/>
      <c r="EC229" s="2" t="s">
        <v>272</v>
      </c>
      <c r="ED229" s="2" t="s">
        <v>226</v>
      </c>
      <c r="EE229" s="2" t="s">
        <v>229</v>
      </c>
      <c r="EF229" s="2" t="s">
        <v>229</v>
      </c>
      <c r="EG229" s="2" t="s">
        <v>241</v>
      </c>
      <c r="EH229" s="2" t="s">
        <v>229</v>
      </c>
      <c r="EI229" s="4"/>
      <c r="EJ229" s="8"/>
      <c r="EK229" s="4"/>
      <c r="EL229" s="8"/>
      <c r="EM229" s="7"/>
      <c r="EN229" s="7"/>
      <c r="EO229" s="2" t="s">
        <v>272</v>
      </c>
      <c r="EP229" s="2" t="s">
        <v>226</v>
      </c>
      <c r="EQ229" s="2" t="s">
        <v>229</v>
      </c>
      <c r="ER229" s="2" t="s">
        <v>229</v>
      </c>
      <c r="ES229" s="2" t="s">
        <v>241</v>
      </c>
      <c r="ET229" s="2" t="s">
        <v>229</v>
      </c>
      <c r="EU229" s="4"/>
      <c r="EV229" s="8"/>
      <c r="EW229" s="4"/>
      <c r="EX229" s="8"/>
      <c r="EY229" s="7"/>
      <c r="EZ229" s="7"/>
      <c r="FA229" s="2" t="s">
        <v>272</v>
      </c>
      <c r="FB229" s="2" t="s">
        <v>226</v>
      </c>
      <c r="FC229" s="2" t="s">
        <v>229</v>
      </c>
      <c r="FD229" s="2" t="s">
        <v>229</v>
      </c>
      <c r="FE229" s="2" t="s">
        <v>241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226</v>
      </c>
      <c r="FO229" s="2" t="s">
        <v>229</v>
      </c>
      <c r="FP229" s="2" t="s">
        <v>229</v>
      </c>
      <c r="FQ229" s="2" t="s">
        <v>241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226</v>
      </c>
      <c r="GA229" s="2" t="s">
        <v>229</v>
      </c>
      <c r="GB229" s="2" t="s">
        <v>229</v>
      </c>
      <c r="GC229" s="2" t="s">
        <v>241</v>
      </c>
      <c r="GD229" s="2" t="s">
        <v>229</v>
      </c>
      <c r="GE229" s="4"/>
      <c r="GF229" s="8"/>
      <c r="GG229" s="4"/>
      <c r="GH229" s="8"/>
      <c r="GI229" s="7"/>
      <c r="GJ229" s="7"/>
      <c r="GK229" s="2" t="s">
        <v>272</v>
      </c>
      <c r="GL229" s="2" t="s">
        <v>226</v>
      </c>
      <c r="GM229" s="2" t="s">
        <v>229</v>
      </c>
      <c r="GN229" s="2" t="s">
        <v>229</v>
      </c>
      <c r="GO229" s="2" t="s">
        <v>241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272</v>
      </c>
      <c r="GX229" s="2" t="s">
        <v>226</v>
      </c>
      <c r="GY229" s="2" t="s">
        <v>229</v>
      </c>
      <c r="GZ229" s="2" t="s">
        <v>229</v>
      </c>
      <c r="HA229" s="2" t="s">
        <v>241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272</v>
      </c>
      <c r="HJ229" s="2" t="s">
        <v>226</v>
      </c>
      <c r="HK229" s="2" t="s">
        <v>229</v>
      </c>
      <c r="HL229" s="2" t="s">
        <v>229</v>
      </c>
      <c r="HM229" s="2" t="s">
        <v>241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272</v>
      </c>
      <c r="HV229" s="2" t="s">
        <v>226</v>
      </c>
      <c r="HW229" s="2" t="s">
        <v>229</v>
      </c>
      <c r="HX229" s="2" t="s">
        <v>229</v>
      </c>
      <c r="HY229" s="2" t="s">
        <v>241</v>
      </c>
      <c r="HZ229" s="2" t="s">
        <v>229</v>
      </c>
      <c r="IA229" s="4"/>
      <c r="IB229" s="8"/>
      <c r="IC229" s="4"/>
      <c r="ID229" s="8"/>
      <c r="IE229" s="7"/>
      <c r="IF229" s="7"/>
      <c r="IG229" s="2" t="s">
        <v>272</v>
      </c>
      <c r="IH229" s="2" t="s">
        <v>226</v>
      </c>
      <c r="II229" s="2" t="s">
        <v>229</v>
      </c>
      <c r="IJ229" s="2" t="s">
        <v>229</v>
      </c>
      <c r="IK229" s="2" t="s">
        <v>241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664</v>
      </c>
      <c r="IT229" s="2" t="s">
        <v>226</v>
      </c>
      <c r="IU229" s="2" t="s">
        <v>229</v>
      </c>
      <c r="IV229" s="2" t="s">
        <v>229</v>
      </c>
      <c r="IW229" s="2" t="s">
        <v>241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272</v>
      </c>
      <c r="JF229" s="2" t="s">
        <v>226</v>
      </c>
      <c r="JG229" s="2" t="s">
        <v>229</v>
      </c>
      <c r="JH229" s="2" t="s">
        <v>229</v>
      </c>
      <c r="JI229" s="2" t="s">
        <v>241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272</v>
      </c>
      <c r="JR229" s="2" t="s">
        <v>226</v>
      </c>
      <c r="JS229" s="2" t="s">
        <v>229</v>
      </c>
      <c r="JT229" s="2" t="s">
        <v>229</v>
      </c>
      <c r="JU229" s="2" t="s">
        <v>241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272</v>
      </c>
      <c r="KD229" s="2" t="s">
        <v>226</v>
      </c>
      <c r="KE229" s="2" t="s">
        <v>229</v>
      </c>
      <c r="KF229" s="2" t="s">
        <v>229</v>
      </c>
      <c r="KG229" s="2" t="s">
        <v>241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272</v>
      </c>
      <c r="KP229" s="2" t="s">
        <v>226</v>
      </c>
      <c r="KQ229" s="2" t="s">
        <v>229</v>
      </c>
      <c r="KR229" s="2" t="s">
        <v>229</v>
      </c>
      <c r="KS229" s="2" t="s">
        <v>241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272</v>
      </c>
      <c r="LB229" s="2" t="s">
        <v>226</v>
      </c>
      <c r="LC229" s="2" t="s">
        <v>229</v>
      </c>
      <c r="LD229" s="2" t="s">
        <v>229</v>
      </c>
      <c r="LE229" s="2" t="s">
        <v>241</v>
      </c>
      <c r="LF229" s="2" t="s">
        <v>229</v>
      </c>
      <c r="LG229" s="4"/>
      <c r="LH229" s="8"/>
      <c r="LI229" s="4"/>
      <c r="LJ229" s="8"/>
      <c r="LK229" s="7"/>
      <c r="LL229" s="7"/>
      <c r="LM229" s="2" t="s">
        <v>272</v>
      </c>
      <c r="LN229" s="2" t="s">
        <v>226</v>
      </c>
      <c r="LO229" s="2" t="s">
        <v>229</v>
      </c>
      <c r="LP229" s="2" t="s">
        <v>229</v>
      </c>
      <c r="LQ229" s="2" t="s">
        <v>241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664</v>
      </c>
      <c r="LZ229" s="2" t="s">
        <v>226</v>
      </c>
      <c r="MA229" s="2" t="s">
        <v>229</v>
      </c>
      <c r="MB229" s="2" t="s">
        <v>229</v>
      </c>
      <c r="MC229" s="2" t="s">
        <v>241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272</v>
      </c>
      <c r="ML229" s="2" t="s">
        <v>226</v>
      </c>
      <c r="MM229" s="2" t="s">
        <v>229</v>
      </c>
      <c r="MN229" s="2" t="s">
        <v>229</v>
      </c>
      <c r="MO229" s="2" t="s">
        <v>241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272</v>
      </c>
      <c r="MX229" s="2" t="s">
        <v>226</v>
      </c>
      <c r="MY229" s="2" t="s">
        <v>229</v>
      </c>
      <c r="MZ229" s="2" t="s">
        <v>229</v>
      </c>
      <c r="NA229" s="2" t="s">
        <v>241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229</v>
      </c>
      <c r="NJ229" s="2" t="s">
        <v>229</v>
      </c>
      <c r="NK229" s="2" t="s">
        <v>229</v>
      </c>
      <c r="NL229" s="2" t="s">
        <v>229</v>
      </c>
      <c r="NM229" s="2" t="s">
        <v>229</v>
      </c>
      <c r="NN229" s="2" t="s">
        <v>229</v>
      </c>
      <c r="NO229" s="4"/>
      <c r="NP229" s="8"/>
      <c r="NQ229" s="4"/>
      <c r="NR229" s="8"/>
      <c r="NS229" s="7"/>
      <c r="NT229" s="7"/>
      <c r="NU229" s="2" t="s">
        <v>272</v>
      </c>
      <c r="NV229" s="2" t="s">
        <v>226</v>
      </c>
      <c r="NW229" s="2" t="s">
        <v>229</v>
      </c>
      <c r="NX229" s="2" t="s">
        <v>229</v>
      </c>
      <c r="NY229" s="2" t="s">
        <v>241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272</v>
      </c>
      <c r="OH229" s="2" t="s">
        <v>226</v>
      </c>
      <c r="OI229" s="2" t="s">
        <v>229</v>
      </c>
      <c r="OJ229" s="2" t="s">
        <v>229</v>
      </c>
      <c r="OK229" s="2" t="s">
        <v>241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229</v>
      </c>
      <c r="OT229" s="2" t="s">
        <v>229</v>
      </c>
      <c r="OU229" s="2" t="s">
        <v>229</v>
      </c>
      <c r="OV229" s="2" t="s">
        <v>229</v>
      </c>
      <c r="OW229" s="2" t="s">
        <v>229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229</v>
      </c>
      <c r="PF229" s="2" t="s">
        <v>229</v>
      </c>
      <c r="PG229" s="2" t="s">
        <v>229</v>
      </c>
      <c r="PH229" s="2" t="s">
        <v>229</v>
      </c>
      <c r="PI229" s="2" t="s">
        <v>229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272</v>
      </c>
      <c r="PR229" s="2" t="s">
        <v>226</v>
      </c>
      <c r="PS229" s="2" t="s">
        <v>229</v>
      </c>
      <c r="PT229" s="2" t="s">
        <v>229</v>
      </c>
      <c r="PU229" s="2" t="s">
        <v>241</v>
      </c>
      <c r="PV229" s="2" t="s">
        <v>229</v>
      </c>
      <c r="PW229" s="4"/>
      <c r="PX229" s="8"/>
      <c r="PY229" s="4"/>
      <c r="PZ229" s="8"/>
      <c r="QA229" s="7"/>
      <c r="QB229" s="7"/>
      <c r="QC229" s="2" t="s">
        <v>281</v>
      </c>
      <c r="QD229" s="2" t="s">
        <v>226</v>
      </c>
      <c r="QE229" s="2" t="s">
        <v>229</v>
      </c>
      <c r="QF229" s="2" t="s">
        <v>229</v>
      </c>
      <c r="QG229" s="2" t="s">
        <v>241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272</v>
      </c>
      <c r="QP229" s="2" t="s">
        <v>226</v>
      </c>
      <c r="QQ229" s="2" t="s">
        <v>229</v>
      </c>
      <c r="QR229" s="2" t="s">
        <v>229</v>
      </c>
      <c r="QS229" s="2" t="s">
        <v>241</v>
      </c>
      <c r="QT229" s="2" t="s">
        <v>229</v>
      </c>
      <c r="QU229" s="4"/>
      <c r="QV229" s="8"/>
      <c r="QW229" s="4"/>
      <c r="QX229" s="8"/>
      <c r="QY229" s="7"/>
      <c r="QZ229" s="7"/>
      <c r="RA229" s="2" t="s">
        <v>272</v>
      </c>
      <c r="RB229" s="2" t="s">
        <v>226</v>
      </c>
      <c r="RC229" s="2" t="s">
        <v>229</v>
      </c>
      <c r="RD229" s="2" t="s">
        <v>229</v>
      </c>
      <c r="RE229" s="2" t="s">
        <v>241</v>
      </c>
      <c r="RF229" s="2" t="s">
        <v>229</v>
      </c>
      <c r="RG229" s="4"/>
      <c r="RH229" s="8"/>
      <c r="RI229" s="4"/>
      <c r="RJ229" s="8"/>
      <c r="RK229" s="7"/>
      <c r="RL229" s="7"/>
      <c r="RM229" s="2" t="s">
        <v>272</v>
      </c>
      <c r="RN229" s="2" t="s">
        <v>226</v>
      </c>
      <c r="RO229" s="2" t="s">
        <v>229</v>
      </c>
      <c r="RP229" s="2" t="s">
        <v>229</v>
      </c>
      <c r="RQ229" s="2" t="s">
        <v>241</v>
      </c>
      <c r="RR229" s="2" t="s">
        <v>229</v>
      </c>
      <c r="RS229" s="4"/>
      <c r="RT229" s="8"/>
      <c r="RU229" s="4"/>
      <c r="RV229" s="8"/>
      <c r="RW229" s="7"/>
      <c r="RX229" s="7"/>
      <c r="RY229" s="2" t="s">
        <v>229</v>
      </c>
      <c r="RZ229" s="2" t="s">
        <v>229</v>
      </c>
      <c r="SA229" s="2" t="s">
        <v>229</v>
      </c>
      <c r="SB229" s="2" t="s">
        <v>229</v>
      </c>
      <c r="SC229" s="2" t="s">
        <v>229</v>
      </c>
      <c r="SD229" s="2" t="s">
        <v>229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>
        <v>70</v>
      </c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>
        <v>70</v>
      </c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</row>
    <row r="230">
      <c r="A230" s="2" t="s">
        <v>2643</v>
      </c>
      <c r="B230" s="2" t="s">
        <v>216</v>
      </c>
      <c r="C230" s="2" t="s">
        <v>217</v>
      </c>
      <c r="D230" s="2" t="s">
        <v>218</v>
      </c>
      <c r="E230" s="2" t="s">
        <v>2460</v>
      </c>
      <c r="F230" s="2" t="s">
        <v>2618</v>
      </c>
      <c r="G230" s="2" t="s">
        <v>2619</v>
      </c>
      <c r="H230" s="2" t="s">
        <v>2620</v>
      </c>
      <c r="I230" s="2" t="s">
        <v>2621</v>
      </c>
      <c r="J230" s="2" t="s">
        <v>285</v>
      </c>
      <c r="K230" s="2" t="s">
        <v>1070</v>
      </c>
      <c r="L230" s="3">
        <v>42.85</v>
      </c>
      <c r="M230" s="3">
        <v>44.99</v>
      </c>
      <c r="N230" s="3">
        <v>89.99</v>
      </c>
      <c r="O230" s="2" t="s">
        <v>226</v>
      </c>
      <c r="P230" s="2" t="s">
        <v>2046</v>
      </c>
      <c r="Q230" s="2" t="s">
        <v>228</v>
      </c>
      <c r="R230" s="2" t="s">
        <v>229</v>
      </c>
      <c r="S230" s="2" t="s">
        <v>2641</v>
      </c>
      <c r="T230" s="2" t="s">
        <v>231</v>
      </c>
      <c r="U230" s="2" t="s">
        <v>232</v>
      </c>
      <c r="V230" s="2" t="s">
        <v>233</v>
      </c>
      <c r="W230" s="2" t="s">
        <v>234</v>
      </c>
      <c r="X230" s="2" t="s">
        <v>1009</v>
      </c>
      <c r="Y230" s="2" t="s">
        <v>229</v>
      </c>
      <c r="Z230" s="4"/>
      <c r="AA230" s="4">
        <f>=ROUNDDOWN({0},0)</f>
      </c>
      <c r="AB230" s="5"/>
      <c r="AC230" s="2" t="s">
        <v>2642</v>
      </c>
      <c r="AD230" s="4">
        <v>190</v>
      </c>
      <c r="AE230" s="4">
        <v>380</v>
      </c>
      <c r="AF230" s="6"/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229</v>
      </c>
      <c r="AW230" s="8" t="s">
        <v>229</v>
      </c>
      <c r="AX230" s="4" t="s">
        <v>229</v>
      </c>
      <c r="AY230" s="8" t="s">
        <v>229</v>
      </c>
      <c r="AZ230" s="7" t="s">
        <v>229</v>
      </c>
      <c r="BA230" s="7" t="s">
        <v>229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 t="s">
        <v>229</v>
      </c>
      <c r="BJ230" s="4"/>
      <c r="BK230" s="8"/>
      <c r="BL230" s="2" t="s">
        <v>229</v>
      </c>
      <c r="BM230" s="7"/>
      <c r="BN230" s="7"/>
      <c r="BO230" s="4"/>
      <c r="BP230" s="8"/>
      <c r="BQ230" s="4"/>
      <c r="BR230" s="8"/>
      <c r="BS230" s="7"/>
      <c r="BT230" s="7"/>
      <c r="BU230" s="2" t="s">
        <v>272</v>
      </c>
      <c r="BV230" s="2" t="s">
        <v>226</v>
      </c>
      <c r="BW230" s="2" t="s">
        <v>229</v>
      </c>
      <c r="BX230" s="2" t="s">
        <v>229</v>
      </c>
      <c r="BY230" s="2" t="s">
        <v>241</v>
      </c>
      <c r="BZ230" s="2" t="s">
        <v>229</v>
      </c>
      <c r="CA230" s="4"/>
      <c r="CB230" s="8"/>
      <c r="CC230" s="4"/>
      <c r="CD230" s="8"/>
      <c r="CE230" s="7"/>
      <c r="CF230" s="7"/>
      <c r="CG230" s="2" t="s">
        <v>272</v>
      </c>
      <c r="CH230" s="2" t="s">
        <v>226</v>
      </c>
      <c r="CI230" s="2" t="s">
        <v>229</v>
      </c>
      <c r="CJ230" s="2" t="s">
        <v>229</v>
      </c>
      <c r="CK230" s="2" t="s">
        <v>241</v>
      </c>
      <c r="CL230" s="2" t="s">
        <v>229</v>
      </c>
      <c r="CM230" s="4"/>
      <c r="CN230" s="8"/>
      <c r="CO230" s="4"/>
      <c r="CP230" s="8"/>
      <c r="CQ230" s="7"/>
      <c r="CR230" s="7"/>
      <c r="CS230" s="2" t="s">
        <v>272</v>
      </c>
      <c r="CT230" s="2" t="s">
        <v>226</v>
      </c>
      <c r="CU230" s="2" t="s">
        <v>229</v>
      </c>
      <c r="CV230" s="2" t="s">
        <v>229</v>
      </c>
      <c r="CW230" s="2" t="s">
        <v>241</v>
      </c>
      <c r="CX230" s="2" t="s">
        <v>229</v>
      </c>
      <c r="CY230" s="4"/>
      <c r="CZ230" s="8"/>
      <c r="DA230" s="4"/>
      <c r="DB230" s="8"/>
      <c r="DC230" s="7"/>
      <c r="DD230" s="7"/>
      <c r="DE230" s="2" t="s">
        <v>272</v>
      </c>
      <c r="DF230" s="2" t="s">
        <v>226</v>
      </c>
      <c r="DG230" s="2" t="s">
        <v>229</v>
      </c>
      <c r="DH230" s="2" t="s">
        <v>229</v>
      </c>
      <c r="DI230" s="2" t="s">
        <v>241</v>
      </c>
      <c r="DJ230" s="2" t="s">
        <v>229</v>
      </c>
      <c r="DK230" s="4"/>
      <c r="DL230" s="8"/>
      <c r="DM230" s="4"/>
      <c r="DN230" s="8"/>
      <c r="DO230" s="7"/>
      <c r="DP230" s="7"/>
      <c r="DQ230" s="2" t="s">
        <v>239</v>
      </c>
      <c r="DR230" s="2" t="s">
        <v>226</v>
      </c>
      <c r="DS230" s="2" t="s">
        <v>229</v>
      </c>
      <c r="DT230" s="2" t="s">
        <v>229</v>
      </c>
      <c r="DU230" s="2" t="s">
        <v>241</v>
      </c>
      <c r="DV230" s="2" t="s">
        <v>229</v>
      </c>
      <c r="DW230" s="4"/>
      <c r="DX230" s="8"/>
      <c r="DY230" s="4"/>
      <c r="DZ230" s="8"/>
      <c r="EA230" s="7"/>
      <c r="EB230" s="7"/>
      <c r="EC230" s="2" t="s">
        <v>272</v>
      </c>
      <c r="ED230" s="2" t="s">
        <v>226</v>
      </c>
      <c r="EE230" s="2" t="s">
        <v>229</v>
      </c>
      <c r="EF230" s="2" t="s">
        <v>229</v>
      </c>
      <c r="EG230" s="2" t="s">
        <v>241</v>
      </c>
      <c r="EH230" s="2" t="s">
        <v>229</v>
      </c>
      <c r="EI230" s="4"/>
      <c r="EJ230" s="8"/>
      <c r="EK230" s="4"/>
      <c r="EL230" s="8"/>
      <c r="EM230" s="7"/>
      <c r="EN230" s="7"/>
      <c r="EO230" s="2" t="s">
        <v>272</v>
      </c>
      <c r="EP230" s="2" t="s">
        <v>226</v>
      </c>
      <c r="EQ230" s="2" t="s">
        <v>229</v>
      </c>
      <c r="ER230" s="2" t="s">
        <v>229</v>
      </c>
      <c r="ES230" s="2" t="s">
        <v>241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272</v>
      </c>
      <c r="FB230" s="2" t="s">
        <v>226</v>
      </c>
      <c r="FC230" s="2" t="s">
        <v>229</v>
      </c>
      <c r="FD230" s="2" t="s">
        <v>229</v>
      </c>
      <c r="FE230" s="2" t="s">
        <v>241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226</v>
      </c>
      <c r="FO230" s="2" t="s">
        <v>229</v>
      </c>
      <c r="FP230" s="2" t="s">
        <v>229</v>
      </c>
      <c r="FQ230" s="2" t="s">
        <v>241</v>
      </c>
      <c r="FR230" s="2" t="s">
        <v>229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226</v>
      </c>
      <c r="GA230" s="2" t="s">
        <v>229</v>
      </c>
      <c r="GB230" s="2" t="s">
        <v>229</v>
      </c>
      <c r="GC230" s="2" t="s">
        <v>241</v>
      </c>
      <c r="GD230" s="2" t="s">
        <v>229</v>
      </c>
      <c r="GE230" s="4"/>
      <c r="GF230" s="8"/>
      <c r="GG230" s="4"/>
      <c r="GH230" s="8"/>
      <c r="GI230" s="7"/>
      <c r="GJ230" s="7"/>
      <c r="GK230" s="2" t="s">
        <v>272</v>
      </c>
      <c r="GL230" s="2" t="s">
        <v>226</v>
      </c>
      <c r="GM230" s="2" t="s">
        <v>229</v>
      </c>
      <c r="GN230" s="2" t="s">
        <v>229</v>
      </c>
      <c r="GO230" s="2" t="s">
        <v>241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272</v>
      </c>
      <c r="GX230" s="2" t="s">
        <v>226</v>
      </c>
      <c r="GY230" s="2" t="s">
        <v>229</v>
      </c>
      <c r="GZ230" s="2" t="s">
        <v>229</v>
      </c>
      <c r="HA230" s="2" t="s">
        <v>241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272</v>
      </c>
      <c r="HJ230" s="2" t="s">
        <v>226</v>
      </c>
      <c r="HK230" s="2" t="s">
        <v>229</v>
      </c>
      <c r="HL230" s="2" t="s">
        <v>229</v>
      </c>
      <c r="HM230" s="2" t="s">
        <v>241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272</v>
      </c>
      <c r="HV230" s="2" t="s">
        <v>226</v>
      </c>
      <c r="HW230" s="2" t="s">
        <v>229</v>
      </c>
      <c r="HX230" s="2" t="s">
        <v>229</v>
      </c>
      <c r="HY230" s="2" t="s">
        <v>241</v>
      </c>
      <c r="HZ230" s="2" t="s">
        <v>229</v>
      </c>
      <c r="IA230" s="4"/>
      <c r="IB230" s="8"/>
      <c r="IC230" s="4"/>
      <c r="ID230" s="8"/>
      <c r="IE230" s="7"/>
      <c r="IF230" s="7"/>
      <c r="IG230" s="2" t="s">
        <v>272</v>
      </c>
      <c r="IH230" s="2" t="s">
        <v>226</v>
      </c>
      <c r="II230" s="2" t="s">
        <v>229</v>
      </c>
      <c r="IJ230" s="2" t="s">
        <v>229</v>
      </c>
      <c r="IK230" s="2" t="s">
        <v>241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664</v>
      </c>
      <c r="IT230" s="2" t="s">
        <v>226</v>
      </c>
      <c r="IU230" s="2" t="s">
        <v>229</v>
      </c>
      <c r="IV230" s="2" t="s">
        <v>229</v>
      </c>
      <c r="IW230" s="2" t="s">
        <v>241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272</v>
      </c>
      <c r="JF230" s="2" t="s">
        <v>226</v>
      </c>
      <c r="JG230" s="2" t="s">
        <v>229</v>
      </c>
      <c r="JH230" s="2" t="s">
        <v>229</v>
      </c>
      <c r="JI230" s="2" t="s">
        <v>241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272</v>
      </c>
      <c r="JR230" s="2" t="s">
        <v>226</v>
      </c>
      <c r="JS230" s="2" t="s">
        <v>229</v>
      </c>
      <c r="JT230" s="2" t="s">
        <v>229</v>
      </c>
      <c r="JU230" s="2" t="s">
        <v>241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272</v>
      </c>
      <c r="KD230" s="2" t="s">
        <v>226</v>
      </c>
      <c r="KE230" s="2" t="s">
        <v>229</v>
      </c>
      <c r="KF230" s="2" t="s">
        <v>229</v>
      </c>
      <c r="KG230" s="2" t="s">
        <v>241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272</v>
      </c>
      <c r="KP230" s="2" t="s">
        <v>226</v>
      </c>
      <c r="KQ230" s="2" t="s">
        <v>229</v>
      </c>
      <c r="KR230" s="2" t="s">
        <v>229</v>
      </c>
      <c r="KS230" s="2" t="s">
        <v>241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272</v>
      </c>
      <c r="LB230" s="2" t="s">
        <v>226</v>
      </c>
      <c r="LC230" s="2" t="s">
        <v>229</v>
      </c>
      <c r="LD230" s="2" t="s">
        <v>229</v>
      </c>
      <c r="LE230" s="2" t="s">
        <v>241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272</v>
      </c>
      <c r="LN230" s="2" t="s">
        <v>226</v>
      </c>
      <c r="LO230" s="2" t="s">
        <v>229</v>
      </c>
      <c r="LP230" s="2" t="s">
        <v>229</v>
      </c>
      <c r="LQ230" s="2" t="s">
        <v>241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664</v>
      </c>
      <c r="LZ230" s="2" t="s">
        <v>226</v>
      </c>
      <c r="MA230" s="2" t="s">
        <v>229</v>
      </c>
      <c r="MB230" s="2" t="s">
        <v>229</v>
      </c>
      <c r="MC230" s="2" t="s">
        <v>241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272</v>
      </c>
      <c r="ML230" s="2" t="s">
        <v>226</v>
      </c>
      <c r="MM230" s="2" t="s">
        <v>229</v>
      </c>
      <c r="MN230" s="2" t="s">
        <v>229</v>
      </c>
      <c r="MO230" s="2" t="s">
        <v>241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272</v>
      </c>
      <c r="MX230" s="2" t="s">
        <v>226</v>
      </c>
      <c r="MY230" s="2" t="s">
        <v>229</v>
      </c>
      <c r="MZ230" s="2" t="s">
        <v>229</v>
      </c>
      <c r="NA230" s="2" t="s">
        <v>241</v>
      </c>
      <c r="NB230" s="2" t="s">
        <v>229</v>
      </c>
      <c r="NC230" s="4"/>
      <c r="ND230" s="8"/>
      <c r="NE230" s="4"/>
      <c r="NF230" s="8"/>
      <c r="NG230" s="7"/>
      <c r="NH230" s="7"/>
      <c r="NI230" s="2" t="s">
        <v>229</v>
      </c>
      <c r="NJ230" s="2" t="s">
        <v>229</v>
      </c>
      <c r="NK230" s="2" t="s">
        <v>229</v>
      </c>
      <c r="NL230" s="2" t="s">
        <v>229</v>
      </c>
      <c r="NM230" s="2" t="s">
        <v>229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272</v>
      </c>
      <c r="NV230" s="2" t="s">
        <v>226</v>
      </c>
      <c r="NW230" s="2" t="s">
        <v>229</v>
      </c>
      <c r="NX230" s="2" t="s">
        <v>229</v>
      </c>
      <c r="NY230" s="2" t="s">
        <v>241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272</v>
      </c>
      <c r="OH230" s="2" t="s">
        <v>226</v>
      </c>
      <c r="OI230" s="2" t="s">
        <v>229</v>
      </c>
      <c r="OJ230" s="2" t="s">
        <v>229</v>
      </c>
      <c r="OK230" s="2" t="s">
        <v>241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229</v>
      </c>
      <c r="OT230" s="2" t="s">
        <v>229</v>
      </c>
      <c r="OU230" s="2" t="s">
        <v>229</v>
      </c>
      <c r="OV230" s="2" t="s">
        <v>229</v>
      </c>
      <c r="OW230" s="2" t="s">
        <v>229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229</v>
      </c>
      <c r="PF230" s="2" t="s">
        <v>229</v>
      </c>
      <c r="PG230" s="2" t="s">
        <v>229</v>
      </c>
      <c r="PH230" s="2" t="s">
        <v>229</v>
      </c>
      <c r="PI230" s="2" t="s">
        <v>229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272</v>
      </c>
      <c r="PR230" s="2" t="s">
        <v>226</v>
      </c>
      <c r="PS230" s="2" t="s">
        <v>229</v>
      </c>
      <c r="PT230" s="2" t="s">
        <v>229</v>
      </c>
      <c r="PU230" s="2" t="s">
        <v>241</v>
      </c>
      <c r="PV230" s="2" t="s">
        <v>229</v>
      </c>
      <c r="PW230" s="4"/>
      <c r="PX230" s="8"/>
      <c r="PY230" s="4"/>
      <c r="PZ230" s="8"/>
      <c r="QA230" s="7"/>
      <c r="QB230" s="7"/>
      <c r="QC230" s="2" t="s">
        <v>281</v>
      </c>
      <c r="QD230" s="2" t="s">
        <v>226</v>
      </c>
      <c r="QE230" s="2" t="s">
        <v>229</v>
      </c>
      <c r="QF230" s="2" t="s">
        <v>229</v>
      </c>
      <c r="QG230" s="2" t="s">
        <v>241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272</v>
      </c>
      <c r="QP230" s="2" t="s">
        <v>226</v>
      </c>
      <c r="QQ230" s="2" t="s">
        <v>229</v>
      </c>
      <c r="QR230" s="2" t="s">
        <v>229</v>
      </c>
      <c r="QS230" s="2" t="s">
        <v>241</v>
      </c>
      <c r="QT230" s="2" t="s">
        <v>229</v>
      </c>
      <c r="QU230" s="4"/>
      <c r="QV230" s="8"/>
      <c r="QW230" s="4"/>
      <c r="QX230" s="8"/>
      <c r="QY230" s="7"/>
      <c r="QZ230" s="7"/>
      <c r="RA230" s="2" t="s">
        <v>272</v>
      </c>
      <c r="RB230" s="2" t="s">
        <v>226</v>
      </c>
      <c r="RC230" s="2" t="s">
        <v>229</v>
      </c>
      <c r="RD230" s="2" t="s">
        <v>229</v>
      </c>
      <c r="RE230" s="2" t="s">
        <v>241</v>
      </c>
      <c r="RF230" s="2" t="s">
        <v>229</v>
      </c>
      <c r="RG230" s="4"/>
      <c r="RH230" s="8"/>
      <c r="RI230" s="4"/>
      <c r="RJ230" s="8"/>
      <c r="RK230" s="7"/>
      <c r="RL230" s="7"/>
      <c r="RM230" s="2" t="s">
        <v>272</v>
      </c>
      <c r="RN230" s="2" t="s">
        <v>226</v>
      </c>
      <c r="RO230" s="2" t="s">
        <v>229</v>
      </c>
      <c r="RP230" s="2" t="s">
        <v>229</v>
      </c>
      <c r="RQ230" s="2" t="s">
        <v>241</v>
      </c>
      <c r="RR230" s="2" t="s">
        <v>229</v>
      </c>
      <c r="RS230" s="4"/>
      <c r="RT230" s="8"/>
      <c r="RU230" s="4"/>
      <c r="RV230" s="8"/>
      <c r="RW230" s="7"/>
      <c r="RX230" s="7"/>
      <c r="RY230" s="2" t="s">
        <v>229</v>
      </c>
      <c r="RZ230" s="2" t="s">
        <v>229</v>
      </c>
      <c r="SA230" s="2" t="s">
        <v>229</v>
      </c>
      <c r="SB230" s="2" t="s">
        <v>229</v>
      </c>
      <c r="SC230" s="2" t="s">
        <v>229</v>
      </c>
      <c r="SD230" s="2" t="s">
        <v>229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>
        <v>190</v>
      </c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>
        <v>190</v>
      </c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</row>
    <row r="231">
      <c r="A231" s="2" t="s">
        <v>2644</v>
      </c>
      <c r="B231" s="2" t="s">
        <v>216</v>
      </c>
      <c r="C231" s="2" t="s">
        <v>217</v>
      </c>
      <c r="D231" s="2" t="s">
        <v>218</v>
      </c>
      <c r="E231" s="2" t="s">
        <v>2460</v>
      </c>
      <c r="F231" s="2" t="s">
        <v>2618</v>
      </c>
      <c r="G231" s="2" t="s">
        <v>2619</v>
      </c>
      <c r="H231" s="2" t="s">
        <v>2620</v>
      </c>
      <c r="I231" s="2" t="s">
        <v>2621</v>
      </c>
      <c r="J231" s="2" t="s">
        <v>312</v>
      </c>
      <c r="K231" s="2" t="s">
        <v>1070</v>
      </c>
      <c r="L231" s="3">
        <v>47.61</v>
      </c>
      <c r="M231" s="3">
        <v>49.99</v>
      </c>
      <c r="N231" s="3">
        <v>99.99</v>
      </c>
      <c r="O231" s="2" t="s">
        <v>226</v>
      </c>
      <c r="P231" s="2" t="s">
        <v>2046</v>
      </c>
      <c r="Q231" s="2" t="s">
        <v>228</v>
      </c>
      <c r="R231" s="2" t="s">
        <v>229</v>
      </c>
      <c r="S231" s="2" t="s">
        <v>2641</v>
      </c>
      <c r="T231" s="2" t="s">
        <v>231</v>
      </c>
      <c r="U231" s="2" t="s">
        <v>232</v>
      </c>
      <c r="V231" s="2" t="s">
        <v>233</v>
      </c>
      <c r="W231" s="2" t="s">
        <v>234</v>
      </c>
      <c r="X231" s="2" t="s">
        <v>1009</v>
      </c>
      <c r="Y231" s="2" t="s">
        <v>229</v>
      </c>
      <c r="Z231" s="4"/>
      <c r="AA231" s="4">
        <f>=ROUNDDOWN({0},0)</f>
      </c>
      <c r="AB231" s="5"/>
      <c r="AC231" s="2" t="s">
        <v>2642</v>
      </c>
      <c r="AD231" s="4">
        <v>140</v>
      </c>
      <c r="AE231" s="4">
        <v>280</v>
      </c>
      <c r="AF231" s="6"/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229</v>
      </c>
      <c r="AW231" s="8" t="s">
        <v>229</v>
      </c>
      <c r="AX231" s="4" t="s">
        <v>229</v>
      </c>
      <c r="AY231" s="8" t="s">
        <v>229</v>
      </c>
      <c r="AZ231" s="7" t="s">
        <v>229</v>
      </c>
      <c r="BA231" s="7" t="s">
        <v>229</v>
      </c>
      <c r="BB231" s="7"/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 t="s">
        <v>229</v>
      </c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272</v>
      </c>
      <c r="BV231" s="2" t="s">
        <v>226</v>
      </c>
      <c r="BW231" s="2" t="s">
        <v>229</v>
      </c>
      <c r="BX231" s="2" t="s">
        <v>229</v>
      </c>
      <c r="BY231" s="2" t="s">
        <v>241</v>
      </c>
      <c r="BZ231" s="2" t="s">
        <v>229</v>
      </c>
      <c r="CA231" s="4"/>
      <c r="CB231" s="8"/>
      <c r="CC231" s="4"/>
      <c r="CD231" s="8"/>
      <c r="CE231" s="7"/>
      <c r="CF231" s="7"/>
      <c r="CG231" s="2" t="s">
        <v>272</v>
      </c>
      <c r="CH231" s="2" t="s">
        <v>226</v>
      </c>
      <c r="CI231" s="2" t="s">
        <v>229</v>
      </c>
      <c r="CJ231" s="2" t="s">
        <v>229</v>
      </c>
      <c r="CK231" s="2" t="s">
        <v>241</v>
      </c>
      <c r="CL231" s="2" t="s">
        <v>229</v>
      </c>
      <c r="CM231" s="4"/>
      <c r="CN231" s="8"/>
      <c r="CO231" s="4"/>
      <c r="CP231" s="8"/>
      <c r="CQ231" s="7"/>
      <c r="CR231" s="7"/>
      <c r="CS231" s="2" t="s">
        <v>272</v>
      </c>
      <c r="CT231" s="2" t="s">
        <v>226</v>
      </c>
      <c r="CU231" s="2" t="s">
        <v>229</v>
      </c>
      <c r="CV231" s="2" t="s">
        <v>229</v>
      </c>
      <c r="CW231" s="2" t="s">
        <v>241</v>
      </c>
      <c r="CX231" s="2" t="s">
        <v>229</v>
      </c>
      <c r="CY231" s="4"/>
      <c r="CZ231" s="8"/>
      <c r="DA231" s="4"/>
      <c r="DB231" s="8"/>
      <c r="DC231" s="7"/>
      <c r="DD231" s="7"/>
      <c r="DE231" s="2" t="s">
        <v>272</v>
      </c>
      <c r="DF231" s="2" t="s">
        <v>226</v>
      </c>
      <c r="DG231" s="2" t="s">
        <v>229</v>
      </c>
      <c r="DH231" s="2" t="s">
        <v>229</v>
      </c>
      <c r="DI231" s="2" t="s">
        <v>241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239</v>
      </c>
      <c r="DR231" s="2" t="s">
        <v>226</v>
      </c>
      <c r="DS231" s="2" t="s">
        <v>229</v>
      </c>
      <c r="DT231" s="2" t="s">
        <v>229</v>
      </c>
      <c r="DU231" s="2" t="s">
        <v>241</v>
      </c>
      <c r="DV231" s="2" t="s">
        <v>229</v>
      </c>
      <c r="DW231" s="4"/>
      <c r="DX231" s="8"/>
      <c r="DY231" s="4"/>
      <c r="DZ231" s="8"/>
      <c r="EA231" s="7"/>
      <c r="EB231" s="7"/>
      <c r="EC231" s="2" t="s">
        <v>272</v>
      </c>
      <c r="ED231" s="2" t="s">
        <v>226</v>
      </c>
      <c r="EE231" s="2" t="s">
        <v>229</v>
      </c>
      <c r="EF231" s="2" t="s">
        <v>229</v>
      </c>
      <c r="EG231" s="2" t="s">
        <v>241</v>
      </c>
      <c r="EH231" s="2" t="s">
        <v>229</v>
      </c>
      <c r="EI231" s="4"/>
      <c r="EJ231" s="8"/>
      <c r="EK231" s="4"/>
      <c r="EL231" s="8"/>
      <c r="EM231" s="7"/>
      <c r="EN231" s="7"/>
      <c r="EO231" s="2" t="s">
        <v>272</v>
      </c>
      <c r="EP231" s="2" t="s">
        <v>226</v>
      </c>
      <c r="EQ231" s="2" t="s">
        <v>229</v>
      </c>
      <c r="ER231" s="2" t="s">
        <v>229</v>
      </c>
      <c r="ES231" s="2" t="s">
        <v>241</v>
      </c>
      <c r="ET231" s="2" t="s">
        <v>229</v>
      </c>
      <c r="EU231" s="4"/>
      <c r="EV231" s="8"/>
      <c r="EW231" s="4"/>
      <c r="EX231" s="8"/>
      <c r="EY231" s="7"/>
      <c r="EZ231" s="7"/>
      <c r="FA231" s="2" t="s">
        <v>272</v>
      </c>
      <c r="FB231" s="2" t="s">
        <v>226</v>
      </c>
      <c r="FC231" s="2" t="s">
        <v>229</v>
      </c>
      <c r="FD231" s="2" t="s">
        <v>229</v>
      </c>
      <c r="FE231" s="2" t="s">
        <v>241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226</v>
      </c>
      <c r="FO231" s="2" t="s">
        <v>229</v>
      </c>
      <c r="FP231" s="2" t="s">
        <v>229</v>
      </c>
      <c r="FQ231" s="2" t="s">
        <v>241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239</v>
      </c>
      <c r="FZ231" s="2" t="s">
        <v>226</v>
      </c>
      <c r="GA231" s="2" t="s">
        <v>229</v>
      </c>
      <c r="GB231" s="2" t="s">
        <v>229</v>
      </c>
      <c r="GC231" s="2" t="s">
        <v>241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272</v>
      </c>
      <c r="GL231" s="2" t="s">
        <v>226</v>
      </c>
      <c r="GM231" s="2" t="s">
        <v>229</v>
      </c>
      <c r="GN231" s="2" t="s">
        <v>229</v>
      </c>
      <c r="GO231" s="2" t="s">
        <v>241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272</v>
      </c>
      <c r="GX231" s="2" t="s">
        <v>226</v>
      </c>
      <c r="GY231" s="2" t="s">
        <v>229</v>
      </c>
      <c r="GZ231" s="2" t="s">
        <v>229</v>
      </c>
      <c r="HA231" s="2" t="s">
        <v>241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272</v>
      </c>
      <c r="HJ231" s="2" t="s">
        <v>226</v>
      </c>
      <c r="HK231" s="2" t="s">
        <v>229</v>
      </c>
      <c r="HL231" s="2" t="s">
        <v>229</v>
      </c>
      <c r="HM231" s="2" t="s">
        <v>241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272</v>
      </c>
      <c r="HV231" s="2" t="s">
        <v>226</v>
      </c>
      <c r="HW231" s="2" t="s">
        <v>229</v>
      </c>
      <c r="HX231" s="2" t="s">
        <v>229</v>
      </c>
      <c r="HY231" s="2" t="s">
        <v>241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272</v>
      </c>
      <c r="IH231" s="2" t="s">
        <v>226</v>
      </c>
      <c r="II231" s="2" t="s">
        <v>229</v>
      </c>
      <c r="IJ231" s="2" t="s">
        <v>229</v>
      </c>
      <c r="IK231" s="2" t="s">
        <v>241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664</v>
      </c>
      <c r="IT231" s="2" t="s">
        <v>226</v>
      </c>
      <c r="IU231" s="2" t="s">
        <v>229</v>
      </c>
      <c r="IV231" s="2" t="s">
        <v>229</v>
      </c>
      <c r="IW231" s="2" t="s">
        <v>241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272</v>
      </c>
      <c r="JF231" s="2" t="s">
        <v>226</v>
      </c>
      <c r="JG231" s="2" t="s">
        <v>229</v>
      </c>
      <c r="JH231" s="2" t="s">
        <v>229</v>
      </c>
      <c r="JI231" s="2" t="s">
        <v>241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272</v>
      </c>
      <c r="JR231" s="2" t="s">
        <v>226</v>
      </c>
      <c r="JS231" s="2" t="s">
        <v>229</v>
      </c>
      <c r="JT231" s="2" t="s">
        <v>229</v>
      </c>
      <c r="JU231" s="2" t="s">
        <v>241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272</v>
      </c>
      <c r="KD231" s="2" t="s">
        <v>226</v>
      </c>
      <c r="KE231" s="2" t="s">
        <v>229</v>
      </c>
      <c r="KF231" s="2" t="s">
        <v>229</v>
      </c>
      <c r="KG231" s="2" t="s">
        <v>241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272</v>
      </c>
      <c r="KP231" s="2" t="s">
        <v>226</v>
      </c>
      <c r="KQ231" s="2" t="s">
        <v>229</v>
      </c>
      <c r="KR231" s="2" t="s">
        <v>229</v>
      </c>
      <c r="KS231" s="2" t="s">
        <v>241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272</v>
      </c>
      <c r="LB231" s="2" t="s">
        <v>226</v>
      </c>
      <c r="LC231" s="2" t="s">
        <v>229</v>
      </c>
      <c r="LD231" s="2" t="s">
        <v>229</v>
      </c>
      <c r="LE231" s="2" t="s">
        <v>241</v>
      </c>
      <c r="LF231" s="2" t="s">
        <v>229</v>
      </c>
      <c r="LG231" s="4"/>
      <c r="LH231" s="8"/>
      <c r="LI231" s="4"/>
      <c r="LJ231" s="8"/>
      <c r="LK231" s="7"/>
      <c r="LL231" s="7"/>
      <c r="LM231" s="2" t="s">
        <v>272</v>
      </c>
      <c r="LN231" s="2" t="s">
        <v>226</v>
      </c>
      <c r="LO231" s="2" t="s">
        <v>229</v>
      </c>
      <c r="LP231" s="2" t="s">
        <v>229</v>
      </c>
      <c r="LQ231" s="2" t="s">
        <v>241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664</v>
      </c>
      <c r="LZ231" s="2" t="s">
        <v>226</v>
      </c>
      <c r="MA231" s="2" t="s">
        <v>229</v>
      </c>
      <c r="MB231" s="2" t="s">
        <v>229</v>
      </c>
      <c r="MC231" s="2" t="s">
        <v>241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272</v>
      </c>
      <c r="ML231" s="2" t="s">
        <v>226</v>
      </c>
      <c r="MM231" s="2" t="s">
        <v>229</v>
      </c>
      <c r="MN231" s="2" t="s">
        <v>229</v>
      </c>
      <c r="MO231" s="2" t="s">
        <v>241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272</v>
      </c>
      <c r="MX231" s="2" t="s">
        <v>226</v>
      </c>
      <c r="MY231" s="2" t="s">
        <v>229</v>
      </c>
      <c r="MZ231" s="2" t="s">
        <v>229</v>
      </c>
      <c r="NA231" s="2" t="s">
        <v>241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229</v>
      </c>
      <c r="NJ231" s="2" t="s">
        <v>229</v>
      </c>
      <c r="NK231" s="2" t="s">
        <v>229</v>
      </c>
      <c r="NL231" s="2" t="s">
        <v>229</v>
      </c>
      <c r="NM231" s="2" t="s">
        <v>229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272</v>
      </c>
      <c r="NV231" s="2" t="s">
        <v>226</v>
      </c>
      <c r="NW231" s="2" t="s">
        <v>229</v>
      </c>
      <c r="NX231" s="2" t="s">
        <v>229</v>
      </c>
      <c r="NY231" s="2" t="s">
        <v>241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272</v>
      </c>
      <c r="OH231" s="2" t="s">
        <v>226</v>
      </c>
      <c r="OI231" s="2" t="s">
        <v>229</v>
      </c>
      <c r="OJ231" s="2" t="s">
        <v>229</v>
      </c>
      <c r="OK231" s="2" t="s">
        <v>241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229</v>
      </c>
      <c r="OT231" s="2" t="s">
        <v>229</v>
      </c>
      <c r="OU231" s="2" t="s">
        <v>229</v>
      </c>
      <c r="OV231" s="2" t="s">
        <v>229</v>
      </c>
      <c r="OW231" s="2" t="s">
        <v>229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229</v>
      </c>
      <c r="PG231" s="2" t="s">
        <v>229</v>
      </c>
      <c r="PH231" s="2" t="s">
        <v>229</v>
      </c>
      <c r="PI231" s="2" t="s">
        <v>229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272</v>
      </c>
      <c r="PR231" s="2" t="s">
        <v>226</v>
      </c>
      <c r="PS231" s="2" t="s">
        <v>229</v>
      </c>
      <c r="PT231" s="2" t="s">
        <v>229</v>
      </c>
      <c r="PU231" s="2" t="s">
        <v>241</v>
      </c>
      <c r="PV231" s="2" t="s">
        <v>229</v>
      </c>
      <c r="PW231" s="4"/>
      <c r="PX231" s="8"/>
      <c r="PY231" s="4"/>
      <c r="PZ231" s="8"/>
      <c r="QA231" s="7"/>
      <c r="QB231" s="7"/>
      <c r="QC231" s="2" t="s">
        <v>281</v>
      </c>
      <c r="QD231" s="2" t="s">
        <v>226</v>
      </c>
      <c r="QE231" s="2" t="s">
        <v>229</v>
      </c>
      <c r="QF231" s="2" t="s">
        <v>229</v>
      </c>
      <c r="QG231" s="2" t="s">
        <v>241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272</v>
      </c>
      <c r="QP231" s="2" t="s">
        <v>226</v>
      </c>
      <c r="QQ231" s="2" t="s">
        <v>229</v>
      </c>
      <c r="QR231" s="2" t="s">
        <v>229</v>
      </c>
      <c r="QS231" s="2" t="s">
        <v>241</v>
      </c>
      <c r="QT231" s="2" t="s">
        <v>229</v>
      </c>
      <c r="QU231" s="4"/>
      <c r="QV231" s="8"/>
      <c r="QW231" s="4"/>
      <c r="QX231" s="8"/>
      <c r="QY231" s="7"/>
      <c r="QZ231" s="7"/>
      <c r="RA231" s="2" t="s">
        <v>272</v>
      </c>
      <c r="RB231" s="2" t="s">
        <v>226</v>
      </c>
      <c r="RC231" s="2" t="s">
        <v>229</v>
      </c>
      <c r="RD231" s="2" t="s">
        <v>229</v>
      </c>
      <c r="RE231" s="2" t="s">
        <v>241</v>
      </c>
      <c r="RF231" s="2" t="s">
        <v>229</v>
      </c>
      <c r="RG231" s="4"/>
      <c r="RH231" s="8"/>
      <c r="RI231" s="4"/>
      <c r="RJ231" s="8"/>
      <c r="RK231" s="7"/>
      <c r="RL231" s="7"/>
      <c r="RM231" s="2" t="s">
        <v>272</v>
      </c>
      <c r="RN231" s="2" t="s">
        <v>226</v>
      </c>
      <c r="RO231" s="2" t="s">
        <v>229</v>
      </c>
      <c r="RP231" s="2" t="s">
        <v>229</v>
      </c>
      <c r="RQ231" s="2" t="s">
        <v>241</v>
      </c>
      <c r="RR231" s="2" t="s">
        <v>229</v>
      </c>
      <c r="RS231" s="4"/>
      <c r="RT231" s="8"/>
      <c r="RU231" s="4"/>
      <c r="RV231" s="8"/>
      <c r="RW231" s="7"/>
      <c r="RX231" s="7"/>
      <c r="RY231" s="2" t="s">
        <v>229</v>
      </c>
      <c r="RZ231" s="2" t="s">
        <v>229</v>
      </c>
      <c r="SA231" s="2" t="s">
        <v>229</v>
      </c>
      <c r="SB231" s="2" t="s">
        <v>229</v>
      </c>
      <c r="SC231" s="2" t="s">
        <v>229</v>
      </c>
      <c r="SD231" s="2" t="s">
        <v>229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>
        <v>140</v>
      </c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>
        <v>140</v>
      </c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</row>
    <row r="232">
      <c r="A232" s="2" t="s">
        <v>2645</v>
      </c>
      <c r="B232" s="2" t="s">
        <v>216</v>
      </c>
      <c r="C232" s="2" t="s">
        <v>217</v>
      </c>
      <c r="D232" s="2" t="s">
        <v>218</v>
      </c>
      <c r="E232" s="2" t="s">
        <v>2460</v>
      </c>
      <c r="F232" s="2" t="s">
        <v>2618</v>
      </c>
      <c r="G232" s="2" t="s">
        <v>2619</v>
      </c>
      <c r="H232" s="2" t="s">
        <v>2620</v>
      </c>
      <c r="I232" s="2" t="s">
        <v>2621</v>
      </c>
      <c r="J232" s="2" t="s">
        <v>224</v>
      </c>
      <c r="K232" s="2" t="s">
        <v>341</v>
      </c>
      <c r="L232" s="3">
        <v>33.33</v>
      </c>
      <c r="M232" s="3">
        <v>35</v>
      </c>
      <c r="N232" s="3">
        <v>69.99</v>
      </c>
      <c r="O232" s="2" t="s">
        <v>226</v>
      </c>
      <c r="P232" s="2" t="s">
        <v>2046</v>
      </c>
      <c r="Q232" s="2" t="s">
        <v>228</v>
      </c>
      <c r="R232" s="2" t="s">
        <v>229</v>
      </c>
      <c r="S232" s="2" t="s">
        <v>2646</v>
      </c>
      <c r="T232" s="2" t="s">
        <v>231</v>
      </c>
      <c r="U232" s="2" t="s">
        <v>2464</v>
      </c>
      <c r="V232" s="2" t="s">
        <v>233</v>
      </c>
      <c r="W232" s="2" t="s">
        <v>234</v>
      </c>
      <c r="X232" s="2" t="s">
        <v>1009</v>
      </c>
      <c r="Y232" s="2" t="s">
        <v>229</v>
      </c>
      <c r="Z232" s="4"/>
      <c r="AA232" s="4">
        <f>=ROUNDDOWN({0},0)</f>
      </c>
      <c r="AB232" s="5"/>
      <c r="AC232" s="2" t="s">
        <v>2642</v>
      </c>
      <c r="AD232" s="4">
        <v>65</v>
      </c>
      <c r="AE232" s="4">
        <v>130</v>
      </c>
      <c r="AF232" s="6"/>
      <c r="AG232" s="6"/>
      <c r="AH232" s="7">
        <v>0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229</v>
      </c>
      <c r="AW232" s="8" t="s">
        <v>229</v>
      </c>
      <c r="AX232" s="4" t="s">
        <v>229</v>
      </c>
      <c r="AY232" s="8" t="s">
        <v>229</v>
      </c>
      <c r="AZ232" s="7" t="s">
        <v>229</v>
      </c>
      <c r="BA232" s="7" t="s">
        <v>229</v>
      </c>
      <c r="BB232" s="7"/>
      <c r="BC232" s="4" t="s">
        <v>229</v>
      </c>
      <c r="BD232" s="8" t="s">
        <v>229</v>
      </c>
      <c r="BE232" s="4" t="s">
        <v>229</v>
      </c>
      <c r="BF232" s="8" t="s">
        <v>229</v>
      </c>
      <c r="BG232" s="7" t="s">
        <v>229</v>
      </c>
      <c r="BH232" s="7" t="s">
        <v>229</v>
      </c>
      <c r="BI232" s="7" t="s">
        <v>229</v>
      </c>
      <c r="BJ232" s="4"/>
      <c r="BK232" s="8"/>
      <c r="BL232" s="2" t="s">
        <v>229</v>
      </c>
      <c r="BM232" s="7"/>
      <c r="BN232" s="7"/>
      <c r="BO232" s="4"/>
      <c r="BP232" s="8"/>
      <c r="BQ232" s="4"/>
      <c r="BR232" s="8"/>
      <c r="BS232" s="7"/>
      <c r="BT232" s="7"/>
      <c r="BU232" s="2" t="s">
        <v>272</v>
      </c>
      <c r="BV232" s="2" t="s">
        <v>226</v>
      </c>
      <c r="BW232" s="2" t="s">
        <v>229</v>
      </c>
      <c r="BX232" s="2" t="s">
        <v>229</v>
      </c>
      <c r="BY232" s="2" t="s">
        <v>241</v>
      </c>
      <c r="BZ232" s="2" t="s">
        <v>229</v>
      </c>
      <c r="CA232" s="4"/>
      <c r="CB232" s="8"/>
      <c r="CC232" s="4"/>
      <c r="CD232" s="8"/>
      <c r="CE232" s="7"/>
      <c r="CF232" s="7"/>
      <c r="CG232" s="2" t="s">
        <v>272</v>
      </c>
      <c r="CH232" s="2" t="s">
        <v>226</v>
      </c>
      <c r="CI232" s="2" t="s">
        <v>229</v>
      </c>
      <c r="CJ232" s="2" t="s">
        <v>229</v>
      </c>
      <c r="CK232" s="2" t="s">
        <v>241</v>
      </c>
      <c r="CL232" s="2" t="s">
        <v>229</v>
      </c>
      <c r="CM232" s="4"/>
      <c r="CN232" s="8"/>
      <c r="CO232" s="4"/>
      <c r="CP232" s="8"/>
      <c r="CQ232" s="7"/>
      <c r="CR232" s="7"/>
      <c r="CS232" s="2" t="s">
        <v>272</v>
      </c>
      <c r="CT232" s="2" t="s">
        <v>226</v>
      </c>
      <c r="CU232" s="2" t="s">
        <v>229</v>
      </c>
      <c r="CV232" s="2" t="s">
        <v>229</v>
      </c>
      <c r="CW232" s="2" t="s">
        <v>241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272</v>
      </c>
      <c r="DF232" s="2" t="s">
        <v>226</v>
      </c>
      <c r="DG232" s="2" t="s">
        <v>229</v>
      </c>
      <c r="DH232" s="2" t="s">
        <v>229</v>
      </c>
      <c r="DI232" s="2" t="s">
        <v>241</v>
      </c>
      <c r="DJ232" s="2" t="s">
        <v>229</v>
      </c>
      <c r="DK232" s="4"/>
      <c r="DL232" s="8"/>
      <c r="DM232" s="4"/>
      <c r="DN232" s="8"/>
      <c r="DO232" s="7"/>
      <c r="DP232" s="7"/>
      <c r="DQ232" s="2" t="s">
        <v>239</v>
      </c>
      <c r="DR232" s="2" t="s">
        <v>226</v>
      </c>
      <c r="DS232" s="2" t="s">
        <v>229</v>
      </c>
      <c r="DT232" s="2" t="s">
        <v>229</v>
      </c>
      <c r="DU232" s="2" t="s">
        <v>241</v>
      </c>
      <c r="DV232" s="2" t="s">
        <v>229</v>
      </c>
      <c r="DW232" s="4"/>
      <c r="DX232" s="8"/>
      <c r="DY232" s="4"/>
      <c r="DZ232" s="8"/>
      <c r="EA232" s="7"/>
      <c r="EB232" s="7"/>
      <c r="EC232" s="2" t="s">
        <v>272</v>
      </c>
      <c r="ED232" s="2" t="s">
        <v>226</v>
      </c>
      <c r="EE232" s="2" t="s">
        <v>229</v>
      </c>
      <c r="EF232" s="2" t="s">
        <v>229</v>
      </c>
      <c r="EG232" s="2" t="s">
        <v>241</v>
      </c>
      <c r="EH232" s="2" t="s">
        <v>229</v>
      </c>
      <c r="EI232" s="4"/>
      <c r="EJ232" s="8"/>
      <c r="EK232" s="4"/>
      <c r="EL232" s="8"/>
      <c r="EM232" s="7"/>
      <c r="EN232" s="7"/>
      <c r="EO232" s="2" t="s">
        <v>272</v>
      </c>
      <c r="EP232" s="2" t="s">
        <v>226</v>
      </c>
      <c r="EQ232" s="2" t="s">
        <v>229</v>
      </c>
      <c r="ER232" s="2" t="s">
        <v>229</v>
      </c>
      <c r="ES232" s="2" t="s">
        <v>241</v>
      </c>
      <c r="ET232" s="2" t="s">
        <v>229</v>
      </c>
      <c r="EU232" s="4"/>
      <c r="EV232" s="8"/>
      <c r="EW232" s="4"/>
      <c r="EX232" s="8"/>
      <c r="EY232" s="7"/>
      <c r="EZ232" s="7"/>
      <c r="FA232" s="2" t="s">
        <v>272</v>
      </c>
      <c r="FB232" s="2" t="s">
        <v>226</v>
      </c>
      <c r="FC232" s="2" t="s">
        <v>229</v>
      </c>
      <c r="FD232" s="2" t="s">
        <v>229</v>
      </c>
      <c r="FE232" s="2" t="s">
        <v>241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226</v>
      </c>
      <c r="FO232" s="2" t="s">
        <v>229</v>
      </c>
      <c r="FP232" s="2" t="s">
        <v>229</v>
      </c>
      <c r="FQ232" s="2" t="s">
        <v>241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239</v>
      </c>
      <c r="FZ232" s="2" t="s">
        <v>226</v>
      </c>
      <c r="GA232" s="2" t="s">
        <v>229</v>
      </c>
      <c r="GB232" s="2" t="s">
        <v>229</v>
      </c>
      <c r="GC232" s="2" t="s">
        <v>241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272</v>
      </c>
      <c r="GL232" s="2" t="s">
        <v>226</v>
      </c>
      <c r="GM232" s="2" t="s">
        <v>229</v>
      </c>
      <c r="GN232" s="2" t="s">
        <v>229</v>
      </c>
      <c r="GO232" s="2" t="s">
        <v>241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272</v>
      </c>
      <c r="GX232" s="2" t="s">
        <v>226</v>
      </c>
      <c r="GY232" s="2" t="s">
        <v>229</v>
      </c>
      <c r="GZ232" s="2" t="s">
        <v>229</v>
      </c>
      <c r="HA232" s="2" t="s">
        <v>241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272</v>
      </c>
      <c r="HJ232" s="2" t="s">
        <v>226</v>
      </c>
      <c r="HK232" s="2" t="s">
        <v>229</v>
      </c>
      <c r="HL232" s="2" t="s">
        <v>229</v>
      </c>
      <c r="HM232" s="2" t="s">
        <v>241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272</v>
      </c>
      <c r="HV232" s="2" t="s">
        <v>226</v>
      </c>
      <c r="HW232" s="2" t="s">
        <v>229</v>
      </c>
      <c r="HX232" s="2" t="s">
        <v>229</v>
      </c>
      <c r="HY232" s="2" t="s">
        <v>241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272</v>
      </c>
      <c r="IH232" s="2" t="s">
        <v>226</v>
      </c>
      <c r="II232" s="2" t="s">
        <v>229</v>
      </c>
      <c r="IJ232" s="2" t="s">
        <v>229</v>
      </c>
      <c r="IK232" s="2" t="s">
        <v>241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664</v>
      </c>
      <c r="IT232" s="2" t="s">
        <v>226</v>
      </c>
      <c r="IU232" s="2" t="s">
        <v>229</v>
      </c>
      <c r="IV232" s="2" t="s">
        <v>229</v>
      </c>
      <c r="IW232" s="2" t="s">
        <v>241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272</v>
      </c>
      <c r="JF232" s="2" t="s">
        <v>226</v>
      </c>
      <c r="JG232" s="2" t="s">
        <v>229</v>
      </c>
      <c r="JH232" s="2" t="s">
        <v>229</v>
      </c>
      <c r="JI232" s="2" t="s">
        <v>241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272</v>
      </c>
      <c r="JR232" s="2" t="s">
        <v>226</v>
      </c>
      <c r="JS232" s="2" t="s">
        <v>229</v>
      </c>
      <c r="JT232" s="2" t="s">
        <v>229</v>
      </c>
      <c r="JU232" s="2" t="s">
        <v>241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272</v>
      </c>
      <c r="KD232" s="2" t="s">
        <v>226</v>
      </c>
      <c r="KE232" s="2" t="s">
        <v>229</v>
      </c>
      <c r="KF232" s="2" t="s">
        <v>229</v>
      </c>
      <c r="KG232" s="2" t="s">
        <v>241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272</v>
      </c>
      <c r="KP232" s="2" t="s">
        <v>226</v>
      </c>
      <c r="KQ232" s="2" t="s">
        <v>229</v>
      </c>
      <c r="KR232" s="2" t="s">
        <v>229</v>
      </c>
      <c r="KS232" s="2" t="s">
        <v>241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272</v>
      </c>
      <c r="LB232" s="2" t="s">
        <v>226</v>
      </c>
      <c r="LC232" s="2" t="s">
        <v>229</v>
      </c>
      <c r="LD232" s="2" t="s">
        <v>229</v>
      </c>
      <c r="LE232" s="2" t="s">
        <v>241</v>
      </c>
      <c r="LF232" s="2" t="s">
        <v>229</v>
      </c>
      <c r="LG232" s="4"/>
      <c r="LH232" s="8"/>
      <c r="LI232" s="4"/>
      <c r="LJ232" s="8"/>
      <c r="LK232" s="7"/>
      <c r="LL232" s="7"/>
      <c r="LM232" s="2" t="s">
        <v>272</v>
      </c>
      <c r="LN232" s="2" t="s">
        <v>226</v>
      </c>
      <c r="LO232" s="2" t="s">
        <v>229</v>
      </c>
      <c r="LP232" s="2" t="s">
        <v>229</v>
      </c>
      <c r="LQ232" s="2" t="s">
        <v>241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664</v>
      </c>
      <c r="LZ232" s="2" t="s">
        <v>226</v>
      </c>
      <c r="MA232" s="2" t="s">
        <v>229</v>
      </c>
      <c r="MB232" s="2" t="s">
        <v>229</v>
      </c>
      <c r="MC232" s="2" t="s">
        <v>241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272</v>
      </c>
      <c r="ML232" s="2" t="s">
        <v>226</v>
      </c>
      <c r="MM232" s="2" t="s">
        <v>229</v>
      </c>
      <c r="MN232" s="2" t="s">
        <v>229</v>
      </c>
      <c r="MO232" s="2" t="s">
        <v>241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272</v>
      </c>
      <c r="MX232" s="2" t="s">
        <v>226</v>
      </c>
      <c r="MY232" s="2" t="s">
        <v>229</v>
      </c>
      <c r="MZ232" s="2" t="s">
        <v>229</v>
      </c>
      <c r="NA232" s="2" t="s">
        <v>241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229</v>
      </c>
      <c r="NJ232" s="2" t="s">
        <v>229</v>
      </c>
      <c r="NK232" s="2" t="s">
        <v>229</v>
      </c>
      <c r="NL232" s="2" t="s">
        <v>229</v>
      </c>
      <c r="NM232" s="2" t="s">
        <v>229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272</v>
      </c>
      <c r="NV232" s="2" t="s">
        <v>226</v>
      </c>
      <c r="NW232" s="2" t="s">
        <v>229</v>
      </c>
      <c r="NX232" s="2" t="s">
        <v>229</v>
      </c>
      <c r="NY232" s="2" t="s">
        <v>241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272</v>
      </c>
      <c r="OH232" s="2" t="s">
        <v>226</v>
      </c>
      <c r="OI232" s="2" t="s">
        <v>229</v>
      </c>
      <c r="OJ232" s="2" t="s">
        <v>229</v>
      </c>
      <c r="OK232" s="2" t="s">
        <v>241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229</v>
      </c>
      <c r="OT232" s="2" t="s">
        <v>229</v>
      </c>
      <c r="OU232" s="2" t="s">
        <v>229</v>
      </c>
      <c r="OV232" s="2" t="s">
        <v>229</v>
      </c>
      <c r="OW232" s="2" t="s">
        <v>229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229</v>
      </c>
      <c r="PG232" s="2" t="s">
        <v>229</v>
      </c>
      <c r="PH232" s="2" t="s">
        <v>229</v>
      </c>
      <c r="PI232" s="2" t="s">
        <v>229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272</v>
      </c>
      <c r="PR232" s="2" t="s">
        <v>226</v>
      </c>
      <c r="PS232" s="2" t="s">
        <v>229</v>
      </c>
      <c r="PT232" s="2" t="s">
        <v>229</v>
      </c>
      <c r="PU232" s="2" t="s">
        <v>241</v>
      </c>
      <c r="PV232" s="2" t="s">
        <v>229</v>
      </c>
      <c r="PW232" s="4"/>
      <c r="PX232" s="8"/>
      <c r="PY232" s="4"/>
      <c r="PZ232" s="8"/>
      <c r="QA232" s="7"/>
      <c r="QB232" s="7"/>
      <c r="QC232" s="2" t="s">
        <v>281</v>
      </c>
      <c r="QD232" s="2" t="s">
        <v>226</v>
      </c>
      <c r="QE232" s="2" t="s">
        <v>229</v>
      </c>
      <c r="QF232" s="2" t="s">
        <v>229</v>
      </c>
      <c r="QG232" s="2" t="s">
        <v>241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272</v>
      </c>
      <c r="QP232" s="2" t="s">
        <v>226</v>
      </c>
      <c r="QQ232" s="2" t="s">
        <v>229</v>
      </c>
      <c r="QR232" s="2" t="s">
        <v>229</v>
      </c>
      <c r="QS232" s="2" t="s">
        <v>241</v>
      </c>
      <c r="QT232" s="2" t="s">
        <v>229</v>
      </c>
      <c r="QU232" s="4"/>
      <c r="QV232" s="8"/>
      <c r="QW232" s="4"/>
      <c r="QX232" s="8"/>
      <c r="QY232" s="7"/>
      <c r="QZ232" s="7"/>
      <c r="RA232" s="2" t="s">
        <v>272</v>
      </c>
      <c r="RB232" s="2" t="s">
        <v>226</v>
      </c>
      <c r="RC232" s="2" t="s">
        <v>229</v>
      </c>
      <c r="RD232" s="2" t="s">
        <v>229</v>
      </c>
      <c r="RE232" s="2" t="s">
        <v>241</v>
      </c>
      <c r="RF232" s="2" t="s">
        <v>229</v>
      </c>
      <c r="RG232" s="4"/>
      <c r="RH232" s="8"/>
      <c r="RI232" s="4"/>
      <c r="RJ232" s="8"/>
      <c r="RK232" s="7"/>
      <c r="RL232" s="7"/>
      <c r="RM232" s="2" t="s">
        <v>272</v>
      </c>
      <c r="RN232" s="2" t="s">
        <v>226</v>
      </c>
      <c r="RO232" s="2" t="s">
        <v>229</v>
      </c>
      <c r="RP232" s="2" t="s">
        <v>229</v>
      </c>
      <c r="RQ232" s="2" t="s">
        <v>241</v>
      </c>
      <c r="RR232" s="2" t="s">
        <v>229</v>
      </c>
      <c r="RS232" s="4"/>
      <c r="RT232" s="8"/>
      <c r="RU232" s="4"/>
      <c r="RV232" s="8"/>
      <c r="RW232" s="7"/>
      <c r="RX232" s="7"/>
      <c r="RY232" s="2" t="s">
        <v>229</v>
      </c>
      <c r="RZ232" s="2" t="s">
        <v>229</v>
      </c>
      <c r="SA232" s="2" t="s">
        <v>229</v>
      </c>
      <c r="SB232" s="2" t="s">
        <v>229</v>
      </c>
      <c r="SC232" s="2" t="s">
        <v>229</v>
      </c>
      <c r="SD232" s="2" t="s">
        <v>229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>
        <v>65</v>
      </c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>
        <v>65</v>
      </c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</row>
    <row r="233">
      <c r="A233" s="2" t="s">
        <v>2647</v>
      </c>
      <c r="B233" s="2" t="s">
        <v>216</v>
      </c>
      <c r="C233" s="2" t="s">
        <v>217</v>
      </c>
      <c r="D233" s="2" t="s">
        <v>218</v>
      </c>
      <c r="E233" s="2" t="s">
        <v>2460</v>
      </c>
      <c r="F233" s="2" t="s">
        <v>2618</v>
      </c>
      <c r="G233" s="2" t="s">
        <v>2619</v>
      </c>
      <c r="H233" s="2" t="s">
        <v>2620</v>
      </c>
      <c r="I233" s="2" t="s">
        <v>2621</v>
      </c>
      <c r="J233" s="2" t="s">
        <v>285</v>
      </c>
      <c r="K233" s="2" t="s">
        <v>341</v>
      </c>
      <c r="L233" s="3">
        <v>42.85</v>
      </c>
      <c r="M233" s="3">
        <v>44.99</v>
      </c>
      <c r="N233" s="3">
        <v>89.99</v>
      </c>
      <c r="O233" s="2" t="s">
        <v>226</v>
      </c>
      <c r="P233" s="2" t="s">
        <v>2046</v>
      </c>
      <c r="Q233" s="2" t="s">
        <v>228</v>
      </c>
      <c r="R233" s="2" t="s">
        <v>229</v>
      </c>
      <c r="S233" s="2" t="s">
        <v>2646</v>
      </c>
      <c r="T233" s="2" t="s">
        <v>231</v>
      </c>
      <c r="U233" s="2" t="s">
        <v>232</v>
      </c>
      <c r="V233" s="2" t="s">
        <v>233</v>
      </c>
      <c r="W233" s="2" t="s">
        <v>234</v>
      </c>
      <c r="X233" s="2" t="s">
        <v>1009</v>
      </c>
      <c r="Y233" s="2" t="s">
        <v>229</v>
      </c>
      <c r="Z233" s="4"/>
      <c r="AA233" s="4">
        <f>=ROUNDDOWN({0},0)</f>
      </c>
      <c r="AB233" s="5"/>
      <c r="AC233" s="2" t="s">
        <v>2642</v>
      </c>
      <c r="AD233" s="4">
        <v>250</v>
      </c>
      <c r="AE233" s="4">
        <v>500</v>
      </c>
      <c r="AF233" s="6"/>
      <c r="AG233" s="6"/>
      <c r="AH233" s="7">
        <v>0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/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 t="s">
        <v>229</v>
      </c>
      <c r="BJ233" s="4"/>
      <c r="BK233" s="8"/>
      <c r="BL233" s="2" t="s">
        <v>229</v>
      </c>
      <c r="BM233" s="7"/>
      <c r="BN233" s="7"/>
      <c r="BO233" s="4"/>
      <c r="BP233" s="8"/>
      <c r="BQ233" s="4"/>
      <c r="BR233" s="8"/>
      <c r="BS233" s="7"/>
      <c r="BT233" s="7"/>
      <c r="BU233" s="2" t="s">
        <v>272</v>
      </c>
      <c r="BV233" s="2" t="s">
        <v>226</v>
      </c>
      <c r="BW233" s="2" t="s">
        <v>229</v>
      </c>
      <c r="BX233" s="2" t="s">
        <v>229</v>
      </c>
      <c r="BY233" s="2" t="s">
        <v>241</v>
      </c>
      <c r="BZ233" s="2" t="s">
        <v>229</v>
      </c>
      <c r="CA233" s="4"/>
      <c r="CB233" s="8"/>
      <c r="CC233" s="4"/>
      <c r="CD233" s="8"/>
      <c r="CE233" s="7"/>
      <c r="CF233" s="7"/>
      <c r="CG233" s="2" t="s">
        <v>272</v>
      </c>
      <c r="CH233" s="2" t="s">
        <v>226</v>
      </c>
      <c r="CI233" s="2" t="s">
        <v>229</v>
      </c>
      <c r="CJ233" s="2" t="s">
        <v>229</v>
      </c>
      <c r="CK233" s="2" t="s">
        <v>241</v>
      </c>
      <c r="CL233" s="2" t="s">
        <v>229</v>
      </c>
      <c r="CM233" s="4"/>
      <c r="CN233" s="8"/>
      <c r="CO233" s="4"/>
      <c r="CP233" s="8"/>
      <c r="CQ233" s="7"/>
      <c r="CR233" s="7"/>
      <c r="CS233" s="2" t="s">
        <v>272</v>
      </c>
      <c r="CT233" s="2" t="s">
        <v>226</v>
      </c>
      <c r="CU233" s="2" t="s">
        <v>229</v>
      </c>
      <c r="CV233" s="2" t="s">
        <v>229</v>
      </c>
      <c r="CW233" s="2" t="s">
        <v>241</v>
      </c>
      <c r="CX233" s="2" t="s">
        <v>229</v>
      </c>
      <c r="CY233" s="4"/>
      <c r="CZ233" s="8"/>
      <c r="DA233" s="4"/>
      <c r="DB233" s="8"/>
      <c r="DC233" s="7"/>
      <c r="DD233" s="7"/>
      <c r="DE233" s="2" t="s">
        <v>272</v>
      </c>
      <c r="DF233" s="2" t="s">
        <v>226</v>
      </c>
      <c r="DG233" s="2" t="s">
        <v>229</v>
      </c>
      <c r="DH233" s="2" t="s">
        <v>229</v>
      </c>
      <c r="DI233" s="2" t="s">
        <v>241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239</v>
      </c>
      <c r="DR233" s="2" t="s">
        <v>226</v>
      </c>
      <c r="DS233" s="2" t="s">
        <v>229</v>
      </c>
      <c r="DT233" s="2" t="s">
        <v>229</v>
      </c>
      <c r="DU233" s="2" t="s">
        <v>241</v>
      </c>
      <c r="DV233" s="2" t="s">
        <v>229</v>
      </c>
      <c r="DW233" s="4"/>
      <c r="DX233" s="8"/>
      <c r="DY233" s="4"/>
      <c r="DZ233" s="8"/>
      <c r="EA233" s="7"/>
      <c r="EB233" s="7"/>
      <c r="EC233" s="2" t="s">
        <v>272</v>
      </c>
      <c r="ED233" s="2" t="s">
        <v>226</v>
      </c>
      <c r="EE233" s="2" t="s">
        <v>229</v>
      </c>
      <c r="EF233" s="2" t="s">
        <v>229</v>
      </c>
      <c r="EG233" s="2" t="s">
        <v>241</v>
      </c>
      <c r="EH233" s="2" t="s">
        <v>229</v>
      </c>
      <c r="EI233" s="4"/>
      <c r="EJ233" s="8"/>
      <c r="EK233" s="4"/>
      <c r="EL233" s="8"/>
      <c r="EM233" s="7"/>
      <c r="EN233" s="7"/>
      <c r="EO233" s="2" t="s">
        <v>272</v>
      </c>
      <c r="EP233" s="2" t="s">
        <v>226</v>
      </c>
      <c r="EQ233" s="2" t="s">
        <v>229</v>
      </c>
      <c r="ER233" s="2" t="s">
        <v>229</v>
      </c>
      <c r="ES233" s="2" t="s">
        <v>241</v>
      </c>
      <c r="ET233" s="2" t="s">
        <v>229</v>
      </c>
      <c r="EU233" s="4"/>
      <c r="EV233" s="8"/>
      <c r="EW233" s="4"/>
      <c r="EX233" s="8"/>
      <c r="EY233" s="7"/>
      <c r="EZ233" s="7"/>
      <c r="FA233" s="2" t="s">
        <v>272</v>
      </c>
      <c r="FB233" s="2" t="s">
        <v>226</v>
      </c>
      <c r="FC233" s="2" t="s">
        <v>229</v>
      </c>
      <c r="FD233" s="2" t="s">
        <v>229</v>
      </c>
      <c r="FE233" s="2" t="s">
        <v>241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226</v>
      </c>
      <c r="FO233" s="2" t="s">
        <v>229</v>
      </c>
      <c r="FP233" s="2" t="s">
        <v>229</v>
      </c>
      <c r="FQ233" s="2" t="s">
        <v>241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239</v>
      </c>
      <c r="FZ233" s="2" t="s">
        <v>226</v>
      </c>
      <c r="GA233" s="2" t="s">
        <v>229</v>
      </c>
      <c r="GB233" s="2" t="s">
        <v>229</v>
      </c>
      <c r="GC233" s="2" t="s">
        <v>241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272</v>
      </c>
      <c r="GL233" s="2" t="s">
        <v>226</v>
      </c>
      <c r="GM233" s="2" t="s">
        <v>229</v>
      </c>
      <c r="GN233" s="2" t="s">
        <v>229</v>
      </c>
      <c r="GO233" s="2" t="s">
        <v>241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272</v>
      </c>
      <c r="GX233" s="2" t="s">
        <v>226</v>
      </c>
      <c r="GY233" s="2" t="s">
        <v>229</v>
      </c>
      <c r="GZ233" s="2" t="s">
        <v>229</v>
      </c>
      <c r="HA233" s="2" t="s">
        <v>241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272</v>
      </c>
      <c r="HJ233" s="2" t="s">
        <v>226</v>
      </c>
      <c r="HK233" s="2" t="s">
        <v>229</v>
      </c>
      <c r="HL233" s="2" t="s">
        <v>229</v>
      </c>
      <c r="HM233" s="2" t="s">
        <v>241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272</v>
      </c>
      <c r="HV233" s="2" t="s">
        <v>226</v>
      </c>
      <c r="HW233" s="2" t="s">
        <v>229</v>
      </c>
      <c r="HX233" s="2" t="s">
        <v>229</v>
      </c>
      <c r="HY233" s="2" t="s">
        <v>241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272</v>
      </c>
      <c r="IH233" s="2" t="s">
        <v>226</v>
      </c>
      <c r="II233" s="2" t="s">
        <v>229</v>
      </c>
      <c r="IJ233" s="2" t="s">
        <v>229</v>
      </c>
      <c r="IK233" s="2" t="s">
        <v>241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664</v>
      </c>
      <c r="IT233" s="2" t="s">
        <v>226</v>
      </c>
      <c r="IU233" s="2" t="s">
        <v>229</v>
      </c>
      <c r="IV233" s="2" t="s">
        <v>229</v>
      </c>
      <c r="IW233" s="2" t="s">
        <v>241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272</v>
      </c>
      <c r="JF233" s="2" t="s">
        <v>226</v>
      </c>
      <c r="JG233" s="2" t="s">
        <v>229</v>
      </c>
      <c r="JH233" s="2" t="s">
        <v>229</v>
      </c>
      <c r="JI233" s="2" t="s">
        <v>241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272</v>
      </c>
      <c r="JR233" s="2" t="s">
        <v>226</v>
      </c>
      <c r="JS233" s="2" t="s">
        <v>229</v>
      </c>
      <c r="JT233" s="2" t="s">
        <v>229</v>
      </c>
      <c r="JU233" s="2" t="s">
        <v>241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272</v>
      </c>
      <c r="KD233" s="2" t="s">
        <v>226</v>
      </c>
      <c r="KE233" s="2" t="s">
        <v>229</v>
      </c>
      <c r="KF233" s="2" t="s">
        <v>229</v>
      </c>
      <c r="KG233" s="2" t="s">
        <v>241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272</v>
      </c>
      <c r="KP233" s="2" t="s">
        <v>226</v>
      </c>
      <c r="KQ233" s="2" t="s">
        <v>229</v>
      </c>
      <c r="KR233" s="2" t="s">
        <v>229</v>
      </c>
      <c r="KS233" s="2" t="s">
        <v>241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272</v>
      </c>
      <c r="LB233" s="2" t="s">
        <v>226</v>
      </c>
      <c r="LC233" s="2" t="s">
        <v>229</v>
      </c>
      <c r="LD233" s="2" t="s">
        <v>229</v>
      </c>
      <c r="LE233" s="2" t="s">
        <v>241</v>
      </c>
      <c r="LF233" s="2" t="s">
        <v>229</v>
      </c>
      <c r="LG233" s="4"/>
      <c r="LH233" s="8"/>
      <c r="LI233" s="4"/>
      <c r="LJ233" s="8"/>
      <c r="LK233" s="7"/>
      <c r="LL233" s="7"/>
      <c r="LM233" s="2" t="s">
        <v>272</v>
      </c>
      <c r="LN233" s="2" t="s">
        <v>226</v>
      </c>
      <c r="LO233" s="2" t="s">
        <v>229</v>
      </c>
      <c r="LP233" s="2" t="s">
        <v>229</v>
      </c>
      <c r="LQ233" s="2" t="s">
        <v>241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664</v>
      </c>
      <c r="LZ233" s="2" t="s">
        <v>226</v>
      </c>
      <c r="MA233" s="2" t="s">
        <v>229</v>
      </c>
      <c r="MB233" s="2" t="s">
        <v>229</v>
      </c>
      <c r="MC233" s="2" t="s">
        <v>241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272</v>
      </c>
      <c r="ML233" s="2" t="s">
        <v>226</v>
      </c>
      <c r="MM233" s="2" t="s">
        <v>229</v>
      </c>
      <c r="MN233" s="2" t="s">
        <v>229</v>
      </c>
      <c r="MO233" s="2" t="s">
        <v>241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272</v>
      </c>
      <c r="MX233" s="2" t="s">
        <v>226</v>
      </c>
      <c r="MY233" s="2" t="s">
        <v>229</v>
      </c>
      <c r="MZ233" s="2" t="s">
        <v>229</v>
      </c>
      <c r="NA233" s="2" t="s">
        <v>241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229</v>
      </c>
      <c r="NJ233" s="2" t="s">
        <v>229</v>
      </c>
      <c r="NK233" s="2" t="s">
        <v>229</v>
      </c>
      <c r="NL233" s="2" t="s">
        <v>229</v>
      </c>
      <c r="NM233" s="2" t="s">
        <v>229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272</v>
      </c>
      <c r="NV233" s="2" t="s">
        <v>226</v>
      </c>
      <c r="NW233" s="2" t="s">
        <v>229</v>
      </c>
      <c r="NX233" s="2" t="s">
        <v>229</v>
      </c>
      <c r="NY233" s="2" t="s">
        <v>241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272</v>
      </c>
      <c r="OH233" s="2" t="s">
        <v>226</v>
      </c>
      <c r="OI233" s="2" t="s">
        <v>229</v>
      </c>
      <c r="OJ233" s="2" t="s">
        <v>229</v>
      </c>
      <c r="OK233" s="2" t="s">
        <v>241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229</v>
      </c>
      <c r="OT233" s="2" t="s">
        <v>229</v>
      </c>
      <c r="OU233" s="2" t="s">
        <v>229</v>
      </c>
      <c r="OV233" s="2" t="s">
        <v>229</v>
      </c>
      <c r="OW233" s="2" t="s">
        <v>229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229</v>
      </c>
      <c r="PF233" s="2" t="s">
        <v>229</v>
      </c>
      <c r="PG233" s="2" t="s">
        <v>229</v>
      </c>
      <c r="PH233" s="2" t="s">
        <v>229</v>
      </c>
      <c r="PI233" s="2" t="s">
        <v>229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272</v>
      </c>
      <c r="PR233" s="2" t="s">
        <v>226</v>
      </c>
      <c r="PS233" s="2" t="s">
        <v>229</v>
      </c>
      <c r="PT233" s="2" t="s">
        <v>229</v>
      </c>
      <c r="PU233" s="2" t="s">
        <v>241</v>
      </c>
      <c r="PV233" s="2" t="s">
        <v>229</v>
      </c>
      <c r="PW233" s="4"/>
      <c r="PX233" s="8"/>
      <c r="PY233" s="4"/>
      <c r="PZ233" s="8"/>
      <c r="QA233" s="7"/>
      <c r="QB233" s="7"/>
      <c r="QC233" s="2" t="s">
        <v>281</v>
      </c>
      <c r="QD233" s="2" t="s">
        <v>226</v>
      </c>
      <c r="QE233" s="2" t="s">
        <v>229</v>
      </c>
      <c r="QF233" s="2" t="s">
        <v>229</v>
      </c>
      <c r="QG233" s="2" t="s">
        <v>241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272</v>
      </c>
      <c r="QP233" s="2" t="s">
        <v>226</v>
      </c>
      <c r="QQ233" s="2" t="s">
        <v>229</v>
      </c>
      <c r="QR233" s="2" t="s">
        <v>229</v>
      </c>
      <c r="QS233" s="2" t="s">
        <v>241</v>
      </c>
      <c r="QT233" s="2" t="s">
        <v>229</v>
      </c>
      <c r="QU233" s="4"/>
      <c r="QV233" s="8"/>
      <c r="QW233" s="4"/>
      <c r="QX233" s="8"/>
      <c r="QY233" s="7"/>
      <c r="QZ233" s="7"/>
      <c r="RA233" s="2" t="s">
        <v>272</v>
      </c>
      <c r="RB233" s="2" t="s">
        <v>226</v>
      </c>
      <c r="RC233" s="2" t="s">
        <v>229</v>
      </c>
      <c r="RD233" s="2" t="s">
        <v>229</v>
      </c>
      <c r="RE233" s="2" t="s">
        <v>241</v>
      </c>
      <c r="RF233" s="2" t="s">
        <v>229</v>
      </c>
      <c r="RG233" s="4"/>
      <c r="RH233" s="8"/>
      <c r="RI233" s="4"/>
      <c r="RJ233" s="8"/>
      <c r="RK233" s="7"/>
      <c r="RL233" s="7"/>
      <c r="RM233" s="2" t="s">
        <v>272</v>
      </c>
      <c r="RN233" s="2" t="s">
        <v>226</v>
      </c>
      <c r="RO233" s="2" t="s">
        <v>229</v>
      </c>
      <c r="RP233" s="2" t="s">
        <v>229</v>
      </c>
      <c r="RQ233" s="2" t="s">
        <v>241</v>
      </c>
      <c r="RR233" s="2" t="s">
        <v>229</v>
      </c>
      <c r="RS233" s="4"/>
      <c r="RT233" s="8"/>
      <c r="RU233" s="4"/>
      <c r="RV233" s="8"/>
      <c r="RW233" s="7"/>
      <c r="RX233" s="7"/>
      <c r="RY233" s="2" t="s">
        <v>229</v>
      </c>
      <c r="RZ233" s="2" t="s">
        <v>229</v>
      </c>
      <c r="SA233" s="2" t="s">
        <v>229</v>
      </c>
      <c r="SB233" s="2" t="s">
        <v>229</v>
      </c>
      <c r="SC233" s="2" t="s">
        <v>229</v>
      </c>
      <c r="SD233" s="2" t="s">
        <v>229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>
        <v>250</v>
      </c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>
        <v>250</v>
      </c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</row>
    <row r="234">
      <c r="A234" s="2" t="s">
        <v>2648</v>
      </c>
      <c r="B234" s="2" t="s">
        <v>216</v>
      </c>
      <c r="C234" s="2" t="s">
        <v>217</v>
      </c>
      <c r="D234" s="2" t="s">
        <v>218</v>
      </c>
      <c r="E234" s="2" t="s">
        <v>2460</v>
      </c>
      <c r="F234" s="2" t="s">
        <v>2618</v>
      </c>
      <c r="G234" s="2" t="s">
        <v>2619</v>
      </c>
      <c r="H234" s="2" t="s">
        <v>2620</v>
      </c>
      <c r="I234" s="2" t="s">
        <v>2621</v>
      </c>
      <c r="J234" s="2" t="s">
        <v>312</v>
      </c>
      <c r="K234" s="2" t="s">
        <v>341</v>
      </c>
      <c r="L234" s="3">
        <v>47.61</v>
      </c>
      <c r="M234" s="3">
        <v>49.99</v>
      </c>
      <c r="N234" s="3">
        <v>99.99</v>
      </c>
      <c r="O234" s="2" t="s">
        <v>226</v>
      </c>
      <c r="P234" s="2" t="s">
        <v>2046</v>
      </c>
      <c r="Q234" s="2" t="s">
        <v>228</v>
      </c>
      <c r="R234" s="2" t="s">
        <v>229</v>
      </c>
      <c r="S234" s="2" t="s">
        <v>2646</v>
      </c>
      <c r="T234" s="2" t="s">
        <v>231</v>
      </c>
      <c r="U234" s="2" t="s">
        <v>232</v>
      </c>
      <c r="V234" s="2" t="s">
        <v>233</v>
      </c>
      <c r="W234" s="2" t="s">
        <v>234</v>
      </c>
      <c r="X234" s="2" t="s">
        <v>1009</v>
      </c>
      <c r="Y234" s="2" t="s">
        <v>229</v>
      </c>
      <c r="Z234" s="4"/>
      <c r="AA234" s="4">
        <f>=ROUNDDOWN({0},0)</f>
      </c>
      <c r="AB234" s="5"/>
      <c r="AC234" s="2" t="s">
        <v>2642</v>
      </c>
      <c r="AD234" s="4">
        <v>135</v>
      </c>
      <c r="AE234" s="4">
        <v>270</v>
      </c>
      <c r="AF234" s="6"/>
      <c r="AG234" s="6"/>
      <c r="AH234" s="7">
        <v>0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/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 t="s">
        <v>229</v>
      </c>
      <c r="BJ234" s="4"/>
      <c r="BK234" s="8"/>
      <c r="BL234" s="2" t="s">
        <v>229</v>
      </c>
      <c r="BM234" s="7"/>
      <c r="BN234" s="7"/>
      <c r="BO234" s="4"/>
      <c r="BP234" s="8"/>
      <c r="BQ234" s="4"/>
      <c r="BR234" s="8"/>
      <c r="BS234" s="7"/>
      <c r="BT234" s="7"/>
      <c r="BU234" s="2" t="s">
        <v>272</v>
      </c>
      <c r="BV234" s="2" t="s">
        <v>226</v>
      </c>
      <c r="BW234" s="2" t="s">
        <v>229</v>
      </c>
      <c r="BX234" s="2" t="s">
        <v>229</v>
      </c>
      <c r="BY234" s="2" t="s">
        <v>241</v>
      </c>
      <c r="BZ234" s="2" t="s">
        <v>229</v>
      </c>
      <c r="CA234" s="4"/>
      <c r="CB234" s="8"/>
      <c r="CC234" s="4"/>
      <c r="CD234" s="8"/>
      <c r="CE234" s="7"/>
      <c r="CF234" s="7"/>
      <c r="CG234" s="2" t="s">
        <v>272</v>
      </c>
      <c r="CH234" s="2" t="s">
        <v>226</v>
      </c>
      <c r="CI234" s="2" t="s">
        <v>229</v>
      </c>
      <c r="CJ234" s="2" t="s">
        <v>229</v>
      </c>
      <c r="CK234" s="2" t="s">
        <v>241</v>
      </c>
      <c r="CL234" s="2" t="s">
        <v>229</v>
      </c>
      <c r="CM234" s="4"/>
      <c r="CN234" s="8"/>
      <c r="CO234" s="4"/>
      <c r="CP234" s="8"/>
      <c r="CQ234" s="7"/>
      <c r="CR234" s="7"/>
      <c r="CS234" s="2" t="s">
        <v>272</v>
      </c>
      <c r="CT234" s="2" t="s">
        <v>226</v>
      </c>
      <c r="CU234" s="2" t="s">
        <v>229</v>
      </c>
      <c r="CV234" s="2" t="s">
        <v>229</v>
      </c>
      <c r="CW234" s="2" t="s">
        <v>241</v>
      </c>
      <c r="CX234" s="2" t="s">
        <v>229</v>
      </c>
      <c r="CY234" s="4"/>
      <c r="CZ234" s="8"/>
      <c r="DA234" s="4"/>
      <c r="DB234" s="8"/>
      <c r="DC234" s="7"/>
      <c r="DD234" s="7"/>
      <c r="DE234" s="2" t="s">
        <v>272</v>
      </c>
      <c r="DF234" s="2" t="s">
        <v>226</v>
      </c>
      <c r="DG234" s="2" t="s">
        <v>229</v>
      </c>
      <c r="DH234" s="2" t="s">
        <v>229</v>
      </c>
      <c r="DI234" s="2" t="s">
        <v>241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239</v>
      </c>
      <c r="DR234" s="2" t="s">
        <v>226</v>
      </c>
      <c r="DS234" s="2" t="s">
        <v>229</v>
      </c>
      <c r="DT234" s="2" t="s">
        <v>229</v>
      </c>
      <c r="DU234" s="2" t="s">
        <v>241</v>
      </c>
      <c r="DV234" s="2" t="s">
        <v>229</v>
      </c>
      <c r="DW234" s="4"/>
      <c r="DX234" s="8"/>
      <c r="DY234" s="4"/>
      <c r="DZ234" s="8"/>
      <c r="EA234" s="7"/>
      <c r="EB234" s="7"/>
      <c r="EC234" s="2" t="s">
        <v>272</v>
      </c>
      <c r="ED234" s="2" t="s">
        <v>226</v>
      </c>
      <c r="EE234" s="2" t="s">
        <v>229</v>
      </c>
      <c r="EF234" s="2" t="s">
        <v>229</v>
      </c>
      <c r="EG234" s="2" t="s">
        <v>241</v>
      </c>
      <c r="EH234" s="2" t="s">
        <v>229</v>
      </c>
      <c r="EI234" s="4"/>
      <c r="EJ234" s="8"/>
      <c r="EK234" s="4"/>
      <c r="EL234" s="8"/>
      <c r="EM234" s="7"/>
      <c r="EN234" s="7"/>
      <c r="EO234" s="2" t="s">
        <v>272</v>
      </c>
      <c r="EP234" s="2" t="s">
        <v>226</v>
      </c>
      <c r="EQ234" s="2" t="s">
        <v>229</v>
      </c>
      <c r="ER234" s="2" t="s">
        <v>229</v>
      </c>
      <c r="ES234" s="2" t="s">
        <v>241</v>
      </c>
      <c r="ET234" s="2" t="s">
        <v>229</v>
      </c>
      <c r="EU234" s="4"/>
      <c r="EV234" s="8"/>
      <c r="EW234" s="4"/>
      <c r="EX234" s="8"/>
      <c r="EY234" s="7"/>
      <c r="EZ234" s="7"/>
      <c r="FA234" s="2" t="s">
        <v>272</v>
      </c>
      <c r="FB234" s="2" t="s">
        <v>226</v>
      </c>
      <c r="FC234" s="2" t="s">
        <v>229</v>
      </c>
      <c r="FD234" s="2" t="s">
        <v>229</v>
      </c>
      <c r="FE234" s="2" t="s">
        <v>241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226</v>
      </c>
      <c r="FO234" s="2" t="s">
        <v>229</v>
      </c>
      <c r="FP234" s="2" t="s">
        <v>229</v>
      </c>
      <c r="FQ234" s="2" t="s">
        <v>241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226</v>
      </c>
      <c r="GA234" s="2" t="s">
        <v>229</v>
      </c>
      <c r="GB234" s="2" t="s">
        <v>229</v>
      </c>
      <c r="GC234" s="2" t="s">
        <v>241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272</v>
      </c>
      <c r="GL234" s="2" t="s">
        <v>226</v>
      </c>
      <c r="GM234" s="2" t="s">
        <v>229</v>
      </c>
      <c r="GN234" s="2" t="s">
        <v>229</v>
      </c>
      <c r="GO234" s="2" t="s">
        <v>241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272</v>
      </c>
      <c r="GX234" s="2" t="s">
        <v>226</v>
      </c>
      <c r="GY234" s="2" t="s">
        <v>229</v>
      </c>
      <c r="GZ234" s="2" t="s">
        <v>229</v>
      </c>
      <c r="HA234" s="2" t="s">
        <v>241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272</v>
      </c>
      <c r="HJ234" s="2" t="s">
        <v>226</v>
      </c>
      <c r="HK234" s="2" t="s">
        <v>229</v>
      </c>
      <c r="HL234" s="2" t="s">
        <v>229</v>
      </c>
      <c r="HM234" s="2" t="s">
        <v>241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272</v>
      </c>
      <c r="HV234" s="2" t="s">
        <v>226</v>
      </c>
      <c r="HW234" s="2" t="s">
        <v>229</v>
      </c>
      <c r="HX234" s="2" t="s">
        <v>229</v>
      </c>
      <c r="HY234" s="2" t="s">
        <v>241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272</v>
      </c>
      <c r="IH234" s="2" t="s">
        <v>226</v>
      </c>
      <c r="II234" s="2" t="s">
        <v>229</v>
      </c>
      <c r="IJ234" s="2" t="s">
        <v>229</v>
      </c>
      <c r="IK234" s="2" t="s">
        <v>241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664</v>
      </c>
      <c r="IT234" s="2" t="s">
        <v>226</v>
      </c>
      <c r="IU234" s="2" t="s">
        <v>229</v>
      </c>
      <c r="IV234" s="2" t="s">
        <v>229</v>
      </c>
      <c r="IW234" s="2" t="s">
        <v>241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272</v>
      </c>
      <c r="JF234" s="2" t="s">
        <v>226</v>
      </c>
      <c r="JG234" s="2" t="s">
        <v>229</v>
      </c>
      <c r="JH234" s="2" t="s">
        <v>229</v>
      </c>
      <c r="JI234" s="2" t="s">
        <v>241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272</v>
      </c>
      <c r="JR234" s="2" t="s">
        <v>226</v>
      </c>
      <c r="JS234" s="2" t="s">
        <v>229</v>
      </c>
      <c r="JT234" s="2" t="s">
        <v>229</v>
      </c>
      <c r="JU234" s="2" t="s">
        <v>241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272</v>
      </c>
      <c r="KD234" s="2" t="s">
        <v>226</v>
      </c>
      <c r="KE234" s="2" t="s">
        <v>229</v>
      </c>
      <c r="KF234" s="2" t="s">
        <v>229</v>
      </c>
      <c r="KG234" s="2" t="s">
        <v>241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272</v>
      </c>
      <c r="KP234" s="2" t="s">
        <v>226</v>
      </c>
      <c r="KQ234" s="2" t="s">
        <v>229</v>
      </c>
      <c r="KR234" s="2" t="s">
        <v>229</v>
      </c>
      <c r="KS234" s="2" t="s">
        <v>241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272</v>
      </c>
      <c r="LB234" s="2" t="s">
        <v>226</v>
      </c>
      <c r="LC234" s="2" t="s">
        <v>229</v>
      </c>
      <c r="LD234" s="2" t="s">
        <v>229</v>
      </c>
      <c r="LE234" s="2" t="s">
        <v>241</v>
      </c>
      <c r="LF234" s="2" t="s">
        <v>229</v>
      </c>
      <c r="LG234" s="4"/>
      <c r="LH234" s="8"/>
      <c r="LI234" s="4"/>
      <c r="LJ234" s="8"/>
      <c r="LK234" s="7"/>
      <c r="LL234" s="7"/>
      <c r="LM234" s="2" t="s">
        <v>272</v>
      </c>
      <c r="LN234" s="2" t="s">
        <v>226</v>
      </c>
      <c r="LO234" s="2" t="s">
        <v>229</v>
      </c>
      <c r="LP234" s="2" t="s">
        <v>229</v>
      </c>
      <c r="LQ234" s="2" t="s">
        <v>241</v>
      </c>
      <c r="LR234" s="2" t="s">
        <v>229</v>
      </c>
      <c r="LS234" s="4"/>
      <c r="LT234" s="8"/>
      <c r="LU234" s="4"/>
      <c r="LV234" s="8"/>
      <c r="LW234" s="7"/>
      <c r="LX234" s="7"/>
      <c r="LY234" s="2" t="s">
        <v>664</v>
      </c>
      <c r="LZ234" s="2" t="s">
        <v>226</v>
      </c>
      <c r="MA234" s="2" t="s">
        <v>229</v>
      </c>
      <c r="MB234" s="2" t="s">
        <v>229</v>
      </c>
      <c r="MC234" s="2" t="s">
        <v>241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272</v>
      </c>
      <c r="ML234" s="2" t="s">
        <v>226</v>
      </c>
      <c r="MM234" s="2" t="s">
        <v>229</v>
      </c>
      <c r="MN234" s="2" t="s">
        <v>229</v>
      </c>
      <c r="MO234" s="2" t="s">
        <v>241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272</v>
      </c>
      <c r="MX234" s="2" t="s">
        <v>226</v>
      </c>
      <c r="MY234" s="2" t="s">
        <v>229</v>
      </c>
      <c r="MZ234" s="2" t="s">
        <v>229</v>
      </c>
      <c r="NA234" s="2" t="s">
        <v>241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229</v>
      </c>
      <c r="NJ234" s="2" t="s">
        <v>229</v>
      </c>
      <c r="NK234" s="2" t="s">
        <v>229</v>
      </c>
      <c r="NL234" s="2" t="s">
        <v>229</v>
      </c>
      <c r="NM234" s="2" t="s">
        <v>229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272</v>
      </c>
      <c r="NV234" s="2" t="s">
        <v>226</v>
      </c>
      <c r="NW234" s="2" t="s">
        <v>229</v>
      </c>
      <c r="NX234" s="2" t="s">
        <v>229</v>
      </c>
      <c r="NY234" s="2" t="s">
        <v>241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272</v>
      </c>
      <c r="OH234" s="2" t="s">
        <v>226</v>
      </c>
      <c r="OI234" s="2" t="s">
        <v>229</v>
      </c>
      <c r="OJ234" s="2" t="s">
        <v>229</v>
      </c>
      <c r="OK234" s="2" t="s">
        <v>241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229</v>
      </c>
      <c r="OT234" s="2" t="s">
        <v>229</v>
      </c>
      <c r="OU234" s="2" t="s">
        <v>229</v>
      </c>
      <c r="OV234" s="2" t="s">
        <v>229</v>
      </c>
      <c r="OW234" s="2" t="s">
        <v>229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229</v>
      </c>
      <c r="PF234" s="2" t="s">
        <v>229</v>
      </c>
      <c r="PG234" s="2" t="s">
        <v>229</v>
      </c>
      <c r="PH234" s="2" t="s">
        <v>229</v>
      </c>
      <c r="PI234" s="2" t="s">
        <v>229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272</v>
      </c>
      <c r="PR234" s="2" t="s">
        <v>226</v>
      </c>
      <c r="PS234" s="2" t="s">
        <v>229</v>
      </c>
      <c r="PT234" s="2" t="s">
        <v>229</v>
      </c>
      <c r="PU234" s="2" t="s">
        <v>241</v>
      </c>
      <c r="PV234" s="2" t="s">
        <v>229</v>
      </c>
      <c r="PW234" s="4"/>
      <c r="PX234" s="8"/>
      <c r="PY234" s="4"/>
      <c r="PZ234" s="8"/>
      <c r="QA234" s="7"/>
      <c r="QB234" s="7"/>
      <c r="QC234" s="2" t="s">
        <v>281</v>
      </c>
      <c r="QD234" s="2" t="s">
        <v>226</v>
      </c>
      <c r="QE234" s="2" t="s">
        <v>229</v>
      </c>
      <c r="QF234" s="2" t="s">
        <v>229</v>
      </c>
      <c r="QG234" s="2" t="s">
        <v>241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272</v>
      </c>
      <c r="QP234" s="2" t="s">
        <v>226</v>
      </c>
      <c r="QQ234" s="2" t="s">
        <v>229</v>
      </c>
      <c r="QR234" s="2" t="s">
        <v>229</v>
      </c>
      <c r="QS234" s="2" t="s">
        <v>241</v>
      </c>
      <c r="QT234" s="2" t="s">
        <v>229</v>
      </c>
      <c r="QU234" s="4"/>
      <c r="QV234" s="8"/>
      <c r="QW234" s="4"/>
      <c r="QX234" s="8"/>
      <c r="QY234" s="7"/>
      <c r="QZ234" s="7"/>
      <c r="RA234" s="2" t="s">
        <v>272</v>
      </c>
      <c r="RB234" s="2" t="s">
        <v>226</v>
      </c>
      <c r="RC234" s="2" t="s">
        <v>229</v>
      </c>
      <c r="RD234" s="2" t="s">
        <v>229</v>
      </c>
      <c r="RE234" s="2" t="s">
        <v>241</v>
      </c>
      <c r="RF234" s="2" t="s">
        <v>229</v>
      </c>
      <c r="RG234" s="4"/>
      <c r="RH234" s="8"/>
      <c r="RI234" s="4"/>
      <c r="RJ234" s="8"/>
      <c r="RK234" s="7"/>
      <c r="RL234" s="7"/>
      <c r="RM234" s="2" t="s">
        <v>272</v>
      </c>
      <c r="RN234" s="2" t="s">
        <v>226</v>
      </c>
      <c r="RO234" s="2" t="s">
        <v>229</v>
      </c>
      <c r="RP234" s="2" t="s">
        <v>229</v>
      </c>
      <c r="RQ234" s="2" t="s">
        <v>241</v>
      </c>
      <c r="RR234" s="2" t="s">
        <v>229</v>
      </c>
      <c r="RS234" s="4"/>
      <c r="RT234" s="8"/>
      <c r="RU234" s="4"/>
      <c r="RV234" s="8"/>
      <c r="RW234" s="7"/>
      <c r="RX234" s="7"/>
      <c r="RY234" s="2" t="s">
        <v>229</v>
      </c>
      <c r="RZ234" s="2" t="s">
        <v>229</v>
      </c>
      <c r="SA234" s="2" t="s">
        <v>229</v>
      </c>
      <c r="SB234" s="2" t="s">
        <v>229</v>
      </c>
      <c r="SC234" s="2" t="s">
        <v>229</v>
      </c>
      <c r="SD234" s="2" t="s">
        <v>229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>
        <v>135</v>
      </c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>
        <v>135</v>
      </c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</row>
    <row r="235">
      <c r="A235" s="2" t="s">
        <v>2649</v>
      </c>
      <c r="B235" s="2" t="s">
        <v>216</v>
      </c>
      <c r="C235" s="2" t="s">
        <v>217</v>
      </c>
      <c r="D235" s="2" t="s">
        <v>218</v>
      </c>
      <c r="E235" s="2" t="s">
        <v>2460</v>
      </c>
      <c r="F235" s="2" t="s">
        <v>2650</v>
      </c>
      <c r="G235" s="2" t="s">
        <v>2651</v>
      </c>
      <c r="H235" s="2" t="s">
        <v>2652</v>
      </c>
      <c r="I235" s="2" t="s">
        <v>2653</v>
      </c>
      <c r="J235" s="2" t="s">
        <v>224</v>
      </c>
      <c r="K235" s="2" t="s">
        <v>2654</v>
      </c>
      <c r="L235" s="3">
        <v>28.57</v>
      </c>
      <c r="M235" s="3">
        <v>30</v>
      </c>
      <c r="N235" s="3">
        <v>59.99</v>
      </c>
      <c r="O235" s="2" t="s">
        <v>226</v>
      </c>
      <c r="P235" s="2" t="s">
        <v>618</v>
      </c>
      <c r="Q235" s="2" t="s">
        <v>228</v>
      </c>
      <c r="R235" s="2" t="s">
        <v>229</v>
      </c>
      <c r="S235" s="2" t="s">
        <v>2655</v>
      </c>
      <c r="T235" s="2" t="s">
        <v>684</v>
      </c>
      <c r="U235" s="2" t="s">
        <v>2464</v>
      </c>
      <c r="V235" s="2" t="s">
        <v>1745</v>
      </c>
      <c r="W235" s="2" t="s">
        <v>686</v>
      </c>
      <c r="X235" s="2" t="s">
        <v>1525</v>
      </c>
      <c r="Y235" s="2" t="s">
        <v>2008</v>
      </c>
      <c r="Z235" s="4">
        <v>366</v>
      </c>
      <c r="AA235" s="4">
        <f>=ROUNDDOWN(61,0)</f>
      </c>
      <c r="AB235" s="5">
        <v>6</v>
      </c>
      <c r="AC235" s="2" t="s">
        <v>821</v>
      </c>
      <c r="AD235" s="4">
        <v>260</v>
      </c>
      <c r="AE235" s="4">
        <v>260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>
        <v>4</v>
      </c>
      <c r="AQ235" s="8">
        <v>125.86</v>
      </c>
      <c r="AR235" s="4">
        <v>2</v>
      </c>
      <c r="AS235" s="8">
        <v>64.8</v>
      </c>
      <c r="AT235" s="7">
        <v>1</v>
      </c>
      <c r="AU235" s="7">
        <v>0.9423</v>
      </c>
      <c r="AV235" s="4">
        <v>18</v>
      </c>
      <c r="AW235" s="8">
        <v>690.25</v>
      </c>
      <c r="AX235" s="4">
        <v>11</v>
      </c>
      <c r="AY235" s="8">
        <v>409.78</v>
      </c>
      <c r="AZ235" s="7">
        <v>0.6364</v>
      </c>
      <c r="BA235" s="7">
        <v>0.6844</v>
      </c>
      <c r="BB235" s="7">
        <v>0.1823</v>
      </c>
      <c r="BC235" s="4">
        <v>18</v>
      </c>
      <c r="BD235" s="8">
        <v>690.25</v>
      </c>
      <c r="BE235" s="4">
        <v>11</v>
      </c>
      <c r="BF235" s="8">
        <v>409.78</v>
      </c>
      <c r="BG235" s="7">
        <v>0.6364</v>
      </c>
      <c r="BH235" s="7">
        <v>0.6844</v>
      </c>
      <c r="BI235" s="7">
        <v>1</v>
      </c>
      <c r="BJ235" s="4">
        <v>4</v>
      </c>
      <c r="BK235" s="8">
        <v>125.86</v>
      </c>
      <c r="BL235" s="2" t="s">
        <v>2656</v>
      </c>
      <c r="BM235" s="7">
        <v>1</v>
      </c>
      <c r="BN235" s="7">
        <v>1</v>
      </c>
      <c r="BO235" s="4">
        <v>1</v>
      </c>
      <c r="BP235" s="8">
        <v>32.86</v>
      </c>
      <c r="BQ235" s="4"/>
      <c r="BR235" s="8"/>
      <c r="BS235" s="7"/>
      <c r="BT235" s="7"/>
      <c r="BU235" s="2" t="s">
        <v>239</v>
      </c>
      <c r="BV235" s="2" t="s">
        <v>226</v>
      </c>
      <c r="BW235" s="2" t="s">
        <v>229</v>
      </c>
      <c r="BX235" s="2" t="s">
        <v>1045</v>
      </c>
      <c r="BY235" s="2" t="s">
        <v>241</v>
      </c>
      <c r="BZ235" s="2" t="s">
        <v>229</v>
      </c>
      <c r="CA235" s="4"/>
      <c r="CB235" s="8"/>
      <c r="CC235" s="4">
        <v>2</v>
      </c>
      <c r="CD235" s="8">
        <v>64.8</v>
      </c>
      <c r="CE235" s="7">
        <v>-1</v>
      </c>
      <c r="CF235" s="7">
        <v>-1</v>
      </c>
      <c r="CG235" s="2" t="s">
        <v>239</v>
      </c>
      <c r="CH235" s="2" t="s">
        <v>226</v>
      </c>
      <c r="CI235" s="2" t="s">
        <v>2466</v>
      </c>
      <c r="CJ235" s="2" t="s">
        <v>642</v>
      </c>
      <c r="CK235" s="2" t="s">
        <v>241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239</v>
      </c>
      <c r="CT235" s="2" t="s">
        <v>226</v>
      </c>
      <c r="CU235" s="2" t="s">
        <v>1972</v>
      </c>
      <c r="CV235" s="2" t="s">
        <v>2657</v>
      </c>
      <c r="CW235" s="2" t="s">
        <v>241</v>
      </c>
      <c r="CX235" s="2" t="s">
        <v>229</v>
      </c>
      <c r="CY235" s="4">
        <v>2</v>
      </c>
      <c r="CZ235" s="8">
        <v>60</v>
      </c>
      <c r="DA235" s="4"/>
      <c r="DB235" s="8"/>
      <c r="DC235" s="7"/>
      <c r="DD235" s="7"/>
      <c r="DE235" s="2" t="s">
        <v>239</v>
      </c>
      <c r="DF235" s="2" t="s">
        <v>226</v>
      </c>
      <c r="DG235" s="2" t="s">
        <v>625</v>
      </c>
      <c r="DH235" s="2" t="s">
        <v>2658</v>
      </c>
      <c r="DI235" s="2" t="s">
        <v>241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239</v>
      </c>
      <c r="DR235" s="2" t="s">
        <v>226</v>
      </c>
      <c r="DS235" s="2" t="s">
        <v>2659</v>
      </c>
      <c r="DT235" s="2" t="s">
        <v>2660</v>
      </c>
      <c r="DU235" s="2" t="s">
        <v>241</v>
      </c>
      <c r="DV235" s="2" t="s">
        <v>229</v>
      </c>
      <c r="DW235" s="4">
        <v>1</v>
      </c>
      <c r="DX235" s="8">
        <v>33</v>
      </c>
      <c r="DY235" s="4"/>
      <c r="DZ235" s="8"/>
      <c r="EA235" s="7"/>
      <c r="EB235" s="7"/>
      <c r="EC235" s="2" t="s">
        <v>239</v>
      </c>
      <c r="ED235" s="2" t="s">
        <v>226</v>
      </c>
      <c r="EE235" s="2" t="s">
        <v>643</v>
      </c>
      <c r="EF235" s="2" t="s">
        <v>840</v>
      </c>
      <c r="EG235" s="2" t="s">
        <v>241</v>
      </c>
      <c r="EH235" s="2" t="s">
        <v>229</v>
      </c>
      <c r="EI235" s="4"/>
      <c r="EJ235" s="8"/>
      <c r="EK235" s="4"/>
      <c r="EL235" s="8"/>
      <c r="EM235" s="7"/>
      <c r="EN235" s="7"/>
      <c r="EO235" s="2" t="s">
        <v>239</v>
      </c>
      <c r="EP235" s="2" t="s">
        <v>226</v>
      </c>
      <c r="EQ235" s="2" t="s">
        <v>634</v>
      </c>
      <c r="ER235" s="2" t="s">
        <v>627</v>
      </c>
      <c r="ES235" s="2" t="s">
        <v>241</v>
      </c>
      <c r="ET235" s="2" t="s">
        <v>229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226</v>
      </c>
      <c r="FC235" s="2" t="s">
        <v>2008</v>
      </c>
      <c r="FD235" s="2" t="s">
        <v>2507</v>
      </c>
      <c r="FE235" s="2" t="s">
        <v>241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226</v>
      </c>
      <c r="FO235" s="2" t="s">
        <v>2008</v>
      </c>
      <c r="FP235" s="2" t="s">
        <v>2560</v>
      </c>
      <c r="FQ235" s="2" t="s">
        <v>241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226</v>
      </c>
      <c r="GA235" s="2" t="s">
        <v>327</v>
      </c>
      <c r="GB235" s="2" t="s">
        <v>229</v>
      </c>
      <c r="GC235" s="2" t="s">
        <v>241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272</v>
      </c>
      <c r="GL235" s="2" t="s">
        <v>226</v>
      </c>
      <c r="GM235" s="2" t="s">
        <v>229</v>
      </c>
      <c r="GN235" s="2" t="s">
        <v>229</v>
      </c>
      <c r="GO235" s="2" t="s">
        <v>241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226</v>
      </c>
      <c r="GY235" s="2" t="s">
        <v>632</v>
      </c>
      <c r="GZ235" s="2" t="s">
        <v>656</v>
      </c>
      <c r="HA235" s="2" t="s">
        <v>241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226</v>
      </c>
      <c r="HK235" s="2" t="s">
        <v>229</v>
      </c>
      <c r="HL235" s="2" t="s">
        <v>229</v>
      </c>
      <c r="HM235" s="2" t="s">
        <v>241</v>
      </c>
      <c r="HN235" s="2" t="s">
        <v>263</v>
      </c>
      <c r="HO235" s="4"/>
      <c r="HP235" s="8"/>
      <c r="HQ235" s="4"/>
      <c r="HR235" s="8"/>
      <c r="HS235" s="7"/>
      <c r="HT235" s="7"/>
      <c r="HU235" s="2" t="s">
        <v>266</v>
      </c>
      <c r="HV235" s="2" t="s">
        <v>226</v>
      </c>
      <c r="HW235" s="2" t="s">
        <v>229</v>
      </c>
      <c r="HX235" s="2" t="s">
        <v>229</v>
      </c>
      <c r="HY235" s="2" t="s">
        <v>241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266</v>
      </c>
      <c r="IH235" s="2" t="s">
        <v>226</v>
      </c>
      <c r="II235" s="2" t="s">
        <v>229</v>
      </c>
      <c r="IJ235" s="2" t="s">
        <v>229</v>
      </c>
      <c r="IK235" s="2" t="s">
        <v>241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267</v>
      </c>
      <c r="IT235" s="2" t="s">
        <v>226</v>
      </c>
      <c r="IU235" s="2" t="s">
        <v>229</v>
      </c>
      <c r="IV235" s="2" t="s">
        <v>229</v>
      </c>
      <c r="IW235" s="2" t="s">
        <v>241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272</v>
      </c>
      <c r="JF235" s="2" t="s">
        <v>226</v>
      </c>
      <c r="JG235" s="2" t="s">
        <v>229</v>
      </c>
      <c r="JH235" s="2" t="s">
        <v>229</v>
      </c>
      <c r="JI235" s="2" t="s">
        <v>241</v>
      </c>
      <c r="JJ235" s="2" t="s">
        <v>229</v>
      </c>
      <c r="JK235" s="4"/>
      <c r="JL235" s="8"/>
      <c r="JM235" s="4"/>
      <c r="JN235" s="8"/>
      <c r="JO235" s="7"/>
      <c r="JP235" s="7"/>
      <c r="JQ235" s="2" t="s">
        <v>272</v>
      </c>
      <c r="JR235" s="2" t="s">
        <v>226</v>
      </c>
      <c r="JS235" s="2" t="s">
        <v>229</v>
      </c>
      <c r="JT235" s="2" t="s">
        <v>229</v>
      </c>
      <c r="JU235" s="2" t="s">
        <v>241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272</v>
      </c>
      <c r="KD235" s="2" t="s">
        <v>226</v>
      </c>
      <c r="KE235" s="2" t="s">
        <v>229</v>
      </c>
      <c r="KF235" s="2" t="s">
        <v>229</v>
      </c>
      <c r="KG235" s="2" t="s">
        <v>241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272</v>
      </c>
      <c r="KP235" s="2" t="s">
        <v>226</v>
      </c>
      <c r="KQ235" s="2" t="s">
        <v>229</v>
      </c>
      <c r="KR235" s="2" t="s">
        <v>229</v>
      </c>
      <c r="KS235" s="2" t="s">
        <v>241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272</v>
      </c>
      <c r="LB235" s="2" t="s">
        <v>226</v>
      </c>
      <c r="LC235" s="2" t="s">
        <v>229</v>
      </c>
      <c r="LD235" s="2" t="s">
        <v>229</v>
      </c>
      <c r="LE235" s="2" t="s">
        <v>241</v>
      </c>
      <c r="LF235" s="2" t="s">
        <v>229</v>
      </c>
      <c r="LG235" s="4"/>
      <c r="LH235" s="8"/>
      <c r="LI235" s="4"/>
      <c r="LJ235" s="8"/>
      <c r="LK235" s="7"/>
      <c r="LL235" s="7"/>
      <c r="LM235" s="2" t="s">
        <v>229</v>
      </c>
      <c r="LN235" s="2" t="s">
        <v>229</v>
      </c>
      <c r="LO235" s="2" t="s">
        <v>229</v>
      </c>
      <c r="LP235" s="2" t="s">
        <v>229</v>
      </c>
      <c r="LQ235" s="2" t="s">
        <v>229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272</v>
      </c>
      <c r="LZ235" s="2" t="s">
        <v>226</v>
      </c>
      <c r="MA235" s="2" t="s">
        <v>229</v>
      </c>
      <c r="MB235" s="2" t="s">
        <v>229</v>
      </c>
      <c r="MC235" s="2" t="s">
        <v>241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272</v>
      </c>
      <c r="ML235" s="2" t="s">
        <v>226</v>
      </c>
      <c r="MM235" s="2" t="s">
        <v>229</v>
      </c>
      <c r="MN235" s="2" t="s">
        <v>229</v>
      </c>
      <c r="MO235" s="2" t="s">
        <v>241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239</v>
      </c>
      <c r="MX235" s="2" t="s">
        <v>226</v>
      </c>
      <c r="MY235" s="2" t="s">
        <v>723</v>
      </c>
      <c r="MZ235" s="2" t="s">
        <v>229</v>
      </c>
      <c r="NA235" s="2" t="s">
        <v>241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239</v>
      </c>
      <c r="NJ235" s="2" t="s">
        <v>260</v>
      </c>
      <c r="NK235" s="2" t="s">
        <v>2008</v>
      </c>
      <c r="NL235" s="2" t="s">
        <v>229</v>
      </c>
      <c r="NM235" s="2" t="s">
        <v>241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272</v>
      </c>
      <c r="NV235" s="2" t="s">
        <v>226</v>
      </c>
      <c r="NW235" s="2" t="s">
        <v>229</v>
      </c>
      <c r="NX235" s="2" t="s">
        <v>229</v>
      </c>
      <c r="NY235" s="2" t="s">
        <v>241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239</v>
      </c>
      <c r="OH235" s="2" t="s">
        <v>226</v>
      </c>
      <c r="OI235" s="2" t="s">
        <v>229</v>
      </c>
      <c r="OJ235" s="2" t="s">
        <v>229</v>
      </c>
      <c r="OK235" s="2" t="s">
        <v>241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229</v>
      </c>
      <c r="OT235" s="2" t="s">
        <v>229</v>
      </c>
      <c r="OU235" s="2" t="s">
        <v>229</v>
      </c>
      <c r="OV235" s="2" t="s">
        <v>229</v>
      </c>
      <c r="OW235" s="2" t="s">
        <v>229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229</v>
      </c>
      <c r="PF235" s="2" t="s">
        <v>229</v>
      </c>
      <c r="PG235" s="2" t="s">
        <v>229</v>
      </c>
      <c r="PH235" s="2" t="s">
        <v>229</v>
      </c>
      <c r="PI235" s="2" t="s">
        <v>229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229</v>
      </c>
      <c r="PR235" s="2" t="s">
        <v>229</v>
      </c>
      <c r="PS235" s="2" t="s">
        <v>229</v>
      </c>
      <c r="PT235" s="2" t="s">
        <v>229</v>
      </c>
      <c r="PU235" s="2" t="s">
        <v>229</v>
      </c>
      <c r="PV235" s="2" t="s">
        <v>229</v>
      </c>
      <c r="PW235" s="4"/>
      <c r="PX235" s="8"/>
      <c r="PY235" s="4"/>
      <c r="PZ235" s="8"/>
      <c r="QA235" s="7"/>
      <c r="QB235" s="7"/>
      <c r="QC235" s="2" t="s">
        <v>281</v>
      </c>
      <c r="QD235" s="2" t="s">
        <v>226</v>
      </c>
      <c r="QE235" s="2" t="s">
        <v>229</v>
      </c>
      <c r="QF235" s="2" t="s">
        <v>229</v>
      </c>
      <c r="QG235" s="2" t="s">
        <v>241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229</v>
      </c>
      <c r="QP235" s="2" t="s">
        <v>229</v>
      </c>
      <c r="QQ235" s="2" t="s">
        <v>229</v>
      </c>
      <c r="QR235" s="2" t="s">
        <v>229</v>
      </c>
      <c r="QS235" s="2" t="s">
        <v>229</v>
      </c>
      <c r="QT235" s="2" t="s">
        <v>229</v>
      </c>
      <c r="QU235" s="4"/>
      <c r="QV235" s="8"/>
      <c r="QW235" s="4"/>
      <c r="QX235" s="8"/>
      <c r="QY235" s="7"/>
      <c r="QZ235" s="7"/>
      <c r="RA235" s="2" t="s">
        <v>239</v>
      </c>
      <c r="RB235" s="2" t="s">
        <v>275</v>
      </c>
      <c r="RC235" s="2" t="s">
        <v>338</v>
      </c>
      <c r="RD235" s="2" t="s">
        <v>632</v>
      </c>
      <c r="RE235" s="2" t="s">
        <v>241</v>
      </c>
      <c r="RF235" s="2" t="s">
        <v>229</v>
      </c>
      <c r="RG235" s="4"/>
      <c r="RH235" s="8"/>
      <c r="RI235" s="4"/>
      <c r="RJ235" s="8"/>
      <c r="RK235" s="7"/>
      <c r="RL235" s="7"/>
      <c r="RM235" s="2" t="s">
        <v>272</v>
      </c>
      <c r="RN235" s="2" t="s">
        <v>226</v>
      </c>
      <c r="RO235" s="2" t="s">
        <v>229</v>
      </c>
      <c r="RP235" s="2" t="s">
        <v>229</v>
      </c>
      <c r="RQ235" s="2" t="s">
        <v>241</v>
      </c>
      <c r="RR235" s="2" t="s">
        <v>229</v>
      </c>
      <c r="RS235" s="4"/>
      <c r="RT235" s="8"/>
      <c r="RU235" s="4"/>
      <c r="RV235" s="8"/>
      <c r="RW235" s="7"/>
      <c r="RX235" s="7"/>
      <c r="RY235" s="2" t="s">
        <v>229</v>
      </c>
      <c r="RZ235" s="2" t="s">
        <v>229</v>
      </c>
      <c r="SA235" s="2" t="s">
        <v>229</v>
      </c>
      <c r="SB235" s="2" t="s">
        <v>229</v>
      </c>
      <c r="SC235" s="2" t="s">
        <v>229</v>
      </c>
      <c r="SD235" s="2" t="s">
        <v>229</v>
      </c>
      <c r="SE235" s="4">
        <v>366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>
        <v>260</v>
      </c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</row>
    <row r="236">
      <c r="A236" s="2" t="s">
        <v>2661</v>
      </c>
      <c r="B236" s="2" t="s">
        <v>216</v>
      </c>
      <c r="C236" s="2" t="s">
        <v>217</v>
      </c>
      <c r="D236" s="2" t="s">
        <v>218</v>
      </c>
      <c r="E236" s="2" t="s">
        <v>2460</v>
      </c>
      <c r="F236" s="2" t="s">
        <v>2650</v>
      </c>
      <c r="G236" s="2" t="s">
        <v>2651</v>
      </c>
      <c r="H236" s="2" t="s">
        <v>2652</v>
      </c>
      <c r="I236" s="2" t="s">
        <v>2653</v>
      </c>
      <c r="J236" s="2" t="s">
        <v>285</v>
      </c>
      <c r="K236" s="2" t="s">
        <v>2654</v>
      </c>
      <c r="L236" s="3">
        <v>33.33</v>
      </c>
      <c r="M236" s="3">
        <v>35</v>
      </c>
      <c r="N236" s="3">
        <v>69.99</v>
      </c>
      <c r="O236" s="2" t="s">
        <v>226</v>
      </c>
      <c r="P236" s="2" t="s">
        <v>618</v>
      </c>
      <c r="Q236" s="2" t="s">
        <v>228</v>
      </c>
      <c r="R236" s="2" t="s">
        <v>229</v>
      </c>
      <c r="S236" s="2" t="s">
        <v>2655</v>
      </c>
      <c r="T236" s="2" t="s">
        <v>684</v>
      </c>
      <c r="U236" s="2" t="s">
        <v>232</v>
      </c>
      <c r="V236" s="2" t="s">
        <v>1745</v>
      </c>
      <c r="W236" s="2" t="s">
        <v>686</v>
      </c>
      <c r="X236" s="2" t="s">
        <v>1525</v>
      </c>
      <c r="Y236" s="2" t="s">
        <v>257</v>
      </c>
      <c r="Z236" s="4">
        <v>349</v>
      </c>
      <c r="AA236" s="4">
        <f>=ROUNDDOWN(38.7777777777778,0)</f>
      </c>
      <c r="AB236" s="5">
        <v>9</v>
      </c>
      <c r="AC236" s="2" t="s">
        <v>821</v>
      </c>
      <c r="AD236" s="4">
        <v>180</v>
      </c>
      <c r="AE236" s="4">
        <v>180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>
        <v>7</v>
      </c>
      <c r="AQ236" s="8">
        <v>272.65</v>
      </c>
      <c r="AR236" s="4">
        <v>7</v>
      </c>
      <c r="AS236" s="8">
        <v>261.8</v>
      </c>
      <c r="AT236" s="7"/>
      <c r="AU236" s="7">
        <v>0.0414</v>
      </c>
      <c r="AV236" s="4" t="s">
        <v>229</v>
      </c>
      <c r="AW236" s="8" t="s">
        <v>229</v>
      </c>
      <c r="AX236" s="4" t="s">
        <v>229</v>
      </c>
      <c r="AY236" s="8" t="s">
        <v>229</v>
      </c>
      <c r="AZ236" s="7" t="s">
        <v>229</v>
      </c>
      <c r="BA236" s="7" t="s">
        <v>229</v>
      </c>
      <c r="BB236" s="7">
        <v>0.395</v>
      </c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 t="s">
        <v>229</v>
      </c>
      <c r="BJ236" s="4">
        <v>7</v>
      </c>
      <c r="BK236" s="8">
        <v>272.65</v>
      </c>
      <c r="BL236" s="2" t="s">
        <v>2662</v>
      </c>
      <c r="BM236" s="7">
        <v>1</v>
      </c>
      <c r="BN236" s="7">
        <v>1</v>
      </c>
      <c r="BO236" s="4">
        <v>2</v>
      </c>
      <c r="BP236" s="8">
        <v>76.66</v>
      </c>
      <c r="BQ236" s="4"/>
      <c r="BR236" s="8"/>
      <c r="BS236" s="7"/>
      <c r="BT236" s="7"/>
      <c r="BU236" s="2" t="s">
        <v>239</v>
      </c>
      <c r="BV236" s="2" t="s">
        <v>226</v>
      </c>
      <c r="BW236" s="2" t="s">
        <v>229</v>
      </c>
      <c r="BX236" s="2" t="s">
        <v>1045</v>
      </c>
      <c r="BY236" s="2" t="s">
        <v>241</v>
      </c>
      <c r="BZ236" s="2" t="s">
        <v>229</v>
      </c>
      <c r="CA236" s="4"/>
      <c r="CB236" s="8"/>
      <c r="CC236" s="4">
        <v>3</v>
      </c>
      <c r="CD236" s="8">
        <v>113.4</v>
      </c>
      <c r="CE236" s="7">
        <v>-1</v>
      </c>
      <c r="CF236" s="7">
        <v>-1</v>
      </c>
      <c r="CG236" s="2" t="s">
        <v>239</v>
      </c>
      <c r="CH236" s="2" t="s">
        <v>226</v>
      </c>
      <c r="CI236" s="2" t="s">
        <v>885</v>
      </c>
      <c r="CJ236" s="2" t="s">
        <v>1969</v>
      </c>
      <c r="CK236" s="2" t="s">
        <v>241</v>
      </c>
      <c r="CL236" s="2" t="s">
        <v>229</v>
      </c>
      <c r="CM236" s="4"/>
      <c r="CN236" s="8"/>
      <c r="CO236" s="4"/>
      <c r="CP236" s="8"/>
      <c r="CQ236" s="7"/>
      <c r="CR236" s="7"/>
      <c r="CS236" s="2" t="s">
        <v>239</v>
      </c>
      <c r="CT236" s="2" t="s">
        <v>226</v>
      </c>
      <c r="CU236" s="2" t="s">
        <v>461</v>
      </c>
      <c r="CV236" s="2" t="s">
        <v>1048</v>
      </c>
      <c r="CW236" s="2" t="s">
        <v>241</v>
      </c>
      <c r="CX236" s="2" t="s">
        <v>229</v>
      </c>
      <c r="CY236" s="4">
        <v>1</v>
      </c>
      <c r="CZ236" s="8">
        <v>35</v>
      </c>
      <c r="DA236" s="4">
        <v>1</v>
      </c>
      <c r="DB236" s="8">
        <v>35</v>
      </c>
      <c r="DC236" s="7"/>
      <c r="DD236" s="7"/>
      <c r="DE236" s="2" t="s">
        <v>239</v>
      </c>
      <c r="DF236" s="2" t="s">
        <v>226</v>
      </c>
      <c r="DG236" s="2" t="s">
        <v>2333</v>
      </c>
      <c r="DH236" s="2" t="s">
        <v>1964</v>
      </c>
      <c r="DI236" s="2" t="s">
        <v>241</v>
      </c>
      <c r="DJ236" s="2" t="s">
        <v>229</v>
      </c>
      <c r="DK236" s="4">
        <v>2</v>
      </c>
      <c r="DL236" s="8">
        <v>64.75</v>
      </c>
      <c r="DM236" s="4"/>
      <c r="DN236" s="8"/>
      <c r="DO236" s="7"/>
      <c r="DP236" s="7"/>
      <c r="DQ236" s="2" t="s">
        <v>239</v>
      </c>
      <c r="DR236" s="2" t="s">
        <v>226</v>
      </c>
      <c r="DS236" s="2" t="s">
        <v>2663</v>
      </c>
      <c r="DT236" s="2" t="s">
        <v>999</v>
      </c>
      <c r="DU236" s="2" t="s">
        <v>241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239</v>
      </c>
      <c r="ED236" s="2" t="s">
        <v>226</v>
      </c>
      <c r="EE236" s="2" t="s">
        <v>1530</v>
      </c>
      <c r="EF236" s="2" t="s">
        <v>2664</v>
      </c>
      <c r="EG236" s="2" t="s">
        <v>241</v>
      </c>
      <c r="EH236" s="2" t="s">
        <v>229</v>
      </c>
      <c r="EI236" s="4">
        <v>1</v>
      </c>
      <c r="EJ236" s="8">
        <v>36.75</v>
      </c>
      <c r="EK236" s="4"/>
      <c r="EL236" s="8"/>
      <c r="EM236" s="7"/>
      <c r="EN236" s="7"/>
      <c r="EO236" s="2" t="s">
        <v>239</v>
      </c>
      <c r="EP236" s="2" t="s">
        <v>226</v>
      </c>
      <c r="EQ236" s="2" t="s">
        <v>2665</v>
      </c>
      <c r="ER236" s="2" t="s">
        <v>1999</v>
      </c>
      <c r="ES236" s="2" t="s">
        <v>241</v>
      </c>
      <c r="ET236" s="2" t="s">
        <v>229</v>
      </c>
      <c r="EU236" s="4"/>
      <c r="EV236" s="8"/>
      <c r="EW236" s="4">
        <v>3</v>
      </c>
      <c r="EX236" s="8">
        <v>113.4</v>
      </c>
      <c r="EY236" s="7">
        <v>-1</v>
      </c>
      <c r="EZ236" s="7">
        <v>-1</v>
      </c>
      <c r="FA236" s="2" t="s">
        <v>239</v>
      </c>
      <c r="FB236" s="2" t="s">
        <v>226</v>
      </c>
      <c r="FC236" s="2" t="s">
        <v>461</v>
      </c>
      <c r="FD236" s="2" t="s">
        <v>2666</v>
      </c>
      <c r="FE236" s="2" t="s">
        <v>241</v>
      </c>
      <c r="FF236" s="2" t="s">
        <v>229</v>
      </c>
      <c r="FG236" s="4">
        <v>1</v>
      </c>
      <c r="FH236" s="8">
        <v>59.49</v>
      </c>
      <c r="FI236" s="4"/>
      <c r="FJ236" s="8"/>
      <c r="FK236" s="7"/>
      <c r="FL236" s="7"/>
      <c r="FM236" s="2" t="s">
        <v>239</v>
      </c>
      <c r="FN236" s="2" t="s">
        <v>226</v>
      </c>
      <c r="FO236" s="2" t="s">
        <v>461</v>
      </c>
      <c r="FP236" s="2" t="s">
        <v>2512</v>
      </c>
      <c r="FQ236" s="2" t="s">
        <v>241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239</v>
      </c>
      <c r="FZ236" s="2" t="s">
        <v>226</v>
      </c>
      <c r="GA236" s="2" t="s">
        <v>327</v>
      </c>
      <c r="GB236" s="2" t="s">
        <v>229</v>
      </c>
      <c r="GC236" s="2" t="s">
        <v>241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272</v>
      </c>
      <c r="GL236" s="2" t="s">
        <v>226</v>
      </c>
      <c r="GM236" s="2" t="s">
        <v>229</v>
      </c>
      <c r="GN236" s="2" t="s">
        <v>229</v>
      </c>
      <c r="GO236" s="2" t="s">
        <v>241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226</v>
      </c>
      <c r="GY236" s="2" t="s">
        <v>632</v>
      </c>
      <c r="GZ236" s="2" t="s">
        <v>2516</v>
      </c>
      <c r="HA236" s="2" t="s">
        <v>241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266</v>
      </c>
      <c r="HJ236" s="2" t="s">
        <v>226</v>
      </c>
      <c r="HK236" s="2" t="s">
        <v>229</v>
      </c>
      <c r="HL236" s="2" t="s">
        <v>229</v>
      </c>
      <c r="HM236" s="2" t="s">
        <v>241</v>
      </c>
      <c r="HN236" s="2" t="s">
        <v>263</v>
      </c>
      <c r="HO236" s="4"/>
      <c r="HP236" s="8"/>
      <c r="HQ236" s="4"/>
      <c r="HR236" s="8"/>
      <c r="HS236" s="7"/>
      <c r="HT236" s="7"/>
      <c r="HU236" s="2" t="s">
        <v>266</v>
      </c>
      <c r="HV236" s="2" t="s">
        <v>226</v>
      </c>
      <c r="HW236" s="2" t="s">
        <v>229</v>
      </c>
      <c r="HX236" s="2" t="s">
        <v>229</v>
      </c>
      <c r="HY236" s="2" t="s">
        <v>241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266</v>
      </c>
      <c r="IH236" s="2" t="s">
        <v>226</v>
      </c>
      <c r="II236" s="2" t="s">
        <v>229</v>
      </c>
      <c r="IJ236" s="2" t="s">
        <v>229</v>
      </c>
      <c r="IK236" s="2" t="s">
        <v>241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267</v>
      </c>
      <c r="IT236" s="2" t="s">
        <v>226</v>
      </c>
      <c r="IU236" s="2" t="s">
        <v>229</v>
      </c>
      <c r="IV236" s="2" t="s">
        <v>229</v>
      </c>
      <c r="IW236" s="2" t="s">
        <v>241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267</v>
      </c>
      <c r="JF236" s="2" t="s">
        <v>226</v>
      </c>
      <c r="JG236" s="2" t="s">
        <v>229</v>
      </c>
      <c r="JH236" s="2" t="s">
        <v>229</v>
      </c>
      <c r="JI236" s="2" t="s">
        <v>241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272</v>
      </c>
      <c r="JR236" s="2" t="s">
        <v>226</v>
      </c>
      <c r="JS236" s="2" t="s">
        <v>229</v>
      </c>
      <c r="JT236" s="2" t="s">
        <v>229</v>
      </c>
      <c r="JU236" s="2" t="s">
        <v>241</v>
      </c>
      <c r="JV236" s="2" t="s">
        <v>229</v>
      </c>
      <c r="JW236" s="4"/>
      <c r="JX236" s="8"/>
      <c r="JY236" s="4"/>
      <c r="JZ236" s="8"/>
      <c r="KA236" s="7"/>
      <c r="KB236" s="7"/>
      <c r="KC236" s="2" t="s">
        <v>272</v>
      </c>
      <c r="KD236" s="2" t="s">
        <v>226</v>
      </c>
      <c r="KE236" s="2" t="s">
        <v>229</v>
      </c>
      <c r="KF236" s="2" t="s">
        <v>229</v>
      </c>
      <c r="KG236" s="2" t="s">
        <v>241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239</v>
      </c>
      <c r="KP236" s="2" t="s">
        <v>226</v>
      </c>
      <c r="KQ236" s="2" t="s">
        <v>2223</v>
      </c>
      <c r="KR236" s="2" t="s">
        <v>1022</v>
      </c>
      <c r="KS236" s="2" t="s">
        <v>241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272</v>
      </c>
      <c r="LB236" s="2" t="s">
        <v>226</v>
      </c>
      <c r="LC236" s="2" t="s">
        <v>229</v>
      </c>
      <c r="LD236" s="2" t="s">
        <v>229</v>
      </c>
      <c r="LE236" s="2" t="s">
        <v>241</v>
      </c>
      <c r="LF236" s="2" t="s">
        <v>229</v>
      </c>
      <c r="LG236" s="4"/>
      <c r="LH236" s="8"/>
      <c r="LI236" s="4"/>
      <c r="LJ236" s="8"/>
      <c r="LK236" s="7"/>
      <c r="LL236" s="7"/>
      <c r="LM236" s="2" t="s">
        <v>229</v>
      </c>
      <c r="LN236" s="2" t="s">
        <v>229</v>
      </c>
      <c r="LO236" s="2" t="s">
        <v>229</v>
      </c>
      <c r="LP236" s="2" t="s">
        <v>229</v>
      </c>
      <c r="LQ236" s="2" t="s">
        <v>229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239</v>
      </c>
      <c r="LZ236" s="2" t="s">
        <v>275</v>
      </c>
      <c r="MA236" s="2" t="s">
        <v>2292</v>
      </c>
      <c r="MB236" s="2" t="s">
        <v>835</v>
      </c>
      <c r="MC236" s="2" t="s">
        <v>241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239</v>
      </c>
      <c r="ML236" s="2" t="s">
        <v>226</v>
      </c>
      <c r="MM236" s="2" t="s">
        <v>2667</v>
      </c>
      <c r="MN236" s="2" t="s">
        <v>2039</v>
      </c>
      <c r="MO236" s="2" t="s">
        <v>241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266</v>
      </c>
      <c r="MX236" s="2" t="s">
        <v>226</v>
      </c>
      <c r="MY236" s="2" t="s">
        <v>229</v>
      </c>
      <c r="MZ236" s="2" t="s">
        <v>229</v>
      </c>
      <c r="NA236" s="2" t="s">
        <v>241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239</v>
      </c>
      <c r="NJ236" s="2" t="s">
        <v>260</v>
      </c>
      <c r="NK236" s="2" t="s">
        <v>2668</v>
      </c>
      <c r="NL236" s="2" t="s">
        <v>1970</v>
      </c>
      <c r="NM236" s="2" t="s">
        <v>241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272</v>
      </c>
      <c r="NV236" s="2" t="s">
        <v>226</v>
      </c>
      <c r="NW236" s="2" t="s">
        <v>229</v>
      </c>
      <c r="NX236" s="2" t="s">
        <v>229</v>
      </c>
      <c r="NY236" s="2" t="s">
        <v>241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239</v>
      </c>
      <c r="OH236" s="2" t="s">
        <v>226</v>
      </c>
      <c r="OI236" s="2" t="s">
        <v>229</v>
      </c>
      <c r="OJ236" s="2" t="s">
        <v>229</v>
      </c>
      <c r="OK236" s="2" t="s">
        <v>241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229</v>
      </c>
      <c r="OT236" s="2" t="s">
        <v>229</v>
      </c>
      <c r="OU236" s="2" t="s">
        <v>229</v>
      </c>
      <c r="OV236" s="2" t="s">
        <v>229</v>
      </c>
      <c r="OW236" s="2" t="s">
        <v>229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272</v>
      </c>
      <c r="PR236" s="2" t="s">
        <v>275</v>
      </c>
      <c r="PS236" s="2" t="s">
        <v>229</v>
      </c>
      <c r="PT236" s="2" t="s">
        <v>229</v>
      </c>
      <c r="PU236" s="2" t="s">
        <v>241</v>
      </c>
      <c r="PV236" s="2" t="s">
        <v>229</v>
      </c>
      <c r="PW236" s="4"/>
      <c r="PX236" s="8"/>
      <c r="PY236" s="4"/>
      <c r="PZ236" s="8"/>
      <c r="QA236" s="7"/>
      <c r="QB236" s="7"/>
      <c r="QC236" s="2" t="s">
        <v>281</v>
      </c>
      <c r="QD236" s="2" t="s">
        <v>226</v>
      </c>
      <c r="QE236" s="2" t="s">
        <v>229</v>
      </c>
      <c r="QF236" s="2" t="s">
        <v>229</v>
      </c>
      <c r="QG236" s="2" t="s">
        <v>241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229</v>
      </c>
      <c r="QP236" s="2" t="s">
        <v>229</v>
      </c>
      <c r="QQ236" s="2" t="s">
        <v>229</v>
      </c>
      <c r="QR236" s="2" t="s">
        <v>229</v>
      </c>
      <c r="QS236" s="2" t="s">
        <v>229</v>
      </c>
      <c r="QT236" s="2" t="s">
        <v>229</v>
      </c>
      <c r="QU236" s="4"/>
      <c r="QV236" s="8"/>
      <c r="QW236" s="4"/>
      <c r="QX236" s="8"/>
      <c r="QY236" s="7"/>
      <c r="QZ236" s="7"/>
      <c r="RA236" s="2" t="s">
        <v>239</v>
      </c>
      <c r="RB236" s="2" t="s">
        <v>275</v>
      </c>
      <c r="RC236" s="2" t="s">
        <v>338</v>
      </c>
      <c r="RD236" s="2" t="s">
        <v>229</v>
      </c>
      <c r="RE236" s="2" t="s">
        <v>241</v>
      </c>
      <c r="RF236" s="2" t="s">
        <v>229</v>
      </c>
      <c r="RG236" s="4"/>
      <c r="RH236" s="8"/>
      <c r="RI236" s="4"/>
      <c r="RJ236" s="8"/>
      <c r="RK236" s="7"/>
      <c r="RL236" s="7"/>
      <c r="RM236" s="2" t="s">
        <v>229</v>
      </c>
      <c r="RN236" s="2" t="s">
        <v>229</v>
      </c>
      <c r="RO236" s="2" t="s">
        <v>229</v>
      </c>
      <c r="RP236" s="2" t="s">
        <v>229</v>
      </c>
      <c r="RQ236" s="2" t="s">
        <v>229</v>
      </c>
      <c r="RR236" s="2" t="s">
        <v>229</v>
      </c>
      <c r="RS236" s="4"/>
      <c r="RT236" s="8"/>
      <c r="RU236" s="4"/>
      <c r="RV236" s="8"/>
      <c r="RW236" s="7"/>
      <c r="RX236" s="7"/>
      <c r="RY236" s="2" t="s">
        <v>272</v>
      </c>
      <c r="RZ236" s="2" t="s">
        <v>275</v>
      </c>
      <c r="SA236" s="2" t="s">
        <v>229</v>
      </c>
      <c r="SB236" s="2" t="s">
        <v>229</v>
      </c>
      <c r="SC236" s="2" t="s">
        <v>241</v>
      </c>
      <c r="SD236" s="2" t="s">
        <v>229</v>
      </c>
      <c r="SE236" s="4">
        <v>349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>
        <v>180</v>
      </c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</row>
    <row r="237">
      <c r="A237" s="2" t="s">
        <v>2669</v>
      </c>
      <c r="B237" s="2" t="s">
        <v>216</v>
      </c>
      <c r="C237" s="2" t="s">
        <v>217</v>
      </c>
      <c r="D237" s="2" t="s">
        <v>218</v>
      </c>
      <c r="E237" s="2" t="s">
        <v>2460</v>
      </c>
      <c r="F237" s="2" t="s">
        <v>2650</v>
      </c>
      <c r="G237" s="2" t="s">
        <v>2651</v>
      </c>
      <c r="H237" s="2" t="s">
        <v>2652</v>
      </c>
      <c r="I237" s="2" t="s">
        <v>2653</v>
      </c>
      <c r="J237" s="2" t="s">
        <v>312</v>
      </c>
      <c r="K237" s="2" t="s">
        <v>2654</v>
      </c>
      <c r="L237" s="3">
        <v>38.09</v>
      </c>
      <c r="M237" s="3">
        <v>39.99</v>
      </c>
      <c r="N237" s="3">
        <v>79.99</v>
      </c>
      <c r="O237" s="2" t="s">
        <v>226</v>
      </c>
      <c r="P237" s="2" t="s">
        <v>618</v>
      </c>
      <c r="Q237" s="2" t="s">
        <v>228</v>
      </c>
      <c r="R237" s="2" t="s">
        <v>229</v>
      </c>
      <c r="S237" s="2" t="s">
        <v>2655</v>
      </c>
      <c r="T237" s="2" t="s">
        <v>684</v>
      </c>
      <c r="U237" s="2" t="s">
        <v>232</v>
      </c>
      <c r="V237" s="2" t="s">
        <v>1745</v>
      </c>
      <c r="W237" s="2" t="s">
        <v>686</v>
      </c>
      <c r="X237" s="2" t="s">
        <v>1525</v>
      </c>
      <c r="Y237" s="2" t="s">
        <v>257</v>
      </c>
      <c r="Z237" s="4">
        <v>216</v>
      </c>
      <c r="AA237" s="4">
        <f>=ROUNDDOWN(36,0)</f>
      </c>
      <c r="AB237" s="5">
        <v>6</v>
      </c>
      <c r="AC237" s="2" t="s">
        <v>821</v>
      </c>
      <c r="AD237" s="4">
        <v>70</v>
      </c>
      <c r="AE237" s="4">
        <v>70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>
        <v>7</v>
      </c>
      <c r="AQ237" s="8">
        <v>291.74</v>
      </c>
      <c r="AR237" s="4">
        <v>2</v>
      </c>
      <c r="AS237" s="8">
        <v>83.18</v>
      </c>
      <c r="AT237" s="7">
        <v>2.5</v>
      </c>
      <c r="AU237" s="7">
        <v>2.5073</v>
      </c>
      <c r="AV237" s="4" t="s">
        <v>229</v>
      </c>
      <c r="AW237" s="8" t="s">
        <v>229</v>
      </c>
      <c r="AX237" s="4" t="s">
        <v>229</v>
      </c>
      <c r="AY237" s="8" t="s">
        <v>229</v>
      </c>
      <c r="AZ237" s="7" t="s">
        <v>229</v>
      </c>
      <c r="BA237" s="7" t="s">
        <v>229</v>
      </c>
      <c r="BB237" s="7">
        <v>0.4227</v>
      </c>
      <c r="BC237" s="4" t="s">
        <v>229</v>
      </c>
      <c r="BD237" s="8" t="s">
        <v>229</v>
      </c>
      <c r="BE237" s="4" t="s">
        <v>229</v>
      </c>
      <c r="BF237" s="8" t="s">
        <v>229</v>
      </c>
      <c r="BG237" s="7" t="s">
        <v>229</v>
      </c>
      <c r="BH237" s="7" t="s">
        <v>229</v>
      </c>
      <c r="BI237" s="7" t="s">
        <v>229</v>
      </c>
      <c r="BJ237" s="4">
        <v>7</v>
      </c>
      <c r="BK237" s="8">
        <v>291.74</v>
      </c>
      <c r="BL237" s="2" t="s">
        <v>1325</v>
      </c>
      <c r="BM237" s="7">
        <v>1</v>
      </c>
      <c r="BN237" s="7">
        <v>1</v>
      </c>
      <c r="BO237" s="4">
        <v>1</v>
      </c>
      <c r="BP237" s="8">
        <v>43.8</v>
      </c>
      <c r="BQ237" s="4"/>
      <c r="BR237" s="8"/>
      <c r="BS237" s="7"/>
      <c r="BT237" s="7"/>
      <c r="BU237" s="2" t="s">
        <v>239</v>
      </c>
      <c r="BV237" s="2" t="s">
        <v>226</v>
      </c>
      <c r="BW237" s="2" t="s">
        <v>229</v>
      </c>
      <c r="BX237" s="2" t="s">
        <v>1045</v>
      </c>
      <c r="BY237" s="2" t="s">
        <v>241</v>
      </c>
      <c r="BZ237" s="2" t="s">
        <v>229</v>
      </c>
      <c r="CA237" s="4"/>
      <c r="CB237" s="8"/>
      <c r="CC237" s="4"/>
      <c r="CD237" s="8"/>
      <c r="CE237" s="7"/>
      <c r="CF237" s="7"/>
      <c r="CG237" s="2" t="s">
        <v>239</v>
      </c>
      <c r="CH237" s="2" t="s">
        <v>226</v>
      </c>
      <c r="CI237" s="2" t="s">
        <v>885</v>
      </c>
      <c r="CJ237" s="2" t="s">
        <v>2670</v>
      </c>
      <c r="CK237" s="2" t="s">
        <v>241</v>
      </c>
      <c r="CL237" s="2" t="s">
        <v>229</v>
      </c>
      <c r="CM237" s="4"/>
      <c r="CN237" s="8"/>
      <c r="CO237" s="4">
        <v>1</v>
      </c>
      <c r="CP237" s="8">
        <v>43.19</v>
      </c>
      <c r="CQ237" s="7">
        <v>-1</v>
      </c>
      <c r="CR237" s="7">
        <v>-1</v>
      </c>
      <c r="CS237" s="2" t="s">
        <v>239</v>
      </c>
      <c r="CT237" s="2" t="s">
        <v>226</v>
      </c>
      <c r="CU237" s="2" t="s">
        <v>461</v>
      </c>
      <c r="CV237" s="2" t="s">
        <v>1962</v>
      </c>
      <c r="CW237" s="2" t="s">
        <v>241</v>
      </c>
      <c r="CX237" s="2" t="s">
        <v>229</v>
      </c>
      <c r="CY237" s="4">
        <v>3</v>
      </c>
      <c r="CZ237" s="8">
        <v>119.97</v>
      </c>
      <c r="DA237" s="4">
        <v>1</v>
      </c>
      <c r="DB237" s="8">
        <v>39.99</v>
      </c>
      <c r="DC237" s="7">
        <v>2</v>
      </c>
      <c r="DD237" s="7">
        <v>2</v>
      </c>
      <c r="DE237" s="2" t="s">
        <v>239</v>
      </c>
      <c r="DF237" s="2" t="s">
        <v>226</v>
      </c>
      <c r="DG237" s="2" t="s">
        <v>2333</v>
      </c>
      <c r="DH237" s="2" t="s">
        <v>2671</v>
      </c>
      <c r="DI237" s="2" t="s">
        <v>241</v>
      </c>
      <c r="DJ237" s="2" t="s">
        <v>229</v>
      </c>
      <c r="DK237" s="4"/>
      <c r="DL237" s="8"/>
      <c r="DM237" s="4"/>
      <c r="DN237" s="8"/>
      <c r="DO237" s="7"/>
      <c r="DP237" s="7"/>
      <c r="DQ237" s="2" t="s">
        <v>239</v>
      </c>
      <c r="DR237" s="2" t="s">
        <v>226</v>
      </c>
      <c r="DS237" s="2" t="s">
        <v>2663</v>
      </c>
      <c r="DT237" s="2" t="s">
        <v>1516</v>
      </c>
      <c r="DU237" s="2" t="s">
        <v>241</v>
      </c>
      <c r="DV237" s="2" t="s">
        <v>229</v>
      </c>
      <c r="DW237" s="4">
        <v>1</v>
      </c>
      <c r="DX237" s="8">
        <v>43.99</v>
      </c>
      <c r="DY237" s="4"/>
      <c r="DZ237" s="8"/>
      <c r="EA237" s="7"/>
      <c r="EB237" s="7"/>
      <c r="EC237" s="2" t="s">
        <v>239</v>
      </c>
      <c r="ED237" s="2" t="s">
        <v>226</v>
      </c>
      <c r="EE237" s="2" t="s">
        <v>1530</v>
      </c>
      <c r="EF237" s="2" t="s">
        <v>625</v>
      </c>
      <c r="EG237" s="2" t="s">
        <v>241</v>
      </c>
      <c r="EH237" s="2" t="s">
        <v>229</v>
      </c>
      <c r="EI237" s="4">
        <v>2</v>
      </c>
      <c r="EJ237" s="8">
        <v>83.98</v>
      </c>
      <c r="EK237" s="4"/>
      <c r="EL237" s="8"/>
      <c r="EM237" s="7"/>
      <c r="EN237" s="7"/>
      <c r="EO237" s="2" t="s">
        <v>239</v>
      </c>
      <c r="EP237" s="2" t="s">
        <v>226</v>
      </c>
      <c r="EQ237" s="2" t="s">
        <v>2665</v>
      </c>
      <c r="ER237" s="2" t="s">
        <v>367</v>
      </c>
      <c r="ES237" s="2" t="s">
        <v>241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239</v>
      </c>
      <c r="FB237" s="2" t="s">
        <v>226</v>
      </c>
      <c r="FC237" s="2" t="s">
        <v>461</v>
      </c>
      <c r="FD237" s="2" t="s">
        <v>2666</v>
      </c>
      <c r="FE237" s="2" t="s">
        <v>241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226</v>
      </c>
      <c r="FO237" s="2" t="s">
        <v>461</v>
      </c>
      <c r="FP237" s="2" t="s">
        <v>560</v>
      </c>
      <c r="FQ237" s="2" t="s">
        <v>241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239</v>
      </c>
      <c r="FZ237" s="2" t="s">
        <v>226</v>
      </c>
      <c r="GA237" s="2" t="s">
        <v>327</v>
      </c>
      <c r="GB237" s="2" t="s">
        <v>229</v>
      </c>
      <c r="GC237" s="2" t="s">
        <v>241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272</v>
      </c>
      <c r="GL237" s="2" t="s">
        <v>226</v>
      </c>
      <c r="GM237" s="2" t="s">
        <v>229</v>
      </c>
      <c r="GN237" s="2" t="s">
        <v>229</v>
      </c>
      <c r="GO237" s="2" t="s">
        <v>241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239</v>
      </c>
      <c r="GX237" s="2" t="s">
        <v>226</v>
      </c>
      <c r="GY237" s="2" t="s">
        <v>632</v>
      </c>
      <c r="GZ237" s="2" t="s">
        <v>335</v>
      </c>
      <c r="HA237" s="2" t="s">
        <v>241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266</v>
      </c>
      <c r="HJ237" s="2" t="s">
        <v>226</v>
      </c>
      <c r="HK237" s="2" t="s">
        <v>229</v>
      </c>
      <c r="HL237" s="2" t="s">
        <v>229</v>
      </c>
      <c r="HM237" s="2" t="s">
        <v>241</v>
      </c>
      <c r="HN237" s="2" t="s">
        <v>263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226</v>
      </c>
      <c r="HW237" s="2" t="s">
        <v>229</v>
      </c>
      <c r="HX237" s="2" t="s">
        <v>229</v>
      </c>
      <c r="HY237" s="2" t="s">
        <v>241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266</v>
      </c>
      <c r="IH237" s="2" t="s">
        <v>226</v>
      </c>
      <c r="II237" s="2" t="s">
        <v>229</v>
      </c>
      <c r="IJ237" s="2" t="s">
        <v>229</v>
      </c>
      <c r="IK237" s="2" t="s">
        <v>241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267</v>
      </c>
      <c r="IT237" s="2" t="s">
        <v>226</v>
      </c>
      <c r="IU237" s="2" t="s">
        <v>229</v>
      </c>
      <c r="IV237" s="2" t="s">
        <v>229</v>
      </c>
      <c r="IW237" s="2" t="s">
        <v>241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267</v>
      </c>
      <c r="JF237" s="2" t="s">
        <v>226</v>
      </c>
      <c r="JG237" s="2" t="s">
        <v>229</v>
      </c>
      <c r="JH237" s="2" t="s">
        <v>229</v>
      </c>
      <c r="JI237" s="2" t="s">
        <v>241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272</v>
      </c>
      <c r="JR237" s="2" t="s">
        <v>226</v>
      </c>
      <c r="JS237" s="2" t="s">
        <v>229</v>
      </c>
      <c r="JT237" s="2" t="s">
        <v>229</v>
      </c>
      <c r="JU237" s="2" t="s">
        <v>241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272</v>
      </c>
      <c r="KD237" s="2" t="s">
        <v>226</v>
      </c>
      <c r="KE237" s="2" t="s">
        <v>229</v>
      </c>
      <c r="KF237" s="2" t="s">
        <v>229</v>
      </c>
      <c r="KG237" s="2" t="s">
        <v>241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239</v>
      </c>
      <c r="KP237" s="2" t="s">
        <v>226</v>
      </c>
      <c r="KQ237" s="2" t="s">
        <v>2223</v>
      </c>
      <c r="KR237" s="2" t="s">
        <v>1365</v>
      </c>
      <c r="KS237" s="2" t="s">
        <v>241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272</v>
      </c>
      <c r="LB237" s="2" t="s">
        <v>226</v>
      </c>
      <c r="LC237" s="2" t="s">
        <v>229</v>
      </c>
      <c r="LD237" s="2" t="s">
        <v>229</v>
      </c>
      <c r="LE237" s="2" t="s">
        <v>241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229</v>
      </c>
      <c r="LN237" s="2" t="s">
        <v>229</v>
      </c>
      <c r="LO237" s="2" t="s">
        <v>229</v>
      </c>
      <c r="LP237" s="2" t="s">
        <v>229</v>
      </c>
      <c r="LQ237" s="2" t="s">
        <v>229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239</v>
      </c>
      <c r="LZ237" s="2" t="s">
        <v>275</v>
      </c>
      <c r="MA237" s="2" t="s">
        <v>2292</v>
      </c>
      <c r="MB237" s="2" t="s">
        <v>1764</v>
      </c>
      <c r="MC237" s="2" t="s">
        <v>241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239</v>
      </c>
      <c r="ML237" s="2" t="s">
        <v>226</v>
      </c>
      <c r="MM237" s="2" t="s">
        <v>2667</v>
      </c>
      <c r="MN237" s="2" t="s">
        <v>2112</v>
      </c>
      <c r="MO237" s="2" t="s">
        <v>241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266</v>
      </c>
      <c r="MX237" s="2" t="s">
        <v>226</v>
      </c>
      <c r="MY237" s="2" t="s">
        <v>229</v>
      </c>
      <c r="MZ237" s="2" t="s">
        <v>229</v>
      </c>
      <c r="NA237" s="2" t="s">
        <v>241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239</v>
      </c>
      <c r="NJ237" s="2" t="s">
        <v>260</v>
      </c>
      <c r="NK237" s="2" t="s">
        <v>2668</v>
      </c>
      <c r="NL237" s="2" t="s">
        <v>1964</v>
      </c>
      <c r="NM237" s="2" t="s">
        <v>241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272</v>
      </c>
      <c r="NV237" s="2" t="s">
        <v>226</v>
      </c>
      <c r="NW237" s="2" t="s">
        <v>229</v>
      </c>
      <c r="NX237" s="2" t="s">
        <v>229</v>
      </c>
      <c r="NY237" s="2" t="s">
        <v>241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239</v>
      </c>
      <c r="OH237" s="2" t="s">
        <v>226</v>
      </c>
      <c r="OI237" s="2" t="s">
        <v>229</v>
      </c>
      <c r="OJ237" s="2" t="s">
        <v>229</v>
      </c>
      <c r="OK237" s="2" t="s">
        <v>241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229</v>
      </c>
      <c r="OT237" s="2" t="s">
        <v>229</v>
      </c>
      <c r="OU237" s="2" t="s">
        <v>229</v>
      </c>
      <c r="OV237" s="2" t="s">
        <v>229</v>
      </c>
      <c r="OW237" s="2" t="s">
        <v>229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229</v>
      </c>
      <c r="PF237" s="2" t="s">
        <v>229</v>
      </c>
      <c r="PG237" s="2" t="s">
        <v>229</v>
      </c>
      <c r="PH237" s="2" t="s">
        <v>229</v>
      </c>
      <c r="PI237" s="2" t="s">
        <v>229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272</v>
      </c>
      <c r="PR237" s="2" t="s">
        <v>275</v>
      </c>
      <c r="PS237" s="2" t="s">
        <v>229</v>
      </c>
      <c r="PT237" s="2" t="s">
        <v>229</v>
      </c>
      <c r="PU237" s="2" t="s">
        <v>241</v>
      </c>
      <c r="PV237" s="2" t="s">
        <v>229</v>
      </c>
      <c r="PW237" s="4"/>
      <c r="PX237" s="8"/>
      <c r="PY237" s="4"/>
      <c r="PZ237" s="8"/>
      <c r="QA237" s="7"/>
      <c r="QB237" s="7"/>
      <c r="QC237" s="2" t="s">
        <v>281</v>
      </c>
      <c r="QD237" s="2" t="s">
        <v>226</v>
      </c>
      <c r="QE237" s="2" t="s">
        <v>229</v>
      </c>
      <c r="QF237" s="2" t="s">
        <v>229</v>
      </c>
      <c r="QG237" s="2" t="s">
        <v>241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229</v>
      </c>
      <c r="QP237" s="2" t="s">
        <v>229</v>
      </c>
      <c r="QQ237" s="2" t="s">
        <v>229</v>
      </c>
      <c r="QR237" s="2" t="s">
        <v>229</v>
      </c>
      <c r="QS237" s="2" t="s">
        <v>229</v>
      </c>
      <c r="QT237" s="2" t="s">
        <v>229</v>
      </c>
      <c r="QU237" s="4"/>
      <c r="QV237" s="8"/>
      <c r="QW237" s="4"/>
      <c r="QX237" s="8"/>
      <c r="QY237" s="7"/>
      <c r="QZ237" s="7"/>
      <c r="RA237" s="2" t="s">
        <v>239</v>
      </c>
      <c r="RB237" s="2" t="s">
        <v>275</v>
      </c>
      <c r="RC237" s="2" t="s">
        <v>338</v>
      </c>
      <c r="RD237" s="2" t="s">
        <v>1128</v>
      </c>
      <c r="RE237" s="2" t="s">
        <v>241</v>
      </c>
      <c r="RF237" s="2" t="s">
        <v>229</v>
      </c>
      <c r="RG237" s="4"/>
      <c r="RH237" s="8"/>
      <c r="RI237" s="4"/>
      <c r="RJ237" s="8"/>
      <c r="RK237" s="7"/>
      <c r="RL237" s="7"/>
      <c r="RM237" s="2" t="s">
        <v>229</v>
      </c>
      <c r="RN237" s="2" t="s">
        <v>229</v>
      </c>
      <c r="RO237" s="2" t="s">
        <v>229</v>
      </c>
      <c r="RP237" s="2" t="s">
        <v>229</v>
      </c>
      <c r="RQ237" s="2" t="s">
        <v>229</v>
      </c>
      <c r="RR237" s="2" t="s">
        <v>229</v>
      </c>
      <c r="RS237" s="4"/>
      <c r="RT237" s="8"/>
      <c r="RU237" s="4"/>
      <c r="RV237" s="8"/>
      <c r="RW237" s="7"/>
      <c r="RX237" s="7"/>
      <c r="RY237" s="2" t="s">
        <v>272</v>
      </c>
      <c r="RZ237" s="2" t="s">
        <v>275</v>
      </c>
      <c r="SA237" s="2" t="s">
        <v>229</v>
      </c>
      <c r="SB237" s="2" t="s">
        <v>229</v>
      </c>
      <c r="SC237" s="2" t="s">
        <v>241</v>
      </c>
      <c r="SD237" s="2" t="s">
        <v>229</v>
      </c>
      <c r="SE237" s="4">
        <v>216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>
        <v>70</v>
      </c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</row>
    <row r="238">
      <c r="A238" s="2" t="s">
        <v>2672</v>
      </c>
      <c r="B238" s="2" t="s">
        <v>216</v>
      </c>
      <c r="C238" s="2" t="s">
        <v>217</v>
      </c>
      <c r="D238" s="2" t="s">
        <v>218</v>
      </c>
      <c r="E238" s="2" t="s">
        <v>2460</v>
      </c>
      <c r="F238" s="2" t="s">
        <v>2673</v>
      </c>
      <c r="G238" s="2" t="s">
        <v>2674</v>
      </c>
      <c r="H238" s="2" t="s">
        <v>2675</v>
      </c>
      <c r="I238" s="2" t="s">
        <v>2676</v>
      </c>
      <c r="J238" s="2" t="s">
        <v>224</v>
      </c>
      <c r="K238" s="2" t="s">
        <v>527</v>
      </c>
      <c r="L238" s="3">
        <v>28.57</v>
      </c>
      <c r="M238" s="3">
        <v>30</v>
      </c>
      <c r="N238" s="3">
        <v>59.99</v>
      </c>
      <c r="O238" s="2" t="s">
        <v>226</v>
      </c>
      <c r="P238" s="2" t="s">
        <v>964</v>
      </c>
      <c r="Q238" s="2" t="s">
        <v>228</v>
      </c>
      <c r="R238" s="2" t="s">
        <v>229</v>
      </c>
      <c r="S238" s="2" t="s">
        <v>2677</v>
      </c>
      <c r="T238" s="2" t="s">
        <v>684</v>
      </c>
      <c r="U238" s="2" t="s">
        <v>2464</v>
      </c>
      <c r="V238" s="2" t="s">
        <v>1910</v>
      </c>
      <c r="W238" s="2" t="s">
        <v>2678</v>
      </c>
      <c r="X238" s="2" t="s">
        <v>1009</v>
      </c>
      <c r="Y238" s="2" t="s">
        <v>2679</v>
      </c>
      <c r="Z238" s="4">
        <v>307</v>
      </c>
      <c r="AA238" s="4">
        <f>=ROUNDDOWN(43.8571428571429,0)</f>
      </c>
      <c r="AB238" s="5">
        <v>7</v>
      </c>
      <c r="AC238" s="2" t="s">
        <v>229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>
        <v>1</v>
      </c>
      <c r="AQ238" s="8">
        <v>32.4</v>
      </c>
      <c r="AR238" s="4">
        <v>1</v>
      </c>
      <c r="AS238" s="8">
        <v>30</v>
      </c>
      <c r="AT238" s="7"/>
      <c r="AU238" s="7">
        <v>0.08</v>
      </c>
      <c r="AV238" s="4">
        <v>14</v>
      </c>
      <c r="AW238" s="8">
        <v>464.16</v>
      </c>
      <c r="AX238" s="4">
        <v>13</v>
      </c>
      <c r="AY238" s="8">
        <v>478.76</v>
      </c>
      <c r="AZ238" s="7">
        <v>0.0769</v>
      </c>
      <c r="BA238" s="7">
        <v>-0.0305</v>
      </c>
      <c r="BB238" s="7">
        <v>0.0698</v>
      </c>
      <c r="BC238" s="4">
        <v>14</v>
      </c>
      <c r="BD238" s="8">
        <v>464.16</v>
      </c>
      <c r="BE238" s="4">
        <v>13</v>
      </c>
      <c r="BF238" s="8">
        <v>478.76</v>
      </c>
      <c r="BG238" s="7">
        <v>0.0769</v>
      </c>
      <c r="BH238" s="7">
        <v>-0.0305</v>
      </c>
      <c r="BI238" s="7">
        <v>1</v>
      </c>
      <c r="BJ238" s="4">
        <v>1</v>
      </c>
      <c r="BK238" s="8">
        <v>32.4</v>
      </c>
      <c r="BL238" s="2" t="s">
        <v>1881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266</v>
      </c>
      <c r="BV238" s="2" t="s">
        <v>226</v>
      </c>
      <c r="BW238" s="2" t="s">
        <v>229</v>
      </c>
      <c r="BX238" s="2" t="s">
        <v>229</v>
      </c>
      <c r="BY238" s="2" t="s">
        <v>241</v>
      </c>
      <c r="BZ238" s="2" t="s">
        <v>229</v>
      </c>
      <c r="CA238" s="4">
        <v>1</v>
      </c>
      <c r="CB238" s="8">
        <v>32.4</v>
      </c>
      <c r="CC238" s="4"/>
      <c r="CD238" s="8"/>
      <c r="CE238" s="7"/>
      <c r="CF238" s="7"/>
      <c r="CG238" s="2" t="s">
        <v>239</v>
      </c>
      <c r="CH238" s="2" t="s">
        <v>226</v>
      </c>
      <c r="CI238" s="2" t="s">
        <v>2466</v>
      </c>
      <c r="CJ238" s="2" t="s">
        <v>1269</v>
      </c>
      <c r="CK238" s="2" t="s">
        <v>241</v>
      </c>
      <c r="CL238" s="2" t="s">
        <v>229</v>
      </c>
      <c r="CM238" s="4"/>
      <c r="CN238" s="8"/>
      <c r="CO238" s="4"/>
      <c r="CP238" s="8"/>
      <c r="CQ238" s="7"/>
      <c r="CR238" s="7"/>
      <c r="CS238" s="2" t="s">
        <v>239</v>
      </c>
      <c r="CT238" s="2" t="s">
        <v>226</v>
      </c>
      <c r="CU238" s="2" t="s">
        <v>1972</v>
      </c>
      <c r="CV238" s="2" t="s">
        <v>2680</v>
      </c>
      <c r="CW238" s="2" t="s">
        <v>241</v>
      </c>
      <c r="CX238" s="2" t="s">
        <v>229</v>
      </c>
      <c r="CY238" s="4"/>
      <c r="CZ238" s="8"/>
      <c r="DA238" s="4">
        <v>1</v>
      </c>
      <c r="DB238" s="8">
        <v>30</v>
      </c>
      <c r="DC238" s="7">
        <v>-1</v>
      </c>
      <c r="DD238" s="7">
        <v>-1</v>
      </c>
      <c r="DE238" s="2" t="s">
        <v>239</v>
      </c>
      <c r="DF238" s="2" t="s">
        <v>226</v>
      </c>
      <c r="DG238" s="2" t="s">
        <v>625</v>
      </c>
      <c r="DH238" s="2" t="s">
        <v>2480</v>
      </c>
      <c r="DI238" s="2" t="s">
        <v>241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239</v>
      </c>
      <c r="DR238" s="2" t="s">
        <v>226</v>
      </c>
      <c r="DS238" s="2" t="s">
        <v>2659</v>
      </c>
      <c r="DT238" s="2" t="s">
        <v>2681</v>
      </c>
      <c r="DU238" s="2" t="s">
        <v>241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239</v>
      </c>
      <c r="ED238" s="2" t="s">
        <v>226</v>
      </c>
      <c r="EE238" s="2" t="s">
        <v>643</v>
      </c>
      <c r="EF238" s="2" t="s">
        <v>2481</v>
      </c>
      <c r="EG238" s="2" t="s">
        <v>241</v>
      </c>
      <c r="EH238" s="2" t="s">
        <v>229</v>
      </c>
      <c r="EI238" s="4"/>
      <c r="EJ238" s="8"/>
      <c r="EK238" s="4"/>
      <c r="EL238" s="8"/>
      <c r="EM238" s="7"/>
      <c r="EN238" s="7"/>
      <c r="EO238" s="2" t="s">
        <v>239</v>
      </c>
      <c r="EP238" s="2" t="s">
        <v>226</v>
      </c>
      <c r="EQ238" s="2" t="s">
        <v>634</v>
      </c>
      <c r="ER238" s="2" t="s">
        <v>2682</v>
      </c>
      <c r="ES238" s="2" t="s">
        <v>241</v>
      </c>
      <c r="ET238" s="2" t="s">
        <v>229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226</v>
      </c>
      <c r="FC238" s="2" t="s">
        <v>2683</v>
      </c>
      <c r="FD238" s="2" t="s">
        <v>2507</v>
      </c>
      <c r="FE238" s="2" t="s">
        <v>241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226</v>
      </c>
      <c r="FO238" s="2" t="s">
        <v>2679</v>
      </c>
      <c r="FP238" s="2" t="s">
        <v>229</v>
      </c>
      <c r="FQ238" s="2" t="s">
        <v>241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239</v>
      </c>
      <c r="FZ238" s="2" t="s">
        <v>226</v>
      </c>
      <c r="GA238" s="2" t="s">
        <v>327</v>
      </c>
      <c r="GB238" s="2" t="s">
        <v>229</v>
      </c>
      <c r="GC238" s="2" t="s">
        <v>241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272</v>
      </c>
      <c r="GL238" s="2" t="s">
        <v>226</v>
      </c>
      <c r="GM238" s="2" t="s">
        <v>229</v>
      </c>
      <c r="GN238" s="2" t="s">
        <v>229</v>
      </c>
      <c r="GO238" s="2" t="s">
        <v>241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226</v>
      </c>
      <c r="GY238" s="2" t="s">
        <v>2601</v>
      </c>
      <c r="GZ238" s="2" t="s">
        <v>328</v>
      </c>
      <c r="HA238" s="2" t="s">
        <v>241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266</v>
      </c>
      <c r="HJ238" s="2" t="s">
        <v>226</v>
      </c>
      <c r="HK238" s="2" t="s">
        <v>229</v>
      </c>
      <c r="HL238" s="2" t="s">
        <v>229</v>
      </c>
      <c r="HM238" s="2" t="s">
        <v>241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266</v>
      </c>
      <c r="HV238" s="2" t="s">
        <v>226</v>
      </c>
      <c r="HW238" s="2" t="s">
        <v>229</v>
      </c>
      <c r="HX238" s="2" t="s">
        <v>229</v>
      </c>
      <c r="HY238" s="2" t="s">
        <v>241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266</v>
      </c>
      <c r="IH238" s="2" t="s">
        <v>226</v>
      </c>
      <c r="II238" s="2" t="s">
        <v>229</v>
      </c>
      <c r="IJ238" s="2" t="s">
        <v>229</v>
      </c>
      <c r="IK238" s="2" t="s">
        <v>241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272</v>
      </c>
      <c r="IT238" s="2" t="s">
        <v>226</v>
      </c>
      <c r="IU238" s="2" t="s">
        <v>229</v>
      </c>
      <c r="IV238" s="2" t="s">
        <v>229</v>
      </c>
      <c r="IW238" s="2" t="s">
        <v>241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272</v>
      </c>
      <c r="JF238" s="2" t="s">
        <v>226</v>
      </c>
      <c r="JG238" s="2" t="s">
        <v>229</v>
      </c>
      <c r="JH238" s="2" t="s">
        <v>229</v>
      </c>
      <c r="JI238" s="2" t="s">
        <v>241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272</v>
      </c>
      <c r="JR238" s="2" t="s">
        <v>226</v>
      </c>
      <c r="JS238" s="2" t="s">
        <v>229</v>
      </c>
      <c r="JT238" s="2" t="s">
        <v>229</v>
      </c>
      <c r="JU238" s="2" t="s">
        <v>241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272</v>
      </c>
      <c r="KD238" s="2" t="s">
        <v>226</v>
      </c>
      <c r="KE238" s="2" t="s">
        <v>229</v>
      </c>
      <c r="KF238" s="2" t="s">
        <v>229</v>
      </c>
      <c r="KG238" s="2" t="s">
        <v>241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272</v>
      </c>
      <c r="KP238" s="2" t="s">
        <v>226</v>
      </c>
      <c r="KQ238" s="2" t="s">
        <v>229</v>
      </c>
      <c r="KR238" s="2" t="s">
        <v>229</v>
      </c>
      <c r="KS238" s="2" t="s">
        <v>241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272</v>
      </c>
      <c r="LB238" s="2" t="s">
        <v>226</v>
      </c>
      <c r="LC238" s="2" t="s">
        <v>229</v>
      </c>
      <c r="LD238" s="2" t="s">
        <v>229</v>
      </c>
      <c r="LE238" s="2" t="s">
        <v>241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229</v>
      </c>
      <c r="LN238" s="2" t="s">
        <v>229</v>
      </c>
      <c r="LO238" s="2" t="s">
        <v>229</v>
      </c>
      <c r="LP238" s="2" t="s">
        <v>229</v>
      </c>
      <c r="LQ238" s="2" t="s">
        <v>229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266</v>
      </c>
      <c r="LZ238" s="2" t="s">
        <v>226</v>
      </c>
      <c r="MA238" s="2" t="s">
        <v>229</v>
      </c>
      <c r="MB238" s="2" t="s">
        <v>229</v>
      </c>
      <c r="MC238" s="2" t="s">
        <v>241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272</v>
      </c>
      <c r="ML238" s="2" t="s">
        <v>226</v>
      </c>
      <c r="MM238" s="2" t="s">
        <v>229</v>
      </c>
      <c r="MN238" s="2" t="s">
        <v>229</v>
      </c>
      <c r="MO238" s="2" t="s">
        <v>241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239</v>
      </c>
      <c r="MX238" s="2" t="s">
        <v>226</v>
      </c>
      <c r="MY238" s="2" t="s">
        <v>1767</v>
      </c>
      <c r="MZ238" s="2" t="s">
        <v>229</v>
      </c>
      <c r="NA238" s="2" t="s">
        <v>241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239</v>
      </c>
      <c r="NJ238" s="2" t="s">
        <v>260</v>
      </c>
      <c r="NK238" s="2" t="s">
        <v>1544</v>
      </c>
      <c r="NL238" s="2" t="s">
        <v>2684</v>
      </c>
      <c r="NM238" s="2" t="s">
        <v>241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272</v>
      </c>
      <c r="NV238" s="2" t="s">
        <v>226</v>
      </c>
      <c r="NW238" s="2" t="s">
        <v>229</v>
      </c>
      <c r="NX238" s="2" t="s">
        <v>229</v>
      </c>
      <c r="NY238" s="2" t="s">
        <v>241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239</v>
      </c>
      <c r="OH238" s="2" t="s">
        <v>226</v>
      </c>
      <c r="OI238" s="2" t="s">
        <v>229</v>
      </c>
      <c r="OJ238" s="2" t="s">
        <v>229</v>
      </c>
      <c r="OK238" s="2" t="s">
        <v>241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229</v>
      </c>
      <c r="OT238" s="2" t="s">
        <v>229</v>
      </c>
      <c r="OU238" s="2" t="s">
        <v>229</v>
      </c>
      <c r="OV238" s="2" t="s">
        <v>229</v>
      </c>
      <c r="OW238" s="2" t="s">
        <v>229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229</v>
      </c>
      <c r="PR238" s="2" t="s">
        <v>229</v>
      </c>
      <c r="PS238" s="2" t="s">
        <v>229</v>
      </c>
      <c r="PT238" s="2" t="s">
        <v>229</v>
      </c>
      <c r="PU238" s="2" t="s">
        <v>229</v>
      </c>
      <c r="PV238" s="2" t="s">
        <v>229</v>
      </c>
      <c r="PW238" s="4"/>
      <c r="PX238" s="8"/>
      <c r="PY238" s="4"/>
      <c r="PZ238" s="8"/>
      <c r="QA238" s="7"/>
      <c r="QB238" s="7"/>
      <c r="QC238" s="2" t="s">
        <v>281</v>
      </c>
      <c r="QD238" s="2" t="s">
        <v>226</v>
      </c>
      <c r="QE238" s="2" t="s">
        <v>229</v>
      </c>
      <c r="QF238" s="2" t="s">
        <v>229</v>
      </c>
      <c r="QG238" s="2" t="s">
        <v>241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229</v>
      </c>
      <c r="QQ238" s="2" t="s">
        <v>229</v>
      </c>
      <c r="QR238" s="2" t="s">
        <v>229</v>
      </c>
      <c r="QS238" s="2" t="s">
        <v>229</v>
      </c>
      <c r="QT238" s="2" t="s">
        <v>229</v>
      </c>
      <c r="QU238" s="4"/>
      <c r="QV238" s="8"/>
      <c r="QW238" s="4"/>
      <c r="QX238" s="8"/>
      <c r="QY238" s="7"/>
      <c r="QZ238" s="7"/>
      <c r="RA238" s="2" t="s">
        <v>239</v>
      </c>
      <c r="RB238" s="2" t="s">
        <v>275</v>
      </c>
      <c r="RC238" s="2" t="s">
        <v>2685</v>
      </c>
      <c r="RD238" s="2" t="s">
        <v>229</v>
      </c>
      <c r="RE238" s="2" t="s">
        <v>241</v>
      </c>
      <c r="RF238" s="2" t="s">
        <v>229</v>
      </c>
      <c r="RG238" s="4"/>
      <c r="RH238" s="8"/>
      <c r="RI238" s="4"/>
      <c r="RJ238" s="8"/>
      <c r="RK238" s="7"/>
      <c r="RL238" s="7"/>
      <c r="RM238" s="2" t="s">
        <v>272</v>
      </c>
      <c r="RN238" s="2" t="s">
        <v>226</v>
      </c>
      <c r="RO238" s="2" t="s">
        <v>229</v>
      </c>
      <c r="RP238" s="2" t="s">
        <v>229</v>
      </c>
      <c r="RQ238" s="2" t="s">
        <v>241</v>
      </c>
      <c r="RR238" s="2" t="s">
        <v>229</v>
      </c>
      <c r="RS238" s="4"/>
      <c r="RT238" s="8"/>
      <c r="RU238" s="4"/>
      <c r="RV238" s="8"/>
      <c r="RW238" s="7"/>
      <c r="RX238" s="7"/>
      <c r="RY238" s="2" t="s">
        <v>229</v>
      </c>
      <c r="RZ238" s="2" t="s">
        <v>229</v>
      </c>
      <c r="SA238" s="2" t="s">
        <v>229</v>
      </c>
      <c r="SB238" s="2" t="s">
        <v>229</v>
      </c>
      <c r="SC238" s="2" t="s">
        <v>229</v>
      </c>
      <c r="SD238" s="2" t="s">
        <v>229</v>
      </c>
      <c r="SE238" s="4">
        <v>307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</row>
    <row r="239">
      <c r="A239" s="2" t="s">
        <v>2686</v>
      </c>
      <c r="B239" s="2" t="s">
        <v>216</v>
      </c>
      <c r="C239" s="2" t="s">
        <v>217</v>
      </c>
      <c r="D239" s="2" t="s">
        <v>218</v>
      </c>
      <c r="E239" s="2" t="s">
        <v>2460</v>
      </c>
      <c r="F239" s="2" t="s">
        <v>2673</v>
      </c>
      <c r="G239" s="2" t="s">
        <v>2674</v>
      </c>
      <c r="H239" s="2" t="s">
        <v>2675</v>
      </c>
      <c r="I239" s="2" t="s">
        <v>2687</v>
      </c>
      <c r="J239" s="2" t="s">
        <v>285</v>
      </c>
      <c r="K239" s="2" t="s">
        <v>527</v>
      </c>
      <c r="L239" s="3">
        <v>33.33</v>
      </c>
      <c r="M239" s="3">
        <v>35</v>
      </c>
      <c r="N239" s="3">
        <v>69.99</v>
      </c>
      <c r="O239" s="2" t="s">
        <v>226</v>
      </c>
      <c r="P239" s="2" t="s">
        <v>964</v>
      </c>
      <c r="Q239" s="2" t="s">
        <v>228</v>
      </c>
      <c r="R239" s="2" t="s">
        <v>229</v>
      </c>
      <c r="S239" s="2" t="s">
        <v>2677</v>
      </c>
      <c r="T239" s="2" t="s">
        <v>684</v>
      </c>
      <c r="U239" s="2" t="s">
        <v>232</v>
      </c>
      <c r="V239" s="2" t="s">
        <v>1910</v>
      </c>
      <c r="W239" s="2" t="s">
        <v>2678</v>
      </c>
      <c r="X239" s="2" t="s">
        <v>1009</v>
      </c>
      <c r="Y239" s="2" t="s">
        <v>337</v>
      </c>
      <c r="Z239" s="4">
        <v>296</v>
      </c>
      <c r="AA239" s="4">
        <f>=ROUNDDOWN(29.6,0)</f>
      </c>
      <c r="AB239" s="5">
        <v>10</v>
      </c>
      <c r="AC239" s="2" t="s">
        <v>229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>
        <v>9</v>
      </c>
      <c r="AQ239" s="8">
        <v>301</v>
      </c>
      <c r="AR239" s="4">
        <v>8</v>
      </c>
      <c r="AS239" s="8">
        <v>296.8</v>
      </c>
      <c r="AT239" s="7">
        <v>0.125</v>
      </c>
      <c r="AU239" s="7">
        <v>0.0142</v>
      </c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>
        <v>0.6485</v>
      </c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 t="s">
        <v>229</v>
      </c>
      <c r="BJ239" s="4">
        <v>9</v>
      </c>
      <c r="BK239" s="8">
        <v>301</v>
      </c>
      <c r="BL239" s="2" t="s">
        <v>2688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266</v>
      </c>
      <c r="BV239" s="2" t="s">
        <v>226</v>
      </c>
      <c r="BW239" s="2" t="s">
        <v>229</v>
      </c>
      <c r="BX239" s="2" t="s">
        <v>229</v>
      </c>
      <c r="BY239" s="2" t="s">
        <v>241</v>
      </c>
      <c r="BZ239" s="2" t="s">
        <v>229</v>
      </c>
      <c r="CA239" s="4"/>
      <c r="CB239" s="8"/>
      <c r="CC239" s="4">
        <v>4</v>
      </c>
      <c r="CD239" s="8">
        <v>151.2</v>
      </c>
      <c r="CE239" s="7">
        <v>-1</v>
      </c>
      <c r="CF239" s="7">
        <v>-1</v>
      </c>
      <c r="CG239" s="2" t="s">
        <v>239</v>
      </c>
      <c r="CH239" s="2" t="s">
        <v>226</v>
      </c>
      <c r="CI239" s="2" t="s">
        <v>885</v>
      </c>
      <c r="CJ239" s="2" t="s">
        <v>1969</v>
      </c>
      <c r="CK239" s="2" t="s">
        <v>241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239</v>
      </c>
      <c r="CT239" s="2" t="s">
        <v>226</v>
      </c>
      <c r="CU239" s="2" t="s">
        <v>400</v>
      </c>
      <c r="CV239" s="2" t="s">
        <v>2666</v>
      </c>
      <c r="CW239" s="2" t="s">
        <v>241</v>
      </c>
      <c r="CX239" s="2" t="s">
        <v>229</v>
      </c>
      <c r="CY239" s="4">
        <v>7</v>
      </c>
      <c r="CZ239" s="8">
        <v>245</v>
      </c>
      <c r="DA239" s="4">
        <v>2</v>
      </c>
      <c r="DB239" s="8">
        <v>70</v>
      </c>
      <c r="DC239" s="7">
        <v>2.5</v>
      </c>
      <c r="DD239" s="7">
        <v>2.5</v>
      </c>
      <c r="DE239" s="2" t="s">
        <v>239</v>
      </c>
      <c r="DF239" s="2" t="s">
        <v>226</v>
      </c>
      <c r="DG239" s="2" t="s">
        <v>1782</v>
      </c>
      <c r="DH239" s="2" t="s">
        <v>2320</v>
      </c>
      <c r="DI239" s="2" t="s">
        <v>241</v>
      </c>
      <c r="DJ239" s="2" t="s">
        <v>229</v>
      </c>
      <c r="DK239" s="4">
        <v>2</v>
      </c>
      <c r="DL239" s="8">
        <v>56</v>
      </c>
      <c r="DM239" s="4"/>
      <c r="DN239" s="8"/>
      <c r="DO239" s="7"/>
      <c r="DP239" s="7"/>
      <c r="DQ239" s="2" t="s">
        <v>239</v>
      </c>
      <c r="DR239" s="2" t="s">
        <v>226</v>
      </c>
      <c r="DS239" s="2" t="s">
        <v>408</v>
      </c>
      <c r="DT239" s="2" t="s">
        <v>367</v>
      </c>
      <c r="DU239" s="2" t="s">
        <v>241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2689</v>
      </c>
      <c r="ED239" s="2" t="s">
        <v>275</v>
      </c>
      <c r="EE239" s="2" t="s">
        <v>1530</v>
      </c>
      <c r="EF239" s="2" t="s">
        <v>1356</v>
      </c>
      <c r="EG239" s="2" t="s">
        <v>241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239</v>
      </c>
      <c r="EP239" s="2" t="s">
        <v>226</v>
      </c>
      <c r="EQ239" s="2" t="s">
        <v>2665</v>
      </c>
      <c r="ER239" s="2" t="s">
        <v>367</v>
      </c>
      <c r="ES239" s="2" t="s">
        <v>241</v>
      </c>
      <c r="ET239" s="2" t="s">
        <v>229</v>
      </c>
      <c r="EU239" s="4"/>
      <c r="EV239" s="8"/>
      <c r="EW239" s="4">
        <v>2</v>
      </c>
      <c r="EX239" s="8">
        <v>75.6</v>
      </c>
      <c r="EY239" s="7">
        <v>-1</v>
      </c>
      <c r="EZ239" s="7">
        <v>-1</v>
      </c>
      <c r="FA239" s="2" t="s">
        <v>239</v>
      </c>
      <c r="FB239" s="2" t="s">
        <v>226</v>
      </c>
      <c r="FC239" s="2" t="s">
        <v>2690</v>
      </c>
      <c r="FD239" s="2" t="s">
        <v>2691</v>
      </c>
      <c r="FE239" s="2" t="s">
        <v>241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226</v>
      </c>
      <c r="FO239" s="2" t="s">
        <v>400</v>
      </c>
      <c r="FP239" s="2" t="s">
        <v>1055</v>
      </c>
      <c r="FQ239" s="2" t="s">
        <v>241</v>
      </c>
      <c r="FR239" s="2" t="s">
        <v>229</v>
      </c>
      <c r="FS239" s="4"/>
      <c r="FT239" s="8"/>
      <c r="FU239" s="4"/>
      <c r="FV239" s="8"/>
      <c r="FW239" s="7"/>
      <c r="FX239" s="7"/>
      <c r="FY239" s="2" t="s">
        <v>239</v>
      </c>
      <c r="FZ239" s="2" t="s">
        <v>226</v>
      </c>
      <c r="GA239" s="2" t="s">
        <v>327</v>
      </c>
      <c r="GB239" s="2" t="s">
        <v>229</v>
      </c>
      <c r="GC239" s="2" t="s">
        <v>241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272</v>
      </c>
      <c r="GL239" s="2" t="s">
        <v>226</v>
      </c>
      <c r="GM239" s="2" t="s">
        <v>229</v>
      </c>
      <c r="GN239" s="2" t="s">
        <v>229</v>
      </c>
      <c r="GO239" s="2" t="s">
        <v>241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239</v>
      </c>
      <c r="GX239" s="2" t="s">
        <v>226</v>
      </c>
      <c r="GY239" s="2" t="s">
        <v>632</v>
      </c>
      <c r="GZ239" s="2" t="s">
        <v>1104</v>
      </c>
      <c r="HA239" s="2" t="s">
        <v>241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226</v>
      </c>
      <c r="HK239" s="2" t="s">
        <v>229</v>
      </c>
      <c r="HL239" s="2" t="s">
        <v>229</v>
      </c>
      <c r="HM239" s="2" t="s">
        <v>241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266</v>
      </c>
      <c r="HV239" s="2" t="s">
        <v>226</v>
      </c>
      <c r="HW239" s="2" t="s">
        <v>229</v>
      </c>
      <c r="HX239" s="2" t="s">
        <v>229</v>
      </c>
      <c r="HY239" s="2" t="s">
        <v>241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266</v>
      </c>
      <c r="IH239" s="2" t="s">
        <v>226</v>
      </c>
      <c r="II239" s="2" t="s">
        <v>229</v>
      </c>
      <c r="IJ239" s="2" t="s">
        <v>229</v>
      </c>
      <c r="IK239" s="2" t="s">
        <v>241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272</v>
      </c>
      <c r="IT239" s="2" t="s">
        <v>226</v>
      </c>
      <c r="IU239" s="2" t="s">
        <v>229</v>
      </c>
      <c r="IV239" s="2" t="s">
        <v>229</v>
      </c>
      <c r="IW239" s="2" t="s">
        <v>241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267</v>
      </c>
      <c r="JF239" s="2" t="s">
        <v>226</v>
      </c>
      <c r="JG239" s="2" t="s">
        <v>229</v>
      </c>
      <c r="JH239" s="2" t="s">
        <v>229</v>
      </c>
      <c r="JI239" s="2" t="s">
        <v>241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272</v>
      </c>
      <c r="JR239" s="2" t="s">
        <v>226</v>
      </c>
      <c r="JS239" s="2" t="s">
        <v>229</v>
      </c>
      <c r="JT239" s="2" t="s">
        <v>229</v>
      </c>
      <c r="JU239" s="2" t="s">
        <v>241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272</v>
      </c>
      <c r="KD239" s="2" t="s">
        <v>226</v>
      </c>
      <c r="KE239" s="2" t="s">
        <v>229</v>
      </c>
      <c r="KF239" s="2" t="s">
        <v>229</v>
      </c>
      <c r="KG239" s="2" t="s">
        <v>241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239</v>
      </c>
      <c r="KP239" s="2" t="s">
        <v>226</v>
      </c>
      <c r="KQ239" s="2" t="s">
        <v>2223</v>
      </c>
      <c r="KR239" s="2" t="s">
        <v>2002</v>
      </c>
      <c r="KS239" s="2" t="s">
        <v>241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272</v>
      </c>
      <c r="LB239" s="2" t="s">
        <v>226</v>
      </c>
      <c r="LC239" s="2" t="s">
        <v>229</v>
      </c>
      <c r="LD239" s="2" t="s">
        <v>229</v>
      </c>
      <c r="LE239" s="2" t="s">
        <v>241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229</v>
      </c>
      <c r="LN239" s="2" t="s">
        <v>229</v>
      </c>
      <c r="LO239" s="2" t="s">
        <v>229</v>
      </c>
      <c r="LP239" s="2" t="s">
        <v>229</v>
      </c>
      <c r="LQ239" s="2" t="s">
        <v>229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239</v>
      </c>
      <c r="LZ239" s="2" t="s">
        <v>275</v>
      </c>
      <c r="MA239" s="2" t="s">
        <v>407</v>
      </c>
      <c r="MB239" s="2" t="s">
        <v>229</v>
      </c>
      <c r="MC239" s="2" t="s">
        <v>241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239</v>
      </c>
      <c r="ML239" s="2" t="s">
        <v>226</v>
      </c>
      <c r="MM239" s="2" t="s">
        <v>2667</v>
      </c>
      <c r="MN239" s="2" t="s">
        <v>382</v>
      </c>
      <c r="MO239" s="2" t="s">
        <v>241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266</v>
      </c>
      <c r="MX239" s="2" t="s">
        <v>226</v>
      </c>
      <c r="MY239" s="2" t="s">
        <v>229</v>
      </c>
      <c r="MZ239" s="2" t="s">
        <v>229</v>
      </c>
      <c r="NA239" s="2" t="s">
        <v>241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239</v>
      </c>
      <c r="NJ239" s="2" t="s">
        <v>260</v>
      </c>
      <c r="NK239" s="2" t="s">
        <v>2668</v>
      </c>
      <c r="NL239" s="2" t="s">
        <v>2692</v>
      </c>
      <c r="NM239" s="2" t="s">
        <v>241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272</v>
      </c>
      <c r="NV239" s="2" t="s">
        <v>226</v>
      </c>
      <c r="NW239" s="2" t="s">
        <v>229</v>
      </c>
      <c r="NX239" s="2" t="s">
        <v>229</v>
      </c>
      <c r="NY239" s="2" t="s">
        <v>241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239</v>
      </c>
      <c r="OH239" s="2" t="s">
        <v>226</v>
      </c>
      <c r="OI239" s="2" t="s">
        <v>229</v>
      </c>
      <c r="OJ239" s="2" t="s">
        <v>229</v>
      </c>
      <c r="OK239" s="2" t="s">
        <v>241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229</v>
      </c>
      <c r="OT239" s="2" t="s">
        <v>229</v>
      </c>
      <c r="OU239" s="2" t="s">
        <v>229</v>
      </c>
      <c r="OV239" s="2" t="s">
        <v>229</v>
      </c>
      <c r="OW239" s="2" t="s">
        <v>229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229</v>
      </c>
      <c r="PF239" s="2" t="s">
        <v>229</v>
      </c>
      <c r="PG239" s="2" t="s">
        <v>229</v>
      </c>
      <c r="PH239" s="2" t="s">
        <v>229</v>
      </c>
      <c r="PI239" s="2" t="s">
        <v>229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272</v>
      </c>
      <c r="PR239" s="2" t="s">
        <v>275</v>
      </c>
      <c r="PS239" s="2" t="s">
        <v>229</v>
      </c>
      <c r="PT239" s="2" t="s">
        <v>229</v>
      </c>
      <c r="PU239" s="2" t="s">
        <v>241</v>
      </c>
      <c r="PV239" s="2" t="s">
        <v>229</v>
      </c>
      <c r="PW239" s="4"/>
      <c r="PX239" s="8"/>
      <c r="PY239" s="4"/>
      <c r="PZ239" s="8"/>
      <c r="QA239" s="7"/>
      <c r="QB239" s="7"/>
      <c r="QC239" s="2" t="s">
        <v>281</v>
      </c>
      <c r="QD239" s="2" t="s">
        <v>226</v>
      </c>
      <c r="QE239" s="2" t="s">
        <v>229</v>
      </c>
      <c r="QF239" s="2" t="s">
        <v>229</v>
      </c>
      <c r="QG239" s="2" t="s">
        <v>241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229</v>
      </c>
      <c r="QQ239" s="2" t="s">
        <v>229</v>
      </c>
      <c r="QR239" s="2" t="s">
        <v>229</v>
      </c>
      <c r="QS239" s="2" t="s">
        <v>229</v>
      </c>
      <c r="QT239" s="2" t="s">
        <v>229</v>
      </c>
      <c r="QU239" s="4"/>
      <c r="QV239" s="8"/>
      <c r="QW239" s="4"/>
      <c r="QX239" s="8"/>
      <c r="QY239" s="7"/>
      <c r="QZ239" s="7"/>
      <c r="RA239" s="2" t="s">
        <v>239</v>
      </c>
      <c r="RB239" s="2" t="s">
        <v>275</v>
      </c>
      <c r="RC239" s="2" t="s">
        <v>2596</v>
      </c>
      <c r="RD239" s="2" t="s">
        <v>229</v>
      </c>
      <c r="RE239" s="2" t="s">
        <v>241</v>
      </c>
      <c r="RF239" s="2" t="s">
        <v>229</v>
      </c>
      <c r="RG239" s="4"/>
      <c r="RH239" s="8"/>
      <c r="RI239" s="4"/>
      <c r="RJ239" s="8"/>
      <c r="RK239" s="7"/>
      <c r="RL239" s="7"/>
      <c r="RM239" s="2" t="s">
        <v>229</v>
      </c>
      <c r="RN239" s="2" t="s">
        <v>229</v>
      </c>
      <c r="RO239" s="2" t="s">
        <v>229</v>
      </c>
      <c r="RP239" s="2" t="s">
        <v>229</v>
      </c>
      <c r="RQ239" s="2" t="s">
        <v>229</v>
      </c>
      <c r="RR239" s="2" t="s">
        <v>229</v>
      </c>
      <c r="RS239" s="4"/>
      <c r="RT239" s="8"/>
      <c r="RU239" s="4"/>
      <c r="RV239" s="8"/>
      <c r="RW239" s="7"/>
      <c r="RX239" s="7"/>
      <c r="RY239" s="2" t="s">
        <v>272</v>
      </c>
      <c r="RZ239" s="2" t="s">
        <v>275</v>
      </c>
      <c r="SA239" s="2" t="s">
        <v>229</v>
      </c>
      <c r="SB239" s="2" t="s">
        <v>229</v>
      </c>
      <c r="SC239" s="2" t="s">
        <v>241</v>
      </c>
      <c r="SD239" s="2" t="s">
        <v>229</v>
      </c>
      <c r="SE239" s="4">
        <v>296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</row>
    <row r="240">
      <c r="A240" s="2" t="s">
        <v>2693</v>
      </c>
      <c r="B240" s="2" t="s">
        <v>216</v>
      </c>
      <c r="C240" s="2" t="s">
        <v>217</v>
      </c>
      <c r="D240" s="2" t="s">
        <v>218</v>
      </c>
      <c r="E240" s="2" t="s">
        <v>2460</v>
      </c>
      <c r="F240" s="2" t="s">
        <v>2673</v>
      </c>
      <c r="G240" s="2" t="s">
        <v>2674</v>
      </c>
      <c r="H240" s="2" t="s">
        <v>2675</v>
      </c>
      <c r="I240" s="2" t="s">
        <v>2687</v>
      </c>
      <c r="J240" s="2" t="s">
        <v>312</v>
      </c>
      <c r="K240" s="2" t="s">
        <v>527</v>
      </c>
      <c r="L240" s="3">
        <v>38.09</v>
      </c>
      <c r="M240" s="3">
        <v>39.99</v>
      </c>
      <c r="N240" s="3">
        <v>79.99</v>
      </c>
      <c r="O240" s="2" t="s">
        <v>226</v>
      </c>
      <c r="P240" s="2" t="s">
        <v>964</v>
      </c>
      <c r="Q240" s="2" t="s">
        <v>228</v>
      </c>
      <c r="R240" s="2" t="s">
        <v>229</v>
      </c>
      <c r="S240" s="2" t="s">
        <v>2677</v>
      </c>
      <c r="T240" s="2" t="s">
        <v>684</v>
      </c>
      <c r="U240" s="2" t="s">
        <v>232</v>
      </c>
      <c r="V240" s="2" t="s">
        <v>1910</v>
      </c>
      <c r="W240" s="2" t="s">
        <v>2678</v>
      </c>
      <c r="X240" s="2" t="s">
        <v>1009</v>
      </c>
      <c r="Y240" s="2" t="s">
        <v>337</v>
      </c>
      <c r="Z240" s="4">
        <v>160</v>
      </c>
      <c r="AA240" s="4">
        <f>=ROUNDDOWN(32,0)</f>
      </c>
      <c r="AB240" s="5">
        <v>5</v>
      </c>
      <c r="AC240" s="2" t="s">
        <v>229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>
        <v>4</v>
      </c>
      <c r="AQ240" s="8">
        <v>130.76</v>
      </c>
      <c r="AR240" s="4">
        <v>4</v>
      </c>
      <c r="AS240" s="8">
        <v>151.96</v>
      </c>
      <c r="AT240" s="7"/>
      <c r="AU240" s="7">
        <v>-0.1395</v>
      </c>
      <c r="AV240" s="4" t="s">
        <v>229</v>
      </c>
      <c r="AW240" s="8" t="s">
        <v>229</v>
      </c>
      <c r="AX240" s="4" t="s">
        <v>229</v>
      </c>
      <c r="AY240" s="8" t="s">
        <v>229</v>
      </c>
      <c r="AZ240" s="7" t="s">
        <v>229</v>
      </c>
      <c r="BA240" s="7" t="s">
        <v>229</v>
      </c>
      <c r="BB240" s="7">
        <v>0.2817</v>
      </c>
      <c r="BC240" s="4" t="s">
        <v>229</v>
      </c>
      <c r="BD240" s="8" t="s">
        <v>229</v>
      </c>
      <c r="BE240" s="4" t="s">
        <v>229</v>
      </c>
      <c r="BF240" s="8" t="s">
        <v>229</v>
      </c>
      <c r="BG240" s="7" t="s">
        <v>229</v>
      </c>
      <c r="BH240" s="7" t="s">
        <v>229</v>
      </c>
      <c r="BI240" s="7" t="s">
        <v>229</v>
      </c>
      <c r="BJ240" s="4">
        <v>4</v>
      </c>
      <c r="BK240" s="8">
        <v>130.76</v>
      </c>
      <c r="BL240" s="2" t="s">
        <v>2694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266</v>
      </c>
      <c r="BV240" s="2" t="s">
        <v>226</v>
      </c>
      <c r="BW240" s="2" t="s">
        <v>229</v>
      </c>
      <c r="BX240" s="2" t="s">
        <v>229</v>
      </c>
      <c r="BY240" s="2" t="s">
        <v>241</v>
      </c>
      <c r="BZ240" s="2" t="s">
        <v>229</v>
      </c>
      <c r="CA240" s="4"/>
      <c r="CB240" s="8"/>
      <c r="CC240" s="4"/>
      <c r="CD240" s="8"/>
      <c r="CE240" s="7"/>
      <c r="CF240" s="7"/>
      <c r="CG240" s="2" t="s">
        <v>239</v>
      </c>
      <c r="CH240" s="2" t="s">
        <v>226</v>
      </c>
      <c r="CI240" s="2" t="s">
        <v>885</v>
      </c>
      <c r="CJ240" s="2" t="s">
        <v>2298</v>
      </c>
      <c r="CK240" s="2" t="s">
        <v>241</v>
      </c>
      <c r="CL240" s="2" t="s">
        <v>229</v>
      </c>
      <c r="CM240" s="4"/>
      <c r="CN240" s="8"/>
      <c r="CO240" s="4"/>
      <c r="CP240" s="8"/>
      <c r="CQ240" s="7"/>
      <c r="CR240" s="7"/>
      <c r="CS240" s="2" t="s">
        <v>239</v>
      </c>
      <c r="CT240" s="2" t="s">
        <v>226</v>
      </c>
      <c r="CU240" s="2" t="s">
        <v>400</v>
      </c>
      <c r="CV240" s="2" t="s">
        <v>2695</v>
      </c>
      <c r="CW240" s="2" t="s">
        <v>241</v>
      </c>
      <c r="CX240" s="2" t="s">
        <v>229</v>
      </c>
      <c r="CY240" s="4">
        <v>1</v>
      </c>
      <c r="CZ240" s="8">
        <v>39.99</v>
      </c>
      <c r="DA240" s="4">
        <v>4</v>
      </c>
      <c r="DB240" s="8">
        <v>151.96</v>
      </c>
      <c r="DC240" s="7">
        <v>-0.75</v>
      </c>
      <c r="DD240" s="7">
        <v>-0.7368</v>
      </c>
      <c r="DE240" s="2" t="s">
        <v>239</v>
      </c>
      <c r="DF240" s="2" t="s">
        <v>226</v>
      </c>
      <c r="DG240" s="2" t="s">
        <v>1782</v>
      </c>
      <c r="DH240" s="2" t="s">
        <v>1639</v>
      </c>
      <c r="DI240" s="2" t="s">
        <v>241</v>
      </c>
      <c r="DJ240" s="2" t="s">
        <v>229</v>
      </c>
      <c r="DK240" s="4">
        <v>1</v>
      </c>
      <c r="DL240" s="8">
        <v>31.99</v>
      </c>
      <c r="DM240" s="4"/>
      <c r="DN240" s="8"/>
      <c r="DO240" s="7"/>
      <c r="DP240" s="7"/>
      <c r="DQ240" s="2" t="s">
        <v>239</v>
      </c>
      <c r="DR240" s="2" t="s">
        <v>226</v>
      </c>
      <c r="DS240" s="2" t="s">
        <v>408</v>
      </c>
      <c r="DT240" s="2" t="s">
        <v>1543</v>
      </c>
      <c r="DU240" s="2" t="s">
        <v>241</v>
      </c>
      <c r="DV240" s="2" t="s">
        <v>229</v>
      </c>
      <c r="DW240" s="4"/>
      <c r="DX240" s="8"/>
      <c r="DY240" s="4"/>
      <c r="DZ240" s="8"/>
      <c r="EA240" s="7"/>
      <c r="EB240" s="7"/>
      <c r="EC240" s="2" t="s">
        <v>2689</v>
      </c>
      <c r="ED240" s="2" t="s">
        <v>275</v>
      </c>
      <c r="EE240" s="2" t="s">
        <v>1530</v>
      </c>
      <c r="EF240" s="2" t="s">
        <v>1409</v>
      </c>
      <c r="EG240" s="2" t="s">
        <v>241</v>
      </c>
      <c r="EH240" s="2" t="s">
        <v>229</v>
      </c>
      <c r="EI240" s="4">
        <v>2</v>
      </c>
      <c r="EJ240" s="8">
        <v>58.78</v>
      </c>
      <c r="EK240" s="4"/>
      <c r="EL240" s="8"/>
      <c r="EM240" s="7"/>
      <c r="EN240" s="7"/>
      <c r="EO240" s="2" t="s">
        <v>239</v>
      </c>
      <c r="EP240" s="2" t="s">
        <v>226</v>
      </c>
      <c r="EQ240" s="2" t="s">
        <v>2665</v>
      </c>
      <c r="ER240" s="2" t="s">
        <v>2322</v>
      </c>
      <c r="ES240" s="2" t="s">
        <v>241</v>
      </c>
      <c r="ET240" s="2" t="s">
        <v>229</v>
      </c>
      <c r="EU240" s="4"/>
      <c r="EV240" s="8"/>
      <c r="EW240" s="4"/>
      <c r="EX240" s="8"/>
      <c r="EY240" s="7"/>
      <c r="EZ240" s="7"/>
      <c r="FA240" s="2" t="s">
        <v>239</v>
      </c>
      <c r="FB240" s="2" t="s">
        <v>226</v>
      </c>
      <c r="FC240" s="2" t="s">
        <v>2690</v>
      </c>
      <c r="FD240" s="2" t="s">
        <v>2696</v>
      </c>
      <c r="FE240" s="2" t="s">
        <v>241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226</v>
      </c>
      <c r="FO240" s="2" t="s">
        <v>400</v>
      </c>
      <c r="FP240" s="2" t="s">
        <v>1210</v>
      </c>
      <c r="FQ240" s="2" t="s">
        <v>241</v>
      </c>
      <c r="FR240" s="2" t="s">
        <v>229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226</v>
      </c>
      <c r="GA240" s="2" t="s">
        <v>327</v>
      </c>
      <c r="GB240" s="2" t="s">
        <v>229</v>
      </c>
      <c r="GC240" s="2" t="s">
        <v>241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272</v>
      </c>
      <c r="GL240" s="2" t="s">
        <v>226</v>
      </c>
      <c r="GM240" s="2" t="s">
        <v>229</v>
      </c>
      <c r="GN240" s="2" t="s">
        <v>229</v>
      </c>
      <c r="GO240" s="2" t="s">
        <v>241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226</v>
      </c>
      <c r="GY240" s="2" t="s">
        <v>632</v>
      </c>
      <c r="GZ240" s="2" t="s">
        <v>2517</v>
      </c>
      <c r="HA240" s="2" t="s">
        <v>241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266</v>
      </c>
      <c r="HJ240" s="2" t="s">
        <v>226</v>
      </c>
      <c r="HK240" s="2" t="s">
        <v>229</v>
      </c>
      <c r="HL240" s="2" t="s">
        <v>229</v>
      </c>
      <c r="HM240" s="2" t="s">
        <v>241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266</v>
      </c>
      <c r="HV240" s="2" t="s">
        <v>226</v>
      </c>
      <c r="HW240" s="2" t="s">
        <v>229</v>
      </c>
      <c r="HX240" s="2" t="s">
        <v>229</v>
      </c>
      <c r="HY240" s="2" t="s">
        <v>241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266</v>
      </c>
      <c r="IH240" s="2" t="s">
        <v>226</v>
      </c>
      <c r="II240" s="2" t="s">
        <v>229</v>
      </c>
      <c r="IJ240" s="2" t="s">
        <v>229</v>
      </c>
      <c r="IK240" s="2" t="s">
        <v>241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272</v>
      </c>
      <c r="IT240" s="2" t="s">
        <v>226</v>
      </c>
      <c r="IU240" s="2" t="s">
        <v>229</v>
      </c>
      <c r="IV240" s="2" t="s">
        <v>229</v>
      </c>
      <c r="IW240" s="2" t="s">
        <v>241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267</v>
      </c>
      <c r="JF240" s="2" t="s">
        <v>226</v>
      </c>
      <c r="JG240" s="2" t="s">
        <v>229</v>
      </c>
      <c r="JH240" s="2" t="s">
        <v>229</v>
      </c>
      <c r="JI240" s="2" t="s">
        <v>241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272</v>
      </c>
      <c r="JR240" s="2" t="s">
        <v>226</v>
      </c>
      <c r="JS240" s="2" t="s">
        <v>229</v>
      </c>
      <c r="JT240" s="2" t="s">
        <v>229</v>
      </c>
      <c r="JU240" s="2" t="s">
        <v>241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272</v>
      </c>
      <c r="KD240" s="2" t="s">
        <v>226</v>
      </c>
      <c r="KE240" s="2" t="s">
        <v>229</v>
      </c>
      <c r="KF240" s="2" t="s">
        <v>229</v>
      </c>
      <c r="KG240" s="2" t="s">
        <v>241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239</v>
      </c>
      <c r="KP240" s="2" t="s">
        <v>226</v>
      </c>
      <c r="KQ240" s="2" t="s">
        <v>2223</v>
      </c>
      <c r="KR240" s="2" t="s">
        <v>1268</v>
      </c>
      <c r="KS240" s="2" t="s">
        <v>241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272</v>
      </c>
      <c r="LB240" s="2" t="s">
        <v>226</v>
      </c>
      <c r="LC240" s="2" t="s">
        <v>229</v>
      </c>
      <c r="LD240" s="2" t="s">
        <v>229</v>
      </c>
      <c r="LE240" s="2" t="s">
        <v>241</v>
      </c>
      <c r="LF240" s="2" t="s">
        <v>229</v>
      </c>
      <c r="LG240" s="4"/>
      <c r="LH240" s="8"/>
      <c r="LI240" s="4"/>
      <c r="LJ240" s="8"/>
      <c r="LK240" s="7"/>
      <c r="LL240" s="7"/>
      <c r="LM240" s="2" t="s">
        <v>229</v>
      </c>
      <c r="LN240" s="2" t="s">
        <v>229</v>
      </c>
      <c r="LO240" s="2" t="s">
        <v>229</v>
      </c>
      <c r="LP240" s="2" t="s">
        <v>229</v>
      </c>
      <c r="LQ240" s="2" t="s">
        <v>229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239</v>
      </c>
      <c r="LZ240" s="2" t="s">
        <v>275</v>
      </c>
      <c r="MA240" s="2" t="s">
        <v>407</v>
      </c>
      <c r="MB240" s="2" t="s">
        <v>2525</v>
      </c>
      <c r="MC240" s="2" t="s">
        <v>241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239</v>
      </c>
      <c r="ML240" s="2" t="s">
        <v>226</v>
      </c>
      <c r="MM240" s="2" t="s">
        <v>2667</v>
      </c>
      <c r="MN240" s="2" t="s">
        <v>2295</v>
      </c>
      <c r="MO240" s="2" t="s">
        <v>241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266</v>
      </c>
      <c r="MX240" s="2" t="s">
        <v>226</v>
      </c>
      <c r="MY240" s="2" t="s">
        <v>229</v>
      </c>
      <c r="MZ240" s="2" t="s">
        <v>229</v>
      </c>
      <c r="NA240" s="2" t="s">
        <v>241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239</v>
      </c>
      <c r="NJ240" s="2" t="s">
        <v>260</v>
      </c>
      <c r="NK240" s="2" t="s">
        <v>2668</v>
      </c>
      <c r="NL240" s="2" t="s">
        <v>1078</v>
      </c>
      <c r="NM240" s="2" t="s">
        <v>241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272</v>
      </c>
      <c r="NV240" s="2" t="s">
        <v>226</v>
      </c>
      <c r="NW240" s="2" t="s">
        <v>229</v>
      </c>
      <c r="NX240" s="2" t="s">
        <v>229</v>
      </c>
      <c r="NY240" s="2" t="s">
        <v>241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239</v>
      </c>
      <c r="OH240" s="2" t="s">
        <v>226</v>
      </c>
      <c r="OI240" s="2" t="s">
        <v>229</v>
      </c>
      <c r="OJ240" s="2" t="s">
        <v>229</v>
      </c>
      <c r="OK240" s="2" t="s">
        <v>241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229</v>
      </c>
      <c r="OT240" s="2" t="s">
        <v>229</v>
      </c>
      <c r="OU240" s="2" t="s">
        <v>229</v>
      </c>
      <c r="OV240" s="2" t="s">
        <v>229</v>
      </c>
      <c r="OW240" s="2" t="s">
        <v>229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229</v>
      </c>
      <c r="PG240" s="2" t="s">
        <v>229</v>
      </c>
      <c r="PH240" s="2" t="s">
        <v>229</v>
      </c>
      <c r="PI240" s="2" t="s">
        <v>229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272</v>
      </c>
      <c r="PR240" s="2" t="s">
        <v>275</v>
      </c>
      <c r="PS240" s="2" t="s">
        <v>229</v>
      </c>
      <c r="PT240" s="2" t="s">
        <v>229</v>
      </c>
      <c r="PU240" s="2" t="s">
        <v>241</v>
      </c>
      <c r="PV240" s="2" t="s">
        <v>229</v>
      </c>
      <c r="PW240" s="4"/>
      <c r="PX240" s="8"/>
      <c r="PY240" s="4"/>
      <c r="PZ240" s="8"/>
      <c r="QA240" s="7"/>
      <c r="QB240" s="7"/>
      <c r="QC240" s="2" t="s">
        <v>281</v>
      </c>
      <c r="QD240" s="2" t="s">
        <v>226</v>
      </c>
      <c r="QE240" s="2" t="s">
        <v>229</v>
      </c>
      <c r="QF240" s="2" t="s">
        <v>229</v>
      </c>
      <c r="QG240" s="2" t="s">
        <v>241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229</v>
      </c>
      <c r="QP240" s="2" t="s">
        <v>229</v>
      </c>
      <c r="QQ240" s="2" t="s">
        <v>229</v>
      </c>
      <c r="QR240" s="2" t="s">
        <v>229</v>
      </c>
      <c r="QS240" s="2" t="s">
        <v>229</v>
      </c>
      <c r="QT240" s="2" t="s">
        <v>229</v>
      </c>
      <c r="QU240" s="4"/>
      <c r="QV240" s="8"/>
      <c r="QW240" s="4"/>
      <c r="QX240" s="8"/>
      <c r="QY240" s="7"/>
      <c r="QZ240" s="7"/>
      <c r="RA240" s="2" t="s">
        <v>239</v>
      </c>
      <c r="RB240" s="2" t="s">
        <v>275</v>
      </c>
      <c r="RC240" s="2" t="s">
        <v>2685</v>
      </c>
      <c r="RD240" s="2" t="s">
        <v>229</v>
      </c>
      <c r="RE240" s="2" t="s">
        <v>241</v>
      </c>
      <c r="RF240" s="2" t="s">
        <v>229</v>
      </c>
      <c r="RG240" s="4"/>
      <c r="RH240" s="8"/>
      <c r="RI240" s="4"/>
      <c r="RJ240" s="8"/>
      <c r="RK240" s="7"/>
      <c r="RL240" s="7"/>
      <c r="RM240" s="2" t="s">
        <v>229</v>
      </c>
      <c r="RN240" s="2" t="s">
        <v>229</v>
      </c>
      <c r="RO240" s="2" t="s">
        <v>229</v>
      </c>
      <c r="RP240" s="2" t="s">
        <v>229</v>
      </c>
      <c r="RQ240" s="2" t="s">
        <v>229</v>
      </c>
      <c r="RR240" s="2" t="s">
        <v>229</v>
      </c>
      <c r="RS240" s="4"/>
      <c r="RT240" s="8"/>
      <c r="RU240" s="4"/>
      <c r="RV240" s="8"/>
      <c r="RW240" s="7"/>
      <c r="RX240" s="7"/>
      <c r="RY240" s="2" t="s">
        <v>272</v>
      </c>
      <c r="RZ240" s="2" t="s">
        <v>275</v>
      </c>
      <c r="SA240" s="2" t="s">
        <v>229</v>
      </c>
      <c r="SB240" s="2" t="s">
        <v>229</v>
      </c>
      <c r="SC240" s="2" t="s">
        <v>241</v>
      </c>
      <c r="SD240" s="2" t="s">
        <v>229</v>
      </c>
      <c r="SE240" s="4">
        <v>160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</row>
    <row r="241">
      <c r="A241" s="2" t="s">
        <v>2697</v>
      </c>
      <c r="B241" s="2" t="s">
        <v>216</v>
      </c>
      <c r="C241" s="2" t="s">
        <v>217</v>
      </c>
      <c r="D241" s="2" t="s">
        <v>218</v>
      </c>
      <c r="E241" s="2" t="s">
        <v>2460</v>
      </c>
      <c r="F241" s="2" t="s">
        <v>2698</v>
      </c>
      <c r="G241" s="2" t="s">
        <v>2699</v>
      </c>
      <c r="H241" s="2" t="s">
        <v>2700</v>
      </c>
      <c r="I241" s="2" t="s">
        <v>2462</v>
      </c>
      <c r="J241" s="2" t="s">
        <v>224</v>
      </c>
      <c r="K241" s="2" t="s">
        <v>1249</v>
      </c>
      <c r="L241" s="3">
        <v>38.09</v>
      </c>
      <c r="M241" s="3">
        <v>39.99</v>
      </c>
      <c r="N241" s="3">
        <v>79.99</v>
      </c>
      <c r="O241" s="2" t="s">
        <v>981</v>
      </c>
      <c r="P241" s="2" t="s">
        <v>964</v>
      </c>
      <c r="Q241" s="2" t="s">
        <v>228</v>
      </c>
      <c r="R241" s="2" t="s">
        <v>229</v>
      </c>
      <c r="S241" s="2" t="s">
        <v>2701</v>
      </c>
      <c r="T241" s="2" t="s">
        <v>229</v>
      </c>
      <c r="U241" s="2" t="s">
        <v>2464</v>
      </c>
      <c r="V241" s="2" t="s">
        <v>1008</v>
      </c>
      <c r="W241" s="2" t="s">
        <v>686</v>
      </c>
      <c r="X241" s="2" t="s">
        <v>1009</v>
      </c>
      <c r="Y241" s="2" t="s">
        <v>1754</v>
      </c>
      <c r="Z241" s="4"/>
      <c r="AA241" s="4">
        <f>=ROUNDDOWN({0},0)</f>
      </c>
      <c r="AB241" s="5">
        <v>0.8</v>
      </c>
      <c r="AC241" s="2" t="s">
        <v>229</v>
      </c>
      <c r="AD241" s="4"/>
      <c r="AE241" s="4"/>
      <c r="AF241" s="6">
        <v>66</v>
      </c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>
        <v>1</v>
      </c>
      <c r="AS241" s="8">
        <v>39.99</v>
      </c>
      <c r="AT241" s="7">
        <v>-1</v>
      </c>
      <c r="AU241" s="7">
        <v>-1</v>
      </c>
      <c r="AV241" s="4">
        <v>8</v>
      </c>
      <c r="AW241" s="8">
        <v>348.18</v>
      </c>
      <c r="AX241" s="4">
        <v>3</v>
      </c>
      <c r="AY241" s="8">
        <v>143.97</v>
      </c>
      <c r="AZ241" s="7">
        <v>1.6667</v>
      </c>
      <c r="BA241" s="7">
        <v>1.4184</v>
      </c>
      <c r="BB241" s="7"/>
      <c r="BC241" s="4">
        <v>8</v>
      </c>
      <c r="BD241" s="8">
        <v>348.18</v>
      </c>
      <c r="BE241" s="4">
        <v>3</v>
      </c>
      <c r="BF241" s="8">
        <v>143.97</v>
      </c>
      <c r="BG241" s="7">
        <v>1.6667</v>
      </c>
      <c r="BH241" s="7">
        <v>1.4184</v>
      </c>
      <c r="BI241" s="7">
        <v>1</v>
      </c>
      <c r="BJ241" s="4"/>
      <c r="BK241" s="8"/>
      <c r="BL241" s="2" t="s">
        <v>19</v>
      </c>
      <c r="BM241" s="7"/>
      <c r="BN241" s="7"/>
      <c r="BO241" s="4"/>
      <c r="BP241" s="8"/>
      <c r="BQ241" s="4"/>
      <c r="BR241" s="8"/>
      <c r="BS241" s="7"/>
      <c r="BT241" s="7"/>
      <c r="BU241" s="2" t="s">
        <v>239</v>
      </c>
      <c r="BV241" s="2" t="s">
        <v>275</v>
      </c>
      <c r="BW241" s="2" t="s">
        <v>229</v>
      </c>
      <c r="BX241" s="2" t="s">
        <v>1045</v>
      </c>
      <c r="BY241" s="2" t="s">
        <v>241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239</v>
      </c>
      <c r="CH241" s="2" t="s">
        <v>275</v>
      </c>
      <c r="CI241" s="2" t="s">
        <v>2702</v>
      </c>
      <c r="CJ241" s="2" t="s">
        <v>2703</v>
      </c>
      <c r="CK241" s="2" t="s">
        <v>241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239</v>
      </c>
      <c r="CT241" s="2" t="s">
        <v>275</v>
      </c>
      <c r="CU241" s="2" t="s">
        <v>629</v>
      </c>
      <c r="CV241" s="2" t="s">
        <v>628</v>
      </c>
      <c r="CW241" s="2" t="s">
        <v>241</v>
      </c>
      <c r="CX241" s="2" t="s">
        <v>229</v>
      </c>
      <c r="CY241" s="4"/>
      <c r="CZ241" s="8"/>
      <c r="DA241" s="4">
        <v>1</v>
      </c>
      <c r="DB241" s="8">
        <v>39.99</v>
      </c>
      <c r="DC241" s="7">
        <v>-1</v>
      </c>
      <c r="DD241" s="7">
        <v>-1</v>
      </c>
      <c r="DE241" s="2" t="s">
        <v>239</v>
      </c>
      <c r="DF241" s="2" t="s">
        <v>275</v>
      </c>
      <c r="DG241" s="2" t="s">
        <v>2704</v>
      </c>
      <c r="DH241" s="2" t="s">
        <v>2705</v>
      </c>
      <c r="DI241" s="2" t="s">
        <v>263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239</v>
      </c>
      <c r="DR241" s="2" t="s">
        <v>275</v>
      </c>
      <c r="DS241" s="2" t="s">
        <v>642</v>
      </c>
      <c r="DT241" s="2" t="s">
        <v>2474</v>
      </c>
      <c r="DU241" s="2" t="s">
        <v>241</v>
      </c>
      <c r="DV241" s="2" t="s">
        <v>229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275</v>
      </c>
      <c r="EE241" s="2" t="s">
        <v>627</v>
      </c>
      <c r="EF241" s="2" t="s">
        <v>653</v>
      </c>
      <c r="EG241" s="2" t="s">
        <v>241</v>
      </c>
      <c r="EH241" s="2" t="s">
        <v>229</v>
      </c>
      <c r="EI241" s="4"/>
      <c r="EJ241" s="8"/>
      <c r="EK241" s="4"/>
      <c r="EL241" s="8"/>
      <c r="EM241" s="7"/>
      <c r="EN241" s="7"/>
      <c r="EO241" s="2" t="s">
        <v>239</v>
      </c>
      <c r="EP241" s="2" t="s">
        <v>275</v>
      </c>
      <c r="EQ241" s="2" t="s">
        <v>1972</v>
      </c>
      <c r="ER241" s="2" t="s">
        <v>2706</v>
      </c>
      <c r="ES241" s="2" t="s">
        <v>241</v>
      </c>
      <c r="ET241" s="2" t="s">
        <v>229</v>
      </c>
      <c r="EU241" s="4"/>
      <c r="EV241" s="8"/>
      <c r="EW241" s="4"/>
      <c r="EX241" s="8"/>
      <c r="EY241" s="7"/>
      <c r="EZ241" s="7"/>
      <c r="FA241" s="2" t="s">
        <v>239</v>
      </c>
      <c r="FB241" s="2" t="s">
        <v>275</v>
      </c>
      <c r="FC241" s="2" t="s">
        <v>1429</v>
      </c>
      <c r="FD241" s="2" t="s">
        <v>2707</v>
      </c>
      <c r="FE241" s="2" t="s">
        <v>241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275</v>
      </c>
      <c r="FO241" s="2" t="s">
        <v>1915</v>
      </c>
      <c r="FP241" s="2" t="s">
        <v>229</v>
      </c>
      <c r="FQ241" s="2" t="s">
        <v>241</v>
      </c>
      <c r="FR241" s="2" t="s">
        <v>229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275</v>
      </c>
      <c r="GA241" s="2" t="s">
        <v>327</v>
      </c>
      <c r="GB241" s="2" t="s">
        <v>229</v>
      </c>
      <c r="GC241" s="2" t="s">
        <v>241</v>
      </c>
      <c r="GD241" s="2" t="s">
        <v>229</v>
      </c>
      <c r="GE241" s="4"/>
      <c r="GF241" s="8"/>
      <c r="GG241" s="4"/>
      <c r="GH241" s="8"/>
      <c r="GI241" s="7"/>
      <c r="GJ241" s="7"/>
      <c r="GK241" s="2" t="s">
        <v>272</v>
      </c>
      <c r="GL241" s="2" t="s">
        <v>275</v>
      </c>
      <c r="GM241" s="2" t="s">
        <v>229</v>
      </c>
      <c r="GN241" s="2" t="s">
        <v>229</v>
      </c>
      <c r="GO241" s="2" t="s">
        <v>241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275</v>
      </c>
      <c r="GY241" s="2" t="s">
        <v>632</v>
      </c>
      <c r="GZ241" s="2" t="s">
        <v>581</v>
      </c>
      <c r="HA241" s="2" t="s">
        <v>241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266</v>
      </c>
      <c r="HJ241" s="2" t="s">
        <v>275</v>
      </c>
      <c r="HK241" s="2" t="s">
        <v>229</v>
      </c>
      <c r="HL241" s="2" t="s">
        <v>229</v>
      </c>
      <c r="HM241" s="2" t="s">
        <v>241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266</v>
      </c>
      <c r="HV241" s="2" t="s">
        <v>275</v>
      </c>
      <c r="HW241" s="2" t="s">
        <v>229</v>
      </c>
      <c r="HX241" s="2" t="s">
        <v>229</v>
      </c>
      <c r="HY241" s="2" t="s">
        <v>241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266</v>
      </c>
      <c r="IH241" s="2" t="s">
        <v>275</v>
      </c>
      <c r="II241" s="2" t="s">
        <v>229</v>
      </c>
      <c r="IJ241" s="2" t="s">
        <v>229</v>
      </c>
      <c r="IK241" s="2" t="s">
        <v>241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272</v>
      </c>
      <c r="IT241" s="2" t="s">
        <v>275</v>
      </c>
      <c r="IU241" s="2" t="s">
        <v>229</v>
      </c>
      <c r="IV241" s="2" t="s">
        <v>229</v>
      </c>
      <c r="IW241" s="2" t="s">
        <v>241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272</v>
      </c>
      <c r="JF241" s="2" t="s">
        <v>275</v>
      </c>
      <c r="JG241" s="2" t="s">
        <v>229</v>
      </c>
      <c r="JH241" s="2" t="s">
        <v>229</v>
      </c>
      <c r="JI241" s="2" t="s">
        <v>241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272</v>
      </c>
      <c r="JR241" s="2" t="s">
        <v>275</v>
      </c>
      <c r="JS241" s="2" t="s">
        <v>229</v>
      </c>
      <c r="JT241" s="2" t="s">
        <v>229</v>
      </c>
      <c r="JU241" s="2" t="s">
        <v>241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272</v>
      </c>
      <c r="KD241" s="2" t="s">
        <v>275</v>
      </c>
      <c r="KE241" s="2" t="s">
        <v>229</v>
      </c>
      <c r="KF241" s="2" t="s">
        <v>229</v>
      </c>
      <c r="KG241" s="2" t="s">
        <v>241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272</v>
      </c>
      <c r="KP241" s="2" t="s">
        <v>275</v>
      </c>
      <c r="KQ241" s="2" t="s">
        <v>229</v>
      </c>
      <c r="KR241" s="2" t="s">
        <v>229</v>
      </c>
      <c r="KS241" s="2" t="s">
        <v>241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272</v>
      </c>
      <c r="LB241" s="2" t="s">
        <v>275</v>
      </c>
      <c r="LC241" s="2" t="s">
        <v>229</v>
      </c>
      <c r="LD241" s="2" t="s">
        <v>229</v>
      </c>
      <c r="LE241" s="2" t="s">
        <v>241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229</v>
      </c>
      <c r="LN241" s="2" t="s">
        <v>229</v>
      </c>
      <c r="LO241" s="2" t="s">
        <v>229</v>
      </c>
      <c r="LP241" s="2" t="s">
        <v>229</v>
      </c>
      <c r="LQ241" s="2" t="s">
        <v>229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239</v>
      </c>
      <c r="LZ241" s="2" t="s">
        <v>275</v>
      </c>
      <c r="MA241" s="2" t="s">
        <v>2708</v>
      </c>
      <c r="MB241" s="2" t="s">
        <v>1672</v>
      </c>
      <c r="MC241" s="2" t="s">
        <v>241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272</v>
      </c>
      <c r="ML241" s="2" t="s">
        <v>275</v>
      </c>
      <c r="MM241" s="2" t="s">
        <v>229</v>
      </c>
      <c r="MN241" s="2" t="s">
        <v>229</v>
      </c>
      <c r="MO241" s="2" t="s">
        <v>241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266</v>
      </c>
      <c r="MX241" s="2" t="s">
        <v>275</v>
      </c>
      <c r="MY241" s="2" t="s">
        <v>229</v>
      </c>
      <c r="MZ241" s="2" t="s">
        <v>229</v>
      </c>
      <c r="NA241" s="2" t="s">
        <v>241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239</v>
      </c>
      <c r="NJ241" s="2" t="s">
        <v>275</v>
      </c>
      <c r="NK241" s="2" t="s">
        <v>2664</v>
      </c>
      <c r="NL241" s="2" t="s">
        <v>2474</v>
      </c>
      <c r="NM241" s="2" t="s">
        <v>241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272</v>
      </c>
      <c r="NV241" s="2" t="s">
        <v>275</v>
      </c>
      <c r="NW241" s="2" t="s">
        <v>229</v>
      </c>
      <c r="NX241" s="2" t="s">
        <v>229</v>
      </c>
      <c r="NY241" s="2" t="s">
        <v>241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239</v>
      </c>
      <c r="OH241" s="2" t="s">
        <v>275</v>
      </c>
      <c r="OI241" s="2" t="s">
        <v>229</v>
      </c>
      <c r="OJ241" s="2" t="s">
        <v>229</v>
      </c>
      <c r="OK241" s="2" t="s">
        <v>241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229</v>
      </c>
      <c r="OT241" s="2" t="s">
        <v>229</v>
      </c>
      <c r="OU241" s="2" t="s">
        <v>229</v>
      </c>
      <c r="OV241" s="2" t="s">
        <v>229</v>
      </c>
      <c r="OW241" s="2" t="s">
        <v>229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281</v>
      </c>
      <c r="PF241" s="2" t="s">
        <v>275</v>
      </c>
      <c r="PG241" s="2" t="s">
        <v>229</v>
      </c>
      <c r="PH241" s="2" t="s">
        <v>229</v>
      </c>
      <c r="PI241" s="2" t="s">
        <v>241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229</v>
      </c>
      <c r="PR241" s="2" t="s">
        <v>229</v>
      </c>
      <c r="PS241" s="2" t="s">
        <v>229</v>
      </c>
      <c r="PT241" s="2" t="s">
        <v>229</v>
      </c>
      <c r="PU241" s="2" t="s">
        <v>229</v>
      </c>
      <c r="PV241" s="2" t="s">
        <v>229</v>
      </c>
      <c r="PW241" s="4"/>
      <c r="PX241" s="8"/>
      <c r="PY241" s="4"/>
      <c r="PZ241" s="8"/>
      <c r="QA241" s="7"/>
      <c r="QB241" s="7"/>
      <c r="QC241" s="2" t="s">
        <v>281</v>
      </c>
      <c r="QD241" s="2" t="s">
        <v>275</v>
      </c>
      <c r="QE241" s="2" t="s">
        <v>229</v>
      </c>
      <c r="QF241" s="2" t="s">
        <v>229</v>
      </c>
      <c r="QG241" s="2" t="s">
        <v>241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229</v>
      </c>
      <c r="QP241" s="2" t="s">
        <v>229</v>
      </c>
      <c r="QQ241" s="2" t="s">
        <v>229</v>
      </c>
      <c r="QR241" s="2" t="s">
        <v>229</v>
      </c>
      <c r="QS241" s="2" t="s">
        <v>229</v>
      </c>
      <c r="QT241" s="2" t="s">
        <v>229</v>
      </c>
      <c r="QU241" s="4"/>
      <c r="QV241" s="8"/>
      <c r="QW241" s="4"/>
      <c r="QX241" s="8"/>
      <c r="QY241" s="7"/>
      <c r="QZ241" s="7"/>
      <c r="RA241" s="2" t="s">
        <v>239</v>
      </c>
      <c r="RB241" s="2" t="s">
        <v>275</v>
      </c>
      <c r="RC241" s="2" t="s">
        <v>338</v>
      </c>
      <c r="RD241" s="2" t="s">
        <v>229</v>
      </c>
      <c r="RE241" s="2" t="s">
        <v>241</v>
      </c>
      <c r="RF241" s="2" t="s">
        <v>229</v>
      </c>
      <c r="RG241" s="4"/>
      <c r="RH241" s="8"/>
      <c r="RI241" s="4"/>
      <c r="RJ241" s="8"/>
      <c r="RK241" s="7"/>
      <c r="RL241" s="7"/>
      <c r="RM241" s="2" t="s">
        <v>272</v>
      </c>
      <c r="RN241" s="2" t="s">
        <v>275</v>
      </c>
      <c r="RO241" s="2" t="s">
        <v>229</v>
      </c>
      <c r="RP241" s="2" t="s">
        <v>229</v>
      </c>
      <c r="RQ241" s="2" t="s">
        <v>241</v>
      </c>
      <c r="RR241" s="2" t="s">
        <v>229</v>
      </c>
      <c r="RS241" s="4"/>
      <c r="RT241" s="8"/>
      <c r="RU241" s="4"/>
      <c r="RV241" s="8"/>
      <c r="RW241" s="7"/>
      <c r="RX241" s="7"/>
      <c r="RY241" s="2" t="s">
        <v>229</v>
      </c>
      <c r="RZ241" s="2" t="s">
        <v>229</v>
      </c>
      <c r="SA241" s="2" t="s">
        <v>229</v>
      </c>
      <c r="SB241" s="2" t="s">
        <v>229</v>
      </c>
      <c r="SC241" s="2" t="s">
        <v>229</v>
      </c>
      <c r="SD241" s="2" t="s">
        <v>229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</row>
    <row r="242">
      <c r="A242" s="2" t="s">
        <v>2709</v>
      </c>
      <c r="B242" s="2" t="s">
        <v>216</v>
      </c>
      <c r="C242" s="2" t="s">
        <v>217</v>
      </c>
      <c r="D242" s="2" t="s">
        <v>218</v>
      </c>
      <c r="E242" s="2" t="s">
        <v>2460</v>
      </c>
      <c r="F242" s="2" t="s">
        <v>2698</v>
      </c>
      <c r="G242" s="2" t="s">
        <v>2699</v>
      </c>
      <c r="H242" s="2" t="s">
        <v>2700</v>
      </c>
      <c r="I242" s="2" t="s">
        <v>2462</v>
      </c>
      <c r="J242" s="2" t="s">
        <v>285</v>
      </c>
      <c r="K242" s="2" t="s">
        <v>1249</v>
      </c>
      <c r="L242" s="3">
        <v>47.61</v>
      </c>
      <c r="M242" s="3">
        <v>49.99</v>
      </c>
      <c r="N242" s="3">
        <v>99.99</v>
      </c>
      <c r="O242" s="2" t="s">
        <v>981</v>
      </c>
      <c r="P242" s="2" t="s">
        <v>964</v>
      </c>
      <c r="Q242" s="2" t="s">
        <v>228</v>
      </c>
      <c r="R242" s="2" t="s">
        <v>229</v>
      </c>
      <c r="S242" s="2" t="s">
        <v>2701</v>
      </c>
      <c r="T242" s="2" t="s">
        <v>229</v>
      </c>
      <c r="U242" s="2" t="s">
        <v>232</v>
      </c>
      <c r="V242" s="2" t="s">
        <v>1008</v>
      </c>
      <c r="W242" s="2" t="s">
        <v>686</v>
      </c>
      <c r="X242" s="2" t="s">
        <v>1009</v>
      </c>
      <c r="Y242" s="2" t="s">
        <v>1754</v>
      </c>
      <c r="Z242" s="4">
        <v>119</v>
      </c>
      <c r="AA242" s="4">
        <f>=ROUNDDOWN(9.52,0)</f>
      </c>
      <c r="AB242" s="5">
        <v>12.5</v>
      </c>
      <c r="AC242" s="2" t="s">
        <v>229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>
        <v>8</v>
      </c>
      <c r="AQ242" s="8">
        <v>348.18</v>
      </c>
      <c r="AR242" s="4">
        <v>2</v>
      </c>
      <c r="AS242" s="8">
        <v>103.98</v>
      </c>
      <c r="AT242" s="7">
        <v>3</v>
      </c>
      <c r="AU242" s="7">
        <v>2.3485</v>
      </c>
      <c r="AV242" s="4" t="s">
        <v>229</v>
      </c>
      <c r="AW242" s="8" t="s">
        <v>229</v>
      </c>
      <c r="AX242" s="4" t="s">
        <v>229</v>
      </c>
      <c r="AY242" s="8" t="s">
        <v>229</v>
      </c>
      <c r="AZ242" s="7" t="s">
        <v>229</v>
      </c>
      <c r="BA242" s="7" t="s">
        <v>229</v>
      </c>
      <c r="BB242" s="7">
        <v>1</v>
      </c>
      <c r="BC242" s="4" t="s">
        <v>229</v>
      </c>
      <c r="BD242" s="8" t="s">
        <v>229</v>
      </c>
      <c r="BE242" s="4" t="s">
        <v>229</v>
      </c>
      <c r="BF242" s="8" t="s">
        <v>229</v>
      </c>
      <c r="BG242" s="7" t="s">
        <v>229</v>
      </c>
      <c r="BH242" s="7" t="s">
        <v>229</v>
      </c>
      <c r="BI242" s="7" t="s">
        <v>229</v>
      </c>
      <c r="BJ242" s="4">
        <v>8</v>
      </c>
      <c r="BK242" s="8">
        <v>348.18</v>
      </c>
      <c r="BL242" s="2" t="s">
        <v>2710</v>
      </c>
      <c r="BM242" s="7">
        <v>1</v>
      </c>
      <c r="BN242" s="7">
        <v>1</v>
      </c>
      <c r="BO242" s="4">
        <v>1</v>
      </c>
      <c r="BP242" s="8">
        <v>54.75</v>
      </c>
      <c r="BQ242" s="4"/>
      <c r="BR242" s="8"/>
      <c r="BS242" s="7"/>
      <c r="BT242" s="7"/>
      <c r="BU242" s="2" t="s">
        <v>239</v>
      </c>
      <c r="BV242" s="2" t="s">
        <v>226</v>
      </c>
      <c r="BW242" s="2" t="s">
        <v>229</v>
      </c>
      <c r="BX242" s="2" t="s">
        <v>1045</v>
      </c>
      <c r="BY242" s="2" t="s">
        <v>241</v>
      </c>
      <c r="BZ242" s="2" t="s">
        <v>229</v>
      </c>
      <c r="CA242" s="4">
        <v>2</v>
      </c>
      <c r="CB242" s="8">
        <v>107.98</v>
      </c>
      <c r="CC242" s="4">
        <v>1</v>
      </c>
      <c r="CD242" s="8">
        <v>53.99</v>
      </c>
      <c r="CE242" s="7">
        <v>1</v>
      </c>
      <c r="CF242" s="7">
        <v>1</v>
      </c>
      <c r="CG242" s="2" t="s">
        <v>239</v>
      </c>
      <c r="CH242" s="2" t="s">
        <v>226</v>
      </c>
      <c r="CI242" s="2" t="s">
        <v>2702</v>
      </c>
      <c r="CJ242" s="2" t="s">
        <v>1529</v>
      </c>
      <c r="CK242" s="2" t="s">
        <v>241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239</v>
      </c>
      <c r="CT242" s="2" t="s">
        <v>226</v>
      </c>
      <c r="CU242" s="2" t="s">
        <v>629</v>
      </c>
      <c r="CV242" s="2" t="s">
        <v>2711</v>
      </c>
      <c r="CW242" s="2" t="s">
        <v>241</v>
      </c>
      <c r="CX242" s="2" t="s">
        <v>229</v>
      </c>
      <c r="CY242" s="4">
        <v>2</v>
      </c>
      <c r="CZ242" s="8">
        <v>59.98</v>
      </c>
      <c r="DA242" s="4">
        <v>1</v>
      </c>
      <c r="DB242" s="8">
        <v>49.99</v>
      </c>
      <c r="DC242" s="7">
        <v>1</v>
      </c>
      <c r="DD242" s="7">
        <v>0.1998</v>
      </c>
      <c r="DE242" s="2" t="s">
        <v>239</v>
      </c>
      <c r="DF242" s="2" t="s">
        <v>226</v>
      </c>
      <c r="DG242" s="2" t="s">
        <v>2704</v>
      </c>
      <c r="DH242" s="2" t="s">
        <v>2712</v>
      </c>
      <c r="DI242" s="2" t="s">
        <v>263</v>
      </c>
      <c r="DJ242" s="2" t="s">
        <v>229</v>
      </c>
      <c r="DK242" s="4">
        <v>1</v>
      </c>
      <c r="DL242" s="8">
        <v>39.99</v>
      </c>
      <c r="DM242" s="4"/>
      <c r="DN242" s="8"/>
      <c r="DO242" s="7"/>
      <c r="DP242" s="7"/>
      <c r="DQ242" s="2" t="s">
        <v>239</v>
      </c>
      <c r="DR242" s="2" t="s">
        <v>226</v>
      </c>
      <c r="DS242" s="2" t="s">
        <v>642</v>
      </c>
      <c r="DT242" s="2" t="s">
        <v>1496</v>
      </c>
      <c r="DU242" s="2" t="s">
        <v>241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239</v>
      </c>
      <c r="ED242" s="2" t="s">
        <v>226</v>
      </c>
      <c r="EE242" s="2" t="s">
        <v>627</v>
      </c>
      <c r="EF242" s="2" t="s">
        <v>2713</v>
      </c>
      <c r="EG242" s="2" t="s">
        <v>241</v>
      </c>
      <c r="EH242" s="2" t="s">
        <v>229</v>
      </c>
      <c r="EI242" s="4">
        <v>1</v>
      </c>
      <c r="EJ242" s="8">
        <v>31.49</v>
      </c>
      <c r="EK242" s="4"/>
      <c r="EL242" s="8"/>
      <c r="EM242" s="7"/>
      <c r="EN242" s="7"/>
      <c r="EO242" s="2" t="s">
        <v>239</v>
      </c>
      <c r="EP242" s="2" t="s">
        <v>226</v>
      </c>
      <c r="EQ242" s="2" t="s">
        <v>1972</v>
      </c>
      <c r="ER242" s="2" t="s">
        <v>646</v>
      </c>
      <c r="ES242" s="2" t="s">
        <v>241</v>
      </c>
      <c r="ET242" s="2" t="s">
        <v>229</v>
      </c>
      <c r="EU242" s="4">
        <v>1</v>
      </c>
      <c r="EV242" s="8">
        <v>53.99</v>
      </c>
      <c r="EW242" s="4"/>
      <c r="EX242" s="8"/>
      <c r="EY242" s="7"/>
      <c r="EZ242" s="7"/>
      <c r="FA242" s="2" t="s">
        <v>239</v>
      </c>
      <c r="FB242" s="2" t="s">
        <v>226</v>
      </c>
      <c r="FC242" s="2" t="s">
        <v>1429</v>
      </c>
      <c r="FD242" s="2" t="s">
        <v>2714</v>
      </c>
      <c r="FE242" s="2" t="s">
        <v>241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226</v>
      </c>
      <c r="FO242" s="2" t="s">
        <v>1915</v>
      </c>
      <c r="FP242" s="2" t="s">
        <v>229</v>
      </c>
      <c r="FQ242" s="2" t="s">
        <v>241</v>
      </c>
      <c r="FR242" s="2" t="s">
        <v>229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226</v>
      </c>
      <c r="GA242" s="2" t="s">
        <v>327</v>
      </c>
      <c r="GB242" s="2" t="s">
        <v>229</v>
      </c>
      <c r="GC242" s="2" t="s">
        <v>241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272</v>
      </c>
      <c r="GL242" s="2" t="s">
        <v>226</v>
      </c>
      <c r="GM242" s="2" t="s">
        <v>229</v>
      </c>
      <c r="GN242" s="2" t="s">
        <v>229</v>
      </c>
      <c r="GO242" s="2" t="s">
        <v>241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226</v>
      </c>
      <c r="GY242" s="2" t="s">
        <v>632</v>
      </c>
      <c r="GZ242" s="2" t="s">
        <v>229</v>
      </c>
      <c r="HA242" s="2" t="s">
        <v>241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266</v>
      </c>
      <c r="HJ242" s="2" t="s">
        <v>226</v>
      </c>
      <c r="HK242" s="2" t="s">
        <v>229</v>
      </c>
      <c r="HL242" s="2" t="s">
        <v>229</v>
      </c>
      <c r="HM242" s="2" t="s">
        <v>241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266</v>
      </c>
      <c r="HV242" s="2" t="s">
        <v>226</v>
      </c>
      <c r="HW242" s="2" t="s">
        <v>229</v>
      </c>
      <c r="HX242" s="2" t="s">
        <v>229</v>
      </c>
      <c r="HY242" s="2" t="s">
        <v>241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266</v>
      </c>
      <c r="IH242" s="2" t="s">
        <v>226</v>
      </c>
      <c r="II242" s="2" t="s">
        <v>229</v>
      </c>
      <c r="IJ242" s="2" t="s">
        <v>229</v>
      </c>
      <c r="IK242" s="2" t="s">
        <v>241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272</v>
      </c>
      <c r="IT242" s="2" t="s">
        <v>226</v>
      </c>
      <c r="IU242" s="2" t="s">
        <v>229</v>
      </c>
      <c r="IV242" s="2" t="s">
        <v>229</v>
      </c>
      <c r="IW242" s="2" t="s">
        <v>241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272</v>
      </c>
      <c r="JF242" s="2" t="s">
        <v>226</v>
      </c>
      <c r="JG242" s="2" t="s">
        <v>229</v>
      </c>
      <c r="JH242" s="2" t="s">
        <v>229</v>
      </c>
      <c r="JI242" s="2" t="s">
        <v>241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272</v>
      </c>
      <c r="JR242" s="2" t="s">
        <v>226</v>
      </c>
      <c r="JS242" s="2" t="s">
        <v>229</v>
      </c>
      <c r="JT242" s="2" t="s">
        <v>229</v>
      </c>
      <c r="JU242" s="2" t="s">
        <v>241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272</v>
      </c>
      <c r="KD242" s="2" t="s">
        <v>226</v>
      </c>
      <c r="KE242" s="2" t="s">
        <v>229</v>
      </c>
      <c r="KF242" s="2" t="s">
        <v>229</v>
      </c>
      <c r="KG242" s="2" t="s">
        <v>241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272</v>
      </c>
      <c r="KP242" s="2" t="s">
        <v>226</v>
      </c>
      <c r="KQ242" s="2" t="s">
        <v>229</v>
      </c>
      <c r="KR242" s="2" t="s">
        <v>229</v>
      </c>
      <c r="KS242" s="2" t="s">
        <v>241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272</v>
      </c>
      <c r="LB242" s="2" t="s">
        <v>226</v>
      </c>
      <c r="LC242" s="2" t="s">
        <v>229</v>
      </c>
      <c r="LD242" s="2" t="s">
        <v>229</v>
      </c>
      <c r="LE242" s="2" t="s">
        <v>241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229</v>
      </c>
      <c r="LN242" s="2" t="s">
        <v>229</v>
      </c>
      <c r="LO242" s="2" t="s">
        <v>229</v>
      </c>
      <c r="LP242" s="2" t="s">
        <v>229</v>
      </c>
      <c r="LQ242" s="2" t="s">
        <v>229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239</v>
      </c>
      <c r="LZ242" s="2" t="s">
        <v>275</v>
      </c>
      <c r="MA242" s="2" t="s">
        <v>2708</v>
      </c>
      <c r="MB242" s="2" t="s">
        <v>2715</v>
      </c>
      <c r="MC242" s="2" t="s">
        <v>241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272</v>
      </c>
      <c r="ML242" s="2" t="s">
        <v>226</v>
      </c>
      <c r="MM242" s="2" t="s">
        <v>229</v>
      </c>
      <c r="MN242" s="2" t="s">
        <v>229</v>
      </c>
      <c r="MO242" s="2" t="s">
        <v>241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266</v>
      </c>
      <c r="MX242" s="2" t="s">
        <v>226</v>
      </c>
      <c r="MY242" s="2" t="s">
        <v>229</v>
      </c>
      <c r="MZ242" s="2" t="s">
        <v>229</v>
      </c>
      <c r="NA242" s="2" t="s">
        <v>241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239</v>
      </c>
      <c r="NJ242" s="2" t="s">
        <v>260</v>
      </c>
      <c r="NK242" s="2" t="s">
        <v>2664</v>
      </c>
      <c r="NL242" s="2" t="s">
        <v>229</v>
      </c>
      <c r="NM242" s="2" t="s">
        <v>241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272</v>
      </c>
      <c r="NV242" s="2" t="s">
        <v>226</v>
      </c>
      <c r="NW242" s="2" t="s">
        <v>229</v>
      </c>
      <c r="NX242" s="2" t="s">
        <v>229</v>
      </c>
      <c r="NY242" s="2" t="s">
        <v>241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239</v>
      </c>
      <c r="OH242" s="2" t="s">
        <v>226</v>
      </c>
      <c r="OI242" s="2" t="s">
        <v>229</v>
      </c>
      <c r="OJ242" s="2" t="s">
        <v>229</v>
      </c>
      <c r="OK242" s="2" t="s">
        <v>241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229</v>
      </c>
      <c r="OT242" s="2" t="s">
        <v>229</v>
      </c>
      <c r="OU242" s="2" t="s">
        <v>229</v>
      </c>
      <c r="OV242" s="2" t="s">
        <v>229</v>
      </c>
      <c r="OW242" s="2" t="s">
        <v>229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281</v>
      </c>
      <c r="PF242" s="2" t="s">
        <v>226</v>
      </c>
      <c r="PG242" s="2" t="s">
        <v>229</v>
      </c>
      <c r="PH242" s="2" t="s">
        <v>229</v>
      </c>
      <c r="PI242" s="2" t="s">
        <v>241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229</v>
      </c>
      <c r="PR242" s="2" t="s">
        <v>229</v>
      </c>
      <c r="PS242" s="2" t="s">
        <v>229</v>
      </c>
      <c r="PT242" s="2" t="s">
        <v>229</v>
      </c>
      <c r="PU242" s="2" t="s">
        <v>229</v>
      </c>
      <c r="PV242" s="2" t="s">
        <v>229</v>
      </c>
      <c r="PW242" s="4"/>
      <c r="PX242" s="8"/>
      <c r="PY242" s="4"/>
      <c r="PZ242" s="8"/>
      <c r="QA242" s="7"/>
      <c r="QB242" s="7"/>
      <c r="QC242" s="2" t="s">
        <v>281</v>
      </c>
      <c r="QD242" s="2" t="s">
        <v>226</v>
      </c>
      <c r="QE242" s="2" t="s">
        <v>229</v>
      </c>
      <c r="QF242" s="2" t="s">
        <v>229</v>
      </c>
      <c r="QG242" s="2" t="s">
        <v>241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229</v>
      </c>
      <c r="QP242" s="2" t="s">
        <v>229</v>
      </c>
      <c r="QQ242" s="2" t="s">
        <v>229</v>
      </c>
      <c r="QR242" s="2" t="s">
        <v>229</v>
      </c>
      <c r="QS242" s="2" t="s">
        <v>229</v>
      </c>
      <c r="QT242" s="2" t="s">
        <v>229</v>
      </c>
      <c r="QU242" s="4"/>
      <c r="QV242" s="8"/>
      <c r="QW242" s="4"/>
      <c r="QX242" s="8"/>
      <c r="QY242" s="7"/>
      <c r="QZ242" s="7"/>
      <c r="RA242" s="2" t="s">
        <v>239</v>
      </c>
      <c r="RB242" s="2" t="s">
        <v>275</v>
      </c>
      <c r="RC242" s="2" t="s">
        <v>338</v>
      </c>
      <c r="RD242" s="2" t="s">
        <v>229</v>
      </c>
      <c r="RE242" s="2" t="s">
        <v>241</v>
      </c>
      <c r="RF242" s="2" t="s">
        <v>229</v>
      </c>
      <c r="RG242" s="4"/>
      <c r="RH242" s="8"/>
      <c r="RI242" s="4"/>
      <c r="RJ242" s="8"/>
      <c r="RK242" s="7"/>
      <c r="RL242" s="7"/>
      <c r="RM242" s="2" t="s">
        <v>272</v>
      </c>
      <c r="RN242" s="2" t="s">
        <v>226</v>
      </c>
      <c r="RO242" s="2" t="s">
        <v>229</v>
      </c>
      <c r="RP242" s="2" t="s">
        <v>229</v>
      </c>
      <c r="RQ242" s="2" t="s">
        <v>241</v>
      </c>
      <c r="RR242" s="2" t="s">
        <v>229</v>
      </c>
      <c r="RS242" s="4"/>
      <c r="RT242" s="8"/>
      <c r="RU242" s="4"/>
      <c r="RV242" s="8"/>
      <c r="RW242" s="7"/>
      <c r="RX242" s="7"/>
      <c r="RY242" s="2" t="s">
        <v>229</v>
      </c>
      <c r="RZ242" s="2" t="s">
        <v>229</v>
      </c>
      <c r="SA242" s="2" t="s">
        <v>229</v>
      </c>
      <c r="SB242" s="2" t="s">
        <v>229</v>
      </c>
      <c r="SC242" s="2" t="s">
        <v>229</v>
      </c>
      <c r="SD242" s="2" t="s">
        <v>229</v>
      </c>
      <c r="SE242" s="4">
        <v>119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</row>
    <row r="243">
      <c r="A243" s="2" t="s">
        <v>2716</v>
      </c>
      <c r="B243" s="2" t="s">
        <v>216</v>
      </c>
      <c r="C243" s="2" t="s">
        <v>217</v>
      </c>
      <c r="D243" s="2" t="s">
        <v>218</v>
      </c>
      <c r="E243" s="2" t="s">
        <v>2460</v>
      </c>
      <c r="F243" s="2" t="s">
        <v>2717</v>
      </c>
      <c r="G243" s="2" t="s">
        <v>2718</v>
      </c>
      <c r="H243" s="2" t="s">
        <v>2719</v>
      </c>
      <c r="I243" s="2" t="s">
        <v>2720</v>
      </c>
      <c r="J243" s="2" t="s">
        <v>285</v>
      </c>
      <c r="K243" s="2" t="s">
        <v>527</v>
      </c>
      <c r="L243" s="3">
        <v>33.33</v>
      </c>
      <c r="M243" s="3">
        <v>35</v>
      </c>
      <c r="N243" s="3">
        <v>69.99</v>
      </c>
      <c r="O243" s="2" t="s">
        <v>981</v>
      </c>
      <c r="P243" s="2" t="s">
        <v>964</v>
      </c>
      <c r="Q243" s="2" t="s">
        <v>228</v>
      </c>
      <c r="R243" s="2" t="s">
        <v>229</v>
      </c>
      <c r="S243" s="2" t="s">
        <v>2721</v>
      </c>
      <c r="T243" s="2" t="s">
        <v>684</v>
      </c>
      <c r="U243" s="2" t="s">
        <v>232</v>
      </c>
      <c r="V243" s="2" t="s">
        <v>2307</v>
      </c>
      <c r="W243" s="2" t="s">
        <v>686</v>
      </c>
      <c r="X243" s="2" t="s">
        <v>1009</v>
      </c>
      <c r="Y243" s="2" t="s">
        <v>1193</v>
      </c>
      <c r="Z243" s="4">
        <v>325</v>
      </c>
      <c r="AA243" s="4">
        <f>=ROUNDDOWN(65,0)</f>
      </c>
      <c r="AB243" s="5">
        <v>5</v>
      </c>
      <c r="AC243" s="2" t="s">
        <v>229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>
        <v>5</v>
      </c>
      <c r="AQ243" s="8">
        <v>154.68</v>
      </c>
      <c r="AR243" s="4"/>
      <c r="AS243" s="8"/>
      <c r="AT243" s="7"/>
      <c r="AU243" s="7"/>
      <c r="AV243" s="4">
        <v>5</v>
      </c>
      <c r="AW243" s="8">
        <v>154.68</v>
      </c>
      <c r="AX243" s="4"/>
      <c r="AY243" s="8"/>
      <c r="AZ243" s="7"/>
      <c r="BA243" s="7"/>
      <c r="BB243" s="7">
        <v>1</v>
      </c>
      <c r="BC243" s="4">
        <v>9</v>
      </c>
      <c r="BD243" s="8">
        <v>285.37</v>
      </c>
      <c r="BE243" s="4">
        <v>3</v>
      </c>
      <c r="BF243" s="8">
        <v>102.6</v>
      </c>
      <c r="BG243" s="7">
        <v>2</v>
      </c>
      <c r="BH243" s="7">
        <v>1.7814</v>
      </c>
      <c r="BI243" s="7">
        <v>0.542</v>
      </c>
      <c r="BJ243" s="4">
        <v>5</v>
      </c>
      <c r="BK243" s="8">
        <v>154.68</v>
      </c>
      <c r="BL243" s="2" t="s">
        <v>2722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239</v>
      </c>
      <c r="BV243" s="2" t="s">
        <v>226</v>
      </c>
      <c r="BW243" s="2" t="s">
        <v>229</v>
      </c>
      <c r="BX243" s="2" t="s">
        <v>1045</v>
      </c>
      <c r="BY243" s="2" t="s">
        <v>241</v>
      </c>
      <c r="BZ243" s="2" t="s">
        <v>229</v>
      </c>
      <c r="CA243" s="4">
        <v>1</v>
      </c>
      <c r="CB243" s="8">
        <v>35.68</v>
      </c>
      <c r="CC243" s="4"/>
      <c r="CD243" s="8"/>
      <c r="CE243" s="7"/>
      <c r="CF243" s="7"/>
      <c r="CG243" s="2" t="s">
        <v>239</v>
      </c>
      <c r="CH243" s="2" t="s">
        <v>226</v>
      </c>
      <c r="CI243" s="2" t="s">
        <v>2723</v>
      </c>
      <c r="CJ243" s="2" t="s">
        <v>2724</v>
      </c>
      <c r="CK243" s="2" t="s">
        <v>241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239</v>
      </c>
      <c r="CT243" s="2" t="s">
        <v>226</v>
      </c>
      <c r="CU243" s="2" t="s">
        <v>1972</v>
      </c>
      <c r="CV243" s="2" t="s">
        <v>612</v>
      </c>
      <c r="CW243" s="2" t="s">
        <v>241</v>
      </c>
      <c r="CX243" s="2" t="s">
        <v>229</v>
      </c>
      <c r="CY243" s="4">
        <v>2</v>
      </c>
      <c r="CZ243" s="8">
        <v>42</v>
      </c>
      <c r="DA243" s="4"/>
      <c r="DB243" s="8"/>
      <c r="DC243" s="7"/>
      <c r="DD243" s="7"/>
      <c r="DE243" s="2" t="s">
        <v>239</v>
      </c>
      <c r="DF243" s="2" t="s">
        <v>226</v>
      </c>
      <c r="DG243" s="2" t="s">
        <v>647</v>
      </c>
      <c r="DH243" s="2" t="s">
        <v>2725</v>
      </c>
      <c r="DI243" s="2" t="s">
        <v>263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239</v>
      </c>
      <c r="DR243" s="2" t="s">
        <v>226</v>
      </c>
      <c r="DS243" s="2" t="s">
        <v>2726</v>
      </c>
      <c r="DT243" s="2" t="s">
        <v>2727</v>
      </c>
      <c r="DU243" s="2" t="s">
        <v>241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239</v>
      </c>
      <c r="ED243" s="2" t="s">
        <v>226</v>
      </c>
      <c r="EE243" s="2" t="s">
        <v>627</v>
      </c>
      <c r="EF243" s="2" t="s">
        <v>1536</v>
      </c>
      <c r="EG243" s="2" t="s">
        <v>241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239</v>
      </c>
      <c r="EP243" s="2" t="s">
        <v>226</v>
      </c>
      <c r="EQ243" s="2" t="s">
        <v>1972</v>
      </c>
      <c r="ER243" s="2" t="s">
        <v>646</v>
      </c>
      <c r="ES243" s="2" t="s">
        <v>241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226</v>
      </c>
      <c r="FC243" s="2" t="s">
        <v>1409</v>
      </c>
      <c r="FD243" s="2" t="s">
        <v>1356</v>
      </c>
      <c r="FE243" s="2" t="s">
        <v>241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226</v>
      </c>
      <c r="FO243" s="2" t="s">
        <v>1409</v>
      </c>
      <c r="FP243" s="2" t="s">
        <v>229</v>
      </c>
      <c r="FQ243" s="2" t="s">
        <v>241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239</v>
      </c>
      <c r="FZ243" s="2" t="s">
        <v>226</v>
      </c>
      <c r="GA243" s="2" t="s">
        <v>327</v>
      </c>
      <c r="GB243" s="2" t="s">
        <v>229</v>
      </c>
      <c r="GC243" s="2" t="s">
        <v>241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272</v>
      </c>
      <c r="GL243" s="2" t="s">
        <v>226</v>
      </c>
      <c r="GM243" s="2" t="s">
        <v>229</v>
      </c>
      <c r="GN243" s="2" t="s">
        <v>229</v>
      </c>
      <c r="GO243" s="2" t="s">
        <v>241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239</v>
      </c>
      <c r="GX243" s="2" t="s">
        <v>226</v>
      </c>
      <c r="GY243" s="2" t="s">
        <v>632</v>
      </c>
      <c r="GZ243" s="2" t="s">
        <v>2630</v>
      </c>
      <c r="HA243" s="2" t="s">
        <v>241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266</v>
      </c>
      <c r="HJ243" s="2" t="s">
        <v>226</v>
      </c>
      <c r="HK243" s="2" t="s">
        <v>229</v>
      </c>
      <c r="HL243" s="2" t="s">
        <v>229</v>
      </c>
      <c r="HM243" s="2" t="s">
        <v>241</v>
      </c>
      <c r="HN243" s="2" t="s">
        <v>229</v>
      </c>
      <c r="HO243" s="4">
        <v>2</v>
      </c>
      <c r="HP243" s="8">
        <v>77</v>
      </c>
      <c r="HQ243" s="4"/>
      <c r="HR243" s="8"/>
      <c r="HS243" s="7"/>
      <c r="HT243" s="7"/>
      <c r="HU243" s="2" t="s">
        <v>239</v>
      </c>
      <c r="HV243" s="2" t="s">
        <v>226</v>
      </c>
      <c r="HW243" s="2" t="s">
        <v>1533</v>
      </c>
      <c r="HX243" s="2" t="s">
        <v>521</v>
      </c>
      <c r="HY243" s="2" t="s">
        <v>241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266</v>
      </c>
      <c r="IH243" s="2" t="s">
        <v>226</v>
      </c>
      <c r="II243" s="2" t="s">
        <v>229</v>
      </c>
      <c r="IJ243" s="2" t="s">
        <v>229</v>
      </c>
      <c r="IK243" s="2" t="s">
        <v>241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272</v>
      </c>
      <c r="IT243" s="2" t="s">
        <v>226</v>
      </c>
      <c r="IU243" s="2" t="s">
        <v>229</v>
      </c>
      <c r="IV243" s="2" t="s">
        <v>229</v>
      </c>
      <c r="IW243" s="2" t="s">
        <v>241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272</v>
      </c>
      <c r="JF243" s="2" t="s">
        <v>226</v>
      </c>
      <c r="JG243" s="2" t="s">
        <v>229</v>
      </c>
      <c r="JH243" s="2" t="s">
        <v>229</v>
      </c>
      <c r="JI243" s="2" t="s">
        <v>241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272</v>
      </c>
      <c r="JR243" s="2" t="s">
        <v>226</v>
      </c>
      <c r="JS243" s="2" t="s">
        <v>229</v>
      </c>
      <c r="JT243" s="2" t="s">
        <v>229</v>
      </c>
      <c r="JU243" s="2" t="s">
        <v>241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272</v>
      </c>
      <c r="KD243" s="2" t="s">
        <v>226</v>
      </c>
      <c r="KE243" s="2" t="s">
        <v>229</v>
      </c>
      <c r="KF243" s="2" t="s">
        <v>229</v>
      </c>
      <c r="KG243" s="2" t="s">
        <v>241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272</v>
      </c>
      <c r="KP243" s="2" t="s">
        <v>226</v>
      </c>
      <c r="KQ243" s="2" t="s">
        <v>229</v>
      </c>
      <c r="KR243" s="2" t="s">
        <v>229</v>
      </c>
      <c r="KS243" s="2" t="s">
        <v>241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272</v>
      </c>
      <c r="LB243" s="2" t="s">
        <v>226</v>
      </c>
      <c r="LC243" s="2" t="s">
        <v>229</v>
      </c>
      <c r="LD243" s="2" t="s">
        <v>229</v>
      </c>
      <c r="LE243" s="2" t="s">
        <v>241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229</v>
      </c>
      <c r="LN243" s="2" t="s">
        <v>229</v>
      </c>
      <c r="LO243" s="2" t="s">
        <v>229</v>
      </c>
      <c r="LP243" s="2" t="s">
        <v>229</v>
      </c>
      <c r="LQ243" s="2" t="s">
        <v>229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239</v>
      </c>
      <c r="LZ243" s="2" t="s">
        <v>275</v>
      </c>
      <c r="MA243" s="2" t="s">
        <v>2474</v>
      </c>
      <c r="MB243" s="2" t="s">
        <v>2728</v>
      </c>
      <c r="MC243" s="2" t="s">
        <v>241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272</v>
      </c>
      <c r="ML243" s="2" t="s">
        <v>226</v>
      </c>
      <c r="MM243" s="2" t="s">
        <v>229</v>
      </c>
      <c r="MN243" s="2" t="s">
        <v>229</v>
      </c>
      <c r="MO243" s="2" t="s">
        <v>241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239</v>
      </c>
      <c r="MX243" s="2" t="s">
        <v>226</v>
      </c>
      <c r="MY243" s="2" t="s">
        <v>2729</v>
      </c>
      <c r="MZ243" s="2" t="s">
        <v>229</v>
      </c>
      <c r="NA243" s="2" t="s">
        <v>241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239</v>
      </c>
      <c r="NJ243" s="2" t="s">
        <v>260</v>
      </c>
      <c r="NK243" s="2" t="s">
        <v>1409</v>
      </c>
      <c r="NL243" s="2" t="s">
        <v>229</v>
      </c>
      <c r="NM243" s="2" t="s">
        <v>241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272</v>
      </c>
      <c r="NV243" s="2" t="s">
        <v>226</v>
      </c>
      <c r="NW243" s="2" t="s">
        <v>229</v>
      </c>
      <c r="NX243" s="2" t="s">
        <v>229</v>
      </c>
      <c r="NY243" s="2" t="s">
        <v>241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239</v>
      </c>
      <c r="OH243" s="2" t="s">
        <v>226</v>
      </c>
      <c r="OI243" s="2" t="s">
        <v>229</v>
      </c>
      <c r="OJ243" s="2" t="s">
        <v>229</v>
      </c>
      <c r="OK243" s="2" t="s">
        <v>241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229</v>
      </c>
      <c r="OT243" s="2" t="s">
        <v>229</v>
      </c>
      <c r="OU243" s="2" t="s">
        <v>229</v>
      </c>
      <c r="OV243" s="2" t="s">
        <v>229</v>
      </c>
      <c r="OW243" s="2" t="s">
        <v>229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229</v>
      </c>
      <c r="PG243" s="2" t="s">
        <v>229</v>
      </c>
      <c r="PH243" s="2" t="s">
        <v>229</v>
      </c>
      <c r="PI243" s="2" t="s">
        <v>229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229</v>
      </c>
      <c r="PR243" s="2" t="s">
        <v>229</v>
      </c>
      <c r="PS243" s="2" t="s">
        <v>229</v>
      </c>
      <c r="PT243" s="2" t="s">
        <v>229</v>
      </c>
      <c r="PU243" s="2" t="s">
        <v>229</v>
      </c>
      <c r="PV243" s="2" t="s">
        <v>229</v>
      </c>
      <c r="PW243" s="4"/>
      <c r="PX243" s="8"/>
      <c r="PY243" s="4"/>
      <c r="PZ243" s="8"/>
      <c r="QA243" s="7"/>
      <c r="QB243" s="7"/>
      <c r="QC243" s="2" t="s">
        <v>281</v>
      </c>
      <c r="QD243" s="2" t="s">
        <v>226</v>
      </c>
      <c r="QE243" s="2" t="s">
        <v>229</v>
      </c>
      <c r="QF243" s="2" t="s">
        <v>229</v>
      </c>
      <c r="QG243" s="2" t="s">
        <v>241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229</v>
      </c>
      <c r="QP243" s="2" t="s">
        <v>229</v>
      </c>
      <c r="QQ243" s="2" t="s">
        <v>229</v>
      </c>
      <c r="QR243" s="2" t="s">
        <v>229</v>
      </c>
      <c r="QS243" s="2" t="s">
        <v>229</v>
      </c>
      <c r="QT243" s="2" t="s">
        <v>229</v>
      </c>
      <c r="QU243" s="4"/>
      <c r="QV243" s="8"/>
      <c r="QW243" s="4"/>
      <c r="QX243" s="8"/>
      <c r="QY243" s="7"/>
      <c r="QZ243" s="7"/>
      <c r="RA243" s="2" t="s">
        <v>272</v>
      </c>
      <c r="RB243" s="2" t="s">
        <v>226</v>
      </c>
      <c r="RC243" s="2" t="s">
        <v>229</v>
      </c>
      <c r="RD243" s="2" t="s">
        <v>229</v>
      </c>
      <c r="RE243" s="2" t="s">
        <v>241</v>
      </c>
      <c r="RF243" s="2" t="s">
        <v>229</v>
      </c>
      <c r="RG243" s="4"/>
      <c r="RH243" s="8"/>
      <c r="RI243" s="4"/>
      <c r="RJ243" s="8"/>
      <c r="RK243" s="7"/>
      <c r="RL243" s="7"/>
      <c r="RM243" s="2" t="s">
        <v>272</v>
      </c>
      <c r="RN243" s="2" t="s">
        <v>226</v>
      </c>
      <c r="RO243" s="2" t="s">
        <v>229</v>
      </c>
      <c r="RP243" s="2" t="s">
        <v>229</v>
      </c>
      <c r="RQ243" s="2" t="s">
        <v>241</v>
      </c>
      <c r="RR243" s="2" t="s">
        <v>229</v>
      </c>
      <c r="RS243" s="4"/>
      <c r="RT243" s="8"/>
      <c r="RU243" s="4"/>
      <c r="RV243" s="8"/>
      <c r="RW243" s="7"/>
      <c r="RX243" s="7"/>
      <c r="RY243" s="2" t="s">
        <v>229</v>
      </c>
      <c r="RZ243" s="2" t="s">
        <v>229</v>
      </c>
      <c r="SA243" s="2" t="s">
        <v>229</v>
      </c>
      <c r="SB243" s="2" t="s">
        <v>229</v>
      </c>
      <c r="SC243" s="2" t="s">
        <v>229</v>
      </c>
      <c r="SD243" s="2" t="s">
        <v>229</v>
      </c>
      <c r="SE243" s="4">
        <v>325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</row>
    <row r="244">
      <c r="A244" s="2" t="s">
        <v>2730</v>
      </c>
      <c r="B244" s="2" t="s">
        <v>216</v>
      </c>
      <c r="C244" s="2" t="s">
        <v>217</v>
      </c>
      <c r="D244" s="2" t="s">
        <v>218</v>
      </c>
      <c r="E244" s="2" t="s">
        <v>2460</v>
      </c>
      <c r="F244" s="2" t="s">
        <v>2717</v>
      </c>
      <c r="G244" s="2" t="s">
        <v>2718</v>
      </c>
      <c r="H244" s="2" t="s">
        <v>2719</v>
      </c>
      <c r="I244" s="2" t="s">
        <v>2720</v>
      </c>
      <c r="J244" s="2" t="s">
        <v>224</v>
      </c>
      <c r="K244" s="2" t="s">
        <v>1796</v>
      </c>
      <c r="L244" s="3">
        <v>28.57</v>
      </c>
      <c r="M244" s="3">
        <v>30</v>
      </c>
      <c r="N244" s="3">
        <v>59.99</v>
      </c>
      <c r="O244" s="2" t="s">
        <v>981</v>
      </c>
      <c r="P244" s="2" t="s">
        <v>964</v>
      </c>
      <c r="Q244" s="2" t="s">
        <v>228</v>
      </c>
      <c r="R244" s="2" t="s">
        <v>229</v>
      </c>
      <c r="S244" s="2" t="s">
        <v>2731</v>
      </c>
      <c r="T244" s="2" t="s">
        <v>684</v>
      </c>
      <c r="U244" s="2" t="s">
        <v>2464</v>
      </c>
      <c r="V244" s="2" t="s">
        <v>2307</v>
      </c>
      <c r="W244" s="2" t="s">
        <v>686</v>
      </c>
      <c r="X244" s="2" t="s">
        <v>1009</v>
      </c>
      <c r="Y244" s="2" t="s">
        <v>1193</v>
      </c>
      <c r="Z244" s="4"/>
      <c r="AA244" s="4">
        <f>=ROUNDDOWN({0},0)</f>
      </c>
      <c r="AB244" s="5">
        <v>2</v>
      </c>
      <c r="AC244" s="2" t="s">
        <v>229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>
        <v>2</v>
      </c>
      <c r="AS244" s="8">
        <v>64.8</v>
      </c>
      <c r="AT244" s="7">
        <v>-1</v>
      </c>
      <c r="AU244" s="7">
        <v>-1</v>
      </c>
      <c r="AV244" s="4">
        <v>4</v>
      </c>
      <c r="AW244" s="8">
        <v>130.69</v>
      </c>
      <c r="AX244" s="4">
        <v>3</v>
      </c>
      <c r="AY244" s="8">
        <v>102.6</v>
      </c>
      <c r="AZ244" s="7">
        <v>0.3333</v>
      </c>
      <c r="BA244" s="7">
        <v>0.2738</v>
      </c>
      <c r="BB244" s="7"/>
      <c r="BC244" s="4" t="s">
        <v>229</v>
      </c>
      <c r="BD244" s="8" t="s">
        <v>229</v>
      </c>
      <c r="BE244" s="4" t="s">
        <v>229</v>
      </c>
      <c r="BF244" s="8" t="s">
        <v>229</v>
      </c>
      <c r="BG244" s="7" t="s">
        <v>229</v>
      </c>
      <c r="BH244" s="7" t="s">
        <v>229</v>
      </c>
      <c r="BI244" s="7">
        <v>0.458</v>
      </c>
      <c r="BJ244" s="4"/>
      <c r="BK244" s="8"/>
      <c r="BL244" s="2" t="s">
        <v>23</v>
      </c>
      <c r="BM244" s="7"/>
      <c r="BN244" s="7"/>
      <c r="BO244" s="4"/>
      <c r="BP244" s="8"/>
      <c r="BQ244" s="4"/>
      <c r="BR244" s="8"/>
      <c r="BS244" s="7"/>
      <c r="BT244" s="7"/>
      <c r="BU244" s="2" t="s">
        <v>239</v>
      </c>
      <c r="BV244" s="2" t="s">
        <v>275</v>
      </c>
      <c r="BW244" s="2" t="s">
        <v>229</v>
      </c>
      <c r="BX244" s="2" t="s">
        <v>1045</v>
      </c>
      <c r="BY244" s="2" t="s">
        <v>241</v>
      </c>
      <c r="BZ244" s="2" t="s">
        <v>229</v>
      </c>
      <c r="CA244" s="4"/>
      <c r="CB244" s="8"/>
      <c r="CC244" s="4"/>
      <c r="CD244" s="8"/>
      <c r="CE244" s="7"/>
      <c r="CF244" s="7"/>
      <c r="CG244" s="2" t="s">
        <v>239</v>
      </c>
      <c r="CH244" s="2" t="s">
        <v>275</v>
      </c>
      <c r="CI244" s="2" t="s">
        <v>2723</v>
      </c>
      <c r="CJ244" s="2" t="s">
        <v>2607</v>
      </c>
      <c r="CK244" s="2" t="s">
        <v>241</v>
      </c>
      <c r="CL244" s="2" t="s">
        <v>229</v>
      </c>
      <c r="CM244" s="4"/>
      <c r="CN244" s="8"/>
      <c r="CO244" s="4"/>
      <c r="CP244" s="8"/>
      <c r="CQ244" s="7"/>
      <c r="CR244" s="7"/>
      <c r="CS244" s="2" t="s">
        <v>239</v>
      </c>
      <c r="CT244" s="2" t="s">
        <v>275</v>
      </c>
      <c r="CU244" s="2" t="s">
        <v>1972</v>
      </c>
      <c r="CV244" s="2" t="s">
        <v>1082</v>
      </c>
      <c r="CW244" s="2" t="s">
        <v>241</v>
      </c>
      <c r="CX244" s="2" t="s">
        <v>229</v>
      </c>
      <c r="CY244" s="4"/>
      <c r="CZ244" s="8"/>
      <c r="DA244" s="4"/>
      <c r="DB244" s="8"/>
      <c r="DC244" s="7"/>
      <c r="DD244" s="7"/>
      <c r="DE244" s="2" t="s">
        <v>239</v>
      </c>
      <c r="DF244" s="2" t="s">
        <v>275</v>
      </c>
      <c r="DG244" s="2" t="s">
        <v>647</v>
      </c>
      <c r="DH244" s="2" t="s">
        <v>1401</v>
      </c>
      <c r="DI244" s="2" t="s">
        <v>263</v>
      </c>
      <c r="DJ244" s="2" t="s">
        <v>229</v>
      </c>
      <c r="DK244" s="4"/>
      <c r="DL244" s="8"/>
      <c r="DM244" s="4"/>
      <c r="DN244" s="8"/>
      <c r="DO244" s="7"/>
      <c r="DP244" s="7"/>
      <c r="DQ244" s="2" t="s">
        <v>239</v>
      </c>
      <c r="DR244" s="2" t="s">
        <v>275</v>
      </c>
      <c r="DS244" s="2" t="s">
        <v>2726</v>
      </c>
      <c r="DT244" s="2" t="s">
        <v>2732</v>
      </c>
      <c r="DU244" s="2" t="s">
        <v>241</v>
      </c>
      <c r="DV244" s="2" t="s">
        <v>229</v>
      </c>
      <c r="DW244" s="4"/>
      <c r="DX244" s="8"/>
      <c r="DY244" s="4"/>
      <c r="DZ244" s="8"/>
      <c r="EA244" s="7"/>
      <c r="EB244" s="7"/>
      <c r="EC244" s="2" t="s">
        <v>239</v>
      </c>
      <c r="ED244" s="2" t="s">
        <v>275</v>
      </c>
      <c r="EE244" s="2" t="s">
        <v>627</v>
      </c>
      <c r="EF244" s="2" t="s">
        <v>2733</v>
      </c>
      <c r="EG244" s="2" t="s">
        <v>241</v>
      </c>
      <c r="EH244" s="2" t="s">
        <v>229</v>
      </c>
      <c r="EI244" s="4"/>
      <c r="EJ244" s="8"/>
      <c r="EK244" s="4"/>
      <c r="EL244" s="8"/>
      <c r="EM244" s="7"/>
      <c r="EN244" s="7"/>
      <c r="EO244" s="2" t="s">
        <v>239</v>
      </c>
      <c r="EP244" s="2" t="s">
        <v>275</v>
      </c>
      <c r="EQ244" s="2" t="s">
        <v>1972</v>
      </c>
      <c r="ER244" s="2" t="s">
        <v>2494</v>
      </c>
      <c r="ES244" s="2" t="s">
        <v>241</v>
      </c>
      <c r="ET244" s="2" t="s">
        <v>229</v>
      </c>
      <c r="EU244" s="4"/>
      <c r="EV244" s="8"/>
      <c r="EW244" s="4">
        <v>2</v>
      </c>
      <c r="EX244" s="8">
        <v>64.8</v>
      </c>
      <c r="EY244" s="7">
        <v>-1</v>
      </c>
      <c r="EZ244" s="7">
        <v>-1</v>
      </c>
      <c r="FA244" s="2" t="s">
        <v>239</v>
      </c>
      <c r="FB244" s="2" t="s">
        <v>275</v>
      </c>
      <c r="FC244" s="2" t="s">
        <v>1409</v>
      </c>
      <c r="FD244" s="2" t="s">
        <v>1356</v>
      </c>
      <c r="FE244" s="2" t="s">
        <v>241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275</v>
      </c>
      <c r="FO244" s="2" t="s">
        <v>1409</v>
      </c>
      <c r="FP244" s="2" t="s">
        <v>229</v>
      </c>
      <c r="FQ244" s="2" t="s">
        <v>241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275</v>
      </c>
      <c r="GA244" s="2" t="s">
        <v>229</v>
      </c>
      <c r="GB244" s="2" t="s">
        <v>229</v>
      </c>
      <c r="GC244" s="2" t="s">
        <v>241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272</v>
      </c>
      <c r="GL244" s="2" t="s">
        <v>275</v>
      </c>
      <c r="GM244" s="2" t="s">
        <v>229</v>
      </c>
      <c r="GN244" s="2" t="s">
        <v>229</v>
      </c>
      <c r="GO244" s="2" t="s">
        <v>241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275</v>
      </c>
      <c r="GY244" s="2" t="s">
        <v>632</v>
      </c>
      <c r="GZ244" s="2" t="s">
        <v>229</v>
      </c>
      <c r="HA244" s="2" t="s">
        <v>241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266</v>
      </c>
      <c r="HJ244" s="2" t="s">
        <v>275</v>
      </c>
      <c r="HK244" s="2" t="s">
        <v>229</v>
      </c>
      <c r="HL244" s="2" t="s">
        <v>229</v>
      </c>
      <c r="HM244" s="2" t="s">
        <v>241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239</v>
      </c>
      <c r="HV244" s="2" t="s">
        <v>275</v>
      </c>
      <c r="HW244" s="2" t="s">
        <v>1533</v>
      </c>
      <c r="HX244" s="2" t="s">
        <v>2734</v>
      </c>
      <c r="HY244" s="2" t="s">
        <v>241</v>
      </c>
      <c r="HZ244" s="2" t="s">
        <v>229</v>
      </c>
      <c r="IA244" s="4"/>
      <c r="IB244" s="8"/>
      <c r="IC244" s="4"/>
      <c r="ID244" s="8"/>
      <c r="IE244" s="7"/>
      <c r="IF244" s="7"/>
      <c r="IG244" s="2" t="s">
        <v>266</v>
      </c>
      <c r="IH244" s="2" t="s">
        <v>275</v>
      </c>
      <c r="II244" s="2" t="s">
        <v>229</v>
      </c>
      <c r="IJ244" s="2" t="s">
        <v>229</v>
      </c>
      <c r="IK244" s="2" t="s">
        <v>241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272</v>
      </c>
      <c r="IT244" s="2" t="s">
        <v>275</v>
      </c>
      <c r="IU244" s="2" t="s">
        <v>229</v>
      </c>
      <c r="IV244" s="2" t="s">
        <v>229</v>
      </c>
      <c r="IW244" s="2" t="s">
        <v>241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272</v>
      </c>
      <c r="JF244" s="2" t="s">
        <v>275</v>
      </c>
      <c r="JG244" s="2" t="s">
        <v>229</v>
      </c>
      <c r="JH244" s="2" t="s">
        <v>229</v>
      </c>
      <c r="JI244" s="2" t="s">
        <v>241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272</v>
      </c>
      <c r="JR244" s="2" t="s">
        <v>275</v>
      </c>
      <c r="JS244" s="2" t="s">
        <v>229</v>
      </c>
      <c r="JT244" s="2" t="s">
        <v>229</v>
      </c>
      <c r="JU244" s="2" t="s">
        <v>241</v>
      </c>
      <c r="JV244" s="2" t="s">
        <v>229</v>
      </c>
      <c r="JW244" s="4"/>
      <c r="JX244" s="8"/>
      <c r="JY244" s="4"/>
      <c r="JZ244" s="8"/>
      <c r="KA244" s="7"/>
      <c r="KB244" s="7"/>
      <c r="KC244" s="2" t="s">
        <v>272</v>
      </c>
      <c r="KD244" s="2" t="s">
        <v>275</v>
      </c>
      <c r="KE244" s="2" t="s">
        <v>229</v>
      </c>
      <c r="KF244" s="2" t="s">
        <v>229</v>
      </c>
      <c r="KG244" s="2" t="s">
        <v>241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272</v>
      </c>
      <c r="KP244" s="2" t="s">
        <v>275</v>
      </c>
      <c r="KQ244" s="2" t="s">
        <v>229</v>
      </c>
      <c r="KR244" s="2" t="s">
        <v>229</v>
      </c>
      <c r="KS244" s="2" t="s">
        <v>241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272</v>
      </c>
      <c r="LB244" s="2" t="s">
        <v>275</v>
      </c>
      <c r="LC244" s="2" t="s">
        <v>229</v>
      </c>
      <c r="LD244" s="2" t="s">
        <v>229</v>
      </c>
      <c r="LE244" s="2" t="s">
        <v>241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229</v>
      </c>
      <c r="LN244" s="2" t="s">
        <v>229</v>
      </c>
      <c r="LO244" s="2" t="s">
        <v>229</v>
      </c>
      <c r="LP244" s="2" t="s">
        <v>229</v>
      </c>
      <c r="LQ244" s="2" t="s">
        <v>229</v>
      </c>
      <c r="LR244" s="2" t="s">
        <v>229</v>
      </c>
      <c r="LS244" s="4"/>
      <c r="LT244" s="8"/>
      <c r="LU244" s="4"/>
      <c r="LV244" s="8"/>
      <c r="LW244" s="7"/>
      <c r="LX244" s="7"/>
      <c r="LY244" s="2" t="s">
        <v>239</v>
      </c>
      <c r="LZ244" s="2" t="s">
        <v>275</v>
      </c>
      <c r="MA244" s="2" t="s">
        <v>2474</v>
      </c>
      <c r="MB244" s="2" t="s">
        <v>229</v>
      </c>
      <c r="MC244" s="2" t="s">
        <v>241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272</v>
      </c>
      <c r="ML244" s="2" t="s">
        <v>275</v>
      </c>
      <c r="MM244" s="2" t="s">
        <v>229</v>
      </c>
      <c r="MN244" s="2" t="s">
        <v>229</v>
      </c>
      <c r="MO244" s="2" t="s">
        <v>241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239</v>
      </c>
      <c r="MX244" s="2" t="s">
        <v>275</v>
      </c>
      <c r="MY244" s="2" t="s">
        <v>2729</v>
      </c>
      <c r="MZ244" s="2" t="s">
        <v>229</v>
      </c>
      <c r="NA244" s="2" t="s">
        <v>241</v>
      </c>
      <c r="NB244" s="2" t="s">
        <v>229</v>
      </c>
      <c r="NC244" s="4"/>
      <c r="ND244" s="8"/>
      <c r="NE244" s="4"/>
      <c r="NF244" s="8"/>
      <c r="NG244" s="7"/>
      <c r="NH244" s="7"/>
      <c r="NI244" s="2" t="s">
        <v>239</v>
      </c>
      <c r="NJ244" s="2" t="s">
        <v>275</v>
      </c>
      <c r="NK244" s="2" t="s">
        <v>1409</v>
      </c>
      <c r="NL244" s="2" t="s">
        <v>229</v>
      </c>
      <c r="NM244" s="2" t="s">
        <v>241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272</v>
      </c>
      <c r="NV244" s="2" t="s">
        <v>275</v>
      </c>
      <c r="NW244" s="2" t="s">
        <v>229</v>
      </c>
      <c r="NX244" s="2" t="s">
        <v>229</v>
      </c>
      <c r="NY244" s="2" t="s">
        <v>241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239</v>
      </c>
      <c r="OH244" s="2" t="s">
        <v>275</v>
      </c>
      <c r="OI244" s="2" t="s">
        <v>229</v>
      </c>
      <c r="OJ244" s="2" t="s">
        <v>229</v>
      </c>
      <c r="OK244" s="2" t="s">
        <v>241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229</v>
      </c>
      <c r="OT244" s="2" t="s">
        <v>229</v>
      </c>
      <c r="OU244" s="2" t="s">
        <v>229</v>
      </c>
      <c r="OV244" s="2" t="s">
        <v>229</v>
      </c>
      <c r="OW244" s="2" t="s">
        <v>229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229</v>
      </c>
      <c r="PF244" s="2" t="s">
        <v>229</v>
      </c>
      <c r="PG244" s="2" t="s">
        <v>229</v>
      </c>
      <c r="PH244" s="2" t="s">
        <v>229</v>
      </c>
      <c r="PI244" s="2" t="s">
        <v>229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229</v>
      </c>
      <c r="PR244" s="2" t="s">
        <v>229</v>
      </c>
      <c r="PS244" s="2" t="s">
        <v>229</v>
      </c>
      <c r="PT244" s="2" t="s">
        <v>229</v>
      </c>
      <c r="PU244" s="2" t="s">
        <v>229</v>
      </c>
      <c r="PV244" s="2" t="s">
        <v>229</v>
      </c>
      <c r="PW244" s="4"/>
      <c r="PX244" s="8"/>
      <c r="PY244" s="4"/>
      <c r="PZ244" s="8"/>
      <c r="QA244" s="7"/>
      <c r="QB244" s="7"/>
      <c r="QC244" s="2" t="s">
        <v>281</v>
      </c>
      <c r="QD244" s="2" t="s">
        <v>275</v>
      </c>
      <c r="QE244" s="2" t="s">
        <v>229</v>
      </c>
      <c r="QF244" s="2" t="s">
        <v>229</v>
      </c>
      <c r="QG244" s="2" t="s">
        <v>241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229</v>
      </c>
      <c r="QP244" s="2" t="s">
        <v>229</v>
      </c>
      <c r="QQ244" s="2" t="s">
        <v>229</v>
      </c>
      <c r="QR244" s="2" t="s">
        <v>229</v>
      </c>
      <c r="QS244" s="2" t="s">
        <v>229</v>
      </c>
      <c r="QT244" s="2" t="s">
        <v>229</v>
      </c>
      <c r="QU244" s="4"/>
      <c r="QV244" s="8"/>
      <c r="QW244" s="4"/>
      <c r="QX244" s="8"/>
      <c r="QY244" s="7"/>
      <c r="QZ244" s="7"/>
      <c r="RA244" s="2" t="s">
        <v>272</v>
      </c>
      <c r="RB244" s="2" t="s">
        <v>275</v>
      </c>
      <c r="RC244" s="2" t="s">
        <v>229</v>
      </c>
      <c r="RD244" s="2" t="s">
        <v>229</v>
      </c>
      <c r="RE244" s="2" t="s">
        <v>241</v>
      </c>
      <c r="RF244" s="2" t="s">
        <v>229</v>
      </c>
      <c r="RG244" s="4"/>
      <c r="RH244" s="8"/>
      <c r="RI244" s="4"/>
      <c r="RJ244" s="8"/>
      <c r="RK244" s="7"/>
      <c r="RL244" s="7"/>
      <c r="RM244" s="2" t="s">
        <v>272</v>
      </c>
      <c r="RN244" s="2" t="s">
        <v>275</v>
      </c>
      <c r="RO244" s="2" t="s">
        <v>229</v>
      </c>
      <c r="RP244" s="2" t="s">
        <v>229</v>
      </c>
      <c r="RQ244" s="2" t="s">
        <v>241</v>
      </c>
      <c r="RR244" s="2" t="s">
        <v>229</v>
      </c>
      <c r="RS244" s="4"/>
      <c r="RT244" s="8"/>
      <c r="RU244" s="4"/>
      <c r="RV244" s="8"/>
      <c r="RW244" s="7"/>
      <c r="RX244" s="7"/>
      <c r="RY244" s="2" t="s">
        <v>229</v>
      </c>
      <c r="RZ244" s="2" t="s">
        <v>229</v>
      </c>
      <c r="SA244" s="2" t="s">
        <v>229</v>
      </c>
      <c r="SB244" s="2" t="s">
        <v>229</v>
      </c>
      <c r="SC244" s="2" t="s">
        <v>229</v>
      </c>
      <c r="SD244" s="2" t="s">
        <v>229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</row>
    <row r="245">
      <c r="A245" s="2" t="s">
        <v>2735</v>
      </c>
      <c r="B245" s="2" t="s">
        <v>216</v>
      </c>
      <c r="C245" s="2" t="s">
        <v>217</v>
      </c>
      <c r="D245" s="2" t="s">
        <v>218</v>
      </c>
      <c r="E245" s="2" t="s">
        <v>2460</v>
      </c>
      <c r="F245" s="2" t="s">
        <v>2717</v>
      </c>
      <c r="G245" s="2" t="s">
        <v>2718</v>
      </c>
      <c r="H245" s="2" t="s">
        <v>2719</v>
      </c>
      <c r="I245" s="2" t="s">
        <v>2720</v>
      </c>
      <c r="J245" s="2" t="s">
        <v>285</v>
      </c>
      <c r="K245" s="2" t="s">
        <v>1796</v>
      </c>
      <c r="L245" s="3">
        <v>33.33</v>
      </c>
      <c r="M245" s="3">
        <v>35</v>
      </c>
      <c r="N245" s="3">
        <v>69.99</v>
      </c>
      <c r="O245" s="2" t="s">
        <v>981</v>
      </c>
      <c r="P245" s="2" t="s">
        <v>964</v>
      </c>
      <c r="Q245" s="2" t="s">
        <v>228</v>
      </c>
      <c r="R245" s="2" t="s">
        <v>229</v>
      </c>
      <c r="S245" s="2" t="s">
        <v>2731</v>
      </c>
      <c r="T245" s="2" t="s">
        <v>684</v>
      </c>
      <c r="U245" s="2" t="s">
        <v>232</v>
      </c>
      <c r="V245" s="2" t="s">
        <v>2307</v>
      </c>
      <c r="W245" s="2" t="s">
        <v>686</v>
      </c>
      <c r="X245" s="2" t="s">
        <v>1009</v>
      </c>
      <c r="Y245" s="2" t="s">
        <v>1193</v>
      </c>
      <c r="Z245" s="4">
        <v>289</v>
      </c>
      <c r="AA245" s="4">
        <f>=ROUNDDOWN(72.25,0)</f>
      </c>
      <c r="AB245" s="5">
        <v>4</v>
      </c>
      <c r="AC245" s="2" t="s">
        <v>229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>
        <v>4</v>
      </c>
      <c r="AQ245" s="8">
        <v>130.69</v>
      </c>
      <c r="AR245" s="4">
        <v>1</v>
      </c>
      <c r="AS245" s="8">
        <v>37.8</v>
      </c>
      <c r="AT245" s="7">
        <v>3</v>
      </c>
      <c r="AU245" s="7">
        <v>2.4574</v>
      </c>
      <c r="AV245" s="4" t="s">
        <v>229</v>
      </c>
      <c r="AW245" s="8" t="s">
        <v>229</v>
      </c>
      <c r="AX245" s="4" t="s">
        <v>229</v>
      </c>
      <c r="AY245" s="8" t="s">
        <v>229</v>
      </c>
      <c r="AZ245" s="7" t="s">
        <v>229</v>
      </c>
      <c r="BA245" s="7" t="s">
        <v>229</v>
      </c>
      <c r="BB245" s="7">
        <v>1</v>
      </c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 t="s">
        <v>229</v>
      </c>
      <c r="BJ245" s="4">
        <v>4</v>
      </c>
      <c r="BK245" s="8">
        <v>130.69</v>
      </c>
      <c r="BL245" s="2" t="s">
        <v>2736</v>
      </c>
      <c r="BM245" s="7">
        <v>1</v>
      </c>
      <c r="BN245" s="7">
        <v>1</v>
      </c>
      <c r="BO245" s="4">
        <v>1</v>
      </c>
      <c r="BP245" s="8">
        <v>38.33</v>
      </c>
      <c r="BQ245" s="4"/>
      <c r="BR245" s="8"/>
      <c r="BS245" s="7"/>
      <c r="BT245" s="7"/>
      <c r="BU245" s="2" t="s">
        <v>239</v>
      </c>
      <c r="BV245" s="2" t="s">
        <v>226</v>
      </c>
      <c r="BW245" s="2" t="s">
        <v>229</v>
      </c>
      <c r="BX245" s="2" t="s">
        <v>1045</v>
      </c>
      <c r="BY245" s="2" t="s">
        <v>241</v>
      </c>
      <c r="BZ245" s="2" t="s">
        <v>229</v>
      </c>
      <c r="CA245" s="4">
        <v>2</v>
      </c>
      <c r="CB245" s="8">
        <v>71.36</v>
      </c>
      <c r="CC245" s="4"/>
      <c r="CD245" s="8"/>
      <c r="CE245" s="7"/>
      <c r="CF245" s="7"/>
      <c r="CG245" s="2" t="s">
        <v>239</v>
      </c>
      <c r="CH245" s="2" t="s">
        <v>226</v>
      </c>
      <c r="CI245" s="2" t="s">
        <v>2723</v>
      </c>
      <c r="CJ245" s="2" t="s">
        <v>2713</v>
      </c>
      <c r="CK245" s="2" t="s">
        <v>241</v>
      </c>
      <c r="CL245" s="2" t="s">
        <v>229</v>
      </c>
      <c r="CM245" s="4"/>
      <c r="CN245" s="8"/>
      <c r="CO245" s="4"/>
      <c r="CP245" s="8"/>
      <c r="CQ245" s="7"/>
      <c r="CR245" s="7"/>
      <c r="CS245" s="2" t="s">
        <v>239</v>
      </c>
      <c r="CT245" s="2" t="s">
        <v>226</v>
      </c>
      <c r="CU245" s="2" t="s">
        <v>1972</v>
      </c>
      <c r="CV245" s="2" t="s">
        <v>646</v>
      </c>
      <c r="CW245" s="2" t="s">
        <v>241</v>
      </c>
      <c r="CX245" s="2" t="s">
        <v>229</v>
      </c>
      <c r="CY245" s="4">
        <v>1</v>
      </c>
      <c r="CZ245" s="8">
        <v>21</v>
      </c>
      <c r="DA245" s="4"/>
      <c r="DB245" s="8"/>
      <c r="DC245" s="7"/>
      <c r="DD245" s="7"/>
      <c r="DE245" s="2" t="s">
        <v>239</v>
      </c>
      <c r="DF245" s="2" t="s">
        <v>226</v>
      </c>
      <c r="DG245" s="2" t="s">
        <v>647</v>
      </c>
      <c r="DH245" s="2" t="s">
        <v>2737</v>
      </c>
      <c r="DI245" s="2" t="s">
        <v>263</v>
      </c>
      <c r="DJ245" s="2" t="s">
        <v>229</v>
      </c>
      <c r="DK245" s="4"/>
      <c r="DL245" s="8"/>
      <c r="DM245" s="4"/>
      <c r="DN245" s="8"/>
      <c r="DO245" s="7"/>
      <c r="DP245" s="7"/>
      <c r="DQ245" s="2" t="s">
        <v>239</v>
      </c>
      <c r="DR245" s="2" t="s">
        <v>226</v>
      </c>
      <c r="DS245" s="2" t="s">
        <v>2726</v>
      </c>
      <c r="DT245" s="2" t="s">
        <v>2682</v>
      </c>
      <c r="DU245" s="2" t="s">
        <v>241</v>
      </c>
      <c r="DV245" s="2" t="s">
        <v>229</v>
      </c>
      <c r="DW245" s="4"/>
      <c r="DX245" s="8"/>
      <c r="DY245" s="4"/>
      <c r="DZ245" s="8"/>
      <c r="EA245" s="7"/>
      <c r="EB245" s="7"/>
      <c r="EC245" s="2" t="s">
        <v>239</v>
      </c>
      <c r="ED245" s="2" t="s">
        <v>226</v>
      </c>
      <c r="EE245" s="2" t="s">
        <v>627</v>
      </c>
      <c r="EF245" s="2" t="s">
        <v>2738</v>
      </c>
      <c r="EG245" s="2" t="s">
        <v>241</v>
      </c>
      <c r="EH245" s="2" t="s">
        <v>229</v>
      </c>
      <c r="EI245" s="4"/>
      <c r="EJ245" s="8"/>
      <c r="EK245" s="4"/>
      <c r="EL245" s="8"/>
      <c r="EM245" s="7"/>
      <c r="EN245" s="7"/>
      <c r="EO245" s="2" t="s">
        <v>239</v>
      </c>
      <c r="EP245" s="2" t="s">
        <v>226</v>
      </c>
      <c r="EQ245" s="2" t="s">
        <v>1972</v>
      </c>
      <c r="ER245" s="2" t="s">
        <v>2739</v>
      </c>
      <c r="ES245" s="2" t="s">
        <v>241</v>
      </c>
      <c r="ET245" s="2" t="s">
        <v>229</v>
      </c>
      <c r="EU245" s="4"/>
      <c r="EV245" s="8"/>
      <c r="EW245" s="4">
        <v>1</v>
      </c>
      <c r="EX245" s="8">
        <v>37.8</v>
      </c>
      <c r="EY245" s="7">
        <v>-1</v>
      </c>
      <c r="EZ245" s="7">
        <v>-1</v>
      </c>
      <c r="FA245" s="2" t="s">
        <v>239</v>
      </c>
      <c r="FB245" s="2" t="s">
        <v>226</v>
      </c>
      <c r="FC245" s="2" t="s">
        <v>1409</v>
      </c>
      <c r="FD245" s="2" t="s">
        <v>2507</v>
      </c>
      <c r="FE245" s="2" t="s">
        <v>241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226</v>
      </c>
      <c r="FO245" s="2" t="s">
        <v>1409</v>
      </c>
      <c r="FP245" s="2" t="s">
        <v>2740</v>
      </c>
      <c r="FQ245" s="2" t="s">
        <v>241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226</v>
      </c>
      <c r="GA245" s="2" t="s">
        <v>327</v>
      </c>
      <c r="GB245" s="2" t="s">
        <v>229</v>
      </c>
      <c r="GC245" s="2" t="s">
        <v>241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272</v>
      </c>
      <c r="GL245" s="2" t="s">
        <v>226</v>
      </c>
      <c r="GM245" s="2" t="s">
        <v>229</v>
      </c>
      <c r="GN245" s="2" t="s">
        <v>229</v>
      </c>
      <c r="GO245" s="2" t="s">
        <v>241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239</v>
      </c>
      <c r="GX245" s="2" t="s">
        <v>226</v>
      </c>
      <c r="GY245" s="2" t="s">
        <v>632</v>
      </c>
      <c r="GZ245" s="2" t="s">
        <v>574</v>
      </c>
      <c r="HA245" s="2" t="s">
        <v>241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266</v>
      </c>
      <c r="HJ245" s="2" t="s">
        <v>226</v>
      </c>
      <c r="HK245" s="2" t="s">
        <v>229</v>
      </c>
      <c r="HL245" s="2" t="s">
        <v>229</v>
      </c>
      <c r="HM245" s="2" t="s">
        <v>241</v>
      </c>
      <c r="HN245" s="2" t="s">
        <v>229</v>
      </c>
      <c r="HO245" s="4"/>
      <c r="HP245" s="8"/>
      <c r="HQ245" s="4"/>
      <c r="HR245" s="8"/>
      <c r="HS245" s="7"/>
      <c r="HT245" s="7"/>
      <c r="HU245" s="2" t="s">
        <v>239</v>
      </c>
      <c r="HV245" s="2" t="s">
        <v>226</v>
      </c>
      <c r="HW245" s="2" t="s">
        <v>1533</v>
      </c>
      <c r="HX245" s="2" t="s">
        <v>2741</v>
      </c>
      <c r="HY245" s="2" t="s">
        <v>241</v>
      </c>
      <c r="HZ245" s="2" t="s">
        <v>229</v>
      </c>
      <c r="IA245" s="4"/>
      <c r="IB245" s="8"/>
      <c r="IC245" s="4"/>
      <c r="ID245" s="8"/>
      <c r="IE245" s="7"/>
      <c r="IF245" s="7"/>
      <c r="IG245" s="2" t="s">
        <v>266</v>
      </c>
      <c r="IH245" s="2" t="s">
        <v>226</v>
      </c>
      <c r="II245" s="2" t="s">
        <v>229</v>
      </c>
      <c r="IJ245" s="2" t="s">
        <v>229</v>
      </c>
      <c r="IK245" s="2" t="s">
        <v>241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272</v>
      </c>
      <c r="IT245" s="2" t="s">
        <v>226</v>
      </c>
      <c r="IU245" s="2" t="s">
        <v>229</v>
      </c>
      <c r="IV245" s="2" t="s">
        <v>229</v>
      </c>
      <c r="IW245" s="2" t="s">
        <v>241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272</v>
      </c>
      <c r="JF245" s="2" t="s">
        <v>226</v>
      </c>
      <c r="JG245" s="2" t="s">
        <v>229</v>
      </c>
      <c r="JH245" s="2" t="s">
        <v>229</v>
      </c>
      <c r="JI245" s="2" t="s">
        <v>241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272</v>
      </c>
      <c r="JR245" s="2" t="s">
        <v>226</v>
      </c>
      <c r="JS245" s="2" t="s">
        <v>229</v>
      </c>
      <c r="JT245" s="2" t="s">
        <v>229</v>
      </c>
      <c r="JU245" s="2" t="s">
        <v>241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272</v>
      </c>
      <c r="KD245" s="2" t="s">
        <v>226</v>
      </c>
      <c r="KE245" s="2" t="s">
        <v>229</v>
      </c>
      <c r="KF245" s="2" t="s">
        <v>229</v>
      </c>
      <c r="KG245" s="2" t="s">
        <v>241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272</v>
      </c>
      <c r="KP245" s="2" t="s">
        <v>226</v>
      </c>
      <c r="KQ245" s="2" t="s">
        <v>229</v>
      </c>
      <c r="KR245" s="2" t="s">
        <v>229</v>
      </c>
      <c r="KS245" s="2" t="s">
        <v>241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272</v>
      </c>
      <c r="LB245" s="2" t="s">
        <v>226</v>
      </c>
      <c r="LC245" s="2" t="s">
        <v>229</v>
      </c>
      <c r="LD245" s="2" t="s">
        <v>229</v>
      </c>
      <c r="LE245" s="2" t="s">
        <v>241</v>
      </c>
      <c r="LF245" s="2" t="s">
        <v>229</v>
      </c>
      <c r="LG245" s="4"/>
      <c r="LH245" s="8"/>
      <c r="LI245" s="4"/>
      <c r="LJ245" s="8"/>
      <c r="LK245" s="7"/>
      <c r="LL245" s="7"/>
      <c r="LM245" s="2" t="s">
        <v>229</v>
      </c>
      <c r="LN245" s="2" t="s">
        <v>229</v>
      </c>
      <c r="LO245" s="2" t="s">
        <v>229</v>
      </c>
      <c r="LP245" s="2" t="s">
        <v>229</v>
      </c>
      <c r="LQ245" s="2" t="s">
        <v>229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239</v>
      </c>
      <c r="LZ245" s="2" t="s">
        <v>275</v>
      </c>
      <c r="MA245" s="2" t="s">
        <v>2474</v>
      </c>
      <c r="MB245" s="2" t="s">
        <v>229</v>
      </c>
      <c r="MC245" s="2" t="s">
        <v>241</v>
      </c>
      <c r="MD245" s="2" t="s">
        <v>229</v>
      </c>
      <c r="ME245" s="4"/>
      <c r="MF245" s="8"/>
      <c r="MG245" s="4"/>
      <c r="MH245" s="8"/>
      <c r="MI245" s="7"/>
      <c r="MJ245" s="7"/>
      <c r="MK245" s="2" t="s">
        <v>272</v>
      </c>
      <c r="ML245" s="2" t="s">
        <v>226</v>
      </c>
      <c r="MM245" s="2" t="s">
        <v>229</v>
      </c>
      <c r="MN245" s="2" t="s">
        <v>229</v>
      </c>
      <c r="MO245" s="2" t="s">
        <v>241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239</v>
      </c>
      <c r="MX245" s="2" t="s">
        <v>226</v>
      </c>
      <c r="MY245" s="2" t="s">
        <v>2729</v>
      </c>
      <c r="MZ245" s="2" t="s">
        <v>229</v>
      </c>
      <c r="NA245" s="2" t="s">
        <v>241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239</v>
      </c>
      <c r="NJ245" s="2" t="s">
        <v>260</v>
      </c>
      <c r="NK245" s="2" t="s">
        <v>1409</v>
      </c>
      <c r="NL245" s="2" t="s">
        <v>229</v>
      </c>
      <c r="NM245" s="2" t="s">
        <v>241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272</v>
      </c>
      <c r="NV245" s="2" t="s">
        <v>226</v>
      </c>
      <c r="NW245" s="2" t="s">
        <v>229</v>
      </c>
      <c r="NX245" s="2" t="s">
        <v>229</v>
      </c>
      <c r="NY245" s="2" t="s">
        <v>241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239</v>
      </c>
      <c r="OH245" s="2" t="s">
        <v>226</v>
      </c>
      <c r="OI245" s="2" t="s">
        <v>229</v>
      </c>
      <c r="OJ245" s="2" t="s">
        <v>229</v>
      </c>
      <c r="OK245" s="2" t="s">
        <v>241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229</v>
      </c>
      <c r="OT245" s="2" t="s">
        <v>229</v>
      </c>
      <c r="OU245" s="2" t="s">
        <v>229</v>
      </c>
      <c r="OV245" s="2" t="s">
        <v>229</v>
      </c>
      <c r="OW245" s="2" t="s">
        <v>229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229</v>
      </c>
      <c r="PF245" s="2" t="s">
        <v>229</v>
      </c>
      <c r="PG245" s="2" t="s">
        <v>229</v>
      </c>
      <c r="PH245" s="2" t="s">
        <v>229</v>
      </c>
      <c r="PI245" s="2" t="s">
        <v>229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229</v>
      </c>
      <c r="PS245" s="2" t="s">
        <v>229</v>
      </c>
      <c r="PT245" s="2" t="s">
        <v>229</v>
      </c>
      <c r="PU245" s="2" t="s">
        <v>229</v>
      </c>
      <c r="PV245" s="2" t="s">
        <v>229</v>
      </c>
      <c r="PW245" s="4"/>
      <c r="PX245" s="8"/>
      <c r="PY245" s="4"/>
      <c r="PZ245" s="8"/>
      <c r="QA245" s="7"/>
      <c r="QB245" s="7"/>
      <c r="QC245" s="2" t="s">
        <v>281</v>
      </c>
      <c r="QD245" s="2" t="s">
        <v>226</v>
      </c>
      <c r="QE245" s="2" t="s">
        <v>229</v>
      </c>
      <c r="QF245" s="2" t="s">
        <v>229</v>
      </c>
      <c r="QG245" s="2" t="s">
        <v>241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229</v>
      </c>
      <c r="QP245" s="2" t="s">
        <v>229</v>
      </c>
      <c r="QQ245" s="2" t="s">
        <v>229</v>
      </c>
      <c r="QR245" s="2" t="s">
        <v>229</v>
      </c>
      <c r="QS245" s="2" t="s">
        <v>229</v>
      </c>
      <c r="QT245" s="2" t="s">
        <v>229</v>
      </c>
      <c r="QU245" s="4"/>
      <c r="QV245" s="8"/>
      <c r="QW245" s="4"/>
      <c r="QX245" s="8"/>
      <c r="QY245" s="7"/>
      <c r="QZ245" s="7"/>
      <c r="RA245" s="2" t="s">
        <v>272</v>
      </c>
      <c r="RB245" s="2" t="s">
        <v>226</v>
      </c>
      <c r="RC245" s="2" t="s">
        <v>229</v>
      </c>
      <c r="RD245" s="2" t="s">
        <v>229</v>
      </c>
      <c r="RE245" s="2" t="s">
        <v>241</v>
      </c>
      <c r="RF245" s="2" t="s">
        <v>229</v>
      </c>
      <c r="RG245" s="4"/>
      <c r="RH245" s="8"/>
      <c r="RI245" s="4"/>
      <c r="RJ245" s="8"/>
      <c r="RK245" s="7"/>
      <c r="RL245" s="7"/>
      <c r="RM245" s="2" t="s">
        <v>272</v>
      </c>
      <c r="RN245" s="2" t="s">
        <v>226</v>
      </c>
      <c r="RO245" s="2" t="s">
        <v>229</v>
      </c>
      <c r="RP245" s="2" t="s">
        <v>229</v>
      </c>
      <c r="RQ245" s="2" t="s">
        <v>241</v>
      </c>
      <c r="RR245" s="2" t="s">
        <v>229</v>
      </c>
      <c r="RS245" s="4"/>
      <c r="RT245" s="8"/>
      <c r="RU245" s="4"/>
      <c r="RV245" s="8"/>
      <c r="RW245" s="7"/>
      <c r="RX245" s="7"/>
      <c r="RY245" s="2" t="s">
        <v>229</v>
      </c>
      <c r="RZ245" s="2" t="s">
        <v>229</v>
      </c>
      <c r="SA245" s="2" t="s">
        <v>229</v>
      </c>
      <c r="SB245" s="2" t="s">
        <v>229</v>
      </c>
      <c r="SC245" s="2" t="s">
        <v>229</v>
      </c>
      <c r="SD245" s="2" t="s">
        <v>229</v>
      </c>
      <c r="SE245" s="4">
        <v>289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</row>
    <row r="246">
      <c r="A246" s="2" t="s">
        <v>2742</v>
      </c>
      <c r="B246" s="2" t="s">
        <v>216</v>
      </c>
      <c r="C246" s="2" t="s">
        <v>217</v>
      </c>
      <c r="D246" s="2" t="s">
        <v>218</v>
      </c>
      <c r="E246" s="2" t="s">
        <v>2460</v>
      </c>
      <c r="F246" s="2" t="s">
        <v>2743</v>
      </c>
      <c r="G246" s="2" t="s">
        <v>2744</v>
      </c>
      <c r="H246" s="2" t="s">
        <v>2745</v>
      </c>
      <c r="I246" s="2" t="s">
        <v>2189</v>
      </c>
      <c r="J246" s="2" t="s">
        <v>224</v>
      </c>
      <c r="K246" s="2" t="s">
        <v>527</v>
      </c>
      <c r="L246" s="3">
        <v>25.3</v>
      </c>
      <c r="M246" s="3">
        <v>26.56</v>
      </c>
      <c r="N246" s="3">
        <v>54.99</v>
      </c>
      <c r="O246" s="2" t="s">
        <v>226</v>
      </c>
      <c r="P246" s="2" t="s">
        <v>964</v>
      </c>
      <c r="Q246" s="2" t="s">
        <v>228</v>
      </c>
      <c r="R246" s="2" t="s">
        <v>229</v>
      </c>
      <c r="S246" s="2" t="s">
        <v>2746</v>
      </c>
      <c r="T246" s="2" t="s">
        <v>684</v>
      </c>
      <c r="U246" s="2" t="s">
        <v>2464</v>
      </c>
      <c r="V246" s="2" t="s">
        <v>1910</v>
      </c>
      <c r="W246" s="2" t="s">
        <v>1009</v>
      </c>
      <c r="X246" s="2" t="s">
        <v>229</v>
      </c>
      <c r="Y246" s="2" t="s">
        <v>2747</v>
      </c>
      <c r="Z246" s="4">
        <v>371</v>
      </c>
      <c r="AA246" s="4">
        <f>=ROUNDDOWN(53,0)</f>
      </c>
      <c r="AB246" s="5">
        <v>7</v>
      </c>
      <c r="AC246" s="2" t="s">
        <v>229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>
        <v>2</v>
      </c>
      <c r="AQ246" s="8">
        <v>54.34</v>
      </c>
      <c r="AR246" s="4">
        <v>4</v>
      </c>
      <c r="AS246" s="8">
        <v>121.58</v>
      </c>
      <c r="AT246" s="7">
        <v>-0.5</v>
      </c>
      <c r="AU246" s="7">
        <v>-0.5531</v>
      </c>
      <c r="AV246" s="4">
        <v>10</v>
      </c>
      <c r="AW246" s="8">
        <v>275.43</v>
      </c>
      <c r="AX246" s="4">
        <v>8</v>
      </c>
      <c r="AY246" s="8">
        <v>253.9</v>
      </c>
      <c r="AZ246" s="7">
        <v>0.25</v>
      </c>
      <c r="BA246" s="7">
        <v>0.0848</v>
      </c>
      <c r="BB246" s="7">
        <v>0.1973</v>
      </c>
      <c r="BC246" s="4">
        <v>10</v>
      </c>
      <c r="BD246" s="8">
        <v>275.43</v>
      </c>
      <c r="BE246" s="4">
        <v>8</v>
      </c>
      <c r="BF246" s="8">
        <v>253.9</v>
      </c>
      <c r="BG246" s="7">
        <v>0.25</v>
      </c>
      <c r="BH246" s="7">
        <v>0.0848</v>
      </c>
      <c r="BI246" s="7">
        <v>1</v>
      </c>
      <c r="BJ246" s="4">
        <v>2</v>
      </c>
      <c r="BK246" s="8">
        <v>54.34</v>
      </c>
      <c r="BL246" s="2" t="s">
        <v>2748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239</v>
      </c>
      <c r="BV246" s="2" t="s">
        <v>226</v>
      </c>
      <c r="BW246" s="2" t="s">
        <v>229</v>
      </c>
      <c r="BX246" s="2" t="s">
        <v>918</v>
      </c>
      <c r="BY246" s="2" t="s">
        <v>241</v>
      </c>
      <c r="BZ246" s="2" t="s">
        <v>229</v>
      </c>
      <c r="CA246" s="4">
        <v>2</v>
      </c>
      <c r="CB246" s="8">
        <v>54.34</v>
      </c>
      <c r="CC246" s="4"/>
      <c r="CD246" s="8"/>
      <c r="CE246" s="7"/>
      <c r="CF246" s="7"/>
      <c r="CG246" s="2" t="s">
        <v>239</v>
      </c>
      <c r="CH246" s="2" t="s">
        <v>226</v>
      </c>
      <c r="CI246" s="2" t="s">
        <v>2749</v>
      </c>
      <c r="CJ246" s="2" t="s">
        <v>2750</v>
      </c>
      <c r="CK246" s="2" t="s">
        <v>241</v>
      </c>
      <c r="CL246" s="2" t="s">
        <v>229</v>
      </c>
      <c r="CM246" s="4"/>
      <c r="CN246" s="8"/>
      <c r="CO246" s="4"/>
      <c r="CP246" s="8"/>
      <c r="CQ246" s="7"/>
      <c r="CR246" s="7"/>
      <c r="CS246" s="2" t="s">
        <v>239</v>
      </c>
      <c r="CT246" s="2" t="s">
        <v>226</v>
      </c>
      <c r="CU246" s="2" t="s">
        <v>905</v>
      </c>
      <c r="CV246" s="2" t="s">
        <v>897</v>
      </c>
      <c r="CW246" s="2" t="s">
        <v>241</v>
      </c>
      <c r="CX246" s="2" t="s">
        <v>229</v>
      </c>
      <c r="CY246" s="4"/>
      <c r="CZ246" s="8"/>
      <c r="DA246" s="4">
        <v>3</v>
      </c>
      <c r="DB246" s="8">
        <v>71.59</v>
      </c>
      <c r="DC246" s="7">
        <v>-1</v>
      </c>
      <c r="DD246" s="7">
        <v>-1</v>
      </c>
      <c r="DE246" s="2" t="s">
        <v>239</v>
      </c>
      <c r="DF246" s="2" t="s">
        <v>226</v>
      </c>
      <c r="DG246" s="2" t="s">
        <v>2751</v>
      </c>
      <c r="DH246" s="2" t="s">
        <v>877</v>
      </c>
      <c r="DI246" s="2" t="s">
        <v>263</v>
      </c>
      <c r="DJ246" s="2" t="s">
        <v>229</v>
      </c>
      <c r="DK246" s="4"/>
      <c r="DL246" s="8"/>
      <c r="DM246" s="4"/>
      <c r="DN246" s="8"/>
      <c r="DO246" s="7"/>
      <c r="DP246" s="7"/>
      <c r="DQ246" s="2" t="s">
        <v>239</v>
      </c>
      <c r="DR246" s="2" t="s">
        <v>226</v>
      </c>
      <c r="DS246" s="2" t="s">
        <v>1422</v>
      </c>
      <c r="DT246" s="2" t="s">
        <v>752</v>
      </c>
      <c r="DU246" s="2" t="s">
        <v>241</v>
      </c>
      <c r="DV246" s="2" t="s">
        <v>229</v>
      </c>
      <c r="DW246" s="4"/>
      <c r="DX246" s="8"/>
      <c r="DY246" s="4"/>
      <c r="DZ246" s="8"/>
      <c r="EA246" s="7"/>
      <c r="EB246" s="7"/>
      <c r="EC246" s="2" t="s">
        <v>239</v>
      </c>
      <c r="ED246" s="2" t="s">
        <v>226</v>
      </c>
      <c r="EE246" s="2" t="s">
        <v>906</v>
      </c>
      <c r="EF246" s="2" t="s">
        <v>254</v>
      </c>
      <c r="EG246" s="2" t="s">
        <v>241</v>
      </c>
      <c r="EH246" s="2" t="s">
        <v>229</v>
      </c>
      <c r="EI246" s="4"/>
      <c r="EJ246" s="8"/>
      <c r="EK246" s="4"/>
      <c r="EL246" s="8"/>
      <c r="EM246" s="7"/>
      <c r="EN246" s="7"/>
      <c r="EO246" s="2" t="s">
        <v>239</v>
      </c>
      <c r="EP246" s="2" t="s">
        <v>226</v>
      </c>
      <c r="EQ246" s="2" t="s">
        <v>2752</v>
      </c>
      <c r="ER246" s="2" t="s">
        <v>2753</v>
      </c>
      <c r="ES246" s="2" t="s">
        <v>241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239</v>
      </c>
      <c r="FB246" s="2" t="s">
        <v>226</v>
      </c>
      <c r="FC246" s="2" t="s">
        <v>933</v>
      </c>
      <c r="FD246" s="2" t="s">
        <v>877</v>
      </c>
      <c r="FE246" s="2" t="s">
        <v>241</v>
      </c>
      <c r="FF246" s="2" t="s">
        <v>229</v>
      </c>
      <c r="FG246" s="4"/>
      <c r="FH246" s="8"/>
      <c r="FI246" s="4">
        <v>1</v>
      </c>
      <c r="FJ246" s="8">
        <v>49.99</v>
      </c>
      <c r="FK246" s="7">
        <v>-1</v>
      </c>
      <c r="FL246" s="7">
        <v>-1</v>
      </c>
      <c r="FM246" s="2" t="s">
        <v>239</v>
      </c>
      <c r="FN246" s="2" t="s">
        <v>226</v>
      </c>
      <c r="FO246" s="2" t="s">
        <v>932</v>
      </c>
      <c r="FP246" s="2" t="s">
        <v>2754</v>
      </c>
      <c r="FQ246" s="2" t="s">
        <v>241</v>
      </c>
      <c r="FR246" s="2" t="s">
        <v>229</v>
      </c>
      <c r="FS246" s="4"/>
      <c r="FT246" s="8"/>
      <c r="FU246" s="4"/>
      <c r="FV246" s="8"/>
      <c r="FW246" s="7"/>
      <c r="FX246" s="7"/>
      <c r="FY246" s="2" t="s">
        <v>239</v>
      </c>
      <c r="FZ246" s="2" t="s">
        <v>226</v>
      </c>
      <c r="GA246" s="2" t="s">
        <v>327</v>
      </c>
      <c r="GB246" s="2" t="s">
        <v>591</v>
      </c>
      <c r="GC246" s="2" t="s">
        <v>241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714</v>
      </c>
      <c r="GL246" s="2" t="s">
        <v>275</v>
      </c>
      <c r="GM246" s="2" t="s">
        <v>1381</v>
      </c>
      <c r="GN246" s="2" t="s">
        <v>2755</v>
      </c>
      <c r="GO246" s="2" t="s">
        <v>241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239</v>
      </c>
      <c r="GX246" s="2" t="s">
        <v>226</v>
      </c>
      <c r="GY246" s="2" t="s">
        <v>1419</v>
      </c>
      <c r="GZ246" s="2" t="s">
        <v>249</v>
      </c>
      <c r="HA246" s="2" t="s">
        <v>241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239</v>
      </c>
      <c r="HJ246" s="2" t="s">
        <v>226</v>
      </c>
      <c r="HK246" s="2" t="s">
        <v>1419</v>
      </c>
      <c r="HL246" s="2" t="s">
        <v>2756</v>
      </c>
      <c r="HM246" s="2" t="s">
        <v>241</v>
      </c>
      <c r="HN246" s="2" t="s">
        <v>229</v>
      </c>
      <c r="HO246" s="4"/>
      <c r="HP246" s="8"/>
      <c r="HQ246" s="4"/>
      <c r="HR246" s="8"/>
      <c r="HS246" s="7"/>
      <c r="HT246" s="7"/>
      <c r="HU246" s="2" t="s">
        <v>266</v>
      </c>
      <c r="HV246" s="2" t="s">
        <v>226</v>
      </c>
      <c r="HW246" s="2" t="s">
        <v>229</v>
      </c>
      <c r="HX246" s="2" t="s">
        <v>229</v>
      </c>
      <c r="HY246" s="2" t="s">
        <v>241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266</v>
      </c>
      <c r="IH246" s="2" t="s">
        <v>226</v>
      </c>
      <c r="II246" s="2" t="s">
        <v>229</v>
      </c>
      <c r="IJ246" s="2" t="s">
        <v>229</v>
      </c>
      <c r="IK246" s="2" t="s">
        <v>241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239</v>
      </c>
      <c r="IT246" s="2" t="s">
        <v>226</v>
      </c>
      <c r="IU246" s="2" t="s">
        <v>588</v>
      </c>
      <c r="IV246" s="2" t="s">
        <v>464</v>
      </c>
      <c r="IW246" s="2" t="s">
        <v>241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239</v>
      </c>
      <c r="JF246" s="2" t="s">
        <v>226</v>
      </c>
      <c r="JG246" s="2" t="s">
        <v>268</v>
      </c>
      <c r="JH246" s="2" t="s">
        <v>229</v>
      </c>
      <c r="JI246" s="2" t="s">
        <v>241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229</v>
      </c>
      <c r="JR246" s="2" t="s">
        <v>229</v>
      </c>
      <c r="JS246" s="2" t="s">
        <v>229</v>
      </c>
      <c r="JT246" s="2" t="s">
        <v>229</v>
      </c>
      <c r="JU246" s="2" t="s">
        <v>229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239</v>
      </c>
      <c r="KD246" s="2" t="s">
        <v>226</v>
      </c>
      <c r="KE246" s="2" t="s">
        <v>2100</v>
      </c>
      <c r="KF246" s="2" t="s">
        <v>2757</v>
      </c>
      <c r="KG246" s="2" t="s">
        <v>241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272</v>
      </c>
      <c r="KP246" s="2" t="s">
        <v>226</v>
      </c>
      <c r="KQ246" s="2" t="s">
        <v>229</v>
      </c>
      <c r="KR246" s="2" t="s">
        <v>229</v>
      </c>
      <c r="KS246" s="2" t="s">
        <v>241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239</v>
      </c>
      <c r="LB246" s="2" t="s">
        <v>226</v>
      </c>
      <c r="LC246" s="2" t="s">
        <v>273</v>
      </c>
      <c r="LD246" s="2" t="s">
        <v>283</v>
      </c>
      <c r="LE246" s="2" t="s">
        <v>241</v>
      </c>
      <c r="LF246" s="2" t="s">
        <v>229</v>
      </c>
      <c r="LG246" s="4"/>
      <c r="LH246" s="8"/>
      <c r="LI246" s="4"/>
      <c r="LJ246" s="8"/>
      <c r="LK246" s="7"/>
      <c r="LL246" s="7"/>
      <c r="LM246" s="2" t="s">
        <v>229</v>
      </c>
      <c r="LN246" s="2" t="s">
        <v>229</v>
      </c>
      <c r="LO246" s="2" t="s">
        <v>229</v>
      </c>
      <c r="LP246" s="2" t="s">
        <v>229</v>
      </c>
      <c r="LQ246" s="2" t="s">
        <v>229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239</v>
      </c>
      <c r="LZ246" s="2" t="s">
        <v>275</v>
      </c>
      <c r="MA246" s="2" t="s">
        <v>270</v>
      </c>
      <c r="MB246" s="2" t="s">
        <v>2758</v>
      </c>
      <c r="MC246" s="2" t="s">
        <v>241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266</v>
      </c>
      <c r="ML246" s="2" t="s">
        <v>226</v>
      </c>
      <c r="MM246" s="2" t="s">
        <v>229</v>
      </c>
      <c r="MN246" s="2" t="s">
        <v>229</v>
      </c>
      <c r="MO246" s="2" t="s">
        <v>241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266</v>
      </c>
      <c r="MX246" s="2" t="s">
        <v>226</v>
      </c>
      <c r="MY246" s="2" t="s">
        <v>229</v>
      </c>
      <c r="MZ246" s="2" t="s">
        <v>229</v>
      </c>
      <c r="NA246" s="2" t="s">
        <v>241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239</v>
      </c>
      <c r="NJ246" s="2" t="s">
        <v>260</v>
      </c>
      <c r="NK246" s="2" t="s">
        <v>870</v>
      </c>
      <c r="NL246" s="2" t="s">
        <v>1659</v>
      </c>
      <c r="NM246" s="2" t="s">
        <v>241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272</v>
      </c>
      <c r="NV246" s="2" t="s">
        <v>226</v>
      </c>
      <c r="NW246" s="2" t="s">
        <v>229</v>
      </c>
      <c r="NX246" s="2" t="s">
        <v>229</v>
      </c>
      <c r="NY246" s="2" t="s">
        <v>241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239</v>
      </c>
      <c r="OH246" s="2" t="s">
        <v>226</v>
      </c>
      <c r="OI246" s="2" t="s">
        <v>229</v>
      </c>
      <c r="OJ246" s="2" t="s">
        <v>229</v>
      </c>
      <c r="OK246" s="2" t="s">
        <v>241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229</v>
      </c>
      <c r="OT246" s="2" t="s">
        <v>229</v>
      </c>
      <c r="OU246" s="2" t="s">
        <v>229</v>
      </c>
      <c r="OV246" s="2" t="s">
        <v>229</v>
      </c>
      <c r="OW246" s="2" t="s">
        <v>229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229</v>
      </c>
      <c r="PF246" s="2" t="s">
        <v>229</v>
      </c>
      <c r="PG246" s="2" t="s">
        <v>229</v>
      </c>
      <c r="PH246" s="2" t="s">
        <v>229</v>
      </c>
      <c r="PI246" s="2" t="s">
        <v>229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266</v>
      </c>
      <c r="PR246" s="2" t="s">
        <v>275</v>
      </c>
      <c r="PS246" s="2" t="s">
        <v>229</v>
      </c>
      <c r="PT246" s="2" t="s">
        <v>229</v>
      </c>
      <c r="PU246" s="2" t="s">
        <v>241</v>
      </c>
      <c r="PV246" s="2" t="s">
        <v>229</v>
      </c>
      <c r="PW246" s="4"/>
      <c r="PX246" s="8"/>
      <c r="PY246" s="4"/>
      <c r="PZ246" s="8"/>
      <c r="QA246" s="7"/>
      <c r="QB246" s="7"/>
      <c r="QC246" s="2" t="s">
        <v>281</v>
      </c>
      <c r="QD246" s="2" t="s">
        <v>226</v>
      </c>
      <c r="QE246" s="2" t="s">
        <v>229</v>
      </c>
      <c r="QF246" s="2" t="s">
        <v>229</v>
      </c>
      <c r="QG246" s="2" t="s">
        <v>241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229</v>
      </c>
      <c r="QQ246" s="2" t="s">
        <v>229</v>
      </c>
      <c r="QR246" s="2" t="s">
        <v>229</v>
      </c>
      <c r="QS246" s="2" t="s">
        <v>229</v>
      </c>
      <c r="QT246" s="2" t="s">
        <v>229</v>
      </c>
      <c r="QU246" s="4"/>
      <c r="QV246" s="8"/>
      <c r="QW246" s="4"/>
      <c r="QX246" s="8"/>
      <c r="QY246" s="7"/>
      <c r="QZ246" s="7"/>
      <c r="RA246" s="2" t="s">
        <v>239</v>
      </c>
      <c r="RB246" s="2" t="s">
        <v>275</v>
      </c>
      <c r="RC246" s="2" t="s">
        <v>338</v>
      </c>
      <c r="RD246" s="2" t="s">
        <v>229</v>
      </c>
      <c r="RE246" s="2" t="s">
        <v>241</v>
      </c>
      <c r="RF246" s="2" t="s">
        <v>229</v>
      </c>
      <c r="RG246" s="4"/>
      <c r="RH246" s="8"/>
      <c r="RI246" s="4"/>
      <c r="RJ246" s="8"/>
      <c r="RK246" s="7"/>
      <c r="RL246" s="7"/>
      <c r="RM246" s="2" t="s">
        <v>229</v>
      </c>
      <c r="RN246" s="2" t="s">
        <v>229</v>
      </c>
      <c r="RO246" s="2" t="s">
        <v>229</v>
      </c>
      <c r="RP246" s="2" t="s">
        <v>229</v>
      </c>
      <c r="RQ246" s="2" t="s">
        <v>229</v>
      </c>
      <c r="RR246" s="2" t="s">
        <v>229</v>
      </c>
      <c r="RS246" s="4"/>
      <c r="RT246" s="8"/>
      <c r="RU246" s="4"/>
      <c r="RV246" s="8"/>
      <c r="RW246" s="7"/>
      <c r="RX246" s="7"/>
      <c r="RY246" s="2" t="s">
        <v>239</v>
      </c>
      <c r="RZ246" s="2" t="s">
        <v>275</v>
      </c>
      <c r="SA246" s="2" t="s">
        <v>282</v>
      </c>
      <c r="SB246" s="2" t="s">
        <v>2759</v>
      </c>
      <c r="SC246" s="2" t="s">
        <v>241</v>
      </c>
      <c r="SD246" s="2" t="s">
        <v>229</v>
      </c>
      <c r="SE246" s="4">
        <v>371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</row>
    <row r="247">
      <c r="A247" s="2" t="s">
        <v>2760</v>
      </c>
      <c r="B247" s="2" t="s">
        <v>216</v>
      </c>
      <c r="C247" s="2" t="s">
        <v>217</v>
      </c>
      <c r="D247" s="2" t="s">
        <v>218</v>
      </c>
      <c r="E247" s="2" t="s">
        <v>2460</v>
      </c>
      <c r="F247" s="2" t="s">
        <v>2743</v>
      </c>
      <c r="G247" s="2" t="s">
        <v>2744</v>
      </c>
      <c r="H247" s="2" t="s">
        <v>2745</v>
      </c>
      <c r="I247" s="2" t="s">
        <v>2189</v>
      </c>
      <c r="J247" s="2" t="s">
        <v>285</v>
      </c>
      <c r="K247" s="2" t="s">
        <v>527</v>
      </c>
      <c r="L247" s="3">
        <v>29.9</v>
      </c>
      <c r="M247" s="3">
        <v>31.4</v>
      </c>
      <c r="N247" s="3">
        <v>64.99</v>
      </c>
      <c r="O247" s="2" t="s">
        <v>226</v>
      </c>
      <c r="P247" s="2" t="s">
        <v>964</v>
      </c>
      <c r="Q247" s="2" t="s">
        <v>228</v>
      </c>
      <c r="R247" s="2" t="s">
        <v>229</v>
      </c>
      <c r="S247" s="2" t="s">
        <v>2746</v>
      </c>
      <c r="T247" s="2" t="s">
        <v>684</v>
      </c>
      <c r="U247" s="2" t="s">
        <v>232</v>
      </c>
      <c r="V247" s="2" t="s">
        <v>1910</v>
      </c>
      <c r="W247" s="2" t="s">
        <v>1009</v>
      </c>
      <c r="X247" s="2" t="s">
        <v>229</v>
      </c>
      <c r="Y247" s="2" t="s">
        <v>2747</v>
      </c>
      <c r="Z247" s="4">
        <v>283</v>
      </c>
      <c r="AA247" s="4">
        <f>=ROUNDDOWN(17.6875,0)</f>
      </c>
      <c r="AB247" s="5">
        <v>16</v>
      </c>
      <c r="AC247" s="2" t="s">
        <v>229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>
        <v>8</v>
      </c>
      <c r="AQ247" s="8">
        <v>221.09</v>
      </c>
      <c r="AR247" s="4">
        <v>4</v>
      </c>
      <c r="AS247" s="8">
        <v>132.32</v>
      </c>
      <c r="AT247" s="7">
        <v>1</v>
      </c>
      <c r="AU247" s="7">
        <v>0.6709</v>
      </c>
      <c r="AV247" s="4" t="s">
        <v>229</v>
      </c>
      <c r="AW247" s="8" t="s">
        <v>229</v>
      </c>
      <c r="AX247" s="4" t="s">
        <v>229</v>
      </c>
      <c r="AY247" s="8" t="s">
        <v>229</v>
      </c>
      <c r="AZ247" s="7" t="s">
        <v>229</v>
      </c>
      <c r="BA247" s="7" t="s">
        <v>229</v>
      </c>
      <c r="BB247" s="7">
        <v>0.8027</v>
      </c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 t="s">
        <v>229</v>
      </c>
      <c r="BJ247" s="4">
        <v>8</v>
      </c>
      <c r="BK247" s="8">
        <v>221.09</v>
      </c>
      <c r="BL247" s="2" t="s">
        <v>2761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239</v>
      </c>
      <c r="BV247" s="2" t="s">
        <v>226</v>
      </c>
      <c r="BW247" s="2" t="s">
        <v>229</v>
      </c>
      <c r="BX247" s="2" t="s">
        <v>2762</v>
      </c>
      <c r="BY247" s="2" t="s">
        <v>241</v>
      </c>
      <c r="BZ247" s="2" t="s">
        <v>229</v>
      </c>
      <c r="CA247" s="4">
        <v>1</v>
      </c>
      <c r="CB247" s="8">
        <v>33.2</v>
      </c>
      <c r="CC247" s="4">
        <v>2</v>
      </c>
      <c r="CD247" s="8">
        <v>66.4</v>
      </c>
      <c r="CE247" s="7">
        <v>-0.5</v>
      </c>
      <c r="CF247" s="7">
        <v>-0.5</v>
      </c>
      <c r="CG247" s="2" t="s">
        <v>239</v>
      </c>
      <c r="CH247" s="2" t="s">
        <v>226</v>
      </c>
      <c r="CI247" s="2" t="s">
        <v>2749</v>
      </c>
      <c r="CJ247" s="2" t="s">
        <v>2751</v>
      </c>
      <c r="CK247" s="2" t="s">
        <v>241</v>
      </c>
      <c r="CL247" s="2" t="s">
        <v>229</v>
      </c>
      <c r="CM247" s="4">
        <v>2</v>
      </c>
      <c r="CN247" s="8">
        <v>66.4</v>
      </c>
      <c r="CO247" s="4"/>
      <c r="CP247" s="8"/>
      <c r="CQ247" s="7"/>
      <c r="CR247" s="7"/>
      <c r="CS247" s="2" t="s">
        <v>239</v>
      </c>
      <c r="CT247" s="2" t="s">
        <v>226</v>
      </c>
      <c r="CU247" s="2" t="s">
        <v>905</v>
      </c>
      <c r="CV247" s="2" t="s">
        <v>1684</v>
      </c>
      <c r="CW247" s="2" t="s">
        <v>241</v>
      </c>
      <c r="CX247" s="2" t="s">
        <v>229</v>
      </c>
      <c r="CY247" s="4">
        <v>1</v>
      </c>
      <c r="CZ247" s="8">
        <v>18.75</v>
      </c>
      <c r="DA247" s="4"/>
      <c r="DB247" s="8"/>
      <c r="DC247" s="7"/>
      <c r="DD247" s="7"/>
      <c r="DE247" s="2" t="s">
        <v>239</v>
      </c>
      <c r="DF247" s="2" t="s">
        <v>226</v>
      </c>
      <c r="DG247" s="2" t="s">
        <v>2751</v>
      </c>
      <c r="DH247" s="2" t="s">
        <v>1252</v>
      </c>
      <c r="DI247" s="2" t="s">
        <v>263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239</v>
      </c>
      <c r="DR247" s="2" t="s">
        <v>226</v>
      </c>
      <c r="DS247" s="2" t="s">
        <v>1422</v>
      </c>
      <c r="DT247" s="2" t="s">
        <v>1357</v>
      </c>
      <c r="DU247" s="2" t="s">
        <v>241</v>
      </c>
      <c r="DV247" s="2" t="s">
        <v>229</v>
      </c>
      <c r="DW247" s="4">
        <v>1</v>
      </c>
      <c r="DX247" s="8">
        <v>31.85</v>
      </c>
      <c r="DY247" s="4"/>
      <c r="DZ247" s="8"/>
      <c r="EA247" s="7"/>
      <c r="EB247" s="7"/>
      <c r="EC247" s="2" t="s">
        <v>239</v>
      </c>
      <c r="ED247" s="2" t="s">
        <v>226</v>
      </c>
      <c r="EE247" s="2" t="s">
        <v>906</v>
      </c>
      <c r="EF247" s="2" t="s">
        <v>1237</v>
      </c>
      <c r="EG247" s="2" t="s">
        <v>241</v>
      </c>
      <c r="EH247" s="2" t="s">
        <v>229</v>
      </c>
      <c r="EI247" s="4">
        <v>2</v>
      </c>
      <c r="EJ247" s="8">
        <v>39.56</v>
      </c>
      <c r="EK247" s="4">
        <v>2</v>
      </c>
      <c r="EL247" s="8">
        <v>65.92</v>
      </c>
      <c r="EM247" s="7"/>
      <c r="EN247" s="7">
        <v>-0.3999</v>
      </c>
      <c r="EO247" s="2" t="s">
        <v>239</v>
      </c>
      <c r="EP247" s="2" t="s">
        <v>226</v>
      </c>
      <c r="EQ247" s="2" t="s">
        <v>2752</v>
      </c>
      <c r="ER247" s="2" t="s">
        <v>764</v>
      </c>
      <c r="ES247" s="2" t="s">
        <v>241</v>
      </c>
      <c r="ET247" s="2" t="s">
        <v>229</v>
      </c>
      <c r="EU247" s="4">
        <v>1</v>
      </c>
      <c r="EV247" s="8">
        <v>31.33</v>
      </c>
      <c r="EW247" s="4"/>
      <c r="EX247" s="8"/>
      <c r="EY247" s="7"/>
      <c r="EZ247" s="7"/>
      <c r="FA247" s="2" t="s">
        <v>239</v>
      </c>
      <c r="FB247" s="2" t="s">
        <v>226</v>
      </c>
      <c r="FC247" s="2" t="s">
        <v>933</v>
      </c>
      <c r="FD247" s="2" t="s">
        <v>1275</v>
      </c>
      <c r="FE247" s="2" t="s">
        <v>241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226</v>
      </c>
      <c r="FO247" s="2" t="s">
        <v>932</v>
      </c>
      <c r="FP247" s="2" t="s">
        <v>2763</v>
      </c>
      <c r="FQ247" s="2" t="s">
        <v>241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226</v>
      </c>
      <c r="GA247" s="2" t="s">
        <v>327</v>
      </c>
      <c r="GB247" s="2" t="s">
        <v>229</v>
      </c>
      <c r="GC247" s="2" t="s">
        <v>241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714</v>
      </c>
      <c r="GL247" s="2" t="s">
        <v>275</v>
      </c>
      <c r="GM247" s="2" t="s">
        <v>1381</v>
      </c>
      <c r="GN247" s="2" t="s">
        <v>2764</v>
      </c>
      <c r="GO247" s="2" t="s">
        <v>241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239</v>
      </c>
      <c r="GX247" s="2" t="s">
        <v>226</v>
      </c>
      <c r="GY247" s="2" t="s">
        <v>247</v>
      </c>
      <c r="GZ247" s="2" t="s">
        <v>1599</v>
      </c>
      <c r="HA247" s="2" t="s">
        <v>241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239</v>
      </c>
      <c r="HJ247" s="2" t="s">
        <v>275</v>
      </c>
      <c r="HK247" s="2" t="s">
        <v>247</v>
      </c>
      <c r="HL247" s="2" t="s">
        <v>563</v>
      </c>
      <c r="HM247" s="2" t="s">
        <v>241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266</v>
      </c>
      <c r="HV247" s="2" t="s">
        <v>226</v>
      </c>
      <c r="HW247" s="2" t="s">
        <v>229</v>
      </c>
      <c r="HX247" s="2" t="s">
        <v>229</v>
      </c>
      <c r="HY247" s="2" t="s">
        <v>241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266</v>
      </c>
      <c r="IH247" s="2" t="s">
        <v>226</v>
      </c>
      <c r="II247" s="2" t="s">
        <v>229</v>
      </c>
      <c r="IJ247" s="2" t="s">
        <v>229</v>
      </c>
      <c r="IK247" s="2" t="s">
        <v>241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239</v>
      </c>
      <c r="IT247" s="2" t="s">
        <v>226</v>
      </c>
      <c r="IU247" s="2" t="s">
        <v>976</v>
      </c>
      <c r="IV247" s="2" t="s">
        <v>588</v>
      </c>
      <c r="IW247" s="2" t="s">
        <v>241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239</v>
      </c>
      <c r="JF247" s="2" t="s">
        <v>226</v>
      </c>
      <c r="JG247" s="2" t="s">
        <v>268</v>
      </c>
      <c r="JH247" s="2" t="s">
        <v>229</v>
      </c>
      <c r="JI247" s="2" t="s">
        <v>241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229</v>
      </c>
      <c r="JR247" s="2" t="s">
        <v>229</v>
      </c>
      <c r="JS247" s="2" t="s">
        <v>229</v>
      </c>
      <c r="JT247" s="2" t="s">
        <v>229</v>
      </c>
      <c r="JU247" s="2" t="s">
        <v>229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239</v>
      </c>
      <c r="KD247" s="2" t="s">
        <v>226</v>
      </c>
      <c r="KE247" s="2" t="s">
        <v>2100</v>
      </c>
      <c r="KF247" s="2" t="s">
        <v>2765</v>
      </c>
      <c r="KG247" s="2" t="s">
        <v>241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272</v>
      </c>
      <c r="KP247" s="2" t="s">
        <v>226</v>
      </c>
      <c r="KQ247" s="2" t="s">
        <v>229</v>
      </c>
      <c r="KR247" s="2" t="s">
        <v>229</v>
      </c>
      <c r="KS247" s="2" t="s">
        <v>241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239</v>
      </c>
      <c r="LB247" s="2" t="s">
        <v>226</v>
      </c>
      <c r="LC247" s="2" t="s">
        <v>273</v>
      </c>
      <c r="LD247" s="2" t="s">
        <v>2766</v>
      </c>
      <c r="LE247" s="2" t="s">
        <v>241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229</v>
      </c>
      <c r="LN247" s="2" t="s">
        <v>229</v>
      </c>
      <c r="LO247" s="2" t="s">
        <v>229</v>
      </c>
      <c r="LP247" s="2" t="s">
        <v>229</v>
      </c>
      <c r="LQ247" s="2" t="s">
        <v>229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239</v>
      </c>
      <c r="LZ247" s="2" t="s">
        <v>275</v>
      </c>
      <c r="MA247" s="2" t="s">
        <v>1221</v>
      </c>
      <c r="MB247" s="2" t="s">
        <v>1989</v>
      </c>
      <c r="MC247" s="2" t="s">
        <v>241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266</v>
      </c>
      <c r="ML247" s="2" t="s">
        <v>226</v>
      </c>
      <c r="MM247" s="2" t="s">
        <v>229</v>
      </c>
      <c r="MN247" s="2" t="s">
        <v>229</v>
      </c>
      <c r="MO247" s="2" t="s">
        <v>241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266</v>
      </c>
      <c r="MX247" s="2" t="s">
        <v>226</v>
      </c>
      <c r="MY247" s="2" t="s">
        <v>229</v>
      </c>
      <c r="MZ247" s="2" t="s">
        <v>229</v>
      </c>
      <c r="NA247" s="2" t="s">
        <v>241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239</v>
      </c>
      <c r="NJ247" s="2" t="s">
        <v>260</v>
      </c>
      <c r="NK247" s="2" t="s">
        <v>870</v>
      </c>
      <c r="NL247" s="2" t="s">
        <v>2767</v>
      </c>
      <c r="NM247" s="2" t="s">
        <v>241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272</v>
      </c>
      <c r="NV247" s="2" t="s">
        <v>226</v>
      </c>
      <c r="NW247" s="2" t="s">
        <v>229</v>
      </c>
      <c r="NX247" s="2" t="s">
        <v>229</v>
      </c>
      <c r="NY247" s="2" t="s">
        <v>241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239</v>
      </c>
      <c r="OH247" s="2" t="s">
        <v>226</v>
      </c>
      <c r="OI247" s="2" t="s">
        <v>229</v>
      </c>
      <c r="OJ247" s="2" t="s">
        <v>229</v>
      </c>
      <c r="OK247" s="2" t="s">
        <v>241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229</v>
      </c>
      <c r="OT247" s="2" t="s">
        <v>229</v>
      </c>
      <c r="OU247" s="2" t="s">
        <v>229</v>
      </c>
      <c r="OV247" s="2" t="s">
        <v>229</v>
      </c>
      <c r="OW247" s="2" t="s">
        <v>229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229</v>
      </c>
      <c r="PG247" s="2" t="s">
        <v>229</v>
      </c>
      <c r="PH247" s="2" t="s">
        <v>229</v>
      </c>
      <c r="PI247" s="2" t="s">
        <v>229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266</v>
      </c>
      <c r="PR247" s="2" t="s">
        <v>275</v>
      </c>
      <c r="PS247" s="2" t="s">
        <v>229</v>
      </c>
      <c r="PT247" s="2" t="s">
        <v>229</v>
      </c>
      <c r="PU247" s="2" t="s">
        <v>241</v>
      </c>
      <c r="PV247" s="2" t="s">
        <v>229</v>
      </c>
      <c r="PW247" s="4"/>
      <c r="PX247" s="8"/>
      <c r="PY247" s="4"/>
      <c r="PZ247" s="8"/>
      <c r="QA247" s="7"/>
      <c r="QB247" s="7"/>
      <c r="QC247" s="2" t="s">
        <v>281</v>
      </c>
      <c r="QD247" s="2" t="s">
        <v>226</v>
      </c>
      <c r="QE247" s="2" t="s">
        <v>229</v>
      </c>
      <c r="QF247" s="2" t="s">
        <v>229</v>
      </c>
      <c r="QG247" s="2" t="s">
        <v>241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4"/>
      <c r="QV247" s="8"/>
      <c r="QW247" s="4"/>
      <c r="QX247" s="8"/>
      <c r="QY247" s="7"/>
      <c r="QZ247" s="7"/>
      <c r="RA247" s="2" t="s">
        <v>239</v>
      </c>
      <c r="RB247" s="2" t="s">
        <v>275</v>
      </c>
      <c r="RC247" s="2" t="s">
        <v>338</v>
      </c>
      <c r="RD247" s="2" t="s">
        <v>229</v>
      </c>
      <c r="RE247" s="2" t="s">
        <v>241</v>
      </c>
      <c r="RF247" s="2" t="s">
        <v>229</v>
      </c>
      <c r="RG247" s="4"/>
      <c r="RH247" s="8"/>
      <c r="RI247" s="4"/>
      <c r="RJ247" s="8"/>
      <c r="RK247" s="7"/>
      <c r="RL247" s="7"/>
      <c r="RM247" s="2" t="s">
        <v>229</v>
      </c>
      <c r="RN247" s="2" t="s">
        <v>229</v>
      </c>
      <c r="RO247" s="2" t="s">
        <v>229</v>
      </c>
      <c r="RP247" s="2" t="s">
        <v>229</v>
      </c>
      <c r="RQ247" s="2" t="s">
        <v>229</v>
      </c>
      <c r="RR247" s="2" t="s">
        <v>229</v>
      </c>
      <c r="RS247" s="4"/>
      <c r="RT247" s="8"/>
      <c r="RU247" s="4"/>
      <c r="RV247" s="8"/>
      <c r="RW247" s="7"/>
      <c r="RX247" s="7"/>
      <c r="RY247" s="2" t="s">
        <v>239</v>
      </c>
      <c r="RZ247" s="2" t="s">
        <v>275</v>
      </c>
      <c r="SA247" s="2" t="s">
        <v>282</v>
      </c>
      <c r="SB247" s="2" t="s">
        <v>455</v>
      </c>
      <c r="SC247" s="2" t="s">
        <v>241</v>
      </c>
      <c r="SD247" s="2" t="s">
        <v>229</v>
      </c>
      <c r="SE247" s="4">
        <v>283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</row>
    <row r="248">
      <c r="A248" s="2" t="s">
        <v>2768</v>
      </c>
      <c r="B248" s="2" t="s">
        <v>216</v>
      </c>
      <c r="C248" s="2" t="s">
        <v>217</v>
      </c>
      <c r="D248" s="2" t="s">
        <v>218</v>
      </c>
      <c r="E248" s="2" t="s">
        <v>2460</v>
      </c>
      <c r="F248" s="2" t="s">
        <v>2769</v>
      </c>
      <c r="G248" s="2" t="s">
        <v>2770</v>
      </c>
      <c r="H248" s="2" t="s">
        <v>2260</v>
      </c>
      <c r="I248" s="2" t="s">
        <v>2771</v>
      </c>
      <c r="J248" s="2" t="s">
        <v>224</v>
      </c>
      <c r="K248" s="2" t="s">
        <v>2772</v>
      </c>
      <c r="L248" s="3">
        <v>23.8</v>
      </c>
      <c r="M248" s="3">
        <v>24.99</v>
      </c>
      <c r="N248" s="3">
        <v>49.99</v>
      </c>
      <c r="O248" s="2" t="s">
        <v>226</v>
      </c>
      <c r="P248" s="2" t="s">
        <v>618</v>
      </c>
      <c r="Q248" s="2" t="s">
        <v>228</v>
      </c>
      <c r="R248" s="2" t="s">
        <v>229</v>
      </c>
      <c r="S248" s="2" t="s">
        <v>2773</v>
      </c>
      <c r="T248" s="2" t="s">
        <v>684</v>
      </c>
      <c r="U248" s="2" t="s">
        <v>2464</v>
      </c>
      <c r="V248" s="2" t="s">
        <v>1008</v>
      </c>
      <c r="W248" s="2" t="s">
        <v>686</v>
      </c>
      <c r="X248" s="2" t="s">
        <v>229</v>
      </c>
      <c r="Y248" s="2" t="s">
        <v>2591</v>
      </c>
      <c r="Z248" s="4">
        <v>199</v>
      </c>
      <c r="AA248" s="4">
        <f>=ROUNDDOWN(44.2222222222222,0)</f>
      </c>
      <c r="AB248" s="5">
        <v>4.5</v>
      </c>
      <c r="AC248" s="2" t="s">
        <v>229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>
        <v>2</v>
      </c>
      <c r="AQ248" s="8">
        <v>53.98</v>
      </c>
      <c r="AR248" s="4"/>
      <c r="AS248" s="8"/>
      <c r="AT248" s="7"/>
      <c r="AU248" s="7"/>
      <c r="AV248" s="4">
        <v>6</v>
      </c>
      <c r="AW248" s="8">
        <v>181.18</v>
      </c>
      <c r="AX248" s="4" t="s">
        <v>229</v>
      </c>
      <c r="AY248" s="8" t="s">
        <v>229</v>
      </c>
      <c r="AZ248" s="7" t="s">
        <v>229</v>
      </c>
      <c r="BA248" s="7" t="s">
        <v>229</v>
      </c>
      <c r="BB248" s="7">
        <v>0.2979</v>
      </c>
      <c r="BC248" s="4">
        <v>6</v>
      </c>
      <c r="BD248" s="8">
        <v>181.18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>
        <v>1</v>
      </c>
      <c r="BJ248" s="4">
        <v>2</v>
      </c>
      <c r="BK248" s="8">
        <v>53.98</v>
      </c>
      <c r="BL248" s="2" t="s">
        <v>18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239</v>
      </c>
      <c r="BV248" s="2" t="s">
        <v>226</v>
      </c>
      <c r="BW248" s="2" t="s">
        <v>229</v>
      </c>
      <c r="BX248" s="2" t="s">
        <v>1045</v>
      </c>
      <c r="BY248" s="2" t="s">
        <v>241</v>
      </c>
      <c r="BZ248" s="2" t="s">
        <v>229</v>
      </c>
      <c r="CA248" s="4"/>
      <c r="CB248" s="8"/>
      <c r="CC248" s="4"/>
      <c r="CD248" s="8"/>
      <c r="CE248" s="7"/>
      <c r="CF248" s="7"/>
      <c r="CG248" s="2" t="s">
        <v>239</v>
      </c>
      <c r="CH248" s="2" t="s">
        <v>226</v>
      </c>
      <c r="CI248" s="2" t="s">
        <v>2723</v>
      </c>
      <c r="CJ248" s="2" t="s">
        <v>2605</v>
      </c>
      <c r="CK248" s="2" t="s">
        <v>241</v>
      </c>
      <c r="CL248" s="2" t="s">
        <v>229</v>
      </c>
      <c r="CM248" s="4">
        <v>2</v>
      </c>
      <c r="CN248" s="8">
        <v>53.98</v>
      </c>
      <c r="CO248" s="4"/>
      <c r="CP248" s="8"/>
      <c r="CQ248" s="7"/>
      <c r="CR248" s="7"/>
      <c r="CS248" s="2" t="s">
        <v>239</v>
      </c>
      <c r="CT248" s="2" t="s">
        <v>226</v>
      </c>
      <c r="CU248" s="2" t="s">
        <v>1916</v>
      </c>
      <c r="CV248" s="2" t="s">
        <v>840</v>
      </c>
      <c r="CW248" s="2" t="s">
        <v>241</v>
      </c>
      <c r="CX248" s="2" t="s">
        <v>229</v>
      </c>
      <c r="CY248" s="4"/>
      <c r="CZ248" s="8"/>
      <c r="DA248" s="4"/>
      <c r="DB248" s="8"/>
      <c r="DC248" s="7"/>
      <c r="DD248" s="7"/>
      <c r="DE248" s="2" t="s">
        <v>239</v>
      </c>
      <c r="DF248" s="2" t="s">
        <v>226</v>
      </c>
      <c r="DG248" s="2" t="s">
        <v>2595</v>
      </c>
      <c r="DH248" s="2" t="s">
        <v>2774</v>
      </c>
      <c r="DI248" s="2" t="s">
        <v>241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239</v>
      </c>
      <c r="DR248" s="2" t="s">
        <v>226</v>
      </c>
      <c r="DS248" s="2" t="s">
        <v>2596</v>
      </c>
      <c r="DT248" s="2" t="s">
        <v>339</v>
      </c>
      <c r="DU248" s="2" t="s">
        <v>241</v>
      </c>
      <c r="DV248" s="2" t="s">
        <v>229</v>
      </c>
      <c r="DW248" s="4"/>
      <c r="DX248" s="8"/>
      <c r="DY248" s="4"/>
      <c r="DZ248" s="8"/>
      <c r="EA248" s="7"/>
      <c r="EB248" s="7"/>
      <c r="EC248" s="2" t="s">
        <v>239</v>
      </c>
      <c r="ED248" s="2" t="s">
        <v>226</v>
      </c>
      <c r="EE248" s="2" t="s">
        <v>2552</v>
      </c>
      <c r="EF248" s="2" t="s">
        <v>2513</v>
      </c>
      <c r="EG248" s="2" t="s">
        <v>241</v>
      </c>
      <c r="EH248" s="2" t="s">
        <v>229</v>
      </c>
      <c r="EI248" s="4"/>
      <c r="EJ248" s="8"/>
      <c r="EK248" s="4"/>
      <c r="EL248" s="8"/>
      <c r="EM248" s="7"/>
      <c r="EN248" s="7"/>
      <c r="EO248" s="2" t="s">
        <v>239</v>
      </c>
      <c r="EP248" s="2" t="s">
        <v>226</v>
      </c>
      <c r="EQ248" s="2" t="s">
        <v>2597</v>
      </c>
      <c r="ER248" s="2" t="s">
        <v>2775</v>
      </c>
      <c r="ES248" s="2" t="s">
        <v>241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226</v>
      </c>
      <c r="FC248" s="2" t="s">
        <v>2591</v>
      </c>
      <c r="FD248" s="2" t="s">
        <v>2776</v>
      </c>
      <c r="FE248" s="2" t="s">
        <v>241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226</v>
      </c>
      <c r="FO248" s="2" t="s">
        <v>2591</v>
      </c>
      <c r="FP248" s="2" t="s">
        <v>229</v>
      </c>
      <c r="FQ248" s="2" t="s">
        <v>241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226</v>
      </c>
      <c r="GA248" s="2" t="s">
        <v>327</v>
      </c>
      <c r="GB248" s="2" t="s">
        <v>229</v>
      </c>
      <c r="GC248" s="2" t="s">
        <v>241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272</v>
      </c>
      <c r="GL248" s="2" t="s">
        <v>226</v>
      </c>
      <c r="GM248" s="2" t="s">
        <v>229</v>
      </c>
      <c r="GN248" s="2" t="s">
        <v>229</v>
      </c>
      <c r="GO248" s="2" t="s">
        <v>241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226</v>
      </c>
      <c r="GY248" s="2" t="s">
        <v>632</v>
      </c>
      <c r="GZ248" s="2" t="s">
        <v>456</v>
      </c>
      <c r="HA248" s="2" t="s">
        <v>241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266</v>
      </c>
      <c r="HJ248" s="2" t="s">
        <v>226</v>
      </c>
      <c r="HK248" s="2" t="s">
        <v>229</v>
      </c>
      <c r="HL248" s="2" t="s">
        <v>229</v>
      </c>
      <c r="HM248" s="2" t="s">
        <v>241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239</v>
      </c>
      <c r="HV248" s="2" t="s">
        <v>226</v>
      </c>
      <c r="HW248" s="2" t="s">
        <v>1533</v>
      </c>
      <c r="HX248" s="2" t="s">
        <v>2513</v>
      </c>
      <c r="HY248" s="2" t="s">
        <v>241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266</v>
      </c>
      <c r="IH248" s="2" t="s">
        <v>226</v>
      </c>
      <c r="II248" s="2" t="s">
        <v>229</v>
      </c>
      <c r="IJ248" s="2" t="s">
        <v>229</v>
      </c>
      <c r="IK248" s="2" t="s">
        <v>241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267</v>
      </c>
      <c r="IT248" s="2" t="s">
        <v>226</v>
      </c>
      <c r="IU248" s="2" t="s">
        <v>229</v>
      </c>
      <c r="IV248" s="2" t="s">
        <v>229</v>
      </c>
      <c r="IW248" s="2" t="s">
        <v>241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272</v>
      </c>
      <c r="JF248" s="2" t="s">
        <v>226</v>
      </c>
      <c r="JG248" s="2" t="s">
        <v>229</v>
      </c>
      <c r="JH248" s="2" t="s">
        <v>229</v>
      </c>
      <c r="JI248" s="2" t="s">
        <v>241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272</v>
      </c>
      <c r="JR248" s="2" t="s">
        <v>226</v>
      </c>
      <c r="JS248" s="2" t="s">
        <v>229</v>
      </c>
      <c r="JT248" s="2" t="s">
        <v>229</v>
      </c>
      <c r="JU248" s="2" t="s">
        <v>241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272</v>
      </c>
      <c r="KD248" s="2" t="s">
        <v>226</v>
      </c>
      <c r="KE248" s="2" t="s">
        <v>229</v>
      </c>
      <c r="KF248" s="2" t="s">
        <v>229</v>
      </c>
      <c r="KG248" s="2" t="s">
        <v>241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272</v>
      </c>
      <c r="KP248" s="2" t="s">
        <v>226</v>
      </c>
      <c r="KQ248" s="2" t="s">
        <v>229</v>
      </c>
      <c r="KR248" s="2" t="s">
        <v>229</v>
      </c>
      <c r="KS248" s="2" t="s">
        <v>241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272</v>
      </c>
      <c r="LB248" s="2" t="s">
        <v>226</v>
      </c>
      <c r="LC248" s="2" t="s">
        <v>229</v>
      </c>
      <c r="LD248" s="2" t="s">
        <v>229</v>
      </c>
      <c r="LE248" s="2" t="s">
        <v>241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229</v>
      </c>
      <c r="LN248" s="2" t="s">
        <v>229</v>
      </c>
      <c r="LO248" s="2" t="s">
        <v>229</v>
      </c>
      <c r="LP248" s="2" t="s">
        <v>229</v>
      </c>
      <c r="LQ248" s="2" t="s">
        <v>229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239</v>
      </c>
      <c r="LZ248" s="2" t="s">
        <v>275</v>
      </c>
      <c r="MA248" s="2" t="s">
        <v>2468</v>
      </c>
      <c r="MB248" s="2" t="s">
        <v>2777</v>
      </c>
      <c r="MC248" s="2" t="s">
        <v>241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272</v>
      </c>
      <c r="ML248" s="2" t="s">
        <v>226</v>
      </c>
      <c r="MM248" s="2" t="s">
        <v>229</v>
      </c>
      <c r="MN248" s="2" t="s">
        <v>229</v>
      </c>
      <c r="MO248" s="2" t="s">
        <v>241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239</v>
      </c>
      <c r="MX248" s="2" t="s">
        <v>226</v>
      </c>
      <c r="MY248" s="2" t="s">
        <v>2778</v>
      </c>
      <c r="MZ248" s="2" t="s">
        <v>229</v>
      </c>
      <c r="NA248" s="2" t="s">
        <v>241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266</v>
      </c>
      <c r="NJ248" s="2" t="s">
        <v>226</v>
      </c>
      <c r="NK248" s="2" t="s">
        <v>229</v>
      </c>
      <c r="NL248" s="2" t="s">
        <v>229</v>
      </c>
      <c r="NM248" s="2" t="s">
        <v>241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272</v>
      </c>
      <c r="NV248" s="2" t="s">
        <v>226</v>
      </c>
      <c r="NW248" s="2" t="s">
        <v>229</v>
      </c>
      <c r="NX248" s="2" t="s">
        <v>229</v>
      </c>
      <c r="NY248" s="2" t="s">
        <v>241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239</v>
      </c>
      <c r="OH248" s="2" t="s">
        <v>226</v>
      </c>
      <c r="OI248" s="2" t="s">
        <v>229</v>
      </c>
      <c r="OJ248" s="2" t="s">
        <v>229</v>
      </c>
      <c r="OK248" s="2" t="s">
        <v>241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229</v>
      </c>
      <c r="OT248" s="2" t="s">
        <v>229</v>
      </c>
      <c r="OU248" s="2" t="s">
        <v>229</v>
      </c>
      <c r="OV248" s="2" t="s">
        <v>229</v>
      </c>
      <c r="OW248" s="2" t="s">
        <v>229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229</v>
      </c>
      <c r="PF248" s="2" t="s">
        <v>229</v>
      </c>
      <c r="PG248" s="2" t="s">
        <v>229</v>
      </c>
      <c r="PH248" s="2" t="s">
        <v>229</v>
      </c>
      <c r="PI248" s="2" t="s">
        <v>229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229</v>
      </c>
      <c r="PR248" s="2" t="s">
        <v>229</v>
      </c>
      <c r="PS248" s="2" t="s">
        <v>229</v>
      </c>
      <c r="PT248" s="2" t="s">
        <v>229</v>
      </c>
      <c r="PU248" s="2" t="s">
        <v>229</v>
      </c>
      <c r="PV248" s="2" t="s">
        <v>229</v>
      </c>
      <c r="PW248" s="4"/>
      <c r="PX248" s="8"/>
      <c r="PY248" s="4"/>
      <c r="PZ248" s="8"/>
      <c r="QA248" s="7"/>
      <c r="QB248" s="7"/>
      <c r="QC248" s="2" t="s">
        <v>281</v>
      </c>
      <c r="QD248" s="2" t="s">
        <v>226</v>
      </c>
      <c r="QE248" s="2" t="s">
        <v>229</v>
      </c>
      <c r="QF248" s="2" t="s">
        <v>229</v>
      </c>
      <c r="QG248" s="2" t="s">
        <v>241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229</v>
      </c>
      <c r="QP248" s="2" t="s">
        <v>229</v>
      </c>
      <c r="QQ248" s="2" t="s">
        <v>229</v>
      </c>
      <c r="QR248" s="2" t="s">
        <v>229</v>
      </c>
      <c r="QS248" s="2" t="s">
        <v>229</v>
      </c>
      <c r="QT248" s="2" t="s">
        <v>229</v>
      </c>
      <c r="QU248" s="4"/>
      <c r="QV248" s="8"/>
      <c r="QW248" s="4"/>
      <c r="QX248" s="8"/>
      <c r="QY248" s="7"/>
      <c r="QZ248" s="7"/>
      <c r="RA248" s="2" t="s">
        <v>272</v>
      </c>
      <c r="RB248" s="2" t="s">
        <v>226</v>
      </c>
      <c r="RC248" s="2" t="s">
        <v>229</v>
      </c>
      <c r="RD248" s="2" t="s">
        <v>229</v>
      </c>
      <c r="RE248" s="2" t="s">
        <v>241</v>
      </c>
      <c r="RF248" s="2" t="s">
        <v>229</v>
      </c>
      <c r="RG248" s="4"/>
      <c r="RH248" s="8"/>
      <c r="RI248" s="4"/>
      <c r="RJ248" s="8"/>
      <c r="RK248" s="7"/>
      <c r="RL248" s="7"/>
      <c r="RM248" s="2" t="s">
        <v>272</v>
      </c>
      <c r="RN248" s="2" t="s">
        <v>226</v>
      </c>
      <c r="RO248" s="2" t="s">
        <v>229</v>
      </c>
      <c r="RP248" s="2" t="s">
        <v>229</v>
      </c>
      <c r="RQ248" s="2" t="s">
        <v>241</v>
      </c>
      <c r="RR248" s="2" t="s">
        <v>229</v>
      </c>
      <c r="RS248" s="4"/>
      <c r="RT248" s="8"/>
      <c r="RU248" s="4"/>
      <c r="RV248" s="8"/>
      <c r="RW248" s="7"/>
      <c r="RX248" s="7"/>
      <c r="RY248" s="2" t="s">
        <v>229</v>
      </c>
      <c r="RZ248" s="2" t="s">
        <v>229</v>
      </c>
      <c r="SA248" s="2" t="s">
        <v>229</v>
      </c>
      <c r="SB248" s="2" t="s">
        <v>229</v>
      </c>
      <c r="SC248" s="2" t="s">
        <v>229</v>
      </c>
      <c r="SD248" s="2" t="s">
        <v>229</v>
      </c>
      <c r="SE248" s="4">
        <v>199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</row>
    <row r="249">
      <c r="A249" s="2" t="s">
        <v>2779</v>
      </c>
      <c r="B249" s="2" t="s">
        <v>216</v>
      </c>
      <c r="C249" s="2" t="s">
        <v>217</v>
      </c>
      <c r="D249" s="2" t="s">
        <v>218</v>
      </c>
      <c r="E249" s="2" t="s">
        <v>2460</v>
      </c>
      <c r="F249" s="2" t="s">
        <v>2769</v>
      </c>
      <c r="G249" s="2" t="s">
        <v>2770</v>
      </c>
      <c r="H249" s="2" t="s">
        <v>2260</v>
      </c>
      <c r="I249" s="2" t="s">
        <v>2771</v>
      </c>
      <c r="J249" s="2" t="s">
        <v>285</v>
      </c>
      <c r="K249" s="2" t="s">
        <v>2772</v>
      </c>
      <c r="L249" s="3">
        <v>28.57</v>
      </c>
      <c r="M249" s="3">
        <v>30</v>
      </c>
      <c r="N249" s="3">
        <v>59.99</v>
      </c>
      <c r="O249" s="2" t="s">
        <v>226</v>
      </c>
      <c r="P249" s="2" t="s">
        <v>618</v>
      </c>
      <c r="Q249" s="2" t="s">
        <v>228</v>
      </c>
      <c r="R249" s="2" t="s">
        <v>229</v>
      </c>
      <c r="S249" s="2" t="s">
        <v>2773</v>
      </c>
      <c r="T249" s="2" t="s">
        <v>684</v>
      </c>
      <c r="U249" s="2" t="s">
        <v>232</v>
      </c>
      <c r="V249" s="2" t="s">
        <v>1008</v>
      </c>
      <c r="W249" s="2" t="s">
        <v>686</v>
      </c>
      <c r="X249" s="2" t="s">
        <v>229</v>
      </c>
      <c r="Y249" s="2" t="s">
        <v>2591</v>
      </c>
      <c r="Z249" s="4">
        <v>416</v>
      </c>
      <c r="AA249" s="4">
        <f>=ROUNDDOWN(56.986301369863,0)</f>
      </c>
      <c r="AB249" s="5">
        <v>7.3</v>
      </c>
      <c r="AC249" s="2" t="s">
        <v>229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>
        <v>4</v>
      </c>
      <c r="AQ249" s="8">
        <v>127.2</v>
      </c>
      <c r="AR249" s="4"/>
      <c r="AS249" s="8"/>
      <c r="AT249" s="7"/>
      <c r="AU249" s="7"/>
      <c r="AV249" s="4" t="s">
        <v>229</v>
      </c>
      <c r="AW249" s="8" t="s">
        <v>229</v>
      </c>
      <c r="AX249" s="4" t="s">
        <v>229</v>
      </c>
      <c r="AY249" s="8" t="s">
        <v>229</v>
      </c>
      <c r="AZ249" s="7" t="s">
        <v>229</v>
      </c>
      <c r="BA249" s="7" t="s">
        <v>229</v>
      </c>
      <c r="BB249" s="7">
        <v>0.7021</v>
      </c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 t="s">
        <v>229</v>
      </c>
      <c r="BJ249" s="4">
        <v>4</v>
      </c>
      <c r="BK249" s="8">
        <v>127.2</v>
      </c>
      <c r="BL249" s="2" t="s">
        <v>1386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239</v>
      </c>
      <c r="BV249" s="2" t="s">
        <v>226</v>
      </c>
      <c r="BW249" s="2" t="s">
        <v>229</v>
      </c>
      <c r="BX249" s="2" t="s">
        <v>1045</v>
      </c>
      <c r="BY249" s="2" t="s">
        <v>241</v>
      </c>
      <c r="BZ249" s="2" t="s">
        <v>229</v>
      </c>
      <c r="CA249" s="4"/>
      <c r="CB249" s="8"/>
      <c r="CC249" s="4"/>
      <c r="CD249" s="8"/>
      <c r="CE249" s="7"/>
      <c r="CF249" s="7"/>
      <c r="CG249" s="2" t="s">
        <v>239</v>
      </c>
      <c r="CH249" s="2" t="s">
        <v>226</v>
      </c>
      <c r="CI249" s="2" t="s">
        <v>2723</v>
      </c>
      <c r="CJ249" s="2" t="s">
        <v>2560</v>
      </c>
      <c r="CK249" s="2" t="s">
        <v>241</v>
      </c>
      <c r="CL249" s="2" t="s">
        <v>229</v>
      </c>
      <c r="CM249" s="4"/>
      <c r="CN249" s="8"/>
      <c r="CO249" s="4"/>
      <c r="CP249" s="8"/>
      <c r="CQ249" s="7"/>
      <c r="CR249" s="7"/>
      <c r="CS249" s="2" t="s">
        <v>239</v>
      </c>
      <c r="CT249" s="2" t="s">
        <v>226</v>
      </c>
      <c r="CU249" s="2" t="s">
        <v>1916</v>
      </c>
      <c r="CV249" s="2" t="s">
        <v>2706</v>
      </c>
      <c r="CW249" s="2" t="s">
        <v>241</v>
      </c>
      <c r="CX249" s="2" t="s">
        <v>229</v>
      </c>
      <c r="CY249" s="4">
        <v>1</v>
      </c>
      <c r="CZ249" s="8">
        <v>30</v>
      </c>
      <c r="DA249" s="4"/>
      <c r="DB249" s="8"/>
      <c r="DC249" s="7"/>
      <c r="DD249" s="7"/>
      <c r="DE249" s="2" t="s">
        <v>239</v>
      </c>
      <c r="DF249" s="2" t="s">
        <v>226</v>
      </c>
      <c r="DG249" s="2" t="s">
        <v>2595</v>
      </c>
      <c r="DH249" s="2" t="s">
        <v>628</v>
      </c>
      <c r="DI249" s="2" t="s">
        <v>241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239</v>
      </c>
      <c r="DR249" s="2" t="s">
        <v>226</v>
      </c>
      <c r="DS249" s="2" t="s">
        <v>2596</v>
      </c>
      <c r="DT249" s="2" t="s">
        <v>1179</v>
      </c>
      <c r="DU249" s="2" t="s">
        <v>241</v>
      </c>
      <c r="DV249" s="2" t="s">
        <v>229</v>
      </c>
      <c r="DW249" s="4">
        <v>3</v>
      </c>
      <c r="DX249" s="8">
        <v>97.2</v>
      </c>
      <c r="DY249" s="4"/>
      <c r="DZ249" s="8"/>
      <c r="EA249" s="7"/>
      <c r="EB249" s="7"/>
      <c r="EC249" s="2" t="s">
        <v>239</v>
      </c>
      <c r="ED249" s="2" t="s">
        <v>226</v>
      </c>
      <c r="EE249" s="2" t="s">
        <v>2552</v>
      </c>
      <c r="EF249" s="2" t="s">
        <v>612</v>
      </c>
      <c r="EG249" s="2" t="s">
        <v>241</v>
      </c>
      <c r="EH249" s="2" t="s">
        <v>229</v>
      </c>
      <c r="EI249" s="4"/>
      <c r="EJ249" s="8"/>
      <c r="EK249" s="4"/>
      <c r="EL249" s="8"/>
      <c r="EM249" s="7"/>
      <c r="EN249" s="7"/>
      <c r="EO249" s="2" t="s">
        <v>239</v>
      </c>
      <c r="EP249" s="2" t="s">
        <v>226</v>
      </c>
      <c r="EQ249" s="2" t="s">
        <v>2597</v>
      </c>
      <c r="ER249" s="2" t="s">
        <v>2680</v>
      </c>
      <c r="ES249" s="2" t="s">
        <v>241</v>
      </c>
      <c r="ET249" s="2" t="s">
        <v>229</v>
      </c>
      <c r="EU249" s="4"/>
      <c r="EV249" s="8"/>
      <c r="EW249" s="4"/>
      <c r="EX249" s="8"/>
      <c r="EY249" s="7"/>
      <c r="EZ249" s="7"/>
      <c r="FA249" s="2" t="s">
        <v>239</v>
      </c>
      <c r="FB249" s="2" t="s">
        <v>226</v>
      </c>
      <c r="FC249" s="2" t="s">
        <v>2591</v>
      </c>
      <c r="FD249" s="2" t="s">
        <v>2732</v>
      </c>
      <c r="FE249" s="2" t="s">
        <v>241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226</v>
      </c>
      <c r="FO249" s="2" t="s">
        <v>2591</v>
      </c>
      <c r="FP249" s="2" t="s">
        <v>591</v>
      </c>
      <c r="FQ249" s="2" t="s">
        <v>241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226</v>
      </c>
      <c r="GA249" s="2" t="s">
        <v>327</v>
      </c>
      <c r="GB249" s="2" t="s">
        <v>229</v>
      </c>
      <c r="GC249" s="2" t="s">
        <v>241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272</v>
      </c>
      <c r="GL249" s="2" t="s">
        <v>226</v>
      </c>
      <c r="GM249" s="2" t="s">
        <v>229</v>
      </c>
      <c r="GN249" s="2" t="s">
        <v>229</v>
      </c>
      <c r="GO249" s="2" t="s">
        <v>241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226</v>
      </c>
      <c r="GY249" s="2" t="s">
        <v>632</v>
      </c>
      <c r="GZ249" s="2" t="s">
        <v>648</v>
      </c>
      <c r="HA249" s="2" t="s">
        <v>241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266</v>
      </c>
      <c r="HJ249" s="2" t="s">
        <v>226</v>
      </c>
      <c r="HK249" s="2" t="s">
        <v>229</v>
      </c>
      <c r="HL249" s="2" t="s">
        <v>229</v>
      </c>
      <c r="HM249" s="2" t="s">
        <v>241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239</v>
      </c>
      <c r="HV249" s="2" t="s">
        <v>226</v>
      </c>
      <c r="HW249" s="2" t="s">
        <v>1533</v>
      </c>
      <c r="HX249" s="2" t="s">
        <v>612</v>
      </c>
      <c r="HY249" s="2" t="s">
        <v>241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266</v>
      </c>
      <c r="IH249" s="2" t="s">
        <v>226</v>
      </c>
      <c r="II249" s="2" t="s">
        <v>229</v>
      </c>
      <c r="IJ249" s="2" t="s">
        <v>229</v>
      </c>
      <c r="IK249" s="2" t="s">
        <v>241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267</v>
      </c>
      <c r="IT249" s="2" t="s">
        <v>226</v>
      </c>
      <c r="IU249" s="2" t="s">
        <v>229</v>
      </c>
      <c r="IV249" s="2" t="s">
        <v>229</v>
      </c>
      <c r="IW249" s="2" t="s">
        <v>241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272</v>
      </c>
      <c r="JF249" s="2" t="s">
        <v>226</v>
      </c>
      <c r="JG249" s="2" t="s">
        <v>229</v>
      </c>
      <c r="JH249" s="2" t="s">
        <v>229</v>
      </c>
      <c r="JI249" s="2" t="s">
        <v>241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272</v>
      </c>
      <c r="JR249" s="2" t="s">
        <v>226</v>
      </c>
      <c r="JS249" s="2" t="s">
        <v>229</v>
      </c>
      <c r="JT249" s="2" t="s">
        <v>229</v>
      </c>
      <c r="JU249" s="2" t="s">
        <v>241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272</v>
      </c>
      <c r="KD249" s="2" t="s">
        <v>226</v>
      </c>
      <c r="KE249" s="2" t="s">
        <v>229</v>
      </c>
      <c r="KF249" s="2" t="s">
        <v>229</v>
      </c>
      <c r="KG249" s="2" t="s">
        <v>241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272</v>
      </c>
      <c r="KP249" s="2" t="s">
        <v>226</v>
      </c>
      <c r="KQ249" s="2" t="s">
        <v>229</v>
      </c>
      <c r="KR249" s="2" t="s">
        <v>229</v>
      </c>
      <c r="KS249" s="2" t="s">
        <v>241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272</v>
      </c>
      <c r="LB249" s="2" t="s">
        <v>226</v>
      </c>
      <c r="LC249" s="2" t="s">
        <v>229</v>
      </c>
      <c r="LD249" s="2" t="s">
        <v>229</v>
      </c>
      <c r="LE249" s="2" t="s">
        <v>241</v>
      </c>
      <c r="LF249" s="2" t="s">
        <v>229</v>
      </c>
      <c r="LG249" s="4"/>
      <c r="LH249" s="8"/>
      <c r="LI249" s="4"/>
      <c r="LJ249" s="8"/>
      <c r="LK249" s="7"/>
      <c r="LL249" s="7"/>
      <c r="LM249" s="2" t="s">
        <v>229</v>
      </c>
      <c r="LN249" s="2" t="s">
        <v>229</v>
      </c>
      <c r="LO249" s="2" t="s">
        <v>229</v>
      </c>
      <c r="LP249" s="2" t="s">
        <v>229</v>
      </c>
      <c r="LQ249" s="2" t="s">
        <v>229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239</v>
      </c>
      <c r="LZ249" s="2" t="s">
        <v>275</v>
      </c>
      <c r="MA249" s="2" t="s">
        <v>2468</v>
      </c>
      <c r="MB249" s="2" t="s">
        <v>2728</v>
      </c>
      <c r="MC249" s="2" t="s">
        <v>241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272</v>
      </c>
      <c r="ML249" s="2" t="s">
        <v>226</v>
      </c>
      <c r="MM249" s="2" t="s">
        <v>229</v>
      </c>
      <c r="MN249" s="2" t="s">
        <v>229</v>
      </c>
      <c r="MO249" s="2" t="s">
        <v>241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239</v>
      </c>
      <c r="MX249" s="2" t="s">
        <v>226</v>
      </c>
      <c r="MY249" s="2" t="s">
        <v>2778</v>
      </c>
      <c r="MZ249" s="2" t="s">
        <v>229</v>
      </c>
      <c r="NA249" s="2" t="s">
        <v>241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266</v>
      </c>
      <c r="NJ249" s="2" t="s">
        <v>226</v>
      </c>
      <c r="NK249" s="2" t="s">
        <v>229</v>
      </c>
      <c r="NL249" s="2" t="s">
        <v>229</v>
      </c>
      <c r="NM249" s="2" t="s">
        <v>241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272</v>
      </c>
      <c r="NV249" s="2" t="s">
        <v>226</v>
      </c>
      <c r="NW249" s="2" t="s">
        <v>229</v>
      </c>
      <c r="NX249" s="2" t="s">
        <v>229</v>
      </c>
      <c r="NY249" s="2" t="s">
        <v>241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239</v>
      </c>
      <c r="OH249" s="2" t="s">
        <v>226</v>
      </c>
      <c r="OI249" s="2" t="s">
        <v>229</v>
      </c>
      <c r="OJ249" s="2" t="s">
        <v>229</v>
      </c>
      <c r="OK249" s="2" t="s">
        <v>241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229</v>
      </c>
      <c r="OT249" s="2" t="s">
        <v>229</v>
      </c>
      <c r="OU249" s="2" t="s">
        <v>229</v>
      </c>
      <c r="OV249" s="2" t="s">
        <v>229</v>
      </c>
      <c r="OW249" s="2" t="s">
        <v>229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229</v>
      </c>
      <c r="PF249" s="2" t="s">
        <v>229</v>
      </c>
      <c r="PG249" s="2" t="s">
        <v>229</v>
      </c>
      <c r="PH249" s="2" t="s">
        <v>229</v>
      </c>
      <c r="PI249" s="2" t="s">
        <v>229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229</v>
      </c>
      <c r="PR249" s="2" t="s">
        <v>229</v>
      </c>
      <c r="PS249" s="2" t="s">
        <v>229</v>
      </c>
      <c r="PT249" s="2" t="s">
        <v>229</v>
      </c>
      <c r="PU249" s="2" t="s">
        <v>229</v>
      </c>
      <c r="PV249" s="2" t="s">
        <v>229</v>
      </c>
      <c r="PW249" s="4"/>
      <c r="PX249" s="8"/>
      <c r="PY249" s="4"/>
      <c r="PZ249" s="8"/>
      <c r="QA249" s="7"/>
      <c r="QB249" s="7"/>
      <c r="QC249" s="2" t="s">
        <v>281</v>
      </c>
      <c r="QD249" s="2" t="s">
        <v>226</v>
      </c>
      <c r="QE249" s="2" t="s">
        <v>229</v>
      </c>
      <c r="QF249" s="2" t="s">
        <v>229</v>
      </c>
      <c r="QG249" s="2" t="s">
        <v>241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229</v>
      </c>
      <c r="QP249" s="2" t="s">
        <v>229</v>
      </c>
      <c r="QQ249" s="2" t="s">
        <v>229</v>
      </c>
      <c r="QR249" s="2" t="s">
        <v>229</v>
      </c>
      <c r="QS249" s="2" t="s">
        <v>229</v>
      </c>
      <c r="QT249" s="2" t="s">
        <v>229</v>
      </c>
      <c r="QU249" s="4"/>
      <c r="QV249" s="8"/>
      <c r="QW249" s="4"/>
      <c r="QX249" s="8"/>
      <c r="QY249" s="7"/>
      <c r="QZ249" s="7"/>
      <c r="RA249" s="2" t="s">
        <v>272</v>
      </c>
      <c r="RB249" s="2" t="s">
        <v>226</v>
      </c>
      <c r="RC249" s="2" t="s">
        <v>229</v>
      </c>
      <c r="RD249" s="2" t="s">
        <v>229</v>
      </c>
      <c r="RE249" s="2" t="s">
        <v>241</v>
      </c>
      <c r="RF249" s="2" t="s">
        <v>229</v>
      </c>
      <c r="RG249" s="4"/>
      <c r="RH249" s="8"/>
      <c r="RI249" s="4"/>
      <c r="RJ249" s="8"/>
      <c r="RK249" s="7"/>
      <c r="RL249" s="7"/>
      <c r="RM249" s="2" t="s">
        <v>272</v>
      </c>
      <c r="RN249" s="2" t="s">
        <v>226</v>
      </c>
      <c r="RO249" s="2" t="s">
        <v>229</v>
      </c>
      <c r="RP249" s="2" t="s">
        <v>229</v>
      </c>
      <c r="RQ249" s="2" t="s">
        <v>241</v>
      </c>
      <c r="RR249" s="2" t="s">
        <v>229</v>
      </c>
      <c r="RS249" s="4"/>
      <c r="RT249" s="8"/>
      <c r="RU249" s="4"/>
      <c r="RV249" s="8"/>
      <c r="RW249" s="7"/>
      <c r="RX249" s="7"/>
      <c r="RY249" s="2" t="s">
        <v>229</v>
      </c>
      <c r="RZ249" s="2" t="s">
        <v>229</v>
      </c>
      <c r="SA249" s="2" t="s">
        <v>229</v>
      </c>
      <c r="SB249" s="2" t="s">
        <v>229</v>
      </c>
      <c r="SC249" s="2" t="s">
        <v>229</v>
      </c>
      <c r="SD249" s="2" t="s">
        <v>229</v>
      </c>
      <c r="SE249" s="4">
        <v>416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</row>
    <row r="250">
      <c r="A250" s="2" t="s">
        <v>2780</v>
      </c>
      <c r="B250" s="2" t="s">
        <v>216</v>
      </c>
      <c r="C250" s="2" t="s">
        <v>217</v>
      </c>
      <c r="D250" s="2" t="s">
        <v>218</v>
      </c>
      <c r="E250" s="2" t="s">
        <v>2460</v>
      </c>
      <c r="F250" s="2" t="s">
        <v>2781</v>
      </c>
      <c r="G250" s="2" t="s">
        <v>2782</v>
      </c>
      <c r="H250" s="2" t="s">
        <v>2783</v>
      </c>
      <c r="I250" s="2" t="s">
        <v>2189</v>
      </c>
      <c r="J250" s="2" t="s">
        <v>224</v>
      </c>
      <c r="K250" s="2" t="s">
        <v>1249</v>
      </c>
      <c r="L250" s="3">
        <v>28.57</v>
      </c>
      <c r="M250" s="3">
        <v>30</v>
      </c>
      <c r="N250" s="3">
        <v>59.99</v>
      </c>
      <c r="O250" s="2" t="s">
        <v>981</v>
      </c>
      <c r="P250" s="2" t="s">
        <v>964</v>
      </c>
      <c r="Q250" s="2" t="s">
        <v>228</v>
      </c>
      <c r="R250" s="2" t="s">
        <v>229</v>
      </c>
      <c r="S250" s="2" t="s">
        <v>2784</v>
      </c>
      <c r="T250" s="2" t="s">
        <v>684</v>
      </c>
      <c r="U250" s="2" t="s">
        <v>2464</v>
      </c>
      <c r="V250" s="2" t="s">
        <v>2117</v>
      </c>
      <c r="W250" s="2" t="s">
        <v>686</v>
      </c>
      <c r="X250" s="2" t="s">
        <v>2248</v>
      </c>
      <c r="Y250" s="2" t="s">
        <v>593</v>
      </c>
      <c r="Z250" s="4">
        <v>101</v>
      </c>
      <c r="AA250" s="4">
        <f>=ROUNDDOWN(144.285714285714,0)</f>
      </c>
      <c r="AB250" s="5">
        <v>0.7</v>
      </c>
      <c r="AC250" s="2" t="s">
        <v>229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>
        <v>2</v>
      </c>
      <c r="AS250" s="8">
        <v>64.8</v>
      </c>
      <c r="AT250" s="7">
        <v>-1</v>
      </c>
      <c r="AU250" s="7">
        <v>-1</v>
      </c>
      <c r="AV250" s="4">
        <v>5</v>
      </c>
      <c r="AW250" s="8">
        <v>113.4</v>
      </c>
      <c r="AX250" s="4">
        <v>2</v>
      </c>
      <c r="AY250" s="8">
        <v>64.8</v>
      </c>
      <c r="AZ250" s="7">
        <v>1.5</v>
      </c>
      <c r="BA250" s="7">
        <v>0.75</v>
      </c>
      <c r="BB250" s="7"/>
      <c r="BC250" s="4">
        <v>5</v>
      </c>
      <c r="BD250" s="8">
        <v>113.4</v>
      </c>
      <c r="BE250" s="4">
        <v>2</v>
      </c>
      <c r="BF250" s="8">
        <v>64.8</v>
      </c>
      <c r="BG250" s="7">
        <v>1.5</v>
      </c>
      <c r="BH250" s="7">
        <v>0.75</v>
      </c>
      <c r="BI250" s="7">
        <v>1</v>
      </c>
      <c r="BJ250" s="4"/>
      <c r="BK250" s="8"/>
      <c r="BL250" s="2" t="s">
        <v>18</v>
      </c>
      <c r="BM250" s="7"/>
      <c r="BN250" s="7"/>
      <c r="BO250" s="4"/>
      <c r="BP250" s="8"/>
      <c r="BQ250" s="4"/>
      <c r="BR250" s="8"/>
      <c r="BS250" s="7"/>
      <c r="BT250" s="7"/>
      <c r="BU250" s="2" t="s">
        <v>239</v>
      </c>
      <c r="BV250" s="2" t="s">
        <v>226</v>
      </c>
      <c r="BW250" s="2" t="s">
        <v>229</v>
      </c>
      <c r="BX250" s="2" t="s">
        <v>1045</v>
      </c>
      <c r="BY250" s="2" t="s">
        <v>241</v>
      </c>
      <c r="BZ250" s="2" t="s">
        <v>229</v>
      </c>
      <c r="CA250" s="4"/>
      <c r="CB250" s="8"/>
      <c r="CC250" s="4"/>
      <c r="CD250" s="8"/>
      <c r="CE250" s="7"/>
      <c r="CF250" s="7"/>
      <c r="CG250" s="2" t="s">
        <v>239</v>
      </c>
      <c r="CH250" s="2" t="s">
        <v>226</v>
      </c>
      <c r="CI250" s="2" t="s">
        <v>1311</v>
      </c>
      <c r="CJ250" s="2" t="s">
        <v>2001</v>
      </c>
      <c r="CK250" s="2" t="s">
        <v>241</v>
      </c>
      <c r="CL250" s="2" t="s">
        <v>229</v>
      </c>
      <c r="CM250" s="4"/>
      <c r="CN250" s="8"/>
      <c r="CO250" s="4">
        <v>2</v>
      </c>
      <c r="CP250" s="8">
        <v>64.8</v>
      </c>
      <c r="CQ250" s="7">
        <v>-1</v>
      </c>
      <c r="CR250" s="7">
        <v>-1</v>
      </c>
      <c r="CS250" s="2" t="s">
        <v>239</v>
      </c>
      <c r="CT250" s="2" t="s">
        <v>226</v>
      </c>
      <c r="CU250" s="2" t="s">
        <v>1293</v>
      </c>
      <c r="CV250" s="2" t="s">
        <v>2712</v>
      </c>
      <c r="CW250" s="2" t="s">
        <v>241</v>
      </c>
      <c r="CX250" s="2" t="s">
        <v>229</v>
      </c>
      <c r="CY250" s="4"/>
      <c r="CZ250" s="8"/>
      <c r="DA250" s="4"/>
      <c r="DB250" s="8"/>
      <c r="DC250" s="7"/>
      <c r="DD250" s="7"/>
      <c r="DE250" s="2" t="s">
        <v>239</v>
      </c>
      <c r="DF250" s="2" t="s">
        <v>226</v>
      </c>
      <c r="DG250" s="2" t="s">
        <v>2004</v>
      </c>
      <c r="DH250" s="2" t="s">
        <v>2785</v>
      </c>
      <c r="DI250" s="2" t="s">
        <v>263</v>
      </c>
      <c r="DJ250" s="2" t="s">
        <v>229</v>
      </c>
      <c r="DK250" s="4"/>
      <c r="DL250" s="8"/>
      <c r="DM250" s="4"/>
      <c r="DN250" s="8"/>
      <c r="DO250" s="7"/>
      <c r="DP250" s="7"/>
      <c r="DQ250" s="2" t="s">
        <v>239</v>
      </c>
      <c r="DR250" s="2" t="s">
        <v>226</v>
      </c>
      <c r="DS250" s="2" t="s">
        <v>2472</v>
      </c>
      <c r="DT250" s="2" t="s">
        <v>2708</v>
      </c>
      <c r="DU250" s="2" t="s">
        <v>241</v>
      </c>
      <c r="DV250" s="2" t="s">
        <v>229</v>
      </c>
      <c r="DW250" s="4"/>
      <c r="DX250" s="8"/>
      <c r="DY250" s="4"/>
      <c r="DZ250" s="8"/>
      <c r="EA250" s="7"/>
      <c r="EB250" s="7"/>
      <c r="EC250" s="2" t="s">
        <v>239</v>
      </c>
      <c r="ED250" s="2" t="s">
        <v>226</v>
      </c>
      <c r="EE250" s="2" t="s">
        <v>627</v>
      </c>
      <c r="EF250" s="2" t="s">
        <v>2506</v>
      </c>
      <c r="EG250" s="2" t="s">
        <v>263</v>
      </c>
      <c r="EH250" s="2" t="s">
        <v>229</v>
      </c>
      <c r="EI250" s="4"/>
      <c r="EJ250" s="8"/>
      <c r="EK250" s="4"/>
      <c r="EL250" s="8"/>
      <c r="EM250" s="7"/>
      <c r="EN250" s="7"/>
      <c r="EO250" s="2" t="s">
        <v>239</v>
      </c>
      <c r="EP250" s="2" t="s">
        <v>226</v>
      </c>
      <c r="EQ250" s="2" t="s">
        <v>847</v>
      </c>
      <c r="ER250" s="2" t="s">
        <v>229</v>
      </c>
      <c r="ES250" s="2" t="s">
        <v>241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239</v>
      </c>
      <c r="FB250" s="2" t="s">
        <v>226</v>
      </c>
      <c r="FC250" s="2" t="s">
        <v>640</v>
      </c>
      <c r="FD250" s="2" t="s">
        <v>2786</v>
      </c>
      <c r="FE250" s="2" t="s">
        <v>241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226</v>
      </c>
      <c r="FO250" s="2" t="s">
        <v>640</v>
      </c>
      <c r="FP250" s="2" t="s">
        <v>229</v>
      </c>
      <c r="FQ250" s="2" t="s">
        <v>241</v>
      </c>
      <c r="FR250" s="2" t="s">
        <v>229</v>
      </c>
      <c r="FS250" s="4"/>
      <c r="FT250" s="8"/>
      <c r="FU250" s="4"/>
      <c r="FV250" s="8"/>
      <c r="FW250" s="7"/>
      <c r="FX250" s="7"/>
      <c r="FY250" s="2" t="s">
        <v>229</v>
      </c>
      <c r="FZ250" s="2" t="s">
        <v>229</v>
      </c>
      <c r="GA250" s="2" t="s">
        <v>229</v>
      </c>
      <c r="GB250" s="2" t="s">
        <v>229</v>
      </c>
      <c r="GC250" s="2" t="s">
        <v>229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272</v>
      </c>
      <c r="GL250" s="2" t="s">
        <v>226</v>
      </c>
      <c r="GM250" s="2" t="s">
        <v>229</v>
      </c>
      <c r="GN250" s="2" t="s">
        <v>229</v>
      </c>
      <c r="GO250" s="2" t="s">
        <v>241</v>
      </c>
      <c r="GP250" s="2" t="s">
        <v>229</v>
      </c>
      <c r="GQ250" s="4"/>
      <c r="GR250" s="8"/>
      <c r="GS250" s="4"/>
      <c r="GT250" s="8"/>
      <c r="GU250" s="7"/>
      <c r="GV250" s="7"/>
      <c r="GW250" s="2" t="s">
        <v>281</v>
      </c>
      <c r="GX250" s="2" t="s">
        <v>226</v>
      </c>
      <c r="GY250" s="2" t="s">
        <v>229</v>
      </c>
      <c r="GZ250" s="2" t="s">
        <v>229</v>
      </c>
      <c r="HA250" s="2" t="s">
        <v>241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266</v>
      </c>
      <c r="HJ250" s="2" t="s">
        <v>226</v>
      </c>
      <c r="HK250" s="2" t="s">
        <v>229</v>
      </c>
      <c r="HL250" s="2" t="s">
        <v>229</v>
      </c>
      <c r="HM250" s="2" t="s">
        <v>241</v>
      </c>
      <c r="HN250" s="2" t="s">
        <v>263</v>
      </c>
      <c r="HO250" s="4"/>
      <c r="HP250" s="8"/>
      <c r="HQ250" s="4"/>
      <c r="HR250" s="8"/>
      <c r="HS250" s="7"/>
      <c r="HT250" s="7"/>
      <c r="HU250" s="2" t="s">
        <v>266</v>
      </c>
      <c r="HV250" s="2" t="s">
        <v>226</v>
      </c>
      <c r="HW250" s="2" t="s">
        <v>229</v>
      </c>
      <c r="HX250" s="2" t="s">
        <v>229</v>
      </c>
      <c r="HY250" s="2" t="s">
        <v>241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266</v>
      </c>
      <c r="IH250" s="2" t="s">
        <v>226</v>
      </c>
      <c r="II250" s="2" t="s">
        <v>229</v>
      </c>
      <c r="IJ250" s="2" t="s">
        <v>229</v>
      </c>
      <c r="IK250" s="2" t="s">
        <v>241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272</v>
      </c>
      <c r="IT250" s="2" t="s">
        <v>226</v>
      </c>
      <c r="IU250" s="2" t="s">
        <v>229</v>
      </c>
      <c r="IV250" s="2" t="s">
        <v>229</v>
      </c>
      <c r="IW250" s="2" t="s">
        <v>241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272</v>
      </c>
      <c r="JF250" s="2" t="s">
        <v>226</v>
      </c>
      <c r="JG250" s="2" t="s">
        <v>229</v>
      </c>
      <c r="JH250" s="2" t="s">
        <v>229</v>
      </c>
      <c r="JI250" s="2" t="s">
        <v>241</v>
      </c>
      <c r="JJ250" s="2" t="s">
        <v>229</v>
      </c>
      <c r="JK250" s="4"/>
      <c r="JL250" s="8"/>
      <c r="JM250" s="4"/>
      <c r="JN250" s="8"/>
      <c r="JO250" s="7"/>
      <c r="JP250" s="7"/>
      <c r="JQ250" s="2" t="s">
        <v>272</v>
      </c>
      <c r="JR250" s="2" t="s">
        <v>226</v>
      </c>
      <c r="JS250" s="2" t="s">
        <v>229</v>
      </c>
      <c r="JT250" s="2" t="s">
        <v>229</v>
      </c>
      <c r="JU250" s="2" t="s">
        <v>241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272</v>
      </c>
      <c r="KD250" s="2" t="s">
        <v>226</v>
      </c>
      <c r="KE250" s="2" t="s">
        <v>229</v>
      </c>
      <c r="KF250" s="2" t="s">
        <v>229</v>
      </c>
      <c r="KG250" s="2" t="s">
        <v>241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272</v>
      </c>
      <c r="KP250" s="2" t="s">
        <v>226</v>
      </c>
      <c r="KQ250" s="2" t="s">
        <v>229</v>
      </c>
      <c r="KR250" s="2" t="s">
        <v>229</v>
      </c>
      <c r="KS250" s="2" t="s">
        <v>241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272</v>
      </c>
      <c r="LB250" s="2" t="s">
        <v>226</v>
      </c>
      <c r="LC250" s="2" t="s">
        <v>229</v>
      </c>
      <c r="LD250" s="2" t="s">
        <v>229</v>
      </c>
      <c r="LE250" s="2" t="s">
        <v>241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229</v>
      </c>
      <c r="LN250" s="2" t="s">
        <v>229</v>
      </c>
      <c r="LO250" s="2" t="s">
        <v>229</v>
      </c>
      <c r="LP250" s="2" t="s">
        <v>229</v>
      </c>
      <c r="LQ250" s="2" t="s">
        <v>229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239</v>
      </c>
      <c r="LZ250" s="2" t="s">
        <v>275</v>
      </c>
      <c r="MA250" s="2" t="s">
        <v>2708</v>
      </c>
      <c r="MB250" s="2" t="s">
        <v>229</v>
      </c>
      <c r="MC250" s="2" t="s">
        <v>241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272</v>
      </c>
      <c r="ML250" s="2" t="s">
        <v>226</v>
      </c>
      <c r="MM250" s="2" t="s">
        <v>229</v>
      </c>
      <c r="MN250" s="2" t="s">
        <v>229</v>
      </c>
      <c r="MO250" s="2" t="s">
        <v>241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239</v>
      </c>
      <c r="MX250" s="2" t="s">
        <v>226</v>
      </c>
      <c r="MY250" s="2" t="s">
        <v>279</v>
      </c>
      <c r="MZ250" s="2" t="s">
        <v>229</v>
      </c>
      <c r="NA250" s="2" t="s">
        <v>241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239</v>
      </c>
      <c r="NJ250" s="2" t="s">
        <v>260</v>
      </c>
      <c r="NK250" s="2" t="s">
        <v>2664</v>
      </c>
      <c r="NL250" s="2" t="s">
        <v>437</v>
      </c>
      <c r="NM250" s="2" t="s">
        <v>241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272</v>
      </c>
      <c r="NV250" s="2" t="s">
        <v>226</v>
      </c>
      <c r="NW250" s="2" t="s">
        <v>229</v>
      </c>
      <c r="NX250" s="2" t="s">
        <v>229</v>
      </c>
      <c r="NY250" s="2" t="s">
        <v>241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239</v>
      </c>
      <c r="OH250" s="2" t="s">
        <v>226</v>
      </c>
      <c r="OI250" s="2" t="s">
        <v>229</v>
      </c>
      <c r="OJ250" s="2" t="s">
        <v>229</v>
      </c>
      <c r="OK250" s="2" t="s">
        <v>241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229</v>
      </c>
      <c r="OT250" s="2" t="s">
        <v>229</v>
      </c>
      <c r="OU250" s="2" t="s">
        <v>229</v>
      </c>
      <c r="OV250" s="2" t="s">
        <v>229</v>
      </c>
      <c r="OW250" s="2" t="s">
        <v>229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281</v>
      </c>
      <c r="PF250" s="2" t="s">
        <v>226</v>
      </c>
      <c r="PG250" s="2" t="s">
        <v>229</v>
      </c>
      <c r="PH250" s="2" t="s">
        <v>229</v>
      </c>
      <c r="PI250" s="2" t="s">
        <v>241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229</v>
      </c>
      <c r="PR250" s="2" t="s">
        <v>229</v>
      </c>
      <c r="PS250" s="2" t="s">
        <v>229</v>
      </c>
      <c r="PT250" s="2" t="s">
        <v>229</v>
      </c>
      <c r="PU250" s="2" t="s">
        <v>229</v>
      </c>
      <c r="PV250" s="2" t="s">
        <v>229</v>
      </c>
      <c r="PW250" s="4"/>
      <c r="PX250" s="8"/>
      <c r="PY250" s="4"/>
      <c r="PZ250" s="8"/>
      <c r="QA250" s="7"/>
      <c r="QB250" s="7"/>
      <c r="QC250" s="2" t="s">
        <v>281</v>
      </c>
      <c r="QD250" s="2" t="s">
        <v>226</v>
      </c>
      <c r="QE250" s="2" t="s">
        <v>229</v>
      </c>
      <c r="QF250" s="2" t="s">
        <v>229</v>
      </c>
      <c r="QG250" s="2" t="s">
        <v>241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229</v>
      </c>
      <c r="QP250" s="2" t="s">
        <v>229</v>
      </c>
      <c r="QQ250" s="2" t="s">
        <v>229</v>
      </c>
      <c r="QR250" s="2" t="s">
        <v>229</v>
      </c>
      <c r="QS250" s="2" t="s">
        <v>229</v>
      </c>
      <c r="QT250" s="2" t="s">
        <v>229</v>
      </c>
      <c r="QU250" s="4"/>
      <c r="QV250" s="8"/>
      <c r="QW250" s="4"/>
      <c r="QX250" s="8"/>
      <c r="QY250" s="7"/>
      <c r="QZ250" s="7"/>
      <c r="RA250" s="2" t="s">
        <v>272</v>
      </c>
      <c r="RB250" s="2" t="s">
        <v>226</v>
      </c>
      <c r="RC250" s="2" t="s">
        <v>229</v>
      </c>
      <c r="RD250" s="2" t="s">
        <v>229</v>
      </c>
      <c r="RE250" s="2" t="s">
        <v>241</v>
      </c>
      <c r="RF250" s="2" t="s">
        <v>229</v>
      </c>
      <c r="RG250" s="4"/>
      <c r="RH250" s="8"/>
      <c r="RI250" s="4"/>
      <c r="RJ250" s="8"/>
      <c r="RK250" s="7"/>
      <c r="RL250" s="7"/>
      <c r="RM250" s="2" t="s">
        <v>272</v>
      </c>
      <c r="RN250" s="2" t="s">
        <v>226</v>
      </c>
      <c r="RO250" s="2" t="s">
        <v>229</v>
      </c>
      <c r="RP250" s="2" t="s">
        <v>229</v>
      </c>
      <c r="RQ250" s="2" t="s">
        <v>241</v>
      </c>
      <c r="RR250" s="2" t="s">
        <v>229</v>
      </c>
      <c r="RS250" s="4"/>
      <c r="RT250" s="8"/>
      <c r="RU250" s="4"/>
      <c r="RV250" s="8"/>
      <c r="RW250" s="7"/>
      <c r="RX250" s="7"/>
      <c r="RY250" s="2" t="s">
        <v>229</v>
      </c>
      <c r="RZ250" s="2" t="s">
        <v>229</v>
      </c>
      <c r="SA250" s="2" t="s">
        <v>229</v>
      </c>
      <c r="SB250" s="2" t="s">
        <v>229</v>
      </c>
      <c r="SC250" s="2" t="s">
        <v>229</v>
      </c>
      <c r="SD250" s="2" t="s">
        <v>229</v>
      </c>
      <c r="SE250" s="4">
        <v>101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</row>
    <row r="251">
      <c r="A251" s="2" t="s">
        <v>2787</v>
      </c>
      <c r="B251" s="2" t="s">
        <v>216</v>
      </c>
      <c r="C251" s="2" t="s">
        <v>217</v>
      </c>
      <c r="D251" s="2" t="s">
        <v>218</v>
      </c>
      <c r="E251" s="2" t="s">
        <v>2460</v>
      </c>
      <c r="F251" s="2" t="s">
        <v>2781</v>
      </c>
      <c r="G251" s="2" t="s">
        <v>2782</v>
      </c>
      <c r="H251" s="2" t="s">
        <v>2783</v>
      </c>
      <c r="I251" s="2" t="s">
        <v>2189</v>
      </c>
      <c r="J251" s="2" t="s">
        <v>285</v>
      </c>
      <c r="K251" s="2" t="s">
        <v>1249</v>
      </c>
      <c r="L251" s="3">
        <v>33.33</v>
      </c>
      <c r="M251" s="3">
        <v>35</v>
      </c>
      <c r="N251" s="3">
        <v>69.99</v>
      </c>
      <c r="O251" s="2" t="s">
        <v>981</v>
      </c>
      <c r="P251" s="2" t="s">
        <v>964</v>
      </c>
      <c r="Q251" s="2" t="s">
        <v>228</v>
      </c>
      <c r="R251" s="2" t="s">
        <v>229</v>
      </c>
      <c r="S251" s="2" t="s">
        <v>2784</v>
      </c>
      <c r="T251" s="2" t="s">
        <v>684</v>
      </c>
      <c r="U251" s="2" t="s">
        <v>232</v>
      </c>
      <c r="V251" s="2" t="s">
        <v>2117</v>
      </c>
      <c r="W251" s="2" t="s">
        <v>686</v>
      </c>
      <c r="X251" s="2" t="s">
        <v>2248</v>
      </c>
      <c r="Y251" s="2" t="s">
        <v>593</v>
      </c>
      <c r="Z251" s="4">
        <v>380</v>
      </c>
      <c r="AA251" s="4">
        <f>=ROUNDDOWN(165.217391304348,0)</f>
      </c>
      <c r="AB251" s="5">
        <v>2.3</v>
      </c>
      <c r="AC251" s="2" t="s">
        <v>229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>
        <v>5</v>
      </c>
      <c r="AQ251" s="8">
        <v>113.4</v>
      </c>
      <c r="AR251" s="4"/>
      <c r="AS251" s="8"/>
      <c r="AT251" s="7"/>
      <c r="AU251" s="7"/>
      <c r="AV251" s="4" t="s">
        <v>229</v>
      </c>
      <c r="AW251" s="8" t="s">
        <v>229</v>
      </c>
      <c r="AX251" s="4" t="s">
        <v>229</v>
      </c>
      <c r="AY251" s="8" t="s">
        <v>229</v>
      </c>
      <c r="AZ251" s="7" t="s">
        <v>229</v>
      </c>
      <c r="BA251" s="7" t="s">
        <v>229</v>
      </c>
      <c r="BB251" s="7">
        <v>1</v>
      </c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 t="s">
        <v>229</v>
      </c>
      <c r="BJ251" s="4">
        <v>5</v>
      </c>
      <c r="BK251" s="8">
        <v>113.4</v>
      </c>
      <c r="BL251" s="2" t="s">
        <v>21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239</v>
      </c>
      <c r="BV251" s="2" t="s">
        <v>226</v>
      </c>
      <c r="BW251" s="2" t="s">
        <v>229</v>
      </c>
      <c r="BX251" s="2" t="s">
        <v>1045</v>
      </c>
      <c r="BY251" s="2" t="s">
        <v>241</v>
      </c>
      <c r="BZ251" s="2" t="s">
        <v>229</v>
      </c>
      <c r="CA251" s="4"/>
      <c r="CB251" s="8"/>
      <c r="CC251" s="4"/>
      <c r="CD251" s="8"/>
      <c r="CE251" s="7"/>
      <c r="CF251" s="7"/>
      <c r="CG251" s="2" t="s">
        <v>239</v>
      </c>
      <c r="CH251" s="2" t="s">
        <v>226</v>
      </c>
      <c r="CI251" s="2" t="s">
        <v>1311</v>
      </c>
      <c r="CJ251" s="2" t="s">
        <v>2468</v>
      </c>
      <c r="CK251" s="2" t="s">
        <v>241</v>
      </c>
      <c r="CL251" s="2" t="s">
        <v>229</v>
      </c>
      <c r="CM251" s="4"/>
      <c r="CN251" s="8"/>
      <c r="CO251" s="4"/>
      <c r="CP251" s="8"/>
      <c r="CQ251" s="7"/>
      <c r="CR251" s="7"/>
      <c r="CS251" s="2" t="s">
        <v>239</v>
      </c>
      <c r="CT251" s="2" t="s">
        <v>226</v>
      </c>
      <c r="CU251" s="2" t="s">
        <v>1293</v>
      </c>
      <c r="CV251" s="2" t="s">
        <v>2729</v>
      </c>
      <c r="CW251" s="2" t="s">
        <v>241</v>
      </c>
      <c r="CX251" s="2" t="s">
        <v>229</v>
      </c>
      <c r="CY251" s="4"/>
      <c r="CZ251" s="8"/>
      <c r="DA251" s="4"/>
      <c r="DB251" s="8"/>
      <c r="DC251" s="7"/>
      <c r="DD251" s="7"/>
      <c r="DE251" s="2" t="s">
        <v>239</v>
      </c>
      <c r="DF251" s="2" t="s">
        <v>226</v>
      </c>
      <c r="DG251" s="2" t="s">
        <v>2004</v>
      </c>
      <c r="DH251" s="2" t="s">
        <v>2606</v>
      </c>
      <c r="DI251" s="2" t="s">
        <v>263</v>
      </c>
      <c r="DJ251" s="2" t="s">
        <v>229</v>
      </c>
      <c r="DK251" s="4"/>
      <c r="DL251" s="8"/>
      <c r="DM251" s="4"/>
      <c r="DN251" s="8"/>
      <c r="DO251" s="7"/>
      <c r="DP251" s="7"/>
      <c r="DQ251" s="2" t="s">
        <v>239</v>
      </c>
      <c r="DR251" s="2" t="s">
        <v>226</v>
      </c>
      <c r="DS251" s="2" t="s">
        <v>2472</v>
      </c>
      <c r="DT251" s="2" t="s">
        <v>2788</v>
      </c>
      <c r="DU251" s="2" t="s">
        <v>241</v>
      </c>
      <c r="DV251" s="2" t="s">
        <v>229</v>
      </c>
      <c r="DW251" s="4">
        <v>5</v>
      </c>
      <c r="DX251" s="8">
        <v>113.4</v>
      </c>
      <c r="DY251" s="4"/>
      <c r="DZ251" s="8"/>
      <c r="EA251" s="7"/>
      <c r="EB251" s="7"/>
      <c r="EC251" s="2" t="s">
        <v>239</v>
      </c>
      <c r="ED251" s="2" t="s">
        <v>226</v>
      </c>
      <c r="EE251" s="2" t="s">
        <v>627</v>
      </c>
      <c r="EF251" s="2" t="s">
        <v>2475</v>
      </c>
      <c r="EG251" s="2" t="s">
        <v>263</v>
      </c>
      <c r="EH251" s="2" t="s">
        <v>229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226</v>
      </c>
      <c r="EQ251" s="2" t="s">
        <v>847</v>
      </c>
      <c r="ER251" s="2" t="s">
        <v>2562</v>
      </c>
      <c r="ES251" s="2" t="s">
        <v>241</v>
      </c>
      <c r="ET251" s="2" t="s">
        <v>229</v>
      </c>
      <c r="EU251" s="4"/>
      <c r="EV251" s="8"/>
      <c r="EW251" s="4"/>
      <c r="EX251" s="8"/>
      <c r="EY251" s="7"/>
      <c r="EZ251" s="7"/>
      <c r="FA251" s="2" t="s">
        <v>239</v>
      </c>
      <c r="FB251" s="2" t="s">
        <v>226</v>
      </c>
      <c r="FC251" s="2" t="s">
        <v>640</v>
      </c>
      <c r="FD251" s="2" t="s">
        <v>630</v>
      </c>
      <c r="FE251" s="2" t="s">
        <v>241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226</v>
      </c>
      <c r="FO251" s="2" t="s">
        <v>640</v>
      </c>
      <c r="FP251" s="2" t="s">
        <v>1111</v>
      </c>
      <c r="FQ251" s="2" t="s">
        <v>241</v>
      </c>
      <c r="FR251" s="2" t="s">
        <v>229</v>
      </c>
      <c r="FS251" s="4"/>
      <c r="FT251" s="8"/>
      <c r="FU251" s="4"/>
      <c r="FV251" s="8"/>
      <c r="FW251" s="7"/>
      <c r="FX251" s="7"/>
      <c r="FY251" s="2" t="s">
        <v>229</v>
      </c>
      <c r="FZ251" s="2" t="s">
        <v>229</v>
      </c>
      <c r="GA251" s="2" t="s">
        <v>229</v>
      </c>
      <c r="GB251" s="2" t="s">
        <v>229</v>
      </c>
      <c r="GC251" s="2" t="s">
        <v>229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272</v>
      </c>
      <c r="GL251" s="2" t="s">
        <v>226</v>
      </c>
      <c r="GM251" s="2" t="s">
        <v>229</v>
      </c>
      <c r="GN251" s="2" t="s">
        <v>229</v>
      </c>
      <c r="GO251" s="2" t="s">
        <v>241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281</v>
      </c>
      <c r="GX251" s="2" t="s">
        <v>226</v>
      </c>
      <c r="GY251" s="2" t="s">
        <v>229</v>
      </c>
      <c r="GZ251" s="2" t="s">
        <v>229</v>
      </c>
      <c r="HA251" s="2" t="s">
        <v>241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226</v>
      </c>
      <c r="HK251" s="2" t="s">
        <v>229</v>
      </c>
      <c r="HL251" s="2" t="s">
        <v>229</v>
      </c>
      <c r="HM251" s="2" t="s">
        <v>241</v>
      </c>
      <c r="HN251" s="2" t="s">
        <v>263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226</v>
      </c>
      <c r="HW251" s="2" t="s">
        <v>229</v>
      </c>
      <c r="HX251" s="2" t="s">
        <v>229</v>
      </c>
      <c r="HY251" s="2" t="s">
        <v>241</v>
      </c>
      <c r="HZ251" s="2" t="s">
        <v>229</v>
      </c>
      <c r="IA251" s="4"/>
      <c r="IB251" s="8"/>
      <c r="IC251" s="4"/>
      <c r="ID251" s="8"/>
      <c r="IE251" s="7"/>
      <c r="IF251" s="7"/>
      <c r="IG251" s="2" t="s">
        <v>266</v>
      </c>
      <c r="IH251" s="2" t="s">
        <v>226</v>
      </c>
      <c r="II251" s="2" t="s">
        <v>229</v>
      </c>
      <c r="IJ251" s="2" t="s">
        <v>229</v>
      </c>
      <c r="IK251" s="2" t="s">
        <v>241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272</v>
      </c>
      <c r="IT251" s="2" t="s">
        <v>226</v>
      </c>
      <c r="IU251" s="2" t="s">
        <v>229</v>
      </c>
      <c r="IV251" s="2" t="s">
        <v>229</v>
      </c>
      <c r="IW251" s="2" t="s">
        <v>241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272</v>
      </c>
      <c r="JF251" s="2" t="s">
        <v>226</v>
      </c>
      <c r="JG251" s="2" t="s">
        <v>229</v>
      </c>
      <c r="JH251" s="2" t="s">
        <v>229</v>
      </c>
      <c r="JI251" s="2" t="s">
        <v>241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272</v>
      </c>
      <c r="JR251" s="2" t="s">
        <v>226</v>
      </c>
      <c r="JS251" s="2" t="s">
        <v>229</v>
      </c>
      <c r="JT251" s="2" t="s">
        <v>229</v>
      </c>
      <c r="JU251" s="2" t="s">
        <v>241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272</v>
      </c>
      <c r="KD251" s="2" t="s">
        <v>226</v>
      </c>
      <c r="KE251" s="2" t="s">
        <v>229</v>
      </c>
      <c r="KF251" s="2" t="s">
        <v>229</v>
      </c>
      <c r="KG251" s="2" t="s">
        <v>241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272</v>
      </c>
      <c r="KP251" s="2" t="s">
        <v>226</v>
      </c>
      <c r="KQ251" s="2" t="s">
        <v>229</v>
      </c>
      <c r="KR251" s="2" t="s">
        <v>229</v>
      </c>
      <c r="KS251" s="2" t="s">
        <v>241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272</v>
      </c>
      <c r="LB251" s="2" t="s">
        <v>226</v>
      </c>
      <c r="LC251" s="2" t="s">
        <v>229</v>
      </c>
      <c r="LD251" s="2" t="s">
        <v>229</v>
      </c>
      <c r="LE251" s="2" t="s">
        <v>241</v>
      </c>
      <c r="LF251" s="2" t="s">
        <v>229</v>
      </c>
      <c r="LG251" s="4"/>
      <c r="LH251" s="8"/>
      <c r="LI251" s="4"/>
      <c r="LJ251" s="8"/>
      <c r="LK251" s="7"/>
      <c r="LL251" s="7"/>
      <c r="LM251" s="2" t="s">
        <v>229</v>
      </c>
      <c r="LN251" s="2" t="s">
        <v>229</v>
      </c>
      <c r="LO251" s="2" t="s">
        <v>229</v>
      </c>
      <c r="LP251" s="2" t="s">
        <v>229</v>
      </c>
      <c r="LQ251" s="2" t="s">
        <v>229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239</v>
      </c>
      <c r="LZ251" s="2" t="s">
        <v>275</v>
      </c>
      <c r="MA251" s="2" t="s">
        <v>2708</v>
      </c>
      <c r="MB251" s="2" t="s">
        <v>229</v>
      </c>
      <c r="MC251" s="2" t="s">
        <v>241</v>
      </c>
      <c r="MD251" s="2" t="s">
        <v>229</v>
      </c>
      <c r="ME251" s="4"/>
      <c r="MF251" s="8"/>
      <c r="MG251" s="4"/>
      <c r="MH251" s="8"/>
      <c r="MI251" s="7"/>
      <c r="MJ251" s="7"/>
      <c r="MK251" s="2" t="s">
        <v>272</v>
      </c>
      <c r="ML251" s="2" t="s">
        <v>226</v>
      </c>
      <c r="MM251" s="2" t="s">
        <v>229</v>
      </c>
      <c r="MN251" s="2" t="s">
        <v>229</v>
      </c>
      <c r="MO251" s="2" t="s">
        <v>241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239</v>
      </c>
      <c r="MX251" s="2" t="s">
        <v>226</v>
      </c>
      <c r="MY251" s="2" t="s">
        <v>279</v>
      </c>
      <c r="MZ251" s="2" t="s">
        <v>229</v>
      </c>
      <c r="NA251" s="2" t="s">
        <v>241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239</v>
      </c>
      <c r="NJ251" s="2" t="s">
        <v>260</v>
      </c>
      <c r="NK251" s="2" t="s">
        <v>2664</v>
      </c>
      <c r="NL251" s="2" t="s">
        <v>626</v>
      </c>
      <c r="NM251" s="2" t="s">
        <v>241</v>
      </c>
      <c r="NN251" s="2" t="s">
        <v>229</v>
      </c>
      <c r="NO251" s="4"/>
      <c r="NP251" s="8"/>
      <c r="NQ251" s="4"/>
      <c r="NR251" s="8"/>
      <c r="NS251" s="7"/>
      <c r="NT251" s="7"/>
      <c r="NU251" s="2" t="s">
        <v>272</v>
      </c>
      <c r="NV251" s="2" t="s">
        <v>226</v>
      </c>
      <c r="NW251" s="2" t="s">
        <v>229</v>
      </c>
      <c r="NX251" s="2" t="s">
        <v>229</v>
      </c>
      <c r="NY251" s="2" t="s">
        <v>241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239</v>
      </c>
      <c r="OH251" s="2" t="s">
        <v>226</v>
      </c>
      <c r="OI251" s="2" t="s">
        <v>229</v>
      </c>
      <c r="OJ251" s="2" t="s">
        <v>229</v>
      </c>
      <c r="OK251" s="2" t="s">
        <v>241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229</v>
      </c>
      <c r="OT251" s="2" t="s">
        <v>229</v>
      </c>
      <c r="OU251" s="2" t="s">
        <v>229</v>
      </c>
      <c r="OV251" s="2" t="s">
        <v>229</v>
      </c>
      <c r="OW251" s="2" t="s">
        <v>229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281</v>
      </c>
      <c r="PF251" s="2" t="s">
        <v>226</v>
      </c>
      <c r="PG251" s="2" t="s">
        <v>229</v>
      </c>
      <c r="PH251" s="2" t="s">
        <v>229</v>
      </c>
      <c r="PI251" s="2" t="s">
        <v>241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229</v>
      </c>
      <c r="PR251" s="2" t="s">
        <v>229</v>
      </c>
      <c r="PS251" s="2" t="s">
        <v>229</v>
      </c>
      <c r="PT251" s="2" t="s">
        <v>229</v>
      </c>
      <c r="PU251" s="2" t="s">
        <v>229</v>
      </c>
      <c r="PV251" s="2" t="s">
        <v>229</v>
      </c>
      <c r="PW251" s="4"/>
      <c r="PX251" s="8"/>
      <c r="PY251" s="4"/>
      <c r="PZ251" s="8"/>
      <c r="QA251" s="7"/>
      <c r="QB251" s="7"/>
      <c r="QC251" s="2" t="s">
        <v>281</v>
      </c>
      <c r="QD251" s="2" t="s">
        <v>226</v>
      </c>
      <c r="QE251" s="2" t="s">
        <v>229</v>
      </c>
      <c r="QF251" s="2" t="s">
        <v>229</v>
      </c>
      <c r="QG251" s="2" t="s">
        <v>241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229</v>
      </c>
      <c r="QP251" s="2" t="s">
        <v>229</v>
      </c>
      <c r="QQ251" s="2" t="s">
        <v>229</v>
      </c>
      <c r="QR251" s="2" t="s">
        <v>229</v>
      </c>
      <c r="QS251" s="2" t="s">
        <v>229</v>
      </c>
      <c r="QT251" s="2" t="s">
        <v>229</v>
      </c>
      <c r="QU251" s="4"/>
      <c r="QV251" s="8"/>
      <c r="QW251" s="4"/>
      <c r="QX251" s="8"/>
      <c r="QY251" s="7"/>
      <c r="QZ251" s="7"/>
      <c r="RA251" s="2" t="s">
        <v>272</v>
      </c>
      <c r="RB251" s="2" t="s">
        <v>226</v>
      </c>
      <c r="RC251" s="2" t="s">
        <v>229</v>
      </c>
      <c r="RD251" s="2" t="s">
        <v>229</v>
      </c>
      <c r="RE251" s="2" t="s">
        <v>241</v>
      </c>
      <c r="RF251" s="2" t="s">
        <v>229</v>
      </c>
      <c r="RG251" s="4"/>
      <c r="RH251" s="8"/>
      <c r="RI251" s="4"/>
      <c r="RJ251" s="8"/>
      <c r="RK251" s="7"/>
      <c r="RL251" s="7"/>
      <c r="RM251" s="2" t="s">
        <v>272</v>
      </c>
      <c r="RN251" s="2" t="s">
        <v>226</v>
      </c>
      <c r="RO251" s="2" t="s">
        <v>229</v>
      </c>
      <c r="RP251" s="2" t="s">
        <v>229</v>
      </c>
      <c r="RQ251" s="2" t="s">
        <v>241</v>
      </c>
      <c r="RR251" s="2" t="s">
        <v>229</v>
      </c>
      <c r="RS251" s="4"/>
      <c r="RT251" s="8"/>
      <c r="RU251" s="4"/>
      <c r="RV251" s="8"/>
      <c r="RW251" s="7"/>
      <c r="RX251" s="7"/>
      <c r="RY251" s="2" t="s">
        <v>229</v>
      </c>
      <c r="RZ251" s="2" t="s">
        <v>229</v>
      </c>
      <c r="SA251" s="2" t="s">
        <v>229</v>
      </c>
      <c r="SB251" s="2" t="s">
        <v>229</v>
      </c>
      <c r="SC251" s="2" t="s">
        <v>229</v>
      </c>
      <c r="SD251" s="2" t="s">
        <v>229</v>
      </c>
      <c r="SE251" s="4">
        <v>380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</row>
    <row r="252">
      <c r="A252" s="2" t="s">
        <v>2789</v>
      </c>
      <c r="B252" s="2" t="s">
        <v>216</v>
      </c>
      <c r="C252" s="2" t="s">
        <v>217</v>
      </c>
      <c r="D252" s="2" t="s">
        <v>218</v>
      </c>
      <c r="E252" s="2" t="s">
        <v>2460</v>
      </c>
      <c r="F252" s="2" t="s">
        <v>2790</v>
      </c>
      <c r="G252" s="2" t="s">
        <v>2791</v>
      </c>
      <c r="H252" s="2" t="s">
        <v>2792</v>
      </c>
      <c r="I252" s="2" t="s">
        <v>2793</v>
      </c>
      <c r="J252" s="2" t="s">
        <v>224</v>
      </c>
      <c r="K252" s="2" t="s">
        <v>1249</v>
      </c>
      <c r="L252" s="3">
        <v>23.8</v>
      </c>
      <c r="M252" s="3">
        <v>24.99</v>
      </c>
      <c r="N252" s="3">
        <v>49.99</v>
      </c>
      <c r="O252" s="2" t="s">
        <v>226</v>
      </c>
      <c r="P252" s="2" t="s">
        <v>618</v>
      </c>
      <c r="Q252" s="2" t="s">
        <v>228</v>
      </c>
      <c r="R252" s="2" t="s">
        <v>229</v>
      </c>
      <c r="S252" s="2" t="s">
        <v>2794</v>
      </c>
      <c r="T252" s="2" t="s">
        <v>684</v>
      </c>
      <c r="U252" s="2" t="s">
        <v>2464</v>
      </c>
      <c r="V252" s="2" t="s">
        <v>1142</v>
      </c>
      <c r="W252" s="2" t="s">
        <v>1009</v>
      </c>
      <c r="X252" s="2" t="s">
        <v>229</v>
      </c>
      <c r="Y252" s="2" t="s">
        <v>2504</v>
      </c>
      <c r="Z252" s="4">
        <v>185</v>
      </c>
      <c r="AA252" s="4">
        <f>=ROUNDDOWN(61.6666666666667,0)</f>
      </c>
      <c r="AB252" s="5">
        <v>3</v>
      </c>
      <c r="AC252" s="2" t="s">
        <v>637</v>
      </c>
      <c r="AD252" s="4">
        <v>120</v>
      </c>
      <c r="AE252" s="4">
        <v>120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>
        <v>4</v>
      </c>
      <c r="AW252" s="8">
        <v>111.81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>
        <v>4</v>
      </c>
      <c r="BD252" s="8">
        <v>111.81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>
        <v>1</v>
      </c>
      <c r="BJ252" s="4"/>
      <c r="BK252" s="8"/>
      <c r="BL252" s="2" t="s">
        <v>229</v>
      </c>
      <c r="BM252" s="7"/>
      <c r="BN252" s="7"/>
      <c r="BO252" s="4"/>
      <c r="BP252" s="8"/>
      <c r="BQ252" s="4"/>
      <c r="BR252" s="8"/>
      <c r="BS252" s="7"/>
      <c r="BT252" s="7"/>
      <c r="BU252" s="2" t="s">
        <v>239</v>
      </c>
      <c r="BV252" s="2" t="s">
        <v>226</v>
      </c>
      <c r="BW252" s="2" t="s">
        <v>229</v>
      </c>
      <c r="BX252" s="2" t="s">
        <v>1045</v>
      </c>
      <c r="BY252" s="2" t="s">
        <v>241</v>
      </c>
      <c r="BZ252" s="2" t="s">
        <v>229</v>
      </c>
      <c r="CA252" s="4"/>
      <c r="CB252" s="8"/>
      <c r="CC252" s="4"/>
      <c r="CD252" s="8"/>
      <c r="CE252" s="7"/>
      <c r="CF252" s="7"/>
      <c r="CG252" s="2" t="s">
        <v>239</v>
      </c>
      <c r="CH252" s="2" t="s">
        <v>226</v>
      </c>
      <c r="CI252" s="2" t="s">
        <v>2723</v>
      </c>
      <c r="CJ252" s="2" t="s">
        <v>2795</v>
      </c>
      <c r="CK252" s="2" t="s">
        <v>241</v>
      </c>
      <c r="CL252" s="2" t="s">
        <v>229</v>
      </c>
      <c r="CM252" s="4"/>
      <c r="CN252" s="8"/>
      <c r="CO252" s="4"/>
      <c r="CP252" s="8"/>
      <c r="CQ252" s="7"/>
      <c r="CR252" s="7"/>
      <c r="CS252" s="2" t="s">
        <v>239</v>
      </c>
      <c r="CT252" s="2" t="s">
        <v>226</v>
      </c>
      <c r="CU252" s="2" t="s">
        <v>2301</v>
      </c>
      <c r="CV252" s="2" t="s">
        <v>706</v>
      </c>
      <c r="CW252" s="2" t="s">
        <v>241</v>
      </c>
      <c r="CX252" s="2" t="s">
        <v>229</v>
      </c>
      <c r="CY252" s="4"/>
      <c r="CZ252" s="8"/>
      <c r="DA252" s="4"/>
      <c r="DB252" s="8"/>
      <c r="DC252" s="7"/>
      <c r="DD252" s="7"/>
      <c r="DE252" s="2" t="s">
        <v>239</v>
      </c>
      <c r="DF252" s="2" t="s">
        <v>226</v>
      </c>
      <c r="DG252" s="2" t="s">
        <v>2301</v>
      </c>
      <c r="DH252" s="2" t="s">
        <v>2796</v>
      </c>
      <c r="DI252" s="2" t="s">
        <v>241</v>
      </c>
      <c r="DJ252" s="2" t="s">
        <v>229</v>
      </c>
      <c r="DK252" s="4"/>
      <c r="DL252" s="8"/>
      <c r="DM252" s="4"/>
      <c r="DN252" s="8"/>
      <c r="DO252" s="7"/>
      <c r="DP252" s="7"/>
      <c r="DQ252" s="2" t="s">
        <v>239</v>
      </c>
      <c r="DR252" s="2" t="s">
        <v>226</v>
      </c>
      <c r="DS252" s="2" t="s">
        <v>338</v>
      </c>
      <c r="DT252" s="2" t="s">
        <v>1291</v>
      </c>
      <c r="DU252" s="2" t="s">
        <v>241</v>
      </c>
      <c r="DV252" s="2" t="s">
        <v>229</v>
      </c>
      <c r="DW252" s="4"/>
      <c r="DX252" s="8"/>
      <c r="DY252" s="4"/>
      <c r="DZ252" s="8"/>
      <c r="EA252" s="7"/>
      <c r="EB252" s="7"/>
      <c r="EC252" s="2" t="s">
        <v>239</v>
      </c>
      <c r="ED252" s="2" t="s">
        <v>226</v>
      </c>
      <c r="EE252" s="2" t="s">
        <v>2552</v>
      </c>
      <c r="EF252" s="2" t="s">
        <v>402</v>
      </c>
      <c r="EG252" s="2" t="s">
        <v>241</v>
      </c>
      <c r="EH252" s="2" t="s">
        <v>229</v>
      </c>
      <c r="EI252" s="4"/>
      <c r="EJ252" s="8"/>
      <c r="EK252" s="4"/>
      <c r="EL252" s="8"/>
      <c r="EM252" s="7"/>
      <c r="EN252" s="7"/>
      <c r="EO252" s="2" t="s">
        <v>239</v>
      </c>
      <c r="EP252" s="2" t="s">
        <v>226</v>
      </c>
      <c r="EQ252" s="2" t="s">
        <v>2597</v>
      </c>
      <c r="ER252" s="2" t="s">
        <v>1127</v>
      </c>
      <c r="ES252" s="2" t="s">
        <v>241</v>
      </c>
      <c r="ET252" s="2" t="s">
        <v>229</v>
      </c>
      <c r="EU252" s="4"/>
      <c r="EV252" s="8"/>
      <c r="EW252" s="4"/>
      <c r="EX252" s="8"/>
      <c r="EY252" s="7"/>
      <c r="EZ252" s="7"/>
      <c r="FA252" s="2" t="s">
        <v>239</v>
      </c>
      <c r="FB252" s="2" t="s">
        <v>226</v>
      </c>
      <c r="FC252" s="2" t="s">
        <v>2301</v>
      </c>
      <c r="FD252" s="2" t="s">
        <v>626</v>
      </c>
      <c r="FE252" s="2" t="s">
        <v>241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226</v>
      </c>
      <c r="FO252" s="2" t="s">
        <v>2301</v>
      </c>
      <c r="FP252" s="2" t="s">
        <v>2711</v>
      </c>
      <c r="FQ252" s="2" t="s">
        <v>241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239</v>
      </c>
      <c r="FZ252" s="2" t="s">
        <v>226</v>
      </c>
      <c r="GA252" s="2" t="s">
        <v>327</v>
      </c>
      <c r="GB252" s="2" t="s">
        <v>229</v>
      </c>
      <c r="GC252" s="2" t="s">
        <v>241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272</v>
      </c>
      <c r="GL252" s="2" t="s">
        <v>226</v>
      </c>
      <c r="GM252" s="2" t="s">
        <v>229</v>
      </c>
      <c r="GN252" s="2" t="s">
        <v>229</v>
      </c>
      <c r="GO252" s="2" t="s">
        <v>241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239</v>
      </c>
      <c r="GX252" s="2" t="s">
        <v>226</v>
      </c>
      <c r="GY252" s="2" t="s">
        <v>632</v>
      </c>
      <c r="GZ252" s="2" t="s">
        <v>2513</v>
      </c>
      <c r="HA252" s="2" t="s">
        <v>241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266</v>
      </c>
      <c r="HJ252" s="2" t="s">
        <v>226</v>
      </c>
      <c r="HK252" s="2" t="s">
        <v>229</v>
      </c>
      <c r="HL252" s="2" t="s">
        <v>229</v>
      </c>
      <c r="HM252" s="2" t="s">
        <v>241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239</v>
      </c>
      <c r="HV252" s="2" t="s">
        <v>226</v>
      </c>
      <c r="HW252" s="2" t="s">
        <v>1533</v>
      </c>
      <c r="HX252" s="2" t="s">
        <v>581</v>
      </c>
      <c r="HY252" s="2" t="s">
        <v>241</v>
      </c>
      <c r="HZ252" s="2" t="s">
        <v>229</v>
      </c>
      <c r="IA252" s="4"/>
      <c r="IB252" s="8"/>
      <c r="IC252" s="4"/>
      <c r="ID252" s="8"/>
      <c r="IE252" s="7"/>
      <c r="IF252" s="7"/>
      <c r="IG252" s="2" t="s">
        <v>266</v>
      </c>
      <c r="IH252" s="2" t="s">
        <v>226</v>
      </c>
      <c r="II252" s="2" t="s">
        <v>229</v>
      </c>
      <c r="IJ252" s="2" t="s">
        <v>229</v>
      </c>
      <c r="IK252" s="2" t="s">
        <v>241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267</v>
      </c>
      <c r="IT252" s="2" t="s">
        <v>226</v>
      </c>
      <c r="IU252" s="2" t="s">
        <v>229</v>
      </c>
      <c r="IV252" s="2" t="s">
        <v>229</v>
      </c>
      <c r="IW252" s="2" t="s">
        <v>241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272</v>
      </c>
      <c r="JF252" s="2" t="s">
        <v>226</v>
      </c>
      <c r="JG252" s="2" t="s">
        <v>229</v>
      </c>
      <c r="JH252" s="2" t="s">
        <v>229</v>
      </c>
      <c r="JI252" s="2" t="s">
        <v>241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272</v>
      </c>
      <c r="JR252" s="2" t="s">
        <v>226</v>
      </c>
      <c r="JS252" s="2" t="s">
        <v>229</v>
      </c>
      <c r="JT252" s="2" t="s">
        <v>229</v>
      </c>
      <c r="JU252" s="2" t="s">
        <v>241</v>
      </c>
      <c r="JV252" s="2" t="s">
        <v>229</v>
      </c>
      <c r="JW252" s="4"/>
      <c r="JX252" s="8"/>
      <c r="JY252" s="4"/>
      <c r="JZ252" s="8"/>
      <c r="KA252" s="7"/>
      <c r="KB252" s="7"/>
      <c r="KC252" s="2" t="s">
        <v>272</v>
      </c>
      <c r="KD252" s="2" t="s">
        <v>226</v>
      </c>
      <c r="KE252" s="2" t="s">
        <v>229</v>
      </c>
      <c r="KF252" s="2" t="s">
        <v>229</v>
      </c>
      <c r="KG252" s="2" t="s">
        <v>241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272</v>
      </c>
      <c r="KP252" s="2" t="s">
        <v>226</v>
      </c>
      <c r="KQ252" s="2" t="s">
        <v>229</v>
      </c>
      <c r="KR252" s="2" t="s">
        <v>229</v>
      </c>
      <c r="KS252" s="2" t="s">
        <v>241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272</v>
      </c>
      <c r="LB252" s="2" t="s">
        <v>226</v>
      </c>
      <c r="LC252" s="2" t="s">
        <v>229</v>
      </c>
      <c r="LD252" s="2" t="s">
        <v>229</v>
      </c>
      <c r="LE252" s="2" t="s">
        <v>241</v>
      </c>
      <c r="LF252" s="2" t="s">
        <v>229</v>
      </c>
      <c r="LG252" s="4"/>
      <c r="LH252" s="8"/>
      <c r="LI252" s="4"/>
      <c r="LJ252" s="8"/>
      <c r="LK252" s="7"/>
      <c r="LL252" s="7"/>
      <c r="LM252" s="2" t="s">
        <v>229</v>
      </c>
      <c r="LN252" s="2" t="s">
        <v>229</v>
      </c>
      <c r="LO252" s="2" t="s">
        <v>229</v>
      </c>
      <c r="LP252" s="2" t="s">
        <v>229</v>
      </c>
      <c r="LQ252" s="2" t="s">
        <v>229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239</v>
      </c>
      <c r="LZ252" s="2" t="s">
        <v>275</v>
      </c>
      <c r="MA252" s="2" t="s">
        <v>2468</v>
      </c>
      <c r="MB252" s="2" t="s">
        <v>229</v>
      </c>
      <c r="MC252" s="2" t="s">
        <v>241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272</v>
      </c>
      <c r="ML252" s="2" t="s">
        <v>226</v>
      </c>
      <c r="MM252" s="2" t="s">
        <v>229</v>
      </c>
      <c r="MN252" s="2" t="s">
        <v>229</v>
      </c>
      <c r="MO252" s="2" t="s">
        <v>241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239</v>
      </c>
      <c r="MX252" s="2" t="s">
        <v>226</v>
      </c>
      <c r="MY252" s="2" t="s">
        <v>308</v>
      </c>
      <c r="MZ252" s="2" t="s">
        <v>229</v>
      </c>
      <c r="NA252" s="2" t="s">
        <v>241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266</v>
      </c>
      <c r="NJ252" s="2" t="s">
        <v>226</v>
      </c>
      <c r="NK252" s="2" t="s">
        <v>229</v>
      </c>
      <c r="NL252" s="2" t="s">
        <v>229</v>
      </c>
      <c r="NM252" s="2" t="s">
        <v>241</v>
      </c>
      <c r="NN252" s="2" t="s">
        <v>229</v>
      </c>
      <c r="NO252" s="4"/>
      <c r="NP252" s="8"/>
      <c r="NQ252" s="4"/>
      <c r="NR252" s="8"/>
      <c r="NS252" s="7"/>
      <c r="NT252" s="7"/>
      <c r="NU252" s="2" t="s">
        <v>272</v>
      </c>
      <c r="NV252" s="2" t="s">
        <v>226</v>
      </c>
      <c r="NW252" s="2" t="s">
        <v>229</v>
      </c>
      <c r="NX252" s="2" t="s">
        <v>229</v>
      </c>
      <c r="NY252" s="2" t="s">
        <v>241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239</v>
      </c>
      <c r="OH252" s="2" t="s">
        <v>226</v>
      </c>
      <c r="OI252" s="2" t="s">
        <v>229</v>
      </c>
      <c r="OJ252" s="2" t="s">
        <v>229</v>
      </c>
      <c r="OK252" s="2" t="s">
        <v>241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229</v>
      </c>
      <c r="OT252" s="2" t="s">
        <v>229</v>
      </c>
      <c r="OU252" s="2" t="s">
        <v>229</v>
      </c>
      <c r="OV252" s="2" t="s">
        <v>229</v>
      </c>
      <c r="OW252" s="2" t="s">
        <v>229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229</v>
      </c>
      <c r="PF252" s="2" t="s">
        <v>229</v>
      </c>
      <c r="PG252" s="2" t="s">
        <v>229</v>
      </c>
      <c r="PH252" s="2" t="s">
        <v>229</v>
      </c>
      <c r="PI252" s="2" t="s">
        <v>229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229</v>
      </c>
      <c r="PR252" s="2" t="s">
        <v>229</v>
      </c>
      <c r="PS252" s="2" t="s">
        <v>229</v>
      </c>
      <c r="PT252" s="2" t="s">
        <v>229</v>
      </c>
      <c r="PU252" s="2" t="s">
        <v>229</v>
      </c>
      <c r="PV252" s="2" t="s">
        <v>229</v>
      </c>
      <c r="PW252" s="4"/>
      <c r="PX252" s="8"/>
      <c r="PY252" s="4"/>
      <c r="PZ252" s="8"/>
      <c r="QA252" s="7"/>
      <c r="QB252" s="7"/>
      <c r="QC252" s="2" t="s">
        <v>281</v>
      </c>
      <c r="QD252" s="2" t="s">
        <v>226</v>
      </c>
      <c r="QE252" s="2" t="s">
        <v>229</v>
      </c>
      <c r="QF252" s="2" t="s">
        <v>229</v>
      </c>
      <c r="QG252" s="2" t="s">
        <v>241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229</v>
      </c>
      <c r="QP252" s="2" t="s">
        <v>229</v>
      </c>
      <c r="QQ252" s="2" t="s">
        <v>229</v>
      </c>
      <c r="QR252" s="2" t="s">
        <v>229</v>
      </c>
      <c r="QS252" s="2" t="s">
        <v>229</v>
      </c>
      <c r="QT252" s="2" t="s">
        <v>229</v>
      </c>
      <c r="QU252" s="4"/>
      <c r="QV252" s="8"/>
      <c r="QW252" s="4"/>
      <c r="QX252" s="8"/>
      <c r="QY252" s="7"/>
      <c r="QZ252" s="7"/>
      <c r="RA252" s="2" t="s">
        <v>272</v>
      </c>
      <c r="RB252" s="2" t="s">
        <v>226</v>
      </c>
      <c r="RC252" s="2" t="s">
        <v>229</v>
      </c>
      <c r="RD252" s="2" t="s">
        <v>229</v>
      </c>
      <c r="RE252" s="2" t="s">
        <v>241</v>
      </c>
      <c r="RF252" s="2" t="s">
        <v>229</v>
      </c>
      <c r="RG252" s="4"/>
      <c r="RH252" s="8"/>
      <c r="RI252" s="4"/>
      <c r="RJ252" s="8"/>
      <c r="RK252" s="7"/>
      <c r="RL252" s="7"/>
      <c r="RM252" s="2" t="s">
        <v>272</v>
      </c>
      <c r="RN252" s="2" t="s">
        <v>226</v>
      </c>
      <c r="RO252" s="2" t="s">
        <v>229</v>
      </c>
      <c r="RP252" s="2" t="s">
        <v>229</v>
      </c>
      <c r="RQ252" s="2" t="s">
        <v>241</v>
      </c>
      <c r="RR252" s="2" t="s">
        <v>229</v>
      </c>
      <c r="RS252" s="4"/>
      <c r="RT252" s="8"/>
      <c r="RU252" s="4"/>
      <c r="RV252" s="8"/>
      <c r="RW252" s="7"/>
      <c r="RX252" s="7"/>
      <c r="RY252" s="2" t="s">
        <v>229</v>
      </c>
      <c r="RZ252" s="2" t="s">
        <v>229</v>
      </c>
      <c r="SA252" s="2" t="s">
        <v>229</v>
      </c>
      <c r="SB252" s="2" t="s">
        <v>229</v>
      </c>
      <c r="SC252" s="2" t="s">
        <v>229</v>
      </c>
      <c r="SD252" s="2" t="s">
        <v>229</v>
      </c>
      <c r="SE252" s="4">
        <v>185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>
        <v>120</v>
      </c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</row>
    <row r="253">
      <c r="A253" s="2" t="s">
        <v>2797</v>
      </c>
      <c r="B253" s="2" t="s">
        <v>216</v>
      </c>
      <c r="C253" s="2" t="s">
        <v>217</v>
      </c>
      <c r="D253" s="2" t="s">
        <v>218</v>
      </c>
      <c r="E253" s="2" t="s">
        <v>2460</v>
      </c>
      <c r="F253" s="2" t="s">
        <v>2790</v>
      </c>
      <c r="G253" s="2" t="s">
        <v>2791</v>
      </c>
      <c r="H253" s="2" t="s">
        <v>2792</v>
      </c>
      <c r="I253" s="2" t="s">
        <v>2793</v>
      </c>
      <c r="J253" s="2" t="s">
        <v>285</v>
      </c>
      <c r="K253" s="2" t="s">
        <v>1249</v>
      </c>
      <c r="L253" s="3">
        <v>28.57</v>
      </c>
      <c r="M253" s="3">
        <v>30</v>
      </c>
      <c r="N253" s="3">
        <v>59.99</v>
      </c>
      <c r="O253" s="2" t="s">
        <v>226</v>
      </c>
      <c r="P253" s="2" t="s">
        <v>618</v>
      </c>
      <c r="Q253" s="2" t="s">
        <v>228</v>
      </c>
      <c r="R253" s="2" t="s">
        <v>229</v>
      </c>
      <c r="S253" s="2" t="s">
        <v>2794</v>
      </c>
      <c r="T253" s="2" t="s">
        <v>684</v>
      </c>
      <c r="U253" s="2" t="s">
        <v>232</v>
      </c>
      <c r="V253" s="2" t="s">
        <v>1142</v>
      </c>
      <c r="W253" s="2" t="s">
        <v>1009</v>
      </c>
      <c r="X253" s="2" t="s">
        <v>229</v>
      </c>
      <c r="Y253" s="2" t="s">
        <v>2504</v>
      </c>
      <c r="Z253" s="4">
        <v>395</v>
      </c>
      <c r="AA253" s="4">
        <f>=ROUNDDOWN(65.8333333333333,0)</f>
      </c>
      <c r="AB253" s="5">
        <v>6</v>
      </c>
      <c r="AC253" s="2" t="s">
        <v>637</v>
      </c>
      <c r="AD253" s="4">
        <v>240</v>
      </c>
      <c r="AE253" s="4">
        <v>240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>
        <v>4</v>
      </c>
      <c r="AQ253" s="8">
        <v>111.81</v>
      </c>
      <c r="AR253" s="4"/>
      <c r="AS253" s="8"/>
      <c r="AT253" s="7"/>
      <c r="AU253" s="7"/>
      <c r="AV253" s="4" t="s">
        <v>229</v>
      </c>
      <c r="AW253" s="8" t="s">
        <v>229</v>
      </c>
      <c r="AX253" s="4" t="s">
        <v>229</v>
      </c>
      <c r="AY253" s="8" t="s">
        <v>229</v>
      </c>
      <c r="AZ253" s="7" t="s">
        <v>229</v>
      </c>
      <c r="BA253" s="7" t="s">
        <v>229</v>
      </c>
      <c r="BB253" s="7">
        <v>1</v>
      </c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 t="s">
        <v>229</v>
      </c>
      <c r="BJ253" s="4">
        <v>4</v>
      </c>
      <c r="BK253" s="8">
        <v>111.81</v>
      </c>
      <c r="BL253" s="2" t="s">
        <v>2722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239</v>
      </c>
      <c r="BV253" s="2" t="s">
        <v>226</v>
      </c>
      <c r="BW253" s="2" t="s">
        <v>229</v>
      </c>
      <c r="BX253" s="2" t="s">
        <v>1045</v>
      </c>
      <c r="BY253" s="2" t="s">
        <v>241</v>
      </c>
      <c r="BZ253" s="2" t="s">
        <v>229</v>
      </c>
      <c r="CA253" s="4">
        <v>1</v>
      </c>
      <c r="CB253" s="8">
        <v>29.37</v>
      </c>
      <c r="CC253" s="4"/>
      <c r="CD253" s="8"/>
      <c r="CE253" s="7"/>
      <c r="CF253" s="7"/>
      <c r="CG253" s="2" t="s">
        <v>239</v>
      </c>
      <c r="CH253" s="2" t="s">
        <v>226</v>
      </c>
      <c r="CI253" s="2" t="s">
        <v>2723</v>
      </c>
      <c r="CJ253" s="2" t="s">
        <v>2798</v>
      </c>
      <c r="CK253" s="2" t="s">
        <v>241</v>
      </c>
      <c r="CL253" s="2" t="s">
        <v>229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226</v>
      </c>
      <c r="CU253" s="2" t="s">
        <v>2301</v>
      </c>
      <c r="CV253" s="2" t="s">
        <v>2685</v>
      </c>
      <c r="CW253" s="2" t="s">
        <v>241</v>
      </c>
      <c r="CX253" s="2" t="s">
        <v>229</v>
      </c>
      <c r="CY253" s="4">
        <v>2</v>
      </c>
      <c r="CZ253" s="8">
        <v>60</v>
      </c>
      <c r="DA253" s="4"/>
      <c r="DB253" s="8"/>
      <c r="DC253" s="7"/>
      <c r="DD253" s="7"/>
      <c r="DE253" s="2" t="s">
        <v>239</v>
      </c>
      <c r="DF253" s="2" t="s">
        <v>226</v>
      </c>
      <c r="DG253" s="2" t="s">
        <v>2301</v>
      </c>
      <c r="DH253" s="2" t="s">
        <v>2727</v>
      </c>
      <c r="DI253" s="2" t="s">
        <v>241</v>
      </c>
      <c r="DJ253" s="2" t="s">
        <v>229</v>
      </c>
      <c r="DK253" s="4"/>
      <c r="DL253" s="8"/>
      <c r="DM253" s="4"/>
      <c r="DN253" s="8"/>
      <c r="DO253" s="7"/>
      <c r="DP253" s="7"/>
      <c r="DQ253" s="2" t="s">
        <v>239</v>
      </c>
      <c r="DR253" s="2" t="s">
        <v>226</v>
      </c>
      <c r="DS253" s="2" t="s">
        <v>338</v>
      </c>
      <c r="DT253" s="2" t="s">
        <v>2799</v>
      </c>
      <c r="DU253" s="2" t="s">
        <v>241</v>
      </c>
      <c r="DV253" s="2" t="s">
        <v>229</v>
      </c>
      <c r="DW253" s="4"/>
      <c r="DX253" s="8"/>
      <c r="DY253" s="4"/>
      <c r="DZ253" s="8"/>
      <c r="EA253" s="7"/>
      <c r="EB253" s="7"/>
      <c r="EC253" s="2" t="s">
        <v>239</v>
      </c>
      <c r="ED253" s="2" t="s">
        <v>226</v>
      </c>
      <c r="EE253" s="2" t="s">
        <v>2552</v>
      </c>
      <c r="EF253" s="2" t="s">
        <v>2517</v>
      </c>
      <c r="EG253" s="2" t="s">
        <v>241</v>
      </c>
      <c r="EH253" s="2" t="s">
        <v>229</v>
      </c>
      <c r="EI253" s="4"/>
      <c r="EJ253" s="8"/>
      <c r="EK253" s="4"/>
      <c r="EL253" s="8"/>
      <c r="EM253" s="7"/>
      <c r="EN253" s="7"/>
      <c r="EO253" s="2" t="s">
        <v>239</v>
      </c>
      <c r="EP253" s="2" t="s">
        <v>226</v>
      </c>
      <c r="EQ253" s="2" t="s">
        <v>2597</v>
      </c>
      <c r="ER253" s="2" t="s">
        <v>2607</v>
      </c>
      <c r="ES253" s="2" t="s">
        <v>241</v>
      </c>
      <c r="ET253" s="2" t="s">
        <v>229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226</v>
      </c>
      <c r="FC253" s="2" t="s">
        <v>2301</v>
      </c>
      <c r="FD253" s="2" t="s">
        <v>2331</v>
      </c>
      <c r="FE253" s="2" t="s">
        <v>241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226</v>
      </c>
      <c r="FO253" s="2" t="s">
        <v>2301</v>
      </c>
      <c r="FP253" s="2" t="s">
        <v>229</v>
      </c>
      <c r="FQ253" s="2" t="s">
        <v>241</v>
      </c>
      <c r="FR253" s="2" t="s">
        <v>229</v>
      </c>
      <c r="FS253" s="4"/>
      <c r="FT253" s="8"/>
      <c r="FU253" s="4"/>
      <c r="FV253" s="8"/>
      <c r="FW253" s="7"/>
      <c r="FX253" s="7"/>
      <c r="FY253" s="2" t="s">
        <v>239</v>
      </c>
      <c r="FZ253" s="2" t="s">
        <v>226</v>
      </c>
      <c r="GA253" s="2" t="s">
        <v>327</v>
      </c>
      <c r="GB253" s="2" t="s">
        <v>229</v>
      </c>
      <c r="GC253" s="2" t="s">
        <v>241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272</v>
      </c>
      <c r="GL253" s="2" t="s">
        <v>226</v>
      </c>
      <c r="GM253" s="2" t="s">
        <v>229</v>
      </c>
      <c r="GN253" s="2" t="s">
        <v>229</v>
      </c>
      <c r="GO253" s="2" t="s">
        <v>241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226</v>
      </c>
      <c r="GY253" s="2" t="s">
        <v>632</v>
      </c>
      <c r="GZ253" s="2" t="s">
        <v>2525</v>
      </c>
      <c r="HA253" s="2" t="s">
        <v>241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226</v>
      </c>
      <c r="HK253" s="2" t="s">
        <v>229</v>
      </c>
      <c r="HL253" s="2" t="s">
        <v>229</v>
      </c>
      <c r="HM253" s="2" t="s">
        <v>241</v>
      </c>
      <c r="HN253" s="2" t="s">
        <v>229</v>
      </c>
      <c r="HO253" s="4">
        <v>1</v>
      </c>
      <c r="HP253" s="8">
        <v>22.44</v>
      </c>
      <c r="HQ253" s="4"/>
      <c r="HR253" s="8"/>
      <c r="HS253" s="7"/>
      <c r="HT253" s="7"/>
      <c r="HU253" s="2" t="s">
        <v>239</v>
      </c>
      <c r="HV253" s="2" t="s">
        <v>226</v>
      </c>
      <c r="HW253" s="2" t="s">
        <v>1533</v>
      </c>
      <c r="HX253" s="2" t="s">
        <v>1116</v>
      </c>
      <c r="HY253" s="2" t="s">
        <v>241</v>
      </c>
      <c r="HZ253" s="2" t="s">
        <v>229</v>
      </c>
      <c r="IA253" s="4"/>
      <c r="IB253" s="8"/>
      <c r="IC253" s="4"/>
      <c r="ID253" s="8"/>
      <c r="IE253" s="7"/>
      <c r="IF253" s="7"/>
      <c r="IG253" s="2" t="s">
        <v>266</v>
      </c>
      <c r="IH253" s="2" t="s">
        <v>226</v>
      </c>
      <c r="II253" s="2" t="s">
        <v>229</v>
      </c>
      <c r="IJ253" s="2" t="s">
        <v>229</v>
      </c>
      <c r="IK253" s="2" t="s">
        <v>241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267</v>
      </c>
      <c r="IT253" s="2" t="s">
        <v>226</v>
      </c>
      <c r="IU253" s="2" t="s">
        <v>229</v>
      </c>
      <c r="IV253" s="2" t="s">
        <v>229</v>
      </c>
      <c r="IW253" s="2" t="s">
        <v>241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272</v>
      </c>
      <c r="JF253" s="2" t="s">
        <v>226</v>
      </c>
      <c r="JG253" s="2" t="s">
        <v>229</v>
      </c>
      <c r="JH253" s="2" t="s">
        <v>229</v>
      </c>
      <c r="JI253" s="2" t="s">
        <v>241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272</v>
      </c>
      <c r="JR253" s="2" t="s">
        <v>226</v>
      </c>
      <c r="JS253" s="2" t="s">
        <v>229</v>
      </c>
      <c r="JT253" s="2" t="s">
        <v>229</v>
      </c>
      <c r="JU253" s="2" t="s">
        <v>241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272</v>
      </c>
      <c r="KD253" s="2" t="s">
        <v>226</v>
      </c>
      <c r="KE253" s="2" t="s">
        <v>229</v>
      </c>
      <c r="KF253" s="2" t="s">
        <v>229</v>
      </c>
      <c r="KG253" s="2" t="s">
        <v>241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272</v>
      </c>
      <c r="KP253" s="2" t="s">
        <v>226</v>
      </c>
      <c r="KQ253" s="2" t="s">
        <v>229</v>
      </c>
      <c r="KR253" s="2" t="s">
        <v>229</v>
      </c>
      <c r="KS253" s="2" t="s">
        <v>241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272</v>
      </c>
      <c r="LB253" s="2" t="s">
        <v>226</v>
      </c>
      <c r="LC253" s="2" t="s">
        <v>229</v>
      </c>
      <c r="LD253" s="2" t="s">
        <v>229</v>
      </c>
      <c r="LE253" s="2" t="s">
        <v>241</v>
      </c>
      <c r="LF253" s="2" t="s">
        <v>229</v>
      </c>
      <c r="LG253" s="4"/>
      <c r="LH253" s="8"/>
      <c r="LI253" s="4"/>
      <c r="LJ253" s="8"/>
      <c r="LK253" s="7"/>
      <c r="LL253" s="7"/>
      <c r="LM253" s="2" t="s">
        <v>229</v>
      </c>
      <c r="LN253" s="2" t="s">
        <v>229</v>
      </c>
      <c r="LO253" s="2" t="s">
        <v>229</v>
      </c>
      <c r="LP253" s="2" t="s">
        <v>229</v>
      </c>
      <c r="LQ253" s="2" t="s">
        <v>229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239</v>
      </c>
      <c r="LZ253" s="2" t="s">
        <v>275</v>
      </c>
      <c r="MA253" s="2" t="s">
        <v>2468</v>
      </c>
      <c r="MB253" s="2" t="s">
        <v>2800</v>
      </c>
      <c r="MC253" s="2" t="s">
        <v>241</v>
      </c>
      <c r="MD253" s="2" t="s">
        <v>229</v>
      </c>
      <c r="ME253" s="4"/>
      <c r="MF253" s="8"/>
      <c r="MG253" s="4"/>
      <c r="MH253" s="8"/>
      <c r="MI253" s="7"/>
      <c r="MJ253" s="7"/>
      <c r="MK253" s="2" t="s">
        <v>272</v>
      </c>
      <c r="ML253" s="2" t="s">
        <v>226</v>
      </c>
      <c r="MM253" s="2" t="s">
        <v>229</v>
      </c>
      <c r="MN253" s="2" t="s">
        <v>229</v>
      </c>
      <c r="MO253" s="2" t="s">
        <v>241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239</v>
      </c>
      <c r="MX253" s="2" t="s">
        <v>226</v>
      </c>
      <c r="MY253" s="2" t="s">
        <v>2729</v>
      </c>
      <c r="MZ253" s="2" t="s">
        <v>229</v>
      </c>
      <c r="NA253" s="2" t="s">
        <v>241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266</v>
      </c>
      <c r="NJ253" s="2" t="s">
        <v>226</v>
      </c>
      <c r="NK253" s="2" t="s">
        <v>229</v>
      </c>
      <c r="NL253" s="2" t="s">
        <v>229</v>
      </c>
      <c r="NM253" s="2" t="s">
        <v>241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272</v>
      </c>
      <c r="NV253" s="2" t="s">
        <v>226</v>
      </c>
      <c r="NW253" s="2" t="s">
        <v>229</v>
      </c>
      <c r="NX253" s="2" t="s">
        <v>229</v>
      </c>
      <c r="NY253" s="2" t="s">
        <v>241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239</v>
      </c>
      <c r="OH253" s="2" t="s">
        <v>226</v>
      </c>
      <c r="OI253" s="2" t="s">
        <v>229</v>
      </c>
      <c r="OJ253" s="2" t="s">
        <v>229</v>
      </c>
      <c r="OK253" s="2" t="s">
        <v>241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229</v>
      </c>
      <c r="OT253" s="2" t="s">
        <v>229</v>
      </c>
      <c r="OU253" s="2" t="s">
        <v>229</v>
      </c>
      <c r="OV253" s="2" t="s">
        <v>229</v>
      </c>
      <c r="OW253" s="2" t="s">
        <v>229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229</v>
      </c>
      <c r="PF253" s="2" t="s">
        <v>229</v>
      </c>
      <c r="PG253" s="2" t="s">
        <v>229</v>
      </c>
      <c r="PH253" s="2" t="s">
        <v>229</v>
      </c>
      <c r="PI253" s="2" t="s">
        <v>229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229</v>
      </c>
      <c r="PR253" s="2" t="s">
        <v>229</v>
      </c>
      <c r="PS253" s="2" t="s">
        <v>229</v>
      </c>
      <c r="PT253" s="2" t="s">
        <v>229</v>
      </c>
      <c r="PU253" s="2" t="s">
        <v>229</v>
      </c>
      <c r="PV253" s="2" t="s">
        <v>229</v>
      </c>
      <c r="PW253" s="4"/>
      <c r="PX253" s="8"/>
      <c r="PY253" s="4"/>
      <c r="PZ253" s="8"/>
      <c r="QA253" s="7"/>
      <c r="QB253" s="7"/>
      <c r="QC253" s="2" t="s">
        <v>281</v>
      </c>
      <c r="QD253" s="2" t="s">
        <v>226</v>
      </c>
      <c r="QE253" s="2" t="s">
        <v>229</v>
      </c>
      <c r="QF253" s="2" t="s">
        <v>229</v>
      </c>
      <c r="QG253" s="2" t="s">
        <v>241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229</v>
      </c>
      <c r="QP253" s="2" t="s">
        <v>229</v>
      </c>
      <c r="QQ253" s="2" t="s">
        <v>229</v>
      </c>
      <c r="QR253" s="2" t="s">
        <v>229</v>
      </c>
      <c r="QS253" s="2" t="s">
        <v>229</v>
      </c>
      <c r="QT253" s="2" t="s">
        <v>229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226</v>
      </c>
      <c r="RC253" s="2" t="s">
        <v>229</v>
      </c>
      <c r="RD253" s="2" t="s">
        <v>229</v>
      </c>
      <c r="RE253" s="2" t="s">
        <v>241</v>
      </c>
      <c r="RF253" s="2" t="s">
        <v>229</v>
      </c>
      <c r="RG253" s="4"/>
      <c r="RH253" s="8"/>
      <c r="RI253" s="4"/>
      <c r="RJ253" s="8"/>
      <c r="RK253" s="7"/>
      <c r="RL253" s="7"/>
      <c r="RM253" s="2" t="s">
        <v>272</v>
      </c>
      <c r="RN253" s="2" t="s">
        <v>226</v>
      </c>
      <c r="RO253" s="2" t="s">
        <v>229</v>
      </c>
      <c r="RP253" s="2" t="s">
        <v>229</v>
      </c>
      <c r="RQ253" s="2" t="s">
        <v>241</v>
      </c>
      <c r="RR253" s="2" t="s">
        <v>229</v>
      </c>
      <c r="RS253" s="4"/>
      <c r="RT253" s="8"/>
      <c r="RU253" s="4"/>
      <c r="RV253" s="8"/>
      <c r="RW253" s="7"/>
      <c r="RX253" s="7"/>
      <c r="RY253" s="2" t="s">
        <v>229</v>
      </c>
      <c r="RZ253" s="2" t="s">
        <v>229</v>
      </c>
      <c r="SA253" s="2" t="s">
        <v>229</v>
      </c>
      <c r="SB253" s="2" t="s">
        <v>229</v>
      </c>
      <c r="SC253" s="2" t="s">
        <v>229</v>
      </c>
      <c r="SD253" s="2" t="s">
        <v>229</v>
      </c>
      <c r="SE253" s="4">
        <v>395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>
        <v>240</v>
      </c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</row>
    <row r="254">
      <c r="A254" s="2" t="s">
        <v>2801</v>
      </c>
      <c r="B254" s="2" t="s">
        <v>216</v>
      </c>
      <c r="C254" s="2" t="s">
        <v>217</v>
      </c>
      <c r="D254" s="2" t="s">
        <v>218</v>
      </c>
      <c r="E254" s="2" t="s">
        <v>2460</v>
      </c>
      <c r="F254" s="2" t="s">
        <v>2802</v>
      </c>
      <c r="G254" s="2" t="s">
        <v>2803</v>
      </c>
      <c r="H254" s="2" t="s">
        <v>2804</v>
      </c>
      <c r="I254" s="2" t="s">
        <v>2805</v>
      </c>
      <c r="J254" s="2" t="s">
        <v>224</v>
      </c>
      <c r="K254" s="2" t="s">
        <v>617</v>
      </c>
      <c r="L254" s="3">
        <v>33.33</v>
      </c>
      <c r="M254" s="3">
        <v>35</v>
      </c>
      <c r="N254" s="3">
        <v>69.99</v>
      </c>
      <c r="O254" s="2" t="s">
        <v>226</v>
      </c>
      <c r="P254" s="2" t="s">
        <v>964</v>
      </c>
      <c r="Q254" s="2" t="s">
        <v>228</v>
      </c>
      <c r="R254" s="2" t="s">
        <v>229</v>
      </c>
      <c r="S254" s="2" t="s">
        <v>2806</v>
      </c>
      <c r="T254" s="2" t="s">
        <v>229</v>
      </c>
      <c r="U254" s="2" t="s">
        <v>2464</v>
      </c>
      <c r="V254" s="2" t="s">
        <v>2807</v>
      </c>
      <c r="W254" s="2" t="s">
        <v>1009</v>
      </c>
      <c r="X254" s="2" t="s">
        <v>229</v>
      </c>
      <c r="Y254" s="2" t="s">
        <v>437</v>
      </c>
      <c r="Z254" s="4">
        <v>21</v>
      </c>
      <c r="AA254" s="4">
        <f>=ROUNDDOWN(5.25,0)</f>
      </c>
      <c r="AB254" s="5">
        <v>4</v>
      </c>
      <c r="AC254" s="2" t="s">
        <v>229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>
        <v>1</v>
      </c>
      <c r="AQ254" s="8">
        <v>37.8</v>
      </c>
      <c r="AR254" s="4">
        <v>1</v>
      </c>
      <c r="AS254" s="8">
        <v>37.8</v>
      </c>
      <c r="AT254" s="7"/>
      <c r="AU254" s="7"/>
      <c r="AV254" s="4">
        <v>2</v>
      </c>
      <c r="AW254" s="8">
        <v>80.99</v>
      </c>
      <c r="AX254" s="4">
        <v>2</v>
      </c>
      <c r="AY254" s="8">
        <v>80.99</v>
      </c>
      <c r="AZ254" s="7" t="s">
        <v>229</v>
      </c>
      <c r="BA254" s="7" t="s">
        <v>229</v>
      </c>
      <c r="BB254" s="7">
        <v>0.4667</v>
      </c>
      <c r="BC254" s="4">
        <v>2</v>
      </c>
      <c r="BD254" s="8">
        <v>80.99</v>
      </c>
      <c r="BE254" s="4">
        <v>2</v>
      </c>
      <c r="BF254" s="8">
        <v>80.99</v>
      </c>
      <c r="BG254" s="7" t="s">
        <v>229</v>
      </c>
      <c r="BH254" s="7" t="s">
        <v>229</v>
      </c>
      <c r="BI254" s="7">
        <v>1</v>
      </c>
      <c r="BJ254" s="4">
        <v>1</v>
      </c>
      <c r="BK254" s="8">
        <v>37.8</v>
      </c>
      <c r="BL254" s="2" t="s">
        <v>2808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239</v>
      </c>
      <c r="BV254" s="2" t="s">
        <v>226</v>
      </c>
      <c r="BW254" s="2" t="s">
        <v>229</v>
      </c>
      <c r="BX254" s="2" t="s">
        <v>1045</v>
      </c>
      <c r="BY254" s="2" t="s">
        <v>241</v>
      </c>
      <c r="BZ254" s="2" t="s">
        <v>229</v>
      </c>
      <c r="CA254" s="4"/>
      <c r="CB254" s="8"/>
      <c r="CC254" s="4"/>
      <c r="CD254" s="8"/>
      <c r="CE254" s="7"/>
      <c r="CF254" s="7"/>
      <c r="CG254" s="2" t="s">
        <v>239</v>
      </c>
      <c r="CH254" s="2" t="s">
        <v>226</v>
      </c>
      <c r="CI254" s="2" t="s">
        <v>2466</v>
      </c>
      <c r="CJ254" s="2" t="s">
        <v>2788</v>
      </c>
      <c r="CK254" s="2" t="s">
        <v>241</v>
      </c>
      <c r="CL254" s="2" t="s">
        <v>229</v>
      </c>
      <c r="CM254" s="4"/>
      <c r="CN254" s="8"/>
      <c r="CO254" s="4"/>
      <c r="CP254" s="8"/>
      <c r="CQ254" s="7"/>
      <c r="CR254" s="7"/>
      <c r="CS254" s="2" t="s">
        <v>239</v>
      </c>
      <c r="CT254" s="2" t="s">
        <v>226</v>
      </c>
      <c r="CU254" s="2" t="s">
        <v>1972</v>
      </c>
      <c r="CV254" s="2" t="s">
        <v>1174</v>
      </c>
      <c r="CW254" s="2" t="s">
        <v>241</v>
      </c>
      <c r="CX254" s="2" t="s">
        <v>229</v>
      </c>
      <c r="CY254" s="4"/>
      <c r="CZ254" s="8"/>
      <c r="DA254" s="4"/>
      <c r="DB254" s="8"/>
      <c r="DC254" s="7"/>
      <c r="DD254" s="7"/>
      <c r="DE254" s="2" t="s">
        <v>239</v>
      </c>
      <c r="DF254" s="2" t="s">
        <v>226</v>
      </c>
      <c r="DG254" s="2" t="s">
        <v>2484</v>
      </c>
      <c r="DH254" s="2" t="s">
        <v>2774</v>
      </c>
      <c r="DI254" s="2" t="s">
        <v>263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239</v>
      </c>
      <c r="DR254" s="2" t="s">
        <v>226</v>
      </c>
      <c r="DS254" s="2" t="s">
        <v>2658</v>
      </c>
      <c r="DT254" s="2" t="s">
        <v>847</v>
      </c>
      <c r="DU254" s="2" t="s">
        <v>241</v>
      </c>
      <c r="DV254" s="2" t="s">
        <v>229</v>
      </c>
      <c r="DW254" s="4">
        <v>1</v>
      </c>
      <c r="DX254" s="8">
        <v>37.8</v>
      </c>
      <c r="DY254" s="4"/>
      <c r="DZ254" s="8"/>
      <c r="EA254" s="7"/>
      <c r="EB254" s="7"/>
      <c r="EC254" s="2" t="s">
        <v>239</v>
      </c>
      <c r="ED254" s="2" t="s">
        <v>226</v>
      </c>
      <c r="EE254" s="2" t="s">
        <v>627</v>
      </c>
      <c r="EF254" s="2" t="s">
        <v>2737</v>
      </c>
      <c r="EG254" s="2" t="s">
        <v>241</v>
      </c>
      <c r="EH254" s="2" t="s">
        <v>229</v>
      </c>
      <c r="EI254" s="4"/>
      <c r="EJ254" s="8"/>
      <c r="EK254" s="4"/>
      <c r="EL254" s="8"/>
      <c r="EM254" s="7"/>
      <c r="EN254" s="7"/>
      <c r="EO254" s="2" t="s">
        <v>239</v>
      </c>
      <c r="EP254" s="2" t="s">
        <v>226</v>
      </c>
      <c r="EQ254" s="2" t="s">
        <v>847</v>
      </c>
      <c r="ER254" s="2" t="s">
        <v>229</v>
      </c>
      <c r="ES254" s="2" t="s">
        <v>241</v>
      </c>
      <c r="ET254" s="2" t="s">
        <v>229</v>
      </c>
      <c r="EU254" s="4"/>
      <c r="EV254" s="8"/>
      <c r="EW254" s="4">
        <v>1</v>
      </c>
      <c r="EX254" s="8">
        <v>37.8</v>
      </c>
      <c r="EY254" s="7">
        <v>-1</v>
      </c>
      <c r="EZ254" s="7">
        <v>-1</v>
      </c>
      <c r="FA254" s="2" t="s">
        <v>239</v>
      </c>
      <c r="FB254" s="2" t="s">
        <v>226</v>
      </c>
      <c r="FC254" s="2" t="s">
        <v>2482</v>
      </c>
      <c r="FD254" s="2" t="s">
        <v>2712</v>
      </c>
      <c r="FE254" s="2" t="s">
        <v>241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226</v>
      </c>
      <c r="FO254" s="2" t="s">
        <v>2703</v>
      </c>
      <c r="FP254" s="2" t="s">
        <v>2481</v>
      </c>
      <c r="FQ254" s="2" t="s">
        <v>241</v>
      </c>
      <c r="FR254" s="2" t="s">
        <v>229</v>
      </c>
      <c r="FS254" s="4"/>
      <c r="FT254" s="8"/>
      <c r="FU254" s="4"/>
      <c r="FV254" s="8"/>
      <c r="FW254" s="7"/>
      <c r="FX254" s="7"/>
      <c r="FY254" s="2" t="s">
        <v>239</v>
      </c>
      <c r="FZ254" s="2" t="s">
        <v>226</v>
      </c>
      <c r="GA254" s="2" t="s">
        <v>327</v>
      </c>
      <c r="GB254" s="2" t="s">
        <v>229</v>
      </c>
      <c r="GC254" s="2" t="s">
        <v>241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272</v>
      </c>
      <c r="GL254" s="2" t="s">
        <v>226</v>
      </c>
      <c r="GM254" s="2" t="s">
        <v>229</v>
      </c>
      <c r="GN254" s="2" t="s">
        <v>229</v>
      </c>
      <c r="GO254" s="2" t="s">
        <v>241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226</v>
      </c>
      <c r="GY254" s="2" t="s">
        <v>632</v>
      </c>
      <c r="GZ254" s="2" t="s">
        <v>591</v>
      </c>
      <c r="HA254" s="2" t="s">
        <v>241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266</v>
      </c>
      <c r="HJ254" s="2" t="s">
        <v>226</v>
      </c>
      <c r="HK254" s="2" t="s">
        <v>229</v>
      </c>
      <c r="HL254" s="2" t="s">
        <v>229</v>
      </c>
      <c r="HM254" s="2" t="s">
        <v>241</v>
      </c>
      <c r="HN254" s="2" t="s">
        <v>229</v>
      </c>
      <c r="HO254" s="4"/>
      <c r="HP254" s="8"/>
      <c r="HQ254" s="4"/>
      <c r="HR254" s="8"/>
      <c r="HS254" s="7"/>
      <c r="HT254" s="7"/>
      <c r="HU254" s="2" t="s">
        <v>266</v>
      </c>
      <c r="HV254" s="2" t="s">
        <v>226</v>
      </c>
      <c r="HW254" s="2" t="s">
        <v>229</v>
      </c>
      <c r="HX254" s="2" t="s">
        <v>229</v>
      </c>
      <c r="HY254" s="2" t="s">
        <v>241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266</v>
      </c>
      <c r="IH254" s="2" t="s">
        <v>226</v>
      </c>
      <c r="II254" s="2" t="s">
        <v>229</v>
      </c>
      <c r="IJ254" s="2" t="s">
        <v>229</v>
      </c>
      <c r="IK254" s="2" t="s">
        <v>241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272</v>
      </c>
      <c r="IT254" s="2" t="s">
        <v>226</v>
      </c>
      <c r="IU254" s="2" t="s">
        <v>229</v>
      </c>
      <c r="IV254" s="2" t="s">
        <v>229</v>
      </c>
      <c r="IW254" s="2" t="s">
        <v>241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272</v>
      </c>
      <c r="JF254" s="2" t="s">
        <v>226</v>
      </c>
      <c r="JG254" s="2" t="s">
        <v>229</v>
      </c>
      <c r="JH254" s="2" t="s">
        <v>229</v>
      </c>
      <c r="JI254" s="2" t="s">
        <v>241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272</v>
      </c>
      <c r="JR254" s="2" t="s">
        <v>226</v>
      </c>
      <c r="JS254" s="2" t="s">
        <v>229</v>
      </c>
      <c r="JT254" s="2" t="s">
        <v>229</v>
      </c>
      <c r="JU254" s="2" t="s">
        <v>241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272</v>
      </c>
      <c r="KD254" s="2" t="s">
        <v>226</v>
      </c>
      <c r="KE254" s="2" t="s">
        <v>229</v>
      </c>
      <c r="KF254" s="2" t="s">
        <v>229</v>
      </c>
      <c r="KG254" s="2" t="s">
        <v>241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272</v>
      </c>
      <c r="KP254" s="2" t="s">
        <v>226</v>
      </c>
      <c r="KQ254" s="2" t="s">
        <v>229</v>
      </c>
      <c r="KR254" s="2" t="s">
        <v>229</v>
      </c>
      <c r="KS254" s="2" t="s">
        <v>241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272</v>
      </c>
      <c r="LB254" s="2" t="s">
        <v>226</v>
      </c>
      <c r="LC254" s="2" t="s">
        <v>229</v>
      </c>
      <c r="LD254" s="2" t="s">
        <v>229</v>
      </c>
      <c r="LE254" s="2" t="s">
        <v>241</v>
      </c>
      <c r="LF254" s="2" t="s">
        <v>229</v>
      </c>
      <c r="LG254" s="4"/>
      <c r="LH254" s="8"/>
      <c r="LI254" s="4"/>
      <c r="LJ254" s="8"/>
      <c r="LK254" s="7"/>
      <c r="LL254" s="7"/>
      <c r="LM254" s="2" t="s">
        <v>229</v>
      </c>
      <c r="LN254" s="2" t="s">
        <v>229</v>
      </c>
      <c r="LO254" s="2" t="s">
        <v>229</v>
      </c>
      <c r="LP254" s="2" t="s">
        <v>229</v>
      </c>
      <c r="LQ254" s="2" t="s">
        <v>229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239</v>
      </c>
      <c r="LZ254" s="2" t="s">
        <v>275</v>
      </c>
      <c r="MA254" s="2" t="s">
        <v>2474</v>
      </c>
      <c r="MB254" s="2" t="s">
        <v>229</v>
      </c>
      <c r="MC254" s="2" t="s">
        <v>241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272</v>
      </c>
      <c r="ML254" s="2" t="s">
        <v>226</v>
      </c>
      <c r="MM254" s="2" t="s">
        <v>229</v>
      </c>
      <c r="MN254" s="2" t="s">
        <v>229</v>
      </c>
      <c r="MO254" s="2" t="s">
        <v>241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239</v>
      </c>
      <c r="MX254" s="2" t="s">
        <v>226</v>
      </c>
      <c r="MY254" s="2" t="s">
        <v>2729</v>
      </c>
      <c r="MZ254" s="2" t="s">
        <v>229</v>
      </c>
      <c r="NA254" s="2" t="s">
        <v>241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266</v>
      </c>
      <c r="NJ254" s="2" t="s">
        <v>226</v>
      </c>
      <c r="NK254" s="2" t="s">
        <v>229</v>
      </c>
      <c r="NL254" s="2" t="s">
        <v>229</v>
      </c>
      <c r="NM254" s="2" t="s">
        <v>241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272</v>
      </c>
      <c r="NV254" s="2" t="s">
        <v>226</v>
      </c>
      <c r="NW254" s="2" t="s">
        <v>229</v>
      </c>
      <c r="NX254" s="2" t="s">
        <v>229</v>
      </c>
      <c r="NY254" s="2" t="s">
        <v>241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239</v>
      </c>
      <c r="OH254" s="2" t="s">
        <v>226</v>
      </c>
      <c r="OI254" s="2" t="s">
        <v>229</v>
      </c>
      <c r="OJ254" s="2" t="s">
        <v>229</v>
      </c>
      <c r="OK254" s="2" t="s">
        <v>241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281</v>
      </c>
      <c r="PF254" s="2" t="s">
        <v>226</v>
      </c>
      <c r="PG254" s="2" t="s">
        <v>229</v>
      </c>
      <c r="PH254" s="2" t="s">
        <v>229</v>
      </c>
      <c r="PI254" s="2" t="s">
        <v>241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229</v>
      </c>
      <c r="PR254" s="2" t="s">
        <v>229</v>
      </c>
      <c r="PS254" s="2" t="s">
        <v>229</v>
      </c>
      <c r="PT254" s="2" t="s">
        <v>229</v>
      </c>
      <c r="PU254" s="2" t="s">
        <v>229</v>
      </c>
      <c r="PV254" s="2" t="s">
        <v>229</v>
      </c>
      <c r="PW254" s="4"/>
      <c r="PX254" s="8"/>
      <c r="PY254" s="4"/>
      <c r="PZ254" s="8"/>
      <c r="QA254" s="7"/>
      <c r="QB254" s="7"/>
      <c r="QC254" s="2" t="s">
        <v>281</v>
      </c>
      <c r="QD254" s="2" t="s">
        <v>226</v>
      </c>
      <c r="QE254" s="2" t="s">
        <v>229</v>
      </c>
      <c r="QF254" s="2" t="s">
        <v>229</v>
      </c>
      <c r="QG254" s="2" t="s">
        <v>241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4"/>
      <c r="QV254" s="8"/>
      <c r="QW254" s="4"/>
      <c r="QX254" s="8"/>
      <c r="QY254" s="7"/>
      <c r="QZ254" s="7"/>
      <c r="RA254" s="2" t="s">
        <v>272</v>
      </c>
      <c r="RB254" s="2" t="s">
        <v>226</v>
      </c>
      <c r="RC254" s="2" t="s">
        <v>229</v>
      </c>
      <c r="RD254" s="2" t="s">
        <v>229</v>
      </c>
      <c r="RE254" s="2" t="s">
        <v>241</v>
      </c>
      <c r="RF254" s="2" t="s">
        <v>229</v>
      </c>
      <c r="RG254" s="4"/>
      <c r="RH254" s="8"/>
      <c r="RI254" s="4"/>
      <c r="RJ254" s="8"/>
      <c r="RK254" s="7"/>
      <c r="RL254" s="7"/>
      <c r="RM254" s="2" t="s">
        <v>272</v>
      </c>
      <c r="RN254" s="2" t="s">
        <v>226</v>
      </c>
      <c r="RO254" s="2" t="s">
        <v>229</v>
      </c>
      <c r="RP254" s="2" t="s">
        <v>229</v>
      </c>
      <c r="RQ254" s="2" t="s">
        <v>241</v>
      </c>
      <c r="RR254" s="2" t="s">
        <v>229</v>
      </c>
      <c r="RS254" s="4"/>
      <c r="RT254" s="8"/>
      <c r="RU254" s="4"/>
      <c r="RV254" s="8"/>
      <c r="RW254" s="7"/>
      <c r="RX254" s="7"/>
      <c r="RY254" s="2" t="s">
        <v>229</v>
      </c>
      <c r="RZ254" s="2" t="s">
        <v>229</v>
      </c>
      <c r="SA254" s="2" t="s">
        <v>229</v>
      </c>
      <c r="SB254" s="2" t="s">
        <v>229</v>
      </c>
      <c r="SC254" s="2" t="s">
        <v>229</v>
      </c>
      <c r="SD254" s="2" t="s">
        <v>229</v>
      </c>
      <c r="SE254" s="4">
        <v>21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</row>
    <row r="255">
      <c r="A255" s="2" t="s">
        <v>2809</v>
      </c>
      <c r="B255" s="2" t="s">
        <v>216</v>
      </c>
      <c r="C255" s="2" t="s">
        <v>217</v>
      </c>
      <c r="D255" s="2" t="s">
        <v>218</v>
      </c>
      <c r="E255" s="2" t="s">
        <v>2460</v>
      </c>
      <c r="F255" s="2" t="s">
        <v>2802</v>
      </c>
      <c r="G255" s="2" t="s">
        <v>2803</v>
      </c>
      <c r="H255" s="2" t="s">
        <v>2804</v>
      </c>
      <c r="I255" s="2" t="s">
        <v>2805</v>
      </c>
      <c r="J255" s="2" t="s">
        <v>285</v>
      </c>
      <c r="K255" s="2" t="s">
        <v>617</v>
      </c>
      <c r="L255" s="3">
        <v>38.09</v>
      </c>
      <c r="M255" s="3">
        <v>39.99</v>
      </c>
      <c r="N255" s="3">
        <v>79.99</v>
      </c>
      <c r="O255" s="2" t="s">
        <v>226</v>
      </c>
      <c r="P255" s="2" t="s">
        <v>964</v>
      </c>
      <c r="Q255" s="2" t="s">
        <v>228</v>
      </c>
      <c r="R255" s="2" t="s">
        <v>229</v>
      </c>
      <c r="S255" s="2" t="s">
        <v>2806</v>
      </c>
      <c r="T255" s="2" t="s">
        <v>229</v>
      </c>
      <c r="U255" s="2" t="s">
        <v>232</v>
      </c>
      <c r="V255" s="2" t="s">
        <v>2807</v>
      </c>
      <c r="W255" s="2" t="s">
        <v>1009</v>
      </c>
      <c r="X255" s="2" t="s">
        <v>229</v>
      </c>
      <c r="Y255" s="2" t="s">
        <v>437</v>
      </c>
      <c r="Z255" s="4">
        <v>217</v>
      </c>
      <c r="AA255" s="4">
        <f>=ROUNDDOWN(43.4,0)</f>
      </c>
      <c r="AB255" s="5">
        <v>5</v>
      </c>
      <c r="AC255" s="2" t="s">
        <v>229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>
        <v>1</v>
      </c>
      <c r="AQ255" s="8">
        <v>43.19</v>
      </c>
      <c r="AR255" s="4">
        <v>1</v>
      </c>
      <c r="AS255" s="8">
        <v>43.19</v>
      </c>
      <c r="AT255" s="7"/>
      <c r="AU255" s="7"/>
      <c r="AV255" s="4" t="s">
        <v>229</v>
      </c>
      <c r="AW255" s="8" t="s">
        <v>229</v>
      </c>
      <c r="AX255" s="4" t="s">
        <v>229</v>
      </c>
      <c r="AY255" s="8" t="s">
        <v>229</v>
      </c>
      <c r="AZ255" s="7" t="s">
        <v>229</v>
      </c>
      <c r="BA255" s="7" t="s">
        <v>229</v>
      </c>
      <c r="BB255" s="7">
        <v>0.5333</v>
      </c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 t="s">
        <v>229</v>
      </c>
      <c r="BJ255" s="4">
        <v>1</v>
      </c>
      <c r="BK255" s="8">
        <v>43.19</v>
      </c>
      <c r="BL255" s="2" t="s">
        <v>2808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239</v>
      </c>
      <c r="BV255" s="2" t="s">
        <v>226</v>
      </c>
      <c r="BW255" s="2" t="s">
        <v>229</v>
      </c>
      <c r="BX255" s="2" t="s">
        <v>1045</v>
      </c>
      <c r="BY255" s="2" t="s">
        <v>241</v>
      </c>
      <c r="BZ255" s="2" t="s">
        <v>229</v>
      </c>
      <c r="CA255" s="4"/>
      <c r="CB255" s="8"/>
      <c r="CC255" s="4"/>
      <c r="CD255" s="8"/>
      <c r="CE255" s="7"/>
      <c r="CF255" s="7"/>
      <c r="CG255" s="2" t="s">
        <v>239</v>
      </c>
      <c r="CH255" s="2" t="s">
        <v>226</v>
      </c>
      <c r="CI255" s="2" t="s">
        <v>2466</v>
      </c>
      <c r="CJ255" s="2" t="s">
        <v>2810</v>
      </c>
      <c r="CK255" s="2" t="s">
        <v>241</v>
      </c>
      <c r="CL255" s="2" t="s">
        <v>229</v>
      </c>
      <c r="CM255" s="4"/>
      <c r="CN255" s="8"/>
      <c r="CO255" s="4"/>
      <c r="CP255" s="8"/>
      <c r="CQ255" s="7"/>
      <c r="CR255" s="7"/>
      <c r="CS255" s="2" t="s">
        <v>239</v>
      </c>
      <c r="CT255" s="2" t="s">
        <v>226</v>
      </c>
      <c r="CU255" s="2" t="s">
        <v>1972</v>
      </c>
      <c r="CV255" s="2" t="s">
        <v>2811</v>
      </c>
      <c r="CW255" s="2" t="s">
        <v>241</v>
      </c>
      <c r="CX255" s="2" t="s">
        <v>229</v>
      </c>
      <c r="CY255" s="4"/>
      <c r="CZ255" s="8"/>
      <c r="DA255" s="4"/>
      <c r="DB255" s="8"/>
      <c r="DC255" s="7"/>
      <c r="DD255" s="7"/>
      <c r="DE255" s="2" t="s">
        <v>239</v>
      </c>
      <c r="DF255" s="2" t="s">
        <v>226</v>
      </c>
      <c r="DG255" s="2" t="s">
        <v>2484</v>
      </c>
      <c r="DH255" s="2" t="s">
        <v>2660</v>
      </c>
      <c r="DI255" s="2" t="s">
        <v>263</v>
      </c>
      <c r="DJ255" s="2" t="s">
        <v>229</v>
      </c>
      <c r="DK255" s="4"/>
      <c r="DL255" s="8"/>
      <c r="DM255" s="4"/>
      <c r="DN255" s="8"/>
      <c r="DO255" s="7"/>
      <c r="DP255" s="7"/>
      <c r="DQ255" s="2" t="s">
        <v>239</v>
      </c>
      <c r="DR255" s="2" t="s">
        <v>226</v>
      </c>
      <c r="DS255" s="2" t="s">
        <v>2658</v>
      </c>
      <c r="DT255" s="2" t="s">
        <v>2481</v>
      </c>
      <c r="DU255" s="2" t="s">
        <v>241</v>
      </c>
      <c r="DV255" s="2" t="s">
        <v>229</v>
      </c>
      <c r="DW255" s="4">
        <v>1</v>
      </c>
      <c r="DX255" s="8">
        <v>43.19</v>
      </c>
      <c r="DY255" s="4"/>
      <c r="DZ255" s="8"/>
      <c r="EA255" s="7"/>
      <c r="EB255" s="7"/>
      <c r="EC255" s="2" t="s">
        <v>239</v>
      </c>
      <c r="ED255" s="2" t="s">
        <v>226</v>
      </c>
      <c r="EE255" s="2" t="s">
        <v>627</v>
      </c>
      <c r="EF255" s="2" t="s">
        <v>626</v>
      </c>
      <c r="EG255" s="2" t="s">
        <v>241</v>
      </c>
      <c r="EH255" s="2" t="s">
        <v>229</v>
      </c>
      <c r="EI255" s="4"/>
      <c r="EJ255" s="8"/>
      <c r="EK255" s="4"/>
      <c r="EL255" s="8"/>
      <c r="EM255" s="7"/>
      <c r="EN255" s="7"/>
      <c r="EO255" s="2" t="s">
        <v>239</v>
      </c>
      <c r="EP255" s="2" t="s">
        <v>226</v>
      </c>
      <c r="EQ255" s="2" t="s">
        <v>847</v>
      </c>
      <c r="ER255" s="2" t="s">
        <v>612</v>
      </c>
      <c r="ES255" s="2" t="s">
        <v>241</v>
      </c>
      <c r="ET255" s="2" t="s">
        <v>229</v>
      </c>
      <c r="EU255" s="4"/>
      <c r="EV255" s="8"/>
      <c r="EW255" s="4">
        <v>1</v>
      </c>
      <c r="EX255" s="8">
        <v>43.19</v>
      </c>
      <c r="EY255" s="7">
        <v>-1</v>
      </c>
      <c r="EZ255" s="7">
        <v>-1</v>
      </c>
      <c r="FA255" s="2" t="s">
        <v>239</v>
      </c>
      <c r="FB255" s="2" t="s">
        <v>226</v>
      </c>
      <c r="FC255" s="2" t="s">
        <v>2482</v>
      </c>
      <c r="FD255" s="2" t="s">
        <v>2725</v>
      </c>
      <c r="FE255" s="2" t="s">
        <v>241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226</v>
      </c>
      <c r="FO255" s="2" t="s">
        <v>1544</v>
      </c>
      <c r="FP255" s="2" t="s">
        <v>2660</v>
      </c>
      <c r="FQ255" s="2" t="s">
        <v>241</v>
      </c>
      <c r="FR255" s="2" t="s">
        <v>229</v>
      </c>
      <c r="FS255" s="4"/>
      <c r="FT255" s="8"/>
      <c r="FU255" s="4"/>
      <c r="FV255" s="8"/>
      <c r="FW255" s="7"/>
      <c r="FX255" s="7"/>
      <c r="FY255" s="2" t="s">
        <v>239</v>
      </c>
      <c r="FZ255" s="2" t="s">
        <v>226</v>
      </c>
      <c r="GA255" s="2" t="s">
        <v>327</v>
      </c>
      <c r="GB255" s="2" t="s">
        <v>229</v>
      </c>
      <c r="GC255" s="2" t="s">
        <v>241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272</v>
      </c>
      <c r="GL255" s="2" t="s">
        <v>226</v>
      </c>
      <c r="GM255" s="2" t="s">
        <v>229</v>
      </c>
      <c r="GN255" s="2" t="s">
        <v>229</v>
      </c>
      <c r="GO255" s="2" t="s">
        <v>241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226</v>
      </c>
      <c r="GY255" s="2" t="s">
        <v>632</v>
      </c>
      <c r="GZ255" s="2" t="s">
        <v>229</v>
      </c>
      <c r="HA255" s="2" t="s">
        <v>241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226</v>
      </c>
      <c r="HK255" s="2" t="s">
        <v>229</v>
      </c>
      <c r="HL255" s="2" t="s">
        <v>229</v>
      </c>
      <c r="HM255" s="2" t="s">
        <v>241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266</v>
      </c>
      <c r="HV255" s="2" t="s">
        <v>226</v>
      </c>
      <c r="HW255" s="2" t="s">
        <v>229</v>
      </c>
      <c r="HX255" s="2" t="s">
        <v>229</v>
      </c>
      <c r="HY255" s="2" t="s">
        <v>241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266</v>
      </c>
      <c r="IH255" s="2" t="s">
        <v>226</v>
      </c>
      <c r="II255" s="2" t="s">
        <v>229</v>
      </c>
      <c r="IJ255" s="2" t="s">
        <v>229</v>
      </c>
      <c r="IK255" s="2" t="s">
        <v>241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272</v>
      </c>
      <c r="IT255" s="2" t="s">
        <v>226</v>
      </c>
      <c r="IU255" s="2" t="s">
        <v>229</v>
      </c>
      <c r="IV255" s="2" t="s">
        <v>229</v>
      </c>
      <c r="IW255" s="2" t="s">
        <v>241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272</v>
      </c>
      <c r="JF255" s="2" t="s">
        <v>226</v>
      </c>
      <c r="JG255" s="2" t="s">
        <v>229</v>
      </c>
      <c r="JH255" s="2" t="s">
        <v>229</v>
      </c>
      <c r="JI255" s="2" t="s">
        <v>241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272</v>
      </c>
      <c r="JR255" s="2" t="s">
        <v>226</v>
      </c>
      <c r="JS255" s="2" t="s">
        <v>229</v>
      </c>
      <c r="JT255" s="2" t="s">
        <v>229</v>
      </c>
      <c r="JU255" s="2" t="s">
        <v>241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272</v>
      </c>
      <c r="KD255" s="2" t="s">
        <v>226</v>
      </c>
      <c r="KE255" s="2" t="s">
        <v>229</v>
      </c>
      <c r="KF255" s="2" t="s">
        <v>229</v>
      </c>
      <c r="KG255" s="2" t="s">
        <v>241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272</v>
      </c>
      <c r="KP255" s="2" t="s">
        <v>226</v>
      </c>
      <c r="KQ255" s="2" t="s">
        <v>229</v>
      </c>
      <c r="KR255" s="2" t="s">
        <v>229</v>
      </c>
      <c r="KS255" s="2" t="s">
        <v>241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272</v>
      </c>
      <c r="LB255" s="2" t="s">
        <v>226</v>
      </c>
      <c r="LC255" s="2" t="s">
        <v>229</v>
      </c>
      <c r="LD255" s="2" t="s">
        <v>229</v>
      </c>
      <c r="LE255" s="2" t="s">
        <v>241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229</v>
      </c>
      <c r="LN255" s="2" t="s">
        <v>229</v>
      </c>
      <c r="LO255" s="2" t="s">
        <v>229</v>
      </c>
      <c r="LP255" s="2" t="s">
        <v>229</v>
      </c>
      <c r="LQ255" s="2" t="s">
        <v>229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239</v>
      </c>
      <c r="LZ255" s="2" t="s">
        <v>275</v>
      </c>
      <c r="MA255" s="2" t="s">
        <v>2474</v>
      </c>
      <c r="MB255" s="2" t="s">
        <v>229</v>
      </c>
      <c r="MC255" s="2" t="s">
        <v>241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272</v>
      </c>
      <c r="ML255" s="2" t="s">
        <v>226</v>
      </c>
      <c r="MM255" s="2" t="s">
        <v>229</v>
      </c>
      <c r="MN255" s="2" t="s">
        <v>229</v>
      </c>
      <c r="MO255" s="2" t="s">
        <v>241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239</v>
      </c>
      <c r="MX255" s="2" t="s">
        <v>226</v>
      </c>
      <c r="MY255" s="2" t="s">
        <v>2729</v>
      </c>
      <c r="MZ255" s="2" t="s">
        <v>229</v>
      </c>
      <c r="NA255" s="2" t="s">
        <v>241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266</v>
      </c>
      <c r="NJ255" s="2" t="s">
        <v>226</v>
      </c>
      <c r="NK255" s="2" t="s">
        <v>229</v>
      </c>
      <c r="NL255" s="2" t="s">
        <v>229</v>
      </c>
      <c r="NM255" s="2" t="s">
        <v>241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272</v>
      </c>
      <c r="NV255" s="2" t="s">
        <v>226</v>
      </c>
      <c r="NW255" s="2" t="s">
        <v>229</v>
      </c>
      <c r="NX255" s="2" t="s">
        <v>229</v>
      </c>
      <c r="NY255" s="2" t="s">
        <v>241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239</v>
      </c>
      <c r="OH255" s="2" t="s">
        <v>226</v>
      </c>
      <c r="OI255" s="2" t="s">
        <v>229</v>
      </c>
      <c r="OJ255" s="2" t="s">
        <v>229</v>
      </c>
      <c r="OK255" s="2" t="s">
        <v>241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281</v>
      </c>
      <c r="PF255" s="2" t="s">
        <v>226</v>
      </c>
      <c r="PG255" s="2" t="s">
        <v>229</v>
      </c>
      <c r="PH255" s="2" t="s">
        <v>229</v>
      </c>
      <c r="PI255" s="2" t="s">
        <v>241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229</v>
      </c>
      <c r="PR255" s="2" t="s">
        <v>229</v>
      </c>
      <c r="PS255" s="2" t="s">
        <v>229</v>
      </c>
      <c r="PT255" s="2" t="s">
        <v>229</v>
      </c>
      <c r="PU255" s="2" t="s">
        <v>229</v>
      </c>
      <c r="PV255" s="2" t="s">
        <v>229</v>
      </c>
      <c r="PW255" s="4"/>
      <c r="PX255" s="8"/>
      <c r="PY255" s="4"/>
      <c r="PZ255" s="8"/>
      <c r="QA255" s="7"/>
      <c r="QB255" s="7"/>
      <c r="QC255" s="2" t="s">
        <v>281</v>
      </c>
      <c r="QD255" s="2" t="s">
        <v>226</v>
      </c>
      <c r="QE255" s="2" t="s">
        <v>229</v>
      </c>
      <c r="QF255" s="2" t="s">
        <v>229</v>
      </c>
      <c r="QG255" s="2" t="s">
        <v>241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4"/>
      <c r="QV255" s="8"/>
      <c r="QW255" s="4"/>
      <c r="QX255" s="8"/>
      <c r="QY255" s="7"/>
      <c r="QZ255" s="7"/>
      <c r="RA255" s="2" t="s">
        <v>272</v>
      </c>
      <c r="RB255" s="2" t="s">
        <v>226</v>
      </c>
      <c r="RC255" s="2" t="s">
        <v>229</v>
      </c>
      <c r="RD255" s="2" t="s">
        <v>229</v>
      </c>
      <c r="RE255" s="2" t="s">
        <v>241</v>
      </c>
      <c r="RF255" s="2" t="s">
        <v>229</v>
      </c>
      <c r="RG255" s="4"/>
      <c r="RH255" s="8"/>
      <c r="RI255" s="4"/>
      <c r="RJ255" s="8"/>
      <c r="RK255" s="7"/>
      <c r="RL255" s="7"/>
      <c r="RM255" s="2" t="s">
        <v>272</v>
      </c>
      <c r="RN255" s="2" t="s">
        <v>226</v>
      </c>
      <c r="RO255" s="2" t="s">
        <v>229</v>
      </c>
      <c r="RP255" s="2" t="s">
        <v>229</v>
      </c>
      <c r="RQ255" s="2" t="s">
        <v>241</v>
      </c>
      <c r="RR255" s="2" t="s">
        <v>229</v>
      </c>
      <c r="RS255" s="4"/>
      <c r="RT255" s="8"/>
      <c r="RU255" s="4"/>
      <c r="RV255" s="8"/>
      <c r="RW255" s="7"/>
      <c r="RX255" s="7"/>
      <c r="RY255" s="2" t="s">
        <v>229</v>
      </c>
      <c r="RZ255" s="2" t="s">
        <v>229</v>
      </c>
      <c r="SA255" s="2" t="s">
        <v>229</v>
      </c>
      <c r="SB255" s="2" t="s">
        <v>229</v>
      </c>
      <c r="SC255" s="2" t="s">
        <v>229</v>
      </c>
      <c r="SD255" s="2" t="s">
        <v>229</v>
      </c>
      <c r="SE255" s="4">
        <v>217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</row>
    <row r="256">
      <c r="A256" s="2" t="s">
        <v>2812</v>
      </c>
      <c r="B256" s="2" t="s">
        <v>216</v>
      </c>
      <c r="C256" s="2" t="s">
        <v>217</v>
      </c>
      <c r="D256" s="2" t="s">
        <v>218</v>
      </c>
      <c r="E256" s="2" t="s">
        <v>2460</v>
      </c>
      <c r="F256" s="2" t="s">
        <v>2813</v>
      </c>
      <c r="G256" s="2" t="s">
        <v>1339</v>
      </c>
      <c r="H256" s="2" t="s">
        <v>2814</v>
      </c>
      <c r="I256" s="2" t="s">
        <v>2462</v>
      </c>
      <c r="J256" s="2" t="s">
        <v>224</v>
      </c>
      <c r="K256" s="2" t="s">
        <v>412</v>
      </c>
      <c r="L256" s="3">
        <v>33.33</v>
      </c>
      <c r="M256" s="3">
        <v>35</v>
      </c>
      <c r="N256" s="3">
        <v>69.99</v>
      </c>
      <c r="O256" s="2" t="s">
        <v>981</v>
      </c>
      <c r="P256" s="2" t="s">
        <v>964</v>
      </c>
      <c r="Q256" s="2" t="s">
        <v>228</v>
      </c>
      <c r="R256" s="2" t="s">
        <v>229</v>
      </c>
      <c r="S256" s="2" t="s">
        <v>2815</v>
      </c>
      <c r="T256" s="2" t="s">
        <v>229</v>
      </c>
      <c r="U256" s="2" t="s">
        <v>2464</v>
      </c>
      <c r="V256" s="2" t="s">
        <v>685</v>
      </c>
      <c r="W256" s="2" t="s">
        <v>686</v>
      </c>
      <c r="X256" s="2" t="s">
        <v>1009</v>
      </c>
      <c r="Y256" s="2" t="s">
        <v>2008</v>
      </c>
      <c r="Z256" s="4">
        <v>8</v>
      </c>
      <c r="AA256" s="4">
        <f>=ROUNDDOWN(0.571428571428572,0)</f>
      </c>
      <c r="AB256" s="5">
        <v>14</v>
      </c>
      <c r="AC256" s="2" t="s">
        <v>229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>
        <v>1</v>
      </c>
      <c r="AW256" s="8">
        <v>47.51</v>
      </c>
      <c r="AX256" s="4" t="s">
        <v>229</v>
      </c>
      <c r="AY256" s="8" t="s">
        <v>229</v>
      </c>
      <c r="AZ256" s="7" t="s">
        <v>229</v>
      </c>
      <c r="BA256" s="7" t="s">
        <v>229</v>
      </c>
      <c r="BB256" s="7"/>
      <c r="BC256" s="4">
        <v>1</v>
      </c>
      <c r="BD256" s="8">
        <v>47.51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>
        <v>1</v>
      </c>
      <c r="BJ256" s="4"/>
      <c r="BK256" s="8"/>
      <c r="BL256" s="2" t="s">
        <v>229</v>
      </c>
      <c r="BM256" s="7"/>
      <c r="BN256" s="7"/>
      <c r="BO256" s="4"/>
      <c r="BP256" s="8"/>
      <c r="BQ256" s="4"/>
      <c r="BR256" s="8"/>
      <c r="BS256" s="7"/>
      <c r="BT256" s="7"/>
      <c r="BU256" s="2" t="s">
        <v>239</v>
      </c>
      <c r="BV256" s="2" t="s">
        <v>226</v>
      </c>
      <c r="BW256" s="2" t="s">
        <v>229</v>
      </c>
      <c r="BX256" s="2" t="s">
        <v>1045</v>
      </c>
      <c r="BY256" s="2" t="s">
        <v>241</v>
      </c>
      <c r="BZ256" s="2" t="s">
        <v>229</v>
      </c>
      <c r="CA256" s="4"/>
      <c r="CB256" s="8"/>
      <c r="CC256" s="4"/>
      <c r="CD256" s="8"/>
      <c r="CE256" s="7"/>
      <c r="CF256" s="7"/>
      <c r="CG256" s="2" t="s">
        <v>239</v>
      </c>
      <c r="CH256" s="2" t="s">
        <v>226</v>
      </c>
      <c r="CI256" s="2" t="s">
        <v>2466</v>
      </c>
      <c r="CJ256" s="2" t="s">
        <v>840</v>
      </c>
      <c r="CK256" s="2" t="s">
        <v>241</v>
      </c>
      <c r="CL256" s="2" t="s">
        <v>229</v>
      </c>
      <c r="CM256" s="4"/>
      <c r="CN256" s="8"/>
      <c r="CO256" s="4"/>
      <c r="CP256" s="8"/>
      <c r="CQ256" s="7"/>
      <c r="CR256" s="7"/>
      <c r="CS256" s="2" t="s">
        <v>239</v>
      </c>
      <c r="CT256" s="2" t="s">
        <v>226</v>
      </c>
      <c r="CU256" s="2" t="s">
        <v>1972</v>
      </c>
      <c r="CV256" s="2" t="s">
        <v>456</v>
      </c>
      <c r="CW256" s="2" t="s">
        <v>241</v>
      </c>
      <c r="CX256" s="2" t="s">
        <v>229</v>
      </c>
      <c r="CY256" s="4"/>
      <c r="CZ256" s="8"/>
      <c r="DA256" s="4"/>
      <c r="DB256" s="8"/>
      <c r="DC256" s="7"/>
      <c r="DD256" s="7"/>
      <c r="DE256" s="2" t="s">
        <v>239</v>
      </c>
      <c r="DF256" s="2" t="s">
        <v>226</v>
      </c>
      <c r="DG256" s="2" t="s">
        <v>2484</v>
      </c>
      <c r="DH256" s="2" t="s">
        <v>1916</v>
      </c>
      <c r="DI256" s="2" t="s">
        <v>263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239</v>
      </c>
      <c r="DR256" s="2" t="s">
        <v>226</v>
      </c>
      <c r="DS256" s="2" t="s">
        <v>2816</v>
      </c>
      <c r="DT256" s="2" t="s">
        <v>2660</v>
      </c>
      <c r="DU256" s="2" t="s">
        <v>241</v>
      </c>
      <c r="DV256" s="2" t="s">
        <v>229</v>
      </c>
      <c r="DW256" s="4"/>
      <c r="DX256" s="8"/>
      <c r="DY256" s="4"/>
      <c r="DZ256" s="8"/>
      <c r="EA256" s="7"/>
      <c r="EB256" s="7"/>
      <c r="EC256" s="2" t="s">
        <v>239</v>
      </c>
      <c r="ED256" s="2" t="s">
        <v>226</v>
      </c>
      <c r="EE256" s="2" t="s">
        <v>627</v>
      </c>
      <c r="EF256" s="2" t="s">
        <v>2817</v>
      </c>
      <c r="EG256" s="2" t="s">
        <v>241</v>
      </c>
      <c r="EH256" s="2" t="s">
        <v>229</v>
      </c>
      <c r="EI256" s="4"/>
      <c r="EJ256" s="8"/>
      <c r="EK256" s="4"/>
      <c r="EL256" s="8"/>
      <c r="EM256" s="7"/>
      <c r="EN256" s="7"/>
      <c r="EO256" s="2" t="s">
        <v>239</v>
      </c>
      <c r="EP256" s="2" t="s">
        <v>226</v>
      </c>
      <c r="EQ256" s="2" t="s">
        <v>847</v>
      </c>
      <c r="ER256" s="2" t="s">
        <v>229</v>
      </c>
      <c r="ES256" s="2" t="s">
        <v>241</v>
      </c>
      <c r="ET256" s="2" t="s">
        <v>229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226</v>
      </c>
      <c r="FC256" s="2" t="s">
        <v>2008</v>
      </c>
      <c r="FD256" s="2" t="s">
        <v>2507</v>
      </c>
      <c r="FE256" s="2" t="s">
        <v>241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226</v>
      </c>
      <c r="FO256" s="2" t="s">
        <v>2008</v>
      </c>
      <c r="FP256" s="2" t="s">
        <v>229</v>
      </c>
      <c r="FQ256" s="2" t="s">
        <v>241</v>
      </c>
      <c r="FR256" s="2" t="s">
        <v>229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226</v>
      </c>
      <c r="GA256" s="2" t="s">
        <v>327</v>
      </c>
      <c r="GB256" s="2" t="s">
        <v>229</v>
      </c>
      <c r="GC256" s="2" t="s">
        <v>241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272</v>
      </c>
      <c r="GL256" s="2" t="s">
        <v>226</v>
      </c>
      <c r="GM256" s="2" t="s">
        <v>229</v>
      </c>
      <c r="GN256" s="2" t="s">
        <v>229</v>
      </c>
      <c r="GO256" s="2" t="s">
        <v>241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226</v>
      </c>
      <c r="GY256" s="2" t="s">
        <v>632</v>
      </c>
      <c r="GZ256" s="2" t="s">
        <v>229</v>
      </c>
      <c r="HA256" s="2" t="s">
        <v>241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266</v>
      </c>
      <c r="HJ256" s="2" t="s">
        <v>226</v>
      </c>
      <c r="HK256" s="2" t="s">
        <v>229</v>
      </c>
      <c r="HL256" s="2" t="s">
        <v>229</v>
      </c>
      <c r="HM256" s="2" t="s">
        <v>241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266</v>
      </c>
      <c r="HV256" s="2" t="s">
        <v>226</v>
      </c>
      <c r="HW256" s="2" t="s">
        <v>229</v>
      </c>
      <c r="HX256" s="2" t="s">
        <v>229</v>
      </c>
      <c r="HY256" s="2" t="s">
        <v>241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266</v>
      </c>
      <c r="IH256" s="2" t="s">
        <v>226</v>
      </c>
      <c r="II256" s="2" t="s">
        <v>229</v>
      </c>
      <c r="IJ256" s="2" t="s">
        <v>229</v>
      </c>
      <c r="IK256" s="2" t="s">
        <v>241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272</v>
      </c>
      <c r="IT256" s="2" t="s">
        <v>226</v>
      </c>
      <c r="IU256" s="2" t="s">
        <v>229</v>
      </c>
      <c r="IV256" s="2" t="s">
        <v>229</v>
      </c>
      <c r="IW256" s="2" t="s">
        <v>241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272</v>
      </c>
      <c r="JF256" s="2" t="s">
        <v>226</v>
      </c>
      <c r="JG256" s="2" t="s">
        <v>229</v>
      </c>
      <c r="JH256" s="2" t="s">
        <v>229</v>
      </c>
      <c r="JI256" s="2" t="s">
        <v>241</v>
      </c>
      <c r="JJ256" s="2" t="s">
        <v>229</v>
      </c>
      <c r="JK256" s="4"/>
      <c r="JL256" s="8"/>
      <c r="JM256" s="4"/>
      <c r="JN256" s="8"/>
      <c r="JO256" s="7"/>
      <c r="JP256" s="7"/>
      <c r="JQ256" s="2" t="s">
        <v>272</v>
      </c>
      <c r="JR256" s="2" t="s">
        <v>226</v>
      </c>
      <c r="JS256" s="2" t="s">
        <v>229</v>
      </c>
      <c r="JT256" s="2" t="s">
        <v>229</v>
      </c>
      <c r="JU256" s="2" t="s">
        <v>241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272</v>
      </c>
      <c r="KD256" s="2" t="s">
        <v>226</v>
      </c>
      <c r="KE256" s="2" t="s">
        <v>229</v>
      </c>
      <c r="KF256" s="2" t="s">
        <v>229</v>
      </c>
      <c r="KG256" s="2" t="s">
        <v>241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272</v>
      </c>
      <c r="KP256" s="2" t="s">
        <v>226</v>
      </c>
      <c r="KQ256" s="2" t="s">
        <v>229</v>
      </c>
      <c r="KR256" s="2" t="s">
        <v>229</v>
      </c>
      <c r="KS256" s="2" t="s">
        <v>241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272</v>
      </c>
      <c r="LB256" s="2" t="s">
        <v>226</v>
      </c>
      <c r="LC256" s="2" t="s">
        <v>229</v>
      </c>
      <c r="LD256" s="2" t="s">
        <v>229</v>
      </c>
      <c r="LE256" s="2" t="s">
        <v>241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229</v>
      </c>
      <c r="LN256" s="2" t="s">
        <v>229</v>
      </c>
      <c r="LO256" s="2" t="s">
        <v>229</v>
      </c>
      <c r="LP256" s="2" t="s">
        <v>229</v>
      </c>
      <c r="LQ256" s="2" t="s">
        <v>229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239</v>
      </c>
      <c r="LZ256" s="2" t="s">
        <v>275</v>
      </c>
      <c r="MA256" s="2" t="s">
        <v>2474</v>
      </c>
      <c r="MB256" s="2" t="s">
        <v>2798</v>
      </c>
      <c r="MC256" s="2" t="s">
        <v>241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272</v>
      </c>
      <c r="ML256" s="2" t="s">
        <v>226</v>
      </c>
      <c r="MM256" s="2" t="s">
        <v>229</v>
      </c>
      <c r="MN256" s="2" t="s">
        <v>229</v>
      </c>
      <c r="MO256" s="2" t="s">
        <v>241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239</v>
      </c>
      <c r="MX256" s="2" t="s">
        <v>226</v>
      </c>
      <c r="MY256" s="2" t="s">
        <v>2729</v>
      </c>
      <c r="MZ256" s="2" t="s">
        <v>229</v>
      </c>
      <c r="NA256" s="2" t="s">
        <v>241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239</v>
      </c>
      <c r="NJ256" s="2" t="s">
        <v>260</v>
      </c>
      <c r="NK256" s="2" t="s">
        <v>2008</v>
      </c>
      <c r="NL256" s="2" t="s">
        <v>229</v>
      </c>
      <c r="NM256" s="2" t="s">
        <v>241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272</v>
      </c>
      <c r="NV256" s="2" t="s">
        <v>226</v>
      </c>
      <c r="NW256" s="2" t="s">
        <v>229</v>
      </c>
      <c r="NX256" s="2" t="s">
        <v>229</v>
      </c>
      <c r="NY256" s="2" t="s">
        <v>241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239</v>
      </c>
      <c r="OH256" s="2" t="s">
        <v>226</v>
      </c>
      <c r="OI256" s="2" t="s">
        <v>229</v>
      </c>
      <c r="OJ256" s="2" t="s">
        <v>229</v>
      </c>
      <c r="OK256" s="2" t="s">
        <v>241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281</v>
      </c>
      <c r="PF256" s="2" t="s">
        <v>226</v>
      </c>
      <c r="PG256" s="2" t="s">
        <v>229</v>
      </c>
      <c r="PH256" s="2" t="s">
        <v>229</v>
      </c>
      <c r="PI256" s="2" t="s">
        <v>241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229</v>
      </c>
      <c r="PR256" s="2" t="s">
        <v>229</v>
      </c>
      <c r="PS256" s="2" t="s">
        <v>229</v>
      </c>
      <c r="PT256" s="2" t="s">
        <v>229</v>
      </c>
      <c r="PU256" s="2" t="s">
        <v>229</v>
      </c>
      <c r="PV256" s="2" t="s">
        <v>229</v>
      </c>
      <c r="PW256" s="4"/>
      <c r="PX256" s="8"/>
      <c r="PY256" s="4"/>
      <c r="PZ256" s="8"/>
      <c r="QA256" s="7"/>
      <c r="QB256" s="7"/>
      <c r="QC256" s="2" t="s">
        <v>281</v>
      </c>
      <c r="QD256" s="2" t="s">
        <v>226</v>
      </c>
      <c r="QE256" s="2" t="s">
        <v>229</v>
      </c>
      <c r="QF256" s="2" t="s">
        <v>229</v>
      </c>
      <c r="QG256" s="2" t="s">
        <v>241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229</v>
      </c>
      <c r="QP256" s="2" t="s">
        <v>229</v>
      </c>
      <c r="QQ256" s="2" t="s">
        <v>229</v>
      </c>
      <c r="QR256" s="2" t="s">
        <v>229</v>
      </c>
      <c r="QS256" s="2" t="s">
        <v>229</v>
      </c>
      <c r="QT256" s="2" t="s">
        <v>229</v>
      </c>
      <c r="QU256" s="4"/>
      <c r="QV256" s="8"/>
      <c r="QW256" s="4"/>
      <c r="QX256" s="8"/>
      <c r="QY256" s="7"/>
      <c r="QZ256" s="7"/>
      <c r="RA256" s="2" t="s">
        <v>272</v>
      </c>
      <c r="RB256" s="2" t="s">
        <v>226</v>
      </c>
      <c r="RC256" s="2" t="s">
        <v>229</v>
      </c>
      <c r="RD256" s="2" t="s">
        <v>229</v>
      </c>
      <c r="RE256" s="2" t="s">
        <v>241</v>
      </c>
      <c r="RF256" s="2" t="s">
        <v>229</v>
      </c>
      <c r="RG256" s="4"/>
      <c r="RH256" s="8"/>
      <c r="RI256" s="4"/>
      <c r="RJ256" s="8"/>
      <c r="RK256" s="7"/>
      <c r="RL256" s="7"/>
      <c r="RM256" s="2" t="s">
        <v>272</v>
      </c>
      <c r="RN256" s="2" t="s">
        <v>226</v>
      </c>
      <c r="RO256" s="2" t="s">
        <v>229</v>
      </c>
      <c r="RP256" s="2" t="s">
        <v>229</v>
      </c>
      <c r="RQ256" s="2" t="s">
        <v>241</v>
      </c>
      <c r="RR256" s="2" t="s">
        <v>229</v>
      </c>
      <c r="RS256" s="4"/>
      <c r="RT256" s="8"/>
      <c r="RU256" s="4"/>
      <c r="RV256" s="8"/>
      <c r="RW256" s="7"/>
      <c r="RX256" s="7"/>
      <c r="RY256" s="2" t="s">
        <v>229</v>
      </c>
      <c r="RZ256" s="2" t="s">
        <v>229</v>
      </c>
      <c r="SA256" s="2" t="s">
        <v>229</v>
      </c>
      <c r="SB256" s="2" t="s">
        <v>229</v>
      </c>
      <c r="SC256" s="2" t="s">
        <v>229</v>
      </c>
      <c r="SD256" s="2" t="s">
        <v>229</v>
      </c>
      <c r="SE256" s="4">
        <v>8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</row>
    <row r="257">
      <c r="A257" s="2" t="s">
        <v>2818</v>
      </c>
      <c r="B257" s="2" t="s">
        <v>216</v>
      </c>
      <c r="C257" s="2" t="s">
        <v>217</v>
      </c>
      <c r="D257" s="2" t="s">
        <v>218</v>
      </c>
      <c r="E257" s="2" t="s">
        <v>2460</v>
      </c>
      <c r="F257" s="2" t="s">
        <v>2813</v>
      </c>
      <c r="G257" s="2" t="s">
        <v>1339</v>
      </c>
      <c r="H257" s="2" t="s">
        <v>2814</v>
      </c>
      <c r="I257" s="2" t="s">
        <v>2462</v>
      </c>
      <c r="J257" s="2" t="s">
        <v>285</v>
      </c>
      <c r="K257" s="2" t="s">
        <v>412</v>
      </c>
      <c r="L257" s="3">
        <v>38.09</v>
      </c>
      <c r="M257" s="3">
        <v>39.99</v>
      </c>
      <c r="N257" s="3">
        <v>79.99</v>
      </c>
      <c r="O257" s="2" t="s">
        <v>981</v>
      </c>
      <c r="P257" s="2" t="s">
        <v>964</v>
      </c>
      <c r="Q257" s="2" t="s">
        <v>228</v>
      </c>
      <c r="R257" s="2" t="s">
        <v>229</v>
      </c>
      <c r="S257" s="2" t="s">
        <v>2815</v>
      </c>
      <c r="T257" s="2" t="s">
        <v>229</v>
      </c>
      <c r="U257" s="2" t="s">
        <v>232</v>
      </c>
      <c r="V257" s="2" t="s">
        <v>685</v>
      </c>
      <c r="W257" s="2" t="s">
        <v>686</v>
      </c>
      <c r="X257" s="2" t="s">
        <v>1009</v>
      </c>
      <c r="Y257" s="2" t="s">
        <v>2008</v>
      </c>
      <c r="Z257" s="4">
        <v>529</v>
      </c>
      <c r="AA257" s="4">
        <f>=ROUNDDOWN(132.25,0)</f>
      </c>
      <c r="AB257" s="5">
        <v>4</v>
      </c>
      <c r="AC257" s="2" t="s">
        <v>229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>
        <v>1</v>
      </c>
      <c r="AQ257" s="8">
        <v>47.51</v>
      </c>
      <c r="AR257" s="4"/>
      <c r="AS257" s="8"/>
      <c r="AT257" s="7"/>
      <c r="AU257" s="7"/>
      <c r="AV257" s="4" t="s">
        <v>229</v>
      </c>
      <c r="AW257" s="8" t="s">
        <v>229</v>
      </c>
      <c r="AX257" s="4" t="s">
        <v>229</v>
      </c>
      <c r="AY257" s="8" t="s">
        <v>229</v>
      </c>
      <c r="AZ257" s="7" t="s">
        <v>229</v>
      </c>
      <c r="BA257" s="7" t="s">
        <v>229</v>
      </c>
      <c r="BB257" s="7">
        <v>1</v>
      </c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 t="s">
        <v>229</v>
      </c>
      <c r="BJ257" s="4">
        <v>1</v>
      </c>
      <c r="BK257" s="8">
        <v>47.51</v>
      </c>
      <c r="BL257" s="2" t="s">
        <v>21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239</v>
      </c>
      <c r="BV257" s="2" t="s">
        <v>226</v>
      </c>
      <c r="BW257" s="2" t="s">
        <v>229</v>
      </c>
      <c r="BX257" s="2" t="s">
        <v>1045</v>
      </c>
      <c r="BY257" s="2" t="s">
        <v>241</v>
      </c>
      <c r="BZ257" s="2" t="s">
        <v>229</v>
      </c>
      <c r="CA257" s="4"/>
      <c r="CB257" s="8"/>
      <c r="CC257" s="4"/>
      <c r="CD257" s="8"/>
      <c r="CE257" s="7"/>
      <c r="CF257" s="7"/>
      <c r="CG257" s="2" t="s">
        <v>239</v>
      </c>
      <c r="CH257" s="2" t="s">
        <v>226</v>
      </c>
      <c r="CI257" s="2" t="s">
        <v>2466</v>
      </c>
      <c r="CJ257" s="2" t="s">
        <v>1269</v>
      </c>
      <c r="CK257" s="2" t="s">
        <v>241</v>
      </c>
      <c r="CL257" s="2" t="s">
        <v>229</v>
      </c>
      <c r="CM257" s="4"/>
      <c r="CN257" s="8"/>
      <c r="CO257" s="4"/>
      <c r="CP257" s="8"/>
      <c r="CQ257" s="7"/>
      <c r="CR257" s="7"/>
      <c r="CS257" s="2" t="s">
        <v>239</v>
      </c>
      <c r="CT257" s="2" t="s">
        <v>226</v>
      </c>
      <c r="CU257" s="2" t="s">
        <v>1972</v>
      </c>
      <c r="CV257" s="2" t="s">
        <v>229</v>
      </c>
      <c r="CW257" s="2" t="s">
        <v>241</v>
      </c>
      <c r="CX257" s="2" t="s">
        <v>229</v>
      </c>
      <c r="CY257" s="4"/>
      <c r="CZ257" s="8"/>
      <c r="DA257" s="4"/>
      <c r="DB257" s="8"/>
      <c r="DC257" s="7"/>
      <c r="DD257" s="7"/>
      <c r="DE257" s="2" t="s">
        <v>239</v>
      </c>
      <c r="DF257" s="2" t="s">
        <v>226</v>
      </c>
      <c r="DG257" s="2" t="s">
        <v>2484</v>
      </c>
      <c r="DH257" s="2" t="s">
        <v>2819</v>
      </c>
      <c r="DI257" s="2" t="s">
        <v>263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239</v>
      </c>
      <c r="DR257" s="2" t="s">
        <v>226</v>
      </c>
      <c r="DS257" s="2" t="s">
        <v>2816</v>
      </c>
      <c r="DT257" s="2" t="s">
        <v>2798</v>
      </c>
      <c r="DU257" s="2" t="s">
        <v>241</v>
      </c>
      <c r="DV257" s="2" t="s">
        <v>229</v>
      </c>
      <c r="DW257" s="4">
        <v>1</v>
      </c>
      <c r="DX257" s="8">
        <v>47.51</v>
      </c>
      <c r="DY257" s="4"/>
      <c r="DZ257" s="8"/>
      <c r="EA257" s="7"/>
      <c r="EB257" s="7"/>
      <c r="EC257" s="2" t="s">
        <v>239</v>
      </c>
      <c r="ED257" s="2" t="s">
        <v>226</v>
      </c>
      <c r="EE257" s="2" t="s">
        <v>627</v>
      </c>
      <c r="EF257" s="2" t="s">
        <v>2517</v>
      </c>
      <c r="EG257" s="2" t="s">
        <v>241</v>
      </c>
      <c r="EH257" s="2" t="s">
        <v>229</v>
      </c>
      <c r="EI257" s="4"/>
      <c r="EJ257" s="8"/>
      <c r="EK257" s="4"/>
      <c r="EL257" s="8"/>
      <c r="EM257" s="7"/>
      <c r="EN257" s="7"/>
      <c r="EO257" s="2" t="s">
        <v>239</v>
      </c>
      <c r="EP257" s="2" t="s">
        <v>226</v>
      </c>
      <c r="EQ257" s="2" t="s">
        <v>847</v>
      </c>
      <c r="ER257" s="2" t="s">
        <v>612</v>
      </c>
      <c r="ES257" s="2" t="s">
        <v>241</v>
      </c>
      <c r="ET257" s="2" t="s">
        <v>229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226</v>
      </c>
      <c r="FC257" s="2" t="s">
        <v>2008</v>
      </c>
      <c r="FD257" s="2" t="s">
        <v>1210</v>
      </c>
      <c r="FE257" s="2" t="s">
        <v>241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226</v>
      </c>
      <c r="FO257" s="2" t="s">
        <v>2008</v>
      </c>
      <c r="FP257" s="2" t="s">
        <v>2560</v>
      </c>
      <c r="FQ257" s="2" t="s">
        <v>241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239</v>
      </c>
      <c r="FZ257" s="2" t="s">
        <v>226</v>
      </c>
      <c r="GA257" s="2" t="s">
        <v>327</v>
      </c>
      <c r="GB257" s="2" t="s">
        <v>229</v>
      </c>
      <c r="GC257" s="2" t="s">
        <v>241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272</v>
      </c>
      <c r="GL257" s="2" t="s">
        <v>226</v>
      </c>
      <c r="GM257" s="2" t="s">
        <v>229</v>
      </c>
      <c r="GN257" s="2" t="s">
        <v>229</v>
      </c>
      <c r="GO257" s="2" t="s">
        <v>241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239</v>
      </c>
      <c r="GX257" s="2" t="s">
        <v>226</v>
      </c>
      <c r="GY257" s="2" t="s">
        <v>632</v>
      </c>
      <c r="GZ257" s="2" t="s">
        <v>1207</v>
      </c>
      <c r="HA257" s="2" t="s">
        <v>241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266</v>
      </c>
      <c r="HJ257" s="2" t="s">
        <v>226</v>
      </c>
      <c r="HK257" s="2" t="s">
        <v>229</v>
      </c>
      <c r="HL257" s="2" t="s">
        <v>229</v>
      </c>
      <c r="HM257" s="2" t="s">
        <v>241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266</v>
      </c>
      <c r="HV257" s="2" t="s">
        <v>226</v>
      </c>
      <c r="HW257" s="2" t="s">
        <v>229</v>
      </c>
      <c r="HX257" s="2" t="s">
        <v>229</v>
      </c>
      <c r="HY257" s="2" t="s">
        <v>241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266</v>
      </c>
      <c r="IH257" s="2" t="s">
        <v>226</v>
      </c>
      <c r="II257" s="2" t="s">
        <v>229</v>
      </c>
      <c r="IJ257" s="2" t="s">
        <v>229</v>
      </c>
      <c r="IK257" s="2" t="s">
        <v>241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272</v>
      </c>
      <c r="IT257" s="2" t="s">
        <v>226</v>
      </c>
      <c r="IU257" s="2" t="s">
        <v>229</v>
      </c>
      <c r="IV257" s="2" t="s">
        <v>229</v>
      </c>
      <c r="IW257" s="2" t="s">
        <v>241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272</v>
      </c>
      <c r="JF257" s="2" t="s">
        <v>226</v>
      </c>
      <c r="JG257" s="2" t="s">
        <v>229</v>
      </c>
      <c r="JH257" s="2" t="s">
        <v>229</v>
      </c>
      <c r="JI257" s="2" t="s">
        <v>241</v>
      </c>
      <c r="JJ257" s="2" t="s">
        <v>229</v>
      </c>
      <c r="JK257" s="4"/>
      <c r="JL257" s="8"/>
      <c r="JM257" s="4"/>
      <c r="JN257" s="8"/>
      <c r="JO257" s="7"/>
      <c r="JP257" s="7"/>
      <c r="JQ257" s="2" t="s">
        <v>272</v>
      </c>
      <c r="JR257" s="2" t="s">
        <v>226</v>
      </c>
      <c r="JS257" s="2" t="s">
        <v>229</v>
      </c>
      <c r="JT257" s="2" t="s">
        <v>229</v>
      </c>
      <c r="JU257" s="2" t="s">
        <v>241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272</v>
      </c>
      <c r="KD257" s="2" t="s">
        <v>226</v>
      </c>
      <c r="KE257" s="2" t="s">
        <v>229</v>
      </c>
      <c r="KF257" s="2" t="s">
        <v>229</v>
      </c>
      <c r="KG257" s="2" t="s">
        <v>241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272</v>
      </c>
      <c r="KP257" s="2" t="s">
        <v>226</v>
      </c>
      <c r="KQ257" s="2" t="s">
        <v>229</v>
      </c>
      <c r="KR257" s="2" t="s">
        <v>229</v>
      </c>
      <c r="KS257" s="2" t="s">
        <v>241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272</v>
      </c>
      <c r="LB257" s="2" t="s">
        <v>226</v>
      </c>
      <c r="LC257" s="2" t="s">
        <v>229</v>
      </c>
      <c r="LD257" s="2" t="s">
        <v>229</v>
      </c>
      <c r="LE257" s="2" t="s">
        <v>241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229</v>
      </c>
      <c r="LN257" s="2" t="s">
        <v>229</v>
      </c>
      <c r="LO257" s="2" t="s">
        <v>229</v>
      </c>
      <c r="LP257" s="2" t="s">
        <v>229</v>
      </c>
      <c r="LQ257" s="2" t="s">
        <v>229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239</v>
      </c>
      <c r="LZ257" s="2" t="s">
        <v>275</v>
      </c>
      <c r="MA257" s="2" t="s">
        <v>2474</v>
      </c>
      <c r="MB257" s="2" t="s">
        <v>229</v>
      </c>
      <c r="MC257" s="2" t="s">
        <v>241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272</v>
      </c>
      <c r="ML257" s="2" t="s">
        <v>226</v>
      </c>
      <c r="MM257" s="2" t="s">
        <v>229</v>
      </c>
      <c r="MN257" s="2" t="s">
        <v>229</v>
      </c>
      <c r="MO257" s="2" t="s">
        <v>241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239</v>
      </c>
      <c r="MX257" s="2" t="s">
        <v>226</v>
      </c>
      <c r="MY257" s="2" t="s">
        <v>2729</v>
      </c>
      <c r="MZ257" s="2" t="s">
        <v>229</v>
      </c>
      <c r="NA257" s="2" t="s">
        <v>241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239</v>
      </c>
      <c r="NJ257" s="2" t="s">
        <v>260</v>
      </c>
      <c r="NK257" s="2" t="s">
        <v>2008</v>
      </c>
      <c r="NL257" s="2" t="s">
        <v>2738</v>
      </c>
      <c r="NM257" s="2" t="s">
        <v>241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272</v>
      </c>
      <c r="NV257" s="2" t="s">
        <v>226</v>
      </c>
      <c r="NW257" s="2" t="s">
        <v>229</v>
      </c>
      <c r="NX257" s="2" t="s">
        <v>229</v>
      </c>
      <c r="NY257" s="2" t="s">
        <v>241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239</v>
      </c>
      <c r="OH257" s="2" t="s">
        <v>226</v>
      </c>
      <c r="OI257" s="2" t="s">
        <v>229</v>
      </c>
      <c r="OJ257" s="2" t="s">
        <v>229</v>
      </c>
      <c r="OK257" s="2" t="s">
        <v>241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229</v>
      </c>
      <c r="OT257" s="2" t="s">
        <v>229</v>
      </c>
      <c r="OU257" s="2" t="s">
        <v>229</v>
      </c>
      <c r="OV257" s="2" t="s">
        <v>229</v>
      </c>
      <c r="OW257" s="2" t="s">
        <v>229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281</v>
      </c>
      <c r="PF257" s="2" t="s">
        <v>226</v>
      </c>
      <c r="PG257" s="2" t="s">
        <v>229</v>
      </c>
      <c r="PH257" s="2" t="s">
        <v>229</v>
      </c>
      <c r="PI257" s="2" t="s">
        <v>241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229</v>
      </c>
      <c r="PR257" s="2" t="s">
        <v>229</v>
      </c>
      <c r="PS257" s="2" t="s">
        <v>229</v>
      </c>
      <c r="PT257" s="2" t="s">
        <v>229</v>
      </c>
      <c r="PU257" s="2" t="s">
        <v>229</v>
      </c>
      <c r="PV257" s="2" t="s">
        <v>229</v>
      </c>
      <c r="PW257" s="4"/>
      <c r="PX257" s="8"/>
      <c r="PY257" s="4"/>
      <c r="PZ257" s="8"/>
      <c r="QA257" s="7"/>
      <c r="QB257" s="7"/>
      <c r="QC257" s="2" t="s">
        <v>281</v>
      </c>
      <c r="QD257" s="2" t="s">
        <v>226</v>
      </c>
      <c r="QE257" s="2" t="s">
        <v>229</v>
      </c>
      <c r="QF257" s="2" t="s">
        <v>229</v>
      </c>
      <c r="QG257" s="2" t="s">
        <v>241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229</v>
      </c>
      <c r="QP257" s="2" t="s">
        <v>229</v>
      </c>
      <c r="QQ257" s="2" t="s">
        <v>229</v>
      </c>
      <c r="QR257" s="2" t="s">
        <v>229</v>
      </c>
      <c r="QS257" s="2" t="s">
        <v>229</v>
      </c>
      <c r="QT257" s="2" t="s">
        <v>229</v>
      </c>
      <c r="QU257" s="4"/>
      <c r="QV257" s="8"/>
      <c r="QW257" s="4"/>
      <c r="QX257" s="8"/>
      <c r="QY257" s="7"/>
      <c r="QZ257" s="7"/>
      <c r="RA257" s="2" t="s">
        <v>272</v>
      </c>
      <c r="RB257" s="2" t="s">
        <v>226</v>
      </c>
      <c r="RC257" s="2" t="s">
        <v>229</v>
      </c>
      <c r="RD257" s="2" t="s">
        <v>229</v>
      </c>
      <c r="RE257" s="2" t="s">
        <v>241</v>
      </c>
      <c r="RF257" s="2" t="s">
        <v>229</v>
      </c>
      <c r="RG257" s="4"/>
      <c r="RH257" s="8"/>
      <c r="RI257" s="4"/>
      <c r="RJ257" s="8"/>
      <c r="RK257" s="7"/>
      <c r="RL257" s="7"/>
      <c r="RM257" s="2" t="s">
        <v>272</v>
      </c>
      <c r="RN257" s="2" t="s">
        <v>226</v>
      </c>
      <c r="RO257" s="2" t="s">
        <v>229</v>
      </c>
      <c r="RP257" s="2" t="s">
        <v>229</v>
      </c>
      <c r="RQ257" s="2" t="s">
        <v>241</v>
      </c>
      <c r="RR257" s="2" t="s">
        <v>229</v>
      </c>
      <c r="RS257" s="4"/>
      <c r="RT257" s="8"/>
      <c r="RU257" s="4"/>
      <c r="RV257" s="8"/>
      <c r="RW257" s="7"/>
      <c r="RX257" s="7"/>
      <c r="RY257" s="2" t="s">
        <v>229</v>
      </c>
      <c r="RZ257" s="2" t="s">
        <v>229</v>
      </c>
      <c r="SA257" s="2" t="s">
        <v>229</v>
      </c>
      <c r="SB257" s="2" t="s">
        <v>229</v>
      </c>
      <c r="SC257" s="2" t="s">
        <v>229</v>
      </c>
      <c r="SD257" s="2" t="s">
        <v>229</v>
      </c>
      <c r="SE257" s="4">
        <v>529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</row>
    <row r="258">
      <c r="A258" s="2" t="s">
        <v>2820</v>
      </c>
      <c r="B258" s="2" t="s">
        <v>216</v>
      </c>
      <c r="C258" s="2" t="s">
        <v>217</v>
      </c>
      <c r="D258" s="2" t="s">
        <v>218</v>
      </c>
      <c r="E258" s="2" t="s">
        <v>2460</v>
      </c>
      <c r="F258" s="2" t="s">
        <v>2821</v>
      </c>
      <c r="G258" s="2" t="s">
        <v>2822</v>
      </c>
      <c r="H258" s="2" t="s">
        <v>2162</v>
      </c>
      <c r="I258" s="2" t="s">
        <v>2823</v>
      </c>
      <c r="J258" s="2" t="s">
        <v>224</v>
      </c>
      <c r="K258" s="2" t="s">
        <v>2824</v>
      </c>
      <c r="L258" s="3">
        <v>28.57</v>
      </c>
      <c r="M258" s="3">
        <v>30</v>
      </c>
      <c r="N258" s="3">
        <v>59.99</v>
      </c>
      <c r="O258" s="2" t="s">
        <v>226</v>
      </c>
      <c r="P258" s="2" t="s">
        <v>2825</v>
      </c>
      <c r="Q258" s="2" t="s">
        <v>228</v>
      </c>
      <c r="R258" s="2" t="s">
        <v>229</v>
      </c>
      <c r="S258" s="2" t="s">
        <v>2826</v>
      </c>
      <c r="T258" s="2" t="s">
        <v>2437</v>
      </c>
      <c r="U258" s="2" t="s">
        <v>2464</v>
      </c>
      <c r="V258" s="2" t="s">
        <v>1482</v>
      </c>
      <c r="W258" s="2" t="s">
        <v>686</v>
      </c>
      <c r="X258" s="2" t="s">
        <v>1009</v>
      </c>
      <c r="Y258" s="2" t="s">
        <v>229</v>
      </c>
      <c r="Z258" s="4"/>
      <c r="AA258" s="4">
        <f>=ROUNDDOWN({0},0)</f>
      </c>
      <c r="AB258" s="5"/>
      <c r="AC258" s="2" t="s">
        <v>2827</v>
      </c>
      <c r="AD258" s="4">
        <v>105</v>
      </c>
      <c r="AE258" s="4">
        <v>210</v>
      </c>
      <c r="AF258" s="6"/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229</v>
      </c>
      <c r="AW258" s="8" t="s">
        <v>229</v>
      </c>
      <c r="AX258" s="4" t="s">
        <v>229</v>
      </c>
      <c r="AY258" s="8" t="s">
        <v>229</v>
      </c>
      <c r="AZ258" s="7" t="s">
        <v>229</v>
      </c>
      <c r="BA258" s="7" t="s">
        <v>229</v>
      </c>
      <c r="BB258" s="7"/>
      <c r="BC258" s="4" t="s">
        <v>229</v>
      </c>
      <c r="BD258" s="8" t="s">
        <v>229</v>
      </c>
      <c r="BE258" s="4" t="s">
        <v>229</v>
      </c>
      <c r="BF258" s="8" t="s">
        <v>229</v>
      </c>
      <c r="BG258" s="7" t="s">
        <v>229</v>
      </c>
      <c r="BH258" s="7" t="s">
        <v>229</v>
      </c>
      <c r="BI258" s="7"/>
      <c r="BJ258" s="4"/>
      <c r="BK258" s="8"/>
      <c r="BL258" s="2" t="s">
        <v>229</v>
      </c>
      <c r="BM258" s="7"/>
      <c r="BN258" s="7"/>
      <c r="BO258" s="4"/>
      <c r="BP258" s="8"/>
      <c r="BQ258" s="4"/>
      <c r="BR258" s="8"/>
      <c r="BS258" s="7"/>
      <c r="BT258" s="7"/>
      <c r="BU258" s="2" t="s">
        <v>664</v>
      </c>
      <c r="BV258" s="2" t="s">
        <v>226</v>
      </c>
      <c r="BW258" s="2" t="s">
        <v>229</v>
      </c>
      <c r="BX258" s="2" t="s">
        <v>229</v>
      </c>
      <c r="BY258" s="2" t="s">
        <v>241</v>
      </c>
      <c r="BZ258" s="2" t="s">
        <v>229</v>
      </c>
      <c r="CA258" s="4"/>
      <c r="CB258" s="8"/>
      <c r="CC258" s="4"/>
      <c r="CD258" s="8"/>
      <c r="CE258" s="7"/>
      <c r="CF258" s="7"/>
      <c r="CG258" s="2" t="s">
        <v>272</v>
      </c>
      <c r="CH258" s="2" t="s">
        <v>226</v>
      </c>
      <c r="CI258" s="2" t="s">
        <v>229</v>
      </c>
      <c r="CJ258" s="2" t="s">
        <v>229</v>
      </c>
      <c r="CK258" s="2" t="s">
        <v>241</v>
      </c>
      <c r="CL258" s="2" t="s">
        <v>229</v>
      </c>
      <c r="CM258" s="4"/>
      <c r="CN258" s="8"/>
      <c r="CO258" s="4"/>
      <c r="CP258" s="8"/>
      <c r="CQ258" s="7"/>
      <c r="CR258" s="7"/>
      <c r="CS258" s="2" t="s">
        <v>272</v>
      </c>
      <c r="CT258" s="2" t="s">
        <v>226</v>
      </c>
      <c r="CU258" s="2" t="s">
        <v>229</v>
      </c>
      <c r="CV258" s="2" t="s">
        <v>229</v>
      </c>
      <c r="CW258" s="2" t="s">
        <v>241</v>
      </c>
      <c r="CX258" s="2" t="s">
        <v>229</v>
      </c>
      <c r="CY258" s="4"/>
      <c r="CZ258" s="8"/>
      <c r="DA258" s="4"/>
      <c r="DB258" s="8"/>
      <c r="DC258" s="7"/>
      <c r="DD258" s="7"/>
      <c r="DE258" s="2" t="s">
        <v>272</v>
      </c>
      <c r="DF258" s="2" t="s">
        <v>226</v>
      </c>
      <c r="DG258" s="2" t="s">
        <v>229</v>
      </c>
      <c r="DH258" s="2" t="s">
        <v>229</v>
      </c>
      <c r="DI258" s="2" t="s">
        <v>241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239</v>
      </c>
      <c r="DR258" s="2" t="s">
        <v>226</v>
      </c>
      <c r="DS258" s="2" t="s">
        <v>229</v>
      </c>
      <c r="DT258" s="2" t="s">
        <v>229</v>
      </c>
      <c r="DU258" s="2" t="s">
        <v>241</v>
      </c>
      <c r="DV258" s="2" t="s">
        <v>229</v>
      </c>
      <c r="DW258" s="4"/>
      <c r="DX258" s="8"/>
      <c r="DY258" s="4"/>
      <c r="DZ258" s="8"/>
      <c r="EA258" s="7"/>
      <c r="EB258" s="7"/>
      <c r="EC258" s="2" t="s">
        <v>272</v>
      </c>
      <c r="ED258" s="2" t="s">
        <v>226</v>
      </c>
      <c r="EE258" s="2" t="s">
        <v>229</v>
      </c>
      <c r="EF258" s="2" t="s">
        <v>229</v>
      </c>
      <c r="EG258" s="2" t="s">
        <v>241</v>
      </c>
      <c r="EH258" s="2" t="s">
        <v>229</v>
      </c>
      <c r="EI258" s="4"/>
      <c r="EJ258" s="8"/>
      <c r="EK258" s="4"/>
      <c r="EL258" s="8"/>
      <c r="EM258" s="7"/>
      <c r="EN258" s="7"/>
      <c r="EO258" s="2" t="s">
        <v>272</v>
      </c>
      <c r="EP258" s="2" t="s">
        <v>226</v>
      </c>
      <c r="EQ258" s="2" t="s">
        <v>229</v>
      </c>
      <c r="ER258" s="2" t="s">
        <v>229</v>
      </c>
      <c r="ES258" s="2" t="s">
        <v>241</v>
      </c>
      <c r="ET258" s="2" t="s">
        <v>229</v>
      </c>
      <c r="EU258" s="4"/>
      <c r="EV258" s="8"/>
      <c r="EW258" s="4"/>
      <c r="EX258" s="8"/>
      <c r="EY258" s="7"/>
      <c r="EZ258" s="7"/>
      <c r="FA258" s="2" t="s">
        <v>272</v>
      </c>
      <c r="FB258" s="2" t="s">
        <v>226</v>
      </c>
      <c r="FC258" s="2" t="s">
        <v>229</v>
      </c>
      <c r="FD258" s="2" t="s">
        <v>229</v>
      </c>
      <c r="FE258" s="2" t="s">
        <v>241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226</v>
      </c>
      <c r="FO258" s="2" t="s">
        <v>229</v>
      </c>
      <c r="FP258" s="2" t="s">
        <v>229</v>
      </c>
      <c r="FQ258" s="2" t="s">
        <v>241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226</v>
      </c>
      <c r="GA258" s="2" t="s">
        <v>229</v>
      </c>
      <c r="GB258" s="2" t="s">
        <v>229</v>
      </c>
      <c r="GC258" s="2" t="s">
        <v>241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272</v>
      </c>
      <c r="GL258" s="2" t="s">
        <v>226</v>
      </c>
      <c r="GM258" s="2" t="s">
        <v>229</v>
      </c>
      <c r="GN258" s="2" t="s">
        <v>229</v>
      </c>
      <c r="GO258" s="2" t="s">
        <v>241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272</v>
      </c>
      <c r="GX258" s="2" t="s">
        <v>226</v>
      </c>
      <c r="GY258" s="2" t="s">
        <v>229</v>
      </c>
      <c r="GZ258" s="2" t="s">
        <v>229</v>
      </c>
      <c r="HA258" s="2" t="s">
        <v>241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272</v>
      </c>
      <c r="HJ258" s="2" t="s">
        <v>226</v>
      </c>
      <c r="HK258" s="2" t="s">
        <v>229</v>
      </c>
      <c r="HL258" s="2" t="s">
        <v>229</v>
      </c>
      <c r="HM258" s="2" t="s">
        <v>241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272</v>
      </c>
      <c r="HV258" s="2" t="s">
        <v>226</v>
      </c>
      <c r="HW258" s="2" t="s">
        <v>229</v>
      </c>
      <c r="HX258" s="2" t="s">
        <v>229</v>
      </c>
      <c r="HY258" s="2" t="s">
        <v>241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272</v>
      </c>
      <c r="IH258" s="2" t="s">
        <v>226</v>
      </c>
      <c r="II258" s="2" t="s">
        <v>229</v>
      </c>
      <c r="IJ258" s="2" t="s">
        <v>229</v>
      </c>
      <c r="IK258" s="2" t="s">
        <v>241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664</v>
      </c>
      <c r="IT258" s="2" t="s">
        <v>226</v>
      </c>
      <c r="IU258" s="2" t="s">
        <v>229</v>
      </c>
      <c r="IV258" s="2" t="s">
        <v>229</v>
      </c>
      <c r="IW258" s="2" t="s">
        <v>241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272</v>
      </c>
      <c r="JF258" s="2" t="s">
        <v>226</v>
      </c>
      <c r="JG258" s="2" t="s">
        <v>229</v>
      </c>
      <c r="JH258" s="2" t="s">
        <v>229</v>
      </c>
      <c r="JI258" s="2" t="s">
        <v>241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272</v>
      </c>
      <c r="JR258" s="2" t="s">
        <v>226</v>
      </c>
      <c r="JS258" s="2" t="s">
        <v>229</v>
      </c>
      <c r="JT258" s="2" t="s">
        <v>229</v>
      </c>
      <c r="JU258" s="2" t="s">
        <v>241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272</v>
      </c>
      <c r="KD258" s="2" t="s">
        <v>226</v>
      </c>
      <c r="KE258" s="2" t="s">
        <v>229</v>
      </c>
      <c r="KF258" s="2" t="s">
        <v>229</v>
      </c>
      <c r="KG258" s="2" t="s">
        <v>241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272</v>
      </c>
      <c r="KP258" s="2" t="s">
        <v>226</v>
      </c>
      <c r="KQ258" s="2" t="s">
        <v>229</v>
      </c>
      <c r="KR258" s="2" t="s">
        <v>229</v>
      </c>
      <c r="KS258" s="2" t="s">
        <v>241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272</v>
      </c>
      <c r="LB258" s="2" t="s">
        <v>226</v>
      </c>
      <c r="LC258" s="2" t="s">
        <v>229</v>
      </c>
      <c r="LD258" s="2" t="s">
        <v>229</v>
      </c>
      <c r="LE258" s="2" t="s">
        <v>241</v>
      </c>
      <c r="LF258" s="2" t="s">
        <v>229</v>
      </c>
      <c r="LG258" s="4"/>
      <c r="LH258" s="8"/>
      <c r="LI258" s="4"/>
      <c r="LJ258" s="8"/>
      <c r="LK258" s="7"/>
      <c r="LL258" s="7"/>
      <c r="LM258" s="2" t="s">
        <v>272</v>
      </c>
      <c r="LN258" s="2" t="s">
        <v>226</v>
      </c>
      <c r="LO258" s="2" t="s">
        <v>229</v>
      </c>
      <c r="LP258" s="2" t="s">
        <v>229</v>
      </c>
      <c r="LQ258" s="2" t="s">
        <v>241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664</v>
      </c>
      <c r="LZ258" s="2" t="s">
        <v>226</v>
      </c>
      <c r="MA258" s="2" t="s">
        <v>229</v>
      </c>
      <c r="MB258" s="2" t="s">
        <v>229</v>
      </c>
      <c r="MC258" s="2" t="s">
        <v>241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272</v>
      </c>
      <c r="ML258" s="2" t="s">
        <v>226</v>
      </c>
      <c r="MM258" s="2" t="s">
        <v>229</v>
      </c>
      <c r="MN258" s="2" t="s">
        <v>229</v>
      </c>
      <c r="MO258" s="2" t="s">
        <v>241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272</v>
      </c>
      <c r="MX258" s="2" t="s">
        <v>226</v>
      </c>
      <c r="MY258" s="2" t="s">
        <v>229</v>
      </c>
      <c r="MZ258" s="2" t="s">
        <v>229</v>
      </c>
      <c r="NA258" s="2" t="s">
        <v>241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229</v>
      </c>
      <c r="NJ258" s="2" t="s">
        <v>229</v>
      </c>
      <c r="NK258" s="2" t="s">
        <v>229</v>
      </c>
      <c r="NL258" s="2" t="s">
        <v>229</v>
      </c>
      <c r="NM258" s="2" t="s">
        <v>229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272</v>
      </c>
      <c r="NV258" s="2" t="s">
        <v>226</v>
      </c>
      <c r="NW258" s="2" t="s">
        <v>229</v>
      </c>
      <c r="NX258" s="2" t="s">
        <v>229</v>
      </c>
      <c r="NY258" s="2" t="s">
        <v>241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272</v>
      </c>
      <c r="OH258" s="2" t="s">
        <v>226</v>
      </c>
      <c r="OI258" s="2" t="s">
        <v>229</v>
      </c>
      <c r="OJ258" s="2" t="s">
        <v>229</v>
      </c>
      <c r="OK258" s="2" t="s">
        <v>241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229</v>
      </c>
      <c r="OT258" s="2" t="s">
        <v>229</v>
      </c>
      <c r="OU258" s="2" t="s">
        <v>229</v>
      </c>
      <c r="OV258" s="2" t="s">
        <v>229</v>
      </c>
      <c r="OW258" s="2" t="s">
        <v>229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229</v>
      </c>
      <c r="PF258" s="2" t="s">
        <v>229</v>
      </c>
      <c r="PG258" s="2" t="s">
        <v>229</v>
      </c>
      <c r="PH258" s="2" t="s">
        <v>229</v>
      </c>
      <c r="PI258" s="2" t="s">
        <v>229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272</v>
      </c>
      <c r="PR258" s="2" t="s">
        <v>226</v>
      </c>
      <c r="PS258" s="2" t="s">
        <v>229</v>
      </c>
      <c r="PT258" s="2" t="s">
        <v>229</v>
      </c>
      <c r="PU258" s="2" t="s">
        <v>241</v>
      </c>
      <c r="PV258" s="2" t="s">
        <v>229</v>
      </c>
      <c r="PW258" s="4"/>
      <c r="PX258" s="8"/>
      <c r="PY258" s="4"/>
      <c r="PZ258" s="8"/>
      <c r="QA258" s="7"/>
      <c r="QB258" s="7"/>
      <c r="QC258" s="2" t="s">
        <v>281</v>
      </c>
      <c r="QD258" s="2" t="s">
        <v>226</v>
      </c>
      <c r="QE258" s="2" t="s">
        <v>229</v>
      </c>
      <c r="QF258" s="2" t="s">
        <v>229</v>
      </c>
      <c r="QG258" s="2" t="s">
        <v>241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272</v>
      </c>
      <c r="QP258" s="2" t="s">
        <v>226</v>
      </c>
      <c r="QQ258" s="2" t="s">
        <v>229</v>
      </c>
      <c r="QR258" s="2" t="s">
        <v>229</v>
      </c>
      <c r="QS258" s="2" t="s">
        <v>241</v>
      </c>
      <c r="QT258" s="2" t="s">
        <v>229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226</v>
      </c>
      <c r="RC258" s="2" t="s">
        <v>229</v>
      </c>
      <c r="RD258" s="2" t="s">
        <v>229</v>
      </c>
      <c r="RE258" s="2" t="s">
        <v>241</v>
      </c>
      <c r="RF258" s="2" t="s">
        <v>229</v>
      </c>
      <c r="RG258" s="4"/>
      <c r="RH258" s="8"/>
      <c r="RI258" s="4"/>
      <c r="RJ258" s="8"/>
      <c r="RK258" s="7"/>
      <c r="RL258" s="7"/>
      <c r="RM258" s="2" t="s">
        <v>272</v>
      </c>
      <c r="RN258" s="2" t="s">
        <v>226</v>
      </c>
      <c r="RO258" s="2" t="s">
        <v>229</v>
      </c>
      <c r="RP258" s="2" t="s">
        <v>229</v>
      </c>
      <c r="RQ258" s="2" t="s">
        <v>241</v>
      </c>
      <c r="RR258" s="2" t="s">
        <v>229</v>
      </c>
      <c r="RS258" s="4"/>
      <c r="RT258" s="8"/>
      <c r="RU258" s="4"/>
      <c r="RV258" s="8"/>
      <c r="RW258" s="7"/>
      <c r="RX258" s="7"/>
      <c r="RY258" s="2" t="s">
        <v>229</v>
      </c>
      <c r="RZ258" s="2" t="s">
        <v>229</v>
      </c>
      <c r="SA258" s="2" t="s">
        <v>229</v>
      </c>
      <c r="SB258" s="2" t="s">
        <v>229</v>
      </c>
      <c r="SC258" s="2" t="s">
        <v>229</v>
      </c>
      <c r="SD258" s="2" t="s">
        <v>229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>
        <v>105</v>
      </c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>
        <v>105</v>
      </c>
      <c r="VM258" s="4"/>
      <c r="VN258" s="4"/>
      <c r="VO258" s="4"/>
      <c r="VP258" s="4"/>
      <c r="VQ258" s="4"/>
      <c r="VR258" s="4"/>
      <c r="VS258" s="4"/>
    </row>
    <row r="259">
      <c r="A259" s="2" t="s">
        <v>2828</v>
      </c>
      <c r="B259" s="2" t="s">
        <v>216</v>
      </c>
      <c r="C259" s="2" t="s">
        <v>217</v>
      </c>
      <c r="D259" s="2" t="s">
        <v>218</v>
      </c>
      <c r="E259" s="2" t="s">
        <v>2460</v>
      </c>
      <c r="F259" s="2" t="s">
        <v>2821</v>
      </c>
      <c r="G259" s="2" t="s">
        <v>2822</v>
      </c>
      <c r="H259" s="2" t="s">
        <v>2162</v>
      </c>
      <c r="I259" s="2" t="s">
        <v>2823</v>
      </c>
      <c r="J259" s="2" t="s">
        <v>285</v>
      </c>
      <c r="K259" s="2" t="s">
        <v>2824</v>
      </c>
      <c r="L259" s="3">
        <v>33.33</v>
      </c>
      <c r="M259" s="3">
        <v>35</v>
      </c>
      <c r="N259" s="3">
        <v>69.99</v>
      </c>
      <c r="O259" s="2" t="s">
        <v>226</v>
      </c>
      <c r="P259" s="2" t="s">
        <v>2825</v>
      </c>
      <c r="Q259" s="2" t="s">
        <v>228</v>
      </c>
      <c r="R259" s="2" t="s">
        <v>229</v>
      </c>
      <c r="S259" s="2" t="s">
        <v>2826</v>
      </c>
      <c r="T259" s="2" t="s">
        <v>2437</v>
      </c>
      <c r="U259" s="2" t="s">
        <v>232</v>
      </c>
      <c r="V259" s="2" t="s">
        <v>1482</v>
      </c>
      <c r="W259" s="2" t="s">
        <v>686</v>
      </c>
      <c r="X259" s="2" t="s">
        <v>1009</v>
      </c>
      <c r="Y259" s="2" t="s">
        <v>229</v>
      </c>
      <c r="Z259" s="4"/>
      <c r="AA259" s="4">
        <f>=ROUNDDOWN({0},0)</f>
      </c>
      <c r="AB259" s="5"/>
      <c r="AC259" s="2" t="s">
        <v>2827</v>
      </c>
      <c r="AD259" s="4">
        <v>115</v>
      </c>
      <c r="AE259" s="4">
        <v>230</v>
      </c>
      <c r="AF259" s="6"/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229</v>
      </c>
      <c r="BM259" s="7"/>
      <c r="BN259" s="7"/>
      <c r="BO259" s="4"/>
      <c r="BP259" s="8"/>
      <c r="BQ259" s="4"/>
      <c r="BR259" s="8"/>
      <c r="BS259" s="7"/>
      <c r="BT259" s="7"/>
      <c r="BU259" s="2" t="s">
        <v>664</v>
      </c>
      <c r="BV259" s="2" t="s">
        <v>226</v>
      </c>
      <c r="BW259" s="2" t="s">
        <v>229</v>
      </c>
      <c r="BX259" s="2" t="s">
        <v>229</v>
      </c>
      <c r="BY259" s="2" t="s">
        <v>241</v>
      </c>
      <c r="BZ259" s="2" t="s">
        <v>229</v>
      </c>
      <c r="CA259" s="4"/>
      <c r="CB259" s="8"/>
      <c r="CC259" s="4"/>
      <c r="CD259" s="8"/>
      <c r="CE259" s="7"/>
      <c r="CF259" s="7"/>
      <c r="CG259" s="2" t="s">
        <v>272</v>
      </c>
      <c r="CH259" s="2" t="s">
        <v>226</v>
      </c>
      <c r="CI259" s="2" t="s">
        <v>229</v>
      </c>
      <c r="CJ259" s="2" t="s">
        <v>229</v>
      </c>
      <c r="CK259" s="2" t="s">
        <v>241</v>
      </c>
      <c r="CL259" s="2" t="s">
        <v>229</v>
      </c>
      <c r="CM259" s="4"/>
      <c r="CN259" s="8"/>
      <c r="CO259" s="4"/>
      <c r="CP259" s="8"/>
      <c r="CQ259" s="7"/>
      <c r="CR259" s="7"/>
      <c r="CS259" s="2" t="s">
        <v>272</v>
      </c>
      <c r="CT259" s="2" t="s">
        <v>226</v>
      </c>
      <c r="CU259" s="2" t="s">
        <v>229</v>
      </c>
      <c r="CV259" s="2" t="s">
        <v>229</v>
      </c>
      <c r="CW259" s="2" t="s">
        <v>241</v>
      </c>
      <c r="CX259" s="2" t="s">
        <v>229</v>
      </c>
      <c r="CY259" s="4"/>
      <c r="CZ259" s="8"/>
      <c r="DA259" s="4"/>
      <c r="DB259" s="8"/>
      <c r="DC259" s="7"/>
      <c r="DD259" s="7"/>
      <c r="DE259" s="2" t="s">
        <v>272</v>
      </c>
      <c r="DF259" s="2" t="s">
        <v>226</v>
      </c>
      <c r="DG259" s="2" t="s">
        <v>229</v>
      </c>
      <c r="DH259" s="2" t="s">
        <v>229</v>
      </c>
      <c r="DI259" s="2" t="s">
        <v>241</v>
      </c>
      <c r="DJ259" s="2" t="s">
        <v>229</v>
      </c>
      <c r="DK259" s="4"/>
      <c r="DL259" s="8"/>
      <c r="DM259" s="4"/>
      <c r="DN259" s="8"/>
      <c r="DO259" s="7"/>
      <c r="DP259" s="7"/>
      <c r="DQ259" s="2" t="s">
        <v>239</v>
      </c>
      <c r="DR259" s="2" t="s">
        <v>226</v>
      </c>
      <c r="DS259" s="2" t="s">
        <v>229</v>
      </c>
      <c r="DT259" s="2" t="s">
        <v>229</v>
      </c>
      <c r="DU259" s="2" t="s">
        <v>241</v>
      </c>
      <c r="DV259" s="2" t="s">
        <v>229</v>
      </c>
      <c r="DW259" s="4"/>
      <c r="DX259" s="8"/>
      <c r="DY259" s="4"/>
      <c r="DZ259" s="8"/>
      <c r="EA259" s="7"/>
      <c r="EB259" s="7"/>
      <c r="EC259" s="2" t="s">
        <v>272</v>
      </c>
      <c r="ED259" s="2" t="s">
        <v>226</v>
      </c>
      <c r="EE259" s="2" t="s">
        <v>229</v>
      </c>
      <c r="EF259" s="2" t="s">
        <v>229</v>
      </c>
      <c r="EG259" s="2" t="s">
        <v>241</v>
      </c>
      <c r="EH259" s="2" t="s">
        <v>229</v>
      </c>
      <c r="EI259" s="4"/>
      <c r="EJ259" s="8"/>
      <c r="EK259" s="4"/>
      <c r="EL259" s="8"/>
      <c r="EM259" s="7"/>
      <c r="EN259" s="7"/>
      <c r="EO259" s="2" t="s">
        <v>272</v>
      </c>
      <c r="EP259" s="2" t="s">
        <v>226</v>
      </c>
      <c r="EQ259" s="2" t="s">
        <v>229</v>
      </c>
      <c r="ER259" s="2" t="s">
        <v>229</v>
      </c>
      <c r="ES259" s="2" t="s">
        <v>241</v>
      </c>
      <c r="ET259" s="2" t="s">
        <v>229</v>
      </c>
      <c r="EU259" s="4"/>
      <c r="EV259" s="8"/>
      <c r="EW259" s="4"/>
      <c r="EX259" s="8"/>
      <c r="EY259" s="7"/>
      <c r="EZ259" s="7"/>
      <c r="FA259" s="2" t="s">
        <v>272</v>
      </c>
      <c r="FB259" s="2" t="s">
        <v>226</v>
      </c>
      <c r="FC259" s="2" t="s">
        <v>229</v>
      </c>
      <c r="FD259" s="2" t="s">
        <v>229</v>
      </c>
      <c r="FE259" s="2" t="s">
        <v>241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226</v>
      </c>
      <c r="FO259" s="2" t="s">
        <v>229</v>
      </c>
      <c r="FP259" s="2" t="s">
        <v>229</v>
      </c>
      <c r="FQ259" s="2" t="s">
        <v>241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226</v>
      </c>
      <c r="GA259" s="2" t="s">
        <v>229</v>
      </c>
      <c r="GB259" s="2" t="s">
        <v>229</v>
      </c>
      <c r="GC259" s="2" t="s">
        <v>241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272</v>
      </c>
      <c r="GL259" s="2" t="s">
        <v>226</v>
      </c>
      <c r="GM259" s="2" t="s">
        <v>229</v>
      </c>
      <c r="GN259" s="2" t="s">
        <v>229</v>
      </c>
      <c r="GO259" s="2" t="s">
        <v>241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272</v>
      </c>
      <c r="GX259" s="2" t="s">
        <v>226</v>
      </c>
      <c r="GY259" s="2" t="s">
        <v>229</v>
      </c>
      <c r="GZ259" s="2" t="s">
        <v>229</v>
      </c>
      <c r="HA259" s="2" t="s">
        <v>241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272</v>
      </c>
      <c r="HJ259" s="2" t="s">
        <v>226</v>
      </c>
      <c r="HK259" s="2" t="s">
        <v>229</v>
      </c>
      <c r="HL259" s="2" t="s">
        <v>229</v>
      </c>
      <c r="HM259" s="2" t="s">
        <v>241</v>
      </c>
      <c r="HN259" s="2" t="s">
        <v>229</v>
      </c>
      <c r="HO259" s="4"/>
      <c r="HP259" s="8"/>
      <c r="HQ259" s="4"/>
      <c r="HR259" s="8"/>
      <c r="HS259" s="7"/>
      <c r="HT259" s="7"/>
      <c r="HU259" s="2" t="s">
        <v>272</v>
      </c>
      <c r="HV259" s="2" t="s">
        <v>226</v>
      </c>
      <c r="HW259" s="2" t="s">
        <v>229</v>
      </c>
      <c r="HX259" s="2" t="s">
        <v>229</v>
      </c>
      <c r="HY259" s="2" t="s">
        <v>241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272</v>
      </c>
      <c r="IH259" s="2" t="s">
        <v>226</v>
      </c>
      <c r="II259" s="2" t="s">
        <v>229</v>
      </c>
      <c r="IJ259" s="2" t="s">
        <v>229</v>
      </c>
      <c r="IK259" s="2" t="s">
        <v>241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664</v>
      </c>
      <c r="IT259" s="2" t="s">
        <v>226</v>
      </c>
      <c r="IU259" s="2" t="s">
        <v>229</v>
      </c>
      <c r="IV259" s="2" t="s">
        <v>229</v>
      </c>
      <c r="IW259" s="2" t="s">
        <v>241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272</v>
      </c>
      <c r="JF259" s="2" t="s">
        <v>226</v>
      </c>
      <c r="JG259" s="2" t="s">
        <v>229</v>
      </c>
      <c r="JH259" s="2" t="s">
        <v>229</v>
      </c>
      <c r="JI259" s="2" t="s">
        <v>241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272</v>
      </c>
      <c r="JR259" s="2" t="s">
        <v>226</v>
      </c>
      <c r="JS259" s="2" t="s">
        <v>229</v>
      </c>
      <c r="JT259" s="2" t="s">
        <v>229</v>
      </c>
      <c r="JU259" s="2" t="s">
        <v>241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272</v>
      </c>
      <c r="KD259" s="2" t="s">
        <v>226</v>
      </c>
      <c r="KE259" s="2" t="s">
        <v>229</v>
      </c>
      <c r="KF259" s="2" t="s">
        <v>229</v>
      </c>
      <c r="KG259" s="2" t="s">
        <v>241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272</v>
      </c>
      <c r="KP259" s="2" t="s">
        <v>226</v>
      </c>
      <c r="KQ259" s="2" t="s">
        <v>229</v>
      </c>
      <c r="KR259" s="2" t="s">
        <v>229</v>
      </c>
      <c r="KS259" s="2" t="s">
        <v>241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272</v>
      </c>
      <c r="LB259" s="2" t="s">
        <v>226</v>
      </c>
      <c r="LC259" s="2" t="s">
        <v>229</v>
      </c>
      <c r="LD259" s="2" t="s">
        <v>229</v>
      </c>
      <c r="LE259" s="2" t="s">
        <v>241</v>
      </c>
      <c r="LF259" s="2" t="s">
        <v>229</v>
      </c>
      <c r="LG259" s="4"/>
      <c r="LH259" s="8"/>
      <c r="LI259" s="4"/>
      <c r="LJ259" s="8"/>
      <c r="LK259" s="7"/>
      <c r="LL259" s="7"/>
      <c r="LM259" s="2" t="s">
        <v>272</v>
      </c>
      <c r="LN259" s="2" t="s">
        <v>226</v>
      </c>
      <c r="LO259" s="2" t="s">
        <v>229</v>
      </c>
      <c r="LP259" s="2" t="s">
        <v>229</v>
      </c>
      <c r="LQ259" s="2" t="s">
        <v>241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664</v>
      </c>
      <c r="LZ259" s="2" t="s">
        <v>226</v>
      </c>
      <c r="MA259" s="2" t="s">
        <v>229</v>
      </c>
      <c r="MB259" s="2" t="s">
        <v>229</v>
      </c>
      <c r="MC259" s="2" t="s">
        <v>241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272</v>
      </c>
      <c r="ML259" s="2" t="s">
        <v>226</v>
      </c>
      <c r="MM259" s="2" t="s">
        <v>229</v>
      </c>
      <c r="MN259" s="2" t="s">
        <v>229</v>
      </c>
      <c r="MO259" s="2" t="s">
        <v>241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272</v>
      </c>
      <c r="MX259" s="2" t="s">
        <v>226</v>
      </c>
      <c r="MY259" s="2" t="s">
        <v>229</v>
      </c>
      <c r="MZ259" s="2" t="s">
        <v>229</v>
      </c>
      <c r="NA259" s="2" t="s">
        <v>241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229</v>
      </c>
      <c r="NJ259" s="2" t="s">
        <v>229</v>
      </c>
      <c r="NK259" s="2" t="s">
        <v>229</v>
      </c>
      <c r="NL259" s="2" t="s">
        <v>229</v>
      </c>
      <c r="NM259" s="2" t="s">
        <v>229</v>
      </c>
      <c r="NN259" s="2" t="s">
        <v>229</v>
      </c>
      <c r="NO259" s="4"/>
      <c r="NP259" s="8"/>
      <c r="NQ259" s="4"/>
      <c r="NR259" s="8"/>
      <c r="NS259" s="7"/>
      <c r="NT259" s="7"/>
      <c r="NU259" s="2" t="s">
        <v>272</v>
      </c>
      <c r="NV259" s="2" t="s">
        <v>226</v>
      </c>
      <c r="NW259" s="2" t="s">
        <v>229</v>
      </c>
      <c r="NX259" s="2" t="s">
        <v>229</v>
      </c>
      <c r="NY259" s="2" t="s">
        <v>241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272</v>
      </c>
      <c r="OH259" s="2" t="s">
        <v>226</v>
      </c>
      <c r="OI259" s="2" t="s">
        <v>229</v>
      </c>
      <c r="OJ259" s="2" t="s">
        <v>229</v>
      </c>
      <c r="OK259" s="2" t="s">
        <v>241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229</v>
      </c>
      <c r="OT259" s="2" t="s">
        <v>229</v>
      </c>
      <c r="OU259" s="2" t="s">
        <v>229</v>
      </c>
      <c r="OV259" s="2" t="s">
        <v>229</v>
      </c>
      <c r="OW259" s="2" t="s">
        <v>229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229</v>
      </c>
      <c r="PF259" s="2" t="s">
        <v>229</v>
      </c>
      <c r="PG259" s="2" t="s">
        <v>229</v>
      </c>
      <c r="PH259" s="2" t="s">
        <v>229</v>
      </c>
      <c r="PI259" s="2" t="s">
        <v>229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272</v>
      </c>
      <c r="PR259" s="2" t="s">
        <v>226</v>
      </c>
      <c r="PS259" s="2" t="s">
        <v>229</v>
      </c>
      <c r="PT259" s="2" t="s">
        <v>229</v>
      </c>
      <c r="PU259" s="2" t="s">
        <v>241</v>
      </c>
      <c r="PV259" s="2" t="s">
        <v>229</v>
      </c>
      <c r="PW259" s="4"/>
      <c r="PX259" s="8"/>
      <c r="PY259" s="4"/>
      <c r="PZ259" s="8"/>
      <c r="QA259" s="7"/>
      <c r="QB259" s="7"/>
      <c r="QC259" s="2" t="s">
        <v>281</v>
      </c>
      <c r="QD259" s="2" t="s">
        <v>226</v>
      </c>
      <c r="QE259" s="2" t="s">
        <v>229</v>
      </c>
      <c r="QF259" s="2" t="s">
        <v>229</v>
      </c>
      <c r="QG259" s="2" t="s">
        <v>241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272</v>
      </c>
      <c r="QP259" s="2" t="s">
        <v>226</v>
      </c>
      <c r="QQ259" s="2" t="s">
        <v>229</v>
      </c>
      <c r="QR259" s="2" t="s">
        <v>229</v>
      </c>
      <c r="QS259" s="2" t="s">
        <v>241</v>
      </c>
      <c r="QT259" s="2" t="s">
        <v>229</v>
      </c>
      <c r="QU259" s="4"/>
      <c r="QV259" s="8"/>
      <c r="QW259" s="4"/>
      <c r="QX259" s="8"/>
      <c r="QY259" s="7"/>
      <c r="QZ259" s="7"/>
      <c r="RA259" s="2" t="s">
        <v>272</v>
      </c>
      <c r="RB259" s="2" t="s">
        <v>226</v>
      </c>
      <c r="RC259" s="2" t="s">
        <v>229</v>
      </c>
      <c r="RD259" s="2" t="s">
        <v>229</v>
      </c>
      <c r="RE259" s="2" t="s">
        <v>241</v>
      </c>
      <c r="RF259" s="2" t="s">
        <v>229</v>
      </c>
      <c r="RG259" s="4"/>
      <c r="RH259" s="8"/>
      <c r="RI259" s="4"/>
      <c r="RJ259" s="8"/>
      <c r="RK259" s="7"/>
      <c r="RL259" s="7"/>
      <c r="RM259" s="2" t="s">
        <v>272</v>
      </c>
      <c r="RN259" s="2" t="s">
        <v>226</v>
      </c>
      <c r="RO259" s="2" t="s">
        <v>229</v>
      </c>
      <c r="RP259" s="2" t="s">
        <v>229</v>
      </c>
      <c r="RQ259" s="2" t="s">
        <v>241</v>
      </c>
      <c r="RR259" s="2" t="s">
        <v>229</v>
      </c>
      <c r="RS259" s="4"/>
      <c r="RT259" s="8"/>
      <c r="RU259" s="4"/>
      <c r="RV259" s="8"/>
      <c r="RW259" s="7"/>
      <c r="RX259" s="7"/>
      <c r="RY259" s="2" t="s">
        <v>229</v>
      </c>
      <c r="RZ259" s="2" t="s">
        <v>229</v>
      </c>
      <c r="SA259" s="2" t="s">
        <v>229</v>
      </c>
      <c r="SB259" s="2" t="s">
        <v>229</v>
      </c>
      <c r="SC259" s="2" t="s">
        <v>229</v>
      </c>
      <c r="SD259" s="2" t="s">
        <v>229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>
        <v>115</v>
      </c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>
        <v>115</v>
      </c>
      <c r="VM259" s="4"/>
      <c r="VN259" s="4"/>
      <c r="VO259" s="4"/>
      <c r="VP259" s="4"/>
      <c r="VQ259" s="4"/>
      <c r="VR259" s="4"/>
      <c r="VS259" s="4"/>
    </row>
    <row r="260">
      <c r="A260" s="2" t="s">
        <v>2829</v>
      </c>
      <c r="B260" s="2" t="s">
        <v>216</v>
      </c>
      <c r="C260" s="2" t="s">
        <v>217</v>
      </c>
      <c r="D260" s="2" t="s">
        <v>218</v>
      </c>
      <c r="E260" s="2" t="s">
        <v>2460</v>
      </c>
      <c r="F260" s="2" t="s">
        <v>2821</v>
      </c>
      <c r="G260" s="2" t="s">
        <v>2822</v>
      </c>
      <c r="H260" s="2" t="s">
        <v>2162</v>
      </c>
      <c r="I260" s="2" t="s">
        <v>2823</v>
      </c>
      <c r="J260" s="2" t="s">
        <v>312</v>
      </c>
      <c r="K260" s="2" t="s">
        <v>2824</v>
      </c>
      <c r="L260" s="3">
        <v>38.09</v>
      </c>
      <c r="M260" s="3">
        <v>39.99</v>
      </c>
      <c r="N260" s="3">
        <v>79.99</v>
      </c>
      <c r="O260" s="2" t="s">
        <v>226</v>
      </c>
      <c r="P260" s="2" t="s">
        <v>2825</v>
      </c>
      <c r="Q260" s="2" t="s">
        <v>228</v>
      </c>
      <c r="R260" s="2" t="s">
        <v>229</v>
      </c>
      <c r="S260" s="2" t="s">
        <v>2826</v>
      </c>
      <c r="T260" s="2" t="s">
        <v>2437</v>
      </c>
      <c r="U260" s="2" t="s">
        <v>232</v>
      </c>
      <c r="V260" s="2" t="s">
        <v>1482</v>
      </c>
      <c r="W260" s="2" t="s">
        <v>686</v>
      </c>
      <c r="X260" s="2" t="s">
        <v>1009</v>
      </c>
      <c r="Y260" s="2" t="s">
        <v>229</v>
      </c>
      <c r="Z260" s="4"/>
      <c r="AA260" s="4">
        <f>=ROUNDDOWN({0},0)</f>
      </c>
      <c r="AB260" s="5"/>
      <c r="AC260" s="2" t="s">
        <v>2827</v>
      </c>
      <c r="AD260" s="4">
        <v>90</v>
      </c>
      <c r="AE260" s="4">
        <v>180</v>
      </c>
      <c r="AF260" s="6"/>
      <c r="AG260" s="6"/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229</v>
      </c>
      <c r="AW260" s="8" t="s">
        <v>229</v>
      </c>
      <c r="AX260" s="4" t="s">
        <v>229</v>
      </c>
      <c r="AY260" s="8" t="s">
        <v>229</v>
      </c>
      <c r="AZ260" s="7" t="s">
        <v>229</v>
      </c>
      <c r="BA260" s="7" t="s">
        <v>229</v>
      </c>
      <c r="BB260" s="7"/>
      <c r="BC260" s="4" t="s">
        <v>229</v>
      </c>
      <c r="BD260" s="8" t="s">
        <v>229</v>
      </c>
      <c r="BE260" s="4" t="s">
        <v>229</v>
      </c>
      <c r="BF260" s="8" t="s">
        <v>229</v>
      </c>
      <c r="BG260" s="7" t="s">
        <v>229</v>
      </c>
      <c r="BH260" s="7" t="s">
        <v>229</v>
      </c>
      <c r="BI260" s="7"/>
      <c r="BJ260" s="4"/>
      <c r="BK260" s="8"/>
      <c r="BL260" s="2" t="s">
        <v>229</v>
      </c>
      <c r="BM260" s="7"/>
      <c r="BN260" s="7"/>
      <c r="BO260" s="4"/>
      <c r="BP260" s="8"/>
      <c r="BQ260" s="4"/>
      <c r="BR260" s="8"/>
      <c r="BS260" s="7"/>
      <c r="BT260" s="7"/>
      <c r="BU260" s="2" t="s">
        <v>664</v>
      </c>
      <c r="BV260" s="2" t="s">
        <v>226</v>
      </c>
      <c r="BW260" s="2" t="s">
        <v>229</v>
      </c>
      <c r="BX260" s="2" t="s">
        <v>229</v>
      </c>
      <c r="BY260" s="2" t="s">
        <v>241</v>
      </c>
      <c r="BZ260" s="2" t="s">
        <v>229</v>
      </c>
      <c r="CA260" s="4"/>
      <c r="CB260" s="8"/>
      <c r="CC260" s="4"/>
      <c r="CD260" s="8"/>
      <c r="CE260" s="7"/>
      <c r="CF260" s="7"/>
      <c r="CG260" s="2" t="s">
        <v>272</v>
      </c>
      <c r="CH260" s="2" t="s">
        <v>226</v>
      </c>
      <c r="CI260" s="2" t="s">
        <v>229</v>
      </c>
      <c r="CJ260" s="2" t="s">
        <v>229</v>
      </c>
      <c r="CK260" s="2" t="s">
        <v>241</v>
      </c>
      <c r="CL260" s="2" t="s">
        <v>229</v>
      </c>
      <c r="CM260" s="4"/>
      <c r="CN260" s="8"/>
      <c r="CO260" s="4"/>
      <c r="CP260" s="8"/>
      <c r="CQ260" s="7"/>
      <c r="CR260" s="7"/>
      <c r="CS260" s="2" t="s">
        <v>272</v>
      </c>
      <c r="CT260" s="2" t="s">
        <v>226</v>
      </c>
      <c r="CU260" s="2" t="s">
        <v>229</v>
      </c>
      <c r="CV260" s="2" t="s">
        <v>229</v>
      </c>
      <c r="CW260" s="2" t="s">
        <v>241</v>
      </c>
      <c r="CX260" s="2" t="s">
        <v>229</v>
      </c>
      <c r="CY260" s="4"/>
      <c r="CZ260" s="8"/>
      <c r="DA260" s="4"/>
      <c r="DB260" s="8"/>
      <c r="DC260" s="7"/>
      <c r="DD260" s="7"/>
      <c r="DE260" s="2" t="s">
        <v>272</v>
      </c>
      <c r="DF260" s="2" t="s">
        <v>226</v>
      </c>
      <c r="DG260" s="2" t="s">
        <v>229</v>
      </c>
      <c r="DH260" s="2" t="s">
        <v>229</v>
      </c>
      <c r="DI260" s="2" t="s">
        <v>241</v>
      </c>
      <c r="DJ260" s="2" t="s">
        <v>229</v>
      </c>
      <c r="DK260" s="4"/>
      <c r="DL260" s="8"/>
      <c r="DM260" s="4"/>
      <c r="DN260" s="8"/>
      <c r="DO260" s="7"/>
      <c r="DP260" s="7"/>
      <c r="DQ260" s="2" t="s">
        <v>239</v>
      </c>
      <c r="DR260" s="2" t="s">
        <v>226</v>
      </c>
      <c r="DS260" s="2" t="s">
        <v>229</v>
      </c>
      <c r="DT260" s="2" t="s">
        <v>229</v>
      </c>
      <c r="DU260" s="2" t="s">
        <v>241</v>
      </c>
      <c r="DV260" s="2" t="s">
        <v>229</v>
      </c>
      <c r="DW260" s="4"/>
      <c r="DX260" s="8"/>
      <c r="DY260" s="4"/>
      <c r="DZ260" s="8"/>
      <c r="EA260" s="7"/>
      <c r="EB260" s="7"/>
      <c r="EC260" s="2" t="s">
        <v>272</v>
      </c>
      <c r="ED260" s="2" t="s">
        <v>226</v>
      </c>
      <c r="EE260" s="2" t="s">
        <v>229</v>
      </c>
      <c r="EF260" s="2" t="s">
        <v>229</v>
      </c>
      <c r="EG260" s="2" t="s">
        <v>241</v>
      </c>
      <c r="EH260" s="2" t="s">
        <v>229</v>
      </c>
      <c r="EI260" s="4"/>
      <c r="EJ260" s="8"/>
      <c r="EK260" s="4"/>
      <c r="EL260" s="8"/>
      <c r="EM260" s="7"/>
      <c r="EN260" s="7"/>
      <c r="EO260" s="2" t="s">
        <v>272</v>
      </c>
      <c r="EP260" s="2" t="s">
        <v>226</v>
      </c>
      <c r="EQ260" s="2" t="s">
        <v>229</v>
      </c>
      <c r="ER260" s="2" t="s">
        <v>229</v>
      </c>
      <c r="ES260" s="2" t="s">
        <v>241</v>
      </c>
      <c r="ET260" s="2" t="s">
        <v>229</v>
      </c>
      <c r="EU260" s="4"/>
      <c r="EV260" s="8"/>
      <c r="EW260" s="4"/>
      <c r="EX260" s="8"/>
      <c r="EY260" s="7"/>
      <c r="EZ260" s="7"/>
      <c r="FA260" s="2" t="s">
        <v>272</v>
      </c>
      <c r="FB260" s="2" t="s">
        <v>226</v>
      </c>
      <c r="FC260" s="2" t="s">
        <v>229</v>
      </c>
      <c r="FD260" s="2" t="s">
        <v>229</v>
      </c>
      <c r="FE260" s="2" t="s">
        <v>241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226</v>
      </c>
      <c r="FO260" s="2" t="s">
        <v>229</v>
      </c>
      <c r="FP260" s="2" t="s">
        <v>229</v>
      </c>
      <c r="FQ260" s="2" t="s">
        <v>241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226</v>
      </c>
      <c r="GA260" s="2" t="s">
        <v>229</v>
      </c>
      <c r="GB260" s="2" t="s">
        <v>229</v>
      </c>
      <c r="GC260" s="2" t="s">
        <v>241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272</v>
      </c>
      <c r="GL260" s="2" t="s">
        <v>226</v>
      </c>
      <c r="GM260" s="2" t="s">
        <v>229</v>
      </c>
      <c r="GN260" s="2" t="s">
        <v>229</v>
      </c>
      <c r="GO260" s="2" t="s">
        <v>241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272</v>
      </c>
      <c r="GX260" s="2" t="s">
        <v>226</v>
      </c>
      <c r="GY260" s="2" t="s">
        <v>229</v>
      </c>
      <c r="GZ260" s="2" t="s">
        <v>229</v>
      </c>
      <c r="HA260" s="2" t="s">
        <v>241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272</v>
      </c>
      <c r="HJ260" s="2" t="s">
        <v>226</v>
      </c>
      <c r="HK260" s="2" t="s">
        <v>229</v>
      </c>
      <c r="HL260" s="2" t="s">
        <v>229</v>
      </c>
      <c r="HM260" s="2" t="s">
        <v>241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272</v>
      </c>
      <c r="HV260" s="2" t="s">
        <v>226</v>
      </c>
      <c r="HW260" s="2" t="s">
        <v>229</v>
      </c>
      <c r="HX260" s="2" t="s">
        <v>229</v>
      </c>
      <c r="HY260" s="2" t="s">
        <v>241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272</v>
      </c>
      <c r="IH260" s="2" t="s">
        <v>226</v>
      </c>
      <c r="II260" s="2" t="s">
        <v>229</v>
      </c>
      <c r="IJ260" s="2" t="s">
        <v>229</v>
      </c>
      <c r="IK260" s="2" t="s">
        <v>241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664</v>
      </c>
      <c r="IT260" s="2" t="s">
        <v>226</v>
      </c>
      <c r="IU260" s="2" t="s">
        <v>229</v>
      </c>
      <c r="IV260" s="2" t="s">
        <v>229</v>
      </c>
      <c r="IW260" s="2" t="s">
        <v>241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272</v>
      </c>
      <c r="JF260" s="2" t="s">
        <v>226</v>
      </c>
      <c r="JG260" s="2" t="s">
        <v>229</v>
      </c>
      <c r="JH260" s="2" t="s">
        <v>229</v>
      </c>
      <c r="JI260" s="2" t="s">
        <v>241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272</v>
      </c>
      <c r="JR260" s="2" t="s">
        <v>226</v>
      </c>
      <c r="JS260" s="2" t="s">
        <v>229</v>
      </c>
      <c r="JT260" s="2" t="s">
        <v>229</v>
      </c>
      <c r="JU260" s="2" t="s">
        <v>241</v>
      </c>
      <c r="JV260" s="2" t="s">
        <v>229</v>
      </c>
      <c r="JW260" s="4"/>
      <c r="JX260" s="8"/>
      <c r="JY260" s="4"/>
      <c r="JZ260" s="8"/>
      <c r="KA260" s="7"/>
      <c r="KB260" s="7"/>
      <c r="KC260" s="2" t="s">
        <v>272</v>
      </c>
      <c r="KD260" s="2" t="s">
        <v>226</v>
      </c>
      <c r="KE260" s="2" t="s">
        <v>229</v>
      </c>
      <c r="KF260" s="2" t="s">
        <v>229</v>
      </c>
      <c r="KG260" s="2" t="s">
        <v>241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272</v>
      </c>
      <c r="KP260" s="2" t="s">
        <v>226</v>
      </c>
      <c r="KQ260" s="2" t="s">
        <v>229</v>
      </c>
      <c r="KR260" s="2" t="s">
        <v>229</v>
      </c>
      <c r="KS260" s="2" t="s">
        <v>241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272</v>
      </c>
      <c r="LB260" s="2" t="s">
        <v>226</v>
      </c>
      <c r="LC260" s="2" t="s">
        <v>229</v>
      </c>
      <c r="LD260" s="2" t="s">
        <v>229</v>
      </c>
      <c r="LE260" s="2" t="s">
        <v>241</v>
      </c>
      <c r="LF260" s="2" t="s">
        <v>229</v>
      </c>
      <c r="LG260" s="4"/>
      <c r="LH260" s="8"/>
      <c r="LI260" s="4"/>
      <c r="LJ260" s="8"/>
      <c r="LK260" s="7"/>
      <c r="LL260" s="7"/>
      <c r="LM260" s="2" t="s">
        <v>272</v>
      </c>
      <c r="LN260" s="2" t="s">
        <v>226</v>
      </c>
      <c r="LO260" s="2" t="s">
        <v>229</v>
      </c>
      <c r="LP260" s="2" t="s">
        <v>229</v>
      </c>
      <c r="LQ260" s="2" t="s">
        <v>241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664</v>
      </c>
      <c r="LZ260" s="2" t="s">
        <v>226</v>
      </c>
      <c r="MA260" s="2" t="s">
        <v>229</v>
      </c>
      <c r="MB260" s="2" t="s">
        <v>229</v>
      </c>
      <c r="MC260" s="2" t="s">
        <v>241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272</v>
      </c>
      <c r="ML260" s="2" t="s">
        <v>226</v>
      </c>
      <c r="MM260" s="2" t="s">
        <v>229</v>
      </c>
      <c r="MN260" s="2" t="s">
        <v>229</v>
      </c>
      <c r="MO260" s="2" t="s">
        <v>241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272</v>
      </c>
      <c r="MX260" s="2" t="s">
        <v>226</v>
      </c>
      <c r="MY260" s="2" t="s">
        <v>229</v>
      </c>
      <c r="MZ260" s="2" t="s">
        <v>229</v>
      </c>
      <c r="NA260" s="2" t="s">
        <v>241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229</v>
      </c>
      <c r="NJ260" s="2" t="s">
        <v>229</v>
      </c>
      <c r="NK260" s="2" t="s">
        <v>229</v>
      </c>
      <c r="NL260" s="2" t="s">
        <v>229</v>
      </c>
      <c r="NM260" s="2" t="s">
        <v>229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272</v>
      </c>
      <c r="NV260" s="2" t="s">
        <v>226</v>
      </c>
      <c r="NW260" s="2" t="s">
        <v>229</v>
      </c>
      <c r="NX260" s="2" t="s">
        <v>229</v>
      </c>
      <c r="NY260" s="2" t="s">
        <v>241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272</v>
      </c>
      <c r="OH260" s="2" t="s">
        <v>226</v>
      </c>
      <c r="OI260" s="2" t="s">
        <v>229</v>
      </c>
      <c r="OJ260" s="2" t="s">
        <v>229</v>
      </c>
      <c r="OK260" s="2" t="s">
        <v>241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272</v>
      </c>
      <c r="OT260" s="2" t="s">
        <v>226</v>
      </c>
      <c r="OU260" s="2" t="s">
        <v>229</v>
      </c>
      <c r="OV260" s="2" t="s">
        <v>229</v>
      </c>
      <c r="OW260" s="2" t="s">
        <v>241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229</v>
      </c>
      <c r="PF260" s="2" t="s">
        <v>229</v>
      </c>
      <c r="PG260" s="2" t="s">
        <v>229</v>
      </c>
      <c r="PH260" s="2" t="s">
        <v>229</v>
      </c>
      <c r="PI260" s="2" t="s">
        <v>229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229</v>
      </c>
      <c r="PR260" s="2" t="s">
        <v>229</v>
      </c>
      <c r="PS260" s="2" t="s">
        <v>229</v>
      </c>
      <c r="PT260" s="2" t="s">
        <v>229</v>
      </c>
      <c r="PU260" s="2" t="s">
        <v>229</v>
      </c>
      <c r="PV260" s="2" t="s">
        <v>229</v>
      </c>
      <c r="PW260" s="4"/>
      <c r="PX260" s="8"/>
      <c r="PY260" s="4"/>
      <c r="PZ260" s="8"/>
      <c r="QA260" s="7"/>
      <c r="QB260" s="7"/>
      <c r="QC260" s="2" t="s">
        <v>281</v>
      </c>
      <c r="QD260" s="2" t="s">
        <v>226</v>
      </c>
      <c r="QE260" s="2" t="s">
        <v>229</v>
      </c>
      <c r="QF260" s="2" t="s">
        <v>229</v>
      </c>
      <c r="QG260" s="2" t="s">
        <v>241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272</v>
      </c>
      <c r="QP260" s="2" t="s">
        <v>226</v>
      </c>
      <c r="QQ260" s="2" t="s">
        <v>229</v>
      </c>
      <c r="QR260" s="2" t="s">
        <v>229</v>
      </c>
      <c r="QS260" s="2" t="s">
        <v>241</v>
      </c>
      <c r="QT260" s="2" t="s">
        <v>229</v>
      </c>
      <c r="QU260" s="4"/>
      <c r="QV260" s="8"/>
      <c r="QW260" s="4"/>
      <c r="QX260" s="8"/>
      <c r="QY260" s="7"/>
      <c r="QZ260" s="7"/>
      <c r="RA260" s="2" t="s">
        <v>272</v>
      </c>
      <c r="RB260" s="2" t="s">
        <v>226</v>
      </c>
      <c r="RC260" s="2" t="s">
        <v>229</v>
      </c>
      <c r="RD260" s="2" t="s">
        <v>229</v>
      </c>
      <c r="RE260" s="2" t="s">
        <v>241</v>
      </c>
      <c r="RF260" s="2" t="s">
        <v>229</v>
      </c>
      <c r="RG260" s="4"/>
      <c r="RH260" s="8"/>
      <c r="RI260" s="4"/>
      <c r="RJ260" s="8"/>
      <c r="RK260" s="7"/>
      <c r="RL260" s="7"/>
      <c r="RM260" s="2" t="s">
        <v>272</v>
      </c>
      <c r="RN260" s="2" t="s">
        <v>226</v>
      </c>
      <c r="RO260" s="2" t="s">
        <v>229</v>
      </c>
      <c r="RP260" s="2" t="s">
        <v>229</v>
      </c>
      <c r="RQ260" s="2" t="s">
        <v>241</v>
      </c>
      <c r="RR260" s="2" t="s">
        <v>229</v>
      </c>
      <c r="RS260" s="4"/>
      <c r="RT260" s="8"/>
      <c r="RU260" s="4"/>
      <c r="RV260" s="8"/>
      <c r="RW260" s="7"/>
      <c r="RX260" s="7"/>
      <c r="RY260" s="2" t="s">
        <v>229</v>
      </c>
      <c r="RZ260" s="2" t="s">
        <v>229</v>
      </c>
      <c r="SA260" s="2" t="s">
        <v>229</v>
      </c>
      <c r="SB260" s="2" t="s">
        <v>229</v>
      </c>
      <c r="SC260" s="2" t="s">
        <v>229</v>
      </c>
      <c r="SD260" s="2" t="s">
        <v>229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>
        <v>90</v>
      </c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>
        <v>90</v>
      </c>
      <c r="VM260" s="4"/>
      <c r="VN260" s="4"/>
      <c r="VO260" s="4"/>
      <c r="VP260" s="4"/>
      <c r="VQ260" s="4"/>
      <c r="VR260" s="4"/>
      <c r="VS260" s="4"/>
    </row>
    <row r="261">
      <c r="A261" s="2" t="s">
        <v>2830</v>
      </c>
      <c r="B261" s="2" t="s">
        <v>216</v>
      </c>
      <c r="C261" s="2" t="s">
        <v>217</v>
      </c>
      <c r="D261" s="2" t="s">
        <v>218</v>
      </c>
      <c r="E261" s="2" t="s">
        <v>2460</v>
      </c>
      <c r="F261" s="2" t="s">
        <v>2831</v>
      </c>
      <c r="G261" s="2" t="s">
        <v>2832</v>
      </c>
      <c r="H261" s="2" t="s">
        <v>2833</v>
      </c>
      <c r="I261" s="2" t="s">
        <v>2834</v>
      </c>
      <c r="J261" s="2" t="s">
        <v>285</v>
      </c>
      <c r="K261" s="2" t="s">
        <v>1070</v>
      </c>
      <c r="L261" s="3">
        <v>28.57</v>
      </c>
      <c r="M261" s="3">
        <v>30</v>
      </c>
      <c r="N261" s="3">
        <v>59.99</v>
      </c>
      <c r="O261" s="2" t="s">
        <v>981</v>
      </c>
      <c r="P261" s="2" t="s">
        <v>964</v>
      </c>
      <c r="Q261" s="2" t="s">
        <v>228</v>
      </c>
      <c r="R261" s="2" t="s">
        <v>229</v>
      </c>
      <c r="S261" s="2" t="s">
        <v>2835</v>
      </c>
      <c r="T261" s="2" t="s">
        <v>684</v>
      </c>
      <c r="U261" s="2" t="s">
        <v>232</v>
      </c>
      <c r="V261" s="2" t="s">
        <v>685</v>
      </c>
      <c r="W261" s="2" t="s">
        <v>686</v>
      </c>
      <c r="X261" s="2" t="s">
        <v>234</v>
      </c>
      <c r="Y261" s="2" t="s">
        <v>1545</v>
      </c>
      <c r="Z261" s="4"/>
      <c r="AA261" s="4">
        <f>=ROUNDDOWN({0},0)</f>
      </c>
      <c r="AB261" s="5"/>
      <c r="AC261" s="2" t="s">
        <v>229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>
        <v>2</v>
      </c>
      <c r="AS261" s="8">
        <v>66</v>
      </c>
      <c r="AT261" s="7">
        <v>-1</v>
      </c>
      <c r="AU261" s="7">
        <v>-1</v>
      </c>
      <c r="AV261" s="4"/>
      <c r="AW261" s="8"/>
      <c r="AX261" s="4">
        <v>2</v>
      </c>
      <c r="AY261" s="8">
        <v>66</v>
      </c>
      <c r="AZ261" s="7">
        <v>-1</v>
      </c>
      <c r="BA261" s="7">
        <v>-1</v>
      </c>
      <c r="BB261" s="7"/>
      <c r="BC261" s="4"/>
      <c r="BD261" s="8"/>
      <c r="BE261" s="4">
        <v>2</v>
      </c>
      <c r="BF261" s="8">
        <v>66</v>
      </c>
      <c r="BG261" s="7">
        <v>-1</v>
      </c>
      <c r="BH261" s="7">
        <v>-1</v>
      </c>
      <c r="BI261" s="7"/>
      <c r="BJ261" s="4"/>
      <c r="BK261" s="8"/>
      <c r="BL261" s="2" t="s">
        <v>21</v>
      </c>
      <c r="BM261" s="7"/>
      <c r="BN261" s="7"/>
      <c r="BO261" s="4"/>
      <c r="BP261" s="8"/>
      <c r="BQ261" s="4"/>
      <c r="BR261" s="8"/>
      <c r="BS261" s="7"/>
      <c r="BT261" s="7"/>
      <c r="BU261" s="2" t="s">
        <v>2075</v>
      </c>
      <c r="BV261" s="2" t="s">
        <v>275</v>
      </c>
      <c r="BW261" s="2" t="s">
        <v>229</v>
      </c>
      <c r="BX261" s="2" t="s">
        <v>229</v>
      </c>
      <c r="BY261" s="2" t="s">
        <v>241</v>
      </c>
      <c r="BZ261" s="2" t="s">
        <v>229</v>
      </c>
      <c r="CA261" s="4"/>
      <c r="CB261" s="8"/>
      <c r="CC261" s="4"/>
      <c r="CD261" s="8"/>
      <c r="CE261" s="7"/>
      <c r="CF261" s="7"/>
      <c r="CG261" s="2" t="s">
        <v>239</v>
      </c>
      <c r="CH261" s="2" t="s">
        <v>275</v>
      </c>
      <c r="CI261" s="2" t="s">
        <v>977</v>
      </c>
      <c r="CJ261" s="2" t="s">
        <v>2836</v>
      </c>
      <c r="CK261" s="2" t="s">
        <v>241</v>
      </c>
      <c r="CL261" s="2" t="s">
        <v>229</v>
      </c>
      <c r="CM261" s="4"/>
      <c r="CN261" s="8"/>
      <c r="CO261" s="4"/>
      <c r="CP261" s="8"/>
      <c r="CQ261" s="7"/>
      <c r="CR261" s="7"/>
      <c r="CS261" s="2" t="s">
        <v>239</v>
      </c>
      <c r="CT261" s="2" t="s">
        <v>275</v>
      </c>
      <c r="CU261" s="2" t="s">
        <v>2837</v>
      </c>
      <c r="CV261" s="2" t="s">
        <v>2838</v>
      </c>
      <c r="CW261" s="2" t="s">
        <v>241</v>
      </c>
      <c r="CX261" s="2" t="s">
        <v>229</v>
      </c>
      <c r="CY261" s="4"/>
      <c r="CZ261" s="8"/>
      <c r="DA261" s="4"/>
      <c r="DB261" s="8"/>
      <c r="DC261" s="7"/>
      <c r="DD261" s="7"/>
      <c r="DE261" s="2" t="s">
        <v>239</v>
      </c>
      <c r="DF261" s="2" t="s">
        <v>275</v>
      </c>
      <c r="DG261" s="2" t="s">
        <v>2837</v>
      </c>
      <c r="DH261" s="2" t="s">
        <v>2294</v>
      </c>
      <c r="DI261" s="2" t="s">
        <v>263</v>
      </c>
      <c r="DJ261" s="2" t="s">
        <v>229</v>
      </c>
      <c r="DK261" s="4"/>
      <c r="DL261" s="8"/>
      <c r="DM261" s="4"/>
      <c r="DN261" s="8"/>
      <c r="DO261" s="7"/>
      <c r="DP261" s="7"/>
      <c r="DQ261" s="2" t="s">
        <v>239</v>
      </c>
      <c r="DR261" s="2" t="s">
        <v>275</v>
      </c>
      <c r="DS261" s="2" t="s">
        <v>1268</v>
      </c>
      <c r="DT261" s="2" t="s">
        <v>229</v>
      </c>
      <c r="DU261" s="2" t="s">
        <v>241</v>
      </c>
      <c r="DV261" s="2" t="s">
        <v>229</v>
      </c>
      <c r="DW261" s="4"/>
      <c r="DX261" s="8"/>
      <c r="DY261" s="4">
        <v>2</v>
      </c>
      <c r="DZ261" s="8">
        <v>66</v>
      </c>
      <c r="EA261" s="7">
        <v>-1</v>
      </c>
      <c r="EB261" s="7">
        <v>-1</v>
      </c>
      <c r="EC261" s="2" t="s">
        <v>239</v>
      </c>
      <c r="ED261" s="2" t="s">
        <v>275</v>
      </c>
      <c r="EE261" s="2" t="s">
        <v>1530</v>
      </c>
      <c r="EF261" s="2" t="s">
        <v>2469</v>
      </c>
      <c r="EG261" s="2" t="s">
        <v>263</v>
      </c>
      <c r="EH261" s="2" t="s">
        <v>229</v>
      </c>
      <c r="EI261" s="4"/>
      <c r="EJ261" s="8"/>
      <c r="EK261" s="4"/>
      <c r="EL261" s="8"/>
      <c r="EM261" s="7"/>
      <c r="EN261" s="7"/>
      <c r="EO261" s="2" t="s">
        <v>239</v>
      </c>
      <c r="EP261" s="2" t="s">
        <v>275</v>
      </c>
      <c r="EQ261" s="2" t="s">
        <v>2837</v>
      </c>
      <c r="ER261" s="2" t="s">
        <v>2839</v>
      </c>
      <c r="ES261" s="2" t="s">
        <v>241</v>
      </c>
      <c r="ET261" s="2" t="s">
        <v>229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275</v>
      </c>
      <c r="FC261" s="2" t="s">
        <v>1053</v>
      </c>
      <c r="FD261" s="2" t="s">
        <v>2099</v>
      </c>
      <c r="FE261" s="2" t="s">
        <v>241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275</v>
      </c>
      <c r="FO261" s="2" t="s">
        <v>2837</v>
      </c>
      <c r="FP261" s="2" t="s">
        <v>561</v>
      </c>
      <c r="FQ261" s="2" t="s">
        <v>241</v>
      </c>
      <c r="FR261" s="2" t="s">
        <v>229</v>
      </c>
      <c r="FS261" s="4"/>
      <c r="FT261" s="8"/>
      <c r="FU261" s="4"/>
      <c r="FV261" s="8"/>
      <c r="FW261" s="7"/>
      <c r="FX261" s="7"/>
      <c r="FY261" s="2" t="s">
        <v>229</v>
      </c>
      <c r="FZ261" s="2" t="s">
        <v>229</v>
      </c>
      <c r="GA261" s="2" t="s">
        <v>229</v>
      </c>
      <c r="GB261" s="2" t="s">
        <v>229</v>
      </c>
      <c r="GC261" s="2" t="s">
        <v>229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267</v>
      </c>
      <c r="GL261" s="2" t="s">
        <v>275</v>
      </c>
      <c r="GM261" s="2" t="s">
        <v>229</v>
      </c>
      <c r="GN261" s="2" t="s">
        <v>229</v>
      </c>
      <c r="GO261" s="2" t="s">
        <v>241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281</v>
      </c>
      <c r="GX261" s="2" t="s">
        <v>275</v>
      </c>
      <c r="GY261" s="2" t="s">
        <v>229</v>
      </c>
      <c r="GZ261" s="2" t="s">
        <v>229</v>
      </c>
      <c r="HA261" s="2" t="s">
        <v>241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275</v>
      </c>
      <c r="HK261" s="2" t="s">
        <v>229</v>
      </c>
      <c r="HL261" s="2" t="s">
        <v>229</v>
      </c>
      <c r="HM261" s="2" t="s">
        <v>241</v>
      </c>
      <c r="HN261" s="2" t="s">
        <v>263</v>
      </c>
      <c r="HO261" s="4"/>
      <c r="HP261" s="8"/>
      <c r="HQ261" s="4"/>
      <c r="HR261" s="8"/>
      <c r="HS261" s="7"/>
      <c r="HT261" s="7"/>
      <c r="HU261" s="2" t="s">
        <v>272</v>
      </c>
      <c r="HV261" s="2" t="s">
        <v>275</v>
      </c>
      <c r="HW261" s="2" t="s">
        <v>229</v>
      </c>
      <c r="HX261" s="2" t="s">
        <v>229</v>
      </c>
      <c r="HY261" s="2" t="s">
        <v>241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266</v>
      </c>
      <c r="IH261" s="2" t="s">
        <v>275</v>
      </c>
      <c r="II261" s="2" t="s">
        <v>229</v>
      </c>
      <c r="IJ261" s="2" t="s">
        <v>229</v>
      </c>
      <c r="IK261" s="2" t="s">
        <v>241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272</v>
      </c>
      <c r="IT261" s="2" t="s">
        <v>275</v>
      </c>
      <c r="IU261" s="2" t="s">
        <v>229</v>
      </c>
      <c r="IV261" s="2" t="s">
        <v>229</v>
      </c>
      <c r="IW261" s="2" t="s">
        <v>241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272</v>
      </c>
      <c r="JF261" s="2" t="s">
        <v>275</v>
      </c>
      <c r="JG261" s="2" t="s">
        <v>229</v>
      </c>
      <c r="JH261" s="2" t="s">
        <v>229</v>
      </c>
      <c r="JI261" s="2" t="s">
        <v>241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272</v>
      </c>
      <c r="JR261" s="2" t="s">
        <v>275</v>
      </c>
      <c r="JS261" s="2" t="s">
        <v>229</v>
      </c>
      <c r="JT261" s="2" t="s">
        <v>229</v>
      </c>
      <c r="JU261" s="2" t="s">
        <v>241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272</v>
      </c>
      <c r="KD261" s="2" t="s">
        <v>275</v>
      </c>
      <c r="KE261" s="2" t="s">
        <v>229</v>
      </c>
      <c r="KF261" s="2" t="s">
        <v>229</v>
      </c>
      <c r="KG261" s="2" t="s">
        <v>241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272</v>
      </c>
      <c r="KP261" s="2" t="s">
        <v>275</v>
      </c>
      <c r="KQ261" s="2" t="s">
        <v>229</v>
      </c>
      <c r="KR261" s="2" t="s">
        <v>229</v>
      </c>
      <c r="KS261" s="2" t="s">
        <v>241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272</v>
      </c>
      <c r="LB261" s="2" t="s">
        <v>275</v>
      </c>
      <c r="LC261" s="2" t="s">
        <v>229</v>
      </c>
      <c r="LD261" s="2" t="s">
        <v>229</v>
      </c>
      <c r="LE261" s="2" t="s">
        <v>241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229</v>
      </c>
      <c r="LN261" s="2" t="s">
        <v>229</v>
      </c>
      <c r="LO261" s="2" t="s">
        <v>229</v>
      </c>
      <c r="LP261" s="2" t="s">
        <v>229</v>
      </c>
      <c r="LQ261" s="2" t="s">
        <v>229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239</v>
      </c>
      <c r="LZ261" s="2" t="s">
        <v>275</v>
      </c>
      <c r="MA261" s="2" t="s">
        <v>1535</v>
      </c>
      <c r="MB261" s="2" t="s">
        <v>2658</v>
      </c>
      <c r="MC261" s="2" t="s">
        <v>241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272</v>
      </c>
      <c r="ML261" s="2" t="s">
        <v>275</v>
      </c>
      <c r="MM261" s="2" t="s">
        <v>229</v>
      </c>
      <c r="MN261" s="2" t="s">
        <v>229</v>
      </c>
      <c r="MO261" s="2" t="s">
        <v>241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266</v>
      </c>
      <c r="MX261" s="2" t="s">
        <v>275</v>
      </c>
      <c r="MY261" s="2" t="s">
        <v>229</v>
      </c>
      <c r="MZ261" s="2" t="s">
        <v>229</v>
      </c>
      <c r="NA261" s="2" t="s">
        <v>241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239</v>
      </c>
      <c r="NJ261" s="2" t="s">
        <v>260</v>
      </c>
      <c r="NK261" s="2" t="s">
        <v>382</v>
      </c>
      <c r="NL261" s="2" t="s">
        <v>2840</v>
      </c>
      <c r="NM261" s="2" t="s">
        <v>241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272</v>
      </c>
      <c r="NV261" s="2" t="s">
        <v>275</v>
      </c>
      <c r="NW261" s="2" t="s">
        <v>229</v>
      </c>
      <c r="NX261" s="2" t="s">
        <v>229</v>
      </c>
      <c r="NY261" s="2" t="s">
        <v>241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229</v>
      </c>
      <c r="OH261" s="2" t="s">
        <v>229</v>
      </c>
      <c r="OI261" s="2" t="s">
        <v>229</v>
      </c>
      <c r="OJ261" s="2" t="s">
        <v>229</v>
      </c>
      <c r="OK261" s="2" t="s">
        <v>229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229</v>
      </c>
      <c r="OT261" s="2" t="s">
        <v>229</v>
      </c>
      <c r="OU261" s="2" t="s">
        <v>229</v>
      </c>
      <c r="OV261" s="2" t="s">
        <v>229</v>
      </c>
      <c r="OW261" s="2" t="s">
        <v>229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281</v>
      </c>
      <c r="PF261" s="2" t="s">
        <v>275</v>
      </c>
      <c r="PG261" s="2" t="s">
        <v>229</v>
      </c>
      <c r="PH261" s="2" t="s">
        <v>229</v>
      </c>
      <c r="PI261" s="2" t="s">
        <v>241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272</v>
      </c>
      <c r="PR261" s="2" t="s">
        <v>275</v>
      </c>
      <c r="PS261" s="2" t="s">
        <v>229</v>
      </c>
      <c r="PT261" s="2" t="s">
        <v>229</v>
      </c>
      <c r="PU261" s="2" t="s">
        <v>241</v>
      </c>
      <c r="PV261" s="2" t="s">
        <v>229</v>
      </c>
      <c r="PW261" s="4"/>
      <c r="PX261" s="8"/>
      <c r="PY261" s="4"/>
      <c r="PZ261" s="8"/>
      <c r="QA261" s="7"/>
      <c r="QB261" s="7"/>
      <c r="QC261" s="2" t="s">
        <v>281</v>
      </c>
      <c r="QD261" s="2" t="s">
        <v>275</v>
      </c>
      <c r="QE261" s="2" t="s">
        <v>229</v>
      </c>
      <c r="QF261" s="2" t="s">
        <v>229</v>
      </c>
      <c r="QG261" s="2" t="s">
        <v>241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229</v>
      </c>
      <c r="QP261" s="2" t="s">
        <v>229</v>
      </c>
      <c r="QQ261" s="2" t="s">
        <v>229</v>
      </c>
      <c r="QR261" s="2" t="s">
        <v>229</v>
      </c>
      <c r="QS261" s="2" t="s">
        <v>229</v>
      </c>
      <c r="QT261" s="2" t="s">
        <v>229</v>
      </c>
      <c r="QU261" s="4"/>
      <c r="QV261" s="8"/>
      <c r="QW261" s="4"/>
      <c r="QX261" s="8"/>
      <c r="QY261" s="7"/>
      <c r="QZ261" s="7"/>
      <c r="RA261" s="2" t="s">
        <v>272</v>
      </c>
      <c r="RB261" s="2" t="s">
        <v>275</v>
      </c>
      <c r="RC261" s="2" t="s">
        <v>229</v>
      </c>
      <c r="RD261" s="2" t="s">
        <v>229</v>
      </c>
      <c r="RE261" s="2" t="s">
        <v>241</v>
      </c>
      <c r="RF261" s="2" t="s">
        <v>229</v>
      </c>
      <c r="RG261" s="4"/>
      <c r="RH261" s="8"/>
      <c r="RI261" s="4"/>
      <c r="RJ261" s="8"/>
      <c r="RK261" s="7"/>
      <c r="RL261" s="7"/>
      <c r="RM261" s="2" t="s">
        <v>272</v>
      </c>
      <c r="RN261" s="2" t="s">
        <v>275</v>
      </c>
      <c r="RO261" s="2" t="s">
        <v>229</v>
      </c>
      <c r="RP261" s="2" t="s">
        <v>229</v>
      </c>
      <c r="RQ261" s="2" t="s">
        <v>241</v>
      </c>
      <c r="RR261" s="2" t="s">
        <v>229</v>
      </c>
      <c r="RS261" s="4"/>
      <c r="RT261" s="8"/>
      <c r="RU261" s="4"/>
      <c r="RV261" s="8"/>
      <c r="RW261" s="7"/>
      <c r="RX261" s="7"/>
      <c r="RY261" s="2" t="s">
        <v>272</v>
      </c>
      <c r="RZ261" s="2" t="s">
        <v>275</v>
      </c>
      <c r="SA261" s="2" t="s">
        <v>229</v>
      </c>
      <c r="SB261" s="2" t="s">
        <v>229</v>
      </c>
      <c r="SC261" s="2" t="s">
        <v>241</v>
      </c>
      <c r="SD261" s="2" t="s">
        <v>229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</row>
    <row r="262">
      <c r="A262" s="2" t="s">
        <v>2841</v>
      </c>
      <c r="B262" s="2" t="s">
        <v>216</v>
      </c>
      <c r="C262" s="2" t="s">
        <v>217</v>
      </c>
      <c r="D262" s="2" t="s">
        <v>218</v>
      </c>
      <c r="E262" s="2" t="s">
        <v>2460</v>
      </c>
      <c r="F262" s="2" t="s">
        <v>678</v>
      </c>
      <c r="G262" s="2" t="s">
        <v>679</v>
      </c>
      <c r="H262" s="2" t="s">
        <v>680</v>
      </c>
      <c r="I262" s="2" t="s">
        <v>2834</v>
      </c>
      <c r="J262" s="2" t="s">
        <v>285</v>
      </c>
      <c r="K262" s="2" t="s">
        <v>920</v>
      </c>
      <c r="L262" s="3">
        <v>28.57</v>
      </c>
      <c r="M262" s="3">
        <v>30</v>
      </c>
      <c r="N262" s="3">
        <v>59.99</v>
      </c>
      <c r="O262" s="2" t="s">
        <v>981</v>
      </c>
      <c r="P262" s="2" t="s">
        <v>964</v>
      </c>
      <c r="Q262" s="2" t="s">
        <v>228</v>
      </c>
      <c r="R262" s="2" t="s">
        <v>229</v>
      </c>
      <c r="S262" s="2" t="s">
        <v>2842</v>
      </c>
      <c r="T262" s="2" t="s">
        <v>684</v>
      </c>
      <c r="U262" s="2" t="s">
        <v>232</v>
      </c>
      <c r="V262" s="2" t="s">
        <v>685</v>
      </c>
      <c r="W262" s="2" t="s">
        <v>686</v>
      </c>
      <c r="X262" s="2" t="s">
        <v>234</v>
      </c>
      <c r="Y262" s="2" t="s">
        <v>1044</v>
      </c>
      <c r="Z262" s="4">
        <v>1</v>
      </c>
      <c r="AA262" s="4">
        <f>=ROUNDDOWN({0},0)</f>
      </c>
      <c r="AB262" s="5"/>
      <c r="AC262" s="2" t="s">
        <v>229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>
        <v>1</v>
      </c>
      <c r="AS262" s="8">
        <v>22.5</v>
      </c>
      <c r="AT262" s="7">
        <v>-1</v>
      </c>
      <c r="AU262" s="7">
        <v>-1</v>
      </c>
      <c r="AV262" s="4"/>
      <c r="AW262" s="8"/>
      <c r="AX262" s="4">
        <v>1</v>
      </c>
      <c r="AY262" s="8">
        <v>22.5</v>
      </c>
      <c r="AZ262" s="7">
        <v>-1</v>
      </c>
      <c r="BA262" s="7">
        <v>-1</v>
      </c>
      <c r="BB262" s="7"/>
      <c r="BC262" s="4" t="s">
        <v>229</v>
      </c>
      <c r="BD262" s="8" t="s">
        <v>229</v>
      </c>
      <c r="BE262" s="4">
        <v>5</v>
      </c>
      <c r="BF262" s="8">
        <v>102.88</v>
      </c>
      <c r="BG262" s="7" t="s">
        <v>229</v>
      </c>
      <c r="BH262" s="7" t="s">
        <v>229</v>
      </c>
      <c r="BI262" s="7"/>
      <c r="BJ262" s="4"/>
      <c r="BK262" s="8"/>
      <c r="BL262" s="2" t="s">
        <v>2365</v>
      </c>
      <c r="BM262" s="7"/>
      <c r="BN262" s="7"/>
      <c r="BO262" s="4"/>
      <c r="BP262" s="8"/>
      <c r="BQ262" s="4"/>
      <c r="BR262" s="8"/>
      <c r="BS262" s="7"/>
      <c r="BT262" s="7"/>
      <c r="BU262" s="2" t="s">
        <v>281</v>
      </c>
      <c r="BV262" s="2" t="s">
        <v>275</v>
      </c>
      <c r="BW262" s="2" t="s">
        <v>229</v>
      </c>
      <c r="BX262" s="2" t="s">
        <v>229</v>
      </c>
      <c r="BY262" s="2" t="s">
        <v>241</v>
      </c>
      <c r="BZ262" s="2" t="s">
        <v>229</v>
      </c>
      <c r="CA262" s="4"/>
      <c r="CB262" s="8"/>
      <c r="CC262" s="4"/>
      <c r="CD262" s="8"/>
      <c r="CE262" s="7"/>
      <c r="CF262" s="7"/>
      <c r="CG262" s="2" t="s">
        <v>239</v>
      </c>
      <c r="CH262" s="2" t="s">
        <v>275</v>
      </c>
      <c r="CI262" s="2" t="s">
        <v>977</v>
      </c>
      <c r="CJ262" s="2" t="s">
        <v>2843</v>
      </c>
      <c r="CK262" s="2" t="s">
        <v>241</v>
      </c>
      <c r="CL262" s="2" t="s">
        <v>229</v>
      </c>
      <c r="CM262" s="4"/>
      <c r="CN262" s="8"/>
      <c r="CO262" s="4"/>
      <c r="CP262" s="8"/>
      <c r="CQ262" s="7"/>
      <c r="CR262" s="7"/>
      <c r="CS262" s="2" t="s">
        <v>239</v>
      </c>
      <c r="CT262" s="2" t="s">
        <v>275</v>
      </c>
      <c r="CU262" s="2" t="s">
        <v>1965</v>
      </c>
      <c r="CV262" s="2" t="s">
        <v>2844</v>
      </c>
      <c r="CW262" s="2" t="s">
        <v>241</v>
      </c>
      <c r="CX262" s="2" t="s">
        <v>229</v>
      </c>
      <c r="CY262" s="4"/>
      <c r="CZ262" s="8"/>
      <c r="DA262" s="4"/>
      <c r="DB262" s="8"/>
      <c r="DC262" s="7"/>
      <c r="DD262" s="7"/>
      <c r="DE262" s="2" t="s">
        <v>239</v>
      </c>
      <c r="DF262" s="2" t="s">
        <v>275</v>
      </c>
      <c r="DG262" s="2" t="s">
        <v>1962</v>
      </c>
      <c r="DH262" s="2" t="s">
        <v>2845</v>
      </c>
      <c r="DI262" s="2" t="s">
        <v>263</v>
      </c>
      <c r="DJ262" s="2" t="s">
        <v>229</v>
      </c>
      <c r="DK262" s="4"/>
      <c r="DL262" s="8"/>
      <c r="DM262" s="4"/>
      <c r="DN262" s="8"/>
      <c r="DO262" s="7"/>
      <c r="DP262" s="7"/>
      <c r="DQ262" s="2" t="s">
        <v>239</v>
      </c>
      <c r="DR262" s="2" t="s">
        <v>275</v>
      </c>
      <c r="DS262" s="2" t="s">
        <v>1051</v>
      </c>
      <c r="DT262" s="2" t="s">
        <v>303</v>
      </c>
      <c r="DU262" s="2" t="s">
        <v>241</v>
      </c>
      <c r="DV262" s="2" t="s">
        <v>229</v>
      </c>
      <c r="DW262" s="4"/>
      <c r="DX262" s="8"/>
      <c r="DY262" s="4"/>
      <c r="DZ262" s="8"/>
      <c r="EA262" s="7"/>
      <c r="EB262" s="7"/>
      <c r="EC262" s="2" t="s">
        <v>239</v>
      </c>
      <c r="ED262" s="2" t="s">
        <v>275</v>
      </c>
      <c r="EE262" s="2" t="s">
        <v>1530</v>
      </c>
      <c r="EF262" s="2" t="s">
        <v>2788</v>
      </c>
      <c r="EG262" s="2" t="s">
        <v>263</v>
      </c>
      <c r="EH262" s="2" t="s">
        <v>229</v>
      </c>
      <c r="EI262" s="4"/>
      <c r="EJ262" s="8"/>
      <c r="EK262" s="4"/>
      <c r="EL262" s="8"/>
      <c r="EM262" s="7"/>
      <c r="EN262" s="7"/>
      <c r="EO262" s="2" t="s">
        <v>239</v>
      </c>
      <c r="EP262" s="2" t="s">
        <v>275</v>
      </c>
      <c r="EQ262" s="2" t="s">
        <v>1545</v>
      </c>
      <c r="ER262" s="2" t="s">
        <v>1973</v>
      </c>
      <c r="ES262" s="2" t="s">
        <v>241</v>
      </c>
      <c r="ET262" s="2" t="s">
        <v>229</v>
      </c>
      <c r="EU262" s="4"/>
      <c r="EV262" s="8"/>
      <c r="EW262" s="4"/>
      <c r="EX262" s="8"/>
      <c r="EY262" s="7"/>
      <c r="EZ262" s="7"/>
      <c r="FA262" s="2" t="s">
        <v>239</v>
      </c>
      <c r="FB262" s="2" t="s">
        <v>275</v>
      </c>
      <c r="FC262" s="2" t="s">
        <v>2846</v>
      </c>
      <c r="FD262" s="2" t="s">
        <v>2847</v>
      </c>
      <c r="FE262" s="2" t="s">
        <v>241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239</v>
      </c>
      <c r="FN262" s="2" t="s">
        <v>275</v>
      </c>
      <c r="FO262" s="2" t="s">
        <v>1044</v>
      </c>
      <c r="FP262" s="2" t="s">
        <v>1292</v>
      </c>
      <c r="FQ262" s="2" t="s">
        <v>241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229</v>
      </c>
      <c r="FZ262" s="2" t="s">
        <v>229</v>
      </c>
      <c r="GA262" s="2" t="s">
        <v>229</v>
      </c>
      <c r="GB262" s="2" t="s">
        <v>229</v>
      </c>
      <c r="GC262" s="2" t="s">
        <v>229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267</v>
      </c>
      <c r="GL262" s="2" t="s">
        <v>275</v>
      </c>
      <c r="GM262" s="2" t="s">
        <v>229</v>
      </c>
      <c r="GN262" s="2" t="s">
        <v>229</v>
      </c>
      <c r="GO262" s="2" t="s">
        <v>241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281</v>
      </c>
      <c r="GX262" s="2" t="s">
        <v>275</v>
      </c>
      <c r="GY262" s="2" t="s">
        <v>229</v>
      </c>
      <c r="GZ262" s="2" t="s">
        <v>229</v>
      </c>
      <c r="HA262" s="2" t="s">
        <v>241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275</v>
      </c>
      <c r="HK262" s="2" t="s">
        <v>229</v>
      </c>
      <c r="HL262" s="2" t="s">
        <v>229</v>
      </c>
      <c r="HM262" s="2" t="s">
        <v>241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272</v>
      </c>
      <c r="HV262" s="2" t="s">
        <v>275</v>
      </c>
      <c r="HW262" s="2" t="s">
        <v>229</v>
      </c>
      <c r="HX262" s="2" t="s">
        <v>229</v>
      </c>
      <c r="HY262" s="2" t="s">
        <v>241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275</v>
      </c>
      <c r="II262" s="2" t="s">
        <v>229</v>
      </c>
      <c r="IJ262" s="2" t="s">
        <v>229</v>
      </c>
      <c r="IK262" s="2" t="s">
        <v>241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272</v>
      </c>
      <c r="IT262" s="2" t="s">
        <v>275</v>
      </c>
      <c r="IU262" s="2" t="s">
        <v>229</v>
      </c>
      <c r="IV262" s="2" t="s">
        <v>229</v>
      </c>
      <c r="IW262" s="2" t="s">
        <v>241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272</v>
      </c>
      <c r="JF262" s="2" t="s">
        <v>275</v>
      </c>
      <c r="JG262" s="2" t="s">
        <v>229</v>
      </c>
      <c r="JH262" s="2" t="s">
        <v>229</v>
      </c>
      <c r="JI262" s="2" t="s">
        <v>241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272</v>
      </c>
      <c r="JR262" s="2" t="s">
        <v>275</v>
      </c>
      <c r="JS262" s="2" t="s">
        <v>229</v>
      </c>
      <c r="JT262" s="2" t="s">
        <v>229</v>
      </c>
      <c r="JU262" s="2" t="s">
        <v>241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272</v>
      </c>
      <c r="KD262" s="2" t="s">
        <v>275</v>
      </c>
      <c r="KE262" s="2" t="s">
        <v>229</v>
      </c>
      <c r="KF262" s="2" t="s">
        <v>229</v>
      </c>
      <c r="KG262" s="2" t="s">
        <v>241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272</v>
      </c>
      <c r="KP262" s="2" t="s">
        <v>275</v>
      </c>
      <c r="KQ262" s="2" t="s">
        <v>229</v>
      </c>
      <c r="KR262" s="2" t="s">
        <v>229</v>
      </c>
      <c r="KS262" s="2" t="s">
        <v>241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272</v>
      </c>
      <c r="LB262" s="2" t="s">
        <v>275</v>
      </c>
      <c r="LC262" s="2" t="s">
        <v>229</v>
      </c>
      <c r="LD262" s="2" t="s">
        <v>229</v>
      </c>
      <c r="LE262" s="2" t="s">
        <v>241</v>
      </c>
      <c r="LF262" s="2" t="s">
        <v>229</v>
      </c>
      <c r="LG262" s="4"/>
      <c r="LH262" s="8"/>
      <c r="LI262" s="4"/>
      <c r="LJ262" s="8"/>
      <c r="LK262" s="7"/>
      <c r="LL262" s="7"/>
      <c r="LM262" s="2" t="s">
        <v>229</v>
      </c>
      <c r="LN262" s="2" t="s">
        <v>229</v>
      </c>
      <c r="LO262" s="2" t="s">
        <v>229</v>
      </c>
      <c r="LP262" s="2" t="s">
        <v>229</v>
      </c>
      <c r="LQ262" s="2" t="s">
        <v>229</v>
      </c>
      <c r="LR262" s="2" t="s">
        <v>229</v>
      </c>
      <c r="LS262" s="4"/>
      <c r="LT262" s="8"/>
      <c r="LU262" s="4">
        <v>1</v>
      </c>
      <c r="LV262" s="8">
        <v>22.5</v>
      </c>
      <c r="LW262" s="7">
        <v>-1</v>
      </c>
      <c r="LX262" s="7">
        <v>-1</v>
      </c>
      <c r="LY262" s="2" t="s">
        <v>239</v>
      </c>
      <c r="LZ262" s="2" t="s">
        <v>275</v>
      </c>
      <c r="MA262" s="2" t="s">
        <v>1056</v>
      </c>
      <c r="MB262" s="2" t="s">
        <v>614</v>
      </c>
      <c r="MC262" s="2" t="s">
        <v>241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272</v>
      </c>
      <c r="ML262" s="2" t="s">
        <v>275</v>
      </c>
      <c r="MM262" s="2" t="s">
        <v>229</v>
      </c>
      <c r="MN262" s="2" t="s">
        <v>229</v>
      </c>
      <c r="MO262" s="2" t="s">
        <v>241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266</v>
      </c>
      <c r="MX262" s="2" t="s">
        <v>275</v>
      </c>
      <c r="MY262" s="2" t="s">
        <v>229</v>
      </c>
      <c r="MZ262" s="2" t="s">
        <v>229</v>
      </c>
      <c r="NA262" s="2" t="s">
        <v>241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239</v>
      </c>
      <c r="NJ262" s="2" t="s">
        <v>275</v>
      </c>
      <c r="NK262" s="2" t="s">
        <v>1537</v>
      </c>
      <c r="NL262" s="2" t="s">
        <v>2848</v>
      </c>
      <c r="NM262" s="2" t="s">
        <v>241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272</v>
      </c>
      <c r="NV262" s="2" t="s">
        <v>275</v>
      </c>
      <c r="NW262" s="2" t="s">
        <v>229</v>
      </c>
      <c r="NX262" s="2" t="s">
        <v>229</v>
      </c>
      <c r="NY262" s="2" t="s">
        <v>241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229</v>
      </c>
      <c r="OH262" s="2" t="s">
        <v>229</v>
      </c>
      <c r="OI262" s="2" t="s">
        <v>229</v>
      </c>
      <c r="OJ262" s="2" t="s">
        <v>229</v>
      </c>
      <c r="OK262" s="2" t="s">
        <v>229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229</v>
      </c>
      <c r="OT262" s="2" t="s">
        <v>229</v>
      </c>
      <c r="OU262" s="2" t="s">
        <v>229</v>
      </c>
      <c r="OV262" s="2" t="s">
        <v>229</v>
      </c>
      <c r="OW262" s="2" t="s">
        <v>229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281</v>
      </c>
      <c r="PF262" s="2" t="s">
        <v>275</v>
      </c>
      <c r="PG262" s="2" t="s">
        <v>229</v>
      </c>
      <c r="PH262" s="2" t="s">
        <v>229</v>
      </c>
      <c r="PI262" s="2" t="s">
        <v>241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272</v>
      </c>
      <c r="PR262" s="2" t="s">
        <v>275</v>
      </c>
      <c r="PS262" s="2" t="s">
        <v>229</v>
      </c>
      <c r="PT262" s="2" t="s">
        <v>229</v>
      </c>
      <c r="PU262" s="2" t="s">
        <v>241</v>
      </c>
      <c r="PV262" s="2" t="s">
        <v>229</v>
      </c>
      <c r="PW262" s="4"/>
      <c r="PX262" s="8"/>
      <c r="PY262" s="4"/>
      <c r="PZ262" s="8"/>
      <c r="QA262" s="7"/>
      <c r="QB262" s="7"/>
      <c r="QC262" s="2" t="s">
        <v>281</v>
      </c>
      <c r="QD262" s="2" t="s">
        <v>275</v>
      </c>
      <c r="QE262" s="2" t="s">
        <v>229</v>
      </c>
      <c r="QF262" s="2" t="s">
        <v>229</v>
      </c>
      <c r="QG262" s="2" t="s">
        <v>241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229</v>
      </c>
      <c r="QP262" s="2" t="s">
        <v>229</v>
      </c>
      <c r="QQ262" s="2" t="s">
        <v>229</v>
      </c>
      <c r="QR262" s="2" t="s">
        <v>229</v>
      </c>
      <c r="QS262" s="2" t="s">
        <v>229</v>
      </c>
      <c r="QT262" s="2" t="s">
        <v>229</v>
      </c>
      <c r="QU262" s="4"/>
      <c r="QV262" s="8"/>
      <c r="QW262" s="4"/>
      <c r="QX262" s="8"/>
      <c r="QY262" s="7"/>
      <c r="QZ262" s="7"/>
      <c r="RA262" s="2" t="s">
        <v>272</v>
      </c>
      <c r="RB262" s="2" t="s">
        <v>275</v>
      </c>
      <c r="RC262" s="2" t="s">
        <v>229</v>
      </c>
      <c r="RD262" s="2" t="s">
        <v>229</v>
      </c>
      <c r="RE262" s="2" t="s">
        <v>241</v>
      </c>
      <c r="RF262" s="2" t="s">
        <v>229</v>
      </c>
      <c r="RG262" s="4"/>
      <c r="RH262" s="8"/>
      <c r="RI262" s="4"/>
      <c r="RJ262" s="8"/>
      <c r="RK262" s="7"/>
      <c r="RL262" s="7"/>
      <c r="RM262" s="2" t="s">
        <v>272</v>
      </c>
      <c r="RN262" s="2" t="s">
        <v>275</v>
      </c>
      <c r="RO262" s="2" t="s">
        <v>229</v>
      </c>
      <c r="RP262" s="2" t="s">
        <v>229</v>
      </c>
      <c r="RQ262" s="2" t="s">
        <v>241</v>
      </c>
      <c r="RR262" s="2" t="s">
        <v>229</v>
      </c>
      <c r="RS262" s="4"/>
      <c r="RT262" s="8"/>
      <c r="RU262" s="4"/>
      <c r="RV262" s="8"/>
      <c r="RW262" s="7"/>
      <c r="RX262" s="7"/>
      <c r="RY262" s="2" t="s">
        <v>272</v>
      </c>
      <c r="RZ262" s="2" t="s">
        <v>275</v>
      </c>
      <c r="SA262" s="2" t="s">
        <v>229</v>
      </c>
      <c r="SB262" s="2" t="s">
        <v>229</v>
      </c>
      <c r="SC262" s="2" t="s">
        <v>241</v>
      </c>
      <c r="SD262" s="2" t="s">
        <v>229</v>
      </c>
      <c r="SE262" s="4">
        <v>1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</row>
    <row r="263">
      <c r="A263" s="2" t="s">
        <v>2849</v>
      </c>
      <c r="B263" s="2" t="s">
        <v>216</v>
      </c>
      <c r="C263" s="2" t="s">
        <v>217</v>
      </c>
      <c r="D263" s="2" t="s">
        <v>218</v>
      </c>
      <c r="E263" s="2" t="s">
        <v>2460</v>
      </c>
      <c r="F263" s="2" t="s">
        <v>678</v>
      </c>
      <c r="G263" s="2" t="s">
        <v>679</v>
      </c>
      <c r="H263" s="2" t="s">
        <v>680</v>
      </c>
      <c r="I263" s="2" t="s">
        <v>2834</v>
      </c>
      <c r="J263" s="2" t="s">
        <v>224</v>
      </c>
      <c r="K263" s="2" t="s">
        <v>767</v>
      </c>
      <c r="L263" s="3">
        <v>23.8</v>
      </c>
      <c r="M263" s="3">
        <v>24.99</v>
      </c>
      <c r="N263" s="3">
        <v>49.99</v>
      </c>
      <c r="O263" s="2" t="s">
        <v>981</v>
      </c>
      <c r="P263" s="2" t="s">
        <v>964</v>
      </c>
      <c r="Q263" s="2" t="s">
        <v>228</v>
      </c>
      <c r="R263" s="2" t="s">
        <v>229</v>
      </c>
      <c r="S263" s="2" t="s">
        <v>2850</v>
      </c>
      <c r="T263" s="2" t="s">
        <v>684</v>
      </c>
      <c r="U263" s="2" t="s">
        <v>2464</v>
      </c>
      <c r="V263" s="2" t="s">
        <v>685</v>
      </c>
      <c r="W263" s="2" t="s">
        <v>686</v>
      </c>
      <c r="X263" s="2" t="s">
        <v>234</v>
      </c>
      <c r="Y263" s="2" t="s">
        <v>1044</v>
      </c>
      <c r="Z263" s="4"/>
      <c r="AA263" s="4">
        <f>=ROUNDDOWN({0},0)</f>
      </c>
      <c r="AB263" s="5"/>
      <c r="AC263" s="2" t="s">
        <v>229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>
        <v>2</v>
      </c>
      <c r="AS263" s="8">
        <v>29.98</v>
      </c>
      <c r="AT263" s="7">
        <v>-1</v>
      </c>
      <c r="AU263" s="7">
        <v>-1</v>
      </c>
      <c r="AV263" s="4" t="s">
        <v>229</v>
      </c>
      <c r="AW263" s="8" t="s">
        <v>229</v>
      </c>
      <c r="AX263" s="4">
        <v>3</v>
      </c>
      <c r="AY263" s="8">
        <v>62.38</v>
      </c>
      <c r="AZ263" s="7" t="s">
        <v>229</v>
      </c>
      <c r="BA263" s="7" t="s">
        <v>229</v>
      </c>
      <c r="BB263" s="7"/>
      <c r="BC263" s="4" t="s">
        <v>229</v>
      </c>
      <c r="BD263" s="8" t="s">
        <v>229</v>
      </c>
      <c r="BE263" s="4" t="s">
        <v>229</v>
      </c>
      <c r="BF263" s="8" t="s">
        <v>229</v>
      </c>
      <c r="BG263" s="7" t="s">
        <v>229</v>
      </c>
      <c r="BH263" s="7" t="s">
        <v>229</v>
      </c>
      <c r="BI263" s="7"/>
      <c r="BJ263" s="4"/>
      <c r="BK263" s="8"/>
      <c r="BL263" s="2" t="s">
        <v>19</v>
      </c>
      <c r="BM263" s="7"/>
      <c r="BN263" s="7"/>
      <c r="BO263" s="4"/>
      <c r="BP263" s="8"/>
      <c r="BQ263" s="4"/>
      <c r="BR263" s="8"/>
      <c r="BS263" s="7"/>
      <c r="BT263" s="7"/>
      <c r="BU263" s="2" t="s">
        <v>281</v>
      </c>
      <c r="BV263" s="2" t="s">
        <v>275</v>
      </c>
      <c r="BW263" s="2" t="s">
        <v>229</v>
      </c>
      <c r="BX263" s="2" t="s">
        <v>229</v>
      </c>
      <c r="BY263" s="2" t="s">
        <v>241</v>
      </c>
      <c r="BZ263" s="2" t="s">
        <v>229</v>
      </c>
      <c r="CA263" s="4"/>
      <c r="CB263" s="8"/>
      <c r="CC263" s="4"/>
      <c r="CD263" s="8"/>
      <c r="CE263" s="7"/>
      <c r="CF263" s="7"/>
      <c r="CG263" s="2" t="s">
        <v>239</v>
      </c>
      <c r="CH263" s="2" t="s">
        <v>275</v>
      </c>
      <c r="CI263" s="2" t="s">
        <v>977</v>
      </c>
      <c r="CJ263" s="2" t="s">
        <v>404</v>
      </c>
      <c r="CK263" s="2" t="s">
        <v>241</v>
      </c>
      <c r="CL263" s="2" t="s">
        <v>229</v>
      </c>
      <c r="CM263" s="4"/>
      <c r="CN263" s="8"/>
      <c r="CO263" s="4"/>
      <c r="CP263" s="8"/>
      <c r="CQ263" s="7"/>
      <c r="CR263" s="7"/>
      <c r="CS263" s="2" t="s">
        <v>239</v>
      </c>
      <c r="CT263" s="2" t="s">
        <v>275</v>
      </c>
      <c r="CU263" s="2" t="s">
        <v>1965</v>
      </c>
      <c r="CV263" s="2" t="s">
        <v>229</v>
      </c>
      <c r="CW263" s="2" t="s">
        <v>241</v>
      </c>
      <c r="CX263" s="2" t="s">
        <v>229</v>
      </c>
      <c r="CY263" s="4"/>
      <c r="CZ263" s="8"/>
      <c r="DA263" s="4">
        <v>2</v>
      </c>
      <c r="DB263" s="8">
        <v>29.98</v>
      </c>
      <c r="DC263" s="7">
        <v>-1</v>
      </c>
      <c r="DD263" s="7">
        <v>-1</v>
      </c>
      <c r="DE263" s="2" t="s">
        <v>239</v>
      </c>
      <c r="DF263" s="2" t="s">
        <v>275</v>
      </c>
      <c r="DG263" s="2" t="s">
        <v>1962</v>
      </c>
      <c r="DH263" s="2" t="s">
        <v>2845</v>
      </c>
      <c r="DI263" s="2" t="s">
        <v>263</v>
      </c>
      <c r="DJ263" s="2" t="s">
        <v>229</v>
      </c>
      <c r="DK263" s="4"/>
      <c r="DL263" s="8"/>
      <c r="DM263" s="4"/>
      <c r="DN263" s="8"/>
      <c r="DO263" s="7"/>
      <c r="DP263" s="7"/>
      <c r="DQ263" s="2" t="s">
        <v>239</v>
      </c>
      <c r="DR263" s="2" t="s">
        <v>275</v>
      </c>
      <c r="DS263" s="2" t="s">
        <v>1051</v>
      </c>
      <c r="DT263" s="2" t="s">
        <v>229</v>
      </c>
      <c r="DU263" s="2" t="s">
        <v>241</v>
      </c>
      <c r="DV263" s="2" t="s">
        <v>229</v>
      </c>
      <c r="DW263" s="4"/>
      <c r="DX263" s="8"/>
      <c r="DY263" s="4"/>
      <c r="DZ263" s="8"/>
      <c r="EA263" s="7"/>
      <c r="EB263" s="7"/>
      <c r="EC263" s="2" t="s">
        <v>239</v>
      </c>
      <c r="ED263" s="2" t="s">
        <v>275</v>
      </c>
      <c r="EE263" s="2" t="s">
        <v>1530</v>
      </c>
      <c r="EF263" s="2" t="s">
        <v>2705</v>
      </c>
      <c r="EG263" s="2" t="s">
        <v>263</v>
      </c>
      <c r="EH263" s="2" t="s">
        <v>229</v>
      </c>
      <c r="EI263" s="4"/>
      <c r="EJ263" s="8"/>
      <c r="EK263" s="4"/>
      <c r="EL263" s="8"/>
      <c r="EM263" s="7"/>
      <c r="EN263" s="7"/>
      <c r="EO263" s="2" t="s">
        <v>239</v>
      </c>
      <c r="EP263" s="2" t="s">
        <v>275</v>
      </c>
      <c r="EQ263" s="2" t="s">
        <v>1545</v>
      </c>
      <c r="ER263" s="2" t="s">
        <v>1537</v>
      </c>
      <c r="ES263" s="2" t="s">
        <v>241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275</v>
      </c>
      <c r="FC263" s="2" t="s">
        <v>2846</v>
      </c>
      <c r="FD263" s="2" t="s">
        <v>403</v>
      </c>
      <c r="FE263" s="2" t="s">
        <v>241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275</v>
      </c>
      <c r="FO263" s="2" t="s">
        <v>1054</v>
      </c>
      <c r="FP263" s="2" t="s">
        <v>229</v>
      </c>
      <c r="FQ263" s="2" t="s">
        <v>241</v>
      </c>
      <c r="FR263" s="2" t="s">
        <v>229</v>
      </c>
      <c r="FS263" s="4"/>
      <c r="FT263" s="8"/>
      <c r="FU263" s="4"/>
      <c r="FV263" s="8"/>
      <c r="FW263" s="7"/>
      <c r="FX263" s="7"/>
      <c r="FY263" s="2" t="s">
        <v>229</v>
      </c>
      <c r="FZ263" s="2" t="s">
        <v>229</v>
      </c>
      <c r="GA263" s="2" t="s">
        <v>229</v>
      </c>
      <c r="GB263" s="2" t="s">
        <v>229</v>
      </c>
      <c r="GC263" s="2" t="s">
        <v>229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267</v>
      </c>
      <c r="GL263" s="2" t="s">
        <v>275</v>
      </c>
      <c r="GM263" s="2" t="s">
        <v>229</v>
      </c>
      <c r="GN263" s="2" t="s">
        <v>229</v>
      </c>
      <c r="GO263" s="2" t="s">
        <v>241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281</v>
      </c>
      <c r="GX263" s="2" t="s">
        <v>275</v>
      </c>
      <c r="GY263" s="2" t="s">
        <v>229</v>
      </c>
      <c r="GZ263" s="2" t="s">
        <v>229</v>
      </c>
      <c r="HA263" s="2" t="s">
        <v>241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266</v>
      </c>
      <c r="HJ263" s="2" t="s">
        <v>275</v>
      </c>
      <c r="HK263" s="2" t="s">
        <v>229</v>
      </c>
      <c r="HL263" s="2" t="s">
        <v>229</v>
      </c>
      <c r="HM263" s="2" t="s">
        <v>241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272</v>
      </c>
      <c r="HV263" s="2" t="s">
        <v>275</v>
      </c>
      <c r="HW263" s="2" t="s">
        <v>229</v>
      </c>
      <c r="HX263" s="2" t="s">
        <v>229</v>
      </c>
      <c r="HY263" s="2" t="s">
        <v>241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266</v>
      </c>
      <c r="IH263" s="2" t="s">
        <v>275</v>
      </c>
      <c r="II263" s="2" t="s">
        <v>229</v>
      </c>
      <c r="IJ263" s="2" t="s">
        <v>229</v>
      </c>
      <c r="IK263" s="2" t="s">
        <v>241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272</v>
      </c>
      <c r="IT263" s="2" t="s">
        <v>275</v>
      </c>
      <c r="IU263" s="2" t="s">
        <v>229</v>
      </c>
      <c r="IV263" s="2" t="s">
        <v>229</v>
      </c>
      <c r="IW263" s="2" t="s">
        <v>241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272</v>
      </c>
      <c r="JF263" s="2" t="s">
        <v>275</v>
      </c>
      <c r="JG263" s="2" t="s">
        <v>229</v>
      </c>
      <c r="JH263" s="2" t="s">
        <v>229</v>
      </c>
      <c r="JI263" s="2" t="s">
        <v>241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272</v>
      </c>
      <c r="JR263" s="2" t="s">
        <v>275</v>
      </c>
      <c r="JS263" s="2" t="s">
        <v>229</v>
      </c>
      <c r="JT263" s="2" t="s">
        <v>229</v>
      </c>
      <c r="JU263" s="2" t="s">
        <v>241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272</v>
      </c>
      <c r="KD263" s="2" t="s">
        <v>275</v>
      </c>
      <c r="KE263" s="2" t="s">
        <v>229</v>
      </c>
      <c r="KF263" s="2" t="s">
        <v>229</v>
      </c>
      <c r="KG263" s="2" t="s">
        <v>241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272</v>
      </c>
      <c r="KP263" s="2" t="s">
        <v>275</v>
      </c>
      <c r="KQ263" s="2" t="s">
        <v>229</v>
      </c>
      <c r="KR263" s="2" t="s">
        <v>229</v>
      </c>
      <c r="KS263" s="2" t="s">
        <v>241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272</v>
      </c>
      <c r="LB263" s="2" t="s">
        <v>275</v>
      </c>
      <c r="LC263" s="2" t="s">
        <v>229</v>
      </c>
      <c r="LD263" s="2" t="s">
        <v>229</v>
      </c>
      <c r="LE263" s="2" t="s">
        <v>241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229</v>
      </c>
      <c r="LN263" s="2" t="s">
        <v>229</v>
      </c>
      <c r="LO263" s="2" t="s">
        <v>229</v>
      </c>
      <c r="LP263" s="2" t="s">
        <v>229</v>
      </c>
      <c r="LQ263" s="2" t="s">
        <v>229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239</v>
      </c>
      <c r="LZ263" s="2" t="s">
        <v>275</v>
      </c>
      <c r="MA263" s="2" t="s">
        <v>1056</v>
      </c>
      <c r="MB263" s="2" t="s">
        <v>614</v>
      </c>
      <c r="MC263" s="2" t="s">
        <v>241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272</v>
      </c>
      <c r="ML263" s="2" t="s">
        <v>275</v>
      </c>
      <c r="MM263" s="2" t="s">
        <v>229</v>
      </c>
      <c r="MN263" s="2" t="s">
        <v>229</v>
      </c>
      <c r="MO263" s="2" t="s">
        <v>241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266</v>
      </c>
      <c r="MX263" s="2" t="s">
        <v>275</v>
      </c>
      <c r="MY263" s="2" t="s">
        <v>229</v>
      </c>
      <c r="MZ263" s="2" t="s">
        <v>229</v>
      </c>
      <c r="NA263" s="2" t="s">
        <v>241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239</v>
      </c>
      <c r="NJ263" s="2" t="s">
        <v>275</v>
      </c>
      <c r="NK263" s="2" t="s">
        <v>1537</v>
      </c>
      <c r="NL263" s="2" t="s">
        <v>2851</v>
      </c>
      <c r="NM263" s="2" t="s">
        <v>241</v>
      </c>
      <c r="NN263" s="2" t="s">
        <v>229</v>
      </c>
      <c r="NO263" s="4"/>
      <c r="NP263" s="8"/>
      <c r="NQ263" s="4"/>
      <c r="NR263" s="8"/>
      <c r="NS263" s="7"/>
      <c r="NT263" s="7"/>
      <c r="NU263" s="2" t="s">
        <v>272</v>
      </c>
      <c r="NV263" s="2" t="s">
        <v>275</v>
      </c>
      <c r="NW263" s="2" t="s">
        <v>229</v>
      </c>
      <c r="NX263" s="2" t="s">
        <v>229</v>
      </c>
      <c r="NY263" s="2" t="s">
        <v>241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229</v>
      </c>
      <c r="OH263" s="2" t="s">
        <v>229</v>
      </c>
      <c r="OI263" s="2" t="s">
        <v>229</v>
      </c>
      <c r="OJ263" s="2" t="s">
        <v>229</v>
      </c>
      <c r="OK263" s="2" t="s">
        <v>229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229</v>
      </c>
      <c r="OT263" s="2" t="s">
        <v>229</v>
      </c>
      <c r="OU263" s="2" t="s">
        <v>229</v>
      </c>
      <c r="OV263" s="2" t="s">
        <v>229</v>
      </c>
      <c r="OW263" s="2" t="s">
        <v>229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281</v>
      </c>
      <c r="PF263" s="2" t="s">
        <v>275</v>
      </c>
      <c r="PG263" s="2" t="s">
        <v>229</v>
      </c>
      <c r="PH263" s="2" t="s">
        <v>229</v>
      </c>
      <c r="PI263" s="2" t="s">
        <v>241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272</v>
      </c>
      <c r="PR263" s="2" t="s">
        <v>275</v>
      </c>
      <c r="PS263" s="2" t="s">
        <v>229</v>
      </c>
      <c r="PT263" s="2" t="s">
        <v>229</v>
      </c>
      <c r="PU263" s="2" t="s">
        <v>241</v>
      </c>
      <c r="PV263" s="2" t="s">
        <v>229</v>
      </c>
      <c r="PW263" s="4"/>
      <c r="PX263" s="8"/>
      <c r="PY263" s="4"/>
      <c r="PZ263" s="8"/>
      <c r="QA263" s="7"/>
      <c r="QB263" s="7"/>
      <c r="QC263" s="2" t="s">
        <v>281</v>
      </c>
      <c r="QD263" s="2" t="s">
        <v>275</v>
      </c>
      <c r="QE263" s="2" t="s">
        <v>229</v>
      </c>
      <c r="QF263" s="2" t="s">
        <v>229</v>
      </c>
      <c r="QG263" s="2" t="s">
        <v>241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229</v>
      </c>
      <c r="QP263" s="2" t="s">
        <v>229</v>
      </c>
      <c r="QQ263" s="2" t="s">
        <v>229</v>
      </c>
      <c r="QR263" s="2" t="s">
        <v>229</v>
      </c>
      <c r="QS263" s="2" t="s">
        <v>229</v>
      </c>
      <c r="QT263" s="2" t="s">
        <v>229</v>
      </c>
      <c r="QU263" s="4"/>
      <c r="QV263" s="8"/>
      <c r="QW263" s="4"/>
      <c r="QX263" s="8"/>
      <c r="QY263" s="7"/>
      <c r="QZ263" s="7"/>
      <c r="RA263" s="2" t="s">
        <v>272</v>
      </c>
      <c r="RB263" s="2" t="s">
        <v>275</v>
      </c>
      <c r="RC263" s="2" t="s">
        <v>229</v>
      </c>
      <c r="RD263" s="2" t="s">
        <v>229</v>
      </c>
      <c r="RE263" s="2" t="s">
        <v>241</v>
      </c>
      <c r="RF263" s="2" t="s">
        <v>229</v>
      </c>
      <c r="RG263" s="4"/>
      <c r="RH263" s="8"/>
      <c r="RI263" s="4"/>
      <c r="RJ263" s="8"/>
      <c r="RK263" s="7"/>
      <c r="RL263" s="7"/>
      <c r="RM263" s="2" t="s">
        <v>272</v>
      </c>
      <c r="RN263" s="2" t="s">
        <v>275</v>
      </c>
      <c r="RO263" s="2" t="s">
        <v>229</v>
      </c>
      <c r="RP263" s="2" t="s">
        <v>229</v>
      </c>
      <c r="RQ263" s="2" t="s">
        <v>241</v>
      </c>
      <c r="RR263" s="2" t="s">
        <v>229</v>
      </c>
      <c r="RS263" s="4"/>
      <c r="RT263" s="8"/>
      <c r="RU263" s="4"/>
      <c r="RV263" s="8"/>
      <c r="RW263" s="7"/>
      <c r="RX263" s="7"/>
      <c r="RY263" s="2" t="s">
        <v>272</v>
      </c>
      <c r="RZ263" s="2" t="s">
        <v>275</v>
      </c>
      <c r="SA263" s="2" t="s">
        <v>229</v>
      </c>
      <c r="SB263" s="2" t="s">
        <v>229</v>
      </c>
      <c r="SC263" s="2" t="s">
        <v>241</v>
      </c>
      <c r="SD263" s="2" t="s">
        <v>229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</row>
    <row r="264">
      <c r="A264" s="2" t="s">
        <v>2852</v>
      </c>
      <c r="B264" s="2" t="s">
        <v>216</v>
      </c>
      <c r="C264" s="2" t="s">
        <v>217</v>
      </c>
      <c r="D264" s="2" t="s">
        <v>218</v>
      </c>
      <c r="E264" s="2" t="s">
        <v>2460</v>
      </c>
      <c r="F264" s="2" t="s">
        <v>678</v>
      </c>
      <c r="G264" s="2" t="s">
        <v>679</v>
      </c>
      <c r="H264" s="2" t="s">
        <v>680</v>
      </c>
      <c r="I264" s="2" t="s">
        <v>2834</v>
      </c>
      <c r="J264" s="2" t="s">
        <v>285</v>
      </c>
      <c r="K264" s="2" t="s">
        <v>767</v>
      </c>
      <c r="L264" s="3">
        <v>28.57</v>
      </c>
      <c r="M264" s="3">
        <v>30</v>
      </c>
      <c r="N264" s="3">
        <v>59.99</v>
      </c>
      <c r="O264" s="2" t="s">
        <v>981</v>
      </c>
      <c r="P264" s="2" t="s">
        <v>964</v>
      </c>
      <c r="Q264" s="2" t="s">
        <v>228</v>
      </c>
      <c r="R264" s="2" t="s">
        <v>229</v>
      </c>
      <c r="S264" s="2" t="s">
        <v>2850</v>
      </c>
      <c r="T264" s="2" t="s">
        <v>684</v>
      </c>
      <c r="U264" s="2" t="s">
        <v>232</v>
      </c>
      <c r="V264" s="2" t="s">
        <v>685</v>
      </c>
      <c r="W264" s="2" t="s">
        <v>686</v>
      </c>
      <c r="X264" s="2" t="s">
        <v>234</v>
      </c>
      <c r="Y264" s="2" t="s">
        <v>1044</v>
      </c>
      <c r="Z264" s="4"/>
      <c r="AA264" s="4">
        <f>=ROUNDDOWN({0},0)</f>
      </c>
      <c r="AB264" s="5"/>
      <c r="AC264" s="2" t="s">
        <v>229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>
        <v>1</v>
      </c>
      <c r="AS264" s="8">
        <v>32.4</v>
      </c>
      <c r="AT264" s="7">
        <v>-1</v>
      </c>
      <c r="AU264" s="7">
        <v>-1</v>
      </c>
      <c r="AV264" s="4" t="s">
        <v>229</v>
      </c>
      <c r="AW264" s="8" t="s">
        <v>229</v>
      </c>
      <c r="AX264" s="4" t="s">
        <v>229</v>
      </c>
      <c r="AY264" s="8" t="s">
        <v>229</v>
      </c>
      <c r="AZ264" s="7" t="s">
        <v>229</v>
      </c>
      <c r="BA264" s="7" t="s">
        <v>229</v>
      </c>
      <c r="BB264" s="7"/>
      <c r="BC264" s="4" t="s">
        <v>229</v>
      </c>
      <c r="BD264" s="8" t="s">
        <v>229</v>
      </c>
      <c r="BE264" s="4" t="s">
        <v>229</v>
      </c>
      <c r="BF264" s="8" t="s">
        <v>229</v>
      </c>
      <c r="BG264" s="7" t="s">
        <v>229</v>
      </c>
      <c r="BH264" s="7" t="s">
        <v>229</v>
      </c>
      <c r="BI264" s="7"/>
      <c r="BJ264" s="4"/>
      <c r="BK264" s="8"/>
      <c r="BL264" s="2" t="s">
        <v>17</v>
      </c>
      <c r="BM264" s="7"/>
      <c r="BN264" s="7"/>
      <c r="BO264" s="4"/>
      <c r="BP264" s="8"/>
      <c r="BQ264" s="4"/>
      <c r="BR264" s="8"/>
      <c r="BS264" s="7"/>
      <c r="BT264" s="7"/>
      <c r="BU264" s="2" t="s">
        <v>281</v>
      </c>
      <c r="BV264" s="2" t="s">
        <v>275</v>
      </c>
      <c r="BW264" s="2" t="s">
        <v>229</v>
      </c>
      <c r="BX264" s="2" t="s">
        <v>229</v>
      </c>
      <c r="BY264" s="2" t="s">
        <v>241</v>
      </c>
      <c r="BZ264" s="2" t="s">
        <v>229</v>
      </c>
      <c r="CA264" s="4"/>
      <c r="CB264" s="8"/>
      <c r="CC264" s="4">
        <v>1</v>
      </c>
      <c r="CD264" s="8">
        <v>32.4</v>
      </c>
      <c r="CE264" s="7">
        <v>-1</v>
      </c>
      <c r="CF264" s="7">
        <v>-1</v>
      </c>
      <c r="CG264" s="2" t="s">
        <v>239</v>
      </c>
      <c r="CH264" s="2" t="s">
        <v>275</v>
      </c>
      <c r="CI264" s="2" t="s">
        <v>977</v>
      </c>
      <c r="CJ264" s="2" t="s">
        <v>1035</v>
      </c>
      <c r="CK264" s="2" t="s">
        <v>241</v>
      </c>
      <c r="CL264" s="2" t="s">
        <v>229</v>
      </c>
      <c r="CM264" s="4"/>
      <c r="CN264" s="8"/>
      <c r="CO264" s="4"/>
      <c r="CP264" s="8"/>
      <c r="CQ264" s="7"/>
      <c r="CR264" s="7"/>
      <c r="CS264" s="2" t="s">
        <v>239</v>
      </c>
      <c r="CT264" s="2" t="s">
        <v>275</v>
      </c>
      <c r="CU264" s="2" t="s">
        <v>1965</v>
      </c>
      <c r="CV264" s="2" t="s">
        <v>2845</v>
      </c>
      <c r="CW264" s="2" t="s">
        <v>241</v>
      </c>
      <c r="CX264" s="2" t="s">
        <v>229</v>
      </c>
      <c r="CY264" s="4"/>
      <c r="CZ264" s="8"/>
      <c r="DA264" s="4"/>
      <c r="DB264" s="8"/>
      <c r="DC264" s="7"/>
      <c r="DD264" s="7"/>
      <c r="DE264" s="2" t="s">
        <v>239</v>
      </c>
      <c r="DF264" s="2" t="s">
        <v>275</v>
      </c>
      <c r="DG264" s="2" t="s">
        <v>1962</v>
      </c>
      <c r="DH264" s="2" t="s">
        <v>2837</v>
      </c>
      <c r="DI264" s="2" t="s">
        <v>263</v>
      </c>
      <c r="DJ264" s="2" t="s">
        <v>229</v>
      </c>
      <c r="DK264" s="4"/>
      <c r="DL264" s="8"/>
      <c r="DM264" s="4"/>
      <c r="DN264" s="8"/>
      <c r="DO264" s="7"/>
      <c r="DP264" s="7"/>
      <c r="DQ264" s="2" t="s">
        <v>239</v>
      </c>
      <c r="DR264" s="2" t="s">
        <v>275</v>
      </c>
      <c r="DS264" s="2" t="s">
        <v>1051</v>
      </c>
      <c r="DT264" s="2" t="s">
        <v>2226</v>
      </c>
      <c r="DU264" s="2" t="s">
        <v>241</v>
      </c>
      <c r="DV264" s="2" t="s">
        <v>229</v>
      </c>
      <c r="DW264" s="4"/>
      <c r="DX264" s="8"/>
      <c r="DY264" s="4"/>
      <c r="DZ264" s="8"/>
      <c r="EA264" s="7"/>
      <c r="EB264" s="7"/>
      <c r="EC264" s="2" t="s">
        <v>239</v>
      </c>
      <c r="ED264" s="2" t="s">
        <v>275</v>
      </c>
      <c r="EE264" s="2" t="s">
        <v>1530</v>
      </c>
      <c r="EF264" s="2" t="s">
        <v>2705</v>
      </c>
      <c r="EG264" s="2" t="s">
        <v>263</v>
      </c>
      <c r="EH264" s="2" t="s">
        <v>229</v>
      </c>
      <c r="EI264" s="4"/>
      <c r="EJ264" s="8"/>
      <c r="EK264" s="4"/>
      <c r="EL264" s="8"/>
      <c r="EM264" s="7"/>
      <c r="EN264" s="7"/>
      <c r="EO264" s="2" t="s">
        <v>239</v>
      </c>
      <c r="EP264" s="2" t="s">
        <v>275</v>
      </c>
      <c r="EQ264" s="2" t="s">
        <v>1545</v>
      </c>
      <c r="ER264" s="2" t="s">
        <v>2853</v>
      </c>
      <c r="ES264" s="2" t="s">
        <v>241</v>
      </c>
      <c r="ET264" s="2" t="s">
        <v>229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275</v>
      </c>
      <c r="FC264" s="2" t="s">
        <v>2846</v>
      </c>
      <c r="FD264" s="2" t="s">
        <v>1541</v>
      </c>
      <c r="FE264" s="2" t="s">
        <v>241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275</v>
      </c>
      <c r="FO264" s="2" t="s">
        <v>1044</v>
      </c>
      <c r="FP264" s="2" t="s">
        <v>229</v>
      </c>
      <c r="FQ264" s="2" t="s">
        <v>241</v>
      </c>
      <c r="FR264" s="2" t="s">
        <v>229</v>
      </c>
      <c r="FS264" s="4"/>
      <c r="FT264" s="8"/>
      <c r="FU264" s="4"/>
      <c r="FV264" s="8"/>
      <c r="FW264" s="7"/>
      <c r="FX264" s="7"/>
      <c r="FY264" s="2" t="s">
        <v>229</v>
      </c>
      <c r="FZ264" s="2" t="s">
        <v>229</v>
      </c>
      <c r="GA264" s="2" t="s">
        <v>229</v>
      </c>
      <c r="GB264" s="2" t="s">
        <v>229</v>
      </c>
      <c r="GC264" s="2" t="s">
        <v>229</v>
      </c>
      <c r="GD264" s="2" t="s">
        <v>229</v>
      </c>
      <c r="GE264" s="4"/>
      <c r="GF264" s="8"/>
      <c r="GG264" s="4"/>
      <c r="GH264" s="8"/>
      <c r="GI264" s="7"/>
      <c r="GJ264" s="7"/>
      <c r="GK264" s="2" t="s">
        <v>267</v>
      </c>
      <c r="GL264" s="2" t="s">
        <v>275</v>
      </c>
      <c r="GM264" s="2" t="s">
        <v>229</v>
      </c>
      <c r="GN264" s="2" t="s">
        <v>229</v>
      </c>
      <c r="GO264" s="2" t="s">
        <v>241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281</v>
      </c>
      <c r="GX264" s="2" t="s">
        <v>275</v>
      </c>
      <c r="GY264" s="2" t="s">
        <v>229</v>
      </c>
      <c r="GZ264" s="2" t="s">
        <v>229</v>
      </c>
      <c r="HA264" s="2" t="s">
        <v>241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266</v>
      </c>
      <c r="HJ264" s="2" t="s">
        <v>275</v>
      </c>
      <c r="HK264" s="2" t="s">
        <v>229</v>
      </c>
      <c r="HL264" s="2" t="s">
        <v>229</v>
      </c>
      <c r="HM264" s="2" t="s">
        <v>241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272</v>
      </c>
      <c r="HV264" s="2" t="s">
        <v>275</v>
      </c>
      <c r="HW264" s="2" t="s">
        <v>229</v>
      </c>
      <c r="HX264" s="2" t="s">
        <v>229</v>
      </c>
      <c r="HY264" s="2" t="s">
        <v>241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266</v>
      </c>
      <c r="IH264" s="2" t="s">
        <v>275</v>
      </c>
      <c r="II264" s="2" t="s">
        <v>229</v>
      </c>
      <c r="IJ264" s="2" t="s">
        <v>229</v>
      </c>
      <c r="IK264" s="2" t="s">
        <v>241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272</v>
      </c>
      <c r="IT264" s="2" t="s">
        <v>275</v>
      </c>
      <c r="IU264" s="2" t="s">
        <v>229</v>
      </c>
      <c r="IV264" s="2" t="s">
        <v>229</v>
      </c>
      <c r="IW264" s="2" t="s">
        <v>241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272</v>
      </c>
      <c r="JF264" s="2" t="s">
        <v>275</v>
      </c>
      <c r="JG264" s="2" t="s">
        <v>229</v>
      </c>
      <c r="JH264" s="2" t="s">
        <v>229</v>
      </c>
      <c r="JI264" s="2" t="s">
        <v>241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272</v>
      </c>
      <c r="JR264" s="2" t="s">
        <v>275</v>
      </c>
      <c r="JS264" s="2" t="s">
        <v>229</v>
      </c>
      <c r="JT264" s="2" t="s">
        <v>229</v>
      </c>
      <c r="JU264" s="2" t="s">
        <v>241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272</v>
      </c>
      <c r="KD264" s="2" t="s">
        <v>275</v>
      </c>
      <c r="KE264" s="2" t="s">
        <v>229</v>
      </c>
      <c r="KF264" s="2" t="s">
        <v>229</v>
      </c>
      <c r="KG264" s="2" t="s">
        <v>241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272</v>
      </c>
      <c r="KP264" s="2" t="s">
        <v>275</v>
      </c>
      <c r="KQ264" s="2" t="s">
        <v>229</v>
      </c>
      <c r="KR264" s="2" t="s">
        <v>229</v>
      </c>
      <c r="KS264" s="2" t="s">
        <v>241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272</v>
      </c>
      <c r="LB264" s="2" t="s">
        <v>275</v>
      </c>
      <c r="LC264" s="2" t="s">
        <v>229</v>
      </c>
      <c r="LD264" s="2" t="s">
        <v>229</v>
      </c>
      <c r="LE264" s="2" t="s">
        <v>241</v>
      </c>
      <c r="LF264" s="2" t="s">
        <v>229</v>
      </c>
      <c r="LG264" s="4"/>
      <c r="LH264" s="8"/>
      <c r="LI264" s="4"/>
      <c r="LJ264" s="8"/>
      <c r="LK264" s="7"/>
      <c r="LL264" s="7"/>
      <c r="LM264" s="2" t="s">
        <v>229</v>
      </c>
      <c r="LN264" s="2" t="s">
        <v>229</v>
      </c>
      <c r="LO264" s="2" t="s">
        <v>229</v>
      </c>
      <c r="LP264" s="2" t="s">
        <v>229</v>
      </c>
      <c r="LQ264" s="2" t="s">
        <v>229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239</v>
      </c>
      <c r="LZ264" s="2" t="s">
        <v>275</v>
      </c>
      <c r="MA264" s="2" t="s">
        <v>1056</v>
      </c>
      <c r="MB264" s="2" t="s">
        <v>1064</v>
      </c>
      <c r="MC264" s="2" t="s">
        <v>241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272</v>
      </c>
      <c r="ML264" s="2" t="s">
        <v>275</v>
      </c>
      <c r="MM264" s="2" t="s">
        <v>229</v>
      </c>
      <c r="MN264" s="2" t="s">
        <v>229</v>
      </c>
      <c r="MO264" s="2" t="s">
        <v>241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266</v>
      </c>
      <c r="MX264" s="2" t="s">
        <v>275</v>
      </c>
      <c r="MY264" s="2" t="s">
        <v>229</v>
      </c>
      <c r="MZ264" s="2" t="s">
        <v>229</v>
      </c>
      <c r="NA264" s="2" t="s">
        <v>241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239</v>
      </c>
      <c r="NJ264" s="2" t="s">
        <v>275</v>
      </c>
      <c r="NK264" s="2" t="s">
        <v>1537</v>
      </c>
      <c r="NL264" s="2" t="s">
        <v>1540</v>
      </c>
      <c r="NM264" s="2" t="s">
        <v>241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272</v>
      </c>
      <c r="NV264" s="2" t="s">
        <v>275</v>
      </c>
      <c r="NW264" s="2" t="s">
        <v>229</v>
      </c>
      <c r="NX264" s="2" t="s">
        <v>229</v>
      </c>
      <c r="NY264" s="2" t="s">
        <v>241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229</v>
      </c>
      <c r="OH264" s="2" t="s">
        <v>229</v>
      </c>
      <c r="OI264" s="2" t="s">
        <v>229</v>
      </c>
      <c r="OJ264" s="2" t="s">
        <v>229</v>
      </c>
      <c r="OK264" s="2" t="s">
        <v>229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229</v>
      </c>
      <c r="OT264" s="2" t="s">
        <v>229</v>
      </c>
      <c r="OU264" s="2" t="s">
        <v>229</v>
      </c>
      <c r="OV264" s="2" t="s">
        <v>229</v>
      </c>
      <c r="OW264" s="2" t="s">
        <v>229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281</v>
      </c>
      <c r="PF264" s="2" t="s">
        <v>275</v>
      </c>
      <c r="PG264" s="2" t="s">
        <v>229</v>
      </c>
      <c r="PH264" s="2" t="s">
        <v>229</v>
      </c>
      <c r="PI264" s="2" t="s">
        <v>241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272</v>
      </c>
      <c r="PR264" s="2" t="s">
        <v>275</v>
      </c>
      <c r="PS264" s="2" t="s">
        <v>229</v>
      </c>
      <c r="PT264" s="2" t="s">
        <v>229</v>
      </c>
      <c r="PU264" s="2" t="s">
        <v>241</v>
      </c>
      <c r="PV264" s="2" t="s">
        <v>229</v>
      </c>
      <c r="PW264" s="4"/>
      <c r="PX264" s="8"/>
      <c r="PY264" s="4"/>
      <c r="PZ264" s="8"/>
      <c r="QA264" s="7"/>
      <c r="QB264" s="7"/>
      <c r="QC264" s="2" t="s">
        <v>281</v>
      </c>
      <c r="QD264" s="2" t="s">
        <v>275</v>
      </c>
      <c r="QE264" s="2" t="s">
        <v>229</v>
      </c>
      <c r="QF264" s="2" t="s">
        <v>229</v>
      </c>
      <c r="QG264" s="2" t="s">
        <v>241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229</v>
      </c>
      <c r="QP264" s="2" t="s">
        <v>229</v>
      </c>
      <c r="QQ264" s="2" t="s">
        <v>229</v>
      </c>
      <c r="QR264" s="2" t="s">
        <v>229</v>
      </c>
      <c r="QS264" s="2" t="s">
        <v>229</v>
      </c>
      <c r="QT264" s="2" t="s">
        <v>229</v>
      </c>
      <c r="QU264" s="4"/>
      <c r="QV264" s="8"/>
      <c r="QW264" s="4"/>
      <c r="QX264" s="8"/>
      <c r="QY264" s="7"/>
      <c r="QZ264" s="7"/>
      <c r="RA264" s="2" t="s">
        <v>272</v>
      </c>
      <c r="RB264" s="2" t="s">
        <v>275</v>
      </c>
      <c r="RC264" s="2" t="s">
        <v>229</v>
      </c>
      <c r="RD264" s="2" t="s">
        <v>229</v>
      </c>
      <c r="RE264" s="2" t="s">
        <v>241</v>
      </c>
      <c r="RF264" s="2" t="s">
        <v>229</v>
      </c>
      <c r="RG264" s="4"/>
      <c r="RH264" s="8"/>
      <c r="RI264" s="4"/>
      <c r="RJ264" s="8"/>
      <c r="RK264" s="7"/>
      <c r="RL264" s="7"/>
      <c r="RM264" s="2" t="s">
        <v>272</v>
      </c>
      <c r="RN264" s="2" t="s">
        <v>275</v>
      </c>
      <c r="RO264" s="2" t="s">
        <v>229</v>
      </c>
      <c r="RP264" s="2" t="s">
        <v>229</v>
      </c>
      <c r="RQ264" s="2" t="s">
        <v>241</v>
      </c>
      <c r="RR264" s="2" t="s">
        <v>229</v>
      </c>
      <c r="RS264" s="4"/>
      <c r="RT264" s="8"/>
      <c r="RU264" s="4"/>
      <c r="RV264" s="8"/>
      <c r="RW264" s="7"/>
      <c r="RX264" s="7"/>
      <c r="RY264" s="2" t="s">
        <v>272</v>
      </c>
      <c r="RZ264" s="2" t="s">
        <v>275</v>
      </c>
      <c r="SA264" s="2" t="s">
        <v>229</v>
      </c>
      <c r="SB264" s="2" t="s">
        <v>229</v>
      </c>
      <c r="SC264" s="2" t="s">
        <v>241</v>
      </c>
      <c r="SD264" s="2" t="s">
        <v>229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</row>
    <row r="265">
      <c r="A265" s="2" t="s">
        <v>2854</v>
      </c>
      <c r="B265" s="2" t="s">
        <v>216</v>
      </c>
      <c r="C265" s="2" t="s">
        <v>217</v>
      </c>
      <c r="D265" s="2" t="s">
        <v>218</v>
      </c>
      <c r="E265" s="2" t="s">
        <v>2460</v>
      </c>
      <c r="F265" s="2" t="s">
        <v>678</v>
      </c>
      <c r="G265" s="2" t="s">
        <v>679</v>
      </c>
      <c r="H265" s="2" t="s">
        <v>680</v>
      </c>
      <c r="I265" s="2" t="s">
        <v>2834</v>
      </c>
      <c r="J265" s="2" t="s">
        <v>285</v>
      </c>
      <c r="K265" s="2" t="s">
        <v>682</v>
      </c>
      <c r="L265" s="3">
        <v>28.57</v>
      </c>
      <c r="M265" s="3">
        <v>30</v>
      </c>
      <c r="N265" s="3">
        <v>59.99</v>
      </c>
      <c r="O265" s="2" t="s">
        <v>981</v>
      </c>
      <c r="P265" s="2" t="s">
        <v>964</v>
      </c>
      <c r="Q265" s="2" t="s">
        <v>228</v>
      </c>
      <c r="R265" s="2" t="s">
        <v>229</v>
      </c>
      <c r="S265" s="2" t="s">
        <v>2855</v>
      </c>
      <c r="T265" s="2" t="s">
        <v>684</v>
      </c>
      <c r="U265" s="2" t="s">
        <v>232</v>
      </c>
      <c r="V265" s="2" t="s">
        <v>685</v>
      </c>
      <c r="W265" s="2" t="s">
        <v>686</v>
      </c>
      <c r="X265" s="2" t="s">
        <v>234</v>
      </c>
      <c r="Y265" s="2" t="s">
        <v>1044</v>
      </c>
      <c r="Z265" s="4"/>
      <c r="AA265" s="4">
        <f>=ROUNDDOWN({0},0)</f>
      </c>
      <c r="AB265" s="5"/>
      <c r="AC265" s="2" t="s">
        <v>229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>
        <v>1</v>
      </c>
      <c r="AS265" s="8">
        <v>18</v>
      </c>
      <c r="AT265" s="7">
        <v>-1</v>
      </c>
      <c r="AU265" s="7">
        <v>-1</v>
      </c>
      <c r="AV265" s="4"/>
      <c r="AW265" s="8"/>
      <c r="AX265" s="4">
        <v>1</v>
      </c>
      <c r="AY265" s="8">
        <v>18</v>
      </c>
      <c r="AZ265" s="7">
        <v>-1</v>
      </c>
      <c r="BA265" s="7">
        <v>-1</v>
      </c>
      <c r="BB265" s="7"/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/>
      <c r="BJ265" s="4"/>
      <c r="BK265" s="8"/>
      <c r="BL265" s="2" t="s">
        <v>19</v>
      </c>
      <c r="BM265" s="7"/>
      <c r="BN265" s="7"/>
      <c r="BO265" s="4"/>
      <c r="BP265" s="8"/>
      <c r="BQ265" s="4"/>
      <c r="BR265" s="8"/>
      <c r="BS265" s="7"/>
      <c r="BT265" s="7"/>
      <c r="BU265" s="2" t="s">
        <v>281</v>
      </c>
      <c r="BV265" s="2" t="s">
        <v>275</v>
      </c>
      <c r="BW265" s="2" t="s">
        <v>229</v>
      </c>
      <c r="BX265" s="2" t="s">
        <v>229</v>
      </c>
      <c r="BY265" s="2" t="s">
        <v>241</v>
      </c>
      <c r="BZ265" s="2" t="s">
        <v>229</v>
      </c>
      <c r="CA265" s="4"/>
      <c r="CB265" s="8"/>
      <c r="CC265" s="4"/>
      <c r="CD265" s="8"/>
      <c r="CE265" s="7"/>
      <c r="CF265" s="7"/>
      <c r="CG265" s="2" t="s">
        <v>239</v>
      </c>
      <c r="CH265" s="2" t="s">
        <v>275</v>
      </c>
      <c r="CI265" s="2" t="s">
        <v>977</v>
      </c>
      <c r="CJ265" s="2" t="s">
        <v>1081</v>
      </c>
      <c r="CK265" s="2" t="s">
        <v>241</v>
      </c>
      <c r="CL265" s="2" t="s">
        <v>229</v>
      </c>
      <c r="CM265" s="4"/>
      <c r="CN265" s="8"/>
      <c r="CO265" s="4"/>
      <c r="CP265" s="8"/>
      <c r="CQ265" s="7"/>
      <c r="CR265" s="7"/>
      <c r="CS265" s="2" t="s">
        <v>239</v>
      </c>
      <c r="CT265" s="2" t="s">
        <v>275</v>
      </c>
      <c r="CU265" s="2" t="s">
        <v>1965</v>
      </c>
      <c r="CV265" s="2" t="s">
        <v>2856</v>
      </c>
      <c r="CW265" s="2" t="s">
        <v>241</v>
      </c>
      <c r="CX265" s="2" t="s">
        <v>229</v>
      </c>
      <c r="CY265" s="4"/>
      <c r="CZ265" s="8"/>
      <c r="DA265" s="4">
        <v>1</v>
      </c>
      <c r="DB265" s="8">
        <v>18</v>
      </c>
      <c r="DC265" s="7">
        <v>-1</v>
      </c>
      <c r="DD265" s="7">
        <v>-1</v>
      </c>
      <c r="DE265" s="2" t="s">
        <v>239</v>
      </c>
      <c r="DF265" s="2" t="s">
        <v>275</v>
      </c>
      <c r="DG265" s="2" t="s">
        <v>1962</v>
      </c>
      <c r="DH265" s="2" t="s">
        <v>2857</v>
      </c>
      <c r="DI265" s="2" t="s">
        <v>263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239</v>
      </c>
      <c r="DR265" s="2" t="s">
        <v>275</v>
      </c>
      <c r="DS265" s="2" t="s">
        <v>1051</v>
      </c>
      <c r="DT265" s="2" t="s">
        <v>2858</v>
      </c>
      <c r="DU265" s="2" t="s">
        <v>241</v>
      </c>
      <c r="DV265" s="2" t="s">
        <v>229</v>
      </c>
      <c r="DW265" s="4"/>
      <c r="DX265" s="8"/>
      <c r="DY265" s="4"/>
      <c r="DZ265" s="8"/>
      <c r="EA265" s="7"/>
      <c r="EB265" s="7"/>
      <c r="EC265" s="2" t="s">
        <v>239</v>
      </c>
      <c r="ED265" s="2" t="s">
        <v>275</v>
      </c>
      <c r="EE265" s="2" t="s">
        <v>1530</v>
      </c>
      <c r="EF265" s="2" t="s">
        <v>1597</v>
      </c>
      <c r="EG265" s="2" t="s">
        <v>263</v>
      </c>
      <c r="EH265" s="2" t="s">
        <v>229</v>
      </c>
      <c r="EI265" s="4"/>
      <c r="EJ265" s="8"/>
      <c r="EK265" s="4"/>
      <c r="EL265" s="8"/>
      <c r="EM265" s="7"/>
      <c r="EN265" s="7"/>
      <c r="EO265" s="2" t="s">
        <v>239</v>
      </c>
      <c r="EP265" s="2" t="s">
        <v>275</v>
      </c>
      <c r="EQ265" s="2" t="s">
        <v>1545</v>
      </c>
      <c r="ER265" s="2" t="s">
        <v>1062</v>
      </c>
      <c r="ES265" s="2" t="s">
        <v>241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275</v>
      </c>
      <c r="FC265" s="2" t="s">
        <v>2846</v>
      </c>
      <c r="FD265" s="2" t="s">
        <v>1966</v>
      </c>
      <c r="FE265" s="2" t="s">
        <v>241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239</v>
      </c>
      <c r="FN265" s="2" t="s">
        <v>275</v>
      </c>
      <c r="FO265" s="2" t="s">
        <v>2219</v>
      </c>
      <c r="FP265" s="2" t="s">
        <v>1547</v>
      </c>
      <c r="FQ265" s="2" t="s">
        <v>241</v>
      </c>
      <c r="FR265" s="2" t="s">
        <v>229</v>
      </c>
      <c r="FS265" s="4"/>
      <c r="FT265" s="8"/>
      <c r="FU265" s="4"/>
      <c r="FV265" s="8"/>
      <c r="FW265" s="7"/>
      <c r="FX265" s="7"/>
      <c r="FY265" s="2" t="s">
        <v>229</v>
      </c>
      <c r="FZ265" s="2" t="s">
        <v>229</v>
      </c>
      <c r="GA265" s="2" t="s">
        <v>229</v>
      </c>
      <c r="GB265" s="2" t="s">
        <v>229</v>
      </c>
      <c r="GC265" s="2" t="s">
        <v>229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267</v>
      </c>
      <c r="GL265" s="2" t="s">
        <v>275</v>
      </c>
      <c r="GM265" s="2" t="s">
        <v>229</v>
      </c>
      <c r="GN265" s="2" t="s">
        <v>229</v>
      </c>
      <c r="GO265" s="2" t="s">
        <v>241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281</v>
      </c>
      <c r="GX265" s="2" t="s">
        <v>275</v>
      </c>
      <c r="GY265" s="2" t="s">
        <v>229</v>
      </c>
      <c r="GZ265" s="2" t="s">
        <v>229</v>
      </c>
      <c r="HA265" s="2" t="s">
        <v>241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266</v>
      </c>
      <c r="HJ265" s="2" t="s">
        <v>275</v>
      </c>
      <c r="HK265" s="2" t="s">
        <v>229</v>
      </c>
      <c r="HL265" s="2" t="s">
        <v>229</v>
      </c>
      <c r="HM265" s="2" t="s">
        <v>241</v>
      </c>
      <c r="HN265" s="2" t="s">
        <v>229</v>
      </c>
      <c r="HO265" s="4"/>
      <c r="HP265" s="8"/>
      <c r="HQ265" s="4"/>
      <c r="HR265" s="8"/>
      <c r="HS265" s="7"/>
      <c r="HT265" s="7"/>
      <c r="HU265" s="2" t="s">
        <v>272</v>
      </c>
      <c r="HV265" s="2" t="s">
        <v>275</v>
      </c>
      <c r="HW265" s="2" t="s">
        <v>229</v>
      </c>
      <c r="HX265" s="2" t="s">
        <v>229</v>
      </c>
      <c r="HY265" s="2" t="s">
        <v>241</v>
      </c>
      <c r="HZ265" s="2" t="s">
        <v>229</v>
      </c>
      <c r="IA265" s="4"/>
      <c r="IB265" s="8"/>
      <c r="IC265" s="4"/>
      <c r="ID265" s="8"/>
      <c r="IE265" s="7"/>
      <c r="IF265" s="7"/>
      <c r="IG265" s="2" t="s">
        <v>266</v>
      </c>
      <c r="IH265" s="2" t="s">
        <v>275</v>
      </c>
      <c r="II265" s="2" t="s">
        <v>229</v>
      </c>
      <c r="IJ265" s="2" t="s">
        <v>229</v>
      </c>
      <c r="IK265" s="2" t="s">
        <v>241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272</v>
      </c>
      <c r="IT265" s="2" t="s">
        <v>275</v>
      </c>
      <c r="IU265" s="2" t="s">
        <v>229</v>
      </c>
      <c r="IV265" s="2" t="s">
        <v>229</v>
      </c>
      <c r="IW265" s="2" t="s">
        <v>241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272</v>
      </c>
      <c r="JF265" s="2" t="s">
        <v>275</v>
      </c>
      <c r="JG265" s="2" t="s">
        <v>229</v>
      </c>
      <c r="JH265" s="2" t="s">
        <v>229</v>
      </c>
      <c r="JI265" s="2" t="s">
        <v>241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272</v>
      </c>
      <c r="JR265" s="2" t="s">
        <v>275</v>
      </c>
      <c r="JS265" s="2" t="s">
        <v>229</v>
      </c>
      <c r="JT265" s="2" t="s">
        <v>229</v>
      </c>
      <c r="JU265" s="2" t="s">
        <v>241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272</v>
      </c>
      <c r="KD265" s="2" t="s">
        <v>275</v>
      </c>
      <c r="KE265" s="2" t="s">
        <v>229</v>
      </c>
      <c r="KF265" s="2" t="s">
        <v>229</v>
      </c>
      <c r="KG265" s="2" t="s">
        <v>241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272</v>
      </c>
      <c r="KP265" s="2" t="s">
        <v>275</v>
      </c>
      <c r="KQ265" s="2" t="s">
        <v>229</v>
      </c>
      <c r="KR265" s="2" t="s">
        <v>229</v>
      </c>
      <c r="KS265" s="2" t="s">
        <v>241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272</v>
      </c>
      <c r="LB265" s="2" t="s">
        <v>275</v>
      </c>
      <c r="LC265" s="2" t="s">
        <v>229</v>
      </c>
      <c r="LD265" s="2" t="s">
        <v>229</v>
      </c>
      <c r="LE265" s="2" t="s">
        <v>241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229</v>
      </c>
      <c r="LN265" s="2" t="s">
        <v>229</v>
      </c>
      <c r="LO265" s="2" t="s">
        <v>229</v>
      </c>
      <c r="LP265" s="2" t="s">
        <v>229</v>
      </c>
      <c r="LQ265" s="2" t="s">
        <v>229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239</v>
      </c>
      <c r="LZ265" s="2" t="s">
        <v>275</v>
      </c>
      <c r="MA265" s="2" t="s">
        <v>1056</v>
      </c>
      <c r="MB265" s="2" t="s">
        <v>229</v>
      </c>
      <c r="MC265" s="2" t="s">
        <v>241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272</v>
      </c>
      <c r="ML265" s="2" t="s">
        <v>275</v>
      </c>
      <c r="MM265" s="2" t="s">
        <v>229</v>
      </c>
      <c r="MN265" s="2" t="s">
        <v>229</v>
      </c>
      <c r="MO265" s="2" t="s">
        <v>241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266</v>
      </c>
      <c r="MX265" s="2" t="s">
        <v>275</v>
      </c>
      <c r="MY265" s="2" t="s">
        <v>229</v>
      </c>
      <c r="MZ265" s="2" t="s">
        <v>229</v>
      </c>
      <c r="NA265" s="2" t="s">
        <v>241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239</v>
      </c>
      <c r="NJ265" s="2" t="s">
        <v>275</v>
      </c>
      <c r="NK265" s="2" t="s">
        <v>1537</v>
      </c>
      <c r="NL265" s="2" t="s">
        <v>1377</v>
      </c>
      <c r="NM265" s="2" t="s">
        <v>241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272</v>
      </c>
      <c r="NV265" s="2" t="s">
        <v>275</v>
      </c>
      <c r="NW265" s="2" t="s">
        <v>229</v>
      </c>
      <c r="NX265" s="2" t="s">
        <v>229</v>
      </c>
      <c r="NY265" s="2" t="s">
        <v>241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229</v>
      </c>
      <c r="OH265" s="2" t="s">
        <v>229</v>
      </c>
      <c r="OI265" s="2" t="s">
        <v>229</v>
      </c>
      <c r="OJ265" s="2" t="s">
        <v>229</v>
      </c>
      <c r="OK265" s="2" t="s">
        <v>229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229</v>
      </c>
      <c r="OT265" s="2" t="s">
        <v>229</v>
      </c>
      <c r="OU265" s="2" t="s">
        <v>229</v>
      </c>
      <c r="OV265" s="2" t="s">
        <v>229</v>
      </c>
      <c r="OW265" s="2" t="s">
        <v>229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281</v>
      </c>
      <c r="PF265" s="2" t="s">
        <v>275</v>
      </c>
      <c r="PG265" s="2" t="s">
        <v>229</v>
      </c>
      <c r="PH265" s="2" t="s">
        <v>229</v>
      </c>
      <c r="PI265" s="2" t="s">
        <v>241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272</v>
      </c>
      <c r="PR265" s="2" t="s">
        <v>275</v>
      </c>
      <c r="PS265" s="2" t="s">
        <v>229</v>
      </c>
      <c r="PT265" s="2" t="s">
        <v>229</v>
      </c>
      <c r="PU265" s="2" t="s">
        <v>241</v>
      </c>
      <c r="PV265" s="2" t="s">
        <v>229</v>
      </c>
      <c r="PW265" s="4"/>
      <c r="PX265" s="8"/>
      <c r="PY265" s="4"/>
      <c r="PZ265" s="8"/>
      <c r="QA265" s="7"/>
      <c r="QB265" s="7"/>
      <c r="QC265" s="2" t="s">
        <v>281</v>
      </c>
      <c r="QD265" s="2" t="s">
        <v>275</v>
      </c>
      <c r="QE265" s="2" t="s">
        <v>229</v>
      </c>
      <c r="QF265" s="2" t="s">
        <v>229</v>
      </c>
      <c r="QG265" s="2" t="s">
        <v>241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229</v>
      </c>
      <c r="QP265" s="2" t="s">
        <v>229</v>
      </c>
      <c r="QQ265" s="2" t="s">
        <v>229</v>
      </c>
      <c r="QR265" s="2" t="s">
        <v>229</v>
      </c>
      <c r="QS265" s="2" t="s">
        <v>229</v>
      </c>
      <c r="QT265" s="2" t="s">
        <v>229</v>
      </c>
      <c r="QU265" s="4"/>
      <c r="QV265" s="8"/>
      <c r="QW265" s="4"/>
      <c r="QX265" s="8"/>
      <c r="QY265" s="7"/>
      <c r="QZ265" s="7"/>
      <c r="RA265" s="2" t="s">
        <v>272</v>
      </c>
      <c r="RB265" s="2" t="s">
        <v>275</v>
      </c>
      <c r="RC265" s="2" t="s">
        <v>229</v>
      </c>
      <c r="RD265" s="2" t="s">
        <v>229</v>
      </c>
      <c r="RE265" s="2" t="s">
        <v>241</v>
      </c>
      <c r="RF265" s="2" t="s">
        <v>229</v>
      </c>
      <c r="RG265" s="4"/>
      <c r="RH265" s="8"/>
      <c r="RI265" s="4"/>
      <c r="RJ265" s="8"/>
      <c r="RK265" s="7"/>
      <c r="RL265" s="7"/>
      <c r="RM265" s="2" t="s">
        <v>272</v>
      </c>
      <c r="RN265" s="2" t="s">
        <v>275</v>
      </c>
      <c r="RO265" s="2" t="s">
        <v>229</v>
      </c>
      <c r="RP265" s="2" t="s">
        <v>229</v>
      </c>
      <c r="RQ265" s="2" t="s">
        <v>241</v>
      </c>
      <c r="RR265" s="2" t="s">
        <v>229</v>
      </c>
      <c r="RS265" s="4"/>
      <c r="RT265" s="8"/>
      <c r="RU265" s="4"/>
      <c r="RV265" s="8"/>
      <c r="RW265" s="7"/>
      <c r="RX265" s="7"/>
      <c r="RY265" s="2" t="s">
        <v>272</v>
      </c>
      <c r="RZ265" s="2" t="s">
        <v>275</v>
      </c>
      <c r="SA265" s="2" t="s">
        <v>229</v>
      </c>
      <c r="SB265" s="2" t="s">
        <v>229</v>
      </c>
      <c r="SC265" s="2" t="s">
        <v>241</v>
      </c>
      <c r="SD265" s="2" t="s">
        <v>229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</row>
    <row r="266">
      <c r="A266" s="2" t="s">
        <v>2859</v>
      </c>
      <c r="B266" s="2" t="s">
        <v>216</v>
      </c>
      <c r="C266" s="2" t="s">
        <v>217</v>
      </c>
      <c r="D266" s="2" t="s">
        <v>218</v>
      </c>
      <c r="E266" s="2" t="s">
        <v>2460</v>
      </c>
      <c r="F266" s="2" t="s">
        <v>2860</v>
      </c>
      <c r="G266" s="2" t="s">
        <v>2861</v>
      </c>
      <c r="H266" s="2" t="s">
        <v>2862</v>
      </c>
      <c r="I266" s="2" t="s">
        <v>2863</v>
      </c>
      <c r="J266" s="2" t="s">
        <v>224</v>
      </c>
      <c r="K266" s="2" t="s">
        <v>341</v>
      </c>
      <c r="L266" s="3">
        <v>23.8</v>
      </c>
      <c r="M266" s="3">
        <v>24.99</v>
      </c>
      <c r="N266" s="3">
        <v>49.99</v>
      </c>
      <c r="O266" s="2" t="s">
        <v>226</v>
      </c>
      <c r="P266" s="2" t="s">
        <v>2046</v>
      </c>
      <c r="Q266" s="2" t="s">
        <v>228</v>
      </c>
      <c r="R266" s="2" t="s">
        <v>229</v>
      </c>
      <c r="S266" s="2" t="s">
        <v>2864</v>
      </c>
      <c r="T266" s="2" t="s">
        <v>684</v>
      </c>
      <c r="U266" s="2" t="s">
        <v>2464</v>
      </c>
      <c r="V266" s="2" t="s">
        <v>233</v>
      </c>
      <c r="W266" s="2" t="s">
        <v>686</v>
      </c>
      <c r="X266" s="2" t="s">
        <v>1009</v>
      </c>
      <c r="Y266" s="2" t="s">
        <v>2865</v>
      </c>
      <c r="Z266" s="4">
        <v>170</v>
      </c>
      <c r="AA266" s="4">
        <f>=ROUNDDOWN({0},0)</f>
      </c>
      <c r="AB266" s="5"/>
      <c r="AC266" s="2" t="s">
        <v>345</v>
      </c>
      <c r="AD266" s="4">
        <v>160</v>
      </c>
      <c r="AE266" s="4">
        <v>160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229</v>
      </c>
      <c r="AW266" s="8" t="s">
        <v>229</v>
      </c>
      <c r="AX266" s="4" t="s">
        <v>229</v>
      </c>
      <c r="AY266" s="8" t="s">
        <v>229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664</v>
      </c>
      <c r="BV266" s="2" t="s">
        <v>226</v>
      </c>
      <c r="BW266" s="2" t="s">
        <v>229</v>
      </c>
      <c r="BX266" s="2" t="s">
        <v>229</v>
      </c>
      <c r="BY266" s="2" t="s">
        <v>241</v>
      </c>
      <c r="BZ266" s="2" t="s">
        <v>229</v>
      </c>
      <c r="CA266" s="4"/>
      <c r="CB266" s="8"/>
      <c r="CC266" s="4"/>
      <c r="CD266" s="8"/>
      <c r="CE266" s="7"/>
      <c r="CF266" s="7"/>
      <c r="CG266" s="2" t="s">
        <v>239</v>
      </c>
      <c r="CH266" s="2" t="s">
        <v>226</v>
      </c>
      <c r="CI266" s="2" t="s">
        <v>1236</v>
      </c>
      <c r="CJ266" s="2" t="s">
        <v>229</v>
      </c>
      <c r="CK266" s="2" t="s">
        <v>241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239</v>
      </c>
      <c r="CT266" s="2" t="s">
        <v>226</v>
      </c>
      <c r="CU266" s="2" t="s">
        <v>910</v>
      </c>
      <c r="CV266" s="2" t="s">
        <v>229</v>
      </c>
      <c r="CW266" s="2" t="s">
        <v>241</v>
      </c>
      <c r="CX266" s="2" t="s">
        <v>229</v>
      </c>
      <c r="CY266" s="4"/>
      <c r="CZ266" s="8"/>
      <c r="DA266" s="4"/>
      <c r="DB266" s="8"/>
      <c r="DC266" s="7"/>
      <c r="DD266" s="7"/>
      <c r="DE266" s="2" t="s">
        <v>266</v>
      </c>
      <c r="DF266" s="2" t="s">
        <v>226</v>
      </c>
      <c r="DG266" s="2" t="s">
        <v>229</v>
      </c>
      <c r="DH266" s="2" t="s">
        <v>229</v>
      </c>
      <c r="DI266" s="2" t="s">
        <v>241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239</v>
      </c>
      <c r="DR266" s="2" t="s">
        <v>226</v>
      </c>
      <c r="DS266" s="2" t="s">
        <v>1236</v>
      </c>
      <c r="DT266" s="2" t="s">
        <v>229</v>
      </c>
      <c r="DU266" s="2" t="s">
        <v>241</v>
      </c>
      <c r="DV266" s="2" t="s">
        <v>229</v>
      </c>
      <c r="DW266" s="4"/>
      <c r="DX266" s="8"/>
      <c r="DY266" s="4"/>
      <c r="DZ266" s="8"/>
      <c r="EA266" s="7"/>
      <c r="EB266" s="7"/>
      <c r="EC266" s="2" t="s">
        <v>266</v>
      </c>
      <c r="ED266" s="2" t="s">
        <v>226</v>
      </c>
      <c r="EE266" s="2" t="s">
        <v>229</v>
      </c>
      <c r="EF266" s="2" t="s">
        <v>229</v>
      </c>
      <c r="EG266" s="2" t="s">
        <v>241</v>
      </c>
      <c r="EH266" s="2" t="s">
        <v>229</v>
      </c>
      <c r="EI266" s="4"/>
      <c r="EJ266" s="8"/>
      <c r="EK266" s="4"/>
      <c r="EL266" s="8"/>
      <c r="EM266" s="7"/>
      <c r="EN266" s="7"/>
      <c r="EO266" s="2" t="s">
        <v>266</v>
      </c>
      <c r="EP266" s="2" t="s">
        <v>226</v>
      </c>
      <c r="EQ266" s="2" t="s">
        <v>229</v>
      </c>
      <c r="ER266" s="2" t="s">
        <v>229</v>
      </c>
      <c r="ES266" s="2" t="s">
        <v>241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267</v>
      </c>
      <c r="FB266" s="2" t="s">
        <v>226</v>
      </c>
      <c r="FC266" s="2" t="s">
        <v>229</v>
      </c>
      <c r="FD266" s="2" t="s">
        <v>229</v>
      </c>
      <c r="FE266" s="2" t="s">
        <v>241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226</v>
      </c>
      <c r="FO266" s="2" t="s">
        <v>1236</v>
      </c>
      <c r="FP266" s="2" t="s">
        <v>229</v>
      </c>
      <c r="FQ266" s="2" t="s">
        <v>241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226</v>
      </c>
      <c r="GA266" s="2" t="s">
        <v>1236</v>
      </c>
      <c r="GB266" s="2" t="s">
        <v>229</v>
      </c>
      <c r="GC266" s="2" t="s">
        <v>241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272</v>
      </c>
      <c r="GL266" s="2" t="s">
        <v>226</v>
      </c>
      <c r="GM266" s="2" t="s">
        <v>229</v>
      </c>
      <c r="GN266" s="2" t="s">
        <v>229</v>
      </c>
      <c r="GO266" s="2" t="s">
        <v>241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266</v>
      </c>
      <c r="GX266" s="2" t="s">
        <v>226</v>
      </c>
      <c r="GY266" s="2" t="s">
        <v>229</v>
      </c>
      <c r="GZ266" s="2" t="s">
        <v>229</v>
      </c>
      <c r="HA266" s="2" t="s">
        <v>241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266</v>
      </c>
      <c r="HJ266" s="2" t="s">
        <v>226</v>
      </c>
      <c r="HK266" s="2" t="s">
        <v>229</v>
      </c>
      <c r="HL266" s="2" t="s">
        <v>229</v>
      </c>
      <c r="HM266" s="2" t="s">
        <v>241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266</v>
      </c>
      <c r="HV266" s="2" t="s">
        <v>226</v>
      </c>
      <c r="HW266" s="2" t="s">
        <v>229</v>
      </c>
      <c r="HX266" s="2" t="s">
        <v>229</v>
      </c>
      <c r="HY266" s="2" t="s">
        <v>241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266</v>
      </c>
      <c r="IH266" s="2" t="s">
        <v>226</v>
      </c>
      <c r="II266" s="2" t="s">
        <v>229</v>
      </c>
      <c r="IJ266" s="2" t="s">
        <v>229</v>
      </c>
      <c r="IK266" s="2" t="s">
        <v>241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664</v>
      </c>
      <c r="IT266" s="2" t="s">
        <v>226</v>
      </c>
      <c r="IU266" s="2" t="s">
        <v>229</v>
      </c>
      <c r="IV266" s="2" t="s">
        <v>229</v>
      </c>
      <c r="IW266" s="2" t="s">
        <v>241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272</v>
      </c>
      <c r="JF266" s="2" t="s">
        <v>226</v>
      </c>
      <c r="JG266" s="2" t="s">
        <v>229</v>
      </c>
      <c r="JH266" s="2" t="s">
        <v>229</v>
      </c>
      <c r="JI266" s="2" t="s">
        <v>241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272</v>
      </c>
      <c r="JR266" s="2" t="s">
        <v>226</v>
      </c>
      <c r="JS266" s="2" t="s">
        <v>229</v>
      </c>
      <c r="JT266" s="2" t="s">
        <v>229</v>
      </c>
      <c r="JU266" s="2" t="s">
        <v>241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272</v>
      </c>
      <c r="KD266" s="2" t="s">
        <v>226</v>
      </c>
      <c r="KE266" s="2" t="s">
        <v>229</v>
      </c>
      <c r="KF266" s="2" t="s">
        <v>229</v>
      </c>
      <c r="KG266" s="2" t="s">
        <v>241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272</v>
      </c>
      <c r="KP266" s="2" t="s">
        <v>226</v>
      </c>
      <c r="KQ266" s="2" t="s">
        <v>229</v>
      </c>
      <c r="KR266" s="2" t="s">
        <v>229</v>
      </c>
      <c r="KS266" s="2" t="s">
        <v>241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272</v>
      </c>
      <c r="LB266" s="2" t="s">
        <v>226</v>
      </c>
      <c r="LC266" s="2" t="s">
        <v>229</v>
      </c>
      <c r="LD266" s="2" t="s">
        <v>229</v>
      </c>
      <c r="LE266" s="2" t="s">
        <v>241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272</v>
      </c>
      <c r="LN266" s="2" t="s">
        <v>226</v>
      </c>
      <c r="LO266" s="2" t="s">
        <v>229</v>
      </c>
      <c r="LP266" s="2" t="s">
        <v>229</v>
      </c>
      <c r="LQ266" s="2" t="s">
        <v>241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664</v>
      </c>
      <c r="LZ266" s="2" t="s">
        <v>226</v>
      </c>
      <c r="MA266" s="2" t="s">
        <v>229</v>
      </c>
      <c r="MB266" s="2" t="s">
        <v>229</v>
      </c>
      <c r="MC266" s="2" t="s">
        <v>241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272</v>
      </c>
      <c r="ML266" s="2" t="s">
        <v>226</v>
      </c>
      <c r="MM266" s="2" t="s">
        <v>229</v>
      </c>
      <c r="MN266" s="2" t="s">
        <v>229</v>
      </c>
      <c r="MO266" s="2" t="s">
        <v>241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266</v>
      </c>
      <c r="MX266" s="2" t="s">
        <v>226</v>
      </c>
      <c r="MY266" s="2" t="s">
        <v>229</v>
      </c>
      <c r="MZ266" s="2" t="s">
        <v>229</v>
      </c>
      <c r="NA266" s="2" t="s">
        <v>241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229</v>
      </c>
      <c r="NJ266" s="2" t="s">
        <v>229</v>
      </c>
      <c r="NK266" s="2" t="s">
        <v>229</v>
      </c>
      <c r="NL266" s="2" t="s">
        <v>229</v>
      </c>
      <c r="NM266" s="2" t="s">
        <v>229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272</v>
      </c>
      <c r="NV266" s="2" t="s">
        <v>226</v>
      </c>
      <c r="NW266" s="2" t="s">
        <v>229</v>
      </c>
      <c r="NX266" s="2" t="s">
        <v>229</v>
      </c>
      <c r="NY266" s="2" t="s">
        <v>241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272</v>
      </c>
      <c r="OH266" s="2" t="s">
        <v>226</v>
      </c>
      <c r="OI266" s="2" t="s">
        <v>229</v>
      </c>
      <c r="OJ266" s="2" t="s">
        <v>229</v>
      </c>
      <c r="OK266" s="2" t="s">
        <v>241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229</v>
      </c>
      <c r="OT266" s="2" t="s">
        <v>229</v>
      </c>
      <c r="OU266" s="2" t="s">
        <v>229</v>
      </c>
      <c r="OV266" s="2" t="s">
        <v>229</v>
      </c>
      <c r="OW266" s="2" t="s">
        <v>229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229</v>
      </c>
      <c r="PF266" s="2" t="s">
        <v>229</v>
      </c>
      <c r="PG266" s="2" t="s">
        <v>229</v>
      </c>
      <c r="PH266" s="2" t="s">
        <v>229</v>
      </c>
      <c r="PI266" s="2" t="s">
        <v>229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272</v>
      </c>
      <c r="PR266" s="2" t="s">
        <v>226</v>
      </c>
      <c r="PS266" s="2" t="s">
        <v>229</v>
      </c>
      <c r="PT266" s="2" t="s">
        <v>229</v>
      </c>
      <c r="PU266" s="2" t="s">
        <v>241</v>
      </c>
      <c r="PV266" s="2" t="s">
        <v>229</v>
      </c>
      <c r="PW266" s="4"/>
      <c r="PX266" s="8"/>
      <c r="PY266" s="4"/>
      <c r="PZ266" s="8"/>
      <c r="QA266" s="7"/>
      <c r="QB266" s="7"/>
      <c r="QC266" s="2" t="s">
        <v>281</v>
      </c>
      <c r="QD266" s="2" t="s">
        <v>226</v>
      </c>
      <c r="QE266" s="2" t="s">
        <v>229</v>
      </c>
      <c r="QF266" s="2" t="s">
        <v>229</v>
      </c>
      <c r="QG266" s="2" t="s">
        <v>241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272</v>
      </c>
      <c r="QP266" s="2" t="s">
        <v>226</v>
      </c>
      <c r="QQ266" s="2" t="s">
        <v>229</v>
      </c>
      <c r="QR266" s="2" t="s">
        <v>229</v>
      </c>
      <c r="QS266" s="2" t="s">
        <v>241</v>
      </c>
      <c r="QT266" s="2" t="s">
        <v>229</v>
      </c>
      <c r="QU266" s="4"/>
      <c r="QV266" s="8"/>
      <c r="QW266" s="4"/>
      <c r="QX266" s="8"/>
      <c r="QY266" s="7"/>
      <c r="QZ266" s="7"/>
      <c r="RA266" s="2" t="s">
        <v>272</v>
      </c>
      <c r="RB266" s="2" t="s">
        <v>226</v>
      </c>
      <c r="RC266" s="2" t="s">
        <v>229</v>
      </c>
      <c r="RD266" s="2" t="s">
        <v>229</v>
      </c>
      <c r="RE266" s="2" t="s">
        <v>241</v>
      </c>
      <c r="RF266" s="2" t="s">
        <v>229</v>
      </c>
      <c r="RG266" s="4"/>
      <c r="RH266" s="8"/>
      <c r="RI266" s="4"/>
      <c r="RJ266" s="8"/>
      <c r="RK266" s="7"/>
      <c r="RL266" s="7"/>
      <c r="RM266" s="2" t="s">
        <v>272</v>
      </c>
      <c r="RN266" s="2" t="s">
        <v>226</v>
      </c>
      <c r="RO266" s="2" t="s">
        <v>229</v>
      </c>
      <c r="RP266" s="2" t="s">
        <v>229</v>
      </c>
      <c r="RQ266" s="2" t="s">
        <v>241</v>
      </c>
      <c r="RR266" s="2" t="s">
        <v>229</v>
      </c>
      <c r="RS266" s="4"/>
      <c r="RT266" s="8"/>
      <c r="RU266" s="4"/>
      <c r="RV266" s="8"/>
      <c r="RW266" s="7"/>
      <c r="RX266" s="7"/>
      <c r="RY266" s="2" t="s">
        <v>229</v>
      </c>
      <c r="RZ266" s="2" t="s">
        <v>229</v>
      </c>
      <c r="SA266" s="2" t="s">
        <v>229</v>
      </c>
      <c r="SB266" s="2" t="s">
        <v>229</v>
      </c>
      <c r="SC266" s="2" t="s">
        <v>229</v>
      </c>
      <c r="SD266" s="2" t="s">
        <v>229</v>
      </c>
      <c r="SE266" s="4">
        <v>170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>
        <v>160</v>
      </c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</row>
    <row r="267">
      <c r="A267" s="2" t="s">
        <v>2866</v>
      </c>
      <c r="B267" s="2" t="s">
        <v>216</v>
      </c>
      <c r="C267" s="2" t="s">
        <v>217</v>
      </c>
      <c r="D267" s="2" t="s">
        <v>218</v>
      </c>
      <c r="E267" s="2" t="s">
        <v>2460</v>
      </c>
      <c r="F267" s="2" t="s">
        <v>2860</v>
      </c>
      <c r="G267" s="2" t="s">
        <v>2861</v>
      </c>
      <c r="H267" s="2" t="s">
        <v>2862</v>
      </c>
      <c r="I267" s="2" t="s">
        <v>2863</v>
      </c>
      <c r="J267" s="2" t="s">
        <v>285</v>
      </c>
      <c r="K267" s="2" t="s">
        <v>341</v>
      </c>
      <c r="L267" s="3">
        <v>28.57</v>
      </c>
      <c r="M267" s="3">
        <v>30</v>
      </c>
      <c r="N267" s="3">
        <v>59.99</v>
      </c>
      <c r="O267" s="2" t="s">
        <v>226</v>
      </c>
      <c r="P267" s="2" t="s">
        <v>2046</v>
      </c>
      <c r="Q267" s="2" t="s">
        <v>228</v>
      </c>
      <c r="R267" s="2" t="s">
        <v>229</v>
      </c>
      <c r="S267" s="2" t="s">
        <v>2864</v>
      </c>
      <c r="T267" s="2" t="s">
        <v>684</v>
      </c>
      <c r="U267" s="2" t="s">
        <v>232</v>
      </c>
      <c r="V267" s="2" t="s">
        <v>233</v>
      </c>
      <c r="W267" s="2" t="s">
        <v>686</v>
      </c>
      <c r="X267" s="2" t="s">
        <v>1009</v>
      </c>
      <c r="Y267" s="2" t="s">
        <v>2865</v>
      </c>
      <c r="Z267" s="4">
        <v>280</v>
      </c>
      <c r="AA267" s="4">
        <f>=ROUNDDOWN({0},0)</f>
      </c>
      <c r="AB267" s="5"/>
      <c r="AC267" s="2" t="s">
        <v>345</v>
      </c>
      <c r="AD267" s="4">
        <v>243</v>
      </c>
      <c r="AE267" s="4">
        <v>243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/>
      <c r="BJ267" s="4"/>
      <c r="BK267" s="8"/>
      <c r="BL267" s="2" t="s">
        <v>229</v>
      </c>
      <c r="BM267" s="7"/>
      <c r="BN267" s="7"/>
      <c r="BO267" s="4"/>
      <c r="BP267" s="8"/>
      <c r="BQ267" s="4"/>
      <c r="BR267" s="8"/>
      <c r="BS267" s="7"/>
      <c r="BT267" s="7"/>
      <c r="BU267" s="2" t="s">
        <v>664</v>
      </c>
      <c r="BV267" s="2" t="s">
        <v>226</v>
      </c>
      <c r="BW267" s="2" t="s">
        <v>229</v>
      </c>
      <c r="BX267" s="2" t="s">
        <v>229</v>
      </c>
      <c r="BY267" s="2" t="s">
        <v>241</v>
      </c>
      <c r="BZ267" s="2" t="s">
        <v>229</v>
      </c>
      <c r="CA267" s="4"/>
      <c r="CB267" s="8"/>
      <c r="CC267" s="4"/>
      <c r="CD267" s="8"/>
      <c r="CE267" s="7"/>
      <c r="CF267" s="7"/>
      <c r="CG267" s="2" t="s">
        <v>239</v>
      </c>
      <c r="CH267" s="2" t="s">
        <v>226</v>
      </c>
      <c r="CI267" s="2" t="s">
        <v>1236</v>
      </c>
      <c r="CJ267" s="2" t="s">
        <v>229</v>
      </c>
      <c r="CK267" s="2" t="s">
        <v>241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239</v>
      </c>
      <c r="CT267" s="2" t="s">
        <v>226</v>
      </c>
      <c r="CU267" s="2" t="s">
        <v>910</v>
      </c>
      <c r="CV267" s="2" t="s">
        <v>229</v>
      </c>
      <c r="CW267" s="2" t="s">
        <v>241</v>
      </c>
      <c r="CX267" s="2" t="s">
        <v>229</v>
      </c>
      <c r="CY267" s="4"/>
      <c r="CZ267" s="8"/>
      <c r="DA267" s="4"/>
      <c r="DB267" s="8"/>
      <c r="DC267" s="7"/>
      <c r="DD267" s="7"/>
      <c r="DE267" s="2" t="s">
        <v>266</v>
      </c>
      <c r="DF267" s="2" t="s">
        <v>226</v>
      </c>
      <c r="DG267" s="2" t="s">
        <v>229</v>
      </c>
      <c r="DH267" s="2" t="s">
        <v>229</v>
      </c>
      <c r="DI267" s="2" t="s">
        <v>241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239</v>
      </c>
      <c r="DR267" s="2" t="s">
        <v>226</v>
      </c>
      <c r="DS267" s="2" t="s">
        <v>1236</v>
      </c>
      <c r="DT267" s="2" t="s">
        <v>229</v>
      </c>
      <c r="DU267" s="2" t="s">
        <v>241</v>
      </c>
      <c r="DV267" s="2" t="s">
        <v>229</v>
      </c>
      <c r="DW267" s="4"/>
      <c r="DX267" s="8"/>
      <c r="DY267" s="4"/>
      <c r="DZ267" s="8"/>
      <c r="EA267" s="7"/>
      <c r="EB267" s="7"/>
      <c r="EC267" s="2" t="s">
        <v>266</v>
      </c>
      <c r="ED267" s="2" t="s">
        <v>226</v>
      </c>
      <c r="EE267" s="2" t="s">
        <v>229</v>
      </c>
      <c r="EF267" s="2" t="s">
        <v>229</v>
      </c>
      <c r="EG267" s="2" t="s">
        <v>241</v>
      </c>
      <c r="EH267" s="2" t="s">
        <v>229</v>
      </c>
      <c r="EI267" s="4"/>
      <c r="EJ267" s="8"/>
      <c r="EK267" s="4"/>
      <c r="EL267" s="8"/>
      <c r="EM267" s="7"/>
      <c r="EN267" s="7"/>
      <c r="EO267" s="2" t="s">
        <v>266</v>
      </c>
      <c r="EP267" s="2" t="s">
        <v>226</v>
      </c>
      <c r="EQ267" s="2" t="s">
        <v>229</v>
      </c>
      <c r="ER267" s="2" t="s">
        <v>229</v>
      </c>
      <c r="ES267" s="2" t="s">
        <v>241</v>
      </c>
      <c r="ET267" s="2" t="s">
        <v>229</v>
      </c>
      <c r="EU267" s="4"/>
      <c r="EV267" s="8"/>
      <c r="EW267" s="4"/>
      <c r="EX267" s="8"/>
      <c r="EY267" s="7"/>
      <c r="EZ267" s="7"/>
      <c r="FA267" s="2" t="s">
        <v>267</v>
      </c>
      <c r="FB267" s="2" t="s">
        <v>226</v>
      </c>
      <c r="FC267" s="2" t="s">
        <v>229</v>
      </c>
      <c r="FD267" s="2" t="s">
        <v>229</v>
      </c>
      <c r="FE267" s="2" t="s">
        <v>241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226</v>
      </c>
      <c r="FO267" s="2" t="s">
        <v>1236</v>
      </c>
      <c r="FP267" s="2" t="s">
        <v>229</v>
      </c>
      <c r="FQ267" s="2" t="s">
        <v>241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226</v>
      </c>
      <c r="GA267" s="2" t="s">
        <v>1236</v>
      </c>
      <c r="GB267" s="2" t="s">
        <v>229</v>
      </c>
      <c r="GC267" s="2" t="s">
        <v>241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272</v>
      </c>
      <c r="GL267" s="2" t="s">
        <v>226</v>
      </c>
      <c r="GM267" s="2" t="s">
        <v>229</v>
      </c>
      <c r="GN267" s="2" t="s">
        <v>229</v>
      </c>
      <c r="GO267" s="2" t="s">
        <v>241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266</v>
      </c>
      <c r="GX267" s="2" t="s">
        <v>226</v>
      </c>
      <c r="GY267" s="2" t="s">
        <v>229</v>
      </c>
      <c r="GZ267" s="2" t="s">
        <v>229</v>
      </c>
      <c r="HA267" s="2" t="s">
        <v>241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266</v>
      </c>
      <c r="HJ267" s="2" t="s">
        <v>226</v>
      </c>
      <c r="HK267" s="2" t="s">
        <v>229</v>
      </c>
      <c r="HL267" s="2" t="s">
        <v>229</v>
      </c>
      <c r="HM267" s="2" t="s">
        <v>241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266</v>
      </c>
      <c r="HV267" s="2" t="s">
        <v>226</v>
      </c>
      <c r="HW267" s="2" t="s">
        <v>229</v>
      </c>
      <c r="HX267" s="2" t="s">
        <v>229</v>
      </c>
      <c r="HY267" s="2" t="s">
        <v>241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266</v>
      </c>
      <c r="IH267" s="2" t="s">
        <v>226</v>
      </c>
      <c r="II267" s="2" t="s">
        <v>229</v>
      </c>
      <c r="IJ267" s="2" t="s">
        <v>229</v>
      </c>
      <c r="IK267" s="2" t="s">
        <v>241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664</v>
      </c>
      <c r="IT267" s="2" t="s">
        <v>226</v>
      </c>
      <c r="IU267" s="2" t="s">
        <v>229</v>
      </c>
      <c r="IV267" s="2" t="s">
        <v>229</v>
      </c>
      <c r="IW267" s="2" t="s">
        <v>241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272</v>
      </c>
      <c r="JF267" s="2" t="s">
        <v>226</v>
      </c>
      <c r="JG267" s="2" t="s">
        <v>229</v>
      </c>
      <c r="JH267" s="2" t="s">
        <v>229</v>
      </c>
      <c r="JI267" s="2" t="s">
        <v>241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272</v>
      </c>
      <c r="JR267" s="2" t="s">
        <v>226</v>
      </c>
      <c r="JS267" s="2" t="s">
        <v>229</v>
      </c>
      <c r="JT267" s="2" t="s">
        <v>229</v>
      </c>
      <c r="JU267" s="2" t="s">
        <v>241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272</v>
      </c>
      <c r="KD267" s="2" t="s">
        <v>226</v>
      </c>
      <c r="KE267" s="2" t="s">
        <v>229</v>
      </c>
      <c r="KF267" s="2" t="s">
        <v>229</v>
      </c>
      <c r="KG267" s="2" t="s">
        <v>241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272</v>
      </c>
      <c r="KP267" s="2" t="s">
        <v>226</v>
      </c>
      <c r="KQ267" s="2" t="s">
        <v>229</v>
      </c>
      <c r="KR267" s="2" t="s">
        <v>229</v>
      </c>
      <c r="KS267" s="2" t="s">
        <v>241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272</v>
      </c>
      <c r="LB267" s="2" t="s">
        <v>226</v>
      </c>
      <c r="LC267" s="2" t="s">
        <v>229</v>
      </c>
      <c r="LD267" s="2" t="s">
        <v>229</v>
      </c>
      <c r="LE267" s="2" t="s">
        <v>241</v>
      </c>
      <c r="LF267" s="2" t="s">
        <v>229</v>
      </c>
      <c r="LG267" s="4"/>
      <c r="LH267" s="8"/>
      <c r="LI267" s="4"/>
      <c r="LJ267" s="8"/>
      <c r="LK267" s="7"/>
      <c r="LL267" s="7"/>
      <c r="LM267" s="2" t="s">
        <v>272</v>
      </c>
      <c r="LN267" s="2" t="s">
        <v>226</v>
      </c>
      <c r="LO267" s="2" t="s">
        <v>229</v>
      </c>
      <c r="LP267" s="2" t="s">
        <v>229</v>
      </c>
      <c r="LQ267" s="2" t="s">
        <v>241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664</v>
      </c>
      <c r="LZ267" s="2" t="s">
        <v>226</v>
      </c>
      <c r="MA267" s="2" t="s">
        <v>229</v>
      </c>
      <c r="MB267" s="2" t="s">
        <v>229</v>
      </c>
      <c r="MC267" s="2" t="s">
        <v>241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272</v>
      </c>
      <c r="ML267" s="2" t="s">
        <v>226</v>
      </c>
      <c r="MM267" s="2" t="s">
        <v>229</v>
      </c>
      <c r="MN267" s="2" t="s">
        <v>229</v>
      </c>
      <c r="MO267" s="2" t="s">
        <v>241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266</v>
      </c>
      <c r="MX267" s="2" t="s">
        <v>226</v>
      </c>
      <c r="MY267" s="2" t="s">
        <v>229</v>
      </c>
      <c r="MZ267" s="2" t="s">
        <v>229</v>
      </c>
      <c r="NA267" s="2" t="s">
        <v>241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229</v>
      </c>
      <c r="NK267" s="2" t="s">
        <v>229</v>
      </c>
      <c r="NL267" s="2" t="s">
        <v>229</v>
      </c>
      <c r="NM267" s="2" t="s">
        <v>229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272</v>
      </c>
      <c r="NV267" s="2" t="s">
        <v>226</v>
      </c>
      <c r="NW267" s="2" t="s">
        <v>229</v>
      </c>
      <c r="NX267" s="2" t="s">
        <v>229</v>
      </c>
      <c r="NY267" s="2" t="s">
        <v>241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272</v>
      </c>
      <c r="OH267" s="2" t="s">
        <v>226</v>
      </c>
      <c r="OI267" s="2" t="s">
        <v>229</v>
      </c>
      <c r="OJ267" s="2" t="s">
        <v>229</v>
      </c>
      <c r="OK267" s="2" t="s">
        <v>241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229</v>
      </c>
      <c r="OT267" s="2" t="s">
        <v>229</v>
      </c>
      <c r="OU267" s="2" t="s">
        <v>229</v>
      </c>
      <c r="OV267" s="2" t="s">
        <v>229</v>
      </c>
      <c r="OW267" s="2" t="s">
        <v>229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229</v>
      </c>
      <c r="PF267" s="2" t="s">
        <v>229</v>
      </c>
      <c r="PG267" s="2" t="s">
        <v>229</v>
      </c>
      <c r="PH267" s="2" t="s">
        <v>229</v>
      </c>
      <c r="PI267" s="2" t="s">
        <v>229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272</v>
      </c>
      <c r="PR267" s="2" t="s">
        <v>226</v>
      </c>
      <c r="PS267" s="2" t="s">
        <v>229</v>
      </c>
      <c r="PT267" s="2" t="s">
        <v>229</v>
      </c>
      <c r="PU267" s="2" t="s">
        <v>241</v>
      </c>
      <c r="PV267" s="2" t="s">
        <v>229</v>
      </c>
      <c r="PW267" s="4"/>
      <c r="PX267" s="8"/>
      <c r="PY267" s="4"/>
      <c r="PZ267" s="8"/>
      <c r="QA267" s="7"/>
      <c r="QB267" s="7"/>
      <c r="QC267" s="2" t="s">
        <v>281</v>
      </c>
      <c r="QD267" s="2" t="s">
        <v>226</v>
      </c>
      <c r="QE267" s="2" t="s">
        <v>229</v>
      </c>
      <c r="QF267" s="2" t="s">
        <v>229</v>
      </c>
      <c r="QG267" s="2" t="s">
        <v>241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272</v>
      </c>
      <c r="QP267" s="2" t="s">
        <v>226</v>
      </c>
      <c r="QQ267" s="2" t="s">
        <v>229</v>
      </c>
      <c r="QR267" s="2" t="s">
        <v>229</v>
      </c>
      <c r="QS267" s="2" t="s">
        <v>241</v>
      </c>
      <c r="QT267" s="2" t="s">
        <v>229</v>
      </c>
      <c r="QU267" s="4"/>
      <c r="QV267" s="8"/>
      <c r="QW267" s="4"/>
      <c r="QX267" s="8"/>
      <c r="QY267" s="7"/>
      <c r="QZ267" s="7"/>
      <c r="RA267" s="2" t="s">
        <v>272</v>
      </c>
      <c r="RB267" s="2" t="s">
        <v>226</v>
      </c>
      <c r="RC267" s="2" t="s">
        <v>229</v>
      </c>
      <c r="RD267" s="2" t="s">
        <v>229</v>
      </c>
      <c r="RE267" s="2" t="s">
        <v>241</v>
      </c>
      <c r="RF267" s="2" t="s">
        <v>229</v>
      </c>
      <c r="RG267" s="4"/>
      <c r="RH267" s="8"/>
      <c r="RI267" s="4"/>
      <c r="RJ267" s="8"/>
      <c r="RK267" s="7"/>
      <c r="RL267" s="7"/>
      <c r="RM267" s="2" t="s">
        <v>272</v>
      </c>
      <c r="RN267" s="2" t="s">
        <v>226</v>
      </c>
      <c r="RO267" s="2" t="s">
        <v>229</v>
      </c>
      <c r="RP267" s="2" t="s">
        <v>229</v>
      </c>
      <c r="RQ267" s="2" t="s">
        <v>241</v>
      </c>
      <c r="RR267" s="2" t="s">
        <v>229</v>
      </c>
      <c r="RS267" s="4"/>
      <c r="RT267" s="8"/>
      <c r="RU267" s="4"/>
      <c r="RV267" s="8"/>
      <c r="RW267" s="7"/>
      <c r="RX267" s="7"/>
      <c r="RY267" s="2" t="s">
        <v>229</v>
      </c>
      <c r="RZ267" s="2" t="s">
        <v>229</v>
      </c>
      <c r="SA267" s="2" t="s">
        <v>229</v>
      </c>
      <c r="SB267" s="2" t="s">
        <v>229</v>
      </c>
      <c r="SC267" s="2" t="s">
        <v>229</v>
      </c>
      <c r="SD267" s="2" t="s">
        <v>229</v>
      </c>
      <c r="SE267" s="4">
        <v>280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>
        <v>243</v>
      </c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</row>
    <row r="268">
      <c r="A268" s="2" t="s">
        <v>2867</v>
      </c>
      <c r="B268" s="2" t="s">
        <v>216</v>
      </c>
      <c r="C268" s="2" t="s">
        <v>217</v>
      </c>
      <c r="D268" s="2" t="s">
        <v>218</v>
      </c>
      <c r="E268" s="2" t="s">
        <v>2460</v>
      </c>
      <c r="F268" s="2" t="s">
        <v>2860</v>
      </c>
      <c r="G268" s="2" t="s">
        <v>2861</v>
      </c>
      <c r="H268" s="2" t="s">
        <v>2862</v>
      </c>
      <c r="I268" s="2" t="s">
        <v>2863</v>
      </c>
      <c r="J268" s="2" t="s">
        <v>224</v>
      </c>
      <c r="K268" s="2" t="s">
        <v>2435</v>
      </c>
      <c r="L268" s="3">
        <v>23.8</v>
      </c>
      <c r="M268" s="3">
        <v>24.99</v>
      </c>
      <c r="N268" s="3">
        <v>49.99</v>
      </c>
      <c r="O268" s="2" t="s">
        <v>226</v>
      </c>
      <c r="P268" s="2" t="s">
        <v>2046</v>
      </c>
      <c r="Q268" s="2" t="s">
        <v>228</v>
      </c>
      <c r="R268" s="2" t="s">
        <v>229</v>
      </c>
      <c r="S268" s="2" t="s">
        <v>2868</v>
      </c>
      <c r="T268" s="2" t="s">
        <v>684</v>
      </c>
      <c r="U268" s="2" t="s">
        <v>2464</v>
      </c>
      <c r="V268" s="2" t="s">
        <v>233</v>
      </c>
      <c r="W268" s="2" t="s">
        <v>686</v>
      </c>
      <c r="X268" s="2" t="s">
        <v>1009</v>
      </c>
      <c r="Y268" s="2" t="s">
        <v>2865</v>
      </c>
      <c r="Z268" s="4">
        <v>160</v>
      </c>
      <c r="AA268" s="4">
        <f>=ROUNDDOWN({0},0)</f>
      </c>
      <c r="AB268" s="5"/>
      <c r="AC268" s="2" t="s">
        <v>345</v>
      </c>
      <c r="AD268" s="4">
        <v>141</v>
      </c>
      <c r="AE268" s="4">
        <v>141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229</v>
      </c>
      <c r="AW268" s="8" t="s">
        <v>229</v>
      </c>
      <c r="AX268" s="4" t="s">
        <v>229</v>
      </c>
      <c r="AY268" s="8" t="s">
        <v>229</v>
      </c>
      <c r="AZ268" s="7" t="s">
        <v>229</v>
      </c>
      <c r="BA268" s="7" t="s">
        <v>229</v>
      </c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664</v>
      </c>
      <c r="BV268" s="2" t="s">
        <v>226</v>
      </c>
      <c r="BW268" s="2" t="s">
        <v>229</v>
      </c>
      <c r="BX268" s="2" t="s">
        <v>229</v>
      </c>
      <c r="BY268" s="2" t="s">
        <v>241</v>
      </c>
      <c r="BZ268" s="2" t="s">
        <v>229</v>
      </c>
      <c r="CA268" s="4"/>
      <c r="CB268" s="8"/>
      <c r="CC268" s="4"/>
      <c r="CD268" s="8"/>
      <c r="CE268" s="7"/>
      <c r="CF268" s="7"/>
      <c r="CG268" s="2" t="s">
        <v>239</v>
      </c>
      <c r="CH268" s="2" t="s">
        <v>226</v>
      </c>
      <c r="CI268" s="2" t="s">
        <v>1236</v>
      </c>
      <c r="CJ268" s="2" t="s">
        <v>229</v>
      </c>
      <c r="CK268" s="2" t="s">
        <v>241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239</v>
      </c>
      <c r="CT268" s="2" t="s">
        <v>226</v>
      </c>
      <c r="CU268" s="2" t="s">
        <v>910</v>
      </c>
      <c r="CV268" s="2" t="s">
        <v>229</v>
      </c>
      <c r="CW268" s="2" t="s">
        <v>241</v>
      </c>
      <c r="CX268" s="2" t="s">
        <v>229</v>
      </c>
      <c r="CY268" s="4"/>
      <c r="CZ268" s="8"/>
      <c r="DA268" s="4"/>
      <c r="DB268" s="8"/>
      <c r="DC268" s="7"/>
      <c r="DD268" s="7"/>
      <c r="DE268" s="2" t="s">
        <v>266</v>
      </c>
      <c r="DF268" s="2" t="s">
        <v>226</v>
      </c>
      <c r="DG268" s="2" t="s">
        <v>229</v>
      </c>
      <c r="DH268" s="2" t="s">
        <v>229</v>
      </c>
      <c r="DI268" s="2" t="s">
        <v>241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239</v>
      </c>
      <c r="DR268" s="2" t="s">
        <v>226</v>
      </c>
      <c r="DS268" s="2" t="s">
        <v>1236</v>
      </c>
      <c r="DT268" s="2" t="s">
        <v>229</v>
      </c>
      <c r="DU268" s="2" t="s">
        <v>241</v>
      </c>
      <c r="DV268" s="2" t="s">
        <v>229</v>
      </c>
      <c r="DW268" s="4"/>
      <c r="DX268" s="8"/>
      <c r="DY268" s="4"/>
      <c r="DZ268" s="8"/>
      <c r="EA268" s="7"/>
      <c r="EB268" s="7"/>
      <c r="EC268" s="2" t="s">
        <v>266</v>
      </c>
      <c r="ED268" s="2" t="s">
        <v>226</v>
      </c>
      <c r="EE268" s="2" t="s">
        <v>229</v>
      </c>
      <c r="EF268" s="2" t="s">
        <v>229</v>
      </c>
      <c r="EG268" s="2" t="s">
        <v>241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266</v>
      </c>
      <c r="EP268" s="2" t="s">
        <v>226</v>
      </c>
      <c r="EQ268" s="2" t="s">
        <v>229</v>
      </c>
      <c r="ER268" s="2" t="s">
        <v>229</v>
      </c>
      <c r="ES268" s="2" t="s">
        <v>241</v>
      </c>
      <c r="ET268" s="2" t="s">
        <v>229</v>
      </c>
      <c r="EU268" s="4"/>
      <c r="EV268" s="8"/>
      <c r="EW268" s="4"/>
      <c r="EX268" s="8"/>
      <c r="EY268" s="7"/>
      <c r="EZ268" s="7"/>
      <c r="FA268" s="2" t="s">
        <v>267</v>
      </c>
      <c r="FB268" s="2" t="s">
        <v>226</v>
      </c>
      <c r="FC268" s="2" t="s">
        <v>229</v>
      </c>
      <c r="FD268" s="2" t="s">
        <v>229</v>
      </c>
      <c r="FE268" s="2" t="s">
        <v>241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226</v>
      </c>
      <c r="FO268" s="2" t="s">
        <v>1236</v>
      </c>
      <c r="FP268" s="2" t="s">
        <v>229</v>
      </c>
      <c r="FQ268" s="2" t="s">
        <v>241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226</v>
      </c>
      <c r="GA268" s="2" t="s">
        <v>1236</v>
      </c>
      <c r="GB268" s="2" t="s">
        <v>229</v>
      </c>
      <c r="GC268" s="2" t="s">
        <v>241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272</v>
      </c>
      <c r="GL268" s="2" t="s">
        <v>226</v>
      </c>
      <c r="GM268" s="2" t="s">
        <v>229</v>
      </c>
      <c r="GN268" s="2" t="s">
        <v>229</v>
      </c>
      <c r="GO268" s="2" t="s">
        <v>241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266</v>
      </c>
      <c r="GX268" s="2" t="s">
        <v>226</v>
      </c>
      <c r="GY268" s="2" t="s">
        <v>229</v>
      </c>
      <c r="GZ268" s="2" t="s">
        <v>229</v>
      </c>
      <c r="HA268" s="2" t="s">
        <v>241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266</v>
      </c>
      <c r="HJ268" s="2" t="s">
        <v>226</v>
      </c>
      <c r="HK268" s="2" t="s">
        <v>229</v>
      </c>
      <c r="HL268" s="2" t="s">
        <v>229</v>
      </c>
      <c r="HM268" s="2" t="s">
        <v>241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266</v>
      </c>
      <c r="HV268" s="2" t="s">
        <v>226</v>
      </c>
      <c r="HW268" s="2" t="s">
        <v>229</v>
      </c>
      <c r="HX268" s="2" t="s">
        <v>229</v>
      </c>
      <c r="HY268" s="2" t="s">
        <v>241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266</v>
      </c>
      <c r="IH268" s="2" t="s">
        <v>226</v>
      </c>
      <c r="II268" s="2" t="s">
        <v>229</v>
      </c>
      <c r="IJ268" s="2" t="s">
        <v>229</v>
      </c>
      <c r="IK268" s="2" t="s">
        <v>241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664</v>
      </c>
      <c r="IT268" s="2" t="s">
        <v>226</v>
      </c>
      <c r="IU268" s="2" t="s">
        <v>229</v>
      </c>
      <c r="IV268" s="2" t="s">
        <v>229</v>
      </c>
      <c r="IW268" s="2" t="s">
        <v>241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272</v>
      </c>
      <c r="JF268" s="2" t="s">
        <v>226</v>
      </c>
      <c r="JG268" s="2" t="s">
        <v>229</v>
      </c>
      <c r="JH268" s="2" t="s">
        <v>229</v>
      </c>
      <c r="JI268" s="2" t="s">
        <v>241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272</v>
      </c>
      <c r="JR268" s="2" t="s">
        <v>226</v>
      </c>
      <c r="JS268" s="2" t="s">
        <v>229</v>
      </c>
      <c r="JT268" s="2" t="s">
        <v>229</v>
      </c>
      <c r="JU268" s="2" t="s">
        <v>241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272</v>
      </c>
      <c r="KD268" s="2" t="s">
        <v>226</v>
      </c>
      <c r="KE268" s="2" t="s">
        <v>229</v>
      </c>
      <c r="KF268" s="2" t="s">
        <v>229</v>
      </c>
      <c r="KG268" s="2" t="s">
        <v>241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272</v>
      </c>
      <c r="KP268" s="2" t="s">
        <v>226</v>
      </c>
      <c r="KQ268" s="2" t="s">
        <v>229</v>
      </c>
      <c r="KR268" s="2" t="s">
        <v>229</v>
      </c>
      <c r="KS268" s="2" t="s">
        <v>241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272</v>
      </c>
      <c r="LB268" s="2" t="s">
        <v>226</v>
      </c>
      <c r="LC268" s="2" t="s">
        <v>229</v>
      </c>
      <c r="LD268" s="2" t="s">
        <v>229</v>
      </c>
      <c r="LE268" s="2" t="s">
        <v>241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272</v>
      </c>
      <c r="LN268" s="2" t="s">
        <v>226</v>
      </c>
      <c r="LO268" s="2" t="s">
        <v>229</v>
      </c>
      <c r="LP268" s="2" t="s">
        <v>229</v>
      </c>
      <c r="LQ268" s="2" t="s">
        <v>241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664</v>
      </c>
      <c r="LZ268" s="2" t="s">
        <v>226</v>
      </c>
      <c r="MA268" s="2" t="s">
        <v>229</v>
      </c>
      <c r="MB268" s="2" t="s">
        <v>229</v>
      </c>
      <c r="MC268" s="2" t="s">
        <v>241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272</v>
      </c>
      <c r="ML268" s="2" t="s">
        <v>226</v>
      </c>
      <c r="MM268" s="2" t="s">
        <v>229</v>
      </c>
      <c r="MN268" s="2" t="s">
        <v>229</v>
      </c>
      <c r="MO268" s="2" t="s">
        <v>241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266</v>
      </c>
      <c r="MX268" s="2" t="s">
        <v>226</v>
      </c>
      <c r="MY268" s="2" t="s">
        <v>229</v>
      </c>
      <c r="MZ268" s="2" t="s">
        <v>229</v>
      </c>
      <c r="NA268" s="2" t="s">
        <v>241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229</v>
      </c>
      <c r="NJ268" s="2" t="s">
        <v>229</v>
      </c>
      <c r="NK268" s="2" t="s">
        <v>229</v>
      </c>
      <c r="NL268" s="2" t="s">
        <v>229</v>
      </c>
      <c r="NM268" s="2" t="s">
        <v>229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272</v>
      </c>
      <c r="NV268" s="2" t="s">
        <v>226</v>
      </c>
      <c r="NW268" s="2" t="s">
        <v>229</v>
      </c>
      <c r="NX268" s="2" t="s">
        <v>229</v>
      </c>
      <c r="NY268" s="2" t="s">
        <v>241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272</v>
      </c>
      <c r="OH268" s="2" t="s">
        <v>226</v>
      </c>
      <c r="OI268" s="2" t="s">
        <v>229</v>
      </c>
      <c r="OJ268" s="2" t="s">
        <v>229</v>
      </c>
      <c r="OK268" s="2" t="s">
        <v>241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229</v>
      </c>
      <c r="OT268" s="2" t="s">
        <v>229</v>
      </c>
      <c r="OU268" s="2" t="s">
        <v>229</v>
      </c>
      <c r="OV268" s="2" t="s">
        <v>229</v>
      </c>
      <c r="OW268" s="2" t="s">
        <v>229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229</v>
      </c>
      <c r="PF268" s="2" t="s">
        <v>229</v>
      </c>
      <c r="PG268" s="2" t="s">
        <v>229</v>
      </c>
      <c r="PH268" s="2" t="s">
        <v>229</v>
      </c>
      <c r="PI268" s="2" t="s">
        <v>229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272</v>
      </c>
      <c r="PR268" s="2" t="s">
        <v>226</v>
      </c>
      <c r="PS268" s="2" t="s">
        <v>229</v>
      </c>
      <c r="PT268" s="2" t="s">
        <v>229</v>
      </c>
      <c r="PU268" s="2" t="s">
        <v>241</v>
      </c>
      <c r="PV268" s="2" t="s">
        <v>229</v>
      </c>
      <c r="PW268" s="4"/>
      <c r="PX268" s="8"/>
      <c r="PY268" s="4"/>
      <c r="PZ268" s="8"/>
      <c r="QA268" s="7"/>
      <c r="QB268" s="7"/>
      <c r="QC268" s="2" t="s">
        <v>281</v>
      </c>
      <c r="QD268" s="2" t="s">
        <v>226</v>
      </c>
      <c r="QE268" s="2" t="s">
        <v>229</v>
      </c>
      <c r="QF268" s="2" t="s">
        <v>229</v>
      </c>
      <c r="QG268" s="2" t="s">
        <v>241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272</v>
      </c>
      <c r="QP268" s="2" t="s">
        <v>226</v>
      </c>
      <c r="QQ268" s="2" t="s">
        <v>229</v>
      </c>
      <c r="QR268" s="2" t="s">
        <v>229</v>
      </c>
      <c r="QS268" s="2" t="s">
        <v>241</v>
      </c>
      <c r="QT268" s="2" t="s">
        <v>229</v>
      </c>
      <c r="QU268" s="4"/>
      <c r="QV268" s="8"/>
      <c r="QW268" s="4"/>
      <c r="QX268" s="8"/>
      <c r="QY268" s="7"/>
      <c r="QZ268" s="7"/>
      <c r="RA268" s="2" t="s">
        <v>272</v>
      </c>
      <c r="RB268" s="2" t="s">
        <v>226</v>
      </c>
      <c r="RC268" s="2" t="s">
        <v>229</v>
      </c>
      <c r="RD268" s="2" t="s">
        <v>229</v>
      </c>
      <c r="RE268" s="2" t="s">
        <v>241</v>
      </c>
      <c r="RF268" s="2" t="s">
        <v>229</v>
      </c>
      <c r="RG268" s="4"/>
      <c r="RH268" s="8"/>
      <c r="RI268" s="4"/>
      <c r="RJ268" s="8"/>
      <c r="RK268" s="7"/>
      <c r="RL268" s="7"/>
      <c r="RM268" s="2" t="s">
        <v>272</v>
      </c>
      <c r="RN268" s="2" t="s">
        <v>226</v>
      </c>
      <c r="RO268" s="2" t="s">
        <v>229</v>
      </c>
      <c r="RP268" s="2" t="s">
        <v>229</v>
      </c>
      <c r="RQ268" s="2" t="s">
        <v>241</v>
      </c>
      <c r="RR268" s="2" t="s">
        <v>229</v>
      </c>
      <c r="RS268" s="4"/>
      <c r="RT268" s="8"/>
      <c r="RU268" s="4"/>
      <c r="RV268" s="8"/>
      <c r="RW268" s="7"/>
      <c r="RX268" s="7"/>
      <c r="RY268" s="2" t="s">
        <v>229</v>
      </c>
      <c r="RZ268" s="2" t="s">
        <v>229</v>
      </c>
      <c r="SA268" s="2" t="s">
        <v>229</v>
      </c>
      <c r="SB268" s="2" t="s">
        <v>229</v>
      </c>
      <c r="SC268" s="2" t="s">
        <v>229</v>
      </c>
      <c r="SD268" s="2" t="s">
        <v>229</v>
      </c>
      <c r="SE268" s="4">
        <v>160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>
        <v>141</v>
      </c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</row>
    <row r="269">
      <c r="A269" s="2" t="s">
        <v>2869</v>
      </c>
      <c r="B269" s="2" t="s">
        <v>216</v>
      </c>
      <c r="C269" s="2" t="s">
        <v>217</v>
      </c>
      <c r="D269" s="2" t="s">
        <v>218</v>
      </c>
      <c r="E269" s="2" t="s">
        <v>2460</v>
      </c>
      <c r="F269" s="2" t="s">
        <v>2860</v>
      </c>
      <c r="G269" s="2" t="s">
        <v>2861</v>
      </c>
      <c r="H269" s="2" t="s">
        <v>2862</v>
      </c>
      <c r="I269" s="2" t="s">
        <v>2863</v>
      </c>
      <c r="J269" s="2" t="s">
        <v>285</v>
      </c>
      <c r="K269" s="2" t="s">
        <v>2435</v>
      </c>
      <c r="L269" s="3">
        <v>28.57</v>
      </c>
      <c r="M269" s="3">
        <v>30</v>
      </c>
      <c r="N269" s="3">
        <v>59.99</v>
      </c>
      <c r="O269" s="2" t="s">
        <v>226</v>
      </c>
      <c r="P269" s="2" t="s">
        <v>2046</v>
      </c>
      <c r="Q269" s="2" t="s">
        <v>228</v>
      </c>
      <c r="R269" s="2" t="s">
        <v>229</v>
      </c>
      <c r="S269" s="2" t="s">
        <v>2868</v>
      </c>
      <c r="T269" s="2" t="s">
        <v>684</v>
      </c>
      <c r="U269" s="2" t="s">
        <v>232</v>
      </c>
      <c r="V269" s="2" t="s">
        <v>233</v>
      </c>
      <c r="W269" s="2" t="s">
        <v>686</v>
      </c>
      <c r="X269" s="2" t="s">
        <v>1009</v>
      </c>
      <c r="Y269" s="2" t="s">
        <v>1236</v>
      </c>
      <c r="Z269" s="4">
        <v>240</v>
      </c>
      <c r="AA269" s="4">
        <f>=ROUNDDOWN({0},0)</f>
      </c>
      <c r="AB269" s="5"/>
      <c r="AC269" s="2" t="s">
        <v>345</v>
      </c>
      <c r="AD269" s="4">
        <v>203</v>
      </c>
      <c r="AE269" s="4">
        <v>203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229</v>
      </c>
      <c r="AW269" s="8" t="s">
        <v>229</v>
      </c>
      <c r="AX269" s="4" t="s">
        <v>229</v>
      </c>
      <c r="AY269" s="8" t="s">
        <v>229</v>
      </c>
      <c r="AZ269" s="7" t="s">
        <v>229</v>
      </c>
      <c r="BA269" s="7" t="s">
        <v>229</v>
      </c>
      <c r="BB269" s="7"/>
      <c r="BC269" s="4" t="s">
        <v>229</v>
      </c>
      <c r="BD269" s="8" t="s">
        <v>229</v>
      </c>
      <c r="BE269" s="4" t="s">
        <v>229</v>
      </c>
      <c r="BF269" s="8" t="s">
        <v>229</v>
      </c>
      <c r="BG269" s="7" t="s">
        <v>229</v>
      </c>
      <c r="BH269" s="7" t="s">
        <v>229</v>
      </c>
      <c r="BI269" s="7"/>
      <c r="BJ269" s="4"/>
      <c r="BK269" s="8"/>
      <c r="BL269" s="2" t="s">
        <v>229</v>
      </c>
      <c r="BM269" s="7"/>
      <c r="BN269" s="7"/>
      <c r="BO269" s="4"/>
      <c r="BP269" s="8"/>
      <c r="BQ269" s="4"/>
      <c r="BR269" s="8"/>
      <c r="BS269" s="7"/>
      <c r="BT269" s="7"/>
      <c r="BU269" s="2" t="s">
        <v>664</v>
      </c>
      <c r="BV269" s="2" t="s">
        <v>226</v>
      </c>
      <c r="BW269" s="2" t="s">
        <v>229</v>
      </c>
      <c r="BX269" s="2" t="s">
        <v>229</v>
      </c>
      <c r="BY269" s="2" t="s">
        <v>241</v>
      </c>
      <c r="BZ269" s="2" t="s">
        <v>229</v>
      </c>
      <c r="CA269" s="4"/>
      <c r="CB269" s="8"/>
      <c r="CC269" s="4"/>
      <c r="CD269" s="8"/>
      <c r="CE269" s="7"/>
      <c r="CF269" s="7"/>
      <c r="CG269" s="2" t="s">
        <v>239</v>
      </c>
      <c r="CH269" s="2" t="s">
        <v>226</v>
      </c>
      <c r="CI269" s="2" t="s">
        <v>2865</v>
      </c>
      <c r="CJ269" s="2" t="s">
        <v>229</v>
      </c>
      <c r="CK269" s="2" t="s">
        <v>241</v>
      </c>
      <c r="CL269" s="2" t="s">
        <v>229</v>
      </c>
      <c r="CM269" s="4"/>
      <c r="CN269" s="8"/>
      <c r="CO269" s="4"/>
      <c r="CP269" s="8"/>
      <c r="CQ269" s="7"/>
      <c r="CR269" s="7"/>
      <c r="CS269" s="2" t="s">
        <v>239</v>
      </c>
      <c r="CT269" s="2" t="s">
        <v>226</v>
      </c>
      <c r="CU269" s="2" t="s">
        <v>910</v>
      </c>
      <c r="CV269" s="2" t="s">
        <v>229</v>
      </c>
      <c r="CW269" s="2" t="s">
        <v>241</v>
      </c>
      <c r="CX269" s="2" t="s">
        <v>229</v>
      </c>
      <c r="CY269" s="4"/>
      <c r="CZ269" s="8"/>
      <c r="DA269" s="4"/>
      <c r="DB269" s="8"/>
      <c r="DC269" s="7"/>
      <c r="DD269" s="7"/>
      <c r="DE269" s="2" t="s">
        <v>239</v>
      </c>
      <c r="DF269" s="2" t="s">
        <v>226</v>
      </c>
      <c r="DG269" s="2" t="s">
        <v>910</v>
      </c>
      <c r="DH269" s="2" t="s">
        <v>229</v>
      </c>
      <c r="DI269" s="2" t="s">
        <v>241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239</v>
      </c>
      <c r="DR269" s="2" t="s">
        <v>226</v>
      </c>
      <c r="DS269" s="2" t="s">
        <v>1103</v>
      </c>
      <c r="DT269" s="2" t="s">
        <v>229</v>
      </c>
      <c r="DU269" s="2" t="s">
        <v>241</v>
      </c>
      <c r="DV269" s="2" t="s">
        <v>229</v>
      </c>
      <c r="DW269" s="4"/>
      <c r="DX269" s="8"/>
      <c r="DY269" s="4"/>
      <c r="DZ269" s="8"/>
      <c r="EA269" s="7"/>
      <c r="EB269" s="7"/>
      <c r="EC269" s="2" t="s">
        <v>266</v>
      </c>
      <c r="ED269" s="2" t="s">
        <v>226</v>
      </c>
      <c r="EE269" s="2" t="s">
        <v>229</v>
      </c>
      <c r="EF269" s="2" t="s">
        <v>229</v>
      </c>
      <c r="EG269" s="2" t="s">
        <v>241</v>
      </c>
      <c r="EH269" s="2" t="s">
        <v>229</v>
      </c>
      <c r="EI269" s="4"/>
      <c r="EJ269" s="8"/>
      <c r="EK269" s="4"/>
      <c r="EL269" s="8"/>
      <c r="EM269" s="7"/>
      <c r="EN269" s="7"/>
      <c r="EO269" s="2" t="s">
        <v>266</v>
      </c>
      <c r="EP269" s="2" t="s">
        <v>226</v>
      </c>
      <c r="EQ269" s="2" t="s">
        <v>229</v>
      </c>
      <c r="ER269" s="2" t="s">
        <v>229</v>
      </c>
      <c r="ES269" s="2" t="s">
        <v>241</v>
      </c>
      <c r="ET269" s="2" t="s">
        <v>229</v>
      </c>
      <c r="EU269" s="4"/>
      <c r="EV269" s="8"/>
      <c r="EW269" s="4"/>
      <c r="EX269" s="8"/>
      <c r="EY269" s="7"/>
      <c r="EZ269" s="7"/>
      <c r="FA269" s="2" t="s">
        <v>267</v>
      </c>
      <c r="FB269" s="2" t="s">
        <v>226</v>
      </c>
      <c r="FC269" s="2" t="s">
        <v>229</v>
      </c>
      <c r="FD269" s="2" t="s">
        <v>229</v>
      </c>
      <c r="FE269" s="2" t="s">
        <v>241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226</v>
      </c>
      <c r="FO269" s="2" t="s">
        <v>2865</v>
      </c>
      <c r="FP269" s="2" t="s">
        <v>229</v>
      </c>
      <c r="FQ269" s="2" t="s">
        <v>241</v>
      </c>
      <c r="FR269" s="2" t="s">
        <v>229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226</v>
      </c>
      <c r="GA269" s="2" t="s">
        <v>2865</v>
      </c>
      <c r="GB269" s="2" t="s">
        <v>229</v>
      </c>
      <c r="GC269" s="2" t="s">
        <v>241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272</v>
      </c>
      <c r="GL269" s="2" t="s">
        <v>226</v>
      </c>
      <c r="GM269" s="2" t="s">
        <v>229</v>
      </c>
      <c r="GN269" s="2" t="s">
        <v>229</v>
      </c>
      <c r="GO269" s="2" t="s">
        <v>241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266</v>
      </c>
      <c r="GX269" s="2" t="s">
        <v>226</v>
      </c>
      <c r="GY269" s="2" t="s">
        <v>229</v>
      </c>
      <c r="GZ269" s="2" t="s">
        <v>229</v>
      </c>
      <c r="HA269" s="2" t="s">
        <v>241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266</v>
      </c>
      <c r="HJ269" s="2" t="s">
        <v>226</v>
      </c>
      <c r="HK269" s="2" t="s">
        <v>229</v>
      </c>
      <c r="HL269" s="2" t="s">
        <v>229</v>
      </c>
      <c r="HM269" s="2" t="s">
        <v>241</v>
      </c>
      <c r="HN269" s="2" t="s">
        <v>229</v>
      </c>
      <c r="HO269" s="4"/>
      <c r="HP269" s="8"/>
      <c r="HQ269" s="4"/>
      <c r="HR269" s="8"/>
      <c r="HS269" s="7"/>
      <c r="HT269" s="7"/>
      <c r="HU269" s="2" t="s">
        <v>266</v>
      </c>
      <c r="HV269" s="2" t="s">
        <v>226</v>
      </c>
      <c r="HW269" s="2" t="s">
        <v>229</v>
      </c>
      <c r="HX269" s="2" t="s">
        <v>229</v>
      </c>
      <c r="HY269" s="2" t="s">
        <v>241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266</v>
      </c>
      <c r="IH269" s="2" t="s">
        <v>226</v>
      </c>
      <c r="II269" s="2" t="s">
        <v>229</v>
      </c>
      <c r="IJ269" s="2" t="s">
        <v>229</v>
      </c>
      <c r="IK269" s="2" t="s">
        <v>241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664</v>
      </c>
      <c r="IT269" s="2" t="s">
        <v>226</v>
      </c>
      <c r="IU269" s="2" t="s">
        <v>229</v>
      </c>
      <c r="IV269" s="2" t="s">
        <v>229</v>
      </c>
      <c r="IW269" s="2" t="s">
        <v>241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272</v>
      </c>
      <c r="JF269" s="2" t="s">
        <v>226</v>
      </c>
      <c r="JG269" s="2" t="s">
        <v>229</v>
      </c>
      <c r="JH269" s="2" t="s">
        <v>229</v>
      </c>
      <c r="JI269" s="2" t="s">
        <v>241</v>
      </c>
      <c r="JJ269" s="2" t="s">
        <v>229</v>
      </c>
      <c r="JK269" s="4"/>
      <c r="JL269" s="8"/>
      <c r="JM269" s="4"/>
      <c r="JN269" s="8"/>
      <c r="JO269" s="7"/>
      <c r="JP269" s="7"/>
      <c r="JQ269" s="2" t="s">
        <v>272</v>
      </c>
      <c r="JR269" s="2" t="s">
        <v>226</v>
      </c>
      <c r="JS269" s="2" t="s">
        <v>229</v>
      </c>
      <c r="JT269" s="2" t="s">
        <v>229</v>
      </c>
      <c r="JU269" s="2" t="s">
        <v>241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272</v>
      </c>
      <c r="KD269" s="2" t="s">
        <v>226</v>
      </c>
      <c r="KE269" s="2" t="s">
        <v>229</v>
      </c>
      <c r="KF269" s="2" t="s">
        <v>229</v>
      </c>
      <c r="KG269" s="2" t="s">
        <v>241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272</v>
      </c>
      <c r="KP269" s="2" t="s">
        <v>226</v>
      </c>
      <c r="KQ269" s="2" t="s">
        <v>229</v>
      </c>
      <c r="KR269" s="2" t="s">
        <v>229</v>
      </c>
      <c r="KS269" s="2" t="s">
        <v>241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272</v>
      </c>
      <c r="LB269" s="2" t="s">
        <v>226</v>
      </c>
      <c r="LC269" s="2" t="s">
        <v>229</v>
      </c>
      <c r="LD269" s="2" t="s">
        <v>229</v>
      </c>
      <c r="LE269" s="2" t="s">
        <v>241</v>
      </c>
      <c r="LF269" s="2" t="s">
        <v>229</v>
      </c>
      <c r="LG269" s="4"/>
      <c r="LH269" s="8"/>
      <c r="LI269" s="4"/>
      <c r="LJ269" s="8"/>
      <c r="LK269" s="7"/>
      <c r="LL269" s="7"/>
      <c r="LM269" s="2" t="s">
        <v>272</v>
      </c>
      <c r="LN269" s="2" t="s">
        <v>226</v>
      </c>
      <c r="LO269" s="2" t="s">
        <v>229</v>
      </c>
      <c r="LP269" s="2" t="s">
        <v>229</v>
      </c>
      <c r="LQ269" s="2" t="s">
        <v>241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664</v>
      </c>
      <c r="LZ269" s="2" t="s">
        <v>226</v>
      </c>
      <c r="MA269" s="2" t="s">
        <v>229</v>
      </c>
      <c r="MB269" s="2" t="s">
        <v>229</v>
      </c>
      <c r="MC269" s="2" t="s">
        <v>241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272</v>
      </c>
      <c r="ML269" s="2" t="s">
        <v>226</v>
      </c>
      <c r="MM269" s="2" t="s">
        <v>229</v>
      </c>
      <c r="MN269" s="2" t="s">
        <v>229</v>
      </c>
      <c r="MO269" s="2" t="s">
        <v>241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266</v>
      </c>
      <c r="MX269" s="2" t="s">
        <v>226</v>
      </c>
      <c r="MY269" s="2" t="s">
        <v>229</v>
      </c>
      <c r="MZ269" s="2" t="s">
        <v>229</v>
      </c>
      <c r="NA269" s="2" t="s">
        <v>241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229</v>
      </c>
      <c r="NJ269" s="2" t="s">
        <v>229</v>
      </c>
      <c r="NK269" s="2" t="s">
        <v>229</v>
      </c>
      <c r="NL269" s="2" t="s">
        <v>229</v>
      </c>
      <c r="NM269" s="2" t="s">
        <v>229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272</v>
      </c>
      <c r="NV269" s="2" t="s">
        <v>226</v>
      </c>
      <c r="NW269" s="2" t="s">
        <v>229</v>
      </c>
      <c r="NX269" s="2" t="s">
        <v>229</v>
      </c>
      <c r="NY269" s="2" t="s">
        <v>241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272</v>
      </c>
      <c r="OH269" s="2" t="s">
        <v>226</v>
      </c>
      <c r="OI269" s="2" t="s">
        <v>229</v>
      </c>
      <c r="OJ269" s="2" t="s">
        <v>229</v>
      </c>
      <c r="OK269" s="2" t="s">
        <v>241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229</v>
      </c>
      <c r="OT269" s="2" t="s">
        <v>229</v>
      </c>
      <c r="OU269" s="2" t="s">
        <v>229</v>
      </c>
      <c r="OV269" s="2" t="s">
        <v>229</v>
      </c>
      <c r="OW269" s="2" t="s">
        <v>229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229</v>
      </c>
      <c r="PF269" s="2" t="s">
        <v>229</v>
      </c>
      <c r="PG269" s="2" t="s">
        <v>229</v>
      </c>
      <c r="PH269" s="2" t="s">
        <v>229</v>
      </c>
      <c r="PI269" s="2" t="s">
        <v>229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272</v>
      </c>
      <c r="PR269" s="2" t="s">
        <v>226</v>
      </c>
      <c r="PS269" s="2" t="s">
        <v>229</v>
      </c>
      <c r="PT269" s="2" t="s">
        <v>229</v>
      </c>
      <c r="PU269" s="2" t="s">
        <v>241</v>
      </c>
      <c r="PV269" s="2" t="s">
        <v>229</v>
      </c>
      <c r="PW269" s="4"/>
      <c r="PX269" s="8"/>
      <c r="PY269" s="4"/>
      <c r="PZ269" s="8"/>
      <c r="QA269" s="7"/>
      <c r="QB269" s="7"/>
      <c r="QC269" s="2" t="s">
        <v>281</v>
      </c>
      <c r="QD269" s="2" t="s">
        <v>226</v>
      </c>
      <c r="QE269" s="2" t="s">
        <v>229</v>
      </c>
      <c r="QF269" s="2" t="s">
        <v>229</v>
      </c>
      <c r="QG269" s="2" t="s">
        <v>241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272</v>
      </c>
      <c r="QP269" s="2" t="s">
        <v>226</v>
      </c>
      <c r="QQ269" s="2" t="s">
        <v>229</v>
      </c>
      <c r="QR269" s="2" t="s">
        <v>229</v>
      </c>
      <c r="QS269" s="2" t="s">
        <v>241</v>
      </c>
      <c r="QT269" s="2" t="s">
        <v>229</v>
      </c>
      <c r="QU269" s="4"/>
      <c r="QV269" s="8"/>
      <c r="QW269" s="4"/>
      <c r="QX269" s="8"/>
      <c r="QY269" s="7"/>
      <c r="QZ269" s="7"/>
      <c r="RA269" s="2" t="s">
        <v>272</v>
      </c>
      <c r="RB269" s="2" t="s">
        <v>226</v>
      </c>
      <c r="RC269" s="2" t="s">
        <v>229</v>
      </c>
      <c r="RD269" s="2" t="s">
        <v>229</v>
      </c>
      <c r="RE269" s="2" t="s">
        <v>241</v>
      </c>
      <c r="RF269" s="2" t="s">
        <v>229</v>
      </c>
      <c r="RG269" s="4"/>
      <c r="RH269" s="8"/>
      <c r="RI269" s="4"/>
      <c r="RJ269" s="8"/>
      <c r="RK269" s="7"/>
      <c r="RL269" s="7"/>
      <c r="RM269" s="2" t="s">
        <v>272</v>
      </c>
      <c r="RN269" s="2" t="s">
        <v>226</v>
      </c>
      <c r="RO269" s="2" t="s">
        <v>229</v>
      </c>
      <c r="RP269" s="2" t="s">
        <v>229</v>
      </c>
      <c r="RQ269" s="2" t="s">
        <v>241</v>
      </c>
      <c r="RR269" s="2" t="s">
        <v>229</v>
      </c>
      <c r="RS269" s="4"/>
      <c r="RT269" s="8"/>
      <c r="RU269" s="4"/>
      <c r="RV269" s="8"/>
      <c r="RW269" s="7"/>
      <c r="RX269" s="7"/>
      <c r="RY269" s="2" t="s">
        <v>229</v>
      </c>
      <c r="RZ269" s="2" t="s">
        <v>229</v>
      </c>
      <c r="SA269" s="2" t="s">
        <v>229</v>
      </c>
      <c r="SB269" s="2" t="s">
        <v>229</v>
      </c>
      <c r="SC269" s="2" t="s">
        <v>229</v>
      </c>
      <c r="SD269" s="2" t="s">
        <v>229</v>
      </c>
      <c r="SE269" s="4">
        <v>240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>
        <v>203</v>
      </c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</row>
    <row r="270">
      <c r="A270" s="2" t="s">
        <v>2870</v>
      </c>
      <c r="B270" s="2" t="s">
        <v>216</v>
      </c>
      <c r="C270" s="2" t="s">
        <v>217</v>
      </c>
      <c r="D270" s="2" t="s">
        <v>218</v>
      </c>
      <c r="E270" s="2" t="s">
        <v>2460</v>
      </c>
      <c r="F270" s="2" t="s">
        <v>2860</v>
      </c>
      <c r="G270" s="2" t="s">
        <v>2861</v>
      </c>
      <c r="H270" s="2" t="s">
        <v>2862</v>
      </c>
      <c r="I270" s="2" t="s">
        <v>2863</v>
      </c>
      <c r="J270" s="2" t="s">
        <v>224</v>
      </c>
      <c r="K270" s="2" t="s">
        <v>527</v>
      </c>
      <c r="L270" s="3">
        <v>23.8</v>
      </c>
      <c r="M270" s="3">
        <v>24.99</v>
      </c>
      <c r="N270" s="3">
        <v>49.99</v>
      </c>
      <c r="O270" s="2" t="s">
        <v>226</v>
      </c>
      <c r="P270" s="2" t="s">
        <v>2046</v>
      </c>
      <c r="Q270" s="2" t="s">
        <v>228</v>
      </c>
      <c r="R270" s="2" t="s">
        <v>229</v>
      </c>
      <c r="S270" s="2" t="s">
        <v>2871</v>
      </c>
      <c r="T270" s="2" t="s">
        <v>684</v>
      </c>
      <c r="U270" s="2" t="s">
        <v>2464</v>
      </c>
      <c r="V270" s="2" t="s">
        <v>233</v>
      </c>
      <c r="W270" s="2" t="s">
        <v>686</v>
      </c>
      <c r="X270" s="2" t="s">
        <v>1009</v>
      </c>
      <c r="Y270" s="2" t="s">
        <v>2865</v>
      </c>
      <c r="Z270" s="4">
        <v>180</v>
      </c>
      <c r="AA270" s="4">
        <f>=ROUNDDOWN({0},0)</f>
      </c>
      <c r="AB270" s="5"/>
      <c r="AC270" s="2" t="s">
        <v>345</v>
      </c>
      <c r="AD270" s="4">
        <v>158</v>
      </c>
      <c r="AE270" s="4">
        <v>158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229</v>
      </c>
      <c r="AW270" s="8" t="s">
        <v>229</v>
      </c>
      <c r="AX270" s="4" t="s">
        <v>229</v>
      </c>
      <c r="AY270" s="8" t="s">
        <v>229</v>
      </c>
      <c r="AZ270" s="7" t="s">
        <v>229</v>
      </c>
      <c r="BA270" s="7" t="s">
        <v>229</v>
      </c>
      <c r="BB270" s="7"/>
      <c r="BC270" s="4" t="s">
        <v>229</v>
      </c>
      <c r="BD270" s="8" t="s">
        <v>229</v>
      </c>
      <c r="BE270" s="4" t="s">
        <v>229</v>
      </c>
      <c r="BF270" s="8" t="s">
        <v>229</v>
      </c>
      <c r="BG270" s="7" t="s">
        <v>229</v>
      </c>
      <c r="BH270" s="7" t="s">
        <v>229</v>
      </c>
      <c r="BI270" s="7"/>
      <c r="BJ270" s="4"/>
      <c r="BK270" s="8"/>
      <c r="BL270" s="2" t="s">
        <v>229</v>
      </c>
      <c r="BM270" s="7"/>
      <c r="BN270" s="7"/>
      <c r="BO270" s="4"/>
      <c r="BP270" s="8"/>
      <c r="BQ270" s="4"/>
      <c r="BR270" s="8"/>
      <c r="BS270" s="7"/>
      <c r="BT270" s="7"/>
      <c r="BU270" s="2" t="s">
        <v>664</v>
      </c>
      <c r="BV270" s="2" t="s">
        <v>226</v>
      </c>
      <c r="BW270" s="2" t="s">
        <v>229</v>
      </c>
      <c r="BX270" s="2" t="s">
        <v>229</v>
      </c>
      <c r="BY270" s="2" t="s">
        <v>241</v>
      </c>
      <c r="BZ270" s="2" t="s">
        <v>229</v>
      </c>
      <c r="CA270" s="4"/>
      <c r="CB270" s="8"/>
      <c r="CC270" s="4"/>
      <c r="CD270" s="8"/>
      <c r="CE270" s="7"/>
      <c r="CF270" s="7"/>
      <c r="CG270" s="2" t="s">
        <v>239</v>
      </c>
      <c r="CH270" s="2" t="s">
        <v>226</v>
      </c>
      <c r="CI270" s="2" t="s">
        <v>1236</v>
      </c>
      <c r="CJ270" s="2" t="s">
        <v>229</v>
      </c>
      <c r="CK270" s="2" t="s">
        <v>241</v>
      </c>
      <c r="CL270" s="2" t="s">
        <v>229</v>
      </c>
      <c r="CM270" s="4"/>
      <c r="CN270" s="8"/>
      <c r="CO270" s="4"/>
      <c r="CP270" s="8"/>
      <c r="CQ270" s="7"/>
      <c r="CR270" s="7"/>
      <c r="CS270" s="2" t="s">
        <v>239</v>
      </c>
      <c r="CT270" s="2" t="s">
        <v>226</v>
      </c>
      <c r="CU270" s="2" t="s">
        <v>910</v>
      </c>
      <c r="CV270" s="2" t="s">
        <v>229</v>
      </c>
      <c r="CW270" s="2" t="s">
        <v>241</v>
      </c>
      <c r="CX270" s="2" t="s">
        <v>229</v>
      </c>
      <c r="CY270" s="4"/>
      <c r="CZ270" s="8"/>
      <c r="DA270" s="4"/>
      <c r="DB270" s="8"/>
      <c r="DC270" s="7"/>
      <c r="DD270" s="7"/>
      <c r="DE270" s="2" t="s">
        <v>266</v>
      </c>
      <c r="DF270" s="2" t="s">
        <v>226</v>
      </c>
      <c r="DG270" s="2" t="s">
        <v>229</v>
      </c>
      <c r="DH270" s="2" t="s">
        <v>229</v>
      </c>
      <c r="DI270" s="2" t="s">
        <v>241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239</v>
      </c>
      <c r="DR270" s="2" t="s">
        <v>226</v>
      </c>
      <c r="DS270" s="2" t="s">
        <v>1236</v>
      </c>
      <c r="DT270" s="2" t="s">
        <v>229</v>
      </c>
      <c r="DU270" s="2" t="s">
        <v>241</v>
      </c>
      <c r="DV270" s="2" t="s">
        <v>229</v>
      </c>
      <c r="DW270" s="4"/>
      <c r="DX270" s="8"/>
      <c r="DY270" s="4"/>
      <c r="DZ270" s="8"/>
      <c r="EA270" s="7"/>
      <c r="EB270" s="7"/>
      <c r="EC270" s="2" t="s">
        <v>266</v>
      </c>
      <c r="ED270" s="2" t="s">
        <v>226</v>
      </c>
      <c r="EE270" s="2" t="s">
        <v>229</v>
      </c>
      <c r="EF270" s="2" t="s">
        <v>229</v>
      </c>
      <c r="EG270" s="2" t="s">
        <v>241</v>
      </c>
      <c r="EH270" s="2" t="s">
        <v>229</v>
      </c>
      <c r="EI270" s="4"/>
      <c r="EJ270" s="8"/>
      <c r="EK270" s="4"/>
      <c r="EL270" s="8"/>
      <c r="EM270" s="7"/>
      <c r="EN270" s="7"/>
      <c r="EO270" s="2" t="s">
        <v>266</v>
      </c>
      <c r="EP270" s="2" t="s">
        <v>226</v>
      </c>
      <c r="EQ270" s="2" t="s">
        <v>229</v>
      </c>
      <c r="ER270" s="2" t="s">
        <v>229</v>
      </c>
      <c r="ES270" s="2" t="s">
        <v>241</v>
      </c>
      <c r="ET270" s="2" t="s">
        <v>229</v>
      </c>
      <c r="EU270" s="4"/>
      <c r="EV270" s="8"/>
      <c r="EW270" s="4"/>
      <c r="EX270" s="8"/>
      <c r="EY270" s="7"/>
      <c r="EZ270" s="7"/>
      <c r="FA270" s="2" t="s">
        <v>267</v>
      </c>
      <c r="FB270" s="2" t="s">
        <v>226</v>
      </c>
      <c r="FC270" s="2" t="s">
        <v>229</v>
      </c>
      <c r="FD270" s="2" t="s">
        <v>229</v>
      </c>
      <c r="FE270" s="2" t="s">
        <v>241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226</v>
      </c>
      <c r="FO270" s="2" t="s">
        <v>1236</v>
      </c>
      <c r="FP270" s="2" t="s">
        <v>229</v>
      </c>
      <c r="FQ270" s="2" t="s">
        <v>241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226</v>
      </c>
      <c r="GA270" s="2" t="s">
        <v>1236</v>
      </c>
      <c r="GB270" s="2" t="s">
        <v>229</v>
      </c>
      <c r="GC270" s="2" t="s">
        <v>241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272</v>
      </c>
      <c r="GL270" s="2" t="s">
        <v>226</v>
      </c>
      <c r="GM270" s="2" t="s">
        <v>229</v>
      </c>
      <c r="GN270" s="2" t="s">
        <v>229</v>
      </c>
      <c r="GO270" s="2" t="s">
        <v>241</v>
      </c>
      <c r="GP270" s="2" t="s">
        <v>229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226</v>
      </c>
      <c r="GY270" s="2" t="s">
        <v>229</v>
      </c>
      <c r="GZ270" s="2" t="s">
        <v>229</v>
      </c>
      <c r="HA270" s="2" t="s">
        <v>241</v>
      </c>
      <c r="HB270" s="2" t="s">
        <v>229</v>
      </c>
      <c r="HC270" s="4"/>
      <c r="HD270" s="8"/>
      <c r="HE270" s="4"/>
      <c r="HF270" s="8"/>
      <c r="HG270" s="7"/>
      <c r="HH270" s="7"/>
      <c r="HI270" s="2" t="s">
        <v>266</v>
      </c>
      <c r="HJ270" s="2" t="s">
        <v>226</v>
      </c>
      <c r="HK270" s="2" t="s">
        <v>229</v>
      </c>
      <c r="HL270" s="2" t="s">
        <v>229</v>
      </c>
      <c r="HM270" s="2" t="s">
        <v>241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266</v>
      </c>
      <c r="HV270" s="2" t="s">
        <v>226</v>
      </c>
      <c r="HW270" s="2" t="s">
        <v>229</v>
      </c>
      <c r="HX270" s="2" t="s">
        <v>229</v>
      </c>
      <c r="HY270" s="2" t="s">
        <v>241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266</v>
      </c>
      <c r="IH270" s="2" t="s">
        <v>226</v>
      </c>
      <c r="II270" s="2" t="s">
        <v>229</v>
      </c>
      <c r="IJ270" s="2" t="s">
        <v>229</v>
      </c>
      <c r="IK270" s="2" t="s">
        <v>241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664</v>
      </c>
      <c r="IT270" s="2" t="s">
        <v>226</v>
      </c>
      <c r="IU270" s="2" t="s">
        <v>229</v>
      </c>
      <c r="IV270" s="2" t="s">
        <v>229</v>
      </c>
      <c r="IW270" s="2" t="s">
        <v>241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272</v>
      </c>
      <c r="JF270" s="2" t="s">
        <v>226</v>
      </c>
      <c r="JG270" s="2" t="s">
        <v>229</v>
      </c>
      <c r="JH270" s="2" t="s">
        <v>229</v>
      </c>
      <c r="JI270" s="2" t="s">
        <v>241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272</v>
      </c>
      <c r="JR270" s="2" t="s">
        <v>226</v>
      </c>
      <c r="JS270" s="2" t="s">
        <v>229</v>
      </c>
      <c r="JT270" s="2" t="s">
        <v>229</v>
      </c>
      <c r="JU270" s="2" t="s">
        <v>241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272</v>
      </c>
      <c r="KD270" s="2" t="s">
        <v>226</v>
      </c>
      <c r="KE270" s="2" t="s">
        <v>229</v>
      </c>
      <c r="KF270" s="2" t="s">
        <v>229</v>
      </c>
      <c r="KG270" s="2" t="s">
        <v>241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272</v>
      </c>
      <c r="KP270" s="2" t="s">
        <v>226</v>
      </c>
      <c r="KQ270" s="2" t="s">
        <v>229</v>
      </c>
      <c r="KR270" s="2" t="s">
        <v>229</v>
      </c>
      <c r="KS270" s="2" t="s">
        <v>241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272</v>
      </c>
      <c r="LB270" s="2" t="s">
        <v>226</v>
      </c>
      <c r="LC270" s="2" t="s">
        <v>229</v>
      </c>
      <c r="LD270" s="2" t="s">
        <v>229</v>
      </c>
      <c r="LE270" s="2" t="s">
        <v>241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272</v>
      </c>
      <c r="LN270" s="2" t="s">
        <v>226</v>
      </c>
      <c r="LO270" s="2" t="s">
        <v>229</v>
      </c>
      <c r="LP270" s="2" t="s">
        <v>229</v>
      </c>
      <c r="LQ270" s="2" t="s">
        <v>241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664</v>
      </c>
      <c r="LZ270" s="2" t="s">
        <v>226</v>
      </c>
      <c r="MA270" s="2" t="s">
        <v>229</v>
      </c>
      <c r="MB270" s="2" t="s">
        <v>229</v>
      </c>
      <c r="MC270" s="2" t="s">
        <v>241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272</v>
      </c>
      <c r="ML270" s="2" t="s">
        <v>226</v>
      </c>
      <c r="MM270" s="2" t="s">
        <v>229</v>
      </c>
      <c r="MN270" s="2" t="s">
        <v>229</v>
      </c>
      <c r="MO270" s="2" t="s">
        <v>241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266</v>
      </c>
      <c r="MX270" s="2" t="s">
        <v>226</v>
      </c>
      <c r="MY270" s="2" t="s">
        <v>229</v>
      </c>
      <c r="MZ270" s="2" t="s">
        <v>229</v>
      </c>
      <c r="NA270" s="2" t="s">
        <v>241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229</v>
      </c>
      <c r="NJ270" s="2" t="s">
        <v>229</v>
      </c>
      <c r="NK270" s="2" t="s">
        <v>229</v>
      </c>
      <c r="NL270" s="2" t="s">
        <v>229</v>
      </c>
      <c r="NM270" s="2" t="s">
        <v>229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272</v>
      </c>
      <c r="NV270" s="2" t="s">
        <v>226</v>
      </c>
      <c r="NW270" s="2" t="s">
        <v>229</v>
      </c>
      <c r="NX270" s="2" t="s">
        <v>229</v>
      </c>
      <c r="NY270" s="2" t="s">
        <v>241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272</v>
      </c>
      <c r="OH270" s="2" t="s">
        <v>226</v>
      </c>
      <c r="OI270" s="2" t="s">
        <v>229</v>
      </c>
      <c r="OJ270" s="2" t="s">
        <v>229</v>
      </c>
      <c r="OK270" s="2" t="s">
        <v>241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229</v>
      </c>
      <c r="OT270" s="2" t="s">
        <v>229</v>
      </c>
      <c r="OU270" s="2" t="s">
        <v>229</v>
      </c>
      <c r="OV270" s="2" t="s">
        <v>229</v>
      </c>
      <c r="OW270" s="2" t="s">
        <v>229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272</v>
      </c>
      <c r="PR270" s="2" t="s">
        <v>226</v>
      </c>
      <c r="PS270" s="2" t="s">
        <v>229</v>
      </c>
      <c r="PT270" s="2" t="s">
        <v>229</v>
      </c>
      <c r="PU270" s="2" t="s">
        <v>241</v>
      </c>
      <c r="PV270" s="2" t="s">
        <v>229</v>
      </c>
      <c r="PW270" s="4"/>
      <c r="PX270" s="8"/>
      <c r="PY270" s="4"/>
      <c r="PZ270" s="8"/>
      <c r="QA270" s="7"/>
      <c r="QB270" s="7"/>
      <c r="QC270" s="2" t="s">
        <v>281</v>
      </c>
      <c r="QD270" s="2" t="s">
        <v>226</v>
      </c>
      <c r="QE270" s="2" t="s">
        <v>229</v>
      </c>
      <c r="QF270" s="2" t="s">
        <v>229</v>
      </c>
      <c r="QG270" s="2" t="s">
        <v>241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272</v>
      </c>
      <c r="QP270" s="2" t="s">
        <v>226</v>
      </c>
      <c r="QQ270" s="2" t="s">
        <v>229</v>
      </c>
      <c r="QR270" s="2" t="s">
        <v>229</v>
      </c>
      <c r="QS270" s="2" t="s">
        <v>241</v>
      </c>
      <c r="QT270" s="2" t="s">
        <v>229</v>
      </c>
      <c r="QU270" s="4"/>
      <c r="QV270" s="8"/>
      <c r="QW270" s="4"/>
      <c r="QX270" s="8"/>
      <c r="QY270" s="7"/>
      <c r="QZ270" s="7"/>
      <c r="RA270" s="2" t="s">
        <v>272</v>
      </c>
      <c r="RB270" s="2" t="s">
        <v>226</v>
      </c>
      <c r="RC270" s="2" t="s">
        <v>229</v>
      </c>
      <c r="RD270" s="2" t="s">
        <v>229</v>
      </c>
      <c r="RE270" s="2" t="s">
        <v>241</v>
      </c>
      <c r="RF270" s="2" t="s">
        <v>229</v>
      </c>
      <c r="RG270" s="4"/>
      <c r="RH270" s="8"/>
      <c r="RI270" s="4"/>
      <c r="RJ270" s="8"/>
      <c r="RK270" s="7"/>
      <c r="RL270" s="7"/>
      <c r="RM270" s="2" t="s">
        <v>272</v>
      </c>
      <c r="RN270" s="2" t="s">
        <v>226</v>
      </c>
      <c r="RO270" s="2" t="s">
        <v>229</v>
      </c>
      <c r="RP270" s="2" t="s">
        <v>229</v>
      </c>
      <c r="RQ270" s="2" t="s">
        <v>241</v>
      </c>
      <c r="RR270" s="2" t="s">
        <v>229</v>
      </c>
      <c r="RS270" s="4"/>
      <c r="RT270" s="8"/>
      <c r="RU270" s="4"/>
      <c r="RV270" s="8"/>
      <c r="RW270" s="7"/>
      <c r="RX270" s="7"/>
      <c r="RY270" s="2" t="s">
        <v>229</v>
      </c>
      <c r="RZ270" s="2" t="s">
        <v>229</v>
      </c>
      <c r="SA270" s="2" t="s">
        <v>229</v>
      </c>
      <c r="SB270" s="2" t="s">
        <v>229</v>
      </c>
      <c r="SC270" s="2" t="s">
        <v>229</v>
      </c>
      <c r="SD270" s="2" t="s">
        <v>229</v>
      </c>
      <c r="SE270" s="4">
        <v>180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>
        <v>158</v>
      </c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</row>
    <row r="271">
      <c r="A271" s="2" t="s">
        <v>2872</v>
      </c>
      <c r="B271" s="2" t="s">
        <v>216</v>
      </c>
      <c r="C271" s="2" t="s">
        <v>217</v>
      </c>
      <c r="D271" s="2" t="s">
        <v>218</v>
      </c>
      <c r="E271" s="2" t="s">
        <v>2460</v>
      </c>
      <c r="F271" s="2" t="s">
        <v>2860</v>
      </c>
      <c r="G271" s="2" t="s">
        <v>2861</v>
      </c>
      <c r="H271" s="2" t="s">
        <v>2862</v>
      </c>
      <c r="I271" s="2" t="s">
        <v>2863</v>
      </c>
      <c r="J271" s="2" t="s">
        <v>285</v>
      </c>
      <c r="K271" s="2" t="s">
        <v>527</v>
      </c>
      <c r="L271" s="3">
        <v>28.57</v>
      </c>
      <c r="M271" s="3">
        <v>30</v>
      </c>
      <c r="N271" s="3">
        <v>59.99</v>
      </c>
      <c r="O271" s="2" t="s">
        <v>226</v>
      </c>
      <c r="P271" s="2" t="s">
        <v>2046</v>
      </c>
      <c r="Q271" s="2" t="s">
        <v>228</v>
      </c>
      <c r="R271" s="2" t="s">
        <v>229</v>
      </c>
      <c r="S271" s="2" t="s">
        <v>2871</v>
      </c>
      <c r="T271" s="2" t="s">
        <v>684</v>
      </c>
      <c r="U271" s="2" t="s">
        <v>232</v>
      </c>
      <c r="V271" s="2" t="s">
        <v>233</v>
      </c>
      <c r="W271" s="2" t="s">
        <v>686</v>
      </c>
      <c r="X271" s="2" t="s">
        <v>1009</v>
      </c>
      <c r="Y271" s="2" t="s">
        <v>1236</v>
      </c>
      <c r="Z271" s="4">
        <v>220</v>
      </c>
      <c r="AA271" s="4">
        <f>=ROUNDDOWN({0},0)</f>
      </c>
      <c r="AB271" s="5"/>
      <c r="AC271" s="2" t="s">
        <v>345</v>
      </c>
      <c r="AD271" s="4">
        <v>386</v>
      </c>
      <c r="AE271" s="4">
        <v>386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/>
      <c r="BJ271" s="4"/>
      <c r="BK271" s="8"/>
      <c r="BL271" s="2" t="s">
        <v>229</v>
      </c>
      <c r="BM271" s="7"/>
      <c r="BN271" s="7"/>
      <c r="BO271" s="4"/>
      <c r="BP271" s="8"/>
      <c r="BQ271" s="4"/>
      <c r="BR271" s="8"/>
      <c r="BS271" s="7"/>
      <c r="BT271" s="7"/>
      <c r="BU271" s="2" t="s">
        <v>664</v>
      </c>
      <c r="BV271" s="2" t="s">
        <v>226</v>
      </c>
      <c r="BW271" s="2" t="s">
        <v>229</v>
      </c>
      <c r="BX271" s="2" t="s">
        <v>229</v>
      </c>
      <c r="BY271" s="2" t="s">
        <v>241</v>
      </c>
      <c r="BZ271" s="2" t="s">
        <v>229</v>
      </c>
      <c r="CA271" s="4"/>
      <c r="CB271" s="8"/>
      <c r="CC271" s="4"/>
      <c r="CD271" s="8"/>
      <c r="CE271" s="7"/>
      <c r="CF271" s="7"/>
      <c r="CG271" s="2" t="s">
        <v>239</v>
      </c>
      <c r="CH271" s="2" t="s">
        <v>226</v>
      </c>
      <c r="CI271" s="2" t="s">
        <v>2865</v>
      </c>
      <c r="CJ271" s="2" t="s">
        <v>229</v>
      </c>
      <c r="CK271" s="2" t="s">
        <v>241</v>
      </c>
      <c r="CL271" s="2" t="s">
        <v>229</v>
      </c>
      <c r="CM271" s="4"/>
      <c r="CN271" s="8"/>
      <c r="CO271" s="4"/>
      <c r="CP271" s="8"/>
      <c r="CQ271" s="7"/>
      <c r="CR271" s="7"/>
      <c r="CS271" s="2" t="s">
        <v>239</v>
      </c>
      <c r="CT271" s="2" t="s">
        <v>226</v>
      </c>
      <c r="CU271" s="2" t="s">
        <v>910</v>
      </c>
      <c r="CV271" s="2" t="s">
        <v>229</v>
      </c>
      <c r="CW271" s="2" t="s">
        <v>241</v>
      </c>
      <c r="CX271" s="2" t="s">
        <v>229</v>
      </c>
      <c r="CY271" s="4"/>
      <c r="CZ271" s="8"/>
      <c r="DA271" s="4"/>
      <c r="DB271" s="8"/>
      <c r="DC271" s="7"/>
      <c r="DD271" s="7"/>
      <c r="DE271" s="2" t="s">
        <v>239</v>
      </c>
      <c r="DF271" s="2" t="s">
        <v>226</v>
      </c>
      <c r="DG271" s="2" t="s">
        <v>910</v>
      </c>
      <c r="DH271" s="2" t="s">
        <v>229</v>
      </c>
      <c r="DI271" s="2" t="s">
        <v>241</v>
      </c>
      <c r="DJ271" s="2" t="s">
        <v>229</v>
      </c>
      <c r="DK271" s="4"/>
      <c r="DL271" s="8"/>
      <c r="DM271" s="4"/>
      <c r="DN271" s="8"/>
      <c r="DO271" s="7"/>
      <c r="DP271" s="7"/>
      <c r="DQ271" s="2" t="s">
        <v>239</v>
      </c>
      <c r="DR271" s="2" t="s">
        <v>226</v>
      </c>
      <c r="DS271" s="2" t="s">
        <v>1103</v>
      </c>
      <c r="DT271" s="2" t="s">
        <v>229</v>
      </c>
      <c r="DU271" s="2" t="s">
        <v>241</v>
      </c>
      <c r="DV271" s="2" t="s">
        <v>229</v>
      </c>
      <c r="DW271" s="4"/>
      <c r="DX271" s="8"/>
      <c r="DY271" s="4"/>
      <c r="DZ271" s="8"/>
      <c r="EA271" s="7"/>
      <c r="EB271" s="7"/>
      <c r="EC271" s="2" t="s">
        <v>266</v>
      </c>
      <c r="ED271" s="2" t="s">
        <v>226</v>
      </c>
      <c r="EE271" s="2" t="s">
        <v>229</v>
      </c>
      <c r="EF271" s="2" t="s">
        <v>229</v>
      </c>
      <c r="EG271" s="2" t="s">
        <v>241</v>
      </c>
      <c r="EH271" s="2" t="s">
        <v>229</v>
      </c>
      <c r="EI271" s="4"/>
      <c r="EJ271" s="8"/>
      <c r="EK271" s="4"/>
      <c r="EL271" s="8"/>
      <c r="EM271" s="7"/>
      <c r="EN271" s="7"/>
      <c r="EO271" s="2" t="s">
        <v>266</v>
      </c>
      <c r="EP271" s="2" t="s">
        <v>226</v>
      </c>
      <c r="EQ271" s="2" t="s">
        <v>229</v>
      </c>
      <c r="ER271" s="2" t="s">
        <v>229</v>
      </c>
      <c r="ES271" s="2" t="s">
        <v>241</v>
      </c>
      <c r="ET271" s="2" t="s">
        <v>229</v>
      </c>
      <c r="EU271" s="4"/>
      <c r="EV271" s="8"/>
      <c r="EW271" s="4"/>
      <c r="EX271" s="8"/>
      <c r="EY271" s="7"/>
      <c r="EZ271" s="7"/>
      <c r="FA271" s="2" t="s">
        <v>267</v>
      </c>
      <c r="FB271" s="2" t="s">
        <v>226</v>
      </c>
      <c r="FC271" s="2" t="s">
        <v>229</v>
      </c>
      <c r="FD271" s="2" t="s">
        <v>229</v>
      </c>
      <c r="FE271" s="2" t="s">
        <v>241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239</v>
      </c>
      <c r="FN271" s="2" t="s">
        <v>226</v>
      </c>
      <c r="FO271" s="2" t="s">
        <v>2865</v>
      </c>
      <c r="FP271" s="2" t="s">
        <v>229</v>
      </c>
      <c r="FQ271" s="2" t="s">
        <v>241</v>
      </c>
      <c r="FR271" s="2" t="s">
        <v>229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226</v>
      </c>
      <c r="GA271" s="2" t="s">
        <v>2865</v>
      </c>
      <c r="GB271" s="2" t="s">
        <v>229</v>
      </c>
      <c r="GC271" s="2" t="s">
        <v>241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272</v>
      </c>
      <c r="GL271" s="2" t="s">
        <v>226</v>
      </c>
      <c r="GM271" s="2" t="s">
        <v>229</v>
      </c>
      <c r="GN271" s="2" t="s">
        <v>229</v>
      </c>
      <c r="GO271" s="2" t="s">
        <v>241</v>
      </c>
      <c r="GP271" s="2" t="s">
        <v>229</v>
      </c>
      <c r="GQ271" s="4"/>
      <c r="GR271" s="8"/>
      <c r="GS271" s="4"/>
      <c r="GT271" s="8"/>
      <c r="GU271" s="7"/>
      <c r="GV271" s="7"/>
      <c r="GW271" s="2" t="s">
        <v>266</v>
      </c>
      <c r="GX271" s="2" t="s">
        <v>226</v>
      </c>
      <c r="GY271" s="2" t="s">
        <v>229</v>
      </c>
      <c r="GZ271" s="2" t="s">
        <v>229</v>
      </c>
      <c r="HA271" s="2" t="s">
        <v>241</v>
      </c>
      <c r="HB271" s="2" t="s">
        <v>229</v>
      </c>
      <c r="HC271" s="4"/>
      <c r="HD271" s="8"/>
      <c r="HE271" s="4"/>
      <c r="HF271" s="8"/>
      <c r="HG271" s="7"/>
      <c r="HH271" s="7"/>
      <c r="HI271" s="2" t="s">
        <v>266</v>
      </c>
      <c r="HJ271" s="2" t="s">
        <v>226</v>
      </c>
      <c r="HK271" s="2" t="s">
        <v>229</v>
      </c>
      <c r="HL271" s="2" t="s">
        <v>229</v>
      </c>
      <c r="HM271" s="2" t="s">
        <v>241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266</v>
      </c>
      <c r="HV271" s="2" t="s">
        <v>226</v>
      </c>
      <c r="HW271" s="2" t="s">
        <v>229</v>
      </c>
      <c r="HX271" s="2" t="s">
        <v>229</v>
      </c>
      <c r="HY271" s="2" t="s">
        <v>241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266</v>
      </c>
      <c r="IH271" s="2" t="s">
        <v>226</v>
      </c>
      <c r="II271" s="2" t="s">
        <v>229</v>
      </c>
      <c r="IJ271" s="2" t="s">
        <v>229</v>
      </c>
      <c r="IK271" s="2" t="s">
        <v>241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664</v>
      </c>
      <c r="IT271" s="2" t="s">
        <v>226</v>
      </c>
      <c r="IU271" s="2" t="s">
        <v>229</v>
      </c>
      <c r="IV271" s="2" t="s">
        <v>229</v>
      </c>
      <c r="IW271" s="2" t="s">
        <v>241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272</v>
      </c>
      <c r="JF271" s="2" t="s">
        <v>226</v>
      </c>
      <c r="JG271" s="2" t="s">
        <v>229</v>
      </c>
      <c r="JH271" s="2" t="s">
        <v>229</v>
      </c>
      <c r="JI271" s="2" t="s">
        <v>241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272</v>
      </c>
      <c r="JR271" s="2" t="s">
        <v>226</v>
      </c>
      <c r="JS271" s="2" t="s">
        <v>229</v>
      </c>
      <c r="JT271" s="2" t="s">
        <v>229</v>
      </c>
      <c r="JU271" s="2" t="s">
        <v>241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272</v>
      </c>
      <c r="KD271" s="2" t="s">
        <v>226</v>
      </c>
      <c r="KE271" s="2" t="s">
        <v>229</v>
      </c>
      <c r="KF271" s="2" t="s">
        <v>229</v>
      </c>
      <c r="KG271" s="2" t="s">
        <v>241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272</v>
      </c>
      <c r="KP271" s="2" t="s">
        <v>226</v>
      </c>
      <c r="KQ271" s="2" t="s">
        <v>229</v>
      </c>
      <c r="KR271" s="2" t="s">
        <v>229</v>
      </c>
      <c r="KS271" s="2" t="s">
        <v>241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272</v>
      </c>
      <c r="LB271" s="2" t="s">
        <v>226</v>
      </c>
      <c r="LC271" s="2" t="s">
        <v>229</v>
      </c>
      <c r="LD271" s="2" t="s">
        <v>229</v>
      </c>
      <c r="LE271" s="2" t="s">
        <v>241</v>
      </c>
      <c r="LF271" s="2" t="s">
        <v>229</v>
      </c>
      <c r="LG271" s="4"/>
      <c r="LH271" s="8"/>
      <c r="LI271" s="4"/>
      <c r="LJ271" s="8"/>
      <c r="LK271" s="7"/>
      <c r="LL271" s="7"/>
      <c r="LM271" s="2" t="s">
        <v>272</v>
      </c>
      <c r="LN271" s="2" t="s">
        <v>226</v>
      </c>
      <c r="LO271" s="2" t="s">
        <v>229</v>
      </c>
      <c r="LP271" s="2" t="s">
        <v>229</v>
      </c>
      <c r="LQ271" s="2" t="s">
        <v>241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664</v>
      </c>
      <c r="LZ271" s="2" t="s">
        <v>226</v>
      </c>
      <c r="MA271" s="2" t="s">
        <v>229</v>
      </c>
      <c r="MB271" s="2" t="s">
        <v>229</v>
      </c>
      <c r="MC271" s="2" t="s">
        <v>241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272</v>
      </c>
      <c r="ML271" s="2" t="s">
        <v>226</v>
      </c>
      <c r="MM271" s="2" t="s">
        <v>229</v>
      </c>
      <c r="MN271" s="2" t="s">
        <v>229</v>
      </c>
      <c r="MO271" s="2" t="s">
        <v>241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266</v>
      </c>
      <c r="MX271" s="2" t="s">
        <v>226</v>
      </c>
      <c r="MY271" s="2" t="s">
        <v>229</v>
      </c>
      <c r="MZ271" s="2" t="s">
        <v>229</v>
      </c>
      <c r="NA271" s="2" t="s">
        <v>241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229</v>
      </c>
      <c r="NJ271" s="2" t="s">
        <v>229</v>
      </c>
      <c r="NK271" s="2" t="s">
        <v>229</v>
      </c>
      <c r="NL271" s="2" t="s">
        <v>229</v>
      </c>
      <c r="NM271" s="2" t="s">
        <v>229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272</v>
      </c>
      <c r="NV271" s="2" t="s">
        <v>226</v>
      </c>
      <c r="NW271" s="2" t="s">
        <v>229</v>
      </c>
      <c r="NX271" s="2" t="s">
        <v>229</v>
      </c>
      <c r="NY271" s="2" t="s">
        <v>241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272</v>
      </c>
      <c r="OH271" s="2" t="s">
        <v>226</v>
      </c>
      <c r="OI271" s="2" t="s">
        <v>229</v>
      </c>
      <c r="OJ271" s="2" t="s">
        <v>229</v>
      </c>
      <c r="OK271" s="2" t="s">
        <v>241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229</v>
      </c>
      <c r="OT271" s="2" t="s">
        <v>229</v>
      </c>
      <c r="OU271" s="2" t="s">
        <v>229</v>
      </c>
      <c r="OV271" s="2" t="s">
        <v>229</v>
      </c>
      <c r="OW271" s="2" t="s">
        <v>229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229</v>
      </c>
      <c r="PF271" s="2" t="s">
        <v>229</v>
      </c>
      <c r="PG271" s="2" t="s">
        <v>229</v>
      </c>
      <c r="PH271" s="2" t="s">
        <v>229</v>
      </c>
      <c r="PI271" s="2" t="s">
        <v>229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272</v>
      </c>
      <c r="PR271" s="2" t="s">
        <v>226</v>
      </c>
      <c r="PS271" s="2" t="s">
        <v>229</v>
      </c>
      <c r="PT271" s="2" t="s">
        <v>229</v>
      </c>
      <c r="PU271" s="2" t="s">
        <v>241</v>
      </c>
      <c r="PV271" s="2" t="s">
        <v>229</v>
      </c>
      <c r="PW271" s="4"/>
      <c r="PX271" s="8"/>
      <c r="PY271" s="4"/>
      <c r="PZ271" s="8"/>
      <c r="QA271" s="7"/>
      <c r="QB271" s="7"/>
      <c r="QC271" s="2" t="s">
        <v>281</v>
      </c>
      <c r="QD271" s="2" t="s">
        <v>226</v>
      </c>
      <c r="QE271" s="2" t="s">
        <v>229</v>
      </c>
      <c r="QF271" s="2" t="s">
        <v>229</v>
      </c>
      <c r="QG271" s="2" t="s">
        <v>241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272</v>
      </c>
      <c r="QP271" s="2" t="s">
        <v>226</v>
      </c>
      <c r="QQ271" s="2" t="s">
        <v>229</v>
      </c>
      <c r="QR271" s="2" t="s">
        <v>229</v>
      </c>
      <c r="QS271" s="2" t="s">
        <v>241</v>
      </c>
      <c r="QT271" s="2" t="s">
        <v>229</v>
      </c>
      <c r="QU271" s="4"/>
      <c r="QV271" s="8"/>
      <c r="QW271" s="4"/>
      <c r="QX271" s="8"/>
      <c r="QY271" s="7"/>
      <c r="QZ271" s="7"/>
      <c r="RA271" s="2" t="s">
        <v>272</v>
      </c>
      <c r="RB271" s="2" t="s">
        <v>226</v>
      </c>
      <c r="RC271" s="2" t="s">
        <v>229</v>
      </c>
      <c r="RD271" s="2" t="s">
        <v>229</v>
      </c>
      <c r="RE271" s="2" t="s">
        <v>241</v>
      </c>
      <c r="RF271" s="2" t="s">
        <v>229</v>
      </c>
      <c r="RG271" s="4"/>
      <c r="RH271" s="8"/>
      <c r="RI271" s="4"/>
      <c r="RJ271" s="8"/>
      <c r="RK271" s="7"/>
      <c r="RL271" s="7"/>
      <c r="RM271" s="2" t="s">
        <v>272</v>
      </c>
      <c r="RN271" s="2" t="s">
        <v>226</v>
      </c>
      <c r="RO271" s="2" t="s">
        <v>229</v>
      </c>
      <c r="RP271" s="2" t="s">
        <v>229</v>
      </c>
      <c r="RQ271" s="2" t="s">
        <v>241</v>
      </c>
      <c r="RR271" s="2" t="s">
        <v>229</v>
      </c>
      <c r="RS271" s="4"/>
      <c r="RT271" s="8"/>
      <c r="RU271" s="4"/>
      <c r="RV271" s="8"/>
      <c r="RW271" s="7"/>
      <c r="RX271" s="7"/>
      <c r="RY271" s="2" t="s">
        <v>229</v>
      </c>
      <c r="RZ271" s="2" t="s">
        <v>229</v>
      </c>
      <c r="SA271" s="2" t="s">
        <v>229</v>
      </c>
      <c r="SB271" s="2" t="s">
        <v>229</v>
      </c>
      <c r="SC271" s="2" t="s">
        <v>229</v>
      </c>
      <c r="SD271" s="2" t="s">
        <v>229</v>
      </c>
      <c r="SE271" s="4">
        <v>220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>
        <v>386</v>
      </c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</row>
    <row r="272">
      <c r="A272" s="2" t="s">
        <v>2873</v>
      </c>
      <c r="B272" s="2" t="s">
        <v>216</v>
      </c>
      <c r="C272" s="2" t="s">
        <v>217</v>
      </c>
      <c r="D272" s="2" t="s">
        <v>218</v>
      </c>
      <c r="E272" s="2" t="s">
        <v>2460</v>
      </c>
      <c r="F272" s="2" t="s">
        <v>2874</v>
      </c>
      <c r="G272" s="2" t="s">
        <v>2875</v>
      </c>
      <c r="H272" s="2" t="s">
        <v>2876</v>
      </c>
      <c r="I272" s="2" t="s">
        <v>2877</v>
      </c>
      <c r="J272" s="2" t="s">
        <v>224</v>
      </c>
      <c r="K272" s="2" t="s">
        <v>1140</v>
      </c>
      <c r="L272" s="3">
        <v>23.8</v>
      </c>
      <c r="M272" s="3">
        <v>24.99</v>
      </c>
      <c r="N272" s="3">
        <v>49.99</v>
      </c>
      <c r="O272" s="2" t="s">
        <v>226</v>
      </c>
      <c r="P272" s="2" t="s">
        <v>2825</v>
      </c>
      <c r="Q272" s="2" t="s">
        <v>228</v>
      </c>
      <c r="R272" s="2" t="s">
        <v>229</v>
      </c>
      <c r="S272" s="2" t="s">
        <v>2878</v>
      </c>
      <c r="T272" s="2" t="s">
        <v>2437</v>
      </c>
      <c r="U272" s="2" t="s">
        <v>2464</v>
      </c>
      <c r="V272" s="2" t="s">
        <v>2879</v>
      </c>
      <c r="W272" s="2" t="s">
        <v>1009</v>
      </c>
      <c r="X272" s="2" t="s">
        <v>1143</v>
      </c>
      <c r="Y272" s="2" t="s">
        <v>229</v>
      </c>
      <c r="Z272" s="4"/>
      <c r="AA272" s="4">
        <f>=ROUNDDOWN({0},0)</f>
      </c>
      <c r="AB272" s="5"/>
      <c r="AC272" s="2" t="s">
        <v>2827</v>
      </c>
      <c r="AD272" s="4">
        <v>75</v>
      </c>
      <c r="AE272" s="4">
        <v>150</v>
      </c>
      <c r="AF272" s="6"/>
      <c r="AG272" s="6"/>
      <c r="AH272" s="7">
        <v>0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229</v>
      </c>
      <c r="AW272" s="8" t="s">
        <v>229</v>
      </c>
      <c r="AX272" s="4" t="s">
        <v>229</v>
      </c>
      <c r="AY272" s="8" t="s">
        <v>229</v>
      </c>
      <c r="AZ272" s="7" t="s">
        <v>229</v>
      </c>
      <c r="BA272" s="7" t="s">
        <v>229</v>
      </c>
      <c r="BB272" s="7"/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/>
      <c r="BJ272" s="4"/>
      <c r="BK272" s="8"/>
      <c r="BL272" s="2" t="s">
        <v>229</v>
      </c>
      <c r="BM272" s="7"/>
      <c r="BN272" s="7"/>
      <c r="BO272" s="4"/>
      <c r="BP272" s="8"/>
      <c r="BQ272" s="4"/>
      <c r="BR272" s="8"/>
      <c r="BS272" s="7"/>
      <c r="BT272" s="7"/>
      <c r="BU272" s="2" t="s">
        <v>664</v>
      </c>
      <c r="BV272" s="2" t="s">
        <v>226</v>
      </c>
      <c r="BW272" s="2" t="s">
        <v>229</v>
      </c>
      <c r="BX272" s="2" t="s">
        <v>229</v>
      </c>
      <c r="BY272" s="2" t="s">
        <v>241</v>
      </c>
      <c r="BZ272" s="2" t="s">
        <v>229</v>
      </c>
      <c r="CA272" s="4"/>
      <c r="CB272" s="8"/>
      <c r="CC272" s="4"/>
      <c r="CD272" s="8"/>
      <c r="CE272" s="7"/>
      <c r="CF272" s="7"/>
      <c r="CG272" s="2" t="s">
        <v>272</v>
      </c>
      <c r="CH272" s="2" t="s">
        <v>226</v>
      </c>
      <c r="CI272" s="2" t="s">
        <v>229</v>
      </c>
      <c r="CJ272" s="2" t="s">
        <v>229</v>
      </c>
      <c r="CK272" s="2" t="s">
        <v>241</v>
      </c>
      <c r="CL272" s="2" t="s">
        <v>229</v>
      </c>
      <c r="CM272" s="4"/>
      <c r="CN272" s="8"/>
      <c r="CO272" s="4"/>
      <c r="CP272" s="8"/>
      <c r="CQ272" s="7"/>
      <c r="CR272" s="7"/>
      <c r="CS272" s="2" t="s">
        <v>272</v>
      </c>
      <c r="CT272" s="2" t="s">
        <v>226</v>
      </c>
      <c r="CU272" s="2" t="s">
        <v>229</v>
      </c>
      <c r="CV272" s="2" t="s">
        <v>229</v>
      </c>
      <c r="CW272" s="2" t="s">
        <v>241</v>
      </c>
      <c r="CX272" s="2" t="s">
        <v>229</v>
      </c>
      <c r="CY272" s="4"/>
      <c r="CZ272" s="8"/>
      <c r="DA272" s="4"/>
      <c r="DB272" s="8"/>
      <c r="DC272" s="7"/>
      <c r="DD272" s="7"/>
      <c r="DE272" s="2" t="s">
        <v>272</v>
      </c>
      <c r="DF272" s="2" t="s">
        <v>226</v>
      </c>
      <c r="DG272" s="2" t="s">
        <v>229</v>
      </c>
      <c r="DH272" s="2" t="s">
        <v>229</v>
      </c>
      <c r="DI272" s="2" t="s">
        <v>241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239</v>
      </c>
      <c r="DR272" s="2" t="s">
        <v>226</v>
      </c>
      <c r="DS272" s="2" t="s">
        <v>229</v>
      </c>
      <c r="DT272" s="2" t="s">
        <v>229</v>
      </c>
      <c r="DU272" s="2" t="s">
        <v>241</v>
      </c>
      <c r="DV272" s="2" t="s">
        <v>229</v>
      </c>
      <c r="DW272" s="4"/>
      <c r="DX272" s="8"/>
      <c r="DY272" s="4"/>
      <c r="DZ272" s="8"/>
      <c r="EA272" s="7"/>
      <c r="EB272" s="7"/>
      <c r="EC272" s="2" t="s">
        <v>272</v>
      </c>
      <c r="ED272" s="2" t="s">
        <v>226</v>
      </c>
      <c r="EE272" s="2" t="s">
        <v>229</v>
      </c>
      <c r="EF272" s="2" t="s">
        <v>229</v>
      </c>
      <c r="EG272" s="2" t="s">
        <v>241</v>
      </c>
      <c r="EH272" s="2" t="s">
        <v>229</v>
      </c>
      <c r="EI272" s="4"/>
      <c r="EJ272" s="8"/>
      <c r="EK272" s="4"/>
      <c r="EL272" s="8"/>
      <c r="EM272" s="7"/>
      <c r="EN272" s="7"/>
      <c r="EO272" s="2" t="s">
        <v>272</v>
      </c>
      <c r="EP272" s="2" t="s">
        <v>226</v>
      </c>
      <c r="EQ272" s="2" t="s">
        <v>229</v>
      </c>
      <c r="ER272" s="2" t="s">
        <v>229</v>
      </c>
      <c r="ES272" s="2" t="s">
        <v>241</v>
      </c>
      <c r="ET272" s="2" t="s">
        <v>229</v>
      </c>
      <c r="EU272" s="4"/>
      <c r="EV272" s="8"/>
      <c r="EW272" s="4"/>
      <c r="EX272" s="8"/>
      <c r="EY272" s="7"/>
      <c r="EZ272" s="7"/>
      <c r="FA272" s="2" t="s">
        <v>272</v>
      </c>
      <c r="FB272" s="2" t="s">
        <v>226</v>
      </c>
      <c r="FC272" s="2" t="s">
        <v>229</v>
      </c>
      <c r="FD272" s="2" t="s">
        <v>229</v>
      </c>
      <c r="FE272" s="2" t="s">
        <v>241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226</v>
      </c>
      <c r="FO272" s="2" t="s">
        <v>229</v>
      </c>
      <c r="FP272" s="2" t="s">
        <v>229</v>
      </c>
      <c r="FQ272" s="2" t="s">
        <v>241</v>
      </c>
      <c r="FR272" s="2" t="s">
        <v>229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226</v>
      </c>
      <c r="GA272" s="2" t="s">
        <v>229</v>
      </c>
      <c r="GB272" s="2" t="s">
        <v>229</v>
      </c>
      <c r="GC272" s="2" t="s">
        <v>241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272</v>
      </c>
      <c r="GL272" s="2" t="s">
        <v>226</v>
      </c>
      <c r="GM272" s="2" t="s">
        <v>229</v>
      </c>
      <c r="GN272" s="2" t="s">
        <v>229</v>
      </c>
      <c r="GO272" s="2" t="s">
        <v>241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272</v>
      </c>
      <c r="GX272" s="2" t="s">
        <v>226</v>
      </c>
      <c r="GY272" s="2" t="s">
        <v>229</v>
      </c>
      <c r="GZ272" s="2" t="s">
        <v>229</v>
      </c>
      <c r="HA272" s="2" t="s">
        <v>241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272</v>
      </c>
      <c r="HJ272" s="2" t="s">
        <v>226</v>
      </c>
      <c r="HK272" s="2" t="s">
        <v>229</v>
      </c>
      <c r="HL272" s="2" t="s">
        <v>229</v>
      </c>
      <c r="HM272" s="2" t="s">
        <v>241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272</v>
      </c>
      <c r="HV272" s="2" t="s">
        <v>226</v>
      </c>
      <c r="HW272" s="2" t="s">
        <v>229</v>
      </c>
      <c r="HX272" s="2" t="s">
        <v>229</v>
      </c>
      <c r="HY272" s="2" t="s">
        <v>241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272</v>
      </c>
      <c r="IH272" s="2" t="s">
        <v>226</v>
      </c>
      <c r="II272" s="2" t="s">
        <v>229</v>
      </c>
      <c r="IJ272" s="2" t="s">
        <v>229</v>
      </c>
      <c r="IK272" s="2" t="s">
        <v>241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664</v>
      </c>
      <c r="IT272" s="2" t="s">
        <v>226</v>
      </c>
      <c r="IU272" s="2" t="s">
        <v>229</v>
      </c>
      <c r="IV272" s="2" t="s">
        <v>229</v>
      </c>
      <c r="IW272" s="2" t="s">
        <v>241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272</v>
      </c>
      <c r="JF272" s="2" t="s">
        <v>226</v>
      </c>
      <c r="JG272" s="2" t="s">
        <v>229</v>
      </c>
      <c r="JH272" s="2" t="s">
        <v>229</v>
      </c>
      <c r="JI272" s="2" t="s">
        <v>241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272</v>
      </c>
      <c r="JR272" s="2" t="s">
        <v>226</v>
      </c>
      <c r="JS272" s="2" t="s">
        <v>229</v>
      </c>
      <c r="JT272" s="2" t="s">
        <v>229</v>
      </c>
      <c r="JU272" s="2" t="s">
        <v>241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272</v>
      </c>
      <c r="KD272" s="2" t="s">
        <v>226</v>
      </c>
      <c r="KE272" s="2" t="s">
        <v>229</v>
      </c>
      <c r="KF272" s="2" t="s">
        <v>229</v>
      </c>
      <c r="KG272" s="2" t="s">
        <v>241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272</v>
      </c>
      <c r="KP272" s="2" t="s">
        <v>226</v>
      </c>
      <c r="KQ272" s="2" t="s">
        <v>229</v>
      </c>
      <c r="KR272" s="2" t="s">
        <v>229</v>
      </c>
      <c r="KS272" s="2" t="s">
        <v>241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272</v>
      </c>
      <c r="LB272" s="2" t="s">
        <v>226</v>
      </c>
      <c r="LC272" s="2" t="s">
        <v>229</v>
      </c>
      <c r="LD272" s="2" t="s">
        <v>229</v>
      </c>
      <c r="LE272" s="2" t="s">
        <v>241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272</v>
      </c>
      <c r="LN272" s="2" t="s">
        <v>226</v>
      </c>
      <c r="LO272" s="2" t="s">
        <v>229</v>
      </c>
      <c r="LP272" s="2" t="s">
        <v>229</v>
      </c>
      <c r="LQ272" s="2" t="s">
        <v>241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664</v>
      </c>
      <c r="LZ272" s="2" t="s">
        <v>226</v>
      </c>
      <c r="MA272" s="2" t="s">
        <v>229</v>
      </c>
      <c r="MB272" s="2" t="s">
        <v>229</v>
      </c>
      <c r="MC272" s="2" t="s">
        <v>241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272</v>
      </c>
      <c r="ML272" s="2" t="s">
        <v>226</v>
      </c>
      <c r="MM272" s="2" t="s">
        <v>229</v>
      </c>
      <c r="MN272" s="2" t="s">
        <v>229</v>
      </c>
      <c r="MO272" s="2" t="s">
        <v>241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272</v>
      </c>
      <c r="MX272" s="2" t="s">
        <v>226</v>
      </c>
      <c r="MY272" s="2" t="s">
        <v>229</v>
      </c>
      <c r="MZ272" s="2" t="s">
        <v>229</v>
      </c>
      <c r="NA272" s="2" t="s">
        <v>241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229</v>
      </c>
      <c r="NJ272" s="2" t="s">
        <v>229</v>
      </c>
      <c r="NK272" s="2" t="s">
        <v>229</v>
      </c>
      <c r="NL272" s="2" t="s">
        <v>229</v>
      </c>
      <c r="NM272" s="2" t="s">
        <v>229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272</v>
      </c>
      <c r="NV272" s="2" t="s">
        <v>226</v>
      </c>
      <c r="NW272" s="2" t="s">
        <v>229</v>
      </c>
      <c r="NX272" s="2" t="s">
        <v>229</v>
      </c>
      <c r="NY272" s="2" t="s">
        <v>241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272</v>
      </c>
      <c r="OH272" s="2" t="s">
        <v>226</v>
      </c>
      <c r="OI272" s="2" t="s">
        <v>229</v>
      </c>
      <c r="OJ272" s="2" t="s">
        <v>229</v>
      </c>
      <c r="OK272" s="2" t="s">
        <v>241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229</v>
      </c>
      <c r="OT272" s="2" t="s">
        <v>229</v>
      </c>
      <c r="OU272" s="2" t="s">
        <v>229</v>
      </c>
      <c r="OV272" s="2" t="s">
        <v>229</v>
      </c>
      <c r="OW272" s="2" t="s">
        <v>229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229</v>
      </c>
      <c r="PF272" s="2" t="s">
        <v>229</v>
      </c>
      <c r="PG272" s="2" t="s">
        <v>229</v>
      </c>
      <c r="PH272" s="2" t="s">
        <v>229</v>
      </c>
      <c r="PI272" s="2" t="s">
        <v>229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272</v>
      </c>
      <c r="PR272" s="2" t="s">
        <v>226</v>
      </c>
      <c r="PS272" s="2" t="s">
        <v>229</v>
      </c>
      <c r="PT272" s="2" t="s">
        <v>229</v>
      </c>
      <c r="PU272" s="2" t="s">
        <v>241</v>
      </c>
      <c r="PV272" s="2" t="s">
        <v>229</v>
      </c>
      <c r="PW272" s="4"/>
      <c r="PX272" s="8"/>
      <c r="PY272" s="4"/>
      <c r="PZ272" s="8"/>
      <c r="QA272" s="7"/>
      <c r="QB272" s="7"/>
      <c r="QC272" s="2" t="s">
        <v>281</v>
      </c>
      <c r="QD272" s="2" t="s">
        <v>226</v>
      </c>
      <c r="QE272" s="2" t="s">
        <v>229</v>
      </c>
      <c r="QF272" s="2" t="s">
        <v>229</v>
      </c>
      <c r="QG272" s="2" t="s">
        <v>241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272</v>
      </c>
      <c r="QP272" s="2" t="s">
        <v>226</v>
      </c>
      <c r="QQ272" s="2" t="s">
        <v>229</v>
      </c>
      <c r="QR272" s="2" t="s">
        <v>229</v>
      </c>
      <c r="QS272" s="2" t="s">
        <v>241</v>
      </c>
      <c r="QT272" s="2" t="s">
        <v>229</v>
      </c>
      <c r="QU272" s="4"/>
      <c r="QV272" s="8"/>
      <c r="QW272" s="4"/>
      <c r="QX272" s="8"/>
      <c r="QY272" s="7"/>
      <c r="QZ272" s="7"/>
      <c r="RA272" s="2" t="s">
        <v>272</v>
      </c>
      <c r="RB272" s="2" t="s">
        <v>226</v>
      </c>
      <c r="RC272" s="2" t="s">
        <v>229</v>
      </c>
      <c r="RD272" s="2" t="s">
        <v>229</v>
      </c>
      <c r="RE272" s="2" t="s">
        <v>241</v>
      </c>
      <c r="RF272" s="2" t="s">
        <v>229</v>
      </c>
      <c r="RG272" s="4"/>
      <c r="RH272" s="8"/>
      <c r="RI272" s="4"/>
      <c r="RJ272" s="8"/>
      <c r="RK272" s="7"/>
      <c r="RL272" s="7"/>
      <c r="RM272" s="2" t="s">
        <v>272</v>
      </c>
      <c r="RN272" s="2" t="s">
        <v>226</v>
      </c>
      <c r="RO272" s="2" t="s">
        <v>229</v>
      </c>
      <c r="RP272" s="2" t="s">
        <v>229</v>
      </c>
      <c r="RQ272" s="2" t="s">
        <v>241</v>
      </c>
      <c r="RR272" s="2" t="s">
        <v>229</v>
      </c>
      <c r="RS272" s="4"/>
      <c r="RT272" s="8"/>
      <c r="RU272" s="4"/>
      <c r="RV272" s="8"/>
      <c r="RW272" s="7"/>
      <c r="RX272" s="7"/>
      <c r="RY272" s="2" t="s">
        <v>229</v>
      </c>
      <c r="RZ272" s="2" t="s">
        <v>229</v>
      </c>
      <c r="SA272" s="2" t="s">
        <v>229</v>
      </c>
      <c r="SB272" s="2" t="s">
        <v>229</v>
      </c>
      <c r="SC272" s="2" t="s">
        <v>229</v>
      </c>
      <c r="SD272" s="2" t="s">
        <v>229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>
        <v>75</v>
      </c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>
        <v>75</v>
      </c>
      <c r="VM272" s="4"/>
      <c r="VN272" s="4"/>
      <c r="VO272" s="4"/>
      <c r="VP272" s="4"/>
      <c r="VQ272" s="4"/>
      <c r="VR272" s="4"/>
      <c r="VS272" s="4"/>
    </row>
    <row r="273">
      <c r="A273" s="2" t="s">
        <v>2880</v>
      </c>
      <c r="B273" s="2" t="s">
        <v>216</v>
      </c>
      <c r="C273" s="2" t="s">
        <v>217</v>
      </c>
      <c r="D273" s="2" t="s">
        <v>218</v>
      </c>
      <c r="E273" s="2" t="s">
        <v>2460</v>
      </c>
      <c r="F273" s="2" t="s">
        <v>2874</v>
      </c>
      <c r="G273" s="2" t="s">
        <v>2875</v>
      </c>
      <c r="H273" s="2" t="s">
        <v>2876</v>
      </c>
      <c r="I273" s="2" t="s">
        <v>2877</v>
      </c>
      <c r="J273" s="2" t="s">
        <v>285</v>
      </c>
      <c r="K273" s="2" t="s">
        <v>1140</v>
      </c>
      <c r="L273" s="3">
        <v>28.57</v>
      </c>
      <c r="M273" s="3">
        <v>30</v>
      </c>
      <c r="N273" s="3">
        <v>59.99</v>
      </c>
      <c r="O273" s="2" t="s">
        <v>226</v>
      </c>
      <c r="P273" s="2" t="s">
        <v>2825</v>
      </c>
      <c r="Q273" s="2" t="s">
        <v>228</v>
      </c>
      <c r="R273" s="2" t="s">
        <v>229</v>
      </c>
      <c r="S273" s="2" t="s">
        <v>2878</v>
      </c>
      <c r="T273" s="2" t="s">
        <v>2437</v>
      </c>
      <c r="U273" s="2" t="s">
        <v>232</v>
      </c>
      <c r="V273" s="2" t="s">
        <v>2879</v>
      </c>
      <c r="W273" s="2" t="s">
        <v>1009</v>
      </c>
      <c r="X273" s="2" t="s">
        <v>1143</v>
      </c>
      <c r="Y273" s="2" t="s">
        <v>229</v>
      </c>
      <c r="Z273" s="4"/>
      <c r="AA273" s="4">
        <f>=ROUNDDOWN({0},0)</f>
      </c>
      <c r="AB273" s="5"/>
      <c r="AC273" s="2" t="s">
        <v>2827</v>
      </c>
      <c r="AD273" s="4">
        <v>135</v>
      </c>
      <c r="AE273" s="4">
        <v>270</v>
      </c>
      <c r="AF273" s="6"/>
      <c r="AG273" s="6"/>
      <c r="AH273" s="7">
        <v>0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229</v>
      </c>
      <c r="BM273" s="7"/>
      <c r="BN273" s="7"/>
      <c r="BO273" s="4"/>
      <c r="BP273" s="8"/>
      <c r="BQ273" s="4"/>
      <c r="BR273" s="8"/>
      <c r="BS273" s="7"/>
      <c r="BT273" s="7"/>
      <c r="BU273" s="2" t="s">
        <v>664</v>
      </c>
      <c r="BV273" s="2" t="s">
        <v>226</v>
      </c>
      <c r="BW273" s="2" t="s">
        <v>229</v>
      </c>
      <c r="BX273" s="2" t="s">
        <v>229</v>
      </c>
      <c r="BY273" s="2" t="s">
        <v>241</v>
      </c>
      <c r="BZ273" s="2" t="s">
        <v>229</v>
      </c>
      <c r="CA273" s="4"/>
      <c r="CB273" s="8"/>
      <c r="CC273" s="4"/>
      <c r="CD273" s="8"/>
      <c r="CE273" s="7"/>
      <c r="CF273" s="7"/>
      <c r="CG273" s="2" t="s">
        <v>272</v>
      </c>
      <c r="CH273" s="2" t="s">
        <v>226</v>
      </c>
      <c r="CI273" s="2" t="s">
        <v>229</v>
      </c>
      <c r="CJ273" s="2" t="s">
        <v>229</v>
      </c>
      <c r="CK273" s="2" t="s">
        <v>241</v>
      </c>
      <c r="CL273" s="2" t="s">
        <v>229</v>
      </c>
      <c r="CM273" s="4"/>
      <c r="CN273" s="8"/>
      <c r="CO273" s="4"/>
      <c r="CP273" s="8"/>
      <c r="CQ273" s="7"/>
      <c r="CR273" s="7"/>
      <c r="CS273" s="2" t="s">
        <v>272</v>
      </c>
      <c r="CT273" s="2" t="s">
        <v>226</v>
      </c>
      <c r="CU273" s="2" t="s">
        <v>229</v>
      </c>
      <c r="CV273" s="2" t="s">
        <v>229</v>
      </c>
      <c r="CW273" s="2" t="s">
        <v>241</v>
      </c>
      <c r="CX273" s="2" t="s">
        <v>229</v>
      </c>
      <c r="CY273" s="4"/>
      <c r="CZ273" s="8"/>
      <c r="DA273" s="4"/>
      <c r="DB273" s="8"/>
      <c r="DC273" s="7"/>
      <c r="DD273" s="7"/>
      <c r="DE273" s="2" t="s">
        <v>272</v>
      </c>
      <c r="DF273" s="2" t="s">
        <v>226</v>
      </c>
      <c r="DG273" s="2" t="s">
        <v>229</v>
      </c>
      <c r="DH273" s="2" t="s">
        <v>229</v>
      </c>
      <c r="DI273" s="2" t="s">
        <v>241</v>
      </c>
      <c r="DJ273" s="2" t="s">
        <v>229</v>
      </c>
      <c r="DK273" s="4"/>
      <c r="DL273" s="8"/>
      <c r="DM273" s="4"/>
      <c r="DN273" s="8"/>
      <c r="DO273" s="7"/>
      <c r="DP273" s="7"/>
      <c r="DQ273" s="2" t="s">
        <v>239</v>
      </c>
      <c r="DR273" s="2" t="s">
        <v>226</v>
      </c>
      <c r="DS273" s="2" t="s">
        <v>229</v>
      </c>
      <c r="DT273" s="2" t="s">
        <v>229</v>
      </c>
      <c r="DU273" s="2" t="s">
        <v>241</v>
      </c>
      <c r="DV273" s="2" t="s">
        <v>229</v>
      </c>
      <c r="DW273" s="4"/>
      <c r="DX273" s="8"/>
      <c r="DY273" s="4"/>
      <c r="DZ273" s="8"/>
      <c r="EA273" s="7"/>
      <c r="EB273" s="7"/>
      <c r="EC273" s="2" t="s">
        <v>272</v>
      </c>
      <c r="ED273" s="2" t="s">
        <v>226</v>
      </c>
      <c r="EE273" s="2" t="s">
        <v>229</v>
      </c>
      <c r="EF273" s="2" t="s">
        <v>229</v>
      </c>
      <c r="EG273" s="2" t="s">
        <v>241</v>
      </c>
      <c r="EH273" s="2" t="s">
        <v>229</v>
      </c>
      <c r="EI273" s="4"/>
      <c r="EJ273" s="8"/>
      <c r="EK273" s="4"/>
      <c r="EL273" s="8"/>
      <c r="EM273" s="7"/>
      <c r="EN273" s="7"/>
      <c r="EO273" s="2" t="s">
        <v>272</v>
      </c>
      <c r="EP273" s="2" t="s">
        <v>226</v>
      </c>
      <c r="EQ273" s="2" t="s">
        <v>229</v>
      </c>
      <c r="ER273" s="2" t="s">
        <v>229</v>
      </c>
      <c r="ES273" s="2" t="s">
        <v>241</v>
      </c>
      <c r="ET273" s="2" t="s">
        <v>229</v>
      </c>
      <c r="EU273" s="4"/>
      <c r="EV273" s="8"/>
      <c r="EW273" s="4"/>
      <c r="EX273" s="8"/>
      <c r="EY273" s="7"/>
      <c r="EZ273" s="7"/>
      <c r="FA273" s="2" t="s">
        <v>272</v>
      </c>
      <c r="FB273" s="2" t="s">
        <v>226</v>
      </c>
      <c r="FC273" s="2" t="s">
        <v>229</v>
      </c>
      <c r="FD273" s="2" t="s">
        <v>229</v>
      </c>
      <c r="FE273" s="2" t="s">
        <v>241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226</v>
      </c>
      <c r="FO273" s="2" t="s">
        <v>229</v>
      </c>
      <c r="FP273" s="2" t="s">
        <v>229</v>
      </c>
      <c r="FQ273" s="2" t="s">
        <v>241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226</v>
      </c>
      <c r="GA273" s="2" t="s">
        <v>229</v>
      </c>
      <c r="GB273" s="2" t="s">
        <v>229</v>
      </c>
      <c r="GC273" s="2" t="s">
        <v>241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272</v>
      </c>
      <c r="GL273" s="2" t="s">
        <v>226</v>
      </c>
      <c r="GM273" s="2" t="s">
        <v>229</v>
      </c>
      <c r="GN273" s="2" t="s">
        <v>229</v>
      </c>
      <c r="GO273" s="2" t="s">
        <v>241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272</v>
      </c>
      <c r="GX273" s="2" t="s">
        <v>226</v>
      </c>
      <c r="GY273" s="2" t="s">
        <v>229</v>
      </c>
      <c r="GZ273" s="2" t="s">
        <v>229</v>
      </c>
      <c r="HA273" s="2" t="s">
        <v>241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272</v>
      </c>
      <c r="HJ273" s="2" t="s">
        <v>226</v>
      </c>
      <c r="HK273" s="2" t="s">
        <v>229</v>
      </c>
      <c r="HL273" s="2" t="s">
        <v>229</v>
      </c>
      <c r="HM273" s="2" t="s">
        <v>241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272</v>
      </c>
      <c r="HV273" s="2" t="s">
        <v>226</v>
      </c>
      <c r="HW273" s="2" t="s">
        <v>229</v>
      </c>
      <c r="HX273" s="2" t="s">
        <v>229</v>
      </c>
      <c r="HY273" s="2" t="s">
        <v>241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272</v>
      </c>
      <c r="IH273" s="2" t="s">
        <v>226</v>
      </c>
      <c r="II273" s="2" t="s">
        <v>229</v>
      </c>
      <c r="IJ273" s="2" t="s">
        <v>229</v>
      </c>
      <c r="IK273" s="2" t="s">
        <v>241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664</v>
      </c>
      <c r="IT273" s="2" t="s">
        <v>226</v>
      </c>
      <c r="IU273" s="2" t="s">
        <v>229</v>
      </c>
      <c r="IV273" s="2" t="s">
        <v>229</v>
      </c>
      <c r="IW273" s="2" t="s">
        <v>241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272</v>
      </c>
      <c r="JF273" s="2" t="s">
        <v>226</v>
      </c>
      <c r="JG273" s="2" t="s">
        <v>229</v>
      </c>
      <c r="JH273" s="2" t="s">
        <v>229</v>
      </c>
      <c r="JI273" s="2" t="s">
        <v>241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272</v>
      </c>
      <c r="JR273" s="2" t="s">
        <v>226</v>
      </c>
      <c r="JS273" s="2" t="s">
        <v>229</v>
      </c>
      <c r="JT273" s="2" t="s">
        <v>229</v>
      </c>
      <c r="JU273" s="2" t="s">
        <v>241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272</v>
      </c>
      <c r="KD273" s="2" t="s">
        <v>226</v>
      </c>
      <c r="KE273" s="2" t="s">
        <v>229</v>
      </c>
      <c r="KF273" s="2" t="s">
        <v>229</v>
      </c>
      <c r="KG273" s="2" t="s">
        <v>241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272</v>
      </c>
      <c r="KP273" s="2" t="s">
        <v>226</v>
      </c>
      <c r="KQ273" s="2" t="s">
        <v>229</v>
      </c>
      <c r="KR273" s="2" t="s">
        <v>229</v>
      </c>
      <c r="KS273" s="2" t="s">
        <v>241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272</v>
      </c>
      <c r="LB273" s="2" t="s">
        <v>226</v>
      </c>
      <c r="LC273" s="2" t="s">
        <v>229</v>
      </c>
      <c r="LD273" s="2" t="s">
        <v>229</v>
      </c>
      <c r="LE273" s="2" t="s">
        <v>241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272</v>
      </c>
      <c r="LN273" s="2" t="s">
        <v>226</v>
      </c>
      <c r="LO273" s="2" t="s">
        <v>229</v>
      </c>
      <c r="LP273" s="2" t="s">
        <v>229</v>
      </c>
      <c r="LQ273" s="2" t="s">
        <v>241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664</v>
      </c>
      <c r="LZ273" s="2" t="s">
        <v>226</v>
      </c>
      <c r="MA273" s="2" t="s">
        <v>229</v>
      </c>
      <c r="MB273" s="2" t="s">
        <v>229</v>
      </c>
      <c r="MC273" s="2" t="s">
        <v>241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272</v>
      </c>
      <c r="ML273" s="2" t="s">
        <v>226</v>
      </c>
      <c r="MM273" s="2" t="s">
        <v>229</v>
      </c>
      <c r="MN273" s="2" t="s">
        <v>229</v>
      </c>
      <c r="MO273" s="2" t="s">
        <v>241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272</v>
      </c>
      <c r="MX273" s="2" t="s">
        <v>226</v>
      </c>
      <c r="MY273" s="2" t="s">
        <v>229</v>
      </c>
      <c r="MZ273" s="2" t="s">
        <v>229</v>
      </c>
      <c r="NA273" s="2" t="s">
        <v>241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229</v>
      </c>
      <c r="NJ273" s="2" t="s">
        <v>229</v>
      </c>
      <c r="NK273" s="2" t="s">
        <v>229</v>
      </c>
      <c r="NL273" s="2" t="s">
        <v>229</v>
      </c>
      <c r="NM273" s="2" t="s">
        <v>229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272</v>
      </c>
      <c r="NV273" s="2" t="s">
        <v>226</v>
      </c>
      <c r="NW273" s="2" t="s">
        <v>229</v>
      </c>
      <c r="NX273" s="2" t="s">
        <v>229</v>
      </c>
      <c r="NY273" s="2" t="s">
        <v>241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272</v>
      </c>
      <c r="OH273" s="2" t="s">
        <v>226</v>
      </c>
      <c r="OI273" s="2" t="s">
        <v>229</v>
      </c>
      <c r="OJ273" s="2" t="s">
        <v>229</v>
      </c>
      <c r="OK273" s="2" t="s">
        <v>241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229</v>
      </c>
      <c r="OT273" s="2" t="s">
        <v>229</v>
      </c>
      <c r="OU273" s="2" t="s">
        <v>229</v>
      </c>
      <c r="OV273" s="2" t="s">
        <v>229</v>
      </c>
      <c r="OW273" s="2" t="s">
        <v>229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229</v>
      </c>
      <c r="PF273" s="2" t="s">
        <v>229</v>
      </c>
      <c r="PG273" s="2" t="s">
        <v>229</v>
      </c>
      <c r="PH273" s="2" t="s">
        <v>229</v>
      </c>
      <c r="PI273" s="2" t="s">
        <v>229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272</v>
      </c>
      <c r="PR273" s="2" t="s">
        <v>226</v>
      </c>
      <c r="PS273" s="2" t="s">
        <v>229</v>
      </c>
      <c r="PT273" s="2" t="s">
        <v>229</v>
      </c>
      <c r="PU273" s="2" t="s">
        <v>241</v>
      </c>
      <c r="PV273" s="2" t="s">
        <v>229</v>
      </c>
      <c r="PW273" s="4"/>
      <c r="PX273" s="8"/>
      <c r="PY273" s="4"/>
      <c r="PZ273" s="8"/>
      <c r="QA273" s="7"/>
      <c r="QB273" s="7"/>
      <c r="QC273" s="2" t="s">
        <v>281</v>
      </c>
      <c r="QD273" s="2" t="s">
        <v>226</v>
      </c>
      <c r="QE273" s="2" t="s">
        <v>229</v>
      </c>
      <c r="QF273" s="2" t="s">
        <v>229</v>
      </c>
      <c r="QG273" s="2" t="s">
        <v>241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272</v>
      </c>
      <c r="QP273" s="2" t="s">
        <v>226</v>
      </c>
      <c r="QQ273" s="2" t="s">
        <v>229</v>
      </c>
      <c r="QR273" s="2" t="s">
        <v>229</v>
      </c>
      <c r="QS273" s="2" t="s">
        <v>241</v>
      </c>
      <c r="QT273" s="2" t="s">
        <v>229</v>
      </c>
      <c r="QU273" s="4"/>
      <c r="QV273" s="8"/>
      <c r="QW273" s="4"/>
      <c r="QX273" s="8"/>
      <c r="QY273" s="7"/>
      <c r="QZ273" s="7"/>
      <c r="RA273" s="2" t="s">
        <v>272</v>
      </c>
      <c r="RB273" s="2" t="s">
        <v>226</v>
      </c>
      <c r="RC273" s="2" t="s">
        <v>229</v>
      </c>
      <c r="RD273" s="2" t="s">
        <v>229</v>
      </c>
      <c r="RE273" s="2" t="s">
        <v>241</v>
      </c>
      <c r="RF273" s="2" t="s">
        <v>229</v>
      </c>
      <c r="RG273" s="4"/>
      <c r="RH273" s="8"/>
      <c r="RI273" s="4"/>
      <c r="RJ273" s="8"/>
      <c r="RK273" s="7"/>
      <c r="RL273" s="7"/>
      <c r="RM273" s="2" t="s">
        <v>272</v>
      </c>
      <c r="RN273" s="2" t="s">
        <v>226</v>
      </c>
      <c r="RO273" s="2" t="s">
        <v>229</v>
      </c>
      <c r="RP273" s="2" t="s">
        <v>229</v>
      </c>
      <c r="RQ273" s="2" t="s">
        <v>241</v>
      </c>
      <c r="RR273" s="2" t="s">
        <v>229</v>
      </c>
      <c r="RS273" s="4"/>
      <c r="RT273" s="8"/>
      <c r="RU273" s="4"/>
      <c r="RV273" s="8"/>
      <c r="RW273" s="7"/>
      <c r="RX273" s="7"/>
      <c r="RY273" s="2" t="s">
        <v>229</v>
      </c>
      <c r="RZ273" s="2" t="s">
        <v>229</v>
      </c>
      <c r="SA273" s="2" t="s">
        <v>229</v>
      </c>
      <c r="SB273" s="2" t="s">
        <v>229</v>
      </c>
      <c r="SC273" s="2" t="s">
        <v>229</v>
      </c>
      <c r="SD273" s="2" t="s">
        <v>229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>
        <v>135</v>
      </c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>
        <v>135</v>
      </c>
      <c r="VM273" s="4"/>
      <c r="VN273" s="4"/>
      <c r="VO273" s="4"/>
      <c r="VP273" s="4"/>
      <c r="VQ273" s="4"/>
      <c r="VR273" s="4"/>
      <c r="VS273" s="4"/>
    </row>
    <row r="274">
      <c r="A274" s="2" t="s">
        <v>2881</v>
      </c>
      <c r="B274" s="2" t="s">
        <v>216</v>
      </c>
      <c r="C274" s="2" t="s">
        <v>217</v>
      </c>
      <c r="D274" s="2" t="s">
        <v>218</v>
      </c>
      <c r="E274" s="2" t="s">
        <v>2460</v>
      </c>
      <c r="F274" s="2" t="s">
        <v>2874</v>
      </c>
      <c r="G274" s="2" t="s">
        <v>2875</v>
      </c>
      <c r="H274" s="2" t="s">
        <v>2876</v>
      </c>
      <c r="I274" s="2" t="s">
        <v>2877</v>
      </c>
      <c r="J274" s="2" t="s">
        <v>312</v>
      </c>
      <c r="K274" s="2" t="s">
        <v>1140</v>
      </c>
      <c r="L274" s="3">
        <v>30.95</v>
      </c>
      <c r="M274" s="3">
        <v>32.5</v>
      </c>
      <c r="N274" s="3">
        <v>64.99</v>
      </c>
      <c r="O274" s="2" t="s">
        <v>226</v>
      </c>
      <c r="P274" s="2" t="s">
        <v>2825</v>
      </c>
      <c r="Q274" s="2" t="s">
        <v>228</v>
      </c>
      <c r="R274" s="2" t="s">
        <v>229</v>
      </c>
      <c r="S274" s="2" t="s">
        <v>2878</v>
      </c>
      <c r="T274" s="2" t="s">
        <v>2437</v>
      </c>
      <c r="U274" s="2" t="s">
        <v>232</v>
      </c>
      <c r="V274" s="2" t="s">
        <v>2879</v>
      </c>
      <c r="W274" s="2" t="s">
        <v>1009</v>
      </c>
      <c r="X274" s="2" t="s">
        <v>1143</v>
      </c>
      <c r="Y274" s="2" t="s">
        <v>229</v>
      </c>
      <c r="Z274" s="4"/>
      <c r="AA274" s="4">
        <f>=ROUNDDOWN({0},0)</f>
      </c>
      <c r="AB274" s="5"/>
      <c r="AC274" s="2" t="s">
        <v>2827</v>
      </c>
      <c r="AD274" s="4">
        <v>50</v>
      </c>
      <c r="AE274" s="4">
        <v>100</v>
      </c>
      <c r="AF274" s="6"/>
      <c r="AG274" s="6"/>
      <c r="AH274" s="7">
        <v>0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/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/>
      <c r="BJ274" s="4"/>
      <c r="BK274" s="8"/>
      <c r="BL274" s="2" t="s">
        <v>229</v>
      </c>
      <c r="BM274" s="7"/>
      <c r="BN274" s="7"/>
      <c r="BO274" s="4"/>
      <c r="BP274" s="8"/>
      <c r="BQ274" s="4"/>
      <c r="BR274" s="8"/>
      <c r="BS274" s="7"/>
      <c r="BT274" s="7"/>
      <c r="BU274" s="2" t="s">
        <v>664</v>
      </c>
      <c r="BV274" s="2" t="s">
        <v>226</v>
      </c>
      <c r="BW274" s="2" t="s">
        <v>229</v>
      </c>
      <c r="BX274" s="2" t="s">
        <v>229</v>
      </c>
      <c r="BY274" s="2" t="s">
        <v>241</v>
      </c>
      <c r="BZ274" s="2" t="s">
        <v>229</v>
      </c>
      <c r="CA274" s="4"/>
      <c r="CB274" s="8"/>
      <c r="CC274" s="4"/>
      <c r="CD274" s="8"/>
      <c r="CE274" s="7"/>
      <c r="CF274" s="7"/>
      <c r="CG274" s="2" t="s">
        <v>272</v>
      </c>
      <c r="CH274" s="2" t="s">
        <v>226</v>
      </c>
      <c r="CI274" s="2" t="s">
        <v>229</v>
      </c>
      <c r="CJ274" s="2" t="s">
        <v>229</v>
      </c>
      <c r="CK274" s="2" t="s">
        <v>241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272</v>
      </c>
      <c r="CT274" s="2" t="s">
        <v>226</v>
      </c>
      <c r="CU274" s="2" t="s">
        <v>229</v>
      </c>
      <c r="CV274" s="2" t="s">
        <v>229</v>
      </c>
      <c r="CW274" s="2" t="s">
        <v>241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272</v>
      </c>
      <c r="DF274" s="2" t="s">
        <v>226</v>
      </c>
      <c r="DG274" s="2" t="s">
        <v>229</v>
      </c>
      <c r="DH274" s="2" t="s">
        <v>229</v>
      </c>
      <c r="DI274" s="2" t="s">
        <v>241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239</v>
      </c>
      <c r="DR274" s="2" t="s">
        <v>226</v>
      </c>
      <c r="DS274" s="2" t="s">
        <v>229</v>
      </c>
      <c r="DT274" s="2" t="s">
        <v>229</v>
      </c>
      <c r="DU274" s="2" t="s">
        <v>241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272</v>
      </c>
      <c r="ED274" s="2" t="s">
        <v>226</v>
      </c>
      <c r="EE274" s="2" t="s">
        <v>229</v>
      </c>
      <c r="EF274" s="2" t="s">
        <v>229</v>
      </c>
      <c r="EG274" s="2" t="s">
        <v>241</v>
      </c>
      <c r="EH274" s="2" t="s">
        <v>229</v>
      </c>
      <c r="EI274" s="4"/>
      <c r="EJ274" s="8"/>
      <c r="EK274" s="4"/>
      <c r="EL274" s="8"/>
      <c r="EM274" s="7"/>
      <c r="EN274" s="7"/>
      <c r="EO274" s="2" t="s">
        <v>272</v>
      </c>
      <c r="EP274" s="2" t="s">
        <v>226</v>
      </c>
      <c r="EQ274" s="2" t="s">
        <v>229</v>
      </c>
      <c r="ER274" s="2" t="s">
        <v>229</v>
      </c>
      <c r="ES274" s="2" t="s">
        <v>241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272</v>
      </c>
      <c r="FB274" s="2" t="s">
        <v>226</v>
      </c>
      <c r="FC274" s="2" t="s">
        <v>229</v>
      </c>
      <c r="FD274" s="2" t="s">
        <v>229</v>
      </c>
      <c r="FE274" s="2" t="s">
        <v>241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226</v>
      </c>
      <c r="FO274" s="2" t="s">
        <v>229</v>
      </c>
      <c r="FP274" s="2" t="s">
        <v>229</v>
      </c>
      <c r="FQ274" s="2" t="s">
        <v>241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239</v>
      </c>
      <c r="FZ274" s="2" t="s">
        <v>226</v>
      </c>
      <c r="GA274" s="2" t="s">
        <v>229</v>
      </c>
      <c r="GB274" s="2" t="s">
        <v>229</v>
      </c>
      <c r="GC274" s="2" t="s">
        <v>241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272</v>
      </c>
      <c r="GL274" s="2" t="s">
        <v>226</v>
      </c>
      <c r="GM274" s="2" t="s">
        <v>229</v>
      </c>
      <c r="GN274" s="2" t="s">
        <v>229</v>
      </c>
      <c r="GO274" s="2" t="s">
        <v>241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272</v>
      </c>
      <c r="GX274" s="2" t="s">
        <v>226</v>
      </c>
      <c r="GY274" s="2" t="s">
        <v>229</v>
      </c>
      <c r="GZ274" s="2" t="s">
        <v>229</v>
      </c>
      <c r="HA274" s="2" t="s">
        <v>241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272</v>
      </c>
      <c r="HJ274" s="2" t="s">
        <v>226</v>
      </c>
      <c r="HK274" s="2" t="s">
        <v>229</v>
      </c>
      <c r="HL274" s="2" t="s">
        <v>229</v>
      </c>
      <c r="HM274" s="2" t="s">
        <v>241</v>
      </c>
      <c r="HN274" s="2" t="s">
        <v>229</v>
      </c>
      <c r="HO274" s="4"/>
      <c r="HP274" s="8"/>
      <c r="HQ274" s="4"/>
      <c r="HR274" s="8"/>
      <c r="HS274" s="7"/>
      <c r="HT274" s="7"/>
      <c r="HU274" s="2" t="s">
        <v>272</v>
      </c>
      <c r="HV274" s="2" t="s">
        <v>226</v>
      </c>
      <c r="HW274" s="2" t="s">
        <v>229</v>
      </c>
      <c r="HX274" s="2" t="s">
        <v>229</v>
      </c>
      <c r="HY274" s="2" t="s">
        <v>241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272</v>
      </c>
      <c r="IH274" s="2" t="s">
        <v>226</v>
      </c>
      <c r="II274" s="2" t="s">
        <v>229</v>
      </c>
      <c r="IJ274" s="2" t="s">
        <v>229</v>
      </c>
      <c r="IK274" s="2" t="s">
        <v>241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664</v>
      </c>
      <c r="IT274" s="2" t="s">
        <v>226</v>
      </c>
      <c r="IU274" s="2" t="s">
        <v>229</v>
      </c>
      <c r="IV274" s="2" t="s">
        <v>229</v>
      </c>
      <c r="IW274" s="2" t="s">
        <v>241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272</v>
      </c>
      <c r="JF274" s="2" t="s">
        <v>226</v>
      </c>
      <c r="JG274" s="2" t="s">
        <v>229</v>
      </c>
      <c r="JH274" s="2" t="s">
        <v>229</v>
      </c>
      <c r="JI274" s="2" t="s">
        <v>241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272</v>
      </c>
      <c r="JR274" s="2" t="s">
        <v>226</v>
      </c>
      <c r="JS274" s="2" t="s">
        <v>229</v>
      </c>
      <c r="JT274" s="2" t="s">
        <v>229</v>
      </c>
      <c r="JU274" s="2" t="s">
        <v>241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272</v>
      </c>
      <c r="KD274" s="2" t="s">
        <v>226</v>
      </c>
      <c r="KE274" s="2" t="s">
        <v>229</v>
      </c>
      <c r="KF274" s="2" t="s">
        <v>229</v>
      </c>
      <c r="KG274" s="2" t="s">
        <v>241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272</v>
      </c>
      <c r="KP274" s="2" t="s">
        <v>226</v>
      </c>
      <c r="KQ274" s="2" t="s">
        <v>229</v>
      </c>
      <c r="KR274" s="2" t="s">
        <v>229</v>
      </c>
      <c r="KS274" s="2" t="s">
        <v>241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272</v>
      </c>
      <c r="LB274" s="2" t="s">
        <v>226</v>
      </c>
      <c r="LC274" s="2" t="s">
        <v>229</v>
      </c>
      <c r="LD274" s="2" t="s">
        <v>229</v>
      </c>
      <c r="LE274" s="2" t="s">
        <v>241</v>
      </c>
      <c r="LF274" s="2" t="s">
        <v>229</v>
      </c>
      <c r="LG274" s="4"/>
      <c r="LH274" s="8"/>
      <c r="LI274" s="4"/>
      <c r="LJ274" s="8"/>
      <c r="LK274" s="7"/>
      <c r="LL274" s="7"/>
      <c r="LM274" s="2" t="s">
        <v>272</v>
      </c>
      <c r="LN274" s="2" t="s">
        <v>226</v>
      </c>
      <c r="LO274" s="2" t="s">
        <v>229</v>
      </c>
      <c r="LP274" s="2" t="s">
        <v>229</v>
      </c>
      <c r="LQ274" s="2" t="s">
        <v>241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664</v>
      </c>
      <c r="LZ274" s="2" t="s">
        <v>226</v>
      </c>
      <c r="MA274" s="2" t="s">
        <v>229</v>
      </c>
      <c r="MB274" s="2" t="s">
        <v>229</v>
      </c>
      <c r="MC274" s="2" t="s">
        <v>241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272</v>
      </c>
      <c r="ML274" s="2" t="s">
        <v>226</v>
      </c>
      <c r="MM274" s="2" t="s">
        <v>229</v>
      </c>
      <c r="MN274" s="2" t="s">
        <v>229</v>
      </c>
      <c r="MO274" s="2" t="s">
        <v>241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272</v>
      </c>
      <c r="MX274" s="2" t="s">
        <v>226</v>
      </c>
      <c r="MY274" s="2" t="s">
        <v>229</v>
      </c>
      <c r="MZ274" s="2" t="s">
        <v>229</v>
      </c>
      <c r="NA274" s="2" t="s">
        <v>241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229</v>
      </c>
      <c r="NJ274" s="2" t="s">
        <v>229</v>
      </c>
      <c r="NK274" s="2" t="s">
        <v>229</v>
      </c>
      <c r="NL274" s="2" t="s">
        <v>229</v>
      </c>
      <c r="NM274" s="2" t="s">
        <v>229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272</v>
      </c>
      <c r="NV274" s="2" t="s">
        <v>226</v>
      </c>
      <c r="NW274" s="2" t="s">
        <v>229</v>
      </c>
      <c r="NX274" s="2" t="s">
        <v>229</v>
      </c>
      <c r="NY274" s="2" t="s">
        <v>241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272</v>
      </c>
      <c r="OH274" s="2" t="s">
        <v>226</v>
      </c>
      <c r="OI274" s="2" t="s">
        <v>229</v>
      </c>
      <c r="OJ274" s="2" t="s">
        <v>229</v>
      </c>
      <c r="OK274" s="2" t="s">
        <v>241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229</v>
      </c>
      <c r="OT274" s="2" t="s">
        <v>229</v>
      </c>
      <c r="OU274" s="2" t="s">
        <v>229</v>
      </c>
      <c r="OV274" s="2" t="s">
        <v>229</v>
      </c>
      <c r="OW274" s="2" t="s">
        <v>229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229</v>
      </c>
      <c r="PF274" s="2" t="s">
        <v>229</v>
      </c>
      <c r="PG274" s="2" t="s">
        <v>229</v>
      </c>
      <c r="PH274" s="2" t="s">
        <v>229</v>
      </c>
      <c r="PI274" s="2" t="s">
        <v>229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272</v>
      </c>
      <c r="PR274" s="2" t="s">
        <v>226</v>
      </c>
      <c r="PS274" s="2" t="s">
        <v>229</v>
      </c>
      <c r="PT274" s="2" t="s">
        <v>229</v>
      </c>
      <c r="PU274" s="2" t="s">
        <v>241</v>
      </c>
      <c r="PV274" s="2" t="s">
        <v>229</v>
      </c>
      <c r="PW274" s="4"/>
      <c r="PX274" s="8"/>
      <c r="PY274" s="4"/>
      <c r="PZ274" s="8"/>
      <c r="QA274" s="7"/>
      <c r="QB274" s="7"/>
      <c r="QC274" s="2" t="s">
        <v>281</v>
      </c>
      <c r="QD274" s="2" t="s">
        <v>226</v>
      </c>
      <c r="QE274" s="2" t="s">
        <v>229</v>
      </c>
      <c r="QF274" s="2" t="s">
        <v>229</v>
      </c>
      <c r="QG274" s="2" t="s">
        <v>241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272</v>
      </c>
      <c r="QP274" s="2" t="s">
        <v>226</v>
      </c>
      <c r="QQ274" s="2" t="s">
        <v>229</v>
      </c>
      <c r="QR274" s="2" t="s">
        <v>229</v>
      </c>
      <c r="QS274" s="2" t="s">
        <v>241</v>
      </c>
      <c r="QT274" s="2" t="s">
        <v>229</v>
      </c>
      <c r="QU274" s="4"/>
      <c r="QV274" s="8"/>
      <c r="QW274" s="4"/>
      <c r="QX274" s="8"/>
      <c r="QY274" s="7"/>
      <c r="QZ274" s="7"/>
      <c r="RA274" s="2" t="s">
        <v>272</v>
      </c>
      <c r="RB274" s="2" t="s">
        <v>226</v>
      </c>
      <c r="RC274" s="2" t="s">
        <v>229</v>
      </c>
      <c r="RD274" s="2" t="s">
        <v>229</v>
      </c>
      <c r="RE274" s="2" t="s">
        <v>241</v>
      </c>
      <c r="RF274" s="2" t="s">
        <v>229</v>
      </c>
      <c r="RG274" s="4"/>
      <c r="RH274" s="8"/>
      <c r="RI274" s="4"/>
      <c r="RJ274" s="8"/>
      <c r="RK274" s="7"/>
      <c r="RL274" s="7"/>
      <c r="RM274" s="2" t="s">
        <v>272</v>
      </c>
      <c r="RN274" s="2" t="s">
        <v>226</v>
      </c>
      <c r="RO274" s="2" t="s">
        <v>229</v>
      </c>
      <c r="RP274" s="2" t="s">
        <v>229</v>
      </c>
      <c r="RQ274" s="2" t="s">
        <v>241</v>
      </c>
      <c r="RR274" s="2" t="s">
        <v>229</v>
      </c>
      <c r="RS274" s="4"/>
      <c r="RT274" s="8"/>
      <c r="RU274" s="4"/>
      <c r="RV274" s="8"/>
      <c r="RW274" s="7"/>
      <c r="RX274" s="7"/>
      <c r="RY274" s="2" t="s">
        <v>229</v>
      </c>
      <c r="RZ274" s="2" t="s">
        <v>229</v>
      </c>
      <c r="SA274" s="2" t="s">
        <v>229</v>
      </c>
      <c r="SB274" s="2" t="s">
        <v>229</v>
      </c>
      <c r="SC274" s="2" t="s">
        <v>229</v>
      </c>
      <c r="SD274" s="2" t="s">
        <v>229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>
        <v>50</v>
      </c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>
        <v>50</v>
      </c>
      <c r="VM274" s="4"/>
      <c r="VN274" s="4"/>
      <c r="VO274" s="4"/>
      <c r="VP274" s="4"/>
      <c r="VQ274" s="4"/>
      <c r="VR274" s="4"/>
      <c r="VS274" s="4"/>
    </row>
    <row r="275">
      <c r="A275" s="2" t="s">
        <v>2882</v>
      </c>
      <c r="B275" s="2" t="s">
        <v>216</v>
      </c>
      <c r="C275" s="2" t="s">
        <v>217</v>
      </c>
      <c r="D275" s="2" t="s">
        <v>218</v>
      </c>
      <c r="E275" s="2" t="s">
        <v>2883</v>
      </c>
      <c r="F275" s="2" t="s">
        <v>2884</v>
      </c>
      <c r="G275" s="2" t="s">
        <v>2885</v>
      </c>
      <c r="H275" s="2" t="s">
        <v>2886</v>
      </c>
      <c r="I275" s="2" t="s">
        <v>2887</v>
      </c>
      <c r="J275" s="2" t="s">
        <v>2888</v>
      </c>
      <c r="K275" s="2" t="s">
        <v>2375</v>
      </c>
      <c r="L275" s="3">
        <v>30.24</v>
      </c>
      <c r="M275" s="3">
        <v>31.75</v>
      </c>
      <c r="N275" s="3">
        <v>64.99</v>
      </c>
      <c r="O275" s="2" t="s">
        <v>226</v>
      </c>
      <c r="P275" s="2" t="s">
        <v>342</v>
      </c>
      <c r="Q275" s="2" t="s">
        <v>228</v>
      </c>
      <c r="R275" s="2" t="s">
        <v>229</v>
      </c>
      <c r="S275" s="2" t="s">
        <v>2889</v>
      </c>
      <c r="T275" s="2" t="s">
        <v>684</v>
      </c>
      <c r="U275" s="2" t="s">
        <v>2890</v>
      </c>
      <c r="V275" s="2" t="s">
        <v>1436</v>
      </c>
      <c r="W275" s="2" t="s">
        <v>1437</v>
      </c>
      <c r="X275" s="2" t="s">
        <v>1251</v>
      </c>
      <c r="Y275" s="2" t="s">
        <v>1675</v>
      </c>
      <c r="Z275" s="4">
        <v>222</v>
      </c>
      <c r="AA275" s="4">
        <f>=ROUNDDOWN(7.16129032258065,0)</f>
      </c>
      <c r="AB275" s="5">
        <v>31</v>
      </c>
      <c r="AC275" s="2" t="s">
        <v>2891</v>
      </c>
      <c r="AD275" s="4">
        <v>300</v>
      </c>
      <c r="AE275" s="4">
        <v>1600</v>
      </c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>
        <v>16</v>
      </c>
      <c r="AQ275" s="8">
        <v>703.16</v>
      </c>
      <c r="AR275" s="4">
        <v>54</v>
      </c>
      <c r="AS275" s="8">
        <v>1797.92</v>
      </c>
      <c r="AT275" s="7">
        <v>-0.7037</v>
      </c>
      <c r="AU275" s="7">
        <v>-0.6089</v>
      </c>
      <c r="AV275" s="4">
        <v>64</v>
      </c>
      <c r="AW275" s="8">
        <v>3235.74</v>
      </c>
      <c r="AX275" s="4">
        <v>67</v>
      </c>
      <c r="AY275" s="8">
        <v>2386.33</v>
      </c>
      <c r="AZ275" s="7">
        <v>-0.0448</v>
      </c>
      <c r="BA275" s="7">
        <v>0.3559</v>
      </c>
      <c r="BB275" s="7">
        <v>0.2173</v>
      </c>
      <c r="BC275" s="4">
        <v>95</v>
      </c>
      <c r="BD275" s="8">
        <v>4816.36</v>
      </c>
      <c r="BE275" s="4">
        <v>87</v>
      </c>
      <c r="BF275" s="8">
        <v>3213.43</v>
      </c>
      <c r="BG275" s="7">
        <v>0.092</v>
      </c>
      <c r="BH275" s="7">
        <v>0.4988</v>
      </c>
      <c r="BI275" s="7">
        <v>0.6718</v>
      </c>
      <c r="BJ275" s="4">
        <v>16</v>
      </c>
      <c r="BK275" s="8">
        <v>703.16</v>
      </c>
      <c r="BL275" s="2" t="s">
        <v>2892</v>
      </c>
      <c r="BM275" s="7">
        <v>1</v>
      </c>
      <c r="BN275" s="7">
        <v>1</v>
      </c>
      <c r="BO275" s="4">
        <v>7</v>
      </c>
      <c r="BP275" s="8">
        <v>229.25</v>
      </c>
      <c r="BQ275" s="4">
        <v>45</v>
      </c>
      <c r="BR275" s="8">
        <v>1473.75</v>
      </c>
      <c r="BS275" s="7">
        <v>-0.8444</v>
      </c>
      <c r="BT275" s="7">
        <v>-0.8444</v>
      </c>
      <c r="BU275" s="2" t="s">
        <v>239</v>
      </c>
      <c r="BV275" s="2" t="s">
        <v>226</v>
      </c>
      <c r="BW275" s="2" t="s">
        <v>229</v>
      </c>
      <c r="BX275" s="2" t="s">
        <v>2893</v>
      </c>
      <c r="BY275" s="2" t="s">
        <v>241</v>
      </c>
      <c r="BZ275" s="2" t="s">
        <v>229</v>
      </c>
      <c r="CA275" s="4">
        <v>3</v>
      </c>
      <c r="CB275" s="8">
        <v>124.92</v>
      </c>
      <c r="CC275" s="4"/>
      <c r="CD275" s="8"/>
      <c r="CE275" s="7"/>
      <c r="CF275" s="7"/>
      <c r="CG275" s="2" t="s">
        <v>239</v>
      </c>
      <c r="CH275" s="2" t="s">
        <v>226</v>
      </c>
      <c r="CI275" s="2" t="s">
        <v>2894</v>
      </c>
      <c r="CJ275" s="2" t="s">
        <v>1464</v>
      </c>
      <c r="CK275" s="2" t="s">
        <v>241</v>
      </c>
      <c r="CL275" s="2" t="s">
        <v>229</v>
      </c>
      <c r="CM275" s="4"/>
      <c r="CN275" s="8"/>
      <c r="CO275" s="4"/>
      <c r="CP275" s="8"/>
      <c r="CQ275" s="7"/>
      <c r="CR275" s="7"/>
      <c r="CS275" s="2" t="s">
        <v>239</v>
      </c>
      <c r="CT275" s="2" t="s">
        <v>226</v>
      </c>
      <c r="CU275" s="2" t="s">
        <v>2086</v>
      </c>
      <c r="CV275" s="2" t="s">
        <v>2895</v>
      </c>
      <c r="CW275" s="2" t="s">
        <v>241</v>
      </c>
      <c r="CX275" s="2" t="s">
        <v>229</v>
      </c>
      <c r="CY275" s="4"/>
      <c r="CZ275" s="8"/>
      <c r="DA275" s="4">
        <v>3</v>
      </c>
      <c r="DB275" s="8">
        <v>112.53</v>
      </c>
      <c r="DC275" s="7">
        <v>-1</v>
      </c>
      <c r="DD275" s="7">
        <v>-1</v>
      </c>
      <c r="DE275" s="2" t="s">
        <v>239</v>
      </c>
      <c r="DF275" s="2" t="s">
        <v>226</v>
      </c>
      <c r="DG275" s="2" t="s">
        <v>1463</v>
      </c>
      <c r="DH275" s="2" t="s">
        <v>1468</v>
      </c>
      <c r="DI275" s="2" t="s">
        <v>241</v>
      </c>
      <c r="DJ275" s="2" t="s">
        <v>229</v>
      </c>
      <c r="DK275" s="4"/>
      <c r="DL275" s="8"/>
      <c r="DM275" s="4">
        <v>2</v>
      </c>
      <c r="DN275" s="8">
        <v>63.48</v>
      </c>
      <c r="DO275" s="7">
        <v>-1</v>
      </c>
      <c r="DP275" s="7">
        <v>-1</v>
      </c>
      <c r="DQ275" s="2" t="s">
        <v>239</v>
      </c>
      <c r="DR275" s="2" t="s">
        <v>226</v>
      </c>
      <c r="DS275" s="2" t="s">
        <v>697</v>
      </c>
      <c r="DT275" s="2" t="s">
        <v>2896</v>
      </c>
      <c r="DU275" s="2" t="s">
        <v>241</v>
      </c>
      <c r="DV275" s="2" t="s">
        <v>229</v>
      </c>
      <c r="DW275" s="4"/>
      <c r="DX275" s="8"/>
      <c r="DY275" s="4"/>
      <c r="DZ275" s="8"/>
      <c r="EA275" s="7"/>
      <c r="EB275" s="7"/>
      <c r="EC275" s="2" t="s">
        <v>239</v>
      </c>
      <c r="ED275" s="2" t="s">
        <v>226</v>
      </c>
      <c r="EE275" s="2" t="s">
        <v>699</v>
      </c>
      <c r="EF275" s="2" t="s">
        <v>2420</v>
      </c>
      <c r="EG275" s="2" t="s">
        <v>241</v>
      </c>
      <c r="EH275" s="2" t="s">
        <v>229</v>
      </c>
      <c r="EI275" s="4">
        <v>1</v>
      </c>
      <c r="EJ275" s="8">
        <v>37.04</v>
      </c>
      <c r="EK275" s="4">
        <v>2</v>
      </c>
      <c r="EL275" s="8">
        <v>74.08</v>
      </c>
      <c r="EM275" s="7">
        <v>-0.5</v>
      </c>
      <c r="EN275" s="7">
        <v>-0.5</v>
      </c>
      <c r="EO275" s="2" t="s">
        <v>239</v>
      </c>
      <c r="EP275" s="2" t="s">
        <v>226</v>
      </c>
      <c r="EQ275" s="2" t="s">
        <v>701</v>
      </c>
      <c r="ER275" s="2" t="s">
        <v>2897</v>
      </c>
      <c r="ES275" s="2" t="s">
        <v>241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226</v>
      </c>
      <c r="FC275" s="2" t="s">
        <v>1463</v>
      </c>
      <c r="FD275" s="2" t="s">
        <v>737</v>
      </c>
      <c r="FE275" s="2" t="s">
        <v>241</v>
      </c>
      <c r="FF275" s="2" t="s">
        <v>229</v>
      </c>
      <c r="FG275" s="4">
        <v>5</v>
      </c>
      <c r="FH275" s="8">
        <v>311.95</v>
      </c>
      <c r="FI275" s="4"/>
      <c r="FJ275" s="8"/>
      <c r="FK275" s="7"/>
      <c r="FL275" s="7"/>
      <c r="FM275" s="2" t="s">
        <v>239</v>
      </c>
      <c r="FN275" s="2" t="s">
        <v>226</v>
      </c>
      <c r="FO275" s="2" t="s">
        <v>2898</v>
      </c>
      <c r="FP275" s="2" t="s">
        <v>2897</v>
      </c>
      <c r="FQ275" s="2" t="s">
        <v>241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226</v>
      </c>
      <c r="GA275" s="2" t="s">
        <v>327</v>
      </c>
      <c r="GB275" s="2" t="s">
        <v>1207</v>
      </c>
      <c r="GC275" s="2" t="s">
        <v>241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714</v>
      </c>
      <c r="GL275" s="2" t="s">
        <v>275</v>
      </c>
      <c r="GM275" s="2" t="s">
        <v>707</v>
      </c>
      <c r="GN275" s="2" t="s">
        <v>245</v>
      </c>
      <c r="GO275" s="2" t="s">
        <v>241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239</v>
      </c>
      <c r="GX275" s="2" t="s">
        <v>226</v>
      </c>
      <c r="GY275" s="2" t="s">
        <v>709</v>
      </c>
      <c r="GZ275" s="2" t="s">
        <v>741</v>
      </c>
      <c r="HA275" s="2" t="s">
        <v>241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239</v>
      </c>
      <c r="HJ275" s="2" t="s">
        <v>275</v>
      </c>
      <c r="HK275" s="2" t="s">
        <v>2899</v>
      </c>
      <c r="HL275" s="2" t="s">
        <v>2900</v>
      </c>
      <c r="HM275" s="2" t="s">
        <v>241</v>
      </c>
      <c r="HN275" s="2" t="s">
        <v>263</v>
      </c>
      <c r="HO275" s="4"/>
      <c r="HP275" s="8"/>
      <c r="HQ275" s="4">
        <v>2</v>
      </c>
      <c r="HR275" s="8">
        <v>74.08</v>
      </c>
      <c r="HS275" s="7">
        <v>-1</v>
      </c>
      <c r="HT275" s="7">
        <v>-1</v>
      </c>
      <c r="HU275" s="2" t="s">
        <v>239</v>
      </c>
      <c r="HV275" s="2" t="s">
        <v>226</v>
      </c>
      <c r="HW275" s="2" t="s">
        <v>877</v>
      </c>
      <c r="HX275" s="2" t="s">
        <v>1395</v>
      </c>
      <c r="HY275" s="2" t="s">
        <v>241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239</v>
      </c>
      <c r="IH275" s="2" t="s">
        <v>226</v>
      </c>
      <c r="II275" s="2" t="s">
        <v>881</v>
      </c>
      <c r="IJ275" s="2" t="s">
        <v>1272</v>
      </c>
      <c r="IK275" s="2" t="s">
        <v>241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239</v>
      </c>
      <c r="IT275" s="2" t="s">
        <v>226</v>
      </c>
      <c r="IU275" s="2" t="s">
        <v>1082</v>
      </c>
      <c r="IV275" s="2" t="s">
        <v>433</v>
      </c>
      <c r="IW275" s="2" t="s">
        <v>241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239</v>
      </c>
      <c r="JF275" s="2" t="s">
        <v>226</v>
      </c>
      <c r="JG275" s="2" t="s">
        <v>268</v>
      </c>
      <c r="JH275" s="2" t="s">
        <v>229</v>
      </c>
      <c r="JI275" s="2" t="s">
        <v>241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226</v>
      </c>
      <c r="JS275" s="2" t="s">
        <v>1083</v>
      </c>
      <c r="JT275" s="2" t="s">
        <v>2901</v>
      </c>
      <c r="JU275" s="2" t="s">
        <v>241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239</v>
      </c>
      <c r="KD275" s="2" t="s">
        <v>226</v>
      </c>
      <c r="KE275" s="2" t="s">
        <v>270</v>
      </c>
      <c r="KF275" s="2" t="s">
        <v>1292</v>
      </c>
      <c r="KG275" s="2" t="s">
        <v>241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272</v>
      </c>
      <c r="KP275" s="2" t="s">
        <v>226</v>
      </c>
      <c r="KQ275" s="2" t="s">
        <v>229</v>
      </c>
      <c r="KR275" s="2" t="s">
        <v>229</v>
      </c>
      <c r="KS275" s="2" t="s">
        <v>241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239</v>
      </c>
      <c r="LB275" s="2" t="s">
        <v>226</v>
      </c>
      <c r="LC275" s="2" t="s">
        <v>720</v>
      </c>
      <c r="LD275" s="2" t="s">
        <v>735</v>
      </c>
      <c r="LE275" s="2" t="s">
        <v>241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239</v>
      </c>
      <c r="LN275" s="2" t="s">
        <v>226</v>
      </c>
      <c r="LO275" s="2" t="s">
        <v>335</v>
      </c>
      <c r="LP275" s="2" t="s">
        <v>229</v>
      </c>
      <c r="LQ275" s="2" t="s">
        <v>241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239</v>
      </c>
      <c r="LZ275" s="2" t="s">
        <v>275</v>
      </c>
      <c r="MA275" s="2" t="s">
        <v>886</v>
      </c>
      <c r="MB275" s="2" t="s">
        <v>1921</v>
      </c>
      <c r="MC275" s="2" t="s">
        <v>241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278</v>
      </c>
      <c r="ML275" s="2" t="s">
        <v>226</v>
      </c>
      <c r="MM275" s="2" t="s">
        <v>229</v>
      </c>
      <c r="MN275" s="2" t="s">
        <v>229</v>
      </c>
      <c r="MO275" s="2" t="s">
        <v>241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239</v>
      </c>
      <c r="MX275" s="2" t="s">
        <v>226</v>
      </c>
      <c r="MY275" s="2" t="s">
        <v>723</v>
      </c>
      <c r="MZ275" s="2" t="s">
        <v>229</v>
      </c>
      <c r="NA275" s="2" t="s">
        <v>241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239</v>
      </c>
      <c r="NJ275" s="2" t="s">
        <v>260</v>
      </c>
      <c r="NK275" s="2" t="s">
        <v>2902</v>
      </c>
      <c r="NL275" s="2" t="s">
        <v>2903</v>
      </c>
      <c r="NM275" s="2" t="s">
        <v>241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272</v>
      </c>
      <c r="NV275" s="2" t="s">
        <v>226</v>
      </c>
      <c r="NW275" s="2" t="s">
        <v>229</v>
      </c>
      <c r="NX275" s="2" t="s">
        <v>229</v>
      </c>
      <c r="NY275" s="2" t="s">
        <v>241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239</v>
      </c>
      <c r="OH275" s="2" t="s">
        <v>226</v>
      </c>
      <c r="OI275" s="2" t="s">
        <v>229</v>
      </c>
      <c r="OJ275" s="2" t="s">
        <v>229</v>
      </c>
      <c r="OK275" s="2" t="s">
        <v>241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229</v>
      </c>
      <c r="OT275" s="2" t="s">
        <v>229</v>
      </c>
      <c r="OU275" s="2" t="s">
        <v>229</v>
      </c>
      <c r="OV275" s="2" t="s">
        <v>229</v>
      </c>
      <c r="OW275" s="2" t="s">
        <v>229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229</v>
      </c>
      <c r="PF275" s="2" t="s">
        <v>229</v>
      </c>
      <c r="PG275" s="2" t="s">
        <v>229</v>
      </c>
      <c r="PH275" s="2" t="s">
        <v>229</v>
      </c>
      <c r="PI275" s="2" t="s">
        <v>229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239</v>
      </c>
      <c r="PR275" s="2" t="s">
        <v>275</v>
      </c>
      <c r="PS275" s="2" t="s">
        <v>1166</v>
      </c>
      <c r="PT275" s="2" t="s">
        <v>690</v>
      </c>
      <c r="PU275" s="2" t="s">
        <v>241</v>
      </c>
      <c r="PV275" s="2" t="s">
        <v>229</v>
      </c>
      <c r="PW275" s="4"/>
      <c r="PX275" s="8"/>
      <c r="PY275" s="4"/>
      <c r="PZ275" s="8"/>
      <c r="QA275" s="7"/>
      <c r="QB275" s="7"/>
      <c r="QC275" s="2" t="s">
        <v>281</v>
      </c>
      <c r="QD275" s="2" t="s">
        <v>226</v>
      </c>
      <c r="QE275" s="2" t="s">
        <v>229</v>
      </c>
      <c r="QF275" s="2" t="s">
        <v>229</v>
      </c>
      <c r="QG275" s="2" t="s">
        <v>241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272</v>
      </c>
      <c r="QP275" s="2" t="s">
        <v>226</v>
      </c>
      <c r="QQ275" s="2" t="s">
        <v>229</v>
      </c>
      <c r="QR275" s="2" t="s">
        <v>229</v>
      </c>
      <c r="QS275" s="2" t="s">
        <v>241</v>
      </c>
      <c r="QT275" s="2" t="s">
        <v>229</v>
      </c>
      <c r="QU275" s="4"/>
      <c r="QV275" s="8"/>
      <c r="QW275" s="4"/>
      <c r="QX275" s="8"/>
      <c r="QY275" s="7"/>
      <c r="QZ275" s="7"/>
      <c r="RA275" s="2" t="s">
        <v>239</v>
      </c>
      <c r="RB275" s="2" t="s">
        <v>275</v>
      </c>
      <c r="RC275" s="2" t="s">
        <v>880</v>
      </c>
      <c r="RD275" s="2" t="s">
        <v>2023</v>
      </c>
      <c r="RE275" s="2" t="s">
        <v>241</v>
      </c>
      <c r="RF275" s="2" t="s">
        <v>229</v>
      </c>
      <c r="RG275" s="4"/>
      <c r="RH275" s="8"/>
      <c r="RI275" s="4"/>
      <c r="RJ275" s="8"/>
      <c r="RK275" s="7"/>
      <c r="RL275" s="7"/>
      <c r="RM275" s="2" t="s">
        <v>229</v>
      </c>
      <c r="RN275" s="2" t="s">
        <v>229</v>
      </c>
      <c r="RO275" s="2" t="s">
        <v>229</v>
      </c>
      <c r="RP275" s="2" t="s">
        <v>229</v>
      </c>
      <c r="RQ275" s="2" t="s">
        <v>229</v>
      </c>
      <c r="RR275" s="2" t="s">
        <v>229</v>
      </c>
      <c r="RS275" s="4"/>
      <c r="RT275" s="8"/>
      <c r="RU275" s="4"/>
      <c r="RV275" s="8"/>
      <c r="RW275" s="7"/>
      <c r="RX275" s="7"/>
      <c r="RY275" s="2" t="s">
        <v>239</v>
      </c>
      <c r="RZ275" s="2" t="s">
        <v>275</v>
      </c>
      <c r="SA275" s="2" t="s">
        <v>282</v>
      </c>
      <c r="SB275" s="2" t="s">
        <v>563</v>
      </c>
      <c r="SC275" s="2" t="s">
        <v>241</v>
      </c>
      <c r="SD275" s="2" t="s">
        <v>229</v>
      </c>
      <c r="SE275" s="4"/>
      <c r="SF275" s="4"/>
      <c r="SG275" s="4"/>
      <c r="SH275" s="4"/>
      <c r="SI275" s="4">
        <v>164</v>
      </c>
      <c r="SJ275" s="4"/>
      <c r="SK275" s="4"/>
      <c r="SL275" s="4"/>
      <c r="SM275" s="4">
        <v>58</v>
      </c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>
        <v>300</v>
      </c>
      <c r="UI275" s="4"/>
      <c r="UJ275" s="4"/>
      <c r="UK275" s="4"/>
      <c r="UL275" s="4"/>
      <c r="UM275" s="4"/>
      <c r="UN275" s="4"/>
      <c r="UO275" s="4"/>
      <c r="UP275" s="4"/>
      <c r="UQ275" s="4"/>
      <c r="UR275" s="4">
        <v>300</v>
      </c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>
        <v>1000</v>
      </c>
      <c r="VS275" s="4"/>
    </row>
    <row r="276">
      <c r="A276" s="2" t="s">
        <v>2904</v>
      </c>
      <c r="B276" s="2" t="s">
        <v>216</v>
      </c>
      <c r="C276" s="2" t="s">
        <v>217</v>
      </c>
      <c r="D276" s="2" t="s">
        <v>218</v>
      </c>
      <c r="E276" s="2" t="s">
        <v>2883</v>
      </c>
      <c r="F276" s="2" t="s">
        <v>2884</v>
      </c>
      <c r="G276" s="2" t="s">
        <v>2885</v>
      </c>
      <c r="H276" s="2" t="s">
        <v>2886</v>
      </c>
      <c r="I276" s="2" t="s">
        <v>2887</v>
      </c>
      <c r="J276" s="2" t="s">
        <v>2905</v>
      </c>
      <c r="K276" s="2" t="s">
        <v>2375</v>
      </c>
      <c r="L276" s="3">
        <v>31.97</v>
      </c>
      <c r="M276" s="3">
        <v>33.57</v>
      </c>
      <c r="N276" s="3">
        <v>68.99</v>
      </c>
      <c r="O276" s="2" t="s">
        <v>226</v>
      </c>
      <c r="P276" s="2" t="s">
        <v>342</v>
      </c>
      <c r="Q276" s="2" t="s">
        <v>228</v>
      </c>
      <c r="R276" s="2" t="s">
        <v>229</v>
      </c>
      <c r="S276" s="2" t="s">
        <v>2889</v>
      </c>
      <c r="T276" s="2" t="s">
        <v>684</v>
      </c>
      <c r="U276" s="2" t="s">
        <v>2890</v>
      </c>
      <c r="V276" s="2" t="s">
        <v>1436</v>
      </c>
      <c r="W276" s="2" t="s">
        <v>1437</v>
      </c>
      <c r="X276" s="2" t="s">
        <v>1251</v>
      </c>
      <c r="Y276" s="2" t="s">
        <v>1675</v>
      </c>
      <c r="Z276" s="4">
        <v>621</v>
      </c>
      <c r="AA276" s="4">
        <f>=ROUNDDOWN(47.7692307692308,0)</f>
      </c>
      <c r="AB276" s="5">
        <v>13</v>
      </c>
      <c r="AC276" s="2" t="s">
        <v>229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>
        <v>4</v>
      </c>
      <c r="AQ276" s="8">
        <v>224.38</v>
      </c>
      <c r="AR276" s="4">
        <v>4</v>
      </c>
      <c r="AS276" s="8">
        <v>145.32</v>
      </c>
      <c r="AT276" s="7"/>
      <c r="AU276" s="7">
        <v>0.544</v>
      </c>
      <c r="AV276" s="4" t="s">
        <v>229</v>
      </c>
      <c r="AW276" s="8" t="s">
        <v>229</v>
      </c>
      <c r="AX276" s="4" t="s">
        <v>229</v>
      </c>
      <c r="AY276" s="8" t="s">
        <v>229</v>
      </c>
      <c r="AZ276" s="7" t="s">
        <v>229</v>
      </c>
      <c r="BA276" s="7" t="s">
        <v>229</v>
      </c>
      <c r="BB276" s="7">
        <v>0.0693</v>
      </c>
      <c r="BC276" s="4" t="s">
        <v>229</v>
      </c>
      <c r="BD276" s="8" t="s">
        <v>229</v>
      </c>
      <c r="BE276" s="4" t="s">
        <v>229</v>
      </c>
      <c r="BF276" s="8" t="s">
        <v>229</v>
      </c>
      <c r="BG276" s="7" t="s">
        <v>229</v>
      </c>
      <c r="BH276" s="7" t="s">
        <v>229</v>
      </c>
      <c r="BI276" s="7" t="s">
        <v>229</v>
      </c>
      <c r="BJ276" s="4">
        <v>4</v>
      </c>
      <c r="BK276" s="8">
        <v>224.38</v>
      </c>
      <c r="BL276" s="2" t="s">
        <v>2906</v>
      </c>
      <c r="BM276" s="7">
        <v>1</v>
      </c>
      <c r="BN276" s="7">
        <v>1</v>
      </c>
      <c r="BO276" s="4"/>
      <c r="BP276" s="8"/>
      <c r="BQ276" s="4">
        <v>2</v>
      </c>
      <c r="BR276" s="8">
        <v>70.74</v>
      </c>
      <c r="BS276" s="7">
        <v>-1</v>
      </c>
      <c r="BT276" s="7">
        <v>-1</v>
      </c>
      <c r="BU276" s="2" t="s">
        <v>239</v>
      </c>
      <c r="BV276" s="2" t="s">
        <v>226</v>
      </c>
      <c r="BW276" s="2" t="s">
        <v>229</v>
      </c>
      <c r="BX276" s="2" t="s">
        <v>2893</v>
      </c>
      <c r="BY276" s="2" t="s">
        <v>241</v>
      </c>
      <c r="BZ276" s="2" t="s">
        <v>229</v>
      </c>
      <c r="CA276" s="4">
        <v>1</v>
      </c>
      <c r="CB276" s="8">
        <v>44.41</v>
      </c>
      <c r="CC276" s="4"/>
      <c r="CD276" s="8"/>
      <c r="CE276" s="7"/>
      <c r="CF276" s="7"/>
      <c r="CG276" s="2" t="s">
        <v>239</v>
      </c>
      <c r="CH276" s="2" t="s">
        <v>226</v>
      </c>
      <c r="CI276" s="2" t="s">
        <v>2894</v>
      </c>
      <c r="CJ276" s="2" t="s">
        <v>724</v>
      </c>
      <c r="CK276" s="2" t="s">
        <v>241</v>
      </c>
      <c r="CL276" s="2" t="s">
        <v>229</v>
      </c>
      <c r="CM276" s="4"/>
      <c r="CN276" s="8"/>
      <c r="CO276" s="4"/>
      <c r="CP276" s="8"/>
      <c r="CQ276" s="7"/>
      <c r="CR276" s="7"/>
      <c r="CS276" s="2" t="s">
        <v>239</v>
      </c>
      <c r="CT276" s="2" t="s">
        <v>226</v>
      </c>
      <c r="CU276" s="2" t="s">
        <v>2086</v>
      </c>
      <c r="CV276" s="2" t="s">
        <v>1468</v>
      </c>
      <c r="CW276" s="2" t="s">
        <v>241</v>
      </c>
      <c r="CX276" s="2" t="s">
        <v>229</v>
      </c>
      <c r="CY276" s="4"/>
      <c r="CZ276" s="8"/>
      <c r="DA276" s="4"/>
      <c r="DB276" s="8"/>
      <c r="DC276" s="7"/>
      <c r="DD276" s="7"/>
      <c r="DE276" s="2" t="s">
        <v>239</v>
      </c>
      <c r="DF276" s="2" t="s">
        <v>226</v>
      </c>
      <c r="DG276" s="2" t="s">
        <v>1463</v>
      </c>
      <c r="DH276" s="2" t="s">
        <v>724</v>
      </c>
      <c r="DI276" s="2" t="s">
        <v>241</v>
      </c>
      <c r="DJ276" s="2" t="s">
        <v>229</v>
      </c>
      <c r="DK276" s="4"/>
      <c r="DL276" s="8"/>
      <c r="DM276" s="4">
        <v>2</v>
      </c>
      <c r="DN276" s="8">
        <v>74.58</v>
      </c>
      <c r="DO276" s="7">
        <v>-1</v>
      </c>
      <c r="DP276" s="7">
        <v>-1</v>
      </c>
      <c r="DQ276" s="2" t="s">
        <v>239</v>
      </c>
      <c r="DR276" s="2" t="s">
        <v>226</v>
      </c>
      <c r="DS276" s="2" t="s">
        <v>697</v>
      </c>
      <c r="DT276" s="2" t="s">
        <v>748</v>
      </c>
      <c r="DU276" s="2" t="s">
        <v>241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239</v>
      </c>
      <c r="ED276" s="2" t="s">
        <v>226</v>
      </c>
      <c r="EE276" s="2" t="s">
        <v>699</v>
      </c>
      <c r="EF276" s="2" t="s">
        <v>938</v>
      </c>
      <c r="EG276" s="2" t="s">
        <v>241</v>
      </c>
      <c r="EH276" s="2" t="s">
        <v>229</v>
      </c>
      <c r="EI276" s="4"/>
      <c r="EJ276" s="8"/>
      <c r="EK276" s="4"/>
      <c r="EL276" s="8"/>
      <c r="EM276" s="7"/>
      <c r="EN276" s="7"/>
      <c r="EO276" s="2" t="s">
        <v>239</v>
      </c>
      <c r="EP276" s="2" t="s">
        <v>226</v>
      </c>
      <c r="EQ276" s="2" t="s">
        <v>701</v>
      </c>
      <c r="ER276" s="2" t="s">
        <v>2897</v>
      </c>
      <c r="ES276" s="2" t="s">
        <v>241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226</v>
      </c>
      <c r="FC276" s="2" t="s">
        <v>1463</v>
      </c>
      <c r="FD276" s="2" t="s">
        <v>737</v>
      </c>
      <c r="FE276" s="2" t="s">
        <v>241</v>
      </c>
      <c r="FF276" s="2" t="s">
        <v>229</v>
      </c>
      <c r="FG276" s="4">
        <v>3</v>
      </c>
      <c r="FH276" s="8">
        <v>179.97</v>
      </c>
      <c r="FI276" s="4"/>
      <c r="FJ276" s="8"/>
      <c r="FK276" s="7"/>
      <c r="FL276" s="7"/>
      <c r="FM276" s="2" t="s">
        <v>239</v>
      </c>
      <c r="FN276" s="2" t="s">
        <v>226</v>
      </c>
      <c r="FO276" s="2" t="s">
        <v>2898</v>
      </c>
      <c r="FP276" s="2" t="s">
        <v>2907</v>
      </c>
      <c r="FQ276" s="2" t="s">
        <v>241</v>
      </c>
      <c r="FR276" s="2" t="s">
        <v>229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226</v>
      </c>
      <c r="GA276" s="2" t="s">
        <v>327</v>
      </c>
      <c r="GB276" s="2" t="s">
        <v>910</v>
      </c>
      <c r="GC276" s="2" t="s">
        <v>241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714</v>
      </c>
      <c r="GL276" s="2" t="s">
        <v>275</v>
      </c>
      <c r="GM276" s="2" t="s">
        <v>707</v>
      </c>
      <c r="GN276" s="2" t="s">
        <v>250</v>
      </c>
      <c r="GO276" s="2" t="s">
        <v>241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239</v>
      </c>
      <c r="GX276" s="2" t="s">
        <v>226</v>
      </c>
      <c r="GY276" s="2" t="s">
        <v>709</v>
      </c>
      <c r="GZ276" s="2" t="s">
        <v>244</v>
      </c>
      <c r="HA276" s="2" t="s">
        <v>241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275</v>
      </c>
      <c r="HK276" s="2" t="s">
        <v>2899</v>
      </c>
      <c r="HL276" s="2" t="s">
        <v>813</v>
      </c>
      <c r="HM276" s="2" t="s">
        <v>241</v>
      </c>
      <c r="HN276" s="2" t="s">
        <v>263</v>
      </c>
      <c r="HO276" s="4"/>
      <c r="HP276" s="8"/>
      <c r="HQ276" s="4"/>
      <c r="HR276" s="8"/>
      <c r="HS276" s="7"/>
      <c r="HT276" s="7"/>
      <c r="HU276" s="2" t="s">
        <v>239</v>
      </c>
      <c r="HV276" s="2" t="s">
        <v>226</v>
      </c>
      <c r="HW276" s="2" t="s">
        <v>877</v>
      </c>
      <c r="HX276" s="2" t="s">
        <v>252</v>
      </c>
      <c r="HY276" s="2" t="s">
        <v>241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239</v>
      </c>
      <c r="IH276" s="2" t="s">
        <v>226</v>
      </c>
      <c r="II276" s="2" t="s">
        <v>881</v>
      </c>
      <c r="IJ276" s="2" t="s">
        <v>887</v>
      </c>
      <c r="IK276" s="2" t="s">
        <v>241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239</v>
      </c>
      <c r="IT276" s="2" t="s">
        <v>226</v>
      </c>
      <c r="IU276" s="2" t="s">
        <v>1082</v>
      </c>
      <c r="IV276" s="2" t="s">
        <v>2512</v>
      </c>
      <c r="IW276" s="2" t="s">
        <v>241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239</v>
      </c>
      <c r="JF276" s="2" t="s">
        <v>226</v>
      </c>
      <c r="JG276" s="2" t="s">
        <v>268</v>
      </c>
      <c r="JH276" s="2" t="s">
        <v>229</v>
      </c>
      <c r="JI276" s="2" t="s">
        <v>241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239</v>
      </c>
      <c r="JR276" s="2" t="s">
        <v>226</v>
      </c>
      <c r="JS276" s="2" t="s">
        <v>1083</v>
      </c>
      <c r="JT276" s="2" t="s">
        <v>659</v>
      </c>
      <c r="JU276" s="2" t="s">
        <v>241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239</v>
      </c>
      <c r="KD276" s="2" t="s">
        <v>226</v>
      </c>
      <c r="KE276" s="2" t="s">
        <v>270</v>
      </c>
      <c r="KF276" s="2" t="s">
        <v>229</v>
      </c>
      <c r="KG276" s="2" t="s">
        <v>241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272</v>
      </c>
      <c r="KP276" s="2" t="s">
        <v>226</v>
      </c>
      <c r="KQ276" s="2" t="s">
        <v>229</v>
      </c>
      <c r="KR276" s="2" t="s">
        <v>229</v>
      </c>
      <c r="KS276" s="2" t="s">
        <v>241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239</v>
      </c>
      <c r="LB276" s="2" t="s">
        <v>226</v>
      </c>
      <c r="LC276" s="2" t="s">
        <v>720</v>
      </c>
      <c r="LD276" s="2" t="s">
        <v>2908</v>
      </c>
      <c r="LE276" s="2" t="s">
        <v>241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239</v>
      </c>
      <c r="LN276" s="2" t="s">
        <v>226</v>
      </c>
      <c r="LO276" s="2" t="s">
        <v>335</v>
      </c>
      <c r="LP276" s="2" t="s">
        <v>229</v>
      </c>
      <c r="LQ276" s="2" t="s">
        <v>241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239</v>
      </c>
      <c r="LZ276" s="2" t="s">
        <v>275</v>
      </c>
      <c r="MA276" s="2" t="s">
        <v>950</v>
      </c>
      <c r="MB276" s="2" t="s">
        <v>789</v>
      </c>
      <c r="MC276" s="2" t="s">
        <v>241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278</v>
      </c>
      <c r="ML276" s="2" t="s">
        <v>226</v>
      </c>
      <c r="MM276" s="2" t="s">
        <v>229</v>
      </c>
      <c r="MN276" s="2" t="s">
        <v>229</v>
      </c>
      <c r="MO276" s="2" t="s">
        <v>241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239</v>
      </c>
      <c r="MX276" s="2" t="s">
        <v>226</v>
      </c>
      <c r="MY276" s="2" t="s">
        <v>723</v>
      </c>
      <c r="MZ276" s="2" t="s">
        <v>229</v>
      </c>
      <c r="NA276" s="2" t="s">
        <v>241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239</v>
      </c>
      <c r="NJ276" s="2" t="s">
        <v>260</v>
      </c>
      <c r="NK276" s="2" t="s">
        <v>2902</v>
      </c>
      <c r="NL276" s="2" t="s">
        <v>2903</v>
      </c>
      <c r="NM276" s="2" t="s">
        <v>241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272</v>
      </c>
      <c r="NV276" s="2" t="s">
        <v>226</v>
      </c>
      <c r="NW276" s="2" t="s">
        <v>229</v>
      </c>
      <c r="NX276" s="2" t="s">
        <v>229</v>
      </c>
      <c r="NY276" s="2" t="s">
        <v>241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239</v>
      </c>
      <c r="OH276" s="2" t="s">
        <v>226</v>
      </c>
      <c r="OI276" s="2" t="s">
        <v>229</v>
      </c>
      <c r="OJ276" s="2" t="s">
        <v>229</v>
      </c>
      <c r="OK276" s="2" t="s">
        <v>241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229</v>
      </c>
      <c r="OT276" s="2" t="s">
        <v>229</v>
      </c>
      <c r="OU276" s="2" t="s">
        <v>229</v>
      </c>
      <c r="OV276" s="2" t="s">
        <v>229</v>
      </c>
      <c r="OW276" s="2" t="s">
        <v>229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229</v>
      </c>
      <c r="PF276" s="2" t="s">
        <v>229</v>
      </c>
      <c r="PG276" s="2" t="s">
        <v>229</v>
      </c>
      <c r="PH276" s="2" t="s">
        <v>229</v>
      </c>
      <c r="PI276" s="2" t="s">
        <v>229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239</v>
      </c>
      <c r="PR276" s="2" t="s">
        <v>275</v>
      </c>
      <c r="PS276" s="2" t="s">
        <v>1166</v>
      </c>
      <c r="PT276" s="2" t="s">
        <v>2449</v>
      </c>
      <c r="PU276" s="2" t="s">
        <v>241</v>
      </c>
      <c r="PV276" s="2" t="s">
        <v>229</v>
      </c>
      <c r="PW276" s="4"/>
      <c r="PX276" s="8"/>
      <c r="PY276" s="4"/>
      <c r="PZ276" s="8"/>
      <c r="QA276" s="7"/>
      <c r="QB276" s="7"/>
      <c r="QC276" s="2" t="s">
        <v>281</v>
      </c>
      <c r="QD276" s="2" t="s">
        <v>226</v>
      </c>
      <c r="QE276" s="2" t="s">
        <v>229</v>
      </c>
      <c r="QF276" s="2" t="s">
        <v>229</v>
      </c>
      <c r="QG276" s="2" t="s">
        <v>241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272</v>
      </c>
      <c r="QP276" s="2" t="s">
        <v>226</v>
      </c>
      <c r="QQ276" s="2" t="s">
        <v>229</v>
      </c>
      <c r="QR276" s="2" t="s">
        <v>229</v>
      </c>
      <c r="QS276" s="2" t="s">
        <v>241</v>
      </c>
      <c r="QT276" s="2" t="s">
        <v>229</v>
      </c>
      <c r="QU276" s="4"/>
      <c r="QV276" s="8"/>
      <c r="QW276" s="4"/>
      <c r="QX276" s="8"/>
      <c r="QY276" s="7"/>
      <c r="QZ276" s="7"/>
      <c r="RA276" s="2" t="s">
        <v>239</v>
      </c>
      <c r="RB276" s="2" t="s">
        <v>275</v>
      </c>
      <c r="RC276" s="2" t="s">
        <v>728</v>
      </c>
      <c r="RD276" s="2" t="s">
        <v>832</v>
      </c>
      <c r="RE276" s="2" t="s">
        <v>241</v>
      </c>
      <c r="RF276" s="2" t="s">
        <v>229</v>
      </c>
      <c r="RG276" s="4"/>
      <c r="RH276" s="8"/>
      <c r="RI276" s="4"/>
      <c r="RJ276" s="8"/>
      <c r="RK276" s="7"/>
      <c r="RL276" s="7"/>
      <c r="RM276" s="2" t="s">
        <v>229</v>
      </c>
      <c r="RN276" s="2" t="s">
        <v>229</v>
      </c>
      <c r="RO276" s="2" t="s">
        <v>229</v>
      </c>
      <c r="RP276" s="2" t="s">
        <v>229</v>
      </c>
      <c r="RQ276" s="2" t="s">
        <v>229</v>
      </c>
      <c r="RR276" s="2" t="s">
        <v>229</v>
      </c>
      <c r="RS276" s="4"/>
      <c r="RT276" s="8"/>
      <c r="RU276" s="4"/>
      <c r="RV276" s="8"/>
      <c r="RW276" s="7"/>
      <c r="RX276" s="7"/>
      <c r="RY276" s="2" t="s">
        <v>239</v>
      </c>
      <c r="RZ276" s="2" t="s">
        <v>275</v>
      </c>
      <c r="SA276" s="2" t="s">
        <v>282</v>
      </c>
      <c r="SB276" s="2" t="s">
        <v>802</v>
      </c>
      <c r="SC276" s="2" t="s">
        <v>241</v>
      </c>
      <c r="SD276" s="2" t="s">
        <v>229</v>
      </c>
      <c r="SE276" s="4">
        <v>3</v>
      </c>
      <c r="SF276" s="4">
        <v>266</v>
      </c>
      <c r="SG276" s="4"/>
      <c r="SH276" s="4"/>
      <c r="SI276" s="4">
        <v>352</v>
      </c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</row>
    <row r="277">
      <c r="A277" s="2" t="s">
        <v>2909</v>
      </c>
      <c r="B277" s="2" t="s">
        <v>216</v>
      </c>
      <c r="C277" s="2" t="s">
        <v>217</v>
      </c>
      <c r="D277" s="2" t="s">
        <v>218</v>
      </c>
      <c r="E277" s="2" t="s">
        <v>2883</v>
      </c>
      <c r="F277" s="2" t="s">
        <v>2884</v>
      </c>
      <c r="G277" s="2" t="s">
        <v>2885</v>
      </c>
      <c r="H277" s="2" t="s">
        <v>2886</v>
      </c>
      <c r="I277" s="2" t="s">
        <v>2887</v>
      </c>
      <c r="J277" s="2" t="s">
        <v>2910</v>
      </c>
      <c r="K277" s="2" t="s">
        <v>2375</v>
      </c>
      <c r="L277" s="3">
        <v>34.56</v>
      </c>
      <c r="M277" s="3">
        <v>36.29</v>
      </c>
      <c r="N277" s="3">
        <v>74.99</v>
      </c>
      <c r="O277" s="2" t="s">
        <v>226</v>
      </c>
      <c r="P277" s="2" t="s">
        <v>342</v>
      </c>
      <c r="Q277" s="2" t="s">
        <v>228</v>
      </c>
      <c r="R277" s="2" t="s">
        <v>229</v>
      </c>
      <c r="S277" s="2" t="s">
        <v>2889</v>
      </c>
      <c r="T277" s="2" t="s">
        <v>684</v>
      </c>
      <c r="U277" s="2" t="s">
        <v>2911</v>
      </c>
      <c r="V277" s="2" t="s">
        <v>1436</v>
      </c>
      <c r="W277" s="2" t="s">
        <v>1437</v>
      </c>
      <c r="X277" s="2" t="s">
        <v>1251</v>
      </c>
      <c r="Y277" s="2" t="s">
        <v>1675</v>
      </c>
      <c r="Z277" s="4">
        <v>1032</v>
      </c>
      <c r="AA277" s="4">
        <f>=ROUNDDOWN(49.1428571428571,0)</f>
      </c>
      <c r="AB277" s="5">
        <v>21</v>
      </c>
      <c r="AC277" s="2" t="s">
        <v>229</v>
      </c>
      <c r="AD277" s="4"/>
      <c r="AE277" s="4"/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>
        <v>19</v>
      </c>
      <c r="AQ277" s="8">
        <v>897.67</v>
      </c>
      <c r="AR277" s="4">
        <v>2</v>
      </c>
      <c r="AS277" s="8">
        <v>92.35</v>
      </c>
      <c r="AT277" s="7">
        <v>8.5</v>
      </c>
      <c r="AU277" s="7">
        <v>8.7203</v>
      </c>
      <c r="AV277" s="4" t="s">
        <v>229</v>
      </c>
      <c r="AW277" s="8" t="s">
        <v>229</v>
      </c>
      <c r="AX277" s="4" t="s">
        <v>229</v>
      </c>
      <c r="AY277" s="8" t="s">
        <v>229</v>
      </c>
      <c r="AZ277" s="7" t="s">
        <v>229</v>
      </c>
      <c r="BA277" s="7" t="s">
        <v>229</v>
      </c>
      <c r="BB277" s="7">
        <v>0.2774</v>
      </c>
      <c r="BC277" s="4" t="s">
        <v>229</v>
      </c>
      <c r="BD277" s="8" t="s">
        <v>229</v>
      </c>
      <c r="BE277" s="4" t="s">
        <v>229</v>
      </c>
      <c r="BF277" s="8" t="s">
        <v>229</v>
      </c>
      <c r="BG277" s="7" t="s">
        <v>229</v>
      </c>
      <c r="BH277" s="7" t="s">
        <v>229</v>
      </c>
      <c r="BI277" s="7" t="s">
        <v>229</v>
      </c>
      <c r="BJ277" s="4">
        <v>19</v>
      </c>
      <c r="BK277" s="8">
        <v>897.67</v>
      </c>
      <c r="BL277" s="2" t="s">
        <v>2912</v>
      </c>
      <c r="BM277" s="7">
        <v>1</v>
      </c>
      <c r="BN277" s="7">
        <v>1</v>
      </c>
      <c r="BO277" s="4">
        <v>4</v>
      </c>
      <c r="BP277" s="8">
        <v>157.2</v>
      </c>
      <c r="BQ277" s="4"/>
      <c r="BR277" s="8"/>
      <c r="BS277" s="7"/>
      <c r="BT277" s="7"/>
      <c r="BU277" s="2" t="s">
        <v>239</v>
      </c>
      <c r="BV277" s="2" t="s">
        <v>226</v>
      </c>
      <c r="BW277" s="2" t="s">
        <v>229</v>
      </c>
      <c r="BX277" s="2" t="s">
        <v>1781</v>
      </c>
      <c r="BY277" s="2" t="s">
        <v>241</v>
      </c>
      <c r="BZ277" s="2" t="s">
        <v>229</v>
      </c>
      <c r="CA277" s="4">
        <v>6</v>
      </c>
      <c r="CB277" s="8">
        <v>291.54</v>
      </c>
      <c r="CC277" s="4">
        <v>1</v>
      </c>
      <c r="CD277" s="8">
        <v>48.59</v>
      </c>
      <c r="CE277" s="7">
        <v>5</v>
      </c>
      <c r="CF277" s="7">
        <v>5</v>
      </c>
      <c r="CG277" s="2" t="s">
        <v>239</v>
      </c>
      <c r="CH277" s="2" t="s">
        <v>226</v>
      </c>
      <c r="CI277" s="2" t="s">
        <v>2894</v>
      </c>
      <c r="CJ277" s="2" t="s">
        <v>724</v>
      </c>
      <c r="CK277" s="2" t="s">
        <v>241</v>
      </c>
      <c r="CL277" s="2" t="s">
        <v>229</v>
      </c>
      <c r="CM277" s="4">
        <v>1</v>
      </c>
      <c r="CN277" s="8">
        <v>39.76</v>
      </c>
      <c r="CO277" s="4"/>
      <c r="CP277" s="8"/>
      <c r="CQ277" s="7"/>
      <c r="CR277" s="7"/>
      <c r="CS277" s="2" t="s">
        <v>239</v>
      </c>
      <c r="CT277" s="2" t="s">
        <v>226</v>
      </c>
      <c r="CU277" s="2" t="s">
        <v>2086</v>
      </c>
      <c r="CV277" s="2" t="s">
        <v>693</v>
      </c>
      <c r="CW277" s="2" t="s">
        <v>241</v>
      </c>
      <c r="CX277" s="2" t="s">
        <v>229</v>
      </c>
      <c r="CY277" s="4">
        <v>1</v>
      </c>
      <c r="CZ277" s="8">
        <v>38.61</v>
      </c>
      <c r="DA277" s="4">
        <v>1</v>
      </c>
      <c r="DB277" s="8">
        <v>43.76</v>
      </c>
      <c r="DC277" s="7"/>
      <c r="DD277" s="7">
        <v>-0.1177</v>
      </c>
      <c r="DE277" s="2" t="s">
        <v>239</v>
      </c>
      <c r="DF277" s="2" t="s">
        <v>226</v>
      </c>
      <c r="DG277" s="2" t="s">
        <v>1463</v>
      </c>
      <c r="DH277" s="2" t="s">
        <v>1468</v>
      </c>
      <c r="DI277" s="2" t="s">
        <v>241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239</v>
      </c>
      <c r="DR277" s="2" t="s">
        <v>226</v>
      </c>
      <c r="DS277" s="2" t="s">
        <v>697</v>
      </c>
      <c r="DT277" s="2" t="s">
        <v>2913</v>
      </c>
      <c r="DU277" s="2" t="s">
        <v>241</v>
      </c>
      <c r="DV277" s="2" t="s">
        <v>229</v>
      </c>
      <c r="DW277" s="4">
        <v>2</v>
      </c>
      <c r="DX277" s="8">
        <v>79.9</v>
      </c>
      <c r="DY277" s="4"/>
      <c r="DZ277" s="8"/>
      <c r="EA277" s="7"/>
      <c r="EB277" s="7"/>
      <c r="EC277" s="2" t="s">
        <v>239</v>
      </c>
      <c r="ED277" s="2" t="s">
        <v>226</v>
      </c>
      <c r="EE277" s="2" t="s">
        <v>699</v>
      </c>
      <c r="EF277" s="2" t="s">
        <v>2408</v>
      </c>
      <c r="EG277" s="2" t="s">
        <v>241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239</v>
      </c>
      <c r="EP277" s="2" t="s">
        <v>226</v>
      </c>
      <c r="EQ277" s="2" t="s">
        <v>701</v>
      </c>
      <c r="ER277" s="2" t="s">
        <v>693</v>
      </c>
      <c r="ES277" s="2" t="s">
        <v>241</v>
      </c>
      <c r="ET277" s="2" t="s">
        <v>229</v>
      </c>
      <c r="EU277" s="4">
        <v>1</v>
      </c>
      <c r="EV277" s="8">
        <v>35.17</v>
      </c>
      <c r="EW277" s="4"/>
      <c r="EX277" s="8"/>
      <c r="EY277" s="7"/>
      <c r="EZ277" s="7"/>
      <c r="FA277" s="2" t="s">
        <v>239</v>
      </c>
      <c r="FB277" s="2" t="s">
        <v>226</v>
      </c>
      <c r="FC277" s="2" t="s">
        <v>1463</v>
      </c>
      <c r="FD277" s="2" t="s">
        <v>737</v>
      </c>
      <c r="FE277" s="2" t="s">
        <v>241</v>
      </c>
      <c r="FF277" s="2" t="s">
        <v>229</v>
      </c>
      <c r="FG277" s="4">
        <v>4</v>
      </c>
      <c r="FH277" s="8">
        <v>255.49</v>
      </c>
      <c r="FI277" s="4"/>
      <c r="FJ277" s="8"/>
      <c r="FK277" s="7"/>
      <c r="FL277" s="7"/>
      <c r="FM277" s="2" t="s">
        <v>239</v>
      </c>
      <c r="FN277" s="2" t="s">
        <v>226</v>
      </c>
      <c r="FO277" s="2" t="s">
        <v>2898</v>
      </c>
      <c r="FP277" s="2" t="s">
        <v>1803</v>
      </c>
      <c r="FQ277" s="2" t="s">
        <v>241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239</v>
      </c>
      <c r="FZ277" s="2" t="s">
        <v>226</v>
      </c>
      <c r="GA277" s="2" t="s">
        <v>327</v>
      </c>
      <c r="GB277" s="2" t="s">
        <v>1174</v>
      </c>
      <c r="GC277" s="2" t="s">
        <v>241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714</v>
      </c>
      <c r="GL277" s="2" t="s">
        <v>275</v>
      </c>
      <c r="GM277" s="2" t="s">
        <v>707</v>
      </c>
      <c r="GN277" s="2" t="s">
        <v>244</v>
      </c>
      <c r="GO277" s="2" t="s">
        <v>241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239</v>
      </c>
      <c r="GX277" s="2" t="s">
        <v>226</v>
      </c>
      <c r="GY277" s="2" t="s">
        <v>709</v>
      </c>
      <c r="GZ277" s="2" t="s">
        <v>1391</v>
      </c>
      <c r="HA277" s="2" t="s">
        <v>241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239</v>
      </c>
      <c r="HJ277" s="2" t="s">
        <v>275</v>
      </c>
      <c r="HK277" s="2" t="s">
        <v>2899</v>
      </c>
      <c r="HL277" s="2" t="s">
        <v>1227</v>
      </c>
      <c r="HM277" s="2" t="s">
        <v>241</v>
      </c>
      <c r="HN277" s="2" t="s">
        <v>263</v>
      </c>
      <c r="HO277" s="4"/>
      <c r="HP277" s="8"/>
      <c r="HQ277" s="4"/>
      <c r="HR277" s="8"/>
      <c r="HS277" s="7"/>
      <c r="HT277" s="7"/>
      <c r="HU277" s="2" t="s">
        <v>239</v>
      </c>
      <c r="HV277" s="2" t="s">
        <v>226</v>
      </c>
      <c r="HW277" s="2" t="s">
        <v>877</v>
      </c>
      <c r="HX277" s="2" t="s">
        <v>760</v>
      </c>
      <c r="HY277" s="2" t="s">
        <v>241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239</v>
      </c>
      <c r="IH277" s="2" t="s">
        <v>226</v>
      </c>
      <c r="II277" s="2" t="s">
        <v>881</v>
      </c>
      <c r="IJ277" s="2" t="s">
        <v>2762</v>
      </c>
      <c r="IK277" s="2" t="s">
        <v>241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239</v>
      </c>
      <c r="IT277" s="2" t="s">
        <v>226</v>
      </c>
      <c r="IU277" s="2" t="s">
        <v>1082</v>
      </c>
      <c r="IV277" s="2" t="s">
        <v>229</v>
      </c>
      <c r="IW277" s="2" t="s">
        <v>241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239</v>
      </c>
      <c r="JF277" s="2" t="s">
        <v>226</v>
      </c>
      <c r="JG277" s="2" t="s">
        <v>268</v>
      </c>
      <c r="JH277" s="2" t="s">
        <v>229</v>
      </c>
      <c r="JI277" s="2" t="s">
        <v>241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239</v>
      </c>
      <c r="JR277" s="2" t="s">
        <v>226</v>
      </c>
      <c r="JS277" s="2" t="s">
        <v>1083</v>
      </c>
      <c r="JT277" s="2" t="s">
        <v>1429</v>
      </c>
      <c r="JU277" s="2" t="s">
        <v>241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239</v>
      </c>
      <c r="KD277" s="2" t="s">
        <v>226</v>
      </c>
      <c r="KE277" s="2" t="s">
        <v>270</v>
      </c>
      <c r="KF277" s="2" t="s">
        <v>622</v>
      </c>
      <c r="KG277" s="2" t="s">
        <v>241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272</v>
      </c>
      <c r="KP277" s="2" t="s">
        <v>226</v>
      </c>
      <c r="KQ277" s="2" t="s">
        <v>229</v>
      </c>
      <c r="KR277" s="2" t="s">
        <v>229</v>
      </c>
      <c r="KS277" s="2" t="s">
        <v>241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239</v>
      </c>
      <c r="LB277" s="2" t="s">
        <v>226</v>
      </c>
      <c r="LC277" s="2" t="s">
        <v>720</v>
      </c>
      <c r="LD277" s="2" t="s">
        <v>2914</v>
      </c>
      <c r="LE277" s="2" t="s">
        <v>241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239</v>
      </c>
      <c r="LN277" s="2" t="s">
        <v>226</v>
      </c>
      <c r="LO277" s="2" t="s">
        <v>335</v>
      </c>
      <c r="LP277" s="2" t="s">
        <v>229</v>
      </c>
      <c r="LQ277" s="2" t="s">
        <v>241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239</v>
      </c>
      <c r="LZ277" s="2" t="s">
        <v>275</v>
      </c>
      <c r="MA277" s="2" t="s">
        <v>690</v>
      </c>
      <c r="MB277" s="2" t="s">
        <v>789</v>
      </c>
      <c r="MC277" s="2" t="s">
        <v>241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278</v>
      </c>
      <c r="ML277" s="2" t="s">
        <v>226</v>
      </c>
      <c r="MM277" s="2" t="s">
        <v>229</v>
      </c>
      <c r="MN277" s="2" t="s">
        <v>229</v>
      </c>
      <c r="MO277" s="2" t="s">
        <v>241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239</v>
      </c>
      <c r="MX277" s="2" t="s">
        <v>226</v>
      </c>
      <c r="MY277" s="2" t="s">
        <v>723</v>
      </c>
      <c r="MZ277" s="2" t="s">
        <v>229</v>
      </c>
      <c r="NA277" s="2" t="s">
        <v>241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239</v>
      </c>
      <c r="NJ277" s="2" t="s">
        <v>260</v>
      </c>
      <c r="NK277" s="2" t="s">
        <v>2902</v>
      </c>
      <c r="NL277" s="2" t="s">
        <v>2915</v>
      </c>
      <c r="NM277" s="2" t="s">
        <v>241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272</v>
      </c>
      <c r="NV277" s="2" t="s">
        <v>226</v>
      </c>
      <c r="NW277" s="2" t="s">
        <v>229</v>
      </c>
      <c r="NX277" s="2" t="s">
        <v>229</v>
      </c>
      <c r="NY277" s="2" t="s">
        <v>241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239</v>
      </c>
      <c r="OH277" s="2" t="s">
        <v>226</v>
      </c>
      <c r="OI277" s="2" t="s">
        <v>229</v>
      </c>
      <c r="OJ277" s="2" t="s">
        <v>229</v>
      </c>
      <c r="OK277" s="2" t="s">
        <v>241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229</v>
      </c>
      <c r="OT277" s="2" t="s">
        <v>229</v>
      </c>
      <c r="OU277" s="2" t="s">
        <v>229</v>
      </c>
      <c r="OV277" s="2" t="s">
        <v>229</v>
      </c>
      <c r="OW277" s="2" t="s">
        <v>229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229</v>
      </c>
      <c r="PF277" s="2" t="s">
        <v>229</v>
      </c>
      <c r="PG277" s="2" t="s">
        <v>229</v>
      </c>
      <c r="PH277" s="2" t="s">
        <v>229</v>
      </c>
      <c r="PI277" s="2" t="s">
        <v>229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239</v>
      </c>
      <c r="PR277" s="2" t="s">
        <v>275</v>
      </c>
      <c r="PS277" s="2" t="s">
        <v>1166</v>
      </c>
      <c r="PT277" s="2" t="s">
        <v>1728</v>
      </c>
      <c r="PU277" s="2" t="s">
        <v>241</v>
      </c>
      <c r="PV277" s="2" t="s">
        <v>229</v>
      </c>
      <c r="PW277" s="4"/>
      <c r="PX277" s="8"/>
      <c r="PY277" s="4"/>
      <c r="PZ277" s="8"/>
      <c r="QA277" s="7"/>
      <c r="QB277" s="7"/>
      <c r="QC277" s="2" t="s">
        <v>281</v>
      </c>
      <c r="QD277" s="2" t="s">
        <v>226</v>
      </c>
      <c r="QE277" s="2" t="s">
        <v>229</v>
      </c>
      <c r="QF277" s="2" t="s">
        <v>229</v>
      </c>
      <c r="QG277" s="2" t="s">
        <v>241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272</v>
      </c>
      <c r="QP277" s="2" t="s">
        <v>226</v>
      </c>
      <c r="QQ277" s="2" t="s">
        <v>229</v>
      </c>
      <c r="QR277" s="2" t="s">
        <v>229</v>
      </c>
      <c r="QS277" s="2" t="s">
        <v>241</v>
      </c>
      <c r="QT277" s="2" t="s">
        <v>229</v>
      </c>
      <c r="QU277" s="4"/>
      <c r="QV277" s="8"/>
      <c r="QW277" s="4"/>
      <c r="QX277" s="8"/>
      <c r="QY277" s="7"/>
      <c r="QZ277" s="7"/>
      <c r="RA277" s="2" t="s">
        <v>239</v>
      </c>
      <c r="RB277" s="2" t="s">
        <v>275</v>
      </c>
      <c r="RC277" s="2" t="s">
        <v>728</v>
      </c>
      <c r="RD277" s="2" t="s">
        <v>1030</v>
      </c>
      <c r="RE277" s="2" t="s">
        <v>241</v>
      </c>
      <c r="RF277" s="2" t="s">
        <v>229</v>
      </c>
      <c r="RG277" s="4"/>
      <c r="RH277" s="8"/>
      <c r="RI277" s="4"/>
      <c r="RJ277" s="8"/>
      <c r="RK277" s="7"/>
      <c r="RL277" s="7"/>
      <c r="RM277" s="2" t="s">
        <v>229</v>
      </c>
      <c r="RN277" s="2" t="s">
        <v>229</v>
      </c>
      <c r="RO277" s="2" t="s">
        <v>229</v>
      </c>
      <c r="RP277" s="2" t="s">
        <v>229</v>
      </c>
      <c r="RQ277" s="2" t="s">
        <v>229</v>
      </c>
      <c r="RR277" s="2" t="s">
        <v>229</v>
      </c>
      <c r="RS277" s="4"/>
      <c r="RT277" s="8"/>
      <c r="RU277" s="4"/>
      <c r="RV277" s="8"/>
      <c r="RW277" s="7"/>
      <c r="RX277" s="7"/>
      <c r="RY277" s="2" t="s">
        <v>239</v>
      </c>
      <c r="RZ277" s="2" t="s">
        <v>275</v>
      </c>
      <c r="SA277" s="2" t="s">
        <v>2916</v>
      </c>
      <c r="SB277" s="2" t="s">
        <v>730</v>
      </c>
      <c r="SC277" s="2" t="s">
        <v>241</v>
      </c>
      <c r="SD277" s="2" t="s">
        <v>229</v>
      </c>
      <c r="SE277" s="4"/>
      <c r="SF277" s="4"/>
      <c r="SG277" s="4"/>
      <c r="SH277" s="4"/>
      <c r="SI277" s="4">
        <v>1032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</row>
    <row r="278">
      <c r="A278" s="2" t="s">
        <v>2917</v>
      </c>
      <c r="B278" s="2" t="s">
        <v>216</v>
      </c>
      <c r="C278" s="2" t="s">
        <v>217</v>
      </c>
      <c r="D278" s="2" t="s">
        <v>218</v>
      </c>
      <c r="E278" s="2" t="s">
        <v>2883</v>
      </c>
      <c r="F278" s="2" t="s">
        <v>2884</v>
      </c>
      <c r="G278" s="2" t="s">
        <v>2885</v>
      </c>
      <c r="H278" s="2" t="s">
        <v>2886</v>
      </c>
      <c r="I278" s="2" t="s">
        <v>2887</v>
      </c>
      <c r="J278" s="2" t="s">
        <v>2918</v>
      </c>
      <c r="K278" s="2" t="s">
        <v>2375</v>
      </c>
      <c r="L278" s="3">
        <v>38.88</v>
      </c>
      <c r="M278" s="3">
        <v>40.82</v>
      </c>
      <c r="N278" s="3">
        <v>84.99</v>
      </c>
      <c r="O278" s="2" t="s">
        <v>226</v>
      </c>
      <c r="P278" s="2" t="s">
        <v>342</v>
      </c>
      <c r="Q278" s="2" t="s">
        <v>228</v>
      </c>
      <c r="R278" s="2" t="s">
        <v>229</v>
      </c>
      <c r="S278" s="2" t="s">
        <v>2889</v>
      </c>
      <c r="T278" s="2" t="s">
        <v>684</v>
      </c>
      <c r="U278" s="2" t="s">
        <v>2911</v>
      </c>
      <c r="V278" s="2" t="s">
        <v>1436</v>
      </c>
      <c r="W278" s="2" t="s">
        <v>1437</v>
      </c>
      <c r="X278" s="2" t="s">
        <v>1251</v>
      </c>
      <c r="Y278" s="2" t="s">
        <v>1675</v>
      </c>
      <c r="Z278" s="4">
        <v>1514</v>
      </c>
      <c r="AA278" s="4">
        <f>=ROUNDDOWN(42.0555555555556,0)</f>
      </c>
      <c r="AB278" s="5">
        <v>36</v>
      </c>
      <c r="AC278" s="2" t="s">
        <v>229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>
        <v>25</v>
      </c>
      <c r="AQ278" s="8">
        <v>1410.53</v>
      </c>
      <c r="AR278" s="4">
        <v>7</v>
      </c>
      <c r="AS278" s="8">
        <v>350.74</v>
      </c>
      <c r="AT278" s="7">
        <v>2.5714</v>
      </c>
      <c r="AU278" s="7">
        <v>3.0216</v>
      </c>
      <c r="AV278" s="4" t="s">
        <v>229</v>
      </c>
      <c r="AW278" s="8" t="s">
        <v>229</v>
      </c>
      <c r="AX278" s="4" t="s">
        <v>229</v>
      </c>
      <c r="AY278" s="8" t="s">
        <v>229</v>
      </c>
      <c r="AZ278" s="7" t="s">
        <v>229</v>
      </c>
      <c r="BA278" s="7" t="s">
        <v>229</v>
      </c>
      <c r="BB278" s="7">
        <v>0.4359</v>
      </c>
      <c r="BC278" s="4" t="s">
        <v>229</v>
      </c>
      <c r="BD278" s="8" t="s">
        <v>229</v>
      </c>
      <c r="BE278" s="4" t="s">
        <v>229</v>
      </c>
      <c r="BF278" s="8" t="s">
        <v>229</v>
      </c>
      <c r="BG278" s="7" t="s">
        <v>229</v>
      </c>
      <c r="BH278" s="7" t="s">
        <v>229</v>
      </c>
      <c r="BI278" s="7" t="s">
        <v>229</v>
      </c>
      <c r="BJ278" s="4">
        <v>25</v>
      </c>
      <c r="BK278" s="8">
        <v>1410.53</v>
      </c>
      <c r="BL278" s="2" t="s">
        <v>2919</v>
      </c>
      <c r="BM278" s="7">
        <v>1</v>
      </c>
      <c r="BN278" s="7">
        <v>1</v>
      </c>
      <c r="BO278" s="4">
        <v>5</v>
      </c>
      <c r="BP278" s="8">
        <v>229.25</v>
      </c>
      <c r="BQ278" s="4"/>
      <c r="BR278" s="8"/>
      <c r="BS278" s="7"/>
      <c r="BT278" s="7"/>
      <c r="BU278" s="2" t="s">
        <v>239</v>
      </c>
      <c r="BV278" s="2" t="s">
        <v>226</v>
      </c>
      <c r="BW278" s="2" t="s">
        <v>229</v>
      </c>
      <c r="BX278" s="2" t="s">
        <v>2920</v>
      </c>
      <c r="BY278" s="2" t="s">
        <v>241</v>
      </c>
      <c r="BZ278" s="2" t="s">
        <v>229</v>
      </c>
      <c r="CA278" s="4">
        <v>3</v>
      </c>
      <c r="CB278" s="8">
        <v>166.56</v>
      </c>
      <c r="CC278" s="4">
        <v>3</v>
      </c>
      <c r="CD278" s="8">
        <v>166.56</v>
      </c>
      <c r="CE278" s="7"/>
      <c r="CF278" s="7"/>
      <c r="CG278" s="2" t="s">
        <v>239</v>
      </c>
      <c r="CH278" s="2" t="s">
        <v>226</v>
      </c>
      <c r="CI278" s="2" t="s">
        <v>2894</v>
      </c>
      <c r="CJ278" s="2" t="s">
        <v>724</v>
      </c>
      <c r="CK278" s="2" t="s">
        <v>241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226</v>
      </c>
      <c r="CU278" s="2" t="s">
        <v>2086</v>
      </c>
      <c r="CV278" s="2" t="s">
        <v>1468</v>
      </c>
      <c r="CW278" s="2" t="s">
        <v>241</v>
      </c>
      <c r="CX278" s="2" t="s">
        <v>229</v>
      </c>
      <c r="CY278" s="4">
        <v>2</v>
      </c>
      <c r="CZ278" s="8">
        <v>89.5</v>
      </c>
      <c r="DA278" s="4"/>
      <c r="DB278" s="8"/>
      <c r="DC278" s="7"/>
      <c r="DD278" s="7"/>
      <c r="DE278" s="2" t="s">
        <v>239</v>
      </c>
      <c r="DF278" s="2" t="s">
        <v>226</v>
      </c>
      <c r="DG278" s="2" t="s">
        <v>1463</v>
      </c>
      <c r="DH278" s="2" t="s">
        <v>1464</v>
      </c>
      <c r="DI278" s="2" t="s">
        <v>241</v>
      </c>
      <c r="DJ278" s="2" t="s">
        <v>229</v>
      </c>
      <c r="DK278" s="4"/>
      <c r="DL278" s="8"/>
      <c r="DM278" s="4">
        <v>1</v>
      </c>
      <c r="DN278" s="8">
        <v>45.35</v>
      </c>
      <c r="DO278" s="7">
        <v>-1</v>
      </c>
      <c r="DP278" s="7">
        <v>-1</v>
      </c>
      <c r="DQ278" s="2" t="s">
        <v>239</v>
      </c>
      <c r="DR278" s="2" t="s">
        <v>226</v>
      </c>
      <c r="DS278" s="2" t="s">
        <v>697</v>
      </c>
      <c r="DT278" s="2" t="s">
        <v>2913</v>
      </c>
      <c r="DU278" s="2" t="s">
        <v>241</v>
      </c>
      <c r="DV278" s="2" t="s">
        <v>229</v>
      </c>
      <c r="DW278" s="4">
        <v>1</v>
      </c>
      <c r="DX278" s="8">
        <v>45.6</v>
      </c>
      <c r="DY278" s="4">
        <v>2</v>
      </c>
      <c r="DZ278" s="8">
        <v>91.2</v>
      </c>
      <c r="EA278" s="7">
        <v>-0.5</v>
      </c>
      <c r="EB278" s="7">
        <v>-0.5</v>
      </c>
      <c r="EC278" s="2" t="s">
        <v>239</v>
      </c>
      <c r="ED278" s="2" t="s">
        <v>226</v>
      </c>
      <c r="EE278" s="2" t="s">
        <v>699</v>
      </c>
      <c r="EF278" s="2" t="s">
        <v>799</v>
      </c>
      <c r="EG278" s="2" t="s">
        <v>241</v>
      </c>
      <c r="EH278" s="2" t="s">
        <v>229</v>
      </c>
      <c r="EI278" s="4"/>
      <c r="EJ278" s="8"/>
      <c r="EK278" s="4">
        <v>1</v>
      </c>
      <c r="EL278" s="8">
        <v>47.63</v>
      </c>
      <c r="EM278" s="7">
        <v>-1</v>
      </c>
      <c r="EN278" s="7">
        <v>-1</v>
      </c>
      <c r="EO278" s="2" t="s">
        <v>239</v>
      </c>
      <c r="EP278" s="2" t="s">
        <v>226</v>
      </c>
      <c r="EQ278" s="2" t="s">
        <v>701</v>
      </c>
      <c r="ER278" s="2" t="s">
        <v>693</v>
      </c>
      <c r="ES278" s="2" t="s">
        <v>241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239</v>
      </c>
      <c r="FB278" s="2" t="s">
        <v>226</v>
      </c>
      <c r="FC278" s="2" t="s">
        <v>1463</v>
      </c>
      <c r="FD278" s="2" t="s">
        <v>737</v>
      </c>
      <c r="FE278" s="2" t="s">
        <v>241</v>
      </c>
      <c r="FF278" s="2" t="s">
        <v>229</v>
      </c>
      <c r="FG278" s="4">
        <v>12</v>
      </c>
      <c r="FH278" s="8">
        <v>835.5</v>
      </c>
      <c r="FI278" s="4"/>
      <c r="FJ278" s="8"/>
      <c r="FK278" s="7"/>
      <c r="FL278" s="7"/>
      <c r="FM278" s="2" t="s">
        <v>239</v>
      </c>
      <c r="FN278" s="2" t="s">
        <v>226</v>
      </c>
      <c r="FO278" s="2" t="s">
        <v>2898</v>
      </c>
      <c r="FP278" s="2" t="s">
        <v>2907</v>
      </c>
      <c r="FQ278" s="2" t="s">
        <v>241</v>
      </c>
      <c r="FR278" s="2" t="s">
        <v>229</v>
      </c>
      <c r="FS278" s="4">
        <v>2</v>
      </c>
      <c r="FT278" s="8">
        <v>44.12</v>
      </c>
      <c r="FU278" s="4"/>
      <c r="FV278" s="8"/>
      <c r="FW278" s="7"/>
      <c r="FX278" s="7"/>
      <c r="FY278" s="2" t="s">
        <v>239</v>
      </c>
      <c r="FZ278" s="2" t="s">
        <v>226</v>
      </c>
      <c r="GA278" s="2" t="s">
        <v>327</v>
      </c>
      <c r="GB278" s="2" t="s">
        <v>2921</v>
      </c>
      <c r="GC278" s="2" t="s">
        <v>241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714</v>
      </c>
      <c r="GL278" s="2" t="s">
        <v>275</v>
      </c>
      <c r="GM278" s="2" t="s">
        <v>707</v>
      </c>
      <c r="GN278" s="2" t="s">
        <v>1684</v>
      </c>
      <c r="GO278" s="2" t="s">
        <v>241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239</v>
      </c>
      <c r="GX278" s="2" t="s">
        <v>226</v>
      </c>
      <c r="GY278" s="2" t="s">
        <v>709</v>
      </c>
      <c r="GZ278" s="2" t="s">
        <v>752</v>
      </c>
      <c r="HA278" s="2" t="s">
        <v>241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239</v>
      </c>
      <c r="HJ278" s="2" t="s">
        <v>275</v>
      </c>
      <c r="HK278" s="2" t="s">
        <v>2899</v>
      </c>
      <c r="HL278" s="2" t="s">
        <v>1235</v>
      </c>
      <c r="HM278" s="2" t="s">
        <v>241</v>
      </c>
      <c r="HN278" s="2" t="s">
        <v>263</v>
      </c>
      <c r="HO278" s="4"/>
      <c r="HP278" s="8"/>
      <c r="HQ278" s="4"/>
      <c r="HR278" s="8"/>
      <c r="HS278" s="7"/>
      <c r="HT278" s="7"/>
      <c r="HU278" s="2" t="s">
        <v>239</v>
      </c>
      <c r="HV278" s="2" t="s">
        <v>226</v>
      </c>
      <c r="HW278" s="2" t="s">
        <v>877</v>
      </c>
      <c r="HX278" s="2" t="s">
        <v>915</v>
      </c>
      <c r="HY278" s="2" t="s">
        <v>241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239</v>
      </c>
      <c r="IH278" s="2" t="s">
        <v>226</v>
      </c>
      <c r="II278" s="2" t="s">
        <v>881</v>
      </c>
      <c r="IJ278" s="2" t="s">
        <v>2922</v>
      </c>
      <c r="IK278" s="2" t="s">
        <v>241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267</v>
      </c>
      <c r="IT278" s="2" t="s">
        <v>226</v>
      </c>
      <c r="IU278" s="2" t="s">
        <v>229</v>
      </c>
      <c r="IV278" s="2" t="s">
        <v>229</v>
      </c>
      <c r="IW278" s="2" t="s">
        <v>241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239</v>
      </c>
      <c r="JF278" s="2" t="s">
        <v>226</v>
      </c>
      <c r="JG278" s="2" t="s">
        <v>268</v>
      </c>
      <c r="JH278" s="2" t="s">
        <v>229</v>
      </c>
      <c r="JI278" s="2" t="s">
        <v>241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239</v>
      </c>
      <c r="JR278" s="2" t="s">
        <v>226</v>
      </c>
      <c r="JS278" s="2" t="s">
        <v>1083</v>
      </c>
      <c r="JT278" s="2" t="s">
        <v>1084</v>
      </c>
      <c r="JU278" s="2" t="s">
        <v>241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239</v>
      </c>
      <c r="KD278" s="2" t="s">
        <v>226</v>
      </c>
      <c r="KE278" s="2" t="s">
        <v>270</v>
      </c>
      <c r="KF278" s="2" t="s">
        <v>1998</v>
      </c>
      <c r="KG278" s="2" t="s">
        <v>241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272</v>
      </c>
      <c r="KP278" s="2" t="s">
        <v>226</v>
      </c>
      <c r="KQ278" s="2" t="s">
        <v>229</v>
      </c>
      <c r="KR278" s="2" t="s">
        <v>229</v>
      </c>
      <c r="KS278" s="2" t="s">
        <v>241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239</v>
      </c>
      <c r="LB278" s="2" t="s">
        <v>226</v>
      </c>
      <c r="LC278" s="2" t="s">
        <v>720</v>
      </c>
      <c r="LD278" s="2" t="s">
        <v>2923</v>
      </c>
      <c r="LE278" s="2" t="s">
        <v>241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239</v>
      </c>
      <c r="LN278" s="2" t="s">
        <v>226</v>
      </c>
      <c r="LO278" s="2" t="s">
        <v>335</v>
      </c>
      <c r="LP278" s="2" t="s">
        <v>229</v>
      </c>
      <c r="LQ278" s="2" t="s">
        <v>241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239</v>
      </c>
      <c r="LZ278" s="2" t="s">
        <v>275</v>
      </c>
      <c r="MA278" s="2" t="s">
        <v>690</v>
      </c>
      <c r="MB278" s="2" t="s">
        <v>762</v>
      </c>
      <c r="MC278" s="2" t="s">
        <v>241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278</v>
      </c>
      <c r="ML278" s="2" t="s">
        <v>226</v>
      </c>
      <c r="MM278" s="2" t="s">
        <v>229</v>
      </c>
      <c r="MN278" s="2" t="s">
        <v>229</v>
      </c>
      <c r="MO278" s="2" t="s">
        <v>241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239</v>
      </c>
      <c r="MX278" s="2" t="s">
        <v>226</v>
      </c>
      <c r="MY278" s="2" t="s">
        <v>723</v>
      </c>
      <c r="MZ278" s="2" t="s">
        <v>229</v>
      </c>
      <c r="NA278" s="2" t="s">
        <v>241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239</v>
      </c>
      <c r="NJ278" s="2" t="s">
        <v>260</v>
      </c>
      <c r="NK278" s="2" t="s">
        <v>2902</v>
      </c>
      <c r="NL278" s="2" t="s">
        <v>2903</v>
      </c>
      <c r="NM278" s="2" t="s">
        <v>241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272</v>
      </c>
      <c r="NV278" s="2" t="s">
        <v>226</v>
      </c>
      <c r="NW278" s="2" t="s">
        <v>229</v>
      </c>
      <c r="NX278" s="2" t="s">
        <v>229</v>
      </c>
      <c r="NY278" s="2" t="s">
        <v>241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239</v>
      </c>
      <c r="OH278" s="2" t="s">
        <v>226</v>
      </c>
      <c r="OI278" s="2" t="s">
        <v>229</v>
      </c>
      <c r="OJ278" s="2" t="s">
        <v>229</v>
      </c>
      <c r="OK278" s="2" t="s">
        <v>241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229</v>
      </c>
      <c r="PF278" s="2" t="s">
        <v>229</v>
      </c>
      <c r="PG278" s="2" t="s">
        <v>229</v>
      </c>
      <c r="PH278" s="2" t="s">
        <v>229</v>
      </c>
      <c r="PI278" s="2" t="s">
        <v>229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239</v>
      </c>
      <c r="PR278" s="2" t="s">
        <v>275</v>
      </c>
      <c r="PS278" s="2" t="s">
        <v>1166</v>
      </c>
      <c r="PT278" s="2" t="s">
        <v>956</v>
      </c>
      <c r="PU278" s="2" t="s">
        <v>241</v>
      </c>
      <c r="PV278" s="2" t="s">
        <v>229</v>
      </c>
      <c r="PW278" s="4"/>
      <c r="PX278" s="8"/>
      <c r="PY278" s="4"/>
      <c r="PZ278" s="8"/>
      <c r="QA278" s="7"/>
      <c r="QB278" s="7"/>
      <c r="QC278" s="2" t="s">
        <v>281</v>
      </c>
      <c r="QD278" s="2" t="s">
        <v>226</v>
      </c>
      <c r="QE278" s="2" t="s">
        <v>229</v>
      </c>
      <c r="QF278" s="2" t="s">
        <v>229</v>
      </c>
      <c r="QG278" s="2" t="s">
        <v>241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272</v>
      </c>
      <c r="QP278" s="2" t="s">
        <v>226</v>
      </c>
      <c r="QQ278" s="2" t="s">
        <v>229</v>
      </c>
      <c r="QR278" s="2" t="s">
        <v>229</v>
      </c>
      <c r="QS278" s="2" t="s">
        <v>241</v>
      </c>
      <c r="QT278" s="2" t="s">
        <v>229</v>
      </c>
      <c r="QU278" s="4"/>
      <c r="QV278" s="8"/>
      <c r="QW278" s="4"/>
      <c r="QX278" s="8"/>
      <c r="QY278" s="7"/>
      <c r="QZ278" s="7"/>
      <c r="RA278" s="2" t="s">
        <v>239</v>
      </c>
      <c r="RB278" s="2" t="s">
        <v>275</v>
      </c>
      <c r="RC278" s="2" t="s">
        <v>728</v>
      </c>
      <c r="RD278" s="2" t="s">
        <v>879</v>
      </c>
      <c r="RE278" s="2" t="s">
        <v>241</v>
      </c>
      <c r="RF278" s="2" t="s">
        <v>229</v>
      </c>
      <c r="RG278" s="4"/>
      <c r="RH278" s="8"/>
      <c r="RI278" s="4"/>
      <c r="RJ278" s="8"/>
      <c r="RK278" s="7"/>
      <c r="RL278" s="7"/>
      <c r="RM278" s="2" t="s">
        <v>229</v>
      </c>
      <c r="RN278" s="2" t="s">
        <v>229</v>
      </c>
      <c r="RO278" s="2" t="s">
        <v>229</v>
      </c>
      <c r="RP278" s="2" t="s">
        <v>229</v>
      </c>
      <c r="RQ278" s="2" t="s">
        <v>229</v>
      </c>
      <c r="RR278" s="2" t="s">
        <v>229</v>
      </c>
      <c r="RS278" s="4"/>
      <c r="RT278" s="8"/>
      <c r="RU278" s="4"/>
      <c r="RV278" s="8"/>
      <c r="RW278" s="7"/>
      <c r="RX278" s="7"/>
      <c r="RY278" s="2" t="s">
        <v>239</v>
      </c>
      <c r="RZ278" s="2" t="s">
        <v>275</v>
      </c>
      <c r="SA278" s="2" t="s">
        <v>282</v>
      </c>
      <c r="SB278" s="2" t="s">
        <v>887</v>
      </c>
      <c r="SC278" s="2" t="s">
        <v>241</v>
      </c>
      <c r="SD278" s="2" t="s">
        <v>229</v>
      </c>
      <c r="SE278" s="4">
        <v>3</v>
      </c>
      <c r="SF278" s="4">
        <v>1227</v>
      </c>
      <c r="SG278" s="4"/>
      <c r="SH278" s="4"/>
      <c r="SI278" s="4">
        <v>244</v>
      </c>
      <c r="SJ278" s="4"/>
      <c r="SK278" s="4"/>
      <c r="SL278" s="4"/>
      <c r="SM278" s="4"/>
      <c r="SN278" s="4"/>
      <c r="SO278" s="4"/>
      <c r="SP278" s="4">
        <v>40</v>
      </c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</row>
    <row r="279">
      <c r="A279" s="2" t="s">
        <v>2924</v>
      </c>
      <c r="B279" s="2" t="s">
        <v>216</v>
      </c>
      <c r="C279" s="2" t="s">
        <v>217</v>
      </c>
      <c r="D279" s="2" t="s">
        <v>218</v>
      </c>
      <c r="E279" s="2" t="s">
        <v>2883</v>
      </c>
      <c r="F279" s="2" t="s">
        <v>2884</v>
      </c>
      <c r="G279" s="2" t="s">
        <v>2885</v>
      </c>
      <c r="H279" s="2" t="s">
        <v>2886</v>
      </c>
      <c r="I279" s="2" t="s">
        <v>2887</v>
      </c>
      <c r="J279" s="2" t="s">
        <v>2888</v>
      </c>
      <c r="K279" s="2" t="s">
        <v>527</v>
      </c>
      <c r="L279" s="3">
        <v>30.24</v>
      </c>
      <c r="M279" s="3">
        <v>31.75</v>
      </c>
      <c r="N279" s="3">
        <v>64.99</v>
      </c>
      <c r="O279" s="2" t="s">
        <v>226</v>
      </c>
      <c r="P279" s="2" t="s">
        <v>413</v>
      </c>
      <c r="Q279" s="2" t="s">
        <v>228</v>
      </c>
      <c r="R279" s="2" t="s">
        <v>229</v>
      </c>
      <c r="S279" s="2" t="s">
        <v>2925</v>
      </c>
      <c r="T279" s="2" t="s">
        <v>684</v>
      </c>
      <c r="U279" s="2" t="s">
        <v>2890</v>
      </c>
      <c r="V279" s="2" t="s">
        <v>1436</v>
      </c>
      <c r="W279" s="2" t="s">
        <v>1437</v>
      </c>
      <c r="X279" s="2" t="s">
        <v>1251</v>
      </c>
      <c r="Y279" s="2" t="s">
        <v>1342</v>
      </c>
      <c r="Z279" s="4">
        <v>197</v>
      </c>
      <c r="AA279" s="4">
        <f>=ROUNDDOWN(13.1333333333333,0)</f>
      </c>
      <c r="AB279" s="5">
        <v>15</v>
      </c>
      <c r="AC279" s="2" t="s">
        <v>445</v>
      </c>
      <c r="AD279" s="4">
        <v>230</v>
      </c>
      <c r="AE279" s="4">
        <v>550</v>
      </c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>
        <v>2</v>
      </c>
      <c r="AQ279" s="8">
        <v>69.6</v>
      </c>
      <c r="AR279" s="4">
        <v>8</v>
      </c>
      <c r="AS279" s="8">
        <v>291.16</v>
      </c>
      <c r="AT279" s="7">
        <v>-0.75</v>
      </c>
      <c r="AU279" s="7">
        <v>-0.761</v>
      </c>
      <c r="AV279" s="4">
        <v>31</v>
      </c>
      <c r="AW279" s="8">
        <v>1580.62</v>
      </c>
      <c r="AX279" s="4">
        <v>20</v>
      </c>
      <c r="AY279" s="8">
        <v>827.1</v>
      </c>
      <c r="AZ279" s="7">
        <v>0.55</v>
      </c>
      <c r="BA279" s="7">
        <v>0.911</v>
      </c>
      <c r="BB279" s="7">
        <v>0.044</v>
      </c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>
        <v>0.3282</v>
      </c>
      <c r="BJ279" s="4">
        <v>2</v>
      </c>
      <c r="BK279" s="8">
        <v>69.6</v>
      </c>
      <c r="BL279" s="2" t="s">
        <v>2926</v>
      </c>
      <c r="BM279" s="7">
        <v>1</v>
      </c>
      <c r="BN279" s="7">
        <v>1</v>
      </c>
      <c r="BO279" s="4">
        <v>1</v>
      </c>
      <c r="BP279" s="8">
        <v>37.09</v>
      </c>
      <c r="BQ279" s="4">
        <v>5</v>
      </c>
      <c r="BR279" s="8">
        <v>185.45</v>
      </c>
      <c r="BS279" s="7">
        <v>-0.8</v>
      </c>
      <c r="BT279" s="7">
        <v>-0.8</v>
      </c>
      <c r="BU279" s="2" t="s">
        <v>239</v>
      </c>
      <c r="BV279" s="2" t="s">
        <v>226</v>
      </c>
      <c r="BW279" s="2" t="s">
        <v>229</v>
      </c>
      <c r="BX279" s="2" t="s">
        <v>751</v>
      </c>
      <c r="BY279" s="2" t="s">
        <v>241</v>
      </c>
      <c r="BZ279" s="2" t="s">
        <v>229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226</v>
      </c>
      <c r="CI279" s="2" t="s">
        <v>780</v>
      </c>
      <c r="CJ279" s="2" t="s">
        <v>2420</v>
      </c>
      <c r="CK279" s="2" t="s">
        <v>241</v>
      </c>
      <c r="CL279" s="2" t="s">
        <v>229</v>
      </c>
      <c r="CM279" s="4"/>
      <c r="CN279" s="8"/>
      <c r="CO279" s="4"/>
      <c r="CP279" s="8"/>
      <c r="CQ279" s="7"/>
      <c r="CR279" s="7"/>
      <c r="CS279" s="2" t="s">
        <v>239</v>
      </c>
      <c r="CT279" s="2" t="s">
        <v>226</v>
      </c>
      <c r="CU279" s="2" t="s">
        <v>747</v>
      </c>
      <c r="CV279" s="2" t="s">
        <v>770</v>
      </c>
      <c r="CW279" s="2" t="s">
        <v>241</v>
      </c>
      <c r="CX279" s="2" t="s">
        <v>229</v>
      </c>
      <c r="CY279" s="4">
        <v>1</v>
      </c>
      <c r="CZ279" s="8">
        <v>32.51</v>
      </c>
      <c r="DA279" s="4"/>
      <c r="DB279" s="8"/>
      <c r="DC279" s="7"/>
      <c r="DD279" s="7"/>
      <c r="DE279" s="2" t="s">
        <v>239</v>
      </c>
      <c r="DF279" s="2" t="s">
        <v>226</v>
      </c>
      <c r="DG279" s="2" t="s">
        <v>1778</v>
      </c>
      <c r="DH279" s="2" t="s">
        <v>2038</v>
      </c>
      <c r="DI279" s="2" t="s">
        <v>241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239</v>
      </c>
      <c r="DR279" s="2" t="s">
        <v>226</v>
      </c>
      <c r="DS279" s="2" t="s">
        <v>871</v>
      </c>
      <c r="DT279" s="2" t="s">
        <v>797</v>
      </c>
      <c r="DU279" s="2" t="s">
        <v>241</v>
      </c>
      <c r="DV279" s="2" t="s">
        <v>229</v>
      </c>
      <c r="DW279" s="4"/>
      <c r="DX279" s="8"/>
      <c r="DY279" s="4">
        <v>1</v>
      </c>
      <c r="DZ279" s="8">
        <v>34.5</v>
      </c>
      <c r="EA279" s="7">
        <v>-1</v>
      </c>
      <c r="EB279" s="7">
        <v>-1</v>
      </c>
      <c r="EC279" s="2" t="s">
        <v>239</v>
      </c>
      <c r="ED279" s="2" t="s">
        <v>226</v>
      </c>
      <c r="EE279" s="2" t="s">
        <v>1347</v>
      </c>
      <c r="EF279" s="2" t="s">
        <v>2107</v>
      </c>
      <c r="EG279" s="2" t="s">
        <v>241</v>
      </c>
      <c r="EH279" s="2" t="s">
        <v>229</v>
      </c>
      <c r="EI279" s="4"/>
      <c r="EJ279" s="8"/>
      <c r="EK279" s="4">
        <v>1</v>
      </c>
      <c r="EL279" s="8">
        <v>37.04</v>
      </c>
      <c r="EM279" s="7">
        <v>-1</v>
      </c>
      <c r="EN279" s="7">
        <v>-1</v>
      </c>
      <c r="EO279" s="2" t="s">
        <v>239</v>
      </c>
      <c r="EP279" s="2" t="s">
        <v>226</v>
      </c>
      <c r="EQ279" s="2" t="s">
        <v>950</v>
      </c>
      <c r="ER279" s="2" t="s">
        <v>722</v>
      </c>
      <c r="ES279" s="2" t="s">
        <v>241</v>
      </c>
      <c r="ET279" s="2" t="s">
        <v>229</v>
      </c>
      <c r="EU279" s="4"/>
      <c r="EV279" s="8"/>
      <c r="EW279" s="4">
        <v>1</v>
      </c>
      <c r="EX279" s="8">
        <v>34.17</v>
      </c>
      <c r="EY279" s="7">
        <v>-1</v>
      </c>
      <c r="EZ279" s="7">
        <v>-1</v>
      </c>
      <c r="FA279" s="2" t="s">
        <v>239</v>
      </c>
      <c r="FB279" s="2" t="s">
        <v>226</v>
      </c>
      <c r="FC279" s="2" t="s">
        <v>1349</v>
      </c>
      <c r="FD279" s="2" t="s">
        <v>780</v>
      </c>
      <c r="FE279" s="2" t="s">
        <v>241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226</v>
      </c>
      <c r="FO279" s="2" t="s">
        <v>1781</v>
      </c>
      <c r="FP279" s="2" t="s">
        <v>736</v>
      </c>
      <c r="FQ279" s="2" t="s">
        <v>241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239</v>
      </c>
      <c r="FZ279" s="2" t="s">
        <v>226</v>
      </c>
      <c r="GA279" s="2" t="s">
        <v>327</v>
      </c>
      <c r="GB279" s="2" t="s">
        <v>229</v>
      </c>
      <c r="GC279" s="2" t="s">
        <v>241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714</v>
      </c>
      <c r="GL279" s="2" t="s">
        <v>275</v>
      </c>
      <c r="GM279" s="2" t="s">
        <v>707</v>
      </c>
      <c r="GN279" s="2" t="s">
        <v>2927</v>
      </c>
      <c r="GO279" s="2" t="s">
        <v>241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239</v>
      </c>
      <c r="GX279" s="2" t="s">
        <v>226</v>
      </c>
      <c r="GY279" s="2" t="s">
        <v>709</v>
      </c>
      <c r="GZ279" s="2" t="s">
        <v>741</v>
      </c>
      <c r="HA279" s="2" t="s">
        <v>241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239</v>
      </c>
      <c r="HJ279" s="2" t="s">
        <v>275</v>
      </c>
      <c r="HK279" s="2" t="s">
        <v>699</v>
      </c>
      <c r="HL279" s="2" t="s">
        <v>925</v>
      </c>
      <c r="HM279" s="2" t="s">
        <v>241</v>
      </c>
      <c r="HN279" s="2" t="s">
        <v>263</v>
      </c>
      <c r="HO279" s="4"/>
      <c r="HP279" s="8"/>
      <c r="HQ279" s="4"/>
      <c r="HR279" s="8"/>
      <c r="HS279" s="7"/>
      <c r="HT279" s="7"/>
      <c r="HU279" s="2" t="s">
        <v>239</v>
      </c>
      <c r="HV279" s="2" t="s">
        <v>226</v>
      </c>
      <c r="HW279" s="2" t="s">
        <v>877</v>
      </c>
      <c r="HX279" s="2" t="s">
        <v>1257</v>
      </c>
      <c r="HY279" s="2" t="s">
        <v>241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239</v>
      </c>
      <c r="IH279" s="2" t="s">
        <v>226</v>
      </c>
      <c r="II279" s="2" t="s">
        <v>881</v>
      </c>
      <c r="IJ279" s="2" t="s">
        <v>290</v>
      </c>
      <c r="IK279" s="2" t="s">
        <v>241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267</v>
      </c>
      <c r="IT279" s="2" t="s">
        <v>226</v>
      </c>
      <c r="IU279" s="2" t="s">
        <v>229</v>
      </c>
      <c r="IV279" s="2" t="s">
        <v>229</v>
      </c>
      <c r="IW279" s="2" t="s">
        <v>241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239</v>
      </c>
      <c r="JF279" s="2" t="s">
        <v>226</v>
      </c>
      <c r="JG279" s="2" t="s">
        <v>268</v>
      </c>
      <c r="JH279" s="2" t="s">
        <v>229</v>
      </c>
      <c r="JI279" s="2" t="s">
        <v>241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239</v>
      </c>
      <c r="JR279" s="2" t="s">
        <v>226</v>
      </c>
      <c r="JS279" s="2" t="s">
        <v>1160</v>
      </c>
      <c r="JT279" s="2" t="s">
        <v>2928</v>
      </c>
      <c r="JU279" s="2" t="s">
        <v>241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239</v>
      </c>
      <c r="KD279" s="2" t="s">
        <v>226</v>
      </c>
      <c r="KE279" s="2" t="s">
        <v>270</v>
      </c>
      <c r="KF279" s="2" t="s">
        <v>229</v>
      </c>
      <c r="KG279" s="2" t="s">
        <v>241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272</v>
      </c>
      <c r="KP279" s="2" t="s">
        <v>226</v>
      </c>
      <c r="KQ279" s="2" t="s">
        <v>229</v>
      </c>
      <c r="KR279" s="2" t="s">
        <v>229</v>
      </c>
      <c r="KS279" s="2" t="s">
        <v>241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239</v>
      </c>
      <c r="LB279" s="2" t="s">
        <v>226</v>
      </c>
      <c r="LC279" s="2" t="s">
        <v>1364</v>
      </c>
      <c r="LD279" s="2" t="s">
        <v>297</v>
      </c>
      <c r="LE279" s="2" t="s">
        <v>241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229</v>
      </c>
      <c r="LN279" s="2" t="s">
        <v>229</v>
      </c>
      <c r="LO279" s="2" t="s">
        <v>229</v>
      </c>
      <c r="LP279" s="2" t="s">
        <v>229</v>
      </c>
      <c r="LQ279" s="2" t="s">
        <v>229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239</v>
      </c>
      <c r="LZ279" s="2" t="s">
        <v>275</v>
      </c>
      <c r="MA279" s="2" t="s">
        <v>928</v>
      </c>
      <c r="MB279" s="2" t="s">
        <v>2729</v>
      </c>
      <c r="MC279" s="2" t="s">
        <v>241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278</v>
      </c>
      <c r="ML279" s="2" t="s">
        <v>226</v>
      </c>
      <c r="MM279" s="2" t="s">
        <v>229</v>
      </c>
      <c r="MN279" s="2" t="s">
        <v>229</v>
      </c>
      <c r="MO279" s="2" t="s">
        <v>241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226</v>
      </c>
      <c r="MY279" s="2" t="s">
        <v>723</v>
      </c>
      <c r="MZ279" s="2" t="s">
        <v>229</v>
      </c>
      <c r="NA279" s="2" t="s">
        <v>241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239</v>
      </c>
      <c r="NJ279" s="2" t="s">
        <v>260</v>
      </c>
      <c r="NK279" s="2" t="s">
        <v>1195</v>
      </c>
      <c r="NL279" s="2" t="s">
        <v>2929</v>
      </c>
      <c r="NM279" s="2" t="s">
        <v>241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272</v>
      </c>
      <c r="NV279" s="2" t="s">
        <v>226</v>
      </c>
      <c r="NW279" s="2" t="s">
        <v>229</v>
      </c>
      <c r="NX279" s="2" t="s">
        <v>229</v>
      </c>
      <c r="NY279" s="2" t="s">
        <v>241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239</v>
      </c>
      <c r="OH279" s="2" t="s">
        <v>226</v>
      </c>
      <c r="OI279" s="2" t="s">
        <v>229</v>
      </c>
      <c r="OJ279" s="2" t="s">
        <v>229</v>
      </c>
      <c r="OK279" s="2" t="s">
        <v>241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229</v>
      </c>
      <c r="OU279" s="2" t="s">
        <v>229</v>
      </c>
      <c r="OV279" s="2" t="s">
        <v>229</v>
      </c>
      <c r="OW279" s="2" t="s">
        <v>229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239</v>
      </c>
      <c r="PR279" s="2" t="s">
        <v>275</v>
      </c>
      <c r="PS279" s="2" t="s">
        <v>726</v>
      </c>
      <c r="PT279" s="2" t="s">
        <v>310</v>
      </c>
      <c r="PU279" s="2" t="s">
        <v>241</v>
      </c>
      <c r="PV279" s="2" t="s">
        <v>229</v>
      </c>
      <c r="PW279" s="4"/>
      <c r="PX279" s="8"/>
      <c r="PY279" s="4"/>
      <c r="PZ279" s="8"/>
      <c r="QA279" s="7"/>
      <c r="QB279" s="7"/>
      <c r="QC279" s="2" t="s">
        <v>281</v>
      </c>
      <c r="QD279" s="2" t="s">
        <v>226</v>
      </c>
      <c r="QE279" s="2" t="s">
        <v>229</v>
      </c>
      <c r="QF279" s="2" t="s">
        <v>229</v>
      </c>
      <c r="QG279" s="2" t="s">
        <v>241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272</v>
      </c>
      <c r="QP279" s="2" t="s">
        <v>226</v>
      </c>
      <c r="QQ279" s="2" t="s">
        <v>229</v>
      </c>
      <c r="QR279" s="2" t="s">
        <v>229</v>
      </c>
      <c r="QS279" s="2" t="s">
        <v>241</v>
      </c>
      <c r="QT279" s="2" t="s">
        <v>229</v>
      </c>
      <c r="QU279" s="4"/>
      <c r="QV279" s="8"/>
      <c r="QW279" s="4"/>
      <c r="QX279" s="8"/>
      <c r="QY279" s="7"/>
      <c r="QZ279" s="7"/>
      <c r="RA279" s="2" t="s">
        <v>239</v>
      </c>
      <c r="RB279" s="2" t="s">
        <v>275</v>
      </c>
      <c r="RC279" s="2" t="s">
        <v>728</v>
      </c>
      <c r="RD279" s="2" t="s">
        <v>309</v>
      </c>
      <c r="RE279" s="2" t="s">
        <v>241</v>
      </c>
      <c r="RF279" s="2" t="s">
        <v>229</v>
      </c>
      <c r="RG279" s="4"/>
      <c r="RH279" s="8"/>
      <c r="RI279" s="4"/>
      <c r="RJ279" s="8"/>
      <c r="RK279" s="7"/>
      <c r="RL279" s="7"/>
      <c r="RM279" s="2" t="s">
        <v>229</v>
      </c>
      <c r="RN279" s="2" t="s">
        <v>229</v>
      </c>
      <c r="RO279" s="2" t="s">
        <v>229</v>
      </c>
      <c r="RP279" s="2" t="s">
        <v>229</v>
      </c>
      <c r="RQ279" s="2" t="s">
        <v>229</v>
      </c>
      <c r="RR279" s="2" t="s">
        <v>229</v>
      </c>
      <c r="RS279" s="4"/>
      <c r="RT279" s="8"/>
      <c r="RU279" s="4"/>
      <c r="RV279" s="8"/>
      <c r="RW279" s="7"/>
      <c r="RX279" s="7"/>
      <c r="RY279" s="2" t="s">
        <v>239</v>
      </c>
      <c r="RZ279" s="2" t="s">
        <v>275</v>
      </c>
      <c r="SA279" s="2" t="s">
        <v>914</v>
      </c>
      <c r="SB279" s="2" t="s">
        <v>897</v>
      </c>
      <c r="SC279" s="2" t="s">
        <v>241</v>
      </c>
      <c r="SD279" s="2" t="s">
        <v>229</v>
      </c>
      <c r="SE279" s="4"/>
      <c r="SF279" s="4"/>
      <c r="SG279" s="4"/>
      <c r="SH279" s="4"/>
      <c r="SI279" s="4">
        <v>197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>
        <v>230</v>
      </c>
      <c r="TI279" s="4"/>
      <c r="TJ279" s="4"/>
      <c r="TK279" s="4"/>
      <c r="TL279" s="4">
        <v>320</v>
      </c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</row>
    <row r="280">
      <c r="A280" s="2" t="s">
        <v>2930</v>
      </c>
      <c r="B280" s="2" t="s">
        <v>216</v>
      </c>
      <c r="C280" s="2" t="s">
        <v>217</v>
      </c>
      <c r="D280" s="2" t="s">
        <v>218</v>
      </c>
      <c r="E280" s="2" t="s">
        <v>2883</v>
      </c>
      <c r="F280" s="2" t="s">
        <v>2884</v>
      </c>
      <c r="G280" s="2" t="s">
        <v>2885</v>
      </c>
      <c r="H280" s="2" t="s">
        <v>2886</v>
      </c>
      <c r="I280" s="2" t="s">
        <v>2887</v>
      </c>
      <c r="J280" s="2" t="s">
        <v>2905</v>
      </c>
      <c r="K280" s="2" t="s">
        <v>527</v>
      </c>
      <c r="L280" s="3">
        <v>31.97</v>
      </c>
      <c r="M280" s="3">
        <v>33.57</v>
      </c>
      <c r="N280" s="3">
        <v>68.99</v>
      </c>
      <c r="O280" s="2" t="s">
        <v>226</v>
      </c>
      <c r="P280" s="2" t="s">
        <v>413</v>
      </c>
      <c r="Q280" s="2" t="s">
        <v>228</v>
      </c>
      <c r="R280" s="2" t="s">
        <v>229</v>
      </c>
      <c r="S280" s="2" t="s">
        <v>2925</v>
      </c>
      <c r="T280" s="2" t="s">
        <v>684</v>
      </c>
      <c r="U280" s="2" t="s">
        <v>2890</v>
      </c>
      <c r="V280" s="2" t="s">
        <v>1436</v>
      </c>
      <c r="W280" s="2" t="s">
        <v>1437</v>
      </c>
      <c r="X280" s="2" t="s">
        <v>1251</v>
      </c>
      <c r="Y280" s="2" t="s">
        <v>1342</v>
      </c>
      <c r="Z280" s="4">
        <v>748</v>
      </c>
      <c r="AA280" s="4">
        <f>=ROUNDDOWN(46.75,0)</f>
      </c>
      <c r="AB280" s="5">
        <v>16</v>
      </c>
      <c r="AC280" s="2" t="s">
        <v>229</v>
      </c>
      <c r="AD280" s="4"/>
      <c r="AE280" s="4"/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>
        <v>2</v>
      </c>
      <c r="AQ280" s="8">
        <v>115.62</v>
      </c>
      <c r="AR280" s="4">
        <v>1</v>
      </c>
      <c r="AS280" s="8">
        <v>38.62</v>
      </c>
      <c r="AT280" s="7">
        <v>1</v>
      </c>
      <c r="AU280" s="7">
        <v>1.9938</v>
      </c>
      <c r="AV280" s="4" t="s">
        <v>229</v>
      </c>
      <c r="AW280" s="8" t="s">
        <v>229</v>
      </c>
      <c r="AX280" s="4" t="s">
        <v>229</v>
      </c>
      <c r="AY280" s="8" t="s">
        <v>229</v>
      </c>
      <c r="AZ280" s="7" t="s">
        <v>229</v>
      </c>
      <c r="BA280" s="7" t="s">
        <v>229</v>
      </c>
      <c r="BB280" s="7">
        <v>0.0731</v>
      </c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 t="s">
        <v>229</v>
      </c>
      <c r="BJ280" s="4">
        <v>2</v>
      </c>
      <c r="BK280" s="8">
        <v>115.62</v>
      </c>
      <c r="BL280" s="2" t="s">
        <v>2931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239</v>
      </c>
      <c r="BV280" s="2" t="s">
        <v>226</v>
      </c>
      <c r="BW280" s="2" t="s">
        <v>229</v>
      </c>
      <c r="BX280" s="2" t="s">
        <v>751</v>
      </c>
      <c r="BY280" s="2" t="s">
        <v>241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239</v>
      </c>
      <c r="CH280" s="2" t="s">
        <v>226</v>
      </c>
      <c r="CI280" s="2" t="s">
        <v>780</v>
      </c>
      <c r="CJ280" s="2" t="s">
        <v>1347</v>
      </c>
      <c r="CK280" s="2" t="s">
        <v>241</v>
      </c>
      <c r="CL280" s="2" t="s">
        <v>229</v>
      </c>
      <c r="CM280" s="4"/>
      <c r="CN280" s="8"/>
      <c r="CO280" s="4">
        <v>1</v>
      </c>
      <c r="CP280" s="8">
        <v>38.62</v>
      </c>
      <c r="CQ280" s="7">
        <v>-1</v>
      </c>
      <c r="CR280" s="7">
        <v>-1</v>
      </c>
      <c r="CS280" s="2" t="s">
        <v>239</v>
      </c>
      <c r="CT280" s="2" t="s">
        <v>226</v>
      </c>
      <c r="CU280" s="2" t="s">
        <v>747</v>
      </c>
      <c r="CV280" s="2" t="s">
        <v>787</v>
      </c>
      <c r="CW280" s="2" t="s">
        <v>241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239</v>
      </c>
      <c r="DF280" s="2" t="s">
        <v>226</v>
      </c>
      <c r="DG280" s="2" t="s">
        <v>1778</v>
      </c>
      <c r="DH280" s="2" t="s">
        <v>780</v>
      </c>
      <c r="DI280" s="2" t="s">
        <v>241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239</v>
      </c>
      <c r="DR280" s="2" t="s">
        <v>226</v>
      </c>
      <c r="DS280" s="2" t="s">
        <v>871</v>
      </c>
      <c r="DT280" s="2" t="s">
        <v>2932</v>
      </c>
      <c r="DU280" s="2" t="s">
        <v>241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239</v>
      </c>
      <c r="ED280" s="2" t="s">
        <v>226</v>
      </c>
      <c r="EE280" s="2" t="s">
        <v>1347</v>
      </c>
      <c r="EF280" s="2" t="s">
        <v>1348</v>
      </c>
      <c r="EG280" s="2" t="s">
        <v>241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239</v>
      </c>
      <c r="EP280" s="2" t="s">
        <v>226</v>
      </c>
      <c r="EQ280" s="2" t="s">
        <v>950</v>
      </c>
      <c r="ER280" s="2" t="s">
        <v>748</v>
      </c>
      <c r="ES280" s="2" t="s">
        <v>241</v>
      </c>
      <c r="ET280" s="2" t="s">
        <v>229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226</v>
      </c>
      <c r="FC280" s="2" t="s">
        <v>1349</v>
      </c>
      <c r="FD280" s="2" t="s">
        <v>799</v>
      </c>
      <c r="FE280" s="2" t="s">
        <v>241</v>
      </c>
      <c r="FF280" s="2" t="s">
        <v>229</v>
      </c>
      <c r="FG280" s="4">
        <v>2</v>
      </c>
      <c r="FH280" s="8">
        <v>115.62</v>
      </c>
      <c r="FI280" s="4"/>
      <c r="FJ280" s="8"/>
      <c r="FK280" s="7"/>
      <c r="FL280" s="7"/>
      <c r="FM280" s="2" t="s">
        <v>239</v>
      </c>
      <c r="FN280" s="2" t="s">
        <v>226</v>
      </c>
      <c r="FO280" s="2" t="s">
        <v>1781</v>
      </c>
      <c r="FP280" s="2" t="s">
        <v>2933</v>
      </c>
      <c r="FQ280" s="2" t="s">
        <v>241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226</v>
      </c>
      <c r="GA280" s="2" t="s">
        <v>327</v>
      </c>
      <c r="GB280" s="2" t="s">
        <v>229</v>
      </c>
      <c r="GC280" s="2" t="s">
        <v>241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714</v>
      </c>
      <c r="GL280" s="2" t="s">
        <v>275</v>
      </c>
      <c r="GM280" s="2" t="s">
        <v>707</v>
      </c>
      <c r="GN280" s="2" t="s">
        <v>236</v>
      </c>
      <c r="GO280" s="2" t="s">
        <v>241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226</v>
      </c>
      <c r="GY280" s="2" t="s">
        <v>709</v>
      </c>
      <c r="GZ280" s="2" t="s">
        <v>262</v>
      </c>
      <c r="HA280" s="2" t="s">
        <v>241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239</v>
      </c>
      <c r="HJ280" s="2" t="s">
        <v>275</v>
      </c>
      <c r="HK280" s="2" t="s">
        <v>699</v>
      </c>
      <c r="HL280" s="2" t="s">
        <v>2934</v>
      </c>
      <c r="HM280" s="2" t="s">
        <v>241</v>
      </c>
      <c r="HN280" s="2" t="s">
        <v>263</v>
      </c>
      <c r="HO280" s="4"/>
      <c r="HP280" s="8"/>
      <c r="HQ280" s="4"/>
      <c r="HR280" s="8"/>
      <c r="HS280" s="7"/>
      <c r="HT280" s="7"/>
      <c r="HU280" s="2" t="s">
        <v>239</v>
      </c>
      <c r="HV280" s="2" t="s">
        <v>226</v>
      </c>
      <c r="HW280" s="2" t="s">
        <v>877</v>
      </c>
      <c r="HX280" s="2" t="s">
        <v>1395</v>
      </c>
      <c r="HY280" s="2" t="s">
        <v>241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239</v>
      </c>
      <c r="IH280" s="2" t="s">
        <v>226</v>
      </c>
      <c r="II280" s="2" t="s">
        <v>1039</v>
      </c>
      <c r="IJ280" s="2" t="s">
        <v>2935</v>
      </c>
      <c r="IK280" s="2" t="s">
        <v>241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267</v>
      </c>
      <c r="IT280" s="2" t="s">
        <v>226</v>
      </c>
      <c r="IU280" s="2" t="s">
        <v>229</v>
      </c>
      <c r="IV280" s="2" t="s">
        <v>229</v>
      </c>
      <c r="IW280" s="2" t="s">
        <v>241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239</v>
      </c>
      <c r="JF280" s="2" t="s">
        <v>226</v>
      </c>
      <c r="JG280" s="2" t="s">
        <v>268</v>
      </c>
      <c r="JH280" s="2" t="s">
        <v>229</v>
      </c>
      <c r="JI280" s="2" t="s">
        <v>241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239</v>
      </c>
      <c r="JR280" s="2" t="s">
        <v>226</v>
      </c>
      <c r="JS280" s="2" t="s">
        <v>1083</v>
      </c>
      <c r="JT280" s="2" t="s">
        <v>2714</v>
      </c>
      <c r="JU280" s="2" t="s">
        <v>241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239</v>
      </c>
      <c r="KD280" s="2" t="s">
        <v>226</v>
      </c>
      <c r="KE280" s="2" t="s">
        <v>270</v>
      </c>
      <c r="KF280" s="2" t="s">
        <v>229</v>
      </c>
      <c r="KG280" s="2" t="s">
        <v>241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272</v>
      </c>
      <c r="KP280" s="2" t="s">
        <v>226</v>
      </c>
      <c r="KQ280" s="2" t="s">
        <v>229</v>
      </c>
      <c r="KR280" s="2" t="s">
        <v>229</v>
      </c>
      <c r="KS280" s="2" t="s">
        <v>241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239</v>
      </c>
      <c r="LB280" s="2" t="s">
        <v>226</v>
      </c>
      <c r="LC280" s="2" t="s">
        <v>1357</v>
      </c>
      <c r="LD280" s="2" t="s">
        <v>1278</v>
      </c>
      <c r="LE280" s="2" t="s">
        <v>241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229</v>
      </c>
      <c r="LN280" s="2" t="s">
        <v>229</v>
      </c>
      <c r="LO280" s="2" t="s">
        <v>229</v>
      </c>
      <c r="LP280" s="2" t="s">
        <v>229</v>
      </c>
      <c r="LQ280" s="2" t="s">
        <v>229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239</v>
      </c>
      <c r="LZ280" s="2" t="s">
        <v>275</v>
      </c>
      <c r="MA280" s="2" t="s">
        <v>928</v>
      </c>
      <c r="MB280" s="2" t="s">
        <v>2936</v>
      </c>
      <c r="MC280" s="2" t="s">
        <v>241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278</v>
      </c>
      <c r="ML280" s="2" t="s">
        <v>226</v>
      </c>
      <c r="MM280" s="2" t="s">
        <v>229</v>
      </c>
      <c r="MN280" s="2" t="s">
        <v>229</v>
      </c>
      <c r="MO280" s="2" t="s">
        <v>241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239</v>
      </c>
      <c r="MX280" s="2" t="s">
        <v>226</v>
      </c>
      <c r="MY280" s="2" t="s">
        <v>723</v>
      </c>
      <c r="MZ280" s="2" t="s">
        <v>229</v>
      </c>
      <c r="NA280" s="2" t="s">
        <v>241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239</v>
      </c>
      <c r="NJ280" s="2" t="s">
        <v>260</v>
      </c>
      <c r="NK280" s="2" t="s">
        <v>1195</v>
      </c>
      <c r="NL280" s="2" t="s">
        <v>953</v>
      </c>
      <c r="NM280" s="2" t="s">
        <v>241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272</v>
      </c>
      <c r="NV280" s="2" t="s">
        <v>226</v>
      </c>
      <c r="NW280" s="2" t="s">
        <v>229</v>
      </c>
      <c r="NX280" s="2" t="s">
        <v>229</v>
      </c>
      <c r="NY280" s="2" t="s">
        <v>241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239</v>
      </c>
      <c r="OH280" s="2" t="s">
        <v>226</v>
      </c>
      <c r="OI280" s="2" t="s">
        <v>229</v>
      </c>
      <c r="OJ280" s="2" t="s">
        <v>229</v>
      </c>
      <c r="OK280" s="2" t="s">
        <v>241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229</v>
      </c>
      <c r="OU280" s="2" t="s">
        <v>229</v>
      </c>
      <c r="OV280" s="2" t="s">
        <v>229</v>
      </c>
      <c r="OW280" s="2" t="s">
        <v>229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229</v>
      </c>
      <c r="PF280" s="2" t="s">
        <v>229</v>
      </c>
      <c r="PG280" s="2" t="s">
        <v>229</v>
      </c>
      <c r="PH280" s="2" t="s">
        <v>229</v>
      </c>
      <c r="PI280" s="2" t="s">
        <v>229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239</v>
      </c>
      <c r="PR280" s="2" t="s">
        <v>275</v>
      </c>
      <c r="PS280" s="2" t="s">
        <v>726</v>
      </c>
      <c r="PT280" s="2" t="s">
        <v>2937</v>
      </c>
      <c r="PU280" s="2" t="s">
        <v>241</v>
      </c>
      <c r="PV280" s="2" t="s">
        <v>229</v>
      </c>
      <c r="PW280" s="4"/>
      <c r="PX280" s="8"/>
      <c r="PY280" s="4"/>
      <c r="PZ280" s="8"/>
      <c r="QA280" s="7"/>
      <c r="QB280" s="7"/>
      <c r="QC280" s="2" t="s">
        <v>281</v>
      </c>
      <c r="QD280" s="2" t="s">
        <v>226</v>
      </c>
      <c r="QE280" s="2" t="s">
        <v>229</v>
      </c>
      <c r="QF280" s="2" t="s">
        <v>229</v>
      </c>
      <c r="QG280" s="2" t="s">
        <v>241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272</v>
      </c>
      <c r="QP280" s="2" t="s">
        <v>226</v>
      </c>
      <c r="QQ280" s="2" t="s">
        <v>229</v>
      </c>
      <c r="QR280" s="2" t="s">
        <v>229</v>
      </c>
      <c r="QS280" s="2" t="s">
        <v>241</v>
      </c>
      <c r="QT280" s="2" t="s">
        <v>229</v>
      </c>
      <c r="QU280" s="4"/>
      <c r="QV280" s="8"/>
      <c r="QW280" s="4"/>
      <c r="QX280" s="8"/>
      <c r="QY280" s="7"/>
      <c r="QZ280" s="7"/>
      <c r="RA280" s="2" t="s">
        <v>239</v>
      </c>
      <c r="RB280" s="2" t="s">
        <v>275</v>
      </c>
      <c r="RC280" s="2" t="s">
        <v>728</v>
      </c>
      <c r="RD280" s="2" t="s">
        <v>544</v>
      </c>
      <c r="RE280" s="2" t="s">
        <v>241</v>
      </c>
      <c r="RF280" s="2" t="s">
        <v>229</v>
      </c>
      <c r="RG280" s="4"/>
      <c r="RH280" s="8"/>
      <c r="RI280" s="4"/>
      <c r="RJ280" s="8"/>
      <c r="RK280" s="7"/>
      <c r="RL280" s="7"/>
      <c r="RM280" s="2" t="s">
        <v>229</v>
      </c>
      <c r="RN280" s="2" t="s">
        <v>229</v>
      </c>
      <c r="RO280" s="2" t="s">
        <v>229</v>
      </c>
      <c r="RP280" s="2" t="s">
        <v>229</v>
      </c>
      <c r="RQ280" s="2" t="s">
        <v>229</v>
      </c>
      <c r="RR280" s="2" t="s">
        <v>229</v>
      </c>
      <c r="RS280" s="4"/>
      <c r="RT280" s="8"/>
      <c r="RU280" s="4"/>
      <c r="RV280" s="8"/>
      <c r="RW280" s="7"/>
      <c r="RX280" s="7"/>
      <c r="RY280" s="2" t="s">
        <v>239</v>
      </c>
      <c r="RZ280" s="2" t="s">
        <v>275</v>
      </c>
      <c r="SA280" s="2" t="s">
        <v>914</v>
      </c>
      <c r="SB280" s="2" t="s">
        <v>1255</v>
      </c>
      <c r="SC280" s="2" t="s">
        <v>241</v>
      </c>
      <c r="SD280" s="2" t="s">
        <v>229</v>
      </c>
      <c r="SE280" s="4"/>
      <c r="SF280" s="4"/>
      <c r="SG280" s="4"/>
      <c r="SH280" s="4"/>
      <c r="SI280" s="4">
        <v>730</v>
      </c>
      <c r="SJ280" s="4"/>
      <c r="SK280" s="4"/>
      <c r="SL280" s="4"/>
      <c r="SM280" s="4">
        <v>18</v>
      </c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</row>
    <row r="281">
      <c r="A281" s="2" t="s">
        <v>2938</v>
      </c>
      <c r="B281" s="2" t="s">
        <v>216</v>
      </c>
      <c r="C281" s="2" t="s">
        <v>217</v>
      </c>
      <c r="D281" s="2" t="s">
        <v>218</v>
      </c>
      <c r="E281" s="2" t="s">
        <v>2883</v>
      </c>
      <c r="F281" s="2" t="s">
        <v>2884</v>
      </c>
      <c r="G281" s="2" t="s">
        <v>2885</v>
      </c>
      <c r="H281" s="2" t="s">
        <v>2886</v>
      </c>
      <c r="I281" s="2" t="s">
        <v>2887</v>
      </c>
      <c r="J281" s="2" t="s">
        <v>2910</v>
      </c>
      <c r="K281" s="2" t="s">
        <v>527</v>
      </c>
      <c r="L281" s="3">
        <v>34.56</v>
      </c>
      <c r="M281" s="3">
        <v>36.29</v>
      </c>
      <c r="N281" s="3">
        <v>74.99</v>
      </c>
      <c r="O281" s="2" t="s">
        <v>226</v>
      </c>
      <c r="P281" s="2" t="s">
        <v>413</v>
      </c>
      <c r="Q281" s="2" t="s">
        <v>228</v>
      </c>
      <c r="R281" s="2" t="s">
        <v>229</v>
      </c>
      <c r="S281" s="2" t="s">
        <v>2925</v>
      </c>
      <c r="T281" s="2" t="s">
        <v>684</v>
      </c>
      <c r="U281" s="2" t="s">
        <v>2911</v>
      </c>
      <c r="V281" s="2" t="s">
        <v>1436</v>
      </c>
      <c r="W281" s="2" t="s">
        <v>1437</v>
      </c>
      <c r="X281" s="2" t="s">
        <v>1251</v>
      </c>
      <c r="Y281" s="2" t="s">
        <v>1342</v>
      </c>
      <c r="Z281" s="4">
        <v>1841</v>
      </c>
      <c r="AA281" s="4">
        <f>=ROUNDDOWN(131.5,0)</f>
      </c>
      <c r="AB281" s="5">
        <v>14</v>
      </c>
      <c r="AC281" s="2" t="s">
        <v>229</v>
      </c>
      <c r="AD281" s="4"/>
      <c r="AE281" s="4"/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>
        <v>5</v>
      </c>
      <c r="AQ281" s="8">
        <v>226.04</v>
      </c>
      <c r="AR281" s="4">
        <v>6</v>
      </c>
      <c r="AS281" s="8">
        <v>248.36</v>
      </c>
      <c r="AT281" s="7">
        <v>-0.1667</v>
      </c>
      <c r="AU281" s="7">
        <v>-0.0899</v>
      </c>
      <c r="AV281" s="4" t="s">
        <v>229</v>
      </c>
      <c r="AW281" s="8" t="s">
        <v>229</v>
      </c>
      <c r="AX281" s="4" t="s">
        <v>229</v>
      </c>
      <c r="AY281" s="8" t="s">
        <v>229</v>
      </c>
      <c r="AZ281" s="7" t="s">
        <v>229</v>
      </c>
      <c r="BA281" s="7" t="s">
        <v>229</v>
      </c>
      <c r="BB281" s="7">
        <v>0.143</v>
      </c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 t="s">
        <v>229</v>
      </c>
      <c r="BJ281" s="4">
        <v>5</v>
      </c>
      <c r="BK281" s="8">
        <v>226.04</v>
      </c>
      <c r="BL281" s="2" t="s">
        <v>2939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239</v>
      </c>
      <c r="BV281" s="2" t="s">
        <v>226</v>
      </c>
      <c r="BW281" s="2" t="s">
        <v>229</v>
      </c>
      <c r="BX281" s="2" t="s">
        <v>751</v>
      </c>
      <c r="BY281" s="2" t="s">
        <v>241</v>
      </c>
      <c r="BZ281" s="2" t="s">
        <v>229</v>
      </c>
      <c r="CA281" s="4"/>
      <c r="CB281" s="8"/>
      <c r="CC281" s="4">
        <v>2</v>
      </c>
      <c r="CD281" s="8">
        <v>97.18</v>
      </c>
      <c r="CE281" s="7">
        <v>-1</v>
      </c>
      <c r="CF281" s="7">
        <v>-1</v>
      </c>
      <c r="CG281" s="2" t="s">
        <v>239</v>
      </c>
      <c r="CH281" s="2" t="s">
        <v>226</v>
      </c>
      <c r="CI281" s="2" t="s">
        <v>780</v>
      </c>
      <c r="CJ281" s="2" t="s">
        <v>1347</v>
      </c>
      <c r="CK281" s="2" t="s">
        <v>241</v>
      </c>
      <c r="CL281" s="2" t="s">
        <v>229</v>
      </c>
      <c r="CM281" s="4">
        <v>1</v>
      </c>
      <c r="CN281" s="8">
        <v>39.76</v>
      </c>
      <c r="CO281" s="4"/>
      <c r="CP281" s="8"/>
      <c r="CQ281" s="7"/>
      <c r="CR281" s="7"/>
      <c r="CS281" s="2" t="s">
        <v>239</v>
      </c>
      <c r="CT281" s="2" t="s">
        <v>226</v>
      </c>
      <c r="CU281" s="2" t="s">
        <v>747</v>
      </c>
      <c r="CV281" s="2" t="s">
        <v>770</v>
      </c>
      <c r="CW281" s="2" t="s">
        <v>241</v>
      </c>
      <c r="CX281" s="2" t="s">
        <v>229</v>
      </c>
      <c r="CY281" s="4">
        <v>1</v>
      </c>
      <c r="CZ281" s="8">
        <v>38.61</v>
      </c>
      <c r="DA281" s="4"/>
      <c r="DB281" s="8"/>
      <c r="DC281" s="7"/>
      <c r="DD281" s="7"/>
      <c r="DE281" s="2" t="s">
        <v>239</v>
      </c>
      <c r="DF281" s="2" t="s">
        <v>226</v>
      </c>
      <c r="DG281" s="2" t="s">
        <v>1778</v>
      </c>
      <c r="DH281" s="2" t="s">
        <v>799</v>
      </c>
      <c r="DI281" s="2" t="s">
        <v>241</v>
      </c>
      <c r="DJ281" s="2" t="s">
        <v>229</v>
      </c>
      <c r="DK281" s="4"/>
      <c r="DL281" s="8"/>
      <c r="DM281" s="4">
        <v>3</v>
      </c>
      <c r="DN281" s="8">
        <v>108.84</v>
      </c>
      <c r="DO281" s="7">
        <v>-1</v>
      </c>
      <c r="DP281" s="7">
        <v>-1</v>
      </c>
      <c r="DQ281" s="2" t="s">
        <v>239</v>
      </c>
      <c r="DR281" s="2" t="s">
        <v>226</v>
      </c>
      <c r="DS281" s="2" t="s">
        <v>871</v>
      </c>
      <c r="DT281" s="2" t="s">
        <v>1361</v>
      </c>
      <c r="DU281" s="2" t="s">
        <v>241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239</v>
      </c>
      <c r="ED281" s="2" t="s">
        <v>226</v>
      </c>
      <c r="EE281" s="2" t="s">
        <v>1347</v>
      </c>
      <c r="EF281" s="2" t="s">
        <v>891</v>
      </c>
      <c r="EG281" s="2" t="s">
        <v>241</v>
      </c>
      <c r="EH281" s="2" t="s">
        <v>229</v>
      </c>
      <c r="EI281" s="4">
        <v>1</v>
      </c>
      <c r="EJ281" s="8">
        <v>42.34</v>
      </c>
      <c r="EK281" s="4">
        <v>1</v>
      </c>
      <c r="EL281" s="8">
        <v>42.34</v>
      </c>
      <c r="EM281" s="7"/>
      <c r="EN281" s="7"/>
      <c r="EO281" s="2" t="s">
        <v>239</v>
      </c>
      <c r="EP281" s="2" t="s">
        <v>226</v>
      </c>
      <c r="EQ281" s="2" t="s">
        <v>950</v>
      </c>
      <c r="ER281" s="2" t="s">
        <v>748</v>
      </c>
      <c r="ES281" s="2" t="s">
        <v>241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239</v>
      </c>
      <c r="FB281" s="2" t="s">
        <v>226</v>
      </c>
      <c r="FC281" s="2" t="s">
        <v>1349</v>
      </c>
      <c r="FD281" s="2" t="s">
        <v>875</v>
      </c>
      <c r="FE281" s="2" t="s">
        <v>241</v>
      </c>
      <c r="FF281" s="2" t="s">
        <v>229</v>
      </c>
      <c r="FG281" s="4">
        <v>1</v>
      </c>
      <c r="FH281" s="8">
        <v>62.99</v>
      </c>
      <c r="FI281" s="4"/>
      <c r="FJ281" s="8"/>
      <c r="FK281" s="7"/>
      <c r="FL281" s="7"/>
      <c r="FM281" s="2" t="s">
        <v>239</v>
      </c>
      <c r="FN281" s="2" t="s">
        <v>226</v>
      </c>
      <c r="FO281" s="2" t="s">
        <v>1781</v>
      </c>
      <c r="FP281" s="2" t="s">
        <v>726</v>
      </c>
      <c r="FQ281" s="2" t="s">
        <v>241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226</v>
      </c>
      <c r="GA281" s="2" t="s">
        <v>327</v>
      </c>
      <c r="GB281" s="2" t="s">
        <v>2630</v>
      </c>
      <c r="GC281" s="2" t="s">
        <v>241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714</v>
      </c>
      <c r="GL281" s="2" t="s">
        <v>275</v>
      </c>
      <c r="GM281" s="2" t="s">
        <v>707</v>
      </c>
      <c r="GN281" s="2" t="s">
        <v>790</v>
      </c>
      <c r="GO281" s="2" t="s">
        <v>241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239</v>
      </c>
      <c r="GX281" s="2" t="s">
        <v>226</v>
      </c>
      <c r="GY281" s="2" t="s">
        <v>709</v>
      </c>
      <c r="GZ281" s="2" t="s">
        <v>1411</v>
      </c>
      <c r="HA281" s="2" t="s">
        <v>241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239</v>
      </c>
      <c r="HJ281" s="2" t="s">
        <v>275</v>
      </c>
      <c r="HK281" s="2" t="s">
        <v>699</v>
      </c>
      <c r="HL281" s="2" t="s">
        <v>1779</v>
      </c>
      <c r="HM281" s="2" t="s">
        <v>241</v>
      </c>
      <c r="HN281" s="2" t="s">
        <v>263</v>
      </c>
      <c r="HO281" s="4"/>
      <c r="HP281" s="8"/>
      <c r="HQ281" s="4"/>
      <c r="HR281" s="8"/>
      <c r="HS281" s="7"/>
      <c r="HT281" s="7"/>
      <c r="HU281" s="2" t="s">
        <v>239</v>
      </c>
      <c r="HV281" s="2" t="s">
        <v>226</v>
      </c>
      <c r="HW281" s="2" t="s">
        <v>1407</v>
      </c>
      <c r="HX281" s="2" t="s">
        <v>1391</v>
      </c>
      <c r="HY281" s="2" t="s">
        <v>241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239</v>
      </c>
      <c r="IH281" s="2" t="s">
        <v>226</v>
      </c>
      <c r="II281" s="2" t="s">
        <v>881</v>
      </c>
      <c r="IJ281" s="2" t="s">
        <v>532</v>
      </c>
      <c r="IK281" s="2" t="s">
        <v>241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267</v>
      </c>
      <c r="IT281" s="2" t="s">
        <v>226</v>
      </c>
      <c r="IU281" s="2" t="s">
        <v>229</v>
      </c>
      <c r="IV281" s="2" t="s">
        <v>229</v>
      </c>
      <c r="IW281" s="2" t="s">
        <v>241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239</v>
      </c>
      <c r="JF281" s="2" t="s">
        <v>226</v>
      </c>
      <c r="JG281" s="2" t="s">
        <v>268</v>
      </c>
      <c r="JH281" s="2" t="s">
        <v>229</v>
      </c>
      <c r="JI281" s="2" t="s">
        <v>241</v>
      </c>
      <c r="JJ281" s="2" t="s">
        <v>229</v>
      </c>
      <c r="JK281" s="4">
        <v>1</v>
      </c>
      <c r="JL281" s="8">
        <v>42.34</v>
      </c>
      <c r="JM281" s="4"/>
      <c r="JN281" s="8"/>
      <c r="JO281" s="7"/>
      <c r="JP281" s="7"/>
      <c r="JQ281" s="2" t="s">
        <v>239</v>
      </c>
      <c r="JR281" s="2" t="s">
        <v>226</v>
      </c>
      <c r="JS281" s="2" t="s">
        <v>1083</v>
      </c>
      <c r="JT281" s="2" t="s">
        <v>884</v>
      </c>
      <c r="JU281" s="2" t="s">
        <v>241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239</v>
      </c>
      <c r="KD281" s="2" t="s">
        <v>226</v>
      </c>
      <c r="KE281" s="2" t="s">
        <v>270</v>
      </c>
      <c r="KF281" s="2" t="s">
        <v>1081</v>
      </c>
      <c r="KG281" s="2" t="s">
        <v>241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272</v>
      </c>
      <c r="KP281" s="2" t="s">
        <v>226</v>
      </c>
      <c r="KQ281" s="2" t="s">
        <v>229</v>
      </c>
      <c r="KR281" s="2" t="s">
        <v>229</v>
      </c>
      <c r="KS281" s="2" t="s">
        <v>241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239</v>
      </c>
      <c r="LB281" s="2" t="s">
        <v>226</v>
      </c>
      <c r="LC281" s="2" t="s">
        <v>1364</v>
      </c>
      <c r="LD281" s="2" t="s">
        <v>894</v>
      </c>
      <c r="LE281" s="2" t="s">
        <v>241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229</v>
      </c>
      <c r="LN281" s="2" t="s">
        <v>229</v>
      </c>
      <c r="LO281" s="2" t="s">
        <v>229</v>
      </c>
      <c r="LP281" s="2" t="s">
        <v>229</v>
      </c>
      <c r="LQ281" s="2" t="s">
        <v>229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239</v>
      </c>
      <c r="LZ281" s="2" t="s">
        <v>275</v>
      </c>
      <c r="MA281" s="2" t="s">
        <v>2940</v>
      </c>
      <c r="MB281" s="2" t="s">
        <v>2941</v>
      </c>
      <c r="MC281" s="2" t="s">
        <v>241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278</v>
      </c>
      <c r="ML281" s="2" t="s">
        <v>226</v>
      </c>
      <c r="MM281" s="2" t="s">
        <v>229</v>
      </c>
      <c r="MN281" s="2" t="s">
        <v>229</v>
      </c>
      <c r="MO281" s="2" t="s">
        <v>241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239</v>
      </c>
      <c r="MX281" s="2" t="s">
        <v>226</v>
      </c>
      <c r="MY281" s="2" t="s">
        <v>723</v>
      </c>
      <c r="MZ281" s="2" t="s">
        <v>229</v>
      </c>
      <c r="NA281" s="2" t="s">
        <v>241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239</v>
      </c>
      <c r="NJ281" s="2" t="s">
        <v>260</v>
      </c>
      <c r="NK281" s="2" t="s">
        <v>1195</v>
      </c>
      <c r="NL281" s="2" t="s">
        <v>779</v>
      </c>
      <c r="NM281" s="2" t="s">
        <v>241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272</v>
      </c>
      <c r="NV281" s="2" t="s">
        <v>226</v>
      </c>
      <c r="NW281" s="2" t="s">
        <v>229</v>
      </c>
      <c r="NX281" s="2" t="s">
        <v>229</v>
      </c>
      <c r="NY281" s="2" t="s">
        <v>241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239</v>
      </c>
      <c r="OH281" s="2" t="s">
        <v>226</v>
      </c>
      <c r="OI281" s="2" t="s">
        <v>229</v>
      </c>
      <c r="OJ281" s="2" t="s">
        <v>229</v>
      </c>
      <c r="OK281" s="2" t="s">
        <v>241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229</v>
      </c>
      <c r="OT281" s="2" t="s">
        <v>229</v>
      </c>
      <c r="OU281" s="2" t="s">
        <v>229</v>
      </c>
      <c r="OV281" s="2" t="s">
        <v>229</v>
      </c>
      <c r="OW281" s="2" t="s">
        <v>229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229</v>
      </c>
      <c r="PF281" s="2" t="s">
        <v>229</v>
      </c>
      <c r="PG281" s="2" t="s">
        <v>229</v>
      </c>
      <c r="PH281" s="2" t="s">
        <v>229</v>
      </c>
      <c r="PI281" s="2" t="s">
        <v>229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239</v>
      </c>
      <c r="PR281" s="2" t="s">
        <v>275</v>
      </c>
      <c r="PS281" s="2" t="s">
        <v>726</v>
      </c>
      <c r="PT281" s="2" t="s">
        <v>801</v>
      </c>
      <c r="PU281" s="2" t="s">
        <v>241</v>
      </c>
      <c r="PV281" s="2" t="s">
        <v>229</v>
      </c>
      <c r="PW281" s="4"/>
      <c r="PX281" s="8"/>
      <c r="PY281" s="4"/>
      <c r="PZ281" s="8"/>
      <c r="QA281" s="7"/>
      <c r="QB281" s="7"/>
      <c r="QC281" s="2" t="s">
        <v>281</v>
      </c>
      <c r="QD281" s="2" t="s">
        <v>226</v>
      </c>
      <c r="QE281" s="2" t="s">
        <v>229</v>
      </c>
      <c r="QF281" s="2" t="s">
        <v>229</v>
      </c>
      <c r="QG281" s="2" t="s">
        <v>241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272</v>
      </c>
      <c r="QP281" s="2" t="s">
        <v>226</v>
      </c>
      <c r="QQ281" s="2" t="s">
        <v>229</v>
      </c>
      <c r="QR281" s="2" t="s">
        <v>229</v>
      </c>
      <c r="QS281" s="2" t="s">
        <v>241</v>
      </c>
      <c r="QT281" s="2" t="s">
        <v>229</v>
      </c>
      <c r="QU281" s="4"/>
      <c r="QV281" s="8"/>
      <c r="QW281" s="4"/>
      <c r="QX281" s="8"/>
      <c r="QY281" s="7"/>
      <c r="QZ281" s="7"/>
      <c r="RA281" s="2" t="s">
        <v>239</v>
      </c>
      <c r="RB281" s="2" t="s">
        <v>275</v>
      </c>
      <c r="RC281" s="2" t="s">
        <v>728</v>
      </c>
      <c r="RD281" s="2" t="s">
        <v>1834</v>
      </c>
      <c r="RE281" s="2" t="s">
        <v>241</v>
      </c>
      <c r="RF281" s="2" t="s">
        <v>229</v>
      </c>
      <c r="RG281" s="4"/>
      <c r="RH281" s="8"/>
      <c r="RI281" s="4"/>
      <c r="RJ281" s="8"/>
      <c r="RK281" s="7"/>
      <c r="RL281" s="7"/>
      <c r="RM281" s="2" t="s">
        <v>229</v>
      </c>
      <c r="RN281" s="2" t="s">
        <v>229</v>
      </c>
      <c r="RO281" s="2" t="s">
        <v>229</v>
      </c>
      <c r="RP281" s="2" t="s">
        <v>229</v>
      </c>
      <c r="RQ281" s="2" t="s">
        <v>229</v>
      </c>
      <c r="RR281" s="2" t="s">
        <v>229</v>
      </c>
      <c r="RS281" s="4"/>
      <c r="RT281" s="8"/>
      <c r="RU281" s="4"/>
      <c r="RV281" s="8"/>
      <c r="RW281" s="7"/>
      <c r="RX281" s="7"/>
      <c r="RY281" s="2" t="s">
        <v>239</v>
      </c>
      <c r="RZ281" s="2" t="s">
        <v>275</v>
      </c>
      <c r="SA281" s="2" t="s">
        <v>914</v>
      </c>
      <c r="SB281" s="2" t="s">
        <v>743</v>
      </c>
      <c r="SC281" s="2" t="s">
        <v>241</v>
      </c>
      <c r="SD281" s="2" t="s">
        <v>229</v>
      </c>
      <c r="SE281" s="4">
        <v>3</v>
      </c>
      <c r="SF281" s="4">
        <v>3</v>
      </c>
      <c r="SG281" s="4"/>
      <c r="SH281" s="4"/>
      <c r="SI281" s="4">
        <v>1818</v>
      </c>
      <c r="SJ281" s="4"/>
      <c r="SK281" s="4"/>
      <c r="SL281" s="4"/>
      <c r="SM281" s="4">
        <v>17</v>
      </c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</row>
    <row r="282">
      <c r="A282" s="2" t="s">
        <v>2942</v>
      </c>
      <c r="B282" s="2" t="s">
        <v>216</v>
      </c>
      <c r="C282" s="2" t="s">
        <v>217</v>
      </c>
      <c r="D282" s="2" t="s">
        <v>218</v>
      </c>
      <c r="E282" s="2" t="s">
        <v>2883</v>
      </c>
      <c r="F282" s="2" t="s">
        <v>2884</v>
      </c>
      <c r="G282" s="2" t="s">
        <v>2885</v>
      </c>
      <c r="H282" s="2" t="s">
        <v>2886</v>
      </c>
      <c r="I282" s="2" t="s">
        <v>2887</v>
      </c>
      <c r="J282" s="2" t="s">
        <v>2918</v>
      </c>
      <c r="K282" s="2" t="s">
        <v>527</v>
      </c>
      <c r="L282" s="3">
        <v>38.88</v>
      </c>
      <c r="M282" s="3">
        <v>40.82</v>
      </c>
      <c r="N282" s="3">
        <v>84.99</v>
      </c>
      <c r="O282" s="2" t="s">
        <v>226</v>
      </c>
      <c r="P282" s="2" t="s">
        <v>413</v>
      </c>
      <c r="Q282" s="2" t="s">
        <v>228</v>
      </c>
      <c r="R282" s="2" t="s">
        <v>229</v>
      </c>
      <c r="S282" s="2" t="s">
        <v>2925</v>
      </c>
      <c r="T282" s="2" t="s">
        <v>684</v>
      </c>
      <c r="U282" s="2" t="s">
        <v>2911</v>
      </c>
      <c r="V282" s="2" t="s">
        <v>1436</v>
      </c>
      <c r="W282" s="2" t="s">
        <v>1437</v>
      </c>
      <c r="X282" s="2" t="s">
        <v>1251</v>
      </c>
      <c r="Y282" s="2" t="s">
        <v>1342</v>
      </c>
      <c r="Z282" s="4">
        <v>2057</v>
      </c>
      <c r="AA282" s="4">
        <f>=ROUNDDOWN(64.28125,0)</f>
      </c>
      <c r="AB282" s="5">
        <v>32</v>
      </c>
      <c r="AC282" s="2" t="s">
        <v>229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>
        <v>22</v>
      </c>
      <c r="AQ282" s="8">
        <v>1169.36</v>
      </c>
      <c r="AR282" s="4">
        <v>5</v>
      </c>
      <c r="AS282" s="8">
        <v>248.96</v>
      </c>
      <c r="AT282" s="7">
        <v>3.4</v>
      </c>
      <c r="AU282" s="7">
        <v>3.697</v>
      </c>
      <c r="AV282" s="4" t="s">
        <v>229</v>
      </c>
      <c r="AW282" s="8" t="s">
        <v>229</v>
      </c>
      <c r="AX282" s="4" t="s">
        <v>229</v>
      </c>
      <c r="AY282" s="8" t="s">
        <v>229</v>
      </c>
      <c r="AZ282" s="7" t="s">
        <v>229</v>
      </c>
      <c r="BA282" s="7" t="s">
        <v>229</v>
      </c>
      <c r="BB282" s="7">
        <v>0.7398</v>
      </c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 t="s">
        <v>229</v>
      </c>
      <c r="BJ282" s="4">
        <v>22</v>
      </c>
      <c r="BK282" s="8">
        <v>1169.36</v>
      </c>
      <c r="BL282" s="2" t="s">
        <v>2943</v>
      </c>
      <c r="BM282" s="7">
        <v>1</v>
      </c>
      <c r="BN282" s="7">
        <v>1</v>
      </c>
      <c r="BO282" s="4">
        <v>5</v>
      </c>
      <c r="BP282" s="8">
        <v>250.7</v>
      </c>
      <c r="BQ282" s="4"/>
      <c r="BR282" s="8"/>
      <c r="BS282" s="7"/>
      <c r="BT282" s="7"/>
      <c r="BU282" s="2" t="s">
        <v>239</v>
      </c>
      <c r="BV282" s="2" t="s">
        <v>226</v>
      </c>
      <c r="BW282" s="2" t="s">
        <v>229</v>
      </c>
      <c r="BX282" s="2" t="s">
        <v>751</v>
      </c>
      <c r="BY282" s="2" t="s">
        <v>241</v>
      </c>
      <c r="BZ282" s="2" t="s">
        <v>229</v>
      </c>
      <c r="CA282" s="4">
        <v>3</v>
      </c>
      <c r="CB282" s="8">
        <v>166.56</v>
      </c>
      <c r="CC282" s="4">
        <v>1</v>
      </c>
      <c r="CD282" s="8">
        <v>55.52</v>
      </c>
      <c r="CE282" s="7">
        <v>2</v>
      </c>
      <c r="CF282" s="7">
        <v>2</v>
      </c>
      <c r="CG282" s="2" t="s">
        <v>239</v>
      </c>
      <c r="CH282" s="2" t="s">
        <v>226</v>
      </c>
      <c r="CI282" s="2" t="s">
        <v>780</v>
      </c>
      <c r="CJ282" s="2" t="s">
        <v>905</v>
      </c>
      <c r="CK282" s="2" t="s">
        <v>241</v>
      </c>
      <c r="CL282" s="2" t="s">
        <v>229</v>
      </c>
      <c r="CM282" s="4">
        <v>2</v>
      </c>
      <c r="CN282" s="8">
        <v>91.48</v>
      </c>
      <c r="CO282" s="4">
        <v>1</v>
      </c>
      <c r="CP282" s="8">
        <v>48.28</v>
      </c>
      <c r="CQ282" s="7">
        <v>1</v>
      </c>
      <c r="CR282" s="7">
        <v>0.8948</v>
      </c>
      <c r="CS282" s="2" t="s">
        <v>239</v>
      </c>
      <c r="CT282" s="2" t="s">
        <v>226</v>
      </c>
      <c r="CU282" s="2" t="s">
        <v>747</v>
      </c>
      <c r="CV282" s="2" t="s">
        <v>770</v>
      </c>
      <c r="CW282" s="2" t="s">
        <v>241</v>
      </c>
      <c r="CX282" s="2" t="s">
        <v>229</v>
      </c>
      <c r="CY282" s="4"/>
      <c r="CZ282" s="8"/>
      <c r="DA282" s="4"/>
      <c r="DB282" s="8"/>
      <c r="DC282" s="7"/>
      <c r="DD282" s="7"/>
      <c r="DE282" s="2" t="s">
        <v>239</v>
      </c>
      <c r="DF282" s="2" t="s">
        <v>226</v>
      </c>
      <c r="DG282" s="2" t="s">
        <v>1778</v>
      </c>
      <c r="DH282" s="2" t="s">
        <v>2038</v>
      </c>
      <c r="DI282" s="2" t="s">
        <v>241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226</v>
      </c>
      <c r="DS282" s="2" t="s">
        <v>871</v>
      </c>
      <c r="DT282" s="2" t="s">
        <v>2944</v>
      </c>
      <c r="DU282" s="2" t="s">
        <v>241</v>
      </c>
      <c r="DV282" s="2" t="s">
        <v>229</v>
      </c>
      <c r="DW282" s="4"/>
      <c r="DX282" s="8"/>
      <c r="DY282" s="4"/>
      <c r="DZ282" s="8"/>
      <c r="EA282" s="7"/>
      <c r="EB282" s="7"/>
      <c r="EC282" s="2" t="s">
        <v>239</v>
      </c>
      <c r="ED282" s="2" t="s">
        <v>226</v>
      </c>
      <c r="EE282" s="2" t="s">
        <v>1347</v>
      </c>
      <c r="EF282" s="2" t="s">
        <v>931</v>
      </c>
      <c r="EG282" s="2" t="s">
        <v>241</v>
      </c>
      <c r="EH282" s="2" t="s">
        <v>229</v>
      </c>
      <c r="EI282" s="4">
        <v>1</v>
      </c>
      <c r="EJ282" s="8">
        <v>47.63</v>
      </c>
      <c r="EK282" s="4">
        <v>1</v>
      </c>
      <c r="EL282" s="8">
        <v>47.63</v>
      </c>
      <c r="EM282" s="7"/>
      <c r="EN282" s="7"/>
      <c r="EO282" s="2" t="s">
        <v>239</v>
      </c>
      <c r="EP282" s="2" t="s">
        <v>226</v>
      </c>
      <c r="EQ282" s="2" t="s">
        <v>950</v>
      </c>
      <c r="ER282" s="2" t="s">
        <v>1345</v>
      </c>
      <c r="ES282" s="2" t="s">
        <v>241</v>
      </c>
      <c r="ET282" s="2" t="s">
        <v>229</v>
      </c>
      <c r="EU282" s="4">
        <v>2</v>
      </c>
      <c r="EV282" s="8">
        <v>81.52</v>
      </c>
      <c r="EW282" s="4"/>
      <c r="EX282" s="8"/>
      <c r="EY282" s="7"/>
      <c r="EZ282" s="7"/>
      <c r="FA282" s="2" t="s">
        <v>239</v>
      </c>
      <c r="FB282" s="2" t="s">
        <v>226</v>
      </c>
      <c r="FC282" s="2" t="s">
        <v>1349</v>
      </c>
      <c r="FD282" s="2" t="s">
        <v>931</v>
      </c>
      <c r="FE282" s="2" t="s">
        <v>241</v>
      </c>
      <c r="FF282" s="2" t="s">
        <v>229</v>
      </c>
      <c r="FG282" s="4">
        <v>6</v>
      </c>
      <c r="FH282" s="8">
        <v>394.02</v>
      </c>
      <c r="FI282" s="4"/>
      <c r="FJ282" s="8"/>
      <c r="FK282" s="7"/>
      <c r="FL282" s="7"/>
      <c r="FM282" s="2" t="s">
        <v>239</v>
      </c>
      <c r="FN282" s="2" t="s">
        <v>226</v>
      </c>
      <c r="FO282" s="2" t="s">
        <v>1781</v>
      </c>
      <c r="FP282" s="2" t="s">
        <v>700</v>
      </c>
      <c r="FQ282" s="2" t="s">
        <v>241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239</v>
      </c>
      <c r="FZ282" s="2" t="s">
        <v>226</v>
      </c>
      <c r="GA282" s="2" t="s">
        <v>327</v>
      </c>
      <c r="GB282" s="2" t="s">
        <v>229</v>
      </c>
      <c r="GC282" s="2" t="s">
        <v>241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714</v>
      </c>
      <c r="GL282" s="2" t="s">
        <v>275</v>
      </c>
      <c r="GM282" s="2" t="s">
        <v>707</v>
      </c>
      <c r="GN282" s="2" t="s">
        <v>774</v>
      </c>
      <c r="GO282" s="2" t="s">
        <v>241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239</v>
      </c>
      <c r="GX282" s="2" t="s">
        <v>226</v>
      </c>
      <c r="GY282" s="2" t="s">
        <v>709</v>
      </c>
      <c r="GZ282" s="2" t="s">
        <v>555</v>
      </c>
      <c r="HA282" s="2" t="s">
        <v>241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239</v>
      </c>
      <c r="HJ282" s="2" t="s">
        <v>275</v>
      </c>
      <c r="HK282" s="2" t="s">
        <v>699</v>
      </c>
      <c r="HL282" s="2" t="s">
        <v>1779</v>
      </c>
      <c r="HM282" s="2" t="s">
        <v>241</v>
      </c>
      <c r="HN282" s="2" t="s">
        <v>263</v>
      </c>
      <c r="HO282" s="4"/>
      <c r="HP282" s="8"/>
      <c r="HQ282" s="4"/>
      <c r="HR282" s="8"/>
      <c r="HS282" s="7"/>
      <c r="HT282" s="7"/>
      <c r="HU282" s="2" t="s">
        <v>239</v>
      </c>
      <c r="HV282" s="2" t="s">
        <v>226</v>
      </c>
      <c r="HW282" s="2" t="s">
        <v>877</v>
      </c>
      <c r="HX282" s="2" t="s">
        <v>709</v>
      </c>
      <c r="HY282" s="2" t="s">
        <v>241</v>
      </c>
      <c r="HZ282" s="2" t="s">
        <v>229</v>
      </c>
      <c r="IA282" s="4">
        <v>2</v>
      </c>
      <c r="IB282" s="8">
        <v>89.82</v>
      </c>
      <c r="IC282" s="4">
        <v>1</v>
      </c>
      <c r="ID282" s="8">
        <v>49.9</v>
      </c>
      <c r="IE282" s="7">
        <v>1</v>
      </c>
      <c r="IF282" s="7">
        <v>0.8</v>
      </c>
      <c r="IG282" s="2" t="s">
        <v>239</v>
      </c>
      <c r="IH282" s="2" t="s">
        <v>226</v>
      </c>
      <c r="II282" s="2" t="s">
        <v>1039</v>
      </c>
      <c r="IJ282" s="2" t="s">
        <v>535</v>
      </c>
      <c r="IK282" s="2" t="s">
        <v>241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267</v>
      </c>
      <c r="IT282" s="2" t="s">
        <v>226</v>
      </c>
      <c r="IU282" s="2" t="s">
        <v>229</v>
      </c>
      <c r="IV282" s="2" t="s">
        <v>229</v>
      </c>
      <c r="IW282" s="2" t="s">
        <v>241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239</v>
      </c>
      <c r="JF282" s="2" t="s">
        <v>226</v>
      </c>
      <c r="JG282" s="2" t="s">
        <v>268</v>
      </c>
      <c r="JH282" s="2" t="s">
        <v>229</v>
      </c>
      <c r="JI282" s="2" t="s">
        <v>241</v>
      </c>
      <c r="JJ282" s="2" t="s">
        <v>229</v>
      </c>
      <c r="JK282" s="4">
        <v>1</v>
      </c>
      <c r="JL282" s="8">
        <v>47.63</v>
      </c>
      <c r="JM282" s="4">
        <v>1</v>
      </c>
      <c r="JN282" s="8">
        <v>47.63</v>
      </c>
      <c r="JO282" s="7"/>
      <c r="JP282" s="7"/>
      <c r="JQ282" s="2" t="s">
        <v>239</v>
      </c>
      <c r="JR282" s="2" t="s">
        <v>226</v>
      </c>
      <c r="JS282" s="2" t="s">
        <v>1083</v>
      </c>
      <c r="JT282" s="2" t="s">
        <v>2945</v>
      </c>
      <c r="JU282" s="2" t="s">
        <v>241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239</v>
      </c>
      <c r="KD282" s="2" t="s">
        <v>226</v>
      </c>
      <c r="KE282" s="2" t="s">
        <v>270</v>
      </c>
      <c r="KF282" s="2" t="s">
        <v>1224</v>
      </c>
      <c r="KG282" s="2" t="s">
        <v>241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272</v>
      </c>
      <c r="KP282" s="2" t="s">
        <v>226</v>
      </c>
      <c r="KQ282" s="2" t="s">
        <v>229</v>
      </c>
      <c r="KR282" s="2" t="s">
        <v>229</v>
      </c>
      <c r="KS282" s="2" t="s">
        <v>241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239</v>
      </c>
      <c r="LB282" s="2" t="s">
        <v>226</v>
      </c>
      <c r="LC282" s="2" t="s">
        <v>1357</v>
      </c>
      <c r="LD282" s="2" t="s">
        <v>2946</v>
      </c>
      <c r="LE282" s="2" t="s">
        <v>241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229</v>
      </c>
      <c r="LN282" s="2" t="s">
        <v>229</v>
      </c>
      <c r="LO282" s="2" t="s">
        <v>229</v>
      </c>
      <c r="LP282" s="2" t="s">
        <v>229</v>
      </c>
      <c r="LQ282" s="2" t="s">
        <v>229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239</v>
      </c>
      <c r="LZ282" s="2" t="s">
        <v>275</v>
      </c>
      <c r="MA282" s="2" t="s">
        <v>877</v>
      </c>
      <c r="MB282" s="2" t="s">
        <v>743</v>
      </c>
      <c r="MC282" s="2" t="s">
        <v>241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278</v>
      </c>
      <c r="ML282" s="2" t="s">
        <v>226</v>
      </c>
      <c r="MM282" s="2" t="s">
        <v>229</v>
      </c>
      <c r="MN282" s="2" t="s">
        <v>229</v>
      </c>
      <c r="MO282" s="2" t="s">
        <v>241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239</v>
      </c>
      <c r="MX282" s="2" t="s">
        <v>226</v>
      </c>
      <c r="MY282" s="2" t="s">
        <v>723</v>
      </c>
      <c r="MZ282" s="2" t="s">
        <v>229</v>
      </c>
      <c r="NA282" s="2" t="s">
        <v>241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239</v>
      </c>
      <c r="NJ282" s="2" t="s">
        <v>260</v>
      </c>
      <c r="NK282" s="2" t="s">
        <v>1195</v>
      </c>
      <c r="NL282" s="2" t="s">
        <v>1370</v>
      </c>
      <c r="NM282" s="2" t="s">
        <v>241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272</v>
      </c>
      <c r="NV282" s="2" t="s">
        <v>226</v>
      </c>
      <c r="NW282" s="2" t="s">
        <v>229</v>
      </c>
      <c r="NX282" s="2" t="s">
        <v>229</v>
      </c>
      <c r="NY282" s="2" t="s">
        <v>241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239</v>
      </c>
      <c r="OH282" s="2" t="s">
        <v>226</v>
      </c>
      <c r="OI282" s="2" t="s">
        <v>229</v>
      </c>
      <c r="OJ282" s="2" t="s">
        <v>229</v>
      </c>
      <c r="OK282" s="2" t="s">
        <v>241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229</v>
      </c>
      <c r="OT282" s="2" t="s">
        <v>229</v>
      </c>
      <c r="OU282" s="2" t="s">
        <v>229</v>
      </c>
      <c r="OV282" s="2" t="s">
        <v>229</v>
      </c>
      <c r="OW282" s="2" t="s">
        <v>229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229</v>
      </c>
      <c r="PF282" s="2" t="s">
        <v>229</v>
      </c>
      <c r="PG282" s="2" t="s">
        <v>229</v>
      </c>
      <c r="PH282" s="2" t="s">
        <v>229</v>
      </c>
      <c r="PI282" s="2" t="s">
        <v>229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239</v>
      </c>
      <c r="PR282" s="2" t="s">
        <v>275</v>
      </c>
      <c r="PS282" s="2" t="s">
        <v>726</v>
      </c>
      <c r="PT282" s="2" t="s">
        <v>700</v>
      </c>
      <c r="PU282" s="2" t="s">
        <v>241</v>
      </c>
      <c r="PV282" s="2" t="s">
        <v>229</v>
      </c>
      <c r="PW282" s="4"/>
      <c r="PX282" s="8"/>
      <c r="PY282" s="4"/>
      <c r="PZ282" s="8"/>
      <c r="QA282" s="7"/>
      <c r="QB282" s="7"/>
      <c r="QC282" s="2" t="s">
        <v>281</v>
      </c>
      <c r="QD282" s="2" t="s">
        <v>226</v>
      </c>
      <c r="QE282" s="2" t="s">
        <v>229</v>
      </c>
      <c r="QF282" s="2" t="s">
        <v>229</v>
      </c>
      <c r="QG282" s="2" t="s">
        <v>241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272</v>
      </c>
      <c r="QP282" s="2" t="s">
        <v>226</v>
      </c>
      <c r="QQ282" s="2" t="s">
        <v>229</v>
      </c>
      <c r="QR282" s="2" t="s">
        <v>229</v>
      </c>
      <c r="QS282" s="2" t="s">
        <v>241</v>
      </c>
      <c r="QT282" s="2" t="s">
        <v>229</v>
      </c>
      <c r="QU282" s="4"/>
      <c r="QV282" s="8"/>
      <c r="QW282" s="4"/>
      <c r="QX282" s="8"/>
      <c r="QY282" s="7"/>
      <c r="QZ282" s="7"/>
      <c r="RA282" s="2" t="s">
        <v>239</v>
      </c>
      <c r="RB282" s="2" t="s">
        <v>275</v>
      </c>
      <c r="RC282" s="2" t="s">
        <v>728</v>
      </c>
      <c r="RD282" s="2" t="s">
        <v>2078</v>
      </c>
      <c r="RE282" s="2" t="s">
        <v>241</v>
      </c>
      <c r="RF282" s="2" t="s">
        <v>229</v>
      </c>
      <c r="RG282" s="4"/>
      <c r="RH282" s="8"/>
      <c r="RI282" s="4"/>
      <c r="RJ282" s="8"/>
      <c r="RK282" s="7"/>
      <c r="RL282" s="7"/>
      <c r="RM282" s="2" t="s">
        <v>229</v>
      </c>
      <c r="RN282" s="2" t="s">
        <v>229</v>
      </c>
      <c r="RO282" s="2" t="s">
        <v>229</v>
      </c>
      <c r="RP282" s="2" t="s">
        <v>229</v>
      </c>
      <c r="RQ282" s="2" t="s">
        <v>229</v>
      </c>
      <c r="RR282" s="2" t="s">
        <v>229</v>
      </c>
      <c r="RS282" s="4"/>
      <c r="RT282" s="8"/>
      <c r="RU282" s="4"/>
      <c r="RV282" s="8"/>
      <c r="RW282" s="7"/>
      <c r="RX282" s="7"/>
      <c r="RY282" s="2" t="s">
        <v>239</v>
      </c>
      <c r="RZ282" s="2" t="s">
        <v>275</v>
      </c>
      <c r="SA282" s="2" t="s">
        <v>914</v>
      </c>
      <c r="SB282" s="2" t="s">
        <v>743</v>
      </c>
      <c r="SC282" s="2" t="s">
        <v>241</v>
      </c>
      <c r="SD282" s="2" t="s">
        <v>229</v>
      </c>
      <c r="SE282" s="4"/>
      <c r="SF282" s="4">
        <v>473</v>
      </c>
      <c r="SG282" s="4"/>
      <c r="SH282" s="4"/>
      <c r="SI282" s="4">
        <v>1578</v>
      </c>
      <c r="SJ282" s="4"/>
      <c r="SK282" s="4"/>
      <c r="SL282" s="4"/>
      <c r="SM282" s="4">
        <v>6</v>
      </c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</row>
    <row r="283">
      <c r="A283" s="2" t="s">
        <v>2947</v>
      </c>
      <c r="B283" s="2" t="s">
        <v>216</v>
      </c>
      <c r="C283" s="2" t="s">
        <v>217</v>
      </c>
      <c r="D283" s="2" t="s">
        <v>218</v>
      </c>
      <c r="E283" s="2" t="s">
        <v>2883</v>
      </c>
      <c r="F283" s="2" t="s">
        <v>2948</v>
      </c>
      <c r="G283" s="2" t="s">
        <v>2949</v>
      </c>
      <c r="H283" s="2" t="s">
        <v>2950</v>
      </c>
      <c r="I283" s="2" t="s">
        <v>2951</v>
      </c>
      <c r="J283" s="2" t="s">
        <v>2888</v>
      </c>
      <c r="K283" s="2" t="s">
        <v>2952</v>
      </c>
      <c r="L283" s="3">
        <v>33.6</v>
      </c>
      <c r="M283" s="3">
        <v>35.28</v>
      </c>
      <c r="N283" s="3">
        <v>74.99</v>
      </c>
      <c r="O283" s="2" t="s">
        <v>226</v>
      </c>
      <c r="P283" s="2" t="s">
        <v>342</v>
      </c>
      <c r="Q283" s="2" t="s">
        <v>228</v>
      </c>
      <c r="R283" s="2" t="s">
        <v>229</v>
      </c>
      <c r="S283" s="2" t="s">
        <v>2953</v>
      </c>
      <c r="T283" s="2" t="s">
        <v>684</v>
      </c>
      <c r="U283" s="2" t="s">
        <v>2890</v>
      </c>
      <c r="V283" s="2" t="s">
        <v>1745</v>
      </c>
      <c r="W283" s="2" t="s">
        <v>1009</v>
      </c>
      <c r="X283" s="2" t="s">
        <v>1746</v>
      </c>
      <c r="Y283" s="2" t="s">
        <v>1675</v>
      </c>
      <c r="Z283" s="4">
        <v>246</v>
      </c>
      <c r="AA283" s="4">
        <f>=ROUNDDOWN(14.4705882352941,0)</f>
      </c>
      <c r="AB283" s="5">
        <v>17</v>
      </c>
      <c r="AC283" s="2" t="s">
        <v>2954</v>
      </c>
      <c r="AD283" s="4">
        <v>90</v>
      </c>
      <c r="AE283" s="4">
        <v>690</v>
      </c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>
        <v>9</v>
      </c>
      <c r="AQ283" s="8">
        <v>314.64</v>
      </c>
      <c r="AR283" s="4"/>
      <c r="AS283" s="8"/>
      <c r="AT283" s="7"/>
      <c r="AU283" s="7"/>
      <c r="AV283" s="4">
        <v>84</v>
      </c>
      <c r="AW283" s="8">
        <v>3580.27</v>
      </c>
      <c r="AX283" s="4">
        <v>29</v>
      </c>
      <c r="AY283" s="8">
        <v>1152.85</v>
      </c>
      <c r="AZ283" s="7">
        <v>1.8966</v>
      </c>
      <c r="BA283" s="7">
        <v>2.1056</v>
      </c>
      <c r="BB283" s="7">
        <v>0.0879</v>
      </c>
      <c r="BC283" s="4">
        <v>84</v>
      </c>
      <c r="BD283" s="8">
        <v>3580.27</v>
      </c>
      <c r="BE283" s="4">
        <v>29</v>
      </c>
      <c r="BF283" s="8">
        <v>1152.85</v>
      </c>
      <c r="BG283" s="7">
        <v>1.8966</v>
      </c>
      <c r="BH283" s="7">
        <v>2.1056</v>
      </c>
      <c r="BI283" s="7">
        <v>1</v>
      </c>
      <c r="BJ283" s="4">
        <v>9</v>
      </c>
      <c r="BK283" s="8">
        <v>314.64</v>
      </c>
      <c r="BL283" s="2" t="s">
        <v>2736</v>
      </c>
      <c r="BM283" s="7">
        <v>1</v>
      </c>
      <c r="BN283" s="7">
        <v>1</v>
      </c>
      <c r="BO283" s="4">
        <v>4</v>
      </c>
      <c r="BP283" s="8">
        <v>131</v>
      </c>
      <c r="BQ283" s="4"/>
      <c r="BR283" s="8"/>
      <c r="BS283" s="7"/>
      <c r="BT283" s="7"/>
      <c r="BU283" s="2" t="s">
        <v>239</v>
      </c>
      <c r="BV283" s="2" t="s">
        <v>226</v>
      </c>
      <c r="BW283" s="2" t="s">
        <v>229</v>
      </c>
      <c r="BX283" s="2" t="s">
        <v>2955</v>
      </c>
      <c r="BY283" s="2" t="s">
        <v>241</v>
      </c>
      <c r="BZ283" s="2" t="s">
        <v>229</v>
      </c>
      <c r="CA283" s="4">
        <v>1</v>
      </c>
      <c r="CB283" s="8">
        <v>41.64</v>
      </c>
      <c r="CC283" s="4"/>
      <c r="CD283" s="8"/>
      <c r="CE283" s="7"/>
      <c r="CF283" s="7"/>
      <c r="CG283" s="2" t="s">
        <v>239</v>
      </c>
      <c r="CH283" s="2" t="s">
        <v>226</v>
      </c>
      <c r="CI283" s="2" t="s">
        <v>2894</v>
      </c>
      <c r="CJ283" s="2" t="s">
        <v>1464</v>
      </c>
      <c r="CK283" s="2" t="s">
        <v>241</v>
      </c>
      <c r="CL283" s="2" t="s">
        <v>229</v>
      </c>
      <c r="CM283" s="4"/>
      <c r="CN283" s="8"/>
      <c r="CO283" s="4"/>
      <c r="CP283" s="8"/>
      <c r="CQ283" s="7"/>
      <c r="CR283" s="7"/>
      <c r="CS283" s="2" t="s">
        <v>239</v>
      </c>
      <c r="CT283" s="2" t="s">
        <v>226</v>
      </c>
      <c r="CU283" s="2" t="s">
        <v>693</v>
      </c>
      <c r="CV283" s="2" t="s">
        <v>2897</v>
      </c>
      <c r="CW283" s="2" t="s">
        <v>241</v>
      </c>
      <c r="CX283" s="2" t="s">
        <v>229</v>
      </c>
      <c r="CY283" s="4">
        <v>2</v>
      </c>
      <c r="CZ283" s="8">
        <v>73.66</v>
      </c>
      <c r="DA283" s="4"/>
      <c r="DB283" s="8"/>
      <c r="DC283" s="7"/>
      <c r="DD283" s="7"/>
      <c r="DE283" s="2" t="s">
        <v>239</v>
      </c>
      <c r="DF283" s="2" t="s">
        <v>226</v>
      </c>
      <c r="DG283" s="2" t="s">
        <v>1463</v>
      </c>
      <c r="DH283" s="2" t="s">
        <v>1351</v>
      </c>
      <c r="DI283" s="2" t="s">
        <v>241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239</v>
      </c>
      <c r="DR283" s="2" t="s">
        <v>226</v>
      </c>
      <c r="DS283" s="2" t="s">
        <v>697</v>
      </c>
      <c r="DT283" s="2" t="s">
        <v>2956</v>
      </c>
      <c r="DU283" s="2" t="s">
        <v>241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239</v>
      </c>
      <c r="ED283" s="2" t="s">
        <v>226</v>
      </c>
      <c r="EE283" s="2" t="s">
        <v>699</v>
      </c>
      <c r="EF283" s="2" t="s">
        <v>2192</v>
      </c>
      <c r="EG283" s="2" t="s">
        <v>241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239</v>
      </c>
      <c r="EP283" s="2" t="s">
        <v>226</v>
      </c>
      <c r="EQ283" s="2" t="s">
        <v>701</v>
      </c>
      <c r="ER283" s="2" t="s">
        <v>1803</v>
      </c>
      <c r="ES283" s="2" t="s">
        <v>241</v>
      </c>
      <c r="ET283" s="2" t="s">
        <v>229</v>
      </c>
      <c r="EU283" s="4">
        <v>2</v>
      </c>
      <c r="EV283" s="8">
        <v>68.34</v>
      </c>
      <c r="EW283" s="4"/>
      <c r="EX283" s="8"/>
      <c r="EY283" s="7"/>
      <c r="EZ283" s="7"/>
      <c r="FA283" s="2" t="s">
        <v>239</v>
      </c>
      <c r="FB283" s="2" t="s">
        <v>226</v>
      </c>
      <c r="FC283" s="2" t="s">
        <v>1463</v>
      </c>
      <c r="FD283" s="2" t="s">
        <v>813</v>
      </c>
      <c r="FE283" s="2" t="s">
        <v>241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226</v>
      </c>
      <c r="FO283" s="2" t="s">
        <v>2898</v>
      </c>
      <c r="FP283" s="2" t="s">
        <v>694</v>
      </c>
      <c r="FQ283" s="2" t="s">
        <v>241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226</v>
      </c>
      <c r="GA283" s="2" t="s">
        <v>327</v>
      </c>
      <c r="GB283" s="2" t="s">
        <v>229</v>
      </c>
      <c r="GC283" s="2" t="s">
        <v>241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714</v>
      </c>
      <c r="GL283" s="2" t="s">
        <v>275</v>
      </c>
      <c r="GM283" s="2" t="s">
        <v>707</v>
      </c>
      <c r="GN283" s="2" t="s">
        <v>1684</v>
      </c>
      <c r="GO283" s="2" t="s">
        <v>241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239</v>
      </c>
      <c r="GX283" s="2" t="s">
        <v>226</v>
      </c>
      <c r="GY283" s="2" t="s">
        <v>743</v>
      </c>
      <c r="GZ283" s="2" t="s">
        <v>2957</v>
      </c>
      <c r="HA283" s="2" t="s">
        <v>241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239</v>
      </c>
      <c r="HJ283" s="2" t="s">
        <v>260</v>
      </c>
      <c r="HK283" s="2" t="s">
        <v>2899</v>
      </c>
      <c r="HL283" s="2" t="s">
        <v>1685</v>
      </c>
      <c r="HM283" s="2" t="s">
        <v>241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239</v>
      </c>
      <c r="HV283" s="2" t="s">
        <v>226</v>
      </c>
      <c r="HW283" s="2" t="s">
        <v>760</v>
      </c>
      <c r="HX283" s="2" t="s">
        <v>708</v>
      </c>
      <c r="HY283" s="2" t="s">
        <v>241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266</v>
      </c>
      <c r="IH283" s="2" t="s">
        <v>226</v>
      </c>
      <c r="II283" s="2" t="s">
        <v>229</v>
      </c>
      <c r="IJ283" s="2" t="s">
        <v>229</v>
      </c>
      <c r="IK283" s="2" t="s">
        <v>241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239</v>
      </c>
      <c r="IT283" s="2" t="s">
        <v>226</v>
      </c>
      <c r="IU283" s="2" t="s">
        <v>976</v>
      </c>
      <c r="IV283" s="2" t="s">
        <v>2098</v>
      </c>
      <c r="IW283" s="2" t="s">
        <v>241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239</v>
      </c>
      <c r="JF283" s="2" t="s">
        <v>226</v>
      </c>
      <c r="JG283" s="2" t="s">
        <v>268</v>
      </c>
      <c r="JH283" s="2" t="s">
        <v>2002</v>
      </c>
      <c r="JI283" s="2" t="s">
        <v>241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239</v>
      </c>
      <c r="JR283" s="2" t="s">
        <v>226</v>
      </c>
      <c r="JS283" s="2" t="s">
        <v>1083</v>
      </c>
      <c r="JT283" s="2" t="s">
        <v>2958</v>
      </c>
      <c r="JU283" s="2" t="s">
        <v>241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239</v>
      </c>
      <c r="KD283" s="2" t="s">
        <v>226</v>
      </c>
      <c r="KE283" s="2" t="s">
        <v>718</v>
      </c>
      <c r="KF283" s="2" t="s">
        <v>1259</v>
      </c>
      <c r="KG283" s="2" t="s">
        <v>241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272</v>
      </c>
      <c r="KP283" s="2" t="s">
        <v>226</v>
      </c>
      <c r="KQ283" s="2" t="s">
        <v>229</v>
      </c>
      <c r="KR283" s="2" t="s">
        <v>229</v>
      </c>
      <c r="KS283" s="2" t="s">
        <v>241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239</v>
      </c>
      <c r="LB283" s="2" t="s">
        <v>226</v>
      </c>
      <c r="LC283" s="2" t="s">
        <v>720</v>
      </c>
      <c r="LD283" s="2" t="s">
        <v>1896</v>
      </c>
      <c r="LE283" s="2" t="s">
        <v>241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239</v>
      </c>
      <c r="LN283" s="2" t="s">
        <v>226</v>
      </c>
      <c r="LO283" s="2" t="s">
        <v>335</v>
      </c>
      <c r="LP283" s="2" t="s">
        <v>229</v>
      </c>
      <c r="LQ283" s="2" t="s">
        <v>241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239</v>
      </c>
      <c r="LZ283" s="2" t="s">
        <v>275</v>
      </c>
      <c r="MA283" s="2" t="s">
        <v>721</v>
      </c>
      <c r="MB283" s="2" t="s">
        <v>1789</v>
      </c>
      <c r="MC283" s="2" t="s">
        <v>241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239</v>
      </c>
      <c r="ML283" s="2" t="s">
        <v>275</v>
      </c>
      <c r="MM283" s="2" t="s">
        <v>1369</v>
      </c>
      <c r="MN283" s="2" t="s">
        <v>2959</v>
      </c>
      <c r="MO283" s="2" t="s">
        <v>241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239</v>
      </c>
      <c r="MX283" s="2" t="s">
        <v>226</v>
      </c>
      <c r="MY283" s="2" t="s">
        <v>723</v>
      </c>
      <c r="MZ283" s="2" t="s">
        <v>229</v>
      </c>
      <c r="NA283" s="2" t="s">
        <v>241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239</v>
      </c>
      <c r="NJ283" s="2" t="s">
        <v>260</v>
      </c>
      <c r="NK283" s="2" t="s">
        <v>2902</v>
      </c>
      <c r="NL283" s="2" t="s">
        <v>1186</v>
      </c>
      <c r="NM283" s="2" t="s">
        <v>241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272</v>
      </c>
      <c r="NV283" s="2" t="s">
        <v>226</v>
      </c>
      <c r="NW283" s="2" t="s">
        <v>229</v>
      </c>
      <c r="NX283" s="2" t="s">
        <v>229</v>
      </c>
      <c r="NY283" s="2" t="s">
        <v>241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239</v>
      </c>
      <c r="OH283" s="2" t="s">
        <v>226</v>
      </c>
      <c r="OI283" s="2" t="s">
        <v>229</v>
      </c>
      <c r="OJ283" s="2" t="s">
        <v>229</v>
      </c>
      <c r="OK283" s="2" t="s">
        <v>241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229</v>
      </c>
      <c r="OT283" s="2" t="s">
        <v>229</v>
      </c>
      <c r="OU283" s="2" t="s">
        <v>229</v>
      </c>
      <c r="OV283" s="2" t="s">
        <v>229</v>
      </c>
      <c r="OW283" s="2" t="s">
        <v>229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239</v>
      </c>
      <c r="PR283" s="2" t="s">
        <v>275</v>
      </c>
      <c r="PS283" s="2" t="s">
        <v>1166</v>
      </c>
      <c r="PT283" s="2" t="s">
        <v>887</v>
      </c>
      <c r="PU283" s="2" t="s">
        <v>241</v>
      </c>
      <c r="PV283" s="2" t="s">
        <v>229</v>
      </c>
      <c r="PW283" s="4"/>
      <c r="PX283" s="8"/>
      <c r="PY283" s="4"/>
      <c r="PZ283" s="8"/>
      <c r="QA283" s="7"/>
      <c r="QB283" s="7"/>
      <c r="QC283" s="2" t="s">
        <v>281</v>
      </c>
      <c r="QD283" s="2" t="s">
        <v>226</v>
      </c>
      <c r="QE283" s="2" t="s">
        <v>229</v>
      </c>
      <c r="QF283" s="2" t="s">
        <v>229</v>
      </c>
      <c r="QG283" s="2" t="s">
        <v>241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272</v>
      </c>
      <c r="QP283" s="2" t="s">
        <v>226</v>
      </c>
      <c r="QQ283" s="2" t="s">
        <v>229</v>
      </c>
      <c r="QR283" s="2" t="s">
        <v>229</v>
      </c>
      <c r="QS283" s="2" t="s">
        <v>241</v>
      </c>
      <c r="QT283" s="2" t="s">
        <v>229</v>
      </c>
      <c r="QU283" s="4"/>
      <c r="QV283" s="8"/>
      <c r="QW283" s="4"/>
      <c r="QX283" s="8"/>
      <c r="QY283" s="7"/>
      <c r="QZ283" s="7"/>
      <c r="RA283" s="2" t="s">
        <v>239</v>
      </c>
      <c r="RB283" s="2" t="s">
        <v>275</v>
      </c>
      <c r="RC283" s="2" t="s">
        <v>547</v>
      </c>
      <c r="RD283" s="2" t="s">
        <v>993</v>
      </c>
      <c r="RE283" s="2" t="s">
        <v>241</v>
      </c>
      <c r="RF283" s="2" t="s">
        <v>229</v>
      </c>
      <c r="RG283" s="4"/>
      <c r="RH283" s="8"/>
      <c r="RI283" s="4"/>
      <c r="RJ283" s="8"/>
      <c r="RK283" s="7"/>
      <c r="RL283" s="7"/>
      <c r="RM283" s="2" t="s">
        <v>229</v>
      </c>
      <c r="RN283" s="2" t="s">
        <v>229</v>
      </c>
      <c r="RO283" s="2" t="s">
        <v>229</v>
      </c>
      <c r="RP283" s="2" t="s">
        <v>229</v>
      </c>
      <c r="RQ283" s="2" t="s">
        <v>229</v>
      </c>
      <c r="RR283" s="2" t="s">
        <v>229</v>
      </c>
      <c r="RS283" s="4"/>
      <c r="RT283" s="8"/>
      <c r="RU283" s="4"/>
      <c r="RV283" s="8"/>
      <c r="RW283" s="7"/>
      <c r="RX283" s="7"/>
      <c r="RY283" s="2" t="s">
        <v>239</v>
      </c>
      <c r="RZ283" s="2" t="s">
        <v>275</v>
      </c>
      <c r="SA283" s="2" t="s">
        <v>282</v>
      </c>
      <c r="SB283" s="2" t="s">
        <v>283</v>
      </c>
      <c r="SC283" s="2" t="s">
        <v>241</v>
      </c>
      <c r="SD283" s="2" t="s">
        <v>229</v>
      </c>
      <c r="SE283" s="4">
        <v>175</v>
      </c>
      <c r="SF283" s="4"/>
      <c r="SG283" s="4"/>
      <c r="SH283" s="4"/>
      <c r="SI283" s="4">
        <v>71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>
        <v>90</v>
      </c>
      <c r="TL283" s="4"/>
      <c r="TM283" s="4"/>
      <c r="TN283" s="4"/>
      <c r="TO283" s="4"/>
      <c r="TP283" s="4">
        <v>150</v>
      </c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>
        <v>300</v>
      </c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>
        <v>150</v>
      </c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</row>
    <row r="284">
      <c r="A284" s="2" t="s">
        <v>2960</v>
      </c>
      <c r="B284" s="2" t="s">
        <v>216</v>
      </c>
      <c r="C284" s="2" t="s">
        <v>217</v>
      </c>
      <c r="D284" s="2" t="s">
        <v>218</v>
      </c>
      <c r="E284" s="2" t="s">
        <v>2883</v>
      </c>
      <c r="F284" s="2" t="s">
        <v>2948</v>
      </c>
      <c r="G284" s="2" t="s">
        <v>2949</v>
      </c>
      <c r="H284" s="2" t="s">
        <v>2950</v>
      </c>
      <c r="I284" s="2" t="s">
        <v>2951</v>
      </c>
      <c r="J284" s="2" t="s">
        <v>2905</v>
      </c>
      <c r="K284" s="2" t="s">
        <v>2952</v>
      </c>
      <c r="L284" s="3">
        <v>35.52</v>
      </c>
      <c r="M284" s="3">
        <v>37.3</v>
      </c>
      <c r="N284" s="3">
        <v>78.99</v>
      </c>
      <c r="O284" s="2" t="s">
        <v>226</v>
      </c>
      <c r="P284" s="2" t="s">
        <v>342</v>
      </c>
      <c r="Q284" s="2" t="s">
        <v>228</v>
      </c>
      <c r="R284" s="2" t="s">
        <v>229</v>
      </c>
      <c r="S284" s="2" t="s">
        <v>2953</v>
      </c>
      <c r="T284" s="2" t="s">
        <v>684</v>
      </c>
      <c r="U284" s="2" t="s">
        <v>2890</v>
      </c>
      <c r="V284" s="2" t="s">
        <v>1745</v>
      </c>
      <c r="W284" s="2" t="s">
        <v>1009</v>
      </c>
      <c r="X284" s="2" t="s">
        <v>1746</v>
      </c>
      <c r="Y284" s="2" t="s">
        <v>1675</v>
      </c>
      <c r="Z284" s="4">
        <v>786</v>
      </c>
      <c r="AA284" s="4">
        <f>=ROUNDDOWN(35.7272727272727,0)</f>
      </c>
      <c r="AB284" s="5">
        <v>22</v>
      </c>
      <c r="AC284" s="2" t="s">
        <v>229</v>
      </c>
      <c r="AD284" s="4"/>
      <c r="AE284" s="4"/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>
        <v>15</v>
      </c>
      <c r="AQ284" s="8">
        <v>559.47</v>
      </c>
      <c r="AR284" s="4">
        <v>9</v>
      </c>
      <c r="AS284" s="8">
        <v>330.17</v>
      </c>
      <c r="AT284" s="7">
        <v>0.6667</v>
      </c>
      <c r="AU284" s="7">
        <v>0.6945</v>
      </c>
      <c r="AV284" s="4" t="s">
        <v>229</v>
      </c>
      <c r="AW284" s="8" t="s">
        <v>229</v>
      </c>
      <c r="AX284" s="4" t="s">
        <v>229</v>
      </c>
      <c r="AY284" s="8" t="s">
        <v>229</v>
      </c>
      <c r="AZ284" s="7" t="s">
        <v>229</v>
      </c>
      <c r="BA284" s="7" t="s">
        <v>229</v>
      </c>
      <c r="BB284" s="7">
        <v>0.1563</v>
      </c>
      <c r="BC284" s="4" t="s">
        <v>229</v>
      </c>
      <c r="BD284" s="8" t="s">
        <v>229</v>
      </c>
      <c r="BE284" s="4" t="s">
        <v>229</v>
      </c>
      <c r="BF284" s="8" t="s">
        <v>229</v>
      </c>
      <c r="BG284" s="7" t="s">
        <v>229</v>
      </c>
      <c r="BH284" s="7" t="s">
        <v>229</v>
      </c>
      <c r="BI284" s="7" t="s">
        <v>229</v>
      </c>
      <c r="BJ284" s="4">
        <v>15</v>
      </c>
      <c r="BK284" s="8">
        <v>559.47</v>
      </c>
      <c r="BL284" s="2" t="s">
        <v>2961</v>
      </c>
      <c r="BM284" s="7">
        <v>1</v>
      </c>
      <c r="BN284" s="7">
        <v>1</v>
      </c>
      <c r="BO284" s="4">
        <v>8</v>
      </c>
      <c r="BP284" s="8">
        <v>282.96</v>
      </c>
      <c r="BQ284" s="4"/>
      <c r="BR284" s="8"/>
      <c r="BS284" s="7"/>
      <c r="BT284" s="7"/>
      <c r="BU284" s="2" t="s">
        <v>239</v>
      </c>
      <c r="BV284" s="2" t="s">
        <v>226</v>
      </c>
      <c r="BW284" s="2" t="s">
        <v>229</v>
      </c>
      <c r="BX284" s="2" t="s">
        <v>1781</v>
      </c>
      <c r="BY284" s="2" t="s">
        <v>241</v>
      </c>
      <c r="BZ284" s="2" t="s">
        <v>229</v>
      </c>
      <c r="CA284" s="4">
        <v>2</v>
      </c>
      <c r="CB284" s="8">
        <v>88.82</v>
      </c>
      <c r="CC284" s="4">
        <v>2</v>
      </c>
      <c r="CD284" s="8">
        <v>88.82</v>
      </c>
      <c r="CE284" s="7"/>
      <c r="CF284" s="7"/>
      <c r="CG284" s="2" t="s">
        <v>239</v>
      </c>
      <c r="CH284" s="2" t="s">
        <v>226</v>
      </c>
      <c r="CI284" s="2" t="s">
        <v>2894</v>
      </c>
      <c r="CJ284" s="2" t="s">
        <v>1464</v>
      </c>
      <c r="CK284" s="2" t="s">
        <v>241</v>
      </c>
      <c r="CL284" s="2" t="s">
        <v>229</v>
      </c>
      <c r="CM284" s="4"/>
      <c r="CN284" s="8"/>
      <c r="CO284" s="4"/>
      <c r="CP284" s="8"/>
      <c r="CQ284" s="7"/>
      <c r="CR284" s="7"/>
      <c r="CS284" s="2" t="s">
        <v>239</v>
      </c>
      <c r="CT284" s="2" t="s">
        <v>226</v>
      </c>
      <c r="CU284" s="2" t="s">
        <v>693</v>
      </c>
      <c r="CV284" s="2" t="s">
        <v>2897</v>
      </c>
      <c r="CW284" s="2" t="s">
        <v>241</v>
      </c>
      <c r="CX284" s="2" t="s">
        <v>229</v>
      </c>
      <c r="CY284" s="4">
        <v>2</v>
      </c>
      <c r="CZ284" s="8">
        <v>78.56</v>
      </c>
      <c r="DA284" s="4"/>
      <c r="DB284" s="8"/>
      <c r="DC284" s="7"/>
      <c r="DD284" s="7"/>
      <c r="DE284" s="2" t="s">
        <v>239</v>
      </c>
      <c r="DF284" s="2" t="s">
        <v>226</v>
      </c>
      <c r="DG284" s="2" t="s">
        <v>1463</v>
      </c>
      <c r="DH284" s="2" t="s">
        <v>1464</v>
      </c>
      <c r="DI284" s="2" t="s">
        <v>241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239</v>
      </c>
      <c r="DR284" s="2" t="s">
        <v>226</v>
      </c>
      <c r="DS284" s="2" t="s">
        <v>697</v>
      </c>
      <c r="DT284" s="2" t="s">
        <v>944</v>
      </c>
      <c r="DU284" s="2" t="s">
        <v>241</v>
      </c>
      <c r="DV284" s="2" t="s">
        <v>229</v>
      </c>
      <c r="DW284" s="4">
        <v>2</v>
      </c>
      <c r="DX284" s="8">
        <v>72.68</v>
      </c>
      <c r="DY284" s="4">
        <v>4</v>
      </c>
      <c r="DZ284" s="8">
        <v>145.36</v>
      </c>
      <c r="EA284" s="7">
        <v>-0.5</v>
      </c>
      <c r="EB284" s="7">
        <v>-0.5</v>
      </c>
      <c r="EC284" s="2" t="s">
        <v>239</v>
      </c>
      <c r="ED284" s="2" t="s">
        <v>226</v>
      </c>
      <c r="EE284" s="2" t="s">
        <v>699</v>
      </c>
      <c r="EF284" s="2" t="s">
        <v>789</v>
      </c>
      <c r="EG284" s="2" t="s">
        <v>241</v>
      </c>
      <c r="EH284" s="2" t="s">
        <v>229</v>
      </c>
      <c r="EI284" s="4"/>
      <c r="EJ284" s="8"/>
      <c r="EK284" s="4"/>
      <c r="EL284" s="8"/>
      <c r="EM284" s="7"/>
      <c r="EN284" s="7"/>
      <c r="EO284" s="2" t="s">
        <v>239</v>
      </c>
      <c r="EP284" s="2" t="s">
        <v>226</v>
      </c>
      <c r="EQ284" s="2" t="s">
        <v>701</v>
      </c>
      <c r="ER284" s="2" t="s">
        <v>1468</v>
      </c>
      <c r="ES284" s="2" t="s">
        <v>241</v>
      </c>
      <c r="ET284" s="2" t="s">
        <v>229</v>
      </c>
      <c r="EU284" s="4">
        <v>1</v>
      </c>
      <c r="EV284" s="8">
        <v>36.45</v>
      </c>
      <c r="EW284" s="4">
        <v>1</v>
      </c>
      <c r="EX284" s="8">
        <v>36.45</v>
      </c>
      <c r="EY284" s="7"/>
      <c r="EZ284" s="7"/>
      <c r="FA284" s="2" t="s">
        <v>239</v>
      </c>
      <c r="FB284" s="2" t="s">
        <v>226</v>
      </c>
      <c r="FC284" s="2" t="s">
        <v>1463</v>
      </c>
      <c r="FD284" s="2" t="s">
        <v>1728</v>
      </c>
      <c r="FE284" s="2" t="s">
        <v>241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239</v>
      </c>
      <c r="FN284" s="2" t="s">
        <v>226</v>
      </c>
      <c r="FO284" s="2" t="s">
        <v>2898</v>
      </c>
      <c r="FP284" s="2" t="s">
        <v>2962</v>
      </c>
      <c r="FQ284" s="2" t="s">
        <v>241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226</v>
      </c>
      <c r="GA284" s="2" t="s">
        <v>327</v>
      </c>
      <c r="GB284" s="2" t="s">
        <v>229</v>
      </c>
      <c r="GC284" s="2" t="s">
        <v>241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714</v>
      </c>
      <c r="GL284" s="2" t="s">
        <v>275</v>
      </c>
      <c r="GM284" s="2" t="s">
        <v>707</v>
      </c>
      <c r="GN284" s="2" t="s">
        <v>1684</v>
      </c>
      <c r="GO284" s="2" t="s">
        <v>241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239</v>
      </c>
      <c r="GX284" s="2" t="s">
        <v>226</v>
      </c>
      <c r="GY284" s="2" t="s">
        <v>743</v>
      </c>
      <c r="GZ284" s="2" t="s">
        <v>532</v>
      </c>
      <c r="HA284" s="2" t="s">
        <v>241</v>
      </c>
      <c r="HB284" s="2" t="s">
        <v>229</v>
      </c>
      <c r="HC284" s="4"/>
      <c r="HD284" s="8"/>
      <c r="HE284" s="4">
        <v>2</v>
      </c>
      <c r="HF284" s="8">
        <v>59.54</v>
      </c>
      <c r="HG284" s="7">
        <v>-1</v>
      </c>
      <c r="HH284" s="7">
        <v>-1</v>
      </c>
      <c r="HI284" s="2" t="s">
        <v>239</v>
      </c>
      <c r="HJ284" s="2" t="s">
        <v>226</v>
      </c>
      <c r="HK284" s="2" t="s">
        <v>2899</v>
      </c>
      <c r="HL284" s="2" t="s">
        <v>694</v>
      </c>
      <c r="HM284" s="2" t="s">
        <v>241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239</v>
      </c>
      <c r="HV284" s="2" t="s">
        <v>226</v>
      </c>
      <c r="HW284" s="2" t="s">
        <v>877</v>
      </c>
      <c r="HX284" s="2" t="s">
        <v>758</v>
      </c>
      <c r="HY284" s="2" t="s">
        <v>241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266</v>
      </c>
      <c r="IH284" s="2" t="s">
        <v>226</v>
      </c>
      <c r="II284" s="2" t="s">
        <v>229</v>
      </c>
      <c r="IJ284" s="2" t="s">
        <v>229</v>
      </c>
      <c r="IK284" s="2" t="s">
        <v>241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239</v>
      </c>
      <c r="IT284" s="2" t="s">
        <v>226</v>
      </c>
      <c r="IU284" s="2" t="s">
        <v>547</v>
      </c>
      <c r="IV284" s="2" t="s">
        <v>2963</v>
      </c>
      <c r="IW284" s="2" t="s">
        <v>241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239</v>
      </c>
      <c r="JF284" s="2" t="s">
        <v>226</v>
      </c>
      <c r="JG284" s="2" t="s">
        <v>268</v>
      </c>
      <c r="JH284" s="2" t="s">
        <v>2964</v>
      </c>
      <c r="JI284" s="2" t="s">
        <v>241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239</v>
      </c>
      <c r="JR284" s="2" t="s">
        <v>226</v>
      </c>
      <c r="JS284" s="2" t="s">
        <v>1083</v>
      </c>
      <c r="JT284" s="2" t="s">
        <v>2965</v>
      </c>
      <c r="JU284" s="2" t="s">
        <v>241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278</v>
      </c>
      <c r="KD284" s="2" t="s">
        <v>275</v>
      </c>
      <c r="KE284" s="2" t="s">
        <v>270</v>
      </c>
      <c r="KF284" s="2" t="s">
        <v>1715</v>
      </c>
      <c r="KG284" s="2" t="s">
        <v>241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272</v>
      </c>
      <c r="KP284" s="2" t="s">
        <v>226</v>
      </c>
      <c r="KQ284" s="2" t="s">
        <v>229</v>
      </c>
      <c r="KR284" s="2" t="s">
        <v>229</v>
      </c>
      <c r="KS284" s="2" t="s">
        <v>241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239</v>
      </c>
      <c r="LB284" s="2" t="s">
        <v>226</v>
      </c>
      <c r="LC284" s="2" t="s">
        <v>720</v>
      </c>
      <c r="LD284" s="2" t="s">
        <v>789</v>
      </c>
      <c r="LE284" s="2" t="s">
        <v>241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239</v>
      </c>
      <c r="LN284" s="2" t="s">
        <v>226</v>
      </c>
      <c r="LO284" s="2" t="s">
        <v>335</v>
      </c>
      <c r="LP284" s="2" t="s">
        <v>229</v>
      </c>
      <c r="LQ284" s="2" t="s">
        <v>241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239</v>
      </c>
      <c r="LZ284" s="2" t="s">
        <v>275</v>
      </c>
      <c r="MA284" s="2" t="s">
        <v>721</v>
      </c>
      <c r="MB284" s="2" t="s">
        <v>2966</v>
      </c>
      <c r="MC284" s="2" t="s">
        <v>241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239</v>
      </c>
      <c r="ML284" s="2" t="s">
        <v>275</v>
      </c>
      <c r="MM284" s="2" t="s">
        <v>1369</v>
      </c>
      <c r="MN284" s="2" t="s">
        <v>229</v>
      </c>
      <c r="MO284" s="2" t="s">
        <v>241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239</v>
      </c>
      <c r="MX284" s="2" t="s">
        <v>226</v>
      </c>
      <c r="MY284" s="2" t="s">
        <v>723</v>
      </c>
      <c r="MZ284" s="2" t="s">
        <v>229</v>
      </c>
      <c r="NA284" s="2" t="s">
        <v>241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239</v>
      </c>
      <c r="NJ284" s="2" t="s">
        <v>260</v>
      </c>
      <c r="NK284" s="2" t="s">
        <v>2902</v>
      </c>
      <c r="NL284" s="2" t="s">
        <v>785</v>
      </c>
      <c r="NM284" s="2" t="s">
        <v>241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272</v>
      </c>
      <c r="NV284" s="2" t="s">
        <v>226</v>
      </c>
      <c r="NW284" s="2" t="s">
        <v>229</v>
      </c>
      <c r="NX284" s="2" t="s">
        <v>229</v>
      </c>
      <c r="NY284" s="2" t="s">
        <v>241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239</v>
      </c>
      <c r="OH284" s="2" t="s">
        <v>226</v>
      </c>
      <c r="OI284" s="2" t="s">
        <v>229</v>
      </c>
      <c r="OJ284" s="2" t="s">
        <v>229</v>
      </c>
      <c r="OK284" s="2" t="s">
        <v>241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229</v>
      </c>
      <c r="OT284" s="2" t="s">
        <v>229</v>
      </c>
      <c r="OU284" s="2" t="s">
        <v>229</v>
      </c>
      <c r="OV284" s="2" t="s">
        <v>229</v>
      </c>
      <c r="OW284" s="2" t="s">
        <v>229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239</v>
      </c>
      <c r="PR284" s="2" t="s">
        <v>275</v>
      </c>
      <c r="PS284" s="2" t="s">
        <v>1166</v>
      </c>
      <c r="PT284" s="2" t="s">
        <v>745</v>
      </c>
      <c r="PU284" s="2" t="s">
        <v>241</v>
      </c>
      <c r="PV284" s="2" t="s">
        <v>229</v>
      </c>
      <c r="PW284" s="4"/>
      <c r="PX284" s="8"/>
      <c r="PY284" s="4"/>
      <c r="PZ284" s="8"/>
      <c r="QA284" s="7"/>
      <c r="QB284" s="7"/>
      <c r="QC284" s="2" t="s">
        <v>281</v>
      </c>
      <c r="QD284" s="2" t="s">
        <v>226</v>
      </c>
      <c r="QE284" s="2" t="s">
        <v>229</v>
      </c>
      <c r="QF284" s="2" t="s">
        <v>229</v>
      </c>
      <c r="QG284" s="2" t="s">
        <v>241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272</v>
      </c>
      <c r="QP284" s="2" t="s">
        <v>226</v>
      </c>
      <c r="QQ284" s="2" t="s">
        <v>229</v>
      </c>
      <c r="QR284" s="2" t="s">
        <v>229</v>
      </c>
      <c r="QS284" s="2" t="s">
        <v>241</v>
      </c>
      <c r="QT284" s="2" t="s">
        <v>229</v>
      </c>
      <c r="QU284" s="4"/>
      <c r="QV284" s="8"/>
      <c r="QW284" s="4"/>
      <c r="QX284" s="8"/>
      <c r="QY284" s="7"/>
      <c r="QZ284" s="7"/>
      <c r="RA284" s="2" t="s">
        <v>239</v>
      </c>
      <c r="RB284" s="2" t="s">
        <v>275</v>
      </c>
      <c r="RC284" s="2" t="s">
        <v>2967</v>
      </c>
      <c r="RD284" s="2" t="s">
        <v>2968</v>
      </c>
      <c r="RE284" s="2" t="s">
        <v>241</v>
      </c>
      <c r="RF284" s="2" t="s">
        <v>229</v>
      </c>
      <c r="RG284" s="4"/>
      <c r="RH284" s="8"/>
      <c r="RI284" s="4"/>
      <c r="RJ284" s="8"/>
      <c r="RK284" s="7"/>
      <c r="RL284" s="7"/>
      <c r="RM284" s="2" t="s">
        <v>229</v>
      </c>
      <c r="RN284" s="2" t="s">
        <v>229</v>
      </c>
      <c r="RO284" s="2" t="s">
        <v>229</v>
      </c>
      <c r="RP284" s="2" t="s">
        <v>229</v>
      </c>
      <c r="RQ284" s="2" t="s">
        <v>229</v>
      </c>
      <c r="RR284" s="2" t="s">
        <v>229</v>
      </c>
      <c r="RS284" s="4"/>
      <c r="RT284" s="8"/>
      <c r="RU284" s="4"/>
      <c r="RV284" s="8"/>
      <c r="RW284" s="7"/>
      <c r="RX284" s="7"/>
      <c r="RY284" s="2" t="s">
        <v>239</v>
      </c>
      <c r="RZ284" s="2" t="s">
        <v>275</v>
      </c>
      <c r="SA284" s="2" t="s">
        <v>1640</v>
      </c>
      <c r="SB284" s="2" t="s">
        <v>2969</v>
      </c>
      <c r="SC284" s="2" t="s">
        <v>241</v>
      </c>
      <c r="SD284" s="2" t="s">
        <v>229</v>
      </c>
      <c r="SE284" s="4">
        <v>655</v>
      </c>
      <c r="SF284" s="4"/>
      <c r="SG284" s="4"/>
      <c r="SH284" s="4"/>
      <c r="SI284" s="4">
        <v>131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</row>
    <row r="285">
      <c r="A285" s="2" t="s">
        <v>2970</v>
      </c>
      <c r="B285" s="2" t="s">
        <v>216</v>
      </c>
      <c r="C285" s="2" t="s">
        <v>217</v>
      </c>
      <c r="D285" s="2" t="s">
        <v>218</v>
      </c>
      <c r="E285" s="2" t="s">
        <v>2883</v>
      </c>
      <c r="F285" s="2" t="s">
        <v>2948</v>
      </c>
      <c r="G285" s="2" t="s">
        <v>2949</v>
      </c>
      <c r="H285" s="2" t="s">
        <v>2950</v>
      </c>
      <c r="I285" s="2" t="s">
        <v>2951</v>
      </c>
      <c r="J285" s="2" t="s">
        <v>2910</v>
      </c>
      <c r="K285" s="2" t="s">
        <v>2952</v>
      </c>
      <c r="L285" s="3">
        <v>38.4</v>
      </c>
      <c r="M285" s="3">
        <v>40.32</v>
      </c>
      <c r="N285" s="3">
        <v>84.99</v>
      </c>
      <c r="O285" s="2" t="s">
        <v>226</v>
      </c>
      <c r="P285" s="2" t="s">
        <v>342</v>
      </c>
      <c r="Q285" s="2" t="s">
        <v>228</v>
      </c>
      <c r="R285" s="2" t="s">
        <v>229</v>
      </c>
      <c r="S285" s="2" t="s">
        <v>2953</v>
      </c>
      <c r="T285" s="2" t="s">
        <v>684</v>
      </c>
      <c r="U285" s="2" t="s">
        <v>2911</v>
      </c>
      <c r="V285" s="2" t="s">
        <v>1745</v>
      </c>
      <c r="W285" s="2" t="s">
        <v>1009</v>
      </c>
      <c r="X285" s="2" t="s">
        <v>1746</v>
      </c>
      <c r="Y285" s="2" t="s">
        <v>1675</v>
      </c>
      <c r="Z285" s="4">
        <v>482</v>
      </c>
      <c r="AA285" s="4">
        <f>=ROUNDDOWN(14.6060606060606,0)</f>
      </c>
      <c r="AB285" s="5">
        <v>33</v>
      </c>
      <c r="AC285" s="2" t="s">
        <v>2954</v>
      </c>
      <c r="AD285" s="4">
        <v>230</v>
      </c>
      <c r="AE285" s="4">
        <v>1060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>
        <v>27</v>
      </c>
      <c r="AQ285" s="8">
        <v>1153.81</v>
      </c>
      <c r="AR285" s="4">
        <v>16</v>
      </c>
      <c r="AS285" s="8">
        <v>637.48</v>
      </c>
      <c r="AT285" s="7">
        <v>0.6875</v>
      </c>
      <c r="AU285" s="7">
        <v>0.81</v>
      </c>
      <c r="AV285" s="4" t="s">
        <v>229</v>
      </c>
      <c r="AW285" s="8" t="s">
        <v>229</v>
      </c>
      <c r="AX285" s="4" t="s">
        <v>229</v>
      </c>
      <c r="AY285" s="8" t="s">
        <v>229</v>
      </c>
      <c r="AZ285" s="7" t="s">
        <v>229</v>
      </c>
      <c r="BA285" s="7" t="s">
        <v>229</v>
      </c>
      <c r="BB285" s="7">
        <v>0.3223</v>
      </c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 t="s">
        <v>229</v>
      </c>
      <c r="BJ285" s="4">
        <v>27</v>
      </c>
      <c r="BK285" s="8">
        <v>1153.81</v>
      </c>
      <c r="BL285" s="2" t="s">
        <v>2971</v>
      </c>
      <c r="BM285" s="7">
        <v>1</v>
      </c>
      <c r="BN285" s="7">
        <v>1</v>
      </c>
      <c r="BO285" s="4">
        <v>3</v>
      </c>
      <c r="BP285" s="8">
        <v>117.87</v>
      </c>
      <c r="BQ285" s="4"/>
      <c r="BR285" s="8"/>
      <c r="BS285" s="7"/>
      <c r="BT285" s="7"/>
      <c r="BU285" s="2" t="s">
        <v>239</v>
      </c>
      <c r="BV285" s="2" t="s">
        <v>226</v>
      </c>
      <c r="BW285" s="2" t="s">
        <v>229</v>
      </c>
      <c r="BX285" s="2" t="s">
        <v>949</v>
      </c>
      <c r="BY285" s="2" t="s">
        <v>241</v>
      </c>
      <c r="BZ285" s="2" t="s">
        <v>229</v>
      </c>
      <c r="CA285" s="4">
        <v>6</v>
      </c>
      <c r="CB285" s="8">
        <v>291.54</v>
      </c>
      <c r="CC285" s="4">
        <v>2</v>
      </c>
      <c r="CD285" s="8">
        <v>97.18</v>
      </c>
      <c r="CE285" s="7">
        <v>2</v>
      </c>
      <c r="CF285" s="7">
        <v>2</v>
      </c>
      <c r="CG285" s="2" t="s">
        <v>239</v>
      </c>
      <c r="CH285" s="2" t="s">
        <v>226</v>
      </c>
      <c r="CI285" s="2" t="s">
        <v>2894</v>
      </c>
      <c r="CJ285" s="2" t="s">
        <v>2899</v>
      </c>
      <c r="CK285" s="2" t="s">
        <v>241</v>
      </c>
      <c r="CL285" s="2" t="s">
        <v>229</v>
      </c>
      <c r="CM285" s="4">
        <v>4</v>
      </c>
      <c r="CN285" s="8">
        <v>169</v>
      </c>
      <c r="CO285" s="4"/>
      <c r="CP285" s="8"/>
      <c r="CQ285" s="7"/>
      <c r="CR285" s="7"/>
      <c r="CS285" s="2" t="s">
        <v>239</v>
      </c>
      <c r="CT285" s="2" t="s">
        <v>226</v>
      </c>
      <c r="CU285" s="2" t="s">
        <v>693</v>
      </c>
      <c r="CV285" s="2" t="s">
        <v>2897</v>
      </c>
      <c r="CW285" s="2" t="s">
        <v>241</v>
      </c>
      <c r="CX285" s="2" t="s">
        <v>229</v>
      </c>
      <c r="CY285" s="4">
        <v>9</v>
      </c>
      <c r="CZ285" s="8">
        <v>382.34</v>
      </c>
      <c r="DA285" s="4">
        <v>5</v>
      </c>
      <c r="DB285" s="8">
        <v>214.8</v>
      </c>
      <c r="DC285" s="7">
        <v>0.8</v>
      </c>
      <c r="DD285" s="7">
        <v>0.78</v>
      </c>
      <c r="DE285" s="2" t="s">
        <v>239</v>
      </c>
      <c r="DF285" s="2" t="s">
        <v>226</v>
      </c>
      <c r="DG285" s="2" t="s">
        <v>1463</v>
      </c>
      <c r="DH285" s="2" t="s">
        <v>687</v>
      </c>
      <c r="DI285" s="2" t="s">
        <v>241</v>
      </c>
      <c r="DJ285" s="2" t="s">
        <v>229</v>
      </c>
      <c r="DK285" s="4">
        <v>1</v>
      </c>
      <c r="DL285" s="8">
        <v>40.31</v>
      </c>
      <c r="DM285" s="4"/>
      <c r="DN285" s="8"/>
      <c r="DO285" s="7"/>
      <c r="DP285" s="7"/>
      <c r="DQ285" s="2" t="s">
        <v>239</v>
      </c>
      <c r="DR285" s="2" t="s">
        <v>226</v>
      </c>
      <c r="DS285" s="2" t="s">
        <v>697</v>
      </c>
      <c r="DT285" s="2" t="s">
        <v>2893</v>
      </c>
      <c r="DU285" s="2" t="s">
        <v>241</v>
      </c>
      <c r="DV285" s="2" t="s">
        <v>229</v>
      </c>
      <c r="DW285" s="4">
        <v>1</v>
      </c>
      <c r="DX285" s="8">
        <v>39.95</v>
      </c>
      <c r="DY285" s="4"/>
      <c r="DZ285" s="8"/>
      <c r="EA285" s="7"/>
      <c r="EB285" s="7"/>
      <c r="EC285" s="2" t="s">
        <v>239</v>
      </c>
      <c r="ED285" s="2" t="s">
        <v>226</v>
      </c>
      <c r="EE285" s="2" t="s">
        <v>699</v>
      </c>
      <c r="EF285" s="2" t="s">
        <v>2972</v>
      </c>
      <c r="EG285" s="2" t="s">
        <v>241</v>
      </c>
      <c r="EH285" s="2" t="s">
        <v>229</v>
      </c>
      <c r="EI285" s="4"/>
      <c r="EJ285" s="8"/>
      <c r="EK285" s="4">
        <v>2</v>
      </c>
      <c r="EL285" s="8">
        <v>84.68</v>
      </c>
      <c r="EM285" s="7">
        <v>-1</v>
      </c>
      <c r="EN285" s="7">
        <v>-1</v>
      </c>
      <c r="EO285" s="2" t="s">
        <v>239</v>
      </c>
      <c r="EP285" s="2" t="s">
        <v>226</v>
      </c>
      <c r="EQ285" s="2" t="s">
        <v>701</v>
      </c>
      <c r="ER285" s="2" t="s">
        <v>2894</v>
      </c>
      <c r="ES285" s="2" t="s">
        <v>241</v>
      </c>
      <c r="ET285" s="2" t="s">
        <v>229</v>
      </c>
      <c r="EU285" s="4">
        <v>2</v>
      </c>
      <c r="EV285" s="8">
        <v>79.72</v>
      </c>
      <c r="EW285" s="4"/>
      <c r="EX285" s="8"/>
      <c r="EY285" s="7"/>
      <c r="EZ285" s="7"/>
      <c r="FA285" s="2" t="s">
        <v>239</v>
      </c>
      <c r="FB285" s="2" t="s">
        <v>226</v>
      </c>
      <c r="FC285" s="2" t="s">
        <v>1463</v>
      </c>
      <c r="FD285" s="2" t="s">
        <v>813</v>
      </c>
      <c r="FE285" s="2" t="s">
        <v>241</v>
      </c>
      <c r="FF285" s="2" t="s">
        <v>229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226</v>
      </c>
      <c r="FO285" s="2" t="s">
        <v>2898</v>
      </c>
      <c r="FP285" s="2" t="s">
        <v>2895</v>
      </c>
      <c r="FQ285" s="2" t="s">
        <v>241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226</v>
      </c>
      <c r="GA285" s="2" t="s">
        <v>327</v>
      </c>
      <c r="GB285" s="2" t="s">
        <v>229</v>
      </c>
      <c r="GC285" s="2" t="s">
        <v>241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714</v>
      </c>
      <c r="GL285" s="2" t="s">
        <v>275</v>
      </c>
      <c r="GM285" s="2" t="s">
        <v>707</v>
      </c>
      <c r="GN285" s="2" t="s">
        <v>790</v>
      </c>
      <c r="GO285" s="2" t="s">
        <v>241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239</v>
      </c>
      <c r="GX285" s="2" t="s">
        <v>226</v>
      </c>
      <c r="GY285" s="2" t="s">
        <v>743</v>
      </c>
      <c r="GZ285" s="2" t="s">
        <v>2957</v>
      </c>
      <c r="HA285" s="2" t="s">
        <v>241</v>
      </c>
      <c r="HB285" s="2" t="s">
        <v>229</v>
      </c>
      <c r="HC285" s="4">
        <v>1</v>
      </c>
      <c r="HD285" s="8">
        <v>33.08</v>
      </c>
      <c r="HE285" s="4">
        <v>6</v>
      </c>
      <c r="HF285" s="8">
        <v>198.48</v>
      </c>
      <c r="HG285" s="7">
        <v>-0.8333</v>
      </c>
      <c r="HH285" s="7">
        <v>-0.8333</v>
      </c>
      <c r="HI285" s="2" t="s">
        <v>239</v>
      </c>
      <c r="HJ285" s="2" t="s">
        <v>226</v>
      </c>
      <c r="HK285" s="2" t="s">
        <v>2899</v>
      </c>
      <c r="HL285" s="2" t="s">
        <v>710</v>
      </c>
      <c r="HM285" s="2" t="s">
        <v>241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239</v>
      </c>
      <c r="HV285" s="2" t="s">
        <v>226</v>
      </c>
      <c r="HW285" s="2" t="s">
        <v>877</v>
      </c>
      <c r="HX285" s="2" t="s">
        <v>811</v>
      </c>
      <c r="HY285" s="2" t="s">
        <v>241</v>
      </c>
      <c r="HZ285" s="2" t="s">
        <v>229</v>
      </c>
      <c r="IA285" s="4"/>
      <c r="IB285" s="8"/>
      <c r="IC285" s="4"/>
      <c r="ID285" s="8"/>
      <c r="IE285" s="7"/>
      <c r="IF285" s="7"/>
      <c r="IG285" s="2" t="s">
        <v>266</v>
      </c>
      <c r="IH285" s="2" t="s">
        <v>226</v>
      </c>
      <c r="II285" s="2" t="s">
        <v>229</v>
      </c>
      <c r="IJ285" s="2" t="s">
        <v>229</v>
      </c>
      <c r="IK285" s="2" t="s">
        <v>241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239</v>
      </c>
      <c r="IT285" s="2" t="s">
        <v>226</v>
      </c>
      <c r="IU285" s="2" t="s">
        <v>976</v>
      </c>
      <c r="IV285" s="2" t="s">
        <v>1503</v>
      </c>
      <c r="IW285" s="2" t="s">
        <v>241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239</v>
      </c>
      <c r="JF285" s="2" t="s">
        <v>226</v>
      </c>
      <c r="JG285" s="2" t="s">
        <v>268</v>
      </c>
      <c r="JH285" s="2" t="s">
        <v>495</v>
      </c>
      <c r="JI285" s="2" t="s">
        <v>241</v>
      </c>
      <c r="JJ285" s="2" t="s">
        <v>229</v>
      </c>
      <c r="JK285" s="4"/>
      <c r="JL285" s="8"/>
      <c r="JM285" s="4">
        <v>1</v>
      </c>
      <c r="JN285" s="8">
        <v>42.34</v>
      </c>
      <c r="JO285" s="7">
        <v>-1</v>
      </c>
      <c r="JP285" s="7">
        <v>-1</v>
      </c>
      <c r="JQ285" s="2" t="s">
        <v>239</v>
      </c>
      <c r="JR285" s="2" t="s">
        <v>226</v>
      </c>
      <c r="JS285" s="2" t="s">
        <v>1083</v>
      </c>
      <c r="JT285" s="2" t="s">
        <v>1547</v>
      </c>
      <c r="JU285" s="2" t="s">
        <v>241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239</v>
      </c>
      <c r="KD285" s="2" t="s">
        <v>226</v>
      </c>
      <c r="KE285" s="2" t="s">
        <v>718</v>
      </c>
      <c r="KF285" s="2" t="s">
        <v>2421</v>
      </c>
      <c r="KG285" s="2" t="s">
        <v>241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272</v>
      </c>
      <c r="KP285" s="2" t="s">
        <v>226</v>
      </c>
      <c r="KQ285" s="2" t="s">
        <v>229</v>
      </c>
      <c r="KR285" s="2" t="s">
        <v>229</v>
      </c>
      <c r="KS285" s="2" t="s">
        <v>241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239</v>
      </c>
      <c r="LB285" s="2" t="s">
        <v>226</v>
      </c>
      <c r="LC285" s="2" t="s">
        <v>720</v>
      </c>
      <c r="LD285" s="2" t="s">
        <v>2929</v>
      </c>
      <c r="LE285" s="2" t="s">
        <v>241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239</v>
      </c>
      <c r="LN285" s="2" t="s">
        <v>226</v>
      </c>
      <c r="LO285" s="2" t="s">
        <v>2973</v>
      </c>
      <c r="LP285" s="2" t="s">
        <v>229</v>
      </c>
      <c r="LQ285" s="2" t="s">
        <v>241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239</v>
      </c>
      <c r="LZ285" s="2" t="s">
        <v>275</v>
      </c>
      <c r="MA285" s="2" t="s">
        <v>721</v>
      </c>
      <c r="MB285" s="2" t="s">
        <v>762</v>
      </c>
      <c r="MC285" s="2" t="s">
        <v>241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239</v>
      </c>
      <c r="ML285" s="2" t="s">
        <v>275</v>
      </c>
      <c r="MM285" s="2" t="s">
        <v>1369</v>
      </c>
      <c r="MN285" s="2" t="s">
        <v>2974</v>
      </c>
      <c r="MO285" s="2" t="s">
        <v>241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239</v>
      </c>
      <c r="MX285" s="2" t="s">
        <v>226</v>
      </c>
      <c r="MY285" s="2" t="s">
        <v>723</v>
      </c>
      <c r="MZ285" s="2" t="s">
        <v>229</v>
      </c>
      <c r="NA285" s="2" t="s">
        <v>241</v>
      </c>
      <c r="NB285" s="2" t="s">
        <v>229</v>
      </c>
      <c r="NC285" s="4"/>
      <c r="ND285" s="8"/>
      <c r="NE285" s="4"/>
      <c r="NF285" s="8"/>
      <c r="NG285" s="7"/>
      <c r="NH285" s="7"/>
      <c r="NI285" s="2" t="s">
        <v>239</v>
      </c>
      <c r="NJ285" s="2" t="s">
        <v>260</v>
      </c>
      <c r="NK285" s="2" t="s">
        <v>2902</v>
      </c>
      <c r="NL285" s="2" t="s">
        <v>2899</v>
      </c>
      <c r="NM285" s="2" t="s">
        <v>241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272</v>
      </c>
      <c r="NV285" s="2" t="s">
        <v>226</v>
      </c>
      <c r="NW285" s="2" t="s">
        <v>229</v>
      </c>
      <c r="NX285" s="2" t="s">
        <v>229</v>
      </c>
      <c r="NY285" s="2" t="s">
        <v>241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239</v>
      </c>
      <c r="OH285" s="2" t="s">
        <v>226</v>
      </c>
      <c r="OI285" s="2" t="s">
        <v>229</v>
      </c>
      <c r="OJ285" s="2" t="s">
        <v>229</v>
      </c>
      <c r="OK285" s="2" t="s">
        <v>241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229</v>
      </c>
      <c r="OT285" s="2" t="s">
        <v>229</v>
      </c>
      <c r="OU285" s="2" t="s">
        <v>229</v>
      </c>
      <c r="OV285" s="2" t="s">
        <v>229</v>
      </c>
      <c r="OW285" s="2" t="s">
        <v>229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229</v>
      </c>
      <c r="PF285" s="2" t="s">
        <v>229</v>
      </c>
      <c r="PG285" s="2" t="s">
        <v>229</v>
      </c>
      <c r="PH285" s="2" t="s">
        <v>229</v>
      </c>
      <c r="PI285" s="2" t="s">
        <v>229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239</v>
      </c>
      <c r="PR285" s="2" t="s">
        <v>275</v>
      </c>
      <c r="PS285" s="2" t="s">
        <v>1166</v>
      </c>
      <c r="PT285" s="2" t="s">
        <v>2975</v>
      </c>
      <c r="PU285" s="2" t="s">
        <v>241</v>
      </c>
      <c r="PV285" s="2" t="s">
        <v>229</v>
      </c>
      <c r="PW285" s="4"/>
      <c r="PX285" s="8"/>
      <c r="PY285" s="4"/>
      <c r="PZ285" s="8"/>
      <c r="QA285" s="7"/>
      <c r="QB285" s="7"/>
      <c r="QC285" s="2" t="s">
        <v>281</v>
      </c>
      <c r="QD285" s="2" t="s">
        <v>226</v>
      </c>
      <c r="QE285" s="2" t="s">
        <v>229</v>
      </c>
      <c r="QF285" s="2" t="s">
        <v>229</v>
      </c>
      <c r="QG285" s="2" t="s">
        <v>241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272</v>
      </c>
      <c r="QP285" s="2" t="s">
        <v>226</v>
      </c>
      <c r="QQ285" s="2" t="s">
        <v>229</v>
      </c>
      <c r="QR285" s="2" t="s">
        <v>229</v>
      </c>
      <c r="QS285" s="2" t="s">
        <v>241</v>
      </c>
      <c r="QT285" s="2" t="s">
        <v>229</v>
      </c>
      <c r="QU285" s="4"/>
      <c r="QV285" s="8"/>
      <c r="QW285" s="4"/>
      <c r="QX285" s="8"/>
      <c r="QY285" s="7"/>
      <c r="QZ285" s="7"/>
      <c r="RA285" s="2" t="s">
        <v>239</v>
      </c>
      <c r="RB285" s="2" t="s">
        <v>275</v>
      </c>
      <c r="RC285" s="2" t="s">
        <v>547</v>
      </c>
      <c r="RD285" s="2" t="s">
        <v>614</v>
      </c>
      <c r="RE285" s="2" t="s">
        <v>241</v>
      </c>
      <c r="RF285" s="2" t="s">
        <v>229</v>
      </c>
      <c r="RG285" s="4"/>
      <c r="RH285" s="8"/>
      <c r="RI285" s="4"/>
      <c r="RJ285" s="8"/>
      <c r="RK285" s="7"/>
      <c r="RL285" s="7"/>
      <c r="RM285" s="2" t="s">
        <v>229</v>
      </c>
      <c r="RN285" s="2" t="s">
        <v>229</v>
      </c>
      <c r="RO285" s="2" t="s">
        <v>229</v>
      </c>
      <c r="RP285" s="2" t="s">
        <v>229</v>
      </c>
      <c r="RQ285" s="2" t="s">
        <v>229</v>
      </c>
      <c r="RR285" s="2" t="s">
        <v>229</v>
      </c>
      <c r="RS285" s="4"/>
      <c r="RT285" s="8"/>
      <c r="RU285" s="4"/>
      <c r="RV285" s="8"/>
      <c r="RW285" s="7"/>
      <c r="RX285" s="7"/>
      <c r="RY285" s="2" t="s">
        <v>239</v>
      </c>
      <c r="RZ285" s="2" t="s">
        <v>275</v>
      </c>
      <c r="SA285" s="2" t="s">
        <v>282</v>
      </c>
      <c r="SB285" s="2" t="s">
        <v>2976</v>
      </c>
      <c r="SC285" s="2" t="s">
        <v>241</v>
      </c>
      <c r="SD285" s="2" t="s">
        <v>229</v>
      </c>
      <c r="SE285" s="4">
        <v>481</v>
      </c>
      <c r="SF285" s="4"/>
      <c r="SG285" s="4"/>
      <c r="SH285" s="4"/>
      <c r="SI285" s="4"/>
      <c r="SJ285" s="4"/>
      <c r="SK285" s="4"/>
      <c r="SL285" s="4"/>
      <c r="SM285" s="4">
        <v>1</v>
      </c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>
        <v>230</v>
      </c>
      <c r="TL285" s="4"/>
      <c r="TM285" s="4"/>
      <c r="TN285" s="4"/>
      <c r="TO285" s="4"/>
      <c r="TP285" s="4">
        <v>200</v>
      </c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>
        <v>350</v>
      </c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>
        <v>100</v>
      </c>
      <c r="VC285" s="4"/>
      <c r="VD285" s="4"/>
      <c r="VE285" s="4"/>
      <c r="VF285" s="4"/>
      <c r="VG285" s="4">
        <v>180</v>
      </c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</row>
    <row r="286">
      <c r="A286" s="2" t="s">
        <v>2977</v>
      </c>
      <c r="B286" s="2" t="s">
        <v>216</v>
      </c>
      <c r="C286" s="2" t="s">
        <v>217</v>
      </c>
      <c r="D286" s="2" t="s">
        <v>218</v>
      </c>
      <c r="E286" s="2" t="s">
        <v>2883</v>
      </c>
      <c r="F286" s="2" t="s">
        <v>2948</v>
      </c>
      <c r="G286" s="2" t="s">
        <v>2949</v>
      </c>
      <c r="H286" s="2" t="s">
        <v>2950</v>
      </c>
      <c r="I286" s="2" t="s">
        <v>2951</v>
      </c>
      <c r="J286" s="2" t="s">
        <v>2918</v>
      </c>
      <c r="K286" s="2" t="s">
        <v>2952</v>
      </c>
      <c r="L286" s="3">
        <v>44.1</v>
      </c>
      <c r="M286" s="3">
        <v>46.3</v>
      </c>
      <c r="N286" s="3">
        <v>94.99</v>
      </c>
      <c r="O286" s="2" t="s">
        <v>226</v>
      </c>
      <c r="P286" s="2" t="s">
        <v>342</v>
      </c>
      <c r="Q286" s="2" t="s">
        <v>228</v>
      </c>
      <c r="R286" s="2" t="s">
        <v>229</v>
      </c>
      <c r="S286" s="2" t="s">
        <v>2953</v>
      </c>
      <c r="T286" s="2" t="s">
        <v>684</v>
      </c>
      <c r="U286" s="2" t="s">
        <v>2911</v>
      </c>
      <c r="V286" s="2" t="s">
        <v>1745</v>
      </c>
      <c r="W286" s="2" t="s">
        <v>1009</v>
      </c>
      <c r="X286" s="2" t="s">
        <v>1746</v>
      </c>
      <c r="Y286" s="2" t="s">
        <v>1675</v>
      </c>
      <c r="Z286" s="4">
        <v>206</v>
      </c>
      <c r="AA286" s="4">
        <f>=ROUNDDOWN(6.86666666666667,0)</f>
      </c>
      <c r="AB286" s="5">
        <v>30</v>
      </c>
      <c r="AC286" s="2" t="s">
        <v>2954</v>
      </c>
      <c r="AD286" s="4">
        <v>100</v>
      </c>
      <c r="AE286" s="4">
        <v>1050</v>
      </c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>
        <v>33</v>
      </c>
      <c r="AQ286" s="8">
        <v>1552.35</v>
      </c>
      <c r="AR286" s="4">
        <v>4</v>
      </c>
      <c r="AS286" s="8">
        <v>185.2</v>
      </c>
      <c r="AT286" s="7">
        <v>7.25</v>
      </c>
      <c r="AU286" s="7">
        <v>7.382</v>
      </c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>
        <v>0.4336</v>
      </c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 t="s">
        <v>229</v>
      </c>
      <c r="BJ286" s="4">
        <v>33</v>
      </c>
      <c r="BK286" s="8">
        <v>1552.35</v>
      </c>
      <c r="BL286" s="2" t="s">
        <v>2978</v>
      </c>
      <c r="BM286" s="7">
        <v>1</v>
      </c>
      <c r="BN286" s="7">
        <v>1</v>
      </c>
      <c r="BO286" s="4">
        <v>2</v>
      </c>
      <c r="BP286" s="8">
        <v>106.1</v>
      </c>
      <c r="BQ286" s="4"/>
      <c r="BR286" s="8"/>
      <c r="BS286" s="7"/>
      <c r="BT286" s="7"/>
      <c r="BU286" s="2" t="s">
        <v>239</v>
      </c>
      <c r="BV286" s="2" t="s">
        <v>226</v>
      </c>
      <c r="BW286" s="2" t="s">
        <v>229</v>
      </c>
      <c r="BX286" s="2" t="s">
        <v>949</v>
      </c>
      <c r="BY286" s="2" t="s">
        <v>241</v>
      </c>
      <c r="BZ286" s="2" t="s">
        <v>229</v>
      </c>
      <c r="CA286" s="4">
        <v>7</v>
      </c>
      <c r="CB286" s="8">
        <v>388.64</v>
      </c>
      <c r="CC286" s="4"/>
      <c r="CD286" s="8"/>
      <c r="CE286" s="7"/>
      <c r="CF286" s="7"/>
      <c r="CG286" s="2" t="s">
        <v>239</v>
      </c>
      <c r="CH286" s="2" t="s">
        <v>226</v>
      </c>
      <c r="CI286" s="2" t="s">
        <v>2894</v>
      </c>
      <c r="CJ286" s="2" t="s">
        <v>1464</v>
      </c>
      <c r="CK286" s="2" t="s">
        <v>241</v>
      </c>
      <c r="CL286" s="2" t="s">
        <v>229</v>
      </c>
      <c r="CM286" s="4">
        <v>6</v>
      </c>
      <c r="CN286" s="8">
        <v>276.06</v>
      </c>
      <c r="CO286" s="4"/>
      <c r="CP286" s="8"/>
      <c r="CQ286" s="7"/>
      <c r="CR286" s="7"/>
      <c r="CS286" s="2" t="s">
        <v>239</v>
      </c>
      <c r="CT286" s="2" t="s">
        <v>226</v>
      </c>
      <c r="CU286" s="2" t="s">
        <v>693</v>
      </c>
      <c r="CV286" s="2" t="s">
        <v>2903</v>
      </c>
      <c r="CW286" s="2" t="s">
        <v>241</v>
      </c>
      <c r="CX286" s="2" t="s">
        <v>229</v>
      </c>
      <c r="CY286" s="4">
        <v>2</v>
      </c>
      <c r="CZ286" s="8">
        <v>98.2</v>
      </c>
      <c r="DA286" s="4"/>
      <c r="DB286" s="8"/>
      <c r="DC286" s="7"/>
      <c r="DD286" s="7"/>
      <c r="DE286" s="2" t="s">
        <v>239</v>
      </c>
      <c r="DF286" s="2" t="s">
        <v>226</v>
      </c>
      <c r="DG286" s="2" t="s">
        <v>1463</v>
      </c>
      <c r="DH286" s="2" t="s">
        <v>1803</v>
      </c>
      <c r="DI286" s="2" t="s">
        <v>241</v>
      </c>
      <c r="DJ286" s="2" t="s">
        <v>229</v>
      </c>
      <c r="DK286" s="4"/>
      <c r="DL286" s="8"/>
      <c r="DM286" s="4">
        <v>4</v>
      </c>
      <c r="DN286" s="8">
        <v>185.2</v>
      </c>
      <c r="DO286" s="7">
        <v>-1</v>
      </c>
      <c r="DP286" s="7">
        <v>-1</v>
      </c>
      <c r="DQ286" s="2" t="s">
        <v>239</v>
      </c>
      <c r="DR286" s="2" t="s">
        <v>226</v>
      </c>
      <c r="DS286" s="2" t="s">
        <v>697</v>
      </c>
      <c r="DT286" s="2" t="s">
        <v>1180</v>
      </c>
      <c r="DU286" s="2" t="s">
        <v>241</v>
      </c>
      <c r="DV286" s="2" t="s">
        <v>229</v>
      </c>
      <c r="DW286" s="4">
        <v>3</v>
      </c>
      <c r="DX286" s="8">
        <v>136.8</v>
      </c>
      <c r="DY286" s="4"/>
      <c r="DZ286" s="8"/>
      <c r="EA286" s="7"/>
      <c r="EB286" s="7"/>
      <c r="EC286" s="2" t="s">
        <v>239</v>
      </c>
      <c r="ED286" s="2" t="s">
        <v>226</v>
      </c>
      <c r="EE286" s="2" t="s">
        <v>699</v>
      </c>
      <c r="EF286" s="2" t="s">
        <v>1896</v>
      </c>
      <c r="EG286" s="2" t="s">
        <v>241</v>
      </c>
      <c r="EH286" s="2" t="s">
        <v>229</v>
      </c>
      <c r="EI286" s="4">
        <v>1</v>
      </c>
      <c r="EJ286" s="8">
        <v>48.62</v>
      </c>
      <c r="EK286" s="4"/>
      <c r="EL286" s="8"/>
      <c r="EM286" s="7"/>
      <c r="EN286" s="7"/>
      <c r="EO286" s="2" t="s">
        <v>239</v>
      </c>
      <c r="EP286" s="2" t="s">
        <v>226</v>
      </c>
      <c r="EQ286" s="2" t="s">
        <v>701</v>
      </c>
      <c r="ER286" s="2" t="s">
        <v>724</v>
      </c>
      <c r="ES286" s="2" t="s">
        <v>241</v>
      </c>
      <c r="ET286" s="2" t="s">
        <v>229</v>
      </c>
      <c r="EU286" s="4">
        <v>5</v>
      </c>
      <c r="EV286" s="8">
        <v>227.8</v>
      </c>
      <c r="EW286" s="4"/>
      <c r="EX286" s="8"/>
      <c r="EY286" s="7"/>
      <c r="EZ286" s="7"/>
      <c r="FA286" s="2" t="s">
        <v>239</v>
      </c>
      <c r="FB286" s="2" t="s">
        <v>226</v>
      </c>
      <c r="FC286" s="2" t="s">
        <v>1463</v>
      </c>
      <c r="FD286" s="2" t="s">
        <v>737</v>
      </c>
      <c r="FE286" s="2" t="s">
        <v>241</v>
      </c>
      <c r="FF286" s="2" t="s">
        <v>229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226</v>
      </c>
      <c r="FO286" s="2" t="s">
        <v>2898</v>
      </c>
      <c r="FP286" s="2" t="s">
        <v>2915</v>
      </c>
      <c r="FQ286" s="2" t="s">
        <v>241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226</v>
      </c>
      <c r="GA286" s="2" t="s">
        <v>327</v>
      </c>
      <c r="GB286" s="2" t="s">
        <v>229</v>
      </c>
      <c r="GC286" s="2" t="s">
        <v>241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714</v>
      </c>
      <c r="GL286" s="2" t="s">
        <v>275</v>
      </c>
      <c r="GM286" s="2" t="s">
        <v>707</v>
      </c>
      <c r="GN286" s="2" t="s">
        <v>811</v>
      </c>
      <c r="GO286" s="2" t="s">
        <v>241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239</v>
      </c>
      <c r="GX286" s="2" t="s">
        <v>226</v>
      </c>
      <c r="GY286" s="2" t="s">
        <v>743</v>
      </c>
      <c r="GZ286" s="2" t="s">
        <v>555</v>
      </c>
      <c r="HA286" s="2" t="s">
        <v>241</v>
      </c>
      <c r="HB286" s="2" t="s">
        <v>229</v>
      </c>
      <c r="HC286" s="4">
        <v>7</v>
      </c>
      <c r="HD286" s="8">
        <v>270.13</v>
      </c>
      <c r="HE286" s="4"/>
      <c r="HF286" s="8"/>
      <c r="HG286" s="7"/>
      <c r="HH286" s="7"/>
      <c r="HI286" s="2" t="s">
        <v>239</v>
      </c>
      <c r="HJ286" s="2" t="s">
        <v>226</v>
      </c>
      <c r="HK286" s="2" t="s">
        <v>2899</v>
      </c>
      <c r="HL286" s="2" t="s">
        <v>750</v>
      </c>
      <c r="HM286" s="2" t="s">
        <v>241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239</v>
      </c>
      <c r="HV286" s="2" t="s">
        <v>226</v>
      </c>
      <c r="HW286" s="2" t="s">
        <v>877</v>
      </c>
      <c r="HX286" s="2" t="s">
        <v>712</v>
      </c>
      <c r="HY286" s="2" t="s">
        <v>241</v>
      </c>
      <c r="HZ286" s="2" t="s">
        <v>229</v>
      </c>
      <c r="IA286" s="4"/>
      <c r="IB286" s="8"/>
      <c r="IC286" s="4"/>
      <c r="ID286" s="8"/>
      <c r="IE286" s="7"/>
      <c r="IF286" s="7"/>
      <c r="IG286" s="2" t="s">
        <v>266</v>
      </c>
      <c r="IH286" s="2" t="s">
        <v>226</v>
      </c>
      <c r="II286" s="2" t="s">
        <v>229</v>
      </c>
      <c r="IJ286" s="2" t="s">
        <v>229</v>
      </c>
      <c r="IK286" s="2" t="s">
        <v>241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272</v>
      </c>
      <c r="IT286" s="2" t="s">
        <v>226</v>
      </c>
      <c r="IU286" s="2" t="s">
        <v>229</v>
      </c>
      <c r="IV286" s="2" t="s">
        <v>229</v>
      </c>
      <c r="IW286" s="2" t="s">
        <v>241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239</v>
      </c>
      <c r="JF286" s="2" t="s">
        <v>226</v>
      </c>
      <c r="JG286" s="2" t="s">
        <v>268</v>
      </c>
      <c r="JH286" s="2" t="s">
        <v>229</v>
      </c>
      <c r="JI286" s="2" t="s">
        <v>241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239</v>
      </c>
      <c r="JR286" s="2" t="s">
        <v>226</v>
      </c>
      <c r="JS286" s="2" t="s">
        <v>1083</v>
      </c>
      <c r="JT286" s="2" t="s">
        <v>1356</v>
      </c>
      <c r="JU286" s="2" t="s">
        <v>241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239</v>
      </c>
      <c r="KD286" s="2" t="s">
        <v>226</v>
      </c>
      <c r="KE286" s="2" t="s">
        <v>718</v>
      </c>
      <c r="KF286" s="2" t="s">
        <v>719</v>
      </c>
      <c r="KG286" s="2" t="s">
        <v>241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272</v>
      </c>
      <c r="KP286" s="2" t="s">
        <v>226</v>
      </c>
      <c r="KQ286" s="2" t="s">
        <v>229</v>
      </c>
      <c r="KR286" s="2" t="s">
        <v>229</v>
      </c>
      <c r="KS286" s="2" t="s">
        <v>241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239</v>
      </c>
      <c r="LB286" s="2" t="s">
        <v>226</v>
      </c>
      <c r="LC286" s="2" t="s">
        <v>720</v>
      </c>
      <c r="LD286" s="2" t="s">
        <v>1345</v>
      </c>
      <c r="LE286" s="2" t="s">
        <v>241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239</v>
      </c>
      <c r="LN286" s="2" t="s">
        <v>226</v>
      </c>
      <c r="LO286" s="2" t="s">
        <v>335</v>
      </c>
      <c r="LP286" s="2" t="s">
        <v>229</v>
      </c>
      <c r="LQ286" s="2" t="s">
        <v>241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239</v>
      </c>
      <c r="LZ286" s="2" t="s">
        <v>275</v>
      </c>
      <c r="MA286" s="2" t="s">
        <v>721</v>
      </c>
      <c r="MB286" s="2" t="s">
        <v>762</v>
      </c>
      <c r="MC286" s="2" t="s">
        <v>241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239</v>
      </c>
      <c r="ML286" s="2" t="s">
        <v>275</v>
      </c>
      <c r="MM286" s="2" t="s">
        <v>1369</v>
      </c>
      <c r="MN286" s="2" t="s">
        <v>2966</v>
      </c>
      <c r="MO286" s="2" t="s">
        <v>241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239</v>
      </c>
      <c r="MX286" s="2" t="s">
        <v>226</v>
      </c>
      <c r="MY286" s="2" t="s">
        <v>723</v>
      </c>
      <c r="MZ286" s="2" t="s">
        <v>229</v>
      </c>
      <c r="NA286" s="2" t="s">
        <v>241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239</v>
      </c>
      <c r="NJ286" s="2" t="s">
        <v>260</v>
      </c>
      <c r="NK286" s="2" t="s">
        <v>2902</v>
      </c>
      <c r="NL286" s="2" t="s">
        <v>705</v>
      </c>
      <c r="NM286" s="2" t="s">
        <v>241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272</v>
      </c>
      <c r="NV286" s="2" t="s">
        <v>226</v>
      </c>
      <c r="NW286" s="2" t="s">
        <v>229</v>
      </c>
      <c r="NX286" s="2" t="s">
        <v>229</v>
      </c>
      <c r="NY286" s="2" t="s">
        <v>241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239</v>
      </c>
      <c r="OH286" s="2" t="s">
        <v>226</v>
      </c>
      <c r="OI286" s="2" t="s">
        <v>229</v>
      </c>
      <c r="OJ286" s="2" t="s">
        <v>229</v>
      </c>
      <c r="OK286" s="2" t="s">
        <v>241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229</v>
      </c>
      <c r="OT286" s="2" t="s">
        <v>229</v>
      </c>
      <c r="OU286" s="2" t="s">
        <v>229</v>
      </c>
      <c r="OV286" s="2" t="s">
        <v>229</v>
      </c>
      <c r="OW286" s="2" t="s">
        <v>229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229</v>
      </c>
      <c r="PF286" s="2" t="s">
        <v>229</v>
      </c>
      <c r="PG286" s="2" t="s">
        <v>229</v>
      </c>
      <c r="PH286" s="2" t="s">
        <v>229</v>
      </c>
      <c r="PI286" s="2" t="s">
        <v>229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239</v>
      </c>
      <c r="PR286" s="2" t="s">
        <v>275</v>
      </c>
      <c r="PS286" s="2" t="s">
        <v>1166</v>
      </c>
      <c r="PT286" s="2" t="s">
        <v>2979</v>
      </c>
      <c r="PU286" s="2" t="s">
        <v>241</v>
      </c>
      <c r="PV286" s="2" t="s">
        <v>229</v>
      </c>
      <c r="PW286" s="4"/>
      <c r="PX286" s="8"/>
      <c r="PY286" s="4"/>
      <c r="PZ286" s="8"/>
      <c r="QA286" s="7"/>
      <c r="QB286" s="7"/>
      <c r="QC286" s="2" t="s">
        <v>281</v>
      </c>
      <c r="QD286" s="2" t="s">
        <v>226</v>
      </c>
      <c r="QE286" s="2" t="s">
        <v>229</v>
      </c>
      <c r="QF286" s="2" t="s">
        <v>229</v>
      </c>
      <c r="QG286" s="2" t="s">
        <v>241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272</v>
      </c>
      <c r="QP286" s="2" t="s">
        <v>226</v>
      </c>
      <c r="QQ286" s="2" t="s">
        <v>229</v>
      </c>
      <c r="QR286" s="2" t="s">
        <v>229</v>
      </c>
      <c r="QS286" s="2" t="s">
        <v>241</v>
      </c>
      <c r="QT286" s="2" t="s">
        <v>229</v>
      </c>
      <c r="QU286" s="4"/>
      <c r="QV286" s="8"/>
      <c r="QW286" s="4"/>
      <c r="QX286" s="8"/>
      <c r="QY286" s="7"/>
      <c r="QZ286" s="7"/>
      <c r="RA286" s="2" t="s">
        <v>239</v>
      </c>
      <c r="RB286" s="2" t="s">
        <v>275</v>
      </c>
      <c r="RC286" s="2" t="s">
        <v>547</v>
      </c>
      <c r="RD286" s="2" t="s">
        <v>2319</v>
      </c>
      <c r="RE286" s="2" t="s">
        <v>241</v>
      </c>
      <c r="RF286" s="2" t="s">
        <v>229</v>
      </c>
      <c r="RG286" s="4"/>
      <c r="RH286" s="8"/>
      <c r="RI286" s="4"/>
      <c r="RJ286" s="8"/>
      <c r="RK286" s="7"/>
      <c r="RL286" s="7"/>
      <c r="RM286" s="2" t="s">
        <v>229</v>
      </c>
      <c r="RN286" s="2" t="s">
        <v>229</v>
      </c>
      <c r="RO286" s="2" t="s">
        <v>229</v>
      </c>
      <c r="RP286" s="2" t="s">
        <v>229</v>
      </c>
      <c r="RQ286" s="2" t="s">
        <v>229</v>
      </c>
      <c r="RR286" s="2" t="s">
        <v>229</v>
      </c>
      <c r="RS286" s="4"/>
      <c r="RT286" s="8"/>
      <c r="RU286" s="4"/>
      <c r="RV286" s="8"/>
      <c r="RW286" s="7"/>
      <c r="RX286" s="7"/>
      <c r="RY286" s="2" t="s">
        <v>239</v>
      </c>
      <c r="RZ286" s="2" t="s">
        <v>275</v>
      </c>
      <c r="SA286" s="2" t="s">
        <v>282</v>
      </c>
      <c r="SB286" s="2" t="s">
        <v>283</v>
      </c>
      <c r="SC286" s="2" t="s">
        <v>241</v>
      </c>
      <c r="SD286" s="2" t="s">
        <v>229</v>
      </c>
      <c r="SE286" s="4">
        <v>133</v>
      </c>
      <c r="SF286" s="4"/>
      <c r="SG286" s="4"/>
      <c r="SH286" s="4"/>
      <c r="SI286" s="4">
        <v>73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>
        <v>100</v>
      </c>
      <c r="TL286" s="4"/>
      <c r="TM286" s="4"/>
      <c r="TN286" s="4"/>
      <c r="TO286" s="4"/>
      <c r="TP286" s="4">
        <v>100</v>
      </c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>
        <v>400</v>
      </c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>
        <v>100</v>
      </c>
      <c r="VC286" s="4"/>
      <c r="VD286" s="4"/>
      <c r="VE286" s="4"/>
      <c r="VF286" s="4"/>
      <c r="VG286" s="4">
        <v>350</v>
      </c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</row>
    <row r="287">
      <c r="A287" s="2" t="s">
        <v>2980</v>
      </c>
      <c r="B287" s="2" t="s">
        <v>216</v>
      </c>
      <c r="C287" s="2" t="s">
        <v>217</v>
      </c>
      <c r="D287" s="2" t="s">
        <v>218</v>
      </c>
      <c r="E287" s="2" t="s">
        <v>2883</v>
      </c>
      <c r="F287" s="2" t="s">
        <v>2948</v>
      </c>
      <c r="G287" s="2" t="s">
        <v>2949</v>
      </c>
      <c r="H287" s="2" t="s">
        <v>2950</v>
      </c>
      <c r="I287" s="2" t="s">
        <v>2951</v>
      </c>
      <c r="J287" s="2" t="s">
        <v>2888</v>
      </c>
      <c r="K287" s="2" t="s">
        <v>2981</v>
      </c>
      <c r="L287" s="3">
        <v>33.6</v>
      </c>
      <c r="M287" s="3">
        <v>35.28</v>
      </c>
      <c r="N287" s="3">
        <v>74.99</v>
      </c>
      <c r="O287" s="2" t="s">
        <v>226</v>
      </c>
      <c r="P287" s="2" t="s">
        <v>618</v>
      </c>
      <c r="Q287" s="2" t="s">
        <v>228</v>
      </c>
      <c r="R287" s="2" t="s">
        <v>229</v>
      </c>
      <c r="S287" s="2" t="s">
        <v>2982</v>
      </c>
      <c r="T287" s="2" t="s">
        <v>684</v>
      </c>
      <c r="U287" s="2" t="s">
        <v>2890</v>
      </c>
      <c r="V287" s="2" t="s">
        <v>1745</v>
      </c>
      <c r="W287" s="2" t="s">
        <v>1009</v>
      </c>
      <c r="X287" s="2" t="s">
        <v>1746</v>
      </c>
      <c r="Y287" s="2" t="s">
        <v>229</v>
      </c>
      <c r="Z287" s="4"/>
      <c r="AA287" s="4">
        <f>=ROUNDDOWN({0},0)</f>
      </c>
      <c r="AB287" s="5"/>
      <c r="AC287" s="2" t="s">
        <v>1605</v>
      </c>
      <c r="AD287" s="4">
        <v>100</v>
      </c>
      <c r="AE287" s="4">
        <v>200</v>
      </c>
      <c r="AF287" s="6"/>
      <c r="AG287" s="6"/>
      <c r="AH287" s="7">
        <v>0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/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 t="s">
        <v>229</v>
      </c>
      <c r="BJ287" s="4"/>
      <c r="BK287" s="8"/>
      <c r="BL287" s="2" t="s">
        <v>229</v>
      </c>
      <c r="BM287" s="7"/>
      <c r="BN287" s="7"/>
      <c r="BO287" s="4"/>
      <c r="BP287" s="8"/>
      <c r="BQ287" s="4"/>
      <c r="BR287" s="8"/>
      <c r="BS287" s="7"/>
      <c r="BT287" s="7"/>
      <c r="BU287" s="2" t="s">
        <v>272</v>
      </c>
      <c r="BV287" s="2" t="s">
        <v>226</v>
      </c>
      <c r="BW287" s="2" t="s">
        <v>229</v>
      </c>
      <c r="BX287" s="2" t="s">
        <v>229</v>
      </c>
      <c r="BY287" s="2" t="s">
        <v>241</v>
      </c>
      <c r="BZ287" s="2" t="s">
        <v>229</v>
      </c>
      <c r="CA287" s="4"/>
      <c r="CB287" s="8"/>
      <c r="CC287" s="4"/>
      <c r="CD287" s="8"/>
      <c r="CE287" s="7"/>
      <c r="CF287" s="7"/>
      <c r="CG287" s="2" t="s">
        <v>272</v>
      </c>
      <c r="CH287" s="2" t="s">
        <v>226</v>
      </c>
      <c r="CI287" s="2" t="s">
        <v>229</v>
      </c>
      <c r="CJ287" s="2" t="s">
        <v>229</v>
      </c>
      <c r="CK287" s="2" t="s">
        <v>241</v>
      </c>
      <c r="CL287" s="2" t="s">
        <v>229</v>
      </c>
      <c r="CM287" s="4"/>
      <c r="CN287" s="8"/>
      <c r="CO287" s="4"/>
      <c r="CP287" s="8"/>
      <c r="CQ287" s="7"/>
      <c r="CR287" s="7"/>
      <c r="CS287" s="2" t="s">
        <v>272</v>
      </c>
      <c r="CT287" s="2" t="s">
        <v>226</v>
      </c>
      <c r="CU287" s="2" t="s">
        <v>229</v>
      </c>
      <c r="CV287" s="2" t="s">
        <v>229</v>
      </c>
      <c r="CW287" s="2" t="s">
        <v>241</v>
      </c>
      <c r="CX287" s="2" t="s">
        <v>229</v>
      </c>
      <c r="CY287" s="4"/>
      <c r="CZ287" s="8"/>
      <c r="DA287" s="4"/>
      <c r="DB287" s="8"/>
      <c r="DC287" s="7"/>
      <c r="DD287" s="7"/>
      <c r="DE287" s="2" t="s">
        <v>272</v>
      </c>
      <c r="DF287" s="2" t="s">
        <v>226</v>
      </c>
      <c r="DG287" s="2" t="s">
        <v>229</v>
      </c>
      <c r="DH287" s="2" t="s">
        <v>229</v>
      </c>
      <c r="DI287" s="2" t="s">
        <v>241</v>
      </c>
      <c r="DJ287" s="2" t="s">
        <v>229</v>
      </c>
      <c r="DK287" s="4"/>
      <c r="DL287" s="8"/>
      <c r="DM287" s="4"/>
      <c r="DN287" s="8"/>
      <c r="DO287" s="7"/>
      <c r="DP287" s="7"/>
      <c r="DQ287" s="2" t="s">
        <v>239</v>
      </c>
      <c r="DR287" s="2" t="s">
        <v>226</v>
      </c>
      <c r="DS287" s="2" t="s">
        <v>229</v>
      </c>
      <c r="DT287" s="2" t="s">
        <v>229</v>
      </c>
      <c r="DU287" s="2" t="s">
        <v>241</v>
      </c>
      <c r="DV287" s="2" t="s">
        <v>229</v>
      </c>
      <c r="DW287" s="4"/>
      <c r="DX287" s="8"/>
      <c r="DY287" s="4"/>
      <c r="DZ287" s="8"/>
      <c r="EA287" s="7"/>
      <c r="EB287" s="7"/>
      <c r="EC287" s="2" t="s">
        <v>272</v>
      </c>
      <c r="ED287" s="2" t="s">
        <v>226</v>
      </c>
      <c r="EE287" s="2" t="s">
        <v>229</v>
      </c>
      <c r="EF287" s="2" t="s">
        <v>229</v>
      </c>
      <c r="EG287" s="2" t="s">
        <v>241</v>
      </c>
      <c r="EH287" s="2" t="s">
        <v>229</v>
      </c>
      <c r="EI287" s="4"/>
      <c r="EJ287" s="8"/>
      <c r="EK287" s="4"/>
      <c r="EL287" s="8"/>
      <c r="EM287" s="7"/>
      <c r="EN287" s="7"/>
      <c r="EO287" s="2" t="s">
        <v>272</v>
      </c>
      <c r="EP287" s="2" t="s">
        <v>226</v>
      </c>
      <c r="EQ287" s="2" t="s">
        <v>229</v>
      </c>
      <c r="ER287" s="2" t="s">
        <v>229</v>
      </c>
      <c r="ES287" s="2" t="s">
        <v>241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272</v>
      </c>
      <c r="FB287" s="2" t="s">
        <v>226</v>
      </c>
      <c r="FC287" s="2" t="s">
        <v>229</v>
      </c>
      <c r="FD287" s="2" t="s">
        <v>229</v>
      </c>
      <c r="FE287" s="2" t="s">
        <v>241</v>
      </c>
      <c r="FF287" s="2" t="s">
        <v>229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226</v>
      </c>
      <c r="FO287" s="2" t="s">
        <v>229</v>
      </c>
      <c r="FP287" s="2" t="s">
        <v>229</v>
      </c>
      <c r="FQ287" s="2" t="s">
        <v>241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239</v>
      </c>
      <c r="FZ287" s="2" t="s">
        <v>226</v>
      </c>
      <c r="GA287" s="2" t="s">
        <v>229</v>
      </c>
      <c r="GB287" s="2" t="s">
        <v>229</v>
      </c>
      <c r="GC287" s="2" t="s">
        <v>241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272</v>
      </c>
      <c r="GL287" s="2" t="s">
        <v>226</v>
      </c>
      <c r="GM287" s="2" t="s">
        <v>229</v>
      </c>
      <c r="GN287" s="2" t="s">
        <v>229</v>
      </c>
      <c r="GO287" s="2" t="s">
        <v>241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272</v>
      </c>
      <c r="GX287" s="2" t="s">
        <v>226</v>
      </c>
      <c r="GY287" s="2" t="s">
        <v>229</v>
      </c>
      <c r="GZ287" s="2" t="s">
        <v>229</v>
      </c>
      <c r="HA287" s="2" t="s">
        <v>241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272</v>
      </c>
      <c r="HJ287" s="2" t="s">
        <v>226</v>
      </c>
      <c r="HK287" s="2" t="s">
        <v>229</v>
      </c>
      <c r="HL287" s="2" t="s">
        <v>229</v>
      </c>
      <c r="HM287" s="2" t="s">
        <v>241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272</v>
      </c>
      <c r="HV287" s="2" t="s">
        <v>226</v>
      </c>
      <c r="HW287" s="2" t="s">
        <v>229</v>
      </c>
      <c r="HX287" s="2" t="s">
        <v>229</v>
      </c>
      <c r="HY287" s="2" t="s">
        <v>241</v>
      </c>
      <c r="HZ287" s="2" t="s">
        <v>229</v>
      </c>
      <c r="IA287" s="4"/>
      <c r="IB287" s="8"/>
      <c r="IC287" s="4"/>
      <c r="ID287" s="8"/>
      <c r="IE287" s="7"/>
      <c r="IF287" s="7"/>
      <c r="IG287" s="2" t="s">
        <v>272</v>
      </c>
      <c r="IH287" s="2" t="s">
        <v>226</v>
      </c>
      <c r="II287" s="2" t="s">
        <v>229</v>
      </c>
      <c r="IJ287" s="2" t="s">
        <v>229</v>
      </c>
      <c r="IK287" s="2" t="s">
        <v>241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664</v>
      </c>
      <c r="IT287" s="2" t="s">
        <v>226</v>
      </c>
      <c r="IU287" s="2" t="s">
        <v>229</v>
      </c>
      <c r="IV287" s="2" t="s">
        <v>229</v>
      </c>
      <c r="IW287" s="2" t="s">
        <v>241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272</v>
      </c>
      <c r="JF287" s="2" t="s">
        <v>226</v>
      </c>
      <c r="JG287" s="2" t="s">
        <v>229</v>
      </c>
      <c r="JH287" s="2" t="s">
        <v>229</v>
      </c>
      <c r="JI287" s="2" t="s">
        <v>241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272</v>
      </c>
      <c r="JR287" s="2" t="s">
        <v>226</v>
      </c>
      <c r="JS287" s="2" t="s">
        <v>229</v>
      </c>
      <c r="JT287" s="2" t="s">
        <v>229</v>
      </c>
      <c r="JU287" s="2" t="s">
        <v>241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272</v>
      </c>
      <c r="KD287" s="2" t="s">
        <v>226</v>
      </c>
      <c r="KE287" s="2" t="s">
        <v>229</v>
      </c>
      <c r="KF287" s="2" t="s">
        <v>229</v>
      </c>
      <c r="KG287" s="2" t="s">
        <v>241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272</v>
      </c>
      <c r="KP287" s="2" t="s">
        <v>226</v>
      </c>
      <c r="KQ287" s="2" t="s">
        <v>229</v>
      </c>
      <c r="KR287" s="2" t="s">
        <v>229</v>
      </c>
      <c r="KS287" s="2" t="s">
        <v>241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272</v>
      </c>
      <c r="LB287" s="2" t="s">
        <v>226</v>
      </c>
      <c r="LC287" s="2" t="s">
        <v>229</v>
      </c>
      <c r="LD287" s="2" t="s">
        <v>229</v>
      </c>
      <c r="LE287" s="2" t="s">
        <v>241</v>
      </c>
      <c r="LF287" s="2" t="s">
        <v>229</v>
      </c>
      <c r="LG287" s="4"/>
      <c r="LH287" s="8"/>
      <c r="LI287" s="4"/>
      <c r="LJ287" s="8"/>
      <c r="LK287" s="7"/>
      <c r="LL287" s="7"/>
      <c r="LM287" s="2" t="s">
        <v>272</v>
      </c>
      <c r="LN287" s="2" t="s">
        <v>226</v>
      </c>
      <c r="LO287" s="2" t="s">
        <v>229</v>
      </c>
      <c r="LP287" s="2" t="s">
        <v>229</v>
      </c>
      <c r="LQ287" s="2" t="s">
        <v>241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664</v>
      </c>
      <c r="LZ287" s="2" t="s">
        <v>226</v>
      </c>
      <c r="MA287" s="2" t="s">
        <v>229</v>
      </c>
      <c r="MB287" s="2" t="s">
        <v>229</v>
      </c>
      <c r="MC287" s="2" t="s">
        <v>241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272</v>
      </c>
      <c r="ML287" s="2" t="s">
        <v>226</v>
      </c>
      <c r="MM287" s="2" t="s">
        <v>229</v>
      </c>
      <c r="MN287" s="2" t="s">
        <v>229</v>
      </c>
      <c r="MO287" s="2" t="s">
        <v>241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272</v>
      </c>
      <c r="MX287" s="2" t="s">
        <v>226</v>
      </c>
      <c r="MY287" s="2" t="s">
        <v>229</v>
      </c>
      <c r="MZ287" s="2" t="s">
        <v>229</v>
      </c>
      <c r="NA287" s="2" t="s">
        <v>241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229</v>
      </c>
      <c r="NK287" s="2" t="s">
        <v>229</v>
      </c>
      <c r="NL287" s="2" t="s">
        <v>229</v>
      </c>
      <c r="NM287" s="2" t="s">
        <v>229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272</v>
      </c>
      <c r="NV287" s="2" t="s">
        <v>226</v>
      </c>
      <c r="NW287" s="2" t="s">
        <v>229</v>
      </c>
      <c r="NX287" s="2" t="s">
        <v>229</v>
      </c>
      <c r="NY287" s="2" t="s">
        <v>241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272</v>
      </c>
      <c r="OH287" s="2" t="s">
        <v>226</v>
      </c>
      <c r="OI287" s="2" t="s">
        <v>229</v>
      </c>
      <c r="OJ287" s="2" t="s">
        <v>229</v>
      </c>
      <c r="OK287" s="2" t="s">
        <v>241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229</v>
      </c>
      <c r="OT287" s="2" t="s">
        <v>229</v>
      </c>
      <c r="OU287" s="2" t="s">
        <v>229</v>
      </c>
      <c r="OV287" s="2" t="s">
        <v>229</v>
      </c>
      <c r="OW287" s="2" t="s">
        <v>229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229</v>
      </c>
      <c r="PF287" s="2" t="s">
        <v>229</v>
      </c>
      <c r="PG287" s="2" t="s">
        <v>229</v>
      </c>
      <c r="PH287" s="2" t="s">
        <v>229</v>
      </c>
      <c r="PI287" s="2" t="s">
        <v>229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272</v>
      </c>
      <c r="PR287" s="2" t="s">
        <v>226</v>
      </c>
      <c r="PS287" s="2" t="s">
        <v>229</v>
      </c>
      <c r="PT287" s="2" t="s">
        <v>229</v>
      </c>
      <c r="PU287" s="2" t="s">
        <v>241</v>
      </c>
      <c r="PV287" s="2" t="s">
        <v>229</v>
      </c>
      <c r="PW287" s="4"/>
      <c r="PX287" s="8"/>
      <c r="PY287" s="4"/>
      <c r="PZ287" s="8"/>
      <c r="QA287" s="7"/>
      <c r="QB287" s="7"/>
      <c r="QC287" s="2" t="s">
        <v>281</v>
      </c>
      <c r="QD287" s="2" t="s">
        <v>226</v>
      </c>
      <c r="QE287" s="2" t="s">
        <v>229</v>
      </c>
      <c r="QF287" s="2" t="s">
        <v>229</v>
      </c>
      <c r="QG287" s="2" t="s">
        <v>241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272</v>
      </c>
      <c r="QP287" s="2" t="s">
        <v>226</v>
      </c>
      <c r="QQ287" s="2" t="s">
        <v>229</v>
      </c>
      <c r="QR287" s="2" t="s">
        <v>229</v>
      </c>
      <c r="QS287" s="2" t="s">
        <v>241</v>
      </c>
      <c r="QT287" s="2" t="s">
        <v>229</v>
      </c>
      <c r="QU287" s="4"/>
      <c r="QV287" s="8"/>
      <c r="QW287" s="4"/>
      <c r="QX287" s="8"/>
      <c r="QY287" s="7"/>
      <c r="QZ287" s="7"/>
      <c r="RA287" s="2" t="s">
        <v>272</v>
      </c>
      <c r="RB287" s="2" t="s">
        <v>226</v>
      </c>
      <c r="RC287" s="2" t="s">
        <v>229</v>
      </c>
      <c r="RD287" s="2" t="s">
        <v>229</v>
      </c>
      <c r="RE287" s="2" t="s">
        <v>241</v>
      </c>
      <c r="RF287" s="2" t="s">
        <v>229</v>
      </c>
      <c r="RG287" s="4"/>
      <c r="RH287" s="8"/>
      <c r="RI287" s="4"/>
      <c r="RJ287" s="8"/>
      <c r="RK287" s="7"/>
      <c r="RL287" s="7"/>
      <c r="RM287" s="2" t="s">
        <v>272</v>
      </c>
      <c r="RN287" s="2" t="s">
        <v>226</v>
      </c>
      <c r="RO287" s="2" t="s">
        <v>229</v>
      </c>
      <c r="RP287" s="2" t="s">
        <v>229</v>
      </c>
      <c r="RQ287" s="2" t="s">
        <v>241</v>
      </c>
      <c r="RR287" s="2" t="s">
        <v>229</v>
      </c>
      <c r="RS287" s="4"/>
      <c r="RT287" s="8"/>
      <c r="RU287" s="4"/>
      <c r="RV287" s="8"/>
      <c r="RW287" s="7"/>
      <c r="RX287" s="7"/>
      <c r="RY287" s="2" t="s">
        <v>229</v>
      </c>
      <c r="RZ287" s="2" t="s">
        <v>229</v>
      </c>
      <c r="SA287" s="2" t="s">
        <v>229</v>
      </c>
      <c r="SB287" s="2" t="s">
        <v>229</v>
      </c>
      <c r="SC287" s="2" t="s">
        <v>229</v>
      </c>
      <c r="SD287" s="2" t="s">
        <v>229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>
        <v>100</v>
      </c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>
        <v>100</v>
      </c>
    </row>
    <row r="288">
      <c r="A288" s="2" t="s">
        <v>2983</v>
      </c>
      <c r="B288" s="2" t="s">
        <v>216</v>
      </c>
      <c r="C288" s="2" t="s">
        <v>217</v>
      </c>
      <c r="D288" s="2" t="s">
        <v>218</v>
      </c>
      <c r="E288" s="2" t="s">
        <v>2883</v>
      </c>
      <c r="F288" s="2" t="s">
        <v>2948</v>
      </c>
      <c r="G288" s="2" t="s">
        <v>2949</v>
      </c>
      <c r="H288" s="2" t="s">
        <v>2950</v>
      </c>
      <c r="I288" s="2" t="s">
        <v>2951</v>
      </c>
      <c r="J288" s="2" t="s">
        <v>2905</v>
      </c>
      <c r="K288" s="2" t="s">
        <v>2981</v>
      </c>
      <c r="L288" s="3">
        <v>35.52</v>
      </c>
      <c r="M288" s="3">
        <v>37.3</v>
      </c>
      <c r="N288" s="3">
        <v>78.99</v>
      </c>
      <c r="O288" s="2" t="s">
        <v>226</v>
      </c>
      <c r="P288" s="2" t="s">
        <v>618</v>
      </c>
      <c r="Q288" s="2" t="s">
        <v>228</v>
      </c>
      <c r="R288" s="2" t="s">
        <v>229</v>
      </c>
      <c r="S288" s="2" t="s">
        <v>2982</v>
      </c>
      <c r="T288" s="2" t="s">
        <v>684</v>
      </c>
      <c r="U288" s="2" t="s">
        <v>2890</v>
      </c>
      <c r="V288" s="2" t="s">
        <v>1745</v>
      </c>
      <c r="W288" s="2" t="s">
        <v>1009</v>
      </c>
      <c r="X288" s="2" t="s">
        <v>1746</v>
      </c>
      <c r="Y288" s="2" t="s">
        <v>229</v>
      </c>
      <c r="Z288" s="4"/>
      <c r="AA288" s="4">
        <f>=ROUNDDOWN({0},0)</f>
      </c>
      <c r="AB288" s="5"/>
      <c r="AC288" s="2" t="s">
        <v>1605</v>
      </c>
      <c r="AD288" s="4">
        <v>140</v>
      </c>
      <c r="AE288" s="4">
        <v>280</v>
      </c>
      <c r="AF288" s="6"/>
      <c r="AG288" s="6"/>
      <c r="AH288" s="7">
        <v>0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 t="s">
        <v>229</v>
      </c>
      <c r="BJ288" s="4"/>
      <c r="BK288" s="8"/>
      <c r="BL288" s="2" t="s">
        <v>229</v>
      </c>
      <c r="BM288" s="7"/>
      <c r="BN288" s="7"/>
      <c r="BO288" s="4"/>
      <c r="BP288" s="8"/>
      <c r="BQ288" s="4"/>
      <c r="BR288" s="8"/>
      <c r="BS288" s="7"/>
      <c r="BT288" s="7"/>
      <c r="BU288" s="2" t="s">
        <v>272</v>
      </c>
      <c r="BV288" s="2" t="s">
        <v>226</v>
      </c>
      <c r="BW288" s="2" t="s">
        <v>229</v>
      </c>
      <c r="BX288" s="2" t="s">
        <v>229</v>
      </c>
      <c r="BY288" s="2" t="s">
        <v>241</v>
      </c>
      <c r="BZ288" s="2" t="s">
        <v>229</v>
      </c>
      <c r="CA288" s="4"/>
      <c r="CB288" s="8"/>
      <c r="CC288" s="4"/>
      <c r="CD288" s="8"/>
      <c r="CE288" s="7"/>
      <c r="CF288" s="7"/>
      <c r="CG288" s="2" t="s">
        <v>272</v>
      </c>
      <c r="CH288" s="2" t="s">
        <v>226</v>
      </c>
      <c r="CI288" s="2" t="s">
        <v>229</v>
      </c>
      <c r="CJ288" s="2" t="s">
        <v>229</v>
      </c>
      <c r="CK288" s="2" t="s">
        <v>241</v>
      </c>
      <c r="CL288" s="2" t="s">
        <v>229</v>
      </c>
      <c r="CM288" s="4"/>
      <c r="CN288" s="8"/>
      <c r="CO288" s="4"/>
      <c r="CP288" s="8"/>
      <c r="CQ288" s="7"/>
      <c r="CR288" s="7"/>
      <c r="CS288" s="2" t="s">
        <v>272</v>
      </c>
      <c r="CT288" s="2" t="s">
        <v>226</v>
      </c>
      <c r="CU288" s="2" t="s">
        <v>229</v>
      </c>
      <c r="CV288" s="2" t="s">
        <v>229</v>
      </c>
      <c r="CW288" s="2" t="s">
        <v>241</v>
      </c>
      <c r="CX288" s="2" t="s">
        <v>229</v>
      </c>
      <c r="CY288" s="4"/>
      <c r="CZ288" s="8"/>
      <c r="DA288" s="4"/>
      <c r="DB288" s="8"/>
      <c r="DC288" s="7"/>
      <c r="DD288" s="7"/>
      <c r="DE288" s="2" t="s">
        <v>272</v>
      </c>
      <c r="DF288" s="2" t="s">
        <v>226</v>
      </c>
      <c r="DG288" s="2" t="s">
        <v>229</v>
      </c>
      <c r="DH288" s="2" t="s">
        <v>229</v>
      </c>
      <c r="DI288" s="2" t="s">
        <v>241</v>
      </c>
      <c r="DJ288" s="2" t="s">
        <v>229</v>
      </c>
      <c r="DK288" s="4"/>
      <c r="DL288" s="8"/>
      <c r="DM288" s="4"/>
      <c r="DN288" s="8"/>
      <c r="DO288" s="7"/>
      <c r="DP288" s="7"/>
      <c r="DQ288" s="2" t="s">
        <v>239</v>
      </c>
      <c r="DR288" s="2" t="s">
        <v>226</v>
      </c>
      <c r="DS288" s="2" t="s">
        <v>229</v>
      </c>
      <c r="DT288" s="2" t="s">
        <v>229</v>
      </c>
      <c r="DU288" s="2" t="s">
        <v>241</v>
      </c>
      <c r="DV288" s="2" t="s">
        <v>229</v>
      </c>
      <c r="DW288" s="4"/>
      <c r="DX288" s="8"/>
      <c r="DY288" s="4"/>
      <c r="DZ288" s="8"/>
      <c r="EA288" s="7"/>
      <c r="EB288" s="7"/>
      <c r="EC288" s="2" t="s">
        <v>272</v>
      </c>
      <c r="ED288" s="2" t="s">
        <v>226</v>
      </c>
      <c r="EE288" s="2" t="s">
        <v>229</v>
      </c>
      <c r="EF288" s="2" t="s">
        <v>229</v>
      </c>
      <c r="EG288" s="2" t="s">
        <v>241</v>
      </c>
      <c r="EH288" s="2" t="s">
        <v>229</v>
      </c>
      <c r="EI288" s="4"/>
      <c r="EJ288" s="8"/>
      <c r="EK288" s="4"/>
      <c r="EL288" s="8"/>
      <c r="EM288" s="7"/>
      <c r="EN288" s="7"/>
      <c r="EO288" s="2" t="s">
        <v>272</v>
      </c>
      <c r="EP288" s="2" t="s">
        <v>226</v>
      </c>
      <c r="EQ288" s="2" t="s">
        <v>229</v>
      </c>
      <c r="ER288" s="2" t="s">
        <v>229</v>
      </c>
      <c r="ES288" s="2" t="s">
        <v>241</v>
      </c>
      <c r="ET288" s="2" t="s">
        <v>229</v>
      </c>
      <c r="EU288" s="4"/>
      <c r="EV288" s="8"/>
      <c r="EW288" s="4"/>
      <c r="EX288" s="8"/>
      <c r="EY288" s="7"/>
      <c r="EZ288" s="7"/>
      <c r="FA288" s="2" t="s">
        <v>272</v>
      </c>
      <c r="FB288" s="2" t="s">
        <v>226</v>
      </c>
      <c r="FC288" s="2" t="s">
        <v>229</v>
      </c>
      <c r="FD288" s="2" t="s">
        <v>229</v>
      </c>
      <c r="FE288" s="2" t="s">
        <v>241</v>
      </c>
      <c r="FF288" s="2" t="s">
        <v>229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226</v>
      </c>
      <c r="FO288" s="2" t="s">
        <v>229</v>
      </c>
      <c r="FP288" s="2" t="s">
        <v>229</v>
      </c>
      <c r="FQ288" s="2" t="s">
        <v>241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226</v>
      </c>
      <c r="GA288" s="2" t="s">
        <v>229</v>
      </c>
      <c r="GB288" s="2" t="s">
        <v>229</v>
      </c>
      <c r="GC288" s="2" t="s">
        <v>241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272</v>
      </c>
      <c r="GL288" s="2" t="s">
        <v>226</v>
      </c>
      <c r="GM288" s="2" t="s">
        <v>229</v>
      </c>
      <c r="GN288" s="2" t="s">
        <v>229</v>
      </c>
      <c r="GO288" s="2" t="s">
        <v>241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272</v>
      </c>
      <c r="GX288" s="2" t="s">
        <v>226</v>
      </c>
      <c r="GY288" s="2" t="s">
        <v>229</v>
      </c>
      <c r="GZ288" s="2" t="s">
        <v>229</v>
      </c>
      <c r="HA288" s="2" t="s">
        <v>241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272</v>
      </c>
      <c r="HJ288" s="2" t="s">
        <v>226</v>
      </c>
      <c r="HK288" s="2" t="s">
        <v>229</v>
      </c>
      <c r="HL288" s="2" t="s">
        <v>229</v>
      </c>
      <c r="HM288" s="2" t="s">
        <v>241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272</v>
      </c>
      <c r="HV288" s="2" t="s">
        <v>226</v>
      </c>
      <c r="HW288" s="2" t="s">
        <v>229</v>
      </c>
      <c r="HX288" s="2" t="s">
        <v>229</v>
      </c>
      <c r="HY288" s="2" t="s">
        <v>241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272</v>
      </c>
      <c r="IH288" s="2" t="s">
        <v>226</v>
      </c>
      <c r="II288" s="2" t="s">
        <v>229</v>
      </c>
      <c r="IJ288" s="2" t="s">
        <v>229</v>
      </c>
      <c r="IK288" s="2" t="s">
        <v>241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664</v>
      </c>
      <c r="IT288" s="2" t="s">
        <v>226</v>
      </c>
      <c r="IU288" s="2" t="s">
        <v>229</v>
      </c>
      <c r="IV288" s="2" t="s">
        <v>229</v>
      </c>
      <c r="IW288" s="2" t="s">
        <v>241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272</v>
      </c>
      <c r="JF288" s="2" t="s">
        <v>226</v>
      </c>
      <c r="JG288" s="2" t="s">
        <v>229</v>
      </c>
      <c r="JH288" s="2" t="s">
        <v>229</v>
      </c>
      <c r="JI288" s="2" t="s">
        <v>241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272</v>
      </c>
      <c r="JR288" s="2" t="s">
        <v>226</v>
      </c>
      <c r="JS288" s="2" t="s">
        <v>229</v>
      </c>
      <c r="JT288" s="2" t="s">
        <v>229</v>
      </c>
      <c r="JU288" s="2" t="s">
        <v>241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272</v>
      </c>
      <c r="KD288" s="2" t="s">
        <v>226</v>
      </c>
      <c r="KE288" s="2" t="s">
        <v>229</v>
      </c>
      <c r="KF288" s="2" t="s">
        <v>229</v>
      </c>
      <c r="KG288" s="2" t="s">
        <v>241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272</v>
      </c>
      <c r="KP288" s="2" t="s">
        <v>226</v>
      </c>
      <c r="KQ288" s="2" t="s">
        <v>229</v>
      </c>
      <c r="KR288" s="2" t="s">
        <v>229</v>
      </c>
      <c r="KS288" s="2" t="s">
        <v>241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272</v>
      </c>
      <c r="LB288" s="2" t="s">
        <v>226</v>
      </c>
      <c r="LC288" s="2" t="s">
        <v>229</v>
      </c>
      <c r="LD288" s="2" t="s">
        <v>229</v>
      </c>
      <c r="LE288" s="2" t="s">
        <v>241</v>
      </c>
      <c r="LF288" s="2" t="s">
        <v>229</v>
      </c>
      <c r="LG288" s="4"/>
      <c r="LH288" s="8"/>
      <c r="LI288" s="4"/>
      <c r="LJ288" s="8"/>
      <c r="LK288" s="7"/>
      <c r="LL288" s="7"/>
      <c r="LM288" s="2" t="s">
        <v>272</v>
      </c>
      <c r="LN288" s="2" t="s">
        <v>226</v>
      </c>
      <c r="LO288" s="2" t="s">
        <v>229</v>
      </c>
      <c r="LP288" s="2" t="s">
        <v>229</v>
      </c>
      <c r="LQ288" s="2" t="s">
        <v>241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664</v>
      </c>
      <c r="LZ288" s="2" t="s">
        <v>226</v>
      </c>
      <c r="MA288" s="2" t="s">
        <v>229</v>
      </c>
      <c r="MB288" s="2" t="s">
        <v>229</v>
      </c>
      <c r="MC288" s="2" t="s">
        <v>241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272</v>
      </c>
      <c r="ML288" s="2" t="s">
        <v>226</v>
      </c>
      <c r="MM288" s="2" t="s">
        <v>229</v>
      </c>
      <c r="MN288" s="2" t="s">
        <v>229</v>
      </c>
      <c r="MO288" s="2" t="s">
        <v>241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272</v>
      </c>
      <c r="MX288" s="2" t="s">
        <v>226</v>
      </c>
      <c r="MY288" s="2" t="s">
        <v>229</v>
      </c>
      <c r="MZ288" s="2" t="s">
        <v>229</v>
      </c>
      <c r="NA288" s="2" t="s">
        <v>241</v>
      </c>
      <c r="NB288" s="2" t="s">
        <v>229</v>
      </c>
      <c r="NC288" s="4"/>
      <c r="ND288" s="8"/>
      <c r="NE288" s="4"/>
      <c r="NF288" s="8"/>
      <c r="NG288" s="7"/>
      <c r="NH288" s="7"/>
      <c r="NI288" s="2" t="s">
        <v>229</v>
      </c>
      <c r="NJ288" s="2" t="s">
        <v>229</v>
      </c>
      <c r="NK288" s="2" t="s">
        <v>229</v>
      </c>
      <c r="NL288" s="2" t="s">
        <v>229</v>
      </c>
      <c r="NM288" s="2" t="s">
        <v>229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272</v>
      </c>
      <c r="NV288" s="2" t="s">
        <v>226</v>
      </c>
      <c r="NW288" s="2" t="s">
        <v>229</v>
      </c>
      <c r="NX288" s="2" t="s">
        <v>229</v>
      </c>
      <c r="NY288" s="2" t="s">
        <v>241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272</v>
      </c>
      <c r="OH288" s="2" t="s">
        <v>226</v>
      </c>
      <c r="OI288" s="2" t="s">
        <v>229</v>
      </c>
      <c r="OJ288" s="2" t="s">
        <v>229</v>
      </c>
      <c r="OK288" s="2" t="s">
        <v>241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229</v>
      </c>
      <c r="OT288" s="2" t="s">
        <v>229</v>
      </c>
      <c r="OU288" s="2" t="s">
        <v>229</v>
      </c>
      <c r="OV288" s="2" t="s">
        <v>229</v>
      </c>
      <c r="OW288" s="2" t="s">
        <v>229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229</v>
      </c>
      <c r="PF288" s="2" t="s">
        <v>229</v>
      </c>
      <c r="PG288" s="2" t="s">
        <v>229</v>
      </c>
      <c r="PH288" s="2" t="s">
        <v>229</v>
      </c>
      <c r="PI288" s="2" t="s">
        <v>229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272</v>
      </c>
      <c r="PR288" s="2" t="s">
        <v>226</v>
      </c>
      <c r="PS288" s="2" t="s">
        <v>229</v>
      </c>
      <c r="PT288" s="2" t="s">
        <v>229</v>
      </c>
      <c r="PU288" s="2" t="s">
        <v>241</v>
      </c>
      <c r="PV288" s="2" t="s">
        <v>229</v>
      </c>
      <c r="PW288" s="4"/>
      <c r="PX288" s="8"/>
      <c r="PY288" s="4"/>
      <c r="PZ288" s="8"/>
      <c r="QA288" s="7"/>
      <c r="QB288" s="7"/>
      <c r="QC288" s="2" t="s">
        <v>281</v>
      </c>
      <c r="QD288" s="2" t="s">
        <v>226</v>
      </c>
      <c r="QE288" s="2" t="s">
        <v>229</v>
      </c>
      <c r="QF288" s="2" t="s">
        <v>229</v>
      </c>
      <c r="QG288" s="2" t="s">
        <v>241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272</v>
      </c>
      <c r="QP288" s="2" t="s">
        <v>226</v>
      </c>
      <c r="QQ288" s="2" t="s">
        <v>229</v>
      </c>
      <c r="QR288" s="2" t="s">
        <v>229</v>
      </c>
      <c r="QS288" s="2" t="s">
        <v>241</v>
      </c>
      <c r="QT288" s="2" t="s">
        <v>229</v>
      </c>
      <c r="QU288" s="4"/>
      <c r="QV288" s="8"/>
      <c r="QW288" s="4"/>
      <c r="QX288" s="8"/>
      <c r="QY288" s="7"/>
      <c r="QZ288" s="7"/>
      <c r="RA288" s="2" t="s">
        <v>272</v>
      </c>
      <c r="RB288" s="2" t="s">
        <v>226</v>
      </c>
      <c r="RC288" s="2" t="s">
        <v>229</v>
      </c>
      <c r="RD288" s="2" t="s">
        <v>229</v>
      </c>
      <c r="RE288" s="2" t="s">
        <v>241</v>
      </c>
      <c r="RF288" s="2" t="s">
        <v>229</v>
      </c>
      <c r="RG288" s="4"/>
      <c r="RH288" s="8"/>
      <c r="RI288" s="4"/>
      <c r="RJ288" s="8"/>
      <c r="RK288" s="7"/>
      <c r="RL288" s="7"/>
      <c r="RM288" s="2" t="s">
        <v>272</v>
      </c>
      <c r="RN288" s="2" t="s">
        <v>226</v>
      </c>
      <c r="RO288" s="2" t="s">
        <v>229</v>
      </c>
      <c r="RP288" s="2" t="s">
        <v>229</v>
      </c>
      <c r="RQ288" s="2" t="s">
        <v>241</v>
      </c>
      <c r="RR288" s="2" t="s">
        <v>229</v>
      </c>
      <c r="RS288" s="4"/>
      <c r="RT288" s="8"/>
      <c r="RU288" s="4"/>
      <c r="RV288" s="8"/>
      <c r="RW288" s="7"/>
      <c r="RX288" s="7"/>
      <c r="RY288" s="2" t="s">
        <v>229</v>
      </c>
      <c r="RZ288" s="2" t="s">
        <v>229</v>
      </c>
      <c r="SA288" s="2" t="s">
        <v>229</v>
      </c>
      <c r="SB288" s="2" t="s">
        <v>229</v>
      </c>
      <c r="SC288" s="2" t="s">
        <v>229</v>
      </c>
      <c r="SD288" s="2" t="s">
        <v>229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>
        <v>140</v>
      </c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>
        <v>140</v>
      </c>
    </row>
    <row r="289">
      <c r="A289" s="2" t="s">
        <v>2984</v>
      </c>
      <c r="B289" s="2" t="s">
        <v>216</v>
      </c>
      <c r="C289" s="2" t="s">
        <v>217</v>
      </c>
      <c r="D289" s="2" t="s">
        <v>218</v>
      </c>
      <c r="E289" s="2" t="s">
        <v>2883</v>
      </c>
      <c r="F289" s="2" t="s">
        <v>2948</v>
      </c>
      <c r="G289" s="2" t="s">
        <v>2949</v>
      </c>
      <c r="H289" s="2" t="s">
        <v>2950</v>
      </c>
      <c r="I289" s="2" t="s">
        <v>2951</v>
      </c>
      <c r="J289" s="2" t="s">
        <v>2910</v>
      </c>
      <c r="K289" s="2" t="s">
        <v>2981</v>
      </c>
      <c r="L289" s="3">
        <v>38.4</v>
      </c>
      <c r="M289" s="3">
        <v>40.32</v>
      </c>
      <c r="N289" s="3">
        <v>84.99</v>
      </c>
      <c r="O289" s="2" t="s">
        <v>226</v>
      </c>
      <c r="P289" s="2" t="s">
        <v>618</v>
      </c>
      <c r="Q289" s="2" t="s">
        <v>228</v>
      </c>
      <c r="R289" s="2" t="s">
        <v>229</v>
      </c>
      <c r="S289" s="2" t="s">
        <v>2982</v>
      </c>
      <c r="T289" s="2" t="s">
        <v>684</v>
      </c>
      <c r="U289" s="2" t="s">
        <v>2911</v>
      </c>
      <c r="V289" s="2" t="s">
        <v>1745</v>
      </c>
      <c r="W289" s="2" t="s">
        <v>1009</v>
      </c>
      <c r="X289" s="2" t="s">
        <v>1746</v>
      </c>
      <c r="Y289" s="2" t="s">
        <v>229</v>
      </c>
      <c r="Z289" s="4"/>
      <c r="AA289" s="4">
        <f>=ROUNDDOWN({0},0)</f>
      </c>
      <c r="AB289" s="5"/>
      <c r="AC289" s="2" t="s">
        <v>1605</v>
      </c>
      <c r="AD289" s="4">
        <v>170</v>
      </c>
      <c r="AE289" s="4">
        <v>340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/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 t="s">
        <v>229</v>
      </c>
      <c r="BJ289" s="4"/>
      <c r="BK289" s="8"/>
      <c r="BL289" s="2" t="s">
        <v>229</v>
      </c>
      <c r="BM289" s="7"/>
      <c r="BN289" s="7"/>
      <c r="BO289" s="4"/>
      <c r="BP289" s="8"/>
      <c r="BQ289" s="4"/>
      <c r="BR289" s="8"/>
      <c r="BS289" s="7"/>
      <c r="BT289" s="7"/>
      <c r="BU289" s="2" t="s">
        <v>272</v>
      </c>
      <c r="BV289" s="2" t="s">
        <v>226</v>
      </c>
      <c r="BW289" s="2" t="s">
        <v>229</v>
      </c>
      <c r="BX289" s="2" t="s">
        <v>229</v>
      </c>
      <c r="BY289" s="2" t="s">
        <v>241</v>
      </c>
      <c r="BZ289" s="2" t="s">
        <v>229</v>
      </c>
      <c r="CA289" s="4"/>
      <c r="CB289" s="8"/>
      <c r="CC289" s="4"/>
      <c r="CD289" s="8"/>
      <c r="CE289" s="7"/>
      <c r="CF289" s="7"/>
      <c r="CG289" s="2" t="s">
        <v>272</v>
      </c>
      <c r="CH289" s="2" t="s">
        <v>226</v>
      </c>
      <c r="CI289" s="2" t="s">
        <v>229</v>
      </c>
      <c r="CJ289" s="2" t="s">
        <v>229</v>
      </c>
      <c r="CK289" s="2" t="s">
        <v>241</v>
      </c>
      <c r="CL289" s="2" t="s">
        <v>229</v>
      </c>
      <c r="CM289" s="4"/>
      <c r="CN289" s="8"/>
      <c r="CO289" s="4"/>
      <c r="CP289" s="8"/>
      <c r="CQ289" s="7"/>
      <c r="CR289" s="7"/>
      <c r="CS289" s="2" t="s">
        <v>272</v>
      </c>
      <c r="CT289" s="2" t="s">
        <v>226</v>
      </c>
      <c r="CU289" s="2" t="s">
        <v>229</v>
      </c>
      <c r="CV289" s="2" t="s">
        <v>229</v>
      </c>
      <c r="CW289" s="2" t="s">
        <v>241</v>
      </c>
      <c r="CX289" s="2" t="s">
        <v>229</v>
      </c>
      <c r="CY289" s="4"/>
      <c r="CZ289" s="8"/>
      <c r="DA289" s="4"/>
      <c r="DB289" s="8"/>
      <c r="DC289" s="7"/>
      <c r="DD289" s="7"/>
      <c r="DE289" s="2" t="s">
        <v>272</v>
      </c>
      <c r="DF289" s="2" t="s">
        <v>226</v>
      </c>
      <c r="DG289" s="2" t="s">
        <v>229</v>
      </c>
      <c r="DH289" s="2" t="s">
        <v>229</v>
      </c>
      <c r="DI289" s="2" t="s">
        <v>241</v>
      </c>
      <c r="DJ289" s="2" t="s">
        <v>229</v>
      </c>
      <c r="DK289" s="4"/>
      <c r="DL289" s="8"/>
      <c r="DM289" s="4"/>
      <c r="DN289" s="8"/>
      <c r="DO289" s="7"/>
      <c r="DP289" s="7"/>
      <c r="DQ289" s="2" t="s">
        <v>239</v>
      </c>
      <c r="DR289" s="2" t="s">
        <v>226</v>
      </c>
      <c r="DS289" s="2" t="s">
        <v>229</v>
      </c>
      <c r="DT289" s="2" t="s">
        <v>229</v>
      </c>
      <c r="DU289" s="2" t="s">
        <v>241</v>
      </c>
      <c r="DV289" s="2" t="s">
        <v>229</v>
      </c>
      <c r="DW289" s="4"/>
      <c r="DX289" s="8"/>
      <c r="DY289" s="4"/>
      <c r="DZ289" s="8"/>
      <c r="EA289" s="7"/>
      <c r="EB289" s="7"/>
      <c r="EC289" s="2" t="s">
        <v>272</v>
      </c>
      <c r="ED289" s="2" t="s">
        <v>226</v>
      </c>
      <c r="EE289" s="2" t="s">
        <v>229</v>
      </c>
      <c r="EF289" s="2" t="s">
        <v>229</v>
      </c>
      <c r="EG289" s="2" t="s">
        <v>241</v>
      </c>
      <c r="EH289" s="2" t="s">
        <v>229</v>
      </c>
      <c r="EI289" s="4"/>
      <c r="EJ289" s="8"/>
      <c r="EK289" s="4"/>
      <c r="EL289" s="8"/>
      <c r="EM289" s="7"/>
      <c r="EN289" s="7"/>
      <c r="EO289" s="2" t="s">
        <v>272</v>
      </c>
      <c r="EP289" s="2" t="s">
        <v>226</v>
      </c>
      <c r="EQ289" s="2" t="s">
        <v>229</v>
      </c>
      <c r="ER289" s="2" t="s">
        <v>229</v>
      </c>
      <c r="ES289" s="2" t="s">
        <v>241</v>
      </c>
      <c r="ET289" s="2" t="s">
        <v>229</v>
      </c>
      <c r="EU289" s="4"/>
      <c r="EV289" s="8"/>
      <c r="EW289" s="4"/>
      <c r="EX289" s="8"/>
      <c r="EY289" s="7"/>
      <c r="EZ289" s="7"/>
      <c r="FA289" s="2" t="s">
        <v>272</v>
      </c>
      <c r="FB289" s="2" t="s">
        <v>226</v>
      </c>
      <c r="FC289" s="2" t="s">
        <v>229</v>
      </c>
      <c r="FD289" s="2" t="s">
        <v>229</v>
      </c>
      <c r="FE289" s="2" t="s">
        <v>241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226</v>
      </c>
      <c r="FO289" s="2" t="s">
        <v>229</v>
      </c>
      <c r="FP289" s="2" t="s">
        <v>229</v>
      </c>
      <c r="FQ289" s="2" t="s">
        <v>241</v>
      </c>
      <c r="FR289" s="2" t="s">
        <v>229</v>
      </c>
      <c r="FS289" s="4"/>
      <c r="FT289" s="8"/>
      <c r="FU289" s="4"/>
      <c r="FV289" s="8"/>
      <c r="FW289" s="7"/>
      <c r="FX289" s="7"/>
      <c r="FY289" s="2" t="s">
        <v>239</v>
      </c>
      <c r="FZ289" s="2" t="s">
        <v>226</v>
      </c>
      <c r="GA289" s="2" t="s">
        <v>229</v>
      </c>
      <c r="GB289" s="2" t="s">
        <v>229</v>
      </c>
      <c r="GC289" s="2" t="s">
        <v>241</v>
      </c>
      <c r="GD289" s="2" t="s">
        <v>229</v>
      </c>
      <c r="GE289" s="4"/>
      <c r="GF289" s="8"/>
      <c r="GG289" s="4"/>
      <c r="GH289" s="8"/>
      <c r="GI289" s="7"/>
      <c r="GJ289" s="7"/>
      <c r="GK289" s="2" t="s">
        <v>272</v>
      </c>
      <c r="GL289" s="2" t="s">
        <v>226</v>
      </c>
      <c r="GM289" s="2" t="s">
        <v>229</v>
      </c>
      <c r="GN289" s="2" t="s">
        <v>229</v>
      </c>
      <c r="GO289" s="2" t="s">
        <v>241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272</v>
      </c>
      <c r="GX289" s="2" t="s">
        <v>226</v>
      </c>
      <c r="GY289" s="2" t="s">
        <v>229</v>
      </c>
      <c r="GZ289" s="2" t="s">
        <v>229</v>
      </c>
      <c r="HA289" s="2" t="s">
        <v>241</v>
      </c>
      <c r="HB289" s="2" t="s">
        <v>229</v>
      </c>
      <c r="HC289" s="4"/>
      <c r="HD289" s="8"/>
      <c r="HE289" s="4"/>
      <c r="HF289" s="8"/>
      <c r="HG289" s="7"/>
      <c r="HH289" s="7"/>
      <c r="HI289" s="2" t="s">
        <v>272</v>
      </c>
      <c r="HJ289" s="2" t="s">
        <v>226</v>
      </c>
      <c r="HK289" s="2" t="s">
        <v>229</v>
      </c>
      <c r="HL289" s="2" t="s">
        <v>229</v>
      </c>
      <c r="HM289" s="2" t="s">
        <v>241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272</v>
      </c>
      <c r="HV289" s="2" t="s">
        <v>226</v>
      </c>
      <c r="HW289" s="2" t="s">
        <v>229</v>
      </c>
      <c r="HX289" s="2" t="s">
        <v>229</v>
      </c>
      <c r="HY289" s="2" t="s">
        <v>241</v>
      </c>
      <c r="HZ289" s="2" t="s">
        <v>229</v>
      </c>
      <c r="IA289" s="4"/>
      <c r="IB289" s="8"/>
      <c r="IC289" s="4"/>
      <c r="ID289" s="8"/>
      <c r="IE289" s="7"/>
      <c r="IF289" s="7"/>
      <c r="IG289" s="2" t="s">
        <v>272</v>
      </c>
      <c r="IH289" s="2" t="s">
        <v>226</v>
      </c>
      <c r="II289" s="2" t="s">
        <v>229</v>
      </c>
      <c r="IJ289" s="2" t="s">
        <v>229</v>
      </c>
      <c r="IK289" s="2" t="s">
        <v>241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664</v>
      </c>
      <c r="IT289" s="2" t="s">
        <v>226</v>
      </c>
      <c r="IU289" s="2" t="s">
        <v>229</v>
      </c>
      <c r="IV289" s="2" t="s">
        <v>229</v>
      </c>
      <c r="IW289" s="2" t="s">
        <v>241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272</v>
      </c>
      <c r="JF289" s="2" t="s">
        <v>226</v>
      </c>
      <c r="JG289" s="2" t="s">
        <v>229</v>
      </c>
      <c r="JH289" s="2" t="s">
        <v>229</v>
      </c>
      <c r="JI289" s="2" t="s">
        <v>241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272</v>
      </c>
      <c r="JR289" s="2" t="s">
        <v>226</v>
      </c>
      <c r="JS289" s="2" t="s">
        <v>229</v>
      </c>
      <c r="JT289" s="2" t="s">
        <v>229</v>
      </c>
      <c r="JU289" s="2" t="s">
        <v>241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272</v>
      </c>
      <c r="KD289" s="2" t="s">
        <v>226</v>
      </c>
      <c r="KE289" s="2" t="s">
        <v>229</v>
      </c>
      <c r="KF289" s="2" t="s">
        <v>229</v>
      </c>
      <c r="KG289" s="2" t="s">
        <v>241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272</v>
      </c>
      <c r="KP289" s="2" t="s">
        <v>226</v>
      </c>
      <c r="KQ289" s="2" t="s">
        <v>229</v>
      </c>
      <c r="KR289" s="2" t="s">
        <v>229</v>
      </c>
      <c r="KS289" s="2" t="s">
        <v>241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272</v>
      </c>
      <c r="LB289" s="2" t="s">
        <v>226</v>
      </c>
      <c r="LC289" s="2" t="s">
        <v>229</v>
      </c>
      <c r="LD289" s="2" t="s">
        <v>229</v>
      </c>
      <c r="LE289" s="2" t="s">
        <v>241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272</v>
      </c>
      <c r="LN289" s="2" t="s">
        <v>226</v>
      </c>
      <c r="LO289" s="2" t="s">
        <v>229</v>
      </c>
      <c r="LP289" s="2" t="s">
        <v>229</v>
      </c>
      <c r="LQ289" s="2" t="s">
        <v>241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664</v>
      </c>
      <c r="LZ289" s="2" t="s">
        <v>226</v>
      </c>
      <c r="MA289" s="2" t="s">
        <v>229</v>
      </c>
      <c r="MB289" s="2" t="s">
        <v>229</v>
      </c>
      <c r="MC289" s="2" t="s">
        <v>241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272</v>
      </c>
      <c r="ML289" s="2" t="s">
        <v>226</v>
      </c>
      <c r="MM289" s="2" t="s">
        <v>229</v>
      </c>
      <c r="MN289" s="2" t="s">
        <v>229</v>
      </c>
      <c r="MO289" s="2" t="s">
        <v>241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272</v>
      </c>
      <c r="MX289" s="2" t="s">
        <v>226</v>
      </c>
      <c r="MY289" s="2" t="s">
        <v>229</v>
      </c>
      <c r="MZ289" s="2" t="s">
        <v>229</v>
      </c>
      <c r="NA289" s="2" t="s">
        <v>241</v>
      </c>
      <c r="NB289" s="2" t="s">
        <v>229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229</v>
      </c>
      <c r="NK289" s="2" t="s">
        <v>229</v>
      </c>
      <c r="NL289" s="2" t="s">
        <v>229</v>
      </c>
      <c r="NM289" s="2" t="s">
        <v>229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272</v>
      </c>
      <c r="NV289" s="2" t="s">
        <v>226</v>
      </c>
      <c r="NW289" s="2" t="s">
        <v>229</v>
      </c>
      <c r="NX289" s="2" t="s">
        <v>229</v>
      </c>
      <c r="NY289" s="2" t="s">
        <v>241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272</v>
      </c>
      <c r="OH289" s="2" t="s">
        <v>226</v>
      </c>
      <c r="OI289" s="2" t="s">
        <v>229</v>
      </c>
      <c r="OJ289" s="2" t="s">
        <v>229</v>
      </c>
      <c r="OK289" s="2" t="s">
        <v>241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229</v>
      </c>
      <c r="OT289" s="2" t="s">
        <v>229</v>
      </c>
      <c r="OU289" s="2" t="s">
        <v>229</v>
      </c>
      <c r="OV289" s="2" t="s">
        <v>229</v>
      </c>
      <c r="OW289" s="2" t="s">
        <v>229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229</v>
      </c>
      <c r="PF289" s="2" t="s">
        <v>229</v>
      </c>
      <c r="PG289" s="2" t="s">
        <v>229</v>
      </c>
      <c r="PH289" s="2" t="s">
        <v>229</v>
      </c>
      <c r="PI289" s="2" t="s">
        <v>229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272</v>
      </c>
      <c r="PR289" s="2" t="s">
        <v>226</v>
      </c>
      <c r="PS289" s="2" t="s">
        <v>229</v>
      </c>
      <c r="PT289" s="2" t="s">
        <v>229</v>
      </c>
      <c r="PU289" s="2" t="s">
        <v>241</v>
      </c>
      <c r="PV289" s="2" t="s">
        <v>229</v>
      </c>
      <c r="PW289" s="4"/>
      <c r="PX289" s="8"/>
      <c r="PY289" s="4"/>
      <c r="PZ289" s="8"/>
      <c r="QA289" s="7"/>
      <c r="QB289" s="7"/>
      <c r="QC289" s="2" t="s">
        <v>281</v>
      </c>
      <c r="QD289" s="2" t="s">
        <v>226</v>
      </c>
      <c r="QE289" s="2" t="s">
        <v>229</v>
      </c>
      <c r="QF289" s="2" t="s">
        <v>229</v>
      </c>
      <c r="QG289" s="2" t="s">
        <v>241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272</v>
      </c>
      <c r="QP289" s="2" t="s">
        <v>226</v>
      </c>
      <c r="QQ289" s="2" t="s">
        <v>229</v>
      </c>
      <c r="QR289" s="2" t="s">
        <v>229</v>
      </c>
      <c r="QS289" s="2" t="s">
        <v>241</v>
      </c>
      <c r="QT289" s="2" t="s">
        <v>229</v>
      </c>
      <c r="QU289" s="4"/>
      <c r="QV289" s="8"/>
      <c r="QW289" s="4"/>
      <c r="QX289" s="8"/>
      <c r="QY289" s="7"/>
      <c r="QZ289" s="7"/>
      <c r="RA289" s="2" t="s">
        <v>272</v>
      </c>
      <c r="RB289" s="2" t="s">
        <v>226</v>
      </c>
      <c r="RC289" s="2" t="s">
        <v>229</v>
      </c>
      <c r="RD289" s="2" t="s">
        <v>229</v>
      </c>
      <c r="RE289" s="2" t="s">
        <v>241</v>
      </c>
      <c r="RF289" s="2" t="s">
        <v>229</v>
      </c>
      <c r="RG289" s="4"/>
      <c r="RH289" s="8"/>
      <c r="RI289" s="4"/>
      <c r="RJ289" s="8"/>
      <c r="RK289" s="7"/>
      <c r="RL289" s="7"/>
      <c r="RM289" s="2" t="s">
        <v>272</v>
      </c>
      <c r="RN289" s="2" t="s">
        <v>226</v>
      </c>
      <c r="RO289" s="2" t="s">
        <v>229</v>
      </c>
      <c r="RP289" s="2" t="s">
        <v>229</v>
      </c>
      <c r="RQ289" s="2" t="s">
        <v>241</v>
      </c>
      <c r="RR289" s="2" t="s">
        <v>229</v>
      </c>
      <c r="RS289" s="4"/>
      <c r="RT289" s="8"/>
      <c r="RU289" s="4"/>
      <c r="RV289" s="8"/>
      <c r="RW289" s="7"/>
      <c r="RX289" s="7"/>
      <c r="RY289" s="2" t="s">
        <v>229</v>
      </c>
      <c r="RZ289" s="2" t="s">
        <v>229</v>
      </c>
      <c r="SA289" s="2" t="s">
        <v>229</v>
      </c>
      <c r="SB289" s="2" t="s">
        <v>229</v>
      </c>
      <c r="SC289" s="2" t="s">
        <v>229</v>
      </c>
      <c r="SD289" s="2" t="s">
        <v>229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>
        <v>170</v>
      </c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>
        <v>170</v>
      </c>
    </row>
    <row r="290">
      <c r="A290" s="2" t="s">
        <v>2985</v>
      </c>
      <c r="B290" s="2" t="s">
        <v>216</v>
      </c>
      <c r="C290" s="2" t="s">
        <v>217</v>
      </c>
      <c r="D290" s="2" t="s">
        <v>218</v>
      </c>
      <c r="E290" s="2" t="s">
        <v>2883</v>
      </c>
      <c r="F290" s="2" t="s">
        <v>2948</v>
      </c>
      <c r="G290" s="2" t="s">
        <v>2949</v>
      </c>
      <c r="H290" s="2" t="s">
        <v>2950</v>
      </c>
      <c r="I290" s="2" t="s">
        <v>2951</v>
      </c>
      <c r="J290" s="2" t="s">
        <v>2918</v>
      </c>
      <c r="K290" s="2" t="s">
        <v>2981</v>
      </c>
      <c r="L290" s="3">
        <v>44.1</v>
      </c>
      <c r="M290" s="3">
        <v>46.31</v>
      </c>
      <c r="N290" s="3">
        <v>94.99</v>
      </c>
      <c r="O290" s="2" t="s">
        <v>226</v>
      </c>
      <c r="P290" s="2" t="s">
        <v>618</v>
      </c>
      <c r="Q290" s="2" t="s">
        <v>228</v>
      </c>
      <c r="R290" s="2" t="s">
        <v>229</v>
      </c>
      <c r="S290" s="2" t="s">
        <v>2982</v>
      </c>
      <c r="T290" s="2" t="s">
        <v>684</v>
      </c>
      <c r="U290" s="2" t="s">
        <v>2911</v>
      </c>
      <c r="V290" s="2" t="s">
        <v>1745</v>
      </c>
      <c r="W290" s="2" t="s">
        <v>1009</v>
      </c>
      <c r="X290" s="2" t="s">
        <v>1746</v>
      </c>
      <c r="Y290" s="2" t="s">
        <v>229</v>
      </c>
      <c r="Z290" s="4"/>
      <c r="AA290" s="4">
        <f>=ROUNDDOWN({0},0)</f>
      </c>
      <c r="AB290" s="5"/>
      <c r="AC290" s="2" t="s">
        <v>1605</v>
      </c>
      <c r="AD290" s="4">
        <v>190</v>
      </c>
      <c r="AE290" s="4">
        <v>380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/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 t="s">
        <v>229</v>
      </c>
      <c r="BJ290" s="4"/>
      <c r="BK290" s="8"/>
      <c r="BL290" s="2" t="s">
        <v>229</v>
      </c>
      <c r="BM290" s="7"/>
      <c r="BN290" s="7"/>
      <c r="BO290" s="4"/>
      <c r="BP290" s="8"/>
      <c r="BQ290" s="4"/>
      <c r="BR290" s="8"/>
      <c r="BS290" s="7"/>
      <c r="BT290" s="7"/>
      <c r="BU290" s="2" t="s">
        <v>272</v>
      </c>
      <c r="BV290" s="2" t="s">
        <v>226</v>
      </c>
      <c r="BW290" s="2" t="s">
        <v>229</v>
      </c>
      <c r="BX290" s="2" t="s">
        <v>229</v>
      </c>
      <c r="BY290" s="2" t="s">
        <v>241</v>
      </c>
      <c r="BZ290" s="2" t="s">
        <v>229</v>
      </c>
      <c r="CA290" s="4"/>
      <c r="CB290" s="8"/>
      <c r="CC290" s="4"/>
      <c r="CD290" s="8"/>
      <c r="CE290" s="7"/>
      <c r="CF290" s="7"/>
      <c r="CG290" s="2" t="s">
        <v>272</v>
      </c>
      <c r="CH290" s="2" t="s">
        <v>226</v>
      </c>
      <c r="CI290" s="2" t="s">
        <v>229</v>
      </c>
      <c r="CJ290" s="2" t="s">
        <v>229</v>
      </c>
      <c r="CK290" s="2" t="s">
        <v>241</v>
      </c>
      <c r="CL290" s="2" t="s">
        <v>229</v>
      </c>
      <c r="CM290" s="4"/>
      <c r="CN290" s="8"/>
      <c r="CO290" s="4"/>
      <c r="CP290" s="8"/>
      <c r="CQ290" s="7"/>
      <c r="CR290" s="7"/>
      <c r="CS290" s="2" t="s">
        <v>272</v>
      </c>
      <c r="CT290" s="2" t="s">
        <v>226</v>
      </c>
      <c r="CU290" s="2" t="s">
        <v>229</v>
      </c>
      <c r="CV290" s="2" t="s">
        <v>229</v>
      </c>
      <c r="CW290" s="2" t="s">
        <v>241</v>
      </c>
      <c r="CX290" s="2" t="s">
        <v>229</v>
      </c>
      <c r="CY290" s="4"/>
      <c r="CZ290" s="8"/>
      <c r="DA290" s="4"/>
      <c r="DB290" s="8"/>
      <c r="DC290" s="7"/>
      <c r="DD290" s="7"/>
      <c r="DE290" s="2" t="s">
        <v>272</v>
      </c>
      <c r="DF290" s="2" t="s">
        <v>226</v>
      </c>
      <c r="DG290" s="2" t="s">
        <v>229</v>
      </c>
      <c r="DH290" s="2" t="s">
        <v>229</v>
      </c>
      <c r="DI290" s="2" t="s">
        <v>241</v>
      </c>
      <c r="DJ290" s="2" t="s">
        <v>229</v>
      </c>
      <c r="DK290" s="4"/>
      <c r="DL290" s="8"/>
      <c r="DM290" s="4"/>
      <c r="DN290" s="8"/>
      <c r="DO290" s="7"/>
      <c r="DP290" s="7"/>
      <c r="DQ290" s="2" t="s">
        <v>239</v>
      </c>
      <c r="DR290" s="2" t="s">
        <v>226</v>
      </c>
      <c r="DS290" s="2" t="s">
        <v>229</v>
      </c>
      <c r="DT290" s="2" t="s">
        <v>229</v>
      </c>
      <c r="DU290" s="2" t="s">
        <v>241</v>
      </c>
      <c r="DV290" s="2" t="s">
        <v>229</v>
      </c>
      <c r="DW290" s="4"/>
      <c r="DX290" s="8"/>
      <c r="DY290" s="4"/>
      <c r="DZ290" s="8"/>
      <c r="EA290" s="7"/>
      <c r="EB290" s="7"/>
      <c r="EC290" s="2" t="s">
        <v>272</v>
      </c>
      <c r="ED290" s="2" t="s">
        <v>226</v>
      </c>
      <c r="EE290" s="2" t="s">
        <v>229</v>
      </c>
      <c r="EF290" s="2" t="s">
        <v>229</v>
      </c>
      <c r="EG290" s="2" t="s">
        <v>241</v>
      </c>
      <c r="EH290" s="2" t="s">
        <v>229</v>
      </c>
      <c r="EI290" s="4"/>
      <c r="EJ290" s="8"/>
      <c r="EK290" s="4"/>
      <c r="EL290" s="8"/>
      <c r="EM290" s="7"/>
      <c r="EN290" s="7"/>
      <c r="EO290" s="2" t="s">
        <v>272</v>
      </c>
      <c r="EP290" s="2" t="s">
        <v>226</v>
      </c>
      <c r="EQ290" s="2" t="s">
        <v>229</v>
      </c>
      <c r="ER290" s="2" t="s">
        <v>229</v>
      </c>
      <c r="ES290" s="2" t="s">
        <v>241</v>
      </c>
      <c r="ET290" s="2" t="s">
        <v>229</v>
      </c>
      <c r="EU290" s="4"/>
      <c r="EV290" s="8"/>
      <c r="EW290" s="4"/>
      <c r="EX290" s="8"/>
      <c r="EY290" s="7"/>
      <c r="EZ290" s="7"/>
      <c r="FA290" s="2" t="s">
        <v>272</v>
      </c>
      <c r="FB290" s="2" t="s">
        <v>226</v>
      </c>
      <c r="FC290" s="2" t="s">
        <v>229</v>
      </c>
      <c r="FD290" s="2" t="s">
        <v>229</v>
      </c>
      <c r="FE290" s="2" t="s">
        <v>241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226</v>
      </c>
      <c r="FO290" s="2" t="s">
        <v>229</v>
      </c>
      <c r="FP290" s="2" t="s">
        <v>229</v>
      </c>
      <c r="FQ290" s="2" t="s">
        <v>241</v>
      </c>
      <c r="FR290" s="2" t="s">
        <v>229</v>
      </c>
      <c r="FS290" s="4"/>
      <c r="FT290" s="8"/>
      <c r="FU290" s="4"/>
      <c r="FV290" s="8"/>
      <c r="FW290" s="7"/>
      <c r="FX290" s="7"/>
      <c r="FY290" s="2" t="s">
        <v>239</v>
      </c>
      <c r="FZ290" s="2" t="s">
        <v>226</v>
      </c>
      <c r="GA290" s="2" t="s">
        <v>229</v>
      </c>
      <c r="GB290" s="2" t="s">
        <v>229</v>
      </c>
      <c r="GC290" s="2" t="s">
        <v>241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272</v>
      </c>
      <c r="GL290" s="2" t="s">
        <v>226</v>
      </c>
      <c r="GM290" s="2" t="s">
        <v>229</v>
      </c>
      <c r="GN290" s="2" t="s">
        <v>229</v>
      </c>
      <c r="GO290" s="2" t="s">
        <v>241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272</v>
      </c>
      <c r="GX290" s="2" t="s">
        <v>226</v>
      </c>
      <c r="GY290" s="2" t="s">
        <v>229</v>
      </c>
      <c r="GZ290" s="2" t="s">
        <v>229</v>
      </c>
      <c r="HA290" s="2" t="s">
        <v>241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272</v>
      </c>
      <c r="HJ290" s="2" t="s">
        <v>226</v>
      </c>
      <c r="HK290" s="2" t="s">
        <v>229</v>
      </c>
      <c r="HL290" s="2" t="s">
        <v>229</v>
      </c>
      <c r="HM290" s="2" t="s">
        <v>241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272</v>
      </c>
      <c r="HV290" s="2" t="s">
        <v>226</v>
      </c>
      <c r="HW290" s="2" t="s">
        <v>229</v>
      </c>
      <c r="HX290" s="2" t="s">
        <v>229</v>
      </c>
      <c r="HY290" s="2" t="s">
        <v>241</v>
      </c>
      <c r="HZ290" s="2" t="s">
        <v>229</v>
      </c>
      <c r="IA290" s="4"/>
      <c r="IB290" s="8"/>
      <c r="IC290" s="4"/>
      <c r="ID290" s="8"/>
      <c r="IE290" s="7"/>
      <c r="IF290" s="7"/>
      <c r="IG290" s="2" t="s">
        <v>272</v>
      </c>
      <c r="IH290" s="2" t="s">
        <v>226</v>
      </c>
      <c r="II290" s="2" t="s">
        <v>229</v>
      </c>
      <c r="IJ290" s="2" t="s">
        <v>229</v>
      </c>
      <c r="IK290" s="2" t="s">
        <v>241</v>
      </c>
      <c r="IL290" s="2" t="s">
        <v>229</v>
      </c>
      <c r="IM290" s="4"/>
      <c r="IN290" s="8"/>
      <c r="IO290" s="4"/>
      <c r="IP290" s="8"/>
      <c r="IQ290" s="7"/>
      <c r="IR290" s="7"/>
      <c r="IS290" s="2" t="s">
        <v>664</v>
      </c>
      <c r="IT290" s="2" t="s">
        <v>226</v>
      </c>
      <c r="IU290" s="2" t="s">
        <v>229</v>
      </c>
      <c r="IV290" s="2" t="s">
        <v>229</v>
      </c>
      <c r="IW290" s="2" t="s">
        <v>241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272</v>
      </c>
      <c r="JF290" s="2" t="s">
        <v>226</v>
      </c>
      <c r="JG290" s="2" t="s">
        <v>229</v>
      </c>
      <c r="JH290" s="2" t="s">
        <v>229</v>
      </c>
      <c r="JI290" s="2" t="s">
        <v>241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272</v>
      </c>
      <c r="JR290" s="2" t="s">
        <v>226</v>
      </c>
      <c r="JS290" s="2" t="s">
        <v>229</v>
      </c>
      <c r="JT290" s="2" t="s">
        <v>229</v>
      </c>
      <c r="JU290" s="2" t="s">
        <v>241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272</v>
      </c>
      <c r="KD290" s="2" t="s">
        <v>226</v>
      </c>
      <c r="KE290" s="2" t="s">
        <v>229</v>
      </c>
      <c r="KF290" s="2" t="s">
        <v>229</v>
      </c>
      <c r="KG290" s="2" t="s">
        <v>241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272</v>
      </c>
      <c r="KP290" s="2" t="s">
        <v>226</v>
      </c>
      <c r="KQ290" s="2" t="s">
        <v>229</v>
      </c>
      <c r="KR290" s="2" t="s">
        <v>229</v>
      </c>
      <c r="KS290" s="2" t="s">
        <v>241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272</v>
      </c>
      <c r="LB290" s="2" t="s">
        <v>226</v>
      </c>
      <c r="LC290" s="2" t="s">
        <v>229</v>
      </c>
      <c r="LD290" s="2" t="s">
        <v>229</v>
      </c>
      <c r="LE290" s="2" t="s">
        <v>241</v>
      </c>
      <c r="LF290" s="2" t="s">
        <v>229</v>
      </c>
      <c r="LG290" s="4"/>
      <c r="LH290" s="8"/>
      <c r="LI290" s="4"/>
      <c r="LJ290" s="8"/>
      <c r="LK290" s="7"/>
      <c r="LL290" s="7"/>
      <c r="LM290" s="2" t="s">
        <v>272</v>
      </c>
      <c r="LN290" s="2" t="s">
        <v>226</v>
      </c>
      <c r="LO290" s="2" t="s">
        <v>229</v>
      </c>
      <c r="LP290" s="2" t="s">
        <v>229</v>
      </c>
      <c r="LQ290" s="2" t="s">
        <v>241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664</v>
      </c>
      <c r="LZ290" s="2" t="s">
        <v>226</v>
      </c>
      <c r="MA290" s="2" t="s">
        <v>229</v>
      </c>
      <c r="MB290" s="2" t="s">
        <v>229</v>
      </c>
      <c r="MC290" s="2" t="s">
        <v>241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272</v>
      </c>
      <c r="ML290" s="2" t="s">
        <v>226</v>
      </c>
      <c r="MM290" s="2" t="s">
        <v>229</v>
      </c>
      <c r="MN290" s="2" t="s">
        <v>229</v>
      </c>
      <c r="MO290" s="2" t="s">
        <v>241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272</v>
      </c>
      <c r="MX290" s="2" t="s">
        <v>226</v>
      </c>
      <c r="MY290" s="2" t="s">
        <v>229</v>
      </c>
      <c r="MZ290" s="2" t="s">
        <v>229</v>
      </c>
      <c r="NA290" s="2" t="s">
        <v>241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229</v>
      </c>
      <c r="NJ290" s="2" t="s">
        <v>229</v>
      </c>
      <c r="NK290" s="2" t="s">
        <v>229</v>
      </c>
      <c r="NL290" s="2" t="s">
        <v>229</v>
      </c>
      <c r="NM290" s="2" t="s">
        <v>229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272</v>
      </c>
      <c r="NV290" s="2" t="s">
        <v>226</v>
      </c>
      <c r="NW290" s="2" t="s">
        <v>229</v>
      </c>
      <c r="NX290" s="2" t="s">
        <v>229</v>
      </c>
      <c r="NY290" s="2" t="s">
        <v>241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272</v>
      </c>
      <c r="OH290" s="2" t="s">
        <v>226</v>
      </c>
      <c r="OI290" s="2" t="s">
        <v>229</v>
      </c>
      <c r="OJ290" s="2" t="s">
        <v>229</v>
      </c>
      <c r="OK290" s="2" t="s">
        <v>241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229</v>
      </c>
      <c r="OT290" s="2" t="s">
        <v>229</v>
      </c>
      <c r="OU290" s="2" t="s">
        <v>229</v>
      </c>
      <c r="OV290" s="2" t="s">
        <v>229</v>
      </c>
      <c r="OW290" s="2" t="s">
        <v>229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229</v>
      </c>
      <c r="PF290" s="2" t="s">
        <v>229</v>
      </c>
      <c r="PG290" s="2" t="s">
        <v>229</v>
      </c>
      <c r="PH290" s="2" t="s">
        <v>229</v>
      </c>
      <c r="PI290" s="2" t="s">
        <v>229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272</v>
      </c>
      <c r="PR290" s="2" t="s">
        <v>226</v>
      </c>
      <c r="PS290" s="2" t="s">
        <v>229</v>
      </c>
      <c r="PT290" s="2" t="s">
        <v>229</v>
      </c>
      <c r="PU290" s="2" t="s">
        <v>241</v>
      </c>
      <c r="PV290" s="2" t="s">
        <v>229</v>
      </c>
      <c r="PW290" s="4"/>
      <c r="PX290" s="8"/>
      <c r="PY290" s="4"/>
      <c r="PZ290" s="8"/>
      <c r="QA290" s="7"/>
      <c r="QB290" s="7"/>
      <c r="QC290" s="2" t="s">
        <v>281</v>
      </c>
      <c r="QD290" s="2" t="s">
        <v>226</v>
      </c>
      <c r="QE290" s="2" t="s">
        <v>229</v>
      </c>
      <c r="QF290" s="2" t="s">
        <v>229</v>
      </c>
      <c r="QG290" s="2" t="s">
        <v>241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272</v>
      </c>
      <c r="QP290" s="2" t="s">
        <v>226</v>
      </c>
      <c r="QQ290" s="2" t="s">
        <v>229</v>
      </c>
      <c r="QR290" s="2" t="s">
        <v>229</v>
      </c>
      <c r="QS290" s="2" t="s">
        <v>241</v>
      </c>
      <c r="QT290" s="2" t="s">
        <v>229</v>
      </c>
      <c r="QU290" s="4"/>
      <c r="QV290" s="8"/>
      <c r="QW290" s="4"/>
      <c r="QX290" s="8"/>
      <c r="QY290" s="7"/>
      <c r="QZ290" s="7"/>
      <c r="RA290" s="2" t="s">
        <v>272</v>
      </c>
      <c r="RB290" s="2" t="s">
        <v>226</v>
      </c>
      <c r="RC290" s="2" t="s">
        <v>229</v>
      </c>
      <c r="RD290" s="2" t="s">
        <v>229</v>
      </c>
      <c r="RE290" s="2" t="s">
        <v>241</v>
      </c>
      <c r="RF290" s="2" t="s">
        <v>229</v>
      </c>
      <c r="RG290" s="4"/>
      <c r="RH290" s="8"/>
      <c r="RI290" s="4"/>
      <c r="RJ290" s="8"/>
      <c r="RK290" s="7"/>
      <c r="RL290" s="7"/>
      <c r="RM290" s="2" t="s">
        <v>272</v>
      </c>
      <c r="RN290" s="2" t="s">
        <v>226</v>
      </c>
      <c r="RO290" s="2" t="s">
        <v>229</v>
      </c>
      <c r="RP290" s="2" t="s">
        <v>229</v>
      </c>
      <c r="RQ290" s="2" t="s">
        <v>241</v>
      </c>
      <c r="RR290" s="2" t="s">
        <v>229</v>
      </c>
      <c r="RS290" s="4"/>
      <c r="RT290" s="8"/>
      <c r="RU290" s="4"/>
      <c r="RV290" s="8"/>
      <c r="RW290" s="7"/>
      <c r="RX290" s="7"/>
      <c r="RY290" s="2" t="s">
        <v>229</v>
      </c>
      <c r="RZ290" s="2" t="s">
        <v>229</v>
      </c>
      <c r="SA290" s="2" t="s">
        <v>229</v>
      </c>
      <c r="SB290" s="2" t="s">
        <v>229</v>
      </c>
      <c r="SC290" s="2" t="s">
        <v>229</v>
      </c>
      <c r="SD290" s="2" t="s">
        <v>229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>
        <v>190</v>
      </c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>
        <v>190</v>
      </c>
    </row>
    <row r="291">
      <c r="A291" s="2" t="s">
        <v>2986</v>
      </c>
      <c r="B291" s="2" t="s">
        <v>216</v>
      </c>
      <c r="C291" s="2" t="s">
        <v>217</v>
      </c>
      <c r="D291" s="2" t="s">
        <v>218</v>
      </c>
      <c r="E291" s="2" t="s">
        <v>2883</v>
      </c>
      <c r="F291" s="2" t="s">
        <v>2987</v>
      </c>
      <c r="G291" s="2" t="s">
        <v>2988</v>
      </c>
      <c r="H291" s="2" t="s">
        <v>2989</v>
      </c>
      <c r="I291" s="2" t="s">
        <v>2887</v>
      </c>
      <c r="J291" s="2" t="s">
        <v>2888</v>
      </c>
      <c r="K291" s="2" t="s">
        <v>481</v>
      </c>
      <c r="L291" s="3">
        <v>33.6</v>
      </c>
      <c r="M291" s="3">
        <v>35.28</v>
      </c>
      <c r="N291" s="3">
        <v>74.99</v>
      </c>
      <c r="O291" s="2" t="s">
        <v>226</v>
      </c>
      <c r="P291" s="2" t="s">
        <v>964</v>
      </c>
      <c r="Q291" s="2" t="s">
        <v>228</v>
      </c>
      <c r="R291" s="2" t="s">
        <v>229</v>
      </c>
      <c r="S291" s="2" t="s">
        <v>2990</v>
      </c>
      <c r="T291" s="2" t="s">
        <v>684</v>
      </c>
      <c r="U291" s="2" t="s">
        <v>2890</v>
      </c>
      <c r="V291" s="2" t="s">
        <v>1436</v>
      </c>
      <c r="W291" s="2" t="s">
        <v>1437</v>
      </c>
      <c r="X291" s="2" t="s">
        <v>1251</v>
      </c>
      <c r="Y291" s="2" t="s">
        <v>1342</v>
      </c>
      <c r="Z291" s="4">
        <v>92</v>
      </c>
      <c r="AA291" s="4">
        <f>=ROUNDDOWN(36.8,0)</f>
      </c>
      <c r="AB291" s="5">
        <v>2.5</v>
      </c>
      <c r="AC291" s="2" t="s">
        <v>1112</v>
      </c>
      <c r="AD291" s="4">
        <v>100</v>
      </c>
      <c r="AE291" s="4">
        <v>100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>
        <v>3</v>
      </c>
      <c r="AQ291" s="8">
        <v>115.02</v>
      </c>
      <c r="AR291" s="4">
        <v>4</v>
      </c>
      <c r="AS291" s="8">
        <v>159.9</v>
      </c>
      <c r="AT291" s="7">
        <v>-0.25</v>
      </c>
      <c r="AU291" s="7">
        <v>-0.2807</v>
      </c>
      <c r="AV291" s="4">
        <v>17</v>
      </c>
      <c r="AW291" s="8">
        <v>804.79</v>
      </c>
      <c r="AX291" s="4">
        <v>14</v>
      </c>
      <c r="AY291" s="8">
        <v>594.39</v>
      </c>
      <c r="AZ291" s="7">
        <v>0.2143</v>
      </c>
      <c r="BA291" s="7">
        <v>0.354</v>
      </c>
      <c r="BB291" s="7">
        <v>0.1429</v>
      </c>
      <c r="BC291" s="4">
        <v>17</v>
      </c>
      <c r="BD291" s="8">
        <v>804.79</v>
      </c>
      <c r="BE291" s="4">
        <v>14</v>
      </c>
      <c r="BF291" s="8">
        <v>594.39</v>
      </c>
      <c r="BG291" s="7">
        <v>0.2143</v>
      </c>
      <c r="BH291" s="7">
        <v>0.354</v>
      </c>
      <c r="BI291" s="7">
        <v>1</v>
      </c>
      <c r="BJ291" s="4">
        <v>3</v>
      </c>
      <c r="BK291" s="8">
        <v>115.02</v>
      </c>
      <c r="BL291" s="2" t="s">
        <v>1687</v>
      </c>
      <c r="BM291" s="7">
        <v>1</v>
      </c>
      <c r="BN291" s="7">
        <v>1</v>
      </c>
      <c r="BO291" s="4">
        <v>2</v>
      </c>
      <c r="BP291" s="8">
        <v>81.22</v>
      </c>
      <c r="BQ291" s="4">
        <v>2</v>
      </c>
      <c r="BR291" s="8">
        <v>81.22</v>
      </c>
      <c r="BS291" s="7"/>
      <c r="BT291" s="7"/>
      <c r="BU291" s="2" t="s">
        <v>239</v>
      </c>
      <c r="BV291" s="2" t="s">
        <v>226</v>
      </c>
      <c r="BW291" s="2" t="s">
        <v>229</v>
      </c>
      <c r="BX291" s="2" t="s">
        <v>557</v>
      </c>
      <c r="BY291" s="2" t="s">
        <v>241</v>
      </c>
      <c r="BZ291" s="2" t="s">
        <v>229</v>
      </c>
      <c r="CA291" s="4"/>
      <c r="CB291" s="8"/>
      <c r="CC291" s="4">
        <v>1</v>
      </c>
      <c r="CD291" s="8">
        <v>41.64</v>
      </c>
      <c r="CE291" s="7">
        <v>-1</v>
      </c>
      <c r="CF291" s="7">
        <v>-1</v>
      </c>
      <c r="CG291" s="2" t="s">
        <v>239</v>
      </c>
      <c r="CH291" s="2" t="s">
        <v>226</v>
      </c>
      <c r="CI291" s="2" t="s">
        <v>780</v>
      </c>
      <c r="CJ291" s="2" t="s">
        <v>746</v>
      </c>
      <c r="CK291" s="2" t="s">
        <v>241</v>
      </c>
      <c r="CL291" s="2" t="s">
        <v>229</v>
      </c>
      <c r="CM291" s="4">
        <v>1</v>
      </c>
      <c r="CN291" s="8">
        <v>33.8</v>
      </c>
      <c r="CO291" s="4"/>
      <c r="CP291" s="8"/>
      <c r="CQ291" s="7"/>
      <c r="CR291" s="7"/>
      <c r="CS291" s="2" t="s">
        <v>239</v>
      </c>
      <c r="CT291" s="2" t="s">
        <v>226</v>
      </c>
      <c r="CU291" s="2" t="s">
        <v>1344</v>
      </c>
      <c r="CV291" s="2" t="s">
        <v>1440</v>
      </c>
      <c r="CW291" s="2" t="s">
        <v>241</v>
      </c>
      <c r="CX291" s="2" t="s">
        <v>229</v>
      </c>
      <c r="CY291" s="4"/>
      <c r="CZ291" s="8"/>
      <c r="DA291" s="4"/>
      <c r="DB291" s="8"/>
      <c r="DC291" s="7"/>
      <c r="DD291" s="7"/>
      <c r="DE291" s="2" t="s">
        <v>239</v>
      </c>
      <c r="DF291" s="2" t="s">
        <v>226</v>
      </c>
      <c r="DG291" s="2" t="s">
        <v>1345</v>
      </c>
      <c r="DH291" s="2" t="s">
        <v>2991</v>
      </c>
      <c r="DI291" s="2" t="s">
        <v>241</v>
      </c>
      <c r="DJ291" s="2" t="s">
        <v>229</v>
      </c>
      <c r="DK291" s="4"/>
      <c r="DL291" s="8"/>
      <c r="DM291" s="4"/>
      <c r="DN291" s="8"/>
      <c r="DO291" s="7"/>
      <c r="DP291" s="7"/>
      <c r="DQ291" s="2" t="s">
        <v>239</v>
      </c>
      <c r="DR291" s="2" t="s">
        <v>226</v>
      </c>
      <c r="DS291" s="2" t="s">
        <v>871</v>
      </c>
      <c r="DT291" s="2" t="s">
        <v>789</v>
      </c>
      <c r="DU291" s="2" t="s">
        <v>241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239</v>
      </c>
      <c r="ED291" s="2" t="s">
        <v>226</v>
      </c>
      <c r="EE291" s="2" t="s">
        <v>1347</v>
      </c>
      <c r="EF291" s="2" t="s">
        <v>2095</v>
      </c>
      <c r="EG291" s="2" t="s">
        <v>241</v>
      </c>
      <c r="EH291" s="2" t="s">
        <v>229</v>
      </c>
      <c r="EI291" s="4"/>
      <c r="EJ291" s="8"/>
      <c r="EK291" s="4">
        <v>1</v>
      </c>
      <c r="EL291" s="8">
        <v>37.04</v>
      </c>
      <c r="EM291" s="7">
        <v>-1</v>
      </c>
      <c r="EN291" s="7">
        <v>-1</v>
      </c>
      <c r="EO291" s="2" t="s">
        <v>239</v>
      </c>
      <c r="EP291" s="2" t="s">
        <v>226</v>
      </c>
      <c r="EQ291" s="2" t="s">
        <v>748</v>
      </c>
      <c r="ER291" s="2" t="s">
        <v>722</v>
      </c>
      <c r="ES291" s="2" t="s">
        <v>241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239</v>
      </c>
      <c r="FB291" s="2" t="s">
        <v>226</v>
      </c>
      <c r="FC291" s="2" t="s">
        <v>1349</v>
      </c>
      <c r="FD291" s="2" t="s">
        <v>2095</v>
      </c>
      <c r="FE291" s="2" t="s">
        <v>241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239</v>
      </c>
      <c r="FN291" s="2" t="s">
        <v>226</v>
      </c>
      <c r="FO291" s="2" t="s">
        <v>1728</v>
      </c>
      <c r="FP291" s="2" t="s">
        <v>1262</v>
      </c>
      <c r="FQ291" s="2" t="s">
        <v>241</v>
      </c>
      <c r="FR291" s="2" t="s">
        <v>229</v>
      </c>
      <c r="FS291" s="4"/>
      <c r="FT291" s="8"/>
      <c r="FU291" s="4"/>
      <c r="FV291" s="8"/>
      <c r="FW291" s="7"/>
      <c r="FX291" s="7"/>
      <c r="FY291" s="2" t="s">
        <v>239</v>
      </c>
      <c r="FZ291" s="2" t="s">
        <v>226</v>
      </c>
      <c r="GA291" s="2" t="s">
        <v>327</v>
      </c>
      <c r="GB291" s="2" t="s">
        <v>229</v>
      </c>
      <c r="GC291" s="2" t="s">
        <v>241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714</v>
      </c>
      <c r="GL291" s="2" t="s">
        <v>275</v>
      </c>
      <c r="GM291" s="2" t="s">
        <v>707</v>
      </c>
      <c r="GN291" s="2" t="s">
        <v>1684</v>
      </c>
      <c r="GO291" s="2" t="s">
        <v>241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239</v>
      </c>
      <c r="GX291" s="2" t="s">
        <v>226</v>
      </c>
      <c r="GY291" s="2" t="s">
        <v>743</v>
      </c>
      <c r="GZ291" s="2" t="s">
        <v>1580</v>
      </c>
      <c r="HA291" s="2" t="s">
        <v>241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239</v>
      </c>
      <c r="HJ291" s="2" t="s">
        <v>275</v>
      </c>
      <c r="HK291" s="2" t="s">
        <v>699</v>
      </c>
      <c r="HL291" s="2" t="s">
        <v>2992</v>
      </c>
      <c r="HM291" s="2" t="s">
        <v>241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239</v>
      </c>
      <c r="HV291" s="2" t="s">
        <v>226</v>
      </c>
      <c r="HW291" s="2" t="s">
        <v>877</v>
      </c>
      <c r="HX291" s="2" t="s">
        <v>1599</v>
      </c>
      <c r="HY291" s="2" t="s">
        <v>241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239</v>
      </c>
      <c r="IH291" s="2" t="s">
        <v>226</v>
      </c>
      <c r="II291" s="2" t="s">
        <v>881</v>
      </c>
      <c r="IJ291" s="2" t="s">
        <v>793</v>
      </c>
      <c r="IK291" s="2" t="s">
        <v>241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267</v>
      </c>
      <c r="IT291" s="2" t="s">
        <v>226</v>
      </c>
      <c r="IU291" s="2" t="s">
        <v>229</v>
      </c>
      <c r="IV291" s="2" t="s">
        <v>229</v>
      </c>
      <c r="IW291" s="2" t="s">
        <v>241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239</v>
      </c>
      <c r="JF291" s="2" t="s">
        <v>226</v>
      </c>
      <c r="JG291" s="2" t="s">
        <v>268</v>
      </c>
      <c r="JH291" s="2" t="s">
        <v>2711</v>
      </c>
      <c r="JI291" s="2" t="s">
        <v>241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229</v>
      </c>
      <c r="JR291" s="2" t="s">
        <v>229</v>
      </c>
      <c r="JS291" s="2" t="s">
        <v>229</v>
      </c>
      <c r="JT291" s="2" t="s">
        <v>229</v>
      </c>
      <c r="JU291" s="2" t="s">
        <v>229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239</v>
      </c>
      <c r="KD291" s="2" t="s">
        <v>226</v>
      </c>
      <c r="KE291" s="2" t="s">
        <v>270</v>
      </c>
      <c r="KF291" s="2" t="s">
        <v>885</v>
      </c>
      <c r="KG291" s="2" t="s">
        <v>241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272</v>
      </c>
      <c r="KP291" s="2" t="s">
        <v>226</v>
      </c>
      <c r="KQ291" s="2" t="s">
        <v>229</v>
      </c>
      <c r="KR291" s="2" t="s">
        <v>229</v>
      </c>
      <c r="KS291" s="2" t="s">
        <v>241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239</v>
      </c>
      <c r="LB291" s="2" t="s">
        <v>226</v>
      </c>
      <c r="LC291" s="2" t="s">
        <v>273</v>
      </c>
      <c r="LD291" s="2" t="s">
        <v>2993</v>
      </c>
      <c r="LE291" s="2" t="s">
        <v>241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229</v>
      </c>
      <c r="LN291" s="2" t="s">
        <v>229</v>
      </c>
      <c r="LO291" s="2" t="s">
        <v>229</v>
      </c>
      <c r="LP291" s="2" t="s">
        <v>229</v>
      </c>
      <c r="LQ291" s="2" t="s">
        <v>229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239</v>
      </c>
      <c r="LZ291" s="2" t="s">
        <v>275</v>
      </c>
      <c r="MA291" s="2" t="s">
        <v>1368</v>
      </c>
      <c r="MB291" s="2" t="s">
        <v>229</v>
      </c>
      <c r="MC291" s="2" t="s">
        <v>241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266</v>
      </c>
      <c r="ML291" s="2" t="s">
        <v>226</v>
      </c>
      <c r="MM291" s="2" t="s">
        <v>229</v>
      </c>
      <c r="MN291" s="2" t="s">
        <v>229</v>
      </c>
      <c r="MO291" s="2" t="s">
        <v>241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226</v>
      </c>
      <c r="MY291" s="2" t="s">
        <v>723</v>
      </c>
      <c r="MZ291" s="2" t="s">
        <v>229</v>
      </c>
      <c r="NA291" s="2" t="s">
        <v>241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239</v>
      </c>
      <c r="NJ291" s="2" t="s">
        <v>260</v>
      </c>
      <c r="NK291" s="2" t="s">
        <v>1684</v>
      </c>
      <c r="NL291" s="2" t="s">
        <v>2994</v>
      </c>
      <c r="NM291" s="2" t="s">
        <v>241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272</v>
      </c>
      <c r="NV291" s="2" t="s">
        <v>226</v>
      </c>
      <c r="NW291" s="2" t="s">
        <v>229</v>
      </c>
      <c r="NX291" s="2" t="s">
        <v>229</v>
      </c>
      <c r="NY291" s="2" t="s">
        <v>241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239</v>
      </c>
      <c r="OH291" s="2" t="s">
        <v>226</v>
      </c>
      <c r="OI291" s="2" t="s">
        <v>229</v>
      </c>
      <c r="OJ291" s="2" t="s">
        <v>229</v>
      </c>
      <c r="OK291" s="2" t="s">
        <v>241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229</v>
      </c>
      <c r="OT291" s="2" t="s">
        <v>229</v>
      </c>
      <c r="OU291" s="2" t="s">
        <v>229</v>
      </c>
      <c r="OV291" s="2" t="s">
        <v>229</v>
      </c>
      <c r="OW291" s="2" t="s">
        <v>229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229</v>
      </c>
      <c r="PF291" s="2" t="s">
        <v>229</v>
      </c>
      <c r="PG291" s="2" t="s">
        <v>229</v>
      </c>
      <c r="PH291" s="2" t="s">
        <v>229</v>
      </c>
      <c r="PI291" s="2" t="s">
        <v>229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239</v>
      </c>
      <c r="PR291" s="2" t="s">
        <v>275</v>
      </c>
      <c r="PS291" s="2" t="s">
        <v>726</v>
      </c>
      <c r="PT291" s="2" t="s">
        <v>229</v>
      </c>
      <c r="PU291" s="2" t="s">
        <v>241</v>
      </c>
      <c r="PV291" s="2" t="s">
        <v>229</v>
      </c>
      <c r="PW291" s="4"/>
      <c r="PX291" s="8"/>
      <c r="PY291" s="4"/>
      <c r="PZ291" s="8"/>
      <c r="QA291" s="7"/>
      <c r="QB291" s="7"/>
      <c r="QC291" s="2" t="s">
        <v>281</v>
      </c>
      <c r="QD291" s="2" t="s">
        <v>226</v>
      </c>
      <c r="QE291" s="2" t="s">
        <v>229</v>
      </c>
      <c r="QF291" s="2" t="s">
        <v>229</v>
      </c>
      <c r="QG291" s="2" t="s">
        <v>241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229</v>
      </c>
      <c r="QQ291" s="2" t="s">
        <v>229</v>
      </c>
      <c r="QR291" s="2" t="s">
        <v>229</v>
      </c>
      <c r="QS291" s="2" t="s">
        <v>229</v>
      </c>
      <c r="QT291" s="2" t="s">
        <v>229</v>
      </c>
      <c r="QU291" s="4"/>
      <c r="QV291" s="8"/>
      <c r="QW291" s="4"/>
      <c r="QX291" s="8"/>
      <c r="QY291" s="7"/>
      <c r="QZ291" s="7"/>
      <c r="RA291" s="2" t="s">
        <v>239</v>
      </c>
      <c r="RB291" s="2" t="s">
        <v>275</v>
      </c>
      <c r="RC291" s="2" t="s">
        <v>442</v>
      </c>
      <c r="RD291" s="2" t="s">
        <v>2680</v>
      </c>
      <c r="RE291" s="2" t="s">
        <v>241</v>
      </c>
      <c r="RF291" s="2" t="s">
        <v>229</v>
      </c>
      <c r="RG291" s="4"/>
      <c r="RH291" s="8"/>
      <c r="RI291" s="4"/>
      <c r="RJ291" s="8"/>
      <c r="RK291" s="7"/>
      <c r="RL291" s="7"/>
      <c r="RM291" s="2" t="s">
        <v>229</v>
      </c>
      <c r="RN291" s="2" t="s">
        <v>229</v>
      </c>
      <c r="RO291" s="2" t="s">
        <v>229</v>
      </c>
      <c r="RP291" s="2" t="s">
        <v>229</v>
      </c>
      <c r="RQ291" s="2" t="s">
        <v>229</v>
      </c>
      <c r="RR291" s="2" t="s">
        <v>229</v>
      </c>
      <c r="RS291" s="4"/>
      <c r="RT291" s="8"/>
      <c r="RU291" s="4"/>
      <c r="RV291" s="8"/>
      <c r="RW291" s="7"/>
      <c r="RX291" s="7"/>
      <c r="RY291" s="2" t="s">
        <v>239</v>
      </c>
      <c r="RZ291" s="2" t="s">
        <v>275</v>
      </c>
      <c r="SA291" s="2" t="s">
        <v>914</v>
      </c>
      <c r="SB291" s="2" t="s">
        <v>790</v>
      </c>
      <c r="SC291" s="2" t="s">
        <v>241</v>
      </c>
      <c r="SD291" s="2" t="s">
        <v>229</v>
      </c>
      <c r="SE291" s="4">
        <v>92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>
        <v>100</v>
      </c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</row>
    <row r="292">
      <c r="A292" s="2" t="s">
        <v>2995</v>
      </c>
      <c r="B292" s="2" t="s">
        <v>216</v>
      </c>
      <c r="C292" s="2" t="s">
        <v>217</v>
      </c>
      <c r="D292" s="2" t="s">
        <v>218</v>
      </c>
      <c r="E292" s="2" t="s">
        <v>2883</v>
      </c>
      <c r="F292" s="2" t="s">
        <v>2987</v>
      </c>
      <c r="G292" s="2" t="s">
        <v>2988</v>
      </c>
      <c r="H292" s="2" t="s">
        <v>2989</v>
      </c>
      <c r="I292" s="2" t="s">
        <v>2887</v>
      </c>
      <c r="J292" s="2" t="s">
        <v>2905</v>
      </c>
      <c r="K292" s="2" t="s">
        <v>481</v>
      </c>
      <c r="L292" s="3">
        <v>35.52</v>
      </c>
      <c r="M292" s="3">
        <v>37.3</v>
      </c>
      <c r="N292" s="3">
        <v>78.99</v>
      </c>
      <c r="O292" s="2" t="s">
        <v>226</v>
      </c>
      <c r="P292" s="2" t="s">
        <v>964</v>
      </c>
      <c r="Q292" s="2" t="s">
        <v>228</v>
      </c>
      <c r="R292" s="2" t="s">
        <v>229</v>
      </c>
      <c r="S292" s="2" t="s">
        <v>2990</v>
      </c>
      <c r="T292" s="2" t="s">
        <v>684</v>
      </c>
      <c r="U292" s="2" t="s">
        <v>2890</v>
      </c>
      <c r="V292" s="2" t="s">
        <v>1436</v>
      </c>
      <c r="W292" s="2" t="s">
        <v>1437</v>
      </c>
      <c r="X292" s="2" t="s">
        <v>1251</v>
      </c>
      <c r="Y292" s="2" t="s">
        <v>1342</v>
      </c>
      <c r="Z292" s="4">
        <v>98</v>
      </c>
      <c r="AA292" s="4">
        <f>=ROUNDDOWN(14.4117647058824,0)</f>
      </c>
      <c r="AB292" s="5">
        <v>6.8</v>
      </c>
      <c r="AC292" s="2" t="s">
        <v>1112</v>
      </c>
      <c r="AD292" s="4">
        <v>110</v>
      </c>
      <c r="AE292" s="4">
        <v>110</v>
      </c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/>
      <c r="AQ292" s="8"/>
      <c r="AR292" s="4">
        <v>1</v>
      </c>
      <c r="AS292" s="8">
        <v>36.45</v>
      </c>
      <c r="AT292" s="7">
        <v>-1</v>
      </c>
      <c r="AU292" s="7">
        <v>-1</v>
      </c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/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 t="s">
        <v>229</v>
      </c>
      <c r="BJ292" s="4"/>
      <c r="BK292" s="8"/>
      <c r="BL292" s="2" t="s">
        <v>23</v>
      </c>
      <c r="BM292" s="7"/>
      <c r="BN292" s="7"/>
      <c r="BO292" s="4"/>
      <c r="BP292" s="8"/>
      <c r="BQ292" s="4"/>
      <c r="BR292" s="8"/>
      <c r="BS292" s="7"/>
      <c r="BT292" s="7"/>
      <c r="BU292" s="2" t="s">
        <v>239</v>
      </c>
      <c r="BV292" s="2" t="s">
        <v>226</v>
      </c>
      <c r="BW292" s="2" t="s">
        <v>229</v>
      </c>
      <c r="BX292" s="2" t="s">
        <v>1427</v>
      </c>
      <c r="BY292" s="2" t="s">
        <v>241</v>
      </c>
      <c r="BZ292" s="2" t="s">
        <v>229</v>
      </c>
      <c r="CA292" s="4"/>
      <c r="CB292" s="8"/>
      <c r="CC292" s="4"/>
      <c r="CD292" s="8"/>
      <c r="CE292" s="7"/>
      <c r="CF292" s="7"/>
      <c r="CG292" s="2" t="s">
        <v>239</v>
      </c>
      <c r="CH292" s="2" t="s">
        <v>226</v>
      </c>
      <c r="CI292" s="2" t="s">
        <v>780</v>
      </c>
      <c r="CJ292" s="2" t="s">
        <v>2996</v>
      </c>
      <c r="CK292" s="2" t="s">
        <v>241</v>
      </c>
      <c r="CL292" s="2" t="s">
        <v>229</v>
      </c>
      <c r="CM292" s="4"/>
      <c r="CN292" s="8"/>
      <c r="CO292" s="4"/>
      <c r="CP292" s="8"/>
      <c r="CQ292" s="7"/>
      <c r="CR292" s="7"/>
      <c r="CS292" s="2" t="s">
        <v>239</v>
      </c>
      <c r="CT292" s="2" t="s">
        <v>226</v>
      </c>
      <c r="CU292" s="2" t="s">
        <v>1344</v>
      </c>
      <c r="CV292" s="2" t="s">
        <v>699</v>
      </c>
      <c r="CW292" s="2" t="s">
        <v>241</v>
      </c>
      <c r="CX292" s="2" t="s">
        <v>229</v>
      </c>
      <c r="CY292" s="4"/>
      <c r="CZ292" s="8"/>
      <c r="DA292" s="4"/>
      <c r="DB292" s="8"/>
      <c r="DC292" s="7"/>
      <c r="DD292" s="7"/>
      <c r="DE292" s="2" t="s">
        <v>239</v>
      </c>
      <c r="DF292" s="2" t="s">
        <v>226</v>
      </c>
      <c r="DG292" s="2" t="s">
        <v>1345</v>
      </c>
      <c r="DH292" s="2" t="s">
        <v>875</v>
      </c>
      <c r="DI292" s="2" t="s">
        <v>241</v>
      </c>
      <c r="DJ292" s="2" t="s">
        <v>229</v>
      </c>
      <c r="DK292" s="4"/>
      <c r="DL292" s="8"/>
      <c r="DM292" s="4"/>
      <c r="DN292" s="8"/>
      <c r="DO292" s="7"/>
      <c r="DP292" s="7"/>
      <c r="DQ292" s="2" t="s">
        <v>239</v>
      </c>
      <c r="DR292" s="2" t="s">
        <v>226</v>
      </c>
      <c r="DS292" s="2" t="s">
        <v>871</v>
      </c>
      <c r="DT292" s="2" t="s">
        <v>1640</v>
      </c>
      <c r="DU292" s="2" t="s">
        <v>241</v>
      </c>
      <c r="DV292" s="2" t="s">
        <v>229</v>
      </c>
      <c r="DW292" s="4"/>
      <c r="DX292" s="8"/>
      <c r="DY292" s="4"/>
      <c r="DZ292" s="8"/>
      <c r="EA292" s="7"/>
      <c r="EB292" s="7"/>
      <c r="EC292" s="2" t="s">
        <v>239</v>
      </c>
      <c r="ED292" s="2" t="s">
        <v>226</v>
      </c>
      <c r="EE292" s="2" t="s">
        <v>1347</v>
      </c>
      <c r="EF292" s="2" t="s">
        <v>1751</v>
      </c>
      <c r="EG292" s="2" t="s">
        <v>241</v>
      </c>
      <c r="EH292" s="2" t="s">
        <v>229</v>
      </c>
      <c r="EI292" s="4"/>
      <c r="EJ292" s="8"/>
      <c r="EK292" s="4"/>
      <c r="EL292" s="8"/>
      <c r="EM292" s="7"/>
      <c r="EN292" s="7"/>
      <c r="EO292" s="2" t="s">
        <v>239</v>
      </c>
      <c r="EP292" s="2" t="s">
        <v>226</v>
      </c>
      <c r="EQ292" s="2" t="s">
        <v>950</v>
      </c>
      <c r="ER292" s="2" t="s">
        <v>801</v>
      </c>
      <c r="ES292" s="2" t="s">
        <v>241</v>
      </c>
      <c r="ET292" s="2" t="s">
        <v>229</v>
      </c>
      <c r="EU292" s="4"/>
      <c r="EV292" s="8"/>
      <c r="EW292" s="4">
        <v>1</v>
      </c>
      <c r="EX292" s="8">
        <v>36.45</v>
      </c>
      <c r="EY292" s="7">
        <v>-1</v>
      </c>
      <c r="EZ292" s="7">
        <v>-1</v>
      </c>
      <c r="FA292" s="2" t="s">
        <v>239</v>
      </c>
      <c r="FB292" s="2" t="s">
        <v>226</v>
      </c>
      <c r="FC292" s="2" t="s">
        <v>1349</v>
      </c>
      <c r="FD292" s="2" t="s">
        <v>2992</v>
      </c>
      <c r="FE292" s="2" t="s">
        <v>241</v>
      </c>
      <c r="FF292" s="2" t="s">
        <v>229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226</v>
      </c>
      <c r="FO292" s="2" t="s">
        <v>1728</v>
      </c>
      <c r="FP292" s="2" t="s">
        <v>2107</v>
      </c>
      <c r="FQ292" s="2" t="s">
        <v>241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226</v>
      </c>
      <c r="GA292" s="2" t="s">
        <v>2997</v>
      </c>
      <c r="GB292" s="2" t="s">
        <v>229</v>
      </c>
      <c r="GC292" s="2" t="s">
        <v>241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714</v>
      </c>
      <c r="GL292" s="2" t="s">
        <v>275</v>
      </c>
      <c r="GM292" s="2" t="s">
        <v>707</v>
      </c>
      <c r="GN292" s="2" t="s">
        <v>774</v>
      </c>
      <c r="GO292" s="2" t="s">
        <v>241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239</v>
      </c>
      <c r="GX292" s="2" t="s">
        <v>226</v>
      </c>
      <c r="GY292" s="2" t="s">
        <v>743</v>
      </c>
      <c r="GZ292" s="2" t="s">
        <v>236</v>
      </c>
      <c r="HA292" s="2" t="s">
        <v>241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239</v>
      </c>
      <c r="HJ292" s="2" t="s">
        <v>275</v>
      </c>
      <c r="HK292" s="2" t="s">
        <v>699</v>
      </c>
      <c r="HL292" s="2" t="s">
        <v>738</v>
      </c>
      <c r="HM292" s="2" t="s">
        <v>241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226</v>
      </c>
      <c r="HW292" s="2" t="s">
        <v>743</v>
      </c>
      <c r="HX292" s="2" t="s">
        <v>791</v>
      </c>
      <c r="HY292" s="2" t="s">
        <v>241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239</v>
      </c>
      <c r="IH292" s="2" t="s">
        <v>226</v>
      </c>
      <c r="II292" s="2" t="s">
        <v>1025</v>
      </c>
      <c r="IJ292" s="2" t="s">
        <v>1265</v>
      </c>
      <c r="IK292" s="2" t="s">
        <v>241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267</v>
      </c>
      <c r="IT292" s="2" t="s">
        <v>226</v>
      </c>
      <c r="IU292" s="2" t="s">
        <v>229</v>
      </c>
      <c r="IV292" s="2" t="s">
        <v>229</v>
      </c>
      <c r="IW292" s="2" t="s">
        <v>241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239</v>
      </c>
      <c r="JF292" s="2" t="s">
        <v>226</v>
      </c>
      <c r="JG292" s="2" t="s">
        <v>268</v>
      </c>
      <c r="JH292" s="2" t="s">
        <v>1916</v>
      </c>
      <c r="JI292" s="2" t="s">
        <v>241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229</v>
      </c>
      <c r="JR292" s="2" t="s">
        <v>229</v>
      </c>
      <c r="JS292" s="2" t="s">
        <v>229</v>
      </c>
      <c r="JT292" s="2" t="s">
        <v>229</v>
      </c>
      <c r="JU292" s="2" t="s">
        <v>229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239</v>
      </c>
      <c r="KD292" s="2" t="s">
        <v>226</v>
      </c>
      <c r="KE292" s="2" t="s">
        <v>270</v>
      </c>
      <c r="KF292" s="2" t="s">
        <v>1309</v>
      </c>
      <c r="KG292" s="2" t="s">
        <v>241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272</v>
      </c>
      <c r="KP292" s="2" t="s">
        <v>226</v>
      </c>
      <c r="KQ292" s="2" t="s">
        <v>229</v>
      </c>
      <c r="KR292" s="2" t="s">
        <v>229</v>
      </c>
      <c r="KS292" s="2" t="s">
        <v>241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239</v>
      </c>
      <c r="LB292" s="2" t="s">
        <v>226</v>
      </c>
      <c r="LC292" s="2" t="s">
        <v>273</v>
      </c>
      <c r="LD292" s="2" t="s">
        <v>229</v>
      </c>
      <c r="LE292" s="2" t="s">
        <v>241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229</v>
      </c>
      <c r="LN292" s="2" t="s">
        <v>229</v>
      </c>
      <c r="LO292" s="2" t="s">
        <v>229</v>
      </c>
      <c r="LP292" s="2" t="s">
        <v>229</v>
      </c>
      <c r="LQ292" s="2" t="s">
        <v>229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239</v>
      </c>
      <c r="LZ292" s="2" t="s">
        <v>275</v>
      </c>
      <c r="MA292" s="2" t="s">
        <v>886</v>
      </c>
      <c r="MB292" s="2" t="s">
        <v>2998</v>
      </c>
      <c r="MC292" s="2" t="s">
        <v>241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266</v>
      </c>
      <c r="ML292" s="2" t="s">
        <v>226</v>
      </c>
      <c r="MM292" s="2" t="s">
        <v>229</v>
      </c>
      <c r="MN292" s="2" t="s">
        <v>229</v>
      </c>
      <c r="MO292" s="2" t="s">
        <v>241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239</v>
      </c>
      <c r="MX292" s="2" t="s">
        <v>226</v>
      </c>
      <c r="MY292" s="2" t="s">
        <v>723</v>
      </c>
      <c r="MZ292" s="2" t="s">
        <v>229</v>
      </c>
      <c r="NA292" s="2" t="s">
        <v>241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239</v>
      </c>
      <c r="NJ292" s="2" t="s">
        <v>260</v>
      </c>
      <c r="NK292" s="2" t="s">
        <v>1684</v>
      </c>
      <c r="NL292" s="2" t="s">
        <v>248</v>
      </c>
      <c r="NM292" s="2" t="s">
        <v>241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272</v>
      </c>
      <c r="NV292" s="2" t="s">
        <v>226</v>
      </c>
      <c r="NW292" s="2" t="s">
        <v>229</v>
      </c>
      <c r="NX292" s="2" t="s">
        <v>229</v>
      </c>
      <c r="NY292" s="2" t="s">
        <v>241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239</v>
      </c>
      <c r="OH292" s="2" t="s">
        <v>226</v>
      </c>
      <c r="OI292" s="2" t="s">
        <v>229</v>
      </c>
      <c r="OJ292" s="2" t="s">
        <v>229</v>
      </c>
      <c r="OK292" s="2" t="s">
        <v>241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229</v>
      </c>
      <c r="OT292" s="2" t="s">
        <v>229</v>
      </c>
      <c r="OU292" s="2" t="s">
        <v>229</v>
      </c>
      <c r="OV292" s="2" t="s">
        <v>229</v>
      </c>
      <c r="OW292" s="2" t="s">
        <v>229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229</v>
      </c>
      <c r="PF292" s="2" t="s">
        <v>229</v>
      </c>
      <c r="PG292" s="2" t="s">
        <v>229</v>
      </c>
      <c r="PH292" s="2" t="s">
        <v>229</v>
      </c>
      <c r="PI292" s="2" t="s">
        <v>229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239</v>
      </c>
      <c r="PR292" s="2" t="s">
        <v>275</v>
      </c>
      <c r="PS292" s="2" t="s">
        <v>726</v>
      </c>
      <c r="PT292" s="2" t="s">
        <v>2408</v>
      </c>
      <c r="PU292" s="2" t="s">
        <v>241</v>
      </c>
      <c r="PV292" s="2" t="s">
        <v>229</v>
      </c>
      <c r="PW292" s="4"/>
      <c r="PX292" s="8"/>
      <c r="PY292" s="4"/>
      <c r="PZ292" s="8"/>
      <c r="QA292" s="7"/>
      <c r="QB292" s="7"/>
      <c r="QC292" s="2" t="s">
        <v>281</v>
      </c>
      <c r="QD292" s="2" t="s">
        <v>226</v>
      </c>
      <c r="QE292" s="2" t="s">
        <v>229</v>
      </c>
      <c r="QF292" s="2" t="s">
        <v>229</v>
      </c>
      <c r="QG292" s="2" t="s">
        <v>241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229</v>
      </c>
      <c r="QQ292" s="2" t="s">
        <v>229</v>
      </c>
      <c r="QR292" s="2" t="s">
        <v>229</v>
      </c>
      <c r="QS292" s="2" t="s">
        <v>229</v>
      </c>
      <c r="QT292" s="2" t="s">
        <v>229</v>
      </c>
      <c r="QU292" s="4"/>
      <c r="QV292" s="8"/>
      <c r="QW292" s="4"/>
      <c r="QX292" s="8"/>
      <c r="QY292" s="7"/>
      <c r="QZ292" s="7"/>
      <c r="RA292" s="2" t="s">
        <v>239</v>
      </c>
      <c r="RB292" s="2" t="s">
        <v>275</v>
      </c>
      <c r="RC292" s="2" t="s">
        <v>442</v>
      </c>
      <c r="RD292" s="2" t="s">
        <v>229</v>
      </c>
      <c r="RE292" s="2" t="s">
        <v>241</v>
      </c>
      <c r="RF292" s="2" t="s">
        <v>229</v>
      </c>
      <c r="RG292" s="4"/>
      <c r="RH292" s="8"/>
      <c r="RI292" s="4"/>
      <c r="RJ292" s="8"/>
      <c r="RK292" s="7"/>
      <c r="RL292" s="7"/>
      <c r="RM292" s="2" t="s">
        <v>229</v>
      </c>
      <c r="RN292" s="2" t="s">
        <v>229</v>
      </c>
      <c r="RO292" s="2" t="s">
        <v>229</v>
      </c>
      <c r="RP292" s="2" t="s">
        <v>229</v>
      </c>
      <c r="RQ292" s="2" t="s">
        <v>229</v>
      </c>
      <c r="RR292" s="2" t="s">
        <v>229</v>
      </c>
      <c r="RS292" s="4"/>
      <c r="RT292" s="8"/>
      <c r="RU292" s="4"/>
      <c r="RV292" s="8"/>
      <c r="RW292" s="7"/>
      <c r="RX292" s="7"/>
      <c r="RY292" s="2" t="s">
        <v>239</v>
      </c>
      <c r="RZ292" s="2" t="s">
        <v>275</v>
      </c>
      <c r="SA292" s="2" t="s">
        <v>914</v>
      </c>
      <c r="SB292" s="2" t="s">
        <v>262</v>
      </c>
      <c r="SC292" s="2" t="s">
        <v>241</v>
      </c>
      <c r="SD292" s="2" t="s">
        <v>229</v>
      </c>
      <c r="SE292" s="4">
        <v>98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>
        <v>110</v>
      </c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</row>
    <row r="293">
      <c r="A293" s="2" t="s">
        <v>2999</v>
      </c>
      <c r="B293" s="2" t="s">
        <v>216</v>
      </c>
      <c r="C293" s="2" t="s">
        <v>217</v>
      </c>
      <c r="D293" s="2" t="s">
        <v>218</v>
      </c>
      <c r="E293" s="2" t="s">
        <v>2883</v>
      </c>
      <c r="F293" s="2" t="s">
        <v>2987</v>
      </c>
      <c r="G293" s="2" t="s">
        <v>2988</v>
      </c>
      <c r="H293" s="2" t="s">
        <v>2989</v>
      </c>
      <c r="I293" s="2" t="s">
        <v>2887</v>
      </c>
      <c r="J293" s="2" t="s">
        <v>2910</v>
      </c>
      <c r="K293" s="2" t="s">
        <v>481</v>
      </c>
      <c r="L293" s="3">
        <v>38.4</v>
      </c>
      <c r="M293" s="3">
        <v>40.32</v>
      </c>
      <c r="N293" s="3">
        <v>84.99</v>
      </c>
      <c r="O293" s="2" t="s">
        <v>226</v>
      </c>
      <c r="P293" s="2" t="s">
        <v>964</v>
      </c>
      <c r="Q293" s="2" t="s">
        <v>228</v>
      </c>
      <c r="R293" s="2" t="s">
        <v>229</v>
      </c>
      <c r="S293" s="2" t="s">
        <v>2990</v>
      </c>
      <c r="T293" s="2" t="s">
        <v>684</v>
      </c>
      <c r="U293" s="2" t="s">
        <v>2911</v>
      </c>
      <c r="V293" s="2" t="s">
        <v>1436</v>
      </c>
      <c r="W293" s="2" t="s">
        <v>1437</v>
      </c>
      <c r="X293" s="2" t="s">
        <v>1251</v>
      </c>
      <c r="Y293" s="2" t="s">
        <v>1342</v>
      </c>
      <c r="Z293" s="4">
        <v>182</v>
      </c>
      <c r="AA293" s="4">
        <f>=ROUNDDOWN(20.2222222222222,0)</f>
      </c>
      <c r="AB293" s="5">
        <v>9</v>
      </c>
      <c r="AC293" s="2" t="s">
        <v>1112</v>
      </c>
      <c r="AD293" s="4">
        <v>160</v>
      </c>
      <c r="AE293" s="4">
        <v>160</v>
      </c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3</v>
      </c>
      <c r="AQ293" s="8">
        <v>142.14</v>
      </c>
      <c r="AR293" s="4">
        <v>3</v>
      </c>
      <c r="AS293" s="8">
        <v>115.77</v>
      </c>
      <c r="AT293" s="7"/>
      <c r="AU293" s="7">
        <v>0.2278</v>
      </c>
      <c r="AV293" s="4" t="s">
        <v>229</v>
      </c>
      <c r="AW293" s="8" t="s">
        <v>229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>
        <v>0.1766</v>
      </c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 t="s">
        <v>229</v>
      </c>
      <c r="BJ293" s="4">
        <v>3</v>
      </c>
      <c r="BK293" s="8">
        <v>142.14</v>
      </c>
      <c r="BL293" s="2" t="s">
        <v>3000</v>
      </c>
      <c r="BM293" s="7">
        <v>1</v>
      </c>
      <c r="BN293" s="7">
        <v>1</v>
      </c>
      <c r="BO293" s="4">
        <v>3</v>
      </c>
      <c r="BP293" s="8">
        <v>142.14</v>
      </c>
      <c r="BQ293" s="4"/>
      <c r="BR293" s="8"/>
      <c r="BS293" s="7"/>
      <c r="BT293" s="7"/>
      <c r="BU293" s="2" t="s">
        <v>239</v>
      </c>
      <c r="BV293" s="2" t="s">
        <v>226</v>
      </c>
      <c r="BW293" s="2" t="s">
        <v>229</v>
      </c>
      <c r="BX293" s="2" t="s">
        <v>1427</v>
      </c>
      <c r="BY293" s="2" t="s">
        <v>241</v>
      </c>
      <c r="BZ293" s="2" t="s">
        <v>229</v>
      </c>
      <c r="CA293" s="4"/>
      <c r="CB293" s="8"/>
      <c r="CC293" s="4"/>
      <c r="CD293" s="8"/>
      <c r="CE293" s="7"/>
      <c r="CF293" s="7"/>
      <c r="CG293" s="2" t="s">
        <v>239</v>
      </c>
      <c r="CH293" s="2" t="s">
        <v>226</v>
      </c>
      <c r="CI293" s="2" t="s">
        <v>780</v>
      </c>
      <c r="CJ293" s="2" t="s">
        <v>1347</v>
      </c>
      <c r="CK293" s="2" t="s">
        <v>241</v>
      </c>
      <c r="CL293" s="2" t="s">
        <v>229</v>
      </c>
      <c r="CM293" s="4"/>
      <c r="CN293" s="8"/>
      <c r="CO293" s="4"/>
      <c r="CP293" s="8"/>
      <c r="CQ293" s="7"/>
      <c r="CR293" s="7"/>
      <c r="CS293" s="2" t="s">
        <v>239</v>
      </c>
      <c r="CT293" s="2" t="s">
        <v>226</v>
      </c>
      <c r="CU293" s="2" t="s">
        <v>1344</v>
      </c>
      <c r="CV293" s="2" t="s">
        <v>1345</v>
      </c>
      <c r="CW293" s="2" t="s">
        <v>241</v>
      </c>
      <c r="CX293" s="2" t="s">
        <v>229</v>
      </c>
      <c r="CY293" s="4"/>
      <c r="CZ293" s="8"/>
      <c r="DA293" s="4"/>
      <c r="DB293" s="8"/>
      <c r="DC293" s="7"/>
      <c r="DD293" s="7"/>
      <c r="DE293" s="2" t="s">
        <v>239</v>
      </c>
      <c r="DF293" s="2" t="s">
        <v>226</v>
      </c>
      <c r="DG293" s="2" t="s">
        <v>1345</v>
      </c>
      <c r="DH293" s="2" t="s">
        <v>1196</v>
      </c>
      <c r="DI293" s="2" t="s">
        <v>241</v>
      </c>
      <c r="DJ293" s="2" t="s">
        <v>229</v>
      </c>
      <c r="DK293" s="4"/>
      <c r="DL293" s="8"/>
      <c r="DM293" s="4"/>
      <c r="DN293" s="8"/>
      <c r="DO293" s="7"/>
      <c r="DP293" s="7"/>
      <c r="DQ293" s="2" t="s">
        <v>239</v>
      </c>
      <c r="DR293" s="2" t="s">
        <v>226</v>
      </c>
      <c r="DS293" s="2" t="s">
        <v>871</v>
      </c>
      <c r="DT293" s="2" t="s">
        <v>1221</v>
      </c>
      <c r="DU293" s="2" t="s">
        <v>241</v>
      </c>
      <c r="DV293" s="2" t="s">
        <v>229</v>
      </c>
      <c r="DW293" s="4"/>
      <c r="DX293" s="8"/>
      <c r="DY293" s="4"/>
      <c r="DZ293" s="8"/>
      <c r="EA293" s="7"/>
      <c r="EB293" s="7"/>
      <c r="EC293" s="2" t="s">
        <v>239</v>
      </c>
      <c r="ED293" s="2" t="s">
        <v>226</v>
      </c>
      <c r="EE293" s="2" t="s">
        <v>1347</v>
      </c>
      <c r="EF293" s="2" t="s">
        <v>1758</v>
      </c>
      <c r="EG293" s="2" t="s">
        <v>241</v>
      </c>
      <c r="EH293" s="2" t="s">
        <v>229</v>
      </c>
      <c r="EI293" s="4"/>
      <c r="EJ293" s="8"/>
      <c r="EK293" s="4"/>
      <c r="EL293" s="8"/>
      <c r="EM293" s="7"/>
      <c r="EN293" s="7"/>
      <c r="EO293" s="2" t="s">
        <v>239</v>
      </c>
      <c r="EP293" s="2" t="s">
        <v>226</v>
      </c>
      <c r="EQ293" s="2" t="s">
        <v>950</v>
      </c>
      <c r="ER293" s="2" t="s">
        <v>748</v>
      </c>
      <c r="ES293" s="2" t="s">
        <v>241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226</v>
      </c>
      <c r="FC293" s="2" t="s">
        <v>1349</v>
      </c>
      <c r="FD293" s="2" t="s">
        <v>2037</v>
      </c>
      <c r="FE293" s="2" t="s">
        <v>241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226</v>
      </c>
      <c r="FO293" s="2" t="s">
        <v>1728</v>
      </c>
      <c r="FP293" s="2" t="s">
        <v>718</v>
      </c>
      <c r="FQ293" s="2" t="s">
        <v>241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226</v>
      </c>
      <c r="GA293" s="2" t="s">
        <v>2997</v>
      </c>
      <c r="GB293" s="2" t="s">
        <v>229</v>
      </c>
      <c r="GC293" s="2" t="s">
        <v>241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714</v>
      </c>
      <c r="GL293" s="2" t="s">
        <v>275</v>
      </c>
      <c r="GM293" s="2" t="s">
        <v>707</v>
      </c>
      <c r="GN293" s="2" t="s">
        <v>3001</v>
      </c>
      <c r="GO293" s="2" t="s">
        <v>241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239</v>
      </c>
      <c r="GX293" s="2" t="s">
        <v>226</v>
      </c>
      <c r="GY293" s="2" t="s">
        <v>743</v>
      </c>
      <c r="GZ293" s="2" t="s">
        <v>297</v>
      </c>
      <c r="HA293" s="2" t="s">
        <v>241</v>
      </c>
      <c r="HB293" s="2" t="s">
        <v>229</v>
      </c>
      <c r="HC293" s="4"/>
      <c r="HD293" s="8"/>
      <c r="HE293" s="4">
        <v>3</v>
      </c>
      <c r="HF293" s="8">
        <v>115.77</v>
      </c>
      <c r="HG293" s="7">
        <v>-1</v>
      </c>
      <c r="HH293" s="7">
        <v>-1</v>
      </c>
      <c r="HI293" s="2" t="s">
        <v>239</v>
      </c>
      <c r="HJ293" s="2" t="s">
        <v>226</v>
      </c>
      <c r="HK293" s="2" t="s">
        <v>699</v>
      </c>
      <c r="HL293" s="2" t="s">
        <v>2937</v>
      </c>
      <c r="HM293" s="2" t="s">
        <v>241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877</v>
      </c>
      <c r="HX293" s="2" t="s">
        <v>886</v>
      </c>
      <c r="HY293" s="2" t="s">
        <v>241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239</v>
      </c>
      <c r="IH293" s="2" t="s">
        <v>226</v>
      </c>
      <c r="II293" s="2" t="s">
        <v>3002</v>
      </c>
      <c r="IJ293" s="2" t="s">
        <v>816</v>
      </c>
      <c r="IK293" s="2" t="s">
        <v>241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267</v>
      </c>
      <c r="IT293" s="2" t="s">
        <v>226</v>
      </c>
      <c r="IU293" s="2" t="s">
        <v>229</v>
      </c>
      <c r="IV293" s="2" t="s">
        <v>229</v>
      </c>
      <c r="IW293" s="2" t="s">
        <v>241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239</v>
      </c>
      <c r="JF293" s="2" t="s">
        <v>226</v>
      </c>
      <c r="JG293" s="2" t="s">
        <v>268</v>
      </c>
      <c r="JH293" s="2" t="s">
        <v>3003</v>
      </c>
      <c r="JI293" s="2" t="s">
        <v>241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229</v>
      </c>
      <c r="JR293" s="2" t="s">
        <v>229</v>
      </c>
      <c r="JS293" s="2" t="s">
        <v>229</v>
      </c>
      <c r="JT293" s="2" t="s">
        <v>229</v>
      </c>
      <c r="JU293" s="2" t="s">
        <v>229</v>
      </c>
      <c r="JV293" s="2" t="s">
        <v>229</v>
      </c>
      <c r="JW293" s="4"/>
      <c r="JX293" s="8"/>
      <c r="JY293" s="4"/>
      <c r="JZ293" s="8"/>
      <c r="KA293" s="7"/>
      <c r="KB293" s="7"/>
      <c r="KC293" s="2" t="s">
        <v>239</v>
      </c>
      <c r="KD293" s="2" t="s">
        <v>226</v>
      </c>
      <c r="KE293" s="2" t="s">
        <v>1333</v>
      </c>
      <c r="KF293" s="2" t="s">
        <v>3004</v>
      </c>
      <c r="KG293" s="2" t="s">
        <v>241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272</v>
      </c>
      <c r="KP293" s="2" t="s">
        <v>226</v>
      </c>
      <c r="KQ293" s="2" t="s">
        <v>229</v>
      </c>
      <c r="KR293" s="2" t="s">
        <v>229</v>
      </c>
      <c r="KS293" s="2" t="s">
        <v>241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239</v>
      </c>
      <c r="LB293" s="2" t="s">
        <v>226</v>
      </c>
      <c r="LC293" s="2" t="s">
        <v>273</v>
      </c>
      <c r="LD293" s="2" t="s">
        <v>3005</v>
      </c>
      <c r="LE293" s="2" t="s">
        <v>241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229</v>
      </c>
      <c r="LN293" s="2" t="s">
        <v>229</v>
      </c>
      <c r="LO293" s="2" t="s">
        <v>229</v>
      </c>
      <c r="LP293" s="2" t="s">
        <v>229</v>
      </c>
      <c r="LQ293" s="2" t="s">
        <v>229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239</v>
      </c>
      <c r="LZ293" s="2" t="s">
        <v>275</v>
      </c>
      <c r="MA293" s="2" t="s">
        <v>928</v>
      </c>
      <c r="MB293" s="2" t="s">
        <v>351</v>
      </c>
      <c r="MC293" s="2" t="s">
        <v>241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266</v>
      </c>
      <c r="ML293" s="2" t="s">
        <v>226</v>
      </c>
      <c r="MM293" s="2" t="s">
        <v>229</v>
      </c>
      <c r="MN293" s="2" t="s">
        <v>229</v>
      </c>
      <c r="MO293" s="2" t="s">
        <v>241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239</v>
      </c>
      <c r="MX293" s="2" t="s">
        <v>226</v>
      </c>
      <c r="MY293" s="2" t="s">
        <v>723</v>
      </c>
      <c r="MZ293" s="2" t="s">
        <v>229</v>
      </c>
      <c r="NA293" s="2" t="s">
        <v>241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239</v>
      </c>
      <c r="NJ293" s="2" t="s">
        <v>260</v>
      </c>
      <c r="NK293" s="2" t="s">
        <v>1684</v>
      </c>
      <c r="NL293" s="2" t="s">
        <v>887</v>
      </c>
      <c r="NM293" s="2" t="s">
        <v>241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272</v>
      </c>
      <c r="NV293" s="2" t="s">
        <v>226</v>
      </c>
      <c r="NW293" s="2" t="s">
        <v>229</v>
      </c>
      <c r="NX293" s="2" t="s">
        <v>229</v>
      </c>
      <c r="NY293" s="2" t="s">
        <v>241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239</v>
      </c>
      <c r="OH293" s="2" t="s">
        <v>226</v>
      </c>
      <c r="OI293" s="2" t="s">
        <v>229</v>
      </c>
      <c r="OJ293" s="2" t="s">
        <v>229</v>
      </c>
      <c r="OK293" s="2" t="s">
        <v>241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229</v>
      </c>
      <c r="OT293" s="2" t="s">
        <v>229</v>
      </c>
      <c r="OU293" s="2" t="s">
        <v>229</v>
      </c>
      <c r="OV293" s="2" t="s">
        <v>229</v>
      </c>
      <c r="OW293" s="2" t="s">
        <v>229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229</v>
      </c>
      <c r="PF293" s="2" t="s">
        <v>229</v>
      </c>
      <c r="PG293" s="2" t="s">
        <v>229</v>
      </c>
      <c r="PH293" s="2" t="s">
        <v>229</v>
      </c>
      <c r="PI293" s="2" t="s">
        <v>229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239</v>
      </c>
      <c r="PR293" s="2" t="s">
        <v>275</v>
      </c>
      <c r="PS293" s="2" t="s">
        <v>726</v>
      </c>
      <c r="PT293" s="2" t="s">
        <v>1785</v>
      </c>
      <c r="PU293" s="2" t="s">
        <v>241</v>
      </c>
      <c r="PV293" s="2" t="s">
        <v>229</v>
      </c>
      <c r="PW293" s="4"/>
      <c r="PX293" s="8"/>
      <c r="PY293" s="4"/>
      <c r="PZ293" s="8"/>
      <c r="QA293" s="7"/>
      <c r="QB293" s="7"/>
      <c r="QC293" s="2" t="s">
        <v>281</v>
      </c>
      <c r="QD293" s="2" t="s">
        <v>226</v>
      </c>
      <c r="QE293" s="2" t="s">
        <v>229</v>
      </c>
      <c r="QF293" s="2" t="s">
        <v>229</v>
      </c>
      <c r="QG293" s="2" t="s">
        <v>241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229</v>
      </c>
      <c r="QQ293" s="2" t="s">
        <v>229</v>
      </c>
      <c r="QR293" s="2" t="s">
        <v>229</v>
      </c>
      <c r="QS293" s="2" t="s">
        <v>229</v>
      </c>
      <c r="QT293" s="2" t="s">
        <v>229</v>
      </c>
      <c r="QU293" s="4"/>
      <c r="QV293" s="8"/>
      <c r="QW293" s="4"/>
      <c r="QX293" s="8"/>
      <c r="QY293" s="7"/>
      <c r="QZ293" s="7"/>
      <c r="RA293" s="2" t="s">
        <v>239</v>
      </c>
      <c r="RB293" s="2" t="s">
        <v>275</v>
      </c>
      <c r="RC293" s="2" t="s">
        <v>442</v>
      </c>
      <c r="RD293" s="2" t="s">
        <v>589</v>
      </c>
      <c r="RE293" s="2" t="s">
        <v>241</v>
      </c>
      <c r="RF293" s="2" t="s">
        <v>229</v>
      </c>
      <c r="RG293" s="4"/>
      <c r="RH293" s="8"/>
      <c r="RI293" s="4"/>
      <c r="RJ293" s="8"/>
      <c r="RK293" s="7"/>
      <c r="RL293" s="7"/>
      <c r="RM293" s="2" t="s">
        <v>229</v>
      </c>
      <c r="RN293" s="2" t="s">
        <v>229</v>
      </c>
      <c r="RO293" s="2" t="s">
        <v>229</v>
      </c>
      <c r="RP293" s="2" t="s">
        <v>229</v>
      </c>
      <c r="RQ293" s="2" t="s">
        <v>229</v>
      </c>
      <c r="RR293" s="2" t="s">
        <v>229</v>
      </c>
      <c r="RS293" s="4"/>
      <c r="RT293" s="8"/>
      <c r="RU293" s="4"/>
      <c r="RV293" s="8"/>
      <c r="RW293" s="7"/>
      <c r="RX293" s="7"/>
      <c r="RY293" s="2" t="s">
        <v>239</v>
      </c>
      <c r="RZ293" s="2" t="s">
        <v>275</v>
      </c>
      <c r="SA293" s="2" t="s">
        <v>914</v>
      </c>
      <c r="SB293" s="2" t="s">
        <v>743</v>
      </c>
      <c r="SC293" s="2" t="s">
        <v>241</v>
      </c>
      <c r="SD293" s="2" t="s">
        <v>229</v>
      </c>
      <c r="SE293" s="4">
        <v>182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>
        <v>160</v>
      </c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</row>
    <row r="294">
      <c r="A294" s="2" t="s">
        <v>3006</v>
      </c>
      <c r="B294" s="2" t="s">
        <v>216</v>
      </c>
      <c r="C294" s="2" t="s">
        <v>217</v>
      </c>
      <c r="D294" s="2" t="s">
        <v>218</v>
      </c>
      <c r="E294" s="2" t="s">
        <v>2883</v>
      </c>
      <c r="F294" s="2" t="s">
        <v>2987</v>
      </c>
      <c r="G294" s="2" t="s">
        <v>2988</v>
      </c>
      <c r="H294" s="2" t="s">
        <v>2989</v>
      </c>
      <c r="I294" s="2" t="s">
        <v>2887</v>
      </c>
      <c r="J294" s="2" t="s">
        <v>2918</v>
      </c>
      <c r="K294" s="2" t="s">
        <v>481</v>
      </c>
      <c r="L294" s="3">
        <v>43.2</v>
      </c>
      <c r="M294" s="3">
        <v>45.36</v>
      </c>
      <c r="N294" s="3">
        <v>94.99</v>
      </c>
      <c r="O294" s="2" t="s">
        <v>226</v>
      </c>
      <c r="P294" s="2" t="s">
        <v>964</v>
      </c>
      <c r="Q294" s="2" t="s">
        <v>228</v>
      </c>
      <c r="R294" s="2" t="s">
        <v>229</v>
      </c>
      <c r="S294" s="2" t="s">
        <v>2990</v>
      </c>
      <c r="T294" s="2" t="s">
        <v>684</v>
      </c>
      <c r="U294" s="2" t="s">
        <v>2911</v>
      </c>
      <c r="V294" s="2" t="s">
        <v>1436</v>
      </c>
      <c r="W294" s="2" t="s">
        <v>1437</v>
      </c>
      <c r="X294" s="2" t="s">
        <v>1251</v>
      </c>
      <c r="Y294" s="2" t="s">
        <v>1342</v>
      </c>
      <c r="Z294" s="4">
        <v>212</v>
      </c>
      <c r="AA294" s="4">
        <f>=ROUNDDOWN(19.2727272727273,0)</f>
      </c>
      <c r="AB294" s="5">
        <v>11</v>
      </c>
      <c r="AC294" s="2" t="s">
        <v>1112</v>
      </c>
      <c r="AD294" s="4">
        <v>180</v>
      </c>
      <c r="AE294" s="4">
        <v>180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11</v>
      </c>
      <c r="AQ294" s="8">
        <v>547.63</v>
      </c>
      <c r="AR294" s="4">
        <v>6</v>
      </c>
      <c r="AS294" s="8">
        <v>282.27</v>
      </c>
      <c r="AT294" s="7">
        <v>0.8333</v>
      </c>
      <c r="AU294" s="7">
        <v>0.9401</v>
      </c>
      <c r="AV294" s="4" t="s">
        <v>229</v>
      </c>
      <c r="AW294" s="8" t="s">
        <v>229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>
        <v>0.6805</v>
      </c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 t="s">
        <v>229</v>
      </c>
      <c r="BJ294" s="4">
        <v>11</v>
      </c>
      <c r="BK294" s="8">
        <v>547.63</v>
      </c>
      <c r="BL294" s="2" t="s">
        <v>3007</v>
      </c>
      <c r="BM294" s="7">
        <v>1</v>
      </c>
      <c r="BN294" s="7">
        <v>1</v>
      </c>
      <c r="BO294" s="4">
        <v>2</v>
      </c>
      <c r="BP294" s="8">
        <v>106.14</v>
      </c>
      <c r="BQ294" s="4"/>
      <c r="BR294" s="8"/>
      <c r="BS294" s="7"/>
      <c r="BT294" s="7"/>
      <c r="BU294" s="2" t="s">
        <v>239</v>
      </c>
      <c r="BV294" s="2" t="s">
        <v>226</v>
      </c>
      <c r="BW294" s="2" t="s">
        <v>229</v>
      </c>
      <c r="BX294" s="2" t="s">
        <v>1427</v>
      </c>
      <c r="BY294" s="2" t="s">
        <v>241</v>
      </c>
      <c r="BZ294" s="2" t="s">
        <v>229</v>
      </c>
      <c r="CA294" s="4">
        <v>1</v>
      </c>
      <c r="CB294" s="8">
        <v>55.52</v>
      </c>
      <c r="CC294" s="4">
        <v>1</v>
      </c>
      <c r="CD294" s="8">
        <v>55.52</v>
      </c>
      <c r="CE294" s="7"/>
      <c r="CF294" s="7"/>
      <c r="CG294" s="2" t="s">
        <v>239</v>
      </c>
      <c r="CH294" s="2" t="s">
        <v>226</v>
      </c>
      <c r="CI294" s="2" t="s">
        <v>780</v>
      </c>
      <c r="CJ294" s="2" t="s">
        <v>1749</v>
      </c>
      <c r="CK294" s="2" t="s">
        <v>241</v>
      </c>
      <c r="CL294" s="2" t="s">
        <v>229</v>
      </c>
      <c r="CM294" s="4"/>
      <c r="CN294" s="8"/>
      <c r="CO294" s="4"/>
      <c r="CP294" s="8"/>
      <c r="CQ294" s="7"/>
      <c r="CR294" s="7"/>
      <c r="CS294" s="2" t="s">
        <v>239</v>
      </c>
      <c r="CT294" s="2" t="s">
        <v>226</v>
      </c>
      <c r="CU294" s="2" t="s">
        <v>1344</v>
      </c>
      <c r="CV294" s="2" t="s">
        <v>747</v>
      </c>
      <c r="CW294" s="2" t="s">
        <v>241</v>
      </c>
      <c r="CX294" s="2" t="s">
        <v>229</v>
      </c>
      <c r="CY294" s="4">
        <v>1</v>
      </c>
      <c r="CZ294" s="8">
        <v>49.1</v>
      </c>
      <c r="DA294" s="4"/>
      <c r="DB294" s="8"/>
      <c r="DC294" s="7"/>
      <c r="DD294" s="7"/>
      <c r="DE294" s="2" t="s">
        <v>239</v>
      </c>
      <c r="DF294" s="2" t="s">
        <v>226</v>
      </c>
      <c r="DG294" s="2" t="s">
        <v>1345</v>
      </c>
      <c r="DH294" s="2" t="s">
        <v>1794</v>
      </c>
      <c r="DI294" s="2" t="s">
        <v>241</v>
      </c>
      <c r="DJ294" s="2" t="s">
        <v>229</v>
      </c>
      <c r="DK294" s="4"/>
      <c r="DL294" s="8"/>
      <c r="DM294" s="4">
        <v>5</v>
      </c>
      <c r="DN294" s="8">
        <v>226.75</v>
      </c>
      <c r="DO294" s="7">
        <v>-1</v>
      </c>
      <c r="DP294" s="7">
        <v>-1</v>
      </c>
      <c r="DQ294" s="2" t="s">
        <v>239</v>
      </c>
      <c r="DR294" s="2" t="s">
        <v>226</v>
      </c>
      <c r="DS294" s="2" t="s">
        <v>871</v>
      </c>
      <c r="DT294" s="2" t="s">
        <v>2752</v>
      </c>
      <c r="DU294" s="2" t="s">
        <v>241</v>
      </c>
      <c r="DV294" s="2" t="s">
        <v>229</v>
      </c>
      <c r="DW294" s="4">
        <v>1</v>
      </c>
      <c r="DX294" s="8">
        <v>46.55</v>
      </c>
      <c r="DY294" s="4"/>
      <c r="DZ294" s="8"/>
      <c r="EA294" s="7"/>
      <c r="EB294" s="7"/>
      <c r="EC294" s="2" t="s">
        <v>239</v>
      </c>
      <c r="ED294" s="2" t="s">
        <v>226</v>
      </c>
      <c r="EE294" s="2" t="s">
        <v>1347</v>
      </c>
      <c r="EF294" s="2" t="s">
        <v>2107</v>
      </c>
      <c r="EG294" s="2" t="s">
        <v>241</v>
      </c>
      <c r="EH294" s="2" t="s">
        <v>229</v>
      </c>
      <c r="EI294" s="4">
        <v>4</v>
      </c>
      <c r="EJ294" s="8">
        <v>190.52</v>
      </c>
      <c r="EK294" s="4"/>
      <c r="EL294" s="8"/>
      <c r="EM294" s="7"/>
      <c r="EN294" s="7"/>
      <c r="EO294" s="2" t="s">
        <v>239</v>
      </c>
      <c r="EP294" s="2" t="s">
        <v>226</v>
      </c>
      <c r="EQ294" s="2" t="s">
        <v>950</v>
      </c>
      <c r="ER294" s="2" t="s">
        <v>748</v>
      </c>
      <c r="ES294" s="2" t="s">
        <v>241</v>
      </c>
      <c r="ET294" s="2" t="s">
        <v>229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226</v>
      </c>
      <c r="FC294" s="2" t="s">
        <v>1349</v>
      </c>
      <c r="FD294" s="2" t="s">
        <v>1362</v>
      </c>
      <c r="FE294" s="2" t="s">
        <v>241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226</v>
      </c>
      <c r="FO294" s="2" t="s">
        <v>1728</v>
      </c>
      <c r="FP294" s="2" t="s">
        <v>1794</v>
      </c>
      <c r="FQ294" s="2" t="s">
        <v>241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239</v>
      </c>
      <c r="FZ294" s="2" t="s">
        <v>226</v>
      </c>
      <c r="GA294" s="2" t="s">
        <v>327</v>
      </c>
      <c r="GB294" s="2" t="s">
        <v>229</v>
      </c>
      <c r="GC294" s="2" t="s">
        <v>241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714</v>
      </c>
      <c r="GL294" s="2" t="s">
        <v>275</v>
      </c>
      <c r="GM294" s="2" t="s">
        <v>707</v>
      </c>
      <c r="GN294" s="2" t="s">
        <v>790</v>
      </c>
      <c r="GO294" s="2" t="s">
        <v>241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239</v>
      </c>
      <c r="GX294" s="2" t="s">
        <v>226</v>
      </c>
      <c r="GY294" s="2" t="s">
        <v>743</v>
      </c>
      <c r="GZ294" s="2" t="s">
        <v>3008</v>
      </c>
      <c r="HA294" s="2" t="s">
        <v>241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239</v>
      </c>
      <c r="HJ294" s="2" t="s">
        <v>275</v>
      </c>
      <c r="HK294" s="2" t="s">
        <v>699</v>
      </c>
      <c r="HL294" s="2" t="s">
        <v>2972</v>
      </c>
      <c r="HM294" s="2" t="s">
        <v>241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239</v>
      </c>
      <c r="HV294" s="2" t="s">
        <v>226</v>
      </c>
      <c r="HW294" s="2" t="s">
        <v>877</v>
      </c>
      <c r="HX294" s="2" t="s">
        <v>743</v>
      </c>
      <c r="HY294" s="2" t="s">
        <v>241</v>
      </c>
      <c r="HZ294" s="2" t="s">
        <v>229</v>
      </c>
      <c r="IA294" s="4">
        <v>2</v>
      </c>
      <c r="IB294" s="8">
        <v>99.8</v>
      </c>
      <c r="IC294" s="4"/>
      <c r="ID294" s="8"/>
      <c r="IE294" s="7"/>
      <c r="IF294" s="7"/>
      <c r="IG294" s="2" t="s">
        <v>239</v>
      </c>
      <c r="IH294" s="2" t="s">
        <v>226</v>
      </c>
      <c r="II294" s="2" t="s">
        <v>881</v>
      </c>
      <c r="IJ294" s="2" t="s">
        <v>563</v>
      </c>
      <c r="IK294" s="2" t="s">
        <v>241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267</v>
      </c>
      <c r="IT294" s="2" t="s">
        <v>226</v>
      </c>
      <c r="IU294" s="2" t="s">
        <v>229</v>
      </c>
      <c r="IV294" s="2" t="s">
        <v>229</v>
      </c>
      <c r="IW294" s="2" t="s">
        <v>241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239</v>
      </c>
      <c r="JF294" s="2" t="s">
        <v>226</v>
      </c>
      <c r="JG294" s="2" t="s">
        <v>268</v>
      </c>
      <c r="JH294" s="2" t="s">
        <v>229</v>
      </c>
      <c r="JI294" s="2" t="s">
        <v>241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229</v>
      </c>
      <c r="JR294" s="2" t="s">
        <v>229</v>
      </c>
      <c r="JS294" s="2" t="s">
        <v>229</v>
      </c>
      <c r="JT294" s="2" t="s">
        <v>229</v>
      </c>
      <c r="JU294" s="2" t="s">
        <v>229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239</v>
      </c>
      <c r="KD294" s="2" t="s">
        <v>226</v>
      </c>
      <c r="KE294" s="2" t="s">
        <v>1333</v>
      </c>
      <c r="KF294" s="2" t="s">
        <v>1224</v>
      </c>
      <c r="KG294" s="2" t="s">
        <v>241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272</v>
      </c>
      <c r="KP294" s="2" t="s">
        <v>226</v>
      </c>
      <c r="KQ294" s="2" t="s">
        <v>229</v>
      </c>
      <c r="KR294" s="2" t="s">
        <v>229</v>
      </c>
      <c r="KS294" s="2" t="s">
        <v>241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239</v>
      </c>
      <c r="LB294" s="2" t="s">
        <v>226</v>
      </c>
      <c r="LC294" s="2" t="s">
        <v>273</v>
      </c>
      <c r="LD294" s="2" t="s">
        <v>894</v>
      </c>
      <c r="LE294" s="2" t="s">
        <v>241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229</v>
      </c>
      <c r="LN294" s="2" t="s">
        <v>229</v>
      </c>
      <c r="LO294" s="2" t="s">
        <v>229</v>
      </c>
      <c r="LP294" s="2" t="s">
        <v>229</v>
      </c>
      <c r="LQ294" s="2" t="s">
        <v>229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239</v>
      </c>
      <c r="LZ294" s="2" t="s">
        <v>275</v>
      </c>
      <c r="MA294" s="2" t="s">
        <v>928</v>
      </c>
      <c r="MB294" s="2" t="s">
        <v>3009</v>
      </c>
      <c r="MC294" s="2" t="s">
        <v>241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266</v>
      </c>
      <c r="ML294" s="2" t="s">
        <v>226</v>
      </c>
      <c r="MM294" s="2" t="s">
        <v>229</v>
      </c>
      <c r="MN294" s="2" t="s">
        <v>229</v>
      </c>
      <c r="MO294" s="2" t="s">
        <v>241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239</v>
      </c>
      <c r="MX294" s="2" t="s">
        <v>226</v>
      </c>
      <c r="MY294" s="2" t="s">
        <v>723</v>
      </c>
      <c r="MZ294" s="2" t="s">
        <v>229</v>
      </c>
      <c r="NA294" s="2" t="s">
        <v>241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239</v>
      </c>
      <c r="NJ294" s="2" t="s">
        <v>260</v>
      </c>
      <c r="NK294" s="2" t="s">
        <v>1684</v>
      </c>
      <c r="NL294" s="2" t="s">
        <v>249</v>
      </c>
      <c r="NM294" s="2" t="s">
        <v>241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272</v>
      </c>
      <c r="NV294" s="2" t="s">
        <v>226</v>
      </c>
      <c r="NW294" s="2" t="s">
        <v>229</v>
      </c>
      <c r="NX294" s="2" t="s">
        <v>229</v>
      </c>
      <c r="NY294" s="2" t="s">
        <v>241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239</v>
      </c>
      <c r="OH294" s="2" t="s">
        <v>226</v>
      </c>
      <c r="OI294" s="2" t="s">
        <v>229</v>
      </c>
      <c r="OJ294" s="2" t="s">
        <v>229</v>
      </c>
      <c r="OK294" s="2" t="s">
        <v>241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229</v>
      </c>
      <c r="OT294" s="2" t="s">
        <v>229</v>
      </c>
      <c r="OU294" s="2" t="s">
        <v>229</v>
      </c>
      <c r="OV294" s="2" t="s">
        <v>229</v>
      </c>
      <c r="OW294" s="2" t="s">
        <v>229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229</v>
      </c>
      <c r="PF294" s="2" t="s">
        <v>229</v>
      </c>
      <c r="PG294" s="2" t="s">
        <v>229</v>
      </c>
      <c r="PH294" s="2" t="s">
        <v>229</v>
      </c>
      <c r="PI294" s="2" t="s">
        <v>229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239</v>
      </c>
      <c r="PR294" s="2" t="s">
        <v>275</v>
      </c>
      <c r="PS294" s="2" t="s">
        <v>726</v>
      </c>
      <c r="PT294" s="2" t="s">
        <v>1757</v>
      </c>
      <c r="PU294" s="2" t="s">
        <v>241</v>
      </c>
      <c r="PV294" s="2" t="s">
        <v>229</v>
      </c>
      <c r="PW294" s="4"/>
      <c r="PX294" s="8"/>
      <c r="PY294" s="4"/>
      <c r="PZ294" s="8"/>
      <c r="QA294" s="7"/>
      <c r="QB294" s="7"/>
      <c r="QC294" s="2" t="s">
        <v>281</v>
      </c>
      <c r="QD294" s="2" t="s">
        <v>226</v>
      </c>
      <c r="QE294" s="2" t="s">
        <v>229</v>
      </c>
      <c r="QF294" s="2" t="s">
        <v>229</v>
      </c>
      <c r="QG294" s="2" t="s">
        <v>241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229</v>
      </c>
      <c r="QP294" s="2" t="s">
        <v>229</v>
      </c>
      <c r="QQ294" s="2" t="s">
        <v>229</v>
      </c>
      <c r="QR294" s="2" t="s">
        <v>229</v>
      </c>
      <c r="QS294" s="2" t="s">
        <v>229</v>
      </c>
      <c r="QT294" s="2" t="s">
        <v>229</v>
      </c>
      <c r="QU294" s="4"/>
      <c r="QV294" s="8"/>
      <c r="QW294" s="4"/>
      <c r="QX294" s="8"/>
      <c r="QY294" s="7"/>
      <c r="QZ294" s="7"/>
      <c r="RA294" s="2" t="s">
        <v>239</v>
      </c>
      <c r="RB294" s="2" t="s">
        <v>275</v>
      </c>
      <c r="RC294" s="2" t="s">
        <v>442</v>
      </c>
      <c r="RD294" s="2" t="s">
        <v>569</v>
      </c>
      <c r="RE294" s="2" t="s">
        <v>241</v>
      </c>
      <c r="RF294" s="2" t="s">
        <v>229</v>
      </c>
      <c r="RG294" s="4"/>
      <c r="RH294" s="8"/>
      <c r="RI294" s="4"/>
      <c r="RJ294" s="8"/>
      <c r="RK294" s="7"/>
      <c r="RL294" s="7"/>
      <c r="RM294" s="2" t="s">
        <v>229</v>
      </c>
      <c r="RN294" s="2" t="s">
        <v>229</v>
      </c>
      <c r="RO294" s="2" t="s">
        <v>229</v>
      </c>
      <c r="RP294" s="2" t="s">
        <v>229</v>
      </c>
      <c r="RQ294" s="2" t="s">
        <v>229</v>
      </c>
      <c r="RR294" s="2" t="s">
        <v>229</v>
      </c>
      <c r="RS294" s="4"/>
      <c r="RT294" s="8"/>
      <c r="RU294" s="4"/>
      <c r="RV294" s="8"/>
      <c r="RW294" s="7"/>
      <c r="RX294" s="7"/>
      <c r="RY294" s="2" t="s">
        <v>239</v>
      </c>
      <c r="RZ294" s="2" t="s">
        <v>275</v>
      </c>
      <c r="SA294" s="2" t="s">
        <v>914</v>
      </c>
      <c r="SB294" s="2" t="s">
        <v>1357</v>
      </c>
      <c r="SC294" s="2" t="s">
        <v>241</v>
      </c>
      <c r="SD294" s="2" t="s">
        <v>229</v>
      </c>
      <c r="SE294" s="4">
        <v>212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>
        <v>180</v>
      </c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</row>
    <row r="295">
      <c r="A295" s="2" t="s">
        <v>3010</v>
      </c>
      <c r="B295" s="2" t="s">
        <v>216</v>
      </c>
      <c r="C295" s="2" t="s">
        <v>217</v>
      </c>
      <c r="D295" s="2" t="s">
        <v>218</v>
      </c>
      <c r="E295" s="2" t="s">
        <v>2883</v>
      </c>
      <c r="F295" s="2" t="s">
        <v>3011</v>
      </c>
      <c r="G295" s="2" t="s">
        <v>2675</v>
      </c>
      <c r="H295" s="2" t="s">
        <v>3012</v>
      </c>
      <c r="I295" s="2" t="s">
        <v>2887</v>
      </c>
      <c r="J295" s="2" t="s">
        <v>2888</v>
      </c>
      <c r="K295" s="2" t="s">
        <v>1070</v>
      </c>
      <c r="L295" s="3">
        <v>30.46</v>
      </c>
      <c r="M295" s="3">
        <v>31.98</v>
      </c>
      <c r="N295" s="3">
        <v>69.99</v>
      </c>
      <c r="O295" s="2" t="s">
        <v>226</v>
      </c>
      <c r="P295" s="2" t="s">
        <v>528</v>
      </c>
      <c r="Q295" s="2" t="s">
        <v>228</v>
      </c>
      <c r="R295" s="2" t="s">
        <v>229</v>
      </c>
      <c r="S295" s="2" t="s">
        <v>3013</v>
      </c>
      <c r="T295" s="2" t="s">
        <v>684</v>
      </c>
      <c r="U295" s="2" t="s">
        <v>3014</v>
      </c>
      <c r="V295" s="2" t="s">
        <v>2117</v>
      </c>
      <c r="W295" s="2" t="s">
        <v>1437</v>
      </c>
      <c r="X295" s="2" t="s">
        <v>1009</v>
      </c>
      <c r="Y295" s="2" t="s">
        <v>3015</v>
      </c>
      <c r="Z295" s="4">
        <v>377</v>
      </c>
      <c r="AA295" s="4">
        <f>=ROUNDDOWN(53.8571428571429,0)</f>
      </c>
      <c r="AB295" s="5">
        <v>7</v>
      </c>
      <c r="AC295" s="2" t="s">
        <v>229</v>
      </c>
      <c r="AD295" s="4"/>
      <c r="AE295" s="4"/>
      <c r="AF295" s="6">
        <v>66</v>
      </c>
      <c r="AG295" s="6">
        <v>49</v>
      </c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>
        <v>3</v>
      </c>
      <c r="AQ295" s="8">
        <v>98.79</v>
      </c>
      <c r="AR295" s="4">
        <v>24</v>
      </c>
      <c r="AS295" s="8">
        <v>837.13</v>
      </c>
      <c r="AT295" s="7">
        <v>-0.875</v>
      </c>
      <c r="AU295" s="7">
        <v>-0.882</v>
      </c>
      <c r="AV295" s="4">
        <v>17</v>
      </c>
      <c r="AW295" s="8">
        <v>731.45</v>
      </c>
      <c r="AX295" s="4">
        <v>42</v>
      </c>
      <c r="AY295" s="8">
        <v>1560.48</v>
      </c>
      <c r="AZ295" s="7">
        <v>-0.5952</v>
      </c>
      <c r="BA295" s="7">
        <v>-0.5313</v>
      </c>
      <c r="BB295" s="7">
        <v>0.1351</v>
      </c>
      <c r="BC295" s="4">
        <v>17</v>
      </c>
      <c r="BD295" s="8">
        <v>731.45</v>
      </c>
      <c r="BE295" s="4">
        <v>54</v>
      </c>
      <c r="BF295" s="8">
        <v>2027.1</v>
      </c>
      <c r="BG295" s="7">
        <v>-0.6852</v>
      </c>
      <c r="BH295" s="7">
        <v>-0.6392</v>
      </c>
      <c r="BI295" s="7">
        <v>1</v>
      </c>
      <c r="BJ295" s="4">
        <v>3</v>
      </c>
      <c r="BK295" s="8">
        <v>98.79</v>
      </c>
      <c r="BL295" s="2" t="s">
        <v>3016</v>
      </c>
      <c r="BM295" s="7">
        <v>1</v>
      </c>
      <c r="BN295" s="7">
        <v>1</v>
      </c>
      <c r="BO295" s="4">
        <v>1</v>
      </c>
      <c r="BP295" s="8">
        <v>36.04</v>
      </c>
      <c r="BQ295" s="4">
        <v>18</v>
      </c>
      <c r="BR295" s="8">
        <v>648.72</v>
      </c>
      <c r="BS295" s="7">
        <v>-0.9444</v>
      </c>
      <c r="BT295" s="7">
        <v>-0.9444</v>
      </c>
      <c r="BU295" s="2" t="s">
        <v>239</v>
      </c>
      <c r="BV295" s="2" t="s">
        <v>226</v>
      </c>
      <c r="BW295" s="2" t="s">
        <v>229</v>
      </c>
      <c r="BX295" s="2" t="s">
        <v>1030</v>
      </c>
      <c r="BY295" s="2" t="s">
        <v>241</v>
      </c>
      <c r="BZ295" s="2" t="s">
        <v>229</v>
      </c>
      <c r="CA295" s="4"/>
      <c r="CB295" s="8"/>
      <c r="CC295" s="4"/>
      <c r="CD295" s="8"/>
      <c r="CE295" s="7"/>
      <c r="CF295" s="7"/>
      <c r="CG295" s="2" t="s">
        <v>239</v>
      </c>
      <c r="CH295" s="2" t="s">
        <v>226</v>
      </c>
      <c r="CI295" s="2" t="s">
        <v>780</v>
      </c>
      <c r="CJ295" s="2" t="s">
        <v>797</v>
      </c>
      <c r="CK295" s="2" t="s">
        <v>241</v>
      </c>
      <c r="CL295" s="2" t="s">
        <v>229</v>
      </c>
      <c r="CM295" s="4"/>
      <c r="CN295" s="8"/>
      <c r="CO295" s="4"/>
      <c r="CP295" s="8"/>
      <c r="CQ295" s="7"/>
      <c r="CR295" s="7"/>
      <c r="CS295" s="2" t="s">
        <v>239</v>
      </c>
      <c r="CT295" s="2" t="s">
        <v>226</v>
      </c>
      <c r="CU295" s="2" t="s">
        <v>864</v>
      </c>
      <c r="CV295" s="2" t="s">
        <v>3017</v>
      </c>
      <c r="CW295" s="2" t="s">
        <v>241</v>
      </c>
      <c r="CX295" s="2" t="s">
        <v>229</v>
      </c>
      <c r="CY295" s="4">
        <v>1</v>
      </c>
      <c r="CZ295" s="8">
        <v>31.25</v>
      </c>
      <c r="DA295" s="4">
        <v>2</v>
      </c>
      <c r="DB295" s="8">
        <v>56.26</v>
      </c>
      <c r="DC295" s="7">
        <v>-0.5</v>
      </c>
      <c r="DD295" s="7">
        <v>-0.4445</v>
      </c>
      <c r="DE295" s="2" t="s">
        <v>239</v>
      </c>
      <c r="DF295" s="2" t="s">
        <v>226</v>
      </c>
      <c r="DG295" s="2" t="s">
        <v>905</v>
      </c>
      <c r="DH295" s="2" t="s">
        <v>3018</v>
      </c>
      <c r="DI295" s="2" t="s">
        <v>241</v>
      </c>
      <c r="DJ295" s="2" t="s">
        <v>229</v>
      </c>
      <c r="DK295" s="4"/>
      <c r="DL295" s="8"/>
      <c r="DM295" s="4"/>
      <c r="DN295" s="8"/>
      <c r="DO295" s="7"/>
      <c r="DP295" s="7"/>
      <c r="DQ295" s="2" t="s">
        <v>239</v>
      </c>
      <c r="DR295" s="2" t="s">
        <v>226</v>
      </c>
      <c r="DS295" s="2" t="s">
        <v>3019</v>
      </c>
      <c r="DT295" s="2" t="s">
        <v>2763</v>
      </c>
      <c r="DU295" s="2" t="s">
        <v>241</v>
      </c>
      <c r="DV295" s="2" t="s">
        <v>229</v>
      </c>
      <c r="DW295" s="4">
        <v>1</v>
      </c>
      <c r="DX295" s="8">
        <v>31.5</v>
      </c>
      <c r="DY295" s="4">
        <v>1</v>
      </c>
      <c r="DZ295" s="8">
        <v>31.5</v>
      </c>
      <c r="EA295" s="7"/>
      <c r="EB295" s="7"/>
      <c r="EC295" s="2" t="s">
        <v>239</v>
      </c>
      <c r="ED295" s="2" t="s">
        <v>226</v>
      </c>
      <c r="EE295" s="2" t="s">
        <v>906</v>
      </c>
      <c r="EF295" s="2" t="s">
        <v>536</v>
      </c>
      <c r="EG295" s="2" t="s">
        <v>241</v>
      </c>
      <c r="EH295" s="2" t="s">
        <v>229</v>
      </c>
      <c r="EI295" s="4"/>
      <c r="EJ295" s="8"/>
      <c r="EK295" s="4">
        <v>3</v>
      </c>
      <c r="EL295" s="8">
        <v>100.65</v>
      </c>
      <c r="EM295" s="7">
        <v>-1</v>
      </c>
      <c r="EN295" s="7">
        <v>-1</v>
      </c>
      <c r="EO295" s="2" t="s">
        <v>239</v>
      </c>
      <c r="EP295" s="2" t="s">
        <v>226</v>
      </c>
      <c r="EQ295" s="2" t="s">
        <v>896</v>
      </c>
      <c r="ER295" s="2" t="s">
        <v>1684</v>
      </c>
      <c r="ES295" s="2" t="s">
        <v>241</v>
      </c>
      <c r="ET295" s="2" t="s">
        <v>229</v>
      </c>
      <c r="EU295" s="4"/>
      <c r="EV295" s="8"/>
      <c r="EW295" s="4"/>
      <c r="EX295" s="8"/>
      <c r="EY295" s="7"/>
      <c r="EZ295" s="7"/>
      <c r="FA295" s="2" t="s">
        <v>239</v>
      </c>
      <c r="FB295" s="2" t="s">
        <v>226</v>
      </c>
      <c r="FC295" s="2" t="s">
        <v>876</v>
      </c>
      <c r="FD295" s="2" t="s">
        <v>712</v>
      </c>
      <c r="FE295" s="2" t="s">
        <v>241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226</v>
      </c>
      <c r="FO295" s="2" t="s">
        <v>3019</v>
      </c>
      <c r="FP295" s="2" t="s">
        <v>1646</v>
      </c>
      <c r="FQ295" s="2" t="s">
        <v>241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239</v>
      </c>
      <c r="FZ295" s="2" t="s">
        <v>226</v>
      </c>
      <c r="GA295" s="2" t="s">
        <v>327</v>
      </c>
      <c r="GB295" s="2" t="s">
        <v>229</v>
      </c>
      <c r="GC295" s="2" t="s">
        <v>241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278</v>
      </c>
      <c r="GL295" s="2" t="s">
        <v>226</v>
      </c>
      <c r="GM295" s="2" t="s">
        <v>229</v>
      </c>
      <c r="GN295" s="2" t="s">
        <v>229</v>
      </c>
      <c r="GO295" s="2" t="s">
        <v>241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239</v>
      </c>
      <c r="GX295" s="2" t="s">
        <v>226</v>
      </c>
      <c r="GY295" s="2" t="s">
        <v>743</v>
      </c>
      <c r="GZ295" s="2" t="s">
        <v>229</v>
      </c>
      <c r="HA295" s="2" t="s">
        <v>241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239</v>
      </c>
      <c r="HJ295" s="2" t="s">
        <v>275</v>
      </c>
      <c r="HK295" s="2" t="s">
        <v>3020</v>
      </c>
      <c r="HL295" s="2" t="s">
        <v>3021</v>
      </c>
      <c r="HM295" s="2" t="s">
        <v>241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239</v>
      </c>
      <c r="HV295" s="2" t="s">
        <v>226</v>
      </c>
      <c r="HW295" s="2" t="s">
        <v>877</v>
      </c>
      <c r="HX295" s="2" t="s">
        <v>1395</v>
      </c>
      <c r="HY295" s="2" t="s">
        <v>241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226</v>
      </c>
      <c r="II295" s="2" t="s">
        <v>229</v>
      </c>
      <c r="IJ295" s="2" t="s">
        <v>229</v>
      </c>
      <c r="IK295" s="2" t="s">
        <v>241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239</v>
      </c>
      <c r="IT295" s="2" t="s">
        <v>226</v>
      </c>
      <c r="IU295" s="2" t="s">
        <v>1082</v>
      </c>
      <c r="IV295" s="2" t="s">
        <v>433</v>
      </c>
      <c r="IW295" s="2" t="s">
        <v>241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239</v>
      </c>
      <c r="JF295" s="2" t="s">
        <v>226</v>
      </c>
      <c r="JG295" s="2" t="s">
        <v>268</v>
      </c>
      <c r="JH295" s="2" t="s">
        <v>1094</v>
      </c>
      <c r="JI295" s="2" t="s">
        <v>241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229</v>
      </c>
      <c r="JR295" s="2" t="s">
        <v>229</v>
      </c>
      <c r="JS295" s="2" t="s">
        <v>229</v>
      </c>
      <c r="JT295" s="2" t="s">
        <v>229</v>
      </c>
      <c r="JU295" s="2" t="s">
        <v>229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239</v>
      </c>
      <c r="KD295" s="2" t="s">
        <v>226</v>
      </c>
      <c r="KE295" s="2" t="s">
        <v>270</v>
      </c>
      <c r="KF295" s="2" t="s">
        <v>255</v>
      </c>
      <c r="KG295" s="2" t="s">
        <v>241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272</v>
      </c>
      <c r="KP295" s="2" t="s">
        <v>226</v>
      </c>
      <c r="KQ295" s="2" t="s">
        <v>229</v>
      </c>
      <c r="KR295" s="2" t="s">
        <v>229</v>
      </c>
      <c r="KS295" s="2" t="s">
        <v>241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239</v>
      </c>
      <c r="LB295" s="2" t="s">
        <v>226</v>
      </c>
      <c r="LC295" s="2" t="s">
        <v>1357</v>
      </c>
      <c r="LD295" s="2" t="s">
        <v>447</v>
      </c>
      <c r="LE295" s="2" t="s">
        <v>241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239</v>
      </c>
      <c r="LN295" s="2" t="s">
        <v>226</v>
      </c>
      <c r="LO295" s="2" t="s">
        <v>335</v>
      </c>
      <c r="LP295" s="2" t="s">
        <v>229</v>
      </c>
      <c r="LQ295" s="2" t="s">
        <v>241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239</v>
      </c>
      <c r="LZ295" s="2" t="s">
        <v>275</v>
      </c>
      <c r="MA295" s="2" t="s">
        <v>554</v>
      </c>
      <c r="MB295" s="2" t="s">
        <v>292</v>
      </c>
      <c r="MC295" s="2" t="s">
        <v>241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278</v>
      </c>
      <c r="ML295" s="2" t="s">
        <v>226</v>
      </c>
      <c r="MM295" s="2" t="s">
        <v>229</v>
      </c>
      <c r="MN295" s="2" t="s">
        <v>229</v>
      </c>
      <c r="MO295" s="2" t="s">
        <v>241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239</v>
      </c>
      <c r="MX295" s="2" t="s">
        <v>226</v>
      </c>
      <c r="MY295" s="2" t="s">
        <v>723</v>
      </c>
      <c r="MZ295" s="2" t="s">
        <v>229</v>
      </c>
      <c r="NA295" s="2" t="s">
        <v>241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239</v>
      </c>
      <c r="NJ295" s="2" t="s">
        <v>260</v>
      </c>
      <c r="NK295" s="2" t="s">
        <v>870</v>
      </c>
      <c r="NL295" s="2" t="s">
        <v>743</v>
      </c>
      <c r="NM295" s="2" t="s">
        <v>241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272</v>
      </c>
      <c r="NV295" s="2" t="s">
        <v>226</v>
      </c>
      <c r="NW295" s="2" t="s">
        <v>229</v>
      </c>
      <c r="NX295" s="2" t="s">
        <v>229</v>
      </c>
      <c r="NY295" s="2" t="s">
        <v>241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239</v>
      </c>
      <c r="OH295" s="2" t="s">
        <v>226</v>
      </c>
      <c r="OI295" s="2" t="s">
        <v>229</v>
      </c>
      <c r="OJ295" s="2" t="s">
        <v>229</v>
      </c>
      <c r="OK295" s="2" t="s">
        <v>241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229</v>
      </c>
      <c r="OT295" s="2" t="s">
        <v>229</v>
      </c>
      <c r="OU295" s="2" t="s">
        <v>229</v>
      </c>
      <c r="OV295" s="2" t="s">
        <v>229</v>
      </c>
      <c r="OW295" s="2" t="s">
        <v>229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229</v>
      </c>
      <c r="PF295" s="2" t="s">
        <v>229</v>
      </c>
      <c r="PG295" s="2" t="s">
        <v>229</v>
      </c>
      <c r="PH295" s="2" t="s">
        <v>229</v>
      </c>
      <c r="PI295" s="2" t="s">
        <v>229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266</v>
      </c>
      <c r="PR295" s="2" t="s">
        <v>275</v>
      </c>
      <c r="PS295" s="2" t="s">
        <v>229</v>
      </c>
      <c r="PT295" s="2" t="s">
        <v>229</v>
      </c>
      <c r="PU295" s="2" t="s">
        <v>241</v>
      </c>
      <c r="PV295" s="2" t="s">
        <v>229</v>
      </c>
      <c r="PW295" s="4"/>
      <c r="PX295" s="8"/>
      <c r="PY295" s="4"/>
      <c r="PZ295" s="8"/>
      <c r="QA295" s="7"/>
      <c r="QB295" s="7"/>
      <c r="QC295" s="2" t="s">
        <v>281</v>
      </c>
      <c r="QD295" s="2" t="s">
        <v>226</v>
      </c>
      <c r="QE295" s="2" t="s">
        <v>229</v>
      </c>
      <c r="QF295" s="2" t="s">
        <v>229</v>
      </c>
      <c r="QG295" s="2" t="s">
        <v>241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229</v>
      </c>
      <c r="QQ295" s="2" t="s">
        <v>229</v>
      </c>
      <c r="QR295" s="2" t="s">
        <v>229</v>
      </c>
      <c r="QS295" s="2" t="s">
        <v>229</v>
      </c>
      <c r="QT295" s="2" t="s">
        <v>229</v>
      </c>
      <c r="QU295" s="4"/>
      <c r="QV295" s="8"/>
      <c r="QW295" s="4"/>
      <c r="QX295" s="8"/>
      <c r="QY295" s="7"/>
      <c r="QZ295" s="7"/>
      <c r="RA295" s="2" t="s">
        <v>239</v>
      </c>
      <c r="RB295" s="2" t="s">
        <v>275</v>
      </c>
      <c r="RC295" s="2" t="s">
        <v>1952</v>
      </c>
      <c r="RD295" s="2" t="s">
        <v>2668</v>
      </c>
      <c r="RE295" s="2" t="s">
        <v>241</v>
      </c>
      <c r="RF295" s="2" t="s">
        <v>229</v>
      </c>
      <c r="RG295" s="4"/>
      <c r="RH295" s="8"/>
      <c r="RI295" s="4"/>
      <c r="RJ295" s="8"/>
      <c r="RK295" s="7"/>
      <c r="RL295" s="7"/>
      <c r="RM295" s="2" t="s">
        <v>229</v>
      </c>
      <c r="RN295" s="2" t="s">
        <v>229</v>
      </c>
      <c r="RO295" s="2" t="s">
        <v>229</v>
      </c>
      <c r="RP295" s="2" t="s">
        <v>229</v>
      </c>
      <c r="RQ295" s="2" t="s">
        <v>229</v>
      </c>
      <c r="RR295" s="2" t="s">
        <v>229</v>
      </c>
      <c r="RS295" s="4"/>
      <c r="RT295" s="8"/>
      <c r="RU295" s="4"/>
      <c r="RV295" s="8"/>
      <c r="RW295" s="7"/>
      <c r="RX295" s="7"/>
      <c r="RY295" s="2" t="s">
        <v>239</v>
      </c>
      <c r="RZ295" s="2" t="s">
        <v>275</v>
      </c>
      <c r="SA295" s="2" t="s">
        <v>1411</v>
      </c>
      <c r="SB295" s="2" t="s">
        <v>803</v>
      </c>
      <c r="SC295" s="2" t="s">
        <v>241</v>
      </c>
      <c r="SD295" s="2" t="s">
        <v>229</v>
      </c>
      <c r="SE295" s="4">
        <v>49</v>
      </c>
      <c r="SF295" s="4">
        <v>62</v>
      </c>
      <c r="SG295" s="4"/>
      <c r="SH295" s="4"/>
      <c r="SI295" s="4">
        <v>264</v>
      </c>
      <c r="SJ295" s="4"/>
      <c r="SK295" s="4"/>
      <c r="SL295" s="4"/>
      <c r="SM295" s="4">
        <v>2</v>
      </c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</row>
    <row r="296">
      <c r="A296" s="2" t="s">
        <v>3022</v>
      </c>
      <c r="B296" s="2" t="s">
        <v>216</v>
      </c>
      <c r="C296" s="2" t="s">
        <v>217</v>
      </c>
      <c r="D296" s="2" t="s">
        <v>218</v>
      </c>
      <c r="E296" s="2" t="s">
        <v>2883</v>
      </c>
      <c r="F296" s="2" t="s">
        <v>3011</v>
      </c>
      <c r="G296" s="2" t="s">
        <v>2675</v>
      </c>
      <c r="H296" s="2" t="s">
        <v>3012</v>
      </c>
      <c r="I296" s="2" t="s">
        <v>2887</v>
      </c>
      <c r="J296" s="2" t="s">
        <v>2905</v>
      </c>
      <c r="K296" s="2" t="s">
        <v>1070</v>
      </c>
      <c r="L296" s="3">
        <v>32.48</v>
      </c>
      <c r="M296" s="3">
        <v>34.1</v>
      </c>
      <c r="N296" s="3">
        <v>73.99</v>
      </c>
      <c r="O296" s="2" t="s">
        <v>226</v>
      </c>
      <c r="P296" s="2" t="s">
        <v>528</v>
      </c>
      <c r="Q296" s="2" t="s">
        <v>228</v>
      </c>
      <c r="R296" s="2" t="s">
        <v>229</v>
      </c>
      <c r="S296" s="2" t="s">
        <v>3013</v>
      </c>
      <c r="T296" s="2" t="s">
        <v>684</v>
      </c>
      <c r="U296" s="2" t="s">
        <v>3014</v>
      </c>
      <c r="V296" s="2" t="s">
        <v>2117</v>
      </c>
      <c r="W296" s="2" t="s">
        <v>1437</v>
      </c>
      <c r="X296" s="2" t="s">
        <v>1009</v>
      </c>
      <c r="Y296" s="2" t="s">
        <v>3015</v>
      </c>
      <c r="Z296" s="4">
        <v>338</v>
      </c>
      <c r="AA296" s="4">
        <f>=ROUNDDOWN(30.7272727272727,0)</f>
      </c>
      <c r="AB296" s="5">
        <v>11</v>
      </c>
      <c r="AC296" s="2" t="s">
        <v>2891</v>
      </c>
      <c r="AD296" s="4">
        <v>100</v>
      </c>
      <c r="AE296" s="4">
        <v>350</v>
      </c>
      <c r="AF296" s="6">
        <v>66</v>
      </c>
      <c r="AG296" s="6">
        <v>49</v>
      </c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1</v>
      </c>
      <c r="AQ296" s="8">
        <v>38.92</v>
      </c>
      <c r="AR296" s="4">
        <v>8</v>
      </c>
      <c r="AS296" s="8">
        <v>305.66</v>
      </c>
      <c r="AT296" s="7">
        <v>-0.875</v>
      </c>
      <c r="AU296" s="7">
        <v>-0.8727</v>
      </c>
      <c r="AV296" s="4" t="s">
        <v>229</v>
      </c>
      <c r="AW296" s="8" t="s">
        <v>229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>
        <v>0.0532</v>
      </c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 t="s">
        <v>229</v>
      </c>
      <c r="BJ296" s="4">
        <v>1</v>
      </c>
      <c r="BK296" s="8">
        <v>38.92</v>
      </c>
      <c r="BL296" s="2" t="s">
        <v>1555</v>
      </c>
      <c r="BM296" s="7">
        <v>1</v>
      </c>
      <c r="BN296" s="7">
        <v>1</v>
      </c>
      <c r="BO296" s="4">
        <v>1</v>
      </c>
      <c r="BP296" s="8">
        <v>38.92</v>
      </c>
      <c r="BQ296" s="4">
        <v>7</v>
      </c>
      <c r="BR296" s="8">
        <v>272.44</v>
      </c>
      <c r="BS296" s="7">
        <v>-0.8571</v>
      </c>
      <c r="BT296" s="7">
        <v>-0.8571</v>
      </c>
      <c r="BU296" s="2" t="s">
        <v>239</v>
      </c>
      <c r="BV296" s="2" t="s">
        <v>226</v>
      </c>
      <c r="BW296" s="2" t="s">
        <v>229</v>
      </c>
      <c r="BX296" s="2" t="s">
        <v>3023</v>
      </c>
      <c r="BY296" s="2" t="s">
        <v>241</v>
      </c>
      <c r="BZ296" s="2" t="s">
        <v>229</v>
      </c>
      <c r="CA296" s="4"/>
      <c r="CB296" s="8"/>
      <c r="CC296" s="4"/>
      <c r="CD296" s="8"/>
      <c r="CE296" s="7"/>
      <c r="CF296" s="7"/>
      <c r="CG296" s="2" t="s">
        <v>239</v>
      </c>
      <c r="CH296" s="2" t="s">
        <v>226</v>
      </c>
      <c r="CI296" s="2" t="s">
        <v>780</v>
      </c>
      <c r="CJ296" s="2" t="s">
        <v>797</v>
      </c>
      <c r="CK296" s="2" t="s">
        <v>241</v>
      </c>
      <c r="CL296" s="2" t="s">
        <v>229</v>
      </c>
      <c r="CM296" s="4"/>
      <c r="CN296" s="8"/>
      <c r="CO296" s="4"/>
      <c r="CP296" s="8"/>
      <c r="CQ296" s="7"/>
      <c r="CR296" s="7"/>
      <c r="CS296" s="2" t="s">
        <v>239</v>
      </c>
      <c r="CT296" s="2" t="s">
        <v>226</v>
      </c>
      <c r="CU296" s="2" t="s">
        <v>864</v>
      </c>
      <c r="CV296" s="2" t="s">
        <v>3024</v>
      </c>
      <c r="CW296" s="2" t="s">
        <v>241</v>
      </c>
      <c r="CX296" s="2" t="s">
        <v>229</v>
      </c>
      <c r="CY296" s="4"/>
      <c r="CZ296" s="8"/>
      <c r="DA296" s="4"/>
      <c r="DB296" s="8"/>
      <c r="DC296" s="7"/>
      <c r="DD296" s="7"/>
      <c r="DE296" s="2" t="s">
        <v>239</v>
      </c>
      <c r="DF296" s="2" t="s">
        <v>226</v>
      </c>
      <c r="DG296" s="2" t="s">
        <v>905</v>
      </c>
      <c r="DH296" s="2" t="s">
        <v>3017</v>
      </c>
      <c r="DI296" s="2" t="s">
        <v>241</v>
      </c>
      <c r="DJ296" s="2" t="s">
        <v>229</v>
      </c>
      <c r="DK296" s="4"/>
      <c r="DL296" s="8"/>
      <c r="DM296" s="4"/>
      <c r="DN296" s="8"/>
      <c r="DO296" s="7"/>
      <c r="DP296" s="7"/>
      <c r="DQ296" s="2" t="s">
        <v>239</v>
      </c>
      <c r="DR296" s="2" t="s">
        <v>226</v>
      </c>
      <c r="DS296" s="2" t="s">
        <v>3019</v>
      </c>
      <c r="DT296" s="2" t="s">
        <v>967</v>
      </c>
      <c r="DU296" s="2" t="s">
        <v>241</v>
      </c>
      <c r="DV296" s="2" t="s">
        <v>229</v>
      </c>
      <c r="DW296" s="4"/>
      <c r="DX296" s="8"/>
      <c r="DY296" s="4"/>
      <c r="DZ296" s="8"/>
      <c r="EA296" s="7"/>
      <c r="EB296" s="7"/>
      <c r="EC296" s="2" t="s">
        <v>239</v>
      </c>
      <c r="ED296" s="2" t="s">
        <v>226</v>
      </c>
      <c r="EE296" s="2" t="s">
        <v>906</v>
      </c>
      <c r="EF296" s="2" t="s">
        <v>1419</v>
      </c>
      <c r="EG296" s="2" t="s">
        <v>241</v>
      </c>
      <c r="EH296" s="2" t="s">
        <v>229</v>
      </c>
      <c r="EI296" s="4"/>
      <c r="EJ296" s="8"/>
      <c r="EK296" s="4"/>
      <c r="EL296" s="8"/>
      <c r="EM296" s="7"/>
      <c r="EN296" s="7"/>
      <c r="EO296" s="2" t="s">
        <v>239</v>
      </c>
      <c r="EP296" s="2" t="s">
        <v>226</v>
      </c>
      <c r="EQ296" s="2" t="s">
        <v>1354</v>
      </c>
      <c r="ER296" s="2" t="s">
        <v>2097</v>
      </c>
      <c r="ES296" s="2" t="s">
        <v>241</v>
      </c>
      <c r="ET296" s="2" t="s">
        <v>229</v>
      </c>
      <c r="EU296" s="4"/>
      <c r="EV296" s="8"/>
      <c r="EW296" s="4">
        <v>1</v>
      </c>
      <c r="EX296" s="8">
        <v>33.22</v>
      </c>
      <c r="EY296" s="7">
        <v>-1</v>
      </c>
      <c r="EZ296" s="7">
        <v>-1</v>
      </c>
      <c r="FA296" s="2" t="s">
        <v>239</v>
      </c>
      <c r="FB296" s="2" t="s">
        <v>226</v>
      </c>
      <c r="FC296" s="2" t="s">
        <v>876</v>
      </c>
      <c r="FD296" s="2" t="s">
        <v>1395</v>
      </c>
      <c r="FE296" s="2" t="s">
        <v>241</v>
      </c>
      <c r="FF296" s="2" t="s">
        <v>229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226</v>
      </c>
      <c r="FO296" s="2" t="s">
        <v>3019</v>
      </c>
      <c r="FP296" s="2" t="s">
        <v>931</v>
      </c>
      <c r="FQ296" s="2" t="s">
        <v>241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226</v>
      </c>
      <c r="GA296" s="2" t="s">
        <v>327</v>
      </c>
      <c r="GB296" s="2" t="s">
        <v>229</v>
      </c>
      <c r="GC296" s="2" t="s">
        <v>241</v>
      </c>
      <c r="GD296" s="2" t="s">
        <v>229</v>
      </c>
      <c r="GE296" s="4"/>
      <c r="GF296" s="8"/>
      <c r="GG296" s="4"/>
      <c r="GH296" s="8"/>
      <c r="GI296" s="7"/>
      <c r="GJ296" s="7"/>
      <c r="GK296" s="2" t="s">
        <v>278</v>
      </c>
      <c r="GL296" s="2" t="s">
        <v>226</v>
      </c>
      <c r="GM296" s="2" t="s">
        <v>229</v>
      </c>
      <c r="GN296" s="2" t="s">
        <v>229</v>
      </c>
      <c r="GO296" s="2" t="s">
        <v>241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239</v>
      </c>
      <c r="GX296" s="2" t="s">
        <v>226</v>
      </c>
      <c r="GY296" s="2" t="s">
        <v>743</v>
      </c>
      <c r="GZ296" s="2" t="s">
        <v>229</v>
      </c>
      <c r="HA296" s="2" t="s">
        <v>241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239</v>
      </c>
      <c r="HJ296" s="2" t="s">
        <v>275</v>
      </c>
      <c r="HK296" s="2" t="s">
        <v>546</v>
      </c>
      <c r="HL296" s="2" t="s">
        <v>1707</v>
      </c>
      <c r="HM296" s="2" t="s">
        <v>241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226</v>
      </c>
      <c r="HW296" s="2" t="s">
        <v>760</v>
      </c>
      <c r="HX296" s="2" t="s">
        <v>1471</v>
      </c>
      <c r="HY296" s="2" t="s">
        <v>241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266</v>
      </c>
      <c r="IH296" s="2" t="s">
        <v>226</v>
      </c>
      <c r="II296" s="2" t="s">
        <v>229</v>
      </c>
      <c r="IJ296" s="2" t="s">
        <v>229</v>
      </c>
      <c r="IK296" s="2" t="s">
        <v>241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239</v>
      </c>
      <c r="IT296" s="2" t="s">
        <v>226</v>
      </c>
      <c r="IU296" s="2" t="s">
        <v>1082</v>
      </c>
      <c r="IV296" s="2" t="s">
        <v>229</v>
      </c>
      <c r="IW296" s="2" t="s">
        <v>241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239</v>
      </c>
      <c r="JF296" s="2" t="s">
        <v>226</v>
      </c>
      <c r="JG296" s="2" t="s">
        <v>268</v>
      </c>
      <c r="JH296" s="2" t="s">
        <v>229</v>
      </c>
      <c r="JI296" s="2" t="s">
        <v>241</v>
      </c>
      <c r="JJ296" s="2" t="s">
        <v>229</v>
      </c>
      <c r="JK296" s="4"/>
      <c r="JL296" s="8"/>
      <c r="JM296" s="4"/>
      <c r="JN296" s="8"/>
      <c r="JO296" s="7"/>
      <c r="JP296" s="7"/>
      <c r="JQ296" s="2" t="s">
        <v>229</v>
      </c>
      <c r="JR296" s="2" t="s">
        <v>229</v>
      </c>
      <c r="JS296" s="2" t="s">
        <v>229</v>
      </c>
      <c r="JT296" s="2" t="s">
        <v>229</v>
      </c>
      <c r="JU296" s="2" t="s">
        <v>229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239</v>
      </c>
      <c r="KD296" s="2" t="s">
        <v>226</v>
      </c>
      <c r="KE296" s="2" t="s">
        <v>270</v>
      </c>
      <c r="KF296" s="2" t="s">
        <v>3004</v>
      </c>
      <c r="KG296" s="2" t="s">
        <v>241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272</v>
      </c>
      <c r="KP296" s="2" t="s">
        <v>226</v>
      </c>
      <c r="KQ296" s="2" t="s">
        <v>229</v>
      </c>
      <c r="KR296" s="2" t="s">
        <v>229</v>
      </c>
      <c r="KS296" s="2" t="s">
        <v>241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239</v>
      </c>
      <c r="LB296" s="2" t="s">
        <v>226</v>
      </c>
      <c r="LC296" s="2" t="s">
        <v>1357</v>
      </c>
      <c r="LD296" s="2" t="s">
        <v>816</v>
      </c>
      <c r="LE296" s="2" t="s">
        <v>241</v>
      </c>
      <c r="LF296" s="2" t="s">
        <v>229</v>
      </c>
      <c r="LG296" s="4"/>
      <c r="LH296" s="8"/>
      <c r="LI296" s="4"/>
      <c r="LJ296" s="8"/>
      <c r="LK296" s="7"/>
      <c r="LL296" s="7"/>
      <c r="LM296" s="2" t="s">
        <v>239</v>
      </c>
      <c r="LN296" s="2" t="s">
        <v>226</v>
      </c>
      <c r="LO296" s="2" t="s">
        <v>335</v>
      </c>
      <c r="LP296" s="2" t="s">
        <v>229</v>
      </c>
      <c r="LQ296" s="2" t="s">
        <v>241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239</v>
      </c>
      <c r="LZ296" s="2" t="s">
        <v>275</v>
      </c>
      <c r="MA296" s="2" t="s">
        <v>554</v>
      </c>
      <c r="MB296" s="2" t="s">
        <v>3025</v>
      </c>
      <c r="MC296" s="2" t="s">
        <v>241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278</v>
      </c>
      <c r="ML296" s="2" t="s">
        <v>226</v>
      </c>
      <c r="MM296" s="2" t="s">
        <v>229</v>
      </c>
      <c r="MN296" s="2" t="s">
        <v>229</v>
      </c>
      <c r="MO296" s="2" t="s">
        <v>241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239</v>
      </c>
      <c r="MX296" s="2" t="s">
        <v>226</v>
      </c>
      <c r="MY296" s="2" t="s">
        <v>723</v>
      </c>
      <c r="MZ296" s="2" t="s">
        <v>229</v>
      </c>
      <c r="NA296" s="2" t="s">
        <v>241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239</v>
      </c>
      <c r="NJ296" s="2" t="s">
        <v>260</v>
      </c>
      <c r="NK296" s="2" t="s">
        <v>870</v>
      </c>
      <c r="NL296" s="2" t="s">
        <v>1391</v>
      </c>
      <c r="NM296" s="2" t="s">
        <v>241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272</v>
      </c>
      <c r="NV296" s="2" t="s">
        <v>226</v>
      </c>
      <c r="NW296" s="2" t="s">
        <v>229</v>
      </c>
      <c r="NX296" s="2" t="s">
        <v>229</v>
      </c>
      <c r="NY296" s="2" t="s">
        <v>241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239</v>
      </c>
      <c r="OH296" s="2" t="s">
        <v>226</v>
      </c>
      <c r="OI296" s="2" t="s">
        <v>229</v>
      </c>
      <c r="OJ296" s="2" t="s">
        <v>229</v>
      </c>
      <c r="OK296" s="2" t="s">
        <v>241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229</v>
      </c>
      <c r="OT296" s="2" t="s">
        <v>229</v>
      </c>
      <c r="OU296" s="2" t="s">
        <v>229</v>
      </c>
      <c r="OV296" s="2" t="s">
        <v>229</v>
      </c>
      <c r="OW296" s="2" t="s">
        <v>229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229</v>
      </c>
      <c r="PF296" s="2" t="s">
        <v>229</v>
      </c>
      <c r="PG296" s="2" t="s">
        <v>229</v>
      </c>
      <c r="PH296" s="2" t="s">
        <v>229</v>
      </c>
      <c r="PI296" s="2" t="s">
        <v>229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266</v>
      </c>
      <c r="PR296" s="2" t="s">
        <v>275</v>
      </c>
      <c r="PS296" s="2" t="s">
        <v>229</v>
      </c>
      <c r="PT296" s="2" t="s">
        <v>229</v>
      </c>
      <c r="PU296" s="2" t="s">
        <v>241</v>
      </c>
      <c r="PV296" s="2" t="s">
        <v>229</v>
      </c>
      <c r="PW296" s="4"/>
      <c r="PX296" s="8"/>
      <c r="PY296" s="4"/>
      <c r="PZ296" s="8"/>
      <c r="QA296" s="7"/>
      <c r="QB296" s="7"/>
      <c r="QC296" s="2" t="s">
        <v>281</v>
      </c>
      <c r="QD296" s="2" t="s">
        <v>226</v>
      </c>
      <c r="QE296" s="2" t="s">
        <v>229</v>
      </c>
      <c r="QF296" s="2" t="s">
        <v>229</v>
      </c>
      <c r="QG296" s="2" t="s">
        <v>241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229</v>
      </c>
      <c r="QQ296" s="2" t="s">
        <v>229</v>
      </c>
      <c r="QR296" s="2" t="s">
        <v>229</v>
      </c>
      <c r="QS296" s="2" t="s">
        <v>229</v>
      </c>
      <c r="QT296" s="2" t="s">
        <v>229</v>
      </c>
      <c r="QU296" s="4"/>
      <c r="QV296" s="8"/>
      <c r="QW296" s="4"/>
      <c r="QX296" s="8"/>
      <c r="QY296" s="7"/>
      <c r="QZ296" s="7"/>
      <c r="RA296" s="2" t="s">
        <v>239</v>
      </c>
      <c r="RB296" s="2" t="s">
        <v>275</v>
      </c>
      <c r="RC296" s="2" t="s">
        <v>1640</v>
      </c>
      <c r="RD296" s="2" t="s">
        <v>1640</v>
      </c>
      <c r="RE296" s="2" t="s">
        <v>241</v>
      </c>
      <c r="RF296" s="2" t="s">
        <v>229</v>
      </c>
      <c r="RG296" s="4"/>
      <c r="RH296" s="8"/>
      <c r="RI296" s="4"/>
      <c r="RJ296" s="8"/>
      <c r="RK296" s="7"/>
      <c r="RL296" s="7"/>
      <c r="RM296" s="2" t="s">
        <v>229</v>
      </c>
      <c r="RN296" s="2" t="s">
        <v>229</v>
      </c>
      <c r="RO296" s="2" t="s">
        <v>229</v>
      </c>
      <c r="RP296" s="2" t="s">
        <v>229</v>
      </c>
      <c r="RQ296" s="2" t="s">
        <v>229</v>
      </c>
      <c r="RR296" s="2" t="s">
        <v>229</v>
      </c>
      <c r="RS296" s="4"/>
      <c r="RT296" s="8"/>
      <c r="RU296" s="4"/>
      <c r="RV296" s="8"/>
      <c r="RW296" s="7"/>
      <c r="RX296" s="7"/>
      <c r="RY296" s="2" t="s">
        <v>239</v>
      </c>
      <c r="RZ296" s="2" t="s">
        <v>275</v>
      </c>
      <c r="SA296" s="2" t="s">
        <v>282</v>
      </c>
      <c r="SB296" s="2" t="s">
        <v>1810</v>
      </c>
      <c r="SC296" s="2" t="s">
        <v>241</v>
      </c>
      <c r="SD296" s="2" t="s">
        <v>229</v>
      </c>
      <c r="SE296" s="4">
        <v>294</v>
      </c>
      <c r="SF296" s="4"/>
      <c r="SG296" s="4"/>
      <c r="SH296" s="4"/>
      <c r="SI296" s="4">
        <v>44</v>
      </c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>
        <v>100</v>
      </c>
      <c r="UI296" s="4"/>
      <c r="UJ296" s="4"/>
      <c r="UK296" s="4"/>
      <c r="UL296" s="4"/>
      <c r="UM296" s="4"/>
      <c r="UN296" s="4"/>
      <c r="UO296" s="4"/>
      <c r="UP296" s="4"/>
      <c r="UQ296" s="4"/>
      <c r="UR296" s="4">
        <v>100</v>
      </c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>
        <v>150</v>
      </c>
      <c r="VO296" s="4"/>
      <c r="VP296" s="4"/>
      <c r="VQ296" s="4"/>
      <c r="VR296" s="4"/>
      <c r="VS296" s="4"/>
    </row>
    <row r="297">
      <c r="A297" s="2" t="s">
        <v>3026</v>
      </c>
      <c r="B297" s="2" t="s">
        <v>216</v>
      </c>
      <c r="C297" s="2" t="s">
        <v>217</v>
      </c>
      <c r="D297" s="2" t="s">
        <v>218</v>
      </c>
      <c r="E297" s="2" t="s">
        <v>2883</v>
      </c>
      <c r="F297" s="2" t="s">
        <v>3011</v>
      </c>
      <c r="G297" s="2" t="s">
        <v>2675</v>
      </c>
      <c r="H297" s="2" t="s">
        <v>3012</v>
      </c>
      <c r="I297" s="2" t="s">
        <v>2887</v>
      </c>
      <c r="J297" s="2" t="s">
        <v>2910</v>
      </c>
      <c r="K297" s="2" t="s">
        <v>1070</v>
      </c>
      <c r="L297" s="3">
        <v>36.29</v>
      </c>
      <c r="M297" s="3">
        <v>38.1</v>
      </c>
      <c r="N297" s="3">
        <v>79.99</v>
      </c>
      <c r="O297" s="2" t="s">
        <v>226</v>
      </c>
      <c r="P297" s="2" t="s">
        <v>528</v>
      </c>
      <c r="Q297" s="2" t="s">
        <v>228</v>
      </c>
      <c r="R297" s="2" t="s">
        <v>229</v>
      </c>
      <c r="S297" s="2" t="s">
        <v>3013</v>
      </c>
      <c r="T297" s="2" t="s">
        <v>684</v>
      </c>
      <c r="U297" s="2" t="s">
        <v>3027</v>
      </c>
      <c r="V297" s="2" t="s">
        <v>2117</v>
      </c>
      <c r="W297" s="2" t="s">
        <v>1437</v>
      </c>
      <c r="X297" s="2" t="s">
        <v>1009</v>
      </c>
      <c r="Y297" s="2" t="s">
        <v>3015</v>
      </c>
      <c r="Z297" s="4">
        <v>355</v>
      </c>
      <c r="AA297" s="4">
        <f>=ROUNDDOWN(35.5,0)</f>
      </c>
      <c r="AB297" s="5">
        <v>10</v>
      </c>
      <c r="AC297" s="2" t="s">
        <v>229</v>
      </c>
      <c r="AD297" s="4"/>
      <c r="AE297" s="4"/>
      <c r="AF297" s="6">
        <v>66</v>
      </c>
      <c r="AG297" s="6">
        <v>49</v>
      </c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>
        <v>3</v>
      </c>
      <c r="AQ297" s="8">
        <v>124.01</v>
      </c>
      <c r="AR297" s="4">
        <v>6</v>
      </c>
      <c r="AS297" s="8">
        <v>245.07</v>
      </c>
      <c r="AT297" s="7">
        <v>-0.5</v>
      </c>
      <c r="AU297" s="7">
        <v>-0.494</v>
      </c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>
        <v>0.1695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 t="s">
        <v>229</v>
      </c>
      <c r="BJ297" s="4">
        <v>3</v>
      </c>
      <c r="BK297" s="8">
        <v>124.01</v>
      </c>
      <c r="BL297" s="2" t="s">
        <v>2926</v>
      </c>
      <c r="BM297" s="7">
        <v>1</v>
      </c>
      <c r="BN297" s="7">
        <v>1</v>
      </c>
      <c r="BO297" s="4">
        <v>2</v>
      </c>
      <c r="BP297" s="8">
        <v>86.5</v>
      </c>
      <c r="BQ297" s="4">
        <v>3</v>
      </c>
      <c r="BR297" s="8">
        <v>129.75</v>
      </c>
      <c r="BS297" s="7">
        <v>-0.3333</v>
      </c>
      <c r="BT297" s="7">
        <v>-0.3333</v>
      </c>
      <c r="BU297" s="2" t="s">
        <v>239</v>
      </c>
      <c r="BV297" s="2" t="s">
        <v>226</v>
      </c>
      <c r="BW297" s="2" t="s">
        <v>229</v>
      </c>
      <c r="BX297" s="2" t="s">
        <v>1580</v>
      </c>
      <c r="BY297" s="2" t="s">
        <v>241</v>
      </c>
      <c r="BZ297" s="2" t="s">
        <v>229</v>
      </c>
      <c r="CA297" s="4"/>
      <c r="CB297" s="8"/>
      <c r="CC297" s="4"/>
      <c r="CD297" s="8"/>
      <c r="CE297" s="7"/>
      <c r="CF297" s="7"/>
      <c r="CG297" s="2" t="s">
        <v>239</v>
      </c>
      <c r="CH297" s="2" t="s">
        <v>226</v>
      </c>
      <c r="CI297" s="2" t="s">
        <v>780</v>
      </c>
      <c r="CJ297" s="2" t="s">
        <v>797</v>
      </c>
      <c r="CK297" s="2" t="s">
        <v>241</v>
      </c>
      <c r="CL297" s="2" t="s">
        <v>229</v>
      </c>
      <c r="CM297" s="4"/>
      <c r="CN297" s="8"/>
      <c r="CO297" s="4"/>
      <c r="CP297" s="8"/>
      <c r="CQ297" s="7"/>
      <c r="CR297" s="7"/>
      <c r="CS297" s="2" t="s">
        <v>239</v>
      </c>
      <c r="CT297" s="2" t="s">
        <v>226</v>
      </c>
      <c r="CU297" s="2" t="s">
        <v>864</v>
      </c>
      <c r="CV297" s="2" t="s">
        <v>3028</v>
      </c>
      <c r="CW297" s="2" t="s">
        <v>241</v>
      </c>
      <c r="CX297" s="2" t="s">
        <v>229</v>
      </c>
      <c r="CY297" s="4">
        <v>1</v>
      </c>
      <c r="CZ297" s="8">
        <v>37.51</v>
      </c>
      <c r="DA297" s="4"/>
      <c r="DB297" s="8"/>
      <c r="DC297" s="7"/>
      <c r="DD297" s="7"/>
      <c r="DE297" s="2" t="s">
        <v>239</v>
      </c>
      <c r="DF297" s="2" t="s">
        <v>226</v>
      </c>
      <c r="DG297" s="2" t="s">
        <v>905</v>
      </c>
      <c r="DH297" s="2" t="s">
        <v>2065</v>
      </c>
      <c r="DI297" s="2" t="s">
        <v>241</v>
      </c>
      <c r="DJ297" s="2" t="s">
        <v>229</v>
      </c>
      <c r="DK297" s="4"/>
      <c r="DL297" s="8"/>
      <c r="DM297" s="4"/>
      <c r="DN297" s="8"/>
      <c r="DO297" s="7"/>
      <c r="DP297" s="7"/>
      <c r="DQ297" s="2" t="s">
        <v>239</v>
      </c>
      <c r="DR297" s="2" t="s">
        <v>226</v>
      </c>
      <c r="DS297" s="2" t="s">
        <v>3019</v>
      </c>
      <c r="DT297" s="2" t="s">
        <v>790</v>
      </c>
      <c r="DU297" s="2" t="s">
        <v>241</v>
      </c>
      <c r="DV297" s="2" t="s">
        <v>229</v>
      </c>
      <c r="DW297" s="4"/>
      <c r="DX297" s="8"/>
      <c r="DY297" s="4">
        <v>1</v>
      </c>
      <c r="DZ297" s="8">
        <v>38.4</v>
      </c>
      <c r="EA297" s="7">
        <v>-1</v>
      </c>
      <c r="EB297" s="7">
        <v>-1</v>
      </c>
      <c r="EC297" s="2" t="s">
        <v>239</v>
      </c>
      <c r="ED297" s="2" t="s">
        <v>226</v>
      </c>
      <c r="EE297" s="2" t="s">
        <v>906</v>
      </c>
      <c r="EF297" s="2" t="s">
        <v>1039</v>
      </c>
      <c r="EG297" s="2" t="s">
        <v>241</v>
      </c>
      <c r="EH297" s="2" t="s">
        <v>229</v>
      </c>
      <c r="EI297" s="4"/>
      <c r="EJ297" s="8"/>
      <c r="EK297" s="4">
        <v>1</v>
      </c>
      <c r="EL297" s="8">
        <v>40.01</v>
      </c>
      <c r="EM297" s="7">
        <v>-1</v>
      </c>
      <c r="EN297" s="7">
        <v>-1</v>
      </c>
      <c r="EO297" s="2" t="s">
        <v>239</v>
      </c>
      <c r="EP297" s="2" t="s">
        <v>226</v>
      </c>
      <c r="EQ297" s="2" t="s">
        <v>1354</v>
      </c>
      <c r="ER297" s="2" t="s">
        <v>764</v>
      </c>
      <c r="ES297" s="2" t="s">
        <v>241</v>
      </c>
      <c r="ET297" s="2" t="s">
        <v>229</v>
      </c>
      <c r="EU297" s="4"/>
      <c r="EV297" s="8"/>
      <c r="EW297" s="4">
        <v>1</v>
      </c>
      <c r="EX297" s="8">
        <v>36.91</v>
      </c>
      <c r="EY297" s="7">
        <v>-1</v>
      </c>
      <c r="EZ297" s="7">
        <v>-1</v>
      </c>
      <c r="FA297" s="2" t="s">
        <v>239</v>
      </c>
      <c r="FB297" s="2" t="s">
        <v>226</v>
      </c>
      <c r="FC297" s="2" t="s">
        <v>876</v>
      </c>
      <c r="FD297" s="2" t="s">
        <v>1390</v>
      </c>
      <c r="FE297" s="2" t="s">
        <v>241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226</v>
      </c>
      <c r="FO297" s="2" t="s">
        <v>3019</v>
      </c>
      <c r="FP297" s="2" t="s">
        <v>3029</v>
      </c>
      <c r="FQ297" s="2" t="s">
        <v>241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226</v>
      </c>
      <c r="GA297" s="2" t="s">
        <v>327</v>
      </c>
      <c r="GB297" s="2" t="s">
        <v>229</v>
      </c>
      <c r="GC297" s="2" t="s">
        <v>241</v>
      </c>
      <c r="GD297" s="2" t="s">
        <v>229</v>
      </c>
      <c r="GE297" s="4"/>
      <c r="GF297" s="8"/>
      <c r="GG297" s="4"/>
      <c r="GH297" s="8"/>
      <c r="GI297" s="7"/>
      <c r="GJ297" s="7"/>
      <c r="GK297" s="2" t="s">
        <v>278</v>
      </c>
      <c r="GL297" s="2" t="s">
        <v>226</v>
      </c>
      <c r="GM297" s="2" t="s">
        <v>229</v>
      </c>
      <c r="GN297" s="2" t="s">
        <v>229</v>
      </c>
      <c r="GO297" s="2" t="s">
        <v>241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239</v>
      </c>
      <c r="GX297" s="2" t="s">
        <v>226</v>
      </c>
      <c r="GY297" s="2" t="s">
        <v>743</v>
      </c>
      <c r="GZ297" s="2" t="s">
        <v>229</v>
      </c>
      <c r="HA297" s="2" t="s">
        <v>241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239</v>
      </c>
      <c r="HJ297" s="2" t="s">
        <v>275</v>
      </c>
      <c r="HK297" s="2" t="s">
        <v>546</v>
      </c>
      <c r="HL297" s="2" t="s">
        <v>1495</v>
      </c>
      <c r="HM297" s="2" t="s">
        <v>241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226</v>
      </c>
      <c r="HW297" s="2" t="s">
        <v>877</v>
      </c>
      <c r="HX297" s="2" t="s">
        <v>743</v>
      </c>
      <c r="HY297" s="2" t="s">
        <v>241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266</v>
      </c>
      <c r="IH297" s="2" t="s">
        <v>226</v>
      </c>
      <c r="II297" s="2" t="s">
        <v>229</v>
      </c>
      <c r="IJ297" s="2" t="s">
        <v>229</v>
      </c>
      <c r="IK297" s="2" t="s">
        <v>241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239</v>
      </c>
      <c r="IT297" s="2" t="s">
        <v>226</v>
      </c>
      <c r="IU297" s="2" t="s">
        <v>1082</v>
      </c>
      <c r="IV297" s="2" t="s">
        <v>1127</v>
      </c>
      <c r="IW297" s="2" t="s">
        <v>241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239</v>
      </c>
      <c r="JF297" s="2" t="s">
        <v>226</v>
      </c>
      <c r="JG297" s="2" t="s">
        <v>268</v>
      </c>
      <c r="JH297" s="2" t="s">
        <v>1491</v>
      </c>
      <c r="JI297" s="2" t="s">
        <v>241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229</v>
      </c>
      <c r="JR297" s="2" t="s">
        <v>229</v>
      </c>
      <c r="JS297" s="2" t="s">
        <v>229</v>
      </c>
      <c r="JT297" s="2" t="s">
        <v>229</v>
      </c>
      <c r="JU297" s="2" t="s">
        <v>229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239</v>
      </c>
      <c r="KD297" s="2" t="s">
        <v>226</v>
      </c>
      <c r="KE297" s="2" t="s">
        <v>2758</v>
      </c>
      <c r="KF297" s="2" t="s">
        <v>594</v>
      </c>
      <c r="KG297" s="2" t="s">
        <v>241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272</v>
      </c>
      <c r="KP297" s="2" t="s">
        <v>226</v>
      </c>
      <c r="KQ297" s="2" t="s">
        <v>229</v>
      </c>
      <c r="KR297" s="2" t="s">
        <v>229</v>
      </c>
      <c r="KS297" s="2" t="s">
        <v>241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239</v>
      </c>
      <c r="LB297" s="2" t="s">
        <v>226</v>
      </c>
      <c r="LC297" s="2" t="s">
        <v>1357</v>
      </c>
      <c r="LD297" s="2" t="s">
        <v>1580</v>
      </c>
      <c r="LE297" s="2" t="s">
        <v>241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239</v>
      </c>
      <c r="LN297" s="2" t="s">
        <v>226</v>
      </c>
      <c r="LO297" s="2" t="s">
        <v>335</v>
      </c>
      <c r="LP297" s="2" t="s">
        <v>229</v>
      </c>
      <c r="LQ297" s="2" t="s">
        <v>241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239</v>
      </c>
      <c r="LZ297" s="2" t="s">
        <v>275</v>
      </c>
      <c r="MA297" s="2" t="s">
        <v>554</v>
      </c>
      <c r="MB297" s="2" t="s">
        <v>713</v>
      </c>
      <c r="MC297" s="2" t="s">
        <v>241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278</v>
      </c>
      <c r="ML297" s="2" t="s">
        <v>226</v>
      </c>
      <c r="MM297" s="2" t="s">
        <v>229</v>
      </c>
      <c r="MN297" s="2" t="s">
        <v>229</v>
      </c>
      <c r="MO297" s="2" t="s">
        <v>241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239</v>
      </c>
      <c r="MX297" s="2" t="s">
        <v>226</v>
      </c>
      <c r="MY297" s="2" t="s">
        <v>723</v>
      </c>
      <c r="MZ297" s="2" t="s">
        <v>229</v>
      </c>
      <c r="NA297" s="2" t="s">
        <v>241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239</v>
      </c>
      <c r="NJ297" s="2" t="s">
        <v>260</v>
      </c>
      <c r="NK297" s="2" t="s">
        <v>870</v>
      </c>
      <c r="NL297" s="2" t="s">
        <v>1949</v>
      </c>
      <c r="NM297" s="2" t="s">
        <v>241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272</v>
      </c>
      <c r="NV297" s="2" t="s">
        <v>226</v>
      </c>
      <c r="NW297" s="2" t="s">
        <v>229</v>
      </c>
      <c r="NX297" s="2" t="s">
        <v>229</v>
      </c>
      <c r="NY297" s="2" t="s">
        <v>241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239</v>
      </c>
      <c r="OH297" s="2" t="s">
        <v>226</v>
      </c>
      <c r="OI297" s="2" t="s">
        <v>229</v>
      </c>
      <c r="OJ297" s="2" t="s">
        <v>229</v>
      </c>
      <c r="OK297" s="2" t="s">
        <v>241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229</v>
      </c>
      <c r="OT297" s="2" t="s">
        <v>229</v>
      </c>
      <c r="OU297" s="2" t="s">
        <v>229</v>
      </c>
      <c r="OV297" s="2" t="s">
        <v>229</v>
      </c>
      <c r="OW297" s="2" t="s">
        <v>229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229</v>
      </c>
      <c r="PF297" s="2" t="s">
        <v>229</v>
      </c>
      <c r="PG297" s="2" t="s">
        <v>229</v>
      </c>
      <c r="PH297" s="2" t="s">
        <v>229</v>
      </c>
      <c r="PI297" s="2" t="s">
        <v>229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266</v>
      </c>
      <c r="PR297" s="2" t="s">
        <v>275</v>
      </c>
      <c r="PS297" s="2" t="s">
        <v>229</v>
      </c>
      <c r="PT297" s="2" t="s">
        <v>229</v>
      </c>
      <c r="PU297" s="2" t="s">
        <v>241</v>
      </c>
      <c r="PV297" s="2" t="s">
        <v>229</v>
      </c>
      <c r="PW297" s="4"/>
      <c r="PX297" s="8"/>
      <c r="PY297" s="4"/>
      <c r="PZ297" s="8"/>
      <c r="QA297" s="7"/>
      <c r="QB297" s="7"/>
      <c r="QC297" s="2" t="s">
        <v>281</v>
      </c>
      <c r="QD297" s="2" t="s">
        <v>226</v>
      </c>
      <c r="QE297" s="2" t="s">
        <v>229</v>
      </c>
      <c r="QF297" s="2" t="s">
        <v>229</v>
      </c>
      <c r="QG297" s="2" t="s">
        <v>241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229</v>
      </c>
      <c r="QP297" s="2" t="s">
        <v>229</v>
      </c>
      <c r="QQ297" s="2" t="s">
        <v>229</v>
      </c>
      <c r="QR297" s="2" t="s">
        <v>229</v>
      </c>
      <c r="QS297" s="2" t="s">
        <v>229</v>
      </c>
      <c r="QT297" s="2" t="s">
        <v>229</v>
      </c>
      <c r="QU297" s="4"/>
      <c r="QV297" s="8"/>
      <c r="QW297" s="4"/>
      <c r="QX297" s="8"/>
      <c r="QY297" s="7"/>
      <c r="QZ297" s="7"/>
      <c r="RA297" s="2" t="s">
        <v>239</v>
      </c>
      <c r="RB297" s="2" t="s">
        <v>275</v>
      </c>
      <c r="RC297" s="2" t="s">
        <v>547</v>
      </c>
      <c r="RD297" s="2" t="s">
        <v>3030</v>
      </c>
      <c r="RE297" s="2" t="s">
        <v>241</v>
      </c>
      <c r="RF297" s="2" t="s">
        <v>229</v>
      </c>
      <c r="RG297" s="4"/>
      <c r="RH297" s="8"/>
      <c r="RI297" s="4"/>
      <c r="RJ297" s="8"/>
      <c r="RK297" s="7"/>
      <c r="RL297" s="7"/>
      <c r="RM297" s="2" t="s">
        <v>229</v>
      </c>
      <c r="RN297" s="2" t="s">
        <v>229</v>
      </c>
      <c r="RO297" s="2" t="s">
        <v>229</v>
      </c>
      <c r="RP297" s="2" t="s">
        <v>229</v>
      </c>
      <c r="RQ297" s="2" t="s">
        <v>229</v>
      </c>
      <c r="RR297" s="2" t="s">
        <v>229</v>
      </c>
      <c r="RS297" s="4"/>
      <c r="RT297" s="8"/>
      <c r="RU297" s="4"/>
      <c r="RV297" s="8"/>
      <c r="RW297" s="7"/>
      <c r="RX297" s="7"/>
      <c r="RY297" s="2" t="s">
        <v>239</v>
      </c>
      <c r="RZ297" s="2" t="s">
        <v>275</v>
      </c>
      <c r="SA297" s="2" t="s">
        <v>282</v>
      </c>
      <c r="SB297" s="2" t="s">
        <v>563</v>
      </c>
      <c r="SC297" s="2" t="s">
        <v>241</v>
      </c>
      <c r="SD297" s="2" t="s">
        <v>229</v>
      </c>
      <c r="SE297" s="4">
        <v>58</v>
      </c>
      <c r="SF297" s="4"/>
      <c r="SG297" s="4"/>
      <c r="SH297" s="4"/>
      <c r="SI297" s="4">
        <v>295</v>
      </c>
      <c r="SJ297" s="4"/>
      <c r="SK297" s="4"/>
      <c r="SL297" s="4"/>
      <c r="SM297" s="4">
        <v>2</v>
      </c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</row>
    <row r="298">
      <c r="A298" s="2" t="s">
        <v>3031</v>
      </c>
      <c r="B298" s="2" t="s">
        <v>216</v>
      </c>
      <c r="C298" s="2" t="s">
        <v>217</v>
      </c>
      <c r="D298" s="2" t="s">
        <v>218</v>
      </c>
      <c r="E298" s="2" t="s">
        <v>2883</v>
      </c>
      <c r="F298" s="2" t="s">
        <v>3011</v>
      </c>
      <c r="G298" s="2" t="s">
        <v>2675</v>
      </c>
      <c r="H298" s="2" t="s">
        <v>3012</v>
      </c>
      <c r="I298" s="2" t="s">
        <v>2887</v>
      </c>
      <c r="J298" s="2" t="s">
        <v>2918</v>
      </c>
      <c r="K298" s="2" t="s">
        <v>1070</v>
      </c>
      <c r="L298" s="3">
        <v>41.47</v>
      </c>
      <c r="M298" s="3">
        <v>43.54</v>
      </c>
      <c r="N298" s="3">
        <v>89.99</v>
      </c>
      <c r="O298" s="2" t="s">
        <v>226</v>
      </c>
      <c r="P298" s="2" t="s">
        <v>528</v>
      </c>
      <c r="Q298" s="2" t="s">
        <v>228</v>
      </c>
      <c r="R298" s="2" t="s">
        <v>229</v>
      </c>
      <c r="S298" s="2" t="s">
        <v>3013</v>
      </c>
      <c r="T298" s="2" t="s">
        <v>684</v>
      </c>
      <c r="U298" s="2" t="s">
        <v>3027</v>
      </c>
      <c r="V298" s="2" t="s">
        <v>2117</v>
      </c>
      <c r="W298" s="2" t="s">
        <v>1437</v>
      </c>
      <c r="X298" s="2" t="s">
        <v>1009</v>
      </c>
      <c r="Y298" s="2" t="s">
        <v>3015</v>
      </c>
      <c r="Z298" s="4">
        <v>495</v>
      </c>
      <c r="AA298" s="4">
        <f>=ROUNDDOWN(18.3333333333333,0)</f>
      </c>
      <c r="AB298" s="5">
        <v>27</v>
      </c>
      <c r="AC298" s="2" t="s">
        <v>2891</v>
      </c>
      <c r="AD298" s="4">
        <v>150</v>
      </c>
      <c r="AE298" s="4">
        <v>650</v>
      </c>
      <c r="AF298" s="6">
        <v>66</v>
      </c>
      <c r="AG298" s="6">
        <v>49</v>
      </c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>
        <v>10</v>
      </c>
      <c r="AQ298" s="8">
        <v>469.73</v>
      </c>
      <c r="AR298" s="4">
        <v>4</v>
      </c>
      <c r="AS298" s="8">
        <v>172.62</v>
      </c>
      <c r="AT298" s="7">
        <v>1.5</v>
      </c>
      <c r="AU298" s="7">
        <v>1.7212</v>
      </c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>
        <v>0.6422</v>
      </c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 t="s">
        <v>229</v>
      </c>
      <c r="BJ298" s="4">
        <v>10</v>
      </c>
      <c r="BK298" s="8">
        <v>469.73</v>
      </c>
      <c r="BL298" s="2" t="s">
        <v>3032</v>
      </c>
      <c r="BM298" s="7">
        <v>1</v>
      </c>
      <c r="BN298" s="7">
        <v>1</v>
      </c>
      <c r="BO298" s="4">
        <v>4</v>
      </c>
      <c r="BP298" s="8">
        <v>197.76</v>
      </c>
      <c r="BQ298" s="4"/>
      <c r="BR298" s="8"/>
      <c r="BS298" s="7"/>
      <c r="BT298" s="7"/>
      <c r="BU298" s="2" t="s">
        <v>239</v>
      </c>
      <c r="BV298" s="2" t="s">
        <v>226</v>
      </c>
      <c r="BW298" s="2" t="s">
        <v>229</v>
      </c>
      <c r="BX298" s="2" t="s">
        <v>1580</v>
      </c>
      <c r="BY298" s="2" t="s">
        <v>241</v>
      </c>
      <c r="BZ298" s="2" t="s">
        <v>229</v>
      </c>
      <c r="CA298" s="4"/>
      <c r="CB298" s="8"/>
      <c r="CC298" s="4"/>
      <c r="CD298" s="8"/>
      <c r="CE298" s="7"/>
      <c r="CF298" s="7"/>
      <c r="CG298" s="2" t="s">
        <v>239</v>
      </c>
      <c r="CH298" s="2" t="s">
        <v>226</v>
      </c>
      <c r="CI298" s="2" t="s">
        <v>780</v>
      </c>
      <c r="CJ298" s="2" t="s">
        <v>1758</v>
      </c>
      <c r="CK298" s="2" t="s">
        <v>241</v>
      </c>
      <c r="CL298" s="2" t="s">
        <v>229</v>
      </c>
      <c r="CM298" s="4">
        <v>3</v>
      </c>
      <c r="CN298" s="8">
        <v>141.09</v>
      </c>
      <c r="CO298" s="4"/>
      <c r="CP298" s="8"/>
      <c r="CQ298" s="7"/>
      <c r="CR298" s="7"/>
      <c r="CS298" s="2" t="s">
        <v>239</v>
      </c>
      <c r="CT298" s="2" t="s">
        <v>226</v>
      </c>
      <c r="CU298" s="2" t="s">
        <v>864</v>
      </c>
      <c r="CV298" s="2" t="s">
        <v>1216</v>
      </c>
      <c r="CW298" s="2" t="s">
        <v>241</v>
      </c>
      <c r="CX298" s="2" t="s">
        <v>229</v>
      </c>
      <c r="CY298" s="4">
        <v>1</v>
      </c>
      <c r="CZ298" s="8">
        <v>43.76</v>
      </c>
      <c r="DA298" s="4">
        <v>3</v>
      </c>
      <c r="DB298" s="8">
        <v>126.9</v>
      </c>
      <c r="DC298" s="7">
        <v>-0.6667</v>
      </c>
      <c r="DD298" s="7">
        <v>-0.6552</v>
      </c>
      <c r="DE298" s="2" t="s">
        <v>239</v>
      </c>
      <c r="DF298" s="2" t="s">
        <v>226</v>
      </c>
      <c r="DG298" s="2" t="s">
        <v>905</v>
      </c>
      <c r="DH298" s="2" t="s">
        <v>2747</v>
      </c>
      <c r="DI298" s="2" t="s">
        <v>241</v>
      </c>
      <c r="DJ298" s="2" t="s">
        <v>229</v>
      </c>
      <c r="DK298" s="4"/>
      <c r="DL298" s="8"/>
      <c r="DM298" s="4"/>
      <c r="DN298" s="8"/>
      <c r="DO298" s="7"/>
      <c r="DP298" s="7"/>
      <c r="DQ298" s="2" t="s">
        <v>239</v>
      </c>
      <c r="DR298" s="2" t="s">
        <v>226</v>
      </c>
      <c r="DS298" s="2" t="s">
        <v>3019</v>
      </c>
      <c r="DT298" s="2" t="s">
        <v>790</v>
      </c>
      <c r="DU298" s="2" t="s">
        <v>241</v>
      </c>
      <c r="DV298" s="2" t="s">
        <v>229</v>
      </c>
      <c r="DW298" s="4">
        <v>1</v>
      </c>
      <c r="DX298" s="8">
        <v>41.4</v>
      </c>
      <c r="DY298" s="4"/>
      <c r="DZ298" s="8"/>
      <c r="EA298" s="7"/>
      <c r="EB298" s="7"/>
      <c r="EC298" s="2" t="s">
        <v>239</v>
      </c>
      <c r="ED298" s="2" t="s">
        <v>226</v>
      </c>
      <c r="EE298" s="2" t="s">
        <v>906</v>
      </c>
      <c r="EF298" s="2" t="s">
        <v>1039</v>
      </c>
      <c r="EG298" s="2" t="s">
        <v>241</v>
      </c>
      <c r="EH298" s="2" t="s">
        <v>229</v>
      </c>
      <c r="EI298" s="4">
        <v>1</v>
      </c>
      <c r="EJ298" s="8">
        <v>45.72</v>
      </c>
      <c r="EK298" s="4"/>
      <c r="EL298" s="8"/>
      <c r="EM298" s="7"/>
      <c r="EN298" s="7"/>
      <c r="EO298" s="2" t="s">
        <v>239</v>
      </c>
      <c r="EP298" s="2" t="s">
        <v>226</v>
      </c>
      <c r="EQ298" s="2" t="s">
        <v>1354</v>
      </c>
      <c r="ER298" s="2" t="s">
        <v>1353</v>
      </c>
      <c r="ES298" s="2" t="s">
        <v>241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226</v>
      </c>
      <c r="FC298" s="2" t="s">
        <v>876</v>
      </c>
      <c r="FD298" s="2" t="s">
        <v>709</v>
      </c>
      <c r="FE298" s="2" t="s">
        <v>241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226</v>
      </c>
      <c r="FO298" s="2" t="s">
        <v>3019</v>
      </c>
      <c r="FP298" s="2" t="s">
        <v>719</v>
      </c>
      <c r="FQ298" s="2" t="s">
        <v>241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229</v>
      </c>
      <c r="FZ298" s="2" t="s">
        <v>229</v>
      </c>
      <c r="GA298" s="2" t="s">
        <v>229</v>
      </c>
      <c r="GB298" s="2" t="s">
        <v>229</v>
      </c>
      <c r="GC298" s="2" t="s">
        <v>229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278</v>
      </c>
      <c r="GL298" s="2" t="s">
        <v>226</v>
      </c>
      <c r="GM298" s="2" t="s">
        <v>229</v>
      </c>
      <c r="GN298" s="2" t="s">
        <v>229</v>
      </c>
      <c r="GO298" s="2" t="s">
        <v>241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239</v>
      </c>
      <c r="GX298" s="2" t="s">
        <v>226</v>
      </c>
      <c r="GY298" s="2" t="s">
        <v>743</v>
      </c>
      <c r="GZ298" s="2" t="s">
        <v>809</v>
      </c>
      <c r="HA298" s="2" t="s">
        <v>241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239</v>
      </c>
      <c r="HJ298" s="2" t="s">
        <v>275</v>
      </c>
      <c r="HK298" s="2" t="s">
        <v>546</v>
      </c>
      <c r="HL298" s="2" t="s">
        <v>1495</v>
      </c>
      <c r="HM298" s="2" t="s">
        <v>241</v>
      </c>
      <c r="HN298" s="2" t="s">
        <v>229</v>
      </c>
      <c r="HO298" s="4"/>
      <c r="HP298" s="8"/>
      <c r="HQ298" s="4">
        <v>1</v>
      </c>
      <c r="HR298" s="8">
        <v>45.72</v>
      </c>
      <c r="HS298" s="7">
        <v>-1</v>
      </c>
      <c r="HT298" s="7">
        <v>-1</v>
      </c>
      <c r="HU298" s="2" t="s">
        <v>239</v>
      </c>
      <c r="HV298" s="2" t="s">
        <v>226</v>
      </c>
      <c r="HW298" s="2" t="s">
        <v>743</v>
      </c>
      <c r="HX298" s="2" t="s">
        <v>764</v>
      </c>
      <c r="HY298" s="2" t="s">
        <v>241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266</v>
      </c>
      <c r="IH298" s="2" t="s">
        <v>226</v>
      </c>
      <c r="II298" s="2" t="s">
        <v>229</v>
      </c>
      <c r="IJ298" s="2" t="s">
        <v>229</v>
      </c>
      <c r="IK298" s="2" t="s">
        <v>241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272</v>
      </c>
      <c r="IT298" s="2" t="s">
        <v>226</v>
      </c>
      <c r="IU298" s="2" t="s">
        <v>229</v>
      </c>
      <c r="IV298" s="2" t="s">
        <v>229</v>
      </c>
      <c r="IW298" s="2" t="s">
        <v>241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239</v>
      </c>
      <c r="JF298" s="2" t="s">
        <v>226</v>
      </c>
      <c r="JG298" s="2" t="s">
        <v>268</v>
      </c>
      <c r="JH298" s="2" t="s">
        <v>229</v>
      </c>
      <c r="JI298" s="2" t="s">
        <v>241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229</v>
      </c>
      <c r="JR298" s="2" t="s">
        <v>229</v>
      </c>
      <c r="JS298" s="2" t="s">
        <v>229</v>
      </c>
      <c r="JT298" s="2" t="s">
        <v>229</v>
      </c>
      <c r="JU298" s="2" t="s">
        <v>229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239</v>
      </c>
      <c r="KD298" s="2" t="s">
        <v>226</v>
      </c>
      <c r="KE298" s="2" t="s">
        <v>3033</v>
      </c>
      <c r="KF298" s="2" t="s">
        <v>3034</v>
      </c>
      <c r="KG298" s="2" t="s">
        <v>241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272</v>
      </c>
      <c r="KP298" s="2" t="s">
        <v>226</v>
      </c>
      <c r="KQ298" s="2" t="s">
        <v>229</v>
      </c>
      <c r="KR298" s="2" t="s">
        <v>229</v>
      </c>
      <c r="KS298" s="2" t="s">
        <v>241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239</v>
      </c>
      <c r="LB298" s="2" t="s">
        <v>226</v>
      </c>
      <c r="LC298" s="2" t="s">
        <v>1357</v>
      </c>
      <c r="LD298" s="2" t="s">
        <v>758</v>
      </c>
      <c r="LE298" s="2" t="s">
        <v>241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239</v>
      </c>
      <c r="LN298" s="2" t="s">
        <v>226</v>
      </c>
      <c r="LO298" s="2" t="s">
        <v>645</v>
      </c>
      <c r="LP298" s="2" t="s">
        <v>229</v>
      </c>
      <c r="LQ298" s="2" t="s">
        <v>241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239</v>
      </c>
      <c r="LZ298" s="2" t="s">
        <v>275</v>
      </c>
      <c r="MA298" s="2" t="s">
        <v>554</v>
      </c>
      <c r="MB298" s="2" t="s">
        <v>3035</v>
      </c>
      <c r="MC298" s="2" t="s">
        <v>241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278</v>
      </c>
      <c r="ML298" s="2" t="s">
        <v>226</v>
      </c>
      <c r="MM298" s="2" t="s">
        <v>229</v>
      </c>
      <c r="MN298" s="2" t="s">
        <v>229</v>
      </c>
      <c r="MO298" s="2" t="s">
        <v>241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239</v>
      </c>
      <c r="MX298" s="2" t="s">
        <v>226</v>
      </c>
      <c r="MY298" s="2" t="s">
        <v>723</v>
      </c>
      <c r="MZ298" s="2" t="s">
        <v>229</v>
      </c>
      <c r="NA298" s="2" t="s">
        <v>241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239</v>
      </c>
      <c r="NJ298" s="2" t="s">
        <v>260</v>
      </c>
      <c r="NK298" s="2" t="s">
        <v>870</v>
      </c>
      <c r="NL298" s="2" t="s">
        <v>1415</v>
      </c>
      <c r="NM298" s="2" t="s">
        <v>241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272</v>
      </c>
      <c r="NV298" s="2" t="s">
        <v>226</v>
      </c>
      <c r="NW298" s="2" t="s">
        <v>229</v>
      </c>
      <c r="NX298" s="2" t="s">
        <v>229</v>
      </c>
      <c r="NY298" s="2" t="s">
        <v>241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239</v>
      </c>
      <c r="OH298" s="2" t="s">
        <v>226</v>
      </c>
      <c r="OI298" s="2" t="s">
        <v>229</v>
      </c>
      <c r="OJ298" s="2" t="s">
        <v>229</v>
      </c>
      <c r="OK298" s="2" t="s">
        <v>241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229</v>
      </c>
      <c r="OT298" s="2" t="s">
        <v>229</v>
      </c>
      <c r="OU298" s="2" t="s">
        <v>229</v>
      </c>
      <c r="OV298" s="2" t="s">
        <v>229</v>
      </c>
      <c r="OW298" s="2" t="s">
        <v>229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229</v>
      </c>
      <c r="PF298" s="2" t="s">
        <v>229</v>
      </c>
      <c r="PG298" s="2" t="s">
        <v>229</v>
      </c>
      <c r="PH298" s="2" t="s">
        <v>229</v>
      </c>
      <c r="PI298" s="2" t="s">
        <v>229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266</v>
      </c>
      <c r="PR298" s="2" t="s">
        <v>275</v>
      </c>
      <c r="PS298" s="2" t="s">
        <v>229</v>
      </c>
      <c r="PT298" s="2" t="s">
        <v>229</v>
      </c>
      <c r="PU298" s="2" t="s">
        <v>241</v>
      </c>
      <c r="PV298" s="2" t="s">
        <v>229</v>
      </c>
      <c r="PW298" s="4"/>
      <c r="PX298" s="8"/>
      <c r="PY298" s="4"/>
      <c r="PZ298" s="8"/>
      <c r="QA298" s="7"/>
      <c r="QB298" s="7"/>
      <c r="QC298" s="2" t="s">
        <v>281</v>
      </c>
      <c r="QD298" s="2" t="s">
        <v>226</v>
      </c>
      <c r="QE298" s="2" t="s">
        <v>229</v>
      </c>
      <c r="QF298" s="2" t="s">
        <v>229</v>
      </c>
      <c r="QG298" s="2" t="s">
        <v>241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229</v>
      </c>
      <c r="QP298" s="2" t="s">
        <v>229</v>
      </c>
      <c r="QQ298" s="2" t="s">
        <v>229</v>
      </c>
      <c r="QR298" s="2" t="s">
        <v>229</v>
      </c>
      <c r="QS298" s="2" t="s">
        <v>229</v>
      </c>
      <c r="QT298" s="2" t="s">
        <v>229</v>
      </c>
      <c r="QU298" s="4"/>
      <c r="QV298" s="8"/>
      <c r="QW298" s="4"/>
      <c r="QX298" s="8"/>
      <c r="QY298" s="7"/>
      <c r="QZ298" s="7"/>
      <c r="RA298" s="2" t="s">
        <v>239</v>
      </c>
      <c r="RB298" s="2" t="s">
        <v>275</v>
      </c>
      <c r="RC298" s="2" t="s">
        <v>547</v>
      </c>
      <c r="RD298" s="2" t="s">
        <v>502</v>
      </c>
      <c r="RE298" s="2" t="s">
        <v>241</v>
      </c>
      <c r="RF298" s="2" t="s">
        <v>229</v>
      </c>
      <c r="RG298" s="4"/>
      <c r="RH298" s="8"/>
      <c r="RI298" s="4"/>
      <c r="RJ298" s="8"/>
      <c r="RK298" s="7"/>
      <c r="RL298" s="7"/>
      <c r="RM298" s="2" t="s">
        <v>229</v>
      </c>
      <c r="RN298" s="2" t="s">
        <v>229</v>
      </c>
      <c r="RO298" s="2" t="s">
        <v>229</v>
      </c>
      <c r="RP298" s="2" t="s">
        <v>229</v>
      </c>
      <c r="RQ298" s="2" t="s">
        <v>229</v>
      </c>
      <c r="RR298" s="2" t="s">
        <v>229</v>
      </c>
      <c r="RS298" s="4"/>
      <c r="RT298" s="8"/>
      <c r="RU298" s="4"/>
      <c r="RV298" s="8"/>
      <c r="RW298" s="7"/>
      <c r="RX298" s="7"/>
      <c r="RY298" s="2" t="s">
        <v>239</v>
      </c>
      <c r="RZ298" s="2" t="s">
        <v>275</v>
      </c>
      <c r="SA298" s="2" t="s">
        <v>282</v>
      </c>
      <c r="SB298" s="2" t="s">
        <v>1411</v>
      </c>
      <c r="SC298" s="2" t="s">
        <v>241</v>
      </c>
      <c r="SD298" s="2" t="s">
        <v>229</v>
      </c>
      <c r="SE298" s="4">
        <v>321</v>
      </c>
      <c r="SF298" s="4"/>
      <c r="SG298" s="4"/>
      <c r="SH298" s="4"/>
      <c r="SI298" s="4">
        <v>174</v>
      </c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>
        <v>150</v>
      </c>
      <c r="UI298" s="4"/>
      <c r="UJ298" s="4"/>
      <c r="UK298" s="4"/>
      <c r="UL298" s="4"/>
      <c r="UM298" s="4"/>
      <c r="UN298" s="4"/>
      <c r="UO298" s="4"/>
      <c r="UP298" s="4"/>
      <c r="UQ298" s="4"/>
      <c r="UR298" s="4">
        <v>300</v>
      </c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>
        <v>200</v>
      </c>
      <c r="VO298" s="4"/>
      <c r="VP298" s="4"/>
      <c r="VQ298" s="4"/>
      <c r="VR298" s="4"/>
      <c r="VS298" s="4"/>
    </row>
    <row r="299">
      <c r="A299" s="2" t="s">
        <v>3036</v>
      </c>
      <c r="B299" s="2" t="s">
        <v>216</v>
      </c>
      <c r="C299" s="2" t="s">
        <v>217</v>
      </c>
      <c r="D299" s="2" t="s">
        <v>218</v>
      </c>
      <c r="E299" s="2" t="s">
        <v>2883</v>
      </c>
      <c r="F299" s="2" t="s">
        <v>3011</v>
      </c>
      <c r="G299" s="2" t="s">
        <v>2675</v>
      </c>
      <c r="H299" s="2" t="s">
        <v>3012</v>
      </c>
      <c r="I299" s="2" t="s">
        <v>2887</v>
      </c>
      <c r="J299" s="2" t="s">
        <v>2888</v>
      </c>
      <c r="K299" s="2" t="s">
        <v>481</v>
      </c>
      <c r="L299" s="3">
        <v>30.46</v>
      </c>
      <c r="M299" s="3">
        <v>31.98</v>
      </c>
      <c r="N299" s="3">
        <v>69.99</v>
      </c>
      <c r="O299" s="2" t="s">
        <v>963</v>
      </c>
      <c r="P299" s="2" t="s">
        <v>964</v>
      </c>
      <c r="Q299" s="2" t="s">
        <v>228</v>
      </c>
      <c r="R299" s="2" t="s">
        <v>229</v>
      </c>
      <c r="S299" s="2" t="s">
        <v>3037</v>
      </c>
      <c r="T299" s="2" t="s">
        <v>684</v>
      </c>
      <c r="U299" s="2" t="s">
        <v>3014</v>
      </c>
      <c r="V299" s="2" t="s">
        <v>2117</v>
      </c>
      <c r="W299" s="2" t="s">
        <v>1437</v>
      </c>
      <c r="X299" s="2" t="s">
        <v>1009</v>
      </c>
      <c r="Y299" s="2" t="s">
        <v>3038</v>
      </c>
      <c r="Z299" s="4"/>
      <c r="AA299" s="4">
        <f>=ROUNDDOWN({0},0)</f>
      </c>
      <c r="AB299" s="5">
        <v>1.1</v>
      </c>
      <c r="AC299" s="2" t="s">
        <v>229</v>
      </c>
      <c r="AD299" s="4"/>
      <c r="AE299" s="4"/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/>
      <c r="AQ299" s="8"/>
      <c r="AR299" s="4">
        <v>3</v>
      </c>
      <c r="AS299" s="8">
        <v>100.18</v>
      </c>
      <c r="AT299" s="7">
        <v>-1</v>
      </c>
      <c r="AU299" s="7">
        <v>-1</v>
      </c>
      <c r="AV299" s="4" t="s">
        <v>229</v>
      </c>
      <c r="AW299" s="8" t="s">
        <v>229</v>
      </c>
      <c r="AX299" s="4">
        <v>12</v>
      </c>
      <c r="AY299" s="8">
        <v>466.62</v>
      </c>
      <c r="AZ299" s="7" t="s">
        <v>229</v>
      </c>
      <c r="BA299" s="7" t="s">
        <v>229</v>
      </c>
      <c r="BB299" s="7"/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 t="s">
        <v>229</v>
      </c>
      <c r="BJ299" s="4"/>
      <c r="BK299" s="8"/>
      <c r="BL299" s="2" t="s">
        <v>3039</v>
      </c>
      <c r="BM299" s="7"/>
      <c r="BN299" s="7"/>
      <c r="BO299" s="4"/>
      <c r="BP299" s="8"/>
      <c r="BQ299" s="4"/>
      <c r="BR299" s="8"/>
      <c r="BS299" s="7"/>
      <c r="BT299" s="7"/>
      <c r="BU299" s="2" t="s">
        <v>239</v>
      </c>
      <c r="BV299" s="2" t="s">
        <v>275</v>
      </c>
      <c r="BW299" s="2" t="s">
        <v>229</v>
      </c>
      <c r="BX299" s="2" t="s">
        <v>1093</v>
      </c>
      <c r="BY299" s="2" t="s">
        <v>241</v>
      </c>
      <c r="BZ299" s="2" t="s">
        <v>229</v>
      </c>
      <c r="CA299" s="4"/>
      <c r="CB299" s="8"/>
      <c r="CC299" s="4">
        <v>2</v>
      </c>
      <c r="CD299" s="8">
        <v>69.42</v>
      </c>
      <c r="CE299" s="7">
        <v>-1</v>
      </c>
      <c r="CF299" s="7">
        <v>-1</v>
      </c>
      <c r="CG299" s="2" t="s">
        <v>239</v>
      </c>
      <c r="CH299" s="2" t="s">
        <v>275</v>
      </c>
      <c r="CI299" s="2" t="s">
        <v>885</v>
      </c>
      <c r="CJ299" s="2" t="s">
        <v>1970</v>
      </c>
      <c r="CK299" s="2" t="s">
        <v>241</v>
      </c>
      <c r="CL299" s="2" t="s">
        <v>229</v>
      </c>
      <c r="CM299" s="4"/>
      <c r="CN299" s="8"/>
      <c r="CO299" s="4"/>
      <c r="CP299" s="8"/>
      <c r="CQ299" s="7"/>
      <c r="CR299" s="7"/>
      <c r="CS299" s="2" t="s">
        <v>239</v>
      </c>
      <c r="CT299" s="2" t="s">
        <v>275</v>
      </c>
      <c r="CU299" s="2" t="s">
        <v>1079</v>
      </c>
      <c r="CV299" s="2" t="s">
        <v>407</v>
      </c>
      <c r="CW299" s="2" t="s">
        <v>241</v>
      </c>
      <c r="CX299" s="2" t="s">
        <v>229</v>
      </c>
      <c r="CY299" s="4"/>
      <c r="CZ299" s="8"/>
      <c r="DA299" s="4"/>
      <c r="DB299" s="8"/>
      <c r="DC299" s="7"/>
      <c r="DD299" s="7"/>
      <c r="DE299" s="2" t="s">
        <v>239</v>
      </c>
      <c r="DF299" s="2" t="s">
        <v>275</v>
      </c>
      <c r="DG299" s="2" t="s">
        <v>3038</v>
      </c>
      <c r="DH299" s="2" t="s">
        <v>2846</v>
      </c>
      <c r="DI299" s="2" t="s">
        <v>263</v>
      </c>
      <c r="DJ299" s="2" t="s">
        <v>229</v>
      </c>
      <c r="DK299" s="4"/>
      <c r="DL299" s="8"/>
      <c r="DM299" s="4"/>
      <c r="DN299" s="8"/>
      <c r="DO299" s="7"/>
      <c r="DP299" s="7"/>
      <c r="DQ299" s="2" t="s">
        <v>239</v>
      </c>
      <c r="DR299" s="2" t="s">
        <v>275</v>
      </c>
      <c r="DS299" s="2" t="s">
        <v>1054</v>
      </c>
      <c r="DT299" s="2" t="s">
        <v>305</v>
      </c>
      <c r="DU299" s="2" t="s">
        <v>241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239</v>
      </c>
      <c r="ED299" s="2" t="s">
        <v>275</v>
      </c>
      <c r="EE299" s="2" t="s">
        <v>334</v>
      </c>
      <c r="EF299" s="2" t="s">
        <v>229</v>
      </c>
      <c r="EG299" s="2" t="s">
        <v>241</v>
      </c>
      <c r="EH299" s="2" t="s">
        <v>229</v>
      </c>
      <c r="EI299" s="4"/>
      <c r="EJ299" s="8"/>
      <c r="EK299" s="4"/>
      <c r="EL299" s="8"/>
      <c r="EM299" s="7"/>
      <c r="EN299" s="7"/>
      <c r="EO299" s="2" t="s">
        <v>239</v>
      </c>
      <c r="EP299" s="2" t="s">
        <v>275</v>
      </c>
      <c r="EQ299" s="2" t="s">
        <v>1052</v>
      </c>
      <c r="ER299" s="2" t="s">
        <v>2354</v>
      </c>
      <c r="ES299" s="2" t="s">
        <v>241</v>
      </c>
      <c r="ET299" s="2" t="s">
        <v>229</v>
      </c>
      <c r="EU299" s="4"/>
      <c r="EV299" s="8"/>
      <c r="EW299" s="4">
        <v>1</v>
      </c>
      <c r="EX299" s="8">
        <v>30.76</v>
      </c>
      <c r="EY299" s="7">
        <v>-1</v>
      </c>
      <c r="EZ299" s="7">
        <v>-1</v>
      </c>
      <c r="FA299" s="2" t="s">
        <v>239</v>
      </c>
      <c r="FB299" s="2" t="s">
        <v>275</v>
      </c>
      <c r="FC299" s="2" t="s">
        <v>3038</v>
      </c>
      <c r="FD299" s="2" t="s">
        <v>2285</v>
      </c>
      <c r="FE299" s="2" t="s">
        <v>241</v>
      </c>
      <c r="FF299" s="2" t="s">
        <v>229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275</v>
      </c>
      <c r="FO299" s="2" t="s">
        <v>3038</v>
      </c>
      <c r="FP299" s="2" t="s">
        <v>2704</v>
      </c>
      <c r="FQ299" s="2" t="s">
        <v>241</v>
      </c>
      <c r="FR299" s="2" t="s">
        <v>229</v>
      </c>
      <c r="FS299" s="4"/>
      <c r="FT299" s="8"/>
      <c r="FU299" s="4"/>
      <c r="FV299" s="8"/>
      <c r="FW299" s="7"/>
      <c r="FX299" s="7"/>
      <c r="FY299" s="2" t="s">
        <v>229</v>
      </c>
      <c r="FZ299" s="2" t="s">
        <v>229</v>
      </c>
      <c r="GA299" s="2" t="s">
        <v>229</v>
      </c>
      <c r="GB299" s="2" t="s">
        <v>229</v>
      </c>
      <c r="GC299" s="2" t="s">
        <v>229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272</v>
      </c>
      <c r="GL299" s="2" t="s">
        <v>275</v>
      </c>
      <c r="GM299" s="2" t="s">
        <v>229</v>
      </c>
      <c r="GN299" s="2" t="s">
        <v>229</v>
      </c>
      <c r="GO299" s="2" t="s">
        <v>241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281</v>
      </c>
      <c r="GX299" s="2" t="s">
        <v>275</v>
      </c>
      <c r="GY299" s="2" t="s">
        <v>229</v>
      </c>
      <c r="GZ299" s="2" t="s">
        <v>229</v>
      </c>
      <c r="HA299" s="2" t="s">
        <v>241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275</v>
      </c>
      <c r="HK299" s="2" t="s">
        <v>229</v>
      </c>
      <c r="HL299" s="2" t="s">
        <v>229</v>
      </c>
      <c r="HM299" s="2" t="s">
        <v>241</v>
      </c>
      <c r="HN299" s="2" t="s">
        <v>263</v>
      </c>
      <c r="HO299" s="4"/>
      <c r="HP299" s="8"/>
      <c r="HQ299" s="4"/>
      <c r="HR299" s="8"/>
      <c r="HS299" s="7"/>
      <c r="HT299" s="7"/>
      <c r="HU299" s="2" t="s">
        <v>272</v>
      </c>
      <c r="HV299" s="2" t="s">
        <v>275</v>
      </c>
      <c r="HW299" s="2" t="s">
        <v>229</v>
      </c>
      <c r="HX299" s="2" t="s">
        <v>229</v>
      </c>
      <c r="HY299" s="2" t="s">
        <v>241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266</v>
      </c>
      <c r="IH299" s="2" t="s">
        <v>275</v>
      </c>
      <c r="II299" s="2" t="s">
        <v>229</v>
      </c>
      <c r="IJ299" s="2" t="s">
        <v>229</v>
      </c>
      <c r="IK299" s="2" t="s">
        <v>241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272</v>
      </c>
      <c r="IT299" s="2" t="s">
        <v>275</v>
      </c>
      <c r="IU299" s="2" t="s">
        <v>229</v>
      </c>
      <c r="IV299" s="2" t="s">
        <v>229</v>
      </c>
      <c r="IW299" s="2" t="s">
        <v>241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272</v>
      </c>
      <c r="JF299" s="2" t="s">
        <v>275</v>
      </c>
      <c r="JG299" s="2" t="s">
        <v>229</v>
      </c>
      <c r="JH299" s="2" t="s">
        <v>229</v>
      </c>
      <c r="JI299" s="2" t="s">
        <v>241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272</v>
      </c>
      <c r="JR299" s="2" t="s">
        <v>275</v>
      </c>
      <c r="JS299" s="2" t="s">
        <v>229</v>
      </c>
      <c r="JT299" s="2" t="s">
        <v>229</v>
      </c>
      <c r="JU299" s="2" t="s">
        <v>241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272</v>
      </c>
      <c r="KD299" s="2" t="s">
        <v>275</v>
      </c>
      <c r="KE299" s="2" t="s">
        <v>229</v>
      </c>
      <c r="KF299" s="2" t="s">
        <v>229</v>
      </c>
      <c r="KG299" s="2" t="s">
        <v>241</v>
      </c>
      <c r="KH299" s="2" t="s">
        <v>229</v>
      </c>
      <c r="KI299" s="4"/>
      <c r="KJ299" s="8"/>
      <c r="KK299" s="4"/>
      <c r="KL299" s="8"/>
      <c r="KM299" s="7"/>
      <c r="KN299" s="7"/>
      <c r="KO299" s="2" t="s">
        <v>272</v>
      </c>
      <c r="KP299" s="2" t="s">
        <v>275</v>
      </c>
      <c r="KQ299" s="2" t="s">
        <v>229</v>
      </c>
      <c r="KR299" s="2" t="s">
        <v>229</v>
      </c>
      <c r="KS299" s="2" t="s">
        <v>241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272</v>
      </c>
      <c r="LB299" s="2" t="s">
        <v>275</v>
      </c>
      <c r="LC299" s="2" t="s">
        <v>229</v>
      </c>
      <c r="LD299" s="2" t="s">
        <v>229</v>
      </c>
      <c r="LE299" s="2" t="s">
        <v>241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229</v>
      </c>
      <c r="LN299" s="2" t="s">
        <v>229</v>
      </c>
      <c r="LO299" s="2" t="s">
        <v>229</v>
      </c>
      <c r="LP299" s="2" t="s">
        <v>229</v>
      </c>
      <c r="LQ299" s="2" t="s">
        <v>229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239</v>
      </c>
      <c r="LZ299" s="2" t="s">
        <v>275</v>
      </c>
      <c r="MA299" s="2" t="s">
        <v>2353</v>
      </c>
      <c r="MB299" s="2" t="s">
        <v>1281</v>
      </c>
      <c r="MC299" s="2" t="s">
        <v>241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272</v>
      </c>
      <c r="ML299" s="2" t="s">
        <v>275</v>
      </c>
      <c r="MM299" s="2" t="s">
        <v>229</v>
      </c>
      <c r="MN299" s="2" t="s">
        <v>229</v>
      </c>
      <c r="MO299" s="2" t="s">
        <v>241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239</v>
      </c>
      <c r="MX299" s="2" t="s">
        <v>275</v>
      </c>
      <c r="MY299" s="2" t="s">
        <v>723</v>
      </c>
      <c r="MZ299" s="2" t="s">
        <v>229</v>
      </c>
      <c r="NA299" s="2" t="s">
        <v>241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239</v>
      </c>
      <c r="NJ299" s="2" t="s">
        <v>275</v>
      </c>
      <c r="NK299" s="2" t="s">
        <v>2294</v>
      </c>
      <c r="NL299" s="2" t="s">
        <v>1765</v>
      </c>
      <c r="NM299" s="2" t="s">
        <v>241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272</v>
      </c>
      <c r="NV299" s="2" t="s">
        <v>275</v>
      </c>
      <c r="NW299" s="2" t="s">
        <v>229</v>
      </c>
      <c r="NX299" s="2" t="s">
        <v>229</v>
      </c>
      <c r="NY299" s="2" t="s">
        <v>241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272</v>
      </c>
      <c r="OH299" s="2" t="s">
        <v>275</v>
      </c>
      <c r="OI299" s="2" t="s">
        <v>229</v>
      </c>
      <c r="OJ299" s="2" t="s">
        <v>229</v>
      </c>
      <c r="OK299" s="2" t="s">
        <v>241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229</v>
      </c>
      <c r="OT299" s="2" t="s">
        <v>229</v>
      </c>
      <c r="OU299" s="2" t="s">
        <v>229</v>
      </c>
      <c r="OV299" s="2" t="s">
        <v>229</v>
      </c>
      <c r="OW299" s="2" t="s">
        <v>229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281</v>
      </c>
      <c r="PF299" s="2" t="s">
        <v>275</v>
      </c>
      <c r="PG299" s="2" t="s">
        <v>229</v>
      </c>
      <c r="PH299" s="2" t="s">
        <v>229</v>
      </c>
      <c r="PI299" s="2" t="s">
        <v>241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272</v>
      </c>
      <c r="PR299" s="2" t="s">
        <v>275</v>
      </c>
      <c r="PS299" s="2" t="s">
        <v>229</v>
      </c>
      <c r="PT299" s="2" t="s">
        <v>229</v>
      </c>
      <c r="PU299" s="2" t="s">
        <v>241</v>
      </c>
      <c r="PV299" s="2" t="s">
        <v>229</v>
      </c>
      <c r="PW299" s="4"/>
      <c r="PX299" s="8"/>
      <c r="PY299" s="4"/>
      <c r="PZ299" s="8"/>
      <c r="QA299" s="7"/>
      <c r="QB299" s="7"/>
      <c r="QC299" s="2" t="s">
        <v>281</v>
      </c>
      <c r="QD299" s="2" t="s">
        <v>275</v>
      </c>
      <c r="QE299" s="2" t="s">
        <v>229</v>
      </c>
      <c r="QF299" s="2" t="s">
        <v>229</v>
      </c>
      <c r="QG299" s="2" t="s">
        <v>241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229</v>
      </c>
      <c r="QQ299" s="2" t="s">
        <v>229</v>
      </c>
      <c r="QR299" s="2" t="s">
        <v>229</v>
      </c>
      <c r="QS299" s="2" t="s">
        <v>229</v>
      </c>
      <c r="QT299" s="2" t="s">
        <v>229</v>
      </c>
      <c r="QU299" s="4"/>
      <c r="QV299" s="8"/>
      <c r="QW299" s="4"/>
      <c r="QX299" s="8"/>
      <c r="QY299" s="7"/>
      <c r="QZ299" s="7"/>
      <c r="RA299" s="2" t="s">
        <v>272</v>
      </c>
      <c r="RB299" s="2" t="s">
        <v>275</v>
      </c>
      <c r="RC299" s="2" t="s">
        <v>229</v>
      </c>
      <c r="RD299" s="2" t="s">
        <v>229</v>
      </c>
      <c r="RE299" s="2" t="s">
        <v>241</v>
      </c>
      <c r="RF299" s="2" t="s">
        <v>229</v>
      </c>
      <c r="RG299" s="4"/>
      <c r="RH299" s="8"/>
      <c r="RI299" s="4"/>
      <c r="RJ299" s="8"/>
      <c r="RK299" s="7"/>
      <c r="RL299" s="7"/>
      <c r="RM299" s="2" t="s">
        <v>229</v>
      </c>
      <c r="RN299" s="2" t="s">
        <v>229</v>
      </c>
      <c r="RO299" s="2" t="s">
        <v>229</v>
      </c>
      <c r="RP299" s="2" t="s">
        <v>229</v>
      </c>
      <c r="RQ299" s="2" t="s">
        <v>229</v>
      </c>
      <c r="RR299" s="2" t="s">
        <v>229</v>
      </c>
      <c r="RS299" s="4"/>
      <c r="RT299" s="8"/>
      <c r="RU299" s="4"/>
      <c r="RV299" s="8"/>
      <c r="RW299" s="7"/>
      <c r="RX299" s="7"/>
      <c r="RY299" s="2" t="s">
        <v>272</v>
      </c>
      <c r="RZ299" s="2" t="s">
        <v>275</v>
      </c>
      <c r="SA299" s="2" t="s">
        <v>229</v>
      </c>
      <c r="SB299" s="2" t="s">
        <v>229</v>
      </c>
      <c r="SC299" s="2" t="s">
        <v>241</v>
      </c>
      <c r="SD299" s="2" t="s">
        <v>229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</row>
    <row r="300">
      <c r="A300" s="2" t="s">
        <v>3040</v>
      </c>
      <c r="B300" s="2" t="s">
        <v>216</v>
      </c>
      <c r="C300" s="2" t="s">
        <v>217</v>
      </c>
      <c r="D300" s="2" t="s">
        <v>218</v>
      </c>
      <c r="E300" s="2" t="s">
        <v>2883</v>
      </c>
      <c r="F300" s="2" t="s">
        <v>3011</v>
      </c>
      <c r="G300" s="2" t="s">
        <v>2675</v>
      </c>
      <c r="H300" s="2" t="s">
        <v>3012</v>
      </c>
      <c r="I300" s="2" t="s">
        <v>2887</v>
      </c>
      <c r="J300" s="2" t="s">
        <v>2910</v>
      </c>
      <c r="K300" s="2" t="s">
        <v>481</v>
      </c>
      <c r="L300" s="3">
        <v>36.29</v>
      </c>
      <c r="M300" s="3">
        <v>38.1</v>
      </c>
      <c r="N300" s="3">
        <v>79.99</v>
      </c>
      <c r="O300" s="2" t="s">
        <v>981</v>
      </c>
      <c r="P300" s="2" t="s">
        <v>964</v>
      </c>
      <c r="Q300" s="2" t="s">
        <v>228</v>
      </c>
      <c r="R300" s="2" t="s">
        <v>229</v>
      </c>
      <c r="S300" s="2" t="s">
        <v>3037</v>
      </c>
      <c r="T300" s="2" t="s">
        <v>684</v>
      </c>
      <c r="U300" s="2" t="s">
        <v>3027</v>
      </c>
      <c r="V300" s="2" t="s">
        <v>2117</v>
      </c>
      <c r="W300" s="2" t="s">
        <v>1437</v>
      </c>
      <c r="X300" s="2" t="s">
        <v>1009</v>
      </c>
      <c r="Y300" s="2" t="s">
        <v>3038</v>
      </c>
      <c r="Z300" s="4"/>
      <c r="AA300" s="4">
        <f>=ROUNDDOWN({0},0)</f>
      </c>
      <c r="AB300" s="5"/>
      <c r="AC300" s="2" t="s">
        <v>229</v>
      </c>
      <c r="AD300" s="4"/>
      <c r="AE300" s="4"/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>
        <v>6</v>
      </c>
      <c r="AS300" s="8">
        <v>229.27</v>
      </c>
      <c r="AT300" s="7">
        <v>-1</v>
      </c>
      <c r="AU300" s="7">
        <v>-1</v>
      </c>
      <c r="AV300" s="4" t="s">
        <v>229</v>
      </c>
      <c r="AW300" s="8" t="s">
        <v>229</v>
      </c>
      <c r="AX300" s="4" t="s">
        <v>229</v>
      </c>
      <c r="AY300" s="8" t="s">
        <v>229</v>
      </c>
      <c r="AZ300" s="7" t="s">
        <v>229</v>
      </c>
      <c r="BA300" s="7" t="s">
        <v>229</v>
      </c>
      <c r="BB300" s="7"/>
      <c r="BC300" s="4" t="s">
        <v>229</v>
      </c>
      <c r="BD300" s="8" t="s">
        <v>229</v>
      </c>
      <c r="BE300" s="4" t="s">
        <v>229</v>
      </c>
      <c r="BF300" s="8" t="s">
        <v>229</v>
      </c>
      <c r="BG300" s="7" t="s">
        <v>229</v>
      </c>
      <c r="BH300" s="7" t="s">
        <v>229</v>
      </c>
      <c r="BI300" s="7" t="s">
        <v>229</v>
      </c>
      <c r="BJ300" s="4"/>
      <c r="BK300" s="8"/>
      <c r="BL300" s="2" t="s">
        <v>3041</v>
      </c>
      <c r="BM300" s="7"/>
      <c r="BN300" s="7"/>
      <c r="BO300" s="4"/>
      <c r="BP300" s="8"/>
      <c r="BQ300" s="4">
        <v>1</v>
      </c>
      <c r="BR300" s="8">
        <v>41.73</v>
      </c>
      <c r="BS300" s="7">
        <v>-1</v>
      </c>
      <c r="BT300" s="7">
        <v>-1</v>
      </c>
      <c r="BU300" s="2" t="s">
        <v>239</v>
      </c>
      <c r="BV300" s="2" t="s">
        <v>275</v>
      </c>
      <c r="BW300" s="2" t="s">
        <v>229</v>
      </c>
      <c r="BX300" s="2" t="s">
        <v>1093</v>
      </c>
      <c r="BY300" s="2" t="s">
        <v>241</v>
      </c>
      <c r="BZ300" s="2" t="s">
        <v>229</v>
      </c>
      <c r="CA300" s="4"/>
      <c r="CB300" s="8"/>
      <c r="CC300" s="4"/>
      <c r="CD300" s="8"/>
      <c r="CE300" s="7"/>
      <c r="CF300" s="7"/>
      <c r="CG300" s="2" t="s">
        <v>239</v>
      </c>
      <c r="CH300" s="2" t="s">
        <v>275</v>
      </c>
      <c r="CI300" s="2" t="s">
        <v>885</v>
      </c>
      <c r="CJ300" s="2" t="s">
        <v>3042</v>
      </c>
      <c r="CK300" s="2" t="s">
        <v>241</v>
      </c>
      <c r="CL300" s="2" t="s">
        <v>229</v>
      </c>
      <c r="CM300" s="4"/>
      <c r="CN300" s="8"/>
      <c r="CO300" s="4"/>
      <c r="CP300" s="8"/>
      <c r="CQ300" s="7"/>
      <c r="CR300" s="7"/>
      <c r="CS300" s="2" t="s">
        <v>239</v>
      </c>
      <c r="CT300" s="2" t="s">
        <v>275</v>
      </c>
      <c r="CU300" s="2" t="s">
        <v>1079</v>
      </c>
      <c r="CV300" s="2" t="s">
        <v>2333</v>
      </c>
      <c r="CW300" s="2" t="s">
        <v>241</v>
      </c>
      <c r="CX300" s="2" t="s">
        <v>229</v>
      </c>
      <c r="CY300" s="4"/>
      <c r="CZ300" s="8"/>
      <c r="DA300" s="4">
        <v>3</v>
      </c>
      <c r="DB300" s="8">
        <v>112.53</v>
      </c>
      <c r="DC300" s="7">
        <v>-1</v>
      </c>
      <c r="DD300" s="7">
        <v>-1</v>
      </c>
      <c r="DE300" s="2" t="s">
        <v>239</v>
      </c>
      <c r="DF300" s="2" t="s">
        <v>275</v>
      </c>
      <c r="DG300" s="2" t="s">
        <v>3038</v>
      </c>
      <c r="DH300" s="2" t="s">
        <v>2333</v>
      </c>
      <c r="DI300" s="2" t="s">
        <v>263</v>
      </c>
      <c r="DJ300" s="2" t="s">
        <v>229</v>
      </c>
      <c r="DK300" s="4"/>
      <c r="DL300" s="8"/>
      <c r="DM300" s="4">
        <v>1</v>
      </c>
      <c r="DN300" s="8">
        <v>38.1</v>
      </c>
      <c r="DO300" s="7">
        <v>-1</v>
      </c>
      <c r="DP300" s="7">
        <v>-1</v>
      </c>
      <c r="DQ300" s="2" t="s">
        <v>239</v>
      </c>
      <c r="DR300" s="2" t="s">
        <v>275</v>
      </c>
      <c r="DS300" s="2" t="s">
        <v>1054</v>
      </c>
      <c r="DT300" s="2" t="s">
        <v>3043</v>
      </c>
      <c r="DU300" s="2" t="s">
        <v>241</v>
      </c>
      <c r="DV300" s="2" t="s">
        <v>229</v>
      </c>
      <c r="DW300" s="4"/>
      <c r="DX300" s="8"/>
      <c r="DY300" s="4"/>
      <c r="DZ300" s="8"/>
      <c r="EA300" s="7"/>
      <c r="EB300" s="7"/>
      <c r="EC300" s="2" t="s">
        <v>239</v>
      </c>
      <c r="ED300" s="2" t="s">
        <v>275</v>
      </c>
      <c r="EE300" s="2" t="s">
        <v>334</v>
      </c>
      <c r="EF300" s="2" t="s">
        <v>229</v>
      </c>
      <c r="EG300" s="2" t="s">
        <v>241</v>
      </c>
      <c r="EH300" s="2" t="s">
        <v>229</v>
      </c>
      <c r="EI300" s="4"/>
      <c r="EJ300" s="8"/>
      <c r="EK300" s="4"/>
      <c r="EL300" s="8"/>
      <c r="EM300" s="7"/>
      <c r="EN300" s="7"/>
      <c r="EO300" s="2" t="s">
        <v>239</v>
      </c>
      <c r="EP300" s="2" t="s">
        <v>275</v>
      </c>
      <c r="EQ300" s="2" t="s">
        <v>1052</v>
      </c>
      <c r="ER300" s="2" t="s">
        <v>2837</v>
      </c>
      <c r="ES300" s="2" t="s">
        <v>241</v>
      </c>
      <c r="ET300" s="2" t="s">
        <v>229</v>
      </c>
      <c r="EU300" s="4"/>
      <c r="EV300" s="8"/>
      <c r="EW300" s="4">
        <v>1</v>
      </c>
      <c r="EX300" s="8">
        <v>36.91</v>
      </c>
      <c r="EY300" s="7">
        <v>-1</v>
      </c>
      <c r="EZ300" s="7">
        <v>-1</v>
      </c>
      <c r="FA300" s="2" t="s">
        <v>239</v>
      </c>
      <c r="FB300" s="2" t="s">
        <v>275</v>
      </c>
      <c r="FC300" s="2" t="s">
        <v>3038</v>
      </c>
      <c r="FD300" s="2" t="s">
        <v>1920</v>
      </c>
      <c r="FE300" s="2" t="s">
        <v>241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275</v>
      </c>
      <c r="FO300" s="2" t="s">
        <v>3038</v>
      </c>
      <c r="FP300" s="2" t="s">
        <v>2799</v>
      </c>
      <c r="FQ300" s="2" t="s">
        <v>241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229</v>
      </c>
      <c r="FZ300" s="2" t="s">
        <v>229</v>
      </c>
      <c r="GA300" s="2" t="s">
        <v>229</v>
      </c>
      <c r="GB300" s="2" t="s">
        <v>229</v>
      </c>
      <c r="GC300" s="2" t="s">
        <v>229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272</v>
      </c>
      <c r="GL300" s="2" t="s">
        <v>275</v>
      </c>
      <c r="GM300" s="2" t="s">
        <v>229</v>
      </c>
      <c r="GN300" s="2" t="s">
        <v>229</v>
      </c>
      <c r="GO300" s="2" t="s">
        <v>241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281</v>
      </c>
      <c r="GX300" s="2" t="s">
        <v>275</v>
      </c>
      <c r="GY300" s="2" t="s">
        <v>229</v>
      </c>
      <c r="GZ300" s="2" t="s">
        <v>229</v>
      </c>
      <c r="HA300" s="2" t="s">
        <v>241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275</v>
      </c>
      <c r="HK300" s="2" t="s">
        <v>229</v>
      </c>
      <c r="HL300" s="2" t="s">
        <v>229</v>
      </c>
      <c r="HM300" s="2" t="s">
        <v>241</v>
      </c>
      <c r="HN300" s="2" t="s">
        <v>263</v>
      </c>
      <c r="HO300" s="4"/>
      <c r="HP300" s="8"/>
      <c r="HQ300" s="4"/>
      <c r="HR300" s="8"/>
      <c r="HS300" s="7"/>
      <c r="HT300" s="7"/>
      <c r="HU300" s="2" t="s">
        <v>272</v>
      </c>
      <c r="HV300" s="2" t="s">
        <v>275</v>
      </c>
      <c r="HW300" s="2" t="s">
        <v>229</v>
      </c>
      <c r="HX300" s="2" t="s">
        <v>229</v>
      </c>
      <c r="HY300" s="2" t="s">
        <v>241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266</v>
      </c>
      <c r="IH300" s="2" t="s">
        <v>275</v>
      </c>
      <c r="II300" s="2" t="s">
        <v>229</v>
      </c>
      <c r="IJ300" s="2" t="s">
        <v>229</v>
      </c>
      <c r="IK300" s="2" t="s">
        <v>241</v>
      </c>
      <c r="IL300" s="2" t="s">
        <v>229</v>
      </c>
      <c r="IM300" s="4"/>
      <c r="IN300" s="8"/>
      <c r="IO300" s="4"/>
      <c r="IP300" s="8"/>
      <c r="IQ300" s="7"/>
      <c r="IR300" s="7"/>
      <c r="IS300" s="2" t="s">
        <v>272</v>
      </c>
      <c r="IT300" s="2" t="s">
        <v>275</v>
      </c>
      <c r="IU300" s="2" t="s">
        <v>229</v>
      </c>
      <c r="IV300" s="2" t="s">
        <v>229</v>
      </c>
      <c r="IW300" s="2" t="s">
        <v>241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272</v>
      </c>
      <c r="JF300" s="2" t="s">
        <v>275</v>
      </c>
      <c r="JG300" s="2" t="s">
        <v>229</v>
      </c>
      <c r="JH300" s="2" t="s">
        <v>229</v>
      </c>
      <c r="JI300" s="2" t="s">
        <v>241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272</v>
      </c>
      <c r="JR300" s="2" t="s">
        <v>275</v>
      </c>
      <c r="JS300" s="2" t="s">
        <v>229</v>
      </c>
      <c r="JT300" s="2" t="s">
        <v>229</v>
      </c>
      <c r="JU300" s="2" t="s">
        <v>241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272</v>
      </c>
      <c r="KD300" s="2" t="s">
        <v>275</v>
      </c>
      <c r="KE300" s="2" t="s">
        <v>229</v>
      </c>
      <c r="KF300" s="2" t="s">
        <v>229</v>
      </c>
      <c r="KG300" s="2" t="s">
        <v>241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272</v>
      </c>
      <c r="KP300" s="2" t="s">
        <v>275</v>
      </c>
      <c r="KQ300" s="2" t="s">
        <v>229</v>
      </c>
      <c r="KR300" s="2" t="s">
        <v>229</v>
      </c>
      <c r="KS300" s="2" t="s">
        <v>241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272</v>
      </c>
      <c r="LB300" s="2" t="s">
        <v>275</v>
      </c>
      <c r="LC300" s="2" t="s">
        <v>229</v>
      </c>
      <c r="LD300" s="2" t="s">
        <v>229</v>
      </c>
      <c r="LE300" s="2" t="s">
        <v>241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229</v>
      </c>
      <c r="LN300" s="2" t="s">
        <v>229</v>
      </c>
      <c r="LO300" s="2" t="s">
        <v>229</v>
      </c>
      <c r="LP300" s="2" t="s">
        <v>229</v>
      </c>
      <c r="LQ300" s="2" t="s">
        <v>229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239</v>
      </c>
      <c r="LZ300" s="2" t="s">
        <v>275</v>
      </c>
      <c r="MA300" s="2" t="s">
        <v>2353</v>
      </c>
      <c r="MB300" s="2" t="s">
        <v>2817</v>
      </c>
      <c r="MC300" s="2" t="s">
        <v>241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272</v>
      </c>
      <c r="ML300" s="2" t="s">
        <v>275</v>
      </c>
      <c r="MM300" s="2" t="s">
        <v>229</v>
      </c>
      <c r="MN300" s="2" t="s">
        <v>229</v>
      </c>
      <c r="MO300" s="2" t="s">
        <v>241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239</v>
      </c>
      <c r="MX300" s="2" t="s">
        <v>275</v>
      </c>
      <c r="MY300" s="2" t="s">
        <v>723</v>
      </c>
      <c r="MZ300" s="2" t="s">
        <v>229</v>
      </c>
      <c r="NA300" s="2" t="s">
        <v>241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239</v>
      </c>
      <c r="NJ300" s="2" t="s">
        <v>275</v>
      </c>
      <c r="NK300" s="2" t="s">
        <v>2294</v>
      </c>
      <c r="NL300" s="2" t="s">
        <v>2112</v>
      </c>
      <c r="NM300" s="2" t="s">
        <v>241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272</v>
      </c>
      <c r="NV300" s="2" t="s">
        <v>275</v>
      </c>
      <c r="NW300" s="2" t="s">
        <v>229</v>
      </c>
      <c r="NX300" s="2" t="s">
        <v>229</v>
      </c>
      <c r="NY300" s="2" t="s">
        <v>241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272</v>
      </c>
      <c r="OH300" s="2" t="s">
        <v>275</v>
      </c>
      <c r="OI300" s="2" t="s">
        <v>229</v>
      </c>
      <c r="OJ300" s="2" t="s">
        <v>229</v>
      </c>
      <c r="OK300" s="2" t="s">
        <v>241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229</v>
      </c>
      <c r="OT300" s="2" t="s">
        <v>229</v>
      </c>
      <c r="OU300" s="2" t="s">
        <v>229</v>
      </c>
      <c r="OV300" s="2" t="s">
        <v>229</v>
      </c>
      <c r="OW300" s="2" t="s">
        <v>229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281</v>
      </c>
      <c r="PF300" s="2" t="s">
        <v>275</v>
      </c>
      <c r="PG300" s="2" t="s">
        <v>229</v>
      </c>
      <c r="PH300" s="2" t="s">
        <v>229</v>
      </c>
      <c r="PI300" s="2" t="s">
        <v>241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272</v>
      </c>
      <c r="PR300" s="2" t="s">
        <v>275</v>
      </c>
      <c r="PS300" s="2" t="s">
        <v>229</v>
      </c>
      <c r="PT300" s="2" t="s">
        <v>229</v>
      </c>
      <c r="PU300" s="2" t="s">
        <v>241</v>
      </c>
      <c r="PV300" s="2" t="s">
        <v>229</v>
      </c>
      <c r="PW300" s="4"/>
      <c r="PX300" s="8"/>
      <c r="PY300" s="4"/>
      <c r="PZ300" s="8"/>
      <c r="QA300" s="7"/>
      <c r="QB300" s="7"/>
      <c r="QC300" s="2" t="s">
        <v>281</v>
      </c>
      <c r="QD300" s="2" t="s">
        <v>275</v>
      </c>
      <c r="QE300" s="2" t="s">
        <v>229</v>
      </c>
      <c r="QF300" s="2" t="s">
        <v>229</v>
      </c>
      <c r="QG300" s="2" t="s">
        <v>241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229</v>
      </c>
      <c r="QP300" s="2" t="s">
        <v>229</v>
      </c>
      <c r="QQ300" s="2" t="s">
        <v>229</v>
      </c>
      <c r="QR300" s="2" t="s">
        <v>229</v>
      </c>
      <c r="QS300" s="2" t="s">
        <v>229</v>
      </c>
      <c r="QT300" s="2" t="s">
        <v>229</v>
      </c>
      <c r="QU300" s="4"/>
      <c r="QV300" s="8"/>
      <c r="QW300" s="4"/>
      <c r="QX300" s="8"/>
      <c r="QY300" s="7"/>
      <c r="QZ300" s="7"/>
      <c r="RA300" s="2" t="s">
        <v>272</v>
      </c>
      <c r="RB300" s="2" t="s">
        <v>275</v>
      </c>
      <c r="RC300" s="2" t="s">
        <v>229</v>
      </c>
      <c r="RD300" s="2" t="s">
        <v>229</v>
      </c>
      <c r="RE300" s="2" t="s">
        <v>241</v>
      </c>
      <c r="RF300" s="2" t="s">
        <v>229</v>
      </c>
      <c r="RG300" s="4"/>
      <c r="RH300" s="8"/>
      <c r="RI300" s="4"/>
      <c r="RJ300" s="8"/>
      <c r="RK300" s="7"/>
      <c r="RL300" s="7"/>
      <c r="RM300" s="2" t="s">
        <v>229</v>
      </c>
      <c r="RN300" s="2" t="s">
        <v>229</v>
      </c>
      <c r="RO300" s="2" t="s">
        <v>229</v>
      </c>
      <c r="RP300" s="2" t="s">
        <v>229</v>
      </c>
      <c r="RQ300" s="2" t="s">
        <v>229</v>
      </c>
      <c r="RR300" s="2" t="s">
        <v>229</v>
      </c>
      <c r="RS300" s="4"/>
      <c r="RT300" s="8"/>
      <c r="RU300" s="4"/>
      <c r="RV300" s="8"/>
      <c r="RW300" s="7"/>
      <c r="RX300" s="7"/>
      <c r="RY300" s="2" t="s">
        <v>272</v>
      </c>
      <c r="RZ300" s="2" t="s">
        <v>275</v>
      </c>
      <c r="SA300" s="2" t="s">
        <v>229</v>
      </c>
      <c r="SB300" s="2" t="s">
        <v>229</v>
      </c>
      <c r="SC300" s="2" t="s">
        <v>241</v>
      </c>
      <c r="SD300" s="2" t="s">
        <v>229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</row>
    <row r="301">
      <c r="A301" s="2" t="s">
        <v>3044</v>
      </c>
      <c r="B301" s="2" t="s">
        <v>216</v>
      </c>
      <c r="C301" s="2" t="s">
        <v>217</v>
      </c>
      <c r="D301" s="2" t="s">
        <v>218</v>
      </c>
      <c r="E301" s="2" t="s">
        <v>2883</v>
      </c>
      <c r="F301" s="2" t="s">
        <v>3011</v>
      </c>
      <c r="G301" s="2" t="s">
        <v>2675</v>
      </c>
      <c r="H301" s="2" t="s">
        <v>3012</v>
      </c>
      <c r="I301" s="2" t="s">
        <v>2887</v>
      </c>
      <c r="J301" s="2" t="s">
        <v>2918</v>
      </c>
      <c r="K301" s="2" t="s">
        <v>481</v>
      </c>
      <c r="L301" s="3">
        <v>41.47</v>
      </c>
      <c r="M301" s="3">
        <v>43.54</v>
      </c>
      <c r="N301" s="3">
        <v>89.99</v>
      </c>
      <c r="O301" s="2" t="s">
        <v>981</v>
      </c>
      <c r="P301" s="2" t="s">
        <v>964</v>
      </c>
      <c r="Q301" s="2" t="s">
        <v>228</v>
      </c>
      <c r="R301" s="2" t="s">
        <v>229</v>
      </c>
      <c r="S301" s="2" t="s">
        <v>3037</v>
      </c>
      <c r="T301" s="2" t="s">
        <v>684</v>
      </c>
      <c r="U301" s="2" t="s">
        <v>3027</v>
      </c>
      <c r="V301" s="2" t="s">
        <v>2117</v>
      </c>
      <c r="W301" s="2" t="s">
        <v>1437</v>
      </c>
      <c r="X301" s="2" t="s">
        <v>1009</v>
      </c>
      <c r="Y301" s="2" t="s">
        <v>3038</v>
      </c>
      <c r="Z301" s="4"/>
      <c r="AA301" s="4">
        <f>=ROUNDDOWN({0},0)</f>
      </c>
      <c r="AB301" s="5"/>
      <c r="AC301" s="2" t="s">
        <v>229</v>
      </c>
      <c r="AD301" s="4"/>
      <c r="AE301" s="4"/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>
        <v>3</v>
      </c>
      <c r="AS301" s="8">
        <v>137.17</v>
      </c>
      <c r="AT301" s="7">
        <v>-1</v>
      </c>
      <c r="AU301" s="7">
        <v>-1</v>
      </c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/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/>
      <c r="BK301" s="8"/>
      <c r="BL301" s="2" t="s">
        <v>1997</v>
      </c>
      <c r="BM301" s="7"/>
      <c r="BN301" s="7"/>
      <c r="BO301" s="4"/>
      <c r="BP301" s="8"/>
      <c r="BQ301" s="4">
        <v>1</v>
      </c>
      <c r="BR301" s="8">
        <v>47.69</v>
      </c>
      <c r="BS301" s="7">
        <v>-1</v>
      </c>
      <c r="BT301" s="7">
        <v>-1</v>
      </c>
      <c r="BU301" s="2" t="s">
        <v>239</v>
      </c>
      <c r="BV301" s="2" t="s">
        <v>275</v>
      </c>
      <c r="BW301" s="2" t="s">
        <v>229</v>
      </c>
      <c r="BX301" s="2" t="s">
        <v>1093</v>
      </c>
      <c r="BY301" s="2" t="s">
        <v>241</v>
      </c>
      <c r="BZ301" s="2" t="s">
        <v>229</v>
      </c>
      <c r="CA301" s="4"/>
      <c r="CB301" s="8"/>
      <c r="CC301" s="4"/>
      <c r="CD301" s="8"/>
      <c r="CE301" s="7"/>
      <c r="CF301" s="7"/>
      <c r="CG301" s="2" t="s">
        <v>239</v>
      </c>
      <c r="CH301" s="2" t="s">
        <v>275</v>
      </c>
      <c r="CI301" s="2" t="s">
        <v>885</v>
      </c>
      <c r="CJ301" s="2" t="s">
        <v>3045</v>
      </c>
      <c r="CK301" s="2" t="s">
        <v>241</v>
      </c>
      <c r="CL301" s="2" t="s">
        <v>229</v>
      </c>
      <c r="CM301" s="4"/>
      <c r="CN301" s="8"/>
      <c r="CO301" s="4"/>
      <c r="CP301" s="8"/>
      <c r="CQ301" s="7"/>
      <c r="CR301" s="7"/>
      <c r="CS301" s="2" t="s">
        <v>239</v>
      </c>
      <c r="CT301" s="2" t="s">
        <v>275</v>
      </c>
      <c r="CU301" s="2" t="s">
        <v>1079</v>
      </c>
      <c r="CV301" s="2" t="s">
        <v>2333</v>
      </c>
      <c r="CW301" s="2" t="s">
        <v>241</v>
      </c>
      <c r="CX301" s="2" t="s">
        <v>229</v>
      </c>
      <c r="CY301" s="4"/>
      <c r="CZ301" s="8"/>
      <c r="DA301" s="4">
        <v>1</v>
      </c>
      <c r="DB301" s="8">
        <v>43.76</v>
      </c>
      <c r="DC301" s="7">
        <v>-1</v>
      </c>
      <c r="DD301" s="7">
        <v>-1</v>
      </c>
      <c r="DE301" s="2" t="s">
        <v>239</v>
      </c>
      <c r="DF301" s="2" t="s">
        <v>275</v>
      </c>
      <c r="DG301" s="2" t="s">
        <v>3038</v>
      </c>
      <c r="DH301" s="2" t="s">
        <v>3046</v>
      </c>
      <c r="DI301" s="2" t="s">
        <v>263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239</v>
      </c>
      <c r="DR301" s="2" t="s">
        <v>275</v>
      </c>
      <c r="DS301" s="2" t="s">
        <v>1054</v>
      </c>
      <c r="DT301" s="2" t="s">
        <v>3043</v>
      </c>
      <c r="DU301" s="2" t="s">
        <v>241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239</v>
      </c>
      <c r="ED301" s="2" t="s">
        <v>275</v>
      </c>
      <c r="EE301" s="2" t="s">
        <v>334</v>
      </c>
      <c r="EF301" s="2" t="s">
        <v>229</v>
      </c>
      <c r="EG301" s="2" t="s">
        <v>241</v>
      </c>
      <c r="EH301" s="2" t="s">
        <v>229</v>
      </c>
      <c r="EI301" s="4"/>
      <c r="EJ301" s="8"/>
      <c r="EK301" s="4">
        <v>1</v>
      </c>
      <c r="EL301" s="8">
        <v>45.72</v>
      </c>
      <c r="EM301" s="7">
        <v>-1</v>
      </c>
      <c r="EN301" s="7">
        <v>-1</v>
      </c>
      <c r="EO301" s="2" t="s">
        <v>239</v>
      </c>
      <c r="EP301" s="2" t="s">
        <v>275</v>
      </c>
      <c r="EQ301" s="2" t="s">
        <v>1052</v>
      </c>
      <c r="ER301" s="2" t="s">
        <v>1541</v>
      </c>
      <c r="ES301" s="2" t="s">
        <v>241</v>
      </c>
      <c r="ET301" s="2" t="s">
        <v>229</v>
      </c>
      <c r="EU301" s="4"/>
      <c r="EV301" s="8"/>
      <c r="EW301" s="4"/>
      <c r="EX301" s="8"/>
      <c r="EY301" s="7"/>
      <c r="EZ301" s="7"/>
      <c r="FA301" s="2" t="s">
        <v>239</v>
      </c>
      <c r="FB301" s="2" t="s">
        <v>275</v>
      </c>
      <c r="FC301" s="2" t="s">
        <v>3038</v>
      </c>
      <c r="FD301" s="2" t="s">
        <v>3047</v>
      </c>
      <c r="FE301" s="2" t="s">
        <v>241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275</v>
      </c>
      <c r="FO301" s="2" t="s">
        <v>3038</v>
      </c>
      <c r="FP301" s="2" t="s">
        <v>2000</v>
      </c>
      <c r="FQ301" s="2" t="s">
        <v>241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229</v>
      </c>
      <c r="FZ301" s="2" t="s">
        <v>229</v>
      </c>
      <c r="GA301" s="2" t="s">
        <v>229</v>
      </c>
      <c r="GB301" s="2" t="s">
        <v>229</v>
      </c>
      <c r="GC301" s="2" t="s">
        <v>229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272</v>
      </c>
      <c r="GL301" s="2" t="s">
        <v>275</v>
      </c>
      <c r="GM301" s="2" t="s">
        <v>229</v>
      </c>
      <c r="GN301" s="2" t="s">
        <v>229</v>
      </c>
      <c r="GO301" s="2" t="s">
        <v>241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281</v>
      </c>
      <c r="GX301" s="2" t="s">
        <v>275</v>
      </c>
      <c r="GY301" s="2" t="s">
        <v>229</v>
      </c>
      <c r="GZ301" s="2" t="s">
        <v>229</v>
      </c>
      <c r="HA301" s="2" t="s">
        <v>241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275</v>
      </c>
      <c r="HK301" s="2" t="s">
        <v>229</v>
      </c>
      <c r="HL301" s="2" t="s">
        <v>229</v>
      </c>
      <c r="HM301" s="2" t="s">
        <v>241</v>
      </c>
      <c r="HN301" s="2" t="s">
        <v>263</v>
      </c>
      <c r="HO301" s="4"/>
      <c r="HP301" s="8"/>
      <c r="HQ301" s="4"/>
      <c r="HR301" s="8"/>
      <c r="HS301" s="7"/>
      <c r="HT301" s="7"/>
      <c r="HU301" s="2" t="s">
        <v>272</v>
      </c>
      <c r="HV301" s="2" t="s">
        <v>275</v>
      </c>
      <c r="HW301" s="2" t="s">
        <v>229</v>
      </c>
      <c r="HX301" s="2" t="s">
        <v>229</v>
      </c>
      <c r="HY301" s="2" t="s">
        <v>241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266</v>
      </c>
      <c r="IH301" s="2" t="s">
        <v>275</v>
      </c>
      <c r="II301" s="2" t="s">
        <v>229</v>
      </c>
      <c r="IJ301" s="2" t="s">
        <v>229</v>
      </c>
      <c r="IK301" s="2" t="s">
        <v>241</v>
      </c>
      <c r="IL301" s="2" t="s">
        <v>229</v>
      </c>
      <c r="IM301" s="4"/>
      <c r="IN301" s="8"/>
      <c r="IO301" s="4"/>
      <c r="IP301" s="8"/>
      <c r="IQ301" s="7"/>
      <c r="IR301" s="7"/>
      <c r="IS301" s="2" t="s">
        <v>272</v>
      </c>
      <c r="IT301" s="2" t="s">
        <v>275</v>
      </c>
      <c r="IU301" s="2" t="s">
        <v>229</v>
      </c>
      <c r="IV301" s="2" t="s">
        <v>229</v>
      </c>
      <c r="IW301" s="2" t="s">
        <v>241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272</v>
      </c>
      <c r="JF301" s="2" t="s">
        <v>275</v>
      </c>
      <c r="JG301" s="2" t="s">
        <v>229</v>
      </c>
      <c r="JH301" s="2" t="s">
        <v>229</v>
      </c>
      <c r="JI301" s="2" t="s">
        <v>241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272</v>
      </c>
      <c r="JR301" s="2" t="s">
        <v>275</v>
      </c>
      <c r="JS301" s="2" t="s">
        <v>229</v>
      </c>
      <c r="JT301" s="2" t="s">
        <v>229</v>
      </c>
      <c r="JU301" s="2" t="s">
        <v>241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272</v>
      </c>
      <c r="KD301" s="2" t="s">
        <v>275</v>
      </c>
      <c r="KE301" s="2" t="s">
        <v>229</v>
      </c>
      <c r="KF301" s="2" t="s">
        <v>229</v>
      </c>
      <c r="KG301" s="2" t="s">
        <v>241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272</v>
      </c>
      <c r="KP301" s="2" t="s">
        <v>275</v>
      </c>
      <c r="KQ301" s="2" t="s">
        <v>229</v>
      </c>
      <c r="KR301" s="2" t="s">
        <v>229</v>
      </c>
      <c r="KS301" s="2" t="s">
        <v>241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272</v>
      </c>
      <c r="LB301" s="2" t="s">
        <v>275</v>
      </c>
      <c r="LC301" s="2" t="s">
        <v>229</v>
      </c>
      <c r="LD301" s="2" t="s">
        <v>229</v>
      </c>
      <c r="LE301" s="2" t="s">
        <v>241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229</v>
      </c>
      <c r="LN301" s="2" t="s">
        <v>229</v>
      </c>
      <c r="LO301" s="2" t="s">
        <v>229</v>
      </c>
      <c r="LP301" s="2" t="s">
        <v>229</v>
      </c>
      <c r="LQ301" s="2" t="s">
        <v>229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239</v>
      </c>
      <c r="LZ301" s="2" t="s">
        <v>275</v>
      </c>
      <c r="MA301" s="2" t="s">
        <v>2353</v>
      </c>
      <c r="MB301" s="2" t="s">
        <v>1764</v>
      </c>
      <c r="MC301" s="2" t="s">
        <v>241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272</v>
      </c>
      <c r="ML301" s="2" t="s">
        <v>275</v>
      </c>
      <c r="MM301" s="2" t="s">
        <v>229</v>
      </c>
      <c r="MN301" s="2" t="s">
        <v>229</v>
      </c>
      <c r="MO301" s="2" t="s">
        <v>241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239</v>
      </c>
      <c r="MX301" s="2" t="s">
        <v>275</v>
      </c>
      <c r="MY301" s="2" t="s">
        <v>723</v>
      </c>
      <c r="MZ301" s="2" t="s">
        <v>229</v>
      </c>
      <c r="NA301" s="2" t="s">
        <v>241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239</v>
      </c>
      <c r="NJ301" s="2" t="s">
        <v>275</v>
      </c>
      <c r="NK301" s="2" t="s">
        <v>2294</v>
      </c>
      <c r="NL301" s="2" t="s">
        <v>993</v>
      </c>
      <c r="NM301" s="2" t="s">
        <v>241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272</v>
      </c>
      <c r="NV301" s="2" t="s">
        <v>275</v>
      </c>
      <c r="NW301" s="2" t="s">
        <v>229</v>
      </c>
      <c r="NX301" s="2" t="s">
        <v>229</v>
      </c>
      <c r="NY301" s="2" t="s">
        <v>241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272</v>
      </c>
      <c r="OH301" s="2" t="s">
        <v>275</v>
      </c>
      <c r="OI301" s="2" t="s">
        <v>229</v>
      </c>
      <c r="OJ301" s="2" t="s">
        <v>229</v>
      </c>
      <c r="OK301" s="2" t="s">
        <v>241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229</v>
      </c>
      <c r="OT301" s="2" t="s">
        <v>229</v>
      </c>
      <c r="OU301" s="2" t="s">
        <v>229</v>
      </c>
      <c r="OV301" s="2" t="s">
        <v>229</v>
      </c>
      <c r="OW301" s="2" t="s">
        <v>229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281</v>
      </c>
      <c r="PF301" s="2" t="s">
        <v>275</v>
      </c>
      <c r="PG301" s="2" t="s">
        <v>229</v>
      </c>
      <c r="PH301" s="2" t="s">
        <v>229</v>
      </c>
      <c r="PI301" s="2" t="s">
        <v>241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272</v>
      </c>
      <c r="PR301" s="2" t="s">
        <v>275</v>
      </c>
      <c r="PS301" s="2" t="s">
        <v>229</v>
      </c>
      <c r="PT301" s="2" t="s">
        <v>229</v>
      </c>
      <c r="PU301" s="2" t="s">
        <v>241</v>
      </c>
      <c r="PV301" s="2" t="s">
        <v>229</v>
      </c>
      <c r="PW301" s="4"/>
      <c r="PX301" s="8"/>
      <c r="PY301" s="4"/>
      <c r="PZ301" s="8"/>
      <c r="QA301" s="7"/>
      <c r="QB301" s="7"/>
      <c r="QC301" s="2" t="s">
        <v>281</v>
      </c>
      <c r="QD301" s="2" t="s">
        <v>275</v>
      </c>
      <c r="QE301" s="2" t="s">
        <v>229</v>
      </c>
      <c r="QF301" s="2" t="s">
        <v>229</v>
      </c>
      <c r="QG301" s="2" t="s">
        <v>241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229</v>
      </c>
      <c r="QP301" s="2" t="s">
        <v>229</v>
      </c>
      <c r="QQ301" s="2" t="s">
        <v>229</v>
      </c>
      <c r="QR301" s="2" t="s">
        <v>229</v>
      </c>
      <c r="QS301" s="2" t="s">
        <v>229</v>
      </c>
      <c r="QT301" s="2" t="s">
        <v>229</v>
      </c>
      <c r="QU301" s="4"/>
      <c r="QV301" s="8"/>
      <c r="QW301" s="4"/>
      <c r="QX301" s="8"/>
      <c r="QY301" s="7"/>
      <c r="QZ301" s="7"/>
      <c r="RA301" s="2" t="s">
        <v>272</v>
      </c>
      <c r="RB301" s="2" t="s">
        <v>275</v>
      </c>
      <c r="RC301" s="2" t="s">
        <v>229</v>
      </c>
      <c r="RD301" s="2" t="s">
        <v>229</v>
      </c>
      <c r="RE301" s="2" t="s">
        <v>241</v>
      </c>
      <c r="RF301" s="2" t="s">
        <v>229</v>
      </c>
      <c r="RG301" s="4"/>
      <c r="RH301" s="8"/>
      <c r="RI301" s="4"/>
      <c r="RJ301" s="8"/>
      <c r="RK301" s="7"/>
      <c r="RL301" s="7"/>
      <c r="RM301" s="2" t="s">
        <v>229</v>
      </c>
      <c r="RN301" s="2" t="s">
        <v>229</v>
      </c>
      <c r="RO301" s="2" t="s">
        <v>229</v>
      </c>
      <c r="RP301" s="2" t="s">
        <v>229</v>
      </c>
      <c r="RQ301" s="2" t="s">
        <v>229</v>
      </c>
      <c r="RR301" s="2" t="s">
        <v>229</v>
      </c>
      <c r="RS301" s="4"/>
      <c r="RT301" s="8"/>
      <c r="RU301" s="4"/>
      <c r="RV301" s="8"/>
      <c r="RW301" s="7"/>
      <c r="RX301" s="7"/>
      <c r="RY301" s="2" t="s">
        <v>272</v>
      </c>
      <c r="RZ301" s="2" t="s">
        <v>275</v>
      </c>
      <c r="SA301" s="2" t="s">
        <v>229</v>
      </c>
      <c r="SB301" s="2" t="s">
        <v>229</v>
      </c>
      <c r="SC301" s="2" t="s">
        <v>241</v>
      </c>
      <c r="SD301" s="2" t="s">
        <v>229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</row>
    <row r="302">
      <c r="A302" s="2" t="s">
        <v>3048</v>
      </c>
      <c r="B302" s="2" t="s">
        <v>216</v>
      </c>
      <c r="C302" s="2" t="s">
        <v>217</v>
      </c>
      <c r="D302" s="2" t="s">
        <v>218</v>
      </c>
      <c r="E302" s="2" t="s">
        <v>2883</v>
      </c>
      <c r="F302" s="2" t="s">
        <v>3049</v>
      </c>
      <c r="G302" s="2" t="s">
        <v>3050</v>
      </c>
      <c r="H302" s="2" t="s">
        <v>3051</v>
      </c>
      <c r="I302" s="2" t="s">
        <v>3052</v>
      </c>
      <c r="J302" s="2" t="s">
        <v>2888</v>
      </c>
      <c r="K302" s="2" t="s">
        <v>3053</v>
      </c>
      <c r="L302" s="3">
        <v>29.61</v>
      </c>
      <c r="M302" s="3">
        <v>31.09</v>
      </c>
      <c r="N302" s="3">
        <v>59.99</v>
      </c>
      <c r="O302" s="2" t="s">
        <v>226</v>
      </c>
      <c r="P302" s="2" t="s">
        <v>618</v>
      </c>
      <c r="Q302" s="2" t="s">
        <v>228</v>
      </c>
      <c r="R302" s="2" t="s">
        <v>229</v>
      </c>
      <c r="S302" s="2" t="s">
        <v>3054</v>
      </c>
      <c r="T302" s="2" t="s">
        <v>684</v>
      </c>
      <c r="U302" s="2" t="s">
        <v>3014</v>
      </c>
      <c r="V302" s="2" t="s">
        <v>1910</v>
      </c>
      <c r="W302" s="2" t="s">
        <v>1009</v>
      </c>
      <c r="X302" s="2" t="s">
        <v>1143</v>
      </c>
      <c r="Y302" s="2" t="s">
        <v>3008</v>
      </c>
      <c r="Z302" s="4">
        <v>144</v>
      </c>
      <c r="AA302" s="4">
        <f>=ROUNDDOWN(24,0)</f>
      </c>
      <c r="AB302" s="5">
        <v>6</v>
      </c>
      <c r="AC302" s="2" t="s">
        <v>1199</v>
      </c>
      <c r="AD302" s="4">
        <v>280</v>
      </c>
      <c r="AE302" s="4">
        <v>280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>
        <v>2</v>
      </c>
      <c r="AQ302" s="8">
        <v>70</v>
      </c>
      <c r="AR302" s="4">
        <v>4</v>
      </c>
      <c r="AS302" s="8">
        <v>146.59</v>
      </c>
      <c r="AT302" s="7">
        <v>-0.5</v>
      </c>
      <c r="AU302" s="7">
        <v>-0.5225</v>
      </c>
      <c r="AV302" s="4">
        <v>17</v>
      </c>
      <c r="AW302" s="8">
        <v>720.33</v>
      </c>
      <c r="AX302" s="4">
        <v>21</v>
      </c>
      <c r="AY302" s="8">
        <v>882.36</v>
      </c>
      <c r="AZ302" s="7">
        <v>-0.1905</v>
      </c>
      <c r="BA302" s="7">
        <v>-0.1836</v>
      </c>
      <c r="BB302" s="7">
        <v>0.0972</v>
      </c>
      <c r="BC302" s="4">
        <v>17</v>
      </c>
      <c r="BD302" s="8">
        <v>720.33</v>
      </c>
      <c r="BE302" s="4">
        <v>21</v>
      </c>
      <c r="BF302" s="8">
        <v>882.36</v>
      </c>
      <c r="BG302" s="7">
        <v>-0.1905</v>
      </c>
      <c r="BH302" s="7">
        <v>-0.1836</v>
      </c>
      <c r="BI302" s="7">
        <v>1</v>
      </c>
      <c r="BJ302" s="4">
        <v>2</v>
      </c>
      <c r="BK302" s="8">
        <v>70</v>
      </c>
      <c r="BL302" s="2" t="s">
        <v>3055</v>
      </c>
      <c r="BM302" s="7">
        <v>1</v>
      </c>
      <c r="BN302" s="7">
        <v>1</v>
      </c>
      <c r="BO302" s="4"/>
      <c r="BP302" s="8"/>
      <c r="BQ302" s="4">
        <v>1</v>
      </c>
      <c r="BR302" s="8">
        <v>37.09</v>
      </c>
      <c r="BS302" s="7">
        <v>-1</v>
      </c>
      <c r="BT302" s="7">
        <v>-1</v>
      </c>
      <c r="BU302" s="2" t="s">
        <v>239</v>
      </c>
      <c r="BV302" s="2" t="s">
        <v>275</v>
      </c>
      <c r="BW302" s="2" t="s">
        <v>229</v>
      </c>
      <c r="BX302" s="2" t="s">
        <v>1408</v>
      </c>
      <c r="BY302" s="2" t="s">
        <v>241</v>
      </c>
      <c r="BZ302" s="2" t="s">
        <v>229</v>
      </c>
      <c r="CA302" s="4"/>
      <c r="CB302" s="8"/>
      <c r="CC302" s="4">
        <v>1</v>
      </c>
      <c r="CD302" s="8">
        <v>37.25</v>
      </c>
      <c r="CE302" s="7">
        <v>-1</v>
      </c>
      <c r="CF302" s="7">
        <v>-1</v>
      </c>
      <c r="CG302" s="2" t="s">
        <v>239</v>
      </c>
      <c r="CH302" s="2" t="s">
        <v>226</v>
      </c>
      <c r="CI302" s="2" t="s">
        <v>532</v>
      </c>
      <c r="CJ302" s="2" t="s">
        <v>3056</v>
      </c>
      <c r="CK302" s="2" t="s">
        <v>241</v>
      </c>
      <c r="CL302" s="2" t="s">
        <v>229</v>
      </c>
      <c r="CM302" s="4"/>
      <c r="CN302" s="8"/>
      <c r="CO302" s="4">
        <v>1</v>
      </c>
      <c r="CP302" s="8">
        <v>37.25</v>
      </c>
      <c r="CQ302" s="7">
        <v>-1</v>
      </c>
      <c r="CR302" s="7">
        <v>-1</v>
      </c>
      <c r="CS302" s="2" t="s">
        <v>239</v>
      </c>
      <c r="CT302" s="2" t="s">
        <v>226</v>
      </c>
      <c r="CU302" s="2" t="s">
        <v>1426</v>
      </c>
      <c r="CV302" s="2" t="s">
        <v>1282</v>
      </c>
      <c r="CW302" s="2" t="s">
        <v>241</v>
      </c>
      <c r="CX302" s="2" t="s">
        <v>229</v>
      </c>
      <c r="CY302" s="4"/>
      <c r="CZ302" s="8"/>
      <c r="DA302" s="4"/>
      <c r="DB302" s="8"/>
      <c r="DC302" s="7"/>
      <c r="DD302" s="7"/>
      <c r="DE302" s="2" t="s">
        <v>239</v>
      </c>
      <c r="DF302" s="2" t="s">
        <v>226</v>
      </c>
      <c r="DG302" s="2" t="s">
        <v>1406</v>
      </c>
      <c r="DH302" s="2" t="s">
        <v>549</v>
      </c>
      <c r="DI302" s="2" t="s">
        <v>241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239</v>
      </c>
      <c r="DR302" s="2" t="s">
        <v>226</v>
      </c>
      <c r="DS302" s="2" t="s">
        <v>3035</v>
      </c>
      <c r="DT302" s="2" t="s">
        <v>3057</v>
      </c>
      <c r="DU302" s="2" t="s">
        <v>241</v>
      </c>
      <c r="DV302" s="2" t="s">
        <v>229</v>
      </c>
      <c r="DW302" s="4">
        <v>2</v>
      </c>
      <c r="DX302" s="8">
        <v>70</v>
      </c>
      <c r="DY302" s="4">
        <v>1</v>
      </c>
      <c r="DZ302" s="8">
        <v>35</v>
      </c>
      <c r="EA302" s="7">
        <v>1</v>
      </c>
      <c r="EB302" s="7">
        <v>1</v>
      </c>
      <c r="EC302" s="2" t="s">
        <v>239</v>
      </c>
      <c r="ED302" s="2" t="s">
        <v>226</v>
      </c>
      <c r="EE302" s="2" t="s">
        <v>2957</v>
      </c>
      <c r="EF302" s="2" t="s">
        <v>553</v>
      </c>
      <c r="EG302" s="2" t="s">
        <v>241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226</v>
      </c>
      <c r="EQ302" s="2" t="s">
        <v>887</v>
      </c>
      <c r="ER302" s="2" t="s">
        <v>1659</v>
      </c>
      <c r="ES302" s="2" t="s">
        <v>241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226</v>
      </c>
      <c r="FC302" s="2" t="s">
        <v>1426</v>
      </c>
      <c r="FD302" s="2" t="s">
        <v>730</v>
      </c>
      <c r="FE302" s="2" t="s">
        <v>241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226</v>
      </c>
      <c r="FO302" s="2" t="s">
        <v>1426</v>
      </c>
      <c r="FP302" s="2" t="s">
        <v>229</v>
      </c>
      <c r="FQ302" s="2" t="s">
        <v>241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226</v>
      </c>
      <c r="GA302" s="2" t="s">
        <v>327</v>
      </c>
      <c r="GB302" s="2" t="s">
        <v>229</v>
      </c>
      <c r="GC302" s="2" t="s">
        <v>241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714</v>
      </c>
      <c r="GL302" s="2" t="s">
        <v>275</v>
      </c>
      <c r="GM302" s="2" t="s">
        <v>1622</v>
      </c>
      <c r="GN302" s="2" t="s">
        <v>1075</v>
      </c>
      <c r="GO302" s="2" t="s">
        <v>241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239</v>
      </c>
      <c r="GX302" s="2" t="s">
        <v>226</v>
      </c>
      <c r="GY302" s="2" t="s">
        <v>258</v>
      </c>
      <c r="GZ302" s="2" t="s">
        <v>509</v>
      </c>
      <c r="HA302" s="2" t="s">
        <v>241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239</v>
      </c>
      <c r="HJ302" s="2" t="s">
        <v>226</v>
      </c>
      <c r="HK302" s="2" t="s">
        <v>1426</v>
      </c>
      <c r="HL302" s="2" t="s">
        <v>2103</v>
      </c>
      <c r="HM302" s="2" t="s">
        <v>241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239</v>
      </c>
      <c r="HV302" s="2" t="s">
        <v>226</v>
      </c>
      <c r="HW302" s="2" t="s">
        <v>1366</v>
      </c>
      <c r="HX302" s="2" t="s">
        <v>229</v>
      </c>
      <c r="HY302" s="2" t="s">
        <v>241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266</v>
      </c>
      <c r="IH302" s="2" t="s">
        <v>226</v>
      </c>
      <c r="II302" s="2" t="s">
        <v>967</v>
      </c>
      <c r="IJ302" s="2" t="s">
        <v>229</v>
      </c>
      <c r="IK302" s="2" t="s">
        <v>241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267</v>
      </c>
      <c r="IT302" s="2" t="s">
        <v>226</v>
      </c>
      <c r="IU302" s="2" t="s">
        <v>229</v>
      </c>
      <c r="IV302" s="2" t="s">
        <v>229</v>
      </c>
      <c r="IW302" s="2" t="s">
        <v>241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239</v>
      </c>
      <c r="JF302" s="2" t="s">
        <v>226</v>
      </c>
      <c r="JG302" s="2" t="s">
        <v>268</v>
      </c>
      <c r="JH302" s="2" t="s">
        <v>1820</v>
      </c>
      <c r="JI302" s="2" t="s">
        <v>241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229</v>
      </c>
      <c r="JR302" s="2" t="s">
        <v>229</v>
      </c>
      <c r="JS302" s="2" t="s">
        <v>229</v>
      </c>
      <c r="JT302" s="2" t="s">
        <v>229</v>
      </c>
      <c r="JU302" s="2" t="s">
        <v>229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272</v>
      </c>
      <c r="KD302" s="2" t="s">
        <v>226</v>
      </c>
      <c r="KE302" s="2" t="s">
        <v>229</v>
      </c>
      <c r="KF302" s="2" t="s">
        <v>229</v>
      </c>
      <c r="KG302" s="2" t="s">
        <v>241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272</v>
      </c>
      <c r="KP302" s="2" t="s">
        <v>226</v>
      </c>
      <c r="KQ302" s="2" t="s">
        <v>229</v>
      </c>
      <c r="KR302" s="2" t="s">
        <v>229</v>
      </c>
      <c r="KS302" s="2" t="s">
        <v>241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272</v>
      </c>
      <c r="LB302" s="2" t="s">
        <v>226</v>
      </c>
      <c r="LC302" s="2" t="s">
        <v>229</v>
      </c>
      <c r="LD302" s="2" t="s">
        <v>229</v>
      </c>
      <c r="LE302" s="2" t="s">
        <v>241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239</v>
      </c>
      <c r="LN302" s="2" t="s">
        <v>226</v>
      </c>
      <c r="LO302" s="2" t="s">
        <v>335</v>
      </c>
      <c r="LP302" s="2" t="s">
        <v>229</v>
      </c>
      <c r="LQ302" s="2" t="s">
        <v>241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239</v>
      </c>
      <c r="LZ302" s="2" t="s">
        <v>275</v>
      </c>
      <c r="MA302" s="2" t="s">
        <v>795</v>
      </c>
      <c r="MB302" s="2" t="s">
        <v>229</v>
      </c>
      <c r="MC302" s="2" t="s">
        <v>241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266</v>
      </c>
      <c r="ML302" s="2" t="s">
        <v>226</v>
      </c>
      <c r="MM302" s="2" t="s">
        <v>229</v>
      </c>
      <c r="MN302" s="2" t="s">
        <v>229</v>
      </c>
      <c r="MO302" s="2" t="s">
        <v>241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239</v>
      </c>
      <c r="MX302" s="2" t="s">
        <v>226</v>
      </c>
      <c r="MY302" s="2" t="s">
        <v>723</v>
      </c>
      <c r="MZ302" s="2" t="s">
        <v>229</v>
      </c>
      <c r="NA302" s="2" t="s">
        <v>241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239</v>
      </c>
      <c r="NJ302" s="2" t="s">
        <v>260</v>
      </c>
      <c r="NK302" s="2" t="s">
        <v>713</v>
      </c>
      <c r="NL302" s="2" t="s">
        <v>1676</v>
      </c>
      <c r="NM302" s="2" t="s">
        <v>241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272</v>
      </c>
      <c r="NV302" s="2" t="s">
        <v>226</v>
      </c>
      <c r="NW302" s="2" t="s">
        <v>229</v>
      </c>
      <c r="NX302" s="2" t="s">
        <v>229</v>
      </c>
      <c r="NY302" s="2" t="s">
        <v>241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239</v>
      </c>
      <c r="OH302" s="2" t="s">
        <v>226</v>
      </c>
      <c r="OI302" s="2" t="s">
        <v>229</v>
      </c>
      <c r="OJ302" s="2" t="s">
        <v>229</v>
      </c>
      <c r="OK302" s="2" t="s">
        <v>241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229</v>
      </c>
      <c r="OT302" s="2" t="s">
        <v>229</v>
      </c>
      <c r="OU302" s="2" t="s">
        <v>229</v>
      </c>
      <c r="OV302" s="2" t="s">
        <v>229</v>
      </c>
      <c r="OW302" s="2" t="s">
        <v>229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281</v>
      </c>
      <c r="PF302" s="2" t="s">
        <v>226</v>
      </c>
      <c r="PG302" s="2" t="s">
        <v>229</v>
      </c>
      <c r="PH302" s="2" t="s">
        <v>229</v>
      </c>
      <c r="PI302" s="2" t="s">
        <v>241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266</v>
      </c>
      <c r="PR302" s="2" t="s">
        <v>275</v>
      </c>
      <c r="PS302" s="2" t="s">
        <v>229</v>
      </c>
      <c r="PT302" s="2" t="s">
        <v>229</v>
      </c>
      <c r="PU302" s="2" t="s">
        <v>241</v>
      </c>
      <c r="PV302" s="2" t="s">
        <v>229</v>
      </c>
      <c r="PW302" s="4"/>
      <c r="PX302" s="8"/>
      <c r="PY302" s="4"/>
      <c r="PZ302" s="8"/>
      <c r="QA302" s="7"/>
      <c r="QB302" s="7"/>
      <c r="QC302" s="2" t="s">
        <v>281</v>
      </c>
      <c r="QD302" s="2" t="s">
        <v>226</v>
      </c>
      <c r="QE302" s="2" t="s">
        <v>229</v>
      </c>
      <c r="QF302" s="2" t="s">
        <v>229</v>
      </c>
      <c r="QG302" s="2" t="s">
        <v>241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229</v>
      </c>
      <c r="QP302" s="2" t="s">
        <v>229</v>
      </c>
      <c r="QQ302" s="2" t="s">
        <v>229</v>
      </c>
      <c r="QR302" s="2" t="s">
        <v>229</v>
      </c>
      <c r="QS302" s="2" t="s">
        <v>229</v>
      </c>
      <c r="QT302" s="2" t="s">
        <v>229</v>
      </c>
      <c r="QU302" s="4"/>
      <c r="QV302" s="8"/>
      <c r="QW302" s="4"/>
      <c r="QX302" s="8"/>
      <c r="QY302" s="7"/>
      <c r="QZ302" s="7"/>
      <c r="RA302" s="2" t="s">
        <v>239</v>
      </c>
      <c r="RB302" s="2" t="s">
        <v>275</v>
      </c>
      <c r="RC302" s="2" t="s">
        <v>338</v>
      </c>
      <c r="RD302" s="2" t="s">
        <v>229</v>
      </c>
      <c r="RE302" s="2" t="s">
        <v>241</v>
      </c>
      <c r="RF302" s="2" t="s">
        <v>229</v>
      </c>
      <c r="RG302" s="4"/>
      <c r="RH302" s="8"/>
      <c r="RI302" s="4"/>
      <c r="RJ302" s="8"/>
      <c r="RK302" s="7"/>
      <c r="RL302" s="7"/>
      <c r="RM302" s="2" t="s">
        <v>229</v>
      </c>
      <c r="RN302" s="2" t="s">
        <v>229</v>
      </c>
      <c r="RO302" s="2" t="s">
        <v>229</v>
      </c>
      <c r="RP302" s="2" t="s">
        <v>229</v>
      </c>
      <c r="RQ302" s="2" t="s">
        <v>229</v>
      </c>
      <c r="RR302" s="2" t="s">
        <v>229</v>
      </c>
      <c r="RS302" s="4"/>
      <c r="RT302" s="8"/>
      <c r="RU302" s="4"/>
      <c r="RV302" s="8"/>
      <c r="RW302" s="7"/>
      <c r="RX302" s="7"/>
      <c r="RY302" s="2" t="s">
        <v>266</v>
      </c>
      <c r="RZ302" s="2" t="s">
        <v>275</v>
      </c>
      <c r="SA302" s="2" t="s">
        <v>229</v>
      </c>
      <c r="SB302" s="2" t="s">
        <v>229</v>
      </c>
      <c r="SC302" s="2" t="s">
        <v>241</v>
      </c>
      <c r="SD302" s="2" t="s">
        <v>229</v>
      </c>
      <c r="SE302" s="4">
        <v>144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>
        <v>280</v>
      </c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</row>
    <row r="303">
      <c r="A303" s="2" t="s">
        <v>3058</v>
      </c>
      <c r="B303" s="2" t="s">
        <v>216</v>
      </c>
      <c r="C303" s="2" t="s">
        <v>217</v>
      </c>
      <c r="D303" s="2" t="s">
        <v>218</v>
      </c>
      <c r="E303" s="2" t="s">
        <v>2883</v>
      </c>
      <c r="F303" s="2" t="s">
        <v>3049</v>
      </c>
      <c r="G303" s="2" t="s">
        <v>3050</v>
      </c>
      <c r="H303" s="2" t="s">
        <v>3051</v>
      </c>
      <c r="I303" s="2" t="s">
        <v>3052</v>
      </c>
      <c r="J303" s="2" t="s">
        <v>2905</v>
      </c>
      <c r="K303" s="2" t="s">
        <v>3053</v>
      </c>
      <c r="L303" s="3">
        <v>32.4</v>
      </c>
      <c r="M303" s="3">
        <v>34.02</v>
      </c>
      <c r="N303" s="3">
        <v>64.99</v>
      </c>
      <c r="O303" s="2" t="s">
        <v>226</v>
      </c>
      <c r="P303" s="2" t="s">
        <v>618</v>
      </c>
      <c r="Q303" s="2" t="s">
        <v>228</v>
      </c>
      <c r="R303" s="2" t="s">
        <v>229</v>
      </c>
      <c r="S303" s="2" t="s">
        <v>3054</v>
      </c>
      <c r="T303" s="2" t="s">
        <v>684</v>
      </c>
      <c r="U303" s="2" t="s">
        <v>3014</v>
      </c>
      <c r="V303" s="2" t="s">
        <v>1910</v>
      </c>
      <c r="W303" s="2" t="s">
        <v>1009</v>
      </c>
      <c r="X303" s="2" t="s">
        <v>1143</v>
      </c>
      <c r="Y303" s="2" t="s">
        <v>3008</v>
      </c>
      <c r="Z303" s="4">
        <v>182</v>
      </c>
      <c r="AA303" s="4">
        <f>=ROUNDDOWN(30.3333333333333,0)</f>
      </c>
      <c r="AB303" s="5">
        <v>6</v>
      </c>
      <c r="AC303" s="2" t="s">
        <v>1199</v>
      </c>
      <c r="AD303" s="4">
        <v>200</v>
      </c>
      <c r="AE303" s="4">
        <v>380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/>
      <c r="AQ303" s="8"/>
      <c r="AR303" s="4">
        <v>4</v>
      </c>
      <c r="AS303" s="8">
        <v>149.76</v>
      </c>
      <c r="AT303" s="7">
        <v>-1</v>
      </c>
      <c r="AU303" s="7">
        <v>-1</v>
      </c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/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/>
      <c r="BK303" s="8"/>
      <c r="BL303" s="2" t="s">
        <v>3059</v>
      </c>
      <c r="BM303" s="7"/>
      <c r="BN303" s="7"/>
      <c r="BO303" s="4"/>
      <c r="BP303" s="8"/>
      <c r="BQ303" s="4">
        <v>1</v>
      </c>
      <c r="BR303" s="8">
        <v>40.74</v>
      </c>
      <c r="BS303" s="7">
        <v>-1</v>
      </c>
      <c r="BT303" s="7">
        <v>-1</v>
      </c>
      <c r="BU303" s="2" t="s">
        <v>239</v>
      </c>
      <c r="BV303" s="2" t="s">
        <v>275</v>
      </c>
      <c r="BW303" s="2" t="s">
        <v>229</v>
      </c>
      <c r="BX303" s="2" t="s">
        <v>304</v>
      </c>
      <c r="BY303" s="2" t="s">
        <v>241</v>
      </c>
      <c r="BZ303" s="2" t="s">
        <v>229</v>
      </c>
      <c r="CA303" s="4"/>
      <c r="CB303" s="8"/>
      <c r="CC303" s="4"/>
      <c r="CD303" s="8"/>
      <c r="CE303" s="7"/>
      <c r="CF303" s="7"/>
      <c r="CG303" s="2" t="s">
        <v>239</v>
      </c>
      <c r="CH303" s="2" t="s">
        <v>226</v>
      </c>
      <c r="CI303" s="2" t="s">
        <v>532</v>
      </c>
      <c r="CJ303" s="2" t="s">
        <v>3056</v>
      </c>
      <c r="CK303" s="2" t="s">
        <v>241</v>
      </c>
      <c r="CL303" s="2" t="s">
        <v>229</v>
      </c>
      <c r="CM303" s="4"/>
      <c r="CN303" s="8"/>
      <c r="CO303" s="4"/>
      <c r="CP303" s="8"/>
      <c r="CQ303" s="7"/>
      <c r="CR303" s="7"/>
      <c r="CS303" s="2" t="s">
        <v>239</v>
      </c>
      <c r="CT303" s="2" t="s">
        <v>226</v>
      </c>
      <c r="CU303" s="2" t="s">
        <v>1426</v>
      </c>
      <c r="CV303" s="2" t="s">
        <v>282</v>
      </c>
      <c r="CW303" s="2" t="s">
        <v>241</v>
      </c>
      <c r="CX303" s="2" t="s">
        <v>229</v>
      </c>
      <c r="CY303" s="4"/>
      <c r="CZ303" s="8"/>
      <c r="DA303" s="4"/>
      <c r="DB303" s="8"/>
      <c r="DC303" s="7"/>
      <c r="DD303" s="7"/>
      <c r="DE303" s="2" t="s">
        <v>239</v>
      </c>
      <c r="DF303" s="2" t="s">
        <v>226</v>
      </c>
      <c r="DG303" s="2" t="s">
        <v>1406</v>
      </c>
      <c r="DH303" s="2" t="s">
        <v>1279</v>
      </c>
      <c r="DI303" s="2" t="s">
        <v>241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239</v>
      </c>
      <c r="DR303" s="2" t="s">
        <v>226</v>
      </c>
      <c r="DS303" s="2" t="s">
        <v>3035</v>
      </c>
      <c r="DT303" s="2" t="s">
        <v>1613</v>
      </c>
      <c r="DU303" s="2" t="s">
        <v>241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239</v>
      </c>
      <c r="ED303" s="2" t="s">
        <v>226</v>
      </c>
      <c r="EE303" s="2" t="s">
        <v>2957</v>
      </c>
      <c r="EF303" s="2" t="s">
        <v>532</v>
      </c>
      <c r="EG303" s="2" t="s">
        <v>241</v>
      </c>
      <c r="EH303" s="2" t="s">
        <v>229</v>
      </c>
      <c r="EI303" s="4"/>
      <c r="EJ303" s="8"/>
      <c r="EK303" s="4">
        <v>3</v>
      </c>
      <c r="EL303" s="8">
        <v>109.02</v>
      </c>
      <c r="EM303" s="7">
        <v>-1</v>
      </c>
      <c r="EN303" s="7">
        <v>-1</v>
      </c>
      <c r="EO303" s="2" t="s">
        <v>239</v>
      </c>
      <c r="EP303" s="2" t="s">
        <v>226</v>
      </c>
      <c r="EQ303" s="2" t="s">
        <v>887</v>
      </c>
      <c r="ER303" s="2" t="s">
        <v>1693</v>
      </c>
      <c r="ES303" s="2" t="s">
        <v>241</v>
      </c>
      <c r="ET303" s="2" t="s">
        <v>229</v>
      </c>
      <c r="EU303" s="4"/>
      <c r="EV303" s="8"/>
      <c r="EW303" s="4"/>
      <c r="EX303" s="8"/>
      <c r="EY303" s="7"/>
      <c r="EZ303" s="7"/>
      <c r="FA303" s="2" t="s">
        <v>239</v>
      </c>
      <c r="FB303" s="2" t="s">
        <v>226</v>
      </c>
      <c r="FC303" s="2" t="s">
        <v>1426</v>
      </c>
      <c r="FD303" s="2" t="s">
        <v>1025</v>
      </c>
      <c r="FE303" s="2" t="s">
        <v>241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226</v>
      </c>
      <c r="FO303" s="2" t="s">
        <v>1426</v>
      </c>
      <c r="FP303" s="2" t="s">
        <v>229</v>
      </c>
      <c r="FQ303" s="2" t="s">
        <v>241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239</v>
      </c>
      <c r="FZ303" s="2" t="s">
        <v>226</v>
      </c>
      <c r="GA303" s="2" t="s">
        <v>327</v>
      </c>
      <c r="GB303" s="2" t="s">
        <v>229</v>
      </c>
      <c r="GC303" s="2" t="s">
        <v>241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714</v>
      </c>
      <c r="GL303" s="2" t="s">
        <v>275</v>
      </c>
      <c r="GM303" s="2" t="s">
        <v>1622</v>
      </c>
      <c r="GN303" s="2" t="s">
        <v>615</v>
      </c>
      <c r="GO303" s="2" t="s">
        <v>241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239</v>
      </c>
      <c r="GX303" s="2" t="s">
        <v>226</v>
      </c>
      <c r="GY303" s="2" t="s">
        <v>258</v>
      </c>
      <c r="GZ303" s="2" t="s">
        <v>544</v>
      </c>
      <c r="HA303" s="2" t="s">
        <v>241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239</v>
      </c>
      <c r="HJ303" s="2" t="s">
        <v>226</v>
      </c>
      <c r="HK303" s="2" t="s">
        <v>1426</v>
      </c>
      <c r="HL303" s="2" t="s">
        <v>3060</v>
      </c>
      <c r="HM303" s="2" t="s">
        <v>241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239</v>
      </c>
      <c r="HV303" s="2" t="s">
        <v>226</v>
      </c>
      <c r="HW303" s="2" t="s">
        <v>1366</v>
      </c>
      <c r="HX303" s="2" t="s">
        <v>229</v>
      </c>
      <c r="HY303" s="2" t="s">
        <v>241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266</v>
      </c>
      <c r="IH303" s="2" t="s">
        <v>226</v>
      </c>
      <c r="II303" s="2" t="s">
        <v>240</v>
      </c>
      <c r="IJ303" s="2" t="s">
        <v>229</v>
      </c>
      <c r="IK303" s="2" t="s">
        <v>241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267</v>
      </c>
      <c r="IT303" s="2" t="s">
        <v>226</v>
      </c>
      <c r="IU303" s="2" t="s">
        <v>229</v>
      </c>
      <c r="IV303" s="2" t="s">
        <v>229</v>
      </c>
      <c r="IW303" s="2" t="s">
        <v>241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239</v>
      </c>
      <c r="JF303" s="2" t="s">
        <v>226</v>
      </c>
      <c r="JG303" s="2" t="s">
        <v>268</v>
      </c>
      <c r="JH303" s="2" t="s">
        <v>1365</v>
      </c>
      <c r="JI303" s="2" t="s">
        <v>241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229</v>
      </c>
      <c r="JR303" s="2" t="s">
        <v>229</v>
      </c>
      <c r="JS303" s="2" t="s">
        <v>229</v>
      </c>
      <c r="JT303" s="2" t="s">
        <v>229</v>
      </c>
      <c r="JU303" s="2" t="s">
        <v>229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272</v>
      </c>
      <c r="KD303" s="2" t="s">
        <v>226</v>
      </c>
      <c r="KE303" s="2" t="s">
        <v>229</v>
      </c>
      <c r="KF303" s="2" t="s">
        <v>229</v>
      </c>
      <c r="KG303" s="2" t="s">
        <v>241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272</v>
      </c>
      <c r="KP303" s="2" t="s">
        <v>226</v>
      </c>
      <c r="KQ303" s="2" t="s">
        <v>229</v>
      </c>
      <c r="KR303" s="2" t="s">
        <v>229</v>
      </c>
      <c r="KS303" s="2" t="s">
        <v>241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272</v>
      </c>
      <c r="LB303" s="2" t="s">
        <v>226</v>
      </c>
      <c r="LC303" s="2" t="s">
        <v>229</v>
      </c>
      <c r="LD303" s="2" t="s">
        <v>229</v>
      </c>
      <c r="LE303" s="2" t="s">
        <v>241</v>
      </c>
      <c r="LF303" s="2" t="s">
        <v>229</v>
      </c>
      <c r="LG303" s="4"/>
      <c r="LH303" s="8"/>
      <c r="LI303" s="4"/>
      <c r="LJ303" s="8"/>
      <c r="LK303" s="7"/>
      <c r="LL303" s="7"/>
      <c r="LM303" s="2" t="s">
        <v>239</v>
      </c>
      <c r="LN303" s="2" t="s">
        <v>226</v>
      </c>
      <c r="LO303" s="2" t="s">
        <v>335</v>
      </c>
      <c r="LP303" s="2" t="s">
        <v>229</v>
      </c>
      <c r="LQ303" s="2" t="s">
        <v>241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239</v>
      </c>
      <c r="LZ303" s="2" t="s">
        <v>275</v>
      </c>
      <c r="MA303" s="2" t="s">
        <v>1270</v>
      </c>
      <c r="MB303" s="2" t="s">
        <v>229</v>
      </c>
      <c r="MC303" s="2" t="s">
        <v>241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266</v>
      </c>
      <c r="ML303" s="2" t="s">
        <v>226</v>
      </c>
      <c r="MM303" s="2" t="s">
        <v>229</v>
      </c>
      <c r="MN303" s="2" t="s">
        <v>229</v>
      </c>
      <c r="MO303" s="2" t="s">
        <v>241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239</v>
      </c>
      <c r="MX303" s="2" t="s">
        <v>226</v>
      </c>
      <c r="MY303" s="2" t="s">
        <v>723</v>
      </c>
      <c r="MZ303" s="2" t="s">
        <v>229</v>
      </c>
      <c r="NA303" s="2" t="s">
        <v>241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239</v>
      </c>
      <c r="NJ303" s="2" t="s">
        <v>260</v>
      </c>
      <c r="NK303" s="2" t="s">
        <v>713</v>
      </c>
      <c r="NL303" s="2" t="s">
        <v>843</v>
      </c>
      <c r="NM303" s="2" t="s">
        <v>241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272</v>
      </c>
      <c r="NV303" s="2" t="s">
        <v>226</v>
      </c>
      <c r="NW303" s="2" t="s">
        <v>229</v>
      </c>
      <c r="NX303" s="2" t="s">
        <v>229</v>
      </c>
      <c r="NY303" s="2" t="s">
        <v>241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239</v>
      </c>
      <c r="OH303" s="2" t="s">
        <v>226</v>
      </c>
      <c r="OI303" s="2" t="s">
        <v>229</v>
      </c>
      <c r="OJ303" s="2" t="s">
        <v>229</v>
      </c>
      <c r="OK303" s="2" t="s">
        <v>241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229</v>
      </c>
      <c r="OT303" s="2" t="s">
        <v>229</v>
      </c>
      <c r="OU303" s="2" t="s">
        <v>229</v>
      </c>
      <c r="OV303" s="2" t="s">
        <v>229</v>
      </c>
      <c r="OW303" s="2" t="s">
        <v>229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281</v>
      </c>
      <c r="PF303" s="2" t="s">
        <v>226</v>
      </c>
      <c r="PG303" s="2" t="s">
        <v>229</v>
      </c>
      <c r="PH303" s="2" t="s">
        <v>229</v>
      </c>
      <c r="PI303" s="2" t="s">
        <v>241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266</v>
      </c>
      <c r="PR303" s="2" t="s">
        <v>275</v>
      </c>
      <c r="PS303" s="2" t="s">
        <v>229</v>
      </c>
      <c r="PT303" s="2" t="s">
        <v>229</v>
      </c>
      <c r="PU303" s="2" t="s">
        <v>241</v>
      </c>
      <c r="PV303" s="2" t="s">
        <v>229</v>
      </c>
      <c r="PW303" s="4"/>
      <c r="PX303" s="8"/>
      <c r="PY303" s="4"/>
      <c r="PZ303" s="8"/>
      <c r="QA303" s="7"/>
      <c r="QB303" s="7"/>
      <c r="QC303" s="2" t="s">
        <v>281</v>
      </c>
      <c r="QD303" s="2" t="s">
        <v>226</v>
      </c>
      <c r="QE303" s="2" t="s">
        <v>229</v>
      </c>
      <c r="QF303" s="2" t="s">
        <v>229</v>
      </c>
      <c r="QG303" s="2" t="s">
        <v>241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229</v>
      </c>
      <c r="QP303" s="2" t="s">
        <v>229</v>
      </c>
      <c r="QQ303" s="2" t="s">
        <v>229</v>
      </c>
      <c r="QR303" s="2" t="s">
        <v>229</v>
      </c>
      <c r="QS303" s="2" t="s">
        <v>229</v>
      </c>
      <c r="QT303" s="2" t="s">
        <v>229</v>
      </c>
      <c r="QU303" s="4"/>
      <c r="QV303" s="8"/>
      <c r="QW303" s="4"/>
      <c r="QX303" s="8"/>
      <c r="QY303" s="7"/>
      <c r="QZ303" s="7"/>
      <c r="RA303" s="2" t="s">
        <v>239</v>
      </c>
      <c r="RB303" s="2" t="s">
        <v>275</v>
      </c>
      <c r="RC303" s="2" t="s">
        <v>338</v>
      </c>
      <c r="RD303" s="2" t="s">
        <v>229</v>
      </c>
      <c r="RE303" s="2" t="s">
        <v>241</v>
      </c>
      <c r="RF303" s="2" t="s">
        <v>229</v>
      </c>
      <c r="RG303" s="4"/>
      <c r="RH303" s="8"/>
      <c r="RI303" s="4"/>
      <c r="RJ303" s="8"/>
      <c r="RK303" s="7"/>
      <c r="RL303" s="7"/>
      <c r="RM303" s="2" t="s">
        <v>229</v>
      </c>
      <c r="RN303" s="2" t="s">
        <v>229</v>
      </c>
      <c r="RO303" s="2" t="s">
        <v>229</v>
      </c>
      <c r="RP303" s="2" t="s">
        <v>229</v>
      </c>
      <c r="RQ303" s="2" t="s">
        <v>229</v>
      </c>
      <c r="RR303" s="2" t="s">
        <v>229</v>
      </c>
      <c r="RS303" s="4"/>
      <c r="RT303" s="8"/>
      <c r="RU303" s="4"/>
      <c r="RV303" s="8"/>
      <c r="RW303" s="7"/>
      <c r="RX303" s="7"/>
      <c r="RY303" s="2" t="s">
        <v>266</v>
      </c>
      <c r="RZ303" s="2" t="s">
        <v>275</v>
      </c>
      <c r="SA303" s="2" t="s">
        <v>229</v>
      </c>
      <c r="SB303" s="2" t="s">
        <v>229</v>
      </c>
      <c r="SC303" s="2" t="s">
        <v>241</v>
      </c>
      <c r="SD303" s="2" t="s">
        <v>229</v>
      </c>
      <c r="SE303" s="4">
        <v>181</v>
      </c>
      <c r="SF303" s="4"/>
      <c r="SG303" s="4"/>
      <c r="SH303" s="4"/>
      <c r="SI303" s="4"/>
      <c r="SJ303" s="4"/>
      <c r="SK303" s="4"/>
      <c r="SL303" s="4"/>
      <c r="SM303" s="4">
        <v>1</v>
      </c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>
        <v>200</v>
      </c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>
        <v>180</v>
      </c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</row>
    <row r="304">
      <c r="A304" s="2" t="s">
        <v>3061</v>
      </c>
      <c r="B304" s="2" t="s">
        <v>216</v>
      </c>
      <c r="C304" s="2" t="s">
        <v>217</v>
      </c>
      <c r="D304" s="2" t="s">
        <v>218</v>
      </c>
      <c r="E304" s="2" t="s">
        <v>2883</v>
      </c>
      <c r="F304" s="2" t="s">
        <v>3049</v>
      </c>
      <c r="G304" s="2" t="s">
        <v>3050</v>
      </c>
      <c r="H304" s="2" t="s">
        <v>3051</v>
      </c>
      <c r="I304" s="2" t="s">
        <v>3052</v>
      </c>
      <c r="J304" s="2" t="s">
        <v>2910</v>
      </c>
      <c r="K304" s="2" t="s">
        <v>3053</v>
      </c>
      <c r="L304" s="3">
        <v>34.56</v>
      </c>
      <c r="M304" s="3">
        <v>36.29</v>
      </c>
      <c r="N304" s="3">
        <v>69.99</v>
      </c>
      <c r="O304" s="2" t="s">
        <v>226</v>
      </c>
      <c r="P304" s="2" t="s">
        <v>618</v>
      </c>
      <c r="Q304" s="2" t="s">
        <v>228</v>
      </c>
      <c r="R304" s="2" t="s">
        <v>229</v>
      </c>
      <c r="S304" s="2" t="s">
        <v>3054</v>
      </c>
      <c r="T304" s="2" t="s">
        <v>684</v>
      </c>
      <c r="U304" s="2" t="s">
        <v>3027</v>
      </c>
      <c r="V304" s="2" t="s">
        <v>1910</v>
      </c>
      <c r="W304" s="2" t="s">
        <v>1009</v>
      </c>
      <c r="X304" s="2" t="s">
        <v>1143</v>
      </c>
      <c r="Y304" s="2" t="s">
        <v>3008</v>
      </c>
      <c r="Z304" s="4">
        <v>378</v>
      </c>
      <c r="AA304" s="4">
        <f>=ROUNDDOWN(47.25,0)</f>
      </c>
      <c r="AB304" s="5">
        <v>8</v>
      </c>
      <c r="AC304" s="2" t="s">
        <v>1199</v>
      </c>
      <c r="AD304" s="4">
        <v>160</v>
      </c>
      <c r="AE304" s="4">
        <v>160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>
        <v>6</v>
      </c>
      <c r="AQ304" s="8">
        <v>239.16</v>
      </c>
      <c r="AR304" s="4">
        <v>7</v>
      </c>
      <c r="AS304" s="8">
        <v>303.84</v>
      </c>
      <c r="AT304" s="7">
        <v>-0.1429</v>
      </c>
      <c r="AU304" s="7">
        <v>-0.2129</v>
      </c>
      <c r="AV304" s="4" t="s">
        <v>229</v>
      </c>
      <c r="AW304" s="8" t="s">
        <v>229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>
        <v>0.332</v>
      </c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 t="s">
        <v>229</v>
      </c>
      <c r="BJ304" s="4">
        <v>6</v>
      </c>
      <c r="BK304" s="8">
        <v>239.16</v>
      </c>
      <c r="BL304" s="2" t="s">
        <v>1687</v>
      </c>
      <c r="BM304" s="7">
        <v>1</v>
      </c>
      <c r="BN304" s="7">
        <v>1</v>
      </c>
      <c r="BO304" s="4"/>
      <c r="BP304" s="8"/>
      <c r="BQ304" s="4">
        <v>2</v>
      </c>
      <c r="BR304" s="8">
        <v>86.54</v>
      </c>
      <c r="BS304" s="7">
        <v>-1</v>
      </c>
      <c r="BT304" s="7">
        <v>-1</v>
      </c>
      <c r="BU304" s="2" t="s">
        <v>239</v>
      </c>
      <c r="BV304" s="2" t="s">
        <v>275</v>
      </c>
      <c r="BW304" s="2" t="s">
        <v>229</v>
      </c>
      <c r="BX304" s="2" t="s">
        <v>304</v>
      </c>
      <c r="BY304" s="2" t="s">
        <v>241</v>
      </c>
      <c r="BZ304" s="2" t="s">
        <v>229</v>
      </c>
      <c r="CA304" s="4"/>
      <c r="CB304" s="8"/>
      <c r="CC304" s="4">
        <v>3</v>
      </c>
      <c r="CD304" s="8">
        <v>130.38</v>
      </c>
      <c r="CE304" s="7">
        <v>-1</v>
      </c>
      <c r="CF304" s="7">
        <v>-1</v>
      </c>
      <c r="CG304" s="2" t="s">
        <v>239</v>
      </c>
      <c r="CH304" s="2" t="s">
        <v>226</v>
      </c>
      <c r="CI304" s="2" t="s">
        <v>532</v>
      </c>
      <c r="CJ304" s="2" t="s">
        <v>3056</v>
      </c>
      <c r="CK304" s="2" t="s">
        <v>241</v>
      </c>
      <c r="CL304" s="2" t="s">
        <v>229</v>
      </c>
      <c r="CM304" s="4">
        <v>1</v>
      </c>
      <c r="CN304" s="8">
        <v>43.46</v>
      </c>
      <c r="CO304" s="4">
        <v>2</v>
      </c>
      <c r="CP304" s="8">
        <v>86.92</v>
      </c>
      <c r="CQ304" s="7">
        <v>-0.5</v>
      </c>
      <c r="CR304" s="7">
        <v>-0.5</v>
      </c>
      <c r="CS304" s="2" t="s">
        <v>239</v>
      </c>
      <c r="CT304" s="2" t="s">
        <v>226</v>
      </c>
      <c r="CU304" s="2" t="s">
        <v>881</v>
      </c>
      <c r="CV304" s="2" t="s">
        <v>541</v>
      </c>
      <c r="CW304" s="2" t="s">
        <v>241</v>
      </c>
      <c r="CX304" s="2" t="s">
        <v>229</v>
      </c>
      <c r="CY304" s="4"/>
      <c r="CZ304" s="8"/>
      <c r="DA304" s="4"/>
      <c r="DB304" s="8"/>
      <c r="DC304" s="7"/>
      <c r="DD304" s="7"/>
      <c r="DE304" s="2" t="s">
        <v>239</v>
      </c>
      <c r="DF304" s="2" t="s">
        <v>226</v>
      </c>
      <c r="DG304" s="2" t="s">
        <v>881</v>
      </c>
      <c r="DH304" s="2" t="s">
        <v>887</v>
      </c>
      <c r="DI304" s="2" t="s">
        <v>241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239</v>
      </c>
      <c r="DR304" s="2" t="s">
        <v>226</v>
      </c>
      <c r="DS304" s="2" t="s">
        <v>3035</v>
      </c>
      <c r="DT304" s="2" t="s">
        <v>3057</v>
      </c>
      <c r="DU304" s="2" t="s">
        <v>241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239</v>
      </c>
      <c r="ED304" s="2" t="s">
        <v>226</v>
      </c>
      <c r="EE304" s="2" t="s">
        <v>2957</v>
      </c>
      <c r="EF304" s="2" t="s">
        <v>295</v>
      </c>
      <c r="EG304" s="2" t="s">
        <v>241</v>
      </c>
      <c r="EH304" s="2" t="s">
        <v>229</v>
      </c>
      <c r="EI304" s="4">
        <v>5</v>
      </c>
      <c r="EJ304" s="8">
        <v>195.7</v>
      </c>
      <c r="EK304" s="4"/>
      <c r="EL304" s="8"/>
      <c r="EM304" s="7"/>
      <c r="EN304" s="7"/>
      <c r="EO304" s="2" t="s">
        <v>239</v>
      </c>
      <c r="EP304" s="2" t="s">
        <v>226</v>
      </c>
      <c r="EQ304" s="2" t="s">
        <v>887</v>
      </c>
      <c r="ER304" s="2" t="s">
        <v>879</v>
      </c>
      <c r="ES304" s="2" t="s">
        <v>241</v>
      </c>
      <c r="ET304" s="2" t="s">
        <v>229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226</v>
      </c>
      <c r="FC304" s="2" t="s">
        <v>881</v>
      </c>
      <c r="FD304" s="2" t="s">
        <v>254</v>
      </c>
      <c r="FE304" s="2" t="s">
        <v>241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226</v>
      </c>
      <c r="FO304" s="2" t="s">
        <v>881</v>
      </c>
      <c r="FP304" s="2" t="s">
        <v>3062</v>
      </c>
      <c r="FQ304" s="2" t="s">
        <v>241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239</v>
      </c>
      <c r="FZ304" s="2" t="s">
        <v>226</v>
      </c>
      <c r="GA304" s="2" t="s">
        <v>327</v>
      </c>
      <c r="GB304" s="2" t="s">
        <v>229</v>
      </c>
      <c r="GC304" s="2" t="s">
        <v>241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714</v>
      </c>
      <c r="GL304" s="2" t="s">
        <v>275</v>
      </c>
      <c r="GM304" s="2" t="s">
        <v>1622</v>
      </c>
      <c r="GN304" s="2" t="s">
        <v>1075</v>
      </c>
      <c r="GO304" s="2" t="s">
        <v>241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239</v>
      </c>
      <c r="GX304" s="2" t="s">
        <v>226</v>
      </c>
      <c r="GY304" s="2" t="s">
        <v>258</v>
      </c>
      <c r="GZ304" s="2" t="s">
        <v>485</v>
      </c>
      <c r="HA304" s="2" t="s">
        <v>241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239</v>
      </c>
      <c r="HJ304" s="2" t="s">
        <v>226</v>
      </c>
      <c r="HK304" s="2" t="s">
        <v>881</v>
      </c>
      <c r="HL304" s="2" t="s">
        <v>549</v>
      </c>
      <c r="HM304" s="2" t="s">
        <v>241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239</v>
      </c>
      <c r="HV304" s="2" t="s">
        <v>226</v>
      </c>
      <c r="HW304" s="2" t="s">
        <v>1366</v>
      </c>
      <c r="HX304" s="2" t="s">
        <v>229</v>
      </c>
      <c r="HY304" s="2" t="s">
        <v>241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266</v>
      </c>
      <c r="IH304" s="2" t="s">
        <v>226</v>
      </c>
      <c r="II304" s="2" t="s">
        <v>240</v>
      </c>
      <c r="IJ304" s="2" t="s">
        <v>229</v>
      </c>
      <c r="IK304" s="2" t="s">
        <v>241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267</v>
      </c>
      <c r="IT304" s="2" t="s">
        <v>226</v>
      </c>
      <c r="IU304" s="2" t="s">
        <v>229</v>
      </c>
      <c r="IV304" s="2" t="s">
        <v>229</v>
      </c>
      <c r="IW304" s="2" t="s">
        <v>241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239</v>
      </c>
      <c r="JF304" s="2" t="s">
        <v>226</v>
      </c>
      <c r="JG304" s="2" t="s">
        <v>268</v>
      </c>
      <c r="JH304" s="2" t="s">
        <v>1035</v>
      </c>
      <c r="JI304" s="2" t="s">
        <v>241</v>
      </c>
      <c r="JJ304" s="2" t="s">
        <v>229</v>
      </c>
      <c r="JK304" s="4"/>
      <c r="JL304" s="8"/>
      <c r="JM304" s="4"/>
      <c r="JN304" s="8"/>
      <c r="JO304" s="7"/>
      <c r="JP304" s="7"/>
      <c r="JQ304" s="2" t="s">
        <v>229</v>
      </c>
      <c r="JR304" s="2" t="s">
        <v>229</v>
      </c>
      <c r="JS304" s="2" t="s">
        <v>229</v>
      </c>
      <c r="JT304" s="2" t="s">
        <v>229</v>
      </c>
      <c r="JU304" s="2" t="s">
        <v>229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272</v>
      </c>
      <c r="KD304" s="2" t="s">
        <v>226</v>
      </c>
      <c r="KE304" s="2" t="s">
        <v>229</v>
      </c>
      <c r="KF304" s="2" t="s">
        <v>229</v>
      </c>
      <c r="KG304" s="2" t="s">
        <v>241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272</v>
      </c>
      <c r="KP304" s="2" t="s">
        <v>226</v>
      </c>
      <c r="KQ304" s="2" t="s">
        <v>229</v>
      </c>
      <c r="KR304" s="2" t="s">
        <v>229</v>
      </c>
      <c r="KS304" s="2" t="s">
        <v>241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272</v>
      </c>
      <c r="LB304" s="2" t="s">
        <v>226</v>
      </c>
      <c r="LC304" s="2" t="s">
        <v>229</v>
      </c>
      <c r="LD304" s="2" t="s">
        <v>229</v>
      </c>
      <c r="LE304" s="2" t="s">
        <v>241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239</v>
      </c>
      <c r="LN304" s="2" t="s">
        <v>226</v>
      </c>
      <c r="LO304" s="2" t="s">
        <v>335</v>
      </c>
      <c r="LP304" s="2" t="s">
        <v>229</v>
      </c>
      <c r="LQ304" s="2" t="s">
        <v>241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239</v>
      </c>
      <c r="LZ304" s="2" t="s">
        <v>275</v>
      </c>
      <c r="MA304" s="2" t="s">
        <v>860</v>
      </c>
      <c r="MB304" s="2" t="s">
        <v>229</v>
      </c>
      <c r="MC304" s="2" t="s">
        <v>241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266</v>
      </c>
      <c r="ML304" s="2" t="s">
        <v>226</v>
      </c>
      <c r="MM304" s="2" t="s">
        <v>229</v>
      </c>
      <c r="MN304" s="2" t="s">
        <v>229</v>
      </c>
      <c r="MO304" s="2" t="s">
        <v>241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239</v>
      </c>
      <c r="MX304" s="2" t="s">
        <v>226</v>
      </c>
      <c r="MY304" s="2" t="s">
        <v>723</v>
      </c>
      <c r="MZ304" s="2" t="s">
        <v>229</v>
      </c>
      <c r="NA304" s="2" t="s">
        <v>241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239</v>
      </c>
      <c r="NJ304" s="2" t="s">
        <v>260</v>
      </c>
      <c r="NK304" s="2" t="s">
        <v>713</v>
      </c>
      <c r="NL304" s="2" t="s">
        <v>2766</v>
      </c>
      <c r="NM304" s="2" t="s">
        <v>241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272</v>
      </c>
      <c r="NV304" s="2" t="s">
        <v>226</v>
      </c>
      <c r="NW304" s="2" t="s">
        <v>229</v>
      </c>
      <c r="NX304" s="2" t="s">
        <v>229</v>
      </c>
      <c r="NY304" s="2" t="s">
        <v>241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239</v>
      </c>
      <c r="OH304" s="2" t="s">
        <v>226</v>
      </c>
      <c r="OI304" s="2" t="s">
        <v>229</v>
      </c>
      <c r="OJ304" s="2" t="s">
        <v>229</v>
      </c>
      <c r="OK304" s="2" t="s">
        <v>241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229</v>
      </c>
      <c r="OT304" s="2" t="s">
        <v>229</v>
      </c>
      <c r="OU304" s="2" t="s">
        <v>229</v>
      </c>
      <c r="OV304" s="2" t="s">
        <v>229</v>
      </c>
      <c r="OW304" s="2" t="s">
        <v>229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281</v>
      </c>
      <c r="PF304" s="2" t="s">
        <v>226</v>
      </c>
      <c r="PG304" s="2" t="s">
        <v>229</v>
      </c>
      <c r="PH304" s="2" t="s">
        <v>229</v>
      </c>
      <c r="PI304" s="2" t="s">
        <v>241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266</v>
      </c>
      <c r="PR304" s="2" t="s">
        <v>275</v>
      </c>
      <c r="PS304" s="2" t="s">
        <v>229</v>
      </c>
      <c r="PT304" s="2" t="s">
        <v>229</v>
      </c>
      <c r="PU304" s="2" t="s">
        <v>241</v>
      </c>
      <c r="PV304" s="2" t="s">
        <v>229</v>
      </c>
      <c r="PW304" s="4"/>
      <c r="PX304" s="8"/>
      <c r="PY304" s="4"/>
      <c r="PZ304" s="8"/>
      <c r="QA304" s="7"/>
      <c r="QB304" s="7"/>
      <c r="QC304" s="2" t="s">
        <v>281</v>
      </c>
      <c r="QD304" s="2" t="s">
        <v>226</v>
      </c>
      <c r="QE304" s="2" t="s">
        <v>229</v>
      </c>
      <c r="QF304" s="2" t="s">
        <v>229</v>
      </c>
      <c r="QG304" s="2" t="s">
        <v>241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229</v>
      </c>
      <c r="QP304" s="2" t="s">
        <v>229</v>
      </c>
      <c r="QQ304" s="2" t="s">
        <v>229</v>
      </c>
      <c r="QR304" s="2" t="s">
        <v>229</v>
      </c>
      <c r="QS304" s="2" t="s">
        <v>229</v>
      </c>
      <c r="QT304" s="2" t="s">
        <v>229</v>
      </c>
      <c r="QU304" s="4"/>
      <c r="QV304" s="8"/>
      <c r="QW304" s="4"/>
      <c r="QX304" s="8"/>
      <c r="QY304" s="7"/>
      <c r="QZ304" s="7"/>
      <c r="RA304" s="2" t="s">
        <v>239</v>
      </c>
      <c r="RB304" s="2" t="s">
        <v>275</v>
      </c>
      <c r="RC304" s="2" t="s">
        <v>338</v>
      </c>
      <c r="RD304" s="2" t="s">
        <v>229</v>
      </c>
      <c r="RE304" s="2" t="s">
        <v>241</v>
      </c>
      <c r="RF304" s="2" t="s">
        <v>229</v>
      </c>
      <c r="RG304" s="4"/>
      <c r="RH304" s="8"/>
      <c r="RI304" s="4"/>
      <c r="RJ304" s="8"/>
      <c r="RK304" s="7"/>
      <c r="RL304" s="7"/>
      <c r="RM304" s="2" t="s">
        <v>229</v>
      </c>
      <c r="RN304" s="2" t="s">
        <v>229</v>
      </c>
      <c r="RO304" s="2" t="s">
        <v>229</v>
      </c>
      <c r="RP304" s="2" t="s">
        <v>229</v>
      </c>
      <c r="RQ304" s="2" t="s">
        <v>229</v>
      </c>
      <c r="RR304" s="2" t="s">
        <v>229</v>
      </c>
      <c r="RS304" s="4"/>
      <c r="RT304" s="8"/>
      <c r="RU304" s="4"/>
      <c r="RV304" s="8"/>
      <c r="RW304" s="7"/>
      <c r="RX304" s="7"/>
      <c r="RY304" s="2" t="s">
        <v>266</v>
      </c>
      <c r="RZ304" s="2" t="s">
        <v>275</v>
      </c>
      <c r="SA304" s="2" t="s">
        <v>229</v>
      </c>
      <c r="SB304" s="2" t="s">
        <v>229</v>
      </c>
      <c r="SC304" s="2" t="s">
        <v>241</v>
      </c>
      <c r="SD304" s="2" t="s">
        <v>229</v>
      </c>
      <c r="SE304" s="4">
        <v>378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>
        <v>160</v>
      </c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</row>
    <row r="305">
      <c r="A305" s="2" t="s">
        <v>3063</v>
      </c>
      <c r="B305" s="2" t="s">
        <v>216</v>
      </c>
      <c r="C305" s="2" t="s">
        <v>217</v>
      </c>
      <c r="D305" s="2" t="s">
        <v>218</v>
      </c>
      <c r="E305" s="2" t="s">
        <v>2883</v>
      </c>
      <c r="F305" s="2" t="s">
        <v>3049</v>
      </c>
      <c r="G305" s="2" t="s">
        <v>3050</v>
      </c>
      <c r="H305" s="2" t="s">
        <v>3051</v>
      </c>
      <c r="I305" s="2" t="s">
        <v>3052</v>
      </c>
      <c r="J305" s="2" t="s">
        <v>2918</v>
      </c>
      <c r="K305" s="2" t="s">
        <v>3053</v>
      </c>
      <c r="L305" s="3">
        <v>39.69</v>
      </c>
      <c r="M305" s="3">
        <v>41.67</v>
      </c>
      <c r="N305" s="3">
        <v>79.99</v>
      </c>
      <c r="O305" s="2" t="s">
        <v>226</v>
      </c>
      <c r="P305" s="2" t="s">
        <v>618</v>
      </c>
      <c r="Q305" s="2" t="s">
        <v>228</v>
      </c>
      <c r="R305" s="2" t="s">
        <v>229</v>
      </c>
      <c r="S305" s="2" t="s">
        <v>3054</v>
      </c>
      <c r="T305" s="2" t="s">
        <v>684</v>
      </c>
      <c r="U305" s="2" t="s">
        <v>3027</v>
      </c>
      <c r="V305" s="2" t="s">
        <v>1910</v>
      </c>
      <c r="W305" s="2" t="s">
        <v>1009</v>
      </c>
      <c r="X305" s="2" t="s">
        <v>1143</v>
      </c>
      <c r="Y305" s="2" t="s">
        <v>3008</v>
      </c>
      <c r="Z305" s="4">
        <v>185</v>
      </c>
      <c r="AA305" s="4">
        <f>=ROUNDDOWN(23.125,0)</f>
      </c>
      <c r="AB305" s="5">
        <v>8</v>
      </c>
      <c r="AC305" s="2" t="s">
        <v>1199</v>
      </c>
      <c r="AD305" s="4">
        <v>160</v>
      </c>
      <c r="AE305" s="4">
        <v>160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>
        <v>9</v>
      </c>
      <c r="AQ305" s="8">
        <v>411.17</v>
      </c>
      <c r="AR305" s="4">
        <v>6</v>
      </c>
      <c r="AS305" s="8">
        <v>282.17</v>
      </c>
      <c r="AT305" s="7">
        <v>0.5</v>
      </c>
      <c r="AU305" s="7">
        <v>0.4572</v>
      </c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>
        <v>0.5708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>
        <v>9</v>
      </c>
      <c r="BK305" s="8">
        <v>411.17</v>
      </c>
      <c r="BL305" s="2" t="s">
        <v>3064</v>
      </c>
      <c r="BM305" s="7">
        <v>1</v>
      </c>
      <c r="BN305" s="7">
        <v>1</v>
      </c>
      <c r="BO305" s="4"/>
      <c r="BP305" s="8"/>
      <c r="BQ305" s="4">
        <v>1</v>
      </c>
      <c r="BR305" s="8">
        <v>50.14</v>
      </c>
      <c r="BS305" s="7">
        <v>-1</v>
      </c>
      <c r="BT305" s="7">
        <v>-1</v>
      </c>
      <c r="BU305" s="2" t="s">
        <v>239</v>
      </c>
      <c r="BV305" s="2" t="s">
        <v>275</v>
      </c>
      <c r="BW305" s="2" t="s">
        <v>229</v>
      </c>
      <c r="BX305" s="2" t="s">
        <v>304</v>
      </c>
      <c r="BY305" s="2" t="s">
        <v>241</v>
      </c>
      <c r="BZ305" s="2" t="s">
        <v>229</v>
      </c>
      <c r="CA305" s="4"/>
      <c r="CB305" s="8"/>
      <c r="CC305" s="4"/>
      <c r="CD305" s="8"/>
      <c r="CE305" s="7"/>
      <c r="CF305" s="7"/>
      <c r="CG305" s="2" t="s">
        <v>239</v>
      </c>
      <c r="CH305" s="2" t="s">
        <v>226</v>
      </c>
      <c r="CI305" s="2" t="s">
        <v>532</v>
      </c>
      <c r="CJ305" s="2" t="s">
        <v>1319</v>
      </c>
      <c r="CK305" s="2" t="s">
        <v>241</v>
      </c>
      <c r="CL305" s="2" t="s">
        <v>229</v>
      </c>
      <c r="CM305" s="4"/>
      <c r="CN305" s="8"/>
      <c r="CO305" s="4"/>
      <c r="CP305" s="8"/>
      <c r="CQ305" s="7"/>
      <c r="CR305" s="7"/>
      <c r="CS305" s="2" t="s">
        <v>239</v>
      </c>
      <c r="CT305" s="2" t="s">
        <v>226</v>
      </c>
      <c r="CU305" s="2" t="s">
        <v>1426</v>
      </c>
      <c r="CV305" s="2" t="s">
        <v>1025</v>
      </c>
      <c r="CW305" s="2" t="s">
        <v>241</v>
      </c>
      <c r="CX305" s="2" t="s">
        <v>229</v>
      </c>
      <c r="CY305" s="4"/>
      <c r="CZ305" s="8"/>
      <c r="DA305" s="4">
        <v>1</v>
      </c>
      <c r="DB305" s="8">
        <v>46.75</v>
      </c>
      <c r="DC305" s="7">
        <v>-1</v>
      </c>
      <c r="DD305" s="7">
        <v>-1</v>
      </c>
      <c r="DE305" s="2" t="s">
        <v>239</v>
      </c>
      <c r="DF305" s="2" t="s">
        <v>226</v>
      </c>
      <c r="DG305" s="2" t="s">
        <v>1406</v>
      </c>
      <c r="DH305" s="2" t="s">
        <v>2976</v>
      </c>
      <c r="DI305" s="2" t="s">
        <v>241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239</v>
      </c>
      <c r="DR305" s="2" t="s">
        <v>226</v>
      </c>
      <c r="DS305" s="2" t="s">
        <v>3035</v>
      </c>
      <c r="DT305" s="2" t="s">
        <v>450</v>
      </c>
      <c r="DU305" s="2" t="s">
        <v>241</v>
      </c>
      <c r="DV305" s="2" t="s">
        <v>229</v>
      </c>
      <c r="DW305" s="4">
        <v>2</v>
      </c>
      <c r="DX305" s="8">
        <v>93.58</v>
      </c>
      <c r="DY305" s="4">
        <v>2</v>
      </c>
      <c r="DZ305" s="8">
        <v>93.58</v>
      </c>
      <c r="EA305" s="7"/>
      <c r="EB305" s="7"/>
      <c r="EC305" s="2" t="s">
        <v>239</v>
      </c>
      <c r="ED305" s="2" t="s">
        <v>226</v>
      </c>
      <c r="EE305" s="2" t="s">
        <v>2957</v>
      </c>
      <c r="EF305" s="2" t="s">
        <v>3065</v>
      </c>
      <c r="EG305" s="2" t="s">
        <v>241</v>
      </c>
      <c r="EH305" s="2" t="s">
        <v>229</v>
      </c>
      <c r="EI305" s="4">
        <v>5</v>
      </c>
      <c r="EJ305" s="8">
        <v>223.65</v>
      </c>
      <c r="EK305" s="4">
        <v>1</v>
      </c>
      <c r="EL305" s="8">
        <v>44.73</v>
      </c>
      <c r="EM305" s="7">
        <v>4</v>
      </c>
      <c r="EN305" s="7">
        <v>4</v>
      </c>
      <c r="EO305" s="2" t="s">
        <v>239</v>
      </c>
      <c r="EP305" s="2" t="s">
        <v>226</v>
      </c>
      <c r="EQ305" s="2" t="s">
        <v>887</v>
      </c>
      <c r="ER305" s="2" t="s">
        <v>3066</v>
      </c>
      <c r="ES305" s="2" t="s">
        <v>241</v>
      </c>
      <c r="ET305" s="2" t="s">
        <v>229</v>
      </c>
      <c r="EU305" s="4"/>
      <c r="EV305" s="8"/>
      <c r="EW305" s="4"/>
      <c r="EX305" s="8"/>
      <c r="EY305" s="7"/>
      <c r="EZ305" s="7"/>
      <c r="FA305" s="2" t="s">
        <v>239</v>
      </c>
      <c r="FB305" s="2" t="s">
        <v>226</v>
      </c>
      <c r="FC305" s="2" t="s">
        <v>1426</v>
      </c>
      <c r="FD305" s="2" t="s">
        <v>1039</v>
      </c>
      <c r="FE305" s="2" t="s">
        <v>241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226</v>
      </c>
      <c r="FO305" s="2" t="s">
        <v>1426</v>
      </c>
      <c r="FP305" s="2" t="s">
        <v>562</v>
      </c>
      <c r="FQ305" s="2" t="s">
        <v>241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239</v>
      </c>
      <c r="FZ305" s="2" t="s">
        <v>226</v>
      </c>
      <c r="GA305" s="2" t="s">
        <v>327</v>
      </c>
      <c r="GB305" s="2" t="s">
        <v>2485</v>
      </c>
      <c r="GC305" s="2" t="s">
        <v>241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714</v>
      </c>
      <c r="GL305" s="2" t="s">
        <v>275</v>
      </c>
      <c r="GM305" s="2" t="s">
        <v>1622</v>
      </c>
      <c r="GN305" s="2" t="s">
        <v>497</v>
      </c>
      <c r="GO305" s="2" t="s">
        <v>241</v>
      </c>
      <c r="GP305" s="2" t="s">
        <v>229</v>
      </c>
      <c r="GQ305" s="4">
        <v>2</v>
      </c>
      <c r="GR305" s="8">
        <v>93.94</v>
      </c>
      <c r="GS305" s="4">
        <v>1</v>
      </c>
      <c r="GT305" s="8">
        <v>46.97</v>
      </c>
      <c r="GU305" s="7">
        <v>1</v>
      </c>
      <c r="GV305" s="7">
        <v>1</v>
      </c>
      <c r="GW305" s="2" t="s">
        <v>239</v>
      </c>
      <c r="GX305" s="2" t="s">
        <v>226</v>
      </c>
      <c r="GY305" s="2" t="s">
        <v>258</v>
      </c>
      <c r="GZ305" s="2" t="s">
        <v>309</v>
      </c>
      <c r="HA305" s="2" t="s">
        <v>241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226</v>
      </c>
      <c r="HK305" s="2" t="s">
        <v>1426</v>
      </c>
      <c r="HL305" s="2" t="s">
        <v>559</v>
      </c>
      <c r="HM305" s="2" t="s">
        <v>241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239</v>
      </c>
      <c r="HV305" s="2" t="s">
        <v>226</v>
      </c>
      <c r="HW305" s="2" t="s">
        <v>1366</v>
      </c>
      <c r="HX305" s="2" t="s">
        <v>229</v>
      </c>
      <c r="HY305" s="2" t="s">
        <v>241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266</v>
      </c>
      <c r="IH305" s="2" t="s">
        <v>226</v>
      </c>
      <c r="II305" s="2" t="s">
        <v>240</v>
      </c>
      <c r="IJ305" s="2" t="s">
        <v>229</v>
      </c>
      <c r="IK305" s="2" t="s">
        <v>241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267</v>
      </c>
      <c r="IT305" s="2" t="s">
        <v>226</v>
      </c>
      <c r="IU305" s="2" t="s">
        <v>229</v>
      </c>
      <c r="IV305" s="2" t="s">
        <v>229</v>
      </c>
      <c r="IW305" s="2" t="s">
        <v>241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239</v>
      </c>
      <c r="JF305" s="2" t="s">
        <v>226</v>
      </c>
      <c r="JG305" s="2" t="s">
        <v>578</v>
      </c>
      <c r="JH305" s="2" t="s">
        <v>229</v>
      </c>
      <c r="JI305" s="2" t="s">
        <v>241</v>
      </c>
      <c r="JJ305" s="2" t="s">
        <v>229</v>
      </c>
      <c r="JK305" s="4"/>
      <c r="JL305" s="8"/>
      <c r="JM305" s="4"/>
      <c r="JN305" s="8"/>
      <c r="JO305" s="7"/>
      <c r="JP305" s="7"/>
      <c r="JQ305" s="2" t="s">
        <v>229</v>
      </c>
      <c r="JR305" s="2" t="s">
        <v>229</v>
      </c>
      <c r="JS305" s="2" t="s">
        <v>229</v>
      </c>
      <c r="JT305" s="2" t="s">
        <v>229</v>
      </c>
      <c r="JU305" s="2" t="s">
        <v>229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272</v>
      </c>
      <c r="KD305" s="2" t="s">
        <v>226</v>
      </c>
      <c r="KE305" s="2" t="s">
        <v>229</v>
      </c>
      <c r="KF305" s="2" t="s">
        <v>229</v>
      </c>
      <c r="KG305" s="2" t="s">
        <v>241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272</v>
      </c>
      <c r="KP305" s="2" t="s">
        <v>226</v>
      </c>
      <c r="KQ305" s="2" t="s">
        <v>229</v>
      </c>
      <c r="KR305" s="2" t="s">
        <v>229</v>
      </c>
      <c r="KS305" s="2" t="s">
        <v>241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272</v>
      </c>
      <c r="LB305" s="2" t="s">
        <v>226</v>
      </c>
      <c r="LC305" s="2" t="s">
        <v>229</v>
      </c>
      <c r="LD305" s="2" t="s">
        <v>229</v>
      </c>
      <c r="LE305" s="2" t="s">
        <v>241</v>
      </c>
      <c r="LF305" s="2" t="s">
        <v>229</v>
      </c>
      <c r="LG305" s="4"/>
      <c r="LH305" s="8"/>
      <c r="LI305" s="4"/>
      <c r="LJ305" s="8"/>
      <c r="LK305" s="7"/>
      <c r="LL305" s="7"/>
      <c r="LM305" s="2" t="s">
        <v>239</v>
      </c>
      <c r="LN305" s="2" t="s">
        <v>226</v>
      </c>
      <c r="LO305" s="2" t="s">
        <v>335</v>
      </c>
      <c r="LP305" s="2" t="s">
        <v>1097</v>
      </c>
      <c r="LQ305" s="2" t="s">
        <v>241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275</v>
      </c>
      <c r="MA305" s="2" t="s">
        <v>795</v>
      </c>
      <c r="MB305" s="2" t="s">
        <v>229</v>
      </c>
      <c r="MC305" s="2" t="s">
        <v>241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266</v>
      </c>
      <c r="ML305" s="2" t="s">
        <v>226</v>
      </c>
      <c r="MM305" s="2" t="s">
        <v>229</v>
      </c>
      <c r="MN305" s="2" t="s">
        <v>229</v>
      </c>
      <c r="MO305" s="2" t="s">
        <v>241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239</v>
      </c>
      <c r="MX305" s="2" t="s">
        <v>226</v>
      </c>
      <c r="MY305" s="2" t="s">
        <v>723</v>
      </c>
      <c r="MZ305" s="2" t="s">
        <v>229</v>
      </c>
      <c r="NA305" s="2" t="s">
        <v>241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239</v>
      </c>
      <c r="NJ305" s="2" t="s">
        <v>260</v>
      </c>
      <c r="NK305" s="2" t="s">
        <v>713</v>
      </c>
      <c r="NL305" s="2" t="s">
        <v>783</v>
      </c>
      <c r="NM305" s="2" t="s">
        <v>241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272</v>
      </c>
      <c r="NV305" s="2" t="s">
        <v>226</v>
      </c>
      <c r="NW305" s="2" t="s">
        <v>229</v>
      </c>
      <c r="NX305" s="2" t="s">
        <v>229</v>
      </c>
      <c r="NY305" s="2" t="s">
        <v>241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239</v>
      </c>
      <c r="OH305" s="2" t="s">
        <v>226</v>
      </c>
      <c r="OI305" s="2" t="s">
        <v>229</v>
      </c>
      <c r="OJ305" s="2" t="s">
        <v>229</v>
      </c>
      <c r="OK305" s="2" t="s">
        <v>241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229</v>
      </c>
      <c r="OT305" s="2" t="s">
        <v>229</v>
      </c>
      <c r="OU305" s="2" t="s">
        <v>229</v>
      </c>
      <c r="OV305" s="2" t="s">
        <v>229</v>
      </c>
      <c r="OW305" s="2" t="s">
        <v>229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281</v>
      </c>
      <c r="PF305" s="2" t="s">
        <v>226</v>
      </c>
      <c r="PG305" s="2" t="s">
        <v>229</v>
      </c>
      <c r="PH305" s="2" t="s">
        <v>229</v>
      </c>
      <c r="PI305" s="2" t="s">
        <v>241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266</v>
      </c>
      <c r="PR305" s="2" t="s">
        <v>275</v>
      </c>
      <c r="PS305" s="2" t="s">
        <v>229</v>
      </c>
      <c r="PT305" s="2" t="s">
        <v>229</v>
      </c>
      <c r="PU305" s="2" t="s">
        <v>241</v>
      </c>
      <c r="PV305" s="2" t="s">
        <v>229</v>
      </c>
      <c r="PW305" s="4"/>
      <c r="PX305" s="8"/>
      <c r="PY305" s="4"/>
      <c r="PZ305" s="8"/>
      <c r="QA305" s="7"/>
      <c r="QB305" s="7"/>
      <c r="QC305" s="2" t="s">
        <v>281</v>
      </c>
      <c r="QD305" s="2" t="s">
        <v>226</v>
      </c>
      <c r="QE305" s="2" t="s">
        <v>229</v>
      </c>
      <c r="QF305" s="2" t="s">
        <v>229</v>
      </c>
      <c r="QG305" s="2" t="s">
        <v>241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229</v>
      </c>
      <c r="QP305" s="2" t="s">
        <v>229</v>
      </c>
      <c r="QQ305" s="2" t="s">
        <v>229</v>
      </c>
      <c r="QR305" s="2" t="s">
        <v>229</v>
      </c>
      <c r="QS305" s="2" t="s">
        <v>229</v>
      </c>
      <c r="QT305" s="2" t="s">
        <v>229</v>
      </c>
      <c r="QU305" s="4"/>
      <c r="QV305" s="8"/>
      <c r="QW305" s="4"/>
      <c r="QX305" s="8"/>
      <c r="QY305" s="7"/>
      <c r="QZ305" s="7"/>
      <c r="RA305" s="2" t="s">
        <v>239</v>
      </c>
      <c r="RB305" s="2" t="s">
        <v>275</v>
      </c>
      <c r="RC305" s="2" t="s">
        <v>338</v>
      </c>
      <c r="RD305" s="2" t="s">
        <v>229</v>
      </c>
      <c r="RE305" s="2" t="s">
        <v>241</v>
      </c>
      <c r="RF305" s="2" t="s">
        <v>229</v>
      </c>
      <c r="RG305" s="4"/>
      <c r="RH305" s="8"/>
      <c r="RI305" s="4"/>
      <c r="RJ305" s="8"/>
      <c r="RK305" s="7"/>
      <c r="RL305" s="7"/>
      <c r="RM305" s="2" t="s">
        <v>229</v>
      </c>
      <c r="RN305" s="2" t="s">
        <v>229</v>
      </c>
      <c r="RO305" s="2" t="s">
        <v>229</v>
      </c>
      <c r="RP305" s="2" t="s">
        <v>229</v>
      </c>
      <c r="RQ305" s="2" t="s">
        <v>229</v>
      </c>
      <c r="RR305" s="2" t="s">
        <v>229</v>
      </c>
      <c r="RS305" s="4"/>
      <c r="RT305" s="8"/>
      <c r="RU305" s="4"/>
      <c r="RV305" s="8"/>
      <c r="RW305" s="7"/>
      <c r="RX305" s="7"/>
      <c r="RY305" s="2" t="s">
        <v>266</v>
      </c>
      <c r="RZ305" s="2" t="s">
        <v>275</v>
      </c>
      <c r="SA305" s="2" t="s">
        <v>229</v>
      </c>
      <c r="SB305" s="2" t="s">
        <v>229</v>
      </c>
      <c r="SC305" s="2" t="s">
        <v>241</v>
      </c>
      <c r="SD305" s="2" t="s">
        <v>229</v>
      </c>
      <c r="SE305" s="4">
        <v>185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>
        <v>160</v>
      </c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</row>
    <row r="306">
      <c r="A306" s="2" t="s">
        <v>3067</v>
      </c>
      <c r="B306" s="2" t="s">
        <v>216</v>
      </c>
      <c r="C306" s="2" t="s">
        <v>217</v>
      </c>
      <c r="D306" s="2" t="s">
        <v>218</v>
      </c>
      <c r="E306" s="2" t="s">
        <v>2883</v>
      </c>
      <c r="F306" s="2" t="s">
        <v>3068</v>
      </c>
      <c r="G306" s="2" t="s">
        <v>3069</v>
      </c>
      <c r="H306" s="2" t="s">
        <v>3070</v>
      </c>
      <c r="I306" s="2" t="s">
        <v>3071</v>
      </c>
      <c r="J306" s="2" t="s">
        <v>2888</v>
      </c>
      <c r="K306" s="2" t="s">
        <v>1070</v>
      </c>
      <c r="L306" s="3">
        <v>36.8</v>
      </c>
      <c r="M306" s="3">
        <v>38.64</v>
      </c>
      <c r="N306" s="3">
        <v>84.99</v>
      </c>
      <c r="O306" s="2" t="s">
        <v>981</v>
      </c>
      <c r="P306" s="2" t="s">
        <v>964</v>
      </c>
      <c r="Q306" s="2" t="s">
        <v>228</v>
      </c>
      <c r="R306" s="2" t="s">
        <v>229</v>
      </c>
      <c r="S306" s="2" t="s">
        <v>3072</v>
      </c>
      <c r="T306" s="2" t="s">
        <v>684</v>
      </c>
      <c r="U306" s="2" t="s">
        <v>2890</v>
      </c>
      <c r="V306" s="2" t="s">
        <v>233</v>
      </c>
      <c r="W306" s="2" t="s">
        <v>1009</v>
      </c>
      <c r="X306" s="2" t="s">
        <v>1143</v>
      </c>
      <c r="Y306" s="2" t="s">
        <v>1675</v>
      </c>
      <c r="Z306" s="4">
        <v>98</v>
      </c>
      <c r="AA306" s="4">
        <f>=ROUNDDOWN(40.8333333333333,0)</f>
      </c>
      <c r="AB306" s="5">
        <v>2.4</v>
      </c>
      <c r="AC306" s="2" t="s">
        <v>229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5</v>
      </c>
      <c r="AQ306" s="8">
        <v>224.28</v>
      </c>
      <c r="AR306" s="4"/>
      <c r="AS306" s="8"/>
      <c r="AT306" s="7"/>
      <c r="AU306" s="7"/>
      <c r="AV306" s="4">
        <v>9</v>
      </c>
      <c r="AW306" s="8">
        <v>396.77</v>
      </c>
      <c r="AX306" s="4">
        <v>9</v>
      </c>
      <c r="AY306" s="8">
        <v>436.98</v>
      </c>
      <c r="AZ306" s="7" t="s">
        <v>229</v>
      </c>
      <c r="BA306" s="7">
        <v>-0.092</v>
      </c>
      <c r="BB306" s="7">
        <v>0.5653</v>
      </c>
      <c r="BC306" s="4">
        <v>9</v>
      </c>
      <c r="BD306" s="8">
        <v>396.77</v>
      </c>
      <c r="BE306" s="4">
        <v>21</v>
      </c>
      <c r="BF306" s="8">
        <v>810.45</v>
      </c>
      <c r="BG306" s="7">
        <v>-0.5714</v>
      </c>
      <c r="BH306" s="7">
        <v>-0.5104</v>
      </c>
      <c r="BI306" s="7">
        <v>1</v>
      </c>
      <c r="BJ306" s="4">
        <v>5</v>
      </c>
      <c r="BK306" s="8">
        <v>224.28</v>
      </c>
      <c r="BL306" s="2" t="s">
        <v>3073</v>
      </c>
      <c r="BM306" s="7">
        <v>1</v>
      </c>
      <c r="BN306" s="7">
        <v>1</v>
      </c>
      <c r="BO306" s="4">
        <v>2</v>
      </c>
      <c r="BP306" s="8">
        <v>88.64</v>
      </c>
      <c r="BQ306" s="4"/>
      <c r="BR306" s="8"/>
      <c r="BS306" s="7"/>
      <c r="BT306" s="7"/>
      <c r="BU306" s="2" t="s">
        <v>239</v>
      </c>
      <c r="BV306" s="2" t="s">
        <v>226</v>
      </c>
      <c r="BW306" s="2" t="s">
        <v>229</v>
      </c>
      <c r="BX306" s="2" t="s">
        <v>2955</v>
      </c>
      <c r="BY306" s="2" t="s">
        <v>241</v>
      </c>
      <c r="BZ306" s="2" t="s">
        <v>229</v>
      </c>
      <c r="CA306" s="4">
        <v>2</v>
      </c>
      <c r="CB306" s="8">
        <v>93.14</v>
      </c>
      <c r="CC306" s="4"/>
      <c r="CD306" s="8"/>
      <c r="CE306" s="7"/>
      <c r="CF306" s="7"/>
      <c r="CG306" s="2" t="s">
        <v>239</v>
      </c>
      <c r="CH306" s="2" t="s">
        <v>226</v>
      </c>
      <c r="CI306" s="2" t="s">
        <v>2894</v>
      </c>
      <c r="CJ306" s="2" t="s">
        <v>1464</v>
      </c>
      <c r="CK306" s="2" t="s">
        <v>241</v>
      </c>
      <c r="CL306" s="2" t="s">
        <v>229</v>
      </c>
      <c r="CM306" s="4"/>
      <c r="CN306" s="8"/>
      <c r="CO306" s="4"/>
      <c r="CP306" s="8"/>
      <c r="CQ306" s="7"/>
      <c r="CR306" s="7"/>
      <c r="CS306" s="2" t="s">
        <v>239</v>
      </c>
      <c r="CT306" s="2" t="s">
        <v>226</v>
      </c>
      <c r="CU306" s="2" t="s">
        <v>693</v>
      </c>
      <c r="CV306" s="2" t="s">
        <v>687</v>
      </c>
      <c r="CW306" s="2" t="s">
        <v>241</v>
      </c>
      <c r="CX306" s="2" t="s">
        <v>229</v>
      </c>
      <c r="CY306" s="4"/>
      <c r="CZ306" s="8"/>
      <c r="DA306" s="4"/>
      <c r="DB306" s="8"/>
      <c r="DC306" s="7"/>
      <c r="DD306" s="7"/>
      <c r="DE306" s="2" t="s">
        <v>239</v>
      </c>
      <c r="DF306" s="2" t="s">
        <v>226</v>
      </c>
      <c r="DG306" s="2" t="s">
        <v>1463</v>
      </c>
      <c r="DH306" s="2" t="s">
        <v>724</v>
      </c>
      <c r="DI306" s="2" t="s">
        <v>263</v>
      </c>
      <c r="DJ306" s="2" t="s">
        <v>229</v>
      </c>
      <c r="DK306" s="4"/>
      <c r="DL306" s="8"/>
      <c r="DM306" s="4"/>
      <c r="DN306" s="8"/>
      <c r="DO306" s="7"/>
      <c r="DP306" s="7"/>
      <c r="DQ306" s="2" t="s">
        <v>239</v>
      </c>
      <c r="DR306" s="2" t="s">
        <v>226</v>
      </c>
      <c r="DS306" s="2" t="s">
        <v>697</v>
      </c>
      <c r="DT306" s="2" t="s">
        <v>2118</v>
      </c>
      <c r="DU306" s="2" t="s">
        <v>241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239</v>
      </c>
      <c r="ED306" s="2" t="s">
        <v>226</v>
      </c>
      <c r="EE306" s="2" t="s">
        <v>699</v>
      </c>
      <c r="EF306" s="2" t="s">
        <v>1794</v>
      </c>
      <c r="EG306" s="2" t="s">
        <v>263</v>
      </c>
      <c r="EH306" s="2" t="s">
        <v>229</v>
      </c>
      <c r="EI306" s="4"/>
      <c r="EJ306" s="8"/>
      <c r="EK306" s="4"/>
      <c r="EL306" s="8"/>
      <c r="EM306" s="7"/>
      <c r="EN306" s="7"/>
      <c r="EO306" s="2" t="s">
        <v>239</v>
      </c>
      <c r="EP306" s="2" t="s">
        <v>226</v>
      </c>
      <c r="EQ306" s="2" t="s">
        <v>701</v>
      </c>
      <c r="ER306" s="2" t="s">
        <v>2903</v>
      </c>
      <c r="ES306" s="2" t="s">
        <v>241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239</v>
      </c>
      <c r="FB306" s="2" t="s">
        <v>226</v>
      </c>
      <c r="FC306" s="2" t="s">
        <v>1463</v>
      </c>
      <c r="FD306" s="2" t="s">
        <v>737</v>
      </c>
      <c r="FE306" s="2" t="s">
        <v>241</v>
      </c>
      <c r="FF306" s="2" t="s">
        <v>229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226</v>
      </c>
      <c r="FO306" s="2" t="s">
        <v>2133</v>
      </c>
      <c r="FP306" s="2" t="s">
        <v>1227</v>
      </c>
      <c r="FQ306" s="2" t="s">
        <v>241</v>
      </c>
      <c r="FR306" s="2" t="s">
        <v>229</v>
      </c>
      <c r="FS306" s="4"/>
      <c r="FT306" s="8"/>
      <c r="FU306" s="4"/>
      <c r="FV306" s="8"/>
      <c r="FW306" s="7"/>
      <c r="FX306" s="7"/>
      <c r="FY306" s="2" t="s">
        <v>229</v>
      </c>
      <c r="FZ306" s="2" t="s">
        <v>229</v>
      </c>
      <c r="GA306" s="2" t="s">
        <v>229</v>
      </c>
      <c r="GB306" s="2" t="s">
        <v>229</v>
      </c>
      <c r="GC306" s="2" t="s">
        <v>229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714</v>
      </c>
      <c r="GL306" s="2" t="s">
        <v>275</v>
      </c>
      <c r="GM306" s="2" t="s">
        <v>707</v>
      </c>
      <c r="GN306" s="2" t="s">
        <v>1175</v>
      </c>
      <c r="GO306" s="2" t="s">
        <v>241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239</v>
      </c>
      <c r="GX306" s="2" t="s">
        <v>226</v>
      </c>
      <c r="GY306" s="2" t="s">
        <v>743</v>
      </c>
      <c r="GZ306" s="2" t="s">
        <v>774</v>
      </c>
      <c r="HA306" s="2" t="s">
        <v>241</v>
      </c>
      <c r="HB306" s="2" t="s">
        <v>229</v>
      </c>
      <c r="HC306" s="4"/>
      <c r="HD306" s="8"/>
      <c r="HE306" s="4"/>
      <c r="HF306" s="8"/>
      <c r="HG306" s="7"/>
      <c r="HH306" s="7"/>
      <c r="HI306" s="2" t="s">
        <v>239</v>
      </c>
      <c r="HJ306" s="2" t="s">
        <v>275</v>
      </c>
      <c r="HK306" s="2" t="s">
        <v>2899</v>
      </c>
      <c r="HL306" s="2" t="s">
        <v>1474</v>
      </c>
      <c r="HM306" s="2" t="s">
        <v>241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226</v>
      </c>
      <c r="HW306" s="2" t="s">
        <v>877</v>
      </c>
      <c r="HX306" s="2" t="s">
        <v>743</v>
      </c>
      <c r="HY306" s="2" t="s">
        <v>241</v>
      </c>
      <c r="HZ306" s="2" t="s">
        <v>229</v>
      </c>
      <c r="IA306" s="4">
        <v>1</v>
      </c>
      <c r="IB306" s="8">
        <v>42.5</v>
      </c>
      <c r="IC306" s="4"/>
      <c r="ID306" s="8"/>
      <c r="IE306" s="7"/>
      <c r="IF306" s="7"/>
      <c r="IG306" s="2" t="s">
        <v>239</v>
      </c>
      <c r="IH306" s="2" t="s">
        <v>226</v>
      </c>
      <c r="II306" s="2" t="s">
        <v>881</v>
      </c>
      <c r="IJ306" s="2" t="s">
        <v>1282</v>
      </c>
      <c r="IK306" s="2" t="s">
        <v>241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272</v>
      </c>
      <c r="IT306" s="2" t="s">
        <v>226</v>
      </c>
      <c r="IU306" s="2" t="s">
        <v>229</v>
      </c>
      <c r="IV306" s="2" t="s">
        <v>229</v>
      </c>
      <c r="IW306" s="2" t="s">
        <v>241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239</v>
      </c>
      <c r="JF306" s="2" t="s">
        <v>226</v>
      </c>
      <c r="JG306" s="2" t="s">
        <v>268</v>
      </c>
      <c r="JH306" s="2" t="s">
        <v>229</v>
      </c>
      <c r="JI306" s="2" t="s">
        <v>241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229</v>
      </c>
      <c r="JR306" s="2" t="s">
        <v>229</v>
      </c>
      <c r="JS306" s="2" t="s">
        <v>229</v>
      </c>
      <c r="JT306" s="2" t="s">
        <v>229</v>
      </c>
      <c r="JU306" s="2" t="s">
        <v>229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278</v>
      </c>
      <c r="KD306" s="2" t="s">
        <v>275</v>
      </c>
      <c r="KE306" s="2" t="s">
        <v>3074</v>
      </c>
      <c r="KF306" s="2" t="s">
        <v>3034</v>
      </c>
      <c r="KG306" s="2" t="s">
        <v>241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272</v>
      </c>
      <c r="KP306" s="2" t="s">
        <v>226</v>
      </c>
      <c r="KQ306" s="2" t="s">
        <v>229</v>
      </c>
      <c r="KR306" s="2" t="s">
        <v>229</v>
      </c>
      <c r="KS306" s="2" t="s">
        <v>241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239</v>
      </c>
      <c r="LB306" s="2" t="s">
        <v>226</v>
      </c>
      <c r="LC306" s="2" t="s">
        <v>720</v>
      </c>
      <c r="LD306" s="2" t="s">
        <v>2456</v>
      </c>
      <c r="LE306" s="2" t="s">
        <v>241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229</v>
      </c>
      <c r="LN306" s="2" t="s">
        <v>229</v>
      </c>
      <c r="LO306" s="2" t="s">
        <v>229</v>
      </c>
      <c r="LP306" s="2" t="s">
        <v>229</v>
      </c>
      <c r="LQ306" s="2" t="s">
        <v>229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239</v>
      </c>
      <c r="LZ306" s="2" t="s">
        <v>275</v>
      </c>
      <c r="MA306" s="2" t="s">
        <v>936</v>
      </c>
      <c r="MB306" s="2" t="s">
        <v>229</v>
      </c>
      <c r="MC306" s="2" t="s">
        <v>241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266</v>
      </c>
      <c r="ML306" s="2" t="s">
        <v>226</v>
      </c>
      <c r="MM306" s="2" t="s">
        <v>229</v>
      </c>
      <c r="MN306" s="2" t="s">
        <v>229</v>
      </c>
      <c r="MO306" s="2" t="s">
        <v>241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239</v>
      </c>
      <c r="MX306" s="2" t="s">
        <v>226</v>
      </c>
      <c r="MY306" s="2" t="s">
        <v>723</v>
      </c>
      <c r="MZ306" s="2" t="s">
        <v>229</v>
      </c>
      <c r="NA306" s="2" t="s">
        <v>241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260</v>
      </c>
      <c r="NK306" s="2" t="s">
        <v>2902</v>
      </c>
      <c r="NL306" s="2" t="s">
        <v>2903</v>
      </c>
      <c r="NM306" s="2" t="s">
        <v>241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272</v>
      </c>
      <c r="NV306" s="2" t="s">
        <v>226</v>
      </c>
      <c r="NW306" s="2" t="s">
        <v>229</v>
      </c>
      <c r="NX306" s="2" t="s">
        <v>229</v>
      </c>
      <c r="NY306" s="2" t="s">
        <v>241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239</v>
      </c>
      <c r="OH306" s="2" t="s">
        <v>226</v>
      </c>
      <c r="OI306" s="2" t="s">
        <v>229</v>
      </c>
      <c r="OJ306" s="2" t="s">
        <v>229</v>
      </c>
      <c r="OK306" s="2" t="s">
        <v>241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229</v>
      </c>
      <c r="OT306" s="2" t="s">
        <v>229</v>
      </c>
      <c r="OU306" s="2" t="s">
        <v>229</v>
      </c>
      <c r="OV306" s="2" t="s">
        <v>229</v>
      </c>
      <c r="OW306" s="2" t="s">
        <v>229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229</v>
      </c>
      <c r="PF306" s="2" t="s">
        <v>229</v>
      </c>
      <c r="PG306" s="2" t="s">
        <v>229</v>
      </c>
      <c r="PH306" s="2" t="s">
        <v>229</v>
      </c>
      <c r="PI306" s="2" t="s">
        <v>229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239</v>
      </c>
      <c r="PR306" s="2" t="s">
        <v>275</v>
      </c>
      <c r="PS306" s="2" t="s">
        <v>726</v>
      </c>
      <c r="PT306" s="2" t="s">
        <v>738</v>
      </c>
      <c r="PU306" s="2" t="s">
        <v>241</v>
      </c>
      <c r="PV306" s="2" t="s">
        <v>229</v>
      </c>
      <c r="PW306" s="4"/>
      <c r="PX306" s="8"/>
      <c r="PY306" s="4"/>
      <c r="PZ306" s="8"/>
      <c r="QA306" s="7"/>
      <c r="QB306" s="7"/>
      <c r="QC306" s="2" t="s">
        <v>281</v>
      </c>
      <c r="QD306" s="2" t="s">
        <v>226</v>
      </c>
      <c r="QE306" s="2" t="s">
        <v>229</v>
      </c>
      <c r="QF306" s="2" t="s">
        <v>229</v>
      </c>
      <c r="QG306" s="2" t="s">
        <v>241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229</v>
      </c>
      <c r="QP306" s="2" t="s">
        <v>229</v>
      </c>
      <c r="QQ306" s="2" t="s">
        <v>229</v>
      </c>
      <c r="QR306" s="2" t="s">
        <v>229</v>
      </c>
      <c r="QS306" s="2" t="s">
        <v>229</v>
      </c>
      <c r="QT306" s="2" t="s">
        <v>229</v>
      </c>
      <c r="QU306" s="4"/>
      <c r="QV306" s="8"/>
      <c r="QW306" s="4"/>
      <c r="QX306" s="8"/>
      <c r="QY306" s="7"/>
      <c r="QZ306" s="7"/>
      <c r="RA306" s="2" t="s">
        <v>239</v>
      </c>
      <c r="RB306" s="2" t="s">
        <v>275</v>
      </c>
      <c r="RC306" s="2" t="s">
        <v>338</v>
      </c>
      <c r="RD306" s="2" t="s">
        <v>410</v>
      </c>
      <c r="RE306" s="2" t="s">
        <v>241</v>
      </c>
      <c r="RF306" s="2" t="s">
        <v>229</v>
      </c>
      <c r="RG306" s="4"/>
      <c r="RH306" s="8"/>
      <c r="RI306" s="4"/>
      <c r="RJ306" s="8"/>
      <c r="RK306" s="7"/>
      <c r="RL306" s="7"/>
      <c r="RM306" s="2" t="s">
        <v>229</v>
      </c>
      <c r="RN306" s="2" t="s">
        <v>229</v>
      </c>
      <c r="RO306" s="2" t="s">
        <v>229</v>
      </c>
      <c r="RP306" s="2" t="s">
        <v>229</v>
      </c>
      <c r="RQ306" s="2" t="s">
        <v>229</v>
      </c>
      <c r="RR306" s="2" t="s">
        <v>229</v>
      </c>
      <c r="RS306" s="4"/>
      <c r="RT306" s="8"/>
      <c r="RU306" s="4"/>
      <c r="RV306" s="8"/>
      <c r="RW306" s="7"/>
      <c r="RX306" s="7"/>
      <c r="RY306" s="2" t="s">
        <v>239</v>
      </c>
      <c r="RZ306" s="2" t="s">
        <v>275</v>
      </c>
      <c r="SA306" s="2" t="s">
        <v>282</v>
      </c>
      <c r="SB306" s="2" t="s">
        <v>3075</v>
      </c>
      <c r="SC306" s="2" t="s">
        <v>241</v>
      </c>
      <c r="SD306" s="2" t="s">
        <v>229</v>
      </c>
      <c r="SE306" s="4">
        <v>98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</row>
    <row r="307">
      <c r="A307" s="2" t="s">
        <v>3076</v>
      </c>
      <c r="B307" s="2" t="s">
        <v>216</v>
      </c>
      <c r="C307" s="2" t="s">
        <v>217</v>
      </c>
      <c r="D307" s="2" t="s">
        <v>218</v>
      </c>
      <c r="E307" s="2" t="s">
        <v>2883</v>
      </c>
      <c r="F307" s="2" t="s">
        <v>3068</v>
      </c>
      <c r="G307" s="2" t="s">
        <v>3069</v>
      </c>
      <c r="H307" s="2" t="s">
        <v>3070</v>
      </c>
      <c r="I307" s="2" t="s">
        <v>3071</v>
      </c>
      <c r="J307" s="2" t="s">
        <v>2905</v>
      </c>
      <c r="K307" s="2" t="s">
        <v>1070</v>
      </c>
      <c r="L307" s="3">
        <v>39.1</v>
      </c>
      <c r="M307" s="3">
        <v>41.06</v>
      </c>
      <c r="N307" s="3">
        <v>89.99</v>
      </c>
      <c r="O307" s="2" t="s">
        <v>981</v>
      </c>
      <c r="P307" s="2" t="s">
        <v>964</v>
      </c>
      <c r="Q307" s="2" t="s">
        <v>228</v>
      </c>
      <c r="R307" s="2" t="s">
        <v>229</v>
      </c>
      <c r="S307" s="2" t="s">
        <v>3072</v>
      </c>
      <c r="T307" s="2" t="s">
        <v>684</v>
      </c>
      <c r="U307" s="2" t="s">
        <v>2890</v>
      </c>
      <c r="V307" s="2" t="s">
        <v>233</v>
      </c>
      <c r="W307" s="2" t="s">
        <v>1009</v>
      </c>
      <c r="X307" s="2" t="s">
        <v>1143</v>
      </c>
      <c r="Y307" s="2" t="s">
        <v>1675</v>
      </c>
      <c r="Z307" s="4">
        <v>47</v>
      </c>
      <c r="AA307" s="4">
        <f>=ROUNDDOWN(58.75,0)</f>
      </c>
      <c r="AB307" s="5">
        <v>0.8</v>
      </c>
      <c r="AC307" s="2" t="s">
        <v>229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1</v>
      </c>
      <c r="AQ307" s="8">
        <v>24.55</v>
      </c>
      <c r="AR307" s="4"/>
      <c r="AS307" s="8"/>
      <c r="AT307" s="7"/>
      <c r="AU307" s="7"/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0.0619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 t="s">
        <v>229</v>
      </c>
      <c r="BJ307" s="4">
        <v>1</v>
      </c>
      <c r="BK307" s="8">
        <v>24.55</v>
      </c>
      <c r="BL307" s="2" t="s">
        <v>19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239</v>
      </c>
      <c r="BV307" s="2" t="s">
        <v>226</v>
      </c>
      <c r="BW307" s="2" t="s">
        <v>229</v>
      </c>
      <c r="BX307" s="2" t="s">
        <v>1427</v>
      </c>
      <c r="BY307" s="2" t="s">
        <v>241</v>
      </c>
      <c r="BZ307" s="2" t="s">
        <v>229</v>
      </c>
      <c r="CA307" s="4"/>
      <c r="CB307" s="8"/>
      <c r="CC307" s="4"/>
      <c r="CD307" s="8"/>
      <c r="CE307" s="7"/>
      <c r="CF307" s="7"/>
      <c r="CG307" s="2" t="s">
        <v>239</v>
      </c>
      <c r="CH307" s="2" t="s">
        <v>226</v>
      </c>
      <c r="CI307" s="2" t="s">
        <v>2894</v>
      </c>
      <c r="CJ307" s="2" t="s">
        <v>3077</v>
      </c>
      <c r="CK307" s="2" t="s">
        <v>241</v>
      </c>
      <c r="CL307" s="2" t="s">
        <v>229</v>
      </c>
      <c r="CM307" s="4"/>
      <c r="CN307" s="8"/>
      <c r="CO307" s="4"/>
      <c r="CP307" s="8"/>
      <c r="CQ307" s="7"/>
      <c r="CR307" s="7"/>
      <c r="CS307" s="2" t="s">
        <v>239</v>
      </c>
      <c r="CT307" s="2" t="s">
        <v>226</v>
      </c>
      <c r="CU307" s="2" t="s">
        <v>693</v>
      </c>
      <c r="CV307" s="2" t="s">
        <v>724</v>
      </c>
      <c r="CW307" s="2" t="s">
        <v>241</v>
      </c>
      <c r="CX307" s="2" t="s">
        <v>229</v>
      </c>
      <c r="CY307" s="4">
        <v>1</v>
      </c>
      <c r="CZ307" s="8">
        <v>24.55</v>
      </c>
      <c r="DA307" s="4"/>
      <c r="DB307" s="8"/>
      <c r="DC307" s="7"/>
      <c r="DD307" s="7"/>
      <c r="DE307" s="2" t="s">
        <v>239</v>
      </c>
      <c r="DF307" s="2" t="s">
        <v>226</v>
      </c>
      <c r="DG307" s="2" t="s">
        <v>1463</v>
      </c>
      <c r="DH307" s="2" t="s">
        <v>1468</v>
      </c>
      <c r="DI307" s="2" t="s">
        <v>263</v>
      </c>
      <c r="DJ307" s="2" t="s">
        <v>229</v>
      </c>
      <c r="DK307" s="4"/>
      <c r="DL307" s="8"/>
      <c r="DM307" s="4"/>
      <c r="DN307" s="8"/>
      <c r="DO307" s="7"/>
      <c r="DP307" s="7"/>
      <c r="DQ307" s="2" t="s">
        <v>239</v>
      </c>
      <c r="DR307" s="2" t="s">
        <v>226</v>
      </c>
      <c r="DS307" s="2" t="s">
        <v>697</v>
      </c>
      <c r="DT307" s="2" t="s">
        <v>1800</v>
      </c>
      <c r="DU307" s="2" t="s">
        <v>241</v>
      </c>
      <c r="DV307" s="2" t="s">
        <v>229</v>
      </c>
      <c r="DW307" s="4"/>
      <c r="DX307" s="8"/>
      <c r="DY307" s="4"/>
      <c r="DZ307" s="8"/>
      <c r="EA307" s="7"/>
      <c r="EB307" s="7"/>
      <c r="EC307" s="2" t="s">
        <v>239</v>
      </c>
      <c r="ED307" s="2" t="s">
        <v>226</v>
      </c>
      <c r="EE307" s="2" t="s">
        <v>699</v>
      </c>
      <c r="EF307" s="2" t="s">
        <v>1938</v>
      </c>
      <c r="EG307" s="2" t="s">
        <v>263</v>
      </c>
      <c r="EH307" s="2" t="s">
        <v>229</v>
      </c>
      <c r="EI307" s="4"/>
      <c r="EJ307" s="8"/>
      <c r="EK307" s="4"/>
      <c r="EL307" s="8"/>
      <c r="EM307" s="7"/>
      <c r="EN307" s="7"/>
      <c r="EO307" s="2" t="s">
        <v>239</v>
      </c>
      <c r="EP307" s="2" t="s">
        <v>226</v>
      </c>
      <c r="EQ307" s="2" t="s">
        <v>701</v>
      </c>
      <c r="ER307" s="2" t="s">
        <v>695</v>
      </c>
      <c r="ES307" s="2" t="s">
        <v>241</v>
      </c>
      <c r="ET307" s="2" t="s">
        <v>229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226</v>
      </c>
      <c r="FC307" s="2" t="s">
        <v>1463</v>
      </c>
      <c r="FD307" s="2" t="s">
        <v>813</v>
      </c>
      <c r="FE307" s="2" t="s">
        <v>241</v>
      </c>
      <c r="FF307" s="2" t="s">
        <v>229</v>
      </c>
      <c r="FG307" s="4"/>
      <c r="FH307" s="8"/>
      <c r="FI307" s="4"/>
      <c r="FJ307" s="8"/>
      <c r="FK307" s="7"/>
      <c r="FL307" s="7"/>
      <c r="FM307" s="2" t="s">
        <v>239</v>
      </c>
      <c r="FN307" s="2" t="s">
        <v>226</v>
      </c>
      <c r="FO307" s="2" t="s">
        <v>2133</v>
      </c>
      <c r="FP307" s="2" t="s">
        <v>2897</v>
      </c>
      <c r="FQ307" s="2" t="s">
        <v>241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229</v>
      </c>
      <c r="FZ307" s="2" t="s">
        <v>229</v>
      </c>
      <c r="GA307" s="2" t="s">
        <v>229</v>
      </c>
      <c r="GB307" s="2" t="s">
        <v>229</v>
      </c>
      <c r="GC307" s="2" t="s">
        <v>229</v>
      </c>
      <c r="GD307" s="2" t="s">
        <v>229</v>
      </c>
      <c r="GE307" s="4"/>
      <c r="GF307" s="8"/>
      <c r="GG307" s="4"/>
      <c r="GH307" s="8"/>
      <c r="GI307" s="7"/>
      <c r="GJ307" s="7"/>
      <c r="GK307" s="2" t="s">
        <v>714</v>
      </c>
      <c r="GL307" s="2" t="s">
        <v>275</v>
      </c>
      <c r="GM307" s="2" t="s">
        <v>707</v>
      </c>
      <c r="GN307" s="2" t="s">
        <v>811</v>
      </c>
      <c r="GO307" s="2" t="s">
        <v>241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239</v>
      </c>
      <c r="GX307" s="2" t="s">
        <v>226</v>
      </c>
      <c r="GY307" s="2" t="s">
        <v>743</v>
      </c>
      <c r="GZ307" s="2" t="s">
        <v>536</v>
      </c>
      <c r="HA307" s="2" t="s">
        <v>241</v>
      </c>
      <c r="HB307" s="2" t="s">
        <v>229</v>
      </c>
      <c r="HC307" s="4"/>
      <c r="HD307" s="8"/>
      <c r="HE307" s="4"/>
      <c r="HF307" s="8"/>
      <c r="HG307" s="7"/>
      <c r="HH307" s="7"/>
      <c r="HI307" s="2" t="s">
        <v>239</v>
      </c>
      <c r="HJ307" s="2" t="s">
        <v>226</v>
      </c>
      <c r="HK307" s="2" t="s">
        <v>2899</v>
      </c>
      <c r="HL307" s="2" t="s">
        <v>3078</v>
      </c>
      <c r="HM307" s="2" t="s">
        <v>241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226</v>
      </c>
      <c r="HW307" s="2" t="s">
        <v>877</v>
      </c>
      <c r="HX307" s="2" t="s">
        <v>537</v>
      </c>
      <c r="HY307" s="2" t="s">
        <v>241</v>
      </c>
      <c r="HZ307" s="2" t="s">
        <v>229</v>
      </c>
      <c r="IA307" s="4"/>
      <c r="IB307" s="8"/>
      <c r="IC307" s="4"/>
      <c r="ID307" s="8"/>
      <c r="IE307" s="7"/>
      <c r="IF307" s="7"/>
      <c r="IG307" s="2" t="s">
        <v>239</v>
      </c>
      <c r="IH307" s="2" t="s">
        <v>226</v>
      </c>
      <c r="II307" s="2" t="s">
        <v>1025</v>
      </c>
      <c r="IJ307" s="2" t="s">
        <v>879</v>
      </c>
      <c r="IK307" s="2" t="s">
        <v>241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272</v>
      </c>
      <c r="IT307" s="2" t="s">
        <v>226</v>
      </c>
      <c r="IU307" s="2" t="s">
        <v>229</v>
      </c>
      <c r="IV307" s="2" t="s">
        <v>229</v>
      </c>
      <c r="IW307" s="2" t="s">
        <v>241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239</v>
      </c>
      <c r="JF307" s="2" t="s">
        <v>226</v>
      </c>
      <c r="JG307" s="2" t="s">
        <v>1322</v>
      </c>
      <c r="JH307" s="2" t="s">
        <v>229</v>
      </c>
      <c r="JI307" s="2" t="s">
        <v>241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229</v>
      </c>
      <c r="JR307" s="2" t="s">
        <v>229</v>
      </c>
      <c r="JS307" s="2" t="s">
        <v>229</v>
      </c>
      <c r="JT307" s="2" t="s">
        <v>229</v>
      </c>
      <c r="JU307" s="2" t="s">
        <v>229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278</v>
      </c>
      <c r="KD307" s="2" t="s">
        <v>275</v>
      </c>
      <c r="KE307" s="2" t="s">
        <v>270</v>
      </c>
      <c r="KF307" s="2" t="s">
        <v>3004</v>
      </c>
      <c r="KG307" s="2" t="s">
        <v>241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272</v>
      </c>
      <c r="KP307" s="2" t="s">
        <v>226</v>
      </c>
      <c r="KQ307" s="2" t="s">
        <v>229</v>
      </c>
      <c r="KR307" s="2" t="s">
        <v>229</v>
      </c>
      <c r="KS307" s="2" t="s">
        <v>241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239</v>
      </c>
      <c r="LB307" s="2" t="s">
        <v>226</v>
      </c>
      <c r="LC307" s="2" t="s">
        <v>720</v>
      </c>
      <c r="LD307" s="2" t="s">
        <v>2893</v>
      </c>
      <c r="LE307" s="2" t="s">
        <v>241</v>
      </c>
      <c r="LF307" s="2" t="s">
        <v>229</v>
      </c>
      <c r="LG307" s="4"/>
      <c r="LH307" s="8"/>
      <c r="LI307" s="4"/>
      <c r="LJ307" s="8"/>
      <c r="LK307" s="7"/>
      <c r="LL307" s="7"/>
      <c r="LM307" s="2" t="s">
        <v>229</v>
      </c>
      <c r="LN307" s="2" t="s">
        <v>229</v>
      </c>
      <c r="LO307" s="2" t="s">
        <v>229</v>
      </c>
      <c r="LP307" s="2" t="s">
        <v>229</v>
      </c>
      <c r="LQ307" s="2" t="s">
        <v>229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239</v>
      </c>
      <c r="LZ307" s="2" t="s">
        <v>275</v>
      </c>
      <c r="MA307" s="2" t="s">
        <v>936</v>
      </c>
      <c r="MB307" s="2" t="s">
        <v>595</v>
      </c>
      <c r="MC307" s="2" t="s">
        <v>241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266</v>
      </c>
      <c r="ML307" s="2" t="s">
        <v>226</v>
      </c>
      <c r="MM307" s="2" t="s">
        <v>229</v>
      </c>
      <c r="MN307" s="2" t="s">
        <v>229</v>
      </c>
      <c r="MO307" s="2" t="s">
        <v>241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239</v>
      </c>
      <c r="MX307" s="2" t="s">
        <v>226</v>
      </c>
      <c r="MY307" s="2" t="s">
        <v>723</v>
      </c>
      <c r="MZ307" s="2" t="s">
        <v>229</v>
      </c>
      <c r="NA307" s="2" t="s">
        <v>241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260</v>
      </c>
      <c r="NK307" s="2" t="s">
        <v>2902</v>
      </c>
      <c r="NL307" s="2" t="s">
        <v>2903</v>
      </c>
      <c r="NM307" s="2" t="s">
        <v>241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272</v>
      </c>
      <c r="NV307" s="2" t="s">
        <v>226</v>
      </c>
      <c r="NW307" s="2" t="s">
        <v>229</v>
      </c>
      <c r="NX307" s="2" t="s">
        <v>229</v>
      </c>
      <c r="NY307" s="2" t="s">
        <v>241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239</v>
      </c>
      <c r="OH307" s="2" t="s">
        <v>226</v>
      </c>
      <c r="OI307" s="2" t="s">
        <v>229</v>
      </c>
      <c r="OJ307" s="2" t="s">
        <v>229</v>
      </c>
      <c r="OK307" s="2" t="s">
        <v>241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229</v>
      </c>
      <c r="OT307" s="2" t="s">
        <v>229</v>
      </c>
      <c r="OU307" s="2" t="s">
        <v>229</v>
      </c>
      <c r="OV307" s="2" t="s">
        <v>229</v>
      </c>
      <c r="OW307" s="2" t="s">
        <v>229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229</v>
      </c>
      <c r="PF307" s="2" t="s">
        <v>229</v>
      </c>
      <c r="PG307" s="2" t="s">
        <v>229</v>
      </c>
      <c r="PH307" s="2" t="s">
        <v>229</v>
      </c>
      <c r="PI307" s="2" t="s">
        <v>229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239</v>
      </c>
      <c r="PR307" s="2" t="s">
        <v>275</v>
      </c>
      <c r="PS307" s="2" t="s">
        <v>726</v>
      </c>
      <c r="PT307" s="2" t="s">
        <v>229</v>
      </c>
      <c r="PU307" s="2" t="s">
        <v>241</v>
      </c>
      <c r="PV307" s="2" t="s">
        <v>229</v>
      </c>
      <c r="PW307" s="4"/>
      <c r="PX307" s="8"/>
      <c r="PY307" s="4"/>
      <c r="PZ307" s="8"/>
      <c r="QA307" s="7"/>
      <c r="QB307" s="7"/>
      <c r="QC307" s="2" t="s">
        <v>281</v>
      </c>
      <c r="QD307" s="2" t="s">
        <v>226</v>
      </c>
      <c r="QE307" s="2" t="s">
        <v>229</v>
      </c>
      <c r="QF307" s="2" t="s">
        <v>229</v>
      </c>
      <c r="QG307" s="2" t="s">
        <v>241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229</v>
      </c>
      <c r="QP307" s="2" t="s">
        <v>229</v>
      </c>
      <c r="QQ307" s="2" t="s">
        <v>229</v>
      </c>
      <c r="QR307" s="2" t="s">
        <v>229</v>
      </c>
      <c r="QS307" s="2" t="s">
        <v>229</v>
      </c>
      <c r="QT307" s="2" t="s">
        <v>229</v>
      </c>
      <c r="QU307" s="4"/>
      <c r="QV307" s="8"/>
      <c r="QW307" s="4"/>
      <c r="QX307" s="8"/>
      <c r="QY307" s="7"/>
      <c r="QZ307" s="7"/>
      <c r="RA307" s="2" t="s">
        <v>239</v>
      </c>
      <c r="RB307" s="2" t="s">
        <v>275</v>
      </c>
      <c r="RC307" s="2" t="s">
        <v>338</v>
      </c>
      <c r="RD307" s="2" t="s">
        <v>229</v>
      </c>
      <c r="RE307" s="2" t="s">
        <v>241</v>
      </c>
      <c r="RF307" s="2" t="s">
        <v>229</v>
      </c>
      <c r="RG307" s="4"/>
      <c r="RH307" s="8"/>
      <c r="RI307" s="4"/>
      <c r="RJ307" s="8"/>
      <c r="RK307" s="7"/>
      <c r="RL307" s="7"/>
      <c r="RM307" s="2" t="s">
        <v>229</v>
      </c>
      <c r="RN307" s="2" t="s">
        <v>229</v>
      </c>
      <c r="RO307" s="2" t="s">
        <v>229</v>
      </c>
      <c r="RP307" s="2" t="s">
        <v>229</v>
      </c>
      <c r="RQ307" s="2" t="s">
        <v>229</v>
      </c>
      <c r="RR307" s="2" t="s">
        <v>229</v>
      </c>
      <c r="RS307" s="4"/>
      <c r="RT307" s="8"/>
      <c r="RU307" s="4"/>
      <c r="RV307" s="8"/>
      <c r="RW307" s="7"/>
      <c r="RX307" s="7"/>
      <c r="RY307" s="2" t="s">
        <v>239</v>
      </c>
      <c r="RZ307" s="2" t="s">
        <v>275</v>
      </c>
      <c r="SA307" s="2" t="s">
        <v>282</v>
      </c>
      <c r="SB307" s="2" t="s">
        <v>918</v>
      </c>
      <c r="SC307" s="2" t="s">
        <v>241</v>
      </c>
      <c r="SD307" s="2" t="s">
        <v>229</v>
      </c>
      <c r="SE307" s="4">
        <v>47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</row>
    <row r="308">
      <c r="A308" s="2" t="s">
        <v>3079</v>
      </c>
      <c r="B308" s="2" t="s">
        <v>216</v>
      </c>
      <c r="C308" s="2" t="s">
        <v>217</v>
      </c>
      <c r="D308" s="2" t="s">
        <v>218</v>
      </c>
      <c r="E308" s="2" t="s">
        <v>2883</v>
      </c>
      <c r="F308" s="2" t="s">
        <v>3068</v>
      </c>
      <c r="G308" s="2" t="s">
        <v>3069</v>
      </c>
      <c r="H308" s="2" t="s">
        <v>3070</v>
      </c>
      <c r="I308" s="2" t="s">
        <v>3071</v>
      </c>
      <c r="J308" s="2" t="s">
        <v>2910</v>
      </c>
      <c r="K308" s="2" t="s">
        <v>1070</v>
      </c>
      <c r="L308" s="3">
        <v>42.3</v>
      </c>
      <c r="M308" s="3">
        <v>44.42</v>
      </c>
      <c r="N308" s="3">
        <v>94.99</v>
      </c>
      <c r="O308" s="2" t="s">
        <v>981</v>
      </c>
      <c r="P308" s="2" t="s">
        <v>964</v>
      </c>
      <c r="Q308" s="2" t="s">
        <v>228</v>
      </c>
      <c r="R308" s="2" t="s">
        <v>229</v>
      </c>
      <c r="S308" s="2" t="s">
        <v>3072</v>
      </c>
      <c r="T308" s="2" t="s">
        <v>684</v>
      </c>
      <c r="U308" s="2" t="s">
        <v>2911</v>
      </c>
      <c r="V308" s="2" t="s">
        <v>233</v>
      </c>
      <c r="W308" s="2" t="s">
        <v>1009</v>
      </c>
      <c r="X308" s="2" t="s">
        <v>1143</v>
      </c>
      <c r="Y308" s="2" t="s">
        <v>1675</v>
      </c>
      <c r="Z308" s="4">
        <v>150</v>
      </c>
      <c r="AA308" s="4">
        <f>=ROUNDDOWN(34.8837209302326,0)</f>
      </c>
      <c r="AB308" s="5">
        <v>4.3</v>
      </c>
      <c r="AC308" s="2" t="s">
        <v>229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3</v>
      </c>
      <c r="AQ308" s="8">
        <v>147.94</v>
      </c>
      <c r="AR308" s="4">
        <v>6</v>
      </c>
      <c r="AS308" s="8">
        <v>282.99</v>
      </c>
      <c r="AT308" s="7">
        <v>-0.5</v>
      </c>
      <c r="AU308" s="7">
        <v>-0.4772</v>
      </c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>
        <v>0.3729</v>
      </c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 t="s">
        <v>229</v>
      </c>
      <c r="BJ308" s="4">
        <v>3</v>
      </c>
      <c r="BK308" s="8">
        <v>147.94</v>
      </c>
      <c r="BL308" s="2" t="s">
        <v>3080</v>
      </c>
      <c r="BM308" s="7">
        <v>1</v>
      </c>
      <c r="BN308" s="7">
        <v>1</v>
      </c>
      <c r="BO308" s="4">
        <v>2</v>
      </c>
      <c r="BP308" s="8">
        <v>101.3</v>
      </c>
      <c r="BQ308" s="4">
        <v>3</v>
      </c>
      <c r="BR308" s="8">
        <v>151.95</v>
      </c>
      <c r="BS308" s="7">
        <v>-0.3333</v>
      </c>
      <c r="BT308" s="7">
        <v>-0.3333</v>
      </c>
      <c r="BU308" s="2" t="s">
        <v>239</v>
      </c>
      <c r="BV308" s="2" t="s">
        <v>226</v>
      </c>
      <c r="BW308" s="2" t="s">
        <v>229</v>
      </c>
      <c r="BX308" s="2" t="s">
        <v>923</v>
      </c>
      <c r="BY308" s="2" t="s">
        <v>241</v>
      </c>
      <c r="BZ308" s="2" t="s">
        <v>229</v>
      </c>
      <c r="CA308" s="4"/>
      <c r="CB308" s="8"/>
      <c r="CC308" s="4"/>
      <c r="CD308" s="8"/>
      <c r="CE308" s="7"/>
      <c r="CF308" s="7"/>
      <c r="CG308" s="2" t="s">
        <v>239</v>
      </c>
      <c r="CH308" s="2" t="s">
        <v>226</v>
      </c>
      <c r="CI308" s="2" t="s">
        <v>2894</v>
      </c>
      <c r="CJ308" s="2" t="s">
        <v>3077</v>
      </c>
      <c r="CK308" s="2" t="s">
        <v>241</v>
      </c>
      <c r="CL308" s="2" t="s">
        <v>229</v>
      </c>
      <c r="CM308" s="4"/>
      <c r="CN308" s="8"/>
      <c r="CO308" s="4">
        <v>1</v>
      </c>
      <c r="CP308" s="8">
        <v>46.36</v>
      </c>
      <c r="CQ308" s="7">
        <v>-1</v>
      </c>
      <c r="CR308" s="7">
        <v>-1</v>
      </c>
      <c r="CS308" s="2" t="s">
        <v>239</v>
      </c>
      <c r="CT308" s="2" t="s">
        <v>226</v>
      </c>
      <c r="CU308" s="2" t="s">
        <v>693</v>
      </c>
      <c r="CV308" s="2" t="s">
        <v>2894</v>
      </c>
      <c r="CW308" s="2" t="s">
        <v>241</v>
      </c>
      <c r="CX308" s="2" t="s">
        <v>229</v>
      </c>
      <c r="CY308" s="4"/>
      <c r="CZ308" s="8"/>
      <c r="DA308" s="4"/>
      <c r="DB308" s="8"/>
      <c r="DC308" s="7"/>
      <c r="DD308" s="7"/>
      <c r="DE308" s="2" t="s">
        <v>239</v>
      </c>
      <c r="DF308" s="2" t="s">
        <v>226</v>
      </c>
      <c r="DG308" s="2" t="s">
        <v>1463</v>
      </c>
      <c r="DH308" s="2" t="s">
        <v>2903</v>
      </c>
      <c r="DI308" s="2" t="s">
        <v>263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239</v>
      </c>
      <c r="DR308" s="2" t="s">
        <v>226</v>
      </c>
      <c r="DS308" s="2" t="s">
        <v>697</v>
      </c>
      <c r="DT308" s="2" t="s">
        <v>1703</v>
      </c>
      <c r="DU308" s="2" t="s">
        <v>241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239</v>
      </c>
      <c r="ED308" s="2" t="s">
        <v>226</v>
      </c>
      <c r="EE308" s="2" t="s">
        <v>699</v>
      </c>
      <c r="EF308" s="2" t="s">
        <v>700</v>
      </c>
      <c r="EG308" s="2" t="s">
        <v>263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239</v>
      </c>
      <c r="EP308" s="2" t="s">
        <v>226</v>
      </c>
      <c r="EQ308" s="2" t="s">
        <v>701</v>
      </c>
      <c r="ER308" s="2" t="s">
        <v>2899</v>
      </c>
      <c r="ES308" s="2" t="s">
        <v>241</v>
      </c>
      <c r="ET308" s="2" t="s">
        <v>229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226</v>
      </c>
      <c r="FC308" s="2" t="s">
        <v>1463</v>
      </c>
      <c r="FD308" s="2" t="s">
        <v>813</v>
      </c>
      <c r="FE308" s="2" t="s">
        <v>241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226</v>
      </c>
      <c r="FO308" s="2" t="s">
        <v>2133</v>
      </c>
      <c r="FP308" s="2" t="s">
        <v>1464</v>
      </c>
      <c r="FQ308" s="2" t="s">
        <v>241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229</v>
      </c>
      <c r="FZ308" s="2" t="s">
        <v>229</v>
      </c>
      <c r="GA308" s="2" t="s">
        <v>229</v>
      </c>
      <c r="GB308" s="2" t="s">
        <v>229</v>
      </c>
      <c r="GC308" s="2" t="s">
        <v>229</v>
      </c>
      <c r="GD308" s="2" t="s">
        <v>229</v>
      </c>
      <c r="GE308" s="4">
        <v>1</v>
      </c>
      <c r="GF308" s="8">
        <v>46.64</v>
      </c>
      <c r="GG308" s="4"/>
      <c r="GH308" s="8"/>
      <c r="GI308" s="7"/>
      <c r="GJ308" s="7"/>
      <c r="GK308" s="2" t="s">
        <v>239</v>
      </c>
      <c r="GL308" s="2" t="s">
        <v>226</v>
      </c>
      <c r="GM308" s="2" t="s">
        <v>707</v>
      </c>
      <c r="GN308" s="2" t="s">
        <v>809</v>
      </c>
      <c r="GO308" s="2" t="s">
        <v>241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239</v>
      </c>
      <c r="GX308" s="2" t="s">
        <v>226</v>
      </c>
      <c r="GY308" s="2" t="s">
        <v>743</v>
      </c>
      <c r="GZ308" s="2" t="s">
        <v>2994</v>
      </c>
      <c r="HA308" s="2" t="s">
        <v>241</v>
      </c>
      <c r="HB308" s="2" t="s">
        <v>229</v>
      </c>
      <c r="HC308" s="4"/>
      <c r="HD308" s="8"/>
      <c r="HE308" s="4">
        <v>2</v>
      </c>
      <c r="HF308" s="8">
        <v>84.68</v>
      </c>
      <c r="HG308" s="7">
        <v>-1</v>
      </c>
      <c r="HH308" s="7">
        <v>-1</v>
      </c>
      <c r="HI308" s="2" t="s">
        <v>239</v>
      </c>
      <c r="HJ308" s="2" t="s">
        <v>226</v>
      </c>
      <c r="HK308" s="2" t="s">
        <v>2899</v>
      </c>
      <c r="HL308" s="2" t="s">
        <v>2276</v>
      </c>
      <c r="HM308" s="2" t="s">
        <v>241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239</v>
      </c>
      <c r="HV308" s="2" t="s">
        <v>226</v>
      </c>
      <c r="HW308" s="2" t="s">
        <v>877</v>
      </c>
      <c r="HX308" s="2" t="s">
        <v>743</v>
      </c>
      <c r="HY308" s="2" t="s">
        <v>241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239</v>
      </c>
      <c r="IH308" s="2" t="s">
        <v>226</v>
      </c>
      <c r="II308" s="2" t="s">
        <v>881</v>
      </c>
      <c r="IJ308" s="2" t="s">
        <v>816</v>
      </c>
      <c r="IK308" s="2" t="s">
        <v>241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272</v>
      </c>
      <c r="IT308" s="2" t="s">
        <v>226</v>
      </c>
      <c r="IU308" s="2" t="s">
        <v>229</v>
      </c>
      <c r="IV308" s="2" t="s">
        <v>229</v>
      </c>
      <c r="IW308" s="2" t="s">
        <v>241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239</v>
      </c>
      <c r="JF308" s="2" t="s">
        <v>226</v>
      </c>
      <c r="JG308" s="2" t="s">
        <v>268</v>
      </c>
      <c r="JH308" s="2" t="s">
        <v>229</v>
      </c>
      <c r="JI308" s="2" t="s">
        <v>241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229</v>
      </c>
      <c r="JR308" s="2" t="s">
        <v>229</v>
      </c>
      <c r="JS308" s="2" t="s">
        <v>229</v>
      </c>
      <c r="JT308" s="2" t="s">
        <v>229</v>
      </c>
      <c r="JU308" s="2" t="s">
        <v>229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278</v>
      </c>
      <c r="KD308" s="2" t="s">
        <v>275</v>
      </c>
      <c r="KE308" s="2" t="s">
        <v>270</v>
      </c>
      <c r="KF308" s="2" t="s">
        <v>3081</v>
      </c>
      <c r="KG308" s="2" t="s">
        <v>241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272</v>
      </c>
      <c r="KP308" s="2" t="s">
        <v>226</v>
      </c>
      <c r="KQ308" s="2" t="s">
        <v>229</v>
      </c>
      <c r="KR308" s="2" t="s">
        <v>229</v>
      </c>
      <c r="KS308" s="2" t="s">
        <v>241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239</v>
      </c>
      <c r="LB308" s="2" t="s">
        <v>226</v>
      </c>
      <c r="LC308" s="2" t="s">
        <v>720</v>
      </c>
      <c r="LD308" s="2" t="s">
        <v>1676</v>
      </c>
      <c r="LE308" s="2" t="s">
        <v>241</v>
      </c>
      <c r="LF308" s="2" t="s">
        <v>229</v>
      </c>
      <c r="LG308" s="4"/>
      <c r="LH308" s="8"/>
      <c r="LI308" s="4"/>
      <c r="LJ308" s="8"/>
      <c r="LK308" s="7"/>
      <c r="LL308" s="7"/>
      <c r="LM308" s="2" t="s">
        <v>229</v>
      </c>
      <c r="LN308" s="2" t="s">
        <v>229</v>
      </c>
      <c r="LO308" s="2" t="s">
        <v>229</v>
      </c>
      <c r="LP308" s="2" t="s">
        <v>229</v>
      </c>
      <c r="LQ308" s="2" t="s">
        <v>229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239</v>
      </c>
      <c r="LZ308" s="2" t="s">
        <v>275</v>
      </c>
      <c r="MA308" s="2" t="s">
        <v>936</v>
      </c>
      <c r="MB308" s="2" t="s">
        <v>2991</v>
      </c>
      <c r="MC308" s="2" t="s">
        <v>241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266</v>
      </c>
      <c r="ML308" s="2" t="s">
        <v>226</v>
      </c>
      <c r="MM308" s="2" t="s">
        <v>229</v>
      </c>
      <c r="MN308" s="2" t="s">
        <v>229</v>
      </c>
      <c r="MO308" s="2" t="s">
        <v>241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239</v>
      </c>
      <c r="MX308" s="2" t="s">
        <v>226</v>
      </c>
      <c r="MY308" s="2" t="s">
        <v>723</v>
      </c>
      <c r="MZ308" s="2" t="s">
        <v>229</v>
      </c>
      <c r="NA308" s="2" t="s">
        <v>241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239</v>
      </c>
      <c r="NJ308" s="2" t="s">
        <v>260</v>
      </c>
      <c r="NK308" s="2" t="s">
        <v>2902</v>
      </c>
      <c r="NL308" s="2" t="s">
        <v>2903</v>
      </c>
      <c r="NM308" s="2" t="s">
        <v>241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272</v>
      </c>
      <c r="NV308" s="2" t="s">
        <v>226</v>
      </c>
      <c r="NW308" s="2" t="s">
        <v>229</v>
      </c>
      <c r="NX308" s="2" t="s">
        <v>229</v>
      </c>
      <c r="NY308" s="2" t="s">
        <v>241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239</v>
      </c>
      <c r="OH308" s="2" t="s">
        <v>226</v>
      </c>
      <c r="OI308" s="2" t="s">
        <v>229</v>
      </c>
      <c r="OJ308" s="2" t="s">
        <v>229</v>
      </c>
      <c r="OK308" s="2" t="s">
        <v>241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229</v>
      </c>
      <c r="OT308" s="2" t="s">
        <v>229</v>
      </c>
      <c r="OU308" s="2" t="s">
        <v>229</v>
      </c>
      <c r="OV308" s="2" t="s">
        <v>229</v>
      </c>
      <c r="OW308" s="2" t="s">
        <v>229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229</v>
      </c>
      <c r="PF308" s="2" t="s">
        <v>229</v>
      </c>
      <c r="PG308" s="2" t="s">
        <v>229</v>
      </c>
      <c r="PH308" s="2" t="s">
        <v>229</v>
      </c>
      <c r="PI308" s="2" t="s">
        <v>229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239</v>
      </c>
      <c r="PR308" s="2" t="s">
        <v>275</v>
      </c>
      <c r="PS308" s="2" t="s">
        <v>726</v>
      </c>
      <c r="PT308" s="2" t="s">
        <v>931</v>
      </c>
      <c r="PU308" s="2" t="s">
        <v>241</v>
      </c>
      <c r="PV308" s="2" t="s">
        <v>229</v>
      </c>
      <c r="PW308" s="4"/>
      <c r="PX308" s="8"/>
      <c r="PY308" s="4"/>
      <c r="PZ308" s="8"/>
      <c r="QA308" s="7"/>
      <c r="QB308" s="7"/>
      <c r="QC308" s="2" t="s">
        <v>281</v>
      </c>
      <c r="QD308" s="2" t="s">
        <v>226</v>
      </c>
      <c r="QE308" s="2" t="s">
        <v>229</v>
      </c>
      <c r="QF308" s="2" t="s">
        <v>229</v>
      </c>
      <c r="QG308" s="2" t="s">
        <v>241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229</v>
      </c>
      <c r="QP308" s="2" t="s">
        <v>229</v>
      </c>
      <c r="QQ308" s="2" t="s">
        <v>229</v>
      </c>
      <c r="QR308" s="2" t="s">
        <v>229</v>
      </c>
      <c r="QS308" s="2" t="s">
        <v>229</v>
      </c>
      <c r="QT308" s="2" t="s">
        <v>229</v>
      </c>
      <c r="QU308" s="4"/>
      <c r="QV308" s="8"/>
      <c r="QW308" s="4"/>
      <c r="QX308" s="8"/>
      <c r="QY308" s="7"/>
      <c r="QZ308" s="7"/>
      <c r="RA308" s="2" t="s">
        <v>239</v>
      </c>
      <c r="RB308" s="2" t="s">
        <v>275</v>
      </c>
      <c r="RC308" s="2" t="s">
        <v>338</v>
      </c>
      <c r="RD308" s="2" t="s">
        <v>749</v>
      </c>
      <c r="RE308" s="2" t="s">
        <v>241</v>
      </c>
      <c r="RF308" s="2" t="s">
        <v>229</v>
      </c>
      <c r="RG308" s="4"/>
      <c r="RH308" s="8"/>
      <c r="RI308" s="4"/>
      <c r="RJ308" s="8"/>
      <c r="RK308" s="7"/>
      <c r="RL308" s="7"/>
      <c r="RM308" s="2" t="s">
        <v>229</v>
      </c>
      <c r="RN308" s="2" t="s">
        <v>229</v>
      </c>
      <c r="RO308" s="2" t="s">
        <v>229</v>
      </c>
      <c r="RP308" s="2" t="s">
        <v>229</v>
      </c>
      <c r="RQ308" s="2" t="s">
        <v>229</v>
      </c>
      <c r="RR308" s="2" t="s">
        <v>229</v>
      </c>
      <c r="RS308" s="4"/>
      <c r="RT308" s="8"/>
      <c r="RU308" s="4"/>
      <c r="RV308" s="8"/>
      <c r="RW308" s="7"/>
      <c r="RX308" s="7"/>
      <c r="RY308" s="2" t="s">
        <v>239</v>
      </c>
      <c r="RZ308" s="2" t="s">
        <v>275</v>
      </c>
      <c r="SA308" s="2" t="s">
        <v>282</v>
      </c>
      <c r="SB308" s="2" t="s">
        <v>553</v>
      </c>
      <c r="SC308" s="2" t="s">
        <v>241</v>
      </c>
      <c r="SD308" s="2" t="s">
        <v>229</v>
      </c>
      <c r="SE308" s="4">
        <v>150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</row>
    <row r="309">
      <c r="A309" s="2" t="s">
        <v>3082</v>
      </c>
      <c r="B309" s="2" t="s">
        <v>216</v>
      </c>
      <c r="C309" s="2" t="s">
        <v>217</v>
      </c>
      <c r="D309" s="2" t="s">
        <v>218</v>
      </c>
      <c r="E309" s="2" t="s">
        <v>2883</v>
      </c>
      <c r="F309" s="2" t="s">
        <v>3068</v>
      </c>
      <c r="G309" s="2" t="s">
        <v>3069</v>
      </c>
      <c r="H309" s="2" t="s">
        <v>3070</v>
      </c>
      <c r="I309" s="2" t="s">
        <v>3071</v>
      </c>
      <c r="J309" s="2" t="s">
        <v>2918</v>
      </c>
      <c r="K309" s="2" t="s">
        <v>1070</v>
      </c>
      <c r="L309" s="3">
        <v>47</v>
      </c>
      <c r="M309" s="3">
        <v>49.35</v>
      </c>
      <c r="N309" s="3">
        <v>104.99</v>
      </c>
      <c r="O309" s="2" t="s">
        <v>963</v>
      </c>
      <c r="P309" s="2" t="s">
        <v>964</v>
      </c>
      <c r="Q309" s="2" t="s">
        <v>228</v>
      </c>
      <c r="R309" s="2" t="s">
        <v>229</v>
      </c>
      <c r="S309" s="2" t="s">
        <v>3072</v>
      </c>
      <c r="T309" s="2" t="s">
        <v>684</v>
      </c>
      <c r="U309" s="2" t="s">
        <v>2911</v>
      </c>
      <c r="V309" s="2" t="s">
        <v>233</v>
      </c>
      <c r="W309" s="2" t="s">
        <v>1009</v>
      </c>
      <c r="X309" s="2" t="s">
        <v>1143</v>
      </c>
      <c r="Y309" s="2" t="s">
        <v>1675</v>
      </c>
      <c r="Z309" s="4"/>
      <c r="AA309" s="4">
        <f>=ROUNDDOWN({0},0)</f>
      </c>
      <c r="AB309" s="5">
        <v>0.2</v>
      </c>
      <c r="AC309" s="2" t="s">
        <v>229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/>
      <c r="AQ309" s="8"/>
      <c r="AR309" s="4">
        <v>3</v>
      </c>
      <c r="AS309" s="8">
        <v>153.99</v>
      </c>
      <c r="AT309" s="7">
        <v>-1</v>
      </c>
      <c r="AU309" s="7">
        <v>-1</v>
      </c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/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 t="s">
        <v>229</v>
      </c>
      <c r="BJ309" s="4"/>
      <c r="BK309" s="8"/>
      <c r="BL309" s="2" t="s">
        <v>1863</v>
      </c>
      <c r="BM309" s="7"/>
      <c r="BN309" s="7"/>
      <c r="BO309" s="4"/>
      <c r="BP309" s="8"/>
      <c r="BQ309" s="4"/>
      <c r="BR309" s="8"/>
      <c r="BS309" s="7"/>
      <c r="BT309" s="7"/>
      <c r="BU309" s="2" t="s">
        <v>239</v>
      </c>
      <c r="BV309" s="2" t="s">
        <v>275</v>
      </c>
      <c r="BW309" s="2" t="s">
        <v>229</v>
      </c>
      <c r="BX309" s="2" t="s">
        <v>2920</v>
      </c>
      <c r="BY309" s="2" t="s">
        <v>241</v>
      </c>
      <c r="BZ309" s="2" t="s">
        <v>229</v>
      </c>
      <c r="CA309" s="4"/>
      <c r="CB309" s="8"/>
      <c r="CC309" s="4"/>
      <c r="CD309" s="8"/>
      <c r="CE309" s="7"/>
      <c r="CF309" s="7"/>
      <c r="CG309" s="2" t="s">
        <v>239</v>
      </c>
      <c r="CH309" s="2" t="s">
        <v>275</v>
      </c>
      <c r="CI309" s="2" t="s">
        <v>2894</v>
      </c>
      <c r="CJ309" s="2" t="s">
        <v>2903</v>
      </c>
      <c r="CK309" s="2" t="s">
        <v>241</v>
      </c>
      <c r="CL309" s="2" t="s">
        <v>229</v>
      </c>
      <c r="CM309" s="4"/>
      <c r="CN309" s="8"/>
      <c r="CO309" s="4">
        <v>1</v>
      </c>
      <c r="CP309" s="8">
        <v>52.15</v>
      </c>
      <c r="CQ309" s="7">
        <v>-1</v>
      </c>
      <c r="CR309" s="7">
        <v>-1</v>
      </c>
      <c r="CS309" s="2" t="s">
        <v>239</v>
      </c>
      <c r="CT309" s="2" t="s">
        <v>275</v>
      </c>
      <c r="CU309" s="2" t="s">
        <v>693</v>
      </c>
      <c r="CV309" s="2" t="s">
        <v>1468</v>
      </c>
      <c r="CW309" s="2" t="s">
        <v>241</v>
      </c>
      <c r="CX309" s="2" t="s">
        <v>229</v>
      </c>
      <c r="CY309" s="4"/>
      <c r="CZ309" s="8"/>
      <c r="DA309" s="4"/>
      <c r="DB309" s="8"/>
      <c r="DC309" s="7"/>
      <c r="DD309" s="7"/>
      <c r="DE309" s="2" t="s">
        <v>239</v>
      </c>
      <c r="DF309" s="2" t="s">
        <v>275</v>
      </c>
      <c r="DG309" s="2" t="s">
        <v>1463</v>
      </c>
      <c r="DH309" s="2" t="s">
        <v>724</v>
      </c>
      <c r="DI309" s="2" t="s">
        <v>263</v>
      </c>
      <c r="DJ309" s="2" t="s">
        <v>229</v>
      </c>
      <c r="DK309" s="4"/>
      <c r="DL309" s="8"/>
      <c r="DM309" s="4">
        <v>1</v>
      </c>
      <c r="DN309" s="8">
        <v>49.34</v>
      </c>
      <c r="DO309" s="7">
        <v>-1</v>
      </c>
      <c r="DP309" s="7">
        <v>-1</v>
      </c>
      <c r="DQ309" s="2" t="s">
        <v>239</v>
      </c>
      <c r="DR309" s="2" t="s">
        <v>275</v>
      </c>
      <c r="DS309" s="2" t="s">
        <v>697</v>
      </c>
      <c r="DT309" s="2" t="s">
        <v>2941</v>
      </c>
      <c r="DU309" s="2" t="s">
        <v>241</v>
      </c>
      <c r="DV309" s="2" t="s">
        <v>229</v>
      </c>
      <c r="DW309" s="4"/>
      <c r="DX309" s="8"/>
      <c r="DY309" s="4">
        <v>1</v>
      </c>
      <c r="DZ309" s="8">
        <v>52.5</v>
      </c>
      <c r="EA309" s="7">
        <v>-1</v>
      </c>
      <c r="EB309" s="7">
        <v>-1</v>
      </c>
      <c r="EC309" s="2" t="s">
        <v>239</v>
      </c>
      <c r="ED309" s="2" t="s">
        <v>275</v>
      </c>
      <c r="EE309" s="2" t="s">
        <v>699</v>
      </c>
      <c r="EF309" s="2" t="s">
        <v>738</v>
      </c>
      <c r="EG309" s="2" t="s">
        <v>263</v>
      </c>
      <c r="EH309" s="2" t="s">
        <v>229</v>
      </c>
      <c r="EI309" s="4"/>
      <c r="EJ309" s="8"/>
      <c r="EK309" s="4"/>
      <c r="EL309" s="8"/>
      <c r="EM309" s="7"/>
      <c r="EN309" s="7"/>
      <c r="EO309" s="2" t="s">
        <v>239</v>
      </c>
      <c r="EP309" s="2" t="s">
        <v>275</v>
      </c>
      <c r="EQ309" s="2" t="s">
        <v>701</v>
      </c>
      <c r="ER309" s="2" t="s">
        <v>687</v>
      </c>
      <c r="ES309" s="2" t="s">
        <v>241</v>
      </c>
      <c r="ET309" s="2" t="s">
        <v>229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275</v>
      </c>
      <c r="FC309" s="2" t="s">
        <v>1463</v>
      </c>
      <c r="FD309" s="2" t="s">
        <v>813</v>
      </c>
      <c r="FE309" s="2" t="s">
        <v>241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275</v>
      </c>
      <c r="FO309" s="2" t="s">
        <v>2133</v>
      </c>
      <c r="FP309" s="2" t="s">
        <v>705</v>
      </c>
      <c r="FQ309" s="2" t="s">
        <v>241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229</v>
      </c>
      <c r="FZ309" s="2" t="s">
        <v>229</v>
      </c>
      <c r="GA309" s="2" t="s">
        <v>229</v>
      </c>
      <c r="GB309" s="2" t="s">
        <v>229</v>
      </c>
      <c r="GC309" s="2" t="s">
        <v>229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239</v>
      </c>
      <c r="GL309" s="2" t="s">
        <v>275</v>
      </c>
      <c r="GM309" s="2" t="s">
        <v>707</v>
      </c>
      <c r="GN309" s="2" t="s">
        <v>2927</v>
      </c>
      <c r="GO309" s="2" t="s">
        <v>241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239</v>
      </c>
      <c r="GX309" s="2" t="s">
        <v>275</v>
      </c>
      <c r="GY309" s="2" t="s">
        <v>743</v>
      </c>
      <c r="GZ309" s="2" t="s">
        <v>1471</v>
      </c>
      <c r="HA309" s="2" t="s">
        <v>241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239</v>
      </c>
      <c r="HJ309" s="2" t="s">
        <v>275</v>
      </c>
      <c r="HK309" s="2" t="s">
        <v>2899</v>
      </c>
      <c r="HL309" s="2" t="s">
        <v>1569</v>
      </c>
      <c r="HM309" s="2" t="s">
        <v>241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275</v>
      </c>
      <c r="HW309" s="2" t="s">
        <v>877</v>
      </c>
      <c r="HX309" s="2" t="s">
        <v>1357</v>
      </c>
      <c r="HY309" s="2" t="s">
        <v>241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239</v>
      </c>
      <c r="IH309" s="2" t="s">
        <v>275</v>
      </c>
      <c r="II309" s="2" t="s">
        <v>881</v>
      </c>
      <c r="IJ309" s="2" t="s">
        <v>283</v>
      </c>
      <c r="IK309" s="2" t="s">
        <v>241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272</v>
      </c>
      <c r="IT309" s="2" t="s">
        <v>275</v>
      </c>
      <c r="IU309" s="2" t="s">
        <v>229</v>
      </c>
      <c r="IV309" s="2" t="s">
        <v>229</v>
      </c>
      <c r="IW309" s="2" t="s">
        <v>241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239</v>
      </c>
      <c r="JF309" s="2" t="s">
        <v>275</v>
      </c>
      <c r="JG309" s="2" t="s">
        <v>268</v>
      </c>
      <c r="JH309" s="2" t="s">
        <v>229</v>
      </c>
      <c r="JI309" s="2" t="s">
        <v>241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229</v>
      </c>
      <c r="JR309" s="2" t="s">
        <v>229</v>
      </c>
      <c r="JS309" s="2" t="s">
        <v>229</v>
      </c>
      <c r="JT309" s="2" t="s">
        <v>229</v>
      </c>
      <c r="JU309" s="2" t="s">
        <v>229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278</v>
      </c>
      <c r="KD309" s="2" t="s">
        <v>275</v>
      </c>
      <c r="KE309" s="2" t="s">
        <v>270</v>
      </c>
      <c r="KF309" s="2" t="s">
        <v>360</v>
      </c>
      <c r="KG309" s="2" t="s">
        <v>241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272</v>
      </c>
      <c r="KP309" s="2" t="s">
        <v>275</v>
      </c>
      <c r="KQ309" s="2" t="s">
        <v>229</v>
      </c>
      <c r="KR309" s="2" t="s">
        <v>229</v>
      </c>
      <c r="KS309" s="2" t="s">
        <v>241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239</v>
      </c>
      <c r="LB309" s="2" t="s">
        <v>275</v>
      </c>
      <c r="LC309" s="2" t="s">
        <v>720</v>
      </c>
      <c r="LD309" s="2" t="s">
        <v>2456</v>
      </c>
      <c r="LE309" s="2" t="s">
        <v>241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229</v>
      </c>
      <c r="LN309" s="2" t="s">
        <v>229</v>
      </c>
      <c r="LO309" s="2" t="s">
        <v>229</v>
      </c>
      <c r="LP309" s="2" t="s">
        <v>229</v>
      </c>
      <c r="LQ309" s="2" t="s">
        <v>229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239</v>
      </c>
      <c r="LZ309" s="2" t="s">
        <v>275</v>
      </c>
      <c r="MA309" s="2" t="s">
        <v>936</v>
      </c>
      <c r="MB309" s="2" t="s">
        <v>452</v>
      </c>
      <c r="MC309" s="2" t="s">
        <v>241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266</v>
      </c>
      <c r="ML309" s="2" t="s">
        <v>275</v>
      </c>
      <c r="MM309" s="2" t="s">
        <v>229</v>
      </c>
      <c r="MN309" s="2" t="s">
        <v>229</v>
      </c>
      <c r="MO309" s="2" t="s">
        <v>241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239</v>
      </c>
      <c r="MX309" s="2" t="s">
        <v>275</v>
      </c>
      <c r="MY309" s="2" t="s">
        <v>723</v>
      </c>
      <c r="MZ309" s="2" t="s">
        <v>229</v>
      </c>
      <c r="NA309" s="2" t="s">
        <v>241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239</v>
      </c>
      <c r="NJ309" s="2" t="s">
        <v>275</v>
      </c>
      <c r="NK309" s="2" t="s">
        <v>2902</v>
      </c>
      <c r="NL309" s="2" t="s">
        <v>725</v>
      </c>
      <c r="NM309" s="2" t="s">
        <v>241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272</v>
      </c>
      <c r="NV309" s="2" t="s">
        <v>275</v>
      </c>
      <c r="NW309" s="2" t="s">
        <v>229</v>
      </c>
      <c r="NX309" s="2" t="s">
        <v>229</v>
      </c>
      <c r="NY309" s="2" t="s">
        <v>241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239</v>
      </c>
      <c r="OH309" s="2" t="s">
        <v>275</v>
      </c>
      <c r="OI309" s="2" t="s">
        <v>229</v>
      </c>
      <c r="OJ309" s="2" t="s">
        <v>229</v>
      </c>
      <c r="OK309" s="2" t="s">
        <v>241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229</v>
      </c>
      <c r="OT309" s="2" t="s">
        <v>229</v>
      </c>
      <c r="OU309" s="2" t="s">
        <v>229</v>
      </c>
      <c r="OV309" s="2" t="s">
        <v>229</v>
      </c>
      <c r="OW309" s="2" t="s">
        <v>229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229</v>
      </c>
      <c r="PF309" s="2" t="s">
        <v>229</v>
      </c>
      <c r="PG309" s="2" t="s">
        <v>229</v>
      </c>
      <c r="PH309" s="2" t="s">
        <v>229</v>
      </c>
      <c r="PI309" s="2" t="s">
        <v>229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239</v>
      </c>
      <c r="PR309" s="2" t="s">
        <v>275</v>
      </c>
      <c r="PS309" s="2" t="s">
        <v>726</v>
      </c>
      <c r="PT309" s="2" t="s">
        <v>2064</v>
      </c>
      <c r="PU309" s="2" t="s">
        <v>241</v>
      </c>
      <c r="PV309" s="2" t="s">
        <v>229</v>
      </c>
      <c r="PW309" s="4"/>
      <c r="PX309" s="8"/>
      <c r="PY309" s="4"/>
      <c r="PZ309" s="8"/>
      <c r="QA309" s="7"/>
      <c r="QB309" s="7"/>
      <c r="QC309" s="2" t="s">
        <v>281</v>
      </c>
      <c r="QD309" s="2" t="s">
        <v>275</v>
      </c>
      <c r="QE309" s="2" t="s">
        <v>229</v>
      </c>
      <c r="QF309" s="2" t="s">
        <v>229</v>
      </c>
      <c r="QG309" s="2" t="s">
        <v>241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229</v>
      </c>
      <c r="QQ309" s="2" t="s">
        <v>229</v>
      </c>
      <c r="QR309" s="2" t="s">
        <v>229</v>
      </c>
      <c r="QS309" s="2" t="s">
        <v>229</v>
      </c>
      <c r="QT309" s="2" t="s">
        <v>229</v>
      </c>
      <c r="QU309" s="4"/>
      <c r="QV309" s="8"/>
      <c r="QW309" s="4"/>
      <c r="QX309" s="8"/>
      <c r="QY309" s="7"/>
      <c r="QZ309" s="7"/>
      <c r="RA309" s="2" t="s">
        <v>239</v>
      </c>
      <c r="RB309" s="2" t="s">
        <v>275</v>
      </c>
      <c r="RC309" s="2" t="s">
        <v>338</v>
      </c>
      <c r="RD309" s="2" t="s">
        <v>229</v>
      </c>
      <c r="RE309" s="2" t="s">
        <v>241</v>
      </c>
      <c r="RF309" s="2" t="s">
        <v>229</v>
      </c>
      <c r="RG309" s="4"/>
      <c r="RH309" s="8"/>
      <c r="RI309" s="4"/>
      <c r="RJ309" s="8"/>
      <c r="RK309" s="7"/>
      <c r="RL309" s="7"/>
      <c r="RM309" s="2" t="s">
        <v>229</v>
      </c>
      <c r="RN309" s="2" t="s">
        <v>229</v>
      </c>
      <c r="RO309" s="2" t="s">
        <v>229</v>
      </c>
      <c r="RP309" s="2" t="s">
        <v>229</v>
      </c>
      <c r="RQ309" s="2" t="s">
        <v>229</v>
      </c>
      <c r="RR309" s="2" t="s">
        <v>229</v>
      </c>
      <c r="RS309" s="4"/>
      <c r="RT309" s="8"/>
      <c r="RU309" s="4"/>
      <c r="RV309" s="8"/>
      <c r="RW309" s="7"/>
      <c r="RX309" s="7"/>
      <c r="RY309" s="2" t="s">
        <v>239</v>
      </c>
      <c r="RZ309" s="2" t="s">
        <v>275</v>
      </c>
      <c r="SA309" s="2" t="s">
        <v>282</v>
      </c>
      <c r="SB309" s="2" t="s">
        <v>2976</v>
      </c>
      <c r="SC309" s="2" t="s">
        <v>241</v>
      </c>
      <c r="SD309" s="2" t="s">
        <v>229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</row>
    <row r="310">
      <c r="A310" s="2" t="s">
        <v>3083</v>
      </c>
      <c r="B310" s="2" t="s">
        <v>216</v>
      </c>
      <c r="C310" s="2" t="s">
        <v>217</v>
      </c>
      <c r="D310" s="2" t="s">
        <v>218</v>
      </c>
      <c r="E310" s="2" t="s">
        <v>2883</v>
      </c>
      <c r="F310" s="2" t="s">
        <v>3068</v>
      </c>
      <c r="G310" s="2" t="s">
        <v>3069</v>
      </c>
      <c r="H310" s="2" t="s">
        <v>3070</v>
      </c>
      <c r="I310" s="2" t="s">
        <v>3071</v>
      </c>
      <c r="J310" s="2" t="s">
        <v>2888</v>
      </c>
      <c r="K310" s="2" t="s">
        <v>1140</v>
      </c>
      <c r="L310" s="3">
        <v>36.8</v>
      </c>
      <c r="M310" s="3">
        <v>38.64</v>
      </c>
      <c r="N310" s="3">
        <v>84.99</v>
      </c>
      <c r="O310" s="2" t="s">
        <v>963</v>
      </c>
      <c r="P310" s="2" t="s">
        <v>964</v>
      </c>
      <c r="Q310" s="2" t="s">
        <v>228</v>
      </c>
      <c r="R310" s="2" t="s">
        <v>229</v>
      </c>
      <c r="S310" s="2" t="s">
        <v>3084</v>
      </c>
      <c r="T310" s="2" t="s">
        <v>684</v>
      </c>
      <c r="U310" s="2" t="s">
        <v>2890</v>
      </c>
      <c r="V310" s="2" t="s">
        <v>233</v>
      </c>
      <c r="W310" s="2" t="s">
        <v>1009</v>
      </c>
      <c r="X310" s="2" t="s">
        <v>1143</v>
      </c>
      <c r="Y310" s="2" t="s">
        <v>3001</v>
      </c>
      <c r="Z310" s="4"/>
      <c r="AA310" s="4">
        <f>=ROUNDDOWN({0},0)</f>
      </c>
      <c r="AB310" s="5"/>
      <c r="AC310" s="2" t="s">
        <v>229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/>
      <c r="AQ310" s="8"/>
      <c r="AR310" s="4">
        <v>4</v>
      </c>
      <c r="AS310" s="8">
        <v>113.56</v>
      </c>
      <c r="AT310" s="7">
        <v>-1</v>
      </c>
      <c r="AU310" s="7">
        <v>-1</v>
      </c>
      <c r="AV310" s="4" t="s">
        <v>229</v>
      </c>
      <c r="AW310" s="8" t="s">
        <v>229</v>
      </c>
      <c r="AX310" s="4">
        <v>12</v>
      </c>
      <c r="AY310" s="8">
        <v>373.47</v>
      </c>
      <c r="AZ310" s="7" t="s">
        <v>229</v>
      </c>
      <c r="BA310" s="7" t="s">
        <v>229</v>
      </c>
      <c r="BB310" s="7"/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 t="s">
        <v>229</v>
      </c>
      <c r="BJ310" s="4"/>
      <c r="BK310" s="8"/>
      <c r="BL310" s="2" t="s">
        <v>2297</v>
      </c>
      <c r="BM310" s="7"/>
      <c r="BN310" s="7"/>
      <c r="BO310" s="4"/>
      <c r="BP310" s="8"/>
      <c r="BQ310" s="4"/>
      <c r="BR310" s="8"/>
      <c r="BS310" s="7"/>
      <c r="BT310" s="7"/>
      <c r="BU310" s="2" t="s">
        <v>239</v>
      </c>
      <c r="BV310" s="2" t="s">
        <v>275</v>
      </c>
      <c r="BW310" s="2" t="s">
        <v>229</v>
      </c>
      <c r="BX310" s="2" t="s">
        <v>1265</v>
      </c>
      <c r="BY310" s="2" t="s">
        <v>241</v>
      </c>
      <c r="BZ310" s="2" t="s">
        <v>229</v>
      </c>
      <c r="CA310" s="4"/>
      <c r="CB310" s="8"/>
      <c r="CC310" s="4"/>
      <c r="CD310" s="8"/>
      <c r="CE310" s="7"/>
      <c r="CF310" s="7"/>
      <c r="CG310" s="2" t="s">
        <v>239</v>
      </c>
      <c r="CH310" s="2" t="s">
        <v>275</v>
      </c>
      <c r="CI310" s="2" t="s">
        <v>532</v>
      </c>
      <c r="CJ310" s="2" t="s">
        <v>3035</v>
      </c>
      <c r="CK310" s="2" t="s">
        <v>241</v>
      </c>
      <c r="CL310" s="2" t="s">
        <v>229</v>
      </c>
      <c r="CM310" s="4"/>
      <c r="CN310" s="8"/>
      <c r="CO310" s="4">
        <v>2</v>
      </c>
      <c r="CP310" s="8">
        <v>50.08</v>
      </c>
      <c r="CQ310" s="7">
        <v>-1</v>
      </c>
      <c r="CR310" s="7">
        <v>-1</v>
      </c>
      <c r="CS310" s="2" t="s">
        <v>239</v>
      </c>
      <c r="CT310" s="2" t="s">
        <v>275</v>
      </c>
      <c r="CU310" s="2" t="s">
        <v>2201</v>
      </c>
      <c r="CV310" s="2" t="s">
        <v>2379</v>
      </c>
      <c r="CW310" s="2" t="s">
        <v>241</v>
      </c>
      <c r="CX310" s="2" t="s">
        <v>229</v>
      </c>
      <c r="CY310" s="4"/>
      <c r="CZ310" s="8"/>
      <c r="DA310" s="4">
        <v>1</v>
      </c>
      <c r="DB310" s="8">
        <v>22.91</v>
      </c>
      <c r="DC310" s="7">
        <v>-1</v>
      </c>
      <c r="DD310" s="7">
        <v>-1</v>
      </c>
      <c r="DE310" s="2" t="s">
        <v>239</v>
      </c>
      <c r="DF310" s="2" t="s">
        <v>275</v>
      </c>
      <c r="DG310" s="2" t="s">
        <v>2201</v>
      </c>
      <c r="DH310" s="2" t="s">
        <v>3085</v>
      </c>
      <c r="DI310" s="2" t="s">
        <v>263</v>
      </c>
      <c r="DJ310" s="2" t="s">
        <v>229</v>
      </c>
      <c r="DK310" s="4"/>
      <c r="DL310" s="8"/>
      <c r="DM310" s="4"/>
      <c r="DN310" s="8"/>
      <c r="DO310" s="7"/>
      <c r="DP310" s="7"/>
      <c r="DQ310" s="2" t="s">
        <v>239</v>
      </c>
      <c r="DR310" s="2" t="s">
        <v>275</v>
      </c>
      <c r="DS310" s="2" t="s">
        <v>247</v>
      </c>
      <c r="DT310" s="2" t="s">
        <v>1594</v>
      </c>
      <c r="DU310" s="2" t="s">
        <v>241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239</v>
      </c>
      <c r="ED310" s="2" t="s">
        <v>275</v>
      </c>
      <c r="EE310" s="2" t="s">
        <v>249</v>
      </c>
      <c r="EF310" s="2" t="s">
        <v>262</v>
      </c>
      <c r="EG310" s="2" t="s">
        <v>263</v>
      </c>
      <c r="EH310" s="2" t="s">
        <v>229</v>
      </c>
      <c r="EI310" s="4"/>
      <c r="EJ310" s="8"/>
      <c r="EK310" s="4">
        <v>1</v>
      </c>
      <c r="EL310" s="8">
        <v>40.57</v>
      </c>
      <c r="EM310" s="7">
        <v>-1</v>
      </c>
      <c r="EN310" s="7">
        <v>-1</v>
      </c>
      <c r="EO310" s="2" t="s">
        <v>239</v>
      </c>
      <c r="EP310" s="2" t="s">
        <v>275</v>
      </c>
      <c r="EQ310" s="2" t="s">
        <v>1580</v>
      </c>
      <c r="ER310" s="2" t="s">
        <v>252</v>
      </c>
      <c r="ES310" s="2" t="s">
        <v>241</v>
      </c>
      <c r="ET310" s="2" t="s">
        <v>229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275</v>
      </c>
      <c r="FC310" s="2" t="s">
        <v>253</v>
      </c>
      <c r="FD310" s="2" t="s">
        <v>793</v>
      </c>
      <c r="FE310" s="2" t="s">
        <v>241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239</v>
      </c>
      <c r="FN310" s="2" t="s">
        <v>275</v>
      </c>
      <c r="FO310" s="2" t="s">
        <v>2201</v>
      </c>
      <c r="FP310" s="2" t="s">
        <v>229</v>
      </c>
      <c r="FQ310" s="2" t="s">
        <v>241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229</v>
      </c>
      <c r="FZ310" s="2" t="s">
        <v>229</v>
      </c>
      <c r="GA310" s="2" t="s">
        <v>229</v>
      </c>
      <c r="GB310" s="2" t="s">
        <v>229</v>
      </c>
      <c r="GC310" s="2" t="s">
        <v>229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714</v>
      </c>
      <c r="GL310" s="2" t="s">
        <v>275</v>
      </c>
      <c r="GM310" s="2" t="s">
        <v>830</v>
      </c>
      <c r="GN310" s="2" t="s">
        <v>824</v>
      </c>
      <c r="GO310" s="2" t="s">
        <v>241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239</v>
      </c>
      <c r="GX310" s="2" t="s">
        <v>275</v>
      </c>
      <c r="GY310" s="2" t="s">
        <v>258</v>
      </c>
      <c r="GZ310" s="2" t="s">
        <v>434</v>
      </c>
      <c r="HA310" s="2" t="s">
        <v>241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239</v>
      </c>
      <c r="HJ310" s="2" t="s">
        <v>275</v>
      </c>
      <c r="HK310" s="2" t="s">
        <v>3009</v>
      </c>
      <c r="HL310" s="2" t="s">
        <v>1580</v>
      </c>
      <c r="HM310" s="2" t="s">
        <v>241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272</v>
      </c>
      <c r="HV310" s="2" t="s">
        <v>275</v>
      </c>
      <c r="HW310" s="2" t="s">
        <v>229</v>
      </c>
      <c r="HX310" s="2" t="s">
        <v>229</v>
      </c>
      <c r="HY310" s="2" t="s">
        <v>241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266</v>
      </c>
      <c r="IH310" s="2" t="s">
        <v>275</v>
      </c>
      <c r="II310" s="2" t="s">
        <v>229</v>
      </c>
      <c r="IJ310" s="2" t="s">
        <v>229</v>
      </c>
      <c r="IK310" s="2" t="s">
        <v>241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272</v>
      </c>
      <c r="IT310" s="2" t="s">
        <v>275</v>
      </c>
      <c r="IU310" s="2" t="s">
        <v>229</v>
      </c>
      <c r="IV310" s="2" t="s">
        <v>229</v>
      </c>
      <c r="IW310" s="2" t="s">
        <v>241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239</v>
      </c>
      <c r="JF310" s="2" t="s">
        <v>275</v>
      </c>
      <c r="JG310" s="2" t="s">
        <v>268</v>
      </c>
      <c r="JH310" s="2" t="s">
        <v>3086</v>
      </c>
      <c r="JI310" s="2" t="s">
        <v>241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229</v>
      </c>
      <c r="JR310" s="2" t="s">
        <v>229</v>
      </c>
      <c r="JS310" s="2" t="s">
        <v>229</v>
      </c>
      <c r="JT310" s="2" t="s">
        <v>229</v>
      </c>
      <c r="JU310" s="2" t="s">
        <v>229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272</v>
      </c>
      <c r="KD310" s="2" t="s">
        <v>275</v>
      </c>
      <c r="KE310" s="2" t="s">
        <v>229</v>
      </c>
      <c r="KF310" s="2" t="s">
        <v>229</v>
      </c>
      <c r="KG310" s="2" t="s">
        <v>241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272</v>
      </c>
      <c r="KP310" s="2" t="s">
        <v>275</v>
      </c>
      <c r="KQ310" s="2" t="s">
        <v>229</v>
      </c>
      <c r="KR310" s="2" t="s">
        <v>229</v>
      </c>
      <c r="KS310" s="2" t="s">
        <v>241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239</v>
      </c>
      <c r="LB310" s="2" t="s">
        <v>275</v>
      </c>
      <c r="LC310" s="2" t="s">
        <v>429</v>
      </c>
      <c r="LD310" s="2" t="s">
        <v>229</v>
      </c>
      <c r="LE310" s="2" t="s">
        <v>241</v>
      </c>
      <c r="LF310" s="2" t="s">
        <v>229</v>
      </c>
      <c r="LG310" s="4"/>
      <c r="LH310" s="8"/>
      <c r="LI310" s="4"/>
      <c r="LJ310" s="8"/>
      <c r="LK310" s="7"/>
      <c r="LL310" s="7"/>
      <c r="LM310" s="2" t="s">
        <v>229</v>
      </c>
      <c r="LN310" s="2" t="s">
        <v>229</v>
      </c>
      <c r="LO310" s="2" t="s">
        <v>229</v>
      </c>
      <c r="LP310" s="2" t="s">
        <v>229</v>
      </c>
      <c r="LQ310" s="2" t="s">
        <v>229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239</v>
      </c>
      <c r="LZ310" s="2" t="s">
        <v>275</v>
      </c>
      <c r="MA310" s="2" t="s">
        <v>439</v>
      </c>
      <c r="MB310" s="2" t="s">
        <v>3087</v>
      </c>
      <c r="MC310" s="2" t="s">
        <v>241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266</v>
      </c>
      <c r="ML310" s="2" t="s">
        <v>275</v>
      </c>
      <c r="MM310" s="2" t="s">
        <v>229</v>
      </c>
      <c r="MN310" s="2" t="s">
        <v>229</v>
      </c>
      <c r="MO310" s="2" t="s">
        <v>241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272</v>
      </c>
      <c r="MX310" s="2" t="s">
        <v>275</v>
      </c>
      <c r="MY310" s="2" t="s">
        <v>229</v>
      </c>
      <c r="MZ310" s="2" t="s">
        <v>229</v>
      </c>
      <c r="NA310" s="2" t="s">
        <v>241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239</v>
      </c>
      <c r="NJ310" s="2" t="s">
        <v>275</v>
      </c>
      <c r="NK310" s="2" t="s">
        <v>2201</v>
      </c>
      <c r="NL310" s="2" t="s">
        <v>1039</v>
      </c>
      <c r="NM310" s="2" t="s">
        <v>263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272</v>
      </c>
      <c r="NV310" s="2" t="s">
        <v>275</v>
      </c>
      <c r="NW310" s="2" t="s">
        <v>229</v>
      </c>
      <c r="NX310" s="2" t="s">
        <v>229</v>
      </c>
      <c r="NY310" s="2" t="s">
        <v>241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229</v>
      </c>
      <c r="OH310" s="2" t="s">
        <v>229</v>
      </c>
      <c r="OI310" s="2" t="s">
        <v>229</v>
      </c>
      <c r="OJ310" s="2" t="s">
        <v>229</v>
      </c>
      <c r="OK310" s="2" t="s">
        <v>229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229</v>
      </c>
      <c r="OT310" s="2" t="s">
        <v>229</v>
      </c>
      <c r="OU310" s="2" t="s">
        <v>229</v>
      </c>
      <c r="OV310" s="2" t="s">
        <v>229</v>
      </c>
      <c r="OW310" s="2" t="s">
        <v>229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281</v>
      </c>
      <c r="PF310" s="2" t="s">
        <v>275</v>
      </c>
      <c r="PG310" s="2" t="s">
        <v>229</v>
      </c>
      <c r="PH310" s="2" t="s">
        <v>229</v>
      </c>
      <c r="PI310" s="2" t="s">
        <v>241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266</v>
      </c>
      <c r="PR310" s="2" t="s">
        <v>275</v>
      </c>
      <c r="PS310" s="2" t="s">
        <v>229</v>
      </c>
      <c r="PT310" s="2" t="s">
        <v>229</v>
      </c>
      <c r="PU310" s="2" t="s">
        <v>241</v>
      </c>
      <c r="PV310" s="2" t="s">
        <v>229</v>
      </c>
      <c r="PW310" s="4"/>
      <c r="PX310" s="8"/>
      <c r="PY310" s="4"/>
      <c r="PZ310" s="8"/>
      <c r="QA310" s="7"/>
      <c r="QB310" s="7"/>
      <c r="QC310" s="2" t="s">
        <v>281</v>
      </c>
      <c r="QD310" s="2" t="s">
        <v>275</v>
      </c>
      <c r="QE310" s="2" t="s">
        <v>229</v>
      </c>
      <c r="QF310" s="2" t="s">
        <v>229</v>
      </c>
      <c r="QG310" s="2" t="s">
        <v>241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229</v>
      </c>
      <c r="QP310" s="2" t="s">
        <v>229</v>
      </c>
      <c r="QQ310" s="2" t="s">
        <v>229</v>
      </c>
      <c r="QR310" s="2" t="s">
        <v>229</v>
      </c>
      <c r="QS310" s="2" t="s">
        <v>229</v>
      </c>
      <c r="QT310" s="2" t="s">
        <v>229</v>
      </c>
      <c r="QU310" s="4"/>
      <c r="QV310" s="8"/>
      <c r="QW310" s="4"/>
      <c r="QX310" s="8"/>
      <c r="QY310" s="7"/>
      <c r="QZ310" s="7"/>
      <c r="RA310" s="2" t="s">
        <v>272</v>
      </c>
      <c r="RB310" s="2" t="s">
        <v>275</v>
      </c>
      <c r="RC310" s="2" t="s">
        <v>229</v>
      </c>
      <c r="RD310" s="2" t="s">
        <v>229</v>
      </c>
      <c r="RE310" s="2" t="s">
        <v>241</v>
      </c>
      <c r="RF310" s="2" t="s">
        <v>229</v>
      </c>
      <c r="RG310" s="4"/>
      <c r="RH310" s="8"/>
      <c r="RI310" s="4"/>
      <c r="RJ310" s="8"/>
      <c r="RK310" s="7"/>
      <c r="RL310" s="7"/>
      <c r="RM310" s="2" t="s">
        <v>229</v>
      </c>
      <c r="RN310" s="2" t="s">
        <v>229</v>
      </c>
      <c r="RO310" s="2" t="s">
        <v>229</v>
      </c>
      <c r="RP310" s="2" t="s">
        <v>229</v>
      </c>
      <c r="RQ310" s="2" t="s">
        <v>229</v>
      </c>
      <c r="RR310" s="2" t="s">
        <v>229</v>
      </c>
      <c r="RS310" s="4"/>
      <c r="RT310" s="8"/>
      <c r="RU310" s="4"/>
      <c r="RV310" s="8"/>
      <c r="RW310" s="7"/>
      <c r="RX310" s="7"/>
      <c r="RY310" s="2" t="s">
        <v>266</v>
      </c>
      <c r="RZ310" s="2" t="s">
        <v>275</v>
      </c>
      <c r="SA310" s="2" t="s">
        <v>229</v>
      </c>
      <c r="SB310" s="2" t="s">
        <v>229</v>
      </c>
      <c r="SC310" s="2" t="s">
        <v>241</v>
      </c>
      <c r="SD310" s="2" t="s">
        <v>229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</row>
    <row r="311">
      <c r="A311" s="2" t="s">
        <v>3088</v>
      </c>
      <c r="B311" s="2" t="s">
        <v>216</v>
      </c>
      <c r="C311" s="2" t="s">
        <v>217</v>
      </c>
      <c r="D311" s="2" t="s">
        <v>218</v>
      </c>
      <c r="E311" s="2" t="s">
        <v>2883</v>
      </c>
      <c r="F311" s="2" t="s">
        <v>3068</v>
      </c>
      <c r="G311" s="2" t="s">
        <v>3069</v>
      </c>
      <c r="H311" s="2" t="s">
        <v>3070</v>
      </c>
      <c r="I311" s="2" t="s">
        <v>3071</v>
      </c>
      <c r="J311" s="2" t="s">
        <v>2910</v>
      </c>
      <c r="K311" s="2" t="s">
        <v>1140</v>
      </c>
      <c r="L311" s="3">
        <v>42.3</v>
      </c>
      <c r="M311" s="3">
        <v>44.42</v>
      </c>
      <c r="N311" s="3">
        <v>94.99</v>
      </c>
      <c r="O311" s="2" t="s">
        <v>981</v>
      </c>
      <c r="P311" s="2" t="s">
        <v>964</v>
      </c>
      <c r="Q311" s="2" t="s">
        <v>228</v>
      </c>
      <c r="R311" s="2" t="s">
        <v>229</v>
      </c>
      <c r="S311" s="2" t="s">
        <v>3084</v>
      </c>
      <c r="T311" s="2" t="s">
        <v>684</v>
      </c>
      <c r="U311" s="2" t="s">
        <v>2911</v>
      </c>
      <c r="V311" s="2" t="s">
        <v>233</v>
      </c>
      <c r="W311" s="2" t="s">
        <v>1009</v>
      </c>
      <c r="X311" s="2" t="s">
        <v>1143</v>
      </c>
      <c r="Y311" s="2" t="s">
        <v>3001</v>
      </c>
      <c r="Z311" s="4"/>
      <c r="AA311" s="4">
        <f>=ROUNDDOWN({0},0)</f>
      </c>
      <c r="AB311" s="5"/>
      <c r="AC311" s="2" t="s">
        <v>229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/>
      <c r="AQ311" s="8"/>
      <c r="AR311" s="4">
        <v>8</v>
      </c>
      <c r="AS311" s="8">
        <v>259.91</v>
      </c>
      <c r="AT311" s="7">
        <v>-1</v>
      </c>
      <c r="AU311" s="7">
        <v>-1</v>
      </c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/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 t="s">
        <v>229</v>
      </c>
      <c r="BJ311" s="4"/>
      <c r="BK311" s="8"/>
      <c r="BL311" s="2" t="s">
        <v>3089</v>
      </c>
      <c r="BM311" s="7"/>
      <c r="BN311" s="7"/>
      <c r="BO311" s="4"/>
      <c r="BP311" s="8"/>
      <c r="BQ311" s="4"/>
      <c r="BR311" s="8"/>
      <c r="BS311" s="7"/>
      <c r="BT311" s="7"/>
      <c r="BU311" s="2" t="s">
        <v>239</v>
      </c>
      <c r="BV311" s="2" t="s">
        <v>275</v>
      </c>
      <c r="BW311" s="2" t="s">
        <v>229</v>
      </c>
      <c r="BX311" s="2" t="s">
        <v>713</v>
      </c>
      <c r="BY311" s="2" t="s">
        <v>241</v>
      </c>
      <c r="BZ311" s="2" t="s">
        <v>229</v>
      </c>
      <c r="CA311" s="4"/>
      <c r="CB311" s="8"/>
      <c r="CC311" s="4">
        <v>1</v>
      </c>
      <c r="CD311" s="8">
        <v>53.22</v>
      </c>
      <c r="CE311" s="7">
        <v>-1</v>
      </c>
      <c r="CF311" s="7">
        <v>-1</v>
      </c>
      <c r="CG311" s="2" t="s">
        <v>239</v>
      </c>
      <c r="CH311" s="2" t="s">
        <v>275</v>
      </c>
      <c r="CI311" s="2" t="s">
        <v>532</v>
      </c>
      <c r="CJ311" s="2" t="s">
        <v>291</v>
      </c>
      <c r="CK311" s="2" t="s">
        <v>241</v>
      </c>
      <c r="CL311" s="2" t="s">
        <v>229</v>
      </c>
      <c r="CM311" s="4"/>
      <c r="CN311" s="8"/>
      <c r="CO311" s="4">
        <v>2</v>
      </c>
      <c r="CP311" s="8">
        <v>57.56</v>
      </c>
      <c r="CQ311" s="7">
        <v>-1</v>
      </c>
      <c r="CR311" s="7">
        <v>-1</v>
      </c>
      <c r="CS311" s="2" t="s">
        <v>239</v>
      </c>
      <c r="CT311" s="2" t="s">
        <v>275</v>
      </c>
      <c r="CU311" s="2" t="s">
        <v>2201</v>
      </c>
      <c r="CV311" s="2" t="s">
        <v>3023</v>
      </c>
      <c r="CW311" s="2" t="s">
        <v>241</v>
      </c>
      <c r="CX311" s="2" t="s">
        <v>229</v>
      </c>
      <c r="CY311" s="4"/>
      <c r="CZ311" s="8"/>
      <c r="DA311" s="4">
        <v>4</v>
      </c>
      <c r="DB311" s="8">
        <v>104.72</v>
      </c>
      <c r="DC311" s="7">
        <v>-1</v>
      </c>
      <c r="DD311" s="7">
        <v>-1</v>
      </c>
      <c r="DE311" s="2" t="s">
        <v>239</v>
      </c>
      <c r="DF311" s="2" t="s">
        <v>275</v>
      </c>
      <c r="DG311" s="2" t="s">
        <v>2201</v>
      </c>
      <c r="DH311" s="2" t="s">
        <v>302</v>
      </c>
      <c r="DI311" s="2" t="s">
        <v>263</v>
      </c>
      <c r="DJ311" s="2" t="s">
        <v>229</v>
      </c>
      <c r="DK311" s="4"/>
      <c r="DL311" s="8"/>
      <c r="DM311" s="4">
        <v>1</v>
      </c>
      <c r="DN311" s="8">
        <v>44.41</v>
      </c>
      <c r="DO311" s="7">
        <v>-1</v>
      </c>
      <c r="DP311" s="7">
        <v>-1</v>
      </c>
      <c r="DQ311" s="2" t="s">
        <v>239</v>
      </c>
      <c r="DR311" s="2" t="s">
        <v>275</v>
      </c>
      <c r="DS311" s="2" t="s">
        <v>247</v>
      </c>
      <c r="DT311" s="2" t="s">
        <v>3090</v>
      </c>
      <c r="DU311" s="2" t="s">
        <v>241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239</v>
      </c>
      <c r="ED311" s="2" t="s">
        <v>275</v>
      </c>
      <c r="EE311" s="2" t="s">
        <v>249</v>
      </c>
      <c r="EF311" s="2" t="s">
        <v>283</v>
      </c>
      <c r="EG311" s="2" t="s">
        <v>263</v>
      </c>
      <c r="EH311" s="2" t="s">
        <v>229</v>
      </c>
      <c r="EI311" s="4"/>
      <c r="EJ311" s="8"/>
      <c r="EK311" s="4"/>
      <c r="EL311" s="8"/>
      <c r="EM311" s="7"/>
      <c r="EN311" s="7"/>
      <c r="EO311" s="2" t="s">
        <v>239</v>
      </c>
      <c r="EP311" s="2" t="s">
        <v>275</v>
      </c>
      <c r="EQ311" s="2" t="s">
        <v>1580</v>
      </c>
      <c r="ER311" s="2" t="s">
        <v>302</v>
      </c>
      <c r="ES311" s="2" t="s">
        <v>241</v>
      </c>
      <c r="ET311" s="2" t="s">
        <v>229</v>
      </c>
      <c r="EU311" s="4"/>
      <c r="EV311" s="8"/>
      <c r="EW311" s="4"/>
      <c r="EX311" s="8"/>
      <c r="EY311" s="7"/>
      <c r="EZ311" s="7"/>
      <c r="FA311" s="2" t="s">
        <v>239</v>
      </c>
      <c r="FB311" s="2" t="s">
        <v>275</v>
      </c>
      <c r="FC311" s="2" t="s">
        <v>253</v>
      </c>
      <c r="FD311" s="2" t="s">
        <v>1426</v>
      </c>
      <c r="FE311" s="2" t="s">
        <v>241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239</v>
      </c>
      <c r="FN311" s="2" t="s">
        <v>275</v>
      </c>
      <c r="FO311" s="2" t="s">
        <v>2201</v>
      </c>
      <c r="FP311" s="2" t="s">
        <v>229</v>
      </c>
      <c r="FQ311" s="2" t="s">
        <v>241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229</v>
      </c>
      <c r="FZ311" s="2" t="s">
        <v>229</v>
      </c>
      <c r="GA311" s="2" t="s">
        <v>229</v>
      </c>
      <c r="GB311" s="2" t="s">
        <v>229</v>
      </c>
      <c r="GC311" s="2" t="s">
        <v>229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239</v>
      </c>
      <c r="GL311" s="2" t="s">
        <v>275</v>
      </c>
      <c r="GM311" s="2" t="s">
        <v>830</v>
      </c>
      <c r="GN311" s="2" t="s">
        <v>1408</v>
      </c>
      <c r="GO311" s="2" t="s">
        <v>241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239</v>
      </c>
      <c r="GX311" s="2" t="s">
        <v>275</v>
      </c>
      <c r="GY311" s="2" t="s">
        <v>258</v>
      </c>
      <c r="GZ311" s="2" t="s">
        <v>1312</v>
      </c>
      <c r="HA311" s="2" t="s">
        <v>241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239</v>
      </c>
      <c r="HJ311" s="2" t="s">
        <v>275</v>
      </c>
      <c r="HK311" s="2" t="s">
        <v>3009</v>
      </c>
      <c r="HL311" s="2" t="s">
        <v>3023</v>
      </c>
      <c r="HM311" s="2" t="s">
        <v>241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272</v>
      </c>
      <c r="HV311" s="2" t="s">
        <v>275</v>
      </c>
      <c r="HW311" s="2" t="s">
        <v>229</v>
      </c>
      <c r="HX311" s="2" t="s">
        <v>229</v>
      </c>
      <c r="HY311" s="2" t="s">
        <v>241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266</v>
      </c>
      <c r="IH311" s="2" t="s">
        <v>275</v>
      </c>
      <c r="II311" s="2" t="s">
        <v>229</v>
      </c>
      <c r="IJ311" s="2" t="s">
        <v>229</v>
      </c>
      <c r="IK311" s="2" t="s">
        <v>241</v>
      </c>
      <c r="IL311" s="2" t="s">
        <v>229</v>
      </c>
      <c r="IM311" s="4"/>
      <c r="IN311" s="8"/>
      <c r="IO311" s="4"/>
      <c r="IP311" s="8"/>
      <c r="IQ311" s="7"/>
      <c r="IR311" s="7"/>
      <c r="IS311" s="2" t="s">
        <v>272</v>
      </c>
      <c r="IT311" s="2" t="s">
        <v>275</v>
      </c>
      <c r="IU311" s="2" t="s">
        <v>229</v>
      </c>
      <c r="IV311" s="2" t="s">
        <v>229</v>
      </c>
      <c r="IW311" s="2" t="s">
        <v>241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275</v>
      </c>
      <c r="JG311" s="2" t="s">
        <v>977</v>
      </c>
      <c r="JH311" s="2" t="s">
        <v>624</v>
      </c>
      <c r="JI311" s="2" t="s">
        <v>241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229</v>
      </c>
      <c r="JR311" s="2" t="s">
        <v>229</v>
      </c>
      <c r="JS311" s="2" t="s">
        <v>229</v>
      </c>
      <c r="JT311" s="2" t="s">
        <v>229</v>
      </c>
      <c r="JU311" s="2" t="s">
        <v>229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272</v>
      </c>
      <c r="KD311" s="2" t="s">
        <v>275</v>
      </c>
      <c r="KE311" s="2" t="s">
        <v>229</v>
      </c>
      <c r="KF311" s="2" t="s">
        <v>229</v>
      </c>
      <c r="KG311" s="2" t="s">
        <v>241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272</v>
      </c>
      <c r="KP311" s="2" t="s">
        <v>275</v>
      </c>
      <c r="KQ311" s="2" t="s">
        <v>229</v>
      </c>
      <c r="KR311" s="2" t="s">
        <v>229</v>
      </c>
      <c r="KS311" s="2" t="s">
        <v>241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239</v>
      </c>
      <c r="LB311" s="2" t="s">
        <v>275</v>
      </c>
      <c r="LC311" s="2" t="s">
        <v>429</v>
      </c>
      <c r="LD311" s="2" t="s">
        <v>229</v>
      </c>
      <c r="LE311" s="2" t="s">
        <v>241</v>
      </c>
      <c r="LF311" s="2" t="s">
        <v>229</v>
      </c>
      <c r="LG311" s="4"/>
      <c r="LH311" s="8"/>
      <c r="LI311" s="4"/>
      <c r="LJ311" s="8"/>
      <c r="LK311" s="7"/>
      <c r="LL311" s="7"/>
      <c r="LM311" s="2" t="s">
        <v>229</v>
      </c>
      <c r="LN311" s="2" t="s">
        <v>229</v>
      </c>
      <c r="LO311" s="2" t="s">
        <v>229</v>
      </c>
      <c r="LP311" s="2" t="s">
        <v>229</v>
      </c>
      <c r="LQ311" s="2" t="s">
        <v>229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239</v>
      </c>
      <c r="LZ311" s="2" t="s">
        <v>275</v>
      </c>
      <c r="MA311" s="2" t="s">
        <v>3091</v>
      </c>
      <c r="MB311" s="2" t="s">
        <v>1313</v>
      </c>
      <c r="MC311" s="2" t="s">
        <v>241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266</v>
      </c>
      <c r="ML311" s="2" t="s">
        <v>275</v>
      </c>
      <c r="MM311" s="2" t="s">
        <v>229</v>
      </c>
      <c r="MN311" s="2" t="s">
        <v>229</v>
      </c>
      <c r="MO311" s="2" t="s">
        <v>241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272</v>
      </c>
      <c r="MX311" s="2" t="s">
        <v>275</v>
      </c>
      <c r="MY311" s="2" t="s">
        <v>229</v>
      </c>
      <c r="MZ311" s="2" t="s">
        <v>229</v>
      </c>
      <c r="NA311" s="2" t="s">
        <v>241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239</v>
      </c>
      <c r="NJ311" s="2" t="s">
        <v>275</v>
      </c>
      <c r="NK311" s="2" t="s">
        <v>2201</v>
      </c>
      <c r="NL311" s="2" t="s">
        <v>273</v>
      </c>
      <c r="NM311" s="2" t="s">
        <v>263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272</v>
      </c>
      <c r="NV311" s="2" t="s">
        <v>275</v>
      </c>
      <c r="NW311" s="2" t="s">
        <v>229</v>
      </c>
      <c r="NX311" s="2" t="s">
        <v>229</v>
      </c>
      <c r="NY311" s="2" t="s">
        <v>241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229</v>
      </c>
      <c r="OH311" s="2" t="s">
        <v>229</v>
      </c>
      <c r="OI311" s="2" t="s">
        <v>229</v>
      </c>
      <c r="OJ311" s="2" t="s">
        <v>229</v>
      </c>
      <c r="OK311" s="2" t="s">
        <v>229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229</v>
      </c>
      <c r="OT311" s="2" t="s">
        <v>229</v>
      </c>
      <c r="OU311" s="2" t="s">
        <v>229</v>
      </c>
      <c r="OV311" s="2" t="s">
        <v>229</v>
      </c>
      <c r="OW311" s="2" t="s">
        <v>229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281</v>
      </c>
      <c r="PF311" s="2" t="s">
        <v>275</v>
      </c>
      <c r="PG311" s="2" t="s">
        <v>229</v>
      </c>
      <c r="PH311" s="2" t="s">
        <v>229</v>
      </c>
      <c r="PI311" s="2" t="s">
        <v>241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266</v>
      </c>
      <c r="PR311" s="2" t="s">
        <v>275</v>
      </c>
      <c r="PS311" s="2" t="s">
        <v>229</v>
      </c>
      <c r="PT311" s="2" t="s">
        <v>229</v>
      </c>
      <c r="PU311" s="2" t="s">
        <v>241</v>
      </c>
      <c r="PV311" s="2" t="s">
        <v>229</v>
      </c>
      <c r="PW311" s="4"/>
      <c r="PX311" s="8"/>
      <c r="PY311" s="4"/>
      <c r="PZ311" s="8"/>
      <c r="QA311" s="7"/>
      <c r="QB311" s="7"/>
      <c r="QC311" s="2" t="s">
        <v>281</v>
      </c>
      <c r="QD311" s="2" t="s">
        <v>275</v>
      </c>
      <c r="QE311" s="2" t="s">
        <v>229</v>
      </c>
      <c r="QF311" s="2" t="s">
        <v>229</v>
      </c>
      <c r="QG311" s="2" t="s">
        <v>241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229</v>
      </c>
      <c r="QP311" s="2" t="s">
        <v>229</v>
      </c>
      <c r="QQ311" s="2" t="s">
        <v>229</v>
      </c>
      <c r="QR311" s="2" t="s">
        <v>229</v>
      </c>
      <c r="QS311" s="2" t="s">
        <v>229</v>
      </c>
      <c r="QT311" s="2" t="s">
        <v>229</v>
      </c>
      <c r="QU311" s="4"/>
      <c r="QV311" s="8"/>
      <c r="QW311" s="4"/>
      <c r="QX311" s="8"/>
      <c r="QY311" s="7"/>
      <c r="QZ311" s="7"/>
      <c r="RA311" s="2" t="s">
        <v>272</v>
      </c>
      <c r="RB311" s="2" t="s">
        <v>275</v>
      </c>
      <c r="RC311" s="2" t="s">
        <v>229</v>
      </c>
      <c r="RD311" s="2" t="s">
        <v>229</v>
      </c>
      <c r="RE311" s="2" t="s">
        <v>241</v>
      </c>
      <c r="RF311" s="2" t="s">
        <v>229</v>
      </c>
      <c r="RG311" s="4"/>
      <c r="RH311" s="8"/>
      <c r="RI311" s="4"/>
      <c r="RJ311" s="8"/>
      <c r="RK311" s="7"/>
      <c r="RL311" s="7"/>
      <c r="RM311" s="2" t="s">
        <v>229</v>
      </c>
      <c r="RN311" s="2" t="s">
        <v>229</v>
      </c>
      <c r="RO311" s="2" t="s">
        <v>229</v>
      </c>
      <c r="RP311" s="2" t="s">
        <v>229</v>
      </c>
      <c r="RQ311" s="2" t="s">
        <v>229</v>
      </c>
      <c r="RR311" s="2" t="s">
        <v>229</v>
      </c>
      <c r="RS311" s="4"/>
      <c r="RT311" s="8"/>
      <c r="RU311" s="4"/>
      <c r="RV311" s="8"/>
      <c r="RW311" s="7"/>
      <c r="RX311" s="7"/>
      <c r="RY311" s="2" t="s">
        <v>266</v>
      </c>
      <c r="RZ311" s="2" t="s">
        <v>275</v>
      </c>
      <c r="SA311" s="2" t="s">
        <v>229</v>
      </c>
      <c r="SB311" s="2" t="s">
        <v>229</v>
      </c>
      <c r="SC311" s="2" t="s">
        <v>241</v>
      </c>
      <c r="SD311" s="2" t="s">
        <v>229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</row>
    <row r="312">
      <c r="A312" s="2" t="s">
        <v>3092</v>
      </c>
      <c r="B312" s="2" t="s">
        <v>216</v>
      </c>
      <c r="C312" s="2" t="s">
        <v>217</v>
      </c>
      <c r="D312" s="2" t="s">
        <v>218</v>
      </c>
      <c r="E312" s="2" t="s">
        <v>2883</v>
      </c>
      <c r="F312" s="2" t="s">
        <v>2831</v>
      </c>
      <c r="G312" s="2" t="s">
        <v>2832</v>
      </c>
      <c r="H312" s="2" t="s">
        <v>2833</v>
      </c>
      <c r="I312" s="2" t="s">
        <v>3093</v>
      </c>
      <c r="J312" s="2" t="s">
        <v>2888</v>
      </c>
      <c r="K312" s="2" t="s">
        <v>1070</v>
      </c>
      <c r="L312" s="3">
        <v>36</v>
      </c>
      <c r="M312" s="3">
        <v>37.8</v>
      </c>
      <c r="N312" s="3">
        <v>79.99</v>
      </c>
      <c r="O312" s="2" t="s">
        <v>981</v>
      </c>
      <c r="P312" s="2" t="s">
        <v>964</v>
      </c>
      <c r="Q312" s="2" t="s">
        <v>228</v>
      </c>
      <c r="R312" s="2" t="s">
        <v>229</v>
      </c>
      <c r="S312" s="2" t="s">
        <v>2835</v>
      </c>
      <c r="T312" s="2" t="s">
        <v>684</v>
      </c>
      <c r="U312" s="2" t="s">
        <v>3014</v>
      </c>
      <c r="V312" s="2" t="s">
        <v>685</v>
      </c>
      <c r="W312" s="2" t="s">
        <v>686</v>
      </c>
      <c r="X312" s="2" t="s">
        <v>234</v>
      </c>
      <c r="Y312" s="2" t="s">
        <v>2095</v>
      </c>
      <c r="Z312" s="4"/>
      <c r="AA312" s="4">
        <f>=ROUNDDOWN({0},0)</f>
      </c>
      <c r="AB312" s="5"/>
      <c r="AC312" s="2" t="s">
        <v>229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/>
      <c r="AQ312" s="8"/>
      <c r="AR312" s="4">
        <v>1</v>
      </c>
      <c r="AS312" s="8">
        <v>37.02</v>
      </c>
      <c r="AT312" s="7">
        <v>-1</v>
      </c>
      <c r="AU312" s="7">
        <v>-1</v>
      </c>
      <c r="AV312" s="4">
        <v>3</v>
      </c>
      <c r="AW312" s="8">
        <v>114.21</v>
      </c>
      <c r="AX312" s="4">
        <v>7</v>
      </c>
      <c r="AY312" s="8">
        <v>327.9</v>
      </c>
      <c r="AZ312" s="7">
        <v>-0.5714</v>
      </c>
      <c r="BA312" s="7">
        <v>-0.6517</v>
      </c>
      <c r="BB312" s="7"/>
      <c r="BC312" s="4">
        <v>4</v>
      </c>
      <c r="BD312" s="8">
        <v>140.13</v>
      </c>
      <c r="BE312" s="4">
        <v>40</v>
      </c>
      <c r="BF312" s="8">
        <v>1419.46</v>
      </c>
      <c r="BG312" s="7">
        <v>-0.9</v>
      </c>
      <c r="BH312" s="7">
        <v>-0.9013</v>
      </c>
      <c r="BI312" s="7">
        <v>0.815</v>
      </c>
      <c r="BJ312" s="4"/>
      <c r="BK312" s="8"/>
      <c r="BL312" s="2" t="s">
        <v>23</v>
      </c>
      <c r="BM312" s="7"/>
      <c r="BN312" s="7"/>
      <c r="BO312" s="4"/>
      <c r="BP312" s="8"/>
      <c r="BQ312" s="4"/>
      <c r="BR312" s="8"/>
      <c r="BS312" s="7"/>
      <c r="BT312" s="7"/>
      <c r="BU312" s="2" t="s">
        <v>239</v>
      </c>
      <c r="BV312" s="2" t="s">
        <v>275</v>
      </c>
      <c r="BW312" s="2" t="s">
        <v>229</v>
      </c>
      <c r="BX312" s="2" t="s">
        <v>751</v>
      </c>
      <c r="BY312" s="2" t="s">
        <v>241</v>
      </c>
      <c r="BZ312" s="2" t="s">
        <v>229</v>
      </c>
      <c r="CA312" s="4"/>
      <c r="CB312" s="8"/>
      <c r="CC312" s="4"/>
      <c r="CD312" s="8"/>
      <c r="CE312" s="7"/>
      <c r="CF312" s="7"/>
      <c r="CG312" s="2" t="s">
        <v>239</v>
      </c>
      <c r="CH312" s="2" t="s">
        <v>275</v>
      </c>
      <c r="CI312" s="2" t="s">
        <v>780</v>
      </c>
      <c r="CJ312" s="2" t="s">
        <v>1751</v>
      </c>
      <c r="CK312" s="2" t="s">
        <v>241</v>
      </c>
      <c r="CL312" s="2" t="s">
        <v>229</v>
      </c>
      <c r="CM312" s="4"/>
      <c r="CN312" s="8"/>
      <c r="CO312" s="4"/>
      <c r="CP312" s="8"/>
      <c r="CQ312" s="7"/>
      <c r="CR312" s="7"/>
      <c r="CS312" s="2" t="s">
        <v>239</v>
      </c>
      <c r="CT312" s="2" t="s">
        <v>275</v>
      </c>
      <c r="CU312" s="2" t="s">
        <v>1350</v>
      </c>
      <c r="CV312" s="2" t="s">
        <v>1758</v>
      </c>
      <c r="CW312" s="2" t="s">
        <v>241</v>
      </c>
      <c r="CX312" s="2" t="s">
        <v>229</v>
      </c>
      <c r="CY312" s="4"/>
      <c r="CZ312" s="8"/>
      <c r="DA312" s="4"/>
      <c r="DB312" s="8"/>
      <c r="DC312" s="7"/>
      <c r="DD312" s="7"/>
      <c r="DE312" s="2" t="s">
        <v>239</v>
      </c>
      <c r="DF312" s="2" t="s">
        <v>275</v>
      </c>
      <c r="DG312" s="2" t="s">
        <v>905</v>
      </c>
      <c r="DH312" s="2" t="s">
        <v>3094</v>
      </c>
      <c r="DI312" s="2" t="s">
        <v>263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239</v>
      </c>
      <c r="DR312" s="2" t="s">
        <v>275</v>
      </c>
      <c r="DS312" s="2" t="s">
        <v>3019</v>
      </c>
      <c r="DT312" s="2" t="s">
        <v>3095</v>
      </c>
      <c r="DU312" s="2" t="s">
        <v>241</v>
      </c>
      <c r="DV312" s="2" t="s">
        <v>229</v>
      </c>
      <c r="DW312" s="4"/>
      <c r="DX312" s="8"/>
      <c r="DY312" s="4"/>
      <c r="DZ312" s="8"/>
      <c r="EA312" s="7"/>
      <c r="EB312" s="7"/>
      <c r="EC312" s="2" t="s">
        <v>239</v>
      </c>
      <c r="ED312" s="2" t="s">
        <v>275</v>
      </c>
      <c r="EE312" s="2" t="s">
        <v>906</v>
      </c>
      <c r="EF312" s="2" t="s">
        <v>793</v>
      </c>
      <c r="EG312" s="2" t="s">
        <v>263</v>
      </c>
      <c r="EH312" s="2" t="s">
        <v>229</v>
      </c>
      <c r="EI312" s="4"/>
      <c r="EJ312" s="8"/>
      <c r="EK312" s="4"/>
      <c r="EL312" s="8"/>
      <c r="EM312" s="7"/>
      <c r="EN312" s="7"/>
      <c r="EO312" s="2" t="s">
        <v>239</v>
      </c>
      <c r="EP312" s="2" t="s">
        <v>275</v>
      </c>
      <c r="EQ312" s="2" t="s">
        <v>1354</v>
      </c>
      <c r="ER312" s="2" t="s">
        <v>809</v>
      </c>
      <c r="ES312" s="2" t="s">
        <v>241</v>
      </c>
      <c r="ET312" s="2" t="s">
        <v>229</v>
      </c>
      <c r="EU312" s="4"/>
      <c r="EV312" s="8"/>
      <c r="EW312" s="4">
        <v>1</v>
      </c>
      <c r="EX312" s="8">
        <v>37.02</v>
      </c>
      <c r="EY312" s="7">
        <v>-1</v>
      </c>
      <c r="EZ312" s="7">
        <v>-1</v>
      </c>
      <c r="FA312" s="2" t="s">
        <v>239</v>
      </c>
      <c r="FB312" s="2" t="s">
        <v>275</v>
      </c>
      <c r="FC312" s="2" t="s">
        <v>876</v>
      </c>
      <c r="FD312" s="2" t="s">
        <v>877</v>
      </c>
      <c r="FE312" s="2" t="s">
        <v>241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239</v>
      </c>
      <c r="FN312" s="2" t="s">
        <v>275</v>
      </c>
      <c r="FO312" s="2" t="s">
        <v>3019</v>
      </c>
      <c r="FP312" s="2" t="s">
        <v>3096</v>
      </c>
      <c r="FQ312" s="2" t="s">
        <v>241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229</v>
      </c>
      <c r="FZ312" s="2" t="s">
        <v>229</v>
      </c>
      <c r="GA312" s="2" t="s">
        <v>229</v>
      </c>
      <c r="GB312" s="2" t="s">
        <v>229</v>
      </c>
      <c r="GC312" s="2" t="s">
        <v>229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714</v>
      </c>
      <c r="GL312" s="2" t="s">
        <v>275</v>
      </c>
      <c r="GM312" s="2" t="s">
        <v>830</v>
      </c>
      <c r="GN312" s="2" t="s">
        <v>852</v>
      </c>
      <c r="GO312" s="2" t="s">
        <v>241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239</v>
      </c>
      <c r="GX312" s="2" t="s">
        <v>275</v>
      </c>
      <c r="GY312" s="2" t="s">
        <v>709</v>
      </c>
      <c r="GZ312" s="2" t="s">
        <v>297</v>
      </c>
      <c r="HA312" s="2" t="s">
        <v>241</v>
      </c>
      <c r="HB312" s="2" t="s">
        <v>229</v>
      </c>
      <c r="HC312" s="4"/>
      <c r="HD312" s="8"/>
      <c r="HE312" s="4"/>
      <c r="HF312" s="8"/>
      <c r="HG312" s="7"/>
      <c r="HH312" s="7"/>
      <c r="HI312" s="2" t="s">
        <v>239</v>
      </c>
      <c r="HJ312" s="2" t="s">
        <v>275</v>
      </c>
      <c r="HK312" s="2" t="s">
        <v>546</v>
      </c>
      <c r="HL312" s="2" t="s">
        <v>992</v>
      </c>
      <c r="HM312" s="2" t="s">
        <v>241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275</v>
      </c>
      <c r="HW312" s="2" t="s">
        <v>877</v>
      </c>
      <c r="HX312" s="2" t="s">
        <v>880</v>
      </c>
      <c r="HY312" s="2" t="s">
        <v>241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266</v>
      </c>
      <c r="IH312" s="2" t="s">
        <v>275</v>
      </c>
      <c r="II312" s="2" t="s">
        <v>967</v>
      </c>
      <c r="IJ312" s="2" t="s">
        <v>229</v>
      </c>
      <c r="IK312" s="2" t="s">
        <v>241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272</v>
      </c>
      <c r="IT312" s="2" t="s">
        <v>275</v>
      </c>
      <c r="IU312" s="2" t="s">
        <v>229</v>
      </c>
      <c r="IV312" s="2" t="s">
        <v>229</v>
      </c>
      <c r="IW312" s="2" t="s">
        <v>241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239</v>
      </c>
      <c r="JF312" s="2" t="s">
        <v>275</v>
      </c>
      <c r="JG312" s="2" t="s">
        <v>268</v>
      </c>
      <c r="JH312" s="2" t="s">
        <v>229</v>
      </c>
      <c r="JI312" s="2" t="s">
        <v>241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229</v>
      </c>
      <c r="JR312" s="2" t="s">
        <v>229</v>
      </c>
      <c r="JS312" s="2" t="s">
        <v>229</v>
      </c>
      <c r="JT312" s="2" t="s">
        <v>229</v>
      </c>
      <c r="JU312" s="2" t="s">
        <v>229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239</v>
      </c>
      <c r="KD312" s="2" t="s">
        <v>275</v>
      </c>
      <c r="KE312" s="2" t="s">
        <v>270</v>
      </c>
      <c r="KF312" s="2" t="s">
        <v>1022</v>
      </c>
      <c r="KG312" s="2" t="s">
        <v>241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272</v>
      </c>
      <c r="KP312" s="2" t="s">
        <v>275</v>
      </c>
      <c r="KQ312" s="2" t="s">
        <v>229</v>
      </c>
      <c r="KR312" s="2" t="s">
        <v>229</v>
      </c>
      <c r="KS312" s="2" t="s">
        <v>241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239</v>
      </c>
      <c r="LB312" s="2" t="s">
        <v>275</v>
      </c>
      <c r="LC312" s="2" t="s">
        <v>1192</v>
      </c>
      <c r="LD312" s="2" t="s">
        <v>1029</v>
      </c>
      <c r="LE312" s="2" t="s">
        <v>241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229</v>
      </c>
      <c r="LN312" s="2" t="s">
        <v>229</v>
      </c>
      <c r="LO312" s="2" t="s">
        <v>229</v>
      </c>
      <c r="LP312" s="2" t="s">
        <v>229</v>
      </c>
      <c r="LQ312" s="2" t="s">
        <v>229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239</v>
      </c>
      <c r="LZ312" s="2" t="s">
        <v>275</v>
      </c>
      <c r="MA312" s="2" t="s">
        <v>1159</v>
      </c>
      <c r="MB312" s="2" t="s">
        <v>3009</v>
      </c>
      <c r="MC312" s="2" t="s">
        <v>241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278</v>
      </c>
      <c r="ML312" s="2" t="s">
        <v>275</v>
      </c>
      <c r="MM312" s="2" t="s">
        <v>229</v>
      </c>
      <c r="MN312" s="2" t="s">
        <v>229</v>
      </c>
      <c r="MO312" s="2" t="s">
        <v>241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275</v>
      </c>
      <c r="MY312" s="2" t="s">
        <v>723</v>
      </c>
      <c r="MZ312" s="2" t="s">
        <v>229</v>
      </c>
      <c r="NA312" s="2" t="s">
        <v>241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239</v>
      </c>
      <c r="NJ312" s="2" t="s">
        <v>275</v>
      </c>
      <c r="NK312" s="2" t="s">
        <v>870</v>
      </c>
      <c r="NL312" s="2" t="s">
        <v>1237</v>
      </c>
      <c r="NM312" s="2" t="s">
        <v>241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272</v>
      </c>
      <c r="NV312" s="2" t="s">
        <v>275</v>
      </c>
      <c r="NW312" s="2" t="s">
        <v>229</v>
      </c>
      <c r="NX312" s="2" t="s">
        <v>229</v>
      </c>
      <c r="NY312" s="2" t="s">
        <v>241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272</v>
      </c>
      <c r="OH312" s="2" t="s">
        <v>275</v>
      </c>
      <c r="OI312" s="2" t="s">
        <v>229</v>
      </c>
      <c r="OJ312" s="2" t="s">
        <v>229</v>
      </c>
      <c r="OK312" s="2" t="s">
        <v>241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229</v>
      </c>
      <c r="OT312" s="2" t="s">
        <v>229</v>
      </c>
      <c r="OU312" s="2" t="s">
        <v>229</v>
      </c>
      <c r="OV312" s="2" t="s">
        <v>229</v>
      </c>
      <c r="OW312" s="2" t="s">
        <v>229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229</v>
      </c>
      <c r="PF312" s="2" t="s">
        <v>229</v>
      </c>
      <c r="PG312" s="2" t="s">
        <v>229</v>
      </c>
      <c r="PH312" s="2" t="s">
        <v>229</v>
      </c>
      <c r="PI312" s="2" t="s">
        <v>229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266</v>
      </c>
      <c r="PR312" s="2" t="s">
        <v>275</v>
      </c>
      <c r="PS312" s="2" t="s">
        <v>229</v>
      </c>
      <c r="PT312" s="2" t="s">
        <v>229</v>
      </c>
      <c r="PU312" s="2" t="s">
        <v>241</v>
      </c>
      <c r="PV312" s="2" t="s">
        <v>229</v>
      </c>
      <c r="PW312" s="4"/>
      <c r="PX312" s="8"/>
      <c r="PY312" s="4"/>
      <c r="PZ312" s="8"/>
      <c r="QA312" s="7"/>
      <c r="QB312" s="7"/>
      <c r="QC312" s="2" t="s">
        <v>281</v>
      </c>
      <c r="QD312" s="2" t="s">
        <v>275</v>
      </c>
      <c r="QE312" s="2" t="s">
        <v>229</v>
      </c>
      <c r="QF312" s="2" t="s">
        <v>229</v>
      </c>
      <c r="QG312" s="2" t="s">
        <v>241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229</v>
      </c>
      <c r="QQ312" s="2" t="s">
        <v>229</v>
      </c>
      <c r="QR312" s="2" t="s">
        <v>229</v>
      </c>
      <c r="QS312" s="2" t="s">
        <v>229</v>
      </c>
      <c r="QT312" s="2" t="s">
        <v>229</v>
      </c>
      <c r="QU312" s="4"/>
      <c r="QV312" s="8"/>
      <c r="QW312" s="4"/>
      <c r="QX312" s="8"/>
      <c r="QY312" s="7"/>
      <c r="QZ312" s="7"/>
      <c r="RA312" s="2" t="s">
        <v>239</v>
      </c>
      <c r="RB312" s="2" t="s">
        <v>275</v>
      </c>
      <c r="RC312" s="2" t="s">
        <v>547</v>
      </c>
      <c r="RD312" s="2" t="s">
        <v>3097</v>
      </c>
      <c r="RE312" s="2" t="s">
        <v>241</v>
      </c>
      <c r="RF312" s="2" t="s">
        <v>229</v>
      </c>
      <c r="RG312" s="4"/>
      <c r="RH312" s="8"/>
      <c r="RI312" s="4"/>
      <c r="RJ312" s="8"/>
      <c r="RK312" s="7"/>
      <c r="RL312" s="7"/>
      <c r="RM312" s="2" t="s">
        <v>229</v>
      </c>
      <c r="RN312" s="2" t="s">
        <v>229</v>
      </c>
      <c r="RO312" s="2" t="s">
        <v>229</v>
      </c>
      <c r="RP312" s="2" t="s">
        <v>229</v>
      </c>
      <c r="RQ312" s="2" t="s">
        <v>229</v>
      </c>
      <c r="RR312" s="2" t="s">
        <v>229</v>
      </c>
      <c r="RS312" s="4"/>
      <c r="RT312" s="8"/>
      <c r="RU312" s="4"/>
      <c r="RV312" s="8"/>
      <c r="RW312" s="7"/>
      <c r="RX312" s="7"/>
      <c r="RY312" s="2" t="s">
        <v>239</v>
      </c>
      <c r="RZ312" s="2" t="s">
        <v>275</v>
      </c>
      <c r="SA312" s="2" t="s">
        <v>282</v>
      </c>
      <c r="SB312" s="2" t="s">
        <v>879</v>
      </c>
      <c r="SC312" s="2" t="s">
        <v>241</v>
      </c>
      <c r="SD312" s="2" t="s">
        <v>229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</row>
    <row r="313">
      <c r="A313" s="2" t="s">
        <v>3098</v>
      </c>
      <c r="B313" s="2" t="s">
        <v>216</v>
      </c>
      <c r="C313" s="2" t="s">
        <v>217</v>
      </c>
      <c r="D313" s="2" t="s">
        <v>218</v>
      </c>
      <c r="E313" s="2" t="s">
        <v>2883</v>
      </c>
      <c r="F313" s="2" t="s">
        <v>2831</v>
      </c>
      <c r="G313" s="2" t="s">
        <v>2832</v>
      </c>
      <c r="H313" s="2" t="s">
        <v>2833</v>
      </c>
      <c r="I313" s="2" t="s">
        <v>3093</v>
      </c>
      <c r="J313" s="2" t="s">
        <v>2910</v>
      </c>
      <c r="K313" s="2" t="s">
        <v>1070</v>
      </c>
      <c r="L313" s="3">
        <v>40.8</v>
      </c>
      <c r="M313" s="3">
        <v>42.84</v>
      </c>
      <c r="N313" s="3">
        <v>89.99</v>
      </c>
      <c r="O313" s="2" t="s">
        <v>981</v>
      </c>
      <c r="P313" s="2" t="s">
        <v>964</v>
      </c>
      <c r="Q313" s="2" t="s">
        <v>228</v>
      </c>
      <c r="R313" s="2" t="s">
        <v>229</v>
      </c>
      <c r="S313" s="2" t="s">
        <v>2835</v>
      </c>
      <c r="T313" s="2" t="s">
        <v>684</v>
      </c>
      <c r="U313" s="2" t="s">
        <v>3027</v>
      </c>
      <c r="V313" s="2" t="s">
        <v>685</v>
      </c>
      <c r="W313" s="2" t="s">
        <v>686</v>
      </c>
      <c r="X313" s="2" t="s">
        <v>234</v>
      </c>
      <c r="Y313" s="2" t="s">
        <v>2095</v>
      </c>
      <c r="Z313" s="4"/>
      <c r="AA313" s="4">
        <f>=ROUNDDOWN({0},0)</f>
      </c>
      <c r="AB313" s="5">
        <v>0.8</v>
      </c>
      <c r="AC313" s="2" t="s">
        <v>229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/>
      <c r="AQ313" s="8"/>
      <c r="AR313" s="4">
        <v>3</v>
      </c>
      <c r="AS313" s="8">
        <v>135.45</v>
      </c>
      <c r="AT313" s="7">
        <v>-1</v>
      </c>
      <c r="AU313" s="7">
        <v>-1</v>
      </c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/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/>
      <c r="BK313" s="8"/>
      <c r="BL313" s="2" t="s">
        <v>1555</v>
      </c>
      <c r="BM313" s="7"/>
      <c r="BN313" s="7"/>
      <c r="BO313" s="4"/>
      <c r="BP313" s="8"/>
      <c r="BQ313" s="4">
        <v>2</v>
      </c>
      <c r="BR313" s="8">
        <v>92.72</v>
      </c>
      <c r="BS313" s="7">
        <v>-1</v>
      </c>
      <c r="BT313" s="7">
        <v>-1</v>
      </c>
      <c r="BU313" s="2" t="s">
        <v>239</v>
      </c>
      <c r="BV313" s="2" t="s">
        <v>275</v>
      </c>
      <c r="BW313" s="2" t="s">
        <v>229</v>
      </c>
      <c r="BX313" s="2" t="s">
        <v>751</v>
      </c>
      <c r="BY313" s="2" t="s">
        <v>241</v>
      </c>
      <c r="BZ313" s="2" t="s">
        <v>229</v>
      </c>
      <c r="CA313" s="4"/>
      <c r="CB313" s="8"/>
      <c r="CC313" s="4"/>
      <c r="CD313" s="8"/>
      <c r="CE313" s="7"/>
      <c r="CF313" s="7"/>
      <c r="CG313" s="2" t="s">
        <v>239</v>
      </c>
      <c r="CH313" s="2" t="s">
        <v>275</v>
      </c>
      <c r="CI313" s="2" t="s">
        <v>780</v>
      </c>
      <c r="CJ313" s="2" t="s">
        <v>1751</v>
      </c>
      <c r="CK313" s="2" t="s">
        <v>241</v>
      </c>
      <c r="CL313" s="2" t="s">
        <v>229</v>
      </c>
      <c r="CM313" s="4"/>
      <c r="CN313" s="8"/>
      <c r="CO313" s="4"/>
      <c r="CP313" s="8"/>
      <c r="CQ313" s="7"/>
      <c r="CR313" s="7"/>
      <c r="CS313" s="2" t="s">
        <v>239</v>
      </c>
      <c r="CT313" s="2" t="s">
        <v>275</v>
      </c>
      <c r="CU313" s="2" t="s">
        <v>1350</v>
      </c>
      <c r="CV313" s="2" t="s">
        <v>867</v>
      </c>
      <c r="CW313" s="2" t="s">
        <v>241</v>
      </c>
      <c r="CX313" s="2" t="s">
        <v>229</v>
      </c>
      <c r="CY313" s="4"/>
      <c r="CZ313" s="8"/>
      <c r="DA313" s="4"/>
      <c r="DB313" s="8"/>
      <c r="DC313" s="7"/>
      <c r="DD313" s="7"/>
      <c r="DE313" s="2" t="s">
        <v>239</v>
      </c>
      <c r="DF313" s="2" t="s">
        <v>275</v>
      </c>
      <c r="DG313" s="2" t="s">
        <v>905</v>
      </c>
      <c r="DH313" s="2" t="s">
        <v>3099</v>
      </c>
      <c r="DI313" s="2" t="s">
        <v>263</v>
      </c>
      <c r="DJ313" s="2" t="s">
        <v>229</v>
      </c>
      <c r="DK313" s="4"/>
      <c r="DL313" s="8"/>
      <c r="DM313" s="4"/>
      <c r="DN313" s="8"/>
      <c r="DO313" s="7"/>
      <c r="DP313" s="7"/>
      <c r="DQ313" s="2" t="s">
        <v>239</v>
      </c>
      <c r="DR313" s="2" t="s">
        <v>275</v>
      </c>
      <c r="DS313" s="2" t="s">
        <v>789</v>
      </c>
      <c r="DT313" s="2" t="s">
        <v>3095</v>
      </c>
      <c r="DU313" s="2" t="s">
        <v>241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239</v>
      </c>
      <c r="ED313" s="2" t="s">
        <v>275</v>
      </c>
      <c r="EE313" s="2" t="s">
        <v>906</v>
      </c>
      <c r="EF313" s="2" t="s">
        <v>1726</v>
      </c>
      <c r="EG313" s="2" t="s">
        <v>263</v>
      </c>
      <c r="EH313" s="2" t="s">
        <v>229</v>
      </c>
      <c r="EI313" s="4"/>
      <c r="EJ313" s="8"/>
      <c r="EK313" s="4"/>
      <c r="EL313" s="8"/>
      <c r="EM313" s="7"/>
      <c r="EN313" s="7"/>
      <c r="EO313" s="2" t="s">
        <v>239</v>
      </c>
      <c r="EP313" s="2" t="s">
        <v>275</v>
      </c>
      <c r="EQ313" s="2" t="s">
        <v>1354</v>
      </c>
      <c r="ER313" s="2" t="s">
        <v>809</v>
      </c>
      <c r="ES313" s="2" t="s">
        <v>241</v>
      </c>
      <c r="ET313" s="2" t="s">
        <v>229</v>
      </c>
      <c r="EU313" s="4"/>
      <c r="EV313" s="8"/>
      <c r="EW313" s="4">
        <v>1</v>
      </c>
      <c r="EX313" s="8">
        <v>42.73</v>
      </c>
      <c r="EY313" s="7">
        <v>-1</v>
      </c>
      <c r="EZ313" s="7">
        <v>-1</v>
      </c>
      <c r="FA313" s="2" t="s">
        <v>239</v>
      </c>
      <c r="FB313" s="2" t="s">
        <v>275</v>
      </c>
      <c r="FC313" s="2" t="s">
        <v>876</v>
      </c>
      <c r="FD313" s="2" t="s">
        <v>877</v>
      </c>
      <c r="FE313" s="2" t="s">
        <v>241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239</v>
      </c>
      <c r="FN313" s="2" t="s">
        <v>275</v>
      </c>
      <c r="FO313" s="2" t="s">
        <v>3019</v>
      </c>
      <c r="FP313" s="2" t="s">
        <v>1684</v>
      </c>
      <c r="FQ313" s="2" t="s">
        <v>241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229</v>
      </c>
      <c r="FZ313" s="2" t="s">
        <v>229</v>
      </c>
      <c r="GA313" s="2" t="s">
        <v>229</v>
      </c>
      <c r="GB313" s="2" t="s">
        <v>229</v>
      </c>
      <c r="GC313" s="2" t="s">
        <v>229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714</v>
      </c>
      <c r="GL313" s="2" t="s">
        <v>275</v>
      </c>
      <c r="GM313" s="2" t="s">
        <v>830</v>
      </c>
      <c r="GN313" s="2" t="s">
        <v>544</v>
      </c>
      <c r="GO313" s="2" t="s">
        <v>241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239</v>
      </c>
      <c r="GX313" s="2" t="s">
        <v>275</v>
      </c>
      <c r="GY313" s="2" t="s">
        <v>709</v>
      </c>
      <c r="GZ313" s="2" t="s">
        <v>790</v>
      </c>
      <c r="HA313" s="2" t="s">
        <v>241</v>
      </c>
      <c r="HB313" s="2" t="s">
        <v>229</v>
      </c>
      <c r="HC313" s="4"/>
      <c r="HD313" s="8"/>
      <c r="HE313" s="4"/>
      <c r="HF313" s="8"/>
      <c r="HG313" s="7"/>
      <c r="HH313" s="7"/>
      <c r="HI313" s="2" t="s">
        <v>239</v>
      </c>
      <c r="HJ313" s="2" t="s">
        <v>275</v>
      </c>
      <c r="HK313" s="2" t="s">
        <v>3057</v>
      </c>
      <c r="HL313" s="2" t="s">
        <v>824</v>
      </c>
      <c r="HM313" s="2" t="s">
        <v>241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275</v>
      </c>
      <c r="HW313" s="2" t="s">
        <v>877</v>
      </c>
      <c r="HX313" s="2" t="s">
        <v>1257</v>
      </c>
      <c r="HY313" s="2" t="s">
        <v>241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266</v>
      </c>
      <c r="IH313" s="2" t="s">
        <v>275</v>
      </c>
      <c r="II313" s="2" t="s">
        <v>1504</v>
      </c>
      <c r="IJ313" s="2" t="s">
        <v>229</v>
      </c>
      <c r="IK313" s="2" t="s">
        <v>241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272</v>
      </c>
      <c r="IT313" s="2" t="s">
        <v>275</v>
      </c>
      <c r="IU313" s="2" t="s">
        <v>229</v>
      </c>
      <c r="IV313" s="2" t="s">
        <v>229</v>
      </c>
      <c r="IW313" s="2" t="s">
        <v>241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239</v>
      </c>
      <c r="JF313" s="2" t="s">
        <v>275</v>
      </c>
      <c r="JG313" s="2" t="s">
        <v>268</v>
      </c>
      <c r="JH313" s="2" t="s">
        <v>229</v>
      </c>
      <c r="JI313" s="2" t="s">
        <v>241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229</v>
      </c>
      <c r="JR313" s="2" t="s">
        <v>229</v>
      </c>
      <c r="JS313" s="2" t="s">
        <v>229</v>
      </c>
      <c r="JT313" s="2" t="s">
        <v>229</v>
      </c>
      <c r="JU313" s="2" t="s">
        <v>229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239</v>
      </c>
      <c r="KD313" s="2" t="s">
        <v>275</v>
      </c>
      <c r="KE313" s="2" t="s">
        <v>270</v>
      </c>
      <c r="KF313" s="2" t="s">
        <v>1224</v>
      </c>
      <c r="KG313" s="2" t="s">
        <v>241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272</v>
      </c>
      <c r="KP313" s="2" t="s">
        <v>275</v>
      </c>
      <c r="KQ313" s="2" t="s">
        <v>229</v>
      </c>
      <c r="KR313" s="2" t="s">
        <v>229</v>
      </c>
      <c r="KS313" s="2" t="s">
        <v>241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239</v>
      </c>
      <c r="LB313" s="2" t="s">
        <v>275</v>
      </c>
      <c r="LC313" s="2" t="s">
        <v>1192</v>
      </c>
      <c r="LD313" s="2" t="s">
        <v>555</v>
      </c>
      <c r="LE313" s="2" t="s">
        <v>241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229</v>
      </c>
      <c r="LN313" s="2" t="s">
        <v>229</v>
      </c>
      <c r="LO313" s="2" t="s">
        <v>229</v>
      </c>
      <c r="LP313" s="2" t="s">
        <v>229</v>
      </c>
      <c r="LQ313" s="2" t="s">
        <v>229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275</v>
      </c>
      <c r="MA313" s="2" t="s">
        <v>1159</v>
      </c>
      <c r="MB313" s="2" t="s">
        <v>1013</v>
      </c>
      <c r="MC313" s="2" t="s">
        <v>241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278</v>
      </c>
      <c r="ML313" s="2" t="s">
        <v>275</v>
      </c>
      <c r="MM313" s="2" t="s">
        <v>229</v>
      </c>
      <c r="MN313" s="2" t="s">
        <v>229</v>
      </c>
      <c r="MO313" s="2" t="s">
        <v>241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239</v>
      </c>
      <c r="MX313" s="2" t="s">
        <v>275</v>
      </c>
      <c r="MY313" s="2" t="s">
        <v>723</v>
      </c>
      <c r="MZ313" s="2" t="s">
        <v>229</v>
      </c>
      <c r="NA313" s="2" t="s">
        <v>241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239</v>
      </c>
      <c r="NJ313" s="2" t="s">
        <v>275</v>
      </c>
      <c r="NK313" s="2" t="s">
        <v>870</v>
      </c>
      <c r="NL313" s="2" t="s">
        <v>1415</v>
      </c>
      <c r="NM313" s="2" t="s">
        <v>241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272</v>
      </c>
      <c r="NV313" s="2" t="s">
        <v>275</v>
      </c>
      <c r="NW313" s="2" t="s">
        <v>229</v>
      </c>
      <c r="NX313" s="2" t="s">
        <v>229</v>
      </c>
      <c r="NY313" s="2" t="s">
        <v>241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272</v>
      </c>
      <c r="OH313" s="2" t="s">
        <v>275</v>
      </c>
      <c r="OI313" s="2" t="s">
        <v>229</v>
      </c>
      <c r="OJ313" s="2" t="s">
        <v>229</v>
      </c>
      <c r="OK313" s="2" t="s">
        <v>241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229</v>
      </c>
      <c r="OT313" s="2" t="s">
        <v>229</v>
      </c>
      <c r="OU313" s="2" t="s">
        <v>229</v>
      </c>
      <c r="OV313" s="2" t="s">
        <v>229</v>
      </c>
      <c r="OW313" s="2" t="s">
        <v>229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229</v>
      </c>
      <c r="PF313" s="2" t="s">
        <v>229</v>
      </c>
      <c r="PG313" s="2" t="s">
        <v>229</v>
      </c>
      <c r="PH313" s="2" t="s">
        <v>229</v>
      </c>
      <c r="PI313" s="2" t="s">
        <v>229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266</v>
      </c>
      <c r="PR313" s="2" t="s">
        <v>275</v>
      </c>
      <c r="PS313" s="2" t="s">
        <v>229</v>
      </c>
      <c r="PT313" s="2" t="s">
        <v>229</v>
      </c>
      <c r="PU313" s="2" t="s">
        <v>241</v>
      </c>
      <c r="PV313" s="2" t="s">
        <v>229</v>
      </c>
      <c r="PW313" s="4"/>
      <c r="PX313" s="8"/>
      <c r="PY313" s="4"/>
      <c r="PZ313" s="8"/>
      <c r="QA313" s="7"/>
      <c r="QB313" s="7"/>
      <c r="QC313" s="2" t="s">
        <v>281</v>
      </c>
      <c r="QD313" s="2" t="s">
        <v>275</v>
      </c>
      <c r="QE313" s="2" t="s">
        <v>229</v>
      </c>
      <c r="QF313" s="2" t="s">
        <v>229</v>
      </c>
      <c r="QG313" s="2" t="s">
        <v>241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229</v>
      </c>
      <c r="QP313" s="2" t="s">
        <v>229</v>
      </c>
      <c r="QQ313" s="2" t="s">
        <v>229</v>
      </c>
      <c r="QR313" s="2" t="s">
        <v>229</v>
      </c>
      <c r="QS313" s="2" t="s">
        <v>229</v>
      </c>
      <c r="QT313" s="2" t="s">
        <v>229</v>
      </c>
      <c r="QU313" s="4"/>
      <c r="QV313" s="8"/>
      <c r="QW313" s="4"/>
      <c r="QX313" s="8"/>
      <c r="QY313" s="7"/>
      <c r="QZ313" s="7"/>
      <c r="RA313" s="2" t="s">
        <v>239</v>
      </c>
      <c r="RB313" s="2" t="s">
        <v>275</v>
      </c>
      <c r="RC313" s="2" t="s">
        <v>547</v>
      </c>
      <c r="RD313" s="2" t="s">
        <v>3100</v>
      </c>
      <c r="RE313" s="2" t="s">
        <v>241</v>
      </c>
      <c r="RF313" s="2" t="s">
        <v>229</v>
      </c>
      <c r="RG313" s="4"/>
      <c r="RH313" s="8"/>
      <c r="RI313" s="4"/>
      <c r="RJ313" s="8"/>
      <c r="RK313" s="7"/>
      <c r="RL313" s="7"/>
      <c r="RM313" s="2" t="s">
        <v>229</v>
      </c>
      <c r="RN313" s="2" t="s">
        <v>229</v>
      </c>
      <c r="RO313" s="2" t="s">
        <v>229</v>
      </c>
      <c r="RP313" s="2" t="s">
        <v>229</v>
      </c>
      <c r="RQ313" s="2" t="s">
        <v>229</v>
      </c>
      <c r="RR313" s="2" t="s">
        <v>229</v>
      </c>
      <c r="RS313" s="4"/>
      <c r="RT313" s="8"/>
      <c r="RU313" s="4"/>
      <c r="RV313" s="8"/>
      <c r="RW313" s="7"/>
      <c r="RX313" s="7"/>
      <c r="RY313" s="2" t="s">
        <v>239</v>
      </c>
      <c r="RZ313" s="2" t="s">
        <v>275</v>
      </c>
      <c r="SA313" s="2" t="s">
        <v>282</v>
      </c>
      <c r="SB313" s="2" t="s">
        <v>1411</v>
      </c>
      <c r="SC313" s="2" t="s">
        <v>241</v>
      </c>
      <c r="SD313" s="2" t="s">
        <v>229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</row>
    <row r="314">
      <c r="A314" s="2" t="s">
        <v>3101</v>
      </c>
      <c r="B314" s="2" t="s">
        <v>216</v>
      </c>
      <c r="C314" s="2" t="s">
        <v>217</v>
      </c>
      <c r="D314" s="2" t="s">
        <v>218</v>
      </c>
      <c r="E314" s="2" t="s">
        <v>2883</v>
      </c>
      <c r="F314" s="2" t="s">
        <v>2831</v>
      </c>
      <c r="G314" s="2" t="s">
        <v>2832</v>
      </c>
      <c r="H314" s="2" t="s">
        <v>2833</v>
      </c>
      <c r="I314" s="2" t="s">
        <v>3093</v>
      </c>
      <c r="J314" s="2" t="s">
        <v>2918</v>
      </c>
      <c r="K314" s="2" t="s">
        <v>1070</v>
      </c>
      <c r="L314" s="3">
        <v>46.55</v>
      </c>
      <c r="M314" s="3">
        <v>48.88</v>
      </c>
      <c r="N314" s="3">
        <v>99.99</v>
      </c>
      <c r="O314" s="2" t="s">
        <v>981</v>
      </c>
      <c r="P314" s="2" t="s">
        <v>964</v>
      </c>
      <c r="Q314" s="2" t="s">
        <v>228</v>
      </c>
      <c r="R314" s="2" t="s">
        <v>229</v>
      </c>
      <c r="S314" s="2" t="s">
        <v>2835</v>
      </c>
      <c r="T314" s="2" t="s">
        <v>684</v>
      </c>
      <c r="U314" s="2" t="s">
        <v>3027</v>
      </c>
      <c r="V314" s="2" t="s">
        <v>685</v>
      </c>
      <c r="W314" s="2" t="s">
        <v>686</v>
      </c>
      <c r="X314" s="2" t="s">
        <v>234</v>
      </c>
      <c r="Y314" s="2" t="s">
        <v>2095</v>
      </c>
      <c r="Z314" s="4">
        <v>172</v>
      </c>
      <c r="AA314" s="4">
        <f>=ROUNDDOWN(39.0909090909091,0)</f>
      </c>
      <c r="AB314" s="5">
        <v>4.4</v>
      </c>
      <c r="AC314" s="2" t="s">
        <v>229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3</v>
      </c>
      <c r="AQ314" s="8">
        <v>114.21</v>
      </c>
      <c r="AR314" s="4">
        <v>3</v>
      </c>
      <c r="AS314" s="8">
        <v>155.43</v>
      </c>
      <c r="AT314" s="7"/>
      <c r="AU314" s="7">
        <v>-0.2652</v>
      </c>
      <c r="AV314" s="4" t="s">
        <v>229</v>
      </c>
      <c r="AW314" s="8" t="s">
        <v>229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>
        <v>1</v>
      </c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 t="s">
        <v>229</v>
      </c>
      <c r="BJ314" s="4">
        <v>3</v>
      </c>
      <c r="BK314" s="8">
        <v>114.21</v>
      </c>
      <c r="BL314" s="2" t="s">
        <v>3102</v>
      </c>
      <c r="BM314" s="7">
        <v>1</v>
      </c>
      <c r="BN314" s="7">
        <v>1</v>
      </c>
      <c r="BO314" s="4"/>
      <c r="BP314" s="8"/>
      <c r="BQ314" s="4">
        <v>2</v>
      </c>
      <c r="BR314" s="8">
        <v>106.56</v>
      </c>
      <c r="BS314" s="7">
        <v>-1</v>
      </c>
      <c r="BT314" s="7">
        <v>-1</v>
      </c>
      <c r="BU314" s="2" t="s">
        <v>239</v>
      </c>
      <c r="BV314" s="2" t="s">
        <v>226</v>
      </c>
      <c r="BW314" s="2" t="s">
        <v>229</v>
      </c>
      <c r="BX314" s="2" t="s">
        <v>751</v>
      </c>
      <c r="BY314" s="2" t="s">
        <v>241</v>
      </c>
      <c r="BZ314" s="2" t="s">
        <v>229</v>
      </c>
      <c r="CA314" s="4">
        <v>1</v>
      </c>
      <c r="CB314" s="8">
        <v>55.41</v>
      </c>
      <c r="CC314" s="4"/>
      <c r="CD314" s="8"/>
      <c r="CE314" s="7"/>
      <c r="CF314" s="7"/>
      <c r="CG314" s="2" t="s">
        <v>239</v>
      </c>
      <c r="CH314" s="2" t="s">
        <v>226</v>
      </c>
      <c r="CI314" s="2" t="s">
        <v>780</v>
      </c>
      <c r="CJ314" s="2" t="s">
        <v>890</v>
      </c>
      <c r="CK314" s="2" t="s">
        <v>241</v>
      </c>
      <c r="CL314" s="2" t="s">
        <v>229</v>
      </c>
      <c r="CM314" s="4"/>
      <c r="CN314" s="8"/>
      <c r="CO314" s="4"/>
      <c r="CP314" s="8"/>
      <c r="CQ314" s="7"/>
      <c r="CR314" s="7"/>
      <c r="CS314" s="2" t="s">
        <v>239</v>
      </c>
      <c r="CT314" s="2" t="s">
        <v>226</v>
      </c>
      <c r="CU314" s="2" t="s">
        <v>1350</v>
      </c>
      <c r="CV314" s="2" t="s">
        <v>3103</v>
      </c>
      <c r="CW314" s="2" t="s">
        <v>241</v>
      </c>
      <c r="CX314" s="2" t="s">
        <v>229</v>
      </c>
      <c r="CY314" s="4"/>
      <c r="CZ314" s="8"/>
      <c r="DA314" s="4"/>
      <c r="DB314" s="8"/>
      <c r="DC314" s="7"/>
      <c r="DD314" s="7"/>
      <c r="DE314" s="2" t="s">
        <v>239</v>
      </c>
      <c r="DF314" s="2" t="s">
        <v>226</v>
      </c>
      <c r="DG314" s="2" t="s">
        <v>905</v>
      </c>
      <c r="DH314" s="2" t="s">
        <v>2750</v>
      </c>
      <c r="DI314" s="2" t="s">
        <v>263</v>
      </c>
      <c r="DJ314" s="2" t="s">
        <v>229</v>
      </c>
      <c r="DK314" s="4"/>
      <c r="DL314" s="8"/>
      <c r="DM314" s="4">
        <v>1</v>
      </c>
      <c r="DN314" s="8">
        <v>48.87</v>
      </c>
      <c r="DO314" s="7">
        <v>-1</v>
      </c>
      <c r="DP314" s="7">
        <v>-1</v>
      </c>
      <c r="DQ314" s="2" t="s">
        <v>239</v>
      </c>
      <c r="DR314" s="2" t="s">
        <v>226</v>
      </c>
      <c r="DS314" s="2" t="s">
        <v>789</v>
      </c>
      <c r="DT314" s="2" t="s">
        <v>2023</v>
      </c>
      <c r="DU314" s="2" t="s">
        <v>241</v>
      </c>
      <c r="DV314" s="2" t="s">
        <v>229</v>
      </c>
      <c r="DW314" s="4">
        <v>2</v>
      </c>
      <c r="DX314" s="8">
        <v>58.8</v>
      </c>
      <c r="DY314" s="4"/>
      <c r="DZ314" s="8"/>
      <c r="EA314" s="7"/>
      <c r="EB314" s="7"/>
      <c r="EC314" s="2" t="s">
        <v>239</v>
      </c>
      <c r="ED314" s="2" t="s">
        <v>226</v>
      </c>
      <c r="EE314" s="2" t="s">
        <v>906</v>
      </c>
      <c r="EF314" s="2" t="s">
        <v>1039</v>
      </c>
      <c r="EG314" s="2" t="s">
        <v>263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239</v>
      </c>
      <c r="EP314" s="2" t="s">
        <v>226</v>
      </c>
      <c r="EQ314" s="2" t="s">
        <v>1354</v>
      </c>
      <c r="ER314" s="2" t="s">
        <v>927</v>
      </c>
      <c r="ES314" s="2" t="s">
        <v>241</v>
      </c>
      <c r="ET314" s="2" t="s">
        <v>229</v>
      </c>
      <c r="EU314" s="4"/>
      <c r="EV314" s="8"/>
      <c r="EW314" s="4"/>
      <c r="EX314" s="8"/>
      <c r="EY314" s="7"/>
      <c r="EZ314" s="7"/>
      <c r="FA314" s="2" t="s">
        <v>239</v>
      </c>
      <c r="FB314" s="2" t="s">
        <v>226</v>
      </c>
      <c r="FC314" s="2" t="s">
        <v>876</v>
      </c>
      <c r="FD314" s="2" t="s">
        <v>914</v>
      </c>
      <c r="FE314" s="2" t="s">
        <v>241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239</v>
      </c>
      <c r="FN314" s="2" t="s">
        <v>226</v>
      </c>
      <c r="FO314" s="2" t="s">
        <v>3019</v>
      </c>
      <c r="FP314" s="2" t="s">
        <v>1752</v>
      </c>
      <c r="FQ314" s="2" t="s">
        <v>241</v>
      </c>
      <c r="FR314" s="2" t="s">
        <v>229</v>
      </c>
      <c r="FS314" s="4"/>
      <c r="FT314" s="8"/>
      <c r="FU314" s="4"/>
      <c r="FV314" s="8"/>
      <c r="FW314" s="7"/>
      <c r="FX314" s="7"/>
      <c r="FY314" s="2" t="s">
        <v>229</v>
      </c>
      <c r="FZ314" s="2" t="s">
        <v>229</v>
      </c>
      <c r="GA314" s="2" t="s">
        <v>229</v>
      </c>
      <c r="GB314" s="2" t="s">
        <v>229</v>
      </c>
      <c r="GC314" s="2" t="s">
        <v>229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714</v>
      </c>
      <c r="GL314" s="2" t="s">
        <v>275</v>
      </c>
      <c r="GM314" s="2" t="s">
        <v>830</v>
      </c>
      <c r="GN314" s="2" t="s">
        <v>1034</v>
      </c>
      <c r="GO314" s="2" t="s">
        <v>241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239</v>
      </c>
      <c r="GX314" s="2" t="s">
        <v>226</v>
      </c>
      <c r="GY314" s="2" t="s">
        <v>709</v>
      </c>
      <c r="GZ314" s="2" t="s">
        <v>790</v>
      </c>
      <c r="HA314" s="2" t="s">
        <v>241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239</v>
      </c>
      <c r="HJ314" s="2" t="s">
        <v>260</v>
      </c>
      <c r="HK314" s="2" t="s">
        <v>3104</v>
      </c>
      <c r="HL314" s="2" t="s">
        <v>3034</v>
      </c>
      <c r="HM314" s="2" t="s">
        <v>241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226</v>
      </c>
      <c r="HW314" s="2" t="s">
        <v>877</v>
      </c>
      <c r="HX314" s="2" t="s">
        <v>1392</v>
      </c>
      <c r="HY314" s="2" t="s">
        <v>241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226</v>
      </c>
      <c r="II314" s="2" t="s">
        <v>240</v>
      </c>
      <c r="IJ314" s="2" t="s">
        <v>229</v>
      </c>
      <c r="IK314" s="2" t="s">
        <v>241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272</v>
      </c>
      <c r="IT314" s="2" t="s">
        <v>226</v>
      </c>
      <c r="IU314" s="2" t="s">
        <v>229</v>
      </c>
      <c r="IV314" s="2" t="s">
        <v>229</v>
      </c>
      <c r="IW314" s="2" t="s">
        <v>241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239</v>
      </c>
      <c r="JF314" s="2" t="s">
        <v>226</v>
      </c>
      <c r="JG314" s="2" t="s">
        <v>268</v>
      </c>
      <c r="JH314" s="2" t="s">
        <v>229</v>
      </c>
      <c r="JI314" s="2" t="s">
        <v>241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229</v>
      </c>
      <c r="JR314" s="2" t="s">
        <v>229</v>
      </c>
      <c r="JS314" s="2" t="s">
        <v>229</v>
      </c>
      <c r="JT314" s="2" t="s">
        <v>229</v>
      </c>
      <c r="JU314" s="2" t="s">
        <v>229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239</v>
      </c>
      <c r="KD314" s="2" t="s">
        <v>226</v>
      </c>
      <c r="KE314" s="2" t="s">
        <v>270</v>
      </c>
      <c r="KF314" s="2" t="s">
        <v>395</v>
      </c>
      <c r="KG314" s="2" t="s">
        <v>241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272</v>
      </c>
      <c r="KP314" s="2" t="s">
        <v>226</v>
      </c>
      <c r="KQ314" s="2" t="s">
        <v>229</v>
      </c>
      <c r="KR314" s="2" t="s">
        <v>229</v>
      </c>
      <c r="KS314" s="2" t="s">
        <v>241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239</v>
      </c>
      <c r="LB314" s="2" t="s">
        <v>226</v>
      </c>
      <c r="LC314" s="2" t="s">
        <v>1357</v>
      </c>
      <c r="LD314" s="2" t="s">
        <v>740</v>
      </c>
      <c r="LE314" s="2" t="s">
        <v>241</v>
      </c>
      <c r="LF314" s="2" t="s">
        <v>229</v>
      </c>
      <c r="LG314" s="4"/>
      <c r="LH314" s="8"/>
      <c r="LI314" s="4"/>
      <c r="LJ314" s="8"/>
      <c r="LK314" s="7"/>
      <c r="LL314" s="7"/>
      <c r="LM314" s="2" t="s">
        <v>229</v>
      </c>
      <c r="LN314" s="2" t="s">
        <v>229</v>
      </c>
      <c r="LO314" s="2" t="s">
        <v>229</v>
      </c>
      <c r="LP314" s="2" t="s">
        <v>229</v>
      </c>
      <c r="LQ314" s="2" t="s">
        <v>229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275</v>
      </c>
      <c r="MA314" s="2" t="s">
        <v>1159</v>
      </c>
      <c r="MB314" s="2" t="s">
        <v>1013</v>
      </c>
      <c r="MC314" s="2" t="s">
        <v>241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278</v>
      </c>
      <c r="ML314" s="2" t="s">
        <v>226</v>
      </c>
      <c r="MM314" s="2" t="s">
        <v>229</v>
      </c>
      <c r="MN314" s="2" t="s">
        <v>229</v>
      </c>
      <c r="MO314" s="2" t="s">
        <v>241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226</v>
      </c>
      <c r="MY314" s="2" t="s">
        <v>723</v>
      </c>
      <c r="MZ314" s="2" t="s">
        <v>229</v>
      </c>
      <c r="NA314" s="2" t="s">
        <v>241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239</v>
      </c>
      <c r="NJ314" s="2" t="s">
        <v>260</v>
      </c>
      <c r="NK314" s="2" t="s">
        <v>870</v>
      </c>
      <c r="NL314" s="2" t="s">
        <v>1392</v>
      </c>
      <c r="NM314" s="2" t="s">
        <v>241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272</v>
      </c>
      <c r="NV314" s="2" t="s">
        <v>226</v>
      </c>
      <c r="NW314" s="2" t="s">
        <v>229</v>
      </c>
      <c r="NX314" s="2" t="s">
        <v>229</v>
      </c>
      <c r="NY314" s="2" t="s">
        <v>241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272</v>
      </c>
      <c r="OH314" s="2" t="s">
        <v>226</v>
      </c>
      <c r="OI314" s="2" t="s">
        <v>229</v>
      </c>
      <c r="OJ314" s="2" t="s">
        <v>229</v>
      </c>
      <c r="OK314" s="2" t="s">
        <v>241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229</v>
      </c>
      <c r="OT314" s="2" t="s">
        <v>229</v>
      </c>
      <c r="OU314" s="2" t="s">
        <v>229</v>
      </c>
      <c r="OV314" s="2" t="s">
        <v>229</v>
      </c>
      <c r="OW314" s="2" t="s">
        <v>229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229</v>
      </c>
      <c r="PF314" s="2" t="s">
        <v>229</v>
      </c>
      <c r="PG314" s="2" t="s">
        <v>229</v>
      </c>
      <c r="PH314" s="2" t="s">
        <v>229</v>
      </c>
      <c r="PI314" s="2" t="s">
        <v>229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266</v>
      </c>
      <c r="PR314" s="2" t="s">
        <v>275</v>
      </c>
      <c r="PS314" s="2" t="s">
        <v>229</v>
      </c>
      <c r="PT314" s="2" t="s">
        <v>229</v>
      </c>
      <c r="PU314" s="2" t="s">
        <v>241</v>
      </c>
      <c r="PV314" s="2" t="s">
        <v>229</v>
      </c>
      <c r="PW314" s="4"/>
      <c r="PX314" s="8"/>
      <c r="PY314" s="4"/>
      <c r="PZ314" s="8"/>
      <c r="QA314" s="7"/>
      <c r="QB314" s="7"/>
      <c r="QC314" s="2" t="s">
        <v>281</v>
      </c>
      <c r="QD314" s="2" t="s">
        <v>226</v>
      </c>
      <c r="QE314" s="2" t="s">
        <v>229</v>
      </c>
      <c r="QF314" s="2" t="s">
        <v>229</v>
      </c>
      <c r="QG314" s="2" t="s">
        <v>241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229</v>
      </c>
      <c r="QP314" s="2" t="s">
        <v>229</v>
      </c>
      <c r="QQ314" s="2" t="s">
        <v>229</v>
      </c>
      <c r="QR314" s="2" t="s">
        <v>229</v>
      </c>
      <c r="QS314" s="2" t="s">
        <v>229</v>
      </c>
      <c r="QT314" s="2" t="s">
        <v>229</v>
      </c>
      <c r="QU314" s="4"/>
      <c r="QV314" s="8"/>
      <c r="QW314" s="4"/>
      <c r="QX314" s="8"/>
      <c r="QY314" s="7"/>
      <c r="QZ314" s="7"/>
      <c r="RA314" s="2" t="s">
        <v>239</v>
      </c>
      <c r="RB314" s="2" t="s">
        <v>275</v>
      </c>
      <c r="RC314" s="2" t="s">
        <v>547</v>
      </c>
      <c r="RD314" s="2" t="s">
        <v>3105</v>
      </c>
      <c r="RE314" s="2" t="s">
        <v>241</v>
      </c>
      <c r="RF314" s="2" t="s">
        <v>229</v>
      </c>
      <c r="RG314" s="4"/>
      <c r="RH314" s="8"/>
      <c r="RI314" s="4"/>
      <c r="RJ314" s="8"/>
      <c r="RK314" s="7"/>
      <c r="RL314" s="7"/>
      <c r="RM314" s="2" t="s">
        <v>229</v>
      </c>
      <c r="RN314" s="2" t="s">
        <v>229</v>
      </c>
      <c r="RO314" s="2" t="s">
        <v>229</v>
      </c>
      <c r="RP314" s="2" t="s">
        <v>229</v>
      </c>
      <c r="RQ314" s="2" t="s">
        <v>229</v>
      </c>
      <c r="RR314" s="2" t="s">
        <v>229</v>
      </c>
      <c r="RS314" s="4"/>
      <c r="RT314" s="8"/>
      <c r="RU314" s="4"/>
      <c r="RV314" s="8"/>
      <c r="RW314" s="7"/>
      <c r="RX314" s="7"/>
      <c r="RY314" s="2" t="s">
        <v>239</v>
      </c>
      <c r="RZ314" s="2" t="s">
        <v>275</v>
      </c>
      <c r="SA314" s="2" t="s">
        <v>282</v>
      </c>
      <c r="SB314" s="2" t="s">
        <v>283</v>
      </c>
      <c r="SC314" s="2" t="s">
        <v>241</v>
      </c>
      <c r="SD314" s="2" t="s">
        <v>229</v>
      </c>
      <c r="SE314" s="4"/>
      <c r="SF314" s="4">
        <v>172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</row>
    <row r="315">
      <c r="A315" s="2" t="s">
        <v>3106</v>
      </c>
      <c r="B315" s="2" t="s">
        <v>216</v>
      </c>
      <c r="C315" s="2" t="s">
        <v>217</v>
      </c>
      <c r="D315" s="2" t="s">
        <v>218</v>
      </c>
      <c r="E315" s="2" t="s">
        <v>2883</v>
      </c>
      <c r="F315" s="2" t="s">
        <v>2831</v>
      </c>
      <c r="G315" s="2" t="s">
        <v>2832</v>
      </c>
      <c r="H315" s="2" t="s">
        <v>2833</v>
      </c>
      <c r="I315" s="2" t="s">
        <v>3093</v>
      </c>
      <c r="J315" s="2" t="s">
        <v>2888</v>
      </c>
      <c r="K315" s="2" t="s">
        <v>225</v>
      </c>
      <c r="L315" s="3">
        <v>36</v>
      </c>
      <c r="M315" s="3">
        <v>37.8</v>
      </c>
      <c r="N315" s="3">
        <v>79.99</v>
      </c>
      <c r="O315" s="2" t="s">
        <v>981</v>
      </c>
      <c r="P315" s="2" t="s">
        <v>964</v>
      </c>
      <c r="Q315" s="2" t="s">
        <v>228</v>
      </c>
      <c r="R315" s="2" t="s">
        <v>229</v>
      </c>
      <c r="S315" s="2" t="s">
        <v>3107</v>
      </c>
      <c r="T315" s="2" t="s">
        <v>684</v>
      </c>
      <c r="U315" s="2" t="s">
        <v>3014</v>
      </c>
      <c r="V315" s="2" t="s">
        <v>685</v>
      </c>
      <c r="W315" s="2" t="s">
        <v>686</v>
      </c>
      <c r="X315" s="2" t="s">
        <v>234</v>
      </c>
      <c r="Y315" s="2" t="s">
        <v>2095</v>
      </c>
      <c r="Z315" s="4"/>
      <c r="AA315" s="4">
        <f>=ROUNDDOWN({0},0)</f>
      </c>
      <c r="AB315" s="5"/>
      <c r="AC315" s="2" t="s">
        <v>229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/>
      <c r="AQ315" s="8"/>
      <c r="AR315" s="4">
        <v>3</v>
      </c>
      <c r="AS315" s="8">
        <v>122.22</v>
      </c>
      <c r="AT315" s="7">
        <v>-1</v>
      </c>
      <c r="AU315" s="7">
        <v>-1</v>
      </c>
      <c r="AV315" s="4">
        <v>1</v>
      </c>
      <c r="AW315" s="8">
        <v>25.92</v>
      </c>
      <c r="AX315" s="4">
        <v>16</v>
      </c>
      <c r="AY315" s="8">
        <v>530.77</v>
      </c>
      <c r="AZ315" s="7">
        <v>-0.9375</v>
      </c>
      <c r="BA315" s="7">
        <v>-0.9512</v>
      </c>
      <c r="BB315" s="7"/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>
        <v>0.185</v>
      </c>
      <c r="BJ315" s="4"/>
      <c r="BK315" s="8"/>
      <c r="BL315" s="2" t="s">
        <v>16</v>
      </c>
      <c r="BM315" s="7"/>
      <c r="BN315" s="7"/>
      <c r="BO315" s="4"/>
      <c r="BP315" s="8"/>
      <c r="BQ315" s="4">
        <v>3</v>
      </c>
      <c r="BR315" s="8">
        <v>122.22</v>
      </c>
      <c r="BS315" s="7">
        <v>-1</v>
      </c>
      <c r="BT315" s="7">
        <v>-1</v>
      </c>
      <c r="BU315" s="2" t="s">
        <v>239</v>
      </c>
      <c r="BV315" s="2" t="s">
        <v>275</v>
      </c>
      <c r="BW315" s="2" t="s">
        <v>229</v>
      </c>
      <c r="BX315" s="2" t="s">
        <v>262</v>
      </c>
      <c r="BY315" s="2" t="s">
        <v>241</v>
      </c>
      <c r="BZ315" s="2" t="s">
        <v>229</v>
      </c>
      <c r="CA315" s="4"/>
      <c r="CB315" s="8"/>
      <c r="CC315" s="4"/>
      <c r="CD315" s="8"/>
      <c r="CE315" s="7"/>
      <c r="CF315" s="7"/>
      <c r="CG315" s="2" t="s">
        <v>239</v>
      </c>
      <c r="CH315" s="2" t="s">
        <v>275</v>
      </c>
      <c r="CI315" s="2" t="s">
        <v>780</v>
      </c>
      <c r="CJ315" s="2" t="s">
        <v>890</v>
      </c>
      <c r="CK315" s="2" t="s">
        <v>241</v>
      </c>
      <c r="CL315" s="2" t="s">
        <v>229</v>
      </c>
      <c r="CM315" s="4"/>
      <c r="CN315" s="8"/>
      <c r="CO315" s="4"/>
      <c r="CP315" s="8"/>
      <c r="CQ315" s="7"/>
      <c r="CR315" s="7"/>
      <c r="CS315" s="2" t="s">
        <v>239</v>
      </c>
      <c r="CT315" s="2" t="s">
        <v>275</v>
      </c>
      <c r="CU315" s="2" t="s">
        <v>1350</v>
      </c>
      <c r="CV315" s="2" t="s">
        <v>868</v>
      </c>
      <c r="CW315" s="2" t="s">
        <v>241</v>
      </c>
      <c r="CX315" s="2" t="s">
        <v>229</v>
      </c>
      <c r="CY315" s="4"/>
      <c r="CZ315" s="8"/>
      <c r="DA315" s="4"/>
      <c r="DB315" s="8"/>
      <c r="DC315" s="7"/>
      <c r="DD315" s="7"/>
      <c r="DE315" s="2" t="s">
        <v>239</v>
      </c>
      <c r="DF315" s="2" t="s">
        <v>275</v>
      </c>
      <c r="DG315" s="2" t="s">
        <v>905</v>
      </c>
      <c r="DH315" s="2" t="s">
        <v>3108</v>
      </c>
      <c r="DI315" s="2" t="s">
        <v>241</v>
      </c>
      <c r="DJ315" s="2" t="s">
        <v>229</v>
      </c>
      <c r="DK315" s="4"/>
      <c r="DL315" s="8"/>
      <c r="DM315" s="4"/>
      <c r="DN315" s="8"/>
      <c r="DO315" s="7"/>
      <c r="DP315" s="7"/>
      <c r="DQ315" s="2" t="s">
        <v>239</v>
      </c>
      <c r="DR315" s="2" t="s">
        <v>275</v>
      </c>
      <c r="DS315" s="2" t="s">
        <v>3019</v>
      </c>
      <c r="DT315" s="2" t="s">
        <v>3095</v>
      </c>
      <c r="DU315" s="2" t="s">
        <v>241</v>
      </c>
      <c r="DV315" s="2" t="s">
        <v>229</v>
      </c>
      <c r="DW315" s="4"/>
      <c r="DX315" s="8"/>
      <c r="DY315" s="4"/>
      <c r="DZ315" s="8"/>
      <c r="EA315" s="7"/>
      <c r="EB315" s="7"/>
      <c r="EC315" s="2" t="s">
        <v>239</v>
      </c>
      <c r="ED315" s="2" t="s">
        <v>275</v>
      </c>
      <c r="EE315" s="2" t="s">
        <v>906</v>
      </c>
      <c r="EF315" s="2" t="s">
        <v>262</v>
      </c>
      <c r="EG315" s="2" t="s">
        <v>241</v>
      </c>
      <c r="EH315" s="2" t="s">
        <v>229</v>
      </c>
      <c r="EI315" s="4"/>
      <c r="EJ315" s="8"/>
      <c r="EK315" s="4"/>
      <c r="EL315" s="8"/>
      <c r="EM315" s="7"/>
      <c r="EN315" s="7"/>
      <c r="EO315" s="2" t="s">
        <v>239</v>
      </c>
      <c r="EP315" s="2" t="s">
        <v>275</v>
      </c>
      <c r="EQ315" s="2" t="s">
        <v>1354</v>
      </c>
      <c r="ER315" s="2" t="s">
        <v>1684</v>
      </c>
      <c r="ES315" s="2" t="s">
        <v>241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239</v>
      </c>
      <c r="FB315" s="2" t="s">
        <v>275</v>
      </c>
      <c r="FC315" s="2" t="s">
        <v>876</v>
      </c>
      <c r="FD315" s="2" t="s">
        <v>1407</v>
      </c>
      <c r="FE315" s="2" t="s">
        <v>241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239</v>
      </c>
      <c r="FN315" s="2" t="s">
        <v>275</v>
      </c>
      <c r="FO315" s="2" t="s">
        <v>3019</v>
      </c>
      <c r="FP315" s="2" t="s">
        <v>719</v>
      </c>
      <c r="FQ315" s="2" t="s">
        <v>241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229</v>
      </c>
      <c r="FZ315" s="2" t="s">
        <v>229</v>
      </c>
      <c r="GA315" s="2" t="s">
        <v>229</v>
      </c>
      <c r="GB315" s="2" t="s">
        <v>229</v>
      </c>
      <c r="GC315" s="2" t="s">
        <v>229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714</v>
      </c>
      <c r="GL315" s="2" t="s">
        <v>275</v>
      </c>
      <c r="GM315" s="2" t="s">
        <v>707</v>
      </c>
      <c r="GN315" s="2" t="s">
        <v>790</v>
      </c>
      <c r="GO315" s="2" t="s">
        <v>241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239</v>
      </c>
      <c r="GX315" s="2" t="s">
        <v>275</v>
      </c>
      <c r="GY315" s="2" t="s">
        <v>709</v>
      </c>
      <c r="GZ315" s="2" t="s">
        <v>246</v>
      </c>
      <c r="HA315" s="2" t="s">
        <v>241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239</v>
      </c>
      <c r="HJ315" s="2" t="s">
        <v>275</v>
      </c>
      <c r="HK315" s="2" t="s">
        <v>1636</v>
      </c>
      <c r="HL315" s="2" t="s">
        <v>992</v>
      </c>
      <c r="HM315" s="2" t="s">
        <v>241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275</v>
      </c>
      <c r="HW315" s="2" t="s">
        <v>877</v>
      </c>
      <c r="HX315" s="2" t="s">
        <v>2078</v>
      </c>
      <c r="HY315" s="2" t="s">
        <v>241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275</v>
      </c>
      <c r="II315" s="2" t="s">
        <v>240</v>
      </c>
      <c r="IJ315" s="2" t="s">
        <v>229</v>
      </c>
      <c r="IK315" s="2" t="s">
        <v>241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272</v>
      </c>
      <c r="IT315" s="2" t="s">
        <v>275</v>
      </c>
      <c r="IU315" s="2" t="s">
        <v>229</v>
      </c>
      <c r="IV315" s="2" t="s">
        <v>229</v>
      </c>
      <c r="IW315" s="2" t="s">
        <v>241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239</v>
      </c>
      <c r="JF315" s="2" t="s">
        <v>275</v>
      </c>
      <c r="JG315" s="2" t="s">
        <v>404</v>
      </c>
      <c r="JH315" s="2" t="s">
        <v>229</v>
      </c>
      <c r="JI315" s="2" t="s">
        <v>241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229</v>
      </c>
      <c r="JR315" s="2" t="s">
        <v>229</v>
      </c>
      <c r="JS315" s="2" t="s">
        <v>229</v>
      </c>
      <c r="JT315" s="2" t="s">
        <v>229</v>
      </c>
      <c r="JU315" s="2" t="s">
        <v>229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272</v>
      </c>
      <c r="KD315" s="2" t="s">
        <v>275</v>
      </c>
      <c r="KE315" s="2" t="s">
        <v>229</v>
      </c>
      <c r="KF315" s="2" t="s">
        <v>229</v>
      </c>
      <c r="KG315" s="2" t="s">
        <v>241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272</v>
      </c>
      <c r="KP315" s="2" t="s">
        <v>275</v>
      </c>
      <c r="KQ315" s="2" t="s">
        <v>229</v>
      </c>
      <c r="KR315" s="2" t="s">
        <v>229</v>
      </c>
      <c r="KS315" s="2" t="s">
        <v>241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239</v>
      </c>
      <c r="LB315" s="2" t="s">
        <v>275</v>
      </c>
      <c r="LC315" s="2" t="s">
        <v>1159</v>
      </c>
      <c r="LD315" s="2" t="s">
        <v>3109</v>
      </c>
      <c r="LE315" s="2" t="s">
        <v>241</v>
      </c>
      <c r="LF315" s="2" t="s">
        <v>229</v>
      </c>
      <c r="LG315" s="4"/>
      <c r="LH315" s="8"/>
      <c r="LI315" s="4"/>
      <c r="LJ315" s="8"/>
      <c r="LK315" s="7"/>
      <c r="LL315" s="7"/>
      <c r="LM315" s="2" t="s">
        <v>229</v>
      </c>
      <c r="LN315" s="2" t="s">
        <v>229</v>
      </c>
      <c r="LO315" s="2" t="s">
        <v>229</v>
      </c>
      <c r="LP315" s="2" t="s">
        <v>229</v>
      </c>
      <c r="LQ315" s="2" t="s">
        <v>229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239</v>
      </c>
      <c r="LZ315" s="2" t="s">
        <v>275</v>
      </c>
      <c r="MA315" s="2" t="s">
        <v>554</v>
      </c>
      <c r="MB315" s="2" t="s">
        <v>1013</v>
      </c>
      <c r="MC315" s="2" t="s">
        <v>241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278</v>
      </c>
      <c r="ML315" s="2" t="s">
        <v>275</v>
      </c>
      <c r="MM315" s="2" t="s">
        <v>229</v>
      </c>
      <c r="MN315" s="2" t="s">
        <v>229</v>
      </c>
      <c r="MO315" s="2" t="s">
        <v>241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266</v>
      </c>
      <c r="MX315" s="2" t="s">
        <v>275</v>
      </c>
      <c r="MY315" s="2" t="s">
        <v>229</v>
      </c>
      <c r="MZ315" s="2" t="s">
        <v>229</v>
      </c>
      <c r="NA315" s="2" t="s">
        <v>241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260</v>
      </c>
      <c r="NK315" s="2" t="s">
        <v>870</v>
      </c>
      <c r="NL315" s="2" t="s">
        <v>1415</v>
      </c>
      <c r="NM315" s="2" t="s">
        <v>241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272</v>
      </c>
      <c r="NV315" s="2" t="s">
        <v>275</v>
      </c>
      <c r="NW315" s="2" t="s">
        <v>229</v>
      </c>
      <c r="NX315" s="2" t="s">
        <v>229</v>
      </c>
      <c r="NY315" s="2" t="s">
        <v>241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229</v>
      </c>
      <c r="OH315" s="2" t="s">
        <v>229</v>
      </c>
      <c r="OI315" s="2" t="s">
        <v>229</v>
      </c>
      <c r="OJ315" s="2" t="s">
        <v>229</v>
      </c>
      <c r="OK315" s="2" t="s">
        <v>229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229</v>
      </c>
      <c r="OT315" s="2" t="s">
        <v>229</v>
      </c>
      <c r="OU315" s="2" t="s">
        <v>229</v>
      </c>
      <c r="OV315" s="2" t="s">
        <v>229</v>
      </c>
      <c r="OW315" s="2" t="s">
        <v>229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229</v>
      </c>
      <c r="PF315" s="2" t="s">
        <v>229</v>
      </c>
      <c r="PG315" s="2" t="s">
        <v>229</v>
      </c>
      <c r="PH315" s="2" t="s">
        <v>229</v>
      </c>
      <c r="PI315" s="2" t="s">
        <v>229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266</v>
      </c>
      <c r="PR315" s="2" t="s">
        <v>275</v>
      </c>
      <c r="PS315" s="2" t="s">
        <v>229</v>
      </c>
      <c r="PT315" s="2" t="s">
        <v>229</v>
      </c>
      <c r="PU315" s="2" t="s">
        <v>241</v>
      </c>
      <c r="PV315" s="2" t="s">
        <v>229</v>
      </c>
      <c r="PW315" s="4"/>
      <c r="PX315" s="8"/>
      <c r="PY315" s="4"/>
      <c r="PZ315" s="8"/>
      <c r="QA315" s="7"/>
      <c r="QB315" s="7"/>
      <c r="QC315" s="2" t="s">
        <v>281</v>
      </c>
      <c r="QD315" s="2" t="s">
        <v>275</v>
      </c>
      <c r="QE315" s="2" t="s">
        <v>229</v>
      </c>
      <c r="QF315" s="2" t="s">
        <v>229</v>
      </c>
      <c r="QG315" s="2" t="s">
        <v>241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229</v>
      </c>
      <c r="QP315" s="2" t="s">
        <v>229</v>
      </c>
      <c r="QQ315" s="2" t="s">
        <v>229</v>
      </c>
      <c r="QR315" s="2" t="s">
        <v>229</v>
      </c>
      <c r="QS315" s="2" t="s">
        <v>229</v>
      </c>
      <c r="QT315" s="2" t="s">
        <v>229</v>
      </c>
      <c r="QU315" s="4"/>
      <c r="QV315" s="8"/>
      <c r="QW315" s="4"/>
      <c r="QX315" s="8"/>
      <c r="QY315" s="7"/>
      <c r="QZ315" s="7"/>
      <c r="RA315" s="2" t="s">
        <v>239</v>
      </c>
      <c r="RB315" s="2" t="s">
        <v>275</v>
      </c>
      <c r="RC315" s="2" t="s">
        <v>547</v>
      </c>
      <c r="RD315" s="2" t="s">
        <v>3110</v>
      </c>
      <c r="RE315" s="2" t="s">
        <v>241</v>
      </c>
      <c r="RF315" s="2" t="s">
        <v>229</v>
      </c>
      <c r="RG315" s="4"/>
      <c r="RH315" s="8"/>
      <c r="RI315" s="4"/>
      <c r="RJ315" s="8"/>
      <c r="RK315" s="7"/>
      <c r="RL315" s="7"/>
      <c r="RM315" s="2" t="s">
        <v>229</v>
      </c>
      <c r="RN315" s="2" t="s">
        <v>229</v>
      </c>
      <c r="RO315" s="2" t="s">
        <v>229</v>
      </c>
      <c r="RP315" s="2" t="s">
        <v>229</v>
      </c>
      <c r="RQ315" s="2" t="s">
        <v>229</v>
      </c>
      <c r="RR315" s="2" t="s">
        <v>229</v>
      </c>
      <c r="RS315" s="4"/>
      <c r="RT315" s="8"/>
      <c r="RU315" s="4"/>
      <c r="RV315" s="8"/>
      <c r="RW315" s="7"/>
      <c r="RX315" s="7"/>
      <c r="RY315" s="2" t="s">
        <v>239</v>
      </c>
      <c r="RZ315" s="2" t="s">
        <v>275</v>
      </c>
      <c r="SA315" s="2" t="s">
        <v>282</v>
      </c>
      <c r="SB315" s="2" t="s">
        <v>3111</v>
      </c>
      <c r="SC315" s="2" t="s">
        <v>241</v>
      </c>
      <c r="SD315" s="2" t="s">
        <v>229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</row>
    <row r="316">
      <c r="A316" s="2" t="s">
        <v>3112</v>
      </c>
      <c r="B316" s="2" t="s">
        <v>216</v>
      </c>
      <c r="C316" s="2" t="s">
        <v>217</v>
      </c>
      <c r="D316" s="2" t="s">
        <v>218</v>
      </c>
      <c r="E316" s="2" t="s">
        <v>2883</v>
      </c>
      <c r="F316" s="2" t="s">
        <v>2831</v>
      </c>
      <c r="G316" s="2" t="s">
        <v>2832</v>
      </c>
      <c r="H316" s="2" t="s">
        <v>2833</v>
      </c>
      <c r="I316" s="2" t="s">
        <v>3093</v>
      </c>
      <c r="J316" s="2" t="s">
        <v>2905</v>
      </c>
      <c r="K316" s="2" t="s">
        <v>225</v>
      </c>
      <c r="L316" s="3">
        <v>39.2</v>
      </c>
      <c r="M316" s="3">
        <v>41.16</v>
      </c>
      <c r="N316" s="3">
        <v>84.99</v>
      </c>
      <c r="O316" s="2" t="s">
        <v>981</v>
      </c>
      <c r="P316" s="2" t="s">
        <v>964</v>
      </c>
      <c r="Q316" s="2" t="s">
        <v>228</v>
      </c>
      <c r="R316" s="2" t="s">
        <v>229</v>
      </c>
      <c r="S316" s="2" t="s">
        <v>3107</v>
      </c>
      <c r="T316" s="2" t="s">
        <v>684</v>
      </c>
      <c r="U316" s="2" t="s">
        <v>3014</v>
      </c>
      <c r="V316" s="2" t="s">
        <v>685</v>
      </c>
      <c r="W316" s="2" t="s">
        <v>686</v>
      </c>
      <c r="X316" s="2" t="s">
        <v>234</v>
      </c>
      <c r="Y316" s="2" t="s">
        <v>2095</v>
      </c>
      <c r="Z316" s="4"/>
      <c r="AA316" s="4">
        <f>=ROUNDDOWN({0},0)</f>
      </c>
      <c r="AB316" s="5">
        <v>0.2</v>
      </c>
      <c r="AC316" s="2" t="s">
        <v>229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/>
      <c r="AQ316" s="8"/>
      <c r="AR316" s="4">
        <v>2</v>
      </c>
      <c r="AS316" s="8">
        <v>82.39</v>
      </c>
      <c r="AT316" s="7">
        <v>-1</v>
      </c>
      <c r="AU316" s="7">
        <v>-1</v>
      </c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/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 t="s">
        <v>229</v>
      </c>
      <c r="BJ316" s="4"/>
      <c r="BK316" s="8"/>
      <c r="BL316" s="2" t="s">
        <v>3113</v>
      </c>
      <c r="BM316" s="7"/>
      <c r="BN316" s="7"/>
      <c r="BO316" s="4"/>
      <c r="BP316" s="8"/>
      <c r="BQ316" s="4"/>
      <c r="BR316" s="8"/>
      <c r="BS316" s="7"/>
      <c r="BT316" s="7"/>
      <c r="BU316" s="2" t="s">
        <v>239</v>
      </c>
      <c r="BV316" s="2" t="s">
        <v>275</v>
      </c>
      <c r="BW316" s="2" t="s">
        <v>229</v>
      </c>
      <c r="BX316" s="2" t="s">
        <v>3001</v>
      </c>
      <c r="BY316" s="2" t="s">
        <v>241</v>
      </c>
      <c r="BZ316" s="2" t="s">
        <v>229</v>
      </c>
      <c r="CA316" s="4"/>
      <c r="CB316" s="8"/>
      <c r="CC316" s="4">
        <v>1</v>
      </c>
      <c r="CD316" s="8">
        <v>45.64</v>
      </c>
      <c r="CE316" s="7">
        <v>-1</v>
      </c>
      <c r="CF316" s="7">
        <v>-1</v>
      </c>
      <c r="CG316" s="2" t="s">
        <v>239</v>
      </c>
      <c r="CH316" s="2" t="s">
        <v>275</v>
      </c>
      <c r="CI316" s="2" t="s">
        <v>780</v>
      </c>
      <c r="CJ316" s="2" t="s">
        <v>890</v>
      </c>
      <c r="CK316" s="2" t="s">
        <v>241</v>
      </c>
      <c r="CL316" s="2" t="s">
        <v>229</v>
      </c>
      <c r="CM316" s="4"/>
      <c r="CN316" s="8"/>
      <c r="CO316" s="4"/>
      <c r="CP316" s="8"/>
      <c r="CQ316" s="7"/>
      <c r="CR316" s="7"/>
      <c r="CS316" s="2" t="s">
        <v>239</v>
      </c>
      <c r="CT316" s="2" t="s">
        <v>275</v>
      </c>
      <c r="CU316" s="2" t="s">
        <v>1350</v>
      </c>
      <c r="CV316" s="2" t="s">
        <v>1348</v>
      </c>
      <c r="CW316" s="2" t="s">
        <v>241</v>
      </c>
      <c r="CX316" s="2" t="s">
        <v>229</v>
      </c>
      <c r="CY316" s="4"/>
      <c r="CZ316" s="8"/>
      <c r="DA316" s="4"/>
      <c r="DB316" s="8"/>
      <c r="DC316" s="7"/>
      <c r="DD316" s="7"/>
      <c r="DE316" s="2" t="s">
        <v>239</v>
      </c>
      <c r="DF316" s="2" t="s">
        <v>275</v>
      </c>
      <c r="DG316" s="2" t="s">
        <v>905</v>
      </c>
      <c r="DH316" s="2" t="s">
        <v>3114</v>
      </c>
      <c r="DI316" s="2" t="s">
        <v>263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239</v>
      </c>
      <c r="DR316" s="2" t="s">
        <v>275</v>
      </c>
      <c r="DS316" s="2" t="s">
        <v>3019</v>
      </c>
      <c r="DT316" s="2" t="s">
        <v>918</v>
      </c>
      <c r="DU316" s="2" t="s">
        <v>241</v>
      </c>
      <c r="DV316" s="2" t="s">
        <v>229</v>
      </c>
      <c r="DW316" s="4"/>
      <c r="DX316" s="8"/>
      <c r="DY316" s="4"/>
      <c r="DZ316" s="8"/>
      <c r="EA316" s="7"/>
      <c r="EB316" s="7"/>
      <c r="EC316" s="2" t="s">
        <v>239</v>
      </c>
      <c r="ED316" s="2" t="s">
        <v>275</v>
      </c>
      <c r="EE316" s="2" t="s">
        <v>906</v>
      </c>
      <c r="EF316" s="2" t="s">
        <v>344</v>
      </c>
      <c r="EG316" s="2" t="s">
        <v>263</v>
      </c>
      <c r="EH316" s="2" t="s">
        <v>229</v>
      </c>
      <c r="EI316" s="4"/>
      <c r="EJ316" s="8"/>
      <c r="EK316" s="4"/>
      <c r="EL316" s="8"/>
      <c r="EM316" s="7"/>
      <c r="EN316" s="7"/>
      <c r="EO316" s="2" t="s">
        <v>239</v>
      </c>
      <c r="EP316" s="2" t="s">
        <v>275</v>
      </c>
      <c r="EQ316" s="2" t="s">
        <v>1354</v>
      </c>
      <c r="ER316" s="2" t="s">
        <v>1029</v>
      </c>
      <c r="ES316" s="2" t="s">
        <v>241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239</v>
      </c>
      <c r="FB316" s="2" t="s">
        <v>275</v>
      </c>
      <c r="FC316" s="2" t="s">
        <v>876</v>
      </c>
      <c r="FD316" s="2" t="s">
        <v>1257</v>
      </c>
      <c r="FE316" s="2" t="s">
        <v>241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239</v>
      </c>
      <c r="FN316" s="2" t="s">
        <v>275</v>
      </c>
      <c r="FO316" s="2" t="s">
        <v>3019</v>
      </c>
      <c r="FP316" s="2" t="s">
        <v>814</v>
      </c>
      <c r="FQ316" s="2" t="s">
        <v>241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229</v>
      </c>
      <c r="FZ316" s="2" t="s">
        <v>229</v>
      </c>
      <c r="GA316" s="2" t="s">
        <v>229</v>
      </c>
      <c r="GB316" s="2" t="s">
        <v>229</v>
      </c>
      <c r="GC316" s="2" t="s">
        <v>229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714</v>
      </c>
      <c r="GL316" s="2" t="s">
        <v>275</v>
      </c>
      <c r="GM316" s="2" t="s">
        <v>707</v>
      </c>
      <c r="GN316" s="2" t="s">
        <v>730</v>
      </c>
      <c r="GO316" s="2" t="s">
        <v>241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239</v>
      </c>
      <c r="GX316" s="2" t="s">
        <v>275</v>
      </c>
      <c r="GY316" s="2" t="s">
        <v>709</v>
      </c>
      <c r="GZ316" s="2" t="s">
        <v>3115</v>
      </c>
      <c r="HA316" s="2" t="s">
        <v>241</v>
      </c>
      <c r="HB316" s="2" t="s">
        <v>229</v>
      </c>
      <c r="HC316" s="4"/>
      <c r="HD316" s="8"/>
      <c r="HE316" s="4">
        <v>1</v>
      </c>
      <c r="HF316" s="8">
        <v>36.75</v>
      </c>
      <c r="HG316" s="7">
        <v>-1</v>
      </c>
      <c r="HH316" s="7">
        <v>-1</v>
      </c>
      <c r="HI316" s="2" t="s">
        <v>239</v>
      </c>
      <c r="HJ316" s="2" t="s">
        <v>275</v>
      </c>
      <c r="HK316" s="2" t="s">
        <v>1308</v>
      </c>
      <c r="HL316" s="2" t="s">
        <v>2183</v>
      </c>
      <c r="HM316" s="2" t="s">
        <v>241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275</v>
      </c>
      <c r="HW316" s="2" t="s">
        <v>877</v>
      </c>
      <c r="HX316" s="2" t="s">
        <v>897</v>
      </c>
      <c r="HY316" s="2" t="s">
        <v>241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239</v>
      </c>
      <c r="IH316" s="2" t="s">
        <v>275</v>
      </c>
      <c r="II316" s="2" t="s">
        <v>240</v>
      </c>
      <c r="IJ316" s="2" t="s">
        <v>2757</v>
      </c>
      <c r="IK316" s="2" t="s">
        <v>241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272</v>
      </c>
      <c r="IT316" s="2" t="s">
        <v>275</v>
      </c>
      <c r="IU316" s="2" t="s">
        <v>229</v>
      </c>
      <c r="IV316" s="2" t="s">
        <v>229</v>
      </c>
      <c r="IW316" s="2" t="s">
        <v>241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239</v>
      </c>
      <c r="JF316" s="2" t="s">
        <v>275</v>
      </c>
      <c r="JG316" s="2" t="s">
        <v>268</v>
      </c>
      <c r="JH316" s="2" t="s">
        <v>229</v>
      </c>
      <c r="JI316" s="2" t="s">
        <v>241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229</v>
      </c>
      <c r="JR316" s="2" t="s">
        <v>229</v>
      </c>
      <c r="JS316" s="2" t="s">
        <v>229</v>
      </c>
      <c r="JT316" s="2" t="s">
        <v>229</v>
      </c>
      <c r="JU316" s="2" t="s">
        <v>229</v>
      </c>
      <c r="JV316" s="2" t="s">
        <v>229</v>
      </c>
      <c r="JW316" s="4"/>
      <c r="JX316" s="8"/>
      <c r="JY316" s="4"/>
      <c r="JZ316" s="8"/>
      <c r="KA316" s="7"/>
      <c r="KB316" s="7"/>
      <c r="KC316" s="2" t="s">
        <v>272</v>
      </c>
      <c r="KD316" s="2" t="s">
        <v>275</v>
      </c>
      <c r="KE316" s="2" t="s">
        <v>229</v>
      </c>
      <c r="KF316" s="2" t="s">
        <v>229</v>
      </c>
      <c r="KG316" s="2" t="s">
        <v>241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272</v>
      </c>
      <c r="KP316" s="2" t="s">
        <v>275</v>
      </c>
      <c r="KQ316" s="2" t="s">
        <v>229</v>
      </c>
      <c r="KR316" s="2" t="s">
        <v>229</v>
      </c>
      <c r="KS316" s="2" t="s">
        <v>241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239</v>
      </c>
      <c r="LB316" s="2" t="s">
        <v>275</v>
      </c>
      <c r="LC316" s="2" t="s">
        <v>1357</v>
      </c>
      <c r="LD316" s="2" t="s">
        <v>229</v>
      </c>
      <c r="LE316" s="2" t="s">
        <v>241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229</v>
      </c>
      <c r="LN316" s="2" t="s">
        <v>229</v>
      </c>
      <c r="LO316" s="2" t="s">
        <v>229</v>
      </c>
      <c r="LP316" s="2" t="s">
        <v>229</v>
      </c>
      <c r="LQ316" s="2" t="s">
        <v>229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239</v>
      </c>
      <c r="LZ316" s="2" t="s">
        <v>275</v>
      </c>
      <c r="MA316" s="2" t="s">
        <v>554</v>
      </c>
      <c r="MB316" s="2" t="s">
        <v>242</v>
      </c>
      <c r="MC316" s="2" t="s">
        <v>241</v>
      </c>
      <c r="MD316" s="2" t="s">
        <v>229</v>
      </c>
      <c r="ME316" s="4"/>
      <c r="MF316" s="8"/>
      <c r="MG316" s="4"/>
      <c r="MH316" s="8"/>
      <c r="MI316" s="7"/>
      <c r="MJ316" s="7"/>
      <c r="MK316" s="2" t="s">
        <v>278</v>
      </c>
      <c r="ML316" s="2" t="s">
        <v>275</v>
      </c>
      <c r="MM316" s="2" t="s">
        <v>229</v>
      </c>
      <c r="MN316" s="2" t="s">
        <v>229</v>
      </c>
      <c r="MO316" s="2" t="s">
        <v>241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272</v>
      </c>
      <c r="MX316" s="2" t="s">
        <v>275</v>
      </c>
      <c r="MY316" s="2" t="s">
        <v>229</v>
      </c>
      <c r="MZ316" s="2" t="s">
        <v>229</v>
      </c>
      <c r="NA316" s="2" t="s">
        <v>241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239</v>
      </c>
      <c r="NJ316" s="2" t="s">
        <v>275</v>
      </c>
      <c r="NK316" s="2" t="s">
        <v>870</v>
      </c>
      <c r="NL316" s="2" t="s">
        <v>1611</v>
      </c>
      <c r="NM316" s="2" t="s">
        <v>263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272</v>
      </c>
      <c r="NV316" s="2" t="s">
        <v>275</v>
      </c>
      <c r="NW316" s="2" t="s">
        <v>229</v>
      </c>
      <c r="NX316" s="2" t="s">
        <v>229</v>
      </c>
      <c r="NY316" s="2" t="s">
        <v>241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229</v>
      </c>
      <c r="OH316" s="2" t="s">
        <v>229</v>
      </c>
      <c r="OI316" s="2" t="s">
        <v>229</v>
      </c>
      <c r="OJ316" s="2" t="s">
        <v>229</v>
      </c>
      <c r="OK316" s="2" t="s">
        <v>229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229</v>
      </c>
      <c r="OT316" s="2" t="s">
        <v>229</v>
      </c>
      <c r="OU316" s="2" t="s">
        <v>229</v>
      </c>
      <c r="OV316" s="2" t="s">
        <v>229</v>
      </c>
      <c r="OW316" s="2" t="s">
        <v>229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229</v>
      </c>
      <c r="PF316" s="2" t="s">
        <v>229</v>
      </c>
      <c r="PG316" s="2" t="s">
        <v>229</v>
      </c>
      <c r="PH316" s="2" t="s">
        <v>229</v>
      </c>
      <c r="PI316" s="2" t="s">
        <v>229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266</v>
      </c>
      <c r="PR316" s="2" t="s">
        <v>275</v>
      </c>
      <c r="PS316" s="2" t="s">
        <v>229</v>
      </c>
      <c r="PT316" s="2" t="s">
        <v>229</v>
      </c>
      <c r="PU316" s="2" t="s">
        <v>241</v>
      </c>
      <c r="PV316" s="2" t="s">
        <v>229</v>
      </c>
      <c r="PW316" s="4"/>
      <c r="PX316" s="8"/>
      <c r="PY316" s="4"/>
      <c r="PZ316" s="8"/>
      <c r="QA316" s="7"/>
      <c r="QB316" s="7"/>
      <c r="QC316" s="2" t="s">
        <v>281</v>
      </c>
      <c r="QD316" s="2" t="s">
        <v>275</v>
      </c>
      <c r="QE316" s="2" t="s">
        <v>229</v>
      </c>
      <c r="QF316" s="2" t="s">
        <v>229</v>
      </c>
      <c r="QG316" s="2" t="s">
        <v>241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229</v>
      </c>
      <c r="QP316" s="2" t="s">
        <v>229</v>
      </c>
      <c r="QQ316" s="2" t="s">
        <v>229</v>
      </c>
      <c r="QR316" s="2" t="s">
        <v>229</v>
      </c>
      <c r="QS316" s="2" t="s">
        <v>229</v>
      </c>
      <c r="QT316" s="2" t="s">
        <v>229</v>
      </c>
      <c r="QU316" s="4"/>
      <c r="QV316" s="8"/>
      <c r="QW316" s="4"/>
      <c r="QX316" s="8"/>
      <c r="QY316" s="7"/>
      <c r="QZ316" s="7"/>
      <c r="RA316" s="2" t="s">
        <v>239</v>
      </c>
      <c r="RB316" s="2" t="s">
        <v>275</v>
      </c>
      <c r="RC316" s="2" t="s">
        <v>547</v>
      </c>
      <c r="RD316" s="2" t="s">
        <v>2702</v>
      </c>
      <c r="RE316" s="2" t="s">
        <v>241</v>
      </c>
      <c r="RF316" s="2" t="s">
        <v>229</v>
      </c>
      <c r="RG316" s="4"/>
      <c r="RH316" s="8"/>
      <c r="RI316" s="4"/>
      <c r="RJ316" s="8"/>
      <c r="RK316" s="7"/>
      <c r="RL316" s="7"/>
      <c r="RM316" s="2" t="s">
        <v>229</v>
      </c>
      <c r="RN316" s="2" t="s">
        <v>229</v>
      </c>
      <c r="RO316" s="2" t="s">
        <v>229</v>
      </c>
      <c r="RP316" s="2" t="s">
        <v>229</v>
      </c>
      <c r="RQ316" s="2" t="s">
        <v>229</v>
      </c>
      <c r="RR316" s="2" t="s">
        <v>229</v>
      </c>
      <c r="RS316" s="4"/>
      <c r="RT316" s="8"/>
      <c r="RU316" s="4"/>
      <c r="RV316" s="8"/>
      <c r="RW316" s="7"/>
      <c r="RX316" s="7"/>
      <c r="RY316" s="2" t="s">
        <v>239</v>
      </c>
      <c r="RZ316" s="2" t="s">
        <v>275</v>
      </c>
      <c r="SA316" s="2" t="s">
        <v>282</v>
      </c>
      <c r="SB316" s="2" t="s">
        <v>2922</v>
      </c>
      <c r="SC316" s="2" t="s">
        <v>241</v>
      </c>
      <c r="SD316" s="2" t="s">
        <v>229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</row>
    <row r="317">
      <c r="A317" s="2" t="s">
        <v>3116</v>
      </c>
      <c r="B317" s="2" t="s">
        <v>216</v>
      </c>
      <c r="C317" s="2" t="s">
        <v>217</v>
      </c>
      <c r="D317" s="2" t="s">
        <v>218</v>
      </c>
      <c r="E317" s="2" t="s">
        <v>2883</v>
      </c>
      <c r="F317" s="2" t="s">
        <v>2831</v>
      </c>
      <c r="G317" s="2" t="s">
        <v>2832</v>
      </c>
      <c r="H317" s="2" t="s">
        <v>2833</v>
      </c>
      <c r="I317" s="2" t="s">
        <v>3093</v>
      </c>
      <c r="J317" s="2" t="s">
        <v>2910</v>
      </c>
      <c r="K317" s="2" t="s">
        <v>225</v>
      </c>
      <c r="L317" s="3">
        <v>40.8</v>
      </c>
      <c r="M317" s="3">
        <v>42.84</v>
      </c>
      <c r="N317" s="3">
        <v>89.99</v>
      </c>
      <c r="O317" s="2" t="s">
        <v>963</v>
      </c>
      <c r="P317" s="2" t="s">
        <v>964</v>
      </c>
      <c r="Q317" s="2" t="s">
        <v>228</v>
      </c>
      <c r="R317" s="2" t="s">
        <v>229</v>
      </c>
      <c r="S317" s="2" t="s">
        <v>3107</v>
      </c>
      <c r="T317" s="2" t="s">
        <v>684</v>
      </c>
      <c r="U317" s="2" t="s">
        <v>3027</v>
      </c>
      <c r="V317" s="2" t="s">
        <v>685</v>
      </c>
      <c r="W317" s="2" t="s">
        <v>686</v>
      </c>
      <c r="X317" s="2" t="s">
        <v>234</v>
      </c>
      <c r="Y317" s="2" t="s">
        <v>2095</v>
      </c>
      <c r="Z317" s="4"/>
      <c r="AA317" s="4">
        <f>=ROUNDDOWN({0},0)</f>
      </c>
      <c r="AB317" s="5">
        <v>5.8</v>
      </c>
      <c r="AC317" s="2" t="s">
        <v>229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>
        <v>1</v>
      </c>
      <c r="AQ317" s="8">
        <v>25.92</v>
      </c>
      <c r="AR317" s="4">
        <v>8</v>
      </c>
      <c r="AS317" s="8">
        <v>237.96</v>
      </c>
      <c r="AT317" s="7">
        <v>-0.875</v>
      </c>
      <c r="AU317" s="7">
        <v>-0.8911</v>
      </c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>
        <v>1</v>
      </c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 t="s">
        <v>229</v>
      </c>
      <c r="BJ317" s="4">
        <v>1</v>
      </c>
      <c r="BK317" s="8">
        <v>25.92</v>
      </c>
      <c r="BL317" s="2" t="s">
        <v>3117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239</v>
      </c>
      <c r="BV317" s="2" t="s">
        <v>226</v>
      </c>
      <c r="BW317" s="2" t="s">
        <v>229</v>
      </c>
      <c r="BX317" s="2" t="s">
        <v>751</v>
      </c>
      <c r="BY317" s="2" t="s">
        <v>241</v>
      </c>
      <c r="BZ317" s="2" t="s">
        <v>229</v>
      </c>
      <c r="CA317" s="4"/>
      <c r="CB317" s="8"/>
      <c r="CC317" s="4"/>
      <c r="CD317" s="8"/>
      <c r="CE317" s="7"/>
      <c r="CF317" s="7"/>
      <c r="CG317" s="2" t="s">
        <v>239</v>
      </c>
      <c r="CH317" s="2" t="s">
        <v>226</v>
      </c>
      <c r="CI317" s="2" t="s">
        <v>780</v>
      </c>
      <c r="CJ317" s="2" t="s">
        <v>890</v>
      </c>
      <c r="CK317" s="2" t="s">
        <v>241</v>
      </c>
      <c r="CL317" s="2" t="s">
        <v>229</v>
      </c>
      <c r="CM317" s="4"/>
      <c r="CN317" s="8"/>
      <c r="CO317" s="4">
        <v>2</v>
      </c>
      <c r="CP317" s="8">
        <v>55.52</v>
      </c>
      <c r="CQ317" s="7">
        <v>-1</v>
      </c>
      <c r="CR317" s="7">
        <v>-1</v>
      </c>
      <c r="CS317" s="2" t="s">
        <v>239</v>
      </c>
      <c r="CT317" s="2" t="s">
        <v>226</v>
      </c>
      <c r="CU317" s="2" t="s">
        <v>1350</v>
      </c>
      <c r="CV317" s="2" t="s">
        <v>1751</v>
      </c>
      <c r="CW317" s="2" t="s">
        <v>241</v>
      </c>
      <c r="CX317" s="2" t="s">
        <v>229</v>
      </c>
      <c r="CY317" s="4"/>
      <c r="CZ317" s="8"/>
      <c r="DA317" s="4"/>
      <c r="DB317" s="8"/>
      <c r="DC317" s="7"/>
      <c r="DD317" s="7"/>
      <c r="DE317" s="2" t="s">
        <v>239</v>
      </c>
      <c r="DF317" s="2" t="s">
        <v>226</v>
      </c>
      <c r="DG317" s="2" t="s">
        <v>905</v>
      </c>
      <c r="DH317" s="2" t="s">
        <v>3099</v>
      </c>
      <c r="DI317" s="2" t="s">
        <v>263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239</v>
      </c>
      <c r="DR317" s="2" t="s">
        <v>226</v>
      </c>
      <c r="DS317" s="2" t="s">
        <v>3019</v>
      </c>
      <c r="DT317" s="2" t="s">
        <v>3095</v>
      </c>
      <c r="DU317" s="2" t="s">
        <v>241</v>
      </c>
      <c r="DV317" s="2" t="s">
        <v>229</v>
      </c>
      <c r="DW317" s="4">
        <v>1</v>
      </c>
      <c r="DX317" s="8">
        <v>25.92</v>
      </c>
      <c r="DY317" s="4">
        <v>4</v>
      </c>
      <c r="DZ317" s="8">
        <v>103.68</v>
      </c>
      <c r="EA317" s="7">
        <v>-0.75</v>
      </c>
      <c r="EB317" s="7">
        <v>-0.75</v>
      </c>
      <c r="EC317" s="2" t="s">
        <v>239</v>
      </c>
      <c r="ED317" s="2" t="s">
        <v>226</v>
      </c>
      <c r="EE317" s="2" t="s">
        <v>906</v>
      </c>
      <c r="EF317" s="2" t="s">
        <v>1260</v>
      </c>
      <c r="EG317" s="2" t="s">
        <v>263</v>
      </c>
      <c r="EH317" s="2" t="s">
        <v>229</v>
      </c>
      <c r="EI317" s="4"/>
      <c r="EJ317" s="8"/>
      <c r="EK317" s="4"/>
      <c r="EL317" s="8"/>
      <c r="EM317" s="7"/>
      <c r="EN317" s="7"/>
      <c r="EO317" s="2" t="s">
        <v>239</v>
      </c>
      <c r="EP317" s="2" t="s">
        <v>226</v>
      </c>
      <c r="EQ317" s="2" t="s">
        <v>1354</v>
      </c>
      <c r="ER317" s="2" t="s">
        <v>809</v>
      </c>
      <c r="ES317" s="2" t="s">
        <v>241</v>
      </c>
      <c r="ET317" s="2" t="s">
        <v>229</v>
      </c>
      <c r="EU317" s="4"/>
      <c r="EV317" s="8"/>
      <c r="EW317" s="4"/>
      <c r="EX317" s="8"/>
      <c r="EY317" s="7"/>
      <c r="EZ317" s="7"/>
      <c r="FA317" s="2" t="s">
        <v>239</v>
      </c>
      <c r="FB317" s="2" t="s">
        <v>226</v>
      </c>
      <c r="FC317" s="2" t="s">
        <v>876</v>
      </c>
      <c r="FD317" s="2" t="s">
        <v>1395</v>
      </c>
      <c r="FE317" s="2" t="s">
        <v>241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239</v>
      </c>
      <c r="FN317" s="2" t="s">
        <v>226</v>
      </c>
      <c r="FO317" s="2" t="s">
        <v>3019</v>
      </c>
      <c r="FP317" s="2" t="s">
        <v>1262</v>
      </c>
      <c r="FQ317" s="2" t="s">
        <v>241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229</v>
      </c>
      <c r="FZ317" s="2" t="s">
        <v>229</v>
      </c>
      <c r="GA317" s="2" t="s">
        <v>229</v>
      </c>
      <c r="GB317" s="2" t="s">
        <v>229</v>
      </c>
      <c r="GC317" s="2" t="s">
        <v>229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714</v>
      </c>
      <c r="GL317" s="2" t="s">
        <v>275</v>
      </c>
      <c r="GM317" s="2" t="s">
        <v>707</v>
      </c>
      <c r="GN317" s="2" t="s">
        <v>1029</v>
      </c>
      <c r="GO317" s="2" t="s">
        <v>241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239</v>
      </c>
      <c r="GX317" s="2" t="s">
        <v>226</v>
      </c>
      <c r="GY317" s="2" t="s">
        <v>709</v>
      </c>
      <c r="GZ317" s="2" t="s">
        <v>1237</v>
      </c>
      <c r="HA317" s="2" t="s">
        <v>241</v>
      </c>
      <c r="HB317" s="2" t="s">
        <v>229</v>
      </c>
      <c r="HC317" s="4"/>
      <c r="HD317" s="8"/>
      <c r="HE317" s="4">
        <v>2</v>
      </c>
      <c r="HF317" s="8">
        <v>78.76</v>
      </c>
      <c r="HG317" s="7">
        <v>-1</v>
      </c>
      <c r="HH317" s="7">
        <v>-1</v>
      </c>
      <c r="HI317" s="2" t="s">
        <v>239</v>
      </c>
      <c r="HJ317" s="2" t="s">
        <v>275</v>
      </c>
      <c r="HK317" s="2" t="s">
        <v>546</v>
      </c>
      <c r="HL317" s="2" t="s">
        <v>397</v>
      </c>
      <c r="HM317" s="2" t="s">
        <v>241</v>
      </c>
      <c r="HN317" s="2" t="s">
        <v>263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226</v>
      </c>
      <c r="HW317" s="2" t="s">
        <v>877</v>
      </c>
      <c r="HX317" s="2" t="s">
        <v>1357</v>
      </c>
      <c r="HY317" s="2" t="s">
        <v>241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266</v>
      </c>
      <c r="IH317" s="2" t="s">
        <v>226</v>
      </c>
      <c r="II317" s="2" t="s">
        <v>240</v>
      </c>
      <c r="IJ317" s="2" t="s">
        <v>229</v>
      </c>
      <c r="IK317" s="2" t="s">
        <v>241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272</v>
      </c>
      <c r="IT317" s="2" t="s">
        <v>226</v>
      </c>
      <c r="IU317" s="2" t="s">
        <v>229</v>
      </c>
      <c r="IV317" s="2" t="s">
        <v>229</v>
      </c>
      <c r="IW317" s="2" t="s">
        <v>241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239</v>
      </c>
      <c r="JF317" s="2" t="s">
        <v>226</v>
      </c>
      <c r="JG317" s="2" t="s">
        <v>268</v>
      </c>
      <c r="JH317" s="2" t="s">
        <v>507</v>
      </c>
      <c r="JI317" s="2" t="s">
        <v>241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229</v>
      </c>
      <c r="JR317" s="2" t="s">
        <v>229</v>
      </c>
      <c r="JS317" s="2" t="s">
        <v>229</v>
      </c>
      <c r="JT317" s="2" t="s">
        <v>229</v>
      </c>
      <c r="JU317" s="2" t="s">
        <v>229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272</v>
      </c>
      <c r="KD317" s="2" t="s">
        <v>226</v>
      </c>
      <c r="KE317" s="2" t="s">
        <v>229</v>
      </c>
      <c r="KF317" s="2" t="s">
        <v>229</v>
      </c>
      <c r="KG317" s="2" t="s">
        <v>241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272</v>
      </c>
      <c r="KP317" s="2" t="s">
        <v>226</v>
      </c>
      <c r="KQ317" s="2" t="s">
        <v>229</v>
      </c>
      <c r="KR317" s="2" t="s">
        <v>229</v>
      </c>
      <c r="KS317" s="2" t="s">
        <v>241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239</v>
      </c>
      <c r="LB317" s="2" t="s">
        <v>226</v>
      </c>
      <c r="LC317" s="2" t="s">
        <v>1357</v>
      </c>
      <c r="LD317" s="2" t="s">
        <v>544</v>
      </c>
      <c r="LE317" s="2" t="s">
        <v>241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229</v>
      </c>
      <c r="LN317" s="2" t="s">
        <v>229</v>
      </c>
      <c r="LO317" s="2" t="s">
        <v>229</v>
      </c>
      <c r="LP317" s="2" t="s">
        <v>229</v>
      </c>
      <c r="LQ317" s="2" t="s">
        <v>229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239</v>
      </c>
      <c r="LZ317" s="2" t="s">
        <v>275</v>
      </c>
      <c r="MA317" s="2" t="s">
        <v>554</v>
      </c>
      <c r="MB317" s="2" t="s">
        <v>556</v>
      </c>
      <c r="MC317" s="2" t="s">
        <v>241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278</v>
      </c>
      <c r="ML317" s="2" t="s">
        <v>226</v>
      </c>
      <c r="MM317" s="2" t="s">
        <v>229</v>
      </c>
      <c r="MN317" s="2" t="s">
        <v>229</v>
      </c>
      <c r="MO317" s="2" t="s">
        <v>241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266</v>
      </c>
      <c r="MX317" s="2" t="s">
        <v>226</v>
      </c>
      <c r="MY317" s="2" t="s">
        <v>229</v>
      </c>
      <c r="MZ317" s="2" t="s">
        <v>229</v>
      </c>
      <c r="NA317" s="2" t="s">
        <v>241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239</v>
      </c>
      <c r="NJ317" s="2" t="s">
        <v>260</v>
      </c>
      <c r="NK317" s="2" t="s">
        <v>870</v>
      </c>
      <c r="NL317" s="2" t="s">
        <v>1364</v>
      </c>
      <c r="NM317" s="2" t="s">
        <v>263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272</v>
      </c>
      <c r="NV317" s="2" t="s">
        <v>226</v>
      </c>
      <c r="NW317" s="2" t="s">
        <v>229</v>
      </c>
      <c r="NX317" s="2" t="s">
        <v>229</v>
      </c>
      <c r="NY317" s="2" t="s">
        <v>241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229</v>
      </c>
      <c r="OH317" s="2" t="s">
        <v>229</v>
      </c>
      <c r="OI317" s="2" t="s">
        <v>229</v>
      </c>
      <c r="OJ317" s="2" t="s">
        <v>229</v>
      </c>
      <c r="OK317" s="2" t="s">
        <v>229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229</v>
      </c>
      <c r="OT317" s="2" t="s">
        <v>229</v>
      </c>
      <c r="OU317" s="2" t="s">
        <v>229</v>
      </c>
      <c r="OV317" s="2" t="s">
        <v>229</v>
      </c>
      <c r="OW317" s="2" t="s">
        <v>229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229</v>
      </c>
      <c r="PF317" s="2" t="s">
        <v>229</v>
      </c>
      <c r="PG317" s="2" t="s">
        <v>229</v>
      </c>
      <c r="PH317" s="2" t="s">
        <v>229</v>
      </c>
      <c r="PI317" s="2" t="s">
        <v>229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266</v>
      </c>
      <c r="PR317" s="2" t="s">
        <v>275</v>
      </c>
      <c r="PS317" s="2" t="s">
        <v>229</v>
      </c>
      <c r="PT317" s="2" t="s">
        <v>229</v>
      </c>
      <c r="PU317" s="2" t="s">
        <v>241</v>
      </c>
      <c r="PV317" s="2" t="s">
        <v>229</v>
      </c>
      <c r="PW317" s="4"/>
      <c r="PX317" s="8"/>
      <c r="PY317" s="4"/>
      <c r="PZ317" s="8"/>
      <c r="QA317" s="7"/>
      <c r="QB317" s="7"/>
      <c r="QC317" s="2" t="s">
        <v>281</v>
      </c>
      <c r="QD317" s="2" t="s">
        <v>226</v>
      </c>
      <c r="QE317" s="2" t="s">
        <v>229</v>
      </c>
      <c r="QF317" s="2" t="s">
        <v>229</v>
      </c>
      <c r="QG317" s="2" t="s">
        <v>241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229</v>
      </c>
      <c r="QP317" s="2" t="s">
        <v>229</v>
      </c>
      <c r="QQ317" s="2" t="s">
        <v>229</v>
      </c>
      <c r="QR317" s="2" t="s">
        <v>229</v>
      </c>
      <c r="QS317" s="2" t="s">
        <v>229</v>
      </c>
      <c r="QT317" s="2" t="s">
        <v>229</v>
      </c>
      <c r="QU317" s="4"/>
      <c r="QV317" s="8"/>
      <c r="QW317" s="4"/>
      <c r="QX317" s="8"/>
      <c r="QY317" s="7"/>
      <c r="QZ317" s="7"/>
      <c r="RA317" s="2" t="s">
        <v>239</v>
      </c>
      <c r="RB317" s="2" t="s">
        <v>275</v>
      </c>
      <c r="RC317" s="2" t="s">
        <v>547</v>
      </c>
      <c r="RD317" s="2" t="s">
        <v>3118</v>
      </c>
      <c r="RE317" s="2" t="s">
        <v>241</v>
      </c>
      <c r="RF317" s="2" t="s">
        <v>229</v>
      </c>
      <c r="RG317" s="4"/>
      <c r="RH317" s="8"/>
      <c r="RI317" s="4"/>
      <c r="RJ317" s="8"/>
      <c r="RK317" s="7"/>
      <c r="RL317" s="7"/>
      <c r="RM317" s="2" t="s">
        <v>229</v>
      </c>
      <c r="RN317" s="2" t="s">
        <v>229</v>
      </c>
      <c r="RO317" s="2" t="s">
        <v>229</v>
      </c>
      <c r="RP317" s="2" t="s">
        <v>229</v>
      </c>
      <c r="RQ317" s="2" t="s">
        <v>229</v>
      </c>
      <c r="RR317" s="2" t="s">
        <v>229</v>
      </c>
      <c r="RS317" s="4"/>
      <c r="RT317" s="8"/>
      <c r="RU317" s="4"/>
      <c r="RV317" s="8"/>
      <c r="RW317" s="7"/>
      <c r="RX317" s="7"/>
      <c r="RY317" s="2" t="s">
        <v>239</v>
      </c>
      <c r="RZ317" s="2" t="s">
        <v>275</v>
      </c>
      <c r="SA317" s="2" t="s">
        <v>282</v>
      </c>
      <c r="SB317" s="2" t="s">
        <v>979</v>
      </c>
      <c r="SC317" s="2" t="s">
        <v>241</v>
      </c>
      <c r="SD317" s="2" t="s">
        <v>229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</row>
    <row r="318">
      <c r="A318" s="2" t="s">
        <v>3119</v>
      </c>
      <c r="B318" s="2" t="s">
        <v>216</v>
      </c>
      <c r="C318" s="2" t="s">
        <v>217</v>
      </c>
      <c r="D318" s="2" t="s">
        <v>218</v>
      </c>
      <c r="E318" s="2" t="s">
        <v>2883</v>
      </c>
      <c r="F318" s="2" t="s">
        <v>2831</v>
      </c>
      <c r="G318" s="2" t="s">
        <v>2832</v>
      </c>
      <c r="H318" s="2" t="s">
        <v>2833</v>
      </c>
      <c r="I318" s="2" t="s">
        <v>3093</v>
      </c>
      <c r="J318" s="2" t="s">
        <v>2918</v>
      </c>
      <c r="K318" s="2" t="s">
        <v>225</v>
      </c>
      <c r="L318" s="3">
        <v>46.55</v>
      </c>
      <c r="M318" s="3">
        <v>48.88</v>
      </c>
      <c r="N318" s="3">
        <v>99.99</v>
      </c>
      <c r="O318" s="2" t="s">
        <v>963</v>
      </c>
      <c r="P318" s="2" t="s">
        <v>964</v>
      </c>
      <c r="Q318" s="2" t="s">
        <v>228</v>
      </c>
      <c r="R318" s="2" t="s">
        <v>229</v>
      </c>
      <c r="S318" s="2" t="s">
        <v>3107</v>
      </c>
      <c r="T318" s="2" t="s">
        <v>684</v>
      </c>
      <c r="U318" s="2" t="s">
        <v>3027</v>
      </c>
      <c r="V318" s="2" t="s">
        <v>685</v>
      </c>
      <c r="W318" s="2" t="s">
        <v>686</v>
      </c>
      <c r="X318" s="2" t="s">
        <v>234</v>
      </c>
      <c r="Y318" s="2" t="s">
        <v>2095</v>
      </c>
      <c r="Z318" s="4"/>
      <c r="AA318" s="4">
        <f>=ROUNDDOWN({0},0)</f>
      </c>
      <c r="AB318" s="5">
        <v>6.6</v>
      </c>
      <c r="AC318" s="2" t="s">
        <v>229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/>
      <c r="AQ318" s="8"/>
      <c r="AR318" s="4">
        <v>3</v>
      </c>
      <c r="AS318" s="8">
        <v>88.2</v>
      </c>
      <c r="AT318" s="7">
        <v>-1</v>
      </c>
      <c r="AU318" s="7">
        <v>-1</v>
      </c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/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 t="s">
        <v>229</v>
      </c>
      <c r="BJ318" s="4"/>
      <c r="BK318" s="8"/>
      <c r="BL318" s="2" t="s">
        <v>21</v>
      </c>
      <c r="BM318" s="7"/>
      <c r="BN318" s="7"/>
      <c r="BO318" s="4"/>
      <c r="BP318" s="8"/>
      <c r="BQ318" s="4"/>
      <c r="BR318" s="8"/>
      <c r="BS318" s="7"/>
      <c r="BT318" s="7"/>
      <c r="BU318" s="2" t="s">
        <v>239</v>
      </c>
      <c r="BV318" s="2" t="s">
        <v>275</v>
      </c>
      <c r="BW318" s="2" t="s">
        <v>229</v>
      </c>
      <c r="BX318" s="2" t="s">
        <v>751</v>
      </c>
      <c r="BY318" s="2" t="s">
        <v>241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239</v>
      </c>
      <c r="CH318" s="2" t="s">
        <v>275</v>
      </c>
      <c r="CI318" s="2" t="s">
        <v>780</v>
      </c>
      <c r="CJ318" s="2" t="s">
        <v>812</v>
      </c>
      <c r="CK318" s="2" t="s">
        <v>241</v>
      </c>
      <c r="CL318" s="2" t="s">
        <v>229</v>
      </c>
      <c r="CM318" s="4"/>
      <c r="CN318" s="8"/>
      <c r="CO318" s="4"/>
      <c r="CP318" s="8"/>
      <c r="CQ318" s="7"/>
      <c r="CR318" s="7"/>
      <c r="CS318" s="2" t="s">
        <v>239</v>
      </c>
      <c r="CT318" s="2" t="s">
        <v>275</v>
      </c>
      <c r="CU318" s="2" t="s">
        <v>1350</v>
      </c>
      <c r="CV318" s="2" t="s">
        <v>868</v>
      </c>
      <c r="CW318" s="2" t="s">
        <v>241</v>
      </c>
      <c r="CX318" s="2" t="s">
        <v>229</v>
      </c>
      <c r="CY318" s="4"/>
      <c r="CZ318" s="8"/>
      <c r="DA318" s="4"/>
      <c r="DB318" s="8"/>
      <c r="DC318" s="7"/>
      <c r="DD318" s="7"/>
      <c r="DE318" s="2" t="s">
        <v>239</v>
      </c>
      <c r="DF318" s="2" t="s">
        <v>275</v>
      </c>
      <c r="DG318" s="2" t="s">
        <v>905</v>
      </c>
      <c r="DH318" s="2" t="s">
        <v>1646</v>
      </c>
      <c r="DI318" s="2" t="s">
        <v>263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239</v>
      </c>
      <c r="DR318" s="2" t="s">
        <v>275</v>
      </c>
      <c r="DS318" s="2" t="s">
        <v>3019</v>
      </c>
      <c r="DT318" s="2" t="s">
        <v>3056</v>
      </c>
      <c r="DU318" s="2" t="s">
        <v>241</v>
      </c>
      <c r="DV318" s="2" t="s">
        <v>229</v>
      </c>
      <c r="DW318" s="4"/>
      <c r="DX318" s="8"/>
      <c r="DY318" s="4">
        <v>3</v>
      </c>
      <c r="DZ318" s="8">
        <v>88.2</v>
      </c>
      <c r="EA318" s="7">
        <v>-1</v>
      </c>
      <c r="EB318" s="7">
        <v>-1</v>
      </c>
      <c r="EC318" s="2" t="s">
        <v>239</v>
      </c>
      <c r="ED318" s="2" t="s">
        <v>275</v>
      </c>
      <c r="EE318" s="2" t="s">
        <v>906</v>
      </c>
      <c r="EF318" s="2" t="s">
        <v>1260</v>
      </c>
      <c r="EG318" s="2" t="s">
        <v>263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239</v>
      </c>
      <c r="EP318" s="2" t="s">
        <v>275</v>
      </c>
      <c r="EQ318" s="2" t="s">
        <v>1354</v>
      </c>
      <c r="ER318" s="2" t="s">
        <v>896</v>
      </c>
      <c r="ES318" s="2" t="s">
        <v>241</v>
      </c>
      <c r="ET318" s="2" t="s">
        <v>229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275</v>
      </c>
      <c r="FC318" s="2" t="s">
        <v>876</v>
      </c>
      <c r="FD318" s="2" t="s">
        <v>709</v>
      </c>
      <c r="FE318" s="2" t="s">
        <v>241</v>
      </c>
      <c r="FF318" s="2" t="s">
        <v>229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275</v>
      </c>
      <c r="FO318" s="2" t="s">
        <v>3019</v>
      </c>
      <c r="FP318" s="2" t="s">
        <v>3120</v>
      </c>
      <c r="FQ318" s="2" t="s">
        <v>241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229</v>
      </c>
      <c r="FZ318" s="2" t="s">
        <v>229</v>
      </c>
      <c r="GA318" s="2" t="s">
        <v>229</v>
      </c>
      <c r="GB318" s="2" t="s">
        <v>229</v>
      </c>
      <c r="GC318" s="2" t="s">
        <v>229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714</v>
      </c>
      <c r="GL318" s="2" t="s">
        <v>275</v>
      </c>
      <c r="GM318" s="2" t="s">
        <v>707</v>
      </c>
      <c r="GN318" s="2" t="s">
        <v>811</v>
      </c>
      <c r="GO318" s="2" t="s">
        <v>241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239</v>
      </c>
      <c r="GX318" s="2" t="s">
        <v>275</v>
      </c>
      <c r="GY318" s="2" t="s">
        <v>709</v>
      </c>
      <c r="GZ318" s="2" t="s">
        <v>1684</v>
      </c>
      <c r="HA318" s="2" t="s">
        <v>241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239</v>
      </c>
      <c r="HJ318" s="2" t="s">
        <v>275</v>
      </c>
      <c r="HK318" s="2" t="s">
        <v>546</v>
      </c>
      <c r="HL318" s="2" t="s">
        <v>488</v>
      </c>
      <c r="HM318" s="2" t="s">
        <v>241</v>
      </c>
      <c r="HN318" s="2" t="s">
        <v>263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275</v>
      </c>
      <c r="HW318" s="2" t="s">
        <v>877</v>
      </c>
      <c r="HX318" s="2" t="s">
        <v>914</v>
      </c>
      <c r="HY318" s="2" t="s">
        <v>241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275</v>
      </c>
      <c r="II318" s="2" t="s">
        <v>240</v>
      </c>
      <c r="IJ318" s="2" t="s">
        <v>229</v>
      </c>
      <c r="IK318" s="2" t="s">
        <v>241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272</v>
      </c>
      <c r="IT318" s="2" t="s">
        <v>275</v>
      </c>
      <c r="IU318" s="2" t="s">
        <v>229</v>
      </c>
      <c r="IV318" s="2" t="s">
        <v>229</v>
      </c>
      <c r="IW318" s="2" t="s">
        <v>241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239</v>
      </c>
      <c r="JF318" s="2" t="s">
        <v>275</v>
      </c>
      <c r="JG318" s="2" t="s">
        <v>268</v>
      </c>
      <c r="JH318" s="2" t="s">
        <v>229</v>
      </c>
      <c r="JI318" s="2" t="s">
        <v>241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229</v>
      </c>
      <c r="JR318" s="2" t="s">
        <v>229</v>
      </c>
      <c r="JS318" s="2" t="s">
        <v>229</v>
      </c>
      <c r="JT318" s="2" t="s">
        <v>229</v>
      </c>
      <c r="JU318" s="2" t="s">
        <v>229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272</v>
      </c>
      <c r="KD318" s="2" t="s">
        <v>275</v>
      </c>
      <c r="KE318" s="2" t="s">
        <v>229</v>
      </c>
      <c r="KF318" s="2" t="s">
        <v>229</v>
      </c>
      <c r="KG318" s="2" t="s">
        <v>241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272</v>
      </c>
      <c r="KP318" s="2" t="s">
        <v>275</v>
      </c>
      <c r="KQ318" s="2" t="s">
        <v>229</v>
      </c>
      <c r="KR318" s="2" t="s">
        <v>229</v>
      </c>
      <c r="KS318" s="2" t="s">
        <v>241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239</v>
      </c>
      <c r="LB318" s="2" t="s">
        <v>275</v>
      </c>
      <c r="LC318" s="2" t="s">
        <v>1357</v>
      </c>
      <c r="LD318" s="2" t="s">
        <v>536</v>
      </c>
      <c r="LE318" s="2" t="s">
        <v>241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229</v>
      </c>
      <c r="LN318" s="2" t="s">
        <v>229</v>
      </c>
      <c r="LO318" s="2" t="s">
        <v>229</v>
      </c>
      <c r="LP318" s="2" t="s">
        <v>229</v>
      </c>
      <c r="LQ318" s="2" t="s">
        <v>229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239</v>
      </c>
      <c r="LZ318" s="2" t="s">
        <v>275</v>
      </c>
      <c r="MA318" s="2" t="s">
        <v>554</v>
      </c>
      <c r="MB318" s="2" t="s">
        <v>1013</v>
      </c>
      <c r="MC318" s="2" t="s">
        <v>241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278</v>
      </c>
      <c r="ML318" s="2" t="s">
        <v>275</v>
      </c>
      <c r="MM318" s="2" t="s">
        <v>229</v>
      </c>
      <c r="MN318" s="2" t="s">
        <v>229</v>
      </c>
      <c r="MO318" s="2" t="s">
        <v>241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266</v>
      </c>
      <c r="MX318" s="2" t="s">
        <v>275</v>
      </c>
      <c r="MY318" s="2" t="s">
        <v>229</v>
      </c>
      <c r="MZ318" s="2" t="s">
        <v>229</v>
      </c>
      <c r="NA318" s="2" t="s">
        <v>241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239</v>
      </c>
      <c r="NJ318" s="2" t="s">
        <v>260</v>
      </c>
      <c r="NK318" s="2" t="s">
        <v>870</v>
      </c>
      <c r="NL318" s="2" t="s">
        <v>1415</v>
      </c>
      <c r="NM318" s="2" t="s">
        <v>263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272</v>
      </c>
      <c r="NV318" s="2" t="s">
        <v>275</v>
      </c>
      <c r="NW318" s="2" t="s">
        <v>229</v>
      </c>
      <c r="NX318" s="2" t="s">
        <v>229</v>
      </c>
      <c r="NY318" s="2" t="s">
        <v>241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229</v>
      </c>
      <c r="OH318" s="2" t="s">
        <v>229</v>
      </c>
      <c r="OI318" s="2" t="s">
        <v>229</v>
      </c>
      <c r="OJ318" s="2" t="s">
        <v>229</v>
      </c>
      <c r="OK318" s="2" t="s">
        <v>229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229</v>
      </c>
      <c r="OT318" s="2" t="s">
        <v>229</v>
      </c>
      <c r="OU318" s="2" t="s">
        <v>229</v>
      </c>
      <c r="OV318" s="2" t="s">
        <v>229</v>
      </c>
      <c r="OW318" s="2" t="s">
        <v>229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229</v>
      </c>
      <c r="PF318" s="2" t="s">
        <v>229</v>
      </c>
      <c r="PG318" s="2" t="s">
        <v>229</v>
      </c>
      <c r="PH318" s="2" t="s">
        <v>229</v>
      </c>
      <c r="PI318" s="2" t="s">
        <v>229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266</v>
      </c>
      <c r="PR318" s="2" t="s">
        <v>275</v>
      </c>
      <c r="PS318" s="2" t="s">
        <v>229</v>
      </c>
      <c r="PT318" s="2" t="s">
        <v>229</v>
      </c>
      <c r="PU318" s="2" t="s">
        <v>241</v>
      </c>
      <c r="PV318" s="2" t="s">
        <v>229</v>
      </c>
      <c r="PW318" s="4"/>
      <c r="PX318" s="8"/>
      <c r="PY318" s="4"/>
      <c r="PZ318" s="8"/>
      <c r="QA318" s="7"/>
      <c r="QB318" s="7"/>
      <c r="QC318" s="2" t="s">
        <v>281</v>
      </c>
      <c r="QD318" s="2" t="s">
        <v>275</v>
      </c>
      <c r="QE318" s="2" t="s">
        <v>229</v>
      </c>
      <c r="QF318" s="2" t="s">
        <v>229</v>
      </c>
      <c r="QG318" s="2" t="s">
        <v>241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229</v>
      </c>
      <c r="QP318" s="2" t="s">
        <v>229</v>
      </c>
      <c r="QQ318" s="2" t="s">
        <v>229</v>
      </c>
      <c r="QR318" s="2" t="s">
        <v>229</v>
      </c>
      <c r="QS318" s="2" t="s">
        <v>229</v>
      </c>
      <c r="QT318" s="2" t="s">
        <v>229</v>
      </c>
      <c r="QU318" s="4"/>
      <c r="QV318" s="8"/>
      <c r="QW318" s="4"/>
      <c r="QX318" s="8"/>
      <c r="QY318" s="7"/>
      <c r="QZ318" s="7"/>
      <c r="RA318" s="2" t="s">
        <v>239</v>
      </c>
      <c r="RB318" s="2" t="s">
        <v>275</v>
      </c>
      <c r="RC318" s="2" t="s">
        <v>547</v>
      </c>
      <c r="RD318" s="2" t="s">
        <v>2757</v>
      </c>
      <c r="RE318" s="2" t="s">
        <v>241</v>
      </c>
      <c r="RF318" s="2" t="s">
        <v>229</v>
      </c>
      <c r="RG318" s="4"/>
      <c r="RH318" s="8"/>
      <c r="RI318" s="4"/>
      <c r="RJ318" s="8"/>
      <c r="RK318" s="7"/>
      <c r="RL318" s="7"/>
      <c r="RM318" s="2" t="s">
        <v>229</v>
      </c>
      <c r="RN318" s="2" t="s">
        <v>229</v>
      </c>
      <c r="RO318" s="2" t="s">
        <v>229</v>
      </c>
      <c r="RP318" s="2" t="s">
        <v>229</v>
      </c>
      <c r="RQ318" s="2" t="s">
        <v>229</v>
      </c>
      <c r="RR318" s="2" t="s">
        <v>229</v>
      </c>
      <c r="RS318" s="4"/>
      <c r="RT318" s="8"/>
      <c r="RU318" s="4"/>
      <c r="RV318" s="8"/>
      <c r="RW318" s="7"/>
      <c r="RX318" s="7"/>
      <c r="RY318" s="2" t="s">
        <v>239</v>
      </c>
      <c r="RZ318" s="2" t="s">
        <v>275</v>
      </c>
      <c r="SA318" s="2" t="s">
        <v>282</v>
      </c>
      <c r="SB318" s="2" t="s">
        <v>830</v>
      </c>
      <c r="SC318" s="2" t="s">
        <v>241</v>
      </c>
      <c r="SD318" s="2" t="s">
        <v>229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</row>
    <row r="319">
      <c r="A319" s="2" t="s">
        <v>3121</v>
      </c>
      <c r="B319" s="2" t="s">
        <v>216</v>
      </c>
      <c r="C319" s="2" t="s">
        <v>217</v>
      </c>
      <c r="D319" s="2" t="s">
        <v>218</v>
      </c>
      <c r="E319" s="2" t="s">
        <v>2883</v>
      </c>
      <c r="F319" s="2" t="s">
        <v>2831</v>
      </c>
      <c r="G319" s="2" t="s">
        <v>2832</v>
      </c>
      <c r="H319" s="2" t="s">
        <v>2833</v>
      </c>
      <c r="I319" s="2" t="s">
        <v>3093</v>
      </c>
      <c r="J319" s="2" t="s">
        <v>2888</v>
      </c>
      <c r="K319" s="2" t="s">
        <v>2435</v>
      </c>
      <c r="L319" s="3">
        <v>36</v>
      </c>
      <c r="M319" s="3">
        <v>37.8</v>
      </c>
      <c r="N319" s="3">
        <v>79.99</v>
      </c>
      <c r="O319" s="2" t="s">
        <v>981</v>
      </c>
      <c r="P319" s="2" t="s">
        <v>964</v>
      </c>
      <c r="Q319" s="2" t="s">
        <v>228</v>
      </c>
      <c r="R319" s="2" t="s">
        <v>229</v>
      </c>
      <c r="S319" s="2" t="s">
        <v>3122</v>
      </c>
      <c r="T319" s="2" t="s">
        <v>684</v>
      </c>
      <c r="U319" s="2" t="s">
        <v>3014</v>
      </c>
      <c r="V319" s="2" t="s">
        <v>685</v>
      </c>
      <c r="W319" s="2" t="s">
        <v>686</v>
      </c>
      <c r="X319" s="2" t="s">
        <v>234</v>
      </c>
      <c r="Y319" s="2" t="s">
        <v>2095</v>
      </c>
      <c r="Z319" s="4"/>
      <c r="AA319" s="4">
        <f>=ROUNDDOWN({0},0)</f>
      </c>
      <c r="AB319" s="5"/>
      <c r="AC319" s="2" t="s">
        <v>229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/>
      <c r="AQ319" s="8"/>
      <c r="AR319" s="4">
        <v>3</v>
      </c>
      <c r="AS319" s="8">
        <v>92.73</v>
      </c>
      <c r="AT319" s="7">
        <v>-1</v>
      </c>
      <c r="AU319" s="7">
        <v>-1</v>
      </c>
      <c r="AV319" s="4" t="s">
        <v>229</v>
      </c>
      <c r="AW319" s="8" t="s">
        <v>229</v>
      </c>
      <c r="AX319" s="4">
        <v>17</v>
      </c>
      <c r="AY319" s="8">
        <v>560.79</v>
      </c>
      <c r="AZ319" s="7" t="s">
        <v>229</v>
      </c>
      <c r="BA319" s="7" t="s">
        <v>229</v>
      </c>
      <c r="BB319" s="7"/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 t="s">
        <v>229</v>
      </c>
      <c r="BJ319" s="4"/>
      <c r="BK319" s="8"/>
      <c r="BL319" s="2" t="s">
        <v>3123</v>
      </c>
      <c r="BM319" s="7"/>
      <c r="BN319" s="7"/>
      <c r="BO319" s="4"/>
      <c r="BP319" s="8"/>
      <c r="BQ319" s="4"/>
      <c r="BR319" s="8"/>
      <c r="BS319" s="7"/>
      <c r="BT319" s="7"/>
      <c r="BU319" s="2" t="s">
        <v>239</v>
      </c>
      <c r="BV319" s="2" t="s">
        <v>275</v>
      </c>
      <c r="BW319" s="2" t="s">
        <v>229</v>
      </c>
      <c r="BX319" s="2" t="s">
        <v>751</v>
      </c>
      <c r="BY319" s="2" t="s">
        <v>241</v>
      </c>
      <c r="BZ319" s="2" t="s">
        <v>229</v>
      </c>
      <c r="CA319" s="4"/>
      <c r="CB319" s="8"/>
      <c r="CC319" s="4"/>
      <c r="CD319" s="8"/>
      <c r="CE319" s="7"/>
      <c r="CF319" s="7"/>
      <c r="CG319" s="2" t="s">
        <v>239</v>
      </c>
      <c r="CH319" s="2" t="s">
        <v>275</v>
      </c>
      <c r="CI319" s="2" t="s">
        <v>780</v>
      </c>
      <c r="CJ319" s="2" t="s">
        <v>867</v>
      </c>
      <c r="CK319" s="2" t="s">
        <v>241</v>
      </c>
      <c r="CL319" s="2" t="s">
        <v>229</v>
      </c>
      <c r="CM319" s="4"/>
      <c r="CN319" s="8"/>
      <c r="CO319" s="4">
        <v>1</v>
      </c>
      <c r="CP319" s="8">
        <v>24.49</v>
      </c>
      <c r="CQ319" s="7">
        <v>-1</v>
      </c>
      <c r="CR319" s="7">
        <v>-1</v>
      </c>
      <c r="CS319" s="2" t="s">
        <v>239</v>
      </c>
      <c r="CT319" s="2" t="s">
        <v>275</v>
      </c>
      <c r="CU319" s="2" t="s">
        <v>1350</v>
      </c>
      <c r="CV319" s="2" t="s">
        <v>814</v>
      </c>
      <c r="CW319" s="2" t="s">
        <v>241</v>
      </c>
      <c r="CX319" s="2" t="s">
        <v>229</v>
      </c>
      <c r="CY319" s="4"/>
      <c r="CZ319" s="8"/>
      <c r="DA319" s="4"/>
      <c r="DB319" s="8"/>
      <c r="DC319" s="7"/>
      <c r="DD319" s="7"/>
      <c r="DE319" s="2" t="s">
        <v>239</v>
      </c>
      <c r="DF319" s="2" t="s">
        <v>275</v>
      </c>
      <c r="DG319" s="2" t="s">
        <v>905</v>
      </c>
      <c r="DH319" s="2" t="s">
        <v>3099</v>
      </c>
      <c r="DI319" s="2" t="s">
        <v>263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239</v>
      </c>
      <c r="DR319" s="2" t="s">
        <v>275</v>
      </c>
      <c r="DS319" s="2" t="s">
        <v>789</v>
      </c>
      <c r="DT319" s="2" t="s">
        <v>1423</v>
      </c>
      <c r="DU319" s="2" t="s">
        <v>241</v>
      </c>
      <c r="DV319" s="2" t="s">
        <v>229</v>
      </c>
      <c r="DW319" s="4"/>
      <c r="DX319" s="8"/>
      <c r="DY319" s="4"/>
      <c r="DZ319" s="8"/>
      <c r="EA319" s="7"/>
      <c r="EB319" s="7"/>
      <c r="EC319" s="2" t="s">
        <v>239</v>
      </c>
      <c r="ED319" s="2" t="s">
        <v>275</v>
      </c>
      <c r="EE319" s="2" t="s">
        <v>906</v>
      </c>
      <c r="EF319" s="2" t="s">
        <v>1014</v>
      </c>
      <c r="EG319" s="2" t="s">
        <v>263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239</v>
      </c>
      <c r="EP319" s="2" t="s">
        <v>275</v>
      </c>
      <c r="EQ319" s="2" t="s">
        <v>1354</v>
      </c>
      <c r="ER319" s="2" t="s">
        <v>1684</v>
      </c>
      <c r="ES319" s="2" t="s">
        <v>241</v>
      </c>
      <c r="ET319" s="2" t="s">
        <v>229</v>
      </c>
      <c r="EU319" s="4"/>
      <c r="EV319" s="8"/>
      <c r="EW319" s="4"/>
      <c r="EX319" s="8"/>
      <c r="EY319" s="7"/>
      <c r="EZ319" s="7"/>
      <c r="FA319" s="2" t="s">
        <v>239</v>
      </c>
      <c r="FB319" s="2" t="s">
        <v>275</v>
      </c>
      <c r="FC319" s="2" t="s">
        <v>876</v>
      </c>
      <c r="FD319" s="2" t="s">
        <v>1395</v>
      </c>
      <c r="FE319" s="2" t="s">
        <v>241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275</v>
      </c>
      <c r="FO319" s="2" t="s">
        <v>3019</v>
      </c>
      <c r="FP319" s="2" t="s">
        <v>3103</v>
      </c>
      <c r="FQ319" s="2" t="s">
        <v>241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229</v>
      </c>
      <c r="FZ319" s="2" t="s">
        <v>229</v>
      </c>
      <c r="GA319" s="2" t="s">
        <v>229</v>
      </c>
      <c r="GB319" s="2" t="s">
        <v>229</v>
      </c>
      <c r="GC319" s="2" t="s">
        <v>229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714</v>
      </c>
      <c r="GL319" s="2" t="s">
        <v>275</v>
      </c>
      <c r="GM319" s="2" t="s">
        <v>830</v>
      </c>
      <c r="GN319" s="2" t="s">
        <v>1713</v>
      </c>
      <c r="GO319" s="2" t="s">
        <v>241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239</v>
      </c>
      <c r="GX319" s="2" t="s">
        <v>275</v>
      </c>
      <c r="GY319" s="2" t="s">
        <v>258</v>
      </c>
      <c r="GZ319" s="2" t="s">
        <v>494</v>
      </c>
      <c r="HA319" s="2" t="s">
        <v>241</v>
      </c>
      <c r="HB319" s="2" t="s">
        <v>229</v>
      </c>
      <c r="HC319" s="4"/>
      <c r="HD319" s="8"/>
      <c r="HE319" s="4">
        <v>2</v>
      </c>
      <c r="HF319" s="8">
        <v>68.24</v>
      </c>
      <c r="HG319" s="7">
        <v>-1</v>
      </c>
      <c r="HH319" s="7">
        <v>-1</v>
      </c>
      <c r="HI319" s="2" t="s">
        <v>239</v>
      </c>
      <c r="HJ319" s="2" t="s">
        <v>275</v>
      </c>
      <c r="HK319" s="2" t="s">
        <v>546</v>
      </c>
      <c r="HL319" s="2" t="s">
        <v>3111</v>
      </c>
      <c r="HM319" s="2" t="s">
        <v>241</v>
      </c>
      <c r="HN319" s="2" t="s">
        <v>263</v>
      </c>
      <c r="HO319" s="4"/>
      <c r="HP319" s="8"/>
      <c r="HQ319" s="4"/>
      <c r="HR319" s="8"/>
      <c r="HS319" s="7"/>
      <c r="HT319" s="7"/>
      <c r="HU319" s="2" t="s">
        <v>272</v>
      </c>
      <c r="HV319" s="2" t="s">
        <v>275</v>
      </c>
      <c r="HW319" s="2" t="s">
        <v>229</v>
      </c>
      <c r="HX319" s="2" t="s">
        <v>229</v>
      </c>
      <c r="HY319" s="2" t="s">
        <v>241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266</v>
      </c>
      <c r="IH319" s="2" t="s">
        <v>275</v>
      </c>
      <c r="II319" s="2" t="s">
        <v>240</v>
      </c>
      <c r="IJ319" s="2" t="s">
        <v>229</v>
      </c>
      <c r="IK319" s="2" t="s">
        <v>241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272</v>
      </c>
      <c r="IT319" s="2" t="s">
        <v>275</v>
      </c>
      <c r="IU319" s="2" t="s">
        <v>229</v>
      </c>
      <c r="IV319" s="2" t="s">
        <v>229</v>
      </c>
      <c r="IW319" s="2" t="s">
        <v>241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239</v>
      </c>
      <c r="JF319" s="2" t="s">
        <v>275</v>
      </c>
      <c r="JG319" s="2" t="s">
        <v>268</v>
      </c>
      <c r="JH319" s="2" t="s">
        <v>229</v>
      </c>
      <c r="JI319" s="2" t="s">
        <v>241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229</v>
      </c>
      <c r="JR319" s="2" t="s">
        <v>229</v>
      </c>
      <c r="JS319" s="2" t="s">
        <v>229</v>
      </c>
      <c r="JT319" s="2" t="s">
        <v>229</v>
      </c>
      <c r="JU319" s="2" t="s">
        <v>229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272</v>
      </c>
      <c r="KD319" s="2" t="s">
        <v>275</v>
      </c>
      <c r="KE319" s="2" t="s">
        <v>229</v>
      </c>
      <c r="KF319" s="2" t="s">
        <v>229</v>
      </c>
      <c r="KG319" s="2" t="s">
        <v>241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272</v>
      </c>
      <c r="KP319" s="2" t="s">
        <v>275</v>
      </c>
      <c r="KQ319" s="2" t="s">
        <v>229</v>
      </c>
      <c r="KR319" s="2" t="s">
        <v>229</v>
      </c>
      <c r="KS319" s="2" t="s">
        <v>241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239</v>
      </c>
      <c r="LB319" s="2" t="s">
        <v>275</v>
      </c>
      <c r="LC319" s="2" t="s">
        <v>273</v>
      </c>
      <c r="LD319" s="2" t="s">
        <v>544</v>
      </c>
      <c r="LE319" s="2" t="s">
        <v>241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229</v>
      </c>
      <c r="LN319" s="2" t="s">
        <v>229</v>
      </c>
      <c r="LO319" s="2" t="s">
        <v>229</v>
      </c>
      <c r="LP319" s="2" t="s">
        <v>229</v>
      </c>
      <c r="LQ319" s="2" t="s">
        <v>229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275</v>
      </c>
      <c r="MA319" s="2" t="s">
        <v>276</v>
      </c>
      <c r="MB319" s="2" t="s">
        <v>3124</v>
      </c>
      <c r="MC319" s="2" t="s">
        <v>241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266</v>
      </c>
      <c r="ML319" s="2" t="s">
        <v>275</v>
      </c>
      <c r="MM319" s="2" t="s">
        <v>229</v>
      </c>
      <c r="MN319" s="2" t="s">
        <v>229</v>
      </c>
      <c r="MO319" s="2" t="s">
        <v>241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266</v>
      </c>
      <c r="MX319" s="2" t="s">
        <v>275</v>
      </c>
      <c r="MY319" s="2" t="s">
        <v>229</v>
      </c>
      <c r="MZ319" s="2" t="s">
        <v>229</v>
      </c>
      <c r="NA319" s="2" t="s">
        <v>241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239</v>
      </c>
      <c r="NJ319" s="2" t="s">
        <v>260</v>
      </c>
      <c r="NK319" s="2" t="s">
        <v>870</v>
      </c>
      <c r="NL319" s="2" t="s">
        <v>1357</v>
      </c>
      <c r="NM319" s="2" t="s">
        <v>263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272</v>
      </c>
      <c r="NV319" s="2" t="s">
        <v>275</v>
      </c>
      <c r="NW319" s="2" t="s">
        <v>229</v>
      </c>
      <c r="NX319" s="2" t="s">
        <v>229</v>
      </c>
      <c r="NY319" s="2" t="s">
        <v>241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229</v>
      </c>
      <c r="OH319" s="2" t="s">
        <v>229</v>
      </c>
      <c r="OI319" s="2" t="s">
        <v>229</v>
      </c>
      <c r="OJ319" s="2" t="s">
        <v>229</v>
      </c>
      <c r="OK319" s="2" t="s">
        <v>229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229</v>
      </c>
      <c r="OT319" s="2" t="s">
        <v>229</v>
      </c>
      <c r="OU319" s="2" t="s">
        <v>229</v>
      </c>
      <c r="OV319" s="2" t="s">
        <v>229</v>
      </c>
      <c r="OW319" s="2" t="s">
        <v>229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229</v>
      </c>
      <c r="PF319" s="2" t="s">
        <v>229</v>
      </c>
      <c r="PG319" s="2" t="s">
        <v>229</v>
      </c>
      <c r="PH319" s="2" t="s">
        <v>229</v>
      </c>
      <c r="PI319" s="2" t="s">
        <v>229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266</v>
      </c>
      <c r="PR319" s="2" t="s">
        <v>275</v>
      </c>
      <c r="PS319" s="2" t="s">
        <v>229</v>
      </c>
      <c r="PT319" s="2" t="s">
        <v>229</v>
      </c>
      <c r="PU319" s="2" t="s">
        <v>241</v>
      </c>
      <c r="PV319" s="2" t="s">
        <v>229</v>
      </c>
      <c r="PW319" s="4"/>
      <c r="PX319" s="8"/>
      <c r="PY319" s="4"/>
      <c r="PZ319" s="8"/>
      <c r="QA319" s="7"/>
      <c r="QB319" s="7"/>
      <c r="QC319" s="2" t="s">
        <v>281</v>
      </c>
      <c r="QD319" s="2" t="s">
        <v>275</v>
      </c>
      <c r="QE319" s="2" t="s">
        <v>229</v>
      </c>
      <c r="QF319" s="2" t="s">
        <v>229</v>
      </c>
      <c r="QG319" s="2" t="s">
        <v>241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229</v>
      </c>
      <c r="QP319" s="2" t="s">
        <v>229</v>
      </c>
      <c r="QQ319" s="2" t="s">
        <v>229</v>
      </c>
      <c r="QR319" s="2" t="s">
        <v>229</v>
      </c>
      <c r="QS319" s="2" t="s">
        <v>229</v>
      </c>
      <c r="QT319" s="2" t="s">
        <v>229</v>
      </c>
      <c r="QU319" s="4"/>
      <c r="QV319" s="8"/>
      <c r="QW319" s="4"/>
      <c r="QX319" s="8"/>
      <c r="QY319" s="7"/>
      <c r="QZ319" s="7"/>
      <c r="RA319" s="2" t="s">
        <v>272</v>
      </c>
      <c r="RB319" s="2" t="s">
        <v>275</v>
      </c>
      <c r="RC319" s="2" t="s">
        <v>229</v>
      </c>
      <c r="RD319" s="2" t="s">
        <v>229</v>
      </c>
      <c r="RE319" s="2" t="s">
        <v>241</v>
      </c>
      <c r="RF319" s="2" t="s">
        <v>229</v>
      </c>
      <c r="RG319" s="4"/>
      <c r="RH319" s="8"/>
      <c r="RI319" s="4"/>
      <c r="RJ319" s="8"/>
      <c r="RK319" s="7"/>
      <c r="RL319" s="7"/>
      <c r="RM319" s="2" t="s">
        <v>229</v>
      </c>
      <c r="RN319" s="2" t="s">
        <v>229</v>
      </c>
      <c r="RO319" s="2" t="s">
        <v>229</v>
      </c>
      <c r="RP319" s="2" t="s">
        <v>229</v>
      </c>
      <c r="RQ319" s="2" t="s">
        <v>229</v>
      </c>
      <c r="RR319" s="2" t="s">
        <v>229</v>
      </c>
      <c r="RS319" s="4"/>
      <c r="RT319" s="8"/>
      <c r="RU319" s="4"/>
      <c r="RV319" s="8"/>
      <c r="RW319" s="7"/>
      <c r="RX319" s="7"/>
      <c r="RY319" s="2" t="s">
        <v>239</v>
      </c>
      <c r="RZ319" s="2" t="s">
        <v>275</v>
      </c>
      <c r="SA319" s="2" t="s">
        <v>282</v>
      </c>
      <c r="SB319" s="2" t="s">
        <v>3060</v>
      </c>
      <c r="SC319" s="2" t="s">
        <v>241</v>
      </c>
      <c r="SD319" s="2" t="s">
        <v>229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</row>
    <row r="320">
      <c r="A320" s="2" t="s">
        <v>3125</v>
      </c>
      <c r="B320" s="2" t="s">
        <v>216</v>
      </c>
      <c r="C320" s="2" t="s">
        <v>217</v>
      </c>
      <c r="D320" s="2" t="s">
        <v>218</v>
      </c>
      <c r="E320" s="2" t="s">
        <v>2883</v>
      </c>
      <c r="F320" s="2" t="s">
        <v>2831</v>
      </c>
      <c r="G320" s="2" t="s">
        <v>2832</v>
      </c>
      <c r="H320" s="2" t="s">
        <v>2833</v>
      </c>
      <c r="I320" s="2" t="s">
        <v>3093</v>
      </c>
      <c r="J320" s="2" t="s">
        <v>2905</v>
      </c>
      <c r="K320" s="2" t="s">
        <v>2435</v>
      </c>
      <c r="L320" s="3">
        <v>39.2</v>
      </c>
      <c r="M320" s="3">
        <v>41.16</v>
      </c>
      <c r="N320" s="3">
        <v>84.99</v>
      </c>
      <c r="O320" s="2" t="s">
        <v>963</v>
      </c>
      <c r="P320" s="2" t="s">
        <v>964</v>
      </c>
      <c r="Q320" s="2" t="s">
        <v>228</v>
      </c>
      <c r="R320" s="2" t="s">
        <v>229</v>
      </c>
      <c r="S320" s="2" t="s">
        <v>3122</v>
      </c>
      <c r="T320" s="2" t="s">
        <v>684</v>
      </c>
      <c r="U320" s="2" t="s">
        <v>3014</v>
      </c>
      <c r="V320" s="2" t="s">
        <v>685</v>
      </c>
      <c r="W320" s="2" t="s">
        <v>686</v>
      </c>
      <c r="X320" s="2" t="s">
        <v>234</v>
      </c>
      <c r="Y320" s="2" t="s">
        <v>2095</v>
      </c>
      <c r="Z320" s="4"/>
      <c r="AA320" s="4">
        <f>=ROUNDDOWN({0},0)</f>
      </c>
      <c r="AB320" s="5">
        <v>1</v>
      </c>
      <c r="AC320" s="2" t="s">
        <v>229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/>
      <c r="AQ320" s="8"/>
      <c r="AR320" s="4">
        <v>1</v>
      </c>
      <c r="AS320" s="8">
        <v>36.75</v>
      </c>
      <c r="AT320" s="7">
        <v>-1</v>
      </c>
      <c r="AU320" s="7">
        <v>-1</v>
      </c>
      <c r="AV320" s="4" t="s">
        <v>229</v>
      </c>
      <c r="AW320" s="8" t="s">
        <v>229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/>
      <c r="BC320" s="4" t="s">
        <v>229</v>
      </c>
      <c r="BD320" s="8" t="s">
        <v>229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 t="s">
        <v>229</v>
      </c>
      <c r="BJ320" s="4"/>
      <c r="BK320" s="8"/>
      <c r="BL320" s="2" t="s">
        <v>28</v>
      </c>
      <c r="BM320" s="7"/>
      <c r="BN320" s="7"/>
      <c r="BO320" s="4"/>
      <c r="BP320" s="8"/>
      <c r="BQ320" s="4"/>
      <c r="BR320" s="8"/>
      <c r="BS320" s="7"/>
      <c r="BT320" s="7"/>
      <c r="BU320" s="2" t="s">
        <v>239</v>
      </c>
      <c r="BV320" s="2" t="s">
        <v>275</v>
      </c>
      <c r="BW320" s="2" t="s">
        <v>229</v>
      </c>
      <c r="BX320" s="2" t="s">
        <v>751</v>
      </c>
      <c r="BY320" s="2" t="s">
        <v>241</v>
      </c>
      <c r="BZ320" s="2" t="s">
        <v>229</v>
      </c>
      <c r="CA320" s="4"/>
      <c r="CB320" s="8"/>
      <c r="CC320" s="4"/>
      <c r="CD320" s="8"/>
      <c r="CE320" s="7"/>
      <c r="CF320" s="7"/>
      <c r="CG320" s="2" t="s">
        <v>239</v>
      </c>
      <c r="CH320" s="2" t="s">
        <v>275</v>
      </c>
      <c r="CI320" s="2" t="s">
        <v>780</v>
      </c>
      <c r="CJ320" s="2" t="s">
        <v>890</v>
      </c>
      <c r="CK320" s="2" t="s">
        <v>241</v>
      </c>
      <c r="CL320" s="2" t="s">
        <v>229</v>
      </c>
      <c r="CM320" s="4"/>
      <c r="CN320" s="8"/>
      <c r="CO320" s="4"/>
      <c r="CP320" s="8"/>
      <c r="CQ320" s="7"/>
      <c r="CR320" s="7"/>
      <c r="CS320" s="2" t="s">
        <v>239</v>
      </c>
      <c r="CT320" s="2" t="s">
        <v>275</v>
      </c>
      <c r="CU320" s="2" t="s">
        <v>1350</v>
      </c>
      <c r="CV320" s="2" t="s">
        <v>1348</v>
      </c>
      <c r="CW320" s="2" t="s">
        <v>241</v>
      </c>
      <c r="CX320" s="2" t="s">
        <v>229</v>
      </c>
      <c r="CY320" s="4"/>
      <c r="CZ320" s="8"/>
      <c r="DA320" s="4"/>
      <c r="DB320" s="8"/>
      <c r="DC320" s="7"/>
      <c r="DD320" s="7"/>
      <c r="DE320" s="2" t="s">
        <v>239</v>
      </c>
      <c r="DF320" s="2" t="s">
        <v>275</v>
      </c>
      <c r="DG320" s="2" t="s">
        <v>905</v>
      </c>
      <c r="DH320" s="2" t="s">
        <v>1390</v>
      </c>
      <c r="DI320" s="2" t="s">
        <v>263</v>
      </c>
      <c r="DJ320" s="2" t="s">
        <v>229</v>
      </c>
      <c r="DK320" s="4"/>
      <c r="DL320" s="8"/>
      <c r="DM320" s="4"/>
      <c r="DN320" s="8"/>
      <c r="DO320" s="7"/>
      <c r="DP320" s="7"/>
      <c r="DQ320" s="2" t="s">
        <v>239</v>
      </c>
      <c r="DR320" s="2" t="s">
        <v>275</v>
      </c>
      <c r="DS320" s="2" t="s">
        <v>789</v>
      </c>
      <c r="DT320" s="2" t="s">
        <v>879</v>
      </c>
      <c r="DU320" s="2" t="s">
        <v>241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239</v>
      </c>
      <c r="ED320" s="2" t="s">
        <v>275</v>
      </c>
      <c r="EE320" s="2" t="s">
        <v>906</v>
      </c>
      <c r="EF320" s="2" t="s">
        <v>1419</v>
      </c>
      <c r="EG320" s="2" t="s">
        <v>263</v>
      </c>
      <c r="EH320" s="2" t="s">
        <v>229</v>
      </c>
      <c r="EI320" s="4"/>
      <c r="EJ320" s="8"/>
      <c r="EK320" s="4"/>
      <c r="EL320" s="8"/>
      <c r="EM320" s="7"/>
      <c r="EN320" s="7"/>
      <c r="EO320" s="2" t="s">
        <v>239</v>
      </c>
      <c r="EP320" s="2" t="s">
        <v>275</v>
      </c>
      <c r="EQ320" s="2" t="s">
        <v>1354</v>
      </c>
      <c r="ER320" s="2" t="s">
        <v>774</v>
      </c>
      <c r="ES320" s="2" t="s">
        <v>241</v>
      </c>
      <c r="ET320" s="2" t="s">
        <v>229</v>
      </c>
      <c r="EU320" s="4"/>
      <c r="EV320" s="8"/>
      <c r="EW320" s="4"/>
      <c r="EX320" s="8"/>
      <c r="EY320" s="7"/>
      <c r="EZ320" s="7"/>
      <c r="FA320" s="2" t="s">
        <v>239</v>
      </c>
      <c r="FB320" s="2" t="s">
        <v>275</v>
      </c>
      <c r="FC320" s="2" t="s">
        <v>876</v>
      </c>
      <c r="FD320" s="2" t="s">
        <v>911</v>
      </c>
      <c r="FE320" s="2" t="s">
        <v>241</v>
      </c>
      <c r="FF320" s="2" t="s">
        <v>229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275</v>
      </c>
      <c r="FO320" s="2" t="s">
        <v>3019</v>
      </c>
      <c r="FP320" s="2" t="s">
        <v>1751</v>
      </c>
      <c r="FQ320" s="2" t="s">
        <v>241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229</v>
      </c>
      <c r="FZ320" s="2" t="s">
        <v>229</v>
      </c>
      <c r="GA320" s="2" t="s">
        <v>229</v>
      </c>
      <c r="GB320" s="2" t="s">
        <v>229</v>
      </c>
      <c r="GC320" s="2" t="s">
        <v>229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239</v>
      </c>
      <c r="GL320" s="2" t="s">
        <v>275</v>
      </c>
      <c r="GM320" s="2" t="s">
        <v>830</v>
      </c>
      <c r="GN320" s="2" t="s">
        <v>3126</v>
      </c>
      <c r="GO320" s="2" t="s">
        <v>241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239</v>
      </c>
      <c r="GX320" s="2" t="s">
        <v>275</v>
      </c>
      <c r="GY320" s="2" t="s">
        <v>258</v>
      </c>
      <c r="GZ320" s="2" t="s">
        <v>3127</v>
      </c>
      <c r="HA320" s="2" t="s">
        <v>241</v>
      </c>
      <c r="HB320" s="2" t="s">
        <v>229</v>
      </c>
      <c r="HC320" s="4"/>
      <c r="HD320" s="8"/>
      <c r="HE320" s="4">
        <v>1</v>
      </c>
      <c r="HF320" s="8">
        <v>36.75</v>
      </c>
      <c r="HG320" s="7">
        <v>-1</v>
      </c>
      <c r="HH320" s="7">
        <v>-1</v>
      </c>
      <c r="HI320" s="2" t="s">
        <v>239</v>
      </c>
      <c r="HJ320" s="2" t="s">
        <v>275</v>
      </c>
      <c r="HK320" s="2" t="s">
        <v>546</v>
      </c>
      <c r="HL320" s="2" t="s">
        <v>716</v>
      </c>
      <c r="HM320" s="2" t="s">
        <v>241</v>
      </c>
      <c r="HN320" s="2" t="s">
        <v>229</v>
      </c>
      <c r="HO320" s="4"/>
      <c r="HP320" s="8"/>
      <c r="HQ320" s="4"/>
      <c r="HR320" s="8"/>
      <c r="HS320" s="7"/>
      <c r="HT320" s="7"/>
      <c r="HU320" s="2" t="s">
        <v>272</v>
      </c>
      <c r="HV320" s="2" t="s">
        <v>275</v>
      </c>
      <c r="HW320" s="2" t="s">
        <v>229</v>
      </c>
      <c r="HX320" s="2" t="s">
        <v>229</v>
      </c>
      <c r="HY320" s="2" t="s">
        <v>241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266</v>
      </c>
      <c r="IH320" s="2" t="s">
        <v>275</v>
      </c>
      <c r="II320" s="2" t="s">
        <v>240</v>
      </c>
      <c r="IJ320" s="2" t="s">
        <v>229</v>
      </c>
      <c r="IK320" s="2" t="s">
        <v>241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272</v>
      </c>
      <c r="IT320" s="2" t="s">
        <v>275</v>
      </c>
      <c r="IU320" s="2" t="s">
        <v>229</v>
      </c>
      <c r="IV320" s="2" t="s">
        <v>229</v>
      </c>
      <c r="IW320" s="2" t="s">
        <v>241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239</v>
      </c>
      <c r="JF320" s="2" t="s">
        <v>275</v>
      </c>
      <c r="JG320" s="2" t="s">
        <v>268</v>
      </c>
      <c r="JH320" s="2" t="s">
        <v>229</v>
      </c>
      <c r="JI320" s="2" t="s">
        <v>241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229</v>
      </c>
      <c r="JR320" s="2" t="s">
        <v>229</v>
      </c>
      <c r="JS320" s="2" t="s">
        <v>229</v>
      </c>
      <c r="JT320" s="2" t="s">
        <v>229</v>
      </c>
      <c r="JU320" s="2" t="s">
        <v>229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272</v>
      </c>
      <c r="KD320" s="2" t="s">
        <v>275</v>
      </c>
      <c r="KE320" s="2" t="s">
        <v>229</v>
      </c>
      <c r="KF320" s="2" t="s">
        <v>229</v>
      </c>
      <c r="KG320" s="2" t="s">
        <v>241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272</v>
      </c>
      <c r="KP320" s="2" t="s">
        <v>275</v>
      </c>
      <c r="KQ320" s="2" t="s">
        <v>229</v>
      </c>
      <c r="KR320" s="2" t="s">
        <v>229</v>
      </c>
      <c r="KS320" s="2" t="s">
        <v>241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239</v>
      </c>
      <c r="LB320" s="2" t="s">
        <v>275</v>
      </c>
      <c r="LC320" s="2" t="s">
        <v>273</v>
      </c>
      <c r="LD320" s="2" t="s">
        <v>229</v>
      </c>
      <c r="LE320" s="2" t="s">
        <v>241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229</v>
      </c>
      <c r="LN320" s="2" t="s">
        <v>229</v>
      </c>
      <c r="LO320" s="2" t="s">
        <v>229</v>
      </c>
      <c r="LP320" s="2" t="s">
        <v>229</v>
      </c>
      <c r="LQ320" s="2" t="s">
        <v>229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239</v>
      </c>
      <c r="LZ320" s="2" t="s">
        <v>275</v>
      </c>
      <c r="MA320" s="2" t="s">
        <v>270</v>
      </c>
      <c r="MB320" s="2" t="s">
        <v>1269</v>
      </c>
      <c r="MC320" s="2" t="s">
        <v>241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266</v>
      </c>
      <c r="ML320" s="2" t="s">
        <v>275</v>
      </c>
      <c r="MM320" s="2" t="s">
        <v>229</v>
      </c>
      <c r="MN320" s="2" t="s">
        <v>229</v>
      </c>
      <c r="MO320" s="2" t="s">
        <v>241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272</v>
      </c>
      <c r="MX320" s="2" t="s">
        <v>275</v>
      </c>
      <c r="MY320" s="2" t="s">
        <v>229</v>
      </c>
      <c r="MZ320" s="2" t="s">
        <v>229</v>
      </c>
      <c r="NA320" s="2" t="s">
        <v>241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239</v>
      </c>
      <c r="NJ320" s="2" t="s">
        <v>275</v>
      </c>
      <c r="NK320" s="2" t="s">
        <v>870</v>
      </c>
      <c r="NL320" s="2" t="s">
        <v>297</v>
      </c>
      <c r="NM320" s="2" t="s">
        <v>263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272</v>
      </c>
      <c r="NV320" s="2" t="s">
        <v>275</v>
      </c>
      <c r="NW320" s="2" t="s">
        <v>229</v>
      </c>
      <c r="NX320" s="2" t="s">
        <v>229</v>
      </c>
      <c r="NY320" s="2" t="s">
        <v>241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229</v>
      </c>
      <c r="OH320" s="2" t="s">
        <v>229</v>
      </c>
      <c r="OI320" s="2" t="s">
        <v>229</v>
      </c>
      <c r="OJ320" s="2" t="s">
        <v>229</v>
      </c>
      <c r="OK320" s="2" t="s">
        <v>229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229</v>
      </c>
      <c r="OT320" s="2" t="s">
        <v>229</v>
      </c>
      <c r="OU320" s="2" t="s">
        <v>229</v>
      </c>
      <c r="OV320" s="2" t="s">
        <v>229</v>
      </c>
      <c r="OW320" s="2" t="s">
        <v>229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229</v>
      </c>
      <c r="PF320" s="2" t="s">
        <v>229</v>
      </c>
      <c r="PG320" s="2" t="s">
        <v>229</v>
      </c>
      <c r="PH320" s="2" t="s">
        <v>229</v>
      </c>
      <c r="PI320" s="2" t="s">
        <v>229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266</v>
      </c>
      <c r="PR320" s="2" t="s">
        <v>275</v>
      </c>
      <c r="PS320" s="2" t="s">
        <v>229</v>
      </c>
      <c r="PT320" s="2" t="s">
        <v>229</v>
      </c>
      <c r="PU320" s="2" t="s">
        <v>241</v>
      </c>
      <c r="PV320" s="2" t="s">
        <v>229</v>
      </c>
      <c r="PW320" s="4"/>
      <c r="PX320" s="8"/>
      <c r="PY320" s="4"/>
      <c r="PZ320" s="8"/>
      <c r="QA320" s="7"/>
      <c r="QB320" s="7"/>
      <c r="QC320" s="2" t="s">
        <v>281</v>
      </c>
      <c r="QD320" s="2" t="s">
        <v>275</v>
      </c>
      <c r="QE320" s="2" t="s">
        <v>229</v>
      </c>
      <c r="QF320" s="2" t="s">
        <v>229</v>
      </c>
      <c r="QG320" s="2" t="s">
        <v>241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229</v>
      </c>
      <c r="QP320" s="2" t="s">
        <v>229</v>
      </c>
      <c r="QQ320" s="2" t="s">
        <v>229</v>
      </c>
      <c r="QR320" s="2" t="s">
        <v>229</v>
      </c>
      <c r="QS320" s="2" t="s">
        <v>229</v>
      </c>
      <c r="QT320" s="2" t="s">
        <v>229</v>
      </c>
      <c r="QU320" s="4"/>
      <c r="QV320" s="8"/>
      <c r="QW320" s="4"/>
      <c r="QX320" s="8"/>
      <c r="QY320" s="7"/>
      <c r="QZ320" s="7"/>
      <c r="RA320" s="2" t="s">
        <v>272</v>
      </c>
      <c r="RB320" s="2" t="s">
        <v>275</v>
      </c>
      <c r="RC320" s="2" t="s">
        <v>229</v>
      </c>
      <c r="RD320" s="2" t="s">
        <v>229</v>
      </c>
      <c r="RE320" s="2" t="s">
        <v>241</v>
      </c>
      <c r="RF320" s="2" t="s">
        <v>229</v>
      </c>
      <c r="RG320" s="4"/>
      <c r="RH320" s="8"/>
      <c r="RI320" s="4"/>
      <c r="RJ320" s="8"/>
      <c r="RK320" s="7"/>
      <c r="RL320" s="7"/>
      <c r="RM320" s="2" t="s">
        <v>229</v>
      </c>
      <c r="RN320" s="2" t="s">
        <v>229</v>
      </c>
      <c r="RO320" s="2" t="s">
        <v>229</v>
      </c>
      <c r="RP320" s="2" t="s">
        <v>229</v>
      </c>
      <c r="RQ320" s="2" t="s">
        <v>229</v>
      </c>
      <c r="RR320" s="2" t="s">
        <v>229</v>
      </c>
      <c r="RS320" s="4"/>
      <c r="RT320" s="8"/>
      <c r="RU320" s="4"/>
      <c r="RV320" s="8"/>
      <c r="RW320" s="7"/>
      <c r="RX320" s="7"/>
      <c r="RY320" s="2" t="s">
        <v>239</v>
      </c>
      <c r="RZ320" s="2" t="s">
        <v>275</v>
      </c>
      <c r="SA320" s="2" t="s">
        <v>282</v>
      </c>
      <c r="SB320" s="2" t="s">
        <v>887</v>
      </c>
      <c r="SC320" s="2" t="s">
        <v>241</v>
      </c>
      <c r="SD320" s="2" t="s">
        <v>229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</row>
    <row r="321">
      <c r="A321" s="2" t="s">
        <v>3128</v>
      </c>
      <c r="B321" s="2" t="s">
        <v>216</v>
      </c>
      <c r="C321" s="2" t="s">
        <v>217</v>
      </c>
      <c r="D321" s="2" t="s">
        <v>218</v>
      </c>
      <c r="E321" s="2" t="s">
        <v>2883</v>
      </c>
      <c r="F321" s="2" t="s">
        <v>2831</v>
      </c>
      <c r="G321" s="2" t="s">
        <v>2832</v>
      </c>
      <c r="H321" s="2" t="s">
        <v>2833</v>
      </c>
      <c r="I321" s="2" t="s">
        <v>3093</v>
      </c>
      <c r="J321" s="2" t="s">
        <v>2910</v>
      </c>
      <c r="K321" s="2" t="s">
        <v>2435</v>
      </c>
      <c r="L321" s="3">
        <v>40.8</v>
      </c>
      <c r="M321" s="3">
        <v>42.84</v>
      </c>
      <c r="N321" s="3">
        <v>89.99</v>
      </c>
      <c r="O321" s="2" t="s">
        <v>963</v>
      </c>
      <c r="P321" s="2" t="s">
        <v>964</v>
      </c>
      <c r="Q321" s="2" t="s">
        <v>228</v>
      </c>
      <c r="R321" s="2" t="s">
        <v>229</v>
      </c>
      <c r="S321" s="2" t="s">
        <v>3122</v>
      </c>
      <c r="T321" s="2" t="s">
        <v>684</v>
      </c>
      <c r="U321" s="2" t="s">
        <v>3027</v>
      </c>
      <c r="V321" s="2" t="s">
        <v>685</v>
      </c>
      <c r="W321" s="2" t="s">
        <v>686</v>
      </c>
      <c r="X321" s="2" t="s">
        <v>234</v>
      </c>
      <c r="Y321" s="2" t="s">
        <v>2095</v>
      </c>
      <c r="Z321" s="4">
        <v>1</v>
      </c>
      <c r="AA321" s="4">
        <f>=ROUNDDOWN(1.42857142857143,0)</f>
      </c>
      <c r="AB321" s="5">
        <v>0.7</v>
      </c>
      <c r="AC321" s="2" t="s">
        <v>229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/>
      <c r="AQ321" s="8"/>
      <c r="AR321" s="4">
        <v>3</v>
      </c>
      <c r="AS321" s="8">
        <v>104.68</v>
      </c>
      <c r="AT321" s="7">
        <v>-1</v>
      </c>
      <c r="AU321" s="7">
        <v>-1</v>
      </c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/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/>
      <c r="BK321" s="8"/>
      <c r="BL321" s="2" t="s">
        <v>3129</v>
      </c>
      <c r="BM321" s="7"/>
      <c r="BN321" s="7"/>
      <c r="BO321" s="4"/>
      <c r="BP321" s="8"/>
      <c r="BQ321" s="4"/>
      <c r="BR321" s="8"/>
      <c r="BS321" s="7"/>
      <c r="BT321" s="7"/>
      <c r="BU321" s="2" t="s">
        <v>239</v>
      </c>
      <c r="BV321" s="2" t="s">
        <v>275</v>
      </c>
      <c r="BW321" s="2" t="s">
        <v>229</v>
      </c>
      <c r="BX321" s="2" t="s">
        <v>3001</v>
      </c>
      <c r="BY321" s="2" t="s">
        <v>241</v>
      </c>
      <c r="BZ321" s="2" t="s">
        <v>229</v>
      </c>
      <c r="CA321" s="4"/>
      <c r="CB321" s="8"/>
      <c r="CC321" s="4"/>
      <c r="CD321" s="8"/>
      <c r="CE321" s="7"/>
      <c r="CF321" s="7"/>
      <c r="CG321" s="2" t="s">
        <v>239</v>
      </c>
      <c r="CH321" s="2" t="s">
        <v>275</v>
      </c>
      <c r="CI321" s="2" t="s">
        <v>780</v>
      </c>
      <c r="CJ321" s="2" t="s">
        <v>890</v>
      </c>
      <c r="CK321" s="2" t="s">
        <v>241</v>
      </c>
      <c r="CL321" s="2" t="s">
        <v>229</v>
      </c>
      <c r="CM321" s="4"/>
      <c r="CN321" s="8"/>
      <c r="CO321" s="4"/>
      <c r="CP321" s="8"/>
      <c r="CQ321" s="7"/>
      <c r="CR321" s="7"/>
      <c r="CS321" s="2" t="s">
        <v>239</v>
      </c>
      <c r="CT321" s="2" t="s">
        <v>275</v>
      </c>
      <c r="CU321" s="2" t="s">
        <v>1350</v>
      </c>
      <c r="CV321" s="2" t="s">
        <v>911</v>
      </c>
      <c r="CW321" s="2" t="s">
        <v>241</v>
      </c>
      <c r="CX321" s="2" t="s">
        <v>229</v>
      </c>
      <c r="CY321" s="4"/>
      <c r="CZ321" s="8"/>
      <c r="DA321" s="4"/>
      <c r="DB321" s="8"/>
      <c r="DC321" s="7"/>
      <c r="DD321" s="7"/>
      <c r="DE321" s="2" t="s">
        <v>239</v>
      </c>
      <c r="DF321" s="2" t="s">
        <v>275</v>
      </c>
      <c r="DG321" s="2" t="s">
        <v>905</v>
      </c>
      <c r="DH321" s="2" t="s">
        <v>3130</v>
      </c>
      <c r="DI321" s="2" t="s">
        <v>263</v>
      </c>
      <c r="DJ321" s="2" t="s">
        <v>229</v>
      </c>
      <c r="DK321" s="4"/>
      <c r="DL321" s="8"/>
      <c r="DM321" s="4"/>
      <c r="DN321" s="8"/>
      <c r="DO321" s="7"/>
      <c r="DP321" s="7"/>
      <c r="DQ321" s="2" t="s">
        <v>239</v>
      </c>
      <c r="DR321" s="2" t="s">
        <v>275</v>
      </c>
      <c r="DS321" s="2" t="s">
        <v>789</v>
      </c>
      <c r="DT321" s="2" t="s">
        <v>1423</v>
      </c>
      <c r="DU321" s="2" t="s">
        <v>241</v>
      </c>
      <c r="DV321" s="2" t="s">
        <v>229</v>
      </c>
      <c r="DW321" s="4"/>
      <c r="DX321" s="8"/>
      <c r="DY321" s="4">
        <v>1</v>
      </c>
      <c r="DZ321" s="8">
        <v>25.92</v>
      </c>
      <c r="EA321" s="7">
        <v>-1</v>
      </c>
      <c r="EB321" s="7">
        <v>-1</v>
      </c>
      <c r="EC321" s="2" t="s">
        <v>239</v>
      </c>
      <c r="ED321" s="2" t="s">
        <v>275</v>
      </c>
      <c r="EE321" s="2" t="s">
        <v>906</v>
      </c>
      <c r="EF321" s="2" t="s">
        <v>557</v>
      </c>
      <c r="EG321" s="2" t="s">
        <v>263</v>
      </c>
      <c r="EH321" s="2" t="s">
        <v>229</v>
      </c>
      <c r="EI321" s="4"/>
      <c r="EJ321" s="8"/>
      <c r="EK321" s="4"/>
      <c r="EL321" s="8"/>
      <c r="EM321" s="7"/>
      <c r="EN321" s="7"/>
      <c r="EO321" s="2" t="s">
        <v>239</v>
      </c>
      <c r="EP321" s="2" t="s">
        <v>275</v>
      </c>
      <c r="EQ321" s="2" t="s">
        <v>1354</v>
      </c>
      <c r="ER321" s="2" t="s">
        <v>1684</v>
      </c>
      <c r="ES321" s="2" t="s">
        <v>241</v>
      </c>
      <c r="ET321" s="2" t="s">
        <v>229</v>
      </c>
      <c r="EU321" s="4"/>
      <c r="EV321" s="8"/>
      <c r="EW321" s="4"/>
      <c r="EX321" s="8"/>
      <c r="EY321" s="7"/>
      <c r="EZ321" s="7"/>
      <c r="FA321" s="2" t="s">
        <v>239</v>
      </c>
      <c r="FB321" s="2" t="s">
        <v>275</v>
      </c>
      <c r="FC321" s="2" t="s">
        <v>876</v>
      </c>
      <c r="FD321" s="2" t="s">
        <v>1407</v>
      </c>
      <c r="FE321" s="2" t="s">
        <v>241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239</v>
      </c>
      <c r="FN321" s="2" t="s">
        <v>275</v>
      </c>
      <c r="FO321" s="2" t="s">
        <v>3019</v>
      </c>
      <c r="FP321" s="2" t="s">
        <v>797</v>
      </c>
      <c r="FQ321" s="2" t="s">
        <v>241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229</v>
      </c>
      <c r="FZ321" s="2" t="s">
        <v>229</v>
      </c>
      <c r="GA321" s="2" t="s">
        <v>229</v>
      </c>
      <c r="GB321" s="2" t="s">
        <v>229</v>
      </c>
      <c r="GC321" s="2" t="s">
        <v>229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714</v>
      </c>
      <c r="GL321" s="2" t="s">
        <v>275</v>
      </c>
      <c r="GM321" s="2" t="s">
        <v>830</v>
      </c>
      <c r="GN321" s="2" t="s">
        <v>1367</v>
      </c>
      <c r="GO321" s="2" t="s">
        <v>241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239</v>
      </c>
      <c r="GX321" s="2" t="s">
        <v>275</v>
      </c>
      <c r="GY321" s="2" t="s">
        <v>258</v>
      </c>
      <c r="GZ321" s="2" t="s">
        <v>3075</v>
      </c>
      <c r="HA321" s="2" t="s">
        <v>241</v>
      </c>
      <c r="HB321" s="2" t="s">
        <v>229</v>
      </c>
      <c r="HC321" s="4"/>
      <c r="HD321" s="8"/>
      <c r="HE321" s="4">
        <v>2</v>
      </c>
      <c r="HF321" s="8">
        <v>78.76</v>
      </c>
      <c r="HG321" s="7">
        <v>-1</v>
      </c>
      <c r="HH321" s="7">
        <v>-1</v>
      </c>
      <c r="HI321" s="2" t="s">
        <v>239</v>
      </c>
      <c r="HJ321" s="2" t="s">
        <v>275</v>
      </c>
      <c r="HK321" s="2" t="s">
        <v>546</v>
      </c>
      <c r="HL321" s="2" t="s">
        <v>3131</v>
      </c>
      <c r="HM321" s="2" t="s">
        <v>241</v>
      </c>
      <c r="HN321" s="2" t="s">
        <v>263</v>
      </c>
      <c r="HO321" s="4"/>
      <c r="HP321" s="8"/>
      <c r="HQ321" s="4"/>
      <c r="HR321" s="8"/>
      <c r="HS321" s="7"/>
      <c r="HT321" s="7"/>
      <c r="HU321" s="2" t="s">
        <v>272</v>
      </c>
      <c r="HV321" s="2" t="s">
        <v>275</v>
      </c>
      <c r="HW321" s="2" t="s">
        <v>229</v>
      </c>
      <c r="HX321" s="2" t="s">
        <v>229</v>
      </c>
      <c r="HY321" s="2" t="s">
        <v>241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266</v>
      </c>
      <c r="IH321" s="2" t="s">
        <v>275</v>
      </c>
      <c r="II321" s="2" t="s">
        <v>240</v>
      </c>
      <c r="IJ321" s="2" t="s">
        <v>229</v>
      </c>
      <c r="IK321" s="2" t="s">
        <v>241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272</v>
      </c>
      <c r="IT321" s="2" t="s">
        <v>275</v>
      </c>
      <c r="IU321" s="2" t="s">
        <v>229</v>
      </c>
      <c r="IV321" s="2" t="s">
        <v>229</v>
      </c>
      <c r="IW321" s="2" t="s">
        <v>241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275</v>
      </c>
      <c r="JG321" s="2" t="s">
        <v>268</v>
      </c>
      <c r="JH321" s="2" t="s">
        <v>2322</v>
      </c>
      <c r="JI321" s="2" t="s">
        <v>241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229</v>
      </c>
      <c r="JR321" s="2" t="s">
        <v>229</v>
      </c>
      <c r="JS321" s="2" t="s">
        <v>229</v>
      </c>
      <c r="JT321" s="2" t="s">
        <v>229</v>
      </c>
      <c r="JU321" s="2" t="s">
        <v>229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272</v>
      </c>
      <c r="KD321" s="2" t="s">
        <v>275</v>
      </c>
      <c r="KE321" s="2" t="s">
        <v>229</v>
      </c>
      <c r="KF321" s="2" t="s">
        <v>229</v>
      </c>
      <c r="KG321" s="2" t="s">
        <v>241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272</v>
      </c>
      <c r="KP321" s="2" t="s">
        <v>275</v>
      </c>
      <c r="KQ321" s="2" t="s">
        <v>229</v>
      </c>
      <c r="KR321" s="2" t="s">
        <v>229</v>
      </c>
      <c r="KS321" s="2" t="s">
        <v>241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239</v>
      </c>
      <c r="LB321" s="2" t="s">
        <v>275</v>
      </c>
      <c r="LC321" s="2" t="s">
        <v>273</v>
      </c>
      <c r="LD321" s="2" t="s">
        <v>449</v>
      </c>
      <c r="LE321" s="2" t="s">
        <v>241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229</v>
      </c>
      <c r="LN321" s="2" t="s">
        <v>229</v>
      </c>
      <c r="LO321" s="2" t="s">
        <v>229</v>
      </c>
      <c r="LP321" s="2" t="s">
        <v>229</v>
      </c>
      <c r="LQ321" s="2" t="s">
        <v>229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239</v>
      </c>
      <c r="LZ321" s="2" t="s">
        <v>275</v>
      </c>
      <c r="MA321" s="2" t="s">
        <v>276</v>
      </c>
      <c r="MB321" s="2" t="s">
        <v>500</v>
      </c>
      <c r="MC321" s="2" t="s">
        <v>241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266</v>
      </c>
      <c r="ML321" s="2" t="s">
        <v>275</v>
      </c>
      <c r="MM321" s="2" t="s">
        <v>229</v>
      </c>
      <c r="MN321" s="2" t="s">
        <v>229</v>
      </c>
      <c r="MO321" s="2" t="s">
        <v>241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266</v>
      </c>
      <c r="MX321" s="2" t="s">
        <v>275</v>
      </c>
      <c r="MY321" s="2" t="s">
        <v>229</v>
      </c>
      <c r="MZ321" s="2" t="s">
        <v>229</v>
      </c>
      <c r="NA321" s="2" t="s">
        <v>241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239</v>
      </c>
      <c r="NJ321" s="2" t="s">
        <v>275</v>
      </c>
      <c r="NK321" s="2" t="s">
        <v>870</v>
      </c>
      <c r="NL321" s="2" t="s">
        <v>1415</v>
      </c>
      <c r="NM321" s="2" t="s">
        <v>263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272</v>
      </c>
      <c r="NV321" s="2" t="s">
        <v>275</v>
      </c>
      <c r="NW321" s="2" t="s">
        <v>229</v>
      </c>
      <c r="NX321" s="2" t="s">
        <v>229</v>
      </c>
      <c r="NY321" s="2" t="s">
        <v>241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229</v>
      </c>
      <c r="OH321" s="2" t="s">
        <v>229</v>
      </c>
      <c r="OI321" s="2" t="s">
        <v>229</v>
      </c>
      <c r="OJ321" s="2" t="s">
        <v>229</v>
      </c>
      <c r="OK321" s="2" t="s">
        <v>229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229</v>
      </c>
      <c r="OT321" s="2" t="s">
        <v>229</v>
      </c>
      <c r="OU321" s="2" t="s">
        <v>229</v>
      </c>
      <c r="OV321" s="2" t="s">
        <v>229</v>
      </c>
      <c r="OW321" s="2" t="s">
        <v>229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229</v>
      </c>
      <c r="PF321" s="2" t="s">
        <v>229</v>
      </c>
      <c r="PG321" s="2" t="s">
        <v>229</v>
      </c>
      <c r="PH321" s="2" t="s">
        <v>229</v>
      </c>
      <c r="PI321" s="2" t="s">
        <v>229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266</v>
      </c>
      <c r="PR321" s="2" t="s">
        <v>275</v>
      </c>
      <c r="PS321" s="2" t="s">
        <v>229</v>
      </c>
      <c r="PT321" s="2" t="s">
        <v>229</v>
      </c>
      <c r="PU321" s="2" t="s">
        <v>241</v>
      </c>
      <c r="PV321" s="2" t="s">
        <v>229</v>
      </c>
      <c r="PW321" s="4"/>
      <c r="PX321" s="8"/>
      <c r="PY321" s="4"/>
      <c r="PZ321" s="8"/>
      <c r="QA321" s="7"/>
      <c r="QB321" s="7"/>
      <c r="QC321" s="2" t="s">
        <v>281</v>
      </c>
      <c r="QD321" s="2" t="s">
        <v>275</v>
      </c>
      <c r="QE321" s="2" t="s">
        <v>229</v>
      </c>
      <c r="QF321" s="2" t="s">
        <v>229</v>
      </c>
      <c r="QG321" s="2" t="s">
        <v>241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229</v>
      </c>
      <c r="QP321" s="2" t="s">
        <v>229</v>
      </c>
      <c r="QQ321" s="2" t="s">
        <v>229</v>
      </c>
      <c r="QR321" s="2" t="s">
        <v>229</v>
      </c>
      <c r="QS321" s="2" t="s">
        <v>229</v>
      </c>
      <c r="QT321" s="2" t="s">
        <v>229</v>
      </c>
      <c r="QU321" s="4"/>
      <c r="QV321" s="8"/>
      <c r="QW321" s="4"/>
      <c r="QX321" s="8"/>
      <c r="QY321" s="7"/>
      <c r="QZ321" s="7"/>
      <c r="RA321" s="2" t="s">
        <v>272</v>
      </c>
      <c r="RB321" s="2" t="s">
        <v>275</v>
      </c>
      <c r="RC321" s="2" t="s">
        <v>229</v>
      </c>
      <c r="RD321" s="2" t="s">
        <v>229</v>
      </c>
      <c r="RE321" s="2" t="s">
        <v>241</v>
      </c>
      <c r="RF321" s="2" t="s">
        <v>229</v>
      </c>
      <c r="RG321" s="4"/>
      <c r="RH321" s="8"/>
      <c r="RI321" s="4"/>
      <c r="RJ321" s="8"/>
      <c r="RK321" s="7"/>
      <c r="RL321" s="7"/>
      <c r="RM321" s="2" t="s">
        <v>229</v>
      </c>
      <c r="RN321" s="2" t="s">
        <v>229</v>
      </c>
      <c r="RO321" s="2" t="s">
        <v>229</v>
      </c>
      <c r="RP321" s="2" t="s">
        <v>229</v>
      </c>
      <c r="RQ321" s="2" t="s">
        <v>229</v>
      </c>
      <c r="RR321" s="2" t="s">
        <v>229</v>
      </c>
      <c r="RS321" s="4"/>
      <c r="RT321" s="8"/>
      <c r="RU321" s="4"/>
      <c r="RV321" s="8"/>
      <c r="RW321" s="7"/>
      <c r="RX321" s="7"/>
      <c r="RY321" s="2" t="s">
        <v>239</v>
      </c>
      <c r="RZ321" s="2" t="s">
        <v>275</v>
      </c>
      <c r="SA321" s="2" t="s">
        <v>282</v>
      </c>
      <c r="SB321" s="2" t="s">
        <v>283</v>
      </c>
      <c r="SC321" s="2" t="s">
        <v>241</v>
      </c>
      <c r="SD321" s="2" t="s">
        <v>229</v>
      </c>
      <c r="SE321" s="4">
        <v>1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</row>
    <row r="322">
      <c r="A322" s="2" t="s">
        <v>3132</v>
      </c>
      <c r="B322" s="2" t="s">
        <v>216</v>
      </c>
      <c r="C322" s="2" t="s">
        <v>217</v>
      </c>
      <c r="D322" s="2" t="s">
        <v>218</v>
      </c>
      <c r="E322" s="2" t="s">
        <v>2883</v>
      </c>
      <c r="F322" s="2" t="s">
        <v>2831</v>
      </c>
      <c r="G322" s="2" t="s">
        <v>2832</v>
      </c>
      <c r="H322" s="2" t="s">
        <v>2833</v>
      </c>
      <c r="I322" s="2" t="s">
        <v>3093</v>
      </c>
      <c r="J322" s="2" t="s">
        <v>2918</v>
      </c>
      <c r="K322" s="2" t="s">
        <v>2435</v>
      </c>
      <c r="L322" s="3">
        <v>46.55</v>
      </c>
      <c r="M322" s="3">
        <v>48.88</v>
      </c>
      <c r="N322" s="3">
        <v>99.99</v>
      </c>
      <c r="O322" s="2" t="s">
        <v>963</v>
      </c>
      <c r="P322" s="2" t="s">
        <v>964</v>
      </c>
      <c r="Q322" s="2" t="s">
        <v>228</v>
      </c>
      <c r="R322" s="2" t="s">
        <v>229</v>
      </c>
      <c r="S322" s="2" t="s">
        <v>3122</v>
      </c>
      <c r="T322" s="2" t="s">
        <v>684</v>
      </c>
      <c r="U322" s="2" t="s">
        <v>3027</v>
      </c>
      <c r="V322" s="2" t="s">
        <v>685</v>
      </c>
      <c r="W322" s="2" t="s">
        <v>686</v>
      </c>
      <c r="X322" s="2" t="s">
        <v>234</v>
      </c>
      <c r="Y322" s="2" t="s">
        <v>1350</v>
      </c>
      <c r="Z322" s="4"/>
      <c r="AA322" s="4">
        <f>=ROUNDDOWN({0},0)</f>
      </c>
      <c r="AB322" s="5">
        <v>1.1</v>
      </c>
      <c r="AC322" s="2" t="s">
        <v>229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/>
      <c r="AQ322" s="8"/>
      <c r="AR322" s="4">
        <v>10</v>
      </c>
      <c r="AS322" s="8">
        <v>326.63</v>
      </c>
      <c r="AT322" s="7">
        <v>-1</v>
      </c>
      <c r="AU322" s="7">
        <v>-1</v>
      </c>
      <c r="AV322" s="4" t="s">
        <v>229</v>
      </c>
      <c r="AW322" s="8" t="s">
        <v>229</v>
      </c>
      <c r="AX322" s="4" t="s">
        <v>229</v>
      </c>
      <c r="AY322" s="8" t="s">
        <v>229</v>
      </c>
      <c r="AZ322" s="7" t="s">
        <v>229</v>
      </c>
      <c r="BA322" s="7" t="s">
        <v>229</v>
      </c>
      <c r="BB322" s="7"/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 t="s">
        <v>229</v>
      </c>
      <c r="BJ322" s="4"/>
      <c r="BK322" s="8"/>
      <c r="BL322" s="2" t="s">
        <v>3133</v>
      </c>
      <c r="BM322" s="7"/>
      <c r="BN322" s="7"/>
      <c r="BO322" s="4"/>
      <c r="BP322" s="8"/>
      <c r="BQ322" s="4"/>
      <c r="BR322" s="8"/>
      <c r="BS322" s="7"/>
      <c r="BT322" s="7"/>
      <c r="BU322" s="2" t="s">
        <v>239</v>
      </c>
      <c r="BV322" s="2" t="s">
        <v>275</v>
      </c>
      <c r="BW322" s="2" t="s">
        <v>229</v>
      </c>
      <c r="BX322" s="2" t="s">
        <v>3001</v>
      </c>
      <c r="BY322" s="2" t="s">
        <v>241</v>
      </c>
      <c r="BZ322" s="2" t="s">
        <v>229</v>
      </c>
      <c r="CA322" s="4"/>
      <c r="CB322" s="8"/>
      <c r="CC322" s="4"/>
      <c r="CD322" s="8"/>
      <c r="CE322" s="7"/>
      <c r="CF322" s="7"/>
      <c r="CG322" s="2" t="s">
        <v>239</v>
      </c>
      <c r="CH322" s="2" t="s">
        <v>275</v>
      </c>
      <c r="CI322" s="2" t="s">
        <v>780</v>
      </c>
      <c r="CJ322" s="2" t="s">
        <v>1348</v>
      </c>
      <c r="CK322" s="2" t="s">
        <v>241</v>
      </c>
      <c r="CL322" s="2" t="s">
        <v>229</v>
      </c>
      <c r="CM322" s="4"/>
      <c r="CN322" s="8"/>
      <c r="CO322" s="4">
        <v>6</v>
      </c>
      <c r="CP322" s="8">
        <v>190.02</v>
      </c>
      <c r="CQ322" s="7">
        <v>-1</v>
      </c>
      <c r="CR322" s="7">
        <v>-1</v>
      </c>
      <c r="CS322" s="2" t="s">
        <v>239</v>
      </c>
      <c r="CT322" s="2" t="s">
        <v>275</v>
      </c>
      <c r="CU322" s="2" t="s">
        <v>1350</v>
      </c>
      <c r="CV322" s="2" t="s">
        <v>892</v>
      </c>
      <c r="CW322" s="2" t="s">
        <v>241</v>
      </c>
      <c r="CX322" s="2" t="s">
        <v>229</v>
      </c>
      <c r="CY322" s="4"/>
      <c r="CZ322" s="8"/>
      <c r="DA322" s="4"/>
      <c r="DB322" s="8"/>
      <c r="DC322" s="7"/>
      <c r="DD322" s="7"/>
      <c r="DE322" s="2" t="s">
        <v>239</v>
      </c>
      <c r="DF322" s="2" t="s">
        <v>275</v>
      </c>
      <c r="DG322" s="2" t="s">
        <v>905</v>
      </c>
      <c r="DH322" s="2" t="s">
        <v>906</v>
      </c>
      <c r="DI322" s="2" t="s">
        <v>263</v>
      </c>
      <c r="DJ322" s="2" t="s">
        <v>229</v>
      </c>
      <c r="DK322" s="4"/>
      <c r="DL322" s="8"/>
      <c r="DM322" s="4"/>
      <c r="DN322" s="8"/>
      <c r="DO322" s="7"/>
      <c r="DP322" s="7"/>
      <c r="DQ322" s="2" t="s">
        <v>239</v>
      </c>
      <c r="DR322" s="2" t="s">
        <v>275</v>
      </c>
      <c r="DS322" s="2" t="s">
        <v>789</v>
      </c>
      <c r="DT322" s="2" t="s">
        <v>907</v>
      </c>
      <c r="DU322" s="2" t="s">
        <v>241</v>
      </c>
      <c r="DV322" s="2" t="s">
        <v>229</v>
      </c>
      <c r="DW322" s="4"/>
      <c r="DX322" s="8"/>
      <c r="DY322" s="4">
        <v>3</v>
      </c>
      <c r="DZ322" s="8">
        <v>88.2</v>
      </c>
      <c r="EA322" s="7">
        <v>-1</v>
      </c>
      <c r="EB322" s="7">
        <v>-1</v>
      </c>
      <c r="EC322" s="2" t="s">
        <v>239</v>
      </c>
      <c r="ED322" s="2" t="s">
        <v>275</v>
      </c>
      <c r="EE322" s="2" t="s">
        <v>906</v>
      </c>
      <c r="EF322" s="2" t="s">
        <v>262</v>
      </c>
      <c r="EG322" s="2" t="s">
        <v>263</v>
      </c>
      <c r="EH322" s="2" t="s">
        <v>229</v>
      </c>
      <c r="EI322" s="4"/>
      <c r="EJ322" s="8"/>
      <c r="EK322" s="4"/>
      <c r="EL322" s="8"/>
      <c r="EM322" s="7"/>
      <c r="EN322" s="7"/>
      <c r="EO322" s="2" t="s">
        <v>239</v>
      </c>
      <c r="EP322" s="2" t="s">
        <v>275</v>
      </c>
      <c r="EQ322" s="2" t="s">
        <v>1354</v>
      </c>
      <c r="ER322" s="2" t="s">
        <v>1684</v>
      </c>
      <c r="ES322" s="2" t="s">
        <v>241</v>
      </c>
      <c r="ET322" s="2" t="s">
        <v>229</v>
      </c>
      <c r="EU322" s="4"/>
      <c r="EV322" s="8"/>
      <c r="EW322" s="4">
        <v>1</v>
      </c>
      <c r="EX322" s="8">
        <v>48.41</v>
      </c>
      <c r="EY322" s="7">
        <v>-1</v>
      </c>
      <c r="EZ322" s="7">
        <v>-1</v>
      </c>
      <c r="FA322" s="2" t="s">
        <v>239</v>
      </c>
      <c r="FB322" s="2" t="s">
        <v>275</v>
      </c>
      <c r="FC322" s="2" t="s">
        <v>876</v>
      </c>
      <c r="FD322" s="2" t="s">
        <v>712</v>
      </c>
      <c r="FE322" s="2" t="s">
        <v>241</v>
      </c>
      <c r="FF322" s="2" t="s">
        <v>229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275</v>
      </c>
      <c r="FO322" s="2" t="s">
        <v>789</v>
      </c>
      <c r="FP322" s="2" t="s">
        <v>3120</v>
      </c>
      <c r="FQ322" s="2" t="s">
        <v>241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229</v>
      </c>
      <c r="FZ322" s="2" t="s">
        <v>229</v>
      </c>
      <c r="GA322" s="2" t="s">
        <v>229</v>
      </c>
      <c r="GB322" s="2" t="s">
        <v>229</v>
      </c>
      <c r="GC322" s="2" t="s">
        <v>229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714</v>
      </c>
      <c r="GL322" s="2" t="s">
        <v>275</v>
      </c>
      <c r="GM322" s="2" t="s">
        <v>830</v>
      </c>
      <c r="GN322" s="2" t="s">
        <v>852</v>
      </c>
      <c r="GO322" s="2" t="s">
        <v>241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239</v>
      </c>
      <c r="GX322" s="2" t="s">
        <v>275</v>
      </c>
      <c r="GY322" s="2" t="s">
        <v>258</v>
      </c>
      <c r="GZ322" s="2" t="s">
        <v>3075</v>
      </c>
      <c r="HA322" s="2" t="s">
        <v>241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239</v>
      </c>
      <c r="HJ322" s="2" t="s">
        <v>275</v>
      </c>
      <c r="HK322" s="2" t="s">
        <v>546</v>
      </c>
      <c r="HL322" s="2" t="s">
        <v>463</v>
      </c>
      <c r="HM322" s="2" t="s">
        <v>241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272</v>
      </c>
      <c r="HV322" s="2" t="s">
        <v>275</v>
      </c>
      <c r="HW322" s="2" t="s">
        <v>229</v>
      </c>
      <c r="HX322" s="2" t="s">
        <v>229</v>
      </c>
      <c r="HY322" s="2" t="s">
        <v>241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266</v>
      </c>
      <c r="IH322" s="2" t="s">
        <v>275</v>
      </c>
      <c r="II322" s="2" t="s">
        <v>240</v>
      </c>
      <c r="IJ322" s="2" t="s">
        <v>229</v>
      </c>
      <c r="IK322" s="2" t="s">
        <v>241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272</v>
      </c>
      <c r="IT322" s="2" t="s">
        <v>275</v>
      </c>
      <c r="IU322" s="2" t="s">
        <v>229</v>
      </c>
      <c r="IV322" s="2" t="s">
        <v>229</v>
      </c>
      <c r="IW322" s="2" t="s">
        <v>241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275</v>
      </c>
      <c r="JG322" s="2" t="s">
        <v>268</v>
      </c>
      <c r="JH322" s="2" t="s">
        <v>229</v>
      </c>
      <c r="JI322" s="2" t="s">
        <v>241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229</v>
      </c>
      <c r="JR322" s="2" t="s">
        <v>229</v>
      </c>
      <c r="JS322" s="2" t="s">
        <v>229</v>
      </c>
      <c r="JT322" s="2" t="s">
        <v>229</v>
      </c>
      <c r="JU322" s="2" t="s">
        <v>229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272</v>
      </c>
      <c r="KD322" s="2" t="s">
        <v>275</v>
      </c>
      <c r="KE322" s="2" t="s">
        <v>229</v>
      </c>
      <c r="KF322" s="2" t="s">
        <v>229</v>
      </c>
      <c r="KG322" s="2" t="s">
        <v>241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272</v>
      </c>
      <c r="KP322" s="2" t="s">
        <v>275</v>
      </c>
      <c r="KQ322" s="2" t="s">
        <v>229</v>
      </c>
      <c r="KR322" s="2" t="s">
        <v>229</v>
      </c>
      <c r="KS322" s="2" t="s">
        <v>241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239</v>
      </c>
      <c r="LB322" s="2" t="s">
        <v>275</v>
      </c>
      <c r="LC322" s="2" t="s">
        <v>273</v>
      </c>
      <c r="LD322" s="2" t="s">
        <v>717</v>
      </c>
      <c r="LE322" s="2" t="s">
        <v>241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229</v>
      </c>
      <c r="LN322" s="2" t="s">
        <v>229</v>
      </c>
      <c r="LO322" s="2" t="s">
        <v>229</v>
      </c>
      <c r="LP322" s="2" t="s">
        <v>229</v>
      </c>
      <c r="LQ322" s="2" t="s">
        <v>229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275</v>
      </c>
      <c r="MA322" s="2" t="s">
        <v>276</v>
      </c>
      <c r="MB322" s="2" t="s">
        <v>3134</v>
      </c>
      <c r="MC322" s="2" t="s">
        <v>241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266</v>
      </c>
      <c r="ML322" s="2" t="s">
        <v>275</v>
      </c>
      <c r="MM322" s="2" t="s">
        <v>229</v>
      </c>
      <c r="MN322" s="2" t="s">
        <v>229</v>
      </c>
      <c r="MO322" s="2" t="s">
        <v>241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266</v>
      </c>
      <c r="MX322" s="2" t="s">
        <v>275</v>
      </c>
      <c r="MY322" s="2" t="s">
        <v>229</v>
      </c>
      <c r="MZ322" s="2" t="s">
        <v>229</v>
      </c>
      <c r="NA322" s="2" t="s">
        <v>241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239</v>
      </c>
      <c r="NJ322" s="2" t="s">
        <v>275</v>
      </c>
      <c r="NK322" s="2" t="s">
        <v>870</v>
      </c>
      <c r="NL322" s="2" t="s">
        <v>1357</v>
      </c>
      <c r="NM322" s="2" t="s">
        <v>263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272</v>
      </c>
      <c r="NV322" s="2" t="s">
        <v>275</v>
      </c>
      <c r="NW322" s="2" t="s">
        <v>229</v>
      </c>
      <c r="NX322" s="2" t="s">
        <v>229</v>
      </c>
      <c r="NY322" s="2" t="s">
        <v>241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229</v>
      </c>
      <c r="OH322" s="2" t="s">
        <v>229</v>
      </c>
      <c r="OI322" s="2" t="s">
        <v>229</v>
      </c>
      <c r="OJ322" s="2" t="s">
        <v>229</v>
      </c>
      <c r="OK322" s="2" t="s">
        <v>229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229</v>
      </c>
      <c r="OT322" s="2" t="s">
        <v>229</v>
      </c>
      <c r="OU322" s="2" t="s">
        <v>229</v>
      </c>
      <c r="OV322" s="2" t="s">
        <v>229</v>
      </c>
      <c r="OW322" s="2" t="s">
        <v>229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229</v>
      </c>
      <c r="PF322" s="2" t="s">
        <v>229</v>
      </c>
      <c r="PG322" s="2" t="s">
        <v>229</v>
      </c>
      <c r="PH322" s="2" t="s">
        <v>229</v>
      </c>
      <c r="PI322" s="2" t="s">
        <v>229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266</v>
      </c>
      <c r="PR322" s="2" t="s">
        <v>275</v>
      </c>
      <c r="PS322" s="2" t="s">
        <v>229</v>
      </c>
      <c r="PT322" s="2" t="s">
        <v>229</v>
      </c>
      <c r="PU322" s="2" t="s">
        <v>241</v>
      </c>
      <c r="PV322" s="2" t="s">
        <v>229</v>
      </c>
      <c r="PW322" s="4"/>
      <c r="PX322" s="8"/>
      <c r="PY322" s="4"/>
      <c r="PZ322" s="8"/>
      <c r="QA322" s="7"/>
      <c r="QB322" s="7"/>
      <c r="QC322" s="2" t="s">
        <v>281</v>
      </c>
      <c r="QD322" s="2" t="s">
        <v>275</v>
      </c>
      <c r="QE322" s="2" t="s">
        <v>229</v>
      </c>
      <c r="QF322" s="2" t="s">
        <v>229</v>
      </c>
      <c r="QG322" s="2" t="s">
        <v>241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229</v>
      </c>
      <c r="QP322" s="2" t="s">
        <v>229</v>
      </c>
      <c r="QQ322" s="2" t="s">
        <v>229</v>
      </c>
      <c r="QR322" s="2" t="s">
        <v>229</v>
      </c>
      <c r="QS322" s="2" t="s">
        <v>229</v>
      </c>
      <c r="QT322" s="2" t="s">
        <v>229</v>
      </c>
      <c r="QU322" s="4"/>
      <c r="QV322" s="8"/>
      <c r="QW322" s="4"/>
      <c r="QX322" s="8"/>
      <c r="QY322" s="7"/>
      <c r="QZ322" s="7"/>
      <c r="RA322" s="2" t="s">
        <v>272</v>
      </c>
      <c r="RB322" s="2" t="s">
        <v>275</v>
      </c>
      <c r="RC322" s="2" t="s">
        <v>229</v>
      </c>
      <c r="RD322" s="2" t="s">
        <v>229</v>
      </c>
      <c r="RE322" s="2" t="s">
        <v>241</v>
      </c>
      <c r="RF322" s="2" t="s">
        <v>229</v>
      </c>
      <c r="RG322" s="4"/>
      <c r="RH322" s="8"/>
      <c r="RI322" s="4"/>
      <c r="RJ322" s="8"/>
      <c r="RK322" s="7"/>
      <c r="RL322" s="7"/>
      <c r="RM322" s="2" t="s">
        <v>229</v>
      </c>
      <c r="RN322" s="2" t="s">
        <v>229</v>
      </c>
      <c r="RO322" s="2" t="s">
        <v>229</v>
      </c>
      <c r="RP322" s="2" t="s">
        <v>229</v>
      </c>
      <c r="RQ322" s="2" t="s">
        <v>229</v>
      </c>
      <c r="RR322" s="2" t="s">
        <v>229</v>
      </c>
      <c r="RS322" s="4"/>
      <c r="RT322" s="8"/>
      <c r="RU322" s="4"/>
      <c r="RV322" s="8"/>
      <c r="RW322" s="7"/>
      <c r="RX322" s="7"/>
      <c r="RY322" s="2" t="s">
        <v>239</v>
      </c>
      <c r="RZ322" s="2" t="s">
        <v>275</v>
      </c>
      <c r="SA322" s="2" t="s">
        <v>282</v>
      </c>
      <c r="SB322" s="2" t="s">
        <v>1411</v>
      </c>
      <c r="SC322" s="2" t="s">
        <v>241</v>
      </c>
      <c r="SD322" s="2" t="s">
        <v>229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</row>
    <row r="323">
      <c r="A323" s="2" t="s">
        <v>3135</v>
      </c>
      <c r="B323" s="2" t="s">
        <v>216</v>
      </c>
      <c r="C323" s="2" t="s">
        <v>217</v>
      </c>
      <c r="D323" s="2" t="s">
        <v>218</v>
      </c>
      <c r="E323" s="2" t="s">
        <v>2883</v>
      </c>
      <c r="F323" s="2" t="s">
        <v>3136</v>
      </c>
      <c r="G323" s="2" t="s">
        <v>3137</v>
      </c>
      <c r="H323" s="2" t="s">
        <v>3138</v>
      </c>
      <c r="I323" s="2" t="s">
        <v>3139</v>
      </c>
      <c r="J323" s="2" t="s">
        <v>2905</v>
      </c>
      <c r="K323" s="2" t="s">
        <v>1070</v>
      </c>
      <c r="L323" s="3">
        <v>36</v>
      </c>
      <c r="M323" s="3">
        <v>37.8</v>
      </c>
      <c r="N323" s="3">
        <v>74.99</v>
      </c>
      <c r="O323" s="2" t="s">
        <v>226</v>
      </c>
      <c r="P323" s="2" t="s">
        <v>964</v>
      </c>
      <c r="Q323" s="2" t="s">
        <v>228</v>
      </c>
      <c r="R323" s="2" t="s">
        <v>229</v>
      </c>
      <c r="S323" s="2" t="s">
        <v>229</v>
      </c>
      <c r="T323" s="2" t="s">
        <v>229</v>
      </c>
      <c r="U323" s="2" t="s">
        <v>3014</v>
      </c>
      <c r="V323" s="2" t="s">
        <v>685</v>
      </c>
      <c r="W323" s="2" t="s">
        <v>1009</v>
      </c>
      <c r="X323" s="2" t="s">
        <v>229</v>
      </c>
      <c r="Y323" s="2" t="s">
        <v>1144</v>
      </c>
      <c r="Z323" s="4"/>
      <c r="AA323" s="4">
        <f>=ROUNDDOWN({0},0)</f>
      </c>
      <c r="AB323" s="5"/>
      <c r="AC323" s="2" t="s">
        <v>229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229</v>
      </c>
      <c r="BM323" s="7"/>
      <c r="BN323" s="7"/>
      <c r="BO323" s="4"/>
      <c r="BP323" s="8"/>
      <c r="BQ323" s="4"/>
      <c r="BR323" s="8"/>
      <c r="BS323" s="7"/>
      <c r="BT323" s="7"/>
      <c r="BU323" s="2" t="s">
        <v>239</v>
      </c>
      <c r="BV323" s="2" t="s">
        <v>275</v>
      </c>
      <c r="BW323" s="2" t="s">
        <v>229</v>
      </c>
      <c r="BX323" s="2" t="s">
        <v>2342</v>
      </c>
      <c r="BY323" s="2" t="s">
        <v>241</v>
      </c>
      <c r="BZ323" s="2" t="s">
        <v>229</v>
      </c>
      <c r="CA323" s="4"/>
      <c r="CB323" s="8"/>
      <c r="CC323" s="4"/>
      <c r="CD323" s="8"/>
      <c r="CE323" s="7"/>
      <c r="CF323" s="7"/>
      <c r="CG323" s="2" t="s">
        <v>239</v>
      </c>
      <c r="CH323" s="2" t="s">
        <v>275</v>
      </c>
      <c r="CI323" s="2" t="s">
        <v>1557</v>
      </c>
      <c r="CJ323" s="2" t="s">
        <v>1441</v>
      </c>
      <c r="CK323" s="2" t="s">
        <v>241</v>
      </c>
      <c r="CL323" s="2" t="s">
        <v>229</v>
      </c>
      <c r="CM323" s="4"/>
      <c r="CN323" s="8"/>
      <c r="CO323" s="4"/>
      <c r="CP323" s="8"/>
      <c r="CQ323" s="7"/>
      <c r="CR323" s="7"/>
      <c r="CS323" s="2" t="s">
        <v>239</v>
      </c>
      <c r="CT323" s="2" t="s">
        <v>275</v>
      </c>
      <c r="CU323" s="2" t="s">
        <v>1148</v>
      </c>
      <c r="CV323" s="2" t="s">
        <v>1732</v>
      </c>
      <c r="CW323" s="2" t="s">
        <v>241</v>
      </c>
      <c r="CX323" s="2" t="s">
        <v>229</v>
      </c>
      <c r="CY323" s="4"/>
      <c r="CZ323" s="8"/>
      <c r="DA323" s="4"/>
      <c r="DB323" s="8"/>
      <c r="DC323" s="7"/>
      <c r="DD323" s="7"/>
      <c r="DE323" s="2" t="s">
        <v>239</v>
      </c>
      <c r="DF323" s="2" t="s">
        <v>275</v>
      </c>
      <c r="DG323" s="2" t="s">
        <v>1148</v>
      </c>
      <c r="DH323" s="2" t="s">
        <v>3140</v>
      </c>
      <c r="DI323" s="2" t="s">
        <v>241</v>
      </c>
      <c r="DJ323" s="2" t="s">
        <v>229</v>
      </c>
      <c r="DK323" s="4"/>
      <c r="DL323" s="8"/>
      <c r="DM323" s="4"/>
      <c r="DN323" s="8"/>
      <c r="DO323" s="7"/>
      <c r="DP323" s="7"/>
      <c r="DQ323" s="2" t="s">
        <v>239</v>
      </c>
      <c r="DR323" s="2" t="s">
        <v>275</v>
      </c>
      <c r="DS323" s="2" t="s">
        <v>2207</v>
      </c>
      <c r="DT323" s="2" t="s">
        <v>229</v>
      </c>
      <c r="DU323" s="2" t="s">
        <v>241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272</v>
      </c>
      <c r="ED323" s="2" t="s">
        <v>275</v>
      </c>
      <c r="EE323" s="2" t="s">
        <v>229</v>
      </c>
      <c r="EF323" s="2" t="s">
        <v>229</v>
      </c>
      <c r="EG323" s="2" t="s">
        <v>241</v>
      </c>
      <c r="EH323" s="2" t="s">
        <v>229</v>
      </c>
      <c r="EI323" s="4"/>
      <c r="EJ323" s="8"/>
      <c r="EK323" s="4"/>
      <c r="EL323" s="8"/>
      <c r="EM323" s="7"/>
      <c r="EN323" s="7"/>
      <c r="EO323" s="2" t="s">
        <v>239</v>
      </c>
      <c r="EP323" s="2" t="s">
        <v>275</v>
      </c>
      <c r="EQ323" s="2" t="s">
        <v>1148</v>
      </c>
      <c r="ER323" s="2" t="s">
        <v>3141</v>
      </c>
      <c r="ES323" s="2" t="s">
        <v>241</v>
      </c>
      <c r="ET323" s="2" t="s">
        <v>229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275</v>
      </c>
      <c r="FC323" s="2" t="s">
        <v>1148</v>
      </c>
      <c r="FD323" s="2" t="s">
        <v>3142</v>
      </c>
      <c r="FE323" s="2" t="s">
        <v>241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275</v>
      </c>
      <c r="FO323" s="2" t="s">
        <v>1148</v>
      </c>
      <c r="FP323" s="2" t="s">
        <v>3143</v>
      </c>
      <c r="FQ323" s="2" t="s">
        <v>241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229</v>
      </c>
      <c r="FZ323" s="2" t="s">
        <v>229</v>
      </c>
      <c r="GA323" s="2" t="s">
        <v>229</v>
      </c>
      <c r="GB323" s="2" t="s">
        <v>229</v>
      </c>
      <c r="GC323" s="2" t="s">
        <v>229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239</v>
      </c>
      <c r="GL323" s="2" t="s">
        <v>275</v>
      </c>
      <c r="GM323" s="2" t="s">
        <v>1148</v>
      </c>
      <c r="GN323" s="2" t="s">
        <v>1885</v>
      </c>
      <c r="GO323" s="2" t="s">
        <v>241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281</v>
      </c>
      <c r="GX323" s="2" t="s">
        <v>275</v>
      </c>
      <c r="GY323" s="2" t="s">
        <v>229</v>
      </c>
      <c r="GZ323" s="2" t="s">
        <v>229</v>
      </c>
      <c r="HA323" s="2" t="s">
        <v>241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239</v>
      </c>
      <c r="HJ323" s="2" t="s">
        <v>275</v>
      </c>
      <c r="HK323" s="2" t="s">
        <v>1595</v>
      </c>
      <c r="HL323" s="2" t="s">
        <v>1882</v>
      </c>
      <c r="HM323" s="2" t="s">
        <v>241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272</v>
      </c>
      <c r="HV323" s="2" t="s">
        <v>226</v>
      </c>
      <c r="HW323" s="2" t="s">
        <v>229</v>
      </c>
      <c r="HX323" s="2" t="s">
        <v>229</v>
      </c>
      <c r="HY323" s="2" t="s">
        <v>241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272</v>
      </c>
      <c r="IH323" s="2" t="s">
        <v>275</v>
      </c>
      <c r="II323" s="2" t="s">
        <v>229</v>
      </c>
      <c r="IJ323" s="2" t="s">
        <v>229</v>
      </c>
      <c r="IK323" s="2" t="s">
        <v>241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229</v>
      </c>
      <c r="IT323" s="2" t="s">
        <v>229</v>
      </c>
      <c r="IU323" s="2" t="s">
        <v>229</v>
      </c>
      <c r="IV323" s="2" t="s">
        <v>229</v>
      </c>
      <c r="IW323" s="2" t="s">
        <v>229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272</v>
      </c>
      <c r="JF323" s="2" t="s">
        <v>226</v>
      </c>
      <c r="JG323" s="2" t="s">
        <v>229</v>
      </c>
      <c r="JH323" s="2" t="s">
        <v>229</v>
      </c>
      <c r="JI323" s="2" t="s">
        <v>241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229</v>
      </c>
      <c r="JR323" s="2" t="s">
        <v>229</v>
      </c>
      <c r="JS323" s="2" t="s">
        <v>229</v>
      </c>
      <c r="JT323" s="2" t="s">
        <v>229</v>
      </c>
      <c r="JU323" s="2" t="s">
        <v>229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272</v>
      </c>
      <c r="KD323" s="2" t="s">
        <v>275</v>
      </c>
      <c r="KE323" s="2" t="s">
        <v>229</v>
      </c>
      <c r="KF323" s="2" t="s">
        <v>229</v>
      </c>
      <c r="KG323" s="2" t="s">
        <v>241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272</v>
      </c>
      <c r="KP323" s="2" t="s">
        <v>226</v>
      </c>
      <c r="KQ323" s="2" t="s">
        <v>229</v>
      </c>
      <c r="KR323" s="2" t="s">
        <v>229</v>
      </c>
      <c r="KS323" s="2" t="s">
        <v>241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239</v>
      </c>
      <c r="LB323" s="2" t="s">
        <v>275</v>
      </c>
      <c r="LC323" s="2" t="s">
        <v>1148</v>
      </c>
      <c r="LD323" s="2" t="s">
        <v>229</v>
      </c>
      <c r="LE323" s="2" t="s">
        <v>241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229</v>
      </c>
      <c r="LN323" s="2" t="s">
        <v>229</v>
      </c>
      <c r="LO323" s="2" t="s">
        <v>229</v>
      </c>
      <c r="LP323" s="2" t="s">
        <v>229</v>
      </c>
      <c r="LQ323" s="2" t="s">
        <v>229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272</v>
      </c>
      <c r="LZ323" s="2" t="s">
        <v>275</v>
      </c>
      <c r="MA323" s="2" t="s">
        <v>229</v>
      </c>
      <c r="MB323" s="2" t="s">
        <v>229</v>
      </c>
      <c r="MC323" s="2" t="s">
        <v>241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229</v>
      </c>
      <c r="ML323" s="2" t="s">
        <v>229</v>
      </c>
      <c r="MM323" s="2" t="s">
        <v>229</v>
      </c>
      <c r="MN323" s="2" t="s">
        <v>229</v>
      </c>
      <c r="MO323" s="2" t="s">
        <v>229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229</v>
      </c>
      <c r="MY323" s="2" t="s">
        <v>229</v>
      </c>
      <c r="MZ323" s="2" t="s">
        <v>229</v>
      </c>
      <c r="NA323" s="2" t="s">
        <v>229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239</v>
      </c>
      <c r="NJ323" s="2" t="s">
        <v>275</v>
      </c>
      <c r="NK323" s="2" t="s">
        <v>1165</v>
      </c>
      <c r="NL323" s="2" t="s">
        <v>3144</v>
      </c>
      <c r="NM323" s="2" t="s">
        <v>241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272</v>
      </c>
      <c r="NV323" s="2" t="s">
        <v>275</v>
      </c>
      <c r="NW323" s="2" t="s">
        <v>229</v>
      </c>
      <c r="NX323" s="2" t="s">
        <v>229</v>
      </c>
      <c r="NY323" s="2" t="s">
        <v>241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229</v>
      </c>
      <c r="OH323" s="2" t="s">
        <v>229</v>
      </c>
      <c r="OI323" s="2" t="s">
        <v>229</v>
      </c>
      <c r="OJ323" s="2" t="s">
        <v>229</v>
      </c>
      <c r="OK323" s="2" t="s">
        <v>229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229</v>
      </c>
      <c r="OT323" s="2" t="s">
        <v>229</v>
      </c>
      <c r="OU323" s="2" t="s">
        <v>229</v>
      </c>
      <c r="OV323" s="2" t="s">
        <v>229</v>
      </c>
      <c r="OW323" s="2" t="s">
        <v>229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229</v>
      </c>
      <c r="PF323" s="2" t="s">
        <v>229</v>
      </c>
      <c r="PG323" s="2" t="s">
        <v>229</v>
      </c>
      <c r="PH323" s="2" t="s">
        <v>229</v>
      </c>
      <c r="PI323" s="2" t="s">
        <v>229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229</v>
      </c>
      <c r="PR323" s="2" t="s">
        <v>229</v>
      </c>
      <c r="PS323" s="2" t="s">
        <v>229</v>
      </c>
      <c r="PT323" s="2" t="s">
        <v>229</v>
      </c>
      <c r="PU323" s="2" t="s">
        <v>229</v>
      </c>
      <c r="PV323" s="2" t="s">
        <v>229</v>
      </c>
      <c r="PW323" s="4"/>
      <c r="PX323" s="8"/>
      <c r="PY323" s="4"/>
      <c r="PZ323" s="8"/>
      <c r="QA323" s="7"/>
      <c r="QB323" s="7"/>
      <c r="QC323" s="2" t="s">
        <v>281</v>
      </c>
      <c r="QD323" s="2" t="s">
        <v>226</v>
      </c>
      <c r="QE323" s="2" t="s">
        <v>229</v>
      </c>
      <c r="QF323" s="2" t="s">
        <v>229</v>
      </c>
      <c r="QG323" s="2" t="s">
        <v>241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229</v>
      </c>
      <c r="QP323" s="2" t="s">
        <v>229</v>
      </c>
      <c r="QQ323" s="2" t="s">
        <v>229</v>
      </c>
      <c r="QR323" s="2" t="s">
        <v>229</v>
      </c>
      <c r="QS323" s="2" t="s">
        <v>229</v>
      </c>
      <c r="QT323" s="2" t="s">
        <v>229</v>
      </c>
      <c r="QU323" s="4"/>
      <c r="QV323" s="8"/>
      <c r="QW323" s="4"/>
      <c r="QX323" s="8"/>
      <c r="QY323" s="7"/>
      <c r="QZ323" s="7"/>
      <c r="RA323" s="2" t="s">
        <v>272</v>
      </c>
      <c r="RB323" s="2" t="s">
        <v>275</v>
      </c>
      <c r="RC323" s="2" t="s">
        <v>229</v>
      </c>
      <c r="RD323" s="2" t="s">
        <v>229</v>
      </c>
      <c r="RE323" s="2" t="s">
        <v>241</v>
      </c>
      <c r="RF323" s="2" t="s">
        <v>229</v>
      </c>
      <c r="RG323" s="4"/>
      <c r="RH323" s="8"/>
      <c r="RI323" s="4"/>
      <c r="RJ323" s="8"/>
      <c r="RK323" s="7"/>
      <c r="RL323" s="7"/>
      <c r="RM323" s="2" t="s">
        <v>229</v>
      </c>
      <c r="RN323" s="2" t="s">
        <v>229</v>
      </c>
      <c r="RO323" s="2" t="s">
        <v>229</v>
      </c>
      <c r="RP323" s="2" t="s">
        <v>229</v>
      </c>
      <c r="RQ323" s="2" t="s">
        <v>229</v>
      </c>
      <c r="RR323" s="2" t="s">
        <v>229</v>
      </c>
      <c r="RS323" s="4"/>
      <c r="RT323" s="8"/>
      <c r="RU323" s="4"/>
      <c r="RV323" s="8"/>
      <c r="RW323" s="7"/>
      <c r="RX323" s="7"/>
      <c r="RY323" s="2" t="s">
        <v>272</v>
      </c>
      <c r="RZ323" s="2" t="s">
        <v>275</v>
      </c>
      <c r="SA323" s="2" t="s">
        <v>229</v>
      </c>
      <c r="SB323" s="2" t="s">
        <v>229</v>
      </c>
      <c r="SC323" s="2" t="s">
        <v>241</v>
      </c>
      <c r="SD323" s="2" t="s">
        <v>229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</row>
    <row r="324">
      <c r="A324" s="2" t="s">
        <v>3145</v>
      </c>
      <c r="B324" s="2" t="s">
        <v>216</v>
      </c>
      <c r="C324" s="2" t="s">
        <v>217</v>
      </c>
      <c r="D324" s="2" t="s">
        <v>218</v>
      </c>
      <c r="E324" s="2" t="s">
        <v>2883</v>
      </c>
      <c r="F324" s="2" t="s">
        <v>3146</v>
      </c>
      <c r="G324" s="2" t="s">
        <v>3147</v>
      </c>
      <c r="H324" s="2" t="s">
        <v>2229</v>
      </c>
      <c r="I324" s="2" t="s">
        <v>3148</v>
      </c>
      <c r="J324" s="2" t="s">
        <v>2910</v>
      </c>
      <c r="K324" s="2" t="s">
        <v>412</v>
      </c>
      <c r="L324" s="3">
        <v>41.65</v>
      </c>
      <c r="M324" s="3">
        <v>43.73</v>
      </c>
      <c r="N324" s="3">
        <v>84.99</v>
      </c>
      <c r="O324" s="2" t="s">
        <v>963</v>
      </c>
      <c r="P324" s="2" t="s">
        <v>964</v>
      </c>
      <c r="Q324" s="2" t="s">
        <v>228</v>
      </c>
      <c r="R324" s="2" t="s">
        <v>229</v>
      </c>
      <c r="S324" s="2" t="s">
        <v>3149</v>
      </c>
      <c r="T324" s="2" t="s">
        <v>684</v>
      </c>
      <c r="U324" s="2" t="s">
        <v>3027</v>
      </c>
      <c r="V324" s="2" t="s">
        <v>1436</v>
      </c>
      <c r="W324" s="2" t="s">
        <v>1437</v>
      </c>
      <c r="X324" s="2" t="s">
        <v>1251</v>
      </c>
      <c r="Y324" s="2" t="s">
        <v>1029</v>
      </c>
      <c r="Z324" s="4"/>
      <c r="AA324" s="4">
        <f>=ROUNDDOWN({0},0)</f>
      </c>
      <c r="AB324" s="5"/>
      <c r="AC324" s="2" t="s">
        <v>229</v>
      </c>
      <c r="AD324" s="4"/>
      <c r="AE324" s="4"/>
      <c r="AF324" s="6">
        <v>66</v>
      </c>
      <c r="AG324" s="6"/>
      <c r="AH324" s="7">
        <v>0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/>
      <c r="AQ324" s="8"/>
      <c r="AR324" s="4">
        <v>10</v>
      </c>
      <c r="AS324" s="8">
        <v>165.13</v>
      </c>
      <c r="AT324" s="7">
        <v>-1</v>
      </c>
      <c r="AU324" s="7">
        <v>-1</v>
      </c>
      <c r="AV324" s="4"/>
      <c r="AW324" s="8"/>
      <c r="AX324" s="4">
        <v>10</v>
      </c>
      <c r="AY324" s="8">
        <v>165.13</v>
      </c>
      <c r="AZ324" s="7">
        <v>-1</v>
      </c>
      <c r="BA324" s="7">
        <v>-1</v>
      </c>
      <c r="BB324" s="7"/>
      <c r="BC324" s="4"/>
      <c r="BD324" s="8"/>
      <c r="BE324" s="4">
        <v>10</v>
      </c>
      <c r="BF324" s="8">
        <v>165.13</v>
      </c>
      <c r="BG324" s="7">
        <v>-1</v>
      </c>
      <c r="BH324" s="7">
        <v>-1</v>
      </c>
      <c r="BI324" s="7"/>
      <c r="BJ324" s="4"/>
      <c r="BK324" s="8"/>
      <c r="BL324" s="2" t="s">
        <v>3150</v>
      </c>
      <c r="BM324" s="7"/>
      <c r="BN324" s="7"/>
      <c r="BO324" s="4"/>
      <c r="BP324" s="8"/>
      <c r="BQ324" s="4"/>
      <c r="BR324" s="8"/>
      <c r="BS324" s="7"/>
      <c r="BT324" s="7"/>
      <c r="BU324" s="2" t="s">
        <v>714</v>
      </c>
      <c r="BV324" s="2" t="s">
        <v>275</v>
      </c>
      <c r="BW324" s="2" t="s">
        <v>229</v>
      </c>
      <c r="BX324" s="2" t="s">
        <v>531</v>
      </c>
      <c r="BY324" s="2" t="s">
        <v>241</v>
      </c>
      <c r="BZ324" s="2" t="s">
        <v>229</v>
      </c>
      <c r="CA324" s="4"/>
      <c r="CB324" s="8"/>
      <c r="CC324" s="4"/>
      <c r="CD324" s="8"/>
      <c r="CE324" s="7"/>
      <c r="CF324" s="7"/>
      <c r="CG324" s="2" t="s">
        <v>239</v>
      </c>
      <c r="CH324" s="2" t="s">
        <v>275</v>
      </c>
      <c r="CI324" s="2" t="s">
        <v>532</v>
      </c>
      <c r="CJ324" s="2" t="s">
        <v>3035</v>
      </c>
      <c r="CK324" s="2" t="s">
        <v>241</v>
      </c>
      <c r="CL324" s="2" t="s">
        <v>229</v>
      </c>
      <c r="CM324" s="4"/>
      <c r="CN324" s="8"/>
      <c r="CO324" s="4">
        <v>3</v>
      </c>
      <c r="CP324" s="8">
        <v>42.51</v>
      </c>
      <c r="CQ324" s="7">
        <v>-1</v>
      </c>
      <c r="CR324" s="7">
        <v>-1</v>
      </c>
      <c r="CS324" s="2" t="s">
        <v>239</v>
      </c>
      <c r="CT324" s="2" t="s">
        <v>275</v>
      </c>
      <c r="CU324" s="2" t="s">
        <v>1013</v>
      </c>
      <c r="CV324" s="2" t="s">
        <v>1806</v>
      </c>
      <c r="CW324" s="2" t="s">
        <v>241</v>
      </c>
      <c r="CX324" s="2" t="s">
        <v>229</v>
      </c>
      <c r="CY324" s="4"/>
      <c r="CZ324" s="8"/>
      <c r="DA324" s="4">
        <v>6</v>
      </c>
      <c r="DB324" s="8">
        <v>78.9</v>
      </c>
      <c r="DC324" s="7">
        <v>-1</v>
      </c>
      <c r="DD324" s="7">
        <v>-1</v>
      </c>
      <c r="DE324" s="2" t="s">
        <v>239</v>
      </c>
      <c r="DF324" s="2" t="s">
        <v>275</v>
      </c>
      <c r="DG324" s="2" t="s">
        <v>3009</v>
      </c>
      <c r="DH324" s="2" t="s">
        <v>249</v>
      </c>
      <c r="DI324" s="2" t="s">
        <v>263</v>
      </c>
      <c r="DJ324" s="2" t="s">
        <v>229</v>
      </c>
      <c r="DK324" s="4"/>
      <c r="DL324" s="8"/>
      <c r="DM324" s="4">
        <v>1</v>
      </c>
      <c r="DN324" s="8">
        <v>43.72</v>
      </c>
      <c r="DO324" s="7">
        <v>-1</v>
      </c>
      <c r="DP324" s="7">
        <v>-1</v>
      </c>
      <c r="DQ324" s="2" t="s">
        <v>239</v>
      </c>
      <c r="DR324" s="2" t="s">
        <v>275</v>
      </c>
      <c r="DS324" s="2" t="s">
        <v>247</v>
      </c>
      <c r="DT324" s="2" t="s">
        <v>853</v>
      </c>
      <c r="DU324" s="2" t="s">
        <v>241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239</v>
      </c>
      <c r="ED324" s="2" t="s">
        <v>275</v>
      </c>
      <c r="EE324" s="2" t="s">
        <v>249</v>
      </c>
      <c r="EF324" s="2" t="s">
        <v>881</v>
      </c>
      <c r="EG324" s="2" t="s">
        <v>263</v>
      </c>
      <c r="EH324" s="2" t="s">
        <v>229</v>
      </c>
      <c r="EI324" s="4"/>
      <c r="EJ324" s="8"/>
      <c r="EK324" s="4"/>
      <c r="EL324" s="8"/>
      <c r="EM324" s="7"/>
      <c r="EN324" s="7"/>
      <c r="EO324" s="2" t="s">
        <v>239</v>
      </c>
      <c r="EP324" s="2" t="s">
        <v>275</v>
      </c>
      <c r="EQ324" s="2" t="s">
        <v>251</v>
      </c>
      <c r="ER324" s="2" t="s">
        <v>302</v>
      </c>
      <c r="ES324" s="2" t="s">
        <v>241</v>
      </c>
      <c r="ET324" s="2" t="s">
        <v>229</v>
      </c>
      <c r="EU324" s="4"/>
      <c r="EV324" s="8"/>
      <c r="EW324" s="4"/>
      <c r="EX324" s="8"/>
      <c r="EY324" s="7"/>
      <c r="EZ324" s="7"/>
      <c r="FA324" s="2" t="s">
        <v>239</v>
      </c>
      <c r="FB324" s="2" t="s">
        <v>275</v>
      </c>
      <c r="FC324" s="2" t="s">
        <v>253</v>
      </c>
      <c r="FD324" s="2" t="s">
        <v>249</v>
      </c>
      <c r="FE324" s="2" t="s">
        <v>241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239</v>
      </c>
      <c r="FN324" s="2" t="s">
        <v>275</v>
      </c>
      <c r="FO324" s="2" t="s">
        <v>1013</v>
      </c>
      <c r="FP324" s="2" t="s">
        <v>273</v>
      </c>
      <c r="FQ324" s="2" t="s">
        <v>241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229</v>
      </c>
      <c r="FZ324" s="2" t="s">
        <v>229</v>
      </c>
      <c r="GA324" s="2" t="s">
        <v>229</v>
      </c>
      <c r="GB324" s="2" t="s">
        <v>229</v>
      </c>
      <c r="GC324" s="2" t="s">
        <v>229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714</v>
      </c>
      <c r="GL324" s="2" t="s">
        <v>275</v>
      </c>
      <c r="GM324" s="2" t="s">
        <v>1381</v>
      </c>
      <c r="GN324" s="2" t="s">
        <v>2755</v>
      </c>
      <c r="GO324" s="2" t="s">
        <v>241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239</v>
      </c>
      <c r="GX324" s="2" t="s">
        <v>275</v>
      </c>
      <c r="GY324" s="2" t="s">
        <v>422</v>
      </c>
      <c r="GZ324" s="2" t="s">
        <v>3151</v>
      </c>
      <c r="HA324" s="2" t="s">
        <v>241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239</v>
      </c>
      <c r="HJ324" s="2" t="s">
        <v>275</v>
      </c>
      <c r="HK324" s="2" t="s">
        <v>1013</v>
      </c>
      <c r="HL324" s="2" t="s">
        <v>3152</v>
      </c>
      <c r="HM324" s="2" t="s">
        <v>241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272</v>
      </c>
      <c r="HV324" s="2" t="s">
        <v>275</v>
      </c>
      <c r="HW324" s="2" t="s">
        <v>229</v>
      </c>
      <c r="HX324" s="2" t="s">
        <v>229</v>
      </c>
      <c r="HY324" s="2" t="s">
        <v>241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275</v>
      </c>
      <c r="II324" s="2" t="s">
        <v>240</v>
      </c>
      <c r="IJ324" s="2" t="s">
        <v>229</v>
      </c>
      <c r="IK324" s="2" t="s">
        <v>241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272</v>
      </c>
      <c r="IT324" s="2" t="s">
        <v>275</v>
      </c>
      <c r="IU324" s="2" t="s">
        <v>229</v>
      </c>
      <c r="IV324" s="2" t="s">
        <v>229</v>
      </c>
      <c r="IW324" s="2" t="s">
        <v>241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239</v>
      </c>
      <c r="JF324" s="2" t="s">
        <v>275</v>
      </c>
      <c r="JG324" s="2" t="s">
        <v>268</v>
      </c>
      <c r="JH324" s="2" t="s">
        <v>1269</v>
      </c>
      <c r="JI324" s="2" t="s">
        <v>241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229</v>
      </c>
      <c r="JR324" s="2" t="s">
        <v>229</v>
      </c>
      <c r="JS324" s="2" t="s">
        <v>229</v>
      </c>
      <c r="JT324" s="2" t="s">
        <v>229</v>
      </c>
      <c r="JU324" s="2" t="s">
        <v>229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272</v>
      </c>
      <c r="KD324" s="2" t="s">
        <v>275</v>
      </c>
      <c r="KE324" s="2" t="s">
        <v>229</v>
      </c>
      <c r="KF324" s="2" t="s">
        <v>229</v>
      </c>
      <c r="KG324" s="2" t="s">
        <v>241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272</v>
      </c>
      <c r="KP324" s="2" t="s">
        <v>275</v>
      </c>
      <c r="KQ324" s="2" t="s">
        <v>229</v>
      </c>
      <c r="KR324" s="2" t="s">
        <v>229</v>
      </c>
      <c r="KS324" s="2" t="s">
        <v>241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272</v>
      </c>
      <c r="LB324" s="2" t="s">
        <v>275</v>
      </c>
      <c r="LC324" s="2" t="s">
        <v>229</v>
      </c>
      <c r="LD324" s="2" t="s">
        <v>229</v>
      </c>
      <c r="LE324" s="2" t="s">
        <v>241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229</v>
      </c>
      <c r="LN324" s="2" t="s">
        <v>229</v>
      </c>
      <c r="LO324" s="2" t="s">
        <v>229</v>
      </c>
      <c r="LP324" s="2" t="s">
        <v>229</v>
      </c>
      <c r="LQ324" s="2" t="s">
        <v>229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275</v>
      </c>
      <c r="MA324" s="2" t="s">
        <v>978</v>
      </c>
      <c r="MB324" s="2" t="s">
        <v>2103</v>
      </c>
      <c r="MC324" s="2" t="s">
        <v>241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266</v>
      </c>
      <c r="ML324" s="2" t="s">
        <v>275</v>
      </c>
      <c r="MM324" s="2" t="s">
        <v>229</v>
      </c>
      <c r="MN324" s="2" t="s">
        <v>229</v>
      </c>
      <c r="MO324" s="2" t="s">
        <v>241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272</v>
      </c>
      <c r="MX324" s="2" t="s">
        <v>275</v>
      </c>
      <c r="MY324" s="2" t="s">
        <v>229</v>
      </c>
      <c r="MZ324" s="2" t="s">
        <v>229</v>
      </c>
      <c r="NA324" s="2" t="s">
        <v>241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239</v>
      </c>
      <c r="NJ324" s="2" t="s">
        <v>275</v>
      </c>
      <c r="NK324" s="2" t="s">
        <v>1013</v>
      </c>
      <c r="NL324" s="2" t="s">
        <v>245</v>
      </c>
      <c r="NM324" s="2" t="s">
        <v>263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272</v>
      </c>
      <c r="NV324" s="2" t="s">
        <v>275</v>
      </c>
      <c r="NW324" s="2" t="s">
        <v>229</v>
      </c>
      <c r="NX324" s="2" t="s">
        <v>229</v>
      </c>
      <c r="NY324" s="2" t="s">
        <v>241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229</v>
      </c>
      <c r="OH324" s="2" t="s">
        <v>229</v>
      </c>
      <c r="OI324" s="2" t="s">
        <v>229</v>
      </c>
      <c r="OJ324" s="2" t="s">
        <v>229</v>
      </c>
      <c r="OK324" s="2" t="s">
        <v>229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229</v>
      </c>
      <c r="OT324" s="2" t="s">
        <v>229</v>
      </c>
      <c r="OU324" s="2" t="s">
        <v>229</v>
      </c>
      <c r="OV324" s="2" t="s">
        <v>229</v>
      </c>
      <c r="OW324" s="2" t="s">
        <v>229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281</v>
      </c>
      <c r="PF324" s="2" t="s">
        <v>275</v>
      </c>
      <c r="PG324" s="2" t="s">
        <v>229</v>
      </c>
      <c r="PH324" s="2" t="s">
        <v>229</v>
      </c>
      <c r="PI324" s="2" t="s">
        <v>241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266</v>
      </c>
      <c r="PR324" s="2" t="s">
        <v>275</v>
      </c>
      <c r="PS324" s="2" t="s">
        <v>229</v>
      </c>
      <c r="PT324" s="2" t="s">
        <v>229</v>
      </c>
      <c r="PU324" s="2" t="s">
        <v>241</v>
      </c>
      <c r="PV324" s="2" t="s">
        <v>229</v>
      </c>
      <c r="PW324" s="4"/>
      <c r="PX324" s="8"/>
      <c r="PY324" s="4"/>
      <c r="PZ324" s="8"/>
      <c r="QA324" s="7"/>
      <c r="QB324" s="7"/>
      <c r="QC324" s="2" t="s">
        <v>281</v>
      </c>
      <c r="QD324" s="2" t="s">
        <v>275</v>
      </c>
      <c r="QE324" s="2" t="s">
        <v>229</v>
      </c>
      <c r="QF324" s="2" t="s">
        <v>229</v>
      </c>
      <c r="QG324" s="2" t="s">
        <v>241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4"/>
      <c r="QV324" s="8"/>
      <c r="QW324" s="4"/>
      <c r="QX324" s="8"/>
      <c r="QY324" s="7"/>
      <c r="QZ324" s="7"/>
      <c r="RA324" s="2" t="s">
        <v>239</v>
      </c>
      <c r="RB324" s="2" t="s">
        <v>275</v>
      </c>
      <c r="RC324" s="2" t="s">
        <v>3153</v>
      </c>
      <c r="RD324" s="2" t="s">
        <v>229</v>
      </c>
      <c r="RE324" s="2" t="s">
        <v>241</v>
      </c>
      <c r="RF324" s="2" t="s">
        <v>229</v>
      </c>
      <c r="RG324" s="4"/>
      <c r="RH324" s="8"/>
      <c r="RI324" s="4"/>
      <c r="RJ324" s="8"/>
      <c r="RK324" s="7"/>
      <c r="RL324" s="7"/>
      <c r="RM324" s="2" t="s">
        <v>229</v>
      </c>
      <c r="RN324" s="2" t="s">
        <v>229</v>
      </c>
      <c r="RO324" s="2" t="s">
        <v>229</v>
      </c>
      <c r="RP324" s="2" t="s">
        <v>229</v>
      </c>
      <c r="RQ324" s="2" t="s">
        <v>229</v>
      </c>
      <c r="RR324" s="2" t="s">
        <v>229</v>
      </c>
      <c r="RS324" s="4"/>
      <c r="RT324" s="8"/>
      <c r="RU324" s="4"/>
      <c r="RV324" s="8"/>
      <c r="RW324" s="7"/>
      <c r="RX324" s="7"/>
      <c r="RY324" s="2" t="s">
        <v>266</v>
      </c>
      <c r="RZ324" s="2" t="s">
        <v>275</v>
      </c>
      <c r="SA324" s="2" t="s">
        <v>229</v>
      </c>
      <c r="SB324" s="2" t="s">
        <v>229</v>
      </c>
      <c r="SC324" s="2" t="s">
        <v>241</v>
      </c>
      <c r="SD324" s="2" t="s">
        <v>229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</row>
    <row r="325">
      <c r="A325" s="2" t="s">
        <v>3154</v>
      </c>
      <c r="B325" s="2" t="s">
        <v>216</v>
      </c>
      <c r="C325" s="2" t="s">
        <v>217</v>
      </c>
      <c r="D325" s="2" t="s">
        <v>218</v>
      </c>
      <c r="E325" s="2" t="s">
        <v>2883</v>
      </c>
      <c r="F325" s="2" t="s">
        <v>3155</v>
      </c>
      <c r="G325" s="2" t="s">
        <v>2346</v>
      </c>
      <c r="H325" s="2" t="s">
        <v>3156</v>
      </c>
      <c r="I325" s="2" t="s">
        <v>3139</v>
      </c>
      <c r="J325" s="2" t="s">
        <v>2905</v>
      </c>
      <c r="K325" s="2" t="s">
        <v>1878</v>
      </c>
      <c r="L325" s="3">
        <v>28.8</v>
      </c>
      <c r="M325" s="3">
        <v>30.24</v>
      </c>
      <c r="N325" s="3">
        <v>59.99</v>
      </c>
      <c r="O325" s="2" t="s">
        <v>963</v>
      </c>
      <c r="P325" s="2" t="s">
        <v>964</v>
      </c>
      <c r="Q325" s="2" t="s">
        <v>228</v>
      </c>
      <c r="R325" s="2" t="s">
        <v>229</v>
      </c>
      <c r="S325" s="2" t="s">
        <v>229</v>
      </c>
      <c r="T325" s="2" t="s">
        <v>229</v>
      </c>
      <c r="U325" s="2" t="s">
        <v>229</v>
      </c>
      <c r="V325" s="2" t="s">
        <v>685</v>
      </c>
      <c r="W325" s="2" t="s">
        <v>1009</v>
      </c>
      <c r="X325" s="2" t="s">
        <v>229</v>
      </c>
      <c r="Y325" s="2" t="s">
        <v>1144</v>
      </c>
      <c r="Z325" s="4"/>
      <c r="AA325" s="4">
        <f>=ROUNDDOWN({0},0)</f>
      </c>
      <c r="AB325" s="5"/>
      <c r="AC325" s="2" t="s">
        <v>229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229</v>
      </c>
      <c r="BM325" s="7"/>
      <c r="BN325" s="7"/>
      <c r="BO325" s="4"/>
      <c r="BP325" s="8"/>
      <c r="BQ325" s="4"/>
      <c r="BR325" s="8"/>
      <c r="BS325" s="7"/>
      <c r="BT325" s="7"/>
      <c r="BU325" s="2" t="s">
        <v>239</v>
      </c>
      <c r="BV325" s="2" t="s">
        <v>275</v>
      </c>
      <c r="BW325" s="2" t="s">
        <v>229</v>
      </c>
      <c r="BX325" s="2" t="s">
        <v>926</v>
      </c>
      <c r="BY325" s="2" t="s">
        <v>241</v>
      </c>
      <c r="BZ325" s="2" t="s">
        <v>229</v>
      </c>
      <c r="CA325" s="4"/>
      <c r="CB325" s="8"/>
      <c r="CC325" s="4"/>
      <c r="CD325" s="8"/>
      <c r="CE325" s="7"/>
      <c r="CF325" s="7"/>
      <c r="CG325" s="2" t="s">
        <v>272</v>
      </c>
      <c r="CH325" s="2" t="s">
        <v>275</v>
      </c>
      <c r="CI325" s="2" t="s">
        <v>229</v>
      </c>
      <c r="CJ325" s="2" t="s">
        <v>229</v>
      </c>
      <c r="CK325" s="2" t="s">
        <v>241</v>
      </c>
      <c r="CL325" s="2" t="s">
        <v>229</v>
      </c>
      <c r="CM325" s="4"/>
      <c r="CN325" s="8"/>
      <c r="CO325" s="4"/>
      <c r="CP325" s="8"/>
      <c r="CQ325" s="7"/>
      <c r="CR325" s="7"/>
      <c r="CS325" s="2" t="s">
        <v>239</v>
      </c>
      <c r="CT325" s="2" t="s">
        <v>275</v>
      </c>
      <c r="CU325" s="2" t="s">
        <v>1148</v>
      </c>
      <c r="CV325" s="2" t="s">
        <v>3157</v>
      </c>
      <c r="CW325" s="2" t="s">
        <v>241</v>
      </c>
      <c r="CX325" s="2" t="s">
        <v>229</v>
      </c>
      <c r="CY325" s="4"/>
      <c r="CZ325" s="8"/>
      <c r="DA325" s="4"/>
      <c r="DB325" s="8"/>
      <c r="DC325" s="7"/>
      <c r="DD325" s="7"/>
      <c r="DE325" s="2" t="s">
        <v>239</v>
      </c>
      <c r="DF325" s="2" t="s">
        <v>275</v>
      </c>
      <c r="DG325" s="2" t="s">
        <v>1148</v>
      </c>
      <c r="DH325" s="2" t="s">
        <v>3158</v>
      </c>
      <c r="DI325" s="2" t="s">
        <v>241</v>
      </c>
      <c r="DJ325" s="2" t="s">
        <v>229</v>
      </c>
      <c r="DK325" s="4"/>
      <c r="DL325" s="8"/>
      <c r="DM325" s="4"/>
      <c r="DN325" s="8"/>
      <c r="DO325" s="7"/>
      <c r="DP325" s="7"/>
      <c r="DQ325" s="2" t="s">
        <v>239</v>
      </c>
      <c r="DR325" s="2" t="s">
        <v>275</v>
      </c>
      <c r="DS325" s="2" t="s">
        <v>3159</v>
      </c>
      <c r="DT325" s="2" t="s">
        <v>229</v>
      </c>
      <c r="DU325" s="2" t="s">
        <v>241</v>
      </c>
      <c r="DV325" s="2" t="s">
        <v>229</v>
      </c>
      <c r="DW325" s="4"/>
      <c r="DX325" s="8"/>
      <c r="DY325" s="4"/>
      <c r="DZ325" s="8"/>
      <c r="EA325" s="7"/>
      <c r="EB325" s="7"/>
      <c r="EC325" s="2" t="s">
        <v>272</v>
      </c>
      <c r="ED325" s="2" t="s">
        <v>275</v>
      </c>
      <c r="EE325" s="2" t="s">
        <v>229</v>
      </c>
      <c r="EF325" s="2" t="s">
        <v>229</v>
      </c>
      <c r="EG325" s="2" t="s">
        <v>241</v>
      </c>
      <c r="EH325" s="2" t="s">
        <v>229</v>
      </c>
      <c r="EI325" s="4"/>
      <c r="EJ325" s="8"/>
      <c r="EK325" s="4"/>
      <c r="EL325" s="8"/>
      <c r="EM325" s="7"/>
      <c r="EN325" s="7"/>
      <c r="EO325" s="2" t="s">
        <v>239</v>
      </c>
      <c r="EP325" s="2" t="s">
        <v>275</v>
      </c>
      <c r="EQ325" s="2" t="s">
        <v>1148</v>
      </c>
      <c r="ER325" s="2" t="s">
        <v>3160</v>
      </c>
      <c r="ES325" s="2" t="s">
        <v>241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239</v>
      </c>
      <c r="FB325" s="2" t="s">
        <v>275</v>
      </c>
      <c r="FC325" s="2" t="s">
        <v>1148</v>
      </c>
      <c r="FD325" s="2" t="s">
        <v>1931</v>
      </c>
      <c r="FE325" s="2" t="s">
        <v>241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275</v>
      </c>
      <c r="FO325" s="2" t="s">
        <v>1148</v>
      </c>
      <c r="FP325" s="2" t="s">
        <v>229</v>
      </c>
      <c r="FQ325" s="2" t="s">
        <v>241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229</v>
      </c>
      <c r="FZ325" s="2" t="s">
        <v>229</v>
      </c>
      <c r="GA325" s="2" t="s">
        <v>229</v>
      </c>
      <c r="GB325" s="2" t="s">
        <v>229</v>
      </c>
      <c r="GC325" s="2" t="s">
        <v>229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272</v>
      </c>
      <c r="GL325" s="2" t="s">
        <v>275</v>
      </c>
      <c r="GM325" s="2" t="s">
        <v>229</v>
      </c>
      <c r="GN325" s="2" t="s">
        <v>229</v>
      </c>
      <c r="GO325" s="2" t="s">
        <v>241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281</v>
      </c>
      <c r="GX325" s="2" t="s">
        <v>275</v>
      </c>
      <c r="GY325" s="2" t="s">
        <v>229</v>
      </c>
      <c r="GZ325" s="2" t="s">
        <v>229</v>
      </c>
      <c r="HA325" s="2" t="s">
        <v>241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239</v>
      </c>
      <c r="HJ325" s="2" t="s">
        <v>275</v>
      </c>
      <c r="HK325" s="2" t="s">
        <v>1595</v>
      </c>
      <c r="HL325" s="2" t="s">
        <v>3161</v>
      </c>
      <c r="HM325" s="2" t="s">
        <v>241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229</v>
      </c>
      <c r="HV325" s="2" t="s">
        <v>229</v>
      </c>
      <c r="HW325" s="2" t="s">
        <v>229</v>
      </c>
      <c r="HX325" s="2" t="s">
        <v>229</v>
      </c>
      <c r="HY325" s="2" t="s">
        <v>229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272</v>
      </c>
      <c r="IH325" s="2" t="s">
        <v>275</v>
      </c>
      <c r="II325" s="2" t="s">
        <v>229</v>
      </c>
      <c r="IJ325" s="2" t="s">
        <v>229</v>
      </c>
      <c r="IK325" s="2" t="s">
        <v>241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229</v>
      </c>
      <c r="IT325" s="2" t="s">
        <v>229</v>
      </c>
      <c r="IU325" s="2" t="s">
        <v>229</v>
      </c>
      <c r="IV325" s="2" t="s">
        <v>229</v>
      </c>
      <c r="IW325" s="2" t="s">
        <v>229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229</v>
      </c>
      <c r="JF325" s="2" t="s">
        <v>229</v>
      </c>
      <c r="JG325" s="2" t="s">
        <v>229</v>
      </c>
      <c r="JH325" s="2" t="s">
        <v>229</v>
      </c>
      <c r="JI325" s="2" t="s">
        <v>229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229</v>
      </c>
      <c r="JR325" s="2" t="s">
        <v>229</v>
      </c>
      <c r="JS325" s="2" t="s">
        <v>229</v>
      </c>
      <c r="JT325" s="2" t="s">
        <v>229</v>
      </c>
      <c r="JU325" s="2" t="s">
        <v>229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272</v>
      </c>
      <c r="KD325" s="2" t="s">
        <v>275</v>
      </c>
      <c r="KE325" s="2" t="s">
        <v>229</v>
      </c>
      <c r="KF325" s="2" t="s">
        <v>229</v>
      </c>
      <c r="KG325" s="2" t="s">
        <v>241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229</v>
      </c>
      <c r="KP325" s="2" t="s">
        <v>229</v>
      </c>
      <c r="KQ325" s="2" t="s">
        <v>229</v>
      </c>
      <c r="KR325" s="2" t="s">
        <v>229</v>
      </c>
      <c r="KS325" s="2" t="s">
        <v>229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239</v>
      </c>
      <c r="LB325" s="2" t="s">
        <v>275</v>
      </c>
      <c r="LC325" s="2" t="s">
        <v>1148</v>
      </c>
      <c r="LD325" s="2" t="s">
        <v>229</v>
      </c>
      <c r="LE325" s="2" t="s">
        <v>241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229</v>
      </c>
      <c r="LN325" s="2" t="s">
        <v>229</v>
      </c>
      <c r="LO325" s="2" t="s">
        <v>229</v>
      </c>
      <c r="LP325" s="2" t="s">
        <v>229</v>
      </c>
      <c r="LQ325" s="2" t="s">
        <v>229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272</v>
      </c>
      <c r="LZ325" s="2" t="s">
        <v>226</v>
      </c>
      <c r="MA325" s="2" t="s">
        <v>229</v>
      </c>
      <c r="MB325" s="2" t="s">
        <v>229</v>
      </c>
      <c r="MC325" s="2" t="s">
        <v>241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229</v>
      </c>
      <c r="ML325" s="2" t="s">
        <v>229</v>
      </c>
      <c r="MM325" s="2" t="s">
        <v>229</v>
      </c>
      <c r="MN325" s="2" t="s">
        <v>229</v>
      </c>
      <c r="MO325" s="2" t="s">
        <v>229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239</v>
      </c>
      <c r="NJ325" s="2" t="s">
        <v>275</v>
      </c>
      <c r="NK325" s="2" t="s">
        <v>1165</v>
      </c>
      <c r="NL325" s="2" t="s">
        <v>3162</v>
      </c>
      <c r="NM325" s="2" t="s">
        <v>241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272</v>
      </c>
      <c r="NV325" s="2" t="s">
        <v>275</v>
      </c>
      <c r="NW325" s="2" t="s">
        <v>229</v>
      </c>
      <c r="NX325" s="2" t="s">
        <v>229</v>
      </c>
      <c r="NY325" s="2" t="s">
        <v>241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229</v>
      </c>
      <c r="OH325" s="2" t="s">
        <v>229</v>
      </c>
      <c r="OI325" s="2" t="s">
        <v>229</v>
      </c>
      <c r="OJ325" s="2" t="s">
        <v>229</v>
      </c>
      <c r="OK325" s="2" t="s">
        <v>229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229</v>
      </c>
      <c r="OT325" s="2" t="s">
        <v>229</v>
      </c>
      <c r="OU325" s="2" t="s">
        <v>229</v>
      </c>
      <c r="OV325" s="2" t="s">
        <v>229</v>
      </c>
      <c r="OW325" s="2" t="s">
        <v>229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229</v>
      </c>
      <c r="PF325" s="2" t="s">
        <v>229</v>
      </c>
      <c r="PG325" s="2" t="s">
        <v>229</v>
      </c>
      <c r="PH325" s="2" t="s">
        <v>229</v>
      </c>
      <c r="PI325" s="2" t="s">
        <v>229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229</v>
      </c>
      <c r="PR325" s="2" t="s">
        <v>229</v>
      </c>
      <c r="PS325" s="2" t="s">
        <v>229</v>
      </c>
      <c r="PT325" s="2" t="s">
        <v>229</v>
      </c>
      <c r="PU325" s="2" t="s">
        <v>229</v>
      </c>
      <c r="PV325" s="2" t="s">
        <v>229</v>
      </c>
      <c r="PW325" s="4"/>
      <c r="PX325" s="8"/>
      <c r="PY325" s="4"/>
      <c r="PZ325" s="8"/>
      <c r="QA325" s="7"/>
      <c r="QB325" s="7"/>
      <c r="QC325" s="2" t="s">
        <v>229</v>
      </c>
      <c r="QD325" s="2" t="s">
        <v>229</v>
      </c>
      <c r="QE325" s="2" t="s">
        <v>229</v>
      </c>
      <c r="QF325" s="2" t="s">
        <v>229</v>
      </c>
      <c r="QG325" s="2" t="s">
        <v>229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4"/>
      <c r="QV325" s="8"/>
      <c r="QW325" s="4"/>
      <c r="QX325" s="8"/>
      <c r="QY325" s="7"/>
      <c r="QZ325" s="7"/>
      <c r="RA325" s="2" t="s">
        <v>272</v>
      </c>
      <c r="RB325" s="2" t="s">
        <v>275</v>
      </c>
      <c r="RC325" s="2" t="s">
        <v>229</v>
      </c>
      <c r="RD325" s="2" t="s">
        <v>229</v>
      </c>
      <c r="RE325" s="2" t="s">
        <v>241</v>
      </c>
      <c r="RF325" s="2" t="s">
        <v>229</v>
      </c>
      <c r="RG325" s="4"/>
      <c r="RH325" s="8"/>
      <c r="RI325" s="4"/>
      <c r="RJ325" s="8"/>
      <c r="RK325" s="7"/>
      <c r="RL325" s="7"/>
      <c r="RM325" s="2" t="s">
        <v>229</v>
      </c>
      <c r="RN325" s="2" t="s">
        <v>229</v>
      </c>
      <c r="RO325" s="2" t="s">
        <v>229</v>
      </c>
      <c r="RP325" s="2" t="s">
        <v>229</v>
      </c>
      <c r="RQ325" s="2" t="s">
        <v>229</v>
      </c>
      <c r="RR325" s="2" t="s">
        <v>229</v>
      </c>
      <c r="RS325" s="4"/>
      <c r="RT325" s="8"/>
      <c r="RU325" s="4"/>
      <c r="RV325" s="8"/>
      <c r="RW325" s="7"/>
      <c r="RX325" s="7"/>
      <c r="RY325" s="2" t="s">
        <v>272</v>
      </c>
      <c r="RZ325" s="2" t="s">
        <v>275</v>
      </c>
      <c r="SA325" s="2" t="s">
        <v>229</v>
      </c>
      <c r="SB325" s="2" t="s">
        <v>229</v>
      </c>
      <c r="SC325" s="2" t="s">
        <v>241</v>
      </c>
      <c r="SD325" s="2" t="s">
        <v>229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</row>
    <row r="326">
      <c r="A326" s="2" t="s">
        <v>3163</v>
      </c>
      <c r="B326" s="2" t="s">
        <v>216</v>
      </c>
      <c r="C326" s="2" t="s">
        <v>217</v>
      </c>
      <c r="D326" s="2" t="s">
        <v>3164</v>
      </c>
      <c r="E326" s="2" t="s">
        <v>3165</v>
      </c>
      <c r="F326" s="2" t="s">
        <v>220</v>
      </c>
      <c r="G326" s="2" t="s">
        <v>221</v>
      </c>
      <c r="H326" s="2" t="s">
        <v>222</v>
      </c>
      <c r="I326" s="2" t="s">
        <v>3166</v>
      </c>
      <c r="J326" s="2" t="s">
        <v>224</v>
      </c>
      <c r="K326" s="2" t="s">
        <v>341</v>
      </c>
      <c r="L326" s="3">
        <v>27.6</v>
      </c>
      <c r="M326" s="3">
        <v>28.98</v>
      </c>
      <c r="N326" s="3">
        <v>59.99</v>
      </c>
      <c r="O326" s="2" t="s">
        <v>226</v>
      </c>
      <c r="P326" s="2" t="s">
        <v>618</v>
      </c>
      <c r="Q326" s="2" t="s">
        <v>228</v>
      </c>
      <c r="R326" s="2" t="s">
        <v>229</v>
      </c>
      <c r="S326" s="2" t="s">
        <v>343</v>
      </c>
      <c r="T326" s="2" t="s">
        <v>231</v>
      </c>
      <c r="U326" s="2" t="s">
        <v>232</v>
      </c>
      <c r="V326" s="2" t="s">
        <v>233</v>
      </c>
      <c r="W326" s="2" t="s">
        <v>234</v>
      </c>
      <c r="X326" s="2" t="s">
        <v>235</v>
      </c>
      <c r="Y326" s="2" t="s">
        <v>344</v>
      </c>
      <c r="Z326" s="4">
        <v>33</v>
      </c>
      <c r="AA326" s="4">
        <f>=ROUNDDOWN(11,0)</f>
      </c>
      <c r="AB326" s="5">
        <v>3</v>
      </c>
      <c r="AC326" s="2" t="s">
        <v>821</v>
      </c>
      <c r="AD326" s="4">
        <v>30</v>
      </c>
      <c r="AE326" s="4">
        <v>100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>
        <v>9</v>
      </c>
      <c r="AQ326" s="8">
        <v>254.08</v>
      </c>
      <c r="AR326" s="4"/>
      <c r="AS326" s="8"/>
      <c r="AT326" s="7"/>
      <c r="AU326" s="7"/>
      <c r="AV326" s="4">
        <v>30</v>
      </c>
      <c r="AW326" s="8">
        <v>1020.07</v>
      </c>
      <c r="AX326" s="4">
        <v>28</v>
      </c>
      <c r="AY326" s="8">
        <v>1073.38</v>
      </c>
      <c r="AZ326" s="7">
        <v>0.0714</v>
      </c>
      <c r="BA326" s="7">
        <v>-0.0497</v>
      </c>
      <c r="BB326" s="7">
        <v>0.2491</v>
      </c>
      <c r="BC326" s="4">
        <v>104</v>
      </c>
      <c r="BD326" s="8">
        <v>3557.22</v>
      </c>
      <c r="BE326" s="4">
        <v>96</v>
      </c>
      <c r="BF326" s="8">
        <v>3383.09</v>
      </c>
      <c r="BG326" s="7">
        <v>0.0833</v>
      </c>
      <c r="BH326" s="7">
        <v>0.0515</v>
      </c>
      <c r="BI326" s="7">
        <v>0.2868</v>
      </c>
      <c r="BJ326" s="4">
        <v>9</v>
      </c>
      <c r="BK326" s="8">
        <v>254.08</v>
      </c>
      <c r="BL326" s="2" t="s">
        <v>3167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239</v>
      </c>
      <c r="BV326" s="2" t="s">
        <v>226</v>
      </c>
      <c r="BW326" s="2" t="s">
        <v>229</v>
      </c>
      <c r="BX326" s="2" t="s">
        <v>1335</v>
      </c>
      <c r="BY326" s="2" t="s">
        <v>241</v>
      </c>
      <c r="BZ326" s="2" t="s">
        <v>229</v>
      </c>
      <c r="CA326" s="4">
        <v>6</v>
      </c>
      <c r="CB326" s="8">
        <v>168.96</v>
      </c>
      <c r="CC326" s="4"/>
      <c r="CD326" s="8"/>
      <c r="CE326" s="7"/>
      <c r="CF326" s="7"/>
      <c r="CG326" s="2" t="s">
        <v>239</v>
      </c>
      <c r="CH326" s="2" t="s">
        <v>226</v>
      </c>
      <c r="CI326" s="2" t="s">
        <v>348</v>
      </c>
      <c r="CJ326" s="2" t="s">
        <v>3168</v>
      </c>
      <c r="CK326" s="2" t="s">
        <v>241</v>
      </c>
      <c r="CL326" s="2" t="s">
        <v>229</v>
      </c>
      <c r="CM326" s="4"/>
      <c r="CN326" s="8"/>
      <c r="CO326" s="4"/>
      <c r="CP326" s="8"/>
      <c r="CQ326" s="7"/>
      <c r="CR326" s="7"/>
      <c r="CS326" s="2" t="s">
        <v>239</v>
      </c>
      <c r="CT326" s="2" t="s">
        <v>226</v>
      </c>
      <c r="CU326" s="2" t="s">
        <v>344</v>
      </c>
      <c r="CV326" s="2" t="s">
        <v>3169</v>
      </c>
      <c r="CW326" s="2" t="s">
        <v>241</v>
      </c>
      <c r="CX326" s="2" t="s">
        <v>229</v>
      </c>
      <c r="CY326" s="4"/>
      <c r="CZ326" s="8"/>
      <c r="DA326" s="4"/>
      <c r="DB326" s="8"/>
      <c r="DC326" s="7"/>
      <c r="DD326" s="7"/>
      <c r="DE326" s="2" t="s">
        <v>239</v>
      </c>
      <c r="DF326" s="2" t="s">
        <v>226</v>
      </c>
      <c r="DG326" s="2" t="s">
        <v>352</v>
      </c>
      <c r="DH326" s="2" t="s">
        <v>2755</v>
      </c>
      <c r="DI326" s="2" t="s">
        <v>241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239</v>
      </c>
      <c r="DR326" s="2" t="s">
        <v>226</v>
      </c>
      <c r="DS326" s="2" t="s">
        <v>354</v>
      </c>
      <c r="DT326" s="2" t="s">
        <v>974</v>
      </c>
      <c r="DU326" s="2" t="s">
        <v>241</v>
      </c>
      <c r="DV326" s="2" t="s">
        <v>229</v>
      </c>
      <c r="DW326" s="4">
        <v>1</v>
      </c>
      <c r="DX326" s="8">
        <v>29.4</v>
      </c>
      <c r="DY326" s="4"/>
      <c r="DZ326" s="8"/>
      <c r="EA326" s="7"/>
      <c r="EB326" s="7"/>
      <c r="EC326" s="2" t="s">
        <v>239</v>
      </c>
      <c r="ED326" s="2" t="s">
        <v>226</v>
      </c>
      <c r="EE326" s="2" t="s">
        <v>321</v>
      </c>
      <c r="EF326" s="2" t="s">
        <v>1280</v>
      </c>
      <c r="EG326" s="2" t="s">
        <v>241</v>
      </c>
      <c r="EH326" s="2" t="s">
        <v>229</v>
      </c>
      <c r="EI326" s="4">
        <v>1</v>
      </c>
      <c r="EJ326" s="8">
        <v>26.74</v>
      </c>
      <c r="EK326" s="4"/>
      <c r="EL326" s="8"/>
      <c r="EM326" s="7"/>
      <c r="EN326" s="7"/>
      <c r="EO326" s="2" t="s">
        <v>239</v>
      </c>
      <c r="EP326" s="2" t="s">
        <v>226</v>
      </c>
      <c r="EQ326" s="2" t="s">
        <v>399</v>
      </c>
      <c r="ER326" s="2" t="s">
        <v>1077</v>
      </c>
      <c r="ES326" s="2" t="s">
        <v>241</v>
      </c>
      <c r="ET326" s="2" t="s">
        <v>229</v>
      </c>
      <c r="EU326" s="4"/>
      <c r="EV326" s="8"/>
      <c r="EW326" s="4"/>
      <c r="EX326" s="8"/>
      <c r="EY326" s="7"/>
      <c r="EZ326" s="7"/>
      <c r="FA326" s="2" t="s">
        <v>239</v>
      </c>
      <c r="FB326" s="2" t="s">
        <v>226</v>
      </c>
      <c r="FC326" s="2" t="s">
        <v>349</v>
      </c>
      <c r="FD326" s="2" t="s">
        <v>496</v>
      </c>
      <c r="FE326" s="2" t="s">
        <v>241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226</v>
      </c>
      <c r="FO326" s="2" t="s">
        <v>344</v>
      </c>
      <c r="FP326" s="2" t="s">
        <v>3170</v>
      </c>
      <c r="FQ326" s="2" t="s">
        <v>241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239</v>
      </c>
      <c r="FZ326" s="2" t="s">
        <v>226</v>
      </c>
      <c r="GA326" s="2" t="s">
        <v>327</v>
      </c>
      <c r="GB326" s="2" t="s">
        <v>2778</v>
      </c>
      <c r="GC326" s="2" t="s">
        <v>241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714</v>
      </c>
      <c r="GL326" s="2" t="s">
        <v>275</v>
      </c>
      <c r="GM326" s="2" t="s">
        <v>357</v>
      </c>
      <c r="GN326" s="2" t="s">
        <v>396</v>
      </c>
      <c r="GO326" s="2" t="s">
        <v>241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239</v>
      </c>
      <c r="GX326" s="2" t="s">
        <v>226</v>
      </c>
      <c r="GY326" s="2" t="s">
        <v>362</v>
      </c>
      <c r="GZ326" s="2" t="s">
        <v>3105</v>
      </c>
      <c r="HA326" s="2" t="s">
        <v>241</v>
      </c>
      <c r="HB326" s="2" t="s">
        <v>229</v>
      </c>
      <c r="HC326" s="4">
        <v>1</v>
      </c>
      <c r="HD326" s="8">
        <v>28.98</v>
      </c>
      <c r="HE326" s="4"/>
      <c r="HF326" s="8"/>
      <c r="HG326" s="7"/>
      <c r="HH326" s="7"/>
      <c r="HI326" s="2" t="s">
        <v>239</v>
      </c>
      <c r="HJ326" s="2" t="s">
        <v>226</v>
      </c>
      <c r="HK326" s="2" t="s">
        <v>332</v>
      </c>
      <c r="HL326" s="2" t="s">
        <v>2366</v>
      </c>
      <c r="HM326" s="2" t="s">
        <v>241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226</v>
      </c>
      <c r="HW326" s="2" t="s">
        <v>264</v>
      </c>
      <c r="HX326" s="2" t="s">
        <v>623</v>
      </c>
      <c r="HY326" s="2" t="s">
        <v>241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226</v>
      </c>
      <c r="II326" s="2" t="s">
        <v>229</v>
      </c>
      <c r="IJ326" s="2" t="s">
        <v>229</v>
      </c>
      <c r="IK326" s="2" t="s">
        <v>241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272</v>
      </c>
      <c r="IT326" s="2" t="s">
        <v>226</v>
      </c>
      <c r="IU326" s="2" t="s">
        <v>229</v>
      </c>
      <c r="IV326" s="2" t="s">
        <v>229</v>
      </c>
      <c r="IW326" s="2" t="s">
        <v>241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239</v>
      </c>
      <c r="JF326" s="2" t="s">
        <v>226</v>
      </c>
      <c r="JG326" s="2" t="s">
        <v>268</v>
      </c>
      <c r="JH326" s="2" t="s">
        <v>229</v>
      </c>
      <c r="JI326" s="2" t="s">
        <v>241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229</v>
      </c>
      <c r="JR326" s="2" t="s">
        <v>229</v>
      </c>
      <c r="JS326" s="2" t="s">
        <v>229</v>
      </c>
      <c r="JT326" s="2" t="s">
        <v>229</v>
      </c>
      <c r="JU326" s="2" t="s">
        <v>229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272</v>
      </c>
      <c r="KD326" s="2" t="s">
        <v>226</v>
      </c>
      <c r="KE326" s="2" t="s">
        <v>229</v>
      </c>
      <c r="KF326" s="2" t="s">
        <v>229</v>
      </c>
      <c r="KG326" s="2" t="s">
        <v>241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272</v>
      </c>
      <c r="KP326" s="2" t="s">
        <v>226</v>
      </c>
      <c r="KQ326" s="2" t="s">
        <v>229</v>
      </c>
      <c r="KR326" s="2" t="s">
        <v>229</v>
      </c>
      <c r="KS326" s="2" t="s">
        <v>241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272</v>
      </c>
      <c r="LB326" s="2" t="s">
        <v>226</v>
      </c>
      <c r="LC326" s="2" t="s">
        <v>229</v>
      </c>
      <c r="LD326" s="2" t="s">
        <v>229</v>
      </c>
      <c r="LE326" s="2" t="s">
        <v>241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229</v>
      </c>
      <c r="LN326" s="2" t="s">
        <v>229</v>
      </c>
      <c r="LO326" s="2" t="s">
        <v>229</v>
      </c>
      <c r="LP326" s="2" t="s">
        <v>229</v>
      </c>
      <c r="LQ326" s="2" t="s">
        <v>229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239</v>
      </c>
      <c r="LZ326" s="2" t="s">
        <v>275</v>
      </c>
      <c r="MA326" s="2" t="s">
        <v>1019</v>
      </c>
      <c r="MB326" s="2" t="s">
        <v>523</v>
      </c>
      <c r="MC326" s="2" t="s">
        <v>241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266</v>
      </c>
      <c r="ML326" s="2" t="s">
        <v>226</v>
      </c>
      <c r="MM326" s="2" t="s">
        <v>229</v>
      </c>
      <c r="MN326" s="2" t="s">
        <v>229</v>
      </c>
      <c r="MO326" s="2" t="s">
        <v>241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239</v>
      </c>
      <c r="MX326" s="2" t="s">
        <v>226</v>
      </c>
      <c r="MY326" s="2" t="s">
        <v>308</v>
      </c>
      <c r="MZ326" s="2" t="s">
        <v>229</v>
      </c>
      <c r="NA326" s="2" t="s">
        <v>241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239</v>
      </c>
      <c r="NJ326" s="2" t="s">
        <v>260</v>
      </c>
      <c r="NK326" s="2" t="s">
        <v>350</v>
      </c>
      <c r="NL326" s="2" t="s">
        <v>1381</v>
      </c>
      <c r="NM326" s="2" t="s">
        <v>241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272</v>
      </c>
      <c r="NV326" s="2" t="s">
        <v>226</v>
      </c>
      <c r="NW326" s="2" t="s">
        <v>229</v>
      </c>
      <c r="NX326" s="2" t="s">
        <v>229</v>
      </c>
      <c r="NY326" s="2" t="s">
        <v>241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239</v>
      </c>
      <c r="OH326" s="2" t="s">
        <v>226</v>
      </c>
      <c r="OI326" s="2" t="s">
        <v>229</v>
      </c>
      <c r="OJ326" s="2" t="s">
        <v>229</v>
      </c>
      <c r="OK326" s="2" t="s">
        <v>241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229</v>
      </c>
      <c r="OT326" s="2" t="s">
        <v>229</v>
      </c>
      <c r="OU326" s="2" t="s">
        <v>229</v>
      </c>
      <c r="OV326" s="2" t="s">
        <v>229</v>
      </c>
      <c r="OW326" s="2" t="s">
        <v>229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281</v>
      </c>
      <c r="PF326" s="2" t="s">
        <v>226</v>
      </c>
      <c r="PG326" s="2" t="s">
        <v>229</v>
      </c>
      <c r="PH326" s="2" t="s">
        <v>229</v>
      </c>
      <c r="PI326" s="2" t="s">
        <v>241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266</v>
      </c>
      <c r="PR326" s="2" t="s">
        <v>275</v>
      </c>
      <c r="PS326" s="2" t="s">
        <v>229</v>
      </c>
      <c r="PT326" s="2" t="s">
        <v>229</v>
      </c>
      <c r="PU326" s="2" t="s">
        <v>241</v>
      </c>
      <c r="PV326" s="2" t="s">
        <v>229</v>
      </c>
      <c r="PW326" s="4"/>
      <c r="PX326" s="8"/>
      <c r="PY326" s="4"/>
      <c r="PZ326" s="8"/>
      <c r="QA326" s="7"/>
      <c r="QB326" s="7"/>
      <c r="QC326" s="2" t="s">
        <v>281</v>
      </c>
      <c r="QD326" s="2" t="s">
        <v>226</v>
      </c>
      <c r="QE326" s="2" t="s">
        <v>229</v>
      </c>
      <c r="QF326" s="2" t="s">
        <v>229</v>
      </c>
      <c r="QG326" s="2" t="s">
        <v>241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4"/>
      <c r="QV326" s="8"/>
      <c r="QW326" s="4"/>
      <c r="QX326" s="8"/>
      <c r="QY326" s="7"/>
      <c r="QZ326" s="7"/>
      <c r="RA326" s="2" t="s">
        <v>239</v>
      </c>
      <c r="RB326" s="2" t="s">
        <v>275</v>
      </c>
      <c r="RC326" s="2" t="s">
        <v>338</v>
      </c>
      <c r="RD326" s="2" t="s">
        <v>229</v>
      </c>
      <c r="RE326" s="2" t="s">
        <v>241</v>
      </c>
      <c r="RF326" s="2" t="s">
        <v>229</v>
      </c>
      <c r="RG326" s="4"/>
      <c r="RH326" s="8"/>
      <c r="RI326" s="4"/>
      <c r="RJ326" s="8"/>
      <c r="RK326" s="7"/>
      <c r="RL326" s="7"/>
      <c r="RM326" s="2" t="s">
        <v>229</v>
      </c>
      <c r="RN326" s="2" t="s">
        <v>229</v>
      </c>
      <c r="RO326" s="2" t="s">
        <v>229</v>
      </c>
      <c r="RP326" s="2" t="s">
        <v>229</v>
      </c>
      <c r="RQ326" s="2" t="s">
        <v>229</v>
      </c>
      <c r="RR326" s="2" t="s">
        <v>229</v>
      </c>
      <c r="RS326" s="4"/>
      <c r="RT326" s="8"/>
      <c r="RU326" s="4"/>
      <c r="RV326" s="8"/>
      <c r="RW326" s="7"/>
      <c r="RX326" s="7"/>
      <c r="RY326" s="2" t="s">
        <v>266</v>
      </c>
      <c r="RZ326" s="2" t="s">
        <v>275</v>
      </c>
      <c r="SA326" s="2" t="s">
        <v>229</v>
      </c>
      <c r="SB326" s="2" t="s">
        <v>229</v>
      </c>
      <c r="SC326" s="2" t="s">
        <v>241</v>
      </c>
      <c r="SD326" s="2" t="s">
        <v>229</v>
      </c>
      <c r="SE326" s="4">
        <v>33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>
        <v>30</v>
      </c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>
        <v>70</v>
      </c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</row>
    <row r="327">
      <c r="A327" s="2" t="s">
        <v>3171</v>
      </c>
      <c r="B327" s="2" t="s">
        <v>216</v>
      </c>
      <c r="C327" s="2" t="s">
        <v>217</v>
      </c>
      <c r="D327" s="2" t="s">
        <v>3164</v>
      </c>
      <c r="E327" s="2" t="s">
        <v>3165</v>
      </c>
      <c r="F327" s="2" t="s">
        <v>220</v>
      </c>
      <c r="G327" s="2" t="s">
        <v>221</v>
      </c>
      <c r="H327" s="2" t="s">
        <v>222</v>
      </c>
      <c r="I327" s="2" t="s">
        <v>3166</v>
      </c>
      <c r="J327" s="2" t="s">
        <v>285</v>
      </c>
      <c r="K327" s="2" t="s">
        <v>341</v>
      </c>
      <c r="L327" s="3">
        <v>33.6</v>
      </c>
      <c r="M327" s="3">
        <v>35.28</v>
      </c>
      <c r="N327" s="3">
        <v>69.99</v>
      </c>
      <c r="O327" s="2" t="s">
        <v>226</v>
      </c>
      <c r="P327" s="2" t="s">
        <v>618</v>
      </c>
      <c r="Q327" s="2" t="s">
        <v>228</v>
      </c>
      <c r="R327" s="2" t="s">
        <v>229</v>
      </c>
      <c r="S327" s="2" t="s">
        <v>343</v>
      </c>
      <c r="T327" s="2" t="s">
        <v>231</v>
      </c>
      <c r="U327" s="2" t="s">
        <v>286</v>
      </c>
      <c r="V327" s="2" t="s">
        <v>233</v>
      </c>
      <c r="W327" s="2" t="s">
        <v>234</v>
      </c>
      <c r="X327" s="2" t="s">
        <v>235</v>
      </c>
      <c r="Y327" s="2" t="s">
        <v>344</v>
      </c>
      <c r="Z327" s="4">
        <v>130</v>
      </c>
      <c r="AA327" s="4">
        <f>=ROUNDDOWN(10.8333333333333,0)</f>
      </c>
      <c r="AB327" s="5">
        <v>12</v>
      </c>
      <c r="AC327" s="2" t="s">
        <v>345</v>
      </c>
      <c r="AD327" s="4">
        <v>60</v>
      </c>
      <c r="AE327" s="4">
        <v>290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>
        <v>16</v>
      </c>
      <c r="AQ327" s="8">
        <v>573.13</v>
      </c>
      <c r="AR327" s="4">
        <v>18</v>
      </c>
      <c r="AS327" s="8">
        <v>653.14</v>
      </c>
      <c r="AT327" s="7">
        <v>-0.1111</v>
      </c>
      <c r="AU327" s="7">
        <v>-0.1225</v>
      </c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>
        <v>0.5619</v>
      </c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 t="s">
        <v>229</v>
      </c>
      <c r="BJ327" s="4">
        <v>16</v>
      </c>
      <c r="BK327" s="8">
        <v>573.13</v>
      </c>
      <c r="BL327" s="2" t="s">
        <v>3172</v>
      </c>
      <c r="BM327" s="7">
        <v>1</v>
      </c>
      <c r="BN327" s="7">
        <v>1</v>
      </c>
      <c r="BO327" s="4">
        <v>3</v>
      </c>
      <c r="BP327" s="8">
        <v>111.63</v>
      </c>
      <c r="BQ327" s="4">
        <v>4</v>
      </c>
      <c r="BR327" s="8">
        <v>148.84</v>
      </c>
      <c r="BS327" s="7">
        <v>-0.25</v>
      </c>
      <c r="BT327" s="7">
        <v>-0.25</v>
      </c>
      <c r="BU327" s="2" t="s">
        <v>239</v>
      </c>
      <c r="BV327" s="2" t="s">
        <v>226</v>
      </c>
      <c r="BW327" s="2" t="s">
        <v>229</v>
      </c>
      <c r="BX327" s="2" t="s">
        <v>3173</v>
      </c>
      <c r="BY327" s="2" t="s">
        <v>241</v>
      </c>
      <c r="BZ327" s="2" t="s">
        <v>229</v>
      </c>
      <c r="CA327" s="4">
        <v>9</v>
      </c>
      <c r="CB327" s="8">
        <v>308.07</v>
      </c>
      <c r="CC327" s="4">
        <v>7</v>
      </c>
      <c r="CD327" s="8">
        <v>258.02</v>
      </c>
      <c r="CE327" s="7">
        <v>0.2857</v>
      </c>
      <c r="CF327" s="7">
        <v>0.194</v>
      </c>
      <c r="CG327" s="2" t="s">
        <v>239</v>
      </c>
      <c r="CH327" s="2" t="s">
        <v>226</v>
      </c>
      <c r="CI327" s="2" t="s">
        <v>348</v>
      </c>
      <c r="CJ327" s="2" t="s">
        <v>3174</v>
      </c>
      <c r="CK327" s="2" t="s">
        <v>241</v>
      </c>
      <c r="CL327" s="2" t="s">
        <v>229</v>
      </c>
      <c r="CM327" s="4">
        <v>1</v>
      </c>
      <c r="CN327" s="8">
        <v>36.86</v>
      </c>
      <c r="CO327" s="4">
        <v>1</v>
      </c>
      <c r="CP327" s="8">
        <v>36.86</v>
      </c>
      <c r="CQ327" s="7"/>
      <c r="CR327" s="7"/>
      <c r="CS327" s="2" t="s">
        <v>239</v>
      </c>
      <c r="CT327" s="2" t="s">
        <v>226</v>
      </c>
      <c r="CU327" s="2" t="s">
        <v>350</v>
      </c>
      <c r="CV327" s="2" t="s">
        <v>352</v>
      </c>
      <c r="CW327" s="2" t="s">
        <v>241</v>
      </c>
      <c r="CX327" s="2" t="s">
        <v>229</v>
      </c>
      <c r="CY327" s="4"/>
      <c r="CZ327" s="8"/>
      <c r="DA327" s="4"/>
      <c r="DB327" s="8"/>
      <c r="DC327" s="7"/>
      <c r="DD327" s="7"/>
      <c r="DE327" s="2" t="s">
        <v>239</v>
      </c>
      <c r="DF327" s="2" t="s">
        <v>226</v>
      </c>
      <c r="DG327" s="2" t="s">
        <v>352</v>
      </c>
      <c r="DH327" s="2" t="s">
        <v>3175</v>
      </c>
      <c r="DI327" s="2" t="s">
        <v>241</v>
      </c>
      <c r="DJ327" s="2" t="s">
        <v>229</v>
      </c>
      <c r="DK327" s="4"/>
      <c r="DL327" s="8"/>
      <c r="DM327" s="4">
        <v>1</v>
      </c>
      <c r="DN327" s="8">
        <v>35.27</v>
      </c>
      <c r="DO327" s="7">
        <v>-1</v>
      </c>
      <c r="DP327" s="7">
        <v>-1</v>
      </c>
      <c r="DQ327" s="2" t="s">
        <v>239</v>
      </c>
      <c r="DR327" s="2" t="s">
        <v>226</v>
      </c>
      <c r="DS327" s="2" t="s">
        <v>354</v>
      </c>
      <c r="DT327" s="2" t="s">
        <v>882</v>
      </c>
      <c r="DU327" s="2" t="s">
        <v>241</v>
      </c>
      <c r="DV327" s="2" t="s">
        <v>229</v>
      </c>
      <c r="DW327" s="4"/>
      <c r="DX327" s="8"/>
      <c r="DY327" s="4">
        <v>2</v>
      </c>
      <c r="DZ327" s="8">
        <v>71.38</v>
      </c>
      <c r="EA327" s="7">
        <v>-1</v>
      </c>
      <c r="EB327" s="7">
        <v>-1</v>
      </c>
      <c r="EC327" s="2" t="s">
        <v>239</v>
      </c>
      <c r="ED327" s="2" t="s">
        <v>226</v>
      </c>
      <c r="EE327" s="2" t="s">
        <v>364</v>
      </c>
      <c r="EF327" s="2" t="s">
        <v>493</v>
      </c>
      <c r="EG327" s="2" t="s">
        <v>241</v>
      </c>
      <c r="EH327" s="2" t="s">
        <v>229</v>
      </c>
      <c r="EI327" s="4"/>
      <c r="EJ327" s="8"/>
      <c r="EK327" s="4"/>
      <c r="EL327" s="8"/>
      <c r="EM327" s="7"/>
      <c r="EN327" s="7"/>
      <c r="EO327" s="2" t="s">
        <v>239</v>
      </c>
      <c r="EP327" s="2" t="s">
        <v>226</v>
      </c>
      <c r="EQ327" s="2" t="s">
        <v>399</v>
      </c>
      <c r="ER327" s="2" t="s">
        <v>2690</v>
      </c>
      <c r="ES327" s="2" t="s">
        <v>241</v>
      </c>
      <c r="ET327" s="2" t="s">
        <v>229</v>
      </c>
      <c r="EU327" s="4"/>
      <c r="EV327" s="8"/>
      <c r="EW327" s="4">
        <v>1</v>
      </c>
      <c r="EX327" s="8">
        <v>32.21</v>
      </c>
      <c r="EY327" s="7">
        <v>-1</v>
      </c>
      <c r="EZ327" s="7">
        <v>-1</v>
      </c>
      <c r="FA327" s="2" t="s">
        <v>239</v>
      </c>
      <c r="FB327" s="2" t="s">
        <v>226</v>
      </c>
      <c r="FC327" s="2" t="s">
        <v>349</v>
      </c>
      <c r="FD327" s="2" t="s">
        <v>354</v>
      </c>
      <c r="FE327" s="2" t="s">
        <v>241</v>
      </c>
      <c r="FF327" s="2" t="s">
        <v>229</v>
      </c>
      <c r="FG327" s="4">
        <v>1</v>
      </c>
      <c r="FH327" s="8">
        <v>65.79</v>
      </c>
      <c r="FI327" s="4"/>
      <c r="FJ327" s="8"/>
      <c r="FK327" s="7"/>
      <c r="FL327" s="7"/>
      <c r="FM327" s="2" t="s">
        <v>239</v>
      </c>
      <c r="FN327" s="2" t="s">
        <v>226</v>
      </c>
      <c r="FO327" s="2" t="s">
        <v>350</v>
      </c>
      <c r="FP327" s="2" t="s">
        <v>353</v>
      </c>
      <c r="FQ327" s="2" t="s">
        <v>241</v>
      </c>
      <c r="FR327" s="2" t="s">
        <v>229</v>
      </c>
      <c r="FS327" s="4">
        <v>1</v>
      </c>
      <c r="FT327" s="8">
        <v>15.5</v>
      </c>
      <c r="FU327" s="4"/>
      <c r="FV327" s="8"/>
      <c r="FW327" s="7"/>
      <c r="FX327" s="7"/>
      <c r="FY327" s="2" t="s">
        <v>239</v>
      </c>
      <c r="FZ327" s="2" t="s">
        <v>226</v>
      </c>
      <c r="GA327" s="2" t="s">
        <v>255</v>
      </c>
      <c r="GB327" s="2" t="s">
        <v>361</v>
      </c>
      <c r="GC327" s="2" t="s">
        <v>241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239</v>
      </c>
      <c r="GL327" s="2" t="s">
        <v>226</v>
      </c>
      <c r="GM327" s="2" t="s">
        <v>974</v>
      </c>
      <c r="GN327" s="2" t="s">
        <v>388</v>
      </c>
      <c r="GO327" s="2" t="s">
        <v>241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239</v>
      </c>
      <c r="GX327" s="2" t="s">
        <v>226</v>
      </c>
      <c r="GY327" s="2" t="s">
        <v>362</v>
      </c>
      <c r="GZ327" s="2" t="s">
        <v>3176</v>
      </c>
      <c r="HA327" s="2" t="s">
        <v>241</v>
      </c>
      <c r="HB327" s="2" t="s">
        <v>229</v>
      </c>
      <c r="HC327" s="4">
        <v>1</v>
      </c>
      <c r="HD327" s="8">
        <v>35.28</v>
      </c>
      <c r="HE327" s="4">
        <v>2</v>
      </c>
      <c r="HF327" s="8">
        <v>70.56</v>
      </c>
      <c r="HG327" s="7">
        <v>-0.5</v>
      </c>
      <c r="HH327" s="7">
        <v>-0.5</v>
      </c>
      <c r="HI327" s="2" t="s">
        <v>239</v>
      </c>
      <c r="HJ327" s="2" t="s">
        <v>226</v>
      </c>
      <c r="HK327" s="2" t="s">
        <v>364</v>
      </c>
      <c r="HL327" s="2" t="s">
        <v>1923</v>
      </c>
      <c r="HM327" s="2" t="s">
        <v>241</v>
      </c>
      <c r="HN327" s="2" t="s">
        <v>229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226</v>
      </c>
      <c r="HW327" s="2" t="s">
        <v>264</v>
      </c>
      <c r="HX327" s="2" t="s">
        <v>339</v>
      </c>
      <c r="HY327" s="2" t="s">
        <v>241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266</v>
      </c>
      <c r="IH327" s="2" t="s">
        <v>226</v>
      </c>
      <c r="II327" s="2" t="s">
        <v>229</v>
      </c>
      <c r="IJ327" s="2" t="s">
        <v>229</v>
      </c>
      <c r="IK327" s="2" t="s">
        <v>241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272</v>
      </c>
      <c r="IT327" s="2" t="s">
        <v>226</v>
      </c>
      <c r="IU327" s="2" t="s">
        <v>229</v>
      </c>
      <c r="IV327" s="2" t="s">
        <v>229</v>
      </c>
      <c r="IW327" s="2" t="s">
        <v>241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239</v>
      </c>
      <c r="JF327" s="2" t="s">
        <v>226</v>
      </c>
      <c r="JG327" s="2" t="s">
        <v>268</v>
      </c>
      <c r="JH327" s="2" t="s">
        <v>2112</v>
      </c>
      <c r="JI327" s="2" t="s">
        <v>241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229</v>
      </c>
      <c r="JR327" s="2" t="s">
        <v>229</v>
      </c>
      <c r="JS327" s="2" t="s">
        <v>229</v>
      </c>
      <c r="JT327" s="2" t="s">
        <v>229</v>
      </c>
      <c r="JU327" s="2" t="s">
        <v>229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272</v>
      </c>
      <c r="KD327" s="2" t="s">
        <v>226</v>
      </c>
      <c r="KE327" s="2" t="s">
        <v>229</v>
      </c>
      <c r="KF327" s="2" t="s">
        <v>229</v>
      </c>
      <c r="KG327" s="2" t="s">
        <v>241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272</v>
      </c>
      <c r="KP327" s="2" t="s">
        <v>226</v>
      </c>
      <c r="KQ327" s="2" t="s">
        <v>229</v>
      </c>
      <c r="KR327" s="2" t="s">
        <v>229</v>
      </c>
      <c r="KS327" s="2" t="s">
        <v>241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272</v>
      </c>
      <c r="LB327" s="2" t="s">
        <v>226</v>
      </c>
      <c r="LC327" s="2" t="s">
        <v>229</v>
      </c>
      <c r="LD327" s="2" t="s">
        <v>229</v>
      </c>
      <c r="LE327" s="2" t="s">
        <v>241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229</v>
      </c>
      <c r="LN327" s="2" t="s">
        <v>229</v>
      </c>
      <c r="LO327" s="2" t="s">
        <v>229</v>
      </c>
      <c r="LP327" s="2" t="s">
        <v>229</v>
      </c>
      <c r="LQ327" s="2" t="s">
        <v>229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239</v>
      </c>
      <c r="LZ327" s="2" t="s">
        <v>275</v>
      </c>
      <c r="MA327" s="2" t="s">
        <v>477</v>
      </c>
      <c r="MB327" s="2" t="s">
        <v>400</v>
      </c>
      <c r="MC327" s="2" t="s">
        <v>241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266</v>
      </c>
      <c r="ML327" s="2" t="s">
        <v>226</v>
      </c>
      <c r="MM327" s="2" t="s">
        <v>229</v>
      </c>
      <c r="MN327" s="2" t="s">
        <v>229</v>
      </c>
      <c r="MO327" s="2" t="s">
        <v>241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239</v>
      </c>
      <c r="MX327" s="2" t="s">
        <v>226</v>
      </c>
      <c r="MY327" s="2" t="s">
        <v>308</v>
      </c>
      <c r="MZ327" s="2" t="s">
        <v>229</v>
      </c>
      <c r="NA327" s="2" t="s">
        <v>241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239</v>
      </c>
      <c r="NJ327" s="2" t="s">
        <v>260</v>
      </c>
      <c r="NK327" s="2" t="s">
        <v>350</v>
      </c>
      <c r="NL327" s="2" t="s">
        <v>496</v>
      </c>
      <c r="NM327" s="2" t="s">
        <v>241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272</v>
      </c>
      <c r="NV327" s="2" t="s">
        <v>226</v>
      </c>
      <c r="NW327" s="2" t="s">
        <v>229</v>
      </c>
      <c r="NX327" s="2" t="s">
        <v>229</v>
      </c>
      <c r="NY327" s="2" t="s">
        <v>241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239</v>
      </c>
      <c r="OH327" s="2" t="s">
        <v>226</v>
      </c>
      <c r="OI327" s="2" t="s">
        <v>229</v>
      </c>
      <c r="OJ327" s="2" t="s">
        <v>229</v>
      </c>
      <c r="OK327" s="2" t="s">
        <v>241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229</v>
      </c>
      <c r="OT327" s="2" t="s">
        <v>229</v>
      </c>
      <c r="OU327" s="2" t="s">
        <v>229</v>
      </c>
      <c r="OV327" s="2" t="s">
        <v>229</v>
      </c>
      <c r="OW327" s="2" t="s">
        <v>229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281</v>
      </c>
      <c r="PF327" s="2" t="s">
        <v>226</v>
      </c>
      <c r="PG327" s="2" t="s">
        <v>229</v>
      </c>
      <c r="PH327" s="2" t="s">
        <v>229</v>
      </c>
      <c r="PI327" s="2" t="s">
        <v>241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266</v>
      </c>
      <c r="PR327" s="2" t="s">
        <v>275</v>
      </c>
      <c r="PS327" s="2" t="s">
        <v>229</v>
      </c>
      <c r="PT327" s="2" t="s">
        <v>229</v>
      </c>
      <c r="PU327" s="2" t="s">
        <v>241</v>
      </c>
      <c r="PV327" s="2" t="s">
        <v>229</v>
      </c>
      <c r="PW327" s="4"/>
      <c r="PX327" s="8"/>
      <c r="PY327" s="4"/>
      <c r="PZ327" s="8"/>
      <c r="QA327" s="7"/>
      <c r="QB327" s="7"/>
      <c r="QC327" s="2" t="s">
        <v>281</v>
      </c>
      <c r="QD327" s="2" t="s">
        <v>226</v>
      </c>
      <c r="QE327" s="2" t="s">
        <v>229</v>
      </c>
      <c r="QF327" s="2" t="s">
        <v>229</v>
      </c>
      <c r="QG327" s="2" t="s">
        <v>241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229</v>
      </c>
      <c r="QP327" s="2" t="s">
        <v>229</v>
      </c>
      <c r="QQ327" s="2" t="s">
        <v>229</v>
      </c>
      <c r="QR327" s="2" t="s">
        <v>229</v>
      </c>
      <c r="QS327" s="2" t="s">
        <v>229</v>
      </c>
      <c r="QT327" s="2" t="s">
        <v>229</v>
      </c>
      <c r="QU327" s="4"/>
      <c r="QV327" s="8"/>
      <c r="QW327" s="4"/>
      <c r="QX327" s="8"/>
      <c r="QY327" s="7"/>
      <c r="QZ327" s="7"/>
      <c r="RA327" s="2" t="s">
        <v>239</v>
      </c>
      <c r="RB327" s="2" t="s">
        <v>275</v>
      </c>
      <c r="RC327" s="2" t="s">
        <v>338</v>
      </c>
      <c r="RD327" s="2" t="s">
        <v>1074</v>
      </c>
      <c r="RE327" s="2" t="s">
        <v>241</v>
      </c>
      <c r="RF327" s="2" t="s">
        <v>229</v>
      </c>
      <c r="RG327" s="4"/>
      <c r="RH327" s="8"/>
      <c r="RI327" s="4"/>
      <c r="RJ327" s="8"/>
      <c r="RK327" s="7"/>
      <c r="RL327" s="7"/>
      <c r="RM327" s="2" t="s">
        <v>229</v>
      </c>
      <c r="RN327" s="2" t="s">
        <v>229</v>
      </c>
      <c r="RO327" s="2" t="s">
        <v>229</v>
      </c>
      <c r="RP327" s="2" t="s">
        <v>229</v>
      </c>
      <c r="RQ327" s="2" t="s">
        <v>229</v>
      </c>
      <c r="RR327" s="2" t="s">
        <v>229</v>
      </c>
      <c r="RS327" s="4"/>
      <c r="RT327" s="8"/>
      <c r="RU327" s="4"/>
      <c r="RV327" s="8"/>
      <c r="RW327" s="7"/>
      <c r="RX327" s="7"/>
      <c r="RY327" s="2" t="s">
        <v>266</v>
      </c>
      <c r="RZ327" s="2" t="s">
        <v>275</v>
      </c>
      <c r="SA327" s="2" t="s">
        <v>229</v>
      </c>
      <c r="SB327" s="2" t="s">
        <v>229</v>
      </c>
      <c r="SC327" s="2" t="s">
        <v>241</v>
      </c>
      <c r="SD327" s="2" t="s">
        <v>229</v>
      </c>
      <c r="SE327" s="4">
        <v>130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>
        <v>60</v>
      </c>
      <c r="UF327" s="4"/>
      <c r="UG327" s="4"/>
      <c r="UH327" s="4"/>
      <c r="UI327" s="4"/>
      <c r="UJ327" s="4"/>
      <c r="UK327" s="4"/>
      <c r="UL327" s="4">
        <v>150</v>
      </c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>
        <v>80</v>
      </c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</row>
    <row r="328">
      <c r="A328" s="2" t="s">
        <v>3177</v>
      </c>
      <c r="B328" s="2" t="s">
        <v>216</v>
      </c>
      <c r="C328" s="2" t="s">
        <v>217</v>
      </c>
      <c r="D328" s="2" t="s">
        <v>3164</v>
      </c>
      <c r="E328" s="2" t="s">
        <v>3165</v>
      </c>
      <c r="F328" s="2" t="s">
        <v>220</v>
      </c>
      <c r="G328" s="2" t="s">
        <v>221</v>
      </c>
      <c r="H328" s="2" t="s">
        <v>222</v>
      </c>
      <c r="I328" s="2" t="s">
        <v>3166</v>
      </c>
      <c r="J328" s="2" t="s">
        <v>312</v>
      </c>
      <c r="K328" s="2" t="s">
        <v>341</v>
      </c>
      <c r="L328" s="3">
        <v>36.75</v>
      </c>
      <c r="M328" s="3">
        <v>38.59</v>
      </c>
      <c r="N328" s="3">
        <v>74.99</v>
      </c>
      <c r="O328" s="2" t="s">
        <v>226</v>
      </c>
      <c r="P328" s="2" t="s">
        <v>618</v>
      </c>
      <c r="Q328" s="2" t="s">
        <v>228</v>
      </c>
      <c r="R328" s="2" t="s">
        <v>229</v>
      </c>
      <c r="S328" s="2" t="s">
        <v>343</v>
      </c>
      <c r="T328" s="2" t="s">
        <v>231</v>
      </c>
      <c r="U328" s="2" t="s">
        <v>286</v>
      </c>
      <c r="V328" s="2" t="s">
        <v>233</v>
      </c>
      <c r="W328" s="2" t="s">
        <v>234</v>
      </c>
      <c r="X328" s="2" t="s">
        <v>235</v>
      </c>
      <c r="Y328" s="2" t="s">
        <v>357</v>
      </c>
      <c r="Z328" s="4">
        <v>59</v>
      </c>
      <c r="AA328" s="4">
        <f>=ROUNDDOWN(8.42857142857143,0)</f>
      </c>
      <c r="AB328" s="5">
        <v>7</v>
      </c>
      <c r="AC328" s="2" t="s">
        <v>345</v>
      </c>
      <c r="AD328" s="4">
        <v>30</v>
      </c>
      <c r="AE328" s="4">
        <v>190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>
        <v>5</v>
      </c>
      <c r="AQ328" s="8">
        <v>192.86</v>
      </c>
      <c r="AR328" s="4">
        <v>10</v>
      </c>
      <c r="AS328" s="8">
        <v>420.24</v>
      </c>
      <c r="AT328" s="7">
        <v>-0.5</v>
      </c>
      <c r="AU328" s="7">
        <v>-0.5411</v>
      </c>
      <c r="AV328" s="4" t="s">
        <v>229</v>
      </c>
      <c r="AW328" s="8" t="s">
        <v>229</v>
      </c>
      <c r="AX328" s="4" t="s">
        <v>229</v>
      </c>
      <c r="AY328" s="8" t="s">
        <v>229</v>
      </c>
      <c r="AZ328" s="7" t="s">
        <v>229</v>
      </c>
      <c r="BA328" s="7" t="s">
        <v>229</v>
      </c>
      <c r="BB328" s="7">
        <v>0.1891</v>
      </c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 t="s">
        <v>229</v>
      </c>
      <c r="BJ328" s="4">
        <v>5</v>
      </c>
      <c r="BK328" s="8">
        <v>192.86</v>
      </c>
      <c r="BL328" s="2" t="s">
        <v>3178</v>
      </c>
      <c r="BM328" s="7">
        <v>1</v>
      </c>
      <c r="BN328" s="7">
        <v>1</v>
      </c>
      <c r="BO328" s="4"/>
      <c r="BP328" s="8"/>
      <c r="BQ328" s="4">
        <v>6</v>
      </c>
      <c r="BR328" s="8">
        <v>253.56</v>
      </c>
      <c r="BS328" s="7">
        <v>-1</v>
      </c>
      <c r="BT328" s="7">
        <v>-1</v>
      </c>
      <c r="BU328" s="2" t="s">
        <v>239</v>
      </c>
      <c r="BV328" s="2" t="s">
        <v>226</v>
      </c>
      <c r="BW328" s="2" t="s">
        <v>229</v>
      </c>
      <c r="BX328" s="2" t="s">
        <v>1970</v>
      </c>
      <c r="BY328" s="2" t="s">
        <v>241</v>
      </c>
      <c r="BZ328" s="2" t="s">
        <v>229</v>
      </c>
      <c r="CA328" s="4">
        <v>4</v>
      </c>
      <c r="CB328" s="8">
        <v>146.36</v>
      </c>
      <c r="CC328" s="4">
        <v>4</v>
      </c>
      <c r="CD328" s="8">
        <v>166.68</v>
      </c>
      <c r="CE328" s="7"/>
      <c r="CF328" s="7">
        <v>-0.1219</v>
      </c>
      <c r="CG328" s="2" t="s">
        <v>239</v>
      </c>
      <c r="CH328" s="2" t="s">
        <v>226</v>
      </c>
      <c r="CI328" s="2" t="s">
        <v>391</v>
      </c>
      <c r="CJ328" s="2" t="s">
        <v>392</v>
      </c>
      <c r="CK328" s="2" t="s">
        <v>241</v>
      </c>
      <c r="CL328" s="2" t="s">
        <v>229</v>
      </c>
      <c r="CM328" s="4"/>
      <c r="CN328" s="8"/>
      <c r="CO328" s="4"/>
      <c r="CP328" s="8"/>
      <c r="CQ328" s="7"/>
      <c r="CR328" s="7"/>
      <c r="CS328" s="2" t="s">
        <v>239</v>
      </c>
      <c r="CT328" s="2" t="s">
        <v>226</v>
      </c>
      <c r="CU328" s="2" t="s">
        <v>393</v>
      </c>
      <c r="CV328" s="2" t="s">
        <v>3081</v>
      </c>
      <c r="CW328" s="2" t="s">
        <v>241</v>
      </c>
      <c r="CX328" s="2" t="s">
        <v>229</v>
      </c>
      <c r="CY328" s="4"/>
      <c r="CZ328" s="8"/>
      <c r="DA328" s="4"/>
      <c r="DB328" s="8"/>
      <c r="DC328" s="7"/>
      <c r="DD328" s="7"/>
      <c r="DE328" s="2" t="s">
        <v>239</v>
      </c>
      <c r="DF328" s="2" t="s">
        <v>226</v>
      </c>
      <c r="DG328" s="2" t="s">
        <v>395</v>
      </c>
      <c r="DH328" s="2" t="s">
        <v>396</v>
      </c>
      <c r="DI328" s="2" t="s">
        <v>241</v>
      </c>
      <c r="DJ328" s="2" t="s">
        <v>229</v>
      </c>
      <c r="DK328" s="4"/>
      <c r="DL328" s="8"/>
      <c r="DM328" s="4"/>
      <c r="DN328" s="8"/>
      <c r="DO328" s="7"/>
      <c r="DP328" s="7"/>
      <c r="DQ328" s="2" t="s">
        <v>239</v>
      </c>
      <c r="DR328" s="2" t="s">
        <v>226</v>
      </c>
      <c r="DS328" s="2" t="s">
        <v>397</v>
      </c>
      <c r="DT328" s="2" t="s">
        <v>3179</v>
      </c>
      <c r="DU328" s="2" t="s">
        <v>241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239</v>
      </c>
      <c r="ED328" s="2" t="s">
        <v>226</v>
      </c>
      <c r="EE328" s="2" t="s">
        <v>334</v>
      </c>
      <c r="EF328" s="2" t="s">
        <v>229</v>
      </c>
      <c r="EG328" s="2" t="s">
        <v>241</v>
      </c>
      <c r="EH328" s="2" t="s">
        <v>229</v>
      </c>
      <c r="EI328" s="4"/>
      <c r="EJ328" s="8"/>
      <c r="EK328" s="4"/>
      <c r="EL328" s="8"/>
      <c r="EM328" s="7"/>
      <c r="EN328" s="7"/>
      <c r="EO328" s="2" t="s">
        <v>239</v>
      </c>
      <c r="EP328" s="2" t="s">
        <v>226</v>
      </c>
      <c r="EQ328" s="2" t="s">
        <v>399</v>
      </c>
      <c r="ER328" s="2" t="s">
        <v>2323</v>
      </c>
      <c r="ES328" s="2" t="s">
        <v>241</v>
      </c>
      <c r="ET328" s="2" t="s">
        <v>229</v>
      </c>
      <c r="EU328" s="4"/>
      <c r="EV328" s="8"/>
      <c r="EW328" s="4"/>
      <c r="EX328" s="8"/>
      <c r="EY328" s="7"/>
      <c r="EZ328" s="7"/>
      <c r="FA328" s="2" t="s">
        <v>239</v>
      </c>
      <c r="FB328" s="2" t="s">
        <v>226</v>
      </c>
      <c r="FC328" s="2" t="s">
        <v>357</v>
      </c>
      <c r="FD328" s="2" t="s">
        <v>3180</v>
      </c>
      <c r="FE328" s="2" t="s">
        <v>241</v>
      </c>
      <c r="FF328" s="2" t="s">
        <v>229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226</v>
      </c>
      <c r="FO328" s="2" t="s">
        <v>357</v>
      </c>
      <c r="FP328" s="2" t="s">
        <v>2480</v>
      </c>
      <c r="FQ328" s="2" t="s">
        <v>241</v>
      </c>
      <c r="FR328" s="2" t="s">
        <v>229</v>
      </c>
      <c r="FS328" s="4">
        <v>1</v>
      </c>
      <c r="FT328" s="8">
        <v>46.5</v>
      </c>
      <c r="FU328" s="4"/>
      <c r="FV328" s="8"/>
      <c r="FW328" s="7"/>
      <c r="FX328" s="7"/>
      <c r="FY328" s="2" t="s">
        <v>239</v>
      </c>
      <c r="FZ328" s="2" t="s">
        <v>226</v>
      </c>
      <c r="GA328" s="2" t="s">
        <v>327</v>
      </c>
      <c r="GB328" s="2" t="s">
        <v>3181</v>
      </c>
      <c r="GC328" s="2" t="s">
        <v>241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267</v>
      </c>
      <c r="GL328" s="2" t="s">
        <v>226</v>
      </c>
      <c r="GM328" s="2" t="s">
        <v>229</v>
      </c>
      <c r="GN328" s="2" t="s">
        <v>229</v>
      </c>
      <c r="GO328" s="2" t="s">
        <v>241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239</v>
      </c>
      <c r="GX328" s="2" t="s">
        <v>226</v>
      </c>
      <c r="GY328" s="2" t="s">
        <v>403</v>
      </c>
      <c r="GZ328" s="2" t="s">
        <v>3182</v>
      </c>
      <c r="HA328" s="2" t="s">
        <v>241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226</v>
      </c>
      <c r="HK328" s="2" t="s">
        <v>229</v>
      </c>
      <c r="HL328" s="2" t="s">
        <v>229</v>
      </c>
      <c r="HM328" s="2" t="s">
        <v>241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239</v>
      </c>
      <c r="HV328" s="2" t="s">
        <v>226</v>
      </c>
      <c r="HW328" s="2" t="s">
        <v>264</v>
      </c>
      <c r="HX328" s="2" t="s">
        <v>560</v>
      </c>
      <c r="HY328" s="2" t="s">
        <v>241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226</v>
      </c>
      <c r="II328" s="2" t="s">
        <v>229</v>
      </c>
      <c r="IJ328" s="2" t="s">
        <v>229</v>
      </c>
      <c r="IK328" s="2" t="s">
        <v>241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272</v>
      </c>
      <c r="IT328" s="2" t="s">
        <v>226</v>
      </c>
      <c r="IU328" s="2" t="s">
        <v>229</v>
      </c>
      <c r="IV328" s="2" t="s">
        <v>229</v>
      </c>
      <c r="IW328" s="2" t="s">
        <v>241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267</v>
      </c>
      <c r="JF328" s="2" t="s">
        <v>226</v>
      </c>
      <c r="JG328" s="2" t="s">
        <v>229</v>
      </c>
      <c r="JH328" s="2" t="s">
        <v>229</v>
      </c>
      <c r="JI328" s="2" t="s">
        <v>241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272</v>
      </c>
      <c r="JR328" s="2" t="s">
        <v>226</v>
      </c>
      <c r="JS328" s="2" t="s">
        <v>229</v>
      </c>
      <c r="JT328" s="2" t="s">
        <v>229</v>
      </c>
      <c r="JU328" s="2" t="s">
        <v>241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272</v>
      </c>
      <c r="KD328" s="2" t="s">
        <v>226</v>
      </c>
      <c r="KE328" s="2" t="s">
        <v>229</v>
      </c>
      <c r="KF328" s="2" t="s">
        <v>229</v>
      </c>
      <c r="KG328" s="2" t="s">
        <v>241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272</v>
      </c>
      <c r="KP328" s="2" t="s">
        <v>226</v>
      </c>
      <c r="KQ328" s="2" t="s">
        <v>229</v>
      </c>
      <c r="KR328" s="2" t="s">
        <v>229</v>
      </c>
      <c r="KS328" s="2" t="s">
        <v>241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272</v>
      </c>
      <c r="LB328" s="2" t="s">
        <v>226</v>
      </c>
      <c r="LC328" s="2" t="s">
        <v>229</v>
      </c>
      <c r="LD328" s="2" t="s">
        <v>229</v>
      </c>
      <c r="LE328" s="2" t="s">
        <v>241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229</v>
      </c>
      <c r="LN328" s="2" t="s">
        <v>229</v>
      </c>
      <c r="LO328" s="2" t="s">
        <v>229</v>
      </c>
      <c r="LP328" s="2" t="s">
        <v>229</v>
      </c>
      <c r="LQ328" s="2" t="s">
        <v>229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239</v>
      </c>
      <c r="LZ328" s="2" t="s">
        <v>275</v>
      </c>
      <c r="MA328" s="2" t="s">
        <v>1019</v>
      </c>
      <c r="MB328" s="2" t="s">
        <v>400</v>
      </c>
      <c r="MC328" s="2" t="s">
        <v>241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272</v>
      </c>
      <c r="ML328" s="2" t="s">
        <v>226</v>
      </c>
      <c r="MM328" s="2" t="s">
        <v>229</v>
      </c>
      <c r="MN328" s="2" t="s">
        <v>229</v>
      </c>
      <c r="MO328" s="2" t="s">
        <v>241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239</v>
      </c>
      <c r="MX328" s="2" t="s">
        <v>226</v>
      </c>
      <c r="MY328" s="2" t="s">
        <v>308</v>
      </c>
      <c r="MZ328" s="2" t="s">
        <v>229</v>
      </c>
      <c r="NA328" s="2" t="s">
        <v>241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239</v>
      </c>
      <c r="NJ328" s="2" t="s">
        <v>260</v>
      </c>
      <c r="NK328" s="2" t="s">
        <v>408</v>
      </c>
      <c r="NL328" s="2" t="s">
        <v>2224</v>
      </c>
      <c r="NM328" s="2" t="s">
        <v>241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272</v>
      </c>
      <c r="NV328" s="2" t="s">
        <v>226</v>
      </c>
      <c r="NW328" s="2" t="s">
        <v>229</v>
      </c>
      <c r="NX328" s="2" t="s">
        <v>229</v>
      </c>
      <c r="NY328" s="2" t="s">
        <v>241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239</v>
      </c>
      <c r="OH328" s="2" t="s">
        <v>226</v>
      </c>
      <c r="OI328" s="2" t="s">
        <v>229</v>
      </c>
      <c r="OJ328" s="2" t="s">
        <v>229</v>
      </c>
      <c r="OK328" s="2" t="s">
        <v>241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229</v>
      </c>
      <c r="OT328" s="2" t="s">
        <v>229</v>
      </c>
      <c r="OU328" s="2" t="s">
        <v>229</v>
      </c>
      <c r="OV328" s="2" t="s">
        <v>229</v>
      </c>
      <c r="OW328" s="2" t="s">
        <v>229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281</v>
      </c>
      <c r="PF328" s="2" t="s">
        <v>226</v>
      </c>
      <c r="PG328" s="2" t="s">
        <v>229</v>
      </c>
      <c r="PH328" s="2" t="s">
        <v>229</v>
      </c>
      <c r="PI328" s="2" t="s">
        <v>241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266</v>
      </c>
      <c r="PR328" s="2" t="s">
        <v>275</v>
      </c>
      <c r="PS328" s="2" t="s">
        <v>229</v>
      </c>
      <c r="PT328" s="2" t="s">
        <v>229</v>
      </c>
      <c r="PU328" s="2" t="s">
        <v>241</v>
      </c>
      <c r="PV328" s="2" t="s">
        <v>229</v>
      </c>
      <c r="PW328" s="4"/>
      <c r="PX328" s="8"/>
      <c r="PY328" s="4"/>
      <c r="PZ328" s="8"/>
      <c r="QA328" s="7"/>
      <c r="QB328" s="7"/>
      <c r="QC328" s="2" t="s">
        <v>281</v>
      </c>
      <c r="QD328" s="2" t="s">
        <v>226</v>
      </c>
      <c r="QE328" s="2" t="s">
        <v>229</v>
      </c>
      <c r="QF328" s="2" t="s">
        <v>229</v>
      </c>
      <c r="QG328" s="2" t="s">
        <v>241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229</v>
      </c>
      <c r="QP328" s="2" t="s">
        <v>229</v>
      </c>
      <c r="QQ328" s="2" t="s">
        <v>229</v>
      </c>
      <c r="QR328" s="2" t="s">
        <v>229</v>
      </c>
      <c r="QS328" s="2" t="s">
        <v>229</v>
      </c>
      <c r="QT328" s="2" t="s">
        <v>229</v>
      </c>
      <c r="QU328" s="4"/>
      <c r="QV328" s="8"/>
      <c r="QW328" s="4"/>
      <c r="QX328" s="8"/>
      <c r="QY328" s="7"/>
      <c r="QZ328" s="7"/>
      <c r="RA328" s="2" t="s">
        <v>239</v>
      </c>
      <c r="RB328" s="2" t="s">
        <v>275</v>
      </c>
      <c r="RC328" s="2" t="s">
        <v>338</v>
      </c>
      <c r="RD328" s="2" t="s">
        <v>410</v>
      </c>
      <c r="RE328" s="2" t="s">
        <v>241</v>
      </c>
      <c r="RF328" s="2" t="s">
        <v>229</v>
      </c>
      <c r="RG328" s="4"/>
      <c r="RH328" s="8"/>
      <c r="RI328" s="4"/>
      <c r="RJ328" s="8"/>
      <c r="RK328" s="7"/>
      <c r="RL328" s="7"/>
      <c r="RM328" s="2" t="s">
        <v>229</v>
      </c>
      <c r="RN328" s="2" t="s">
        <v>229</v>
      </c>
      <c r="RO328" s="2" t="s">
        <v>229</v>
      </c>
      <c r="RP328" s="2" t="s">
        <v>229</v>
      </c>
      <c r="RQ328" s="2" t="s">
        <v>229</v>
      </c>
      <c r="RR328" s="2" t="s">
        <v>229</v>
      </c>
      <c r="RS328" s="4"/>
      <c r="RT328" s="8"/>
      <c r="RU328" s="4"/>
      <c r="RV328" s="8"/>
      <c r="RW328" s="7"/>
      <c r="RX328" s="7"/>
      <c r="RY328" s="2" t="s">
        <v>266</v>
      </c>
      <c r="RZ328" s="2" t="s">
        <v>275</v>
      </c>
      <c r="SA328" s="2" t="s">
        <v>229</v>
      </c>
      <c r="SB328" s="2" t="s">
        <v>229</v>
      </c>
      <c r="SC328" s="2" t="s">
        <v>241</v>
      </c>
      <c r="SD328" s="2" t="s">
        <v>229</v>
      </c>
      <c r="SE328" s="4">
        <v>59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>
        <v>30</v>
      </c>
      <c r="UF328" s="4"/>
      <c r="UG328" s="4"/>
      <c r="UH328" s="4"/>
      <c r="UI328" s="4"/>
      <c r="UJ328" s="4"/>
      <c r="UK328" s="4"/>
      <c r="UL328" s="4">
        <v>100</v>
      </c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>
        <v>60</v>
      </c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</row>
    <row r="329">
      <c r="A329" s="2" t="s">
        <v>3183</v>
      </c>
      <c r="B329" s="2" t="s">
        <v>216</v>
      </c>
      <c r="C329" s="2" t="s">
        <v>217</v>
      </c>
      <c r="D329" s="2" t="s">
        <v>3164</v>
      </c>
      <c r="E329" s="2" t="s">
        <v>3165</v>
      </c>
      <c r="F329" s="2" t="s">
        <v>220</v>
      </c>
      <c r="G329" s="2" t="s">
        <v>221</v>
      </c>
      <c r="H329" s="2" t="s">
        <v>222</v>
      </c>
      <c r="I329" s="2" t="s">
        <v>3166</v>
      </c>
      <c r="J329" s="2" t="s">
        <v>224</v>
      </c>
      <c r="K329" s="2" t="s">
        <v>225</v>
      </c>
      <c r="L329" s="3">
        <v>27.6</v>
      </c>
      <c r="M329" s="3">
        <v>28.98</v>
      </c>
      <c r="N329" s="3">
        <v>59.99</v>
      </c>
      <c r="O329" s="2" t="s">
        <v>226</v>
      </c>
      <c r="P329" s="2" t="s">
        <v>413</v>
      </c>
      <c r="Q329" s="2" t="s">
        <v>228</v>
      </c>
      <c r="R329" s="2" t="s">
        <v>229</v>
      </c>
      <c r="S329" s="2" t="s">
        <v>230</v>
      </c>
      <c r="T329" s="2" t="s">
        <v>231</v>
      </c>
      <c r="U329" s="2" t="s">
        <v>232</v>
      </c>
      <c r="V329" s="2" t="s">
        <v>233</v>
      </c>
      <c r="W329" s="2" t="s">
        <v>234</v>
      </c>
      <c r="X329" s="2" t="s">
        <v>235</v>
      </c>
      <c r="Y329" s="2" t="s">
        <v>295</v>
      </c>
      <c r="Z329" s="4">
        <v>184</v>
      </c>
      <c r="AA329" s="4">
        <f>=ROUNDDOWN(16.7272727272727,0)</f>
      </c>
      <c r="AB329" s="5">
        <v>11</v>
      </c>
      <c r="AC329" s="2" t="s">
        <v>3184</v>
      </c>
      <c r="AD329" s="4">
        <v>30</v>
      </c>
      <c r="AE329" s="4">
        <v>160</v>
      </c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>
        <v>12</v>
      </c>
      <c r="AQ329" s="8">
        <v>343.62</v>
      </c>
      <c r="AR329" s="4">
        <v>5</v>
      </c>
      <c r="AS329" s="8">
        <v>153.44</v>
      </c>
      <c r="AT329" s="7">
        <v>1.4</v>
      </c>
      <c r="AU329" s="7">
        <v>1.2394</v>
      </c>
      <c r="AV329" s="4">
        <v>29</v>
      </c>
      <c r="AW329" s="8">
        <v>972.6</v>
      </c>
      <c r="AX329" s="4">
        <v>24</v>
      </c>
      <c r="AY329" s="8">
        <v>853.82</v>
      </c>
      <c r="AZ329" s="7">
        <v>0.2083</v>
      </c>
      <c r="BA329" s="7">
        <v>0.1391</v>
      </c>
      <c r="BB329" s="7">
        <v>0.3533</v>
      </c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>
        <v>0.2734</v>
      </c>
      <c r="BJ329" s="4">
        <v>12</v>
      </c>
      <c r="BK329" s="8">
        <v>343.62</v>
      </c>
      <c r="BL329" s="2" t="s">
        <v>3185</v>
      </c>
      <c r="BM329" s="7">
        <v>1</v>
      </c>
      <c r="BN329" s="7">
        <v>1</v>
      </c>
      <c r="BO329" s="4">
        <v>2</v>
      </c>
      <c r="BP329" s="8">
        <v>62.02</v>
      </c>
      <c r="BQ329" s="4">
        <v>4</v>
      </c>
      <c r="BR329" s="8">
        <v>124.04</v>
      </c>
      <c r="BS329" s="7">
        <v>-0.5</v>
      </c>
      <c r="BT329" s="7">
        <v>-0.5</v>
      </c>
      <c r="BU329" s="2" t="s">
        <v>239</v>
      </c>
      <c r="BV329" s="2" t="s">
        <v>226</v>
      </c>
      <c r="BW329" s="2" t="s">
        <v>229</v>
      </c>
      <c r="BX329" s="2" t="s">
        <v>531</v>
      </c>
      <c r="BY329" s="2" t="s">
        <v>241</v>
      </c>
      <c r="BZ329" s="2" t="s">
        <v>229</v>
      </c>
      <c r="CA329" s="4">
        <v>10</v>
      </c>
      <c r="CB329" s="8">
        <v>281.6</v>
      </c>
      <c r="CC329" s="4"/>
      <c r="CD329" s="8"/>
      <c r="CE329" s="7"/>
      <c r="CF329" s="7"/>
      <c r="CG329" s="2" t="s">
        <v>239</v>
      </c>
      <c r="CH329" s="2" t="s">
        <v>226</v>
      </c>
      <c r="CI329" s="2" t="s">
        <v>3186</v>
      </c>
      <c r="CJ329" s="2" t="s">
        <v>243</v>
      </c>
      <c r="CK329" s="2" t="s">
        <v>241</v>
      </c>
      <c r="CL329" s="2" t="s">
        <v>229</v>
      </c>
      <c r="CM329" s="4"/>
      <c r="CN329" s="8"/>
      <c r="CO329" s="4"/>
      <c r="CP329" s="8"/>
      <c r="CQ329" s="7"/>
      <c r="CR329" s="7"/>
      <c r="CS329" s="2" t="s">
        <v>239</v>
      </c>
      <c r="CT329" s="2" t="s">
        <v>226</v>
      </c>
      <c r="CU329" s="2" t="s">
        <v>310</v>
      </c>
      <c r="CV329" s="2" t="s">
        <v>3187</v>
      </c>
      <c r="CW329" s="2" t="s">
        <v>241</v>
      </c>
      <c r="CX329" s="2" t="s">
        <v>229</v>
      </c>
      <c r="CY329" s="4"/>
      <c r="CZ329" s="8"/>
      <c r="DA329" s="4"/>
      <c r="DB329" s="8"/>
      <c r="DC329" s="7"/>
      <c r="DD329" s="7"/>
      <c r="DE329" s="2" t="s">
        <v>239</v>
      </c>
      <c r="DF329" s="2" t="s">
        <v>226</v>
      </c>
      <c r="DG329" s="2" t="s">
        <v>802</v>
      </c>
      <c r="DH329" s="2" t="s">
        <v>822</v>
      </c>
      <c r="DI329" s="2" t="s">
        <v>241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239</v>
      </c>
      <c r="DR329" s="2" t="s">
        <v>226</v>
      </c>
      <c r="DS329" s="2" t="s">
        <v>3188</v>
      </c>
      <c r="DT329" s="2" t="s">
        <v>901</v>
      </c>
      <c r="DU329" s="2" t="s">
        <v>241</v>
      </c>
      <c r="DV329" s="2" t="s">
        <v>229</v>
      </c>
      <c r="DW329" s="4"/>
      <c r="DX329" s="8"/>
      <c r="DY329" s="4">
        <v>1</v>
      </c>
      <c r="DZ329" s="8">
        <v>29.4</v>
      </c>
      <c r="EA329" s="7">
        <v>-1</v>
      </c>
      <c r="EB329" s="7">
        <v>-1</v>
      </c>
      <c r="EC329" s="2" t="s">
        <v>239</v>
      </c>
      <c r="ED329" s="2" t="s">
        <v>226</v>
      </c>
      <c r="EE329" s="2" t="s">
        <v>1020</v>
      </c>
      <c r="EF329" s="2" t="s">
        <v>1308</v>
      </c>
      <c r="EG329" s="2" t="s">
        <v>241</v>
      </c>
      <c r="EH329" s="2" t="s">
        <v>229</v>
      </c>
      <c r="EI329" s="4"/>
      <c r="EJ329" s="8"/>
      <c r="EK329" s="4"/>
      <c r="EL329" s="8"/>
      <c r="EM329" s="7"/>
      <c r="EN329" s="7"/>
      <c r="EO329" s="2" t="s">
        <v>239</v>
      </c>
      <c r="EP329" s="2" t="s">
        <v>226</v>
      </c>
      <c r="EQ329" s="2" t="s">
        <v>1333</v>
      </c>
      <c r="ER329" s="2" t="s">
        <v>1075</v>
      </c>
      <c r="ES329" s="2" t="s">
        <v>241</v>
      </c>
      <c r="ET329" s="2" t="s">
        <v>229</v>
      </c>
      <c r="EU329" s="4"/>
      <c r="EV329" s="8"/>
      <c r="EW329" s="4"/>
      <c r="EX329" s="8"/>
      <c r="EY329" s="7"/>
      <c r="EZ329" s="7"/>
      <c r="FA329" s="2" t="s">
        <v>239</v>
      </c>
      <c r="FB329" s="2" t="s">
        <v>226</v>
      </c>
      <c r="FC329" s="2" t="s">
        <v>310</v>
      </c>
      <c r="FD329" s="2" t="s">
        <v>3189</v>
      </c>
      <c r="FE329" s="2" t="s">
        <v>241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239</v>
      </c>
      <c r="FN329" s="2" t="s">
        <v>226</v>
      </c>
      <c r="FO329" s="2" t="s">
        <v>310</v>
      </c>
      <c r="FP329" s="2" t="s">
        <v>1272</v>
      </c>
      <c r="FQ329" s="2" t="s">
        <v>241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239</v>
      </c>
      <c r="FZ329" s="2" t="s">
        <v>226</v>
      </c>
      <c r="GA329" s="2" t="s">
        <v>327</v>
      </c>
      <c r="GB329" s="2" t="s">
        <v>706</v>
      </c>
      <c r="GC329" s="2" t="s">
        <v>241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714</v>
      </c>
      <c r="GL329" s="2" t="s">
        <v>275</v>
      </c>
      <c r="GM329" s="2" t="s">
        <v>830</v>
      </c>
      <c r="GN329" s="2" t="s">
        <v>309</v>
      </c>
      <c r="GO329" s="2" t="s">
        <v>241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239</v>
      </c>
      <c r="GX329" s="2" t="s">
        <v>226</v>
      </c>
      <c r="GY329" s="2" t="s">
        <v>258</v>
      </c>
      <c r="GZ329" s="2" t="s">
        <v>1594</v>
      </c>
      <c r="HA329" s="2" t="s">
        <v>241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239</v>
      </c>
      <c r="HJ329" s="2" t="s">
        <v>275</v>
      </c>
      <c r="HK329" s="2" t="s">
        <v>258</v>
      </c>
      <c r="HL329" s="2" t="s">
        <v>422</v>
      </c>
      <c r="HM329" s="2" t="s">
        <v>241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239</v>
      </c>
      <c r="HV329" s="2" t="s">
        <v>226</v>
      </c>
      <c r="HW329" s="2" t="s">
        <v>264</v>
      </c>
      <c r="HX329" s="2" t="s">
        <v>623</v>
      </c>
      <c r="HY329" s="2" t="s">
        <v>241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226</v>
      </c>
      <c r="II329" s="2" t="s">
        <v>229</v>
      </c>
      <c r="IJ329" s="2" t="s">
        <v>229</v>
      </c>
      <c r="IK329" s="2" t="s">
        <v>241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272</v>
      </c>
      <c r="IT329" s="2" t="s">
        <v>226</v>
      </c>
      <c r="IU329" s="2" t="s">
        <v>229</v>
      </c>
      <c r="IV329" s="2" t="s">
        <v>229</v>
      </c>
      <c r="IW329" s="2" t="s">
        <v>241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239</v>
      </c>
      <c r="JF329" s="2" t="s">
        <v>226</v>
      </c>
      <c r="JG329" s="2" t="s">
        <v>268</v>
      </c>
      <c r="JH329" s="2" t="s">
        <v>229</v>
      </c>
      <c r="JI329" s="2" t="s">
        <v>241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229</v>
      </c>
      <c r="JR329" s="2" t="s">
        <v>229</v>
      </c>
      <c r="JS329" s="2" t="s">
        <v>229</v>
      </c>
      <c r="JT329" s="2" t="s">
        <v>229</v>
      </c>
      <c r="JU329" s="2" t="s">
        <v>229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239</v>
      </c>
      <c r="KD329" s="2" t="s">
        <v>226</v>
      </c>
      <c r="KE329" s="2" t="s">
        <v>270</v>
      </c>
      <c r="KF329" s="2" t="s">
        <v>3190</v>
      </c>
      <c r="KG329" s="2" t="s">
        <v>241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272</v>
      </c>
      <c r="KP329" s="2" t="s">
        <v>226</v>
      </c>
      <c r="KQ329" s="2" t="s">
        <v>229</v>
      </c>
      <c r="KR329" s="2" t="s">
        <v>229</v>
      </c>
      <c r="KS329" s="2" t="s">
        <v>241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272</v>
      </c>
      <c r="LB329" s="2" t="s">
        <v>226</v>
      </c>
      <c r="LC329" s="2" t="s">
        <v>229</v>
      </c>
      <c r="LD329" s="2" t="s">
        <v>229</v>
      </c>
      <c r="LE329" s="2" t="s">
        <v>241</v>
      </c>
      <c r="LF329" s="2" t="s">
        <v>229</v>
      </c>
      <c r="LG329" s="4"/>
      <c r="LH329" s="8"/>
      <c r="LI329" s="4"/>
      <c r="LJ329" s="8"/>
      <c r="LK329" s="7"/>
      <c r="LL329" s="7"/>
      <c r="LM329" s="2" t="s">
        <v>229</v>
      </c>
      <c r="LN329" s="2" t="s">
        <v>229</v>
      </c>
      <c r="LO329" s="2" t="s">
        <v>229</v>
      </c>
      <c r="LP329" s="2" t="s">
        <v>229</v>
      </c>
      <c r="LQ329" s="2" t="s">
        <v>229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275</v>
      </c>
      <c r="MA329" s="2" t="s">
        <v>1312</v>
      </c>
      <c r="MB329" s="2" t="s">
        <v>1369</v>
      </c>
      <c r="MC329" s="2" t="s">
        <v>241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278</v>
      </c>
      <c r="ML329" s="2" t="s">
        <v>226</v>
      </c>
      <c r="MM329" s="2" t="s">
        <v>229</v>
      </c>
      <c r="MN329" s="2" t="s">
        <v>229</v>
      </c>
      <c r="MO329" s="2" t="s">
        <v>241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239</v>
      </c>
      <c r="MX329" s="2" t="s">
        <v>226</v>
      </c>
      <c r="MY329" s="2" t="s">
        <v>308</v>
      </c>
      <c r="MZ329" s="2" t="s">
        <v>229</v>
      </c>
      <c r="NA329" s="2" t="s">
        <v>241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239</v>
      </c>
      <c r="NJ329" s="2" t="s">
        <v>260</v>
      </c>
      <c r="NK329" s="2" t="s">
        <v>3191</v>
      </c>
      <c r="NL329" s="2" t="s">
        <v>1408</v>
      </c>
      <c r="NM329" s="2" t="s">
        <v>241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272</v>
      </c>
      <c r="NV329" s="2" t="s">
        <v>226</v>
      </c>
      <c r="NW329" s="2" t="s">
        <v>229</v>
      </c>
      <c r="NX329" s="2" t="s">
        <v>229</v>
      </c>
      <c r="NY329" s="2" t="s">
        <v>241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239</v>
      </c>
      <c r="OH329" s="2" t="s">
        <v>226</v>
      </c>
      <c r="OI329" s="2" t="s">
        <v>229</v>
      </c>
      <c r="OJ329" s="2" t="s">
        <v>229</v>
      </c>
      <c r="OK329" s="2" t="s">
        <v>241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229</v>
      </c>
      <c r="OT329" s="2" t="s">
        <v>229</v>
      </c>
      <c r="OU329" s="2" t="s">
        <v>229</v>
      </c>
      <c r="OV329" s="2" t="s">
        <v>229</v>
      </c>
      <c r="OW329" s="2" t="s">
        <v>229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281</v>
      </c>
      <c r="PF329" s="2" t="s">
        <v>226</v>
      </c>
      <c r="PG329" s="2" t="s">
        <v>229</v>
      </c>
      <c r="PH329" s="2" t="s">
        <v>229</v>
      </c>
      <c r="PI329" s="2" t="s">
        <v>241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266</v>
      </c>
      <c r="PR329" s="2" t="s">
        <v>275</v>
      </c>
      <c r="PS329" s="2" t="s">
        <v>229</v>
      </c>
      <c r="PT329" s="2" t="s">
        <v>229</v>
      </c>
      <c r="PU329" s="2" t="s">
        <v>241</v>
      </c>
      <c r="PV329" s="2" t="s">
        <v>229</v>
      </c>
      <c r="PW329" s="4"/>
      <c r="PX329" s="8"/>
      <c r="PY329" s="4"/>
      <c r="PZ329" s="8"/>
      <c r="QA329" s="7"/>
      <c r="QB329" s="7"/>
      <c r="QC329" s="2" t="s">
        <v>281</v>
      </c>
      <c r="QD329" s="2" t="s">
        <v>226</v>
      </c>
      <c r="QE329" s="2" t="s">
        <v>229</v>
      </c>
      <c r="QF329" s="2" t="s">
        <v>229</v>
      </c>
      <c r="QG329" s="2" t="s">
        <v>241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229</v>
      </c>
      <c r="QP329" s="2" t="s">
        <v>229</v>
      </c>
      <c r="QQ329" s="2" t="s">
        <v>229</v>
      </c>
      <c r="QR329" s="2" t="s">
        <v>229</v>
      </c>
      <c r="QS329" s="2" t="s">
        <v>229</v>
      </c>
      <c r="QT329" s="2" t="s">
        <v>229</v>
      </c>
      <c r="QU329" s="4"/>
      <c r="QV329" s="8"/>
      <c r="QW329" s="4"/>
      <c r="QX329" s="8"/>
      <c r="QY329" s="7"/>
      <c r="QZ329" s="7"/>
      <c r="RA329" s="2" t="s">
        <v>239</v>
      </c>
      <c r="RB329" s="2" t="s">
        <v>275</v>
      </c>
      <c r="RC329" s="2" t="s">
        <v>547</v>
      </c>
      <c r="RD329" s="2" t="s">
        <v>1792</v>
      </c>
      <c r="RE329" s="2" t="s">
        <v>241</v>
      </c>
      <c r="RF329" s="2" t="s">
        <v>229</v>
      </c>
      <c r="RG329" s="4"/>
      <c r="RH329" s="8"/>
      <c r="RI329" s="4"/>
      <c r="RJ329" s="8"/>
      <c r="RK329" s="7"/>
      <c r="RL329" s="7"/>
      <c r="RM329" s="2" t="s">
        <v>229</v>
      </c>
      <c r="RN329" s="2" t="s">
        <v>229</v>
      </c>
      <c r="RO329" s="2" t="s">
        <v>229</v>
      </c>
      <c r="RP329" s="2" t="s">
        <v>229</v>
      </c>
      <c r="RQ329" s="2" t="s">
        <v>229</v>
      </c>
      <c r="RR329" s="2" t="s">
        <v>229</v>
      </c>
      <c r="RS329" s="4"/>
      <c r="RT329" s="8"/>
      <c r="RU329" s="4"/>
      <c r="RV329" s="8"/>
      <c r="RW329" s="7"/>
      <c r="RX329" s="7"/>
      <c r="RY329" s="2" t="s">
        <v>266</v>
      </c>
      <c r="RZ329" s="2" t="s">
        <v>275</v>
      </c>
      <c r="SA329" s="2" t="s">
        <v>3192</v>
      </c>
      <c r="SB329" s="2" t="s">
        <v>229</v>
      </c>
      <c r="SC329" s="2" t="s">
        <v>241</v>
      </c>
      <c r="SD329" s="2" t="s">
        <v>229</v>
      </c>
      <c r="SE329" s="4">
        <v>111</v>
      </c>
      <c r="SF329" s="4"/>
      <c r="SG329" s="4"/>
      <c r="SH329" s="4"/>
      <c r="SI329" s="4">
        <v>73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>
        <v>30</v>
      </c>
      <c r="VC329" s="4"/>
      <c r="VD329" s="4"/>
      <c r="VE329" s="4">
        <v>30</v>
      </c>
      <c r="VF329" s="4"/>
      <c r="VG329" s="4"/>
      <c r="VH329" s="4"/>
      <c r="VI329" s="4"/>
      <c r="VJ329" s="4"/>
      <c r="VK329" s="4"/>
      <c r="VL329" s="4"/>
      <c r="VM329" s="4"/>
      <c r="VN329" s="4">
        <v>100</v>
      </c>
      <c r="VO329" s="4"/>
      <c r="VP329" s="4"/>
      <c r="VQ329" s="4"/>
      <c r="VR329" s="4"/>
      <c r="VS329" s="4"/>
    </row>
    <row r="330">
      <c r="A330" s="2" t="s">
        <v>3193</v>
      </c>
      <c r="B330" s="2" t="s">
        <v>216</v>
      </c>
      <c r="C330" s="2" t="s">
        <v>217</v>
      </c>
      <c r="D330" s="2" t="s">
        <v>3164</v>
      </c>
      <c r="E330" s="2" t="s">
        <v>3165</v>
      </c>
      <c r="F330" s="2" t="s">
        <v>220</v>
      </c>
      <c r="G330" s="2" t="s">
        <v>221</v>
      </c>
      <c r="H330" s="2" t="s">
        <v>222</v>
      </c>
      <c r="I330" s="2" t="s">
        <v>3166</v>
      </c>
      <c r="J330" s="2" t="s">
        <v>285</v>
      </c>
      <c r="K330" s="2" t="s">
        <v>225</v>
      </c>
      <c r="L330" s="3">
        <v>33.6</v>
      </c>
      <c r="M330" s="3">
        <v>35.28</v>
      </c>
      <c r="N330" s="3">
        <v>69.99</v>
      </c>
      <c r="O330" s="2" t="s">
        <v>226</v>
      </c>
      <c r="P330" s="2" t="s">
        <v>413</v>
      </c>
      <c r="Q330" s="2" t="s">
        <v>228</v>
      </c>
      <c r="R330" s="2" t="s">
        <v>229</v>
      </c>
      <c r="S330" s="2" t="s">
        <v>230</v>
      </c>
      <c r="T330" s="2" t="s">
        <v>231</v>
      </c>
      <c r="U330" s="2" t="s">
        <v>286</v>
      </c>
      <c r="V330" s="2" t="s">
        <v>233</v>
      </c>
      <c r="W330" s="2" t="s">
        <v>234</v>
      </c>
      <c r="X330" s="2" t="s">
        <v>235</v>
      </c>
      <c r="Y330" s="2" t="s">
        <v>295</v>
      </c>
      <c r="Z330" s="4">
        <v>19</v>
      </c>
      <c r="AA330" s="4">
        <f>=ROUNDDOWN(1,0)</f>
      </c>
      <c r="AB330" s="5">
        <v>19</v>
      </c>
      <c r="AC330" s="2" t="s">
        <v>287</v>
      </c>
      <c r="AD330" s="4">
        <v>100</v>
      </c>
      <c r="AE330" s="4">
        <v>520</v>
      </c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>
        <v>8</v>
      </c>
      <c r="AQ330" s="8">
        <v>282.11</v>
      </c>
      <c r="AR330" s="4">
        <v>16</v>
      </c>
      <c r="AS330" s="8">
        <v>579.82</v>
      </c>
      <c r="AT330" s="7">
        <v>-0.5</v>
      </c>
      <c r="AU330" s="7">
        <v>-0.5135</v>
      </c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>
        <v>0.2901</v>
      </c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 t="s">
        <v>229</v>
      </c>
      <c r="BJ330" s="4">
        <v>8</v>
      </c>
      <c r="BK330" s="8">
        <v>282.11</v>
      </c>
      <c r="BL330" s="2" t="s">
        <v>3194</v>
      </c>
      <c r="BM330" s="7">
        <v>1</v>
      </c>
      <c r="BN330" s="7">
        <v>1</v>
      </c>
      <c r="BO330" s="4">
        <v>5</v>
      </c>
      <c r="BP330" s="8">
        <v>183.45</v>
      </c>
      <c r="BQ330" s="4">
        <v>10</v>
      </c>
      <c r="BR330" s="8">
        <v>366.9</v>
      </c>
      <c r="BS330" s="7">
        <v>-0.5</v>
      </c>
      <c r="BT330" s="7">
        <v>-0.5</v>
      </c>
      <c r="BU330" s="2" t="s">
        <v>239</v>
      </c>
      <c r="BV330" s="2" t="s">
        <v>226</v>
      </c>
      <c r="BW330" s="2" t="s">
        <v>229</v>
      </c>
      <c r="BX330" s="2" t="s">
        <v>531</v>
      </c>
      <c r="BY330" s="2" t="s">
        <v>241</v>
      </c>
      <c r="BZ330" s="2" t="s">
        <v>229</v>
      </c>
      <c r="CA330" s="4">
        <v>1</v>
      </c>
      <c r="CB330" s="8">
        <v>34.23</v>
      </c>
      <c r="CC330" s="4">
        <v>1</v>
      </c>
      <c r="CD330" s="8">
        <v>36.86</v>
      </c>
      <c r="CE330" s="7"/>
      <c r="CF330" s="7">
        <v>-0.0714</v>
      </c>
      <c r="CG330" s="2" t="s">
        <v>239</v>
      </c>
      <c r="CH330" s="2" t="s">
        <v>226</v>
      </c>
      <c r="CI330" s="2" t="s">
        <v>3186</v>
      </c>
      <c r="CJ330" s="2" t="s">
        <v>3035</v>
      </c>
      <c r="CK330" s="2" t="s">
        <v>241</v>
      </c>
      <c r="CL330" s="2" t="s">
        <v>229</v>
      </c>
      <c r="CM330" s="4"/>
      <c r="CN330" s="8"/>
      <c r="CO330" s="4"/>
      <c r="CP330" s="8"/>
      <c r="CQ330" s="7"/>
      <c r="CR330" s="7"/>
      <c r="CS330" s="2" t="s">
        <v>239</v>
      </c>
      <c r="CT330" s="2" t="s">
        <v>226</v>
      </c>
      <c r="CU330" s="2" t="s">
        <v>310</v>
      </c>
      <c r="CV330" s="2" t="s">
        <v>3195</v>
      </c>
      <c r="CW330" s="2" t="s">
        <v>241</v>
      </c>
      <c r="CX330" s="2" t="s">
        <v>229</v>
      </c>
      <c r="CY330" s="4">
        <v>1</v>
      </c>
      <c r="CZ330" s="8">
        <v>32.22</v>
      </c>
      <c r="DA330" s="4">
        <v>2</v>
      </c>
      <c r="DB330" s="8">
        <v>69.4</v>
      </c>
      <c r="DC330" s="7">
        <v>-0.5</v>
      </c>
      <c r="DD330" s="7">
        <v>-0.5357</v>
      </c>
      <c r="DE330" s="2" t="s">
        <v>239</v>
      </c>
      <c r="DF330" s="2" t="s">
        <v>226</v>
      </c>
      <c r="DG330" s="2" t="s">
        <v>802</v>
      </c>
      <c r="DH330" s="2" t="s">
        <v>3196</v>
      </c>
      <c r="DI330" s="2" t="s">
        <v>241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239</v>
      </c>
      <c r="DR330" s="2" t="s">
        <v>226</v>
      </c>
      <c r="DS330" s="2" t="s">
        <v>3188</v>
      </c>
      <c r="DT330" s="2" t="s">
        <v>2766</v>
      </c>
      <c r="DU330" s="2" t="s">
        <v>241</v>
      </c>
      <c r="DV330" s="2" t="s">
        <v>229</v>
      </c>
      <c r="DW330" s="4"/>
      <c r="DX330" s="8"/>
      <c r="DY330" s="4">
        <v>2</v>
      </c>
      <c r="DZ330" s="8">
        <v>71.38</v>
      </c>
      <c r="EA330" s="7">
        <v>-1</v>
      </c>
      <c r="EB330" s="7">
        <v>-1</v>
      </c>
      <c r="EC330" s="2" t="s">
        <v>239</v>
      </c>
      <c r="ED330" s="2" t="s">
        <v>226</v>
      </c>
      <c r="EE330" s="2" t="s">
        <v>1020</v>
      </c>
      <c r="EF330" s="2" t="s">
        <v>454</v>
      </c>
      <c r="EG330" s="2" t="s">
        <v>241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239</v>
      </c>
      <c r="EP330" s="2" t="s">
        <v>226</v>
      </c>
      <c r="EQ330" s="2" t="s">
        <v>1333</v>
      </c>
      <c r="ER330" s="2" t="s">
        <v>571</v>
      </c>
      <c r="ES330" s="2" t="s">
        <v>241</v>
      </c>
      <c r="ET330" s="2" t="s">
        <v>229</v>
      </c>
      <c r="EU330" s="4">
        <v>1</v>
      </c>
      <c r="EV330" s="8">
        <v>32.21</v>
      </c>
      <c r="EW330" s="4"/>
      <c r="EX330" s="8"/>
      <c r="EY330" s="7"/>
      <c r="EZ330" s="7"/>
      <c r="FA330" s="2" t="s">
        <v>239</v>
      </c>
      <c r="FB330" s="2" t="s">
        <v>226</v>
      </c>
      <c r="FC330" s="2" t="s">
        <v>310</v>
      </c>
      <c r="FD330" s="2" t="s">
        <v>3197</v>
      </c>
      <c r="FE330" s="2" t="s">
        <v>241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226</v>
      </c>
      <c r="FO330" s="2" t="s">
        <v>310</v>
      </c>
      <c r="FP330" s="2" t="s">
        <v>243</v>
      </c>
      <c r="FQ330" s="2" t="s">
        <v>241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239</v>
      </c>
      <c r="FZ330" s="2" t="s">
        <v>226</v>
      </c>
      <c r="GA330" s="2" t="s">
        <v>327</v>
      </c>
      <c r="GB330" s="2" t="s">
        <v>706</v>
      </c>
      <c r="GC330" s="2" t="s">
        <v>241</v>
      </c>
      <c r="GD330" s="2" t="s">
        <v>229</v>
      </c>
      <c r="GE330" s="4"/>
      <c r="GF330" s="8"/>
      <c r="GG330" s="4">
        <v>1</v>
      </c>
      <c r="GH330" s="8">
        <v>35.28</v>
      </c>
      <c r="GI330" s="7">
        <v>-1</v>
      </c>
      <c r="GJ330" s="7">
        <v>-1</v>
      </c>
      <c r="GK330" s="2" t="s">
        <v>239</v>
      </c>
      <c r="GL330" s="2" t="s">
        <v>226</v>
      </c>
      <c r="GM330" s="2" t="s">
        <v>830</v>
      </c>
      <c r="GN330" s="2" t="s">
        <v>3005</v>
      </c>
      <c r="GO330" s="2" t="s">
        <v>241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239</v>
      </c>
      <c r="GX330" s="2" t="s">
        <v>226</v>
      </c>
      <c r="GY330" s="2" t="s">
        <v>258</v>
      </c>
      <c r="GZ330" s="2" t="s">
        <v>1594</v>
      </c>
      <c r="HA330" s="2" t="s">
        <v>241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239</v>
      </c>
      <c r="HJ330" s="2" t="s">
        <v>275</v>
      </c>
      <c r="HK330" s="2" t="s">
        <v>258</v>
      </c>
      <c r="HL330" s="2" t="s">
        <v>425</v>
      </c>
      <c r="HM330" s="2" t="s">
        <v>241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239</v>
      </c>
      <c r="HV330" s="2" t="s">
        <v>226</v>
      </c>
      <c r="HW330" s="2" t="s">
        <v>264</v>
      </c>
      <c r="HX330" s="2" t="s">
        <v>334</v>
      </c>
      <c r="HY330" s="2" t="s">
        <v>241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226</v>
      </c>
      <c r="II330" s="2" t="s">
        <v>229</v>
      </c>
      <c r="IJ330" s="2" t="s">
        <v>229</v>
      </c>
      <c r="IK330" s="2" t="s">
        <v>241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272</v>
      </c>
      <c r="IT330" s="2" t="s">
        <v>226</v>
      </c>
      <c r="IU330" s="2" t="s">
        <v>229</v>
      </c>
      <c r="IV330" s="2" t="s">
        <v>229</v>
      </c>
      <c r="IW330" s="2" t="s">
        <v>241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239</v>
      </c>
      <c r="JF330" s="2" t="s">
        <v>226</v>
      </c>
      <c r="JG330" s="2" t="s">
        <v>268</v>
      </c>
      <c r="JH330" s="2" t="s">
        <v>2324</v>
      </c>
      <c r="JI330" s="2" t="s">
        <v>241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229</v>
      </c>
      <c r="JR330" s="2" t="s">
        <v>229</v>
      </c>
      <c r="JS330" s="2" t="s">
        <v>229</v>
      </c>
      <c r="JT330" s="2" t="s">
        <v>229</v>
      </c>
      <c r="JU330" s="2" t="s">
        <v>229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239</v>
      </c>
      <c r="KD330" s="2" t="s">
        <v>226</v>
      </c>
      <c r="KE330" s="2" t="s">
        <v>270</v>
      </c>
      <c r="KF330" s="2" t="s">
        <v>508</v>
      </c>
      <c r="KG330" s="2" t="s">
        <v>241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278</v>
      </c>
      <c r="KP330" s="2" t="s">
        <v>226</v>
      </c>
      <c r="KQ330" s="2" t="s">
        <v>229</v>
      </c>
      <c r="KR330" s="2" t="s">
        <v>229</v>
      </c>
      <c r="KS330" s="2" t="s">
        <v>241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272</v>
      </c>
      <c r="LB330" s="2" t="s">
        <v>226</v>
      </c>
      <c r="LC330" s="2" t="s">
        <v>229</v>
      </c>
      <c r="LD330" s="2" t="s">
        <v>229</v>
      </c>
      <c r="LE330" s="2" t="s">
        <v>241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229</v>
      </c>
      <c r="LN330" s="2" t="s">
        <v>229</v>
      </c>
      <c r="LO330" s="2" t="s">
        <v>229</v>
      </c>
      <c r="LP330" s="2" t="s">
        <v>229</v>
      </c>
      <c r="LQ330" s="2" t="s">
        <v>229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275</v>
      </c>
      <c r="MA330" s="2" t="s">
        <v>1312</v>
      </c>
      <c r="MB330" s="2" t="s">
        <v>1024</v>
      </c>
      <c r="MC330" s="2" t="s">
        <v>241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278</v>
      </c>
      <c r="ML330" s="2" t="s">
        <v>226</v>
      </c>
      <c r="MM330" s="2" t="s">
        <v>229</v>
      </c>
      <c r="MN330" s="2" t="s">
        <v>229</v>
      </c>
      <c r="MO330" s="2" t="s">
        <v>241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226</v>
      </c>
      <c r="MY330" s="2" t="s">
        <v>308</v>
      </c>
      <c r="MZ330" s="2" t="s">
        <v>229</v>
      </c>
      <c r="NA330" s="2" t="s">
        <v>241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239</v>
      </c>
      <c r="NJ330" s="2" t="s">
        <v>260</v>
      </c>
      <c r="NK330" s="2" t="s">
        <v>3191</v>
      </c>
      <c r="NL330" s="2" t="s">
        <v>463</v>
      </c>
      <c r="NM330" s="2" t="s">
        <v>241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272</v>
      </c>
      <c r="NV330" s="2" t="s">
        <v>226</v>
      </c>
      <c r="NW330" s="2" t="s">
        <v>229</v>
      </c>
      <c r="NX330" s="2" t="s">
        <v>229</v>
      </c>
      <c r="NY330" s="2" t="s">
        <v>241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239</v>
      </c>
      <c r="OH330" s="2" t="s">
        <v>226</v>
      </c>
      <c r="OI330" s="2" t="s">
        <v>229</v>
      </c>
      <c r="OJ330" s="2" t="s">
        <v>229</v>
      </c>
      <c r="OK330" s="2" t="s">
        <v>241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229</v>
      </c>
      <c r="OT330" s="2" t="s">
        <v>229</v>
      </c>
      <c r="OU330" s="2" t="s">
        <v>229</v>
      </c>
      <c r="OV330" s="2" t="s">
        <v>229</v>
      </c>
      <c r="OW330" s="2" t="s">
        <v>229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281</v>
      </c>
      <c r="PF330" s="2" t="s">
        <v>226</v>
      </c>
      <c r="PG330" s="2" t="s">
        <v>229</v>
      </c>
      <c r="PH330" s="2" t="s">
        <v>229</v>
      </c>
      <c r="PI330" s="2" t="s">
        <v>241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266</v>
      </c>
      <c r="PR330" s="2" t="s">
        <v>275</v>
      </c>
      <c r="PS330" s="2" t="s">
        <v>229</v>
      </c>
      <c r="PT330" s="2" t="s">
        <v>229</v>
      </c>
      <c r="PU330" s="2" t="s">
        <v>241</v>
      </c>
      <c r="PV330" s="2" t="s">
        <v>229</v>
      </c>
      <c r="PW330" s="4"/>
      <c r="PX330" s="8"/>
      <c r="PY330" s="4"/>
      <c r="PZ330" s="8"/>
      <c r="QA330" s="7"/>
      <c r="QB330" s="7"/>
      <c r="QC330" s="2" t="s">
        <v>281</v>
      </c>
      <c r="QD330" s="2" t="s">
        <v>226</v>
      </c>
      <c r="QE330" s="2" t="s">
        <v>229</v>
      </c>
      <c r="QF330" s="2" t="s">
        <v>229</v>
      </c>
      <c r="QG330" s="2" t="s">
        <v>241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229</v>
      </c>
      <c r="QP330" s="2" t="s">
        <v>229</v>
      </c>
      <c r="QQ330" s="2" t="s">
        <v>229</v>
      </c>
      <c r="QR330" s="2" t="s">
        <v>229</v>
      </c>
      <c r="QS330" s="2" t="s">
        <v>229</v>
      </c>
      <c r="QT330" s="2" t="s">
        <v>229</v>
      </c>
      <c r="QU330" s="4"/>
      <c r="QV330" s="8"/>
      <c r="QW330" s="4"/>
      <c r="QX330" s="8"/>
      <c r="QY330" s="7"/>
      <c r="QZ330" s="7"/>
      <c r="RA330" s="2" t="s">
        <v>239</v>
      </c>
      <c r="RB330" s="2" t="s">
        <v>275</v>
      </c>
      <c r="RC330" s="2" t="s">
        <v>547</v>
      </c>
      <c r="RD330" s="2" t="s">
        <v>3198</v>
      </c>
      <c r="RE330" s="2" t="s">
        <v>241</v>
      </c>
      <c r="RF330" s="2" t="s">
        <v>229</v>
      </c>
      <c r="RG330" s="4"/>
      <c r="RH330" s="8"/>
      <c r="RI330" s="4"/>
      <c r="RJ330" s="8"/>
      <c r="RK330" s="7"/>
      <c r="RL330" s="7"/>
      <c r="RM330" s="2" t="s">
        <v>229</v>
      </c>
      <c r="RN330" s="2" t="s">
        <v>229</v>
      </c>
      <c r="RO330" s="2" t="s">
        <v>229</v>
      </c>
      <c r="RP330" s="2" t="s">
        <v>229</v>
      </c>
      <c r="RQ330" s="2" t="s">
        <v>229</v>
      </c>
      <c r="RR330" s="2" t="s">
        <v>229</v>
      </c>
      <c r="RS330" s="4"/>
      <c r="RT330" s="8"/>
      <c r="RU330" s="4"/>
      <c r="RV330" s="8"/>
      <c r="RW330" s="7"/>
      <c r="RX330" s="7"/>
      <c r="RY330" s="2" t="s">
        <v>266</v>
      </c>
      <c r="RZ330" s="2" t="s">
        <v>275</v>
      </c>
      <c r="SA330" s="2" t="s">
        <v>3192</v>
      </c>
      <c r="SB330" s="2" t="s">
        <v>229</v>
      </c>
      <c r="SC330" s="2" t="s">
        <v>241</v>
      </c>
      <c r="SD330" s="2" t="s">
        <v>229</v>
      </c>
      <c r="SE330" s="4"/>
      <c r="SF330" s="4"/>
      <c r="SG330" s="4"/>
      <c r="SH330" s="4"/>
      <c r="SI330" s="4"/>
      <c r="SJ330" s="4"/>
      <c r="SK330" s="4"/>
      <c r="SL330" s="4"/>
      <c r="SM330" s="4">
        <v>19</v>
      </c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>
        <v>100</v>
      </c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>
        <v>60</v>
      </c>
      <c r="UT330" s="4"/>
      <c r="UU330" s="4"/>
      <c r="UV330" s="4"/>
      <c r="UW330" s="4"/>
      <c r="UX330" s="4"/>
      <c r="UY330" s="4"/>
      <c r="UZ330" s="4"/>
      <c r="VA330" s="4"/>
      <c r="VB330" s="4">
        <v>60</v>
      </c>
      <c r="VC330" s="4"/>
      <c r="VD330" s="4"/>
      <c r="VE330" s="4">
        <v>50</v>
      </c>
      <c r="VF330" s="4"/>
      <c r="VG330" s="4">
        <v>150</v>
      </c>
      <c r="VH330" s="4"/>
      <c r="VI330" s="4"/>
      <c r="VJ330" s="4"/>
      <c r="VK330" s="4"/>
      <c r="VL330" s="4"/>
      <c r="VM330" s="4"/>
      <c r="VN330" s="4">
        <v>100</v>
      </c>
      <c r="VO330" s="4"/>
      <c r="VP330" s="4"/>
      <c r="VQ330" s="4"/>
      <c r="VR330" s="4"/>
      <c r="VS330" s="4"/>
    </row>
    <row r="331">
      <c r="A331" s="2" t="s">
        <v>3199</v>
      </c>
      <c r="B331" s="2" t="s">
        <v>216</v>
      </c>
      <c r="C331" s="2" t="s">
        <v>217</v>
      </c>
      <c r="D331" s="2" t="s">
        <v>3164</v>
      </c>
      <c r="E331" s="2" t="s">
        <v>3165</v>
      </c>
      <c r="F331" s="2" t="s">
        <v>220</v>
      </c>
      <c r="G331" s="2" t="s">
        <v>221</v>
      </c>
      <c r="H331" s="2" t="s">
        <v>222</v>
      </c>
      <c r="I331" s="2" t="s">
        <v>3166</v>
      </c>
      <c r="J331" s="2" t="s">
        <v>312</v>
      </c>
      <c r="K331" s="2" t="s">
        <v>225</v>
      </c>
      <c r="L331" s="3">
        <v>36.75</v>
      </c>
      <c r="M331" s="3">
        <v>38.59</v>
      </c>
      <c r="N331" s="3">
        <v>74.99</v>
      </c>
      <c r="O331" s="2" t="s">
        <v>226</v>
      </c>
      <c r="P331" s="2" t="s">
        <v>413</v>
      </c>
      <c r="Q331" s="2" t="s">
        <v>228</v>
      </c>
      <c r="R331" s="2" t="s">
        <v>229</v>
      </c>
      <c r="S331" s="2" t="s">
        <v>230</v>
      </c>
      <c r="T331" s="2" t="s">
        <v>231</v>
      </c>
      <c r="U331" s="2" t="s">
        <v>286</v>
      </c>
      <c r="V331" s="2" t="s">
        <v>233</v>
      </c>
      <c r="W331" s="2" t="s">
        <v>234</v>
      </c>
      <c r="X331" s="2" t="s">
        <v>235</v>
      </c>
      <c r="Y331" s="2" t="s">
        <v>313</v>
      </c>
      <c r="Z331" s="4">
        <v>299</v>
      </c>
      <c r="AA331" s="4">
        <f>=ROUNDDOWN(53.3928571428571,0)</f>
      </c>
      <c r="AB331" s="5">
        <v>5.6</v>
      </c>
      <c r="AC331" s="2" t="s">
        <v>1605</v>
      </c>
      <c r="AD331" s="4">
        <v>30</v>
      </c>
      <c r="AE331" s="4">
        <v>30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>
        <v>9</v>
      </c>
      <c r="AQ331" s="8">
        <v>346.87</v>
      </c>
      <c r="AR331" s="4">
        <v>3</v>
      </c>
      <c r="AS331" s="8">
        <v>120.56</v>
      </c>
      <c r="AT331" s="7">
        <v>2</v>
      </c>
      <c r="AU331" s="7">
        <v>1.8772</v>
      </c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>
        <v>0.3566</v>
      </c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 t="s">
        <v>229</v>
      </c>
      <c r="BJ331" s="4">
        <v>9</v>
      </c>
      <c r="BK331" s="8">
        <v>346.87</v>
      </c>
      <c r="BL331" s="2" t="s">
        <v>3200</v>
      </c>
      <c r="BM331" s="7">
        <v>1</v>
      </c>
      <c r="BN331" s="7">
        <v>1</v>
      </c>
      <c r="BO331" s="4">
        <v>2</v>
      </c>
      <c r="BP331" s="8">
        <v>77.28</v>
      </c>
      <c r="BQ331" s="4">
        <v>1</v>
      </c>
      <c r="BR331" s="8">
        <v>38.64</v>
      </c>
      <c r="BS331" s="7">
        <v>1</v>
      </c>
      <c r="BT331" s="7">
        <v>1</v>
      </c>
      <c r="BU331" s="2" t="s">
        <v>239</v>
      </c>
      <c r="BV331" s="2" t="s">
        <v>226</v>
      </c>
      <c r="BW331" s="2" t="s">
        <v>229</v>
      </c>
      <c r="BX331" s="2" t="s">
        <v>567</v>
      </c>
      <c r="BY331" s="2" t="s">
        <v>241</v>
      </c>
      <c r="BZ331" s="2" t="s">
        <v>229</v>
      </c>
      <c r="CA331" s="4">
        <v>5</v>
      </c>
      <c r="CB331" s="8">
        <v>182.95</v>
      </c>
      <c r="CC331" s="4">
        <v>2</v>
      </c>
      <c r="CD331" s="8">
        <v>81.92</v>
      </c>
      <c r="CE331" s="7">
        <v>1.5</v>
      </c>
      <c r="CF331" s="7">
        <v>1.2333</v>
      </c>
      <c r="CG331" s="2" t="s">
        <v>239</v>
      </c>
      <c r="CH331" s="2" t="s">
        <v>226</v>
      </c>
      <c r="CI331" s="2" t="s">
        <v>313</v>
      </c>
      <c r="CJ331" s="2" t="s">
        <v>318</v>
      </c>
      <c r="CK331" s="2" t="s">
        <v>241</v>
      </c>
      <c r="CL331" s="2" t="s">
        <v>229</v>
      </c>
      <c r="CM331" s="4"/>
      <c r="CN331" s="8"/>
      <c r="CO331" s="4"/>
      <c r="CP331" s="8"/>
      <c r="CQ331" s="7"/>
      <c r="CR331" s="7"/>
      <c r="CS331" s="2" t="s">
        <v>239</v>
      </c>
      <c r="CT331" s="2" t="s">
        <v>226</v>
      </c>
      <c r="CU331" s="2" t="s">
        <v>313</v>
      </c>
      <c r="CV331" s="2" t="s">
        <v>325</v>
      </c>
      <c r="CW331" s="2" t="s">
        <v>241</v>
      </c>
      <c r="CX331" s="2" t="s">
        <v>229</v>
      </c>
      <c r="CY331" s="4">
        <v>1</v>
      </c>
      <c r="CZ331" s="8">
        <v>36.25</v>
      </c>
      <c r="DA331" s="4"/>
      <c r="DB331" s="8"/>
      <c r="DC331" s="7"/>
      <c r="DD331" s="7"/>
      <c r="DE331" s="2" t="s">
        <v>239</v>
      </c>
      <c r="DF331" s="2" t="s">
        <v>226</v>
      </c>
      <c r="DG331" s="2" t="s">
        <v>313</v>
      </c>
      <c r="DH331" s="2" t="s">
        <v>319</v>
      </c>
      <c r="DI331" s="2" t="s">
        <v>241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239</v>
      </c>
      <c r="DR331" s="2" t="s">
        <v>226</v>
      </c>
      <c r="DS331" s="2" t="s">
        <v>313</v>
      </c>
      <c r="DT331" s="2" t="s">
        <v>3201</v>
      </c>
      <c r="DU331" s="2" t="s">
        <v>241</v>
      </c>
      <c r="DV331" s="2" t="s">
        <v>229</v>
      </c>
      <c r="DW331" s="4"/>
      <c r="DX331" s="8"/>
      <c r="DY331" s="4"/>
      <c r="DZ331" s="8"/>
      <c r="EA331" s="7"/>
      <c r="EB331" s="7"/>
      <c r="EC331" s="2" t="s">
        <v>266</v>
      </c>
      <c r="ED331" s="2" t="s">
        <v>226</v>
      </c>
      <c r="EE331" s="2" t="s">
        <v>321</v>
      </c>
      <c r="EF331" s="2" t="s">
        <v>845</v>
      </c>
      <c r="EG331" s="2" t="s">
        <v>241</v>
      </c>
      <c r="EH331" s="2" t="s">
        <v>229</v>
      </c>
      <c r="EI331" s="4"/>
      <c r="EJ331" s="8"/>
      <c r="EK331" s="4"/>
      <c r="EL331" s="8"/>
      <c r="EM331" s="7"/>
      <c r="EN331" s="7"/>
      <c r="EO331" s="2" t="s">
        <v>239</v>
      </c>
      <c r="EP331" s="2" t="s">
        <v>226</v>
      </c>
      <c r="EQ331" s="2" t="s">
        <v>399</v>
      </c>
      <c r="ER331" s="2" t="s">
        <v>461</v>
      </c>
      <c r="ES331" s="2" t="s">
        <v>241</v>
      </c>
      <c r="ET331" s="2" t="s">
        <v>229</v>
      </c>
      <c r="EU331" s="4"/>
      <c r="EV331" s="8"/>
      <c r="EW331" s="4"/>
      <c r="EX331" s="8"/>
      <c r="EY331" s="7"/>
      <c r="EZ331" s="7"/>
      <c r="FA331" s="2" t="s">
        <v>239</v>
      </c>
      <c r="FB331" s="2" t="s">
        <v>226</v>
      </c>
      <c r="FC331" s="2" t="s">
        <v>313</v>
      </c>
      <c r="FD331" s="2" t="s">
        <v>319</v>
      </c>
      <c r="FE331" s="2" t="s">
        <v>241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226</v>
      </c>
      <c r="FO331" s="2" t="s">
        <v>313</v>
      </c>
      <c r="FP331" s="2" t="s">
        <v>2285</v>
      </c>
      <c r="FQ331" s="2" t="s">
        <v>241</v>
      </c>
      <c r="FR331" s="2" t="s">
        <v>229</v>
      </c>
      <c r="FS331" s="4">
        <v>1</v>
      </c>
      <c r="FT331" s="8">
        <v>50.39</v>
      </c>
      <c r="FU331" s="4"/>
      <c r="FV331" s="8"/>
      <c r="FW331" s="7"/>
      <c r="FX331" s="7"/>
      <c r="FY331" s="2" t="s">
        <v>239</v>
      </c>
      <c r="FZ331" s="2" t="s">
        <v>226</v>
      </c>
      <c r="GA331" s="2" t="s">
        <v>327</v>
      </c>
      <c r="GB331" s="2" t="s">
        <v>612</v>
      </c>
      <c r="GC331" s="2" t="s">
        <v>241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714</v>
      </c>
      <c r="GL331" s="2" t="s">
        <v>275</v>
      </c>
      <c r="GM331" s="2" t="s">
        <v>3202</v>
      </c>
      <c r="GN331" s="2" t="s">
        <v>3203</v>
      </c>
      <c r="GO331" s="2" t="s">
        <v>241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239</v>
      </c>
      <c r="GX331" s="2" t="s">
        <v>226</v>
      </c>
      <c r="GY331" s="2" t="s">
        <v>403</v>
      </c>
      <c r="GZ331" s="2" t="s">
        <v>899</v>
      </c>
      <c r="HA331" s="2" t="s">
        <v>241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239</v>
      </c>
      <c r="HJ331" s="2" t="s">
        <v>275</v>
      </c>
      <c r="HK331" s="2" t="s">
        <v>332</v>
      </c>
      <c r="HL331" s="2" t="s">
        <v>256</v>
      </c>
      <c r="HM331" s="2" t="s">
        <v>241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239</v>
      </c>
      <c r="HV331" s="2" t="s">
        <v>226</v>
      </c>
      <c r="HW331" s="2" t="s">
        <v>264</v>
      </c>
      <c r="HX331" s="2" t="s">
        <v>630</v>
      </c>
      <c r="HY331" s="2" t="s">
        <v>241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226</v>
      </c>
      <c r="II331" s="2" t="s">
        <v>229</v>
      </c>
      <c r="IJ331" s="2" t="s">
        <v>229</v>
      </c>
      <c r="IK331" s="2" t="s">
        <v>241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272</v>
      </c>
      <c r="IT331" s="2" t="s">
        <v>226</v>
      </c>
      <c r="IU331" s="2" t="s">
        <v>229</v>
      </c>
      <c r="IV331" s="2" t="s">
        <v>229</v>
      </c>
      <c r="IW331" s="2" t="s">
        <v>241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239</v>
      </c>
      <c r="JF331" s="2" t="s">
        <v>226</v>
      </c>
      <c r="JG331" s="2" t="s">
        <v>268</v>
      </c>
      <c r="JH331" s="2" t="s">
        <v>229</v>
      </c>
      <c r="JI331" s="2" t="s">
        <v>241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229</v>
      </c>
      <c r="JR331" s="2" t="s">
        <v>229</v>
      </c>
      <c r="JS331" s="2" t="s">
        <v>229</v>
      </c>
      <c r="JT331" s="2" t="s">
        <v>229</v>
      </c>
      <c r="JU331" s="2" t="s">
        <v>229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272</v>
      </c>
      <c r="KD331" s="2" t="s">
        <v>226</v>
      </c>
      <c r="KE331" s="2" t="s">
        <v>229</v>
      </c>
      <c r="KF331" s="2" t="s">
        <v>229</v>
      </c>
      <c r="KG331" s="2" t="s">
        <v>241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278</v>
      </c>
      <c r="KP331" s="2" t="s">
        <v>226</v>
      </c>
      <c r="KQ331" s="2" t="s">
        <v>229</v>
      </c>
      <c r="KR331" s="2" t="s">
        <v>229</v>
      </c>
      <c r="KS331" s="2" t="s">
        <v>241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272</v>
      </c>
      <c r="LB331" s="2" t="s">
        <v>226</v>
      </c>
      <c r="LC331" s="2" t="s">
        <v>229</v>
      </c>
      <c r="LD331" s="2" t="s">
        <v>229</v>
      </c>
      <c r="LE331" s="2" t="s">
        <v>241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229</v>
      </c>
      <c r="LN331" s="2" t="s">
        <v>229</v>
      </c>
      <c r="LO331" s="2" t="s">
        <v>229</v>
      </c>
      <c r="LP331" s="2" t="s">
        <v>229</v>
      </c>
      <c r="LQ331" s="2" t="s">
        <v>229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239</v>
      </c>
      <c r="LZ331" s="2" t="s">
        <v>275</v>
      </c>
      <c r="MA331" s="2" t="s">
        <v>337</v>
      </c>
      <c r="MB331" s="2" t="s">
        <v>2664</v>
      </c>
      <c r="MC331" s="2" t="s">
        <v>241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266</v>
      </c>
      <c r="ML331" s="2" t="s">
        <v>226</v>
      </c>
      <c r="MM331" s="2" t="s">
        <v>229</v>
      </c>
      <c r="MN331" s="2" t="s">
        <v>229</v>
      </c>
      <c r="MO331" s="2" t="s">
        <v>241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226</v>
      </c>
      <c r="MY331" s="2" t="s">
        <v>308</v>
      </c>
      <c r="MZ331" s="2" t="s">
        <v>229</v>
      </c>
      <c r="NA331" s="2" t="s">
        <v>241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239</v>
      </c>
      <c r="NJ331" s="2" t="s">
        <v>260</v>
      </c>
      <c r="NK331" s="2" t="s">
        <v>313</v>
      </c>
      <c r="NL331" s="2" t="s">
        <v>364</v>
      </c>
      <c r="NM331" s="2" t="s">
        <v>241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272</v>
      </c>
      <c r="NV331" s="2" t="s">
        <v>226</v>
      </c>
      <c r="NW331" s="2" t="s">
        <v>229</v>
      </c>
      <c r="NX331" s="2" t="s">
        <v>229</v>
      </c>
      <c r="NY331" s="2" t="s">
        <v>241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239</v>
      </c>
      <c r="OH331" s="2" t="s">
        <v>226</v>
      </c>
      <c r="OI331" s="2" t="s">
        <v>229</v>
      </c>
      <c r="OJ331" s="2" t="s">
        <v>229</v>
      </c>
      <c r="OK331" s="2" t="s">
        <v>241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229</v>
      </c>
      <c r="OT331" s="2" t="s">
        <v>229</v>
      </c>
      <c r="OU331" s="2" t="s">
        <v>229</v>
      </c>
      <c r="OV331" s="2" t="s">
        <v>229</v>
      </c>
      <c r="OW331" s="2" t="s">
        <v>229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281</v>
      </c>
      <c r="PF331" s="2" t="s">
        <v>226</v>
      </c>
      <c r="PG331" s="2" t="s">
        <v>229</v>
      </c>
      <c r="PH331" s="2" t="s">
        <v>229</v>
      </c>
      <c r="PI331" s="2" t="s">
        <v>241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266</v>
      </c>
      <c r="PR331" s="2" t="s">
        <v>275</v>
      </c>
      <c r="PS331" s="2" t="s">
        <v>229</v>
      </c>
      <c r="PT331" s="2" t="s">
        <v>229</v>
      </c>
      <c r="PU331" s="2" t="s">
        <v>241</v>
      </c>
      <c r="PV331" s="2" t="s">
        <v>229</v>
      </c>
      <c r="PW331" s="4"/>
      <c r="PX331" s="8"/>
      <c r="PY331" s="4"/>
      <c r="PZ331" s="8"/>
      <c r="QA331" s="7"/>
      <c r="QB331" s="7"/>
      <c r="QC331" s="2" t="s">
        <v>281</v>
      </c>
      <c r="QD331" s="2" t="s">
        <v>226</v>
      </c>
      <c r="QE331" s="2" t="s">
        <v>229</v>
      </c>
      <c r="QF331" s="2" t="s">
        <v>229</v>
      </c>
      <c r="QG331" s="2" t="s">
        <v>241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229</v>
      </c>
      <c r="QP331" s="2" t="s">
        <v>229</v>
      </c>
      <c r="QQ331" s="2" t="s">
        <v>229</v>
      </c>
      <c r="QR331" s="2" t="s">
        <v>229</v>
      </c>
      <c r="QS331" s="2" t="s">
        <v>229</v>
      </c>
      <c r="QT331" s="2" t="s">
        <v>229</v>
      </c>
      <c r="QU331" s="4"/>
      <c r="QV331" s="8"/>
      <c r="QW331" s="4"/>
      <c r="QX331" s="8"/>
      <c r="QY331" s="7"/>
      <c r="QZ331" s="7"/>
      <c r="RA331" s="2" t="s">
        <v>239</v>
      </c>
      <c r="RB331" s="2" t="s">
        <v>275</v>
      </c>
      <c r="RC331" s="2" t="s">
        <v>338</v>
      </c>
      <c r="RD331" s="2" t="s">
        <v>229</v>
      </c>
      <c r="RE331" s="2" t="s">
        <v>241</v>
      </c>
      <c r="RF331" s="2" t="s">
        <v>229</v>
      </c>
      <c r="RG331" s="4"/>
      <c r="RH331" s="8"/>
      <c r="RI331" s="4"/>
      <c r="RJ331" s="8"/>
      <c r="RK331" s="7"/>
      <c r="RL331" s="7"/>
      <c r="RM331" s="2" t="s">
        <v>229</v>
      </c>
      <c r="RN331" s="2" t="s">
        <v>229</v>
      </c>
      <c r="RO331" s="2" t="s">
        <v>229</v>
      </c>
      <c r="RP331" s="2" t="s">
        <v>229</v>
      </c>
      <c r="RQ331" s="2" t="s">
        <v>229</v>
      </c>
      <c r="RR331" s="2" t="s">
        <v>229</v>
      </c>
      <c r="RS331" s="4"/>
      <c r="RT331" s="8"/>
      <c r="RU331" s="4"/>
      <c r="RV331" s="8"/>
      <c r="RW331" s="7"/>
      <c r="RX331" s="7"/>
      <c r="RY331" s="2" t="s">
        <v>266</v>
      </c>
      <c r="RZ331" s="2" t="s">
        <v>275</v>
      </c>
      <c r="SA331" s="2" t="s">
        <v>229</v>
      </c>
      <c r="SB331" s="2" t="s">
        <v>229</v>
      </c>
      <c r="SC331" s="2" t="s">
        <v>241</v>
      </c>
      <c r="SD331" s="2" t="s">
        <v>229</v>
      </c>
      <c r="SE331" s="4">
        <v>2</v>
      </c>
      <c r="SF331" s="4">
        <v>249</v>
      </c>
      <c r="SG331" s="4"/>
      <c r="SH331" s="4"/>
      <c r="SI331" s="4"/>
      <c r="SJ331" s="4"/>
      <c r="SK331" s="4"/>
      <c r="SL331" s="4"/>
      <c r="SM331" s="4">
        <v>48</v>
      </c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>
        <v>30</v>
      </c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</row>
    <row r="332">
      <c r="A332" s="2" t="s">
        <v>3204</v>
      </c>
      <c r="B332" s="2" t="s">
        <v>216</v>
      </c>
      <c r="C332" s="2" t="s">
        <v>217</v>
      </c>
      <c r="D332" s="2" t="s">
        <v>3164</v>
      </c>
      <c r="E332" s="2" t="s">
        <v>3165</v>
      </c>
      <c r="F332" s="2" t="s">
        <v>220</v>
      </c>
      <c r="G332" s="2" t="s">
        <v>221</v>
      </c>
      <c r="H332" s="2" t="s">
        <v>222</v>
      </c>
      <c r="I332" s="2" t="s">
        <v>3166</v>
      </c>
      <c r="J332" s="2" t="s">
        <v>224</v>
      </c>
      <c r="K332" s="2" t="s">
        <v>583</v>
      </c>
      <c r="L332" s="3">
        <v>27.6</v>
      </c>
      <c r="M332" s="3">
        <v>28.98</v>
      </c>
      <c r="N332" s="3">
        <v>59.99</v>
      </c>
      <c r="O332" s="2" t="s">
        <v>226</v>
      </c>
      <c r="P332" s="2" t="s">
        <v>618</v>
      </c>
      <c r="Q332" s="2" t="s">
        <v>228</v>
      </c>
      <c r="R332" s="2" t="s">
        <v>229</v>
      </c>
      <c r="S332" s="2" t="s">
        <v>584</v>
      </c>
      <c r="T332" s="2" t="s">
        <v>231</v>
      </c>
      <c r="U332" s="2" t="s">
        <v>232</v>
      </c>
      <c r="V332" s="2" t="s">
        <v>233</v>
      </c>
      <c r="W332" s="2" t="s">
        <v>234</v>
      </c>
      <c r="X332" s="2" t="s">
        <v>235</v>
      </c>
      <c r="Y332" s="2" t="s">
        <v>485</v>
      </c>
      <c r="Z332" s="4">
        <v>80</v>
      </c>
      <c r="AA332" s="4">
        <f>=ROUNDDOWN(20,0)</f>
      </c>
      <c r="AB332" s="5">
        <v>4</v>
      </c>
      <c r="AC332" s="2" t="s">
        <v>1132</v>
      </c>
      <c r="AD332" s="4">
        <v>90</v>
      </c>
      <c r="AE332" s="4">
        <v>90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>
        <v>7</v>
      </c>
      <c r="AQ332" s="8">
        <v>201.94</v>
      </c>
      <c r="AR332" s="4">
        <v>2</v>
      </c>
      <c r="AS332" s="8">
        <v>61.14</v>
      </c>
      <c r="AT332" s="7">
        <v>2.5</v>
      </c>
      <c r="AU332" s="7">
        <v>2.3029</v>
      </c>
      <c r="AV332" s="4">
        <v>22</v>
      </c>
      <c r="AW332" s="8">
        <v>767.93</v>
      </c>
      <c r="AX332" s="4">
        <v>8</v>
      </c>
      <c r="AY332" s="8">
        <v>285.92</v>
      </c>
      <c r="AZ332" s="7">
        <v>1.75</v>
      </c>
      <c r="BA332" s="7">
        <v>1.6858</v>
      </c>
      <c r="BB332" s="7">
        <v>0.263</v>
      </c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>
        <v>0.2159</v>
      </c>
      <c r="BJ332" s="4">
        <v>7</v>
      </c>
      <c r="BK332" s="8">
        <v>201.94</v>
      </c>
      <c r="BL332" s="2" t="s">
        <v>3205</v>
      </c>
      <c r="BM332" s="7">
        <v>1</v>
      </c>
      <c r="BN332" s="7">
        <v>1</v>
      </c>
      <c r="BO332" s="4">
        <v>2</v>
      </c>
      <c r="BP332" s="8">
        <v>61.14</v>
      </c>
      <c r="BQ332" s="4">
        <v>2</v>
      </c>
      <c r="BR332" s="8">
        <v>61.14</v>
      </c>
      <c r="BS332" s="7"/>
      <c r="BT332" s="7"/>
      <c r="BU332" s="2" t="s">
        <v>239</v>
      </c>
      <c r="BV332" s="2" t="s">
        <v>226</v>
      </c>
      <c r="BW332" s="2" t="s">
        <v>229</v>
      </c>
      <c r="BX332" s="2" t="s">
        <v>318</v>
      </c>
      <c r="BY332" s="2" t="s">
        <v>241</v>
      </c>
      <c r="BZ332" s="2" t="s">
        <v>229</v>
      </c>
      <c r="CA332" s="4">
        <v>5</v>
      </c>
      <c r="CB332" s="8">
        <v>140.8</v>
      </c>
      <c r="CC332" s="4"/>
      <c r="CD332" s="8"/>
      <c r="CE332" s="7"/>
      <c r="CF332" s="7"/>
      <c r="CG332" s="2" t="s">
        <v>239</v>
      </c>
      <c r="CH332" s="2" t="s">
        <v>226</v>
      </c>
      <c r="CI332" s="2" t="s">
        <v>485</v>
      </c>
      <c r="CJ332" s="2" t="s">
        <v>978</v>
      </c>
      <c r="CK332" s="2" t="s">
        <v>241</v>
      </c>
      <c r="CL332" s="2" t="s">
        <v>229</v>
      </c>
      <c r="CM332" s="4"/>
      <c r="CN332" s="8"/>
      <c r="CO332" s="4"/>
      <c r="CP332" s="8"/>
      <c r="CQ332" s="7"/>
      <c r="CR332" s="7"/>
      <c r="CS332" s="2" t="s">
        <v>239</v>
      </c>
      <c r="CT332" s="2" t="s">
        <v>226</v>
      </c>
      <c r="CU332" s="2" t="s">
        <v>485</v>
      </c>
      <c r="CV332" s="2" t="s">
        <v>596</v>
      </c>
      <c r="CW332" s="2" t="s">
        <v>241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239</v>
      </c>
      <c r="DF332" s="2" t="s">
        <v>226</v>
      </c>
      <c r="DG332" s="2" t="s">
        <v>485</v>
      </c>
      <c r="DH332" s="2" t="s">
        <v>2103</v>
      </c>
      <c r="DI332" s="2" t="s">
        <v>241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239</v>
      </c>
      <c r="DR332" s="2" t="s">
        <v>226</v>
      </c>
      <c r="DS332" s="2" t="s">
        <v>587</v>
      </c>
      <c r="DT332" s="2" t="s">
        <v>3206</v>
      </c>
      <c r="DU332" s="2" t="s">
        <v>241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239</v>
      </c>
      <c r="ED332" s="2" t="s">
        <v>226</v>
      </c>
      <c r="EE332" s="2" t="s">
        <v>490</v>
      </c>
      <c r="EF332" s="2" t="s">
        <v>229</v>
      </c>
      <c r="EG332" s="2" t="s">
        <v>241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239</v>
      </c>
      <c r="EP332" s="2" t="s">
        <v>226</v>
      </c>
      <c r="EQ332" s="2" t="s">
        <v>1333</v>
      </c>
      <c r="ER332" s="2" t="s">
        <v>1075</v>
      </c>
      <c r="ES332" s="2" t="s">
        <v>241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239</v>
      </c>
      <c r="FB332" s="2" t="s">
        <v>226</v>
      </c>
      <c r="FC332" s="2" t="s">
        <v>485</v>
      </c>
      <c r="FD332" s="2" t="s">
        <v>846</v>
      </c>
      <c r="FE332" s="2" t="s">
        <v>241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226</v>
      </c>
      <c r="FO332" s="2" t="s">
        <v>485</v>
      </c>
      <c r="FP332" s="2" t="s">
        <v>3207</v>
      </c>
      <c r="FQ332" s="2" t="s">
        <v>241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239</v>
      </c>
      <c r="FZ332" s="2" t="s">
        <v>226</v>
      </c>
      <c r="GA332" s="2" t="s">
        <v>327</v>
      </c>
      <c r="GB332" s="2" t="s">
        <v>2778</v>
      </c>
      <c r="GC332" s="2" t="s">
        <v>241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714</v>
      </c>
      <c r="GL332" s="2" t="s">
        <v>275</v>
      </c>
      <c r="GM332" s="2" t="s">
        <v>3179</v>
      </c>
      <c r="GN332" s="2" t="s">
        <v>2291</v>
      </c>
      <c r="GO332" s="2" t="s">
        <v>241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239</v>
      </c>
      <c r="GX332" s="2" t="s">
        <v>226</v>
      </c>
      <c r="GY332" s="2" t="s">
        <v>485</v>
      </c>
      <c r="GZ332" s="2" t="s">
        <v>494</v>
      </c>
      <c r="HA332" s="2" t="s">
        <v>241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239</v>
      </c>
      <c r="HJ332" s="2" t="s">
        <v>226</v>
      </c>
      <c r="HK332" s="2" t="s">
        <v>332</v>
      </c>
      <c r="HL332" s="2" t="s">
        <v>3208</v>
      </c>
      <c r="HM332" s="2" t="s">
        <v>241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239</v>
      </c>
      <c r="HV332" s="2" t="s">
        <v>226</v>
      </c>
      <c r="HW332" s="2" t="s">
        <v>264</v>
      </c>
      <c r="HX332" s="2" t="s">
        <v>327</v>
      </c>
      <c r="HY332" s="2" t="s">
        <v>241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266</v>
      </c>
      <c r="IH332" s="2" t="s">
        <v>226</v>
      </c>
      <c r="II332" s="2" t="s">
        <v>229</v>
      </c>
      <c r="IJ332" s="2" t="s">
        <v>229</v>
      </c>
      <c r="IK332" s="2" t="s">
        <v>241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272</v>
      </c>
      <c r="IT332" s="2" t="s">
        <v>226</v>
      </c>
      <c r="IU332" s="2" t="s">
        <v>229</v>
      </c>
      <c r="IV332" s="2" t="s">
        <v>229</v>
      </c>
      <c r="IW332" s="2" t="s">
        <v>241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239</v>
      </c>
      <c r="JF332" s="2" t="s">
        <v>226</v>
      </c>
      <c r="JG332" s="2" t="s">
        <v>268</v>
      </c>
      <c r="JH332" s="2" t="s">
        <v>229</v>
      </c>
      <c r="JI332" s="2" t="s">
        <v>241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229</v>
      </c>
      <c r="JR332" s="2" t="s">
        <v>229</v>
      </c>
      <c r="JS332" s="2" t="s">
        <v>229</v>
      </c>
      <c r="JT332" s="2" t="s">
        <v>229</v>
      </c>
      <c r="JU332" s="2" t="s">
        <v>229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272</v>
      </c>
      <c r="KD332" s="2" t="s">
        <v>226</v>
      </c>
      <c r="KE332" s="2" t="s">
        <v>229</v>
      </c>
      <c r="KF332" s="2" t="s">
        <v>229</v>
      </c>
      <c r="KG332" s="2" t="s">
        <v>241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272</v>
      </c>
      <c r="KP332" s="2" t="s">
        <v>226</v>
      </c>
      <c r="KQ332" s="2" t="s">
        <v>229</v>
      </c>
      <c r="KR332" s="2" t="s">
        <v>229</v>
      </c>
      <c r="KS332" s="2" t="s">
        <v>241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272</v>
      </c>
      <c r="LB332" s="2" t="s">
        <v>226</v>
      </c>
      <c r="LC332" s="2" t="s">
        <v>229</v>
      </c>
      <c r="LD332" s="2" t="s">
        <v>229</v>
      </c>
      <c r="LE332" s="2" t="s">
        <v>241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229</v>
      </c>
      <c r="LN332" s="2" t="s">
        <v>229</v>
      </c>
      <c r="LO332" s="2" t="s">
        <v>229</v>
      </c>
      <c r="LP332" s="2" t="s">
        <v>229</v>
      </c>
      <c r="LQ332" s="2" t="s">
        <v>229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239</v>
      </c>
      <c r="LZ332" s="2" t="s">
        <v>275</v>
      </c>
      <c r="MA332" s="2" t="s">
        <v>349</v>
      </c>
      <c r="MB332" s="2" t="s">
        <v>567</v>
      </c>
      <c r="MC332" s="2" t="s">
        <v>241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266</v>
      </c>
      <c r="ML332" s="2" t="s">
        <v>226</v>
      </c>
      <c r="MM332" s="2" t="s">
        <v>229</v>
      </c>
      <c r="MN332" s="2" t="s">
        <v>229</v>
      </c>
      <c r="MO332" s="2" t="s">
        <v>241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226</v>
      </c>
      <c r="MY332" s="2" t="s">
        <v>308</v>
      </c>
      <c r="MZ332" s="2" t="s">
        <v>229</v>
      </c>
      <c r="NA332" s="2" t="s">
        <v>241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239</v>
      </c>
      <c r="NJ332" s="2" t="s">
        <v>260</v>
      </c>
      <c r="NK332" s="2" t="s">
        <v>485</v>
      </c>
      <c r="NL332" s="2" t="s">
        <v>3209</v>
      </c>
      <c r="NM332" s="2" t="s">
        <v>241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272</v>
      </c>
      <c r="NV332" s="2" t="s">
        <v>226</v>
      </c>
      <c r="NW332" s="2" t="s">
        <v>229</v>
      </c>
      <c r="NX332" s="2" t="s">
        <v>229</v>
      </c>
      <c r="NY332" s="2" t="s">
        <v>241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239</v>
      </c>
      <c r="OH332" s="2" t="s">
        <v>226</v>
      </c>
      <c r="OI332" s="2" t="s">
        <v>229</v>
      </c>
      <c r="OJ332" s="2" t="s">
        <v>229</v>
      </c>
      <c r="OK332" s="2" t="s">
        <v>241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229</v>
      </c>
      <c r="OT332" s="2" t="s">
        <v>229</v>
      </c>
      <c r="OU332" s="2" t="s">
        <v>229</v>
      </c>
      <c r="OV332" s="2" t="s">
        <v>229</v>
      </c>
      <c r="OW332" s="2" t="s">
        <v>229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281</v>
      </c>
      <c r="PF332" s="2" t="s">
        <v>226</v>
      </c>
      <c r="PG332" s="2" t="s">
        <v>229</v>
      </c>
      <c r="PH332" s="2" t="s">
        <v>229</v>
      </c>
      <c r="PI332" s="2" t="s">
        <v>241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266</v>
      </c>
      <c r="PR332" s="2" t="s">
        <v>275</v>
      </c>
      <c r="PS332" s="2" t="s">
        <v>229</v>
      </c>
      <c r="PT332" s="2" t="s">
        <v>229</v>
      </c>
      <c r="PU332" s="2" t="s">
        <v>241</v>
      </c>
      <c r="PV332" s="2" t="s">
        <v>229</v>
      </c>
      <c r="PW332" s="4"/>
      <c r="PX332" s="8"/>
      <c r="PY332" s="4"/>
      <c r="PZ332" s="8"/>
      <c r="QA332" s="7"/>
      <c r="QB332" s="7"/>
      <c r="QC332" s="2" t="s">
        <v>281</v>
      </c>
      <c r="QD332" s="2" t="s">
        <v>226</v>
      </c>
      <c r="QE332" s="2" t="s">
        <v>229</v>
      </c>
      <c r="QF332" s="2" t="s">
        <v>229</v>
      </c>
      <c r="QG332" s="2" t="s">
        <v>241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229</v>
      </c>
      <c r="QP332" s="2" t="s">
        <v>229</v>
      </c>
      <c r="QQ332" s="2" t="s">
        <v>229</v>
      </c>
      <c r="QR332" s="2" t="s">
        <v>229</v>
      </c>
      <c r="QS332" s="2" t="s">
        <v>229</v>
      </c>
      <c r="QT332" s="2" t="s">
        <v>229</v>
      </c>
      <c r="QU332" s="4"/>
      <c r="QV332" s="8"/>
      <c r="QW332" s="4"/>
      <c r="QX332" s="8"/>
      <c r="QY332" s="7"/>
      <c r="QZ332" s="7"/>
      <c r="RA332" s="2" t="s">
        <v>239</v>
      </c>
      <c r="RB332" s="2" t="s">
        <v>275</v>
      </c>
      <c r="RC332" s="2" t="s">
        <v>338</v>
      </c>
      <c r="RD332" s="2" t="s">
        <v>229</v>
      </c>
      <c r="RE332" s="2" t="s">
        <v>241</v>
      </c>
      <c r="RF332" s="2" t="s">
        <v>229</v>
      </c>
      <c r="RG332" s="4"/>
      <c r="RH332" s="8"/>
      <c r="RI332" s="4"/>
      <c r="RJ332" s="8"/>
      <c r="RK332" s="7"/>
      <c r="RL332" s="7"/>
      <c r="RM332" s="2" t="s">
        <v>229</v>
      </c>
      <c r="RN332" s="2" t="s">
        <v>229</v>
      </c>
      <c r="RO332" s="2" t="s">
        <v>229</v>
      </c>
      <c r="RP332" s="2" t="s">
        <v>229</v>
      </c>
      <c r="RQ332" s="2" t="s">
        <v>229</v>
      </c>
      <c r="RR332" s="2" t="s">
        <v>229</v>
      </c>
      <c r="RS332" s="4"/>
      <c r="RT332" s="8"/>
      <c r="RU332" s="4"/>
      <c r="RV332" s="8"/>
      <c r="RW332" s="7"/>
      <c r="RX332" s="7"/>
      <c r="RY332" s="2" t="s">
        <v>266</v>
      </c>
      <c r="RZ332" s="2" t="s">
        <v>275</v>
      </c>
      <c r="SA332" s="2" t="s">
        <v>485</v>
      </c>
      <c r="SB332" s="2" t="s">
        <v>229</v>
      </c>
      <c r="SC332" s="2" t="s">
        <v>241</v>
      </c>
      <c r="SD332" s="2" t="s">
        <v>229</v>
      </c>
      <c r="SE332" s="4">
        <v>80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>
        <v>90</v>
      </c>
      <c r="VJ332" s="4"/>
      <c r="VK332" s="4"/>
      <c r="VL332" s="4"/>
      <c r="VM332" s="4"/>
      <c r="VN332" s="4"/>
      <c r="VO332" s="4"/>
      <c r="VP332" s="4"/>
      <c r="VQ332" s="4"/>
      <c r="VR332" s="4"/>
      <c r="VS332" s="4"/>
    </row>
    <row r="333">
      <c r="A333" s="2" t="s">
        <v>3210</v>
      </c>
      <c r="B333" s="2" t="s">
        <v>216</v>
      </c>
      <c r="C333" s="2" t="s">
        <v>217</v>
      </c>
      <c r="D333" s="2" t="s">
        <v>3164</v>
      </c>
      <c r="E333" s="2" t="s">
        <v>3165</v>
      </c>
      <c r="F333" s="2" t="s">
        <v>220</v>
      </c>
      <c r="G333" s="2" t="s">
        <v>221</v>
      </c>
      <c r="H333" s="2" t="s">
        <v>222</v>
      </c>
      <c r="I333" s="2" t="s">
        <v>3166</v>
      </c>
      <c r="J333" s="2" t="s">
        <v>285</v>
      </c>
      <c r="K333" s="2" t="s">
        <v>583</v>
      </c>
      <c r="L333" s="3">
        <v>33.6</v>
      </c>
      <c r="M333" s="3">
        <v>35.28</v>
      </c>
      <c r="N333" s="3">
        <v>69.99</v>
      </c>
      <c r="O333" s="2" t="s">
        <v>226</v>
      </c>
      <c r="P333" s="2" t="s">
        <v>618</v>
      </c>
      <c r="Q333" s="2" t="s">
        <v>228</v>
      </c>
      <c r="R333" s="2" t="s">
        <v>229</v>
      </c>
      <c r="S333" s="2" t="s">
        <v>584</v>
      </c>
      <c r="T333" s="2" t="s">
        <v>231</v>
      </c>
      <c r="U333" s="2" t="s">
        <v>286</v>
      </c>
      <c r="V333" s="2" t="s">
        <v>233</v>
      </c>
      <c r="W333" s="2" t="s">
        <v>234</v>
      </c>
      <c r="X333" s="2" t="s">
        <v>235</v>
      </c>
      <c r="Y333" s="2" t="s">
        <v>485</v>
      </c>
      <c r="Z333" s="4">
        <v>147</v>
      </c>
      <c r="AA333" s="4">
        <f>=ROUNDDOWN(18.375,0)</f>
      </c>
      <c r="AB333" s="5">
        <v>8</v>
      </c>
      <c r="AC333" s="2" t="s">
        <v>1132</v>
      </c>
      <c r="AD333" s="4">
        <v>160</v>
      </c>
      <c r="AE333" s="4">
        <v>160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>
        <v>12</v>
      </c>
      <c r="AQ333" s="8">
        <v>443.85</v>
      </c>
      <c r="AR333" s="4">
        <v>4</v>
      </c>
      <c r="AS333" s="8">
        <v>143.94</v>
      </c>
      <c r="AT333" s="7">
        <v>2</v>
      </c>
      <c r="AU333" s="7">
        <v>2.0836</v>
      </c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>
        <v>0.578</v>
      </c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 t="s">
        <v>229</v>
      </c>
      <c r="BJ333" s="4">
        <v>12</v>
      </c>
      <c r="BK333" s="8">
        <v>443.85</v>
      </c>
      <c r="BL333" s="2" t="s">
        <v>3211</v>
      </c>
      <c r="BM333" s="7">
        <v>1</v>
      </c>
      <c r="BN333" s="7">
        <v>1</v>
      </c>
      <c r="BO333" s="4">
        <v>2</v>
      </c>
      <c r="BP333" s="8">
        <v>73.38</v>
      </c>
      <c r="BQ333" s="4">
        <v>2</v>
      </c>
      <c r="BR333" s="8">
        <v>73.38</v>
      </c>
      <c r="BS333" s="7"/>
      <c r="BT333" s="7"/>
      <c r="BU333" s="2" t="s">
        <v>239</v>
      </c>
      <c r="BV333" s="2" t="s">
        <v>226</v>
      </c>
      <c r="BW333" s="2" t="s">
        <v>229</v>
      </c>
      <c r="BX333" s="2" t="s">
        <v>318</v>
      </c>
      <c r="BY333" s="2" t="s">
        <v>241</v>
      </c>
      <c r="BZ333" s="2" t="s">
        <v>229</v>
      </c>
      <c r="CA333" s="4">
        <v>6</v>
      </c>
      <c r="CB333" s="8">
        <v>205.38</v>
      </c>
      <c r="CC333" s="4"/>
      <c r="CD333" s="8"/>
      <c r="CE333" s="7"/>
      <c r="CF333" s="7"/>
      <c r="CG333" s="2" t="s">
        <v>239</v>
      </c>
      <c r="CH333" s="2" t="s">
        <v>226</v>
      </c>
      <c r="CI333" s="2" t="s">
        <v>485</v>
      </c>
      <c r="CJ333" s="2" t="s">
        <v>3212</v>
      </c>
      <c r="CK333" s="2" t="s">
        <v>241</v>
      </c>
      <c r="CL333" s="2" t="s">
        <v>229</v>
      </c>
      <c r="CM333" s="4"/>
      <c r="CN333" s="8"/>
      <c r="CO333" s="4"/>
      <c r="CP333" s="8"/>
      <c r="CQ333" s="7"/>
      <c r="CR333" s="7"/>
      <c r="CS333" s="2" t="s">
        <v>239</v>
      </c>
      <c r="CT333" s="2" t="s">
        <v>226</v>
      </c>
      <c r="CU333" s="2" t="s">
        <v>485</v>
      </c>
      <c r="CV333" s="2" t="s">
        <v>488</v>
      </c>
      <c r="CW333" s="2" t="s">
        <v>241</v>
      </c>
      <c r="CX333" s="2" t="s">
        <v>229</v>
      </c>
      <c r="CY333" s="4">
        <v>2</v>
      </c>
      <c r="CZ333" s="8">
        <v>61.22</v>
      </c>
      <c r="DA333" s="4"/>
      <c r="DB333" s="8"/>
      <c r="DC333" s="7"/>
      <c r="DD333" s="7"/>
      <c r="DE333" s="2" t="s">
        <v>239</v>
      </c>
      <c r="DF333" s="2" t="s">
        <v>226</v>
      </c>
      <c r="DG333" s="2" t="s">
        <v>485</v>
      </c>
      <c r="DH333" s="2" t="s">
        <v>488</v>
      </c>
      <c r="DI333" s="2" t="s">
        <v>241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239</v>
      </c>
      <c r="DR333" s="2" t="s">
        <v>226</v>
      </c>
      <c r="DS333" s="2" t="s">
        <v>587</v>
      </c>
      <c r="DT333" s="2" t="s">
        <v>3213</v>
      </c>
      <c r="DU333" s="2" t="s">
        <v>241</v>
      </c>
      <c r="DV333" s="2" t="s">
        <v>229</v>
      </c>
      <c r="DW333" s="4"/>
      <c r="DX333" s="8"/>
      <c r="DY333" s="4"/>
      <c r="DZ333" s="8"/>
      <c r="EA333" s="7"/>
      <c r="EB333" s="7"/>
      <c r="EC333" s="2" t="s">
        <v>239</v>
      </c>
      <c r="ED333" s="2" t="s">
        <v>226</v>
      </c>
      <c r="EE333" s="2" t="s">
        <v>490</v>
      </c>
      <c r="EF333" s="2" t="s">
        <v>229</v>
      </c>
      <c r="EG333" s="2" t="s">
        <v>241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239</v>
      </c>
      <c r="EP333" s="2" t="s">
        <v>226</v>
      </c>
      <c r="EQ333" s="2" t="s">
        <v>1333</v>
      </c>
      <c r="ER333" s="2" t="s">
        <v>3214</v>
      </c>
      <c r="ES333" s="2" t="s">
        <v>241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226</v>
      </c>
      <c r="FC333" s="2" t="s">
        <v>485</v>
      </c>
      <c r="FD333" s="2" t="s">
        <v>488</v>
      </c>
      <c r="FE333" s="2" t="s">
        <v>241</v>
      </c>
      <c r="FF333" s="2" t="s">
        <v>229</v>
      </c>
      <c r="FG333" s="4">
        <v>1</v>
      </c>
      <c r="FH333" s="8">
        <v>65.79</v>
      </c>
      <c r="FI333" s="4"/>
      <c r="FJ333" s="8"/>
      <c r="FK333" s="7"/>
      <c r="FL333" s="7"/>
      <c r="FM333" s="2" t="s">
        <v>239</v>
      </c>
      <c r="FN333" s="2" t="s">
        <v>226</v>
      </c>
      <c r="FO333" s="2" t="s">
        <v>485</v>
      </c>
      <c r="FP333" s="2" t="s">
        <v>3215</v>
      </c>
      <c r="FQ333" s="2" t="s">
        <v>241</v>
      </c>
      <c r="FR333" s="2" t="s">
        <v>229</v>
      </c>
      <c r="FS333" s="4">
        <v>1</v>
      </c>
      <c r="FT333" s="8">
        <v>38.08</v>
      </c>
      <c r="FU333" s="4"/>
      <c r="FV333" s="8"/>
      <c r="FW333" s="7"/>
      <c r="FX333" s="7"/>
      <c r="FY333" s="2" t="s">
        <v>239</v>
      </c>
      <c r="FZ333" s="2" t="s">
        <v>226</v>
      </c>
      <c r="GA333" s="2" t="s">
        <v>327</v>
      </c>
      <c r="GB333" s="2" t="s">
        <v>328</v>
      </c>
      <c r="GC333" s="2" t="s">
        <v>241</v>
      </c>
      <c r="GD333" s="2" t="s">
        <v>229</v>
      </c>
      <c r="GE333" s="4"/>
      <c r="GF333" s="8"/>
      <c r="GG333" s="4">
        <v>1</v>
      </c>
      <c r="GH333" s="8">
        <v>35.28</v>
      </c>
      <c r="GI333" s="7">
        <v>-1</v>
      </c>
      <c r="GJ333" s="7">
        <v>-1</v>
      </c>
      <c r="GK333" s="2" t="s">
        <v>239</v>
      </c>
      <c r="GL333" s="2" t="s">
        <v>226</v>
      </c>
      <c r="GM333" s="2" t="s">
        <v>3179</v>
      </c>
      <c r="GN333" s="2" t="s">
        <v>2853</v>
      </c>
      <c r="GO333" s="2" t="s">
        <v>241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239</v>
      </c>
      <c r="GX333" s="2" t="s">
        <v>226</v>
      </c>
      <c r="GY333" s="2" t="s">
        <v>485</v>
      </c>
      <c r="GZ333" s="2" t="s">
        <v>504</v>
      </c>
      <c r="HA333" s="2" t="s">
        <v>241</v>
      </c>
      <c r="HB333" s="2" t="s">
        <v>229</v>
      </c>
      <c r="HC333" s="4"/>
      <c r="HD333" s="8"/>
      <c r="HE333" s="4">
        <v>1</v>
      </c>
      <c r="HF333" s="8">
        <v>35.28</v>
      </c>
      <c r="HG333" s="7">
        <v>-1</v>
      </c>
      <c r="HH333" s="7">
        <v>-1</v>
      </c>
      <c r="HI333" s="2" t="s">
        <v>239</v>
      </c>
      <c r="HJ333" s="2" t="s">
        <v>226</v>
      </c>
      <c r="HK333" s="2" t="s">
        <v>332</v>
      </c>
      <c r="HL333" s="2" t="s">
        <v>1098</v>
      </c>
      <c r="HM333" s="2" t="s">
        <v>241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239</v>
      </c>
      <c r="HV333" s="2" t="s">
        <v>226</v>
      </c>
      <c r="HW333" s="2" t="s">
        <v>264</v>
      </c>
      <c r="HX333" s="2" t="s">
        <v>303</v>
      </c>
      <c r="HY333" s="2" t="s">
        <v>241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266</v>
      </c>
      <c r="IH333" s="2" t="s">
        <v>226</v>
      </c>
      <c r="II333" s="2" t="s">
        <v>229</v>
      </c>
      <c r="IJ333" s="2" t="s">
        <v>229</v>
      </c>
      <c r="IK333" s="2" t="s">
        <v>241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272</v>
      </c>
      <c r="IT333" s="2" t="s">
        <v>226</v>
      </c>
      <c r="IU333" s="2" t="s">
        <v>229</v>
      </c>
      <c r="IV333" s="2" t="s">
        <v>229</v>
      </c>
      <c r="IW333" s="2" t="s">
        <v>241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239</v>
      </c>
      <c r="JF333" s="2" t="s">
        <v>226</v>
      </c>
      <c r="JG333" s="2" t="s">
        <v>268</v>
      </c>
      <c r="JH333" s="2" t="s">
        <v>560</v>
      </c>
      <c r="JI333" s="2" t="s">
        <v>241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229</v>
      </c>
      <c r="JR333" s="2" t="s">
        <v>229</v>
      </c>
      <c r="JS333" s="2" t="s">
        <v>229</v>
      </c>
      <c r="JT333" s="2" t="s">
        <v>229</v>
      </c>
      <c r="JU333" s="2" t="s">
        <v>229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272</v>
      </c>
      <c r="KD333" s="2" t="s">
        <v>226</v>
      </c>
      <c r="KE333" s="2" t="s">
        <v>229</v>
      </c>
      <c r="KF333" s="2" t="s">
        <v>229</v>
      </c>
      <c r="KG333" s="2" t="s">
        <v>241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272</v>
      </c>
      <c r="KP333" s="2" t="s">
        <v>226</v>
      </c>
      <c r="KQ333" s="2" t="s">
        <v>229</v>
      </c>
      <c r="KR333" s="2" t="s">
        <v>229</v>
      </c>
      <c r="KS333" s="2" t="s">
        <v>241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272</v>
      </c>
      <c r="LB333" s="2" t="s">
        <v>226</v>
      </c>
      <c r="LC333" s="2" t="s">
        <v>229</v>
      </c>
      <c r="LD333" s="2" t="s">
        <v>229</v>
      </c>
      <c r="LE333" s="2" t="s">
        <v>241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229</v>
      </c>
      <c r="LN333" s="2" t="s">
        <v>229</v>
      </c>
      <c r="LO333" s="2" t="s">
        <v>229</v>
      </c>
      <c r="LP333" s="2" t="s">
        <v>229</v>
      </c>
      <c r="LQ333" s="2" t="s">
        <v>229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239</v>
      </c>
      <c r="LZ333" s="2" t="s">
        <v>275</v>
      </c>
      <c r="MA333" s="2" t="s">
        <v>349</v>
      </c>
      <c r="MB333" s="2" t="s">
        <v>2755</v>
      </c>
      <c r="MC333" s="2" t="s">
        <v>241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266</v>
      </c>
      <c r="ML333" s="2" t="s">
        <v>226</v>
      </c>
      <c r="MM333" s="2" t="s">
        <v>229</v>
      </c>
      <c r="MN333" s="2" t="s">
        <v>229</v>
      </c>
      <c r="MO333" s="2" t="s">
        <v>241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226</v>
      </c>
      <c r="MY333" s="2" t="s">
        <v>308</v>
      </c>
      <c r="MZ333" s="2" t="s">
        <v>229</v>
      </c>
      <c r="NA333" s="2" t="s">
        <v>241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239</v>
      </c>
      <c r="NJ333" s="2" t="s">
        <v>260</v>
      </c>
      <c r="NK333" s="2" t="s">
        <v>485</v>
      </c>
      <c r="NL333" s="2" t="s">
        <v>509</v>
      </c>
      <c r="NM333" s="2" t="s">
        <v>241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272</v>
      </c>
      <c r="NV333" s="2" t="s">
        <v>226</v>
      </c>
      <c r="NW333" s="2" t="s">
        <v>229</v>
      </c>
      <c r="NX333" s="2" t="s">
        <v>229</v>
      </c>
      <c r="NY333" s="2" t="s">
        <v>241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239</v>
      </c>
      <c r="OH333" s="2" t="s">
        <v>226</v>
      </c>
      <c r="OI333" s="2" t="s">
        <v>229</v>
      </c>
      <c r="OJ333" s="2" t="s">
        <v>229</v>
      </c>
      <c r="OK333" s="2" t="s">
        <v>241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229</v>
      </c>
      <c r="OT333" s="2" t="s">
        <v>229</v>
      </c>
      <c r="OU333" s="2" t="s">
        <v>229</v>
      </c>
      <c r="OV333" s="2" t="s">
        <v>229</v>
      </c>
      <c r="OW333" s="2" t="s">
        <v>229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281</v>
      </c>
      <c r="PF333" s="2" t="s">
        <v>226</v>
      </c>
      <c r="PG333" s="2" t="s">
        <v>229</v>
      </c>
      <c r="PH333" s="2" t="s">
        <v>229</v>
      </c>
      <c r="PI333" s="2" t="s">
        <v>241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266</v>
      </c>
      <c r="PR333" s="2" t="s">
        <v>275</v>
      </c>
      <c r="PS333" s="2" t="s">
        <v>229</v>
      </c>
      <c r="PT333" s="2" t="s">
        <v>229</v>
      </c>
      <c r="PU333" s="2" t="s">
        <v>241</v>
      </c>
      <c r="PV333" s="2" t="s">
        <v>229</v>
      </c>
      <c r="PW333" s="4"/>
      <c r="PX333" s="8"/>
      <c r="PY333" s="4"/>
      <c r="PZ333" s="8"/>
      <c r="QA333" s="7"/>
      <c r="QB333" s="7"/>
      <c r="QC333" s="2" t="s">
        <v>281</v>
      </c>
      <c r="QD333" s="2" t="s">
        <v>226</v>
      </c>
      <c r="QE333" s="2" t="s">
        <v>229</v>
      </c>
      <c r="QF333" s="2" t="s">
        <v>229</v>
      </c>
      <c r="QG333" s="2" t="s">
        <v>241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229</v>
      </c>
      <c r="QP333" s="2" t="s">
        <v>229</v>
      </c>
      <c r="QQ333" s="2" t="s">
        <v>229</v>
      </c>
      <c r="QR333" s="2" t="s">
        <v>229</v>
      </c>
      <c r="QS333" s="2" t="s">
        <v>229</v>
      </c>
      <c r="QT333" s="2" t="s">
        <v>229</v>
      </c>
      <c r="QU333" s="4"/>
      <c r="QV333" s="8"/>
      <c r="QW333" s="4"/>
      <c r="QX333" s="8"/>
      <c r="QY333" s="7"/>
      <c r="QZ333" s="7"/>
      <c r="RA333" s="2" t="s">
        <v>239</v>
      </c>
      <c r="RB333" s="2" t="s">
        <v>275</v>
      </c>
      <c r="RC333" s="2" t="s">
        <v>338</v>
      </c>
      <c r="RD333" s="2" t="s">
        <v>229</v>
      </c>
      <c r="RE333" s="2" t="s">
        <v>241</v>
      </c>
      <c r="RF333" s="2" t="s">
        <v>229</v>
      </c>
      <c r="RG333" s="4"/>
      <c r="RH333" s="8"/>
      <c r="RI333" s="4"/>
      <c r="RJ333" s="8"/>
      <c r="RK333" s="7"/>
      <c r="RL333" s="7"/>
      <c r="RM333" s="2" t="s">
        <v>229</v>
      </c>
      <c r="RN333" s="2" t="s">
        <v>229</v>
      </c>
      <c r="RO333" s="2" t="s">
        <v>229</v>
      </c>
      <c r="RP333" s="2" t="s">
        <v>229</v>
      </c>
      <c r="RQ333" s="2" t="s">
        <v>229</v>
      </c>
      <c r="RR333" s="2" t="s">
        <v>229</v>
      </c>
      <c r="RS333" s="4"/>
      <c r="RT333" s="8"/>
      <c r="RU333" s="4"/>
      <c r="RV333" s="8"/>
      <c r="RW333" s="7"/>
      <c r="RX333" s="7"/>
      <c r="RY333" s="2" t="s">
        <v>266</v>
      </c>
      <c r="RZ333" s="2" t="s">
        <v>275</v>
      </c>
      <c r="SA333" s="2" t="s">
        <v>485</v>
      </c>
      <c r="SB333" s="2" t="s">
        <v>229</v>
      </c>
      <c r="SC333" s="2" t="s">
        <v>241</v>
      </c>
      <c r="SD333" s="2" t="s">
        <v>229</v>
      </c>
      <c r="SE333" s="4">
        <v>147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>
        <v>160</v>
      </c>
      <c r="VJ333" s="4"/>
      <c r="VK333" s="4"/>
      <c r="VL333" s="4"/>
      <c r="VM333" s="4"/>
      <c r="VN333" s="4"/>
      <c r="VO333" s="4"/>
      <c r="VP333" s="4"/>
      <c r="VQ333" s="4"/>
      <c r="VR333" s="4"/>
      <c r="VS333" s="4"/>
    </row>
    <row r="334">
      <c r="A334" s="2" t="s">
        <v>3216</v>
      </c>
      <c r="B334" s="2" t="s">
        <v>216</v>
      </c>
      <c r="C334" s="2" t="s">
        <v>217</v>
      </c>
      <c r="D334" s="2" t="s">
        <v>3164</v>
      </c>
      <c r="E334" s="2" t="s">
        <v>3165</v>
      </c>
      <c r="F334" s="2" t="s">
        <v>220</v>
      </c>
      <c r="G334" s="2" t="s">
        <v>221</v>
      </c>
      <c r="H334" s="2" t="s">
        <v>222</v>
      </c>
      <c r="I334" s="2" t="s">
        <v>3166</v>
      </c>
      <c r="J334" s="2" t="s">
        <v>312</v>
      </c>
      <c r="K334" s="2" t="s">
        <v>583</v>
      </c>
      <c r="L334" s="3">
        <v>36.75</v>
      </c>
      <c r="M334" s="3">
        <v>38.59</v>
      </c>
      <c r="N334" s="3">
        <v>74.99</v>
      </c>
      <c r="O334" s="2" t="s">
        <v>226</v>
      </c>
      <c r="P334" s="2" t="s">
        <v>618</v>
      </c>
      <c r="Q334" s="2" t="s">
        <v>228</v>
      </c>
      <c r="R334" s="2" t="s">
        <v>229</v>
      </c>
      <c r="S334" s="2" t="s">
        <v>584</v>
      </c>
      <c r="T334" s="2" t="s">
        <v>231</v>
      </c>
      <c r="U334" s="2" t="s">
        <v>286</v>
      </c>
      <c r="V334" s="2" t="s">
        <v>233</v>
      </c>
      <c r="W334" s="2" t="s">
        <v>234</v>
      </c>
      <c r="X334" s="2" t="s">
        <v>235</v>
      </c>
      <c r="Y334" s="2" t="s">
        <v>468</v>
      </c>
      <c r="Z334" s="4">
        <v>65</v>
      </c>
      <c r="AA334" s="4">
        <f>=ROUNDDOWN(13,0)</f>
      </c>
      <c r="AB334" s="5">
        <v>5</v>
      </c>
      <c r="AC334" s="2" t="s">
        <v>237</v>
      </c>
      <c r="AD334" s="4">
        <v>30</v>
      </c>
      <c r="AE334" s="4">
        <v>110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>
        <v>3</v>
      </c>
      <c r="AQ334" s="8">
        <v>122.14</v>
      </c>
      <c r="AR334" s="4">
        <v>2</v>
      </c>
      <c r="AS334" s="8">
        <v>80.84</v>
      </c>
      <c r="AT334" s="7">
        <v>0.5</v>
      </c>
      <c r="AU334" s="7">
        <v>0.5109</v>
      </c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>
        <v>0.1591</v>
      </c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 t="s">
        <v>229</v>
      </c>
      <c r="BJ334" s="4">
        <v>3</v>
      </c>
      <c r="BK334" s="8">
        <v>122.14</v>
      </c>
      <c r="BL334" s="2" t="s">
        <v>3217</v>
      </c>
      <c r="BM334" s="7">
        <v>1</v>
      </c>
      <c r="BN334" s="7">
        <v>1</v>
      </c>
      <c r="BO334" s="4">
        <v>1</v>
      </c>
      <c r="BP334" s="8">
        <v>42.26</v>
      </c>
      <c r="BQ334" s="4">
        <v>1</v>
      </c>
      <c r="BR334" s="8">
        <v>42.26</v>
      </c>
      <c r="BS334" s="7"/>
      <c r="BT334" s="7"/>
      <c r="BU334" s="2" t="s">
        <v>239</v>
      </c>
      <c r="BV334" s="2" t="s">
        <v>226</v>
      </c>
      <c r="BW334" s="2" t="s">
        <v>229</v>
      </c>
      <c r="BX334" s="2" t="s">
        <v>497</v>
      </c>
      <c r="BY334" s="2" t="s">
        <v>241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239</v>
      </c>
      <c r="CH334" s="2" t="s">
        <v>226</v>
      </c>
      <c r="CI334" s="2" t="s">
        <v>468</v>
      </c>
      <c r="CJ334" s="2" t="s">
        <v>469</v>
      </c>
      <c r="CK334" s="2" t="s">
        <v>241</v>
      </c>
      <c r="CL334" s="2" t="s">
        <v>229</v>
      </c>
      <c r="CM334" s="4"/>
      <c r="CN334" s="8"/>
      <c r="CO334" s="4"/>
      <c r="CP334" s="8"/>
      <c r="CQ334" s="7"/>
      <c r="CR334" s="7"/>
      <c r="CS334" s="2" t="s">
        <v>239</v>
      </c>
      <c r="CT334" s="2" t="s">
        <v>226</v>
      </c>
      <c r="CU334" s="2" t="s">
        <v>468</v>
      </c>
      <c r="CV334" s="2" t="s">
        <v>589</v>
      </c>
      <c r="CW334" s="2" t="s">
        <v>241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239</v>
      </c>
      <c r="DF334" s="2" t="s">
        <v>226</v>
      </c>
      <c r="DG334" s="2" t="s">
        <v>468</v>
      </c>
      <c r="DH334" s="2" t="s">
        <v>469</v>
      </c>
      <c r="DI334" s="2" t="s">
        <v>241</v>
      </c>
      <c r="DJ334" s="2" t="s">
        <v>229</v>
      </c>
      <c r="DK334" s="4"/>
      <c r="DL334" s="8"/>
      <c r="DM334" s="4">
        <v>1</v>
      </c>
      <c r="DN334" s="8">
        <v>38.58</v>
      </c>
      <c r="DO334" s="7">
        <v>-1</v>
      </c>
      <c r="DP334" s="7">
        <v>-1</v>
      </c>
      <c r="DQ334" s="2" t="s">
        <v>239</v>
      </c>
      <c r="DR334" s="2" t="s">
        <v>226</v>
      </c>
      <c r="DS334" s="2" t="s">
        <v>468</v>
      </c>
      <c r="DT334" s="2" t="s">
        <v>1782</v>
      </c>
      <c r="DU334" s="2" t="s">
        <v>241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266</v>
      </c>
      <c r="ED334" s="2" t="s">
        <v>226</v>
      </c>
      <c r="EE334" s="2" t="s">
        <v>468</v>
      </c>
      <c r="EF334" s="2" t="s">
        <v>609</v>
      </c>
      <c r="EG334" s="2" t="s">
        <v>241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239</v>
      </c>
      <c r="EP334" s="2" t="s">
        <v>226</v>
      </c>
      <c r="EQ334" s="2" t="s">
        <v>399</v>
      </c>
      <c r="ER334" s="2" t="s">
        <v>2690</v>
      </c>
      <c r="ES334" s="2" t="s">
        <v>241</v>
      </c>
      <c r="ET334" s="2" t="s">
        <v>229</v>
      </c>
      <c r="EU334" s="4">
        <v>1</v>
      </c>
      <c r="EV334" s="8">
        <v>39.36</v>
      </c>
      <c r="EW334" s="4"/>
      <c r="EX334" s="8"/>
      <c r="EY334" s="7"/>
      <c r="EZ334" s="7"/>
      <c r="FA334" s="2" t="s">
        <v>239</v>
      </c>
      <c r="FB334" s="2" t="s">
        <v>226</v>
      </c>
      <c r="FC334" s="2" t="s">
        <v>468</v>
      </c>
      <c r="FD334" s="2" t="s">
        <v>326</v>
      </c>
      <c r="FE334" s="2" t="s">
        <v>241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239</v>
      </c>
      <c r="FN334" s="2" t="s">
        <v>226</v>
      </c>
      <c r="FO334" s="2" t="s">
        <v>468</v>
      </c>
      <c r="FP334" s="2" t="s">
        <v>1543</v>
      </c>
      <c r="FQ334" s="2" t="s">
        <v>241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226</v>
      </c>
      <c r="GA334" s="2" t="s">
        <v>492</v>
      </c>
      <c r="GB334" s="2" t="s">
        <v>2569</v>
      </c>
      <c r="GC334" s="2" t="s">
        <v>241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714</v>
      </c>
      <c r="GL334" s="2" t="s">
        <v>275</v>
      </c>
      <c r="GM334" s="2" t="s">
        <v>3202</v>
      </c>
      <c r="GN334" s="2" t="s">
        <v>299</v>
      </c>
      <c r="GO334" s="2" t="s">
        <v>241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239</v>
      </c>
      <c r="GX334" s="2" t="s">
        <v>226</v>
      </c>
      <c r="GY334" s="2" t="s">
        <v>403</v>
      </c>
      <c r="GZ334" s="2" t="s">
        <v>3218</v>
      </c>
      <c r="HA334" s="2" t="s">
        <v>241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226</v>
      </c>
      <c r="HK334" s="2" t="s">
        <v>229</v>
      </c>
      <c r="HL334" s="2" t="s">
        <v>229</v>
      </c>
      <c r="HM334" s="2" t="s">
        <v>241</v>
      </c>
      <c r="HN334" s="2" t="s">
        <v>229</v>
      </c>
      <c r="HO334" s="4">
        <v>1</v>
      </c>
      <c r="HP334" s="8">
        <v>40.52</v>
      </c>
      <c r="HQ334" s="4"/>
      <c r="HR334" s="8"/>
      <c r="HS334" s="7"/>
      <c r="HT334" s="7"/>
      <c r="HU334" s="2" t="s">
        <v>239</v>
      </c>
      <c r="HV334" s="2" t="s">
        <v>226</v>
      </c>
      <c r="HW334" s="2" t="s">
        <v>264</v>
      </c>
      <c r="HX334" s="2" t="s">
        <v>3219</v>
      </c>
      <c r="HY334" s="2" t="s">
        <v>241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266</v>
      </c>
      <c r="IH334" s="2" t="s">
        <v>226</v>
      </c>
      <c r="II334" s="2" t="s">
        <v>229</v>
      </c>
      <c r="IJ334" s="2" t="s">
        <v>229</v>
      </c>
      <c r="IK334" s="2" t="s">
        <v>241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272</v>
      </c>
      <c r="IT334" s="2" t="s">
        <v>226</v>
      </c>
      <c r="IU334" s="2" t="s">
        <v>229</v>
      </c>
      <c r="IV334" s="2" t="s">
        <v>229</v>
      </c>
      <c r="IW334" s="2" t="s">
        <v>241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239</v>
      </c>
      <c r="JF334" s="2" t="s">
        <v>226</v>
      </c>
      <c r="JG334" s="2" t="s">
        <v>268</v>
      </c>
      <c r="JH334" s="2" t="s">
        <v>229</v>
      </c>
      <c r="JI334" s="2" t="s">
        <v>241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229</v>
      </c>
      <c r="JR334" s="2" t="s">
        <v>229</v>
      </c>
      <c r="JS334" s="2" t="s">
        <v>229</v>
      </c>
      <c r="JT334" s="2" t="s">
        <v>229</v>
      </c>
      <c r="JU334" s="2" t="s">
        <v>229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272</v>
      </c>
      <c r="KD334" s="2" t="s">
        <v>226</v>
      </c>
      <c r="KE334" s="2" t="s">
        <v>229</v>
      </c>
      <c r="KF334" s="2" t="s">
        <v>229</v>
      </c>
      <c r="KG334" s="2" t="s">
        <v>241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272</v>
      </c>
      <c r="KP334" s="2" t="s">
        <v>226</v>
      </c>
      <c r="KQ334" s="2" t="s">
        <v>229</v>
      </c>
      <c r="KR334" s="2" t="s">
        <v>229</v>
      </c>
      <c r="KS334" s="2" t="s">
        <v>241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272</v>
      </c>
      <c r="LB334" s="2" t="s">
        <v>226</v>
      </c>
      <c r="LC334" s="2" t="s">
        <v>229</v>
      </c>
      <c r="LD334" s="2" t="s">
        <v>229</v>
      </c>
      <c r="LE334" s="2" t="s">
        <v>241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229</v>
      </c>
      <c r="LN334" s="2" t="s">
        <v>229</v>
      </c>
      <c r="LO334" s="2" t="s">
        <v>229</v>
      </c>
      <c r="LP334" s="2" t="s">
        <v>229</v>
      </c>
      <c r="LQ334" s="2" t="s">
        <v>229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239</v>
      </c>
      <c r="LZ334" s="2" t="s">
        <v>275</v>
      </c>
      <c r="MA334" s="2" t="s">
        <v>477</v>
      </c>
      <c r="MB334" s="2" t="s">
        <v>229</v>
      </c>
      <c r="MC334" s="2" t="s">
        <v>241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272</v>
      </c>
      <c r="ML334" s="2" t="s">
        <v>226</v>
      </c>
      <c r="MM334" s="2" t="s">
        <v>229</v>
      </c>
      <c r="MN334" s="2" t="s">
        <v>229</v>
      </c>
      <c r="MO334" s="2" t="s">
        <v>241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226</v>
      </c>
      <c r="MY334" s="2" t="s">
        <v>308</v>
      </c>
      <c r="MZ334" s="2" t="s">
        <v>229</v>
      </c>
      <c r="NA334" s="2" t="s">
        <v>241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239</v>
      </c>
      <c r="NJ334" s="2" t="s">
        <v>260</v>
      </c>
      <c r="NK334" s="2" t="s">
        <v>468</v>
      </c>
      <c r="NL334" s="2" t="s">
        <v>324</v>
      </c>
      <c r="NM334" s="2" t="s">
        <v>241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272</v>
      </c>
      <c r="NV334" s="2" t="s">
        <v>226</v>
      </c>
      <c r="NW334" s="2" t="s">
        <v>229</v>
      </c>
      <c r="NX334" s="2" t="s">
        <v>229</v>
      </c>
      <c r="NY334" s="2" t="s">
        <v>241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239</v>
      </c>
      <c r="OH334" s="2" t="s">
        <v>226</v>
      </c>
      <c r="OI334" s="2" t="s">
        <v>229</v>
      </c>
      <c r="OJ334" s="2" t="s">
        <v>229</v>
      </c>
      <c r="OK334" s="2" t="s">
        <v>241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229</v>
      </c>
      <c r="OT334" s="2" t="s">
        <v>229</v>
      </c>
      <c r="OU334" s="2" t="s">
        <v>229</v>
      </c>
      <c r="OV334" s="2" t="s">
        <v>229</v>
      </c>
      <c r="OW334" s="2" t="s">
        <v>229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281</v>
      </c>
      <c r="PF334" s="2" t="s">
        <v>226</v>
      </c>
      <c r="PG334" s="2" t="s">
        <v>229</v>
      </c>
      <c r="PH334" s="2" t="s">
        <v>229</v>
      </c>
      <c r="PI334" s="2" t="s">
        <v>241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266</v>
      </c>
      <c r="PR334" s="2" t="s">
        <v>275</v>
      </c>
      <c r="PS334" s="2" t="s">
        <v>229</v>
      </c>
      <c r="PT334" s="2" t="s">
        <v>229</v>
      </c>
      <c r="PU334" s="2" t="s">
        <v>241</v>
      </c>
      <c r="PV334" s="2" t="s">
        <v>229</v>
      </c>
      <c r="PW334" s="4"/>
      <c r="PX334" s="8"/>
      <c r="PY334" s="4"/>
      <c r="PZ334" s="8"/>
      <c r="QA334" s="7"/>
      <c r="QB334" s="7"/>
      <c r="QC334" s="2" t="s">
        <v>281</v>
      </c>
      <c r="QD334" s="2" t="s">
        <v>226</v>
      </c>
      <c r="QE334" s="2" t="s">
        <v>229</v>
      </c>
      <c r="QF334" s="2" t="s">
        <v>229</v>
      </c>
      <c r="QG334" s="2" t="s">
        <v>241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229</v>
      </c>
      <c r="QP334" s="2" t="s">
        <v>229</v>
      </c>
      <c r="QQ334" s="2" t="s">
        <v>229</v>
      </c>
      <c r="QR334" s="2" t="s">
        <v>229</v>
      </c>
      <c r="QS334" s="2" t="s">
        <v>229</v>
      </c>
      <c r="QT334" s="2" t="s">
        <v>229</v>
      </c>
      <c r="QU334" s="4"/>
      <c r="QV334" s="8"/>
      <c r="QW334" s="4"/>
      <c r="QX334" s="8"/>
      <c r="QY334" s="7"/>
      <c r="QZ334" s="7"/>
      <c r="RA334" s="2" t="s">
        <v>239</v>
      </c>
      <c r="RB334" s="2" t="s">
        <v>275</v>
      </c>
      <c r="RC334" s="2" t="s">
        <v>338</v>
      </c>
      <c r="RD334" s="2" t="s">
        <v>229</v>
      </c>
      <c r="RE334" s="2" t="s">
        <v>241</v>
      </c>
      <c r="RF334" s="2" t="s">
        <v>229</v>
      </c>
      <c r="RG334" s="4"/>
      <c r="RH334" s="8"/>
      <c r="RI334" s="4"/>
      <c r="RJ334" s="8"/>
      <c r="RK334" s="7"/>
      <c r="RL334" s="7"/>
      <c r="RM334" s="2" t="s">
        <v>229</v>
      </c>
      <c r="RN334" s="2" t="s">
        <v>229</v>
      </c>
      <c r="RO334" s="2" t="s">
        <v>229</v>
      </c>
      <c r="RP334" s="2" t="s">
        <v>229</v>
      </c>
      <c r="RQ334" s="2" t="s">
        <v>229</v>
      </c>
      <c r="RR334" s="2" t="s">
        <v>229</v>
      </c>
      <c r="RS334" s="4"/>
      <c r="RT334" s="8"/>
      <c r="RU334" s="4"/>
      <c r="RV334" s="8"/>
      <c r="RW334" s="7"/>
      <c r="RX334" s="7"/>
      <c r="RY334" s="2" t="s">
        <v>266</v>
      </c>
      <c r="RZ334" s="2" t="s">
        <v>275</v>
      </c>
      <c r="SA334" s="2" t="s">
        <v>229</v>
      </c>
      <c r="SB334" s="2" t="s">
        <v>229</v>
      </c>
      <c r="SC334" s="2" t="s">
        <v>241</v>
      </c>
      <c r="SD334" s="2" t="s">
        <v>229</v>
      </c>
      <c r="SE334" s="4">
        <v>65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>
        <v>30</v>
      </c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>
        <v>50</v>
      </c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>
        <v>30</v>
      </c>
      <c r="VJ334" s="4"/>
      <c r="VK334" s="4"/>
      <c r="VL334" s="4"/>
      <c r="VM334" s="4"/>
      <c r="VN334" s="4"/>
      <c r="VO334" s="4"/>
      <c r="VP334" s="4"/>
      <c r="VQ334" s="4"/>
      <c r="VR334" s="4"/>
      <c r="VS334" s="4"/>
    </row>
    <row r="335">
      <c r="A335" s="2" t="s">
        <v>3220</v>
      </c>
      <c r="B335" s="2" t="s">
        <v>216</v>
      </c>
      <c r="C335" s="2" t="s">
        <v>217</v>
      </c>
      <c r="D335" s="2" t="s">
        <v>3164</v>
      </c>
      <c r="E335" s="2" t="s">
        <v>3165</v>
      </c>
      <c r="F335" s="2" t="s">
        <v>220</v>
      </c>
      <c r="G335" s="2" t="s">
        <v>221</v>
      </c>
      <c r="H335" s="2" t="s">
        <v>222</v>
      </c>
      <c r="I335" s="2" t="s">
        <v>3166</v>
      </c>
      <c r="J335" s="2" t="s">
        <v>224</v>
      </c>
      <c r="K335" s="2" t="s">
        <v>412</v>
      </c>
      <c r="L335" s="3">
        <v>27.6</v>
      </c>
      <c r="M335" s="3">
        <v>28.98</v>
      </c>
      <c r="N335" s="3">
        <v>59.99</v>
      </c>
      <c r="O335" s="2" t="s">
        <v>226</v>
      </c>
      <c r="P335" s="2" t="s">
        <v>618</v>
      </c>
      <c r="Q335" s="2" t="s">
        <v>228</v>
      </c>
      <c r="R335" s="2" t="s">
        <v>229</v>
      </c>
      <c r="S335" s="2" t="s">
        <v>414</v>
      </c>
      <c r="T335" s="2" t="s">
        <v>231</v>
      </c>
      <c r="U335" s="2" t="s">
        <v>232</v>
      </c>
      <c r="V335" s="2" t="s">
        <v>233</v>
      </c>
      <c r="W335" s="2" t="s">
        <v>234</v>
      </c>
      <c r="X335" s="2" t="s">
        <v>235</v>
      </c>
      <c r="Y335" s="2" t="s">
        <v>415</v>
      </c>
      <c r="Z335" s="4">
        <v>97</v>
      </c>
      <c r="AA335" s="4">
        <f>=ROUNDDOWN(24.25,0)</f>
      </c>
      <c r="AB335" s="5">
        <v>4</v>
      </c>
      <c r="AC335" s="2" t="s">
        <v>445</v>
      </c>
      <c r="AD335" s="4">
        <v>40</v>
      </c>
      <c r="AE335" s="4">
        <v>70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>
        <v>4</v>
      </c>
      <c r="AQ335" s="8">
        <v>122.28</v>
      </c>
      <c r="AR335" s="4"/>
      <c r="AS335" s="8"/>
      <c r="AT335" s="7"/>
      <c r="AU335" s="7"/>
      <c r="AV335" s="4">
        <v>20</v>
      </c>
      <c r="AW335" s="8">
        <v>701.94</v>
      </c>
      <c r="AX335" s="4">
        <v>10</v>
      </c>
      <c r="AY335" s="8">
        <v>380.53</v>
      </c>
      <c r="AZ335" s="7">
        <v>1</v>
      </c>
      <c r="BA335" s="7">
        <v>0.8446</v>
      </c>
      <c r="BB335" s="7">
        <v>0.1742</v>
      </c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>
        <v>0.1973</v>
      </c>
      <c r="BJ335" s="4">
        <v>4</v>
      </c>
      <c r="BK335" s="8">
        <v>122.28</v>
      </c>
      <c r="BL335" s="2" t="s">
        <v>3221</v>
      </c>
      <c r="BM335" s="7">
        <v>1</v>
      </c>
      <c r="BN335" s="7">
        <v>1</v>
      </c>
      <c r="BO335" s="4">
        <v>4</v>
      </c>
      <c r="BP335" s="8">
        <v>122.28</v>
      </c>
      <c r="BQ335" s="4"/>
      <c r="BR335" s="8"/>
      <c r="BS335" s="7"/>
      <c r="BT335" s="7"/>
      <c r="BU335" s="2" t="s">
        <v>239</v>
      </c>
      <c r="BV335" s="2" t="s">
        <v>226</v>
      </c>
      <c r="BW335" s="2" t="s">
        <v>229</v>
      </c>
      <c r="BX335" s="2" t="s">
        <v>3222</v>
      </c>
      <c r="BY335" s="2" t="s">
        <v>241</v>
      </c>
      <c r="BZ335" s="2" t="s">
        <v>229</v>
      </c>
      <c r="CA335" s="4"/>
      <c r="CB335" s="8"/>
      <c r="CC335" s="4"/>
      <c r="CD335" s="8"/>
      <c r="CE335" s="7"/>
      <c r="CF335" s="7"/>
      <c r="CG335" s="2" t="s">
        <v>239</v>
      </c>
      <c r="CH335" s="2" t="s">
        <v>226</v>
      </c>
      <c r="CI335" s="2" t="s">
        <v>421</v>
      </c>
      <c r="CJ335" s="2" t="s">
        <v>3196</v>
      </c>
      <c r="CK335" s="2" t="s">
        <v>241</v>
      </c>
      <c r="CL335" s="2" t="s">
        <v>229</v>
      </c>
      <c r="CM335" s="4"/>
      <c r="CN335" s="8"/>
      <c r="CO335" s="4"/>
      <c r="CP335" s="8"/>
      <c r="CQ335" s="7"/>
      <c r="CR335" s="7"/>
      <c r="CS335" s="2" t="s">
        <v>239</v>
      </c>
      <c r="CT335" s="2" t="s">
        <v>226</v>
      </c>
      <c r="CU335" s="2" t="s">
        <v>421</v>
      </c>
      <c r="CV335" s="2" t="s">
        <v>822</v>
      </c>
      <c r="CW335" s="2" t="s">
        <v>241</v>
      </c>
      <c r="CX335" s="2" t="s">
        <v>229</v>
      </c>
      <c r="CY335" s="4"/>
      <c r="CZ335" s="8"/>
      <c r="DA335" s="4"/>
      <c r="DB335" s="8"/>
      <c r="DC335" s="7"/>
      <c r="DD335" s="7"/>
      <c r="DE335" s="2" t="s">
        <v>239</v>
      </c>
      <c r="DF335" s="2" t="s">
        <v>226</v>
      </c>
      <c r="DG335" s="2" t="s">
        <v>802</v>
      </c>
      <c r="DH335" s="2" t="s">
        <v>425</v>
      </c>
      <c r="DI335" s="2" t="s">
        <v>241</v>
      </c>
      <c r="DJ335" s="2" t="s">
        <v>229</v>
      </c>
      <c r="DK335" s="4"/>
      <c r="DL335" s="8"/>
      <c r="DM335" s="4"/>
      <c r="DN335" s="8"/>
      <c r="DO335" s="7"/>
      <c r="DP335" s="7"/>
      <c r="DQ335" s="2" t="s">
        <v>239</v>
      </c>
      <c r="DR335" s="2" t="s">
        <v>226</v>
      </c>
      <c r="DS335" s="2" t="s">
        <v>425</v>
      </c>
      <c r="DT335" s="2" t="s">
        <v>3075</v>
      </c>
      <c r="DU335" s="2" t="s">
        <v>241</v>
      </c>
      <c r="DV335" s="2" t="s">
        <v>229</v>
      </c>
      <c r="DW335" s="4"/>
      <c r="DX335" s="8"/>
      <c r="DY335" s="4"/>
      <c r="DZ335" s="8"/>
      <c r="EA335" s="7"/>
      <c r="EB335" s="7"/>
      <c r="EC335" s="2" t="s">
        <v>239</v>
      </c>
      <c r="ED335" s="2" t="s">
        <v>226</v>
      </c>
      <c r="EE335" s="2" t="s">
        <v>458</v>
      </c>
      <c r="EF335" s="2" t="s">
        <v>3223</v>
      </c>
      <c r="EG335" s="2" t="s">
        <v>241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239</v>
      </c>
      <c r="EP335" s="2" t="s">
        <v>226</v>
      </c>
      <c r="EQ335" s="2" t="s">
        <v>1333</v>
      </c>
      <c r="ER335" s="2" t="s">
        <v>595</v>
      </c>
      <c r="ES335" s="2" t="s">
        <v>241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239</v>
      </c>
      <c r="FB335" s="2" t="s">
        <v>226</v>
      </c>
      <c r="FC335" s="2" t="s">
        <v>1317</v>
      </c>
      <c r="FD335" s="2" t="s">
        <v>1492</v>
      </c>
      <c r="FE335" s="2" t="s">
        <v>241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226</v>
      </c>
      <c r="FO335" s="2" t="s">
        <v>421</v>
      </c>
      <c r="FP335" s="2" t="s">
        <v>2181</v>
      </c>
      <c r="FQ335" s="2" t="s">
        <v>241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226</v>
      </c>
      <c r="GA335" s="2" t="s">
        <v>327</v>
      </c>
      <c r="GB335" s="2" t="s">
        <v>229</v>
      </c>
      <c r="GC335" s="2" t="s">
        <v>241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714</v>
      </c>
      <c r="GL335" s="2" t="s">
        <v>275</v>
      </c>
      <c r="GM335" s="2" t="s">
        <v>3179</v>
      </c>
      <c r="GN335" s="2" t="s">
        <v>3224</v>
      </c>
      <c r="GO335" s="2" t="s">
        <v>241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239</v>
      </c>
      <c r="GX335" s="2" t="s">
        <v>226</v>
      </c>
      <c r="GY335" s="2" t="s">
        <v>258</v>
      </c>
      <c r="GZ335" s="2" t="s">
        <v>463</v>
      </c>
      <c r="HA335" s="2" t="s">
        <v>241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226</v>
      </c>
      <c r="HK335" s="2" t="s">
        <v>258</v>
      </c>
      <c r="HL335" s="2" t="s">
        <v>304</v>
      </c>
      <c r="HM335" s="2" t="s">
        <v>241</v>
      </c>
      <c r="HN335" s="2" t="s">
        <v>229</v>
      </c>
      <c r="HO335" s="4"/>
      <c r="HP335" s="8"/>
      <c r="HQ335" s="4"/>
      <c r="HR335" s="8"/>
      <c r="HS335" s="7"/>
      <c r="HT335" s="7"/>
      <c r="HU335" s="2" t="s">
        <v>239</v>
      </c>
      <c r="HV335" s="2" t="s">
        <v>226</v>
      </c>
      <c r="HW335" s="2" t="s">
        <v>264</v>
      </c>
      <c r="HX335" s="2" t="s">
        <v>2958</v>
      </c>
      <c r="HY335" s="2" t="s">
        <v>241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226</v>
      </c>
      <c r="II335" s="2" t="s">
        <v>229</v>
      </c>
      <c r="IJ335" s="2" t="s">
        <v>229</v>
      </c>
      <c r="IK335" s="2" t="s">
        <v>241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272</v>
      </c>
      <c r="IT335" s="2" t="s">
        <v>226</v>
      </c>
      <c r="IU335" s="2" t="s">
        <v>229</v>
      </c>
      <c r="IV335" s="2" t="s">
        <v>229</v>
      </c>
      <c r="IW335" s="2" t="s">
        <v>241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239</v>
      </c>
      <c r="JF335" s="2" t="s">
        <v>226</v>
      </c>
      <c r="JG335" s="2" t="s">
        <v>268</v>
      </c>
      <c r="JH335" s="2" t="s">
        <v>229</v>
      </c>
      <c r="JI335" s="2" t="s">
        <v>241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229</v>
      </c>
      <c r="JR335" s="2" t="s">
        <v>229</v>
      </c>
      <c r="JS335" s="2" t="s">
        <v>229</v>
      </c>
      <c r="JT335" s="2" t="s">
        <v>229</v>
      </c>
      <c r="JU335" s="2" t="s">
        <v>229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239</v>
      </c>
      <c r="KD335" s="2" t="s">
        <v>226</v>
      </c>
      <c r="KE335" s="2" t="s">
        <v>270</v>
      </c>
      <c r="KF335" s="2" t="s">
        <v>1998</v>
      </c>
      <c r="KG335" s="2" t="s">
        <v>241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272</v>
      </c>
      <c r="KP335" s="2" t="s">
        <v>226</v>
      </c>
      <c r="KQ335" s="2" t="s">
        <v>229</v>
      </c>
      <c r="KR335" s="2" t="s">
        <v>229</v>
      </c>
      <c r="KS335" s="2" t="s">
        <v>241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272</v>
      </c>
      <c r="LB335" s="2" t="s">
        <v>226</v>
      </c>
      <c r="LC335" s="2" t="s">
        <v>229</v>
      </c>
      <c r="LD335" s="2" t="s">
        <v>229</v>
      </c>
      <c r="LE335" s="2" t="s">
        <v>241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229</v>
      </c>
      <c r="LN335" s="2" t="s">
        <v>229</v>
      </c>
      <c r="LO335" s="2" t="s">
        <v>229</v>
      </c>
      <c r="LP335" s="2" t="s">
        <v>229</v>
      </c>
      <c r="LQ335" s="2" t="s">
        <v>229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239</v>
      </c>
      <c r="LZ335" s="2" t="s">
        <v>275</v>
      </c>
      <c r="MA335" s="2" t="s">
        <v>1312</v>
      </c>
      <c r="MB335" s="2" t="s">
        <v>2181</v>
      </c>
      <c r="MC335" s="2" t="s">
        <v>241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266</v>
      </c>
      <c r="ML335" s="2" t="s">
        <v>226</v>
      </c>
      <c r="MM335" s="2" t="s">
        <v>229</v>
      </c>
      <c r="MN335" s="2" t="s">
        <v>229</v>
      </c>
      <c r="MO335" s="2" t="s">
        <v>241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226</v>
      </c>
      <c r="MY335" s="2" t="s">
        <v>308</v>
      </c>
      <c r="MZ335" s="2" t="s">
        <v>229</v>
      </c>
      <c r="NA335" s="2" t="s">
        <v>241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239</v>
      </c>
      <c r="NJ335" s="2" t="s">
        <v>260</v>
      </c>
      <c r="NK335" s="2" t="s">
        <v>1317</v>
      </c>
      <c r="NL335" s="2" t="s">
        <v>839</v>
      </c>
      <c r="NM335" s="2" t="s">
        <v>241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272</v>
      </c>
      <c r="NV335" s="2" t="s">
        <v>226</v>
      </c>
      <c r="NW335" s="2" t="s">
        <v>229</v>
      </c>
      <c r="NX335" s="2" t="s">
        <v>229</v>
      </c>
      <c r="NY335" s="2" t="s">
        <v>241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239</v>
      </c>
      <c r="OH335" s="2" t="s">
        <v>226</v>
      </c>
      <c r="OI335" s="2" t="s">
        <v>229</v>
      </c>
      <c r="OJ335" s="2" t="s">
        <v>229</v>
      </c>
      <c r="OK335" s="2" t="s">
        <v>241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229</v>
      </c>
      <c r="OT335" s="2" t="s">
        <v>229</v>
      </c>
      <c r="OU335" s="2" t="s">
        <v>229</v>
      </c>
      <c r="OV335" s="2" t="s">
        <v>229</v>
      </c>
      <c r="OW335" s="2" t="s">
        <v>229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281</v>
      </c>
      <c r="PF335" s="2" t="s">
        <v>226</v>
      </c>
      <c r="PG335" s="2" t="s">
        <v>229</v>
      </c>
      <c r="PH335" s="2" t="s">
        <v>229</v>
      </c>
      <c r="PI335" s="2" t="s">
        <v>241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239</v>
      </c>
      <c r="PR335" s="2" t="s">
        <v>275</v>
      </c>
      <c r="PS335" s="2" t="s">
        <v>968</v>
      </c>
      <c r="PT335" s="2" t="s">
        <v>229</v>
      </c>
      <c r="PU335" s="2" t="s">
        <v>241</v>
      </c>
      <c r="PV335" s="2" t="s">
        <v>229</v>
      </c>
      <c r="PW335" s="4"/>
      <c r="PX335" s="8"/>
      <c r="PY335" s="4"/>
      <c r="PZ335" s="8"/>
      <c r="QA335" s="7"/>
      <c r="QB335" s="7"/>
      <c r="QC335" s="2" t="s">
        <v>281</v>
      </c>
      <c r="QD335" s="2" t="s">
        <v>226</v>
      </c>
      <c r="QE335" s="2" t="s">
        <v>229</v>
      </c>
      <c r="QF335" s="2" t="s">
        <v>229</v>
      </c>
      <c r="QG335" s="2" t="s">
        <v>241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229</v>
      </c>
      <c r="QP335" s="2" t="s">
        <v>229</v>
      </c>
      <c r="QQ335" s="2" t="s">
        <v>229</v>
      </c>
      <c r="QR335" s="2" t="s">
        <v>229</v>
      </c>
      <c r="QS335" s="2" t="s">
        <v>229</v>
      </c>
      <c r="QT335" s="2" t="s">
        <v>229</v>
      </c>
      <c r="QU335" s="4"/>
      <c r="QV335" s="8"/>
      <c r="QW335" s="4"/>
      <c r="QX335" s="8"/>
      <c r="QY335" s="7"/>
      <c r="QZ335" s="7"/>
      <c r="RA335" s="2" t="s">
        <v>239</v>
      </c>
      <c r="RB335" s="2" t="s">
        <v>275</v>
      </c>
      <c r="RC335" s="2" t="s">
        <v>338</v>
      </c>
      <c r="RD335" s="2" t="s">
        <v>229</v>
      </c>
      <c r="RE335" s="2" t="s">
        <v>241</v>
      </c>
      <c r="RF335" s="2" t="s">
        <v>229</v>
      </c>
      <c r="RG335" s="4"/>
      <c r="RH335" s="8"/>
      <c r="RI335" s="4"/>
      <c r="RJ335" s="8"/>
      <c r="RK335" s="7"/>
      <c r="RL335" s="7"/>
      <c r="RM335" s="2" t="s">
        <v>229</v>
      </c>
      <c r="RN335" s="2" t="s">
        <v>229</v>
      </c>
      <c r="RO335" s="2" t="s">
        <v>229</v>
      </c>
      <c r="RP335" s="2" t="s">
        <v>229</v>
      </c>
      <c r="RQ335" s="2" t="s">
        <v>229</v>
      </c>
      <c r="RR335" s="2" t="s">
        <v>229</v>
      </c>
      <c r="RS335" s="4"/>
      <c r="RT335" s="8"/>
      <c r="RU335" s="4"/>
      <c r="RV335" s="8"/>
      <c r="RW335" s="7"/>
      <c r="RX335" s="7"/>
      <c r="RY335" s="2" t="s">
        <v>266</v>
      </c>
      <c r="RZ335" s="2" t="s">
        <v>275</v>
      </c>
      <c r="SA335" s="2" t="s">
        <v>929</v>
      </c>
      <c r="SB335" s="2" t="s">
        <v>229</v>
      </c>
      <c r="SC335" s="2" t="s">
        <v>241</v>
      </c>
      <c r="SD335" s="2" t="s">
        <v>229</v>
      </c>
      <c r="SE335" s="4">
        <v>97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>
        <v>40</v>
      </c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>
        <v>30</v>
      </c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</row>
    <row r="336">
      <c r="A336" s="2" t="s">
        <v>3225</v>
      </c>
      <c r="B336" s="2" t="s">
        <v>216</v>
      </c>
      <c r="C336" s="2" t="s">
        <v>217</v>
      </c>
      <c r="D336" s="2" t="s">
        <v>3164</v>
      </c>
      <c r="E336" s="2" t="s">
        <v>3165</v>
      </c>
      <c r="F336" s="2" t="s">
        <v>220</v>
      </c>
      <c r="G336" s="2" t="s">
        <v>221</v>
      </c>
      <c r="H336" s="2" t="s">
        <v>222</v>
      </c>
      <c r="I336" s="2" t="s">
        <v>3166</v>
      </c>
      <c r="J336" s="2" t="s">
        <v>285</v>
      </c>
      <c r="K336" s="2" t="s">
        <v>412</v>
      </c>
      <c r="L336" s="3">
        <v>33.6</v>
      </c>
      <c r="M336" s="3">
        <v>35.28</v>
      </c>
      <c r="N336" s="3">
        <v>69.99</v>
      </c>
      <c r="O336" s="2" t="s">
        <v>226</v>
      </c>
      <c r="P336" s="2" t="s">
        <v>618</v>
      </c>
      <c r="Q336" s="2" t="s">
        <v>228</v>
      </c>
      <c r="R336" s="2" t="s">
        <v>229</v>
      </c>
      <c r="S336" s="2" t="s">
        <v>414</v>
      </c>
      <c r="T336" s="2" t="s">
        <v>231</v>
      </c>
      <c r="U336" s="2" t="s">
        <v>286</v>
      </c>
      <c r="V336" s="2" t="s">
        <v>233</v>
      </c>
      <c r="W336" s="2" t="s">
        <v>234</v>
      </c>
      <c r="X336" s="2" t="s">
        <v>235</v>
      </c>
      <c r="Y336" s="2" t="s">
        <v>415</v>
      </c>
      <c r="Z336" s="4">
        <v>57</v>
      </c>
      <c r="AA336" s="4">
        <f>=ROUNDDOWN(6.33333333333333,0)</f>
      </c>
      <c r="AB336" s="5">
        <v>9</v>
      </c>
      <c r="AC336" s="2" t="s">
        <v>416</v>
      </c>
      <c r="AD336" s="4">
        <v>100</v>
      </c>
      <c r="AE336" s="4">
        <v>160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>
        <v>9</v>
      </c>
      <c r="AQ336" s="8">
        <v>332.79</v>
      </c>
      <c r="AR336" s="4">
        <v>6</v>
      </c>
      <c r="AS336" s="8">
        <v>214.91</v>
      </c>
      <c r="AT336" s="7">
        <v>0.5</v>
      </c>
      <c r="AU336" s="7">
        <v>0.5485</v>
      </c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>
        <v>0.4741</v>
      </c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 t="s">
        <v>229</v>
      </c>
      <c r="BJ336" s="4">
        <v>9</v>
      </c>
      <c r="BK336" s="8">
        <v>332.79</v>
      </c>
      <c r="BL336" s="2" t="s">
        <v>3226</v>
      </c>
      <c r="BM336" s="7">
        <v>1</v>
      </c>
      <c r="BN336" s="7">
        <v>1</v>
      </c>
      <c r="BO336" s="4">
        <v>2</v>
      </c>
      <c r="BP336" s="8">
        <v>73.38</v>
      </c>
      <c r="BQ336" s="4">
        <v>2</v>
      </c>
      <c r="BR336" s="8">
        <v>73.38</v>
      </c>
      <c r="BS336" s="7"/>
      <c r="BT336" s="7"/>
      <c r="BU336" s="2" t="s">
        <v>239</v>
      </c>
      <c r="BV336" s="2" t="s">
        <v>226</v>
      </c>
      <c r="BW336" s="2" t="s">
        <v>229</v>
      </c>
      <c r="BX336" s="2" t="s">
        <v>1492</v>
      </c>
      <c r="BY336" s="2" t="s">
        <v>241</v>
      </c>
      <c r="BZ336" s="2" t="s">
        <v>229</v>
      </c>
      <c r="CA336" s="4">
        <v>5</v>
      </c>
      <c r="CB336" s="8">
        <v>171.15</v>
      </c>
      <c r="CC336" s="4"/>
      <c r="CD336" s="8"/>
      <c r="CE336" s="7"/>
      <c r="CF336" s="7"/>
      <c r="CG336" s="2" t="s">
        <v>239</v>
      </c>
      <c r="CH336" s="2" t="s">
        <v>226</v>
      </c>
      <c r="CI336" s="2" t="s">
        <v>421</v>
      </c>
      <c r="CJ336" s="2" t="s">
        <v>3187</v>
      </c>
      <c r="CK336" s="2" t="s">
        <v>241</v>
      </c>
      <c r="CL336" s="2" t="s">
        <v>229</v>
      </c>
      <c r="CM336" s="4"/>
      <c r="CN336" s="8"/>
      <c r="CO336" s="4">
        <v>1</v>
      </c>
      <c r="CP336" s="8">
        <v>36.86</v>
      </c>
      <c r="CQ336" s="7">
        <v>-1</v>
      </c>
      <c r="CR336" s="7">
        <v>-1</v>
      </c>
      <c r="CS336" s="2" t="s">
        <v>239</v>
      </c>
      <c r="CT336" s="2" t="s">
        <v>226</v>
      </c>
      <c r="CU336" s="2" t="s">
        <v>421</v>
      </c>
      <c r="CV336" s="2" t="s">
        <v>3187</v>
      </c>
      <c r="CW336" s="2" t="s">
        <v>241</v>
      </c>
      <c r="CX336" s="2" t="s">
        <v>229</v>
      </c>
      <c r="CY336" s="4"/>
      <c r="CZ336" s="8"/>
      <c r="DA336" s="4">
        <v>2</v>
      </c>
      <c r="DB336" s="8">
        <v>69.4</v>
      </c>
      <c r="DC336" s="7">
        <v>-1</v>
      </c>
      <c r="DD336" s="7">
        <v>-1</v>
      </c>
      <c r="DE336" s="2" t="s">
        <v>239</v>
      </c>
      <c r="DF336" s="2" t="s">
        <v>226</v>
      </c>
      <c r="DG336" s="2" t="s">
        <v>802</v>
      </c>
      <c r="DH336" s="2" t="s">
        <v>822</v>
      </c>
      <c r="DI336" s="2" t="s">
        <v>241</v>
      </c>
      <c r="DJ336" s="2" t="s">
        <v>229</v>
      </c>
      <c r="DK336" s="4"/>
      <c r="DL336" s="8"/>
      <c r="DM336" s="4">
        <v>1</v>
      </c>
      <c r="DN336" s="8">
        <v>35.27</v>
      </c>
      <c r="DO336" s="7">
        <v>-1</v>
      </c>
      <c r="DP336" s="7">
        <v>-1</v>
      </c>
      <c r="DQ336" s="2" t="s">
        <v>239</v>
      </c>
      <c r="DR336" s="2" t="s">
        <v>226</v>
      </c>
      <c r="DS336" s="2" t="s">
        <v>425</v>
      </c>
      <c r="DT336" s="2" t="s">
        <v>3227</v>
      </c>
      <c r="DU336" s="2" t="s">
        <v>241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239</v>
      </c>
      <c r="ED336" s="2" t="s">
        <v>226</v>
      </c>
      <c r="EE336" s="2" t="s">
        <v>1317</v>
      </c>
      <c r="EF336" s="2" t="s">
        <v>240</v>
      </c>
      <c r="EG336" s="2" t="s">
        <v>241</v>
      </c>
      <c r="EH336" s="2" t="s">
        <v>229</v>
      </c>
      <c r="EI336" s="4"/>
      <c r="EJ336" s="8"/>
      <c r="EK336" s="4"/>
      <c r="EL336" s="8"/>
      <c r="EM336" s="7"/>
      <c r="EN336" s="7"/>
      <c r="EO336" s="2" t="s">
        <v>239</v>
      </c>
      <c r="EP336" s="2" t="s">
        <v>226</v>
      </c>
      <c r="EQ336" s="2" t="s">
        <v>491</v>
      </c>
      <c r="ER336" s="2" t="s">
        <v>3228</v>
      </c>
      <c r="ES336" s="2" t="s">
        <v>241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239</v>
      </c>
      <c r="FB336" s="2" t="s">
        <v>226</v>
      </c>
      <c r="FC336" s="2" t="s">
        <v>1317</v>
      </c>
      <c r="FD336" s="2" t="s">
        <v>1318</v>
      </c>
      <c r="FE336" s="2" t="s">
        <v>241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239</v>
      </c>
      <c r="FN336" s="2" t="s">
        <v>226</v>
      </c>
      <c r="FO336" s="2" t="s">
        <v>421</v>
      </c>
      <c r="FP336" s="2" t="s">
        <v>2184</v>
      </c>
      <c r="FQ336" s="2" t="s">
        <v>241</v>
      </c>
      <c r="FR336" s="2" t="s">
        <v>229</v>
      </c>
      <c r="FS336" s="4">
        <v>2</v>
      </c>
      <c r="FT336" s="8">
        <v>88.26</v>
      </c>
      <c r="FU336" s="4"/>
      <c r="FV336" s="8"/>
      <c r="FW336" s="7"/>
      <c r="FX336" s="7"/>
      <c r="FY336" s="2" t="s">
        <v>239</v>
      </c>
      <c r="FZ336" s="2" t="s">
        <v>226</v>
      </c>
      <c r="GA336" s="2" t="s">
        <v>327</v>
      </c>
      <c r="GB336" s="2" t="s">
        <v>1174</v>
      </c>
      <c r="GC336" s="2" t="s">
        <v>241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239</v>
      </c>
      <c r="GL336" s="2" t="s">
        <v>226</v>
      </c>
      <c r="GM336" s="2" t="s">
        <v>3179</v>
      </c>
      <c r="GN336" s="2" t="s">
        <v>2295</v>
      </c>
      <c r="GO336" s="2" t="s">
        <v>241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239</v>
      </c>
      <c r="GX336" s="2" t="s">
        <v>226</v>
      </c>
      <c r="GY336" s="2" t="s">
        <v>258</v>
      </c>
      <c r="GZ336" s="2" t="s">
        <v>3229</v>
      </c>
      <c r="HA336" s="2" t="s">
        <v>241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226</v>
      </c>
      <c r="HK336" s="2" t="s">
        <v>258</v>
      </c>
      <c r="HL336" s="2" t="s">
        <v>852</v>
      </c>
      <c r="HM336" s="2" t="s">
        <v>241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226</v>
      </c>
      <c r="HW336" s="2" t="s">
        <v>264</v>
      </c>
      <c r="HX336" s="2" t="s">
        <v>602</v>
      </c>
      <c r="HY336" s="2" t="s">
        <v>241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266</v>
      </c>
      <c r="IH336" s="2" t="s">
        <v>226</v>
      </c>
      <c r="II336" s="2" t="s">
        <v>229</v>
      </c>
      <c r="IJ336" s="2" t="s">
        <v>229</v>
      </c>
      <c r="IK336" s="2" t="s">
        <v>241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272</v>
      </c>
      <c r="IT336" s="2" t="s">
        <v>226</v>
      </c>
      <c r="IU336" s="2" t="s">
        <v>229</v>
      </c>
      <c r="IV336" s="2" t="s">
        <v>229</v>
      </c>
      <c r="IW336" s="2" t="s">
        <v>241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239</v>
      </c>
      <c r="JF336" s="2" t="s">
        <v>226</v>
      </c>
      <c r="JG336" s="2" t="s">
        <v>268</v>
      </c>
      <c r="JH336" s="2" t="s">
        <v>2683</v>
      </c>
      <c r="JI336" s="2" t="s">
        <v>241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229</v>
      </c>
      <c r="JR336" s="2" t="s">
        <v>229</v>
      </c>
      <c r="JS336" s="2" t="s">
        <v>229</v>
      </c>
      <c r="JT336" s="2" t="s">
        <v>229</v>
      </c>
      <c r="JU336" s="2" t="s">
        <v>229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239</v>
      </c>
      <c r="KD336" s="2" t="s">
        <v>226</v>
      </c>
      <c r="KE336" s="2" t="s">
        <v>270</v>
      </c>
      <c r="KF336" s="2" t="s">
        <v>539</v>
      </c>
      <c r="KG336" s="2" t="s">
        <v>241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272</v>
      </c>
      <c r="KP336" s="2" t="s">
        <v>226</v>
      </c>
      <c r="KQ336" s="2" t="s">
        <v>229</v>
      </c>
      <c r="KR336" s="2" t="s">
        <v>229</v>
      </c>
      <c r="KS336" s="2" t="s">
        <v>241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272</v>
      </c>
      <c r="LB336" s="2" t="s">
        <v>226</v>
      </c>
      <c r="LC336" s="2" t="s">
        <v>229</v>
      </c>
      <c r="LD336" s="2" t="s">
        <v>229</v>
      </c>
      <c r="LE336" s="2" t="s">
        <v>241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229</v>
      </c>
      <c r="LN336" s="2" t="s">
        <v>229</v>
      </c>
      <c r="LO336" s="2" t="s">
        <v>229</v>
      </c>
      <c r="LP336" s="2" t="s">
        <v>229</v>
      </c>
      <c r="LQ336" s="2" t="s">
        <v>229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239</v>
      </c>
      <c r="LZ336" s="2" t="s">
        <v>275</v>
      </c>
      <c r="MA336" s="2" t="s">
        <v>1312</v>
      </c>
      <c r="MB336" s="2" t="s">
        <v>1024</v>
      </c>
      <c r="MC336" s="2" t="s">
        <v>241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266</v>
      </c>
      <c r="ML336" s="2" t="s">
        <v>226</v>
      </c>
      <c r="MM336" s="2" t="s">
        <v>229</v>
      </c>
      <c r="MN336" s="2" t="s">
        <v>229</v>
      </c>
      <c r="MO336" s="2" t="s">
        <v>241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226</v>
      </c>
      <c r="MY336" s="2" t="s">
        <v>308</v>
      </c>
      <c r="MZ336" s="2" t="s">
        <v>229</v>
      </c>
      <c r="NA336" s="2" t="s">
        <v>241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239</v>
      </c>
      <c r="NJ336" s="2" t="s">
        <v>260</v>
      </c>
      <c r="NK336" s="2" t="s">
        <v>1317</v>
      </c>
      <c r="NL336" s="2" t="s">
        <v>967</v>
      </c>
      <c r="NM336" s="2" t="s">
        <v>241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272</v>
      </c>
      <c r="NV336" s="2" t="s">
        <v>226</v>
      </c>
      <c r="NW336" s="2" t="s">
        <v>229</v>
      </c>
      <c r="NX336" s="2" t="s">
        <v>229</v>
      </c>
      <c r="NY336" s="2" t="s">
        <v>241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239</v>
      </c>
      <c r="OH336" s="2" t="s">
        <v>226</v>
      </c>
      <c r="OI336" s="2" t="s">
        <v>229</v>
      </c>
      <c r="OJ336" s="2" t="s">
        <v>229</v>
      </c>
      <c r="OK336" s="2" t="s">
        <v>241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229</v>
      </c>
      <c r="OT336" s="2" t="s">
        <v>229</v>
      </c>
      <c r="OU336" s="2" t="s">
        <v>229</v>
      </c>
      <c r="OV336" s="2" t="s">
        <v>229</v>
      </c>
      <c r="OW336" s="2" t="s">
        <v>229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281</v>
      </c>
      <c r="PF336" s="2" t="s">
        <v>226</v>
      </c>
      <c r="PG336" s="2" t="s">
        <v>229</v>
      </c>
      <c r="PH336" s="2" t="s">
        <v>229</v>
      </c>
      <c r="PI336" s="2" t="s">
        <v>241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239</v>
      </c>
      <c r="PR336" s="2" t="s">
        <v>275</v>
      </c>
      <c r="PS336" s="2" t="s">
        <v>968</v>
      </c>
      <c r="PT336" s="2" t="s">
        <v>229</v>
      </c>
      <c r="PU336" s="2" t="s">
        <v>241</v>
      </c>
      <c r="PV336" s="2" t="s">
        <v>229</v>
      </c>
      <c r="PW336" s="4"/>
      <c r="PX336" s="8"/>
      <c r="PY336" s="4"/>
      <c r="PZ336" s="8"/>
      <c r="QA336" s="7"/>
      <c r="QB336" s="7"/>
      <c r="QC336" s="2" t="s">
        <v>281</v>
      </c>
      <c r="QD336" s="2" t="s">
        <v>226</v>
      </c>
      <c r="QE336" s="2" t="s">
        <v>229</v>
      </c>
      <c r="QF336" s="2" t="s">
        <v>229</v>
      </c>
      <c r="QG336" s="2" t="s">
        <v>241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229</v>
      </c>
      <c r="QP336" s="2" t="s">
        <v>229</v>
      </c>
      <c r="QQ336" s="2" t="s">
        <v>229</v>
      </c>
      <c r="QR336" s="2" t="s">
        <v>229</v>
      </c>
      <c r="QS336" s="2" t="s">
        <v>229</v>
      </c>
      <c r="QT336" s="2" t="s">
        <v>229</v>
      </c>
      <c r="QU336" s="4"/>
      <c r="QV336" s="8"/>
      <c r="QW336" s="4"/>
      <c r="QX336" s="8"/>
      <c r="QY336" s="7"/>
      <c r="QZ336" s="7"/>
      <c r="RA336" s="2" t="s">
        <v>239</v>
      </c>
      <c r="RB336" s="2" t="s">
        <v>275</v>
      </c>
      <c r="RC336" s="2" t="s">
        <v>338</v>
      </c>
      <c r="RD336" s="2" t="s">
        <v>229</v>
      </c>
      <c r="RE336" s="2" t="s">
        <v>241</v>
      </c>
      <c r="RF336" s="2" t="s">
        <v>229</v>
      </c>
      <c r="RG336" s="4"/>
      <c r="RH336" s="8"/>
      <c r="RI336" s="4"/>
      <c r="RJ336" s="8"/>
      <c r="RK336" s="7"/>
      <c r="RL336" s="7"/>
      <c r="RM336" s="2" t="s">
        <v>229</v>
      </c>
      <c r="RN336" s="2" t="s">
        <v>229</v>
      </c>
      <c r="RO336" s="2" t="s">
        <v>229</v>
      </c>
      <c r="RP336" s="2" t="s">
        <v>229</v>
      </c>
      <c r="RQ336" s="2" t="s">
        <v>229</v>
      </c>
      <c r="RR336" s="2" t="s">
        <v>229</v>
      </c>
      <c r="RS336" s="4"/>
      <c r="RT336" s="8"/>
      <c r="RU336" s="4"/>
      <c r="RV336" s="8"/>
      <c r="RW336" s="7"/>
      <c r="RX336" s="7"/>
      <c r="RY336" s="2" t="s">
        <v>266</v>
      </c>
      <c r="RZ336" s="2" t="s">
        <v>275</v>
      </c>
      <c r="SA336" s="2" t="s">
        <v>929</v>
      </c>
      <c r="SB336" s="2" t="s">
        <v>229</v>
      </c>
      <c r="SC336" s="2" t="s">
        <v>241</v>
      </c>
      <c r="SD336" s="2" t="s">
        <v>229</v>
      </c>
      <c r="SE336" s="4">
        <v>3</v>
      </c>
      <c r="SF336" s="4">
        <v>54</v>
      </c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>
        <v>100</v>
      </c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>
        <v>60</v>
      </c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</row>
    <row r="337">
      <c r="A337" s="2" t="s">
        <v>3230</v>
      </c>
      <c r="B337" s="2" t="s">
        <v>216</v>
      </c>
      <c r="C337" s="2" t="s">
        <v>217</v>
      </c>
      <c r="D337" s="2" t="s">
        <v>3164</v>
      </c>
      <c r="E337" s="2" t="s">
        <v>3165</v>
      </c>
      <c r="F337" s="2" t="s">
        <v>220</v>
      </c>
      <c r="G337" s="2" t="s">
        <v>221</v>
      </c>
      <c r="H337" s="2" t="s">
        <v>222</v>
      </c>
      <c r="I337" s="2" t="s">
        <v>3166</v>
      </c>
      <c r="J337" s="2" t="s">
        <v>312</v>
      </c>
      <c r="K337" s="2" t="s">
        <v>412</v>
      </c>
      <c r="L337" s="3">
        <v>36.75</v>
      </c>
      <c r="M337" s="3">
        <v>38.59</v>
      </c>
      <c r="N337" s="3">
        <v>74.99</v>
      </c>
      <c r="O337" s="2" t="s">
        <v>226</v>
      </c>
      <c r="P337" s="2" t="s">
        <v>618</v>
      </c>
      <c r="Q337" s="2" t="s">
        <v>228</v>
      </c>
      <c r="R337" s="2" t="s">
        <v>229</v>
      </c>
      <c r="S337" s="2" t="s">
        <v>414</v>
      </c>
      <c r="T337" s="2" t="s">
        <v>231</v>
      </c>
      <c r="U337" s="2" t="s">
        <v>286</v>
      </c>
      <c r="V337" s="2" t="s">
        <v>233</v>
      </c>
      <c r="W337" s="2" t="s">
        <v>234</v>
      </c>
      <c r="X337" s="2" t="s">
        <v>235</v>
      </c>
      <c r="Y337" s="2" t="s">
        <v>453</v>
      </c>
      <c r="Z337" s="4">
        <v>54</v>
      </c>
      <c r="AA337" s="4">
        <f>=ROUNDDOWN(21.6,0)</f>
      </c>
      <c r="AB337" s="5">
        <v>2.5</v>
      </c>
      <c r="AC337" s="2" t="s">
        <v>445</v>
      </c>
      <c r="AD337" s="4">
        <v>50</v>
      </c>
      <c r="AE337" s="4">
        <v>100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>
        <v>7</v>
      </c>
      <c r="AQ337" s="8">
        <v>246.87</v>
      </c>
      <c r="AR337" s="4">
        <v>4</v>
      </c>
      <c r="AS337" s="8">
        <v>165.62</v>
      </c>
      <c r="AT337" s="7">
        <v>0.75</v>
      </c>
      <c r="AU337" s="7">
        <v>0.4906</v>
      </c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>
        <v>0.3517</v>
      </c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 t="s">
        <v>229</v>
      </c>
      <c r="BJ337" s="4">
        <v>7</v>
      </c>
      <c r="BK337" s="8">
        <v>246.87</v>
      </c>
      <c r="BL337" s="2" t="s">
        <v>3231</v>
      </c>
      <c r="BM337" s="7">
        <v>1</v>
      </c>
      <c r="BN337" s="7">
        <v>1</v>
      </c>
      <c r="BO337" s="4">
        <v>1</v>
      </c>
      <c r="BP337" s="8">
        <v>42.26</v>
      </c>
      <c r="BQ337" s="4">
        <v>2</v>
      </c>
      <c r="BR337" s="8">
        <v>84.52</v>
      </c>
      <c r="BS337" s="7">
        <v>-0.5</v>
      </c>
      <c r="BT337" s="7">
        <v>-0.5</v>
      </c>
      <c r="BU337" s="2" t="s">
        <v>239</v>
      </c>
      <c r="BV337" s="2" t="s">
        <v>226</v>
      </c>
      <c r="BW337" s="2" t="s">
        <v>229</v>
      </c>
      <c r="BX337" s="2" t="s">
        <v>972</v>
      </c>
      <c r="BY337" s="2" t="s">
        <v>241</v>
      </c>
      <c r="BZ337" s="2" t="s">
        <v>229</v>
      </c>
      <c r="CA337" s="4">
        <v>3</v>
      </c>
      <c r="CB337" s="8">
        <v>109.77</v>
      </c>
      <c r="CC337" s="4"/>
      <c r="CD337" s="8"/>
      <c r="CE337" s="7"/>
      <c r="CF337" s="7"/>
      <c r="CG337" s="2" t="s">
        <v>239</v>
      </c>
      <c r="CH337" s="2" t="s">
        <v>226</v>
      </c>
      <c r="CI337" s="2" t="s">
        <v>270</v>
      </c>
      <c r="CJ337" s="2" t="s">
        <v>589</v>
      </c>
      <c r="CK337" s="2" t="s">
        <v>241</v>
      </c>
      <c r="CL337" s="2" t="s">
        <v>229</v>
      </c>
      <c r="CM337" s="4">
        <v>1</v>
      </c>
      <c r="CN337" s="8">
        <v>40.96</v>
      </c>
      <c r="CO337" s="4"/>
      <c r="CP337" s="8"/>
      <c r="CQ337" s="7"/>
      <c r="CR337" s="7"/>
      <c r="CS337" s="2" t="s">
        <v>239</v>
      </c>
      <c r="CT337" s="2" t="s">
        <v>226</v>
      </c>
      <c r="CU337" s="2" t="s">
        <v>270</v>
      </c>
      <c r="CV337" s="2" t="s">
        <v>827</v>
      </c>
      <c r="CW337" s="2" t="s">
        <v>241</v>
      </c>
      <c r="CX337" s="2" t="s">
        <v>229</v>
      </c>
      <c r="CY337" s="4"/>
      <c r="CZ337" s="8"/>
      <c r="DA337" s="4">
        <v>1</v>
      </c>
      <c r="DB337" s="8">
        <v>40.58</v>
      </c>
      <c r="DC337" s="7">
        <v>-1</v>
      </c>
      <c r="DD337" s="7">
        <v>-1</v>
      </c>
      <c r="DE337" s="2" t="s">
        <v>239</v>
      </c>
      <c r="DF337" s="2" t="s">
        <v>226</v>
      </c>
      <c r="DG337" s="2" t="s">
        <v>270</v>
      </c>
      <c r="DH337" s="2" t="s">
        <v>589</v>
      </c>
      <c r="DI337" s="2" t="s">
        <v>241</v>
      </c>
      <c r="DJ337" s="2" t="s">
        <v>229</v>
      </c>
      <c r="DK337" s="4"/>
      <c r="DL337" s="8"/>
      <c r="DM337" s="4"/>
      <c r="DN337" s="8"/>
      <c r="DO337" s="7"/>
      <c r="DP337" s="7"/>
      <c r="DQ337" s="2" t="s">
        <v>239</v>
      </c>
      <c r="DR337" s="2" t="s">
        <v>226</v>
      </c>
      <c r="DS337" s="2" t="s">
        <v>430</v>
      </c>
      <c r="DT337" s="2" t="s">
        <v>3232</v>
      </c>
      <c r="DU337" s="2" t="s">
        <v>241</v>
      </c>
      <c r="DV337" s="2" t="s">
        <v>229</v>
      </c>
      <c r="DW337" s="4"/>
      <c r="DX337" s="8"/>
      <c r="DY337" s="4"/>
      <c r="DZ337" s="8"/>
      <c r="EA337" s="7"/>
      <c r="EB337" s="7"/>
      <c r="EC337" s="2" t="s">
        <v>1106</v>
      </c>
      <c r="ED337" s="2" t="s">
        <v>226</v>
      </c>
      <c r="EE337" s="2" t="s">
        <v>270</v>
      </c>
      <c r="EF337" s="2" t="s">
        <v>3233</v>
      </c>
      <c r="EG337" s="2" t="s">
        <v>241</v>
      </c>
      <c r="EH337" s="2" t="s">
        <v>229</v>
      </c>
      <c r="EI337" s="4">
        <v>1</v>
      </c>
      <c r="EJ337" s="8">
        <v>36.2</v>
      </c>
      <c r="EK337" s="4">
        <v>1</v>
      </c>
      <c r="EL337" s="8">
        <v>40.52</v>
      </c>
      <c r="EM337" s="7"/>
      <c r="EN337" s="7">
        <v>-0.1066</v>
      </c>
      <c r="EO337" s="2" t="s">
        <v>239</v>
      </c>
      <c r="EP337" s="2" t="s">
        <v>226</v>
      </c>
      <c r="EQ337" s="2" t="s">
        <v>399</v>
      </c>
      <c r="ER337" s="2" t="s">
        <v>613</v>
      </c>
      <c r="ES337" s="2" t="s">
        <v>241</v>
      </c>
      <c r="ET337" s="2" t="s">
        <v>229</v>
      </c>
      <c r="EU337" s="4"/>
      <c r="EV337" s="8"/>
      <c r="EW337" s="4"/>
      <c r="EX337" s="8"/>
      <c r="EY337" s="7"/>
      <c r="EZ337" s="7"/>
      <c r="FA337" s="2" t="s">
        <v>239</v>
      </c>
      <c r="FB337" s="2" t="s">
        <v>226</v>
      </c>
      <c r="FC337" s="2" t="s">
        <v>270</v>
      </c>
      <c r="FD337" s="2" t="s">
        <v>322</v>
      </c>
      <c r="FE337" s="2" t="s">
        <v>241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226</v>
      </c>
      <c r="FO337" s="2" t="s">
        <v>270</v>
      </c>
      <c r="FP337" s="2" t="s">
        <v>3234</v>
      </c>
      <c r="FQ337" s="2" t="s">
        <v>241</v>
      </c>
      <c r="FR337" s="2" t="s">
        <v>229</v>
      </c>
      <c r="FS337" s="4">
        <v>1</v>
      </c>
      <c r="FT337" s="8">
        <v>17.68</v>
      </c>
      <c r="FU337" s="4"/>
      <c r="FV337" s="8"/>
      <c r="FW337" s="7"/>
      <c r="FX337" s="7"/>
      <c r="FY337" s="2" t="s">
        <v>239</v>
      </c>
      <c r="FZ337" s="2" t="s">
        <v>226</v>
      </c>
      <c r="GA337" s="2" t="s">
        <v>327</v>
      </c>
      <c r="GB337" s="2" t="s">
        <v>1174</v>
      </c>
      <c r="GC337" s="2" t="s">
        <v>241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714</v>
      </c>
      <c r="GL337" s="2" t="s">
        <v>275</v>
      </c>
      <c r="GM337" s="2" t="s">
        <v>3202</v>
      </c>
      <c r="GN337" s="2" t="s">
        <v>575</v>
      </c>
      <c r="GO337" s="2" t="s">
        <v>241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226</v>
      </c>
      <c r="GY337" s="2" t="s">
        <v>403</v>
      </c>
      <c r="GZ337" s="2" t="s">
        <v>1292</v>
      </c>
      <c r="HA337" s="2" t="s">
        <v>241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226</v>
      </c>
      <c r="HK337" s="2" t="s">
        <v>229</v>
      </c>
      <c r="HL337" s="2" t="s">
        <v>229</v>
      </c>
      <c r="HM337" s="2" t="s">
        <v>241</v>
      </c>
      <c r="HN337" s="2" t="s">
        <v>229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226</v>
      </c>
      <c r="HW337" s="2" t="s">
        <v>264</v>
      </c>
      <c r="HX337" s="2" t="s">
        <v>265</v>
      </c>
      <c r="HY337" s="2" t="s">
        <v>241</v>
      </c>
      <c r="HZ337" s="2" t="s">
        <v>229</v>
      </c>
      <c r="IA337" s="4"/>
      <c r="IB337" s="8"/>
      <c r="IC337" s="4"/>
      <c r="ID337" s="8"/>
      <c r="IE337" s="7"/>
      <c r="IF337" s="7"/>
      <c r="IG337" s="2" t="s">
        <v>266</v>
      </c>
      <c r="IH337" s="2" t="s">
        <v>226</v>
      </c>
      <c r="II337" s="2" t="s">
        <v>229</v>
      </c>
      <c r="IJ337" s="2" t="s">
        <v>229</v>
      </c>
      <c r="IK337" s="2" t="s">
        <v>241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272</v>
      </c>
      <c r="IT337" s="2" t="s">
        <v>226</v>
      </c>
      <c r="IU337" s="2" t="s">
        <v>229</v>
      </c>
      <c r="IV337" s="2" t="s">
        <v>229</v>
      </c>
      <c r="IW337" s="2" t="s">
        <v>241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239</v>
      </c>
      <c r="JF337" s="2" t="s">
        <v>226</v>
      </c>
      <c r="JG337" s="2" t="s">
        <v>268</v>
      </c>
      <c r="JH337" s="2" t="s">
        <v>229</v>
      </c>
      <c r="JI337" s="2" t="s">
        <v>241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229</v>
      </c>
      <c r="JR337" s="2" t="s">
        <v>229</v>
      </c>
      <c r="JS337" s="2" t="s">
        <v>229</v>
      </c>
      <c r="JT337" s="2" t="s">
        <v>229</v>
      </c>
      <c r="JU337" s="2" t="s">
        <v>229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272</v>
      </c>
      <c r="KD337" s="2" t="s">
        <v>226</v>
      </c>
      <c r="KE337" s="2" t="s">
        <v>229</v>
      </c>
      <c r="KF337" s="2" t="s">
        <v>229</v>
      </c>
      <c r="KG337" s="2" t="s">
        <v>241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272</v>
      </c>
      <c r="KP337" s="2" t="s">
        <v>226</v>
      </c>
      <c r="KQ337" s="2" t="s">
        <v>229</v>
      </c>
      <c r="KR337" s="2" t="s">
        <v>229</v>
      </c>
      <c r="KS337" s="2" t="s">
        <v>241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272</v>
      </c>
      <c r="LB337" s="2" t="s">
        <v>226</v>
      </c>
      <c r="LC337" s="2" t="s">
        <v>229</v>
      </c>
      <c r="LD337" s="2" t="s">
        <v>229</v>
      </c>
      <c r="LE337" s="2" t="s">
        <v>241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229</v>
      </c>
      <c r="LN337" s="2" t="s">
        <v>229</v>
      </c>
      <c r="LO337" s="2" t="s">
        <v>229</v>
      </c>
      <c r="LP337" s="2" t="s">
        <v>229</v>
      </c>
      <c r="LQ337" s="2" t="s">
        <v>229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275</v>
      </c>
      <c r="MA337" s="2" t="s">
        <v>477</v>
      </c>
      <c r="MB337" s="2" t="s">
        <v>229</v>
      </c>
      <c r="MC337" s="2" t="s">
        <v>241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272</v>
      </c>
      <c r="ML337" s="2" t="s">
        <v>226</v>
      </c>
      <c r="MM337" s="2" t="s">
        <v>229</v>
      </c>
      <c r="MN337" s="2" t="s">
        <v>229</v>
      </c>
      <c r="MO337" s="2" t="s">
        <v>241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226</v>
      </c>
      <c r="MY337" s="2" t="s">
        <v>308</v>
      </c>
      <c r="MZ337" s="2" t="s">
        <v>229</v>
      </c>
      <c r="NA337" s="2" t="s">
        <v>241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239</v>
      </c>
      <c r="NJ337" s="2" t="s">
        <v>260</v>
      </c>
      <c r="NK337" s="2" t="s">
        <v>270</v>
      </c>
      <c r="NL337" s="2" t="s">
        <v>854</v>
      </c>
      <c r="NM337" s="2" t="s">
        <v>241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272</v>
      </c>
      <c r="NV337" s="2" t="s">
        <v>226</v>
      </c>
      <c r="NW337" s="2" t="s">
        <v>229</v>
      </c>
      <c r="NX337" s="2" t="s">
        <v>229</v>
      </c>
      <c r="NY337" s="2" t="s">
        <v>241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239</v>
      </c>
      <c r="OH337" s="2" t="s">
        <v>226</v>
      </c>
      <c r="OI337" s="2" t="s">
        <v>229</v>
      </c>
      <c r="OJ337" s="2" t="s">
        <v>229</v>
      </c>
      <c r="OK337" s="2" t="s">
        <v>241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229</v>
      </c>
      <c r="OT337" s="2" t="s">
        <v>229</v>
      </c>
      <c r="OU337" s="2" t="s">
        <v>229</v>
      </c>
      <c r="OV337" s="2" t="s">
        <v>229</v>
      </c>
      <c r="OW337" s="2" t="s">
        <v>229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281</v>
      </c>
      <c r="PF337" s="2" t="s">
        <v>226</v>
      </c>
      <c r="PG337" s="2" t="s">
        <v>229</v>
      </c>
      <c r="PH337" s="2" t="s">
        <v>229</v>
      </c>
      <c r="PI337" s="2" t="s">
        <v>241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266</v>
      </c>
      <c r="PR337" s="2" t="s">
        <v>275</v>
      </c>
      <c r="PS337" s="2" t="s">
        <v>229</v>
      </c>
      <c r="PT337" s="2" t="s">
        <v>229</v>
      </c>
      <c r="PU337" s="2" t="s">
        <v>241</v>
      </c>
      <c r="PV337" s="2" t="s">
        <v>229</v>
      </c>
      <c r="PW337" s="4"/>
      <c r="PX337" s="8"/>
      <c r="PY337" s="4"/>
      <c r="PZ337" s="8"/>
      <c r="QA337" s="7"/>
      <c r="QB337" s="7"/>
      <c r="QC337" s="2" t="s">
        <v>281</v>
      </c>
      <c r="QD337" s="2" t="s">
        <v>226</v>
      </c>
      <c r="QE337" s="2" t="s">
        <v>229</v>
      </c>
      <c r="QF337" s="2" t="s">
        <v>229</v>
      </c>
      <c r="QG337" s="2" t="s">
        <v>241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229</v>
      </c>
      <c r="QP337" s="2" t="s">
        <v>229</v>
      </c>
      <c r="QQ337" s="2" t="s">
        <v>229</v>
      </c>
      <c r="QR337" s="2" t="s">
        <v>229</v>
      </c>
      <c r="QS337" s="2" t="s">
        <v>229</v>
      </c>
      <c r="QT337" s="2" t="s">
        <v>229</v>
      </c>
      <c r="QU337" s="4"/>
      <c r="QV337" s="8"/>
      <c r="QW337" s="4"/>
      <c r="QX337" s="8"/>
      <c r="QY337" s="7"/>
      <c r="QZ337" s="7"/>
      <c r="RA337" s="2" t="s">
        <v>239</v>
      </c>
      <c r="RB337" s="2" t="s">
        <v>275</v>
      </c>
      <c r="RC337" s="2" t="s">
        <v>338</v>
      </c>
      <c r="RD337" s="2" t="s">
        <v>229</v>
      </c>
      <c r="RE337" s="2" t="s">
        <v>241</v>
      </c>
      <c r="RF337" s="2" t="s">
        <v>229</v>
      </c>
      <c r="RG337" s="4"/>
      <c r="RH337" s="8"/>
      <c r="RI337" s="4"/>
      <c r="RJ337" s="8"/>
      <c r="RK337" s="7"/>
      <c r="RL337" s="7"/>
      <c r="RM337" s="2" t="s">
        <v>229</v>
      </c>
      <c r="RN337" s="2" t="s">
        <v>229</v>
      </c>
      <c r="RO337" s="2" t="s">
        <v>229</v>
      </c>
      <c r="RP337" s="2" t="s">
        <v>229</v>
      </c>
      <c r="RQ337" s="2" t="s">
        <v>229</v>
      </c>
      <c r="RR337" s="2" t="s">
        <v>229</v>
      </c>
      <c r="RS337" s="4"/>
      <c r="RT337" s="8"/>
      <c r="RU337" s="4"/>
      <c r="RV337" s="8"/>
      <c r="RW337" s="7"/>
      <c r="RX337" s="7"/>
      <c r="RY337" s="2" t="s">
        <v>266</v>
      </c>
      <c r="RZ337" s="2" t="s">
        <v>275</v>
      </c>
      <c r="SA337" s="2" t="s">
        <v>229</v>
      </c>
      <c r="SB337" s="2" t="s">
        <v>229</v>
      </c>
      <c r="SC337" s="2" t="s">
        <v>241</v>
      </c>
      <c r="SD337" s="2" t="s">
        <v>229</v>
      </c>
      <c r="SE337" s="4">
        <v>54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>
        <v>50</v>
      </c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>
        <v>50</v>
      </c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</row>
    <row r="338">
      <c r="A338" s="2" t="s">
        <v>3235</v>
      </c>
      <c r="B338" s="2" t="s">
        <v>216</v>
      </c>
      <c r="C338" s="2" t="s">
        <v>217</v>
      </c>
      <c r="D338" s="2" t="s">
        <v>3164</v>
      </c>
      <c r="E338" s="2" t="s">
        <v>3165</v>
      </c>
      <c r="F338" s="2" t="s">
        <v>220</v>
      </c>
      <c r="G338" s="2" t="s">
        <v>221</v>
      </c>
      <c r="H338" s="2" t="s">
        <v>222</v>
      </c>
      <c r="I338" s="2" t="s">
        <v>3166</v>
      </c>
      <c r="J338" s="2" t="s">
        <v>224</v>
      </c>
      <c r="K338" s="2" t="s">
        <v>617</v>
      </c>
      <c r="L338" s="3">
        <v>27.6</v>
      </c>
      <c r="M338" s="3">
        <v>28.98</v>
      </c>
      <c r="N338" s="3">
        <v>59.99</v>
      </c>
      <c r="O338" s="2" t="s">
        <v>226</v>
      </c>
      <c r="P338" s="2" t="s">
        <v>618</v>
      </c>
      <c r="Q338" s="2" t="s">
        <v>228</v>
      </c>
      <c r="R338" s="2" t="s">
        <v>229</v>
      </c>
      <c r="S338" s="2" t="s">
        <v>619</v>
      </c>
      <c r="T338" s="2" t="s">
        <v>231</v>
      </c>
      <c r="U338" s="2" t="s">
        <v>232</v>
      </c>
      <c r="V338" s="2" t="s">
        <v>233</v>
      </c>
      <c r="W338" s="2" t="s">
        <v>234</v>
      </c>
      <c r="X338" s="2" t="s">
        <v>235</v>
      </c>
      <c r="Y338" s="2" t="s">
        <v>620</v>
      </c>
      <c r="Z338" s="4">
        <v>134</v>
      </c>
      <c r="AA338" s="4">
        <f>=ROUNDDOWN(44.6666666666667,0)</f>
      </c>
      <c r="AB338" s="5">
        <v>3</v>
      </c>
      <c r="AC338" s="2" t="s">
        <v>229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>
        <v>3</v>
      </c>
      <c r="AW338" s="8">
        <v>94.68</v>
      </c>
      <c r="AX338" s="4">
        <v>5</v>
      </c>
      <c r="AY338" s="8">
        <v>194.63</v>
      </c>
      <c r="AZ338" s="7">
        <v>-0.4</v>
      </c>
      <c r="BA338" s="7">
        <v>-0.5135</v>
      </c>
      <c r="BB338" s="7"/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>
        <v>0.0266</v>
      </c>
      <c r="BJ338" s="4"/>
      <c r="BK338" s="8"/>
      <c r="BL338" s="2" t="s">
        <v>229</v>
      </c>
      <c r="BM338" s="7"/>
      <c r="BN338" s="7"/>
      <c r="BO338" s="4"/>
      <c r="BP338" s="8"/>
      <c r="BQ338" s="4"/>
      <c r="BR338" s="8"/>
      <c r="BS338" s="7"/>
      <c r="BT338" s="7"/>
      <c r="BU338" s="2" t="s">
        <v>239</v>
      </c>
      <c r="BV338" s="2" t="s">
        <v>226</v>
      </c>
      <c r="BW338" s="2" t="s">
        <v>229</v>
      </c>
      <c r="BX338" s="2" t="s">
        <v>229</v>
      </c>
      <c r="BY338" s="2" t="s">
        <v>241</v>
      </c>
      <c r="BZ338" s="2" t="s">
        <v>229</v>
      </c>
      <c r="CA338" s="4"/>
      <c r="CB338" s="8"/>
      <c r="CC338" s="4"/>
      <c r="CD338" s="8"/>
      <c r="CE338" s="7"/>
      <c r="CF338" s="7"/>
      <c r="CG338" s="2" t="s">
        <v>239</v>
      </c>
      <c r="CH338" s="2" t="s">
        <v>226</v>
      </c>
      <c r="CI338" s="2" t="s">
        <v>622</v>
      </c>
      <c r="CJ338" s="2" t="s">
        <v>2004</v>
      </c>
      <c r="CK338" s="2" t="s">
        <v>241</v>
      </c>
      <c r="CL338" s="2" t="s">
        <v>229</v>
      </c>
      <c r="CM338" s="4"/>
      <c r="CN338" s="8"/>
      <c r="CO338" s="4"/>
      <c r="CP338" s="8"/>
      <c r="CQ338" s="7"/>
      <c r="CR338" s="7"/>
      <c r="CS338" s="2" t="s">
        <v>239</v>
      </c>
      <c r="CT338" s="2" t="s">
        <v>226</v>
      </c>
      <c r="CU338" s="2" t="s">
        <v>622</v>
      </c>
      <c r="CV338" s="2" t="s">
        <v>2844</v>
      </c>
      <c r="CW338" s="2" t="s">
        <v>241</v>
      </c>
      <c r="CX338" s="2" t="s">
        <v>229</v>
      </c>
      <c r="CY338" s="4"/>
      <c r="CZ338" s="8"/>
      <c r="DA338" s="4"/>
      <c r="DB338" s="8"/>
      <c r="DC338" s="7"/>
      <c r="DD338" s="7"/>
      <c r="DE338" s="2" t="s">
        <v>239</v>
      </c>
      <c r="DF338" s="2" t="s">
        <v>226</v>
      </c>
      <c r="DG338" s="2" t="s">
        <v>622</v>
      </c>
      <c r="DH338" s="2" t="s">
        <v>2301</v>
      </c>
      <c r="DI338" s="2" t="s">
        <v>241</v>
      </c>
      <c r="DJ338" s="2" t="s">
        <v>229</v>
      </c>
      <c r="DK338" s="4"/>
      <c r="DL338" s="8"/>
      <c r="DM338" s="4"/>
      <c r="DN338" s="8"/>
      <c r="DO338" s="7"/>
      <c r="DP338" s="7"/>
      <c r="DQ338" s="2" t="s">
        <v>239</v>
      </c>
      <c r="DR338" s="2" t="s">
        <v>226</v>
      </c>
      <c r="DS338" s="2" t="s">
        <v>625</v>
      </c>
      <c r="DT338" s="2" t="s">
        <v>229</v>
      </c>
      <c r="DU338" s="2" t="s">
        <v>241</v>
      </c>
      <c r="DV338" s="2" t="s">
        <v>229</v>
      </c>
      <c r="DW338" s="4"/>
      <c r="DX338" s="8"/>
      <c r="DY338" s="4"/>
      <c r="DZ338" s="8"/>
      <c r="EA338" s="7"/>
      <c r="EB338" s="7"/>
      <c r="EC338" s="2" t="s">
        <v>239</v>
      </c>
      <c r="ED338" s="2" t="s">
        <v>226</v>
      </c>
      <c r="EE338" s="2" t="s">
        <v>627</v>
      </c>
      <c r="EF338" s="2" t="s">
        <v>2560</v>
      </c>
      <c r="EG338" s="2" t="s">
        <v>241</v>
      </c>
      <c r="EH338" s="2" t="s">
        <v>229</v>
      </c>
      <c r="EI338" s="4"/>
      <c r="EJ338" s="8"/>
      <c r="EK338" s="4"/>
      <c r="EL338" s="8"/>
      <c r="EM338" s="7"/>
      <c r="EN338" s="7"/>
      <c r="EO338" s="2" t="s">
        <v>239</v>
      </c>
      <c r="EP338" s="2" t="s">
        <v>226</v>
      </c>
      <c r="EQ338" s="2" t="s">
        <v>622</v>
      </c>
      <c r="ER338" s="2" t="s">
        <v>651</v>
      </c>
      <c r="ES338" s="2" t="s">
        <v>241</v>
      </c>
      <c r="ET338" s="2" t="s">
        <v>229</v>
      </c>
      <c r="EU338" s="4"/>
      <c r="EV338" s="8"/>
      <c r="EW338" s="4"/>
      <c r="EX338" s="8"/>
      <c r="EY338" s="7"/>
      <c r="EZ338" s="7"/>
      <c r="FA338" s="2" t="s">
        <v>239</v>
      </c>
      <c r="FB338" s="2" t="s">
        <v>226</v>
      </c>
      <c r="FC338" s="2" t="s">
        <v>622</v>
      </c>
      <c r="FD338" s="2" t="s">
        <v>1597</v>
      </c>
      <c r="FE338" s="2" t="s">
        <v>241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226</v>
      </c>
      <c r="FO338" s="2" t="s">
        <v>622</v>
      </c>
      <c r="FP338" s="2" t="s">
        <v>3236</v>
      </c>
      <c r="FQ338" s="2" t="s">
        <v>241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239</v>
      </c>
      <c r="FZ338" s="2" t="s">
        <v>226</v>
      </c>
      <c r="GA338" s="2" t="s">
        <v>327</v>
      </c>
      <c r="GB338" s="2" t="s">
        <v>229</v>
      </c>
      <c r="GC338" s="2" t="s">
        <v>241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272</v>
      </c>
      <c r="GL338" s="2" t="s">
        <v>226</v>
      </c>
      <c r="GM338" s="2" t="s">
        <v>229</v>
      </c>
      <c r="GN338" s="2" t="s">
        <v>229</v>
      </c>
      <c r="GO338" s="2" t="s">
        <v>241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239</v>
      </c>
      <c r="GX338" s="2" t="s">
        <v>226</v>
      </c>
      <c r="GY338" s="2" t="s">
        <v>2471</v>
      </c>
      <c r="GZ338" s="2" t="s">
        <v>3237</v>
      </c>
      <c r="HA338" s="2" t="s">
        <v>241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266</v>
      </c>
      <c r="HJ338" s="2" t="s">
        <v>226</v>
      </c>
      <c r="HK338" s="2" t="s">
        <v>229</v>
      </c>
      <c r="HL338" s="2" t="s">
        <v>229</v>
      </c>
      <c r="HM338" s="2" t="s">
        <v>241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226</v>
      </c>
      <c r="HW338" s="2" t="s">
        <v>229</v>
      </c>
      <c r="HX338" s="2" t="s">
        <v>229</v>
      </c>
      <c r="HY338" s="2" t="s">
        <v>241</v>
      </c>
      <c r="HZ338" s="2" t="s">
        <v>229</v>
      </c>
      <c r="IA338" s="4"/>
      <c r="IB338" s="8"/>
      <c r="IC338" s="4"/>
      <c r="ID338" s="8"/>
      <c r="IE338" s="7"/>
      <c r="IF338" s="7"/>
      <c r="IG338" s="2" t="s">
        <v>266</v>
      </c>
      <c r="IH338" s="2" t="s">
        <v>226</v>
      </c>
      <c r="II338" s="2" t="s">
        <v>229</v>
      </c>
      <c r="IJ338" s="2" t="s">
        <v>229</v>
      </c>
      <c r="IK338" s="2" t="s">
        <v>241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272</v>
      </c>
      <c r="IT338" s="2" t="s">
        <v>226</v>
      </c>
      <c r="IU338" s="2" t="s">
        <v>229</v>
      </c>
      <c r="IV338" s="2" t="s">
        <v>229</v>
      </c>
      <c r="IW338" s="2" t="s">
        <v>241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272</v>
      </c>
      <c r="JF338" s="2" t="s">
        <v>226</v>
      </c>
      <c r="JG338" s="2" t="s">
        <v>229</v>
      </c>
      <c r="JH338" s="2" t="s">
        <v>229</v>
      </c>
      <c r="JI338" s="2" t="s">
        <v>241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272</v>
      </c>
      <c r="JR338" s="2" t="s">
        <v>226</v>
      </c>
      <c r="JS338" s="2" t="s">
        <v>229</v>
      </c>
      <c r="JT338" s="2" t="s">
        <v>229</v>
      </c>
      <c r="JU338" s="2" t="s">
        <v>241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272</v>
      </c>
      <c r="KD338" s="2" t="s">
        <v>226</v>
      </c>
      <c r="KE338" s="2" t="s">
        <v>229</v>
      </c>
      <c r="KF338" s="2" t="s">
        <v>229</v>
      </c>
      <c r="KG338" s="2" t="s">
        <v>241</v>
      </c>
      <c r="KH338" s="2" t="s">
        <v>229</v>
      </c>
      <c r="KI338" s="4"/>
      <c r="KJ338" s="8"/>
      <c r="KK338" s="4"/>
      <c r="KL338" s="8"/>
      <c r="KM338" s="7"/>
      <c r="KN338" s="7"/>
      <c r="KO338" s="2" t="s">
        <v>272</v>
      </c>
      <c r="KP338" s="2" t="s">
        <v>226</v>
      </c>
      <c r="KQ338" s="2" t="s">
        <v>229</v>
      </c>
      <c r="KR338" s="2" t="s">
        <v>229</v>
      </c>
      <c r="KS338" s="2" t="s">
        <v>241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272</v>
      </c>
      <c r="LB338" s="2" t="s">
        <v>226</v>
      </c>
      <c r="LC338" s="2" t="s">
        <v>229</v>
      </c>
      <c r="LD338" s="2" t="s">
        <v>229</v>
      </c>
      <c r="LE338" s="2" t="s">
        <v>241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229</v>
      </c>
      <c r="LN338" s="2" t="s">
        <v>229</v>
      </c>
      <c r="LO338" s="2" t="s">
        <v>229</v>
      </c>
      <c r="LP338" s="2" t="s">
        <v>229</v>
      </c>
      <c r="LQ338" s="2" t="s">
        <v>229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239</v>
      </c>
      <c r="LZ338" s="2" t="s">
        <v>275</v>
      </c>
      <c r="MA338" s="2" t="s">
        <v>634</v>
      </c>
      <c r="MB338" s="2" t="s">
        <v>229</v>
      </c>
      <c r="MC338" s="2" t="s">
        <v>241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272</v>
      </c>
      <c r="ML338" s="2" t="s">
        <v>226</v>
      </c>
      <c r="MM338" s="2" t="s">
        <v>229</v>
      </c>
      <c r="MN338" s="2" t="s">
        <v>229</v>
      </c>
      <c r="MO338" s="2" t="s">
        <v>241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226</v>
      </c>
      <c r="MY338" s="2" t="s">
        <v>308</v>
      </c>
      <c r="MZ338" s="2" t="s">
        <v>229</v>
      </c>
      <c r="NA338" s="2" t="s">
        <v>241</v>
      </c>
      <c r="NB338" s="2" t="s">
        <v>229</v>
      </c>
      <c r="NC338" s="4"/>
      <c r="ND338" s="8"/>
      <c r="NE338" s="4"/>
      <c r="NF338" s="8"/>
      <c r="NG338" s="7"/>
      <c r="NH338" s="7"/>
      <c r="NI338" s="2" t="s">
        <v>239</v>
      </c>
      <c r="NJ338" s="2" t="s">
        <v>260</v>
      </c>
      <c r="NK338" s="2" t="s">
        <v>437</v>
      </c>
      <c r="NL338" s="2" t="s">
        <v>229</v>
      </c>
      <c r="NM338" s="2" t="s">
        <v>241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272</v>
      </c>
      <c r="NV338" s="2" t="s">
        <v>226</v>
      </c>
      <c r="NW338" s="2" t="s">
        <v>229</v>
      </c>
      <c r="NX338" s="2" t="s">
        <v>229</v>
      </c>
      <c r="NY338" s="2" t="s">
        <v>241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239</v>
      </c>
      <c r="OH338" s="2" t="s">
        <v>226</v>
      </c>
      <c r="OI338" s="2" t="s">
        <v>229</v>
      </c>
      <c r="OJ338" s="2" t="s">
        <v>229</v>
      </c>
      <c r="OK338" s="2" t="s">
        <v>241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229</v>
      </c>
      <c r="OT338" s="2" t="s">
        <v>229</v>
      </c>
      <c r="OU338" s="2" t="s">
        <v>229</v>
      </c>
      <c r="OV338" s="2" t="s">
        <v>229</v>
      </c>
      <c r="OW338" s="2" t="s">
        <v>229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281</v>
      </c>
      <c r="PF338" s="2" t="s">
        <v>226</v>
      </c>
      <c r="PG338" s="2" t="s">
        <v>229</v>
      </c>
      <c r="PH338" s="2" t="s">
        <v>229</v>
      </c>
      <c r="PI338" s="2" t="s">
        <v>241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229</v>
      </c>
      <c r="PR338" s="2" t="s">
        <v>229</v>
      </c>
      <c r="PS338" s="2" t="s">
        <v>229</v>
      </c>
      <c r="PT338" s="2" t="s">
        <v>229</v>
      </c>
      <c r="PU338" s="2" t="s">
        <v>229</v>
      </c>
      <c r="PV338" s="2" t="s">
        <v>229</v>
      </c>
      <c r="PW338" s="4"/>
      <c r="PX338" s="8"/>
      <c r="PY338" s="4"/>
      <c r="PZ338" s="8"/>
      <c r="QA338" s="7"/>
      <c r="QB338" s="7"/>
      <c r="QC338" s="2" t="s">
        <v>281</v>
      </c>
      <c r="QD338" s="2" t="s">
        <v>226</v>
      </c>
      <c r="QE338" s="2" t="s">
        <v>229</v>
      </c>
      <c r="QF338" s="2" t="s">
        <v>229</v>
      </c>
      <c r="QG338" s="2" t="s">
        <v>241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229</v>
      </c>
      <c r="QP338" s="2" t="s">
        <v>229</v>
      </c>
      <c r="QQ338" s="2" t="s">
        <v>229</v>
      </c>
      <c r="QR338" s="2" t="s">
        <v>229</v>
      </c>
      <c r="QS338" s="2" t="s">
        <v>229</v>
      </c>
      <c r="QT338" s="2" t="s">
        <v>229</v>
      </c>
      <c r="QU338" s="4"/>
      <c r="QV338" s="8"/>
      <c r="QW338" s="4"/>
      <c r="QX338" s="8"/>
      <c r="QY338" s="7"/>
      <c r="QZ338" s="7"/>
      <c r="RA338" s="2" t="s">
        <v>239</v>
      </c>
      <c r="RB338" s="2" t="s">
        <v>275</v>
      </c>
      <c r="RC338" s="2" t="s">
        <v>338</v>
      </c>
      <c r="RD338" s="2" t="s">
        <v>229</v>
      </c>
      <c r="RE338" s="2" t="s">
        <v>241</v>
      </c>
      <c r="RF338" s="2" t="s">
        <v>229</v>
      </c>
      <c r="RG338" s="4"/>
      <c r="RH338" s="8"/>
      <c r="RI338" s="4"/>
      <c r="RJ338" s="8"/>
      <c r="RK338" s="7"/>
      <c r="RL338" s="7"/>
      <c r="RM338" s="2" t="s">
        <v>272</v>
      </c>
      <c r="RN338" s="2" t="s">
        <v>226</v>
      </c>
      <c r="RO338" s="2" t="s">
        <v>229</v>
      </c>
      <c r="RP338" s="2" t="s">
        <v>229</v>
      </c>
      <c r="RQ338" s="2" t="s">
        <v>241</v>
      </c>
      <c r="RR338" s="2" t="s">
        <v>229</v>
      </c>
      <c r="RS338" s="4"/>
      <c r="RT338" s="8"/>
      <c r="RU338" s="4"/>
      <c r="RV338" s="8"/>
      <c r="RW338" s="7"/>
      <c r="RX338" s="7"/>
      <c r="RY338" s="2" t="s">
        <v>229</v>
      </c>
      <c r="RZ338" s="2" t="s">
        <v>229</v>
      </c>
      <c r="SA338" s="2" t="s">
        <v>229</v>
      </c>
      <c r="SB338" s="2" t="s">
        <v>229</v>
      </c>
      <c r="SC338" s="2" t="s">
        <v>229</v>
      </c>
      <c r="SD338" s="2" t="s">
        <v>229</v>
      </c>
      <c r="SE338" s="4">
        <v>134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</row>
    <row r="339">
      <c r="A339" s="2" t="s">
        <v>3238</v>
      </c>
      <c r="B339" s="2" t="s">
        <v>216</v>
      </c>
      <c r="C339" s="2" t="s">
        <v>217</v>
      </c>
      <c r="D339" s="2" t="s">
        <v>3164</v>
      </c>
      <c r="E339" s="2" t="s">
        <v>3165</v>
      </c>
      <c r="F339" s="2" t="s">
        <v>220</v>
      </c>
      <c r="G339" s="2" t="s">
        <v>221</v>
      </c>
      <c r="H339" s="2" t="s">
        <v>222</v>
      </c>
      <c r="I339" s="2" t="s">
        <v>3166</v>
      </c>
      <c r="J339" s="2" t="s">
        <v>285</v>
      </c>
      <c r="K339" s="2" t="s">
        <v>617</v>
      </c>
      <c r="L339" s="3">
        <v>33.6</v>
      </c>
      <c r="M339" s="3">
        <v>35.28</v>
      </c>
      <c r="N339" s="3">
        <v>69.99</v>
      </c>
      <c r="O339" s="2" t="s">
        <v>226</v>
      </c>
      <c r="P339" s="2" t="s">
        <v>618</v>
      </c>
      <c r="Q339" s="2" t="s">
        <v>228</v>
      </c>
      <c r="R339" s="2" t="s">
        <v>229</v>
      </c>
      <c r="S339" s="2" t="s">
        <v>619</v>
      </c>
      <c r="T339" s="2" t="s">
        <v>231</v>
      </c>
      <c r="U339" s="2" t="s">
        <v>286</v>
      </c>
      <c r="V339" s="2" t="s">
        <v>233</v>
      </c>
      <c r="W339" s="2" t="s">
        <v>234</v>
      </c>
      <c r="X339" s="2" t="s">
        <v>235</v>
      </c>
      <c r="Y339" s="2" t="s">
        <v>620</v>
      </c>
      <c r="Z339" s="4">
        <v>87</v>
      </c>
      <c r="AA339" s="4">
        <f>=ROUNDDOWN(29,0)</f>
      </c>
      <c r="AB339" s="5">
        <v>3</v>
      </c>
      <c r="AC339" s="2" t="s">
        <v>637</v>
      </c>
      <c r="AD339" s="4">
        <v>40</v>
      </c>
      <c r="AE339" s="4">
        <v>40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>
        <v>1</v>
      </c>
      <c r="AQ339" s="8">
        <v>34.23</v>
      </c>
      <c r="AR339" s="4">
        <v>3</v>
      </c>
      <c r="AS339" s="8">
        <v>113.78</v>
      </c>
      <c r="AT339" s="7">
        <v>-0.6667</v>
      </c>
      <c r="AU339" s="7">
        <v>-0.6992</v>
      </c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>
        <v>0.3615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 t="s">
        <v>229</v>
      </c>
      <c r="BJ339" s="4">
        <v>1</v>
      </c>
      <c r="BK339" s="8">
        <v>34.23</v>
      </c>
      <c r="BL339" s="2" t="s">
        <v>3239</v>
      </c>
      <c r="BM339" s="7">
        <v>1</v>
      </c>
      <c r="BN339" s="7">
        <v>1</v>
      </c>
      <c r="BO339" s="4"/>
      <c r="BP339" s="8"/>
      <c r="BQ339" s="4">
        <v>1</v>
      </c>
      <c r="BR339" s="8">
        <v>38.64</v>
      </c>
      <c r="BS339" s="7">
        <v>-1</v>
      </c>
      <c r="BT339" s="7">
        <v>-1</v>
      </c>
      <c r="BU339" s="2" t="s">
        <v>239</v>
      </c>
      <c r="BV339" s="2" t="s">
        <v>226</v>
      </c>
      <c r="BW339" s="2" t="s">
        <v>229</v>
      </c>
      <c r="BX339" s="2" t="s">
        <v>229</v>
      </c>
      <c r="BY339" s="2" t="s">
        <v>241</v>
      </c>
      <c r="BZ339" s="2" t="s">
        <v>229</v>
      </c>
      <c r="CA339" s="4">
        <v>1</v>
      </c>
      <c r="CB339" s="8">
        <v>34.23</v>
      </c>
      <c r="CC339" s="4">
        <v>1</v>
      </c>
      <c r="CD339" s="8">
        <v>38.1</v>
      </c>
      <c r="CE339" s="7"/>
      <c r="CF339" s="7">
        <v>-0.1016</v>
      </c>
      <c r="CG339" s="2" t="s">
        <v>239</v>
      </c>
      <c r="CH339" s="2" t="s">
        <v>226</v>
      </c>
      <c r="CI339" s="2" t="s">
        <v>622</v>
      </c>
      <c r="CJ339" s="2" t="s">
        <v>3240</v>
      </c>
      <c r="CK339" s="2" t="s">
        <v>241</v>
      </c>
      <c r="CL339" s="2" t="s">
        <v>229</v>
      </c>
      <c r="CM339" s="4"/>
      <c r="CN339" s="8"/>
      <c r="CO339" s="4"/>
      <c r="CP339" s="8"/>
      <c r="CQ339" s="7"/>
      <c r="CR339" s="7"/>
      <c r="CS339" s="2" t="s">
        <v>239</v>
      </c>
      <c r="CT339" s="2" t="s">
        <v>226</v>
      </c>
      <c r="CU339" s="2" t="s">
        <v>622</v>
      </c>
      <c r="CV339" s="2" t="s">
        <v>3219</v>
      </c>
      <c r="CW339" s="2" t="s">
        <v>241</v>
      </c>
      <c r="CX339" s="2" t="s">
        <v>229</v>
      </c>
      <c r="CY339" s="4"/>
      <c r="CZ339" s="8"/>
      <c r="DA339" s="4"/>
      <c r="DB339" s="8"/>
      <c r="DC339" s="7"/>
      <c r="DD339" s="7"/>
      <c r="DE339" s="2" t="s">
        <v>239</v>
      </c>
      <c r="DF339" s="2" t="s">
        <v>226</v>
      </c>
      <c r="DG339" s="2" t="s">
        <v>622</v>
      </c>
      <c r="DH339" s="2" t="s">
        <v>1290</v>
      </c>
      <c r="DI339" s="2" t="s">
        <v>241</v>
      </c>
      <c r="DJ339" s="2" t="s">
        <v>229</v>
      </c>
      <c r="DK339" s="4"/>
      <c r="DL339" s="8"/>
      <c r="DM339" s="4"/>
      <c r="DN339" s="8"/>
      <c r="DO339" s="7"/>
      <c r="DP339" s="7"/>
      <c r="DQ339" s="2" t="s">
        <v>239</v>
      </c>
      <c r="DR339" s="2" t="s">
        <v>226</v>
      </c>
      <c r="DS339" s="2" t="s">
        <v>625</v>
      </c>
      <c r="DT339" s="2" t="s">
        <v>3241</v>
      </c>
      <c r="DU339" s="2" t="s">
        <v>241</v>
      </c>
      <c r="DV339" s="2" t="s">
        <v>229</v>
      </c>
      <c r="DW339" s="4"/>
      <c r="DX339" s="8"/>
      <c r="DY339" s="4"/>
      <c r="DZ339" s="8"/>
      <c r="EA339" s="7"/>
      <c r="EB339" s="7"/>
      <c r="EC339" s="2" t="s">
        <v>239</v>
      </c>
      <c r="ED339" s="2" t="s">
        <v>226</v>
      </c>
      <c r="EE339" s="2" t="s">
        <v>627</v>
      </c>
      <c r="EF339" s="2" t="s">
        <v>2732</v>
      </c>
      <c r="EG339" s="2" t="s">
        <v>241</v>
      </c>
      <c r="EH339" s="2" t="s">
        <v>229</v>
      </c>
      <c r="EI339" s="4"/>
      <c r="EJ339" s="8"/>
      <c r="EK339" s="4">
        <v>1</v>
      </c>
      <c r="EL339" s="8">
        <v>37.04</v>
      </c>
      <c r="EM339" s="7">
        <v>-1</v>
      </c>
      <c r="EN339" s="7">
        <v>-1</v>
      </c>
      <c r="EO339" s="2" t="s">
        <v>239</v>
      </c>
      <c r="EP339" s="2" t="s">
        <v>226</v>
      </c>
      <c r="EQ339" s="2" t="s">
        <v>622</v>
      </c>
      <c r="ER339" s="2" t="s">
        <v>1311</v>
      </c>
      <c r="ES339" s="2" t="s">
        <v>241</v>
      </c>
      <c r="ET339" s="2" t="s">
        <v>229</v>
      </c>
      <c r="EU339" s="4"/>
      <c r="EV339" s="8"/>
      <c r="EW339" s="4"/>
      <c r="EX339" s="8"/>
      <c r="EY339" s="7"/>
      <c r="EZ339" s="7"/>
      <c r="FA339" s="2" t="s">
        <v>239</v>
      </c>
      <c r="FB339" s="2" t="s">
        <v>226</v>
      </c>
      <c r="FC339" s="2" t="s">
        <v>622</v>
      </c>
      <c r="FD339" s="2" t="s">
        <v>1597</v>
      </c>
      <c r="FE339" s="2" t="s">
        <v>241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239</v>
      </c>
      <c r="FN339" s="2" t="s">
        <v>226</v>
      </c>
      <c r="FO339" s="2" t="s">
        <v>622</v>
      </c>
      <c r="FP339" s="2" t="s">
        <v>229</v>
      </c>
      <c r="FQ339" s="2" t="s">
        <v>241</v>
      </c>
      <c r="FR339" s="2" t="s">
        <v>229</v>
      </c>
      <c r="FS339" s="4"/>
      <c r="FT339" s="8"/>
      <c r="FU339" s="4"/>
      <c r="FV339" s="8"/>
      <c r="FW339" s="7"/>
      <c r="FX339" s="7"/>
      <c r="FY339" s="2" t="s">
        <v>239</v>
      </c>
      <c r="FZ339" s="2" t="s">
        <v>226</v>
      </c>
      <c r="GA339" s="2" t="s">
        <v>327</v>
      </c>
      <c r="GB339" s="2" t="s">
        <v>456</v>
      </c>
      <c r="GC339" s="2" t="s">
        <v>241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272</v>
      </c>
      <c r="GL339" s="2" t="s">
        <v>226</v>
      </c>
      <c r="GM339" s="2" t="s">
        <v>229</v>
      </c>
      <c r="GN339" s="2" t="s">
        <v>229</v>
      </c>
      <c r="GO339" s="2" t="s">
        <v>241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239</v>
      </c>
      <c r="GX339" s="2" t="s">
        <v>226</v>
      </c>
      <c r="GY339" s="2" t="s">
        <v>2471</v>
      </c>
      <c r="GZ339" s="2" t="s">
        <v>229</v>
      </c>
      <c r="HA339" s="2" t="s">
        <v>241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266</v>
      </c>
      <c r="HJ339" s="2" t="s">
        <v>226</v>
      </c>
      <c r="HK339" s="2" t="s">
        <v>229</v>
      </c>
      <c r="HL339" s="2" t="s">
        <v>229</v>
      </c>
      <c r="HM339" s="2" t="s">
        <v>241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226</v>
      </c>
      <c r="HW339" s="2" t="s">
        <v>229</v>
      </c>
      <c r="HX339" s="2" t="s">
        <v>229</v>
      </c>
      <c r="HY339" s="2" t="s">
        <v>241</v>
      </c>
      <c r="HZ339" s="2" t="s">
        <v>229</v>
      </c>
      <c r="IA339" s="4"/>
      <c r="IB339" s="8"/>
      <c r="IC339" s="4"/>
      <c r="ID339" s="8"/>
      <c r="IE339" s="7"/>
      <c r="IF339" s="7"/>
      <c r="IG339" s="2" t="s">
        <v>266</v>
      </c>
      <c r="IH339" s="2" t="s">
        <v>226</v>
      </c>
      <c r="II339" s="2" t="s">
        <v>229</v>
      </c>
      <c r="IJ339" s="2" t="s">
        <v>229</v>
      </c>
      <c r="IK339" s="2" t="s">
        <v>241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272</v>
      </c>
      <c r="IT339" s="2" t="s">
        <v>226</v>
      </c>
      <c r="IU339" s="2" t="s">
        <v>229</v>
      </c>
      <c r="IV339" s="2" t="s">
        <v>229</v>
      </c>
      <c r="IW339" s="2" t="s">
        <v>241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272</v>
      </c>
      <c r="JF339" s="2" t="s">
        <v>226</v>
      </c>
      <c r="JG339" s="2" t="s">
        <v>229</v>
      </c>
      <c r="JH339" s="2" t="s">
        <v>229</v>
      </c>
      <c r="JI339" s="2" t="s">
        <v>241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272</v>
      </c>
      <c r="JR339" s="2" t="s">
        <v>226</v>
      </c>
      <c r="JS339" s="2" t="s">
        <v>229</v>
      </c>
      <c r="JT339" s="2" t="s">
        <v>229</v>
      </c>
      <c r="JU339" s="2" t="s">
        <v>241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272</v>
      </c>
      <c r="KD339" s="2" t="s">
        <v>226</v>
      </c>
      <c r="KE339" s="2" t="s">
        <v>229</v>
      </c>
      <c r="KF339" s="2" t="s">
        <v>229</v>
      </c>
      <c r="KG339" s="2" t="s">
        <v>241</v>
      </c>
      <c r="KH339" s="2" t="s">
        <v>229</v>
      </c>
      <c r="KI339" s="4"/>
      <c r="KJ339" s="8"/>
      <c r="KK339" s="4"/>
      <c r="KL339" s="8"/>
      <c r="KM339" s="7"/>
      <c r="KN339" s="7"/>
      <c r="KO339" s="2" t="s">
        <v>272</v>
      </c>
      <c r="KP339" s="2" t="s">
        <v>226</v>
      </c>
      <c r="KQ339" s="2" t="s">
        <v>229</v>
      </c>
      <c r="KR339" s="2" t="s">
        <v>229</v>
      </c>
      <c r="KS339" s="2" t="s">
        <v>241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272</v>
      </c>
      <c r="LB339" s="2" t="s">
        <v>226</v>
      </c>
      <c r="LC339" s="2" t="s">
        <v>229</v>
      </c>
      <c r="LD339" s="2" t="s">
        <v>229</v>
      </c>
      <c r="LE339" s="2" t="s">
        <v>241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229</v>
      </c>
      <c r="LN339" s="2" t="s">
        <v>229</v>
      </c>
      <c r="LO339" s="2" t="s">
        <v>229</v>
      </c>
      <c r="LP339" s="2" t="s">
        <v>229</v>
      </c>
      <c r="LQ339" s="2" t="s">
        <v>229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275</v>
      </c>
      <c r="MA339" s="2" t="s">
        <v>634</v>
      </c>
      <c r="MB339" s="2" t="s">
        <v>1128</v>
      </c>
      <c r="MC339" s="2" t="s">
        <v>241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272</v>
      </c>
      <c r="ML339" s="2" t="s">
        <v>226</v>
      </c>
      <c r="MM339" s="2" t="s">
        <v>229</v>
      </c>
      <c r="MN339" s="2" t="s">
        <v>229</v>
      </c>
      <c r="MO339" s="2" t="s">
        <v>241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226</v>
      </c>
      <c r="MY339" s="2" t="s">
        <v>308</v>
      </c>
      <c r="MZ339" s="2" t="s">
        <v>229</v>
      </c>
      <c r="NA339" s="2" t="s">
        <v>241</v>
      </c>
      <c r="NB339" s="2" t="s">
        <v>229</v>
      </c>
      <c r="NC339" s="4"/>
      <c r="ND339" s="8"/>
      <c r="NE339" s="4"/>
      <c r="NF339" s="8"/>
      <c r="NG339" s="7"/>
      <c r="NH339" s="7"/>
      <c r="NI339" s="2" t="s">
        <v>239</v>
      </c>
      <c r="NJ339" s="2" t="s">
        <v>260</v>
      </c>
      <c r="NK339" s="2" t="s">
        <v>437</v>
      </c>
      <c r="NL339" s="2" t="s">
        <v>229</v>
      </c>
      <c r="NM339" s="2" t="s">
        <v>241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272</v>
      </c>
      <c r="NV339" s="2" t="s">
        <v>226</v>
      </c>
      <c r="NW339" s="2" t="s">
        <v>229</v>
      </c>
      <c r="NX339" s="2" t="s">
        <v>229</v>
      </c>
      <c r="NY339" s="2" t="s">
        <v>241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239</v>
      </c>
      <c r="OH339" s="2" t="s">
        <v>226</v>
      </c>
      <c r="OI339" s="2" t="s">
        <v>229</v>
      </c>
      <c r="OJ339" s="2" t="s">
        <v>229</v>
      </c>
      <c r="OK339" s="2" t="s">
        <v>241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229</v>
      </c>
      <c r="OT339" s="2" t="s">
        <v>229</v>
      </c>
      <c r="OU339" s="2" t="s">
        <v>229</v>
      </c>
      <c r="OV339" s="2" t="s">
        <v>229</v>
      </c>
      <c r="OW339" s="2" t="s">
        <v>229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281</v>
      </c>
      <c r="PF339" s="2" t="s">
        <v>226</v>
      </c>
      <c r="PG339" s="2" t="s">
        <v>229</v>
      </c>
      <c r="PH339" s="2" t="s">
        <v>229</v>
      </c>
      <c r="PI339" s="2" t="s">
        <v>241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229</v>
      </c>
      <c r="PR339" s="2" t="s">
        <v>229</v>
      </c>
      <c r="PS339" s="2" t="s">
        <v>229</v>
      </c>
      <c r="PT339" s="2" t="s">
        <v>229</v>
      </c>
      <c r="PU339" s="2" t="s">
        <v>229</v>
      </c>
      <c r="PV339" s="2" t="s">
        <v>229</v>
      </c>
      <c r="PW339" s="4"/>
      <c r="PX339" s="8"/>
      <c r="PY339" s="4"/>
      <c r="PZ339" s="8"/>
      <c r="QA339" s="7"/>
      <c r="QB339" s="7"/>
      <c r="QC339" s="2" t="s">
        <v>281</v>
      </c>
      <c r="QD339" s="2" t="s">
        <v>226</v>
      </c>
      <c r="QE339" s="2" t="s">
        <v>229</v>
      </c>
      <c r="QF339" s="2" t="s">
        <v>229</v>
      </c>
      <c r="QG339" s="2" t="s">
        <v>241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229</v>
      </c>
      <c r="QP339" s="2" t="s">
        <v>229</v>
      </c>
      <c r="QQ339" s="2" t="s">
        <v>229</v>
      </c>
      <c r="QR339" s="2" t="s">
        <v>229</v>
      </c>
      <c r="QS339" s="2" t="s">
        <v>229</v>
      </c>
      <c r="QT339" s="2" t="s">
        <v>229</v>
      </c>
      <c r="QU339" s="4"/>
      <c r="QV339" s="8"/>
      <c r="QW339" s="4"/>
      <c r="QX339" s="8"/>
      <c r="QY339" s="7"/>
      <c r="QZ339" s="7"/>
      <c r="RA339" s="2" t="s">
        <v>239</v>
      </c>
      <c r="RB339" s="2" t="s">
        <v>275</v>
      </c>
      <c r="RC339" s="2" t="s">
        <v>338</v>
      </c>
      <c r="RD339" s="2" t="s">
        <v>229</v>
      </c>
      <c r="RE339" s="2" t="s">
        <v>241</v>
      </c>
      <c r="RF339" s="2" t="s">
        <v>229</v>
      </c>
      <c r="RG339" s="4"/>
      <c r="RH339" s="8"/>
      <c r="RI339" s="4"/>
      <c r="RJ339" s="8"/>
      <c r="RK339" s="7"/>
      <c r="RL339" s="7"/>
      <c r="RM339" s="2" t="s">
        <v>272</v>
      </c>
      <c r="RN339" s="2" t="s">
        <v>226</v>
      </c>
      <c r="RO339" s="2" t="s">
        <v>229</v>
      </c>
      <c r="RP339" s="2" t="s">
        <v>229</v>
      </c>
      <c r="RQ339" s="2" t="s">
        <v>241</v>
      </c>
      <c r="RR339" s="2" t="s">
        <v>229</v>
      </c>
      <c r="RS339" s="4"/>
      <c r="RT339" s="8"/>
      <c r="RU339" s="4"/>
      <c r="RV339" s="8"/>
      <c r="RW339" s="7"/>
      <c r="RX339" s="7"/>
      <c r="RY339" s="2" t="s">
        <v>229</v>
      </c>
      <c r="RZ339" s="2" t="s">
        <v>229</v>
      </c>
      <c r="SA339" s="2" t="s">
        <v>229</v>
      </c>
      <c r="SB339" s="2" t="s">
        <v>229</v>
      </c>
      <c r="SC339" s="2" t="s">
        <v>229</v>
      </c>
      <c r="SD339" s="2" t="s">
        <v>229</v>
      </c>
      <c r="SE339" s="4">
        <v>87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>
        <v>40</v>
      </c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</row>
    <row r="340">
      <c r="A340" s="2" t="s">
        <v>3242</v>
      </c>
      <c r="B340" s="2" t="s">
        <v>216</v>
      </c>
      <c r="C340" s="2" t="s">
        <v>217</v>
      </c>
      <c r="D340" s="2" t="s">
        <v>3164</v>
      </c>
      <c r="E340" s="2" t="s">
        <v>3165</v>
      </c>
      <c r="F340" s="2" t="s">
        <v>220</v>
      </c>
      <c r="G340" s="2" t="s">
        <v>221</v>
      </c>
      <c r="H340" s="2" t="s">
        <v>222</v>
      </c>
      <c r="I340" s="2" t="s">
        <v>3166</v>
      </c>
      <c r="J340" s="2" t="s">
        <v>312</v>
      </c>
      <c r="K340" s="2" t="s">
        <v>617</v>
      </c>
      <c r="L340" s="3">
        <v>36.75</v>
      </c>
      <c r="M340" s="3">
        <v>38.59</v>
      </c>
      <c r="N340" s="3">
        <v>74.99</v>
      </c>
      <c r="O340" s="2" t="s">
        <v>226</v>
      </c>
      <c r="P340" s="2" t="s">
        <v>618</v>
      </c>
      <c r="Q340" s="2" t="s">
        <v>228</v>
      </c>
      <c r="R340" s="2" t="s">
        <v>229</v>
      </c>
      <c r="S340" s="2" t="s">
        <v>619</v>
      </c>
      <c r="T340" s="2" t="s">
        <v>231</v>
      </c>
      <c r="U340" s="2" t="s">
        <v>286</v>
      </c>
      <c r="V340" s="2" t="s">
        <v>233</v>
      </c>
      <c r="W340" s="2" t="s">
        <v>234</v>
      </c>
      <c r="X340" s="2" t="s">
        <v>235</v>
      </c>
      <c r="Y340" s="2" t="s">
        <v>620</v>
      </c>
      <c r="Z340" s="4">
        <v>35</v>
      </c>
      <c r="AA340" s="4">
        <f>=ROUNDDOWN(20.5882352941176,0)</f>
      </c>
      <c r="AB340" s="5">
        <v>1.7</v>
      </c>
      <c r="AC340" s="2" t="s">
        <v>237</v>
      </c>
      <c r="AD340" s="4">
        <v>60</v>
      </c>
      <c r="AE340" s="4">
        <v>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>
        <v>2</v>
      </c>
      <c r="AQ340" s="8">
        <v>60.45</v>
      </c>
      <c r="AR340" s="4">
        <v>2</v>
      </c>
      <c r="AS340" s="8">
        <v>80.85</v>
      </c>
      <c r="AT340" s="7"/>
      <c r="AU340" s="7">
        <v>-0.2523</v>
      </c>
      <c r="AV340" s="4" t="s">
        <v>229</v>
      </c>
      <c r="AW340" s="8" t="s">
        <v>229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>
        <v>0.6385</v>
      </c>
      <c r="BC340" s="4" t="s">
        <v>229</v>
      </c>
      <c r="BD340" s="8" t="s">
        <v>229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 t="s">
        <v>229</v>
      </c>
      <c r="BJ340" s="4">
        <v>2</v>
      </c>
      <c r="BK340" s="8">
        <v>60.45</v>
      </c>
      <c r="BL340" s="2" t="s">
        <v>3243</v>
      </c>
      <c r="BM340" s="7">
        <v>1</v>
      </c>
      <c r="BN340" s="7">
        <v>1</v>
      </c>
      <c r="BO340" s="4"/>
      <c r="BP340" s="8"/>
      <c r="BQ340" s="4">
        <v>1</v>
      </c>
      <c r="BR340" s="8">
        <v>42.26</v>
      </c>
      <c r="BS340" s="7">
        <v>-1</v>
      </c>
      <c r="BT340" s="7">
        <v>-1</v>
      </c>
      <c r="BU340" s="2" t="s">
        <v>239</v>
      </c>
      <c r="BV340" s="2" t="s">
        <v>226</v>
      </c>
      <c r="BW340" s="2" t="s">
        <v>229</v>
      </c>
      <c r="BX340" s="2" t="s">
        <v>229</v>
      </c>
      <c r="BY340" s="2" t="s">
        <v>241</v>
      </c>
      <c r="BZ340" s="2" t="s">
        <v>229</v>
      </c>
      <c r="CA340" s="4"/>
      <c r="CB340" s="8"/>
      <c r="CC340" s="4"/>
      <c r="CD340" s="8"/>
      <c r="CE340" s="7"/>
      <c r="CF340" s="7"/>
      <c r="CG340" s="2" t="s">
        <v>239</v>
      </c>
      <c r="CH340" s="2" t="s">
        <v>226</v>
      </c>
      <c r="CI340" s="2" t="s">
        <v>622</v>
      </c>
      <c r="CJ340" s="2" t="s">
        <v>2664</v>
      </c>
      <c r="CK340" s="2" t="s">
        <v>241</v>
      </c>
      <c r="CL340" s="2" t="s">
        <v>229</v>
      </c>
      <c r="CM340" s="4">
        <v>1</v>
      </c>
      <c r="CN340" s="8">
        <v>40.96</v>
      </c>
      <c r="CO340" s="4"/>
      <c r="CP340" s="8"/>
      <c r="CQ340" s="7"/>
      <c r="CR340" s="7"/>
      <c r="CS340" s="2" t="s">
        <v>239</v>
      </c>
      <c r="CT340" s="2" t="s">
        <v>226</v>
      </c>
      <c r="CU340" s="2" t="s">
        <v>622</v>
      </c>
      <c r="CV340" s="2" t="s">
        <v>3219</v>
      </c>
      <c r="CW340" s="2" t="s">
        <v>241</v>
      </c>
      <c r="CX340" s="2" t="s">
        <v>229</v>
      </c>
      <c r="CY340" s="4"/>
      <c r="CZ340" s="8"/>
      <c r="DA340" s="4"/>
      <c r="DB340" s="8"/>
      <c r="DC340" s="7"/>
      <c r="DD340" s="7"/>
      <c r="DE340" s="2" t="s">
        <v>239</v>
      </c>
      <c r="DF340" s="2" t="s">
        <v>226</v>
      </c>
      <c r="DG340" s="2" t="s">
        <v>622</v>
      </c>
      <c r="DH340" s="2" t="s">
        <v>647</v>
      </c>
      <c r="DI340" s="2" t="s">
        <v>241</v>
      </c>
      <c r="DJ340" s="2" t="s">
        <v>229</v>
      </c>
      <c r="DK340" s="4"/>
      <c r="DL340" s="8"/>
      <c r="DM340" s="4">
        <v>1</v>
      </c>
      <c r="DN340" s="8">
        <v>38.59</v>
      </c>
      <c r="DO340" s="7">
        <v>-1</v>
      </c>
      <c r="DP340" s="7">
        <v>-1</v>
      </c>
      <c r="DQ340" s="2" t="s">
        <v>239</v>
      </c>
      <c r="DR340" s="2" t="s">
        <v>226</v>
      </c>
      <c r="DS340" s="2" t="s">
        <v>625</v>
      </c>
      <c r="DT340" s="2" t="s">
        <v>2712</v>
      </c>
      <c r="DU340" s="2" t="s">
        <v>241</v>
      </c>
      <c r="DV340" s="2" t="s">
        <v>229</v>
      </c>
      <c r="DW340" s="4"/>
      <c r="DX340" s="8"/>
      <c r="DY340" s="4"/>
      <c r="DZ340" s="8"/>
      <c r="EA340" s="7"/>
      <c r="EB340" s="7"/>
      <c r="EC340" s="2" t="s">
        <v>239</v>
      </c>
      <c r="ED340" s="2" t="s">
        <v>226</v>
      </c>
      <c r="EE340" s="2" t="s">
        <v>627</v>
      </c>
      <c r="EF340" s="2" t="s">
        <v>2660</v>
      </c>
      <c r="EG340" s="2" t="s">
        <v>241</v>
      </c>
      <c r="EH340" s="2" t="s">
        <v>229</v>
      </c>
      <c r="EI340" s="4"/>
      <c r="EJ340" s="8"/>
      <c r="EK340" s="4"/>
      <c r="EL340" s="8"/>
      <c r="EM340" s="7"/>
      <c r="EN340" s="7"/>
      <c r="EO340" s="2" t="s">
        <v>239</v>
      </c>
      <c r="EP340" s="2" t="s">
        <v>226</v>
      </c>
      <c r="EQ340" s="2" t="s">
        <v>622</v>
      </c>
      <c r="ER340" s="2" t="s">
        <v>334</v>
      </c>
      <c r="ES340" s="2" t="s">
        <v>241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239</v>
      </c>
      <c r="FB340" s="2" t="s">
        <v>226</v>
      </c>
      <c r="FC340" s="2" t="s">
        <v>622</v>
      </c>
      <c r="FD340" s="2" t="s">
        <v>630</v>
      </c>
      <c r="FE340" s="2" t="s">
        <v>241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226</v>
      </c>
      <c r="FO340" s="2" t="s">
        <v>622</v>
      </c>
      <c r="FP340" s="2" t="s">
        <v>229</v>
      </c>
      <c r="FQ340" s="2" t="s">
        <v>241</v>
      </c>
      <c r="FR340" s="2" t="s">
        <v>229</v>
      </c>
      <c r="FS340" s="4">
        <v>1</v>
      </c>
      <c r="FT340" s="8">
        <v>19.49</v>
      </c>
      <c r="FU340" s="4"/>
      <c r="FV340" s="8"/>
      <c r="FW340" s="7"/>
      <c r="FX340" s="7"/>
      <c r="FY340" s="2" t="s">
        <v>239</v>
      </c>
      <c r="FZ340" s="2" t="s">
        <v>226</v>
      </c>
      <c r="GA340" s="2" t="s">
        <v>327</v>
      </c>
      <c r="GB340" s="2" t="s">
        <v>3244</v>
      </c>
      <c r="GC340" s="2" t="s">
        <v>241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272</v>
      </c>
      <c r="GL340" s="2" t="s">
        <v>226</v>
      </c>
      <c r="GM340" s="2" t="s">
        <v>229</v>
      </c>
      <c r="GN340" s="2" t="s">
        <v>229</v>
      </c>
      <c r="GO340" s="2" t="s">
        <v>241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239</v>
      </c>
      <c r="GX340" s="2" t="s">
        <v>226</v>
      </c>
      <c r="GY340" s="2" t="s">
        <v>2471</v>
      </c>
      <c r="GZ340" s="2" t="s">
        <v>339</v>
      </c>
      <c r="HA340" s="2" t="s">
        <v>241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226</v>
      </c>
      <c r="HK340" s="2" t="s">
        <v>229</v>
      </c>
      <c r="HL340" s="2" t="s">
        <v>229</v>
      </c>
      <c r="HM340" s="2" t="s">
        <v>241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226</v>
      </c>
      <c r="HW340" s="2" t="s">
        <v>229</v>
      </c>
      <c r="HX340" s="2" t="s">
        <v>229</v>
      </c>
      <c r="HY340" s="2" t="s">
        <v>241</v>
      </c>
      <c r="HZ340" s="2" t="s">
        <v>229</v>
      </c>
      <c r="IA340" s="4"/>
      <c r="IB340" s="8"/>
      <c r="IC340" s="4"/>
      <c r="ID340" s="8"/>
      <c r="IE340" s="7"/>
      <c r="IF340" s="7"/>
      <c r="IG340" s="2" t="s">
        <v>266</v>
      </c>
      <c r="IH340" s="2" t="s">
        <v>226</v>
      </c>
      <c r="II340" s="2" t="s">
        <v>229</v>
      </c>
      <c r="IJ340" s="2" t="s">
        <v>229</v>
      </c>
      <c r="IK340" s="2" t="s">
        <v>241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272</v>
      </c>
      <c r="IT340" s="2" t="s">
        <v>226</v>
      </c>
      <c r="IU340" s="2" t="s">
        <v>229</v>
      </c>
      <c r="IV340" s="2" t="s">
        <v>229</v>
      </c>
      <c r="IW340" s="2" t="s">
        <v>241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272</v>
      </c>
      <c r="JF340" s="2" t="s">
        <v>226</v>
      </c>
      <c r="JG340" s="2" t="s">
        <v>229</v>
      </c>
      <c r="JH340" s="2" t="s">
        <v>229</v>
      </c>
      <c r="JI340" s="2" t="s">
        <v>241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272</v>
      </c>
      <c r="JR340" s="2" t="s">
        <v>226</v>
      </c>
      <c r="JS340" s="2" t="s">
        <v>229</v>
      </c>
      <c r="JT340" s="2" t="s">
        <v>229</v>
      </c>
      <c r="JU340" s="2" t="s">
        <v>241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272</v>
      </c>
      <c r="KD340" s="2" t="s">
        <v>226</v>
      </c>
      <c r="KE340" s="2" t="s">
        <v>229</v>
      </c>
      <c r="KF340" s="2" t="s">
        <v>229</v>
      </c>
      <c r="KG340" s="2" t="s">
        <v>241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272</v>
      </c>
      <c r="KP340" s="2" t="s">
        <v>226</v>
      </c>
      <c r="KQ340" s="2" t="s">
        <v>229</v>
      </c>
      <c r="KR340" s="2" t="s">
        <v>229</v>
      </c>
      <c r="KS340" s="2" t="s">
        <v>241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272</v>
      </c>
      <c r="LB340" s="2" t="s">
        <v>226</v>
      </c>
      <c r="LC340" s="2" t="s">
        <v>229</v>
      </c>
      <c r="LD340" s="2" t="s">
        <v>229</v>
      </c>
      <c r="LE340" s="2" t="s">
        <v>241</v>
      </c>
      <c r="LF340" s="2" t="s">
        <v>229</v>
      </c>
      <c r="LG340" s="4"/>
      <c r="LH340" s="8"/>
      <c r="LI340" s="4"/>
      <c r="LJ340" s="8"/>
      <c r="LK340" s="7"/>
      <c r="LL340" s="7"/>
      <c r="LM340" s="2" t="s">
        <v>229</v>
      </c>
      <c r="LN340" s="2" t="s">
        <v>229</v>
      </c>
      <c r="LO340" s="2" t="s">
        <v>229</v>
      </c>
      <c r="LP340" s="2" t="s">
        <v>229</v>
      </c>
      <c r="LQ340" s="2" t="s">
        <v>229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275</v>
      </c>
      <c r="MA340" s="2" t="s">
        <v>634</v>
      </c>
      <c r="MB340" s="2" t="s">
        <v>1104</v>
      </c>
      <c r="MC340" s="2" t="s">
        <v>241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272</v>
      </c>
      <c r="ML340" s="2" t="s">
        <v>226</v>
      </c>
      <c r="MM340" s="2" t="s">
        <v>229</v>
      </c>
      <c r="MN340" s="2" t="s">
        <v>229</v>
      </c>
      <c r="MO340" s="2" t="s">
        <v>241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226</v>
      </c>
      <c r="MY340" s="2" t="s">
        <v>308</v>
      </c>
      <c r="MZ340" s="2" t="s">
        <v>229</v>
      </c>
      <c r="NA340" s="2" t="s">
        <v>241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239</v>
      </c>
      <c r="NJ340" s="2" t="s">
        <v>260</v>
      </c>
      <c r="NK340" s="2" t="s">
        <v>437</v>
      </c>
      <c r="NL340" s="2" t="s">
        <v>659</v>
      </c>
      <c r="NM340" s="2" t="s">
        <v>241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272</v>
      </c>
      <c r="NV340" s="2" t="s">
        <v>226</v>
      </c>
      <c r="NW340" s="2" t="s">
        <v>229</v>
      </c>
      <c r="NX340" s="2" t="s">
        <v>229</v>
      </c>
      <c r="NY340" s="2" t="s">
        <v>241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239</v>
      </c>
      <c r="OH340" s="2" t="s">
        <v>226</v>
      </c>
      <c r="OI340" s="2" t="s">
        <v>229</v>
      </c>
      <c r="OJ340" s="2" t="s">
        <v>229</v>
      </c>
      <c r="OK340" s="2" t="s">
        <v>241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229</v>
      </c>
      <c r="OT340" s="2" t="s">
        <v>229</v>
      </c>
      <c r="OU340" s="2" t="s">
        <v>229</v>
      </c>
      <c r="OV340" s="2" t="s">
        <v>229</v>
      </c>
      <c r="OW340" s="2" t="s">
        <v>229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281</v>
      </c>
      <c r="PF340" s="2" t="s">
        <v>226</v>
      </c>
      <c r="PG340" s="2" t="s">
        <v>229</v>
      </c>
      <c r="PH340" s="2" t="s">
        <v>229</v>
      </c>
      <c r="PI340" s="2" t="s">
        <v>241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229</v>
      </c>
      <c r="PR340" s="2" t="s">
        <v>229</v>
      </c>
      <c r="PS340" s="2" t="s">
        <v>229</v>
      </c>
      <c r="PT340" s="2" t="s">
        <v>229</v>
      </c>
      <c r="PU340" s="2" t="s">
        <v>229</v>
      </c>
      <c r="PV340" s="2" t="s">
        <v>229</v>
      </c>
      <c r="PW340" s="4"/>
      <c r="PX340" s="8"/>
      <c r="PY340" s="4"/>
      <c r="PZ340" s="8"/>
      <c r="QA340" s="7"/>
      <c r="QB340" s="7"/>
      <c r="QC340" s="2" t="s">
        <v>281</v>
      </c>
      <c r="QD340" s="2" t="s">
        <v>226</v>
      </c>
      <c r="QE340" s="2" t="s">
        <v>229</v>
      </c>
      <c r="QF340" s="2" t="s">
        <v>229</v>
      </c>
      <c r="QG340" s="2" t="s">
        <v>241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229</v>
      </c>
      <c r="QP340" s="2" t="s">
        <v>229</v>
      </c>
      <c r="QQ340" s="2" t="s">
        <v>229</v>
      </c>
      <c r="QR340" s="2" t="s">
        <v>229</v>
      </c>
      <c r="QS340" s="2" t="s">
        <v>229</v>
      </c>
      <c r="QT340" s="2" t="s">
        <v>229</v>
      </c>
      <c r="QU340" s="4"/>
      <c r="QV340" s="8"/>
      <c r="QW340" s="4"/>
      <c r="QX340" s="8"/>
      <c r="QY340" s="7"/>
      <c r="QZ340" s="7"/>
      <c r="RA340" s="2" t="s">
        <v>239</v>
      </c>
      <c r="RB340" s="2" t="s">
        <v>275</v>
      </c>
      <c r="RC340" s="2" t="s">
        <v>338</v>
      </c>
      <c r="RD340" s="2" t="s">
        <v>229</v>
      </c>
      <c r="RE340" s="2" t="s">
        <v>241</v>
      </c>
      <c r="RF340" s="2" t="s">
        <v>229</v>
      </c>
      <c r="RG340" s="4"/>
      <c r="RH340" s="8"/>
      <c r="RI340" s="4"/>
      <c r="RJ340" s="8"/>
      <c r="RK340" s="7"/>
      <c r="RL340" s="7"/>
      <c r="RM340" s="2" t="s">
        <v>272</v>
      </c>
      <c r="RN340" s="2" t="s">
        <v>226</v>
      </c>
      <c r="RO340" s="2" t="s">
        <v>229</v>
      </c>
      <c r="RP340" s="2" t="s">
        <v>229</v>
      </c>
      <c r="RQ340" s="2" t="s">
        <v>241</v>
      </c>
      <c r="RR340" s="2" t="s">
        <v>229</v>
      </c>
      <c r="RS340" s="4"/>
      <c r="RT340" s="8"/>
      <c r="RU340" s="4"/>
      <c r="RV340" s="8"/>
      <c r="RW340" s="7"/>
      <c r="RX340" s="7"/>
      <c r="RY340" s="2" t="s">
        <v>229</v>
      </c>
      <c r="RZ340" s="2" t="s">
        <v>229</v>
      </c>
      <c r="SA340" s="2" t="s">
        <v>229</v>
      </c>
      <c r="SB340" s="2" t="s">
        <v>229</v>
      </c>
      <c r="SC340" s="2" t="s">
        <v>229</v>
      </c>
      <c r="SD340" s="2" t="s">
        <v>229</v>
      </c>
      <c r="SE340" s="4">
        <v>35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>
        <v>60</v>
      </c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</row>
    <row r="341">
      <c r="A341" s="2" t="s">
        <v>3245</v>
      </c>
      <c r="B341" s="2" t="s">
        <v>216</v>
      </c>
      <c r="C341" s="2" t="s">
        <v>217</v>
      </c>
      <c r="D341" s="2" t="s">
        <v>3164</v>
      </c>
      <c r="E341" s="2" t="s">
        <v>3165</v>
      </c>
      <c r="F341" s="2" t="s">
        <v>220</v>
      </c>
      <c r="G341" s="2" t="s">
        <v>221</v>
      </c>
      <c r="H341" s="2" t="s">
        <v>222</v>
      </c>
      <c r="I341" s="2" t="s">
        <v>3166</v>
      </c>
      <c r="J341" s="2" t="s">
        <v>224</v>
      </c>
      <c r="K341" s="2" t="s">
        <v>661</v>
      </c>
      <c r="L341" s="3">
        <v>27.6</v>
      </c>
      <c r="M341" s="3">
        <v>28.98</v>
      </c>
      <c r="N341" s="3">
        <v>59.99</v>
      </c>
      <c r="O341" s="2" t="s">
        <v>226</v>
      </c>
      <c r="P341" s="2" t="s">
        <v>2046</v>
      </c>
      <c r="Q341" s="2" t="s">
        <v>228</v>
      </c>
      <c r="R341" s="2" t="s">
        <v>229</v>
      </c>
      <c r="S341" s="2" t="s">
        <v>662</v>
      </c>
      <c r="T341" s="2" t="s">
        <v>231</v>
      </c>
      <c r="U341" s="2" t="s">
        <v>232</v>
      </c>
      <c r="V341" s="2" t="s">
        <v>233</v>
      </c>
      <c r="W341" s="2" t="s">
        <v>234</v>
      </c>
      <c r="X341" s="2" t="s">
        <v>235</v>
      </c>
      <c r="Y341" s="2" t="s">
        <v>229</v>
      </c>
      <c r="Z341" s="4"/>
      <c r="AA341" s="4">
        <f>=ROUNDDOWN({0},0)</f>
      </c>
      <c r="AB341" s="5"/>
      <c r="AC341" s="2" t="s">
        <v>663</v>
      </c>
      <c r="AD341" s="4">
        <v>25</v>
      </c>
      <c r="AE341" s="4">
        <v>25</v>
      </c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/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 t="s">
        <v>229</v>
      </c>
      <c r="BJ341" s="4"/>
      <c r="BK341" s="8"/>
      <c r="BL341" s="2" t="s">
        <v>229</v>
      </c>
      <c r="BM341" s="7"/>
      <c r="BN341" s="7"/>
      <c r="BO341" s="4"/>
      <c r="BP341" s="8"/>
      <c r="BQ341" s="4"/>
      <c r="BR341" s="8"/>
      <c r="BS341" s="7"/>
      <c r="BT341" s="7"/>
      <c r="BU341" s="2" t="s">
        <v>272</v>
      </c>
      <c r="BV341" s="2" t="s">
        <v>226</v>
      </c>
      <c r="BW341" s="2" t="s">
        <v>229</v>
      </c>
      <c r="BX341" s="2" t="s">
        <v>229</v>
      </c>
      <c r="BY341" s="2" t="s">
        <v>241</v>
      </c>
      <c r="BZ341" s="2" t="s">
        <v>229</v>
      </c>
      <c r="CA341" s="4"/>
      <c r="CB341" s="8"/>
      <c r="CC341" s="4"/>
      <c r="CD341" s="8"/>
      <c r="CE341" s="7"/>
      <c r="CF341" s="7"/>
      <c r="CG341" s="2" t="s">
        <v>272</v>
      </c>
      <c r="CH341" s="2" t="s">
        <v>226</v>
      </c>
      <c r="CI341" s="2" t="s">
        <v>229</v>
      </c>
      <c r="CJ341" s="2" t="s">
        <v>229</v>
      </c>
      <c r="CK341" s="2" t="s">
        <v>241</v>
      </c>
      <c r="CL341" s="2" t="s">
        <v>229</v>
      </c>
      <c r="CM341" s="4"/>
      <c r="CN341" s="8"/>
      <c r="CO341" s="4"/>
      <c r="CP341" s="8"/>
      <c r="CQ341" s="7"/>
      <c r="CR341" s="7"/>
      <c r="CS341" s="2" t="s">
        <v>272</v>
      </c>
      <c r="CT341" s="2" t="s">
        <v>226</v>
      </c>
      <c r="CU341" s="2" t="s">
        <v>229</v>
      </c>
      <c r="CV341" s="2" t="s">
        <v>229</v>
      </c>
      <c r="CW341" s="2" t="s">
        <v>241</v>
      </c>
      <c r="CX341" s="2" t="s">
        <v>229</v>
      </c>
      <c r="CY341" s="4"/>
      <c r="CZ341" s="8"/>
      <c r="DA341" s="4"/>
      <c r="DB341" s="8"/>
      <c r="DC341" s="7"/>
      <c r="DD341" s="7"/>
      <c r="DE341" s="2" t="s">
        <v>272</v>
      </c>
      <c r="DF341" s="2" t="s">
        <v>226</v>
      </c>
      <c r="DG341" s="2" t="s">
        <v>229</v>
      </c>
      <c r="DH341" s="2" t="s">
        <v>229</v>
      </c>
      <c r="DI341" s="2" t="s">
        <v>241</v>
      </c>
      <c r="DJ341" s="2" t="s">
        <v>229</v>
      </c>
      <c r="DK341" s="4"/>
      <c r="DL341" s="8"/>
      <c r="DM341" s="4"/>
      <c r="DN341" s="8"/>
      <c r="DO341" s="7"/>
      <c r="DP341" s="7"/>
      <c r="DQ341" s="2" t="s">
        <v>239</v>
      </c>
      <c r="DR341" s="2" t="s">
        <v>226</v>
      </c>
      <c r="DS341" s="2" t="s">
        <v>229</v>
      </c>
      <c r="DT341" s="2" t="s">
        <v>229</v>
      </c>
      <c r="DU341" s="2" t="s">
        <v>241</v>
      </c>
      <c r="DV341" s="2" t="s">
        <v>229</v>
      </c>
      <c r="DW341" s="4"/>
      <c r="DX341" s="8"/>
      <c r="DY341" s="4"/>
      <c r="DZ341" s="8"/>
      <c r="EA341" s="7"/>
      <c r="EB341" s="7"/>
      <c r="EC341" s="2" t="s">
        <v>272</v>
      </c>
      <c r="ED341" s="2" t="s">
        <v>226</v>
      </c>
      <c r="EE341" s="2" t="s">
        <v>229</v>
      </c>
      <c r="EF341" s="2" t="s">
        <v>229</v>
      </c>
      <c r="EG341" s="2" t="s">
        <v>241</v>
      </c>
      <c r="EH341" s="2" t="s">
        <v>229</v>
      </c>
      <c r="EI341" s="4"/>
      <c r="EJ341" s="8"/>
      <c r="EK341" s="4"/>
      <c r="EL341" s="8"/>
      <c r="EM341" s="7"/>
      <c r="EN341" s="7"/>
      <c r="EO341" s="2" t="s">
        <v>272</v>
      </c>
      <c r="EP341" s="2" t="s">
        <v>226</v>
      </c>
      <c r="EQ341" s="2" t="s">
        <v>229</v>
      </c>
      <c r="ER341" s="2" t="s">
        <v>229</v>
      </c>
      <c r="ES341" s="2" t="s">
        <v>241</v>
      </c>
      <c r="ET341" s="2" t="s">
        <v>229</v>
      </c>
      <c r="EU341" s="4"/>
      <c r="EV341" s="8"/>
      <c r="EW341" s="4"/>
      <c r="EX341" s="8"/>
      <c r="EY341" s="7"/>
      <c r="EZ341" s="7"/>
      <c r="FA341" s="2" t="s">
        <v>272</v>
      </c>
      <c r="FB341" s="2" t="s">
        <v>226</v>
      </c>
      <c r="FC341" s="2" t="s">
        <v>229</v>
      </c>
      <c r="FD341" s="2" t="s">
        <v>229</v>
      </c>
      <c r="FE341" s="2" t="s">
        <v>241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226</v>
      </c>
      <c r="FO341" s="2" t="s">
        <v>229</v>
      </c>
      <c r="FP341" s="2" t="s">
        <v>229</v>
      </c>
      <c r="FQ341" s="2" t="s">
        <v>241</v>
      </c>
      <c r="FR341" s="2" t="s">
        <v>229</v>
      </c>
      <c r="FS341" s="4"/>
      <c r="FT341" s="8"/>
      <c r="FU341" s="4"/>
      <c r="FV341" s="8"/>
      <c r="FW341" s="7"/>
      <c r="FX341" s="7"/>
      <c r="FY341" s="2" t="s">
        <v>239</v>
      </c>
      <c r="FZ341" s="2" t="s">
        <v>226</v>
      </c>
      <c r="GA341" s="2" t="s">
        <v>229</v>
      </c>
      <c r="GB341" s="2" t="s">
        <v>229</v>
      </c>
      <c r="GC341" s="2" t="s">
        <v>241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272</v>
      </c>
      <c r="GL341" s="2" t="s">
        <v>226</v>
      </c>
      <c r="GM341" s="2" t="s">
        <v>229</v>
      </c>
      <c r="GN341" s="2" t="s">
        <v>229</v>
      </c>
      <c r="GO341" s="2" t="s">
        <v>241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272</v>
      </c>
      <c r="GX341" s="2" t="s">
        <v>226</v>
      </c>
      <c r="GY341" s="2" t="s">
        <v>229</v>
      </c>
      <c r="GZ341" s="2" t="s">
        <v>229</v>
      </c>
      <c r="HA341" s="2" t="s">
        <v>241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272</v>
      </c>
      <c r="HJ341" s="2" t="s">
        <v>226</v>
      </c>
      <c r="HK341" s="2" t="s">
        <v>229</v>
      </c>
      <c r="HL341" s="2" t="s">
        <v>229</v>
      </c>
      <c r="HM341" s="2" t="s">
        <v>241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272</v>
      </c>
      <c r="HV341" s="2" t="s">
        <v>226</v>
      </c>
      <c r="HW341" s="2" t="s">
        <v>229</v>
      </c>
      <c r="HX341" s="2" t="s">
        <v>229</v>
      </c>
      <c r="HY341" s="2" t="s">
        <v>241</v>
      </c>
      <c r="HZ341" s="2" t="s">
        <v>229</v>
      </c>
      <c r="IA341" s="4"/>
      <c r="IB341" s="8"/>
      <c r="IC341" s="4"/>
      <c r="ID341" s="8"/>
      <c r="IE341" s="7"/>
      <c r="IF341" s="7"/>
      <c r="IG341" s="2" t="s">
        <v>272</v>
      </c>
      <c r="IH341" s="2" t="s">
        <v>226</v>
      </c>
      <c r="II341" s="2" t="s">
        <v>229</v>
      </c>
      <c r="IJ341" s="2" t="s">
        <v>229</v>
      </c>
      <c r="IK341" s="2" t="s">
        <v>241</v>
      </c>
      <c r="IL341" s="2" t="s">
        <v>229</v>
      </c>
      <c r="IM341" s="4"/>
      <c r="IN341" s="8"/>
      <c r="IO341" s="4"/>
      <c r="IP341" s="8"/>
      <c r="IQ341" s="7"/>
      <c r="IR341" s="7"/>
      <c r="IS341" s="2" t="s">
        <v>664</v>
      </c>
      <c r="IT341" s="2" t="s">
        <v>226</v>
      </c>
      <c r="IU341" s="2" t="s">
        <v>229</v>
      </c>
      <c r="IV341" s="2" t="s">
        <v>229</v>
      </c>
      <c r="IW341" s="2" t="s">
        <v>241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272</v>
      </c>
      <c r="JF341" s="2" t="s">
        <v>226</v>
      </c>
      <c r="JG341" s="2" t="s">
        <v>229</v>
      </c>
      <c r="JH341" s="2" t="s">
        <v>229</v>
      </c>
      <c r="JI341" s="2" t="s">
        <v>241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272</v>
      </c>
      <c r="JR341" s="2" t="s">
        <v>226</v>
      </c>
      <c r="JS341" s="2" t="s">
        <v>229</v>
      </c>
      <c r="JT341" s="2" t="s">
        <v>229</v>
      </c>
      <c r="JU341" s="2" t="s">
        <v>241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272</v>
      </c>
      <c r="KD341" s="2" t="s">
        <v>226</v>
      </c>
      <c r="KE341" s="2" t="s">
        <v>229</v>
      </c>
      <c r="KF341" s="2" t="s">
        <v>229</v>
      </c>
      <c r="KG341" s="2" t="s">
        <v>241</v>
      </c>
      <c r="KH341" s="2" t="s">
        <v>229</v>
      </c>
      <c r="KI341" s="4"/>
      <c r="KJ341" s="8"/>
      <c r="KK341" s="4"/>
      <c r="KL341" s="8"/>
      <c r="KM341" s="7"/>
      <c r="KN341" s="7"/>
      <c r="KO341" s="2" t="s">
        <v>272</v>
      </c>
      <c r="KP341" s="2" t="s">
        <v>226</v>
      </c>
      <c r="KQ341" s="2" t="s">
        <v>229</v>
      </c>
      <c r="KR341" s="2" t="s">
        <v>229</v>
      </c>
      <c r="KS341" s="2" t="s">
        <v>241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272</v>
      </c>
      <c r="LB341" s="2" t="s">
        <v>226</v>
      </c>
      <c r="LC341" s="2" t="s">
        <v>229</v>
      </c>
      <c r="LD341" s="2" t="s">
        <v>229</v>
      </c>
      <c r="LE341" s="2" t="s">
        <v>241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272</v>
      </c>
      <c r="LN341" s="2" t="s">
        <v>226</v>
      </c>
      <c r="LO341" s="2" t="s">
        <v>229</v>
      </c>
      <c r="LP341" s="2" t="s">
        <v>229</v>
      </c>
      <c r="LQ341" s="2" t="s">
        <v>241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664</v>
      </c>
      <c r="LZ341" s="2" t="s">
        <v>226</v>
      </c>
      <c r="MA341" s="2" t="s">
        <v>229</v>
      </c>
      <c r="MB341" s="2" t="s">
        <v>229</v>
      </c>
      <c r="MC341" s="2" t="s">
        <v>241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272</v>
      </c>
      <c r="ML341" s="2" t="s">
        <v>226</v>
      </c>
      <c r="MM341" s="2" t="s">
        <v>229</v>
      </c>
      <c r="MN341" s="2" t="s">
        <v>229</v>
      </c>
      <c r="MO341" s="2" t="s">
        <v>241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272</v>
      </c>
      <c r="MX341" s="2" t="s">
        <v>226</v>
      </c>
      <c r="MY341" s="2" t="s">
        <v>229</v>
      </c>
      <c r="MZ341" s="2" t="s">
        <v>229</v>
      </c>
      <c r="NA341" s="2" t="s">
        <v>241</v>
      </c>
      <c r="NB341" s="2" t="s">
        <v>229</v>
      </c>
      <c r="NC341" s="4"/>
      <c r="ND341" s="8"/>
      <c r="NE341" s="4"/>
      <c r="NF341" s="8"/>
      <c r="NG341" s="7"/>
      <c r="NH341" s="7"/>
      <c r="NI341" s="2" t="s">
        <v>229</v>
      </c>
      <c r="NJ341" s="2" t="s">
        <v>229</v>
      </c>
      <c r="NK341" s="2" t="s">
        <v>229</v>
      </c>
      <c r="NL341" s="2" t="s">
        <v>229</v>
      </c>
      <c r="NM341" s="2" t="s">
        <v>229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272</v>
      </c>
      <c r="NV341" s="2" t="s">
        <v>226</v>
      </c>
      <c r="NW341" s="2" t="s">
        <v>229</v>
      </c>
      <c r="NX341" s="2" t="s">
        <v>229</v>
      </c>
      <c r="NY341" s="2" t="s">
        <v>241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272</v>
      </c>
      <c r="OH341" s="2" t="s">
        <v>226</v>
      </c>
      <c r="OI341" s="2" t="s">
        <v>229</v>
      </c>
      <c r="OJ341" s="2" t="s">
        <v>229</v>
      </c>
      <c r="OK341" s="2" t="s">
        <v>241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229</v>
      </c>
      <c r="OT341" s="2" t="s">
        <v>229</v>
      </c>
      <c r="OU341" s="2" t="s">
        <v>229</v>
      </c>
      <c r="OV341" s="2" t="s">
        <v>229</v>
      </c>
      <c r="OW341" s="2" t="s">
        <v>229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229</v>
      </c>
      <c r="PF341" s="2" t="s">
        <v>229</v>
      </c>
      <c r="PG341" s="2" t="s">
        <v>229</v>
      </c>
      <c r="PH341" s="2" t="s">
        <v>229</v>
      </c>
      <c r="PI341" s="2" t="s">
        <v>229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272</v>
      </c>
      <c r="PR341" s="2" t="s">
        <v>226</v>
      </c>
      <c r="PS341" s="2" t="s">
        <v>229</v>
      </c>
      <c r="PT341" s="2" t="s">
        <v>229</v>
      </c>
      <c r="PU341" s="2" t="s">
        <v>241</v>
      </c>
      <c r="PV341" s="2" t="s">
        <v>229</v>
      </c>
      <c r="PW341" s="4"/>
      <c r="PX341" s="8"/>
      <c r="PY341" s="4"/>
      <c r="PZ341" s="8"/>
      <c r="QA341" s="7"/>
      <c r="QB341" s="7"/>
      <c r="QC341" s="2" t="s">
        <v>281</v>
      </c>
      <c r="QD341" s="2" t="s">
        <v>226</v>
      </c>
      <c r="QE341" s="2" t="s">
        <v>229</v>
      </c>
      <c r="QF341" s="2" t="s">
        <v>229</v>
      </c>
      <c r="QG341" s="2" t="s">
        <v>241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272</v>
      </c>
      <c r="QP341" s="2" t="s">
        <v>226</v>
      </c>
      <c r="QQ341" s="2" t="s">
        <v>229</v>
      </c>
      <c r="QR341" s="2" t="s">
        <v>229</v>
      </c>
      <c r="QS341" s="2" t="s">
        <v>241</v>
      </c>
      <c r="QT341" s="2" t="s">
        <v>229</v>
      </c>
      <c r="QU341" s="4"/>
      <c r="QV341" s="8"/>
      <c r="QW341" s="4"/>
      <c r="QX341" s="8"/>
      <c r="QY341" s="7"/>
      <c r="QZ341" s="7"/>
      <c r="RA341" s="2" t="s">
        <v>272</v>
      </c>
      <c r="RB341" s="2" t="s">
        <v>226</v>
      </c>
      <c r="RC341" s="2" t="s">
        <v>229</v>
      </c>
      <c r="RD341" s="2" t="s">
        <v>229</v>
      </c>
      <c r="RE341" s="2" t="s">
        <v>241</v>
      </c>
      <c r="RF341" s="2" t="s">
        <v>229</v>
      </c>
      <c r="RG341" s="4"/>
      <c r="RH341" s="8"/>
      <c r="RI341" s="4"/>
      <c r="RJ341" s="8"/>
      <c r="RK341" s="7"/>
      <c r="RL341" s="7"/>
      <c r="RM341" s="2" t="s">
        <v>272</v>
      </c>
      <c r="RN341" s="2" t="s">
        <v>226</v>
      </c>
      <c r="RO341" s="2" t="s">
        <v>229</v>
      </c>
      <c r="RP341" s="2" t="s">
        <v>229</v>
      </c>
      <c r="RQ341" s="2" t="s">
        <v>241</v>
      </c>
      <c r="RR341" s="2" t="s">
        <v>229</v>
      </c>
      <c r="RS341" s="4"/>
      <c r="RT341" s="8"/>
      <c r="RU341" s="4"/>
      <c r="RV341" s="8"/>
      <c r="RW341" s="7"/>
      <c r="RX341" s="7"/>
      <c r="RY341" s="2" t="s">
        <v>229</v>
      </c>
      <c r="RZ341" s="2" t="s">
        <v>229</v>
      </c>
      <c r="SA341" s="2" t="s">
        <v>229</v>
      </c>
      <c r="SB341" s="2" t="s">
        <v>229</v>
      </c>
      <c r="SC341" s="2" t="s">
        <v>229</v>
      </c>
      <c r="SD341" s="2" t="s">
        <v>229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>
        <v>25</v>
      </c>
      <c r="VN341" s="4"/>
      <c r="VO341" s="4"/>
      <c r="VP341" s="4"/>
      <c r="VQ341" s="4"/>
      <c r="VR341" s="4"/>
      <c r="VS341" s="4"/>
    </row>
    <row r="342">
      <c r="A342" s="2" t="s">
        <v>3246</v>
      </c>
      <c r="B342" s="2" t="s">
        <v>216</v>
      </c>
      <c r="C342" s="2" t="s">
        <v>217</v>
      </c>
      <c r="D342" s="2" t="s">
        <v>3164</v>
      </c>
      <c r="E342" s="2" t="s">
        <v>3165</v>
      </c>
      <c r="F342" s="2" t="s">
        <v>220</v>
      </c>
      <c r="G342" s="2" t="s">
        <v>221</v>
      </c>
      <c r="H342" s="2" t="s">
        <v>222</v>
      </c>
      <c r="I342" s="2" t="s">
        <v>3166</v>
      </c>
      <c r="J342" s="2" t="s">
        <v>285</v>
      </c>
      <c r="K342" s="2" t="s">
        <v>661</v>
      </c>
      <c r="L342" s="3">
        <v>33.6</v>
      </c>
      <c r="M342" s="3">
        <v>35.28</v>
      </c>
      <c r="N342" s="3">
        <v>69.99</v>
      </c>
      <c r="O342" s="2" t="s">
        <v>226</v>
      </c>
      <c r="P342" s="2" t="s">
        <v>2046</v>
      </c>
      <c r="Q342" s="2" t="s">
        <v>228</v>
      </c>
      <c r="R342" s="2" t="s">
        <v>229</v>
      </c>
      <c r="S342" s="2" t="s">
        <v>662</v>
      </c>
      <c r="T342" s="2" t="s">
        <v>231</v>
      </c>
      <c r="U342" s="2" t="s">
        <v>286</v>
      </c>
      <c r="V342" s="2" t="s">
        <v>233</v>
      </c>
      <c r="W342" s="2" t="s">
        <v>234</v>
      </c>
      <c r="X342" s="2" t="s">
        <v>235</v>
      </c>
      <c r="Y342" s="2" t="s">
        <v>229</v>
      </c>
      <c r="Z342" s="4"/>
      <c r="AA342" s="4">
        <f>=ROUNDDOWN({0},0)</f>
      </c>
      <c r="AB342" s="5"/>
      <c r="AC342" s="2" t="s">
        <v>663</v>
      </c>
      <c r="AD342" s="4">
        <v>75</v>
      </c>
      <c r="AE342" s="4">
        <v>75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 t="s">
        <v>229</v>
      </c>
      <c r="BJ342" s="4"/>
      <c r="BK342" s="8"/>
      <c r="BL342" s="2" t="s">
        <v>229</v>
      </c>
      <c r="BM342" s="7"/>
      <c r="BN342" s="7"/>
      <c r="BO342" s="4"/>
      <c r="BP342" s="8"/>
      <c r="BQ342" s="4"/>
      <c r="BR342" s="8"/>
      <c r="BS342" s="7"/>
      <c r="BT342" s="7"/>
      <c r="BU342" s="2" t="s">
        <v>272</v>
      </c>
      <c r="BV342" s="2" t="s">
        <v>226</v>
      </c>
      <c r="BW342" s="2" t="s">
        <v>229</v>
      </c>
      <c r="BX342" s="2" t="s">
        <v>229</v>
      </c>
      <c r="BY342" s="2" t="s">
        <v>241</v>
      </c>
      <c r="BZ342" s="2" t="s">
        <v>229</v>
      </c>
      <c r="CA342" s="4"/>
      <c r="CB342" s="8"/>
      <c r="CC342" s="4"/>
      <c r="CD342" s="8"/>
      <c r="CE342" s="7"/>
      <c r="CF342" s="7"/>
      <c r="CG342" s="2" t="s">
        <v>272</v>
      </c>
      <c r="CH342" s="2" t="s">
        <v>226</v>
      </c>
      <c r="CI342" s="2" t="s">
        <v>229</v>
      </c>
      <c r="CJ342" s="2" t="s">
        <v>229</v>
      </c>
      <c r="CK342" s="2" t="s">
        <v>241</v>
      </c>
      <c r="CL342" s="2" t="s">
        <v>229</v>
      </c>
      <c r="CM342" s="4"/>
      <c r="CN342" s="8"/>
      <c r="CO342" s="4"/>
      <c r="CP342" s="8"/>
      <c r="CQ342" s="7"/>
      <c r="CR342" s="7"/>
      <c r="CS342" s="2" t="s">
        <v>272</v>
      </c>
      <c r="CT342" s="2" t="s">
        <v>226</v>
      </c>
      <c r="CU342" s="2" t="s">
        <v>229</v>
      </c>
      <c r="CV342" s="2" t="s">
        <v>229</v>
      </c>
      <c r="CW342" s="2" t="s">
        <v>241</v>
      </c>
      <c r="CX342" s="2" t="s">
        <v>229</v>
      </c>
      <c r="CY342" s="4"/>
      <c r="CZ342" s="8"/>
      <c r="DA342" s="4"/>
      <c r="DB342" s="8"/>
      <c r="DC342" s="7"/>
      <c r="DD342" s="7"/>
      <c r="DE342" s="2" t="s">
        <v>272</v>
      </c>
      <c r="DF342" s="2" t="s">
        <v>226</v>
      </c>
      <c r="DG342" s="2" t="s">
        <v>229</v>
      </c>
      <c r="DH342" s="2" t="s">
        <v>229</v>
      </c>
      <c r="DI342" s="2" t="s">
        <v>241</v>
      </c>
      <c r="DJ342" s="2" t="s">
        <v>229</v>
      </c>
      <c r="DK342" s="4"/>
      <c r="DL342" s="8"/>
      <c r="DM342" s="4"/>
      <c r="DN342" s="8"/>
      <c r="DO342" s="7"/>
      <c r="DP342" s="7"/>
      <c r="DQ342" s="2" t="s">
        <v>239</v>
      </c>
      <c r="DR342" s="2" t="s">
        <v>226</v>
      </c>
      <c r="DS342" s="2" t="s">
        <v>229</v>
      </c>
      <c r="DT342" s="2" t="s">
        <v>229</v>
      </c>
      <c r="DU342" s="2" t="s">
        <v>241</v>
      </c>
      <c r="DV342" s="2" t="s">
        <v>229</v>
      </c>
      <c r="DW342" s="4"/>
      <c r="DX342" s="8"/>
      <c r="DY342" s="4"/>
      <c r="DZ342" s="8"/>
      <c r="EA342" s="7"/>
      <c r="EB342" s="7"/>
      <c r="EC342" s="2" t="s">
        <v>272</v>
      </c>
      <c r="ED342" s="2" t="s">
        <v>226</v>
      </c>
      <c r="EE342" s="2" t="s">
        <v>229</v>
      </c>
      <c r="EF342" s="2" t="s">
        <v>229</v>
      </c>
      <c r="EG342" s="2" t="s">
        <v>241</v>
      </c>
      <c r="EH342" s="2" t="s">
        <v>229</v>
      </c>
      <c r="EI342" s="4"/>
      <c r="EJ342" s="8"/>
      <c r="EK342" s="4"/>
      <c r="EL342" s="8"/>
      <c r="EM342" s="7"/>
      <c r="EN342" s="7"/>
      <c r="EO342" s="2" t="s">
        <v>272</v>
      </c>
      <c r="EP342" s="2" t="s">
        <v>226</v>
      </c>
      <c r="EQ342" s="2" t="s">
        <v>229</v>
      </c>
      <c r="ER342" s="2" t="s">
        <v>229</v>
      </c>
      <c r="ES342" s="2" t="s">
        <v>241</v>
      </c>
      <c r="ET342" s="2" t="s">
        <v>229</v>
      </c>
      <c r="EU342" s="4"/>
      <c r="EV342" s="8"/>
      <c r="EW342" s="4"/>
      <c r="EX342" s="8"/>
      <c r="EY342" s="7"/>
      <c r="EZ342" s="7"/>
      <c r="FA342" s="2" t="s">
        <v>272</v>
      </c>
      <c r="FB342" s="2" t="s">
        <v>226</v>
      </c>
      <c r="FC342" s="2" t="s">
        <v>229</v>
      </c>
      <c r="FD342" s="2" t="s">
        <v>229</v>
      </c>
      <c r="FE342" s="2" t="s">
        <v>241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226</v>
      </c>
      <c r="FO342" s="2" t="s">
        <v>229</v>
      </c>
      <c r="FP342" s="2" t="s">
        <v>229</v>
      </c>
      <c r="FQ342" s="2" t="s">
        <v>241</v>
      </c>
      <c r="FR342" s="2" t="s">
        <v>229</v>
      </c>
      <c r="FS342" s="4"/>
      <c r="FT342" s="8"/>
      <c r="FU342" s="4"/>
      <c r="FV342" s="8"/>
      <c r="FW342" s="7"/>
      <c r="FX342" s="7"/>
      <c r="FY342" s="2" t="s">
        <v>239</v>
      </c>
      <c r="FZ342" s="2" t="s">
        <v>226</v>
      </c>
      <c r="GA342" s="2" t="s">
        <v>229</v>
      </c>
      <c r="GB342" s="2" t="s">
        <v>229</v>
      </c>
      <c r="GC342" s="2" t="s">
        <v>241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272</v>
      </c>
      <c r="GL342" s="2" t="s">
        <v>226</v>
      </c>
      <c r="GM342" s="2" t="s">
        <v>229</v>
      </c>
      <c r="GN342" s="2" t="s">
        <v>229</v>
      </c>
      <c r="GO342" s="2" t="s">
        <v>241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272</v>
      </c>
      <c r="GX342" s="2" t="s">
        <v>226</v>
      </c>
      <c r="GY342" s="2" t="s">
        <v>229</v>
      </c>
      <c r="GZ342" s="2" t="s">
        <v>229</v>
      </c>
      <c r="HA342" s="2" t="s">
        <v>241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272</v>
      </c>
      <c r="HJ342" s="2" t="s">
        <v>226</v>
      </c>
      <c r="HK342" s="2" t="s">
        <v>229</v>
      </c>
      <c r="HL342" s="2" t="s">
        <v>229</v>
      </c>
      <c r="HM342" s="2" t="s">
        <v>241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272</v>
      </c>
      <c r="HV342" s="2" t="s">
        <v>226</v>
      </c>
      <c r="HW342" s="2" t="s">
        <v>229</v>
      </c>
      <c r="HX342" s="2" t="s">
        <v>229</v>
      </c>
      <c r="HY342" s="2" t="s">
        <v>241</v>
      </c>
      <c r="HZ342" s="2" t="s">
        <v>229</v>
      </c>
      <c r="IA342" s="4"/>
      <c r="IB342" s="8"/>
      <c r="IC342" s="4"/>
      <c r="ID342" s="8"/>
      <c r="IE342" s="7"/>
      <c r="IF342" s="7"/>
      <c r="IG342" s="2" t="s">
        <v>272</v>
      </c>
      <c r="IH342" s="2" t="s">
        <v>226</v>
      </c>
      <c r="II342" s="2" t="s">
        <v>229</v>
      </c>
      <c r="IJ342" s="2" t="s">
        <v>229</v>
      </c>
      <c r="IK342" s="2" t="s">
        <v>241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664</v>
      </c>
      <c r="IT342" s="2" t="s">
        <v>226</v>
      </c>
      <c r="IU342" s="2" t="s">
        <v>229</v>
      </c>
      <c r="IV342" s="2" t="s">
        <v>229</v>
      </c>
      <c r="IW342" s="2" t="s">
        <v>241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272</v>
      </c>
      <c r="JF342" s="2" t="s">
        <v>226</v>
      </c>
      <c r="JG342" s="2" t="s">
        <v>229</v>
      </c>
      <c r="JH342" s="2" t="s">
        <v>229</v>
      </c>
      <c r="JI342" s="2" t="s">
        <v>241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272</v>
      </c>
      <c r="JR342" s="2" t="s">
        <v>226</v>
      </c>
      <c r="JS342" s="2" t="s">
        <v>229</v>
      </c>
      <c r="JT342" s="2" t="s">
        <v>229</v>
      </c>
      <c r="JU342" s="2" t="s">
        <v>241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272</v>
      </c>
      <c r="KD342" s="2" t="s">
        <v>226</v>
      </c>
      <c r="KE342" s="2" t="s">
        <v>229</v>
      </c>
      <c r="KF342" s="2" t="s">
        <v>229</v>
      </c>
      <c r="KG342" s="2" t="s">
        <v>241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272</v>
      </c>
      <c r="KP342" s="2" t="s">
        <v>226</v>
      </c>
      <c r="KQ342" s="2" t="s">
        <v>229</v>
      </c>
      <c r="KR342" s="2" t="s">
        <v>229</v>
      </c>
      <c r="KS342" s="2" t="s">
        <v>241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272</v>
      </c>
      <c r="LB342" s="2" t="s">
        <v>226</v>
      </c>
      <c r="LC342" s="2" t="s">
        <v>229</v>
      </c>
      <c r="LD342" s="2" t="s">
        <v>229</v>
      </c>
      <c r="LE342" s="2" t="s">
        <v>241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272</v>
      </c>
      <c r="LN342" s="2" t="s">
        <v>226</v>
      </c>
      <c r="LO342" s="2" t="s">
        <v>229</v>
      </c>
      <c r="LP342" s="2" t="s">
        <v>229</v>
      </c>
      <c r="LQ342" s="2" t="s">
        <v>241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664</v>
      </c>
      <c r="LZ342" s="2" t="s">
        <v>226</v>
      </c>
      <c r="MA342" s="2" t="s">
        <v>229</v>
      </c>
      <c r="MB342" s="2" t="s">
        <v>229</v>
      </c>
      <c r="MC342" s="2" t="s">
        <v>241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272</v>
      </c>
      <c r="ML342" s="2" t="s">
        <v>226</v>
      </c>
      <c r="MM342" s="2" t="s">
        <v>229</v>
      </c>
      <c r="MN342" s="2" t="s">
        <v>229</v>
      </c>
      <c r="MO342" s="2" t="s">
        <v>241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272</v>
      </c>
      <c r="MX342" s="2" t="s">
        <v>226</v>
      </c>
      <c r="MY342" s="2" t="s">
        <v>229</v>
      </c>
      <c r="MZ342" s="2" t="s">
        <v>229</v>
      </c>
      <c r="NA342" s="2" t="s">
        <v>241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229</v>
      </c>
      <c r="NJ342" s="2" t="s">
        <v>229</v>
      </c>
      <c r="NK342" s="2" t="s">
        <v>229</v>
      </c>
      <c r="NL342" s="2" t="s">
        <v>229</v>
      </c>
      <c r="NM342" s="2" t="s">
        <v>229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272</v>
      </c>
      <c r="NV342" s="2" t="s">
        <v>226</v>
      </c>
      <c r="NW342" s="2" t="s">
        <v>229</v>
      </c>
      <c r="NX342" s="2" t="s">
        <v>229</v>
      </c>
      <c r="NY342" s="2" t="s">
        <v>241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272</v>
      </c>
      <c r="OH342" s="2" t="s">
        <v>226</v>
      </c>
      <c r="OI342" s="2" t="s">
        <v>229</v>
      </c>
      <c r="OJ342" s="2" t="s">
        <v>229</v>
      </c>
      <c r="OK342" s="2" t="s">
        <v>241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229</v>
      </c>
      <c r="OT342" s="2" t="s">
        <v>229</v>
      </c>
      <c r="OU342" s="2" t="s">
        <v>229</v>
      </c>
      <c r="OV342" s="2" t="s">
        <v>229</v>
      </c>
      <c r="OW342" s="2" t="s">
        <v>229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229</v>
      </c>
      <c r="PF342" s="2" t="s">
        <v>229</v>
      </c>
      <c r="PG342" s="2" t="s">
        <v>229</v>
      </c>
      <c r="PH342" s="2" t="s">
        <v>229</v>
      </c>
      <c r="PI342" s="2" t="s">
        <v>229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272</v>
      </c>
      <c r="PR342" s="2" t="s">
        <v>226</v>
      </c>
      <c r="PS342" s="2" t="s">
        <v>229</v>
      </c>
      <c r="PT342" s="2" t="s">
        <v>229</v>
      </c>
      <c r="PU342" s="2" t="s">
        <v>241</v>
      </c>
      <c r="PV342" s="2" t="s">
        <v>229</v>
      </c>
      <c r="PW342" s="4"/>
      <c r="PX342" s="8"/>
      <c r="PY342" s="4"/>
      <c r="PZ342" s="8"/>
      <c r="QA342" s="7"/>
      <c r="QB342" s="7"/>
      <c r="QC342" s="2" t="s">
        <v>281</v>
      </c>
      <c r="QD342" s="2" t="s">
        <v>226</v>
      </c>
      <c r="QE342" s="2" t="s">
        <v>229</v>
      </c>
      <c r="QF342" s="2" t="s">
        <v>229</v>
      </c>
      <c r="QG342" s="2" t="s">
        <v>241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272</v>
      </c>
      <c r="QP342" s="2" t="s">
        <v>226</v>
      </c>
      <c r="QQ342" s="2" t="s">
        <v>229</v>
      </c>
      <c r="QR342" s="2" t="s">
        <v>229</v>
      </c>
      <c r="QS342" s="2" t="s">
        <v>241</v>
      </c>
      <c r="QT342" s="2" t="s">
        <v>229</v>
      </c>
      <c r="QU342" s="4"/>
      <c r="QV342" s="8"/>
      <c r="QW342" s="4"/>
      <c r="QX342" s="8"/>
      <c r="QY342" s="7"/>
      <c r="QZ342" s="7"/>
      <c r="RA342" s="2" t="s">
        <v>272</v>
      </c>
      <c r="RB342" s="2" t="s">
        <v>226</v>
      </c>
      <c r="RC342" s="2" t="s">
        <v>229</v>
      </c>
      <c r="RD342" s="2" t="s">
        <v>229</v>
      </c>
      <c r="RE342" s="2" t="s">
        <v>241</v>
      </c>
      <c r="RF342" s="2" t="s">
        <v>229</v>
      </c>
      <c r="RG342" s="4"/>
      <c r="RH342" s="8"/>
      <c r="RI342" s="4"/>
      <c r="RJ342" s="8"/>
      <c r="RK342" s="7"/>
      <c r="RL342" s="7"/>
      <c r="RM342" s="2" t="s">
        <v>272</v>
      </c>
      <c r="RN342" s="2" t="s">
        <v>226</v>
      </c>
      <c r="RO342" s="2" t="s">
        <v>229</v>
      </c>
      <c r="RP342" s="2" t="s">
        <v>229</v>
      </c>
      <c r="RQ342" s="2" t="s">
        <v>241</v>
      </c>
      <c r="RR342" s="2" t="s">
        <v>229</v>
      </c>
      <c r="RS342" s="4"/>
      <c r="RT342" s="8"/>
      <c r="RU342" s="4"/>
      <c r="RV342" s="8"/>
      <c r="RW342" s="7"/>
      <c r="RX342" s="7"/>
      <c r="RY342" s="2" t="s">
        <v>229</v>
      </c>
      <c r="RZ342" s="2" t="s">
        <v>229</v>
      </c>
      <c r="SA342" s="2" t="s">
        <v>229</v>
      </c>
      <c r="SB342" s="2" t="s">
        <v>229</v>
      </c>
      <c r="SC342" s="2" t="s">
        <v>229</v>
      </c>
      <c r="SD342" s="2" t="s">
        <v>229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>
        <v>75</v>
      </c>
      <c r="VN342" s="4"/>
      <c r="VO342" s="4"/>
      <c r="VP342" s="4"/>
      <c r="VQ342" s="4"/>
      <c r="VR342" s="4"/>
      <c r="VS342" s="4"/>
    </row>
    <row r="343">
      <c r="A343" s="2" t="s">
        <v>3247</v>
      </c>
      <c r="B343" s="2" t="s">
        <v>216</v>
      </c>
      <c r="C343" s="2" t="s">
        <v>217</v>
      </c>
      <c r="D343" s="2" t="s">
        <v>3164</v>
      </c>
      <c r="E343" s="2" t="s">
        <v>3165</v>
      </c>
      <c r="F343" s="2" t="s">
        <v>220</v>
      </c>
      <c r="G343" s="2" t="s">
        <v>221</v>
      </c>
      <c r="H343" s="2" t="s">
        <v>222</v>
      </c>
      <c r="I343" s="2" t="s">
        <v>3166</v>
      </c>
      <c r="J343" s="2" t="s">
        <v>312</v>
      </c>
      <c r="K343" s="2" t="s">
        <v>661</v>
      </c>
      <c r="L343" s="3">
        <v>36.75</v>
      </c>
      <c r="M343" s="3">
        <v>38.59</v>
      </c>
      <c r="N343" s="3">
        <v>74.99</v>
      </c>
      <c r="O343" s="2" t="s">
        <v>226</v>
      </c>
      <c r="P343" s="2" t="s">
        <v>2046</v>
      </c>
      <c r="Q343" s="2" t="s">
        <v>228</v>
      </c>
      <c r="R343" s="2" t="s">
        <v>229</v>
      </c>
      <c r="S343" s="2" t="s">
        <v>662</v>
      </c>
      <c r="T343" s="2" t="s">
        <v>231</v>
      </c>
      <c r="U343" s="2" t="s">
        <v>286</v>
      </c>
      <c r="V343" s="2" t="s">
        <v>233</v>
      </c>
      <c r="W343" s="2" t="s">
        <v>234</v>
      </c>
      <c r="X343" s="2" t="s">
        <v>235</v>
      </c>
      <c r="Y343" s="2" t="s">
        <v>229</v>
      </c>
      <c r="Z343" s="4"/>
      <c r="AA343" s="4">
        <f>=ROUNDDOWN({0},0)</f>
      </c>
      <c r="AB343" s="5"/>
      <c r="AC343" s="2" t="s">
        <v>663</v>
      </c>
      <c r="AD343" s="4">
        <v>40</v>
      </c>
      <c r="AE343" s="4">
        <v>40</v>
      </c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229</v>
      </c>
      <c r="AW343" s="8" t="s">
        <v>229</v>
      </c>
      <c r="AX343" s="4" t="s">
        <v>229</v>
      </c>
      <c r="AY343" s="8" t="s">
        <v>229</v>
      </c>
      <c r="AZ343" s="7" t="s">
        <v>229</v>
      </c>
      <c r="BA343" s="7" t="s">
        <v>229</v>
      </c>
      <c r="BB343" s="7"/>
      <c r="BC343" s="4" t="s">
        <v>229</v>
      </c>
      <c r="BD343" s="8" t="s">
        <v>229</v>
      </c>
      <c r="BE343" s="4" t="s">
        <v>229</v>
      </c>
      <c r="BF343" s="8" t="s">
        <v>229</v>
      </c>
      <c r="BG343" s="7" t="s">
        <v>229</v>
      </c>
      <c r="BH343" s="7" t="s">
        <v>229</v>
      </c>
      <c r="BI343" s="7" t="s">
        <v>229</v>
      </c>
      <c r="BJ343" s="4"/>
      <c r="BK343" s="8"/>
      <c r="BL343" s="2" t="s">
        <v>229</v>
      </c>
      <c r="BM343" s="7"/>
      <c r="BN343" s="7"/>
      <c r="BO343" s="4"/>
      <c r="BP343" s="8"/>
      <c r="BQ343" s="4"/>
      <c r="BR343" s="8"/>
      <c r="BS343" s="7"/>
      <c r="BT343" s="7"/>
      <c r="BU343" s="2" t="s">
        <v>272</v>
      </c>
      <c r="BV343" s="2" t="s">
        <v>226</v>
      </c>
      <c r="BW343" s="2" t="s">
        <v>229</v>
      </c>
      <c r="BX343" s="2" t="s">
        <v>229</v>
      </c>
      <c r="BY343" s="2" t="s">
        <v>241</v>
      </c>
      <c r="BZ343" s="2" t="s">
        <v>229</v>
      </c>
      <c r="CA343" s="4"/>
      <c r="CB343" s="8"/>
      <c r="CC343" s="4"/>
      <c r="CD343" s="8"/>
      <c r="CE343" s="7"/>
      <c r="CF343" s="7"/>
      <c r="CG343" s="2" t="s">
        <v>272</v>
      </c>
      <c r="CH343" s="2" t="s">
        <v>226</v>
      </c>
      <c r="CI343" s="2" t="s">
        <v>229</v>
      </c>
      <c r="CJ343" s="2" t="s">
        <v>229</v>
      </c>
      <c r="CK343" s="2" t="s">
        <v>241</v>
      </c>
      <c r="CL343" s="2" t="s">
        <v>229</v>
      </c>
      <c r="CM343" s="4"/>
      <c r="CN343" s="8"/>
      <c r="CO343" s="4"/>
      <c r="CP343" s="8"/>
      <c r="CQ343" s="7"/>
      <c r="CR343" s="7"/>
      <c r="CS343" s="2" t="s">
        <v>272</v>
      </c>
      <c r="CT343" s="2" t="s">
        <v>226</v>
      </c>
      <c r="CU343" s="2" t="s">
        <v>229</v>
      </c>
      <c r="CV343" s="2" t="s">
        <v>229</v>
      </c>
      <c r="CW343" s="2" t="s">
        <v>241</v>
      </c>
      <c r="CX343" s="2" t="s">
        <v>229</v>
      </c>
      <c r="CY343" s="4"/>
      <c r="CZ343" s="8"/>
      <c r="DA343" s="4"/>
      <c r="DB343" s="8"/>
      <c r="DC343" s="7"/>
      <c r="DD343" s="7"/>
      <c r="DE343" s="2" t="s">
        <v>272</v>
      </c>
      <c r="DF343" s="2" t="s">
        <v>226</v>
      </c>
      <c r="DG343" s="2" t="s">
        <v>229</v>
      </c>
      <c r="DH343" s="2" t="s">
        <v>229</v>
      </c>
      <c r="DI343" s="2" t="s">
        <v>241</v>
      </c>
      <c r="DJ343" s="2" t="s">
        <v>229</v>
      </c>
      <c r="DK343" s="4"/>
      <c r="DL343" s="8"/>
      <c r="DM343" s="4"/>
      <c r="DN343" s="8"/>
      <c r="DO343" s="7"/>
      <c r="DP343" s="7"/>
      <c r="DQ343" s="2" t="s">
        <v>239</v>
      </c>
      <c r="DR343" s="2" t="s">
        <v>226</v>
      </c>
      <c r="DS343" s="2" t="s">
        <v>229</v>
      </c>
      <c r="DT343" s="2" t="s">
        <v>229</v>
      </c>
      <c r="DU343" s="2" t="s">
        <v>241</v>
      </c>
      <c r="DV343" s="2" t="s">
        <v>229</v>
      </c>
      <c r="DW343" s="4"/>
      <c r="DX343" s="8"/>
      <c r="DY343" s="4"/>
      <c r="DZ343" s="8"/>
      <c r="EA343" s="7"/>
      <c r="EB343" s="7"/>
      <c r="EC343" s="2" t="s">
        <v>272</v>
      </c>
      <c r="ED343" s="2" t="s">
        <v>226</v>
      </c>
      <c r="EE343" s="2" t="s">
        <v>229</v>
      </c>
      <c r="EF343" s="2" t="s">
        <v>229</v>
      </c>
      <c r="EG343" s="2" t="s">
        <v>241</v>
      </c>
      <c r="EH343" s="2" t="s">
        <v>229</v>
      </c>
      <c r="EI343" s="4"/>
      <c r="EJ343" s="8"/>
      <c r="EK343" s="4"/>
      <c r="EL343" s="8"/>
      <c r="EM343" s="7"/>
      <c r="EN343" s="7"/>
      <c r="EO343" s="2" t="s">
        <v>272</v>
      </c>
      <c r="EP343" s="2" t="s">
        <v>226</v>
      </c>
      <c r="EQ343" s="2" t="s">
        <v>229</v>
      </c>
      <c r="ER343" s="2" t="s">
        <v>229</v>
      </c>
      <c r="ES343" s="2" t="s">
        <v>241</v>
      </c>
      <c r="ET343" s="2" t="s">
        <v>229</v>
      </c>
      <c r="EU343" s="4"/>
      <c r="EV343" s="8"/>
      <c r="EW343" s="4"/>
      <c r="EX343" s="8"/>
      <c r="EY343" s="7"/>
      <c r="EZ343" s="7"/>
      <c r="FA343" s="2" t="s">
        <v>272</v>
      </c>
      <c r="FB343" s="2" t="s">
        <v>226</v>
      </c>
      <c r="FC343" s="2" t="s">
        <v>229</v>
      </c>
      <c r="FD343" s="2" t="s">
        <v>229</v>
      </c>
      <c r="FE343" s="2" t="s">
        <v>241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226</v>
      </c>
      <c r="FO343" s="2" t="s">
        <v>229</v>
      </c>
      <c r="FP343" s="2" t="s">
        <v>229</v>
      </c>
      <c r="FQ343" s="2" t="s">
        <v>241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239</v>
      </c>
      <c r="FZ343" s="2" t="s">
        <v>226</v>
      </c>
      <c r="GA343" s="2" t="s">
        <v>229</v>
      </c>
      <c r="GB343" s="2" t="s">
        <v>229</v>
      </c>
      <c r="GC343" s="2" t="s">
        <v>241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272</v>
      </c>
      <c r="GL343" s="2" t="s">
        <v>226</v>
      </c>
      <c r="GM343" s="2" t="s">
        <v>229</v>
      </c>
      <c r="GN343" s="2" t="s">
        <v>229</v>
      </c>
      <c r="GO343" s="2" t="s">
        <v>241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272</v>
      </c>
      <c r="GX343" s="2" t="s">
        <v>226</v>
      </c>
      <c r="GY343" s="2" t="s">
        <v>229</v>
      </c>
      <c r="GZ343" s="2" t="s">
        <v>229</v>
      </c>
      <c r="HA343" s="2" t="s">
        <v>241</v>
      </c>
      <c r="HB343" s="2" t="s">
        <v>229</v>
      </c>
      <c r="HC343" s="4"/>
      <c r="HD343" s="8"/>
      <c r="HE343" s="4"/>
      <c r="HF343" s="8"/>
      <c r="HG343" s="7"/>
      <c r="HH343" s="7"/>
      <c r="HI343" s="2" t="s">
        <v>272</v>
      </c>
      <c r="HJ343" s="2" t="s">
        <v>226</v>
      </c>
      <c r="HK343" s="2" t="s">
        <v>229</v>
      </c>
      <c r="HL343" s="2" t="s">
        <v>229</v>
      </c>
      <c r="HM343" s="2" t="s">
        <v>241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272</v>
      </c>
      <c r="HV343" s="2" t="s">
        <v>226</v>
      </c>
      <c r="HW343" s="2" t="s">
        <v>229</v>
      </c>
      <c r="HX343" s="2" t="s">
        <v>229</v>
      </c>
      <c r="HY343" s="2" t="s">
        <v>241</v>
      </c>
      <c r="HZ343" s="2" t="s">
        <v>229</v>
      </c>
      <c r="IA343" s="4"/>
      <c r="IB343" s="8"/>
      <c r="IC343" s="4"/>
      <c r="ID343" s="8"/>
      <c r="IE343" s="7"/>
      <c r="IF343" s="7"/>
      <c r="IG343" s="2" t="s">
        <v>272</v>
      </c>
      <c r="IH343" s="2" t="s">
        <v>226</v>
      </c>
      <c r="II343" s="2" t="s">
        <v>229</v>
      </c>
      <c r="IJ343" s="2" t="s">
        <v>229</v>
      </c>
      <c r="IK343" s="2" t="s">
        <v>241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664</v>
      </c>
      <c r="IT343" s="2" t="s">
        <v>226</v>
      </c>
      <c r="IU343" s="2" t="s">
        <v>229</v>
      </c>
      <c r="IV343" s="2" t="s">
        <v>229</v>
      </c>
      <c r="IW343" s="2" t="s">
        <v>241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272</v>
      </c>
      <c r="JF343" s="2" t="s">
        <v>226</v>
      </c>
      <c r="JG343" s="2" t="s">
        <v>229</v>
      </c>
      <c r="JH343" s="2" t="s">
        <v>229</v>
      </c>
      <c r="JI343" s="2" t="s">
        <v>241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272</v>
      </c>
      <c r="JR343" s="2" t="s">
        <v>226</v>
      </c>
      <c r="JS343" s="2" t="s">
        <v>229</v>
      </c>
      <c r="JT343" s="2" t="s">
        <v>229</v>
      </c>
      <c r="JU343" s="2" t="s">
        <v>241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272</v>
      </c>
      <c r="KD343" s="2" t="s">
        <v>226</v>
      </c>
      <c r="KE343" s="2" t="s">
        <v>229</v>
      </c>
      <c r="KF343" s="2" t="s">
        <v>229</v>
      </c>
      <c r="KG343" s="2" t="s">
        <v>241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272</v>
      </c>
      <c r="KP343" s="2" t="s">
        <v>226</v>
      </c>
      <c r="KQ343" s="2" t="s">
        <v>229</v>
      </c>
      <c r="KR343" s="2" t="s">
        <v>229</v>
      </c>
      <c r="KS343" s="2" t="s">
        <v>241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272</v>
      </c>
      <c r="LB343" s="2" t="s">
        <v>226</v>
      </c>
      <c r="LC343" s="2" t="s">
        <v>229</v>
      </c>
      <c r="LD343" s="2" t="s">
        <v>229</v>
      </c>
      <c r="LE343" s="2" t="s">
        <v>241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272</v>
      </c>
      <c r="LN343" s="2" t="s">
        <v>226</v>
      </c>
      <c r="LO343" s="2" t="s">
        <v>229</v>
      </c>
      <c r="LP343" s="2" t="s">
        <v>229</v>
      </c>
      <c r="LQ343" s="2" t="s">
        <v>241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664</v>
      </c>
      <c r="LZ343" s="2" t="s">
        <v>226</v>
      </c>
      <c r="MA343" s="2" t="s">
        <v>229</v>
      </c>
      <c r="MB343" s="2" t="s">
        <v>229</v>
      </c>
      <c r="MC343" s="2" t="s">
        <v>241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272</v>
      </c>
      <c r="ML343" s="2" t="s">
        <v>226</v>
      </c>
      <c r="MM343" s="2" t="s">
        <v>229</v>
      </c>
      <c r="MN343" s="2" t="s">
        <v>229</v>
      </c>
      <c r="MO343" s="2" t="s">
        <v>241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272</v>
      </c>
      <c r="MX343" s="2" t="s">
        <v>226</v>
      </c>
      <c r="MY343" s="2" t="s">
        <v>229</v>
      </c>
      <c r="MZ343" s="2" t="s">
        <v>229</v>
      </c>
      <c r="NA343" s="2" t="s">
        <v>241</v>
      </c>
      <c r="NB343" s="2" t="s">
        <v>229</v>
      </c>
      <c r="NC343" s="4"/>
      <c r="ND343" s="8"/>
      <c r="NE343" s="4"/>
      <c r="NF343" s="8"/>
      <c r="NG343" s="7"/>
      <c r="NH343" s="7"/>
      <c r="NI343" s="2" t="s">
        <v>229</v>
      </c>
      <c r="NJ343" s="2" t="s">
        <v>229</v>
      </c>
      <c r="NK343" s="2" t="s">
        <v>229</v>
      </c>
      <c r="NL343" s="2" t="s">
        <v>229</v>
      </c>
      <c r="NM343" s="2" t="s">
        <v>229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272</v>
      </c>
      <c r="NV343" s="2" t="s">
        <v>226</v>
      </c>
      <c r="NW343" s="2" t="s">
        <v>229</v>
      </c>
      <c r="NX343" s="2" t="s">
        <v>229</v>
      </c>
      <c r="NY343" s="2" t="s">
        <v>241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272</v>
      </c>
      <c r="OH343" s="2" t="s">
        <v>226</v>
      </c>
      <c r="OI343" s="2" t="s">
        <v>229</v>
      </c>
      <c r="OJ343" s="2" t="s">
        <v>229</v>
      </c>
      <c r="OK343" s="2" t="s">
        <v>241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229</v>
      </c>
      <c r="OT343" s="2" t="s">
        <v>229</v>
      </c>
      <c r="OU343" s="2" t="s">
        <v>229</v>
      </c>
      <c r="OV343" s="2" t="s">
        <v>229</v>
      </c>
      <c r="OW343" s="2" t="s">
        <v>229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229</v>
      </c>
      <c r="PF343" s="2" t="s">
        <v>229</v>
      </c>
      <c r="PG343" s="2" t="s">
        <v>229</v>
      </c>
      <c r="PH343" s="2" t="s">
        <v>229</v>
      </c>
      <c r="PI343" s="2" t="s">
        <v>229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272</v>
      </c>
      <c r="PR343" s="2" t="s">
        <v>226</v>
      </c>
      <c r="PS343" s="2" t="s">
        <v>229</v>
      </c>
      <c r="PT343" s="2" t="s">
        <v>229</v>
      </c>
      <c r="PU343" s="2" t="s">
        <v>241</v>
      </c>
      <c r="PV343" s="2" t="s">
        <v>229</v>
      </c>
      <c r="PW343" s="4"/>
      <c r="PX343" s="8"/>
      <c r="PY343" s="4"/>
      <c r="PZ343" s="8"/>
      <c r="QA343" s="7"/>
      <c r="QB343" s="7"/>
      <c r="QC343" s="2" t="s">
        <v>281</v>
      </c>
      <c r="QD343" s="2" t="s">
        <v>226</v>
      </c>
      <c r="QE343" s="2" t="s">
        <v>229</v>
      </c>
      <c r="QF343" s="2" t="s">
        <v>229</v>
      </c>
      <c r="QG343" s="2" t="s">
        <v>241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272</v>
      </c>
      <c r="QP343" s="2" t="s">
        <v>226</v>
      </c>
      <c r="QQ343" s="2" t="s">
        <v>229</v>
      </c>
      <c r="QR343" s="2" t="s">
        <v>229</v>
      </c>
      <c r="QS343" s="2" t="s">
        <v>241</v>
      </c>
      <c r="QT343" s="2" t="s">
        <v>229</v>
      </c>
      <c r="QU343" s="4"/>
      <c r="QV343" s="8"/>
      <c r="QW343" s="4"/>
      <c r="QX343" s="8"/>
      <c r="QY343" s="7"/>
      <c r="QZ343" s="7"/>
      <c r="RA343" s="2" t="s">
        <v>272</v>
      </c>
      <c r="RB343" s="2" t="s">
        <v>226</v>
      </c>
      <c r="RC343" s="2" t="s">
        <v>229</v>
      </c>
      <c r="RD343" s="2" t="s">
        <v>229</v>
      </c>
      <c r="RE343" s="2" t="s">
        <v>241</v>
      </c>
      <c r="RF343" s="2" t="s">
        <v>229</v>
      </c>
      <c r="RG343" s="4"/>
      <c r="RH343" s="8"/>
      <c r="RI343" s="4"/>
      <c r="RJ343" s="8"/>
      <c r="RK343" s="7"/>
      <c r="RL343" s="7"/>
      <c r="RM343" s="2" t="s">
        <v>272</v>
      </c>
      <c r="RN343" s="2" t="s">
        <v>226</v>
      </c>
      <c r="RO343" s="2" t="s">
        <v>229</v>
      </c>
      <c r="RP343" s="2" t="s">
        <v>229</v>
      </c>
      <c r="RQ343" s="2" t="s">
        <v>241</v>
      </c>
      <c r="RR343" s="2" t="s">
        <v>229</v>
      </c>
      <c r="RS343" s="4"/>
      <c r="RT343" s="8"/>
      <c r="RU343" s="4"/>
      <c r="RV343" s="8"/>
      <c r="RW343" s="7"/>
      <c r="RX343" s="7"/>
      <c r="RY343" s="2" t="s">
        <v>229</v>
      </c>
      <c r="RZ343" s="2" t="s">
        <v>229</v>
      </c>
      <c r="SA343" s="2" t="s">
        <v>229</v>
      </c>
      <c r="SB343" s="2" t="s">
        <v>229</v>
      </c>
      <c r="SC343" s="2" t="s">
        <v>229</v>
      </c>
      <c r="SD343" s="2" t="s">
        <v>229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>
        <v>40</v>
      </c>
      <c r="VN343" s="4"/>
      <c r="VO343" s="4"/>
      <c r="VP343" s="4"/>
      <c r="VQ343" s="4"/>
      <c r="VR343" s="4"/>
      <c r="VS343" s="4"/>
    </row>
    <row r="344">
      <c r="A344" s="2" t="s">
        <v>3248</v>
      </c>
      <c r="B344" s="2" t="s">
        <v>216</v>
      </c>
      <c r="C344" s="2" t="s">
        <v>217</v>
      </c>
      <c r="D344" s="2" t="s">
        <v>3164</v>
      </c>
      <c r="E344" s="2" t="s">
        <v>3165</v>
      </c>
      <c r="F344" s="2" t="s">
        <v>220</v>
      </c>
      <c r="G344" s="2" t="s">
        <v>221</v>
      </c>
      <c r="H344" s="2" t="s">
        <v>222</v>
      </c>
      <c r="I344" s="2" t="s">
        <v>3166</v>
      </c>
      <c r="J344" s="2" t="s">
        <v>224</v>
      </c>
      <c r="K344" s="2" t="s">
        <v>668</v>
      </c>
      <c r="L344" s="3">
        <v>27.6</v>
      </c>
      <c r="M344" s="3">
        <v>28.98</v>
      </c>
      <c r="N344" s="3">
        <v>59.99</v>
      </c>
      <c r="O344" s="2" t="s">
        <v>226</v>
      </c>
      <c r="P344" s="2" t="s">
        <v>2046</v>
      </c>
      <c r="Q344" s="2" t="s">
        <v>228</v>
      </c>
      <c r="R344" s="2" t="s">
        <v>229</v>
      </c>
      <c r="S344" s="2" t="s">
        <v>669</v>
      </c>
      <c r="T344" s="2" t="s">
        <v>231</v>
      </c>
      <c r="U344" s="2" t="s">
        <v>232</v>
      </c>
      <c r="V344" s="2" t="s">
        <v>233</v>
      </c>
      <c r="W344" s="2" t="s">
        <v>234</v>
      </c>
      <c r="X344" s="2" t="s">
        <v>235</v>
      </c>
      <c r="Y344" s="2" t="s">
        <v>229</v>
      </c>
      <c r="Z344" s="4"/>
      <c r="AA344" s="4">
        <f>=ROUNDDOWN({0},0)</f>
      </c>
      <c r="AB344" s="5"/>
      <c r="AC344" s="2" t="s">
        <v>663</v>
      </c>
      <c r="AD344" s="4">
        <v>40</v>
      </c>
      <c r="AE344" s="4">
        <v>40</v>
      </c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 t="s">
        <v>229</v>
      </c>
      <c r="BJ344" s="4"/>
      <c r="BK344" s="8"/>
      <c r="BL344" s="2" t="s">
        <v>229</v>
      </c>
      <c r="BM344" s="7"/>
      <c r="BN344" s="7"/>
      <c r="BO344" s="4"/>
      <c r="BP344" s="8"/>
      <c r="BQ344" s="4"/>
      <c r="BR344" s="8"/>
      <c r="BS344" s="7"/>
      <c r="BT344" s="7"/>
      <c r="BU344" s="2" t="s">
        <v>272</v>
      </c>
      <c r="BV344" s="2" t="s">
        <v>226</v>
      </c>
      <c r="BW344" s="2" t="s">
        <v>229</v>
      </c>
      <c r="BX344" s="2" t="s">
        <v>229</v>
      </c>
      <c r="BY344" s="2" t="s">
        <v>241</v>
      </c>
      <c r="BZ344" s="2" t="s">
        <v>229</v>
      </c>
      <c r="CA344" s="4"/>
      <c r="CB344" s="8"/>
      <c r="CC344" s="4"/>
      <c r="CD344" s="8"/>
      <c r="CE344" s="7"/>
      <c r="CF344" s="7"/>
      <c r="CG344" s="2" t="s">
        <v>272</v>
      </c>
      <c r="CH344" s="2" t="s">
        <v>226</v>
      </c>
      <c r="CI344" s="2" t="s">
        <v>229</v>
      </c>
      <c r="CJ344" s="2" t="s">
        <v>229</v>
      </c>
      <c r="CK344" s="2" t="s">
        <v>241</v>
      </c>
      <c r="CL344" s="2" t="s">
        <v>229</v>
      </c>
      <c r="CM344" s="4"/>
      <c r="CN344" s="8"/>
      <c r="CO344" s="4"/>
      <c r="CP344" s="8"/>
      <c r="CQ344" s="7"/>
      <c r="CR344" s="7"/>
      <c r="CS344" s="2" t="s">
        <v>272</v>
      </c>
      <c r="CT344" s="2" t="s">
        <v>226</v>
      </c>
      <c r="CU344" s="2" t="s">
        <v>229</v>
      </c>
      <c r="CV344" s="2" t="s">
        <v>229</v>
      </c>
      <c r="CW344" s="2" t="s">
        <v>241</v>
      </c>
      <c r="CX344" s="2" t="s">
        <v>229</v>
      </c>
      <c r="CY344" s="4"/>
      <c r="CZ344" s="8"/>
      <c r="DA344" s="4"/>
      <c r="DB344" s="8"/>
      <c r="DC344" s="7"/>
      <c r="DD344" s="7"/>
      <c r="DE344" s="2" t="s">
        <v>272</v>
      </c>
      <c r="DF344" s="2" t="s">
        <v>226</v>
      </c>
      <c r="DG344" s="2" t="s">
        <v>229</v>
      </c>
      <c r="DH344" s="2" t="s">
        <v>229</v>
      </c>
      <c r="DI344" s="2" t="s">
        <v>241</v>
      </c>
      <c r="DJ344" s="2" t="s">
        <v>229</v>
      </c>
      <c r="DK344" s="4"/>
      <c r="DL344" s="8"/>
      <c r="DM344" s="4"/>
      <c r="DN344" s="8"/>
      <c r="DO344" s="7"/>
      <c r="DP344" s="7"/>
      <c r="DQ344" s="2" t="s">
        <v>239</v>
      </c>
      <c r="DR344" s="2" t="s">
        <v>226</v>
      </c>
      <c r="DS344" s="2" t="s">
        <v>229</v>
      </c>
      <c r="DT344" s="2" t="s">
        <v>229</v>
      </c>
      <c r="DU344" s="2" t="s">
        <v>241</v>
      </c>
      <c r="DV344" s="2" t="s">
        <v>229</v>
      </c>
      <c r="DW344" s="4"/>
      <c r="DX344" s="8"/>
      <c r="DY344" s="4"/>
      <c r="DZ344" s="8"/>
      <c r="EA344" s="7"/>
      <c r="EB344" s="7"/>
      <c r="EC344" s="2" t="s">
        <v>272</v>
      </c>
      <c r="ED344" s="2" t="s">
        <v>226</v>
      </c>
      <c r="EE344" s="2" t="s">
        <v>229</v>
      </c>
      <c r="EF344" s="2" t="s">
        <v>229</v>
      </c>
      <c r="EG344" s="2" t="s">
        <v>241</v>
      </c>
      <c r="EH344" s="2" t="s">
        <v>229</v>
      </c>
      <c r="EI344" s="4"/>
      <c r="EJ344" s="8"/>
      <c r="EK344" s="4"/>
      <c r="EL344" s="8"/>
      <c r="EM344" s="7"/>
      <c r="EN344" s="7"/>
      <c r="EO344" s="2" t="s">
        <v>272</v>
      </c>
      <c r="EP344" s="2" t="s">
        <v>226</v>
      </c>
      <c r="EQ344" s="2" t="s">
        <v>229</v>
      </c>
      <c r="ER344" s="2" t="s">
        <v>229</v>
      </c>
      <c r="ES344" s="2" t="s">
        <v>241</v>
      </c>
      <c r="ET344" s="2" t="s">
        <v>229</v>
      </c>
      <c r="EU344" s="4"/>
      <c r="EV344" s="8"/>
      <c r="EW344" s="4"/>
      <c r="EX344" s="8"/>
      <c r="EY344" s="7"/>
      <c r="EZ344" s="7"/>
      <c r="FA344" s="2" t="s">
        <v>272</v>
      </c>
      <c r="FB344" s="2" t="s">
        <v>226</v>
      </c>
      <c r="FC344" s="2" t="s">
        <v>229</v>
      </c>
      <c r="FD344" s="2" t="s">
        <v>229</v>
      </c>
      <c r="FE344" s="2" t="s">
        <v>241</v>
      </c>
      <c r="FF344" s="2" t="s">
        <v>229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226</v>
      </c>
      <c r="FO344" s="2" t="s">
        <v>229</v>
      </c>
      <c r="FP344" s="2" t="s">
        <v>229</v>
      </c>
      <c r="FQ344" s="2" t="s">
        <v>241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239</v>
      </c>
      <c r="FZ344" s="2" t="s">
        <v>226</v>
      </c>
      <c r="GA344" s="2" t="s">
        <v>229</v>
      </c>
      <c r="GB344" s="2" t="s">
        <v>229</v>
      </c>
      <c r="GC344" s="2" t="s">
        <v>241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272</v>
      </c>
      <c r="GL344" s="2" t="s">
        <v>226</v>
      </c>
      <c r="GM344" s="2" t="s">
        <v>229</v>
      </c>
      <c r="GN344" s="2" t="s">
        <v>229</v>
      </c>
      <c r="GO344" s="2" t="s">
        <v>241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272</v>
      </c>
      <c r="GX344" s="2" t="s">
        <v>226</v>
      </c>
      <c r="GY344" s="2" t="s">
        <v>229</v>
      </c>
      <c r="GZ344" s="2" t="s">
        <v>229</v>
      </c>
      <c r="HA344" s="2" t="s">
        <v>241</v>
      </c>
      <c r="HB344" s="2" t="s">
        <v>229</v>
      </c>
      <c r="HC344" s="4"/>
      <c r="HD344" s="8"/>
      <c r="HE344" s="4"/>
      <c r="HF344" s="8"/>
      <c r="HG344" s="7"/>
      <c r="HH344" s="7"/>
      <c r="HI344" s="2" t="s">
        <v>272</v>
      </c>
      <c r="HJ344" s="2" t="s">
        <v>226</v>
      </c>
      <c r="HK344" s="2" t="s">
        <v>229</v>
      </c>
      <c r="HL344" s="2" t="s">
        <v>229</v>
      </c>
      <c r="HM344" s="2" t="s">
        <v>241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272</v>
      </c>
      <c r="HV344" s="2" t="s">
        <v>226</v>
      </c>
      <c r="HW344" s="2" t="s">
        <v>229</v>
      </c>
      <c r="HX344" s="2" t="s">
        <v>229</v>
      </c>
      <c r="HY344" s="2" t="s">
        <v>241</v>
      </c>
      <c r="HZ344" s="2" t="s">
        <v>229</v>
      </c>
      <c r="IA344" s="4"/>
      <c r="IB344" s="8"/>
      <c r="IC344" s="4"/>
      <c r="ID344" s="8"/>
      <c r="IE344" s="7"/>
      <c r="IF344" s="7"/>
      <c r="IG344" s="2" t="s">
        <v>272</v>
      </c>
      <c r="IH344" s="2" t="s">
        <v>226</v>
      </c>
      <c r="II344" s="2" t="s">
        <v>229</v>
      </c>
      <c r="IJ344" s="2" t="s">
        <v>229</v>
      </c>
      <c r="IK344" s="2" t="s">
        <v>241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664</v>
      </c>
      <c r="IT344" s="2" t="s">
        <v>226</v>
      </c>
      <c r="IU344" s="2" t="s">
        <v>229</v>
      </c>
      <c r="IV344" s="2" t="s">
        <v>229</v>
      </c>
      <c r="IW344" s="2" t="s">
        <v>241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272</v>
      </c>
      <c r="JF344" s="2" t="s">
        <v>226</v>
      </c>
      <c r="JG344" s="2" t="s">
        <v>229</v>
      </c>
      <c r="JH344" s="2" t="s">
        <v>229</v>
      </c>
      <c r="JI344" s="2" t="s">
        <v>241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272</v>
      </c>
      <c r="JR344" s="2" t="s">
        <v>226</v>
      </c>
      <c r="JS344" s="2" t="s">
        <v>229</v>
      </c>
      <c r="JT344" s="2" t="s">
        <v>229</v>
      </c>
      <c r="JU344" s="2" t="s">
        <v>241</v>
      </c>
      <c r="JV344" s="2" t="s">
        <v>229</v>
      </c>
      <c r="JW344" s="4"/>
      <c r="JX344" s="8"/>
      <c r="JY344" s="4"/>
      <c r="JZ344" s="8"/>
      <c r="KA344" s="7"/>
      <c r="KB344" s="7"/>
      <c r="KC344" s="2" t="s">
        <v>272</v>
      </c>
      <c r="KD344" s="2" t="s">
        <v>226</v>
      </c>
      <c r="KE344" s="2" t="s">
        <v>229</v>
      </c>
      <c r="KF344" s="2" t="s">
        <v>229</v>
      </c>
      <c r="KG344" s="2" t="s">
        <v>241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272</v>
      </c>
      <c r="KP344" s="2" t="s">
        <v>226</v>
      </c>
      <c r="KQ344" s="2" t="s">
        <v>229</v>
      </c>
      <c r="KR344" s="2" t="s">
        <v>229</v>
      </c>
      <c r="KS344" s="2" t="s">
        <v>241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272</v>
      </c>
      <c r="LB344" s="2" t="s">
        <v>226</v>
      </c>
      <c r="LC344" s="2" t="s">
        <v>229</v>
      </c>
      <c r="LD344" s="2" t="s">
        <v>229</v>
      </c>
      <c r="LE344" s="2" t="s">
        <v>241</v>
      </c>
      <c r="LF344" s="2" t="s">
        <v>229</v>
      </c>
      <c r="LG344" s="4"/>
      <c r="LH344" s="8"/>
      <c r="LI344" s="4"/>
      <c r="LJ344" s="8"/>
      <c r="LK344" s="7"/>
      <c r="LL344" s="7"/>
      <c r="LM344" s="2" t="s">
        <v>272</v>
      </c>
      <c r="LN344" s="2" t="s">
        <v>226</v>
      </c>
      <c r="LO344" s="2" t="s">
        <v>229</v>
      </c>
      <c r="LP344" s="2" t="s">
        <v>229</v>
      </c>
      <c r="LQ344" s="2" t="s">
        <v>241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664</v>
      </c>
      <c r="LZ344" s="2" t="s">
        <v>226</v>
      </c>
      <c r="MA344" s="2" t="s">
        <v>229</v>
      </c>
      <c r="MB344" s="2" t="s">
        <v>229</v>
      </c>
      <c r="MC344" s="2" t="s">
        <v>241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272</v>
      </c>
      <c r="ML344" s="2" t="s">
        <v>226</v>
      </c>
      <c r="MM344" s="2" t="s">
        <v>229</v>
      </c>
      <c r="MN344" s="2" t="s">
        <v>229</v>
      </c>
      <c r="MO344" s="2" t="s">
        <v>241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272</v>
      </c>
      <c r="MX344" s="2" t="s">
        <v>226</v>
      </c>
      <c r="MY344" s="2" t="s">
        <v>229</v>
      </c>
      <c r="MZ344" s="2" t="s">
        <v>229</v>
      </c>
      <c r="NA344" s="2" t="s">
        <v>241</v>
      </c>
      <c r="NB344" s="2" t="s">
        <v>229</v>
      </c>
      <c r="NC344" s="4"/>
      <c r="ND344" s="8"/>
      <c r="NE344" s="4"/>
      <c r="NF344" s="8"/>
      <c r="NG344" s="7"/>
      <c r="NH344" s="7"/>
      <c r="NI344" s="2" t="s">
        <v>229</v>
      </c>
      <c r="NJ344" s="2" t="s">
        <v>229</v>
      </c>
      <c r="NK344" s="2" t="s">
        <v>229</v>
      </c>
      <c r="NL344" s="2" t="s">
        <v>229</v>
      </c>
      <c r="NM344" s="2" t="s">
        <v>229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272</v>
      </c>
      <c r="NV344" s="2" t="s">
        <v>226</v>
      </c>
      <c r="NW344" s="2" t="s">
        <v>229</v>
      </c>
      <c r="NX344" s="2" t="s">
        <v>229</v>
      </c>
      <c r="NY344" s="2" t="s">
        <v>241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272</v>
      </c>
      <c r="OH344" s="2" t="s">
        <v>226</v>
      </c>
      <c r="OI344" s="2" t="s">
        <v>229</v>
      </c>
      <c r="OJ344" s="2" t="s">
        <v>229</v>
      </c>
      <c r="OK344" s="2" t="s">
        <v>241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229</v>
      </c>
      <c r="OT344" s="2" t="s">
        <v>229</v>
      </c>
      <c r="OU344" s="2" t="s">
        <v>229</v>
      </c>
      <c r="OV344" s="2" t="s">
        <v>229</v>
      </c>
      <c r="OW344" s="2" t="s">
        <v>229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229</v>
      </c>
      <c r="PF344" s="2" t="s">
        <v>229</v>
      </c>
      <c r="PG344" s="2" t="s">
        <v>229</v>
      </c>
      <c r="PH344" s="2" t="s">
        <v>229</v>
      </c>
      <c r="PI344" s="2" t="s">
        <v>229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272</v>
      </c>
      <c r="PR344" s="2" t="s">
        <v>226</v>
      </c>
      <c r="PS344" s="2" t="s">
        <v>229</v>
      </c>
      <c r="PT344" s="2" t="s">
        <v>229</v>
      </c>
      <c r="PU344" s="2" t="s">
        <v>241</v>
      </c>
      <c r="PV344" s="2" t="s">
        <v>229</v>
      </c>
      <c r="PW344" s="4"/>
      <c r="PX344" s="8"/>
      <c r="PY344" s="4"/>
      <c r="PZ344" s="8"/>
      <c r="QA344" s="7"/>
      <c r="QB344" s="7"/>
      <c r="QC344" s="2" t="s">
        <v>281</v>
      </c>
      <c r="QD344" s="2" t="s">
        <v>226</v>
      </c>
      <c r="QE344" s="2" t="s">
        <v>229</v>
      </c>
      <c r="QF344" s="2" t="s">
        <v>229</v>
      </c>
      <c r="QG344" s="2" t="s">
        <v>241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272</v>
      </c>
      <c r="QP344" s="2" t="s">
        <v>226</v>
      </c>
      <c r="QQ344" s="2" t="s">
        <v>229</v>
      </c>
      <c r="QR344" s="2" t="s">
        <v>229</v>
      </c>
      <c r="QS344" s="2" t="s">
        <v>241</v>
      </c>
      <c r="QT344" s="2" t="s">
        <v>229</v>
      </c>
      <c r="QU344" s="4"/>
      <c r="QV344" s="8"/>
      <c r="QW344" s="4"/>
      <c r="QX344" s="8"/>
      <c r="QY344" s="7"/>
      <c r="QZ344" s="7"/>
      <c r="RA344" s="2" t="s">
        <v>272</v>
      </c>
      <c r="RB344" s="2" t="s">
        <v>226</v>
      </c>
      <c r="RC344" s="2" t="s">
        <v>229</v>
      </c>
      <c r="RD344" s="2" t="s">
        <v>229</v>
      </c>
      <c r="RE344" s="2" t="s">
        <v>241</v>
      </c>
      <c r="RF344" s="2" t="s">
        <v>229</v>
      </c>
      <c r="RG344" s="4"/>
      <c r="RH344" s="8"/>
      <c r="RI344" s="4"/>
      <c r="RJ344" s="8"/>
      <c r="RK344" s="7"/>
      <c r="RL344" s="7"/>
      <c r="RM344" s="2" t="s">
        <v>272</v>
      </c>
      <c r="RN344" s="2" t="s">
        <v>226</v>
      </c>
      <c r="RO344" s="2" t="s">
        <v>229</v>
      </c>
      <c r="RP344" s="2" t="s">
        <v>229</v>
      </c>
      <c r="RQ344" s="2" t="s">
        <v>241</v>
      </c>
      <c r="RR344" s="2" t="s">
        <v>229</v>
      </c>
      <c r="RS344" s="4"/>
      <c r="RT344" s="8"/>
      <c r="RU344" s="4"/>
      <c r="RV344" s="8"/>
      <c r="RW344" s="7"/>
      <c r="RX344" s="7"/>
      <c r="RY344" s="2" t="s">
        <v>229</v>
      </c>
      <c r="RZ344" s="2" t="s">
        <v>229</v>
      </c>
      <c r="SA344" s="2" t="s">
        <v>229</v>
      </c>
      <c r="SB344" s="2" t="s">
        <v>229</v>
      </c>
      <c r="SC344" s="2" t="s">
        <v>229</v>
      </c>
      <c r="SD344" s="2" t="s">
        <v>229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>
        <v>40</v>
      </c>
      <c r="VN344" s="4"/>
      <c r="VO344" s="4"/>
      <c r="VP344" s="4"/>
      <c r="VQ344" s="4"/>
      <c r="VR344" s="4"/>
      <c r="VS344" s="4"/>
    </row>
    <row r="345">
      <c r="A345" s="2" t="s">
        <v>3249</v>
      </c>
      <c r="B345" s="2" t="s">
        <v>216</v>
      </c>
      <c r="C345" s="2" t="s">
        <v>217</v>
      </c>
      <c r="D345" s="2" t="s">
        <v>3164</v>
      </c>
      <c r="E345" s="2" t="s">
        <v>3165</v>
      </c>
      <c r="F345" s="2" t="s">
        <v>220</v>
      </c>
      <c r="G345" s="2" t="s">
        <v>221</v>
      </c>
      <c r="H345" s="2" t="s">
        <v>222</v>
      </c>
      <c r="I345" s="2" t="s">
        <v>3166</v>
      </c>
      <c r="J345" s="2" t="s">
        <v>285</v>
      </c>
      <c r="K345" s="2" t="s">
        <v>668</v>
      </c>
      <c r="L345" s="3">
        <v>33.6</v>
      </c>
      <c r="M345" s="3">
        <v>35.28</v>
      </c>
      <c r="N345" s="3">
        <v>69.99</v>
      </c>
      <c r="O345" s="2" t="s">
        <v>226</v>
      </c>
      <c r="P345" s="2" t="s">
        <v>2046</v>
      </c>
      <c r="Q345" s="2" t="s">
        <v>228</v>
      </c>
      <c r="R345" s="2" t="s">
        <v>229</v>
      </c>
      <c r="S345" s="2" t="s">
        <v>669</v>
      </c>
      <c r="T345" s="2" t="s">
        <v>231</v>
      </c>
      <c r="U345" s="2" t="s">
        <v>286</v>
      </c>
      <c r="V345" s="2" t="s">
        <v>233</v>
      </c>
      <c r="W345" s="2" t="s">
        <v>234</v>
      </c>
      <c r="X345" s="2" t="s">
        <v>235</v>
      </c>
      <c r="Y345" s="2" t="s">
        <v>229</v>
      </c>
      <c r="Z345" s="4"/>
      <c r="AA345" s="4">
        <f>=ROUNDDOWN({0},0)</f>
      </c>
      <c r="AB345" s="5"/>
      <c r="AC345" s="2" t="s">
        <v>663</v>
      </c>
      <c r="AD345" s="4">
        <v>50</v>
      </c>
      <c r="AE345" s="4">
        <v>50</v>
      </c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229</v>
      </c>
      <c r="AW345" s="8" t="s">
        <v>229</v>
      </c>
      <c r="AX345" s="4" t="s">
        <v>229</v>
      </c>
      <c r="AY345" s="8" t="s">
        <v>229</v>
      </c>
      <c r="AZ345" s="7" t="s">
        <v>229</v>
      </c>
      <c r="BA345" s="7" t="s">
        <v>229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 t="s">
        <v>229</v>
      </c>
      <c r="BJ345" s="4"/>
      <c r="BK345" s="8"/>
      <c r="BL345" s="2" t="s">
        <v>229</v>
      </c>
      <c r="BM345" s="7"/>
      <c r="BN345" s="7"/>
      <c r="BO345" s="4"/>
      <c r="BP345" s="8"/>
      <c r="BQ345" s="4"/>
      <c r="BR345" s="8"/>
      <c r="BS345" s="7"/>
      <c r="BT345" s="7"/>
      <c r="BU345" s="2" t="s">
        <v>272</v>
      </c>
      <c r="BV345" s="2" t="s">
        <v>226</v>
      </c>
      <c r="BW345" s="2" t="s">
        <v>229</v>
      </c>
      <c r="BX345" s="2" t="s">
        <v>229</v>
      </c>
      <c r="BY345" s="2" t="s">
        <v>241</v>
      </c>
      <c r="BZ345" s="2" t="s">
        <v>229</v>
      </c>
      <c r="CA345" s="4"/>
      <c r="CB345" s="8"/>
      <c r="CC345" s="4"/>
      <c r="CD345" s="8"/>
      <c r="CE345" s="7"/>
      <c r="CF345" s="7"/>
      <c r="CG345" s="2" t="s">
        <v>272</v>
      </c>
      <c r="CH345" s="2" t="s">
        <v>226</v>
      </c>
      <c r="CI345" s="2" t="s">
        <v>229</v>
      </c>
      <c r="CJ345" s="2" t="s">
        <v>229</v>
      </c>
      <c r="CK345" s="2" t="s">
        <v>241</v>
      </c>
      <c r="CL345" s="2" t="s">
        <v>229</v>
      </c>
      <c r="CM345" s="4"/>
      <c r="CN345" s="8"/>
      <c r="CO345" s="4"/>
      <c r="CP345" s="8"/>
      <c r="CQ345" s="7"/>
      <c r="CR345" s="7"/>
      <c r="CS345" s="2" t="s">
        <v>272</v>
      </c>
      <c r="CT345" s="2" t="s">
        <v>226</v>
      </c>
      <c r="CU345" s="2" t="s">
        <v>229</v>
      </c>
      <c r="CV345" s="2" t="s">
        <v>229</v>
      </c>
      <c r="CW345" s="2" t="s">
        <v>241</v>
      </c>
      <c r="CX345" s="2" t="s">
        <v>229</v>
      </c>
      <c r="CY345" s="4"/>
      <c r="CZ345" s="8"/>
      <c r="DA345" s="4"/>
      <c r="DB345" s="8"/>
      <c r="DC345" s="7"/>
      <c r="DD345" s="7"/>
      <c r="DE345" s="2" t="s">
        <v>272</v>
      </c>
      <c r="DF345" s="2" t="s">
        <v>226</v>
      </c>
      <c r="DG345" s="2" t="s">
        <v>229</v>
      </c>
      <c r="DH345" s="2" t="s">
        <v>229</v>
      </c>
      <c r="DI345" s="2" t="s">
        <v>241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239</v>
      </c>
      <c r="DR345" s="2" t="s">
        <v>226</v>
      </c>
      <c r="DS345" s="2" t="s">
        <v>229</v>
      </c>
      <c r="DT345" s="2" t="s">
        <v>229</v>
      </c>
      <c r="DU345" s="2" t="s">
        <v>241</v>
      </c>
      <c r="DV345" s="2" t="s">
        <v>229</v>
      </c>
      <c r="DW345" s="4"/>
      <c r="DX345" s="8"/>
      <c r="DY345" s="4"/>
      <c r="DZ345" s="8"/>
      <c r="EA345" s="7"/>
      <c r="EB345" s="7"/>
      <c r="EC345" s="2" t="s">
        <v>272</v>
      </c>
      <c r="ED345" s="2" t="s">
        <v>226</v>
      </c>
      <c r="EE345" s="2" t="s">
        <v>229</v>
      </c>
      <c r="EF345" s="2" t="s">
        <v>229</v>
      </c>
      <c r="EG345" s="2" t="s">
        <v>241</v>
      </c>
      <c r="EH345" s="2" t="s">
        <v>229</v>
      </c>
      <c r="EI345" s="4"/>
      <c r="EJ345" s="8"/>
      <c r="EK345" s="4"/>
      <c r="EL345" s="8"/>
      <c r="EM345" s="7"/>
      <c r="EN345" s="7"/>
      <c r="EO345" s="2" t="s">
        <v>272</v>
      </c>
      <c r="EP345" s="2" t="s">
        <v>226</v>
      </c>
      <c r="EQ345" s="2" t="s">
        <v>229</v>
      </c>
      <c r="ER345" s="2" t="s">
        <v>229</v>
      </c>
      <c r="ES345" s="2" t="s">
        <v>241</v>
      </c>
      <c r="ET345" s="2" t="s">
        <v>229</v>
      </c>
      <c r="EU345" s="4"/>
      <c r="EV345" s="8"/>
      <c r="EW345" s="4"/>
      <c r="EX345" s="8"/>
      <c r="EY345" s="7"/>
      <c r="EZ345" s="7"/>
      <c r="FA345" s="2" t="s">
        <v>272</v>
      </c>
      <c r="FB345" s="2" t="s">
        <v>226</v>
      </c>
      <c r="FC345" s="2" t="s">
        <v>229</v>
      </c>
      <c r="FD345" s="2" t="s">
        <v>229</v>
      </c>
      <c r="FE345" s="2" t="s">
        <v>241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226</v>
      </c>
      <c r="FO345" s="2" t="s">
        <v>229</v>
      </c>
      <c r="FP345" s="2" t="s">
        <v>229</v>
      </c>
      <c r="FQ345" s="2" t="s">
        <v>241</v>
      </c>
      <c r="FR345" s="2" t="s">
        <v>229</v>
      </c>
      <c r="FS345" s="4"/>
      <c r="FT345" s="8"/>
      <c r="FU345" s="4"/>
      <c r="FV345" s="8"/>
      <c r="FW345" s="7"/>
      <c r="FX345" s="7"/>
      <c r="FY345" s="2" t="s">
        <v>239</v>
      </c>
      <c r="FZ345" s="2" t="s">
        <v>226</v>
      </c>
      <c r="GA345" s="2" t="s">
        <v>229</v>
      </c>
      <c r="GB345" s="2" t="s">
        <v>229</v>
      </c>
      <c r="GC345" s="2" t="s">
        <v>241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272</v>
      </c>
      <c r="GL345" s="2" t="s">
        <v>226</v>
      </c>
      <c r="GM345" s="2" t="s">
        <v>229</v>
      </c>
      <c r="GN345" s="2" t="s">
        <v>229</v>
      </c>
      <c r="GO345" s="2" t="s">
        <v>241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272</v>
      </c>
      <c r="GX345" s="2" t="s">
        <v>226</v>
      </c>
      <c r="GY345" s="2" t="s">
        <v>229</v>
      </c>
      <c r="GZ345" s="2" t="s">
        <v>229</v>
      </c>
      <c r="HA345" s="2" t="s">
        <v>241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272</v>
      </c>
      <c r="HJ345" s="2" t="s">
        <v>226</v>
      </c>
      <c r="HK345" s="2" t="s">
        <v>229</v>
      </c>
      <c r="HL345" s="2" t="s">
        <v>229</v>
      </c>
      <c r="HM345" s="2" t="s">
        <v>241</v>
      </c>
      <c r="HN345" s="2" t="s">
        <v>229</v>
      </c>
      <c r="HO345" s="4"/>
      <c r="HP345" s="8"/>
      <c r="HQ345" s="4"/>
      <c r="HR345" s="8"/>
      <c r="HS345" s="7"/>
      <c r="HT345" s="7"/>
      <c r="HU345" s="2" t="s">
        <v>272</v>
      </c>
      <c r="HV345" s="2" t="s">
        <v>226</v>
      </c>
      <c r="HW345" s="2" t="s">
        <v>229</v>
      </c>
      <c r="HX345" s="2" t="s">
        <v>229</v>
      </c>
      <c r="HY345" s="2" t="s">
        <v>241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272</v>
      </c>
      <c r="IH345" s="2" t="s">
        <v>226</v>
      </c>
      <c r="II345" s="2" t="s">
        <v>229</v>
      </c>
      <c r="IJ345" s="2" t="s">
        <v>229</v>
      </c>
      <c r="IK345" s="2" t="s">
        <v>241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664</v>
      </c>
      <c r="IT345" s="2" t="s">
        <v>226</v>
      </c>
      <c r="IU345" s="2" t="s">
        <v>229</v>
      </c>
      <c r="IV345" s="2" t="s">
        <v>229</v>
      </c>
      <c r="IW345" s="2" t="s">
        <v>241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272</v>
      </c>
      <c r="JF345" s="2" t="s">
        <v>226</v>
      </c>
      <c r="JG345" s="2" t="s">
        <v>229</v>
      </c>
      <c r="JH345" s="2" t="s">
        <v>229</v>
      </c>
      <c r="JI345" s="2" t="s">
        <v>241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272</v>
      </c>
      <c r="JR345" s="2" t="s">
        <v>226</v>
      </c>
      <c r="JS345" s="2" t="s">
        <v>229</v>
      </c>
      <c r="JT345" s="2" t="s">
        <v>229</v>
      </c>
      <c r="JU345" s="2" t="s">
        <v>241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272</v>
      </c>
      <c r="KD345" s="2" t="s">
        <v>226</v>
      </c>
      <c r="KE345" s="2" t="s">
        <v>229</v>
      </c>
      <c r="KF345" s="2" t="s">
        <v>229</v>
      </c>
      <c r="KG345" s="2" t="s">
        <v>241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272</v>
      </c>
      <c r="KP345" s="2" t="s">
        <v>226</v>
      </c>
      <c r="KQ345" s="2" t="s">
        <v>229</v>
      </c>
      <c r="KR345" s="2" t="s">
        <v>229</v>
      </c>
      <c r="KS345" s="2" t="s">
        <v>241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272</v>
      </c>
      <c r="LB345" s="2" t="s">
        <v>226</v>
      </c>
      <c r="LC345" s="2" t="s">
        <v>229</v>
      </c>
      <c r="LD345" s="2" t="s">
        <v>229</v>
      </c>
      <c r="LE345" s="2" t="s">
        <v>241</v>
      </c>
      <c r="LF345" s="2" t="s">
        <v>229</v>
      </c>
      <c r="LG345" s="4"/>
      <c r="LH345" s="8"/>
      <c r="LI345" s="4"/>
      <c r="LJ345" s="8"/>
      <c r="LK345" s="7"/>
      <c r="LL345" s="7"/>
      <c r="LM345" s="2" t="s">
        <v>272</v>
      </c>
      <c r="LN345" s="2" t="s">
        <v>226</v>
      </c>
      <c r="LO345" s="2" t="s">
        <v>229</v>
      </c>
      <c r="LP345" s="2" t="s">
        <v>229</v>
      </c>
      <c r="LQ345" s="2" t="s">
        <v>241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664</v>
      </c>
      <c r="LZ345" s="2" t="s">
        <v>226</v>
      </c>
      <c r="MA345" s="2" t="s">
        <v>229</v>
      </c>
      <c r="MB345" s="2" t="s">
        <v>229</v>
      </c>
      <c r="MC345" s="2" t="s">
        <v>241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272</v>
      </c>
      <c r="ML345" s="2" t="s">
        <v>226</v>
      </c>
      <c r="MM345" s="2" t="s">
        <v>229</v>
      </c>
      <c r="MN345" s="2" t="s">
        <v>229</v>
      </c>
      <c r="MO345" s="2" t="s">
        <v>241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272</v>
      </c>
      <c r="MX345" s="2" t="s">
        <v>226</v>
      </c>
      <c r="MY345" s="2" t="s">
        <v>229</v>
      </c>
      <c r="MZ345" s="2" t="s">
        <v>229</v>
      </c>
      <c r="NA345" s="2" t="s">
        <v>241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229</v>
      </c>
      <c r="NJ345" s="2" t="s">
        <v>229</v>
      </c>
      <c r="NK345" s="2" t="s">
        <v>229</v>
      </c>
      <c r="NL345" s="2" t="s">
        <v>229</v>
      </c>
      <c r="NM345" s="2" t="s">
        <v>229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272</v>
      </c>
      <c r="NV345" s="2" t="s">
        <v>226</v>
      </c>
      <c r="NW345" s="2" t="s">
        <v>229</v>
      </c>
      <c r="NX345" s="2" t="s">
        <v>229</v>
      </c>
      <c r="NY345" s="2" t="s">
        <v>241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272</v>
      </c>
      <c r="OH345" s="2" t="s">
        <v>226</v>
      </c>
      <c r="OI345" s="2" t="s">
        <v>229</v>
      </c>
      <c r="OJ345" s="2" t="s">
        <v>229</v>
      </c>
      <c r="OK345" s="2" t="s">
        <v>241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229</v>
      </c>
      <c r="OT345" s="2" t="s">
        <v>229</v>
      </c>
      <c r="OU345" s="2" t="s">
        <v>229</v>
      </c>
      <c r="OV345" s="2" t="s">
        <v>229</v>
      </c>
      <c r="OW345" s="2" t="s">
        <v>229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229</v>
      </c>
      <c r="PF345" s="2" t="s">
        <v>229</v>
      </c>
      <c r="PG345" s="2" t="s">
        <v>229</v>
      </c>
      <c r="PH345" s="2" t="s">
        <v>229</v>
      </c>
      <c r="PI345" s="2" t="s">
        <v>229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272</v>
      </c>
      <c r="PR345" s="2" t="s">
        <v>226</v>
      </c>
      <c r="PS345" s="2" t="s">
        <v>229</v>
      </c>
      <c r="PT345" s="2" t="s">
        <v>229</v>
      </c>
      <c r="PU345" s="2" t="s">
        <v>241</v>
      </c>
      <c r="PV345" s="2" t="s">
        <v>229</v>
      </c>
      <c r="PW345" s="4"/>
      <c r="PX345" s="8"/>
      <c r="PY345" s="4"/>
      <c r="PZ345" s="8"/>
      <c r="QA345" s="7"/>
      <c r="QB345" s="7"/>
      <c r="QC345" s="2" t="s">
        <v>281</v>
      </c>
      <c r="QD345" s="2" t="s">
        <v>226</v>
      </c>
      <c r="QE345" s="2" t="s">
        <v>229</v>
      </c>
      <c r="QF345" s="2" t="s">
        <v>229</v>
      </c>
      <c r="QG345" s="2" t="s">
        <v>241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272</v>
      </c>
      <c r="QP345" s="2" t="s">
        <v>226</v>
      </c>
      <c r="QQ345" s="2" t="s">
        <v>229</v>
      </c>
      <c r="QR345" s="2" t="s">
        <v>229</v>
      </c>
      <c r="QS345" s="2" t="s">
        <v>241</v>
      </c>
      <c r="QT345" s="2" t="s">
        <v>229</v>
      </c>
      <c r="QU345" s="4"/>
      <c r="QV345" s="8"/>
      <c r="QW345" s="4"/>
      <c r="QX345" s="8"/>
      <c r="QY345" s="7"/>
      <c r="QZ345" s="7"/>
      <c r="RA345" s="2" t="s">
        <v>272</v>
      </c>
      <c r="RB345" s="2" t="s">
        <v>226</v>
      </c>
      <c r="RC345" s="2" t="s">
        <v>229</v>
      </c>
      <c r="RD345" s="2" t="s">
        <v>229</v>
      </c>
      <c r="RE345" s="2" t="s">
        <v>241</v>
      </c>
      <c r="RF345" s="2" t="s">
        <v>229</v>
      </c>
      <c r="RG345" s="4"/>
      <c r="RH345" s="8"/>
      <c r="RI345" s="4"/>
      <c r="RJ345" s="8"/>
      <c r="RK345" s="7"/>
      <c r="RL345" s="7"/>
      <c r="RM345" s="2" t="s">
        <v>272</v>
      </c>
      <c r="RN345" s="2" t="s">
        <v>226</v>
      </c>
      <c r="RO345" s="2" t="s">
        <v>229</v>
      </c>
      <c r="RP345" s="2" t="s">
        <v>229</v>
      </c>
      <c r="RQ345" s="2" t="s">
        <v>241</v>
      </c>
      <c r="RR345" s="2" t="s">
        <v>229</v>
      </c>
      <c r="RS345" s="4"/>
      <c r="RT345" s="8"/>
      <c r="RU345" s="4"/>
      <c r="RV345" s="8"/>
      <c r="RW345" s="7"/>
      <c r="RX345" s="7"/>
      <c r="RY345" s="2" t="s">
        <v>229</v>
      </c>
      <c r="RZ345" s="2" t="s">
        <v>229</v>
      </c>
      <c r="SA345" s="2" t="s">
        <v>229</v>
      </c>
      <c r="SB345" s="2" t="s">
        <v>229</v>
      </c>
      <c r="SC345" s="2" t="s">
        <v>229</v>
      </c>
      <c r="SD345" s="2" t="s">
        <v>229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>
        <v>50</v>
      </c>
      <c r="VN345" s="4"/>
      <c r="VO345" s="4"/>
      <c r="VP345" s="4"/>
      <c r="VQ345" s="4"/>
      <c r="VR345" s="4"/>
      <c r="VS345" s="4"/>
    </row>
    <row r="346">
      <c r="A346" s="2" t="s">
        <v>3250</v>
      </c>
      <c r="B346" s="2" t="s">
        <v>216</v>
      </c>
      <c r="C346" s="2" t="s">
        <v>217</v>
      </c>
      <c r="D346" s="2" t="s">
        <v>3164</v>
      </c>
      <c r="E346" s="2" t="s">
        <v>3165</v>
      </c>
      <c r="F346" s="2" t="s">
        <v>220</v>
      </c>
      <c r="G346" s="2" t="s">
        <v>221</v>
      </c>
      <c r="H346" s="2" t="s">
        <v>222</v>
      </c>
      <c r="I346" s="2" t="s">
        <v>3166</v>
      </c>
      <c r="J346" s="2" t="s">
        <v>312</v>
      </c>
      <c r="K346" s="2" t="s">
        <v>668</v>
      </c>
      <c r="L346" s="3">
        <v>36.75</v>
      </c>
      <c r="M346" s="3">
        <v>38.59</v>
      </c>
      <c r="N346" s="3">
        <v>74.99</v>
      </c>
      <c r="O346" s="2" t="s">
        <v>226</v>
      </c>
      <c r="P346" s="2" t="s">
        <v>2046</v>
      </c>
      <c r="Q346" s="2" t="s">
        <v>228</v>
      </c>
      <c r="R346" s="2" t="s">
        <v>229</v>
      </c>
      <c r="S346" s="2" t="s">
        <v>669</v>
      </c>
      <c r="T346" s="2" t="s">
        <v>231</v>
      </c>
      <c r="U346" s="2" t="s">
        <v>286</v>
      </c>
      <c r="V346" s="2" t="s">
        <v>233</v>
      </c>
      <c r="W346" s="2" t="s">
        <v>234</v>
      </c>
      <c r="X346" s="2" t="s">
        <v>235</v>
      </c>
      <c r="Y346" s="2" t="s">
        <v>229</v>
      </c>
      <c r="Z346" s="4"/>
      <c r="AA346" s="4">
        <f>=ROUNDDOWN({0},0)</f>
      </c>
      <c r="AB346" s="5"/>
      <c r="AC346" s="2" t="s">
        <v>663</v>
      </c>
      <c r="AD346" s="4">
        <v>25</v>
      </c>
      <c r="AE346" s="4">
        <v>25</v>
      </c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229</v>
      </c>
      <c r="AW346" s="8" t="s">
        <v>229</v>
      </c>
      <c r="AX346" s="4" t="s">
        <v>229</v>
      </c>
      <c r="AY346" s="8" t="s">
        <v>229</v>
      </c>
      <c r="AZ346" s="7" t="s">
        <v>229</v>
      </c>
      <c r="BA346" s="7" t="s">
        <v>229</v>
      </c>
      <c r="BB346" s="7"/>
      <c r="BC346" s="4" t="s">
        <v>229</v>
      </c>
      <c r="BD346" s="8" t="s">
        <v>229</v>
      </c>
      <c r="BE346" s="4" t="s">
        <v>229</v>
      </c>
      <c r="BF346" s="8" t="s">
        <v>229</v>
      </c>
      <c r="BG346" s="7" t="s">
        <v>229</v>
      </c>
      <c r="BH346" s="7" t="s">
        <v>229</v>
      </c>
      <c r="BI346" s="7" t="s">
        <v>229</v>
      </c>
      <c r="BJ346" s="4"/>
      <c r="BK346" s="8"/>
      <c r="BL346" s="2" t="s">
        <v>229</v>
      </c>
      <c r="BM346" s="7"/>
      <c r="BN346" s="7"/>
      <c r="BO346" s="4"/>
      <c r="BP346" s="8"/>
      <c r="BQ346" s="4"/>
      <c r="BR346" s="8"/>
      <c r="BS346" s="7"/>
      <c r="BT346" s="7"/>
      <c r="BU346" s="2" t="s">
        <v>272</v>
      </c>
      <c r="BV346" s="2" t="s">
        <v>226</v>
      </c>
      <c r="BW346" s="2" t="s">
        <v>229</v>
      </c>
      <c r="BX346" s="2" t="s">
        <v>229</v>
      </c>
      <c r="BY346" s="2" t="s">
        <v>241</v>
      </c>
      <c r="BZ346" s="2" t="s">
        <v>229</v>
      </c>
      <c r="CA346" s="4"/>
      <c r="CB346" s="8"/>
      <c r="CC346" s="4"/>
      <c r="CD346" s="8"/>
      <c r="CE346" s="7"/>
      <c r="CF346" s="7"/>
      <c r="CG346" s="2" t="s">
        <v>272</v>
      </c>
      <c r="CH346" s="2" t="s">
        <v>226</v>
      </c>
      <c r="CI346" s="2" t="s">
        <v>229</v>
      </c>
      <c r="CJ346" s="2" t="s">
        <v>229</v>
      </c>
      <c r="CK346" s="2" t="s">
        <v>241</v>
      </c>
      <c r="CL346" s="2" t="s">
        <v>229</v>
      </c>
      <c r="CM346" s="4"/>
      <c r="CN346" s="8"/>
      <c r="CO346" s="4"/>
      <c r="CP346" s="8"/>
      <c r="CQ346" s="7"/>
      <c r="CR346" s="7"/>
      <c r="CS346" s="2" t="s">
        <v>272</v>
      </c>
      <c r="CT346" s="2" t="s">
        <v>226</v>
      </c>
      <c r="CU346" s="2" t="s">
        <v>229</v>
      </c>
      <c r="CV346" s="2" t="s">
        <v>229</v>
      </c>
      <c r="CW346" s="2" t="s">
        <v>241</v>
      </c>
      <c r="CX346" s="2" t="s">
        <v>229</v>
      </c>
      <c r="CY346" s="4"/>
      <c r="CZ346" s="8"/>
      <c r="DA346" s="4"/>
      <c r="DB346" s="8"/>
      <c r="DC346" s="7"/>
      <c r="DD346" s="7"/>
      <c r="DE346" s="2" t="s">
        <v>272</v>
      </c>
      <c r="DF346" s="2" t="s">
        <v>226</v>
      </c>
      <c r="DG346" s="2" t="s">
        <v>229</v>
      </c>
      <c r="DH346" s="2" t="s">
        <v>229</v>
      </c>
      <c r="DI346" s="2" t="s">
        <v>241</v>
      </c>
      <c r="DJ346" s="2" t="s">
        <v>229</v>
      </c>
      <c r="DK346" s="4"/>
      <c r="DL346" s="8"/>
      <c r="DM346" s="4"/>
      <c r="DN346" s="8"/>
      <c r="DO346" s="7"/>
      <c r="DP346" s="7"/>
      <c r="DQ346" s="2" t="s">
        <v>239</v>
      </c>
      <c r="DR346" s="2" t="s">
        <v>226</v>
      </c>
      <c r="DS346" s="2" t="s">
        <v>229</v>
      </c>
      <c r="DT346" s="2" t="s">
        <v>229</v>
      </c>
      <c r="DU346" s="2" t="s">
        <v>241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272</v>
      </c>
      <c r="ED346" s="2" t="s">
        <v>226</v>
      </c>
      <c r="EE346" s="2" t="s">
        <v>229</v>
      </c>
      <c r="EF346" s="2" t="s">
        <v>229</v>
      </c>
      <c r="EG346" s="2" t="s">
        <v>241</v>
      </c>
      <c r="EH346" s="2" t="s">
        <v>229</v>
      </c>
      <c r="EI346" s="4"/>
      <c r="EJ346" s="8"/>
      <c r="EK346" s="4"/>
      <c r="EL346" s="8"/>
      <c r="EM346" s="7"/>
      <c r="EN346" s="7"/>
      <c r="EO346" s="2" t="s">
        <v>272</v>
      </c>
      <c r="EP346" s="2" t="s">
        <v>226</v>
      </c>
      <c r="EQ346" s="2" t="s">
        <v>229</v>
      </c>
      <c r="ER346" s="2" t="s">
        <v>229</v>
      </c>
      <c r="ES346" s="2" t="s">
        <v>241</v>
      </c>
      <c r="ET346" s="2" t="s">
        <v>229</v>
      </c>
      <c r="EU346" s="4"/>
      <c r="EV346" s="8"/>
      <c r="EW346" s="4"/>
      <c r="EX346" s="8"/>
      <c r="EY346" s="7"/>
      <c r="EZ346" s="7"/>
      <c r="FA346" s="2" t="s">
        <v>272</v>
      </c>
      <c r="FB346" s="2" t="s">
        <v>226</v>
      </c>
      <c r="FC346" s="2" t="s">
        <v>229</v>
      </c>
      <c r="FD346" s="2" t="s">
        <v>229</v>
      </c>
      <c r="FE346" s="2" t="s">
        <v>241</v>
      </c>
      <c r="FF346" s="2" t="s">
        <v>229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226</v>
      </c>
      <c r="FO346" s="2" t="s">
        <v>229</v>
      </c>
      <c r="FP346" s="2" t="s">
        <v>229</v>
      </c>
      <c r="FQ346" s="2" t="s">
        <v>241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239</v>
      </c>
      <c r="FZ346" s="2" t="s">
        <v>226</v>
      </c>
      <c r="GA346" s="2" t="s">
        <v>229</v>
      </c>
      <c r="GB346" s="2" t="s">
        <v>229</v>
      </c>
      <c r="GC346" s="2" t="s">
        <v>241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272</v>
      </c>
      <c r="GL346" s="2" t="s">
        <v>226</v>
      </c>
      <c r="GM346" s="2" t="s">
        <v>229</v>
      </c>
      <c r="GN346" s="2" t="s">
        <v>229</v>
      </c>
      <c r="GO346" s="2" t="s">
        <v>241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272</v>
      </c>
      <c r="GX346" s="2" t="s">
        <v>226</v>
      </c>
      <c r="GY346" s="2" t="s">
        <v>229</v>
      </c>
      <c r="GZ346" s="2" t="s">
        <v>229</v>
      </c>
      <c r="HA346" s="2" t="s">
        <v>241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272</v>
      </c>
      <c r="HJ346" s="2" t="s">
        <v>226</v>
      </c>
      <c r="HK346" s="2" t="s">
        <v>229</v>
      </c>
      <c r="HL346" s="2" t="s">
        <v>229</v>
      </c>
      <c r="HM346" s="2" t="s">
        <v>241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272</v>
      </c>
      <c r="HV346" s="2" t="s">
        <v>226</v>
      </c>
      <c r="HW346" s="2" t="s">
        <v>229</v>
      </c>
      <c r="HX346" s="2" t="s">
        <v>229</v>
      </c>
      <c r="HY346" s="2" t="s">
        <v>241</v>
      </c>
      <c r="HZ346" s="2" t="s">
        <v>229</v>
      </c>
      <c r="IA346" s="4"/>
      <c r="IB346" s="8"/>
      <c r="IC346" s="4"/>
      <c r="ID346" s="8"/>
      <c r="IE346" s="7"/>
      <c r="IF346" s="7"/>
      <c r="IG346" s="2" t="s">
        <v>272</v>
      </c>
      <c r="IH346" s="2" t="s">
        <v>226</v>
      </c>
      <c r="II346" s="2" t="s">
        <v>229</v>
      </c>
      <c r="IJ346" s="2" t="s">
        <v>229</v>
      </c>
      <c r="IK346" s="2" t="s">
        <v>241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664</v>
      </c>
      <c r="IT346" s="2" t="s">
        <v>226</v>
      </c>
      <c r="IU346" s="2" t="s">
        <v>229</v>
      </c>
      <c r="IV346" s="2" t="s">
        <v>229</v>
      </c>
      <c r="IW346" s="2" t="s">
        <v>241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272</v>
      </c>
      <c r="JF346" s="2" t="s">
        <v>226</v>
      </c>
      <c r="JG346" s="2" t="s">
        <v>229</v>
      </c>
      <c r="JH346" s="2" t="s">
        <v>229</v>
      </c>
      <c r="JI346" s="2" t="s">
        <v>241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272</v>
      </c>
      <c r="JR346" s="2" t="s">
        <v>226</v>
      </c>
      <c r="JS346" s="2" t="s">
        <v>229</v>
      </c>
      <c r="JT346" s="2" t="s">
        <v>229</v>
      </c>
      <c r="JU346" s="2" t="s">
        <v>241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272</v>
      </c>
      <c r="KD346" s="2" t="s">
        <v>226</v>
      </c>
      <c r="KE346" s="2" t="s">
        <v>229</v>
      </c>
      <c r="KF346" s="2" t="s">
        <v>229</v>
      </c>
      <c r="KG346" s="2" t="s">
        <v>241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272</v>
      </c>
      <c r="KP346" s="2" t="s">
        <v>226</v>
      </c>
      <c r="KQ346" s="2" t="s">
        <v>229</v>
      </c>
      <c r="KR346" s="2" t="s">
        <v>229</v>
      </c>
      <c r="KS346" s="2" t="s">
        <v>241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272</v>
      </c>
      <c r="LB346" s="2" t="s">
        <v>226</v>
      </c>
      <c r="LC346" s="2" t="s">
        <v>229</v>
      </c>
      <c r="LD346" s="2" t="s">
        <v>229</v>
      </c>
      <c r="LE346" s="2" t="s">
        <v>241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272</v>
      </c>
      <c r="LN346" s="2" t="s">
        <v>226</v>
      </c>
      <c r="LO346" s="2" t="s">
        <v>229</v>
      </c>
      <c r="LP346" s="2" t="s">
        <v>229</v>
      </c>
      <c r="LQ346" s="2" t="s">
        <v>241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664</v>
      </c>
      <c r="LZ346" s="2" t="s">
        <v>226</v>
      </c>
      <c r="MA346" s="2" t="s">
        <v>229</v>
      </c>
      <c r="MB346" s="2" t="s">
        <v>229</v>
      </c>
      <c r="MC346" s="2" t="s">
        <v>241</v>
      </c>
      <c r="MD346" s="2" t="s">
        <v>229</v>
      </c>
      <c r="ME346" s="4"/>
      <c r="MF346" s="8"/>
      <c r="MG346" s="4"/>
      <c r="MH346" s="8"/>
      <c r="MI346" s="7"/>
      <c r="MJ346" s="7"/>
      <c r="MK346" s="2" t="s">
        <v>272</v>
      </c>
      <c r="ML346" s="2" t="s">
        <v>226</v>
      </c>
      <c r="MM346" s="2" t="s">
        <v>229</v>
      </c>
      <c r="MN346" s="2" t="s">
        <v>229</v>
      </c>
      <c r="MO346" s="2" t="s">
        <v>241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272</v>
      </c>
      <c r="MX346" s="2" t="s">
        <v>226</v>
      </c>
      <c r="MY346" s="2" t="s">
        <v>229</v>
      </c>
      <c r="MZ346" s="2" t="s">
        <v>229</v>
      </c>
      <c r="NA346" s="2" t="s">
        <v>241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229</v>
      </c>
      <c r="NJ346" s="2" t="s">
        <v>229</v>
      </c>
      <c r="NK346" s="2" t="s">
        <v>229</v>
      </c>
      <c r="NL346" s="2" t="s">
        <v>229</v>
      </c>
      <c r="NM346" s="2" t="s">
        <v>229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272</v>
      </c>
      <c r="NV346" s="2" t="s">
        <v>226</v>
      </c>
      <c r="NW346" s="2" t="s">
        <v>229</v>
      </c>
      <c r="NX346" s="2" t="s">
        <v>229</v>
      </c>
      <c r="NY346" s="2" t="s">
        <v>241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272</v>
      </c>
      <c r="OH346" s="2" t="s">
        <v>226</v>
      </c>
      <c r="OI346" s="2" t="s">
        <v>229</v>
      </c>
      <c r="OJ346" s="2" t="s">
        <v>229</v>
      </c>
      <c r="OK346" s="2" t="s">
        <v>241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229</v>
      </c>
      <c r="OT346" s="2" t="s">
        <v>229</v>
      </c>
      <c r="OU346" s="2" t="s">
        <v>229</v>
      </c>
      <c r="OV346" s="2" t="s">
        <v>229</v>
      </c>
      <c r="OW346" s="2" t="s">
        <v>229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229</v>
      </c>
      <c r="PF346" s="2" t="s">
        <v>229</v>
      </c>
      <c r="PG346" s="2" t="s">
        <v>229</v>
      </c>
      <c r="PH346" s="2" t="s">
        <v>229</v>
      </c>
      <c r="PI346" s="2" t="s">
        <v>229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272</v>
      </c>
      <c r="PR346" s="2" t="s">
        <v>226</v>
      </c>
      <c r="PS346" s="2" t="s">
        <v>229</v>
      </c>
      <c r="PT346" s="2" t="s">
        <v>229</v>
      </c>
      <c r="PU346" s="2" t="s">
        <v>241</v>
      </c>
      <c r="PV346" s="2" t="s">
        <v>229</v>
      </c>
      <c r="PW346" s="4"/>
      <c r="PX346" s="8"/>
      <c r="PY346" s="4"/>
      <c r="PZ346" s="8"/>
      <c r="QA346" s="7"/>
      <c r="QB346" s="7"/>
      <c r="QC346" s="2" t="s">
        <v>281</v>
      </c>
      <c r="QD346" s="2" t="s">
        <v>226</v>
      </c>
      <c r="QE346" s="2" t="s">
        <v>229</v>
      </c>
      <c r="QF346" s="2" t="s">
        <v>229</v>
      </c>
      <c r="QG346" s="2" t="s">
        <v>241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272</v>
      </c>
      <c r="QP346" s="2" t="s">
        <v>226</v>
      </c>
      <c r="QQ346" s="2" t="s">
        <v>229</v>
      </c>
      <c r="QR346" s="2" t="s">
        <v>229</v>
      </c>
      <c r="QS346" s="2" t="s">
        <v>241</v>
      </c>
      <c r="QT346" s="2" t="s">
        <v>229</v>
      </c>
      <c r="QU346" s="4"/>
      <c r="QV346" s="8"/>
      <c r="QW346" s="4"/>
      <c r="QX346" s="8"/>
      <c r="QY346" s="7"/>
      <c r="QZ346" s="7"/>
      <c r="RA346" s="2" t="s">
        <v>272</v>
      </c>
      <c r="RB346" s="2" t="s">
        <v>226</v>
      </c>
      <c r="RC346" s="2" t="s">
        <v>229</v>
      </c>
      <c r="RD346" s="2" t="s">
        <v>229</v>
      </c>
      <c r="RE346" s="2" t="s">
        <v>241</v>
      </c>
      <c r="RF346" s="2" t="s">
        <v>229</v>
      </c>
      <c r="RG346" s="4"/>
      <c r="RH346" s="8"/>
      <c r="RI346" s="4"/>
      <c r="RJ346" s="8"/>
      <c r="RK346" s="7"/>
      <c r="RL346" s="7"/>
      <c r="RM346" s="2" t="s">
        <v>272</v>
      </c>
      <c r="RN346" s="2" t="s">
        <v>226</v>
      </c>
      <c r="RO346" s="2" t="s">
        <v>229</v>
      </c>
      <c r="RP346" s="2" t="s">
        <v>229</v>
      </c>
      <c r="RQ346" s="2" t="s">
        <v>241</v>
      </c>
      <c r="RR346" s="2" t="s">
        <v>229</v>
      </c>
      <c r="RS346" s="4"/>
      <c r="RT346" s="8"/>
      <c r="RU346" s="4"/>
      <c r="RV346" s="8"/>
      <c r="RW346" s="7"/>
      <c r="RX346" s="7"/>
      <c r="RY346" s="2" t="s">
        <v>229</v>
      </c>
      <c r="RZ346" s="2" t="s">
        <v>229</v>
      </c>
      <c r="SA346" s="2" t="s">
        <v>229</v>
      </c>
      <c r="SB346" s="2" t="s">
        <v>229</v>
      </c>
      <c r="SC346" s="2" t="s">
        <v>229</v>
      </c>
      <c r="SD346" s="2" t="s">
        <v>229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>
        <v>25</v>
      </c>
      <c r="VN346" s="4"/>
      <c r="VO346" s="4"/>
      <c r="VP346" s="4"/>
      <c r="VQ346" s="4"/>
      <c r="VR346" s="4"/>
      <c r="VS346" s="4"/>
    </row>
    <row r="347">
      <c r="A347" s="2" t="s">
        <v>3251</v>
      </c>
      <c r="B347" s="2" t="s">
        <v>216</v>
      </c>
      <c r="C347" s="2" t="s">
        <v>217</v>
      </c>
      <c r="D347" s="2" t="s">
        <v>3164</v>
      </c>
      <c r="E347" s="2" t="s">
        <v>3165</v>
      </c>
      <c r="F347" s="2" t="s">
        <v>220</v>
      </c>
      <c r="G347" s="2" t="s">
        <v>221</v>
      </c>
      <c r="H347" s="2" t="s">
        <v>222</v>
      </c>
      <c r="I347" s="2" t="s">
        <v>3166</v>
      </c>
      <c r="J347" s="2" t="s">
        <v>224</v>
      </c>
      <c r="K347" s="2" t="s">
        <v>527</v>
      </c>
      <c r="L347" s="3">
        <v>27.6</v>
      </c>
      <c r="M347" s="3">
        <v>28.98</v>
      </c>
      <c r="N347" s="3">
        <v>59.99</v>
      </c>
      <c r="O347" s="2" t="s">
        <v>963</v>
      </c>
      <c r="P347" s="2" t="s">
        <v>964</v>
      </c>
      <c r="Q347" s="2" t="s">
        <v>228</v>
      </c>
      <c r="R347" s="2" t="s">
        <v>229</v>
      </c>
      <c r="S347" s="2" t="s">
        <v>230</v>
      </c>
      <c r="T347" s="2" t="s">
        <v>231</v>
      </c>
      <c r="U347" s="2" t="s">
        <v>232</v>
      </c>
      <c r="V347" s="2" t="s">
        <v>233</v>
      </c>
      <c r="W347" s="2" t="s">
        <v>234</v>
      </c>
      <c r="X347" s="2" t="s">
        <v>235</v>
      </c>
      <c r="Y347" s="2" t="s">
        <v>415</v>
      </c>
      <c r="Z347" s="4"/>
      <c r="AA347" s="4">
        <f>=ROUNDDOWN({0},0)</f>
      </c>
      <c r="AB347" s="5"/>
      <c r="AC347" s="2" t="s">
        <v>229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/>
      <c r="AQ347" s="8"/>
      <c r="AR347" s="4">
        <v>4</v>
      </c>
      <c r="AS347" s="8">
        <v>70.56</v>
      </c>
      <c r="AT347" s="7">
        <v>-1</v>
      </c>
      <c r="AU347" s="7">
        <v>-1</v>
      </c>
      <c r="AV347" s="4" t="s">
        <v>229</v>
      </c>
      <c r="AW347" s="8" t="s">
        <v>229</v>
      </c>
      <c r="AX347" s="4">
        <v>19</v>
      </c>
      <c r="AY347" s="8">
        <v>524.87</v>
      </c>
      <c r="AZ347" s="7" t="s">
        <v>229</v>
      </c>
      <c r="BA347" s="7" t="s">
        <v>229</v>
      </c>
      <c r="BB347" s="7"/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 t="s">
        <v>229</v>
      </c>
      <c r="BJ347" s="4"/>
      <c r="BK347" s="8"/>
      <c r="BL347" s="2" t="s">
        <v>21</v>
      </c>
      <c r="BM347" s="7"/>
      <c r="BN347" s="7"/>
      <c r="BO347" s="4"/>
      <c r="BP347" s="8"/>
      <c r="BQ347" s="4"/>
      <c r="BR347" s="8"/>
      <c r="BS347" s="7"/>
      <c r="BT347" s="7"/>
      <c r="BU347" s="2" t="s">
        <v>239</v>
      </c>
      <c r="BV347" s="2" t="s">
        <v>275</v>
      </c>
      <c r="BW347" s="2" t="s">
        <v>795</v>
      </c>
      <c r="BX347" s="2" t="s">
        <v>488</v>
      </c>
      <c r="BY347" s="2" t="s">
        <v>241</v>
      </c>
      <c r="BZ347" s="2" t="s">
        <v>229</v>
      </c>
      <c r="CA347" s="4"/>
      <c r="CB347" s="8"/>
      <c r="CC347" s="4"/>
      <c r="CD347" s="8"/>
      <c r="CE347" s="7"/>
      <c r="CF347" s="7"/>
      <c r="CG347" s="2" t="s">
        <v>239</v>
      </c>
      <c r="CH347" s="2" t="s">
        <v>275</v>
      </c>
      <c r="CI347" s="2" t="s">
        <v>421</v>
      </c>
      <c r="CJ347" s="2" t="s">
        <v>1303</v>
      </c>
      <c r="CK347" s="2" t="s">
        <v>241</v>
      </c>
      <c r="CL347" s="2" t="s">
        <v>229</v>
      </c>
      <c r="CM347" s="4"/>
      <c r="CN347" s="8"/>
      <c r="CO347" s="4"/>
      <c r="CP347" s="8"/>
      <c r="CQ347" s="7"/>
      <c r="CR347" s="7"/>
      <c r="CS347" s="2" t="s">
        <v>239</v>
      </c>
      <c r="CT347" s="2" t="s">
        <v>275</v>
      </c>
      <c r="CU347" s="2" t="s">
        <v>421</v>
      </c>
      <c r="CV347" s="2" t="s">
        <v>984</v>
      </c>
      <c r="CW347" s="2" t="s">
        <v>241</v>
      </c>
      <c r="CX347" s="2" t="s">
        <v>229</v>
      </c>
      <c r="CY347" s="4"/>
      <c r="CZ347" s="8"/>
      <c r="DA347" s="4"/>
      <c r="DB347" s="8"/>
      <c r="DC347" s="7"/>
      <c r="DD347" s="7"/>
      <c r="DE347" s="2" t="s">
        <v>239</v>
      </c>
      <c r="DF347" s="2" t="s">
        <v>275</v>
      </c>
      <c r="DG347" s="2" t="s">
        <v>802</v>
      </c>
      <c r="DH347" s="2" t="s">
        <v>1303</v>
      </c>
      <c r="DI347" s="2" t="s">
        <v>263</v>
      </c>
      <c r="DJ347" s="2" t="s">
        <v>229</v>
      </c>
      <c r="DK347" s="4"/>
      <c r="DL347" s="8"/>
      <c r="DM347" s="4"/>
      <c r="DN347" s="8"/>
      <c r="DO347" s="7"/>
      <c r="DP347" s="7"/>
      <c r="DQ347" s="2" t="s">
        <v>239</v>
      </c>
      <c r="DR347" s="2" t="s">
        <v>275</v>
      </c>
      <c r="DS347" s="2" t="s">
        <v>300</v>
      </c>
      <c r="DT347" s="2" t="s">
        <v>3169</v>
      </c>
      <c r="DU347" s="2" t="s">
        <v>241</v>
      </c>
      <c r="DV347" s="2" t="s">
        <v>229</v>
      </c>
      <c r="DW347" s="4"/>
      <c r="DX347" s="8"/>
      <c r="DY347" s="4">
        <v>4</v>
      </c>
      <c r="DZ347" s="8">
        <v>70.56</v>
      </c>
      <c r="EA347" s="7">
        <v>-1</v>
      </c>
      <c r="EB347" s="7">
        <v>-1</v>
      </c>
      <c r="EC347" s="2" t="s">
        <v>239</v>
      </c>
      <c r="ED347" s="2" t="s">
        <v>275</v>
      </c>
      <c r="EE347" s="2" t="s">
        <v>458</v>
      </c>
      <c r="EF347" s="2" t="s">
        <v>3223</v>
      </c>
      <c r="EG347" s="2" t="s">
        <v>263</v>
      </c>
      <c r="EH347" s="2" t="s">
        <v>229</v>
      </c>
      <c r="EI347" s="4"/>
      <c r="EJ347" s="8"/>
      <c r="EK347" s="4"/>
      <c r="EL347" s="8"/>
      <c r="EM347" s="7"/>
      <c r="EN347" s="7"/>
      <c r="EO347" s="2" t="s">
        <v>239</v>
      </c>
      <c r="EP347" s="2" t="s">
        <v>275</v>
      </c>
      <c r="EQ347" s="2" t="s">
        <v>1333</v>
      </c>
      <c r="ER347" s="2" t="s">
        <v>3252</v>
      </c>
      <c r="ES347" s="2" t="s">
        <v>241</v>
      </c>
      <c r="ET347" s="2" t="s">
        <v>229</v>
      </c>
      <c r="EU347" s="4"/>
      <c r="EV347" s="8"/>
      <c r="EW347" s="4"/>
      <c r="EX347" s="8"/>
      <c r="EY347" s="7"/>
      <c r="EZ347" s="7"/>
      <c r="FA347" s="2" t="s">
        <v>239</v>
      </c>
      <c r="FB347" s="2" t="s">
        <v>275</v>
      </c>
      <c r="FC347" s="2" t="s">
        <v>828</v>
      </c>
      <c r="FD347" s="2" t="s">
        <v>1308</v>
      </c>
      <c r="FE347" s="2" t="s">
        <v>241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275</v>
      </c>
      <c r="FO347" s="2" t="s">
        <v>421</v>
      </c>
      <c r="FP347" s="2" t="s">
        <v>229</v>
      </c>
      <c r="FQ347" s="2" t="s">
        <v>241</v>
      </c>
      <c r="FR347" s="2" t="s">
        <v>229</v>
      </c>
      <c r="FS347" s="4"/>
      <c r="FT347" s="8"/>
      <c r="FU347" s="4"/>
      <c r="FV347" s="8"/>
      <c r="FW347" s="7"/>
      <c r="FX347" s="7"/>
      <c r="FY347" s="2" t="s">
        <v>239</v>
      </c>
      <c r="FZ347" s="2" t="s">
        <v>275</v>
      </c>
      <c r="GA347" s="2" t="s">
        <v>229</v>
      </c>
      <c r="GB347" s="2" t="s">
        <v>229</v>
      </c>
      <c r="GC347" s="2" t="s">
        <v>241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714</v>
      </c>
      <c r="GL347" s="2" t="s">
        <v>275</v>
      </c>
      <c r="GM347" s="2" t="s">
        <v>974</v>
      </c>
      <c r="GN347" s="2" t="s">
        <v>2350</v>
      </c>
      <c r="GO347" s="2" t="s">
        <v>241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275</v>
      </c>
      <c r="GY347" s="2" t="s">
        <v>258</v>
      </c>
      <c r="GZ347" s="2" t="s">
        <v>3152</v>
      </c>
      <c r="HA347" s="2" t="s">
        <v>241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275</v>
      </c>
      <c r="HK347" s="2" t="s">
        <v>258</v>
      </c>
      <c r="HL347" s="2" t="s">
        <v>3075</v>
      </c>
      <c r="HM347" s="2" t="s">
        <v>241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275</v>
      </c>
      <c r="HW347" s="2" t="s">
        <v>264</v>
      </c>
      <c r="HX347" s="2" t="s">
        <v>229</v>
      </c>
      <c r="HY347" s="2" t="s">
        <v>241</v>
      </c>
      <c r="HZ347" s="2" t="s">
        <v>229</v>
      </c>
      <c r="IA347" s="4"/>
      <c r="IB347" s="8"/>
      <c r="IC347" s="4"/>
      <c r="ID347" s="8"/>
      <c r="IE347" s="7"/>
      <c r="IF347" s="7"/>
      <c r="IG347" s="2" t="s">
        <v>266</v>
      </c>
      <c r="IH347" s="2" t="s">
        <v>275</v>
      </c>
      <c r="II347" s="2" t="s">
        <v>229</v>
      </c>
      <c r="IJ347" s="2" t="s">
        <v>229</v>
      </c>
      <c r="IK347" s="2" t="s">
        <v>241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272</v>
      </c>
      <c r="IT347" s="2" t="s">
        <v>275</v>
      </c>
      <c r="IU347" s="2" t="s">
        <v>229</v>
      </c>
      <c r="IV347" s="2" t="s">
        <v>229</v>
      </c>
      <c r="IW347" s="2" t="s">
        <v>241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239</v>
      </c>
      <c r="JF347" s="2" t="s">
        <v>275</v>
      </c>
      <c r="JG347" s="2" t="s">
        <v>268</v>
      </c>
      <c r="JH347" s="2" t="s">
        <v>229</v>
      </c>
      <c r="JI347" s="2" t="s">
        <v>241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229</v>
      </c>
      <c r="JR347" s="2" t="s">
        <v>229</v>
      </c>
      <c r="JS347" s="2" t="s">
        <v>229</v>
      </c>
      <c r="JT347" s="2" t="s">
        <v>229</v>
      </c>
      <c r="JU347" s="2" t="s">
        <v>229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272</v>
      </c>
      <c r="KD347" s="2" t="s">
        <v>275</v>
      </c>
      <c r="KE347" s="2" t="s">
        <v>229</v>
      </c>
      <c r="KF347" s="2" t="s">
        <v>229</v>
      </c>
      <c r="KG347" s="2" t="s">
        <v>241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272</v>
      </c>
      <c r="KP347" s="2" t="s">
        <v>275</v>
      </c>
      <c r="KQ347" s="2" t="s">
        <v>229</v>
      </c>
      <c r="KR347" s="2" t="s">
        <v>229</v>
      </c>
      <c r="KS347" s="2" t="s">
        <v>241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272</v>
      </c>
      <c r="LB347" s="2" t="s">
        <v>275</v>
      </c>
      <c r="LC347" s="2" t="s">
        <v>229</v>
      </c>
      <c r="LD347" s="2" t="s">
        <v>229</v>
      </c>
      <c r="LE347" s="2" t="s">
        <v>241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229</v>
      </c>
      <c r="LN347" s="2" t="s">
        <v>229</v>
      </c>
      <c r="LO347" s="2" t="s">
        <v>229</v>
      </c>
      <c r="LP347" s="2" t="s">
        <v>229</v>
      </c>
      <c r="LQ347" s="2" t="s">
        <v>229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239</v>
      </c>
      <c r="LZ347" s="2" t="s">
        <v>275</v>
      </c>
      <c r="MA347" s="2" t="s">
        <v>439</v>
      </c>
      <c r="MB347" s="2" t="s">
        <v>1497</v>
      </c>
      <c r="MC347" s="2" t="s">
        <v>241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266</v>
      </c>
      <c r="ML347" s="2" t="s">
        <v>275</v>
      </c>
      <c r="MM347" s="2" t="s">
        <v>229</v>
      </c>
      <c r="MN347" s="2" t="s">
        <v>229</v>
      </c>
      <c r="MO347" s="2" t="s">
        <v>241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266</v>
      </c>
      <c r="MX347" s="2" t="s">
        <v>275</v>
      </c>
      <c r="MY347" s="2" t="s">
        <v>229</v>
      </c>
      <c r="MZ347" s="2" t="s">
        <v>229</v>
      </c>
      <c r="NA347" s="2" t="s">
        <v>241</v>
      </c>
      <c r="NB347" s="2" t="s">
        <v>229</v>
      </c>
      <c r="NC347" s="4"/>
      <c r="ND347" s="8"/>
      <c r="NE347" s="4"/>
      <c r="NF347" s="8"/>
      <c r="NG347" s="7"/>
      <c r="NH347" s="7"/>
      <c r="NI347" s="2" t="s">
        <v>239</v>
      </c>
      <c r="NJ347" s="2" t="s">
        <v>275</v>
      </c>
      <c r="NK347" s="2" t="s">
        <v>3191</v>
      </c>
      <c r="NL347" s="2" t="s">
        <v>860</v>
      </c>
      <c r="NM347" s="2" t="s">
        <v>263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272</v>
      </c>
      <c r="NV347" s="2" t="s">
        <v>275</v>
      </c>
      <c r="NW347" s="2" t="s">
        <v>229</v>
      </c>
      <c r="NX347" s="2" t="s">
        <v>229</v>
      </c>
      <c r="NY347" s="2" t="s">
        <v>241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229</v>
      </c>
      <c r="OH347" s="2" t="s">
        <v>229</v>
      </c>
      <c r="OI347" s="2" t="s">
        <v>229</v>
      </c>
      <c r="OJ347" s="2" t="s">
        <v>229</v>
      </c>
      <c r="OK347" s="2" t="s">
        <v>229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229</v>
      </c>
      <c r="OT347" s="2" t="s">
        <v>229</v>
      </c>
      <c r="OU347" s="2" t="s">
        <v>229</v>
      </c>
      <c r="OV347" s="2" t="s">
        <v>229</v>
      </c>
      <c r="OW347" s="2" t="s">
        <v>229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281</v>
      </c>
      <c r="PF347" s="2" t="s">
        <v>275</v>
      </c>
      <c r="PG347" s="2" t="s">
        <v>229</v>
      </c>
      <c r="PH347" s="2" t="s">
        <v>229</v>
      </c>
      <c r="PI347" s="2" t="s">
        <v>241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239</v>
      </c>
      <c r="PR347" s="2" t="s">
        <v>275</v>
      </c>
      <c r="PS347" s="2" t="s">
        <v>968</v>
      </c>
      <c r="PT347" s="2" t="s">
        <v>229</v>
      </c>
      <c r="PU347" s="2" t="s">
        <v>241</v>
      </c>
      <c r="PV347" s="2" t="s">
        <v>229</v>
      </c>
      <c r="PW347" s="4"/>
      <c r="PX347" s="8"/>
      <c r="PY347" s="4"/>
      <c r="PZ347" s="8"/>
      <c r="QA347" s="7"/>
      <c r="QB347" s="7"/>
      <c r="QC347" s="2" t="s">
        <v>281</v>
      </c>
      <c r="QD347" s="2" t="s">
        <v>275</v>
      </c>
      <c r="QE347" s="2" t="s">
        <v>229</v>
      </c>
      <c r="QF347" s="2" t="s">
        <v>229</v>
      </c>
      <c r="QG347" s="2" t="s">
        <v>241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229</v>
      </c>
      <c r="QP347" s="2" t="s">
        <v>229</v>
      </c>
      <c r="QQ347" s="2" t="s">
        <v>229</v>
      </c>
      <c r="QR347" s="2" t="s">
        <v>229</v>
      </c>
      <c r="QS347" s="2" t="s">
        <v>229</v>
      </c>
      <c r="QT347" s="2" t="s">
        <v>229</v>
      </c>
      <c r="QU347" s="4"/>
      <c r="QV347" s="8"/>
      <c r="QW347" s="4"/>
      <c r="QX347" s="8"/>
      <c r="QY347" s="7"/>
      <c r="QZ347" s="7"/>
      <c r="RA347" s="2" t="s">
        <v>272</v>
      </c>
      <c r="RB347" s="2" t="s">
        <v>275</v>
      </c>
      <c r="RC347" s="2" t="s">
        <v>229</v>
      </c>
      <c r="RD347" s="2" t="s">
        <v>229</v>
      </c>
      <c r="RE347" s="2" t="s">
        <v>241</v>
      </c>
      <c r="RF347" s="2" t="s">
        <v>229</v>
      </c>
      <c r="RG347" s="4"/>
      <c r="RH347" s="8"/>
      <c r="RI347" s="4"/>
      <c r="RJ347" s="8"/>
      <c r="RK347" s="7"/>
      <c r="RL347" s="7"/>
      <c r="RM347" s="2" t="s">
        <v>229</v>
      </c>
      <c r="RN347" s="2" t="s">
        <v>229</v>
      </c>
      <c r="RO347" s="2" t="s">
        <v>229</v>
      </c>
      <c r="RP347" s="2" t="s">
        <v>229</v>
      </c>
      <c r="RQ347" s="2" t="s">
        <v>229</v>
      </c>
      <c r="RR347" s="2" t="s">
        <v>229</v>
      </c>
      <c r="RS347" s="4"/>
      <c r="RT347" s="8"/>
      <c r="RU347" s="4"/>
      <c r="RV347" s="8"/>
      <c r="RW347" s="7"/>
      <c r="RX347" s="7"/>
      <c r="RY347" s="2" t="s">
        <v>266</v>
      </c>
      <c r="RZ347" s="2" t="s">
        <v>275</v>
      </c>
      <c r="SA347" s="2" t="s">
        <v>483</v>
      </c>
      <c r="SB347" s="2" t="s">
        <v>229</v>
      </c>
      <c r="SC347" s="2" t="s">
        <v>241</v>
      </c>
      <c r="SD347" s="2" t="s">
        <v>229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</row>
    <row r="348">
      <c r="A348" s="2" t="s">
        <v>3253</v>
      </c>
      <c r="B348" s="2" t="s">
        <v>216</v>
      </c>
      <c r="C348" s="2" t="s">
        <v>217</v>
      </c>
      <c r="D348" s="2" t="s">
        <v>3164</v>
      </c>
      <c r="E348" s="2" t="s">
        <v>3165</v>
      </c>
      <c r="F348" s="2" t="s">
        <v>220</v>
      </c>
      <c r="G348" s="2" t="s">
        <v>221</v>
      </c>
      <c r="H348" s="2" t="s">
        <v>222</v>
      </c>
      <c r="I348" s="2" t="s">
        <v>3166</v>
      </c>
      <c r="J348" s="2" t="s">
        <v>285</v>
      </c>
      <c r="K348" s="2" t="s">
        <v>527</v>
      </c>
      <c r="L348" s="3">
        <v>33.6</v>
      </c>
      <c r="M348" s="3">
        <v>35.28</v>
      </c>
      <c r="N348" s="3">
        <v>69.99</v>
      </c>
      <c r="O348" s="2" t="s">
        <v>963</v>
      </c>
      <c r="P348" s="2" t="s">
        <v>964</v>
      </c>
      <c r="Q348" s="2" t="s">
        <v>228</v>
      </c>
      <c r="R348" s="2" t="s">
        <v>229</v>
      </c>
      <c r="S348" s="2" t="s">
        <v>230</v>
      </c>
      <c r="T348" s="2" t="s">
        <v>231</v>
      </c>
      <c r="U348" s="2" t="s">
        <v>286</v>
      </c>
      <c r="V348" s="2" t="s">
        <v>233</v>
      </c>
      <c r="W348" s="2" t="s">
        <v>234</v>
      </c>
      <c r="X348" s="2" t="s">
        <v>235</v>
      </c>
      <c r="Y348" s="2" t="s">
        <v>415</v>
      </c>
      <c r="Z348" s="4"/>
      <c r="AA348" s="4">
        <f>=ROUNDDOWN({0},0)</f>
      </c>
      <c r="AB348" s="5">
        <v>1</v>
      </c>
      <c r="AC348" s="2" t="s">
        <v>229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13</v>
      </c>
      <c r="AS348" s="8">
        <v>377.08</v>
      </c>
      <c r="AT348" s="7">
        <v>-1</v>
      </c>
      <c r="AU348" s="7">
        <v>-1</v>
      </c>
      <c r="AV348" s="4" t="s">
        <v>229</v>
      </c>
      <c r="AW348" s="8" t="s">
        <v>229</v>
      </c>
      <c r="AX348" s="4" t="s">
        <v>229</v>
      </c>
      <c r="AY348" s="8" t="s">
        <v>229</v>
      </c>
      <c r="AZ348" s="7" t="s">
        <v>229</v>
      </c>
      <c r="BA348" s="7" t="s">
        <v>229</v>
      </c>
      <c r="BB348" s="7"/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 t="s">
        <v>229</v>
      </c>
      <c r="BJ348" s="4"/>
      <c r="BK348" s="8"/>
      <c r="BL348" s="2" t="s">
        <v>3254</v>
      </c>
      <c r="BM348" s="7"/>
      <c r="BN348" s="7"/>
      <c r="BO348" s="4"/>
      <c r="BP348" s="8"/>
      <c r="BQ348" s="4">
        <v>6</v>
      </c>
      <c r="BR348" s="8">
        <v>208.68</v>
      </c>
      <c r="BS348" s="7">
        <v>-1</v>
      </c>
      <c r="BT348" s="7">
        <v>-1</v>
      </c>
      <c r="BU348" s="2" t="s">
        <v>239</v>
      </c>
      <c r="BV348" s="2" t="s">
        <v>275</v>
      </c>
      <c r="BW348" s="2" t="s">
        <v>229</v>
      </c>
      <c r="BX348" s="2" t="s">
        <v>337</v>
      </c>
      <c r="BY348" s="2" t="s">
        <v>241</v>
      </c>
      <c r="BZ348" s="2" t="s">
        <v>229</v>
      </c>
      <c r="CA348" s="4"/>
      <c r="CB348" s="8"/>
      <c r="CC348" s="4"/>
      <c r="CD348" s="8"/>
      <c r="CE348" s="7"/>
      <c r="CF348" s="7"/>
      <c r="CG348" s="2" t="s">
        <v>239</v>
      </c>
      <c r="CH348" s="2" t="s">
        <v>275</v>
      </c>
      <c r="CI348" s="2" t="s">
        <v>415</v>
      </c>
      <c r="CJ348" s="2" t="s">
        <v>3255</v>
      </c>
      <c r="CK348" s="2" t="s">
        <v>241</v>
      </c>
      <c r="CL348" s="2" t="s">
        <v>229</v>
      </c>
      <c r="CM348" s="4"/>
      <c r="CN348" s="8"/>
      <c r="CO348" s="4">
        <v>2</v>
      </c>
      <c r="CP348" s="8">
        <v>45.72</v>
      </c>
      <c r="CQ348" s="7">
        <v>-1</v>
      </c>
      <c r="CR348" s="7">
        <v>-1</v>
      </c>
      <c r="CS348" s="2" t="s">
        <v>239</v>
      </c>
      <c r="CT348" s="2" t="s">
        <v>275</v>
      </c>
      <c r="CU348" s="2" t="s">
        <v>415</v>
      </c>
      <c r="CV348" s="2" t="s">
        <v>3187</v>
      </c>
      <c r="CW348" s="2" t="s">
        <v>241</v>
      </c>
      <c r="CX348" s="2" t="s">
        <v>229</v>
      </c>
      <c r="CY348" s="4"/>
      <c r="CZ348" s="8"/>
      <c r="DA348" s="4"/>
      <c r="DB348" s="8"/>
      <c r="DC348" s="7"/>
      <c r="DD348" s="7"/>
      <c r="DE348" s="2" t="s">
        <v>239</v>
      </c>
      <c r="DF348" s="2" t="s">
        <v>275</v>
      </c>
      <c r="DG348" s="2" t="s">
        <v>802</v>
      </c>
      <c r="DH348" s="2" t="s">
        <v>1164</v>
      </c>
      <c r="DI348" s="2" t="s">
        <v>263</v>
      </c>
      <c r="DJ348" s="2" t="s">
        <v>229</v>
      </c>
      <c r="DK348" s="4"/>
      <c r="DL348" s="8"/>
      <c r="DM348" s="4"/>
      <c r="DN348" s="8"/>
      <c r="DO348" s="7"/>
      <c r="DP348" s="7"/>
      <c r="DQ348" s="2" t="s">
        <v>239</v>
      </c>
      <c r="DR348" s="2" t="s">
        <v>275</v>
      </c>
      <c r="DS348" s="2" t="s">
        <v>300</v>
      </c>
      <c r="DT348" s="2" t="s">
        <v>349</v>
      </c>
      <c r="DU348" s="2" t="s">
        <v>241</v>
      </c>
      <c r="DV348" s="2" t="s">
        <v>229</v>
      </c>
      <c r="DW348" s="4"/>
      <c r="DX348" s="8"/>
      <c r="DY348" s="4">
        <v>4</v>
      </c>
      <c r="DZ348" s="8">
        <v>85.64</v>
      </c>
      <c r="EA348" s="7">
        <v>-1</v>
      </c>
      <c r="EB348" s="7">
        <v>-1</v>
      </c>
      <c r="EC348" s="2" t="s">
        <v>239</v>
      </c>
      <c r="ED348" s="2" t="s">
        <v>275</v>
      </c>
      <c r="EE348" s="2" t="s">
        <v>458</v>
      </c>
      <c r="EF348" s="2" t="s">
        <v>454</v>
      </c>
      <c r="EG348" s="2" t="s">
        <v>263</v>
      </c>
      <c r="EH348" s="2" t="s">
        <v>229</v>
      </c>
      <c r="EI348" s="4"/>
      <c r="EJ348" s="8"/>
      <c r="EK348" s="4">
        <v>1</v>
      </c>
      <c r="EL348" s="8">
        <v>37.04</v>
      </c>
      <c r="EM348" s="7">
        <v>-1</v>
      </c>
      <c r="EN348" s="7">
        <v>-1</v>
      </c>
      <c r="EO348" s="2" t="s">
        <v>239</v>
      </c>
      <c r="EP348" s="2" t="s">
        <v>275</v>
      </c>
      <c r="EQ348" s="2" t="s">
        <v>1333</v>
      </c>
      <c r="ER348" s="2" t="s">
        <v>3252</v>
      </c>
      <c r="ES348" s="2" t="s">
        <v>241</v>
      </c>
      <c r="ET348" s="2" t="s">
        <v>229</v>
      </c>
      <c r="EU348" s="4"/>
      <c r="EV348" s="8"/>
      <c r="EW348" s="4"/>
      <c r="EX348" s="8"/>
      <c r="EY348" s="7"/>
      <c r="EZ348" s="7"/>
      <c r="FA348" s="2" t="s">
        <v>239</v>
      </c>
      <c r="FB348" s="2" t="s">
        <v>275</v>
      </c>
      <c r="FC348" s="2" t="s">
        <v>450</v>
      </c>
      <c r="FD348" s="2" t="s">
        <v>435</v>
      </c>
      <c r="FE348" s="2" t="s">
        <v>241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275</v>
      </c>
      <c r="FO348" s="2" t="s">
        <v>415</v>
      </c>
      <c r="FP348" s="2" t="s">
        <v>1485</v>
      </c>
      <c r="FQ348" s="2" t="s">
        <v>241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239</v>
      </c>
      <c r="FZ348" s="2" t="s">
        <v>275</v>
      </c>
      <c r="GA348" s="2" t="s">
        <v>229</v>
      </c>
      <c r="GB348" s="2" t="s">
        <v>229</v>
      </c>
      <c r="GC348" s="2" t="s">
        <v>241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239</v>
      </c>
      <c r="GL348" s="2" t="s">
        <v>275</v>
      </c>
      <c r="GM348" s="2" t="s">
        <v>974</v>
      </c>
      <c r="GN348" s="2" t="s">
        <v>3256</v>
      </c>
      <c r="GO348" s="2" t="s">
        <v>241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239</v>
      </c>
      <c r="GX348" s="2" t="s">
        <v>275</v>
      </c>
      <c r="GY348" s="2" t="s">
        <v>258</v>
      </c>
      <c r="GZ348" s="2" t="s">
        <v>823</v>
      </c>
      <c r="HA348" s="2" t="s">
        <v>241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275</v>
      </c>
      <c r="HK348" s="2" t="s">
        <v>258</v>
      </c>
      <c r="HL348" s="2" t="s">
        <v>831</v>
      </c>
      <c r="HM348" s="2" t="s">
        <v>241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275</v>
      </c>
      <c r="HW348" s="2" t="s">
        <v>264</v>
      </c>
      <c r="HX348" s="2" t="s">
        <v>1366</v>
      </c>
      <c r="HY348" s="2" t="s">
        <v>241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266</v>
      </c>
      <c r="IH348" s="2" t="s">
        <v>275</v>
      </c>
      <c r="II348" s="2" t="s">
        <v>229</v>
      </c>
      <c r="IJ348" s="2" t="s">
        <v>229</v>
      </c>
      <c r="IK348" s="2" t="s">
        <v>241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272</v>
      </c>
      <c r="IT348" s="2" t="s">
        <v>275</v>
      </c>
      <c r="IU348" s="2" t="s">
        <v>229</v>
      </c>
      <c r="IV348" s="2" t="s">
        <v>229</v>
      </c>
      <c r="IW348" s="2" t="s">
        <v>241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239</v>
      </c>
      <c r="JF348" s="2" t="s">
        <v>275</v>
      </c>
      <c r="JG348" s="2" t="s">
        <v>268</v>
      </c>
      <c r="JH348" s="2" t="s">
        <v>2355</v>
      </c>
      <c r="JI348" s="2" t="s">
        <v>241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229</v>
      </c>
      <c r="JR348" s="2" t="s">
        <v>229</v>
      </c>
      <c r="JS348" s="2" t="s">
        <v>229</v>
      </c>
      <c r="JT348" s="2" t="s">
        <v>229</v>
      </c>
      <c r="JU348" s="2" t="s">
        <v>229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272</v>
      </c>
      <c r="KD348" s="2" t="s">
        <v>275</v>
      </c>
      <c r="KE348" s="2" t="s">
        <v>229</v>
      </c>
      <c r="KF348" s="2" t="s">
        <v>229</v>
      </c>
      <c r="KG348" s="2" t="s">
        <v>241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272</v>
      </c>
      <c r="KP348" s="2" t="s">
        <v>275</v>
      </c>
      <c r="KQ348" s="2" t="s">
        <v>229</v>
      </c>
      <c r="KR348" s="2" t="s">
        <v>229</v>
      </c>
      <c r="KS348" s="2" t="s">
        <v>241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272</v>
      </c>
      <c r="LB348" s="2" t="s">
        <v>275</v>
      </c>
      <c r="LC348" s="2" t="s">
        <v>229</v>
      </c>
      <c r="LD348" s="2" t="s">
        <v>229</v>
      </c>
      <c r="LE348" s="2" t="s">
        <v>241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229</v>
      </c>
      <c r="LN348" s="2" t="s">
        <v>229</v>
      </c>
      <c r="LO348" s="2" t="s">
        <v>229</v>
      </c>
      <c r="LP348" s="2" t="s">
        <v>229</v>
      </c>
      <c r="LQ348" s="2" t="s">
        <v>229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239</v>
      </c>
      <c r="LZ348" s="2" t="s">
        <v>275</v>
      </c>
      <c r="MA348" s="2" t="s">
        <v>439</v>
      </c>
      <c r="MB348" s="2" t="s">
        <v>605</v>
      </c>
      <c r="MC348" s="2" t="s">
        <v>241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266</v>
      </c>
      <c r="ML348" s="2" t="s">
        <v>275</v>
      </c>
      <c r="MM348" s="2" t="s">
        <v>229</v>
      </c>
      <c r="MN348" s="2" t="s">
        <v>229</v>
      </c>
      <c r="MO348" s="2" t="s">
        <v>241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266</v>
      </c>
      <c r="MX348" s="2" t="s">
        <v>275</v>
      </c>
      <c r="MY348" s="2" t="s">
        <v>229</v>
      </c>
      <c r="MZ348" s="2" t="s">
        <v>229</v>
      </c>
      <c r="NA348" s="2" t="s">
        <v>241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239</v>
      </c>
      <c r="NJ348" s="2" t="s">
        <v>275</v>
      </c>
      <c r="NK348" s="2" t="s">
        <v>450</v>
      </c>
      <c r="NL348" s="2" t="s">
        <v>987</v>
      </c>
      <c r="NM348" s="2" t="s">
        <v>263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272</v>
      </c>
      <c r="NV348" s="2" t="s">
        <v>275</v>
      </c>
      <c r="NW348" s="2" t="s">
        <v>229</v>
      </c>
      <c r="NX348" s="2" t="s">
        <v>229</v>
      </c>
      <c r="NY348" s="2" t="s">
        <v>241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229</v>
      </c>
      <c r="OH348" s="2" t="s">
        <v>229</v>
      </c>
      <c r="OI348" s="2" t="s">
        <v>229</v>
      </c>
      <c r="OJ348" s="2" t="s">
        <v>229</v>
      </c>
      <c r="OK348" s="2" t="s">
        <v>229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229</v>
      </c>
      <c r="OT348" s="2" t="s">
        <v>229</v>
      </c>
      <c r="OU348" s="2" t="s">
        <v>229</v>
      </c>
      <c r="OV348" s="2" t="s">
        <v>229</v>
      </c>
      <c r="OW348" s="2" t="s">
        <v>229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281</v>
      </c>
      <c r="PF348" s="2" t="s">
        <v>275</v>
      </c>
      <c r="PG348" s="2" t="s">
        <v>229</v>
      </c>
      <c r="PH348" s="2" t="s">
        <v>229</v>
      </c>
      <c r="PI348" s="2" t="s">
        <v>241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239</v>
      </c>
      <c r="PR348" s="2" t="s">
        <v>275</v>
      </c>
      <c r="PS348" s="2" t="s">
        <v>968</v>
      </c>
      <c r="PT348" s="2" t="s">
        <v>229</v>
      </c>
      <c r="PU348" s="2" t="s">
        <v>241</v>
      </c>
      <c r="PV348" s="2" t="s">
        <v>229</v>
      </c>
      <c r="PW348" s="4"/>
      <c r="PX348" s="8"/>
      <c r="PY348" s="4"/>
      <c r="PZ348" s="8"/>
      <c r="QA348" s="7"/>
      <c r="QB348" s="7"/>
      <c r="QC348" s="2" t="s">
        <v>281</v>
      </c>
      <c r="QD348" s="2" t="s">
        <v>275</v>
      </c>
      <c r="QE348" s="2" t="s">
        <v>229</v>
      </c>
      <c r="QF348" s="2" t="s">
        <v>229</v>
      </c>
      <c r="QG348" s="2" t="s">
        <v>241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229</v>
      </c>
      <c r="QP348" s="2" t="s">
        <v>229</v>
      </c>
      <c r="QQ348" s="2" t="s">
        <v>229</v>
      </c>
      <c r="QR348" s="2" t="s">
        <v>229</v>
      </c>
      <c r="QS348" s="2" t="s">
        <v>229</v>
      </c>
      <c r="QT348" s="2" t="s">
        <v>229</v>
      </c>
      <c r="QU348" s="4"/>
      <c r="QV348" s="8"/>
      <c r="QW348" s="4"/>
      <c r="QX348" s="8"/>
      <c r="QY348" s="7"/>
      <c r="QZ348" s="7"/>
      <c r="RA348" s="2" t="s">
        <v>272</v>
      </c>
      <c r="RB348" s="2" t="s">
        <v>275</v>
      </c>
      <c r="RC348" s="2" t="s">
        <v>229</v>
      </c>
      <c r="RD348" s="2" t="s">
        <v>229</v>
      </c>
      <c r="RE348" s="2" t="s">
        <v>241</v>
      </c>
      <c r="RF348" s="2" t="s">
        <v>229</v>
      </c>
      <c r="RG348" s="4"/>
      <c r="RH348" s="8"/>
      <c r="RI348" s="4"/>
      <c r="RJ348" s="8"/>
      <c r="RK348" s="7"/>
      <c r="RL348" s="7"/>
      <c r="RM348" s="2" t="s">
        <v>229</v>
      </c>
      <c r="RN348" s="2" t="s">
        <v>229</v>
      </c>
      <c r="RO348" s="2" t="s">
        <v>229</v>
      </c>
      <c r="RP348" s="2" t="s">
        <v>229</v>
      </c>
      <c r="RQ348" s="2" t="s">
        <v>229</v>
      </c>
      <c r="RR348" s="2" t="s">
        <v>229</v>
      </c>
      <c r="RS348" s="4"/>
      <c r="RT348" s="8"/>
      <c r="RU348" s="4"/>
      <c r="RV348" s="8"/>
      <c r="RW348" s="7"/>
      <c r="RX348" s="7"/>
      <c r="RY348" s="2" t="s">
        <v>266</v>
      </c>
      <c r="RZ348" s="2" t="s">
        <v>275</v>
      </c>
      <c r="SA348" s="2" t="s">
        <v>3192</v>
      </c>
      <c r="SB348" s="2" t="s">
        <v>229</v>
      </c>
      <c r="SC348" s="2" t="s">
        <v>241</v>
      </c>
      <c r="SD348" s="2" t="s">
        <v>229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</row>
    <row r="349">
      <c r="A349" s="2" t="s">
        <v>3257</v>
      </c>
      <c r="B349" s="2" t="s">
        <v>216</v>
      </c>
      <c r="C349" s="2" t="s">
        <v>217</v>
      </c>
      <c r="D349" s="2" t="s">
        <v>3164</v>
      </c>
      <c r="E349" s="2" t="s">
        <v>3165</v>
      </c>
      <c r="F349" s="2" t="s">
        <v>220</v>
      </c>
      <c r="G349" s="2" t="s">
        <v>221</v>
      </c>
      <c r="H349" s="2" t="s">
        <v>222</v>
      </c>
      <c r="I349" s="2" t="s">
        <v>3166</v>
      </c>
      <c r="J349" s="2" t="s">
        <v>312</v>
      </c>
      <c r="K349" s="2" t="s">
        <v>527</v>
      </c>
      <c r="L349" s="3">
        <v>36.75</v>
      </c>
      <c r="M349" s="3">
        <v>38.59</v>
      </c>
      <c r="N349" s="3">
        <v>74.99</v>
      </c>
      <c r="O349" s="2" t="s">
        <v>963</v>
      </c>
      <c r="P349" s="2" t="s">
        <v>964</v>
      </c>
      <c r="Q349" s="2" t="s">
        <v>228</v>
      </c>
      <c r="R349" s="2" t="s">
        <v>229</v>
      </c>
      <c r="S349" s="2" t="s">
        <v>529</v>
      </c>
      <c r="T349" s="2" t="s">
        <v>231</v>
      </c>
      <c r="U349" s="2" t="s">
        <v>286</v>
      </c>
      <c r="V349" s="2" t="s">
        <v>233</v>
      </c>
      <c r="W349" s="2" t="s">
        <v>234</v>
      </c>
      <c r="X349" s="2" t="s">
        <v>235</v>
      </c>
      <c r="Y349" s="2" t="s">
        <v>313</v>
      </c>
      <c r="Z349" s="4"/>
      <c r="AA349" s="4">
        <f>=ROUNDDOWN({0},0)</f>
      </c>
      <c r="AB349" s="5">
        <v>1.1</v>
      </c>
      <c r="AC349" s="2" t="s">
        <v>229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/>
      <c r="AQ349" s="8"/>
      <c r="AR349" s="4">
        <v>2</v>
      </c>
      <c r="AS349" s="8">
        <v>77.23</v>
      </c>
      <c r="AT349" s="7">
        <v>-1</v>
      </c>
      <c r="AU349" s="7">
        <v>-1</v>
      </c>
      <c r="AV349" s="4" t="s">
        <v>229</v>
      </c>
      <c r="AW349" s="8" t="s">
        <v>229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/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 t="s">
        <v>229</v>
      </c>
      <c r="BJ349" s="4"/>
      <c r="BK349" s="8"/>
      <c r="BL349" s="2" t="s">
        <v>3000</v>
      </c>
      <c r="BM349" s="7"/>
      <c r="BN349" s="7"/>
      <c r="BO349" s="4"/>
      <c r="BP349" s="8"/>
      <c r="BQ349" s="4">
        <v>1</v>
      </c>
      <c r="BR349" s="8">
        <v>38.64</v>
      </c>
      <c r="BS349" s="7">
        <v>-1</v>
      </c>
      <c r="BT349" s="7">
        <v>-1</v>
      </c>
      <c r="BU349" s="2" t="s">
        <v>239</v>
      </c>
      <c r="BV349" s="2" t="s">
        <v>275</v>
      </c>
      <c r="BW349" s="2" t="s">
        <v>229</v>
      </c>
      <c r="BX349" s="2" t="s">
        <v>3228</v>
      </c>
      <c r="BY349" s="2" t="s">
        <v>241</v>
      </c>
      <c r="BZ349" s="2" t="s">
        <v>229</v>
      </c>
      <c r="CA349" s="4"/>
      <c r="CB349" s="8"/>
      <c r="CC349" s="4"/>
      <c r="CD349" s="8"/>
      <c r="CE349" s="7"/>
      <c r="CF349" s="7"/>
      <c r="CG349" s="2" t="s">
        <v>239</v>
      </c>
      <c r="CH349" s="2" t="s">
        <v>275</v>
      </c>
      <c r="CI349" s="2" t="s">
        <v>313</v>
      </c>
      <c r="CJ349" s="2" t="s">
        <v>568</v>
      </c>
      <c r="CK349" s="2" t="s">
        <v>241</v>
      </c>
      <c r="CL349" s="2" t="s">
        <v>229</v>
      </c>
      <c r="CM349" s="4"/>
      <c r="CN349" s="8"/>
      <c r="CO349" s="4"/>
      <c r="CP349" s="8"/>
      <c r="CQ349" s="7"/>
      <c r="CR349" s="7"/>
      <c r="CS349" s="2" t="s">
        <v>239</v>
      </c>
      <c r="CT349" s="2" t="s">
        <v>275</v>
      </c>
      <c r="CU349" s="2" t="s">
        <v>313</v>
      </c>
      <c r="CV349" s="2" t="s">
        <v>318</v>
      </c>
      <c r="CW349" s="2" t="s">
        <v>241</v>
      </c>
      <c r="CX349" s="2" t="s">
        <v>229</v>
      </c>
      <c r="CY349" s="4"/>
      <c r="CZ349" s="8"/>
      <c r="DA349" s="4"/>
      <c r="DB349" s="8"/>
      <c r="DC349" s="7"/>
      <c r="DD349" s="7"/>
      <c r="DE349" s="2" t="s">
        <v>239</v>
      </c>
      <c r="DF349" s="2" t="s">
        <v>275</v>
      </c>
      <c r="DG349" s="2" t="s">
        <v>313</v>
      </c>
      <c r="DH349" s="2" t="s">
        <v>569</v>
      </c>
      <c r="DI349" s="2" t="s">
        <v>263</v>
      </c>
      <c r="DJ349" s="2" t="s">
        <v>229</v>
      </c>
      <c r="DK349" s="4"/>
      <c r="DL349" s="8"/>
      <c r="DM349" s="4"/>
      <c r="DN349" s="8"/>
      <c r="DO349" s="7"/>
      <c r="DP349" s="7"/>
      <c r="DQ349" s="2" t="s">
        <v>239</v>
      </c>
      <c r="DR349" s="2" t="s">
        <v>275</v>
      </c>
      <c r="DS349" s="2" t="s">
        <v>313</v>
      </c>
      <c r="DT349" s="2" t="s">
        <v>325</v>
      </c>
      <c r="DU349" s="2" t="s">
        <v>241</v>
      </c>
      <c r="DV349" s="2" t="s">
        <v>229</v>
      </c>
      <c r="DW349" s="4"/>
      <c r="DX349" s="8"/>
      <c r="DY349" s="4"/>
      <c r="DZ349" s="8"/>
      <c r="EA349" s="7"/>
      <c r="EB349" s="7"/>
      <c r="EC349" s="2" t="s">
        <v>239</v>
      </c>
      <c r="ED349" s="2" t="s">
        <v>275</v>
      </c>
      <c r="EE349" s="2" t="s">
        <v>321</v>
      </c>
      <c r="EF349" s="2" t="s">
        <v>589</v>
      </c>
      <c r="EG349" s="2" t="s">
        <v>263</v>
      </c>
      <c r="EH349" s="2" t="s">
        <v>229</v>
      </c>
      <c r="EI349" s="4"/>
      <c r="EJ349" s="8"/>
      <c r="EK349" s="4"/>
      <c r="EL349" s="8"/>
      <c r="EM349" s="7"/>
      <c r="EN349" s="7"/>
      <c r="EO349" s="2" t="s">
        <v>239</v>
      </c>
      <c r="EP349" s="2" t="s">
        <v>275</v>
      </c>
      <c r="EQ349" s="2" t="s">
        <v>399</v>
      </c>
      <c r="ER349" s="2" t="s">
        <v>398</v>
      </c>
      <c r="ES349" s="2" t="s">
        <v>241</v>
      </c>
      <c r="ET349" s="2" t="s">
        <v>229</v>
      </c>
      <c r="EU349" s="4"/>
      <c r="EV349" s="8"/>
      <c r="EW349" s="4"/>
      <c r="EX349" s="8"/>
      <c r="EY349" s="7"/>
      <c r="EZ349" s="7"/>
      <c r="FA349" s="2" t="s">
        <v>239</v>
      </c>
      <c r="FB349" s="2" t="s">
        <v>275</v>
      </c>
      <c r="FC349" s="2" t="s">
        <v>313</v>
      </c>
      <c r="FD349" s="2" t="s">
        <v>1326</v>
      </c>
      <c r="FE349" s="2" t="s">
        <v>241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275</v>
      </c>
      <c r="FO349" s="2" t="s">
        <v>313</v>
      </c>
      <c r="FP349" s="2" t="s">
        <v>229</v>
      </c>
      <c r="FQ349" s="2" t="s">
        <v>241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239</v>
      </c>
      <c r="FZ349" s="2" t="s">
        <v>275</v>
      </c>
      <c r="GA349" s="2" t="s">
        <v>229</v>
      </c>
      <c r="GB349" s="2" t="s">
        <v>229</v>
      </c>
      <c r="GC349" s="2" t="s">
        <v>241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714</v>
      </c>
      <c r="GL349" s="2" t="s">
        <v>275</v>
      </c>
      <c r="GM349" s="2" t="s">
        <v>3202</v>
      </c>
      <c r="GN349" s="2" t="s">
        <v>434</v>
      </c>
      <c r="GO349" s="2" t="s">
        <v>241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239</v>
      </c>
      <c r="GX349" s="2" t="s">
        <v>275</v>
      </c>
      <c r="GY349" s="2" t="s">
        <v>403</v>
      </c>
      <c r="GZ349" s="2" t="s">
        <v>3234</v>
      </c>
      <c r="HA349" s="2" t="s">
        <v>241</v>
      </c>
      <c r="HB349" s="2" t="s">
        <v>229</v>
      </c>
      <c r="HC349" s="4"/>
      <c r="HD349" s="8"/>
      <c r="HE349" s="4">
        <v>1</v>
      </c>
      <c r="HF349" s="8">
        <v>38.59</v>
      </c>
      <c r="HG349" s="7">
        <v>-1</v>
      </c>
      <c r="HH349" s="7">
        <v>-1</v>
      </c>
      <c r="HI349" s="2" t="s">
        <v>239</v>
      </c>
      <c r="HJ349" s="2" t="s">
        <v>275</v>
      </c>
      <c r="HK349" s="2" t="s">
        <v>332</v>
      </c>
      <c r="HL349" s="2" t="s">
        <v>974</v>
      </c>
      <c r="HM349" s="2" t="s">
        <v>241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239</v>
      </c>
      <c r="HV349" s="2" t="s">
        <v>275</v>
      </c>
      <c r="HW349" s="2" t="s">
        <v>264</v>
      </c>
      <c r="HX349" s="2" t="s">
        <v>1915</v>
      </c>
      <c r="HY349" s="2" t="s">
        <v>241</v>
      </c>
      <c r="HZ349" s="2" t="s">
        <v>229</v>
      </c>
      <c r="IA349" s="4"/>
      <c r="IB349" s="8"/>
      <c r="IC349" s="4"/>
      <c r="ID349" s="8"/>
      <c r="IE349" s="7"/>
      <c r="IF349" s="7"/>
      <c r="IG349" s="2" t="s">
        <v>266</v>
      </c>
      <c r="IH349" s="2" t="s">
        <v>275</v>
      </c>
      <c r="II349" s="2" t="s">
        <v>229</v>
      </c>
      <c r="IJ349" s="2" t="s">
        <v>229</v>
      </c>
      <c r="IK349" s="2" t="s">
        <v>241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272</v>
      </c>
      <c r="IT349" s="2" t="s">
        <v>275</v>
      </c>
      <c r="IU349" s="2" t="s">
        <v>229</v>
      </c>
      <c r="IV349" s="2" t="s">
        <v>229</v>
      </c>
      <c r="IW349" s="2" t="s">
        <v>241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239</v>
      </c>
      <c r="JF349" s="2" t="s">
        <v>275</v>
      </c>
      <c r="JG349" s="2" t="s">
        <v>268</v>
      </c>
      <c r="JH349" s="2" t="s">
        <v>229</v>
      </c>
      <c r="JI349" s="2" t="s">
        <v>241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229</v>
      </c>
      <c r="JR349" s="2" t="s">
        <v>229</v>
      </c>
      <c r="JS349" s="2" t="s">
        <v>229</v>
      </c>
      <c r="JT349" s="2" t="s">
        <v>229</v>
      </c>
      <c r="JU349" s="2" t="s">
        <v>229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272</v>
      </c>
      <c r="KD349" s="2" t="s">
        <v>275</v>
      </c>
      <c r="KE349" s="2" t="s">
        <v>229</v>
      </c>
      <c r="KF349" s="2" t="s">
        <v>229</v>
      </c>
      <c r="KG349" s="2" t="s">
        <v>241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272</v>
      </c>
      <c r="KP349" s="2" t="s">
        <v>275</v>
      </c>
      <c r="KQ349" s="2" t="s">
        <v>229</v>
      </c>
      <c r="KR349" s="2" t="s">
        <v>229</v>
      </c>
      <c r="KS349" s="2" t="s">
        <v>241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272</v>
      </c>
      <c r="LB349" s="2" t="s">
        <v>275</v>
      </c>
      <c r="LC349" s="2" t="s">
        <v>229</v>
      </c>
      <c r="LD349" s="2" t="s">
        <v>229</v>
      </c>
      <c r="LE349" s="2" t="s">
        <v>241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229</v>
      </c>
      <c r="LN349" s="2" t="s">
        <v>229</v>
      </c>
      <c r="LO349" s="2" t="s">
        <v>229</v>
      </c>
      <c r="LP349" s="2" t="s">
        <v>229</v>
      </c>
      <c r="LQ349" s="2" t="s">
        <v>229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239</v>
      </c>
      <c r="LZ349" s="2" t="s">
        <v>275</v>
      </c>
      <c r="MA349" s="2" t="s">
        <v>477</v>
      </c>
      <c r="MB349" s="2" t="s">
        <v>988</v>
      </c>
      <c r="MC349" s="2" t="s">
        <v>241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266</v>
      </c>
      <c r="ML349" s="2" t="s">
        <v>275</v>
      </c>
      <c r="MM349" s="2" t="s">
        <v>229</v>
      </c>
      <c r="MN349" s="2" t="s">
        <v>229</v>
      </c>
      <c r="MO349" s="2" t="s">
        <v>241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266</v>
      </c>
      <c r="MX349" s="2" t="s">
        <v>275</v>
      </c>
      <c r="MY349" s="2" t="s">
        <v>229</v>
      </c>
      <c r="MZ349" s="2" t="s">
        <v>229</v>
      </c>
      <c r="NA349" s="2" t="s">
        <v>241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239</v>
      </c>
      <c r="NJ349" s="2" t="s">
        <v>260</v>
      </c>
      <c r="NK349" s="2" t="s">
        <v>313</v>
      </c>
      <c r="NL349" s="2" t="s">
        <v>364</v>
      </c>
      <c r="NM349" s="2" t="s">
        <v>263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272</v>
      </c>
      <c r="NV349" s="2" t="s">
        <v>275</v>
      </c>
      <c r="NW349" s="2" t="s">
        <v>229</v>
      </c>
      <c r="NX349" s="2" t="s">
        <v>229</v>
      </c>
      <c r="NY349" s="2" t="s">
        <v>241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229</v>
      </c>
      <c r="OH349" s="2" t="s">
        <v>229</v>
      </c>
      <c r="OI349" s="2" t="s">
        <v>229</v>
      </c>
      <c r="OJ349" s="2" t="s">
        <v>229</v>
      </c>
      <c r="OK349" s="2" t="s">
        <v>229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229</v>
      </c>
      <c r="OT349" s="2" t="s">
        <v>229</v>
      </c>
      <c r="OU349" s="2" t="s">
        <v>229</v>
      </c>
      <c r="OV349" s="2" t="s">
        <v>229</v>
      </c>
      <c r="OW349" s="2" t="s">
        <v>229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281</v>
      </c>
      <c r="PF349" s="2" t="s">
        <v>275</v>
      </c>
      <c r="PG349" s="2" t="s">
        <v>229</v>
      </c>
      <c r="PH349" s="2" t="s">
        <v>229</v>
      </c>
      <c r="PI349" s="2" t="s">
        <v>241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266</v>
      </c>
      <c r="PR349" s="2" t="s">
        <v>275</v>
      </c>
      <c r="PS349" s="2" t="s">
        <v>229</v>
      </c>
      <c r="PT349" s="2" t="s">
        <v>229</v>
      </c>
      <c r="PU349" s="2" t="s">
        <v>241</v>
      </c>
      <c r="PV349" s="2" t="s">
        <v>229</v>
      </c>
      <c r="PW349" s="4"/>
      <c r="PX349" s="8"/>
      <c r="PY349" s="4"/>
      <c r="PZ349" s="8"/>
      <c r="QA349" s="7"/>
      <c r="QB349" s="7"/>
      <c r="QC349" s="2" t="s">
        <v>281</v>
      </c>
      <c r="QD349" s="2" t="s">
        <v>275</v>
      </c>
      <c r="QE349" s="2" t="s">
        <v>229</v>
      </c>
      <c r="QF349" s="2" t="s">
        <v>229</v>
      </c>
      <c r="QG349" s="2" t="s">
        <v>241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229</v>
      </c>
      <c r="QP349" s="2" t="s">
        <v>229</v>
      </c>
      <c r="QQ349" s="2" t="s">
        <v>229</v>
      </c>
      <c r="QR349" s="2" t="s">
        <v>229</v>
      </c>
      <c r="QS349" s="2" t="s">
        <v>229</v>
      </c>
      <c r="QT349" s="2" t="s">
        <v>229</v>
      </c>
      <c r="QU349" s="4"/>
      <c r="QV349" s="8"/>
      <c r="QW349" s="4"/>
      <c r="QX349" s="8"/>
      <c r="QY349" s="7"/>
      <c r="QZ349" s="7"/>
      <c r="RA349" s="2" t="s">
        <v>272</v>
      </c>
      <c r="RB349" s="2" t="s">
        <v>275</v>
      </c>
      <c r="RC349" s="2" t="s">
        <v>229</v>
      </c>
      <c r="RD349" s="2" t="s">
        <v>229</v>
      </c>
      <c r="RE349" s="2" t="s">
        <v>241</v>
      </c>
      <c r="RF349" s="2" t="s">
        <v>229</v>
      </c>
      <c r="RG349" s="4"/>
      <c r="RH349" s="8"/>
      <c r="RI349" s="4"/>
      <c r="RJ349" s="8"/>
      <c r="RK349" s="7"/>
      <c r="RL349" s="7"/>
      <c r="RM349" s="2" t="s">
        <v>229</v>
      </c>
      <c r="RN349" s="2" t="s">
        <v>229</v>
      </c>
      <c r="RO349" s="2" t="s">
        <v>229</v>
      </c>
      <c r="RP349" s="2" t="s">
        <v>229</v>
      </c>
      <c r="RQ349" s="2" t="s">
        <v>229</v>
      </c>
      <c r="RR349" s="2" t="s">
        <v>229</v>
      </c>
      <c r="RS349" s="4"/>
      <c r="RT349" s="8"/>
      <c r="RU349" s="4"/>
      <c r="RV349" s="8"/>
      <c r="RW349" s="7"/>
      <c r="RX349" s="7"/>
      <c r="RY349" s="2" t="s">
        <v>266</v>
      </c>
      <c r="RZ349" s="2" t="s">
        <v>275</v>
      </c>
      <c r="SA349" s="2" t="s">
        <v>229</v>
      </c>
      <c r="SB349" s="2" t="s">
        <v>229</v>
      </c>
      <c r="SC349" s="2" t="s">
        <v>241</v>
      </c>
      <c r="SD349" s="2" t="s">
        <v>229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</row>
    <row r="350">
      <c r="A350" s="2" t="s">
        <v>3258</v>
      </c>
      <c r="B350" s="2" t="s">
        <v>216</v>
      </c>
      <c r="C350" s="2" t="s">
        <v>217</v>
      </c>
      <c r="D350" s="2" t="s">
        <v>3164</v>
      </c>
      <c r="E350" s="2" t="s">
        <v>3165</v>
      </c>
      <c r="F350" s="2" t="s">
        <v>220</v>
      </c>
      <c r="G350" s="2" t="s">
        <v>221</v>
      </c>
      <c r="H350" s="2" t="s">
        <v>222</v>
      </c>
      <c r="I350" s="2" t="s">
        <v>3166</v>
      </c>
      <c r="J350" s="2" t="s">
        <v>224</v>
      </c>
      <c r="K350" s="2" t="s">
        <v>481</v>
      </c>
      <c r="L350" s="3">
        <v>27.6</v>
      </c>
      <c r="M350" s="3">
        <v>28.98</v>
      </c>
      <c r="N350" s="3">
        <v>59.99</v>
      </c>
      <c r="O350" s="2" t="s">
        <v>981</v>
      </c>
      <c r="P350" s="2" t="s">
        <v>964</v>
      </c>
      <c r="Q350" s="2" t="s">
        <v>228</v>
      </c>
      <c r="R350" s="2" t="s">
        <v>229</v>
      </c>
      <c r="S350" s="2" t="s">
        <v>482</v>
      </c>
      <c r="T350" s="2" t="s">
        <v>231</v>
      </c>
      <c r="U350" s="2" t="s">
        <v>232</v>
      </c>
      <c r="V350" s="2" t="s">
        <v>233</v>
      </c>
      <c r="W350" s="2" t="s">
        <v>234</v>
      </c>
      <c r="X350" s="2" t="s">
        <v>235</v>
      </c>
      <c r="Y350" s="2" t="s">
        <v>485</v>
      </c>
      <c r="Z350" s="4"/>
      <c r="AA350" s="4">
        <f>=ROUNDDOWN({0},0)</f>
      </c>
      <c r="AB350" s="5">
        <v>1</v>
      </c>
      <c r="AC350" s="2" t="s">
        <v>229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>
        <v>1</v>
      </c>
      <c r="AS350" s="8">
        <v>28.98</v>
      </c>
      <c r="AT350" s="7">
        <v>-1</v>
      </c>
      <c r="AU350" s="7">
        <v>-1</v>
      </c>
      <c r="AV350" s="4" t="s">
        <v>229</v>
      </c>
      <c r="AW350" s="8" t="s">
        <v>229</v>
      </c>
      <c r="AX350" s="4">
        <v>2</v>
      </c>
      <c r="AY350" s="8">
        <v>69.94</v>
      </c>
      <c r="AZ350" s="7" t="s">
        <v>229</v>
      </c>
      <c r="BA350" s="7" t="s">
        <v>229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 t="s">
        <v>229</v>
      </c>
      <c r="BJ350" s="4"/>
      <c r="BK350" s="8"/>
      <c r="BL350" s="2" t="s">
        <v>28</v>
      </c>
      <c r="BM350" s="7"/>
      <c r="BN350" s="7"/>
      <c r="BO350" s="4"/>
      <c r="BP350" s="8"/>
      <c r="BQ350" s="4"/>
      <c r="BR350" s="8"/>
      <c r="BS350" s="7"/>
      <c r="BT350" s="7"/>
      <c r="BU350" s="2" t="s">
        <v>239</v>
      </c>
      <c r="BV350" s="2" t="s">
        <v>275</v>
      </c>
      <c r="BW350" s="2" t="s">
        <v>229</v>
      </c>
      <c r="BX350" s="2" t="s">
        <v>3259</v>
      </c>
      <c r="BY350" s="2" t="s">
        <v>241</v>
      </c>
      <c r="BZ350" s="2" t="s">
        <v>229</v>
      </c>
      <c r="CA350" s="4"/>
      <c r="CB350" s="8"/>
      <c r="CC350" s="4"/>
      <c r="CD350" s="8"/>
      <c r="CE350" s="7"/>
      <c r="CF350" s="7"/>
      <c r="CG350" s="2" t="s">
        <v>239</v>
      </c>
      <c r="CH350" s="2" t="s">
        <v>275</v>
      </c>
      <c r="CI350" s="2" t="s">
        <v>485</v>
      </c>
      <c r="CJ350" s="2" t="s">
        <v>2998</v>
      </c>
      <c r="CK350" s="2" t="s">
        <v>241</v>
      </c>
      <c r="CL350" s="2" t="s">
        <v>229</v>
      </c>
      <c r="CM350" s="4"/>
      <c r="CN350" s="8"/>
      <c r="CO350" s="4"/>
      <c r="CP350" s="8"/>
      <c r="CQ350" s="7"/>
      <c r="CR350" s="7"/>
      <c r="CS350" s="2" t="s">
        <v>239</v>
      </c>
      <c r="CT350" s="2" t="s">
        <v>275</v>
      </c>
      <c r="CU350" s="2" t="s">
        <v>485</v>
      </c>
      <c r="CV350" s="2" t="s">
        <v>1707</v>
      </c>
      <c r="CW350" s="2" t="s">
        <v>241</v>
      </c>
      <c r="CX350" s="2" t="s">
        <v>229</v>
      </c>
      <c r="CY350" s="4"/>
      <c r="CZ350" s="8"/>
      <c r="DA350" s="4"/>
      <c r="DB350" s="8"/>
      <c r="DC350" s="7"/>
      <c r="DD350" s="7"/>
      <c r="DE350" s="2" t="s">
        <v>239</v>
      </c>
      <c r="DF350" s="2" t="s">
        <v>275</v>
      </c>
      <c r="DG350" s="2" t="s">
        <v>485</v>
      </c>
      <c r="DH350" s="2" t="s">
        <v>488</v>
      </c>
      <c r="DI350" s="2" t="s">
        <v>263</v>
      </c>
      <c r="DJ350" s="2" t="s">
        <v>229</v>
      </c>
      <c r="DK350" s="4"/>
      <c r="DL350" s="8"/>
      <c r="DM350" s="4"/>
      <c r="DN350" s="8"/>
      <c r="DO350" s="7"/>
      <c r="DP350" s="7"/>
      <c r="DQ350" s="2" t="s">
        <v>239</v>
      </c>
      <c r="DR350" s="2" t="s">
        <v>275</v>
      </c>
      <c r="DS350" s="2" t="s">
        <v>489</v>
      </c>
      <c r="DT350" s="2" t="s">
        <v>3260</v>
      </c>
      <c r="DU350" s="2" t="s">
        <v>241</v>
      </c>
      <c r="DV350" s="2" t="s">
        <v>229</v>
      </c>
      <c r="DW350" s="4"/>
      <c r="DX350" s="8"/>
      <c r="DY350" s="4"/>
      <c r="DZ350" s="8"/>
      <c r="EA350" s="7"/>
      <c r="EB350" s="7"/>
      <c r="EC350" s="2" t="s">
        <v>272</v>
      </c>
      <c r="ED350" s="2" t="s">
        <v>275</v>
      </c>
      <c r="EE350" s="2" t="s">
        <v>490</v>
      </c>
      <c r="EF350" s="2" t="s">
        <v>229</v>
      </c>
      <c r="EG350" s="2" t="s">
        <v>241</v>
      </c>
      <c r="EH350" s="2" t="s">
        <v>229</v>
      </c>
      <c r="EI350" s="4"/>
      <c r="EJ350" s="8"/>
      <c r="EK350" s="4"/>
      <c r="EL350" s="8"/>
      <c r="EM350" s="7"/>
      <c r="EN350" s="7"/>
      <c r="EO350" s="2" t="s">
        <v>239</v>
      </c>
      <c r="EP350" s="2" t="s">
        <v>275</v>
      </c>
      <c r="EQ350" s="2" t="s">
        <v>1333</v>
      </c>
      <c r="ER350" s="2" t="s">
        <v>571</v>
      </c>
      <c r="ES350" s="2" t="s">
        <v>241</v>
      </c>
      <c r="ET350" s="2" t="s">
        <v>229</v>
      </c>
      <c r="EU350" s="4"/>
      <c r="EV350" s="8"/>
      <c r="EW350" s="4"/>
      <c r="EX350" s="8"/>
      <c r="EY350" s="7"/>
      <c r="EZ350" s="7"/>
      <c r="FA350" s="2" t="s">
        <v>239</v>
      </c>
      <c r="FB350" s="2" t="s">
        <v>275</v>
      </c>
      <c r="FC350" s="2" t="s">
        <v>485</v>
      </c>
      <c r="FD350" s="2" t="s">
        <v>3261</v>
      </c>
      <c r="FE350" s="2" t="s">
        <v>241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275</v>
      </c>
      <c r="FO350" s="2" t="s">
        <v>485</v>
      </c>
      <c r="FP350" s="2" t="s">
        <v>3262</v>
      </c>
      <c r="FQ350" s="2" t="s">
        <v>241</v>
      </c>
      <c r="FR350" s="2" t="s">
        <v>229</v>
      </c>
      <c r="FS350" s="4"/>
      <c r="FT350" s="8"/>
      <c r="FU350" s="4"/>
      <c r="FV350" s="8"/>
      <c r="FW350" s="7"/>
      <c r="FX350" s="7"/>
      <c r="FY350" s="2" t="s">
        <v>239</v>
      </c>
      <c r="FZ350" s="2" t="s">
        <v>275</v>
      </c>
      <c r="GA350" s="2" t="s">
        <v>229</v>
      </c>
      <c r="GB350" s="2" t="s">
        <v>229</v>
      </c>
      <c r="GC350" s="2" t="s">
        <v>241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239</v>
      </c>
      <c r="GL350" s="2" t="s">
        <v>275</v>
      </c>
      <c r="GM350" s="2" t="s">
        <v>3179</v>
      </c>
      <c r="GN350" s="2" t="s">
        <v>1060</v>
      </c>
      <c r="GO350" s="2" t="s">
        <v>241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239</v>
      </c>
      <c r="GX350" s="2" t="s">
        <v>275</v>
      </c>
      <c r="GY350" s="2" t="s">
        <v>485</v>
      </c>
      <c r="GZ350" s="2" t="s">
        <v>3263</v>
      </c>
      <c r="HA350" s="2" t="s">
        <v>241</v>
      </c>
      <c r="HB350" s="2" t="s">
        <v>229</v>
      </c>
      <c r="HC350" s="4"/>
      <c r="HD350" s="8"/>
      <c r="HE350" s="4">
        <v>1</v>
      </c>
      <c r="HF350" s="8">
        <v>28.98</v>
      </c>
      <c r="HG350" s="7">
        <v>-1</v>
      </c>
      <c r="HH350" s="7">
        <v>-1</v>
      </c>
      <c r="HI350" s="2" t="s">
        <v>239</v>
      </c>
      <c r="HJ350" s="2" t="s">
        <v>275</v>
      </c>
      <c r="HK350" s="2" t="s">
        <v>332</v>
      </c>
      <c r="HL350" s="2" t="s">
        <v>1016</v>
      </c>
      <c r="HM350" s="2" t="s">
        <v>241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275</v>
      </c>
      <c r="HW350" s="2" t="s">
        <v>264</v>
      </c>
      <c r="HX350" s="2" t="s">
        <v>560</v>
      </c>
      <c r="HY350" s="2" t="s">
        <v>241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266</v>
      </c>
      <c r="IH350" s="2" t="s">
        <v>275</v>
      </c>
      <c r="II350" s="2" t="s">
        <v>229</v>
      </c>
      <c r="IJ350" s="2" t="s">
        <v>229</v>
      </c>
      <c r="IK350" s="2" t="s">
        <v>241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272</v>
      </c>
      <c r="IT350" s="2" t="s">
        <v>275</v>
      </c>
      <c r="IU350" s="2" t="s">
        <v>229</v>
      </c>
      <c r="IV350" s="2" t="s">
        <v>229</v>
      </c>
      <c r="IW350" s="2" t="s">
        <v>241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239</v>
      </c>
      <c r="JF350" s="2" t="s">
        <v>275</v>
      </c>
      <c r="JG350" s="2" t="s">
        <v>268</v>
      </c>
      <c r="JH350" s="2" t="s">
        <v>229</v>
      </c>
      <c r="JI350" s="2" t="s">
        <v>241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229</v>
      </c>
      <c r="JR350" s="2" t="s">
        <v>229</v>
      </c>
      <c r="JS350" s="2" t="s">
        <v>229</v>
      </c>
      <c r="JT350" s="2" t="s">
        <v>229</v>
      </c>
      <c r="JU350" s="2" t="s">
        <v>229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272</v>
      </c>
      <c r="KD350" s="2" t="s">
        <v>275</v>
      </c>
      <c r="KE350" s="2" t="s">
        <v>229</v>
      </c>
      <c r="KF350" s="2" t="s">
        <v>229</v>
      </c>
      <c r="KG350" s="2" t="s">
        <v>241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272</v>
      </c>
      <c r="KP350" s="2" t="s">
        <v>275</v>
      </c>
      <c r="KQ350" s="2" t="s">
        <v>229</v>
      </c>
      <c r="KR350" s="2" t="s">
        <v>229</v>
      </c>
      <c r="KS350" s="2" t="s">
        <v>241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272</v>
      </c>
      <c r="LB350" s="2" t="s">
        <v>275</v>
      </c>
      <c r="LC350" s="2" t="s">
        <v>229</v>
      </c>
      <c r="LD350" s="2" t="s">
        <v>229</v>
      </c>
      <c r="LE350" s="2" t="s">
        <v>241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229</v>
      </c>
      <c r="LN350" s="2" t="s">
        <v>229</v>
      </c>
      <c r="LO350" s="2" t="s">
        <v>229</v>
      </c>
      <c r="LP350" s="2" t="s">
        <v>229</v>
      </c>
      <c r="LQ350" s="2" t="s">
        <v>229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239</v>
      </c>
      <c r="LZ350" s="2" t="s">
        <v>275</v>
      </c>
      <c r="MA350" s="2" t="s">
        <v>349</v>
      </c>
      <c r="MB350" s="2" t="s">
        <v>493</v>
      </c>
      <c r="MC350" s="2" t="s">
        <v>241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266</v>
      </c>
      <c r="ML350" s="2" t="s">
        <v>275</v>
      </c>
      <c r="MM350" s="2" t="s">
        <v>229</v>
      </c>
      <c r="MN350" s="2" t="s">
        <v>229</v>
      </c>
      <c r="MO350" s="2" t="s">
        <v>241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266</v>
      </c>
      <c r="MX350" s="2" t="s">
        <v>275</v>
      </c>
      <c r="MY350" s="2" t="s">
        <v>229</v>
      </c>
      <c r="MZ350" s="2" t="s">
        <v>229</v>
      </c>
      <c r="NA350" s="2" t="s">
        <v>241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239</v>
      </c>
      <c r="NJ350" s="2" t="s">
        <v>275</v>
      </c>
      <c r="NK350" s="2" t="s">
        <v>485</v>
      </c>
      <c r="NL350" s="2" t="s">
        <v>1037</v>
      </c>
      <c r="NM350" s="2" t="s">
        <v>241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272</v>
      </c>
      <c r="NV350" s="2" t="s">
        <v>275</v>
      </c>
      <c r="NW350" s="2" t="s">
        <v>229</v>
      </c>
      <c r="NX350" s="2" t="s">
        <v>229</v>
      </c>
      <c r="NY350" s="2" t="s">
        <v>241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229</v>
      </c>
      <c r="OH350" s="2" t="s">
        <v>229</v>
      </c>
      <c r="OI350" s="2" t="s">
        <v>229</v>
      </c>
      <c r="OJ350" s="2" t="s">
        <v>229</v>
      </c>
      <c r="OK350" s="2" t="s">
        <v>229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229</v>
      </c>
      <c r="OT350" s="2" t="s">
        <v>229</v>
      </c>
      <c r="OU350" s="2" t="s">
        <v>229</v>
      </c>
      <c r="OV350" s="2" t="s">
        <v>229</v>
      </c>
      <c r="OW350" s="2" t="s">
        <v>229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281</v>
      </c>
      <c r="PF350" s="2" t="s">
        <v>275</v>
      </c>
      <c r="PG350" s="2" t="s">
        <v>229</v>
      </c>
      <c r="PH350" s="2" t="s">
        <v>229</v>
      </c>
      <c r="PI350" s="2" t="s">
        <v>241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266</v>
      </c>
      <c r="PR350" s="2" t="s">
        <v>275</v>
      </c>
      <c r="PS350" s="2" t="s">
        <v>229</v>
      </c>
      <c r="PT350" s="2" t="s">
        <v>229</v>
      </c>
      <c r="PU350" s="2" t="s">
        <v>241</v>
      </c>
      <c r="PV350" s="2" t="s">
        <v>229</v>
      </c>
      <c r="PW350" s="4"/>
      <c r="PX350" s="8"/>
      <c r="PY350" s="4"/>
      <c r="PZ350" s="8"/>
      <c r="QA350" s="7"/>
      <c r="QB350" s="7"/>
      <c r="QC350" s="2" t="s">
        <v>281</v>
      </c>
      <c r="QD350" s="2" t="s">
        <v>275</v>
      </c>
      <c r="QE350" s="2" t="s">
        <v>229</v>
      </c>
      <c r="QF350" s="2" t="s">
        <v>229</v>
      </c>
      <c r="QG350" s="2" t="s">
        <v>241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229</v>
      </c>
      <c r="QP350" s="2" t="s">
        <v>229</v>
      </c>
      <c r="QQ350" s="2" t="s">
        <v>229</v>
      </c>
      <c r="QR350" s="2" t="s">
        <v>229</v>
      </c>
      <c r="QS350" s="2" t="s">
        <v>229</v>
      </c>
      <c r="QT350" s="2" t="s">
        <v>229</v>
      </c>
      <c r="QU350" s="4"/>
      <c r="QV350" s="8"/>
      <c r="QW350" s="4"/>
      <c r="QX350" s="8"/>
      <c r="QY350" s="7"/>
      <c r="QZ350" s="7"/>
      <c r="RA350" s="2" t="s">
        <v>272</v>
      </c>
      <c r="RB350" s="2" t="s">
        <v>275</v>
      </c>
      <c r="RC350" s="2" t="s">
        <v>229</v>
      </c>
      <c r="RD350" s="2" t="s">
        <v>229</v>
      </c>
      <c r="RE350" s="2" t="s">
        <v>241</v>
      </c>
      <c r="RF350" s="2" t="s">
        <v>229</v>
      </c>
      <c r="RG350" s="4"/>
      <c r="RH350" s="8"/>
      <c r="RI350" s="4"/>
      <c r="RJ350" s="8"/>
      <c r="RK350" s="7"/>
      <c r="RL350" s="7"/>
      <c r="RM350" s="2" t="s">
        <v>229</v>
      </c>
      <c r="RN350" s="2" t="s">
        <v>229</v>
      </c>
      <c r="RO350" s="2" t="s">
        <v>229</v>
      </c>
      <c r="RP350" s="2" t="s">
        <v>229</v>
      </c>
      <c r="RQ350" s="2" t="s">
        <v>229</v>
      </c>
      <c r="RR350" s="2" t="s">
        <v>229</v>
      </c>
      <c r="RS350" s="4"/>
      <c r="RT350" s="8"/>
      <c r="RU350" s="4"/>
      <c r="RV350" s="8"/>
      <c r="RW350" s="7"/>
      <c r="RX350" s="7"/>
      <c r="RY350" s="2" t="s">
        <v>266</v>
      </c>
      <c r="RZ350" s="2" t="s">
        <v>275</v>
      </c>
      <c r="SA350" s="2" t="s">
        <v>485</v>
      </c>
      <c r="SB350" s="2" t="s">
        <v>229</v>
      </c>
      <c r="SC350" s="2" t="s">
        <v>241</v>
      </c>
      <c r="SD350" s="2" t="s">
        <v>229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</row>
    <row r="351">
      <c r="A351" s="2" t="s">
        <v>3264</v>
      </c>
      <c r="B351" s="2" t="s">
        <v>216</v>
      </c>
      <c r="C351" s="2" t="s">
        <v>217</v>
      </c>
      <c r="D351" s="2" t="s">
        <v>3164</v>
      </c>
      <c r="E351" s="2" t="s">
        <v>3165</v>
      </c>
      <c r="F351" s="2" t="s">
        <v>220</v>
      </c>
      <c r="G351" s="2" t="s">
        <v>221</v>
      </c>
      <c r="H351" s="2" t="s">
        <v>222</v>
      </c>
      <c r="I351" s="2" t="s">
        <v>3166</v>
      </c>
      <c r="J351" s="2" t="s">
        <v>312</v>
      </c>
      <c r="K351" s="2" t="s">
        <v>481</v>
      </c>
      <c r="L351" s="3">
        <v>36.75</v>
      </c>
      <c r="M351" s="3">
        <v>38.59</v>
      </c>
      <c r="N351" s="3">
        <v>74.99</v>
      </c>
      <c r="O351" s="2" t="s">
        <v>981</v>
      </c>
      <c r="P351" s="2" t="s">
        <v>964</v>
      </c>
      <c r="Q351" s="2" t="s">
        <v>228</v>
      </c>
      <c r="R351" s="2" t="s">
        <v>229</v>
      </c>
      <c r="S351" s="2" t="s">
        <v>482</v>
      </c>
      <c r="T351" s="2" t="s">
        <v>231</v>
      </c>
      <c r="U351" s="2" t="s">
        <v>286</v>
      </c>
      <c r="V351" s="2" t="s">
        <v>233</v>
      </c>
      <c r="W351" s="2" t="s">
        <v>234</v>
      </c>
      <c r="X351" s="2" t="s">
        <v>235</v>
      </c>
      <c r="Y351" s="2" t="s">
        <v>468</v>
      </c>
      <c r="Z351" s="4"/>
      <c r="AA351" s="4">
        <f>=ROUNDDOWN({0},0)</f>
      </c>
      <c r="AB351" s="5">
        <v>0.2</v>
      </c>
      <c r="AC351" s="2" t="s">
        <v>229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/>
      <c r="AQ351" s="8"/>
      <c r="AR351" s="4">
        <v>1</v>
      </c>
      <c r="AS351" s="8">
        <v>40.96</v>
      </c>
      <c r="AT351" s="7">
        <v>-1</v>
      </c>
      <c r="AU351" s="7">
        <v>-1</v>
      </c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/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 t="s">
        <v>229</v>
      </c>
      <c r="BJ351" s="4"/>
      <c r="BK351" s="8"/>
      <c r="BL351" s="2" t="s">
        <v>17</v>
      </c>
      <c r="BM351" s="7"/>
      <c r="BN351" s="7"/>
      <c r="BO351" s="4"/>
      <c r="BP351" s="8"/>
      <c r="BQ351" s="4"/>
      <c r="BR351" s="8"/>
      <c r="BS351" s="7"/>
      <c r="BT351" s="7"/>
      <c r="BU351" s="2" t="s">
        <v>239</v>
      </c>
      <c r="BV351" s="2" t="s">
        <v>275</v>
      </c>
      <c r="BW351" s="2" t="s">
        <v>229</v>
      </c>
      <c r="BX351" s="2" t="s">
        <v>332</v>
      </c>
      <c r="BY351" s="2" t="s">
        <v>241</v>
      </c>
      <c r="BZ351" s="2" t="s">
        <v>229</v>
      </c>
      <c r="CA351" s="4"/>
      <c r="CB351" s="8"/>
      <c r="CC351" s="4">
        <v>1</v>
      </c>
      <c r="CD351" s="8">
        <v>40.96</v>
      </c>
      <c r="CE351" s="7">
        <v>-1</v>
      </c>
      <c r="CF351" s="7">
        <v>-1</v>
      </c>
      <c r="CG351" s="2" t="s">
        <v>239</v>
      </c>
      <c r="CH351" s="2" t="s">
        <v>275</v>
      </c>
      <c r="CI351" s="2" t="s">
        <v>468</v>
      </c>
      <c r="CJ351" s="2" t="s">
        <v>589</v>
      </c>
      <c r="CK351" s="2" t="s">
        <v>241</v>
      </c>
      <c r="CL351" s="2" t="s">
        <v>229</v>
      </c>
      <c r="CM351" s="4"/>
      <c r="CN351" s="8"/>
      <c r="CO351" s="4"/>
      <c r="CP351" s="8"/>
      <c r="CQ351" s="7"/>
      <c r="CR351" s="7"/>
      <c r="CS351" s="2" t="s">
        <v>239</v>
      </c>
      <c r="CT351" s="2" t="s">
        <v>275</v>
      </c>
      <c r="CU351" s="2" t="s">
        <v>468</v>
      </c>
      <c r="CV351" s="2" t="s">
        <v>3100</v>
      </c>
      <c r="CW351" s="2" t="s">
        <v>241</v>
      </c>
      <c r="CX351" s="2" t="s">
        <v>229</v>
      </c>
      <c r="CY351" s="4"/>
      <c r="CZ351" s="8"/>
      <c r="DA351" s="4"/>
      <c r="DB351" s="8"/>
      <c r="DC351" s="7"/>
      <c r="DD351" s="7"/>
      <c r="DE351" s="2" t="s">
        <v>239</v>
      </c>
      <c r="DF351" s="2" t="s">
        <v>275</v>
      </c>
      <c r="DG351" s="2" t="s">
        <v>468</v>
      </c>
      <c r="DH351" s="2" t="s">
        <v>501</v>
      </c>
      <c r="DI351" s="2" t="s">
        <v>263</v>
      </c>
      <c r="DJ351" s="2" t="s">
        <v>229</v>
      </c>
      <c r="DK351" s="4"/>
      <c r="DL351" s="8"/>
      <c r="DM351" s="4"/>
      <c r="DN351" s="8"/>
      <c r="DO351" s="7"/>
      <c r="DP351" s="7"/>
      <c r="DQ351" s="2" t="s">
        <v>239</v>
      </c>
      <c r="DR351" s="2" t="s">
        <v>275</v>
      </c>
      <c r="DS351" s="2" t="s">
        <v>468</v>
      </c>
      <c r="DT351" s="2" t="s">
        <v>3265</v>
      </c>
      <c r="DU351" s="2" t="s">
        <v>241</v>
      </c>
      <c r="DV351" s="2" t="s">
        <v>229</v>
      </c>
      <c r="DW351" s="4"/>
      <c r="DX351" s="8"/>
      <c r="DY351" s="4"/>
      <c r="DZ351" s="8"/>
      <c r="EA351" s="7"/>
      <c r="EB351" s="7"/>
      <c r="EC351" s="2" t="s">
        <v>239</v>
      </c>
      <c r="ED351" s="2" t="s">
        <v>275</v>
      </c>
      <c r="EE351" s="2" t="s">
        <v>468</v>
      </c>
      <c r="EF351" s="2" t="s">
        <v>3266</v>
      </c>
      <c r="EG351" s="2" t="s">
        <v>263</v>
      </c>
      <c r="EH351" s="2" t="s">
        <v>229</v>
      </c>
      <c r="EI351" s="4"/>
      <c r="EJ351" s="8"/>
      <c r="EK351" s="4"/>
      <c r="EL351" s="8"/>
      <c r="EM351" s="7"/>
      <c r="EN351" s="7"/>
      <c r="EO351" s="2" t="s">
        <v>239</v>
      </c>
      <c r="EP351" s="2" t="s">
        <v>275</v>
      </c>
      <c r="EQ351" s="2" t="s">
        <v>399</v>
      </c>
      <c r="ER351" s="2" t="s">
        <v>3267</v>
      </c>
      <c r="ES351" s="2" t="s">
        <v>241</v>
      </c>
      <c r="ET351" s="2" t="s">
        <v>229</v>
      </c>
      <c r="EU351" s="4"/>
      <c r="EV351" s="8"/>
      <c r="EW351" s="4"/>
      <c r="EX351" s="8"/>
      <c r="EY351" s="7"/>
      <c r="EZ351" s="7"/>
      <c r="FA351" s="2" t="s">
        <v>239</v>
      </c>
      <c r="FB351" s="2" t="s">
        <v>275</v>
      </c>
      <c r="FC351" s="2" t="s">
        <v>468</v>
      </c>
      <c r="FD351" s="2" t="s">
        <v>1280</v>
      </c>
      <c r="FE351" s="2" t="s">
        <v>241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275</v>
      </c>
      <c r="FO351" s="2" t="s">
        <v>468</v>
      </c>
      <c r="FP351" s="2" t="s">
        <v>229</v>
      </c>
      <c r="FQ351" s="2" t="s">
        <v>241</v>
      </c>
      <c r="FR351" s="2" t="s">
        <v>229</v>
      </c>
      <c r="FS351" s="4"/>
      <c r="FT351" s="8"/>
      <c r="FU351" s="4"/>
      <c r="FV351" s="8"/>
      <c r="FW351" s="7"/>
      <c r="FX351" s="7"/>
      <c r="FY351" s="2" t="s">
        <v>239</v>
      </c>
      <c r="FZ351" s="2" t="s">
        <v>275</v>
      </c>
      <c r="GA351" s="2" t="s">
        <v>229</v>
      </c>
      <c r="GB351" s="2" t="s">
        <v>229</v>
      </c>
      <c r="GC351" s="2" t="s">
        <v>241</v>
      </c>
      <c r="GD351" s="2" t="s">
        <v>229</v>
      </c>
      <c r="GE351" s="4"/>
      <c r="GF351" s="8"/>
      <c r="GG351" s="4"/>
      <c r="GH351" s="8"/>
      <c r="GI351" s="7"/>
      <c r="GJ351" s="7"/>
      <c r="GK351" s="2" t="s">
        <v>714</v>
      </c>
      <c r="GL351" s="2" t="s">
        <v>275</v>
      </c>
      <c r="GM351" s="2" t="s">
        <v>3202</v>
      </c>
      <c r="GN351" s="2" t="s">
        <v>1098</v>
      </c>
      <c r="GO351" s="2" t="s">
        <v>241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239</v>
      </c>
      <c r="GX351" s="2" t="s">
        <v>275</v>
      </c>
      <c r="GY351" s="2" t="s">
        <v>403</v>
      </c>
      <c r="GZ351" s="2" t="s">
        <v>3268</v>
      </c>
      <c r="HA351" s="2" t="s">
        <v>241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266</v>
      </c>
      <c r="HJ351" s="2" t="s">
        <v>275</v>
      </c>
      <c r="HK351" s="2" t="s">
        <v>229</v>
      </c>
      <c r="HL351" s="2" t="s">
        <v>229</v>
      </c>
      <c r="HM351" s="2" t="s">
        <v>241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275</v>
      </c>
      <c r="HW351" s="2" t="s">
        <v>3269</v>
      </c>
      <c r="HX351" s="2" t="s">
        <v>2856</v>
      </c>
      <c r="HY351" s="2" t="s">
        <v>241</v>
      </c>
      <c r="HZ351" s="2" t="s">
        <v>229</v>
      </c>
      <c r="IA351" s="4"/>
      <c r="IB351" s="8"/>
      <c r="IC351" s="4"/>
      <c r="ID351" s="8"/>
      <c r="IE351" s="7"/>
      <c r="IF351" s="7"/>
      <c r="IG351" s="2" t="s">
        <v>266</v>
      </c>
      <c r="IH351" s="2" t="s">
        <v>275</v>
      </c>
      <c r="II351" s="2" t="s">
        <v>229</v>
      </c>
      <c r="IJ351" s="2" t="s">
        <v>229</v>
      </c>
      <c r="IK351" s="2" t="s">
        <v>241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272</v>
      </c>
      <c r="IT351" s="2" t="s">
        <v>275</v>
      </c>
      <c r="IU351" s="2" t="s">
        <v>229</v>
      </c>
      <c r="IV351" s="2" t="s">
        <v>229</v>
      </c>
      <c r="IW351" s="2" t="s">
        <v>241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239</v>
      </c>
      <c r="JF351" s="2" t="s">
        <v>275</v>
      </c>
      <c r="JG351" s="2" t="s">
        <v>1046</v>
      </c>
      <c r="JH351" s="2" t="s">
        <v>229</v>
      </c>
      <c r="JI351" s="2" t="s">
        <v>241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229</v>
      </c>
      <c r="JR351" s="2" t="s">
        <v>229</v>
      </c>
      <c r="JS351" s="2" t="s">
        <v>229</v>
      </c>
      <c r="JT351" s="2" t="s">
        <v>229</v>
      </c>
      <c r="JU351" s="2" t="s">
        <v>229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272</v>
      </c>
      <c r="KD351" s="2" t="s">
        <v>275</v>
      </c>
      <c r="KE351" s="2" t="s">
        <v>229</v>
      </c>
      <c r="KF351" s="2" t="s">
        <v>229</v>
      </c>
      <c r="KG351" s="2" t="s">
        <v>241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272</v>
      </c>
      <c r="KP351" s="2" t="s">
        <v>275</v>
      </c>
      <c r="KQ351" s="2" t="s">
        <v>229</v>
      </c>
      <c r="KR351" s="2" t="s">
        <v>229</v>
      </c>
      <c r="KS351" s="2" t="s">
        <v>241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272</v>
      </c>
      <c r="LB351" s="2" t="s">
        <v>275</v>
      </c>
      <c r="LC351" s="2" t="s">
        <v>229</v>
      </c>
      <c r="LD351" s="2" t="s">
        <v>229</v>
      </c>
      <c r="LE351" s="2" t="s">
        <v>241</v>
      </c>
      <c r="LF351" s="2" t="s">
        <v>229</v>
      </c>
      <c r="LG351" s="4"/>
      <c r="LH351" s="8"/>
      <c r="LI351" s="4"/>
      <c r="LJ351" s="8"/>
      <c r="LK351" s="7"/>
      <c r="LL351" s="7"/>
      <c r="LM351" s="2" t="s">
        <v>229</v>
      </c>
      <c r="LN351" s="2" t="s">
        <v>229</v>
      </c>
      <c r="LO351" s="2" t="s">
        <v>229</v>
      </c>
      <c r="LP351" s="2" t="s">
        <v>229</v>
      </c>
      <c r="LQ351" s="2" t="s">
        <v>229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239</v>
      </c>
      <c r="LZ351" s="2" t="s">
        <v>275</v>
      </c>
      <c r="MA351" s="2" t="s">
        <v>477</v>
      </c>
      <c r="MB351" s="2" t="s">
        <v>229</v>
      </c>
      <c r="MC351" s="2" t="s">
        <v>241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272</v>
      </c>
      <c r="ML351" s="2" t="s">
        <v>275</v>
      </c>
      <c r="MM351" s="2" t="s">
        <v>229</v>
      </c>
      <c r="MN351" s="2" t="s">
        <v>229</v>
      </c>
      <c r="MO351" s="2" t="s">
        <v>241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266</v>
      </c>
      <c r="MX351" s="2" t="s">
        <v>275</v>
      </c>
      <c r="MY351" s="2" t="s">
        <v>229</v>
      </c>
      <c r="MZ351" s="2" t="s">
        <v>229</v>
      </c>
      <c r="NA351" s="2" t="s">
        <v>241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239</v>
      </c>
      <c r="NJ351" s="2" t="s">
        <v>275</v>
      </c>
      <c r="NK351" s="2" t="s">
        <v>468</v>
      </c>
      <c r="NL351" s="2" t="s">
        <v>580</v>
      </c>
      <c r="NM351" s="2" t="s">
        <v>241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272</v>
      </c>
      <c r="NV351" s="2" t="s">
        <v>275</v>
      </c>
      <c r="NW351" s="2" t="s">
        <v>229</v>
      </c>
      <c r="NX351" s="2" t="s">
        <v>229</v>
      </c>
      <c r="NY351" s="2" t="s">
        <v>241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229</v>
      </c>
      <c r="OH351" s="2" t="s">
        <v>229</v>
      </c>
      <c r="OI351" s="2" t="s">
        <v>229</v>
      </c>
      <c r="OJ351" s="2" t="s">
        <v>229</v>
      </c>
      <c r="OK351" s="2" t="s">
        <v>229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229</v>
      </c>
      <c r="OT351" s="2" t="s">
        <v>229</v>
      </c>
      <c r="OU351" s="2" t="s">
        <v>229</v>
      </c>
      <c r="OV351" s="2" t="s">
        <v>229</v>
      </c>
      <c r="OW351" s="2" t="s">
        <v>229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281</v>
      </c>
      <c r="PF351" s="2" t="s">
        <v>275</v>
      </c>
      <c r="PG351" s="2" t="s">
        <v>229</v>
      </c>
      <c r="PH351" s="2" t="s">
        <v>229</v>
      </c>
      <c r="PI351" s="2" t="s">
        <v>241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266</v>
      </c>
      <c r="PR351" s="2" t="s">
        <v>275</v>
      </c>
      <c r="PS351" s="2" t="s">
        <v>229</v>
      </c>
      <c r="PT351" s="2" t="s">
        <v>229</v>
      </c>
      <c r="PU351" s="2" t="s">
        <v>241</v>
      </c>
      <c r="PV351" s="2" t="s">
        <v>229</v>
      </c>
      <c r="PW351" s="4"/>
      <c r="PX351" s="8"/>
      <c r="PY351" s="4"/>
      <c r="PZ351" s="8"/>
      <c r="QA351" s="7"/>
      <c r="QB351" s="7"/>
      <c r="QC351" s="2" t="s">
        <v>281</v>
      </c>
      <c r="QD351" s="2" t="s">
        <v>275</v>
      </c>
      <c r="QE351" s="2" t="s">
        <v>229</v>
      </c>
      <c r="QF351" s="2" t="s">
        <v>229</v>
      </c>
      <c r="QG351" s="2" t="s">
        <v>241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229</v>
      </c>
      <c r="QP351" s="2" t="s">
        <v>229</v>
      </c>
      <c r="QQ351" s="2" t="s">
        <v>229</v>
      </c>
      <c r="QR351" s="2" t="s">
        <v>229</v>
      </c>
      <c r="QS351" s="2" t="s">
        <v>229</v>
      </c>
      <c r="QT351" s="2" t="s">
        <v>229</v>
      </c>
      <c r="QU351" s="4"/>
      <c r="QV351" s="8"/>
      <c r="QW351" s="4"/>
      <c r="QX351" s="8"/>
      <c r="QY351" s="7"/>
      <c r="QZ351" s="7"/>
      <c r="RA351" s="2" t="s">
        <v>272</v>
      </c>
      <c r="RB351" s="2" t="s">
        <v>275</v>
      </c>
      <c r="RC351" s="2" t="s">
        <v>229</v>
      </c>
      <c r="RD351" s="2" t="s">
        <v>229</v>
      </c>
      <c r="RE351" s="2" t="s">
        <v>241</v>
      </c>
      <c r="RF351" s="2" t="s">
        <v>229</v>
      </c>
      <c r="RG351" s="4"/>
      <c r="RH351" s="8"/>
      <c r="RI351" s="4"/>
      <c r="RJ351" s="8"/>
      <c r="RK351" s="7"/>
      <c r="RL351" s="7"/>
      <c r="RM351" s="2" t="s">
        <v>229</v>
      </c>
      <c r="RN351" s="2" t="s">
        <v>229</v>
      </c>
      <c r="RO351" s="2" t="s">
        <v>229</v>
      </c>
      <c r="RP351" s="2" t="s">
        <v>229</v>
      </c>
      <c r="RQ351" s="2" t="s">
        <v>229</v>
      </c>
      <c r="RR351" s="2" t="s">
        <v>229</v>
      </c>
      <c r="RS351" s="4"/>
      <c r="RT351" s="8"/>
      <c r="RU351" s="4"/>
      <c r="RV351" s="8"/>
      <c r="RW351" s="7"/>
      <c r="RX351" s="7"/>
      <c r="RY351" s="2" t="s">
        <v>266</v>
      </c>
      <c r="RZ351" s="2" t="s">
        <v>275</v>
      </c>
      <c r="SA351" s="2" t="s">
        <v>229</v>
      </c>
      <c r="SB351" s="2" t="s">
        <v>229</v>
      </c>
      <c r="SC351" s="2" t="s">
        <v>241</v>
      </c>
      <c r="SD351" s="2" t="s">
        <v>229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</row>
    <row r="352">
      <c r="A352" s="2" t="s">
        <v>3270</v>
      </c>
      <c r="B352" s="2" t="s">
        <v>216</v>
      </c>
      <c r="C352" s="2" t="s">
        <v>217</v>
      </c>
      <c r="D352" s="2" t="s">
        <v>3164</v>
      </c>
      <c r="E352" s="2" t="s">
        <v>3165</v>
      </c>
      <c r="F352" s="2" t="s">
        <v>220</v>
      </c>
      <c r="G352" s="2" t="s">
        <v>221</v>
      </c>
      <c r="H352" s="2" t="s">
        <v>222</v>
      </c>
      <c r="I352" s="2" t="s">
        <v>3166</v>
      </c>
      <c r="J352" s="2" t="s">
        <v>224</v>
      </c>
      <c r="K352" s="2" t="s">
        <v>673</v>
      </c>
      <c r="L352" s="3">
        <v>27.6</v>
      </c>
      <c r="M352" s="3">
        <v>28.98</v>
      </c>
      <c r="N352" s="3">
        <v>59.99</v>
      </c>
      <c r="O352" s="2" t="s">
        <v>226</v>
      </c>
      <c r="P352" s="2" t="s">
        <v>2046</v>
      </c>
      <c r="Q352" s="2" t="s">
        <v>228</v>
      </c>
      <c r="R352" s="2" t="s">
        <v>229</v>
      </c>
      <c r="S352" s="2" t="s">
        <v>674</v>
      </c>
      <c r="T352" s="2" t="s">
        <v>231</v>
      </c>
      <c r="U352" s="2" t="s">
        <v>232</v>
      </c>
      <c r="V352" s="2" t="s">
        <v>233</v>
      </c>
      <c r="W352" s="2" t="s">
        <v>234</v>
      </c>
      <c r="X352" s="2" t="s">
        <v>235</v>
      </c>
      <c r="Y352" s="2" t="s">
        <v>229</v>
      </c>
      <c r="Z352" s="4"/>
      <c r="AA352" s="4">
        <f>=ROUNDDOWN({0},0)</f>
      </c>
      <c r="AB352" s="5"/>
      <c r="AC352" s="2" t="s">
        <v>663</v>
      </c>
      <c r="AD352" s="4">
        <v>20</v>
      </c>
      <c r="AE352" s="4">
        <v>20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229</v>
      </c>
      <c r="AW352" s="8" t="s">
        <v>229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/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 t="s">
        <v>229</v>
      </c>
      <c r="BJ352" s="4"/>
      <c r="BK352" s="8"/>
      <c r="BL352" s="2" t="s">
        <v>229</v>
      </c>
      <c r="BM352" s="7"/>
      <c r="BN352" s="7"/>
      <c r="BO352" s="4"/>
      <c r="BP352" s="8"/>
      <c r="BQ352" s="4"/>
      <c r="BR352" s="8"/>
      <c r="BS352" s="7"/>
      <c r="BT352" s="7"/>
      <c r="BU352" s="2" t="s">
        <v>272</v>
      </c>
      <c r="BV352" s="2" t="s">
        <v>226</v>
      </c>
      <c r="BW352" s="2" t="s">
        <v>229</v>
      </c>
      <c r="BX352" s="2" t="s">
        <v>229</v>
      </c>
      <c r="BY352" s="2" t="s">
        <v>241</v>
      </c>
      <c r="BZ352" s="2" t="s">
        <v>229</v>
      </c>
      <c r="CA352" s="4"/>
      <c r="CB352" s="8"/>
      <c r="CC352" s="4"/>
      <c r="CD352" s="8"/>
      <c r="CE352" s="7"/>
      <c r="CF352" s="7"/>
      <c r="CG352" s="2" t="s">
        <v>272</v>
      </c>
      <c r="CH352" s="2" t="s">
        <v>226</v>
      </c>
      <c r="CI352" s="2" t="s">
        <v>229</v>
      </c>
      <c r="CJ352" s="2" t="s">
        <v>229</v>
      </c>
      <c r="CK352" s="2" t="s">
        <v>241</v>
      </c>
      <c r="CL352" s="2" t="s">
        <v>229</v>
      </c>
      <c r="CM352" s="4"/>
      <c r="CN352" s="8"/>
      <c r="CO352" s="4"/>
      <c r="CP352" s="8"/>
      <c r="CQ352" s="7"/>
      <c r="CR352" s="7"/>
      <c r="CS352" s="2" t="s">
        <v>272</v>
      </c>
      <c r="CT352" s="2" t="s">
        <v>226</v>
      </c>
      <c r="CU352" s="2" t="s">
        <v>229</v>
      </c>
      <c r="CV352" s="2" t="s">
        <v>229</v>
      </c>
      <c r="CW352" s="2" t="s">
        <v>241</v>
      </c>
      <c r="CX352" s="2" t="s">
        <v>229</v>
      </c>
      <c r="CY352" s="4"/>
      <c r="CZ352" s="8"/>
      <c r="DA352" s="4"/>
      <c r="DB352" s="8"/>
      <c r="DC352" s="7"/>
      <c r="DD352" s="7"/>
      <c r="DE352" s="2" t="s">
        <v>272</v>
      </c>
      <c r="DF352" s="2" t="s">
        <v>226</v>
      </c>
      <c r="DG352" s="2" t="s">
        <v>229</v>
      </c>
      <c r="DH352" s="2" t="s">
        <v>229</v>
      </c>
      <c r="DI352" s="2" t="s">
        <v>241</v>
      </c>
      <c r="DJ352" s="2" t="s">
        <v>229</v>
      </c>
      <c r="DK352" s="4"/>
      <c r="DL352" s="8"/>
      <c r="DM352" s="4"/>
      <c r="DN352" s="8"/>
      <c r="DO352" s="7"/>
      <c r="DP352" s="7"/>
      <c r="DQ352" s="2" t="s">
        <v>239</v>
      </c>
      <c r="DR352" s="2" t="s">
        <v>226</v>
      </c>
      <c r="DS352" s="2" t="s">
        <v>229</v>
      </c>
      <c r="DT352" s="2" t="s">
        <v>229</v>
      </c>
      <c r="DU352" s="2" t="s">
        <v>241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272</v>
      </c>
      <c r="ED352" s="2" t="s">
        <v>226</v>
      </c>
      <c r="EE352" s="2" t="s">
        <v>229</v>
      </c>
      <c r="EF352" s="2" t="s">
        <v>229</v>
      </c>
      <c r="EG352" s="2" t="s">
        <v>241</v>
      </c>
      <c r="EH352" s="2" t="s">
        <v>229</v>
      </c>
      <c r="EI352" s="4"/>
      <c r="EJ352" s="8"/>
      <c r="EK352" s="4"/>
      <c r="EL352" s="8"/>
      <c r="EM352" s="7"/>
      <c r="EN352" s="7"/>
      <c r="EO352" s="2" t="s">
        <v>272</v>
      </c>
      <c r="EP352" s="2" t="s">
        <v>226</v>
      </c>
      <c r="EQ352" s="2" t="s">
        <v>229</v>
      </c>
      <c r="ER352" s="2" t="s">
        <v>229</v>
      </c>
      <c r="ES352" s="2" t="s">
        <v>241</v>
      </c>
      <c r="ET352" s="2" t="s">
        <v>229</v>
      </c>
      <c r="EU352" s="4"/>
      <c r="EV352" s="8"/>
      <c r="EW352" s="4"/>
      <c r="EX352" s="8"/>
      <c r="EY352" s="7"/>
      <c r="EZ352" s="7"/>
      <c r="FA352" s="2" t="s">
        <v>272</v>
      </c>
      <c r="FB352" s="2" t="s">
        <v>226</v>
      </c>
      <c r="FC352" s="2" t="s">
        <v>229</v>
      </c>
      <c r="FD352" s="2" t="s">
        <v>229</v>
      </c>
      <c r="FE352" s="2" t="s">
        <v>241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226</v>
      </c>
      <c r="FO352" s="2" t="s">
        <v>229</v>
      </c>
      <c r="FP352" s="2" t="s">
        <v>229</v>
      </c>
      <c r="FQ352" s="2" t="s">
        <v>241</v>
      </c>
      <c r="FR352" s="2" t="s">
        <v>229</v>
      </c>
      <c r="FS352" s="4"/>
      <c r="FT352" s="8"/>
      <c r="FU352" s="4"/>
      <c r="FV352" s="8"/>
      <c r="FW352" s="7"/>
      <c r="FX352" s="7"/>
      <c r="FY352" s="2" t="s">
        <v>239</v>
      </c>
      <c r="FZ352" s="2" t="s">
        <v>226</v>
      </c>
      <c r="GA352" s="2" t="s">
        <v>229</v>
      </c>
      <c r="GB352" s="2" t="s">
        <v>229</v>
      </c>
      <c r="GC352" s="2" t="s">
        <v>241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272</v>
      </c>
      <c r="GL352" s="2" t="s">
        <v>226</v>
      </c>
      <c r="GM352" s="2" t="s">
        <v>229</v>
      </c>
      <c r="GN352" s="2" t="s">
        <v>229</v>
      </c>
      <c r="GO352" s="2" t="s">
        <v>241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272</v>
      </c>
      <c r="GX352" s="2" t="s">
        <v>226</v>
      </c>
      <c r="GY352" s="2" t="s">
        <v>229</v>
      </c>
      <c r="GZ352" s="2" t="s">
        <v>229</v>
      </c>
      <c r="HA352" s="2" t="s">
        <v>241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272</v>
      </c>
      <c r="HJ352" s="2" t="s">
        <v>226</v>
      </c>
      <c r="HK352" s="2" t="s">
        <v>229</v>
      </c>
      <c r="HL352" s="2" t="s">
        <v>229</v>
      </c>
      <c r="HM352" s="2" t="s">
        <v>241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272</v>
      </c>
      <c r="HV352" s="2" t="s">
        <v>226</v>
      </c>
      <c r="HW352" s="2" t="s">
        <v>229</v>
      </c>
      <c r="HX352" s="2" t="s">
        <v>229</v>
      </c>
      <c r="HY352" s="2" t="s">
        <v>241</v>
      </c>
      <c r="HZ352" s="2" t="s">
        <v>229</v>
      </c>
      <c r="IA352" s="4"/>
      <c r="IB352" s="8"/>
      <c r="IC352" s="4"/>
      <c r="ID352" s="8"/>
      <c r="IE352" s="7"/>
      <c r="IF352" s="7"/>
      <c r="IG352" s="2" t="s">
        <v>272</v>
      </c>
      <c r="IH352" s="2" t="s">
        <v>226</v>
      </c>
      <c r="II352" s="2" t="s">
        <v>229</v>
      </c>
      <c r="IJ352" s="2" t="s">
        <v>229</v>
      </c>
      <c r="IK352" s="2" t="s">
        <v>241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664</v>
      </c>
      <c r="IT352" s="2" t="s">
        <v>226</v>
      </c>
      <c r="IU352" s="2" t="s">
        <v>229</v>
      </c>
      <c r="IV352" s="2" t="s">
        <v>229</v>
      </c>
      <c r="IW352" s="2" t="s">
        <v>241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272</v>
      </c>
      <c r="JF352" s="2" t="s">
        <v>226</v>
      </c>
      <c r="JG352" s="2" t="s">
        <v>229</v>
      </c>
      <c r="JH352" s="2" t="s">
        <v>229</v>
      </c>
      <c r="JI352" s="2" t="s">
        <v>241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272</v>
      </c>
      <c r="JR352" s="2" t="s">
        <v>226</v>
      </c>
      <c r="JS352" s="2" t="s">
        <v>229</v>
      </c>
      <c r="JT352" s="2" t="s">
        <v>229</v>
      </c>
      <c r="JU352" s="2" t="s">
        <v>241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272</v>
      </c>
      <c r="KD352" s="2" t="s">
        <v>226</v>
      </c>
      <c r="KE352" s="2" t="s">
        <v>229</v>
      </c>
      <c r="KF352" s="2" t="s">
        <v>229</v>
      </c>
      <c r="KG352" s="2" t="s">
        <v>241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272</v>
      </c>
      <c r="KP352" s="2" t="s">
        <v>226</v>
      </c>
      <c r="KQ352" s="2" t="s">
        <v>229</v>
      </c>
      <c r="KR352" s="2" t="s">
        <v>229</v>
      </c>
      <c r="KS352" s="2" t="s">
        <v>241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272</v>
      </c>
      <c r="LB352" s="2" t="s">
        <v>226</v>
      </c>
      <c r="LC352" s="2" t="s">
        <v>229</v>
      </c>
      <c r="LD352" s="2" t="s">
        <v>229</v>
      </c>
      <c r="LE352" s="2" t="s">
        <v>241</v>
      </c>
      <c r="LF352" s="2" t="s">
        <v>229</v>
      </c>
      <c r="LG352" s="4"/>
      <c r="LH352" s="8"/>
      <c r="LI352" s="4"/>
      <c r="LJ352" s="8"/>
      <c r="LK352" s="7"/>
      <c r="LL352" s="7"/>
      <c r="LM352" s="2" t="s">
        <v>272</v>
      </c>
      <c r="LN352" s="2" t="s">
        <v>226</v>
      </c>
      <c r="LO352" s="2" t="s">
        <v>229</v>
      </c>
      <c r="LP352" s="2" t="s">
        <v>229</v>
      </c>
      <c r="LQ352" s="2" t="s">
        <v>241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664</v>
      </c>
      <c r="LZ352" s="2" t="s">
        <v>226</v>
      </c>
      <c r="MA352" s="2" t="s">
        <v>229</v>
      </c>
      <c r="MB352" s="2" t="s">
        <v>229</v>
      </c>
      <c r="MC352" s="2" t="s">
        <v>241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272</v>
      </c>
      <c r="ML352" s="2" t="s">
        <v>226</v>
      </c>
      <c r="MM352" s="2" t="s">
        <v>229</v>
      </c>
      <c r="MN352" s="2" t="s">
        <v>229</v>
      </c>
      <c r="MO352" s="2" t="s">
        <v>241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272</v>
      </c>
      <c r="MX352" s="2" t="s">
        <v>226</v>
      </c>
      <c r="MY352" s="2" t="s">
        <v>229</v>
      </c>
      <c r="MZ352" s="2" t="s">
        <v>229</v>
      </c>
      <c r="NA352" s="2" t="s">
        <v>241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229</v>
      </c>
      <c r="NJ352" s="2" t="s">
        <v>229</v>
      </c>
      <c r="NK352" s="2" t="s">
        <v>229</v>
      </c>
      <c r="NL352" s="2" t="s">
        <v>229</v>
      </c>
      <c r="NM352" s="2" t="s">
        <v>229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272</v>
      </c>
      <c r="NV352" s="2" t="s">
        <v>226</v>
      </c>
      <c r="NW352" s="2" t="s">
        <v>229</v>
      </c>
      <c r="NX352" s="2" t="s">
        <v>229</v>
      </c>
      <c r="NY352" s="2" t="s">
        <v>241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272</v>
      </c>
      <c r="OH352" s="2" t="s">
        <v>226</v>
      </c>
      <c r="OI352" s="2" t="s">
        <v>229</v>
      </c>
      <c r="OJ352" s="2" t="s">
        <v>229</v>
      </c>
      <c r="OK352" s="2" t="s">
        <v>241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229</v>
      </c>
      <c r="OT352" s="2" t="s">
        <v>229</v>
      </c>
      <c r="OU352" s="2" t="s">
        <v>229</v>
      </c>
      <c r="OV352" s="2" t="s">
        <v>229</v>
      </c>
      <c r="OW352" s="2" t="s">
        <v>229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229</v>
      </c>
      <c r="PF352" s="2" t="s">
        <v>229</v>
      </c>
      <c r="PG352" s="2" t="s">
        <v>229</v>
      </c>
      <c r="PH352" s="2" t="s">
        <v>229</v>
      </c>
      <c r="PI352" s="2" t="s">
        <v>229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272</v>
      </c>
      <c r="PR352" s="2" t="s">
        <v>226</v>
      </c>
      <c r="PS352" s="2" t="s">
        <v>229</v>
      </c>
      <c r="PT352" s="2" t="s">
        <v>229</v>
      </c>
      <c r="PU352" s="2" t="s">
        <v>241</v>
      </c>
      <c r="PV352" s="2" t="s">
        <v>229</v>
      </c>
      <c r="PW352" s="4"/>
      <c r="PX352" s="8"/>
      <c r="PY352" s="4"/>
      <c r="PZ352" s="8"/>
      <c r="QA352" s="7"/>
      <c r="QB352" s="7"/>
      <c r="QC352" s="2" t="s">
        <v>281</v>
      </c>
      <c r="QD352" s="2" t="s">
        <v>226</v>
      </c>
      <c r="QE352" s="2" t="s">
        <v>229</v>
      </c>
      <c r="QF352" s="2" t="s">
        <v>229</v>
      </c>
      <c r="QG352" s="2" t="s">
        <v>241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272</v>
      </c>
      <c r="QP352" s="2" t="s">
        <v>226</v>
      </c>
      <c r="QQ352" s="2" t="s">
        <v>229</v>
      </c>
      <c r="QR352" s="2" t="s">
        <v>229</v>
      </c>
      <c r="QS352" s="2" t="s">
        <v>241</v>
      </c>
      <c r="QT352" s="2" t="s">
        <v>229</v>
      </c>
      <c r="QU352" s="4"/>
      <c r="QV352" s="8"/>
      <c r="QW352" s="4"/>
      <c r="QX352" s="8"/>
      <c r="QY352" s="7"/>
      <c r="QZ352" s="7"/>
      <c r="RA352" s="2" t="s">
        <v>272</v>
      </c>
      <c r="RB352" s="2" t="s">
        <v>226</v>
      </c>
      <c r="RC352" s="2" t="s">
        <v>229</v>
      </c>
      <c r="RD352" s="2" t="s">
        <v>229</v>
      </c>
      <c r="RE352" s="2" t="s">
        <v>241</v>
      </c>
      <c r="RF352" s="2" t="s">
        <v>229</v>
      </c>
      <c r="RG352" s="4"/>
      <c r="RH352" s="8"/>
      <c r="RI352" s="4"/>
      <c r="RJ352" s="8"/>
      <c r="RK352" s="7"/>
      <c r="RL352" s="7"/>
      <c r="RM352" s="2" t="s">
        <v>272</v>
      </c>
      <c r="RN352" s="2" t="s">
        <v>226</v>
      </c>
      <c r="RO352" s="2" t="s">
        <v>229</v>
      </c>
      <c r="RP352" s="2" t="s">
        <v>229</v>
      </c>
      <c r="RQ352" s="2" t="s">
        <v>241</v>
      </c>
      <c r="RR352" s="2" t="s">
        <v>229</v>
      </c>
      <c r="RS352" s="4"/>
      <c r="RT352" s="8"/>
      <c r="RU352" s="4"/>
      <c r="RV352" s="8"/>
      <c r="RW352" s="7"/>
      <c r="RX352" s="7"/>
      <c r="RY352" s="2" t="s">
        <v>229</v>
      </c>
      <c r="RZ352" s="2" t="s">
        <v>229</v>
      </c>
      <c r="SA352" s="2" t="s">
        <v>229</v>
      </c>
      <c r="SB352" s="2" t="s">
        <v>229</v>
      </c>
      <c r="SC352" s="2" t="s">
        <v>229</v>
      </c>
      <c r="SD352" s="2" t="s">
        <v>229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>
        <v>20</v>
      </c>
      <c r="VN352" s="4"/>
      <c r="VO352" s="4"/>
      <c r="VP352" s="4"/>
      <c r="VQ352" s="4"/>
      <c r="VR352" s="4"/>
      <c r="VS352" s="4"/>
    </row>
    <row r="353">
      <c r="A353" s="2" t="s">
        <v>3271</v>
      </c>
      <c r="B353" s="2" t="s">
        <v>216</v>
      </c>
      <c r="C353" s="2" t="s">
        <v>217</v>
      </c>
      <c r="D353" s="2" t="s">
        <v>3164</v>
      </c>
      <c r="E353" s="2" t="s">
        <v>3165</v>
      </c>
      <c r="F353" s="2" t="s">
        <v>220</v>
      </c>
      <c r="G353" s="2" t="s">
        <v>221</v>
      </c>
      <c r="H353" s="2" t="s">
        <v>222</v>
      </c>
      <c r="I353" s="2" t="s">
        <v>3166</v>
      </c>
      <c r="J353" s="2" t="s">
        <v>285</v>
      </c>
      <c r="K353" s="2" t="s">
        <v>673</v>
      </c>
      <c r="L353" s="3">
        <v>33.6</v>
      </c>
      <c r="M353" s="3">
        <v>35.28</v>
      </c>
      <c r="N353" s="3">
        <v>69.99</v>
      </c>
      <c r="O353" s="2" t="s">
        <v>226</v>
      </c>
      <c r="P353" s="2" t="s">
        <v>2046</v>
      </c>
      <c r="Q353" s="2" t="s">
        <v>228</v>
      </c>
      <c r="R353" s="2" t="s">
        <v>229</v>
      </c>
      <c r="S353" s="2" t="s">
        <v>674</v>
      </c>
      <c r="T353" s="2" t="s">
        <v>231</v>
      </c>
      <c r="U353" s="2" t="s">
        <v>286</v>
      </c>
      <c r="V353" s="2" t="s">
        <v>233</v>
      </c>
      <c r="W353" s="2" t="s">
        <v>234</v>
      </c>
      <c r="X353" s="2" t="s">
        <v>235</v>
      </c>
      <c r="Y353" s="2" t="s">
        <v>229</v>
      </c>
      <c r="Z353" s="4"/>
      <c r="AA353" s="4">
        <f>=ROUNDDOWN({0},0)</f>
      </c>
      <c r="AB353" s="5"/>
      <c r="AC353" s="2" t="s">
        <v>663</v>
      </c>
      <c r="AD353" s="4">
        <v>60</v>
      </c>
      <c r="AE353" s="4">
        <v>60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/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 t="s">
        <v>229</v>
      </c>
      <c r="BJ353" s="4"/>
      <c r="BK353" s="8"/>
      <c r="BL353" s="2" t="s">
        <v>229</v>
      </c>
      <c r="BM353" s="7"/>
      <c r="BN353" s="7"/>
      <c r="BO353" s="4"/>
      <c r="BP353" s="8"/>
      <c r="BQ353" s="4"/>
      <c r="BR353" s="8"/>
      <c r="BS353" s="7"/>
      <c r="BT353" s="7"/>
      <c r="BU353" s="2" t="s">
        <v>272</v>
      </c>
      <c r="BV353" s="2" t="s">
        <v>226</v>
      </c>
      <c r="BW353" s="2" t="s">
        <v>229</v>
      </c>
      <c r="BX353" s="2" t="s">
        <v>229</v>
      </c>
      <c r="BY353" s="2" t="s">
        <v>241</v>
      </c>
      <c r="BZ353" s="2" t="s">
        <v>229</v>
      </c>
      <c r="CA353" s="4"/>
      <c r="CB353" s="8"/>
      <c r="CC353" s="4"/>
      <c r="CD353" s="8"/>
      <c r="CE353" s="7"/>
      <c r="CF353" s="7"/>
      <c r="CG353" s="2" t="s">
        <v>272</v>
      </c>
      <c r="CH353" s="2" t="s">
        <v>226</v>
      </c>
      <c r="CI353" s="2" t="s">
        <v>229</v>
      </c>
      <c r="CJ353" s="2" t="s">
        <v>229</v>
      </c>
      <c r="CK353" s="2" t="s">
        <v>241</v>
      </c>
      <c r="CL353" s="2" t="s">
        <v>229</v>
      </c>
      <c r="CM353" s="4"/>
      <c r="CN353" s="8"/>
      <c r="CO353" s="4"/>
      <c r="CP353" s="8"/>
      <c r="CQ353" s="7"/>
      <c r="CR353" s="7"/>
      <c r="CS353" s="2" t="s">
        <v>272</v>
      </c>
      <c r="CT353" s="2" t="s">
        <v>226</v>
      </c>
      <c r="CU353" s="2" t="s">
        <v>229</v>
      </c>
      <c r="CV353" s="2" t="s">
        <v>229</v>
      </c>
      <c r="CW353" s="2" t="s">
        <v>241</v>
      </c>
      <c r="CX353" s="2" t="s">
        <v>229</v>
      </c>
      <c r="CY353" s="4"/>
      <c r="CZ353" s="8"/>
      <c r="DA353" s="4"/>
      <c r="DB353" s="8"/>
      <c r="DC353" s="7"/>
      <c r="DD353" s="7"/>
      <c r="DE353" s="2" t="s">
        <v>272</v>
      </c>
      <c r="DF353" s="2" t="s">
        <v>226</v>
      </c>
      <c r="DG353" s="2" t="s">
        <v>229</v>
      </c>
      <c r="DH353" s="2" t="s">
        <v>229</v>
      </c>
      <c r="DI353" s="2" t="s">
        <v>241</v>
      </c>
      <c r="DJ353" s="2" t="s">
        <v>229</v>
      </c>
      <c r="DK353" s="4"/>
      <c r="DL353" s="8"/>
      <c r="DM353" s="4"/>
      <c r="DN353" s="8"/>
      <c r="DO353" s="7"/>
      <c r="DP353" s="7"/>
      <c r="DQ353" s="2" t="s">
        <v>239</v>
      </c>
      <c r="DR353" s="2" t="s">
        <v>226</v>
      </c>
      <c r="DS353" s="2" t="s">
        <v>229</v>
      </c>
      <c r="DT353" s="2" t="s">
        <v>229</v>
      </c>
      <c r="DU353" s="2" t="s">
        <v>241</v>
      </c>
      <c r="DV353" s="2" t="s">
        <v>229</v>
      </c>
      <c r="DW353" s="4"/>
      <c r="DX353" s="8"/>
      <c r="DY353" s="4"/>
      <c r="DZ353" s="8"/>
      <c r="EA353" s="7"/>
      <c r="EB353" s="7"/>
      <c r="EC353" s="2" t="s">
        <v>272</v>
      </c>
      <c r="ED353" s="2" t="s">
        <v>226</v>
      </c>
      <c r="EE353" s="2" t="s">
        <v>229</v>
      </c>
      <c r="EF353" s="2" t="s">
        <v>229</v>
      </c>
      <c r="EG353" s="2" t="s">
        <v>241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272</v>
      </c>
      <c r="EP353" s="2" t="s">
        <v>226</v>
      </c>
      <c r="EQ353" s="2" t="s">
        <v>229</v>
      </c>
      <c r="ER353" s="2" t="s">
        <v>229</v>
      </c>
      <c r="ES353" s="2" t="s">
        <v>241</v>
      </c>
      <c r="ET353" s="2" t="s">
        <v>229</v>
      </c>
      <c r="EU353" s="4"/>
      <c r="EV353" s="8"/>
      <c r="EW353" s="4"/>
      <c r="EX353" s="8"/>
      <c r="EY353" s="7"/>
      <c r="EZ353" s="7"/>
      <c r="FA353" s="2" t="s">
        <v>272</v>
      </c>
      <c r="FB353" s="2" t="s">
        <v>226</v>
      </c>
      <c r="FC353" s="2" t="s">
        <v>229</v>
      </c>
      <c r="FD353" s="2" t="s">
        <v>229</v>
      </c>
      <c r="FE353" s="2" t="s">
        <v>241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226</v>
      </c>
      <c r="FO353" s="2" t="s">
        <v>229</v>
      </c>
      <c r="FP353" s="2" t="s">
        <v>229</v>
      </c>
      <c r="FQ353" s="2" t="s">
        <v>241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239</v>
      </c>
      <c r="FZ353" s="2" t="s">
        <v>226</v>
      </c>
      <c r="GA353" s="2" t="s">
        <v>229</v>
      </c>
      <c r="GB353" s="2" t="s">
        <v>229</v>
      </c>
      <c r="GC353" s="2" t="s">
        <v>241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272</v>
      </c>
      <c r="GL353" s="2" t="s">
        <v>226</v>
      </c>
      <c r="GM353" s="2" t="s">
        <v>229</v>
      </c>
      <c r="GN353" s="2" t="s">
        <v>229</v>
      </c>
      <c r="GO353" s="2" t="s">
        <v>241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272</v>
      </c>
      <c r="GX353" s="2" t="s">
        <v>226</v>
      </c>
      <c r="GY353" s="2" t="s">
        <v>229</v>
      </c>
      <c r="GZ353" s="2" t="s">
        <v>229</v>
      </c>
      <c r="HA353" s="2" t="s">
        <v>241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272</v>
      </c>
      <c r="HJ353" s="2" t="s">
        <v>226</v>
      </c>
      <c r="HK353" s="2" t="s">
        <v>229</v>
      </c>
      <c r="HL353" s="2" t="s">
        <v>229</v>
      </c>
      <c r="HM353" s="2" t="s">
        <v>241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272</v>
      </c>
      <c r="HV353" s="2" t="s">
        <v>226</v>
      </c>
      <c r="HW353" s="2" t="s">
        <v>229</v>
      </c>
      <c r="HX353" s="2" t="s">
        <v>229</v>
      </c>
      <c r="HY353" s="2" t="s">
        <v>241</v>
      </c>
      <c r="HZ353" s="2" t="s">
        <v>229</v>
      </c>
      <c r="IA353" s="4"/>
      <c r="IB353" s="8"/>
      <c r="IC353" s="4"/>
      <c r="ID353" s="8"/>
      <c r="IE353" s="7"/>
      <c r="IF353" s="7"/>
      <c r="IG353" s="2" t="s">
        <v>272</v>
      </c>
      <c r="IH353" s="2" t="s">
        <v>226</v>
      </c>
      <c r="II353" s="2" t="s">
        <v>229</v>
      </c>
      <c r="IJ353" s="2" t="s">
        <v>229</v>
      </c>
      <c r="IK353" s="2" t="s">
        <v>241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664</v>
      </c>
      <c r="IT353" s="2" t="s">
        <v>226</v>
      </c>
      <c r="IU353" s="2" t="s">
        <v>229</v>
      </c>
      <c r="IV353" s="2" t="s">
        <v>229</v>
      </c>
      <c r="IW353" s="2" t="s">
        <v>241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272</v>
      </c>
      <c r="JF353" s="2" t="s">
        <v>226</v>
      </c>
      <c r="JG353" s="2" t="s">
        <v>229</v>
      </c>
      <c r="JH353" s="2" t="s">
        <v>229</v>
      </c>
      <c r="JI353" s="2" t="s">
        <v>241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272</v>
      </c>
      <c r="JR353" s="2" t="s">
        <v>226</v>
      </c>
      <c r="JS353" s="2" t="s">
        <v>229</v>
      </c>
      <c r="JT353" s="2" t="s">
        <v>229</v>
      </c>
      <c r="JU353" s="2" t="s">
        <v>241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272</v>
      </c>
      <c r="KD353" s="2" t="s">
        <v>226</v>
      </c>
      <c r="KE353" s="2" t="s">
        <v>229</v>
      </c>
      <c r="KF353" s="2" t="s">
        <v>229</v>
      </c>
      <c r="KG353" s="2" t="s">
        <v>241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272</v>
      </c>
      <c r="KP353" s="2" t="s">
        <v>226</v>
      </c>
      <c r="KQ353" s="2" t="s">
        <v>229</v>
      </c>
      <c r="KR353" s="2" t="s">
        <v>229</v>
      </c>
      <c r="KS353" s="2" t="s">
        <v>241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272</v>
      </c>
      <c r="LB353" s="2" t="s">
        <v>226</v>
      </c>
      <c r="LC353" s="2" t="s">
        <v>229</v>
      </c>
      <c r="LD353" s="2" t="s">
        <v>229</v>
      </c>
      <c r="LE353" s="2" t="s">
        <v>241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272</v>
      </c>
      <c r="LN353" s="2" t="s">
        <v>226</v>
      </c>
      <c r="LO353" s="2" t="s">
        <v>229</v>
      </c>
      <c r="LP353" s="2" t="s">
        <v>229</v>
      </c>
      <c r="LQ353" s="2" t="s">
        <v>241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664</v>
      </c>
      <c r="LZ353" s="2" t="s">
        <v>226</v>
      </c>
      <c r="MA353" s="2" t="s">
        <v>229</v>
      </c>
      <c r="MB353" s="2" t="s">
        <v>229</v>
      </c>
      <c r="MC353" s="2" t="s">
        <v>241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272</v>
      </c>
      <c r="ML353" s="2" t="s">
        <v>226</v>
      </c>
      <c r="MM353" s="2" t="s">
        <v>229</v>
      </c>
      <c r="MN353" s="2" t="s">
        <v>229</v>
      </c>
      <c r="MO353" s="2" t="s">
        <v>241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272</v>
      </c>
      <c r="MX353" s="2" t="s">
        <v>226</v>
      </c>
      <c r="MY353" s="2" t="s">
        <v>229</v>
      </c>
      <c r="MZ353" s="2" t="s">
        <v>229</v>
      </c>
      <c r="NA353" s="2" t="s">
        <v>241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229</v>
      </c>
      <c r="NJ353" s="2" t="s">
        <v>229</v>
      </c>
      <c r="NK353" s="2" t="s">
        <v>229</v>
      </c>
      <c r="NL353" s="2" t="s">
        <v>229</v>
      </c>
      <c r="NM353" s="2" t="s">
        <v>229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272</v>
      </c>
      <c r="NV353" s="2" t="s">
        <v>226</v>
      </c>
      <c r="NW353" s="2" t="s">
        <v>229</v>
      </c>
      <c r="NX353" s="2" t="s">
        <v>229</v>
      </c>
      <c r="NY353" s="2" t="s">
        <v>241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272</v>
      </c>
      <c r="OH353" s="2" t="s">
        <v>226</v>
      </c>
      <c r="OI353" s="2" t="s">
        <v>229</v>
      </c>
      <c r="OJ353" s="2" t="s">
        <v>229</v>
      </c>
      <c r="OK353" s="2" t="s">
        <v>241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229</v>
      </c>
      <c r="OT353" s="2" t="s">
        <v>229</v>
      </c>
      <c r="OU353" s="2" t="s">
        <v>229</v>
      </c>
      <c r="OV353" s="2" t="s">
        <v>229</v>
      </c>
      <c r="OW353" s="2" t="s">
        <v>229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229</v>
      </c>
      <c r="PF353" s="2" t="s">
        <v>229</v>
      </c>
      <c r="PG353" s="2" t="s">
        <v>229</v>
      </c>
      <c r="PH353" s="2" t="s">
        <v>229</v>
      </c>
      <c r="PI353" s="2" t="s">
        <v>229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272</v>
      </c>
      <c r="PR353" s="2" t="s">
        <v>226</v>
      </c>
      <c r="PS353" s="2" t="s">
        <v>229</v>
      </c>
      <c r="PT353" s="2" t="s">
        <v>229</v>
      </c>
      <c r="PU353" s="2" t="s">
        <v>241</v>
      </c>
      <c r="PV353" s="2" t="s">
        <v>229</v>
      </c>
      <c r="PW353" s="4"/>
      <c r="PX353" s="8"/>
      <c r="PY353" s="4"/>
      <c r="PZ353" s="8"/>
      <c r="QA353" s="7"/>
      <c r="QB353" s="7"/>
      <c r="QC353" s="2" t="s">
        <v>281</v>
      </c>
      <c r="QD353" s="2" t="s">
        <v>226</v>
      </c>
      <c r="QE353" s="2" t="s">
        <v>229</v>
      </c>
      <c r="QF353" s="2" t="s">
        <v>229</v>
      </c>
      <c r="QG353" s="2" t="s">
        <v>241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272</v>
      </c>
      <c r="QP353" s="2" t="s">
        <v>226</v>
      </c>
      <c r="QQ353" s="2" t="s">
        <v>229</v>
      </c>
      <c r="QR353" s="2" t="s">
        <v>229</v>
      </c>
      <c r="QS353" s="2" t="s">
        <v>241</v>
      </c>
      <c r="QT353" s="2" t="s">
        <v>229</v>
      </c>
      <c r="QU353" s="4"/>
      <c r="QV353" s="8"/>
      <c r="QW353" s="4"/>
      <c r="QX353" s="8"/>
      <c r="QY353" s="7"/>
      <c r="QZ353" s="7"/>
      <c r="RA353" s="2" t="s">
        <v>272</v>
      </c>
      <c r="RB353" s="2" t="s">
        <v>226</v>
      </c>
      <c r="RC353" s="2" t="s">
        <v>229</v>
      </c>
      <c r="RD353" s="2" t="s">
        <v>229</v>
      </c>
      <c r="RE353" s="2" t="s">
        <v>241</v>
      </c>
      <c r="RF353" s="2" t="s">
        <v>229</v>
      </c>
      <c r="RG353" s="4"/>
      <c r="RH353" s="8"/>
      <c r="RI353" s="4"/>
      <c r="RJ353" s="8"/>
      <c r="RK353" s="7"/>
      <c r="RL353" s="7"/>
      <c r="RM353" s="2" t="s">
        <v>272</v>
      </c>
      <c r="RN353" s="2" t="s">
        <v>226</v>
      </c>
      <c r="RO353" s="2" t="s">
        <v>229</v>
      </c>
      <c r="RP353" s="2" t="s">
        <v>229</v>
      </c>
      <c r="RQ353" s="2" t="s">
        <v>241</v>
      </c>
      <c r="RR353" s="2" t="s">
        <v>229</v>
      </c>
      <c r="RS353" s="4"/>
      <c r="RT353" s="8"/>
      <c r="RU353" s="4"/>
      <c r="RV353" s="8"/>
      <c r="RW353" s="7"/>
      <c r="RX353" s="7"/>
      <c r="RY353" s="2" t="s">
        <v>229</v>
      </c>
      <c r="RZ353" s="2" t="s">
        <v>229</v>
      </c>
      <c r="SA353" s="2" t="s">
        <v>229</v>
      </c>
      <c r="SB353" s="2" t="s">
        <v>229</v>
      </c>
      <c r="SC353" s="2" t="s">
        <v>229</v>
      </c>
      <c r="SD353" s="2" t="s">
        <v>229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>
        <v>60</v>
      </c>
      <c r="VN353" s="4"/>
      <c r="VO353" s="4"/>
      <c r="VP353" s="4"/>
      <c r="VQ353" s="4"/>
      <c r="VR353" s="4"/>
      <c r="VS353" s="4"/>
    </row>
    <row r="354">
      <c r="A354" s="2" t="s">
        <v>3272</v>
      </c>
      <c r="B354" s="2" t="s">
        <v>216</v>
      </c>
      <c r="C354" s="2" t="s">
        <v>217</v>
      </c>
      <c r="D354" s="2" t="s">
        <v>3164</v>
      </c>
      <c r="E354" s="2" t="s">
        <v>3165</v>
      </c>
      <c r="F354" s="2" t="s">
        <v>220</v>
      </c>
      <c r="G354" s="2" t="s">
        <v>221</v>
      </c>
      <c r="H354" s="2" t="s">
        <v>222</v>
      </c>
      <c r="I354" s="2" t="s">
        <v>3166</v>
      </c>
      <c r="J354" s="2" t="s">
        <v>312</v>
      </c>
      <c r="K354" s="2" t="s">
        <v>673</v>
      </c>
      <c r="L354" s="3">
        <v>36.75</v>
      </c>
      <c r="M354" s="3">
        <v>38.59</v>
      </c>
      <c r="N354" s="3">
        <v>74.99</v>
      </c>
      <c r="O354" s="2" t="s">
        <v>226</v>
      </c>
      <c r="P354" s="2" t="s">
        <v>2046</v>
      </c>
      <c r="Q354" s="2" t="s">
        <v>228</v>
      </c>
      <c r="R354" s="2" t="s">
        <v>229</v>
      </c>
      <c r="S354" s="2" t="s">
        <v>674</v>
      </c>
      <c r="T354" s="2" t="s">
        <v>231</v>
      </c>
      <c r="U354" s="2" t="s">
        <v>286</v>
      </c>
      <c r="V354" s="2" t="s">
        <v>233</v>
      </c>
      <c r="W354" s="2" t="s">
        <v>234</v>
      </c>
      <c r="X354" s="2" t="s">
        <v>235</v>
      </c>
      <c r="Y354" s="2" t="s">
        <v>229</v>
      </c>
      <c r="Z354" s="4"/>
      <c r="AA354" s="4">
        <f>=ROUNDDOWN({0},0)</f>
      </c>
      <c r="AB354" s="5"/>
      <c r="AC354" s="2" t="s">
        <v>663</v>
      </c>
      <c r="AD354" s="4">
        <v>35</v>
      </c>
      <c r="AE354" s="4">
        <v>35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229</v>
      </c>
      <c r="AW354" s="8" t="s">
        <v>229</v>
      </c>
      <c r="AX354" s="4" t="s">
        <v>229</v>
      </c>
      <c r="AY354" s="8" t="s">
        <v>229</v>
      </c>
      <c r="AZ354" s="7" t="s">
        <v>229</v>
      </c>
      <c r="BA354" s="7" t="s">
        <v>229</v>
      </c>
      <c r="BB354" s="7"/>
      <c r="BC354" s="4" t="s">
        <v>229</v>
      </c>
      <c r="BD354" s="8" t="s">
        <v>229</v>
      </c>
      <c r="BE354" s="4" t="s">
        <v>229</v>
      </c>
      <c r="BF354" s="8" t="s">
        <v>229</v>
      </c>
      <c r="BG354" s="7" t="s">
        <v>229</v>
      </c>
      <c r="BH354" s="7" t="s">
        <v>229</v>
      </c>
      <c r="BI354" s="7" t="s">
        <v>229</v>
      </c>
      <c r="BJ354" s="4"/>
      <c r="BK354" s="8"/>
      <c r="BL354" s="2" t="s">
        <v>229</v>
      </c>
      <c r="BM354" s="7"/>
      <c r="BN354" s="7"/>
      <c r="BO354" s="4"/>
      <c r="BP354" s="8"/>
      <c r="BQ354" s="4"/>
      <c r="BR354" s="8"/>
      <c r="BS354" s="7"/>
      <c r="BT354" s="7"/>
      <c r="BU354" s="2" t="s">
        <v>272</v>
      </c>
      <c r="BV354" s="2" t="s">
        <v>226</v>
      </c>
      <c r="BW354" s="2" t="s">
        <v>229</v>
      </c>
      <c r="BX354" s="2" t="s">
        <v>229</v>
      </c>
      <c r="BY354" s="2" t="s">
        <v>241</v>
      </c>
      <c r="BZ354" s="2" t="s">
        <v>229</v>
      </c>
      <c r="CA354" s="4"/>
      <c r="CB354" s="8"/>
      <c r="CC354" s="4"/>
      <c r="CD354" s="8"/>
      <c r="CE354" s="7"/>
      <c r="CF354" s="7"/>
      <c r="CG354" s="2" t="s">
        <v>272</v>
      </c>
      <c r="CH354" s="2" t="s">
        <v>226</v>
      </c>
      <c r="CI354" s="2" t="s">
        <v>229</v>
      </c>
      <c r="CJ354" s="2" t="s">
        <v>229</v>
      </c>
      <c r="CK354" s="2" t="s">
        <v>241</v>
      </c>
      <c r="CL354" s="2" t="s">
        <v>229</v>
      </c>
      <c r="CM354" s="4"/>
      <c r="CN354" s="8"/>
      <c r="CO354" s="4"/>
      <c r="CP354" s="8"/>
      <c r="CQ354" s="7"/>
      <c r="CR354" s="7"/>
      <c r="CS354" s="2" t="s">
        <v>272</v>
      </c>
      <c r="CT354" s="2" t="s">
        <v>226</v>
      </c>
      <c r="CU354" s="2" t="s">
        <v>229</v>
      </c>
      <c r="CV354" s="2" t="s">
        <v>229</v>
      </c>
      <c r="CW354" s="2" t="s">
        <v>241</v>
      </c>
      <c r="CX354" s="2" t="s">
        <v>229</v>
      </c>
      <c r="CY354" s="4"/>
      <c r="CZ354" s="8"/>
      <c r="DA354" s="4"/>
      <c r="DB354" s="8"/>
      <c r="DC354" s="7"/>
      <c r="DD354" s="7"/>
      <c r="DE354" s="2" t="s">
        <v>272</v>
      </c>
      <c r="DF354" s="2" t="s">
        <v>226</v>
      </c>
      <c r="DG354" s="2" t="s">
        <v>229</v>
      </c>
      <c r="DH354" s="2" t="s">
        <v>229</v>
      </c>
      <c r="DI354" s="2" t="s">
        <v>241</v>
      </c>
      <c r="DJ354" s="2" t="s">
        <v>229</v>
      </c>
      <c r="DK354" s="4"/>
      <c r="DL354" s="8"/>
      <c r="DM354" s="4"/>
      <c r="DN354" s="8"/>
      <c r="DO354" s="7"/>
      <c r="DP354" s="7"/>
      <c r="DQ354" s="2" t="s">
        <v>239</v>
      </c>
      <c r="DR354" s="2" t="s">
        <v>226</v>
      </c>
      <c r="DS354" s="2" t="s">
        <v>229</v>
      </c>
      <c r="DT354" s="2" t="s">
        <v>229</v>
      </c>
      <c r="DU354" s="2" t="s">
        <v>241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272</v>
      </c>
      <c r="ED354" s="2" t="s">
        <v>226</v>
      </c>
      <c r="EE354" s="2" t="s">
        <v>229</v>
      </c>
      <c r="EF354" s="2" t="s">
        <v>229</v>
      </c>
      <c r="EG354" s="2" t="s">
        <v>241</v>
      </c>
      <c r="EH354" s="2" t="s">
        <v>229</v>
      </c>
      <c r="EI354" s="4"/>
      <c r="EJ354" s="8"/>
      <c r="EK354" s="4"/>
      <c r="EL354" s="8"/>
      <c r="EM354" s="7"/>
      <c r="EN354" s="7"/>
      <c r="EO354" s="2" t="s">
        <v>272</v>
      </c>
      <c r="EP354" s="2" t="s">
        <v>226</v>
      </c>
      <c r="EQ354" s="2" t="s">
        <v>229</v>
      </c>
      <c r="ER354" s="2" t="s">
        <v>229</v>
      </c>
      <c r="ES354" s="2" t="s">
        <v>241</v>
      </c>
      <c r="ET354" s="2" t="s">
        <v>229</v>
      </c>
      <c r="EU354" s="4"/>
      <c r="EV354" s="8"/>
      <c r="EW354" s="4"/>
      <c r="EX354" s="8"/>
      <c r="EY354" s="7"/>
      <c r="EZ354" s="7"/>
      <c r="FA354" s="2" t="s">
        <v>272</v>
      </c>
      <c r="FB354" s="2" t="s">
        <v>226</v>
      </c>
      <c r="FC354" s="2" t="s">
        <v>229</v>
      </c>
      <c r="FD354" s="2" t="s">
        <v>229</v>
      </c>
      <c r="FE354" s="2" t="s">
        <v>241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226</v>
      </c>
      <c r="FO354" s="2" t="s">
        <v>229</v>
      </c>
      <c r="FP354" s="2" t="s">
        <v>229</v>
      </c>
      <c r="FQ354" s="2" t="s">
        <v>241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239</v>
      </c>
      <c r="FZ354" s="2" t="s">
        <v>226</v>
      </c>
      <c r="GA354" s="2" t="s">
        <v>229</v>
      </c>
      <c r="GB354" s="2" t="s">
        <v>229</v>
      </c>
      <c r="GC354" s="2" t="s">
        <v>241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272</v>
      </c>
      <c r="GL354" s="2" t="s">
        <v>226</v>
      </c>
      <c r="GM354" s="2" t="s">
        <v>229</v>
      </c>
      <c r="GN354" s="2" t="s">
        <v>229</v>
      </c>
      <c r="GO354" s="2" t="s">
        <v>241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272</v>
      </c>
      <c r="GX354" s="2" t="s">
        <v>226</v>
      </c>
      <c r="GY354" s="2" t="s">
        <v>229</v>
      </c>
      <c r="GZ354" s="2" t="s">
        <v>229</v>
      </c>
      <c r="HA354" s="2" t="s">
        <v>241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272</v>
      </c>
      <c r="HJ354" s="2" t="s">
        <v>226</v>
      </c>
      <c r="HK354" s="2" t="s">
        <v>229</v>
      </c>
      <c r="HL354" s="2" t="s">
        <v>229</v>
      </c>
      <c r="HM354" s="2" t="s">
        <v>241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272</v>
      </c>
      <c r="HV354" s="2" t="s">
        <v>226</v>
      </c>
      <c r="HW354" s="2" t="s">
        <v>229</v>
      </c>
      <c r="HX354" s="2" t="s">
        <v>229</v>
      </c>
      <c r="HY354" s="2" t="s">
        <v>241</v>
      </c>
      <c r="HZ354" s="2" t="s">
        <v>229</v>
      </c>
      <c r="IA354" s="4"/>
      <c r="IB354" s="8"/>
      <c r="IC354" s="4"/>
      <c r="ID354" s="8"/>
      <c r="IE354" s="7"/>
      <c r="IF354" s="7"/>
      <c r="IG354" s="2" t="s">
        <v>272</v>
      </c>
      <c r="IH354" s="2" t="s">
        <v>226</v>
      </c>
      <c r="II354" s="2" t="s">
        <v>229</v>
      </c>
      <c r="IJ354" s="2" t="s">
        <v>229</v>
      </c>
      <c r="IK354" s="2" t="s">
        <v>241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664</v>
      </c>
      <c r="IT354" s="2" t="s">
        <v>226</v>
      </c>
      <c r="IU354" s="2" t="s">
        <v>229</v>
      </c>
      <c r="IV354" s="2" t="s">
        <v>229</v>
      </c>
      <c r="IW354" s="2" t="s">
        <v>241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272</v>
      </c>
      <c r="JF354" s="2" t="s">
        <v>226</v>
      </c>
      <c r="JG354" s="2" t="s">
        <v>229</v>
      </c>
      <c r="JH354" s="2" t="s">
        <v>229</v>
      </c>
      <c r="JI354" s="2" t="s">
        <v>241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272</v>
      </c>
      <c r="JR354" s="2" t="s">
        <v>226</v>
      </c>
      <c r="JS354" s="2" t="s">
        <v>229</v>
      </c>
      <c r="JT354" s="2" t="s">
        <v>229</v>
      </c>
      <c r="JU354" s="2" t="s">
        <v>241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272</v>
      </c>
      <c r="KD354" s="2" t="s">
        <v>226</v>
      </c>
      <c r="KE354" s="2" t="s">
        <v>229</v>
      </c>
      <c r="KF354" s="2" t="s">
        <v>229</v>
      </c>
      <c r="KG354" s="2" t="s">
        <v>241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272</v>
      </c>
      <c r="KP354" s="2" t="s">
        <v>226</v>
      </c>
      <c r="KQ354" s="2" t="s">
        <v>229</v>
      </c>
      <c r="KR354" s="2" t="s">
        <v>229</v>
      </c>
      <c r="KS354" s="2" t="s">
        <v>241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272</v>
      </c>
      <c r="LB354" s="2" t="s">
        <v>226</v>
      </c>
      <c r="LC354" s="2" t="s">
        <v>229</v>
      </c>
      <c r="LD354" s="2" t="s">
        <v>229</v>
      </c>
      <c r="LE354" s="2" t="s">
        <v>241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272</v>
      </c>
      <c r="LN354" s="2" t="s">
        <v>226</v>
      </c>
      <c r="LO354" s="2" t="s">
        <v>229</v>
      </c>
      <c r="LP354" s="2" t="s">
        <v>229</v>
      </c>
      <c r="LQ354" s="2" t="s">
        <v>241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664</v>
      </c>
      <c r="LZ354" s="2" t="s">
        <v>226</v>
      </c>
      <c r="MA354" s="2" t="s">
        <v>229</v>
      </c>
      <c r="MB354" s="2" t="s">
        <v>229</v>
      </c>
      <c r="MC354" s="2" t="s">
        <v>241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272</v>
      </c>
      <c r="ML354" s="2" t="s">
        <v>226</v>
      </c>
      <c r="MM354" s="2" t="s">
        <v>229</v>
      </c>
      <c r="MN354" s="2" t="s">
        <v>229</v>
      </c>
      <c r="MO354" s="2" t="s">
        <v>241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272</v>
      </c>
      <c r="MX354" s="2" t="s">
        <v>226</v>
      </c>
      <c r="MY354" s="2" t="s">
        <v>229</v>
      </c>
      <c r="MZ354" s="2" t="s">
        <v>229</v>
      </c>
      <c r="NA354" s="2" t="s">
        <v>241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229</v>
      </c>
      <c r="NJ354" s="2" t="s">
        <v>229</v>
      </c>
      <c r="NK354" s="2" t="s">
        <v>229</v>
      </c>
      <c r="NL354" s="2" t="s">
        <v>229</v>
      </c>
      <c r="NM354" s="2" t="s">
        <v>229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272</v>
      </c>
      <c r="NV354" s="2" t="s">
        <v>226</v>
      </c>
      <c r="NW354" s="2" t="s">
        <v>229</v>
      </c>
      <c r="NX354" s="2" t="s">
        <v>229</v>
      </c>
      <c r="NY354" s="2" t="s">
        <v>241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272</v>
      </c>
      <c r="OH354" s="2" t="s">
        <v>226</v>
      </c>
      <c r="OI354" s="2" t="s">
        <v>229</v>
      </c>
      <c r="OJ354" s="2" t="s">
        <v>229</v>
      </c>
      <c r="OK354" s="2" t="s">
        <v>241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229</v>
      </c>
      <c r="OT354" s="2" t="s">
        <v>229</v>
      </c>
      <c r="OU354" s="2" t="s">
        <v>229</v>
      </c>
      <c r="OV354" s="2" t="s">
        <v>229</v>
      </c>
      <c r="OW354" s="2" t="s">
        <v>229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229</v>
      </c>
      <c r="PF354" s="2" t="s">
        <v>229</v>
      </c>
      <c r="PG354" s="2" t="s">
        <v>229</v>
      </c>
      <c r="PH354" s="2" t="s">
        <v>229</v>
      </c>
      <c r="PI354" s="2" t="s">
        <v>229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272</v>
      </c>
      <c r="PR354" s="2" t="s">
        <v>226</v>
      </c>
      <c r="PS354" s="2" t="s">
        <v>229</v>
      </c>
      <c r="PT354" s="2" t="s">
        <v>229</v>
      </c>
      <c r="PU354" s="2" t="s">
        <v>241</v>
      </c>
      <c r="PV354" s="2" t="s">
        <v>229</v>
      </c>
      <c r="PW354" s="4"/>
      <c r="PX354" s="8"/>
      <c r="PY354" s="4"/>
      <c r="PZ354" s="8"/>
      <c r="QA354" s="7"/>
      <c r="QB354" s="7"/>
      <c r="QC354" s="2" t="s">
        <v>281</v>
      </c>
      <c r="QD354" s="2" t="s">
        <v>226</v>
      </c>
      <c r="QE354" s="2" t="s">
        <v>229</v>
      </c>
      <c r="QF354" s="2" t="s">
        <v>229</v>
      </c>
      <c r="QG354" s="2" t="s">
        <v>241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272</v>
      </c>
      <c r="QP354" s="2" t="s">
        <v>226</v>
      </c>
      <c r="QQ354" s="2" t="s">
        <v>229</v>
      </c>
      <c r="QR354" s="2" t="s">
        <v>229</v>
      </c>
      <c r="QS354" s="2" t="s">
        <v>241</v>
      </c>
      <c r="QT354" s="2" t="s">
        <v>229</v>
      </c>
      <c r="QU354" s="4"/>
      <c r="QV354" s="8"/>
      <c r="QW354" s="4"/>
      <c r="QX354" s="8"/>
      <c r="QY354" s="7"/>
      <c r="QZ354" s="7"/>
      <c r="RA354" s="2" t="s">
        <v>272</v>
      </c>
      <c r="RB354" s="2" t="s">
        <v>226</v>
      </c>
      <c r="RC354" s="2" t="s">
        <v>229</v>
      </c>
      <c r="RD354" s="2" t="s">
        <v>229</v>
      </c>
      <c r="RE354" s="2" t="s">
        <v>241</v>
      </c>
      <c r="RF354" s="2" t="s">
        <v>229</v>
      </c>
      <c r="RG354" s="4"/>
      <c r="RH354" s="8"/>
      <c r="RI354" s="4"/>
      <c r="RJ354" s="8"/>
      <c r="RK354" s="7"/>
      <c r="RL354" s="7"/>
      <c r="RM354" s="2" t="s">
        <v>272</v>
      </c>
      <c r="RN354" s="2" t="s">
        <v>226</v>
      </c>
      <c r="RO354" s="2" t="s">
        <v>229</v>
      </c>
      <c r="RP354" s="2" t="s">
        <v>229</v>
      </c>
      <c r="RQ354" s="2" t="s">
        <v>241</v>
      </c>
      <c r="RR354" s="2" t="s">
        <v>229</v>
      </c>
      <c r="RS354" s="4"/>
      <c r="RT354" s="8"/>
      <c r="RU354" s="4"/>
      <c r="RV354" s="8"/>
      <c r="RW354" s="7"/>
      <c r="RX354" s="7"/>
      <c r="RY354" s="2" t="s">
        <v>229</v>
      </c>
      <c r="RZ354" s="2" t="s">
        <v>229</v>
      </c>
      <c r="SA354" s="2" t="s">
        <v>229</v>
      </c>
      <c r="SB354" s="2" t="s">
        <v>229</v>
      </c>
      <c r="SC354" s="2" t="s">
        <v>229</v>
      </c>
      <c r="SD354" s="2" t="s">
        <v>229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>
        <v>35</v>
      </c>
      <c r="VN354" s="4"/>
      <c r="VO354" s="4"/>
      <c r="VP354" s="4"/>
      <c r="VQ354" s="4"/>
      <c r="VR354" s="4"/>
      <c r="VS354" s="4"/>
    </row>
    <row r="355">
      <c r="A355" s="2" t="s">
        <v>3273</v>
      </c>
      <c r="B355" s="2" t="s">
        <v>216</v>
      </c>
      <c r="C355" s="2" t="s">
        <v>217</v>
      </c>
      <c r="D355" s="2" t="s">
        <v>3164</v>
      </c>
      <c r="E355" s="2" t="s">
        <v>3165</v>
      </c>
      <c r="F355" s="2" t="s">
        <v>678</v>
      </c>
      <c r="G355" s="2" t="s">
        <v>679</v>
      </c>
      <c r="H355" s="2" t="s">
        <v>680</v>
      </c>
      <c r="I355" s="2" t="s">
        <v>3274</v>
      </c>
      <c r="J355" s="2" t="s">
        <v>224</v>
      </c>
      <c r="K355" s="2" t="s">
        <v>682</v>
      </c>
      <c r="L355" s="3">
        <v>26.1</v>
      </c>
      <c r="M355" s="3">
        <v>27.4</v>
      </c>
      <c r="N355" s="3">
        <v>57.99</v>
      </c>
      <c r="O355" s="2" t="s">
        <v>226</v>
      </c>
      <c r="P355" s="2" t="s">
        <v>618</v>
      </c>
      <c r="Q355" s="2" t="s">
        <v>228</v>
      </c>
      <c r="R355" s="2" t="s">
        <v>229</v>
      </c>
      <c r="S355" s="2" t="s">
        <v>3275</v>
      </c>
      <c r="T355" s="2" t="s">
        <v>684</v>
      </c>
      <c r="U355" s="2" t="s">
        <v>286</v>
      </c>
      <c r="V355" s="2" t="s">
        <v>685</v>
      </c>
      <c r="W355" s="2" t="s">
        <v>686</v>
      </c>
      <c r="X355" s="2" t="s">
        <v>234</v>
      </c>
      <c r="Y355" s="2" t="s">
        <v>1342</v>
      </c>
      <c r="Z355" s="4">
        <v>216</v>
      </c>
      <c r="AA355" s="4">
        <f>=ROUNDDOWN(27,0)</f>
      </c>
      <c r="AB355" s="5">
        <v>8</v>
      </c>
      <c r="AC355" s="2" t="s">
        <v>416</v>
      </c>
      <c r="AD355" s="4">
        <v>100</v>
      </c>
      <c r="AE355" s="4">
        <v>210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>
        <v>10</v>
      </c>
      <c r="AW355" s="8">
        <v>300.98</v>
      </c>
      <c r="AX355" s="4">
        <v>13</v>
      </c>
      <c r="AY355" s="8">
        <v>474.51</v>
      </c>
      <c r="AZ355" s="7">
        <v>-0.2308</v>
      </c>
      <c r="BA355" s="7">
        <v>-0.3657</v>
      </c>
      <c r="BB355" s="7"/>
      <c r="BC355" s="4">
        <v>18</v>
      </c>
      <c r="BD355" s="8">
        <v>575.93</v>
      </c>
      <c r="BE355" s="4">
        <v>49</v>
      </c>
      <c r="BF355" s="8">
        <v>1503.05</v>
      </c>
      <c r="BG355" s="7">
        <v>-0.6327</v>
      </c>
      <c r="BH355" s="7">
        <v>-0.6168</v>
      </c>
      <c r="BI355" s="7">
        <v>0.5226</v>
      </c>
      <c r="BJ355" s="4"/>
      <c r="BK355" s="8"/>
      <c r="BL355" s="2" t="s">
        <v>229</v>
      </c>
      <c r="BM355" s="7"/>
      <c r="BN355" s="7"/>
      <c r="BO355" s="4"/>
      <c r="BP355" s="8"/>
      <c r="BQ355" s="4"/>
      <c r="BR355" s="8"/>
      <c r="BS355" s="7"/>
      <c r="BT355" s="7"/>
      <c r="BU355" s="2" t="s">
        <v>239</v>
      </c>
      <c r="BV355" s="2" t="s">
        <v>226</v>
      </c>
      <c r="BW355" s="2" t="s">
        <v>229</v>
      </c>
      <c r="BX355" s="2" t="s">
        <v>2037</v>
      </c>
      <c r="BY355" s="2" t="s">
        <v>241</v>
      </c>
      <c r="BZ355" s="2" t="s">
        <v>229</v>
      </c>
      <c r="CA355" s="4"/>
      <c r="CB355" s="8"/>
      <c r="CC355" s="4"/>
      <c r="CD355" s="8"/>
      <c r="CE355" s="7"/>
      <c r="CF355" s="7"/>
      <c r="CG355" s="2" t="s">
        <v>239</v>
      </c>
      <c r="CH355" s="2" t="s">
        <v>226</v>
      </c>
      <c r="CI355" s="2" t="s">
        <v>780</v>
      </c>
      <c r="CJ355" s="2" t="s">
        <v>2037</v>
      </c>
      <c r="CK355" s="2" t="s">
        <v>241</v>
      </c>
      <c r="CL355" s="2" t="s">
        <v>229</v>
      </c>
      <c r="CM355" s="4"/>
      <c r="CN355" s="8"/>
      <c r="CO355" s="4"/>
      <c r="CP355" s="8"/>
      <c r="CQ355" s="7"/>
      <c r="CR355" s="7"/>
      <c r="CS355" s="2" t="s">
        <v>239</v>
      </c>
      <c r="CT355" s="2" t="s">
        <v>226</v>
      </c>
      <c r="CU355" s="2" t="s">
        <v>1344</v>
      </c>
      <c r="CV355" s="2" t="s">
        <v>2036</v>
      </c>
      <c r="CW355" s="2" t="s">
        <v>241</v>
      </c>
      <c r="CX355" s="2" t="s">
        <v>229</v>
      </c>
      <c r="CY355" s="4"/>
      <c r="CZ355" s="8"/>
      <c r="DA355" s="4"/>
      <c r="DB355" s="8"/>
      <c r="DC355" s="7"/>
      <c r="DD355" s="7"/>
      <c r="DE355" s="2" t="s">
        <v>239</v>
      </c>
      <c r="DF355" s="2" t="s">
        <v>226</v>
      </c>
      <c r="DG355" s="2" t="s">
        <v>1345</v>
      </c>
      <c r="DH355" s="2" t="s">
        <v>2421</v>
      </c>
      <c r="DI355" s="2" t="s">
        <v>241</v>
      </c>
      <c r="DJ355" s="2" t="s">
        <v>229</v>
      </c>
      <c r="DK355" s="4"/>
      <c r="DL355" s="8"/>
      <c r="DM355" s="4"/>
      <c r="DN355" s="8"/>
      <c r="DO355" s="7"/>
      <c r="DP355" s="7"/>
      <c r="DQ355" s="2" t="s">
        <v>239</v>
      </c>
      <c r="DR355" s="2" t="s">
        <v>226</v>
      </c>
      <c r="DS355" s="2" t="s">
        <v>871</v>
      </c>
      <c r="DT355" s="2" t="s">
        <v>1794</v>
      </c>
      <c r="DU355" s="2" t="s">
        <v>241</v>
      </c>
      <c r="DV355" s="2" t="s">
        <v>229</v>
      </c>
      <c r="DW355" s="4"/>
      <c r="DX355" s="8"/>
      <c r="DY355" s="4"/>
      <c r="DZ355" s="8"/>
      <c r="EA355" s="7"/>
      <c r="EB355" s="7"/>
      <c r="EC355" s="2" t="s">
        <v>239</v>
      </c>
      <c r="ED355" s="2" t="s">
        <v>226</v>
      </c>
      <c r="EE355" s="2" t="s">
        <v>1347</v>
      </c>
      <c r="EF355" s="2" t="s">
        <v>872</v>
      </c>
      <c r="EG355" s="2" t="s">
        <v>241</v>
      </c>
      <c r="EH355" s="2" t="s">
        <v>229</v>
      </c>
      <c r="EI355" s="4"/>
      <c r="EJ355" s="8"/>
      <c r="EK355" s="4"/>
      <c r="EL355" s="8"/>
      <c r="EM355" s="7"/>
      <c r="EN355" s="7"/>
      <c r="EO355" s="2" t="s">
        <v>239</v>
      </c>
      <c r="EP355" s="2" t="s">
        <v>226</v>
      </c>
      <c r="EQ355" s="2" t="s">
        <v>950</v>
      </c>
      <c r="ER355" s="2" t="s">
        <v>801</v>
      </c>
      <c r="ES355" s="2" t="s">
        <v>241</v>
      </c>
      <c r="ET355" s="2" t="s">
        <v>229</v>
      </c>
      <c r="EU355" s="4"/>
      <c r="EV355" s="8"/>
      <c r="EW355" s="4"/>
      <c r="EX355" s="8"/>
      <c r="EY355" s="7"/>
      <c r="EZ355" s="7"/>
      <c r="FA355" s="2" t="s">
        <v>239</v>
      </c>
      <c r="FB355" s="2" t="s">
        <v>226</v>
      </c>
      <c r="FC355" s="2" t="s">
        <v>1349</v>
      </c>
      <c r="FD355" s="2" t="s">
        <v>872</v>
      </c>
      <c r="FE355" s="2" t="s">
        <v>241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239</v>
      </c>
      <c r="FN355" s="2" t="s">
        <v>226</v>
      </c>
      <c r="FO355" s="2" t="s">
        <v>1781</v>
      </c>
      <c r="FP355" s="2" t="s">
        <v>722</v>
      </c>
      <c r="FQ355" s="2" t="s">
        <v>241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239</v>
      </c>
      <c r="FZ355" s="2" t="s">
        <v>226</v>
      </c>
      <c r="GA355" s="2" t="s">
        <v>327</v>
      </c>
      <c r="GB355" s="2" t="s">
        <v>3276</v>
      </c>
      <c r="GC355" s="2" t="s">
        <v>241</v>
      </c>
      <c r="GD355" s="2" t="s">
        <v>229</v>
      </c>
      <c r="GE355" s="4"/>
      <c r="GF355" s="8"/>
      <c r="GG355" s="4"/>
      <c r="GH355" s="8"/>
      <c r="GI355" s="7"/>
      <c r="GJ355" s="7"/>
      <c r="GK355" s="2" t="s">
        <v>714</v>
      </c>
      <c r="GL355" s="2" t="s">
        <v>275</v>
      </c>
      <c r="GM355" s="2" t="s">
        <v>707</v>
      </c>
      <c r="GN355" s="2" t="s">
        <v>1010</v>
      </c>
      <c r="GO355" s="2" t="s">
        <v>241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239</v>
      </c>
      <c r="GX355" s="2" t="s">
        <v>226</v>
      </c>
      <c r="GY355" s="2" t="s">
        <v>3277</v>
      </c>
      <c r="GZ355" s="2" t="s">
        <v>2250</v>
      </c>
      <c r="HA355" s="2" t="s">
        <v>241</v>
      </c>
      <c r="HB355" s="2" t="s">
        <v>229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275</v>
      </c>
      <c r="HK355" s="2" t="s">
        <v>699</v>
      </c>
      <c r="HL355" s="2" t="s">
        <v>925</v>
      </c>
      <c r="HM355" s="2" t="s">
        <v>241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226</v>
      </c>
      <c r="HW355" s="2" t="s">
        <v>712</v>
      </c>
      <c r="HX355" s="2" t="s">
        <v>764</v>
      </c>
      <c r="HY355" s="2" t="s">
        <v>241</v>
      </c>
      <c r="HZ355" s="2" t="s">
        <v>229</v>
      </c>
      <c r="IA355" s="4"/>
      <c r="IB355" s="8"/>
      <c r="IC355" s="4"/>
      <c r="ID355" s="8"/>
      <c r="IE355" s="7"/>
      <c r="IF355" s="7"/>
      <c r="IG355" s="2" t="s">
        <v>266</v>
      </c>
      <c r="IH355" s="2" t="s">
        <v>226</v>
      </c>
      <c r="II355" s="2" t="s">
        <v>229</v>
      </c>
      <c r="IJ355" s="2" t="s">
        <v>229</v>
      </c>
      <c r="IK355" s="2" t="s">
        <v>241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272</v>
      </c>
      <c r="IT355" s="2" t="s">
        <v>226</v>
      </c>
      <c r="IU355" s="2" t="s">
        <v>229</v>
      </c>
      <c r="IV355" s="2" t="s">
        <v>229</v>
      </c>
      <c r="IW355" s="2" t="s">
        <v>241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239</v>
      </c>
      <c r="JF355" s="2" t="s">
        <v>226</v>
      </c>
      <c r="JG355" s="2" t="s">
        <v>268</v>
      </c>
      <c r="JH355" s="2" t="s">
        <v>229</v>
      </c>
      <c r="JI355" s="2" t="s">
        <v>241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229</v>
      </c>
      <c r="JR355" s="2" t="s">
        <v>229</v>
      </c>
      <c r="JS355" s="2" t="s">
        <v>229</v>
      </c>
      <c r="JT355" s="2" t="s">
        <v>229</v>
      </c>
      <c r="JU355" s="2" t="s">
        <v>229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239</v>
      </c>
      <c r="KD355" s="2" t="s">
        <v>226</v>
      </c>
      <c r="KE355" s="2" t="s">
        <v>270</v>
      </c>
      <c r="KF355" s="2" t="s">
        <v>1922</v>
      </c>
      <c r="KG355" s="2" t="s">
        <v>241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272</v>
      </c>
      <c r="KP355" s="2" t="s">
        <v>226</v>
      </c>
      <c r="KQ355" s="2" t="s">
        <v>229</v>
      </c>
      <c r="KR355" s="2" t="s">
        <v>229</v>
      </c>
      <c r="KS355" s="2" t="s">
        <v>241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239</v>
      </c>
      <c r="LB355" s="2" t="s">
        <v>226</v>
      </c>
      <c r="LC355" s="2" t="s">
        <v>1357</v>
      </c>
      <c r="LD355" s="2" t="s">
        <v>1282</v>
      </c>
      <c r="LE355" s="2" t="s">
        <v>241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229</v>
      </c>
      <c r="LN355" s="2" t="s">
        <v>229</v>
      </c>
      <c r="LO355" s="2" t="s">
        <v>229</v>
      </c>
      <c r="LP355" s="2" t="s">
        <v>229</v>
      </c>
      <c r="LQ355" s="2" t="s">
        <v>229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239</v>
      </c>
      <c r="LZ355" s="2" t="s">
        <v>275</v>
      </c>
      <c r="MA355" s="2" t="s">
        <v>1391</v>
      </c>
      <c r="MB355" s="2" t="s">
        <v>3278</v>
      </c>
      <c r="MC355" s="2" t="s">
        <v>241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278</v>
      </c>
      <c r="ML355" s="2" t="s">
        <v>226</v>
      </c>
      <c r="MM355" s="2" t="s">
        <v>229</v>
      </c>
      <c r="MN355" s="2" t="s">
        <v>229</v>
      </c>
      <c r="MO355" s="2" t="s">
        <v>241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226</v>
      </c>
      <c r="MY355" s="2" t="s">
        <v>308</v>
      </c>
      <c r="MZ355" s="2" t="s">
        <v>229</v>
      </c>
      <c r="NA355" s="2" t="s">
        <v>241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260</v>
      </c>
      <c r="NK355" s="2" t="s">
        <v>1195</v>
      </c>
      <c r="NL355" s="2" t="s">
        <v>932</v>
      </c>
      <c r="NM355" s="2" t="s">
        <v>241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272</v>
      </c>
      <c r="NV355" s="2" t="s">
        <v>226</v>
      </c>
      <c r="NW355" s="2" t="s">
        <v>229</v>
      </c>
      <c r="NX355" s="2" t="s">
        <v>229</v>
      </c>
      <c r="NY355" s="2" t="s">
        <v>241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239</v>
      </c>
      <c r="OH355" s="2" t="s">
        <v>226</v>
      </c>
      <c r="OI355" s="2" t="s">
        <v>229</v>
      </c>
      <c r="OJ355" s="2" t="s">
        <v>229</v>
      </c>
      <c r="OK355" s="2" t="s">
        <v>241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229</v>
      </c>
      <c r="OT355" s="2" t="s">
        <v>229</v>
      </c>
      <c r="OU355" s="2" t="s">
        <v>229</v>
      </c>
      <c r="OV355" s="2" t="s">
        <v>229</v>
      </c>
      <c r="OW355" s="2" t="s">
        <v>229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229</v>
      </c>
      <c r="PF355" s="2" t="s">
        <v>229</v>
      </c>
      <c r="PG355" s="2" t="s">
        <v>229</v>
      </c>
      <c r="PH355" s="2" t="s">
        <v>229</v>
      </c>
      <c r="PI355" s="2" t="s">
        <v>229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239</v>
      </c>
      <c r="PR355" s="2" t="s">
        <v>275</v>
      </c>
      <c r="PS355" s="2" t="s">
        <v>726</v>
      </c>
      <c r="PT355" s="2" t="s">
        <v>229</v>
      </c>
      <c r="PU355" s="2" t="s">
        <v>241</v>
      </c>
      <c r="PV355" s="2" t="s">
        <v>229</v>
      </c>
      <c r="PW355" s="4"/>
      <c r="PX355" s="8"/>
      <c r="PY355" s="4"/>
      <c r="PZ355" s="8"/>
      <c r="QA355" s="7"/>
      <c r="QB355" s="7"/>
      <c r="QC355" s="2" t="s">
        <v>281</v>
      </c>
      <c r="QD355" s="2" t="s">
        <v>226</v>
      </c>
      <c r="QE355" s="2" t="s">
        <v>229</v>
      </c>
      <c r="QF355" s="2" t="s">
        <v>229</v>
      </c>
      <c r="QG355" s="2" t="s">
        <v>241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229</v>
      </c>
      <c r="QP355" s="2" t="s">
        <v>229</v>
      </c>
      <c r="QQ355" s="2" t="s">
        <v>229</v>
      </c>
      <c r="QR355" s="2" t="s">
        <v>229</v>
      </c>
      <c r="QS355" s="2" t="s">
        <v>229</v>
      </c>
      <c r="QT355" s="2" t="s">
        <v>229</v>
      </c>
      <c r="QU355" s="4"/>
      <c r="QV355" s="8"/>
      <c r="QW355" s="4"/>
      <c r="QX355" s="8"/>
      <c r="QY355" s="7"/>
      <c r="QZ355" s="7"/>
      <c r="RA355" s="2" t="s">
        <v>239</v>
      </c>
      <c r="RB355" s="2" t="s">
        <v>275</v>
      </c>
      <c r="RC355" s="2" t="s">
        <v>547</v>
      </c>
      <c r="RD355" s="2" t="s">
        <v>461</v>
      </c>
      <c r="RE355" s="2" t="s">
        <v>241</v>
      </c>
      <c r="RF355" s="2" t="s">
        <v>229</v>
      </c>
      <c r="RG355" s="4"/>
      <c r="RH355" s="8"/>
      <c r="RI355" s="4"/>
      <c r="RJ355" s="8"/>
      <c r="RK355" s="7"/>
      <c r="RL355" s="7"/>
      <c r="RM355" s="2" t="s">
        <v>229</v>
      </c>
      <c r="RN355" s="2" t="s">
        <v>229</v>
      </c>
      <c r="RO355" s="2" t="s">
        <v>229</v>
      </c>
      <c r="RP355" s="2" t="s">
        <v>229</v>
      </c>
      <c r="RQ355" s="2" t="s">
        <v>229</v>
      </c>
      <c r="RR355" s="2" t="s">
        <v>229</v>
      </c>
      <c r="RS355" s="4"/>
      <c r="RT355" s="8"/>
      <c r="RU355" s="4"/>
      <c r="RV355" s="8"/>
      <c r="RW355" s="7"/>
      <c r="RX355" s="7"/>
      <c r="RY355" s="2" t="s">
        <v>239</v>
      </c>
      <c r="RZ355" s="2" t="s">
        <v>275</v>
      </c>
      <c r="SA355" s="2" t="s">
        <v>914</v>
      </c>
      <c r="SB355" s="2" t="s">
        <v>743</v>
      </c>
      <c r="SC355" s="2" t="s">
        <v>241</v>
      </c>
      <c r="SD355" s="2" t="s">
        <v>229</v>
      </c>
      <c r="SE355" s="4">
        <v>216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>
        <v>100</v>
      </c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>
        <v>110</v>
      </c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</row>
    <row r="356">
      <c r="A356" s="2" t="s">
        <v>3279</v>
      </c>
      <c r="B356" s="2" t="s">
        <v>216</v>
      </c>
      <c r="C356" s="2" t="s">
        <v>217</v>
      </c>
      <c r="D356" s="2" t="s">
        <v>3164</v>
      </c>
      <c r="E356" s="2" t="s">
        <v>3165</v>
      </c>
      <c r="F356" s="2" t="s">
        <v>678</v>
      </c>
      <c r="G356" s="2" t="s">
        <v>679</v>
      </c>
      <c r="H356" s="2" t="s">
        <v>680</v>
      </c>
      <c r="I356" s="2" t="s">
        <v>3274</v>
      </c>
      <c r="J356" s="2" t="s">
        <v>285</v>
      </c>
      <c r="K356" s="2" t="s">
        <v>682</v>
      </c>
      <c r="L356" s="3">
        <v>31.28</v>
      </c>
      <c r="M356" s="3">
        <v>32.84</v>
      </c>
      <c r="N356" s="3">
        <v>67.99</v>
      </c>
      <c r="O356" s="2" t="s">
        <v>226</v>
      </c>
      <c r="P356" s="2" t="s">
        <v>618</v>
      </c>
      <c r="Q356" s="2" t="s">
        <v>228</v>
      </c>
      <c r="R356" s="2" t="s">
        <v>229</v>
      </c>
      <c r="S356" s="2" t="s">
        <v>3275</v>
      </c>
      <c r="T356" s="2" t="s">
        <v>684</v>
      </c>
      <c r="U356" s="2" t="s">
        <v>733</v>
      </c>
      <c r="V356" s="2" t="s">
        <v>685</v>
      </c>
      <c r="W356" s="2" t="s">
        <v>686</v>
      </c>
      <c r="X356" s="2" t="s">
        <v>234</v>
      </c>
      <c r="Y356" s="2" t="s">
        <v>1342</v>
      </c>
      <c r="Z356" s="4">
        <v>708</v>
      </c>
      <c r="AA356" s="4">
        <f>=ROUNDDOWN(78.6666666666667,0)</f>
      </c>
      <c r="AB356" s="5">
        <v>9</v>
      </c>
      <c r="AC356" s="2" t="s">
        <v>229</v>
      </c>
      <c r="AD356" s="4"/>
      <c r="AE356" s="4"/>
      <c r="AF356" s="6">
        <v>64</v>
      </c>
      <c r="AG356" s="6">
        <v>47</v>
      </c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>
        <v>6</v>
      </c>
      <c r="AQ356" s="8">
        <v>153.35</v>
      </c>
      <c r="AR356" s="4">
        <v>5</v>
      </c>
      <c r="AS356" s="8">
        <v>165.71</v>
      </c>
      <c r="AT356" s="7">
        <v>0.2</v>
      </c>
      <c r="AU356" s="7">
        <v>-0.0746</v>
      </c>
      <c r="AV356" s="4" t="s">
        <v>229</v>
      </c>
      <c r="AW356" s="8" t="s">
        <v>229</v>
      </c>
      <c r="AX356" s="4" t="s">
        <v>229</v>
      </c>
      <c r="AY356" s="8" t="s">
        <v>229</v>
      </c>
      <c r="AZ356" s="7" t="s">
        <v>229</v>
      </c>
      <c r="BA356" s="7" t="s">
        <v>229</v>
      </c>
      <c r="BB356" s="7">
        <v>0.5095</v>
      </c>
      <c r="BC356" s="4" t="s">
        <v>229</v>
      </c>
      <c r="BD356" s="8" t="s">
        <v>229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 t="s">
        <v>229</v>
      </c>
      <c r="BJ356" s="4">
        <v>6</v>
      </c>
      <c r="BK356" s="8">
        <v>153.35</v>
      </c>
      <c r="BL356" s="2" t="s">
        <v>3280</v>
      </c>
      <c r="BM356" s="7">
        <v>1</v>
      </c>
      <c r="BN356" s="7">
        <v>1</v>
      </c>
      <c r="BO356" s="4"/>
      <c r="BP356" s="8"/>
      <c r="BQ356" s="4">
        <v>2</v>
      </c>
      <c r="BR356" s="8">
        <v>66.1</v>
      </c>
      <c r="BS356" s="7">
        <v>-1</v>
      </c>
      <c r="BT356" s="7">
        <v>-1</v>
      </c>
      <c r="BU356" s="2" t="s">
        <v>239</v>
      </c>
      <c r="BV356" s="2" t="s">
        <v>226</v>
      </c>
      <c r="BW356" s="2" t="s">
        <v>229</v>
      </c>
      <c r="BX356" s="2" t="s">
        <v>2037</v>
      </c>
      <c r="BY356" s="2" t="s">
        <v>241</v>
      </c>
      <c r="BZ356" s="2" t="s">
        <v>229</v>
      </c>
      <c r="CA356" s="4"/>
      <c r="CB356" s="8"/>
      <c r="CC356" s="4">
        <v>1</v>
      </c>
      <c r="CD356" s="8">
        <v>34.13</v>
      </c>
      <c r="CE356" s="7">
        <v>-1</v>
      </c>
      <c r="CF356" s="7">
        <v>-1</v>
      </c>
      <c r="CG356" s="2" t="s">
        <v>239</v>
      </c>
      <c r="CH356" s="2" t="s">
        <v>226</v>
      </c>
      <c r="CI356" s="2" t="s">
        <v>780</v>
      </c>
      <c r="CJ356" s="2" t="s">
        <v>3281</v>
      </c>
      <c r="CK356" s="2" t="s">
        <v>241</v>
      </c>
      <c r="CL356" s="2" t="s">
        <v>229</v>
      </c>
      <c r="CM356" s="4"/>
      <c r="CN356" s="8"/>
      <c r="CO356" s="4"/>
      <c r="CP356" s="8"/>
      <c r="CQ356" s="7"/>
      <c r="CR356" s="7"/>
      <c r="CS356" s="2" t="s">
        <v>239</v>
      </c>
      <c r="CT356" s="2" t="s">
        <v>226</v>
      </c>
      <c r="CU356" s="2" t="s">
        <v>1344</v>
      </c>
      <c r="CV356" s="2" t="s">
        <v>770</v>
      </c>
      <c r="CW356" s="2" t="s">
        <v>241</v>
      </c>
      <c r="CX356" s="2" t="s">
        <v>229</v>
      </c>
      <c r="CY356" s="4"/>
      <c r="CZ356" s="8"/>
      <c r="DA356" s="4"/>
      <c r="DB356" s="8"/>
      <c r="DC356" s="7"/>
      <c r="DD356" s="7"/>
      <c r="DE356" s="2" t="s">
        <v>239</v>
      </c>
      <c r="DF356" s="2" t="s">
        <v>226</v>
      </c>
      <c r="DG356" s="2" t="s">
        <v>1345</v>
      </c>
      <c r="DH356" s="2" t="s">
        <v>2038</v>
      </c>
      <c r="DI356" s="2" t="s">
        <v>241</v>
      </c>
      <c r="DJ356" s="2" t="s">
        <v>229</v>
      </c>
      <c r="DK356" s="4"/>
      <c r="DL356" s="8"/>
      <c r="DM356" s="4">
        <v>1</v>
      </c>
      <c r="DN356" s="8">
        <v>32.84</v>
      </c>
      <c r="DO356" s="7">
        <v>-1</v>
      </c>
      <c r="DP356" s="7">
        <v>-1</v>
      </c>
      <c r="DQ356" s="2" t="s">
        <v>239</v>
      </c>
      <c r="DR356" s="2" t="s">
        <v>226</v>
      </c>
      <c r="DS356" s="2" t="s">
        <v>871</v>
      </c>
      <c r="DT356" s="2" t="s">
        <v>1794</v>
      </c>
      <c r="DU356" s="2" t="s">
        <v>241</v>
      </c>
      <c r="DV356" s="2" t="s">
        <v>229</v>
      </c>
      <c r="DW356" s="4">
        <v>1</v>
      </c>
      <c r="DX356" s="8">
        <v>32.64</v>
      </c>
      <c r="DY356" s="4">
        <v>1</v>
      </c>
      <c r="DZ356" s="8">
        <v>32.64</v>
      </c>
      <c r="EA356" s="7"/>
      <c r="EB356" s="7"/>
      <c r="EC356" s="2" t="s">
        <v>239</v>
      </c>
      <c r="ED356" s="2" t="s">
        <v>226</v>
      </c>
      <c r="EE356" s="2" t="s">
        <v>1347</v>
      </c>
      <c r="EF356" s="2" t="s">
        <v>872</v>
      </c>
      <c r="EG356" s="2" t="s">
        <v>241</v>
      </c>
      <c r="EH356" s="2" t="s">
        <v>229</v>
      </c>
      <c r="EI356" s="4">
        <v>1</v>
      </c>
      <c r="EJ356" s="8">
        <v>27.9</v>
      </c>
      <c r="EK356" s="4"/>
      <c r="EL356" s="8"/>
      <c r="EM356" s="7"/>
      <c r="EN356" s="7"/>
      <c r="EO356" s="2" t="s">
        <v>239</v>
      </c>
      <c r="EP356" s="2" t="s">
        <v>226</v>
      </c>
      <c r="EQ356" s="2" t="s">
        <v>950</v>
      </c>
      <c r="ER356" s="2" t="s">
        <v>722</v>
      </c>
      <c r="ES356" s="2" t="s">
        <v>241</v>
      </c>
      <c r="ET356" s="2" t="s">
        <v>229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226</v>
      </c>
      <c r="FC356" s="2" t="s">
        <v>1349</v>
      </c>
      <c r="FD356" s="2" t="s">
        <v>3103</v>
      </c>
      <c r="FE356" s="2" t="s">
        <v>241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226</v>
      </c>
      <c r="FO356" s="2" t="s">
        <v>1781</v>
      </c>
      <c r="FP356" s="2" t="s">
        <v>722</v>
      </c>
      <c r="FQ356" s="2" t="s">
        <v>241</v>
      </c>
      <c r="FR356" s="2" t="s">
        <v>229</v>
      </c>
      <c r="FS356" s="4">
        <v>3</v>
      </c>
      <c r="FT356" s="8">
        <v>60.14</v>
      </c>
      <c r="FU356" s="4"/>
      <c r="FV356" s="8"/>
      <c r="FW356" s="7"/>
      <c r="FX356" s="7"/>
      <c r="FY356" s="2" t="s">
        <v>239</v>
      </c>
      <c r="FZ356" s="2" t="s">
        <v>226</v>
      </c>
      <c r="GA356" s="2" t="s">
        <v>327</v>
      </c>
      <c r="GB356" s="2" t="s">
        <v>706</v>
      </c>
      <c r="GC356" s="2" t="s">
        <v>241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714</v>
      </c>
      <c r="GL356" s="2" t="s">
        <v>275</v>
      </c>
      <c r="GM356" s="2" t="s">
        <v>707</v>
      </c>
      <c r="GN356" s="2" t="s">
        <v>927</v>
      </c>
      <c r="GO356" s="2" t="s">
        <v>241</v>
      </c>
      <c r="GP356" s="2" t="s">
        <v>229</v>
      </c>
      <c r="GQ356" s="4">
        <v>1</v>
      </c>
      <c r="GR356" s="8">
        <v>32.67</v>
      </c>
      <c r="GS356" s="4"/>
      <c r="GT356" s="8"/>
      <c r="GU356" s="7"/>
      <c r="GV356" s="7"/>
      <c r="GW356" s="2" t="s">
        <v>239</v>
      </c>
      <c r="GX356" s="2" t="s">
        <v>226</v>
      </c>
      <c r="GY356" s="2" t="s">
        <v>258</v>
      </c>
      <c r="GZ356" s="2" t="s">
        <v>973</v>
      </c>
      <c r="HA356" s="2" t="s">
        <v>241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239</v>
      </c>
      <c r="HJ356" s="2" t="s">
        <v>275</v>
      </c>
      <c r="HK356" s="2" t="s">
        <v>699</v>
      </c>
      <c r="HL356" s="2" t="s">
        <v>936</v>
      </c>
      <c r="HM356" s="2" t="s">
        <v>241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239</v>
      </c>
      <c r="HV356" s="2" t="s">
        <v>226</v>
      </c>
      <c r="HW356" s="2" t="s">
        <v>712</v>
      </c>
      <c r="HX356" s="2" t="s">
        <v>886</v>
      </c>
      <c r="HY356" s="2" t="s">
        <v>241</v>
      </c>
      <c r="HZ356" s="2" t="s">
        <v>229</v>
      </c>
      <c r="IA356" s="4"/>
      <c r="IB356" s="8"/>
      <c r="IC356" s="4"/>
      <c r="ID356" s="8"/>
      <c r="IE356" s="7"/>
      <c r="IF356" s="7"/>
      <c r="IG356" s="2" t="s">
        <v>266</v>
      </c>
      <c r="IH356" s="2" t="s">
        <v>226</v>
      </c>
      <c r="II356" s="2" t="s">
        <v>229</v>
      </c>
      <c r="IJ356" s="2" t="s">
        <v>229</v>
      </c>
      <c r="IK356" s="2" t="s">
        <v>241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272</v>
      </c>
      <c r="IT356" s="2" t="s">
        <v>226</v>
      </c>
      <c r="IU356" s="2" t="s">
        <v>229</v>
      </c>
      <c r="IV356" s="2" t="s">
        <v>229</v>
      </c>
      <c r="IW356" s="2" t="s">
        <v>241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239</v>
      </c>
      <c r="JF356" s="2" t="s">
        <v>226</v>
      </c>
      <c r="JG356" s="2" t="s">
        <v>268</v>
      </c>
      <c r="JH356" s="2" t="s">
        <v>2725</v>
      </c>
      <c r="JI356" s="2" t="s">
        <v>241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229</v>
      </c>
      <c r="JR356" s="2" t="s">
        <v>229</v>
      </c>
      <c r="JS356" s="2" t="s">
        <v>229</v>
      </c>
      <c r="JT356" s="2" t="s">
        <v>229</v>
      </c>
      <c r="JU356" s="2" t="s">
        <v>229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239</v>
      </c>
      <c r="KD356" s="2" t="s">
        <v>226</v>
      </c>
      <c r="KE356" s="2" t="s">
        <v>270</v>
      </c>
      <c r="KF356" s="2" t="s">
        <v>613</v>
      </c>
      <c r="KG356" s="2" t="s">
        <v>241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272</v>
      </c>
      <c r="KP356" s="2" t="s">
        <v>226</v>
      </c>
      <c r="KQ356" s="2" t="s">
        <v>229</v>
      </c>
      <c r="KR356" s="2" t="s">
        <v>229</v>
      </c>
      <c r="KS356" s="2" t="s">
        <v>241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226</v>
      </c>
      <c r="LC356" s="2" t="s">
        <v>1259</v>
      </c>
      <c r="LD356" s="2" t="s">
        <v>254</v>
      </c>
      <c r="LE356" s="2" t="s">
        <v>241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229</v>
      </c>
      <c r="LN356" s="2" t="s">
        <v>229</v>
      </c>
      <c r="LO356" s="2" t="s">
        <v>229</v>
      </c>
      <c r="LP356" s="2" t="s">
        <v>229</v>
      </c>
      <c r="LQ356" s="2" t="s">
        <v>229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239</v>
      </c>
      <c r="LZ356" s="2" t="s">
        <v>275</v>
      </c>
      <c r="MA356" s="2" t="s">
        <v>1391</v>
      </c>
      <c r="MB356" s="2" t="s">
        <v>752</v>
      </c>
      <c r="MC356" s="2" t="s">
        <v>241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278</v>
      </c>
      <c r="ML356" s="2" t="s">
        <v>226</v>
      </c>
      <c r="MM356" s="2" t="s">
        <v>229</v>
      </c>
      <c r="MN356" s="2" t="s">
        <v>229</v>
      </c>
      <c r="MO356" s="2" t="s">
        <v>241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239</v>
      </c>
      <c r="MX356" s="2" t="s">
        <v>226</v>
      </c>
      <c r="MY356" s="2" t="s">
        <v>308</v>
      </c>
      <c r="MZ356" s="2" t="s">
        <v>229</v>
      </c>
      <c r="NA356" s="2" t="s">
        <v>241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260</v>
      </c>
      <c r="NK356" s="2" t="s">
        <v>1195</v>
      </c>
      <c r="NL356" s="2" t="s">
        <v>3282</v>
      </c>
      <c r="NM356" s="2" t="s">
        <v>241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272</v>
      </c>
      <c r="NV356" s="2" t="s">
        <v>226</v>
      </c>
      <c r="NW356" s="2" t="s">
        <v>229</v>
      </c>
      <c r="NX356" s="2" t="s">
        <v>229</v>
      </c>
      <c r="NY356" s="2" t="s">
        <v>241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239</v>
      </c>
      <c r="OH356" s="2" t="s">
        <v>226</v>
      </c>
      <c r="OI356" s="2" t="s">
        <v>229</v>
      </c>
      <c r="OJ356" s="2" t="s">
        <v>229</v>
      </c>
      <c r="OK356" s="2" t="s">
        <v>241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229</v>
      </c>
      <c r="OT356" s="2" t="s">
        <v>229</v>
      </c>
      <c r="OU356" s="2" t="s">
        <v>229</v>
      </c>
      <c r="OV356" s="2" t="s">
        <v>229</v>
      </c>
      <c r="OW356" s="2" t="s">
        <v>229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229</v>
      </c>
      <c r="PF356" s="2" t="s">
        <v>229</v>
      </c>
      <c r="PG356" s="2" t="s">
        <v>229</v>
      </c>
      <c r="PH356" s="2" t="s">
        <v>229</v>
      </c>
      <c r="PI356" s="2" t="s">
        <v>229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239</v>
      </c>
      <c r="PR356" s="2" t="s">
        <v>275</v>
      </c>
      <c r="PS356" s="2" t="s">
        <v>726</v>
      </c>
      <c r="PT356" s="2" t="s">
        <v>949</v>
      </c>
      <c r="PU356" s="2" t="s">
        <v>241</v>
      </c>
      <c r="PV356" s="2" t="s">
        <v>229</v>
      </c>
      <c r="PW356" s="4"/>
      <c r="PX356" s="8"/>
      <c r="PY356" s="4"/>
      <c r="PZ356" s="8"/>
      <c r="QA356" s="7"/>
      <c r="QB356" s="7"/>
      <c r="QC356" s="2" t="s">
        <v>281</v>
      </c>
      <c r="QD356" s="2" t="s">
        <v>226</v>
      </c>
      <c r="QE356" s="2" t="s">
        <v>229</v>
      </c>
      <c r="QF356" s="2" t="s">
        <v>229</v>
      </c>
      <c r="QG356" s="2" t="s">
        <v>241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229</v>
      </c>
      <c r="QP356" s="2" t="s">
        <v>229</v>
      </c>
      <c r="QQ356" s="2" t="s">
        <v>229</v>
      </c>
      <c r="QR356" s="2" t="s">
        <v>229</v>
      </c>
      <c r="QS356" s="2" t="s">
        <v>229</v>
      </c>
      <c r="QT356" s="2" t="s">
        <v>229</v>
      </c>
      <c r="QU356" s="4"/>
      <c r="QV356" s="8"/>
      <c r="QW356" s="4"/>
      <c r="QX356" s="8"/>
      <c r="QY356" s="7"/>
      <c r="QZ356" s="7"/>
      <c r="RA356" s="2" t="s">
        <v>239</v>
      </c>
      <c r="RB356" s="2" t="s">
        <v>275</v>
      </c>
      <c r="RC356" s="2" t="s">
        <v>547</v>
      </c>
      <c r="RD356" s="2" t="s">
        <v>1584</v>
      </c>
      <c r="RE356" s="2" t="s">
        <v>241</v>
      </c>
      <c r="RF356" s="2" t="s">
        <v>229</v>
      </c>
      <c r="RG356" s="4"/>
      <c r="RH356" s="8"/>
      <c r="RI356" s="4"/>
      <c r="RJ356" s="8"/>
      <c r="RK356" s="7"/>
      <c r="RL356" s="7"/>
      <c r="RM356" s="2" t="s">
        <v>229</v>
      </c>
      <c r="RN356" s="2" t="s">
        <v>229</v>
      </c>
      <c r="RO356" s="2" t="s">
        <v>229</v>
      </c>
      <c r="RP356" s="2" t="s">
        <v>229</v>
      </c>
      <c r="RQ356" s="2" t="s">
        <v>229</v>
      </c>
      <c r="RR356" s="2" t="s">
        <v>229</v>
      </c>
      <c r="RS356" s="4"/>
      <c r="RT356" s="8"/>
      <c r="RU356" s="4"/>
      <c r="RV356" s="8"/>
      <c r="RW356" s="7"/>
      <c r="RX356" s="7"/>
      <c r="RY356" s="2" t="s">
        <v>239</v>
      </c>
      <c r="RZ356" s="2" t="s">
        <v>275</v>
      </c>
      <c r="SA356" s="2" t="s">
        <v>914</v>
      </c>
      <c r="SB356" s="2" t="s">
        <v>743</v>
      </c>
      <c r="SC356" s="2" t="s">
        <v>241</v>
      </c>
      <c r="SD356" s="2" t="s">
        <v>229</v>
      </c>
      <c r="SE356" s="4">
        <v>284</v>
      </c>
      <c r="SF356" s="4"/>
      <c r="SG356" s="4"/>
      <c r="SH356" s="4"/>
      <c r="SI356" s="4">
        <v>424</v>
      </c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</row>
    <row r="357">
      <c r="A357" s="2" t="s">
        <v>3283</v>
      </c>
      <c r="B357" s="2" t="s">
        <v>216</v>
      </c>
      <c r="C357" s="2" t="s">
        <v>217</v>
      </c>
      <c r="D357" s="2" t="s">
        <v>3164</v>
      </c>
      <c r="E357" s="2" t="s">
        <v>3165</v>
      </c>
      <c r="F357" s="2" t="s">
        <v>678</v>
      </c>
      <c r="G357" s="2" t="s">
        <v>679</v>
      </c>
      <c r="H357" s="2" t="s">
        <v>680</v>
      </c>
      <c r="I357" s="2" t="s">
        <v>3274</v>
      </c>
      <c r="J357" s="2" t="s">
        <v>312</v>
      </c>
      <c r="K357" s="2" t="s">
        <v>682</v>
      </c>
      <c r="L357" s="3">
        <v>35.88</v>
      </c>
      <c r="M357" s="3">
        <v>37.67</v>
      </c>
      <c r="N357" s="3">
        <v>77.99</v>
      </c>
      <c r="O357" s="2" t="s">
        <v>226</v>
      </c>
      <c r="P357" s="2" t="s">
        <v>618</v>
      </c>
      <c r="Q357" s="2" t="s">
        <v>228</v>
      </c>
      <c r="R357" s="2" t="s">
        <v>229</v>
      </c>
      <c r="S357" s="2" t="s">
        <v>3275</v>
      </c>
      <c r="T357" s="2" t="s">
        <v>684</v>
      </c>
      <c r="U357" s="2" t="s">
        <v>733</v>
      </c>
      <c r="V357" s="2" t="s">
        <v>685</v>
      </c>
      <c r="W357" s="2" t="s">
        <v>686</v>
      </c>
      <c r="X357" s="2" t="s">
        <v>234</v>
      </c>
      <c r="Y357" s="2" t="s">
        <v>1342</v>
      </c>
      <c r="Z357" s="4">
        <v>348</v>
      </c>
      <c r="AA357" s="4">
        <f>=ROUNDDOWN(29,0)</f>
      </c>
      <c r="AB357" s="5">
        <v>12</v>
      </c>
      <c r="AC357" s="2" t="s">
        <v>416</v>
      </c>
      <c r="AD357" s="4">
        <v>90</v>
      </c>
      <c r="AE357" s="4">
        <v>240</v>
      </c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>
        <v>4</v>
      </c>
      <c r="AQ357" s="8">
        <v>147.63</v>
      </c>
      <c r="AR357" s="4">
        <v>8</v>
      </c>
      <c r="AS357" s="8">
        <v>308.8</v>
      </c>
      <c r="AT357" s="7">
        <v>-0.5</v>
      </c>
      <c r="AU357" s="7">
        <v>-0.5219</v>
      </c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>
        <v>0.4905</v>
      </c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 t="s">
        <v>229</v>
      </c>
      <c r="BJ357" s="4">
        <v>4</v>
      </c>
      <c r="BK357" s="8">
        <v>147.63</v>
      </c>
      <c r="BL357" s="2" t="s">
        <v>3284</v>
      </c>
      <c r="BM357" s="7">
        <v>1</v>
      </c>
      <c r="BN357" s="7">
        <v>1</v>
      </c>
      <c r="BO357" s="4"/>
      <c r="BP357" s="8"/>
      <c r="BQ357" s="4">
        <v>5</v>
      </c>
      <c r="BR357" s="8">
        <v>192.8</v>
      </c>
      <c r="BS357" s="7">
        <v>-1</v>
      </c>
      <c r="BT357" s="7">
        <v>-1</v>
      </c>
      <c r="BU357" s="2" t="s">
        <v>239</v>
      </c>
      <c r="BV357" s="2" t="s">
        <v>226</v>
      </c>
      <c r="BW357" s="2" t="s">
        <v>229</v>
      </c>
      <c r="BX357" s="2" t="s">
        <v>1750</v>
      </c>
      <c r="BY357" s="2" t="s">
        <v>241</v>
      </c>
      <c r="BZ357" s="2" t="s">
        <v>229</v>
      </c>
      <c r="CA357" s="4"/>
      <c r="CB357" s="8"/>
      <c r="CC357" s="4"/>
      <c r="CD357" s="8"/>
      <c r="CE357" s="7"/>
      <c r="CF357" s="7"/>
      <c r="CG357" s="2" t="s">
        <v>239</v>
      </c>
      <c r="CH357" s="2" t="s">
        <v>226</v>
      </c>
      <c r="CI357" s="2" t="s">
        <v>780</v>
      </c>
      <c r="CJ357" s="2" t="s">
        <v>3285</v>
      </c>
      <c r="CK357" s="2" t="s">
        <v>241</v>
      </c>
      <c r="CL357" s="2" t="s">
        <v>229</v>
      </c>
      <c r="CM357" s="4"/>
      <c r="CN357" s="8"/>
      <c r="CO357" s="4"/>
      <c r="CP357" s="8"/>
      <c r="CQ357" s="7"/>
      <c r="CR357" s="7"/>
      <c r="CS357" s="2" t="s">
        <v>239</v>
      </c>
      <c r="CT357" s="2" t="s">
        <v>226</v>
      </c>
      <c r="CU357" s="2" t="s">
        <v>1344</v>
      </c>
      <c r="CV357" s="2" t="s">
        <v>770</v>
      </c>
      <c r="CW357" s="2" t="s">
        <v>241</v>
      </c>
      <c r="CX357" s="2" t="s">
        <v>229</v>
      </c>
      <c r="CY357" s="4"/>
      <c r="CZ357" s="8"/>
      <c r="DA357" s="4"/>
      <c r="DB357" s="8"/>
      <c r="DC357" s="7"/>
      <c r="DD357" s="7"/>
      <c r="DE357" s="2" t="s">
        <v>239</v>
      </c>
      <c r="DF357" s="2" t="s">
        <v>226</v>
      </c>
      <c r="DG357" s="2" t="s">
        <v>1345</v>
      </c>
      <c r="DH357" s="2" t="s">
        <v>2038</v>
      </c>
      <c r="DI357" s="2" t="s">
        <v>241</v>
      </c>
      <c r="DJ357" s="2" t="s">
        <v>229</v>
      </c>
      <c r="DK357" s="4"/>
      <c r="DL357" s="8"/>
      <c r="DM357" s="4"/>
      <c r="DN357" s="8"/>
      <c r="DO357" s="7"/>
      <c r="DP357" s="7"/>
      <c r="DQ357" s="2" t="s">
        <v>239</v>
      </c>
      <c r="DR357" s="2" t="s">
        <v>226</v>
      </c>
      <c r="DS357" s="2" t="s">
        <v>871</v>
      </c>
      <c r="DT357" s="2" t="s">
        <v>1780</v>
      </c>
      <c r="DU357" s="2" t="s">
        <v>241</v>
      </c>
      <c r="DV357" s="2" t="s">
        <v>229</v>
      </c>
      <c r="DW357" s="4">
        <v>3</v>
      </c>
      <c r="DX357" s="8">
        <v>114.66</v>
      </c>
      <c r="DY357" s="4">
        <v>2</v>
      </c>
      <c r="DZ357" s="8">
        <v>76.44</v>
      </c>
      <c r="EA357" s="7">
        <v>0.5</v>
      </c>
      <c r="EB357" s="7">
        <v>0.5</v>
      </c>
      <c r="EC357" s="2" t="s">
        <v>239</v>
      </c>
      <c r="ED357" s="2" t="s">
        <v>226</v>
      </c>
      <c r="EE357" s="2" t="s">
        <v>1347</v>
      </c>
      <c r="EF357" s="2" t="s">
        <v>3103</v>
      </c>
      <c r="EG357" s="2" t="s">
        <v>241</v>
      </c>
      <c r="EH357" s="2" t="s">
        <v>229</v>
      </c>
      <c r="EI357" s="4">
        <v>1</v>
      </c>
      <c r="EJ357" s="8">
        <v>32.97</v>
      </c>
      <c r="EK357" s="4">
        <v>1</v>
      </c>
      <c r="EL357" s="8">
        <v>39.56</v>
      </c>
      <c r="EM357" s="7"/>
      <c r="EN357" s="7">
        <v>-0.1666</v>
      </c>
      <c r="EO357" s="2" t="s">
        <v>239</v>
      </c>
      <c r="EP357" s="2" t="s">
        <v>226</v>
      </c>
      <c r="EQ357" s="2" t="s">
        <v>950</v>
      </c>
      <c r="ER357" s="2" t="s">
        <v>1779</v>
      </c>
      <c r="ES357" s="2" t="s">
        <v>241</v>
      </c>
      <c r="ET357" s="2" t="s">
        <v>229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226</v>
      </c>
      <c r="FC357" s="2" t="s">
        <v>1349</v>
      </c>
      <c r="FD357" s="2" t="s">
        <v>872</v>
      </c>
      <c r="FE357" s="2" t="s">
        <v>241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226</v>
      </c>
      <c r="FO357" s="2" t="s">
        <v>1781</v>
      </c>
      <c r="FP357" s="2" t="s">
        <v>756</v>
      </c>
      <c r="FQ357" s="2" t="s">
        <v>241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239</v>
      </c>
      <c r="FZ357" s="2" t="s">
        <v>226</v>
      </c>
      <c r="GA357" s="2" t="s">
        <v>538</v>
      </c>
      <c r="GB357" s="2" t="s">
        <v>361</v>
      </c>
      <c r="GC357" s="2" t="s">
        <v>241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714</v>
      </c>
      <c r="GL357" s="2" t="s">
        <v>275</v>
      </c>
      <c r="GM357" s="2" t="s">
        <v>707</v>
      </c>
      <c r="GN357" s="2" t="s">
        <v>297</v>
      </c>
      <c r="GO357" s="2" t="s">
        <v>241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226</v>
      </c>
      <c r="GY357" s="2" t="s">
        <v>258</v>
      </c>
      <c r="GZ357" s="2" t="s">
        <v>562</v>
      </c>
      <c r="HA357" s="2" t="s">
        <v>241</v>
      </c>
      <c r="HB357" s="2" t="s">
        <v>229</v>
      </c>
      <c r="HC357" s="4"/>
      <c r="HD357" s="8"/>
      <c r="HE357" s="4"/>
      <c r="HF357" s="8"/>
      <c r="HG357" s="7"/>
      <c r="HH357" s="7"/>
      <c r="HI357" s="2" t="s">
        <v>239</v>
      </c>
      <c r="HJ357" s="2" t="s">
        <v>275</v>
      </c>
      <c r="HK357" s="2" t="s">
        <v>699</v>
      </c>
      <c r="HL357" s="2" t="s">
        <v>925</v>
      </c>
      <c r="HM357" s="2" t="s">
        <v>241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239</v>
      </c>
      <c r="HV357" s="2" t="s">
        <v>226</v>
      </c>
      <c r="HW357" s="2" t="s">
        <v>712</v>
      </c>
      <c r="HX357" s="2" t="s">
        <v>886</v>
      </c>
      <c r="HY357" s="2" t="s">
        <v>241</v>
      </c>
      <c r="HZ357" s="2" t="s">
        <v>229</v>
      </c>
      <c r="IA357" s="4"/>
      <c r="IB357" s="8"/>
      <c r="IC357" s="4"/>
      <c r="ID357" s="8"/>
      <c r="IE357" s="7"/>
      <c r="IF357" s="7"/>
      <c r="IG357" s="2" t="s">
        <v>266</v>
      </c>
      <c r="IH357" s="2" t="s">
        <v>226</v>
      </c>
      <c r="II357" s="2" t="s">
        <v>229</v>
      </c>
      <c r="IJ357" s="2" t="s">
        <v>229</v>
      </c>
      <c r="IK357" s="2" t="s">
        <v>241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272</v>
      </c>
      <c r="IT357" s="2" t="s">
        <v>226</v>
      </c>
      <c r="IU357" s="2" t="s">
        <v>229</v>
      </c>
      <c r="IV357" s="2" t="s">
        <v>229</v>
      </c>
      <c r="IW357" s="2" t="s">
        <v>241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239</v>
      </c>
      <c r="JF357" s="2" t="s">
        <v>226</v>
      </c>
      <c r="JG357" s="2" t="s">
        <v>268</v>
      </c>
      <c r="JH357" s="2" t="s">
        <v>229</v>
      </c>
      <c r="JI357" s="2" t="s">
        <v>241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229</v>
      </c>
      <c r="JR357" s="2" t="s">
        <v>229</v>
      </c>
      <c r="JS357" s="2" t="s">
        <v>229</v>
      </c>
      <c r="JT357" s="2" t="s">
        <v>229</v>
      </c>
      <c r="JU357" s="2" t="s">
        <v>229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239</v>
      </c>
      <c r="KD357" s="2" t="s">
        <v>226</v>
      </c>
      <c r="KE357" s="2" t="s">
        <v>270</v>
      </c>
      <c r="KF357" s="2" t="s">
        <v>1075</v>
      </c>
      <c r="KG357" s="2" t="s">
        <v>241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272</v>
      </c>
      <c r="KP357" s="2" t="s">
        <v>226</v>
      </c>
      <c r="KQ357" s="2" t="s">
        <v>229</v>
      </c>
      <c r="KR357" s="2" t="s">
        <v>229</v>
      </c>
      <c r="KS357" s="2" t="s">
        <v>241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226</v>
      </c>
      <c r="LC357" s="2" t="s">
        <v>1357</v>
      </c>
      <c r="LD357" s="2" t="s">
        <v>302</v>
      </c>
      <c r="LE357" s="2" t="s">
        <v>241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229</v>
      </c>
      <c r="LN357" s="2" t="s">
        <v>229</v>
      </c>
      <c r="LO357" s="2" t="s">
        <v>229</v>
      </c>
      <c r="LP357" s="2" t="s">
        <v>229</v>
      </c>
      <c r="LQ357" s="2" t="s">
        <v>229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239</v>
      </c>
      <c r="LZ357" s="2" t="s">
        <v>275</v>
      </c>
      <c r="MA357" s="2" t="s">
        <v>1391</v>
      </c>
      <c r="MB357" s="2" t="s">
        <v>752</v>
      </c>
      <c r="MC357" s="2" t="s">
        <v>241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278</v>
      </c>
      <c r="ML357" s="2" t="s">
        <v>226</v>
      </c>
      <c r="MM357" s="2" t="s">
        <v>229</v>
      </c>
      <c r="MN357" s="2" t="s">
        <v>229</v>
      </c>
      <c r="MO357" s="2" t="s">
        <v>241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239</v>
      </c>
      <c r="MX357" s="2" t="s">
        <v>226</v>
      </c>
      <c r="MY357" s="2" t="s">
        <v>723</v>
      </c>
      <c r="MZ357" s="2" t="s">
        <v>229</v>
      </c>
      <c r="NA357" s="2" t="s">
        <v>241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260</v>
      </c>
      <c r="NK357" s="2" t="s">
        <v>1195</v>
      </c>
      <c r="NL357" s="2" t="s">
        <v>1780</v>
      </c>
      <c r="NM357" s="2" t="s">
        <v>241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272</v>
      </c>
      <c r="NV357" s="2" t="s">
        <v>226</v>
      </c>
      <c r="NW357" s="2" t="s">
        <v>229</v>
      </c>
      <c r="NX357" s="2" t="s">
        <v>229</v>
      </c>
      <c r="NY357" s="2" t="s">
        <v>241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239</v>
      </c>
      <c r="OH357" s="2" t="s">
        <v>226</v>
      </c>
      <c r="OI357" s="2" t="s">
        <v>229</v>
      </c>
      <c r="OJ357" s="2" t="s">
        <v>229</v>
      </c>
      <c r="OK357" s="2" t="s">
        <v>241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229</v>
      </c>
      <c r="OT357" s="2" t="s">
        <v>229</v>
      </c>
      <c r="OU357" s="2" t="s">
        <v>229</v>
      </c>
      <c r="OV357" s="2" t="s">
        <v>229</v>
      </c>
      <c r="OW357" s="2" t="s">
        <v>229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229</v>
      </c>
      <c r="PF357" s="2" t="s">
        <v>229</v>
      </c>
      <c r="PG357" s="2" t="s">
        <v>229</v>
      </c>
      <c r="PH357" s="2" t="s">
        <v>229</v>
      </c>
      <c r="PI357" s="2" t="s">
        <v>229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239</v>
      </c>
      <c r="PR357" s="2" t="s">
        <v>275</v>
      </c>
      <c r="PS357" s="2" t="s">
        <v>726</v>
      </c>
      <c r="PT357" s="2" t="s">
        <v>229</v>
      </c>
      <c r="PU357" s="2" t="s">
        <v>241</v>
      </c>
      <c r="PV357" s="2" t="s">
        <v>229</v>
      </c>
      <c r="PW357" s="4"/>
      <c r="PX357" s="8"/>
      <c r="PY357" s="4"/>
      <c r="PZ357" s="8"/>
      <c r="QA357" s="7"/>
      <c r="QB357" s="7"/>
      <c r="QC357" s="2" t="s">
        <v>281</v>
      </c>
      <c r="QD357" s="2" t="s">
        <v>226</v>
      </c>
      <c r="QE357" s="2" t="s">
        <v>229</v>
      </c>
      <c r="QF357" s="2" t="s">
        <v>229</v>
      </c>
      <c r="QG357" s="2" t="s">
        <v>241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229</v>
      </c>
      <c r="QP357" s="2" t="s">
        <v>229</v>
      </c>
      <c r="QQ357" s="2" t="s">
        <v>229</v>
      </c>
      <c r="QR357" s="2" t="s">
        <v>229</v>
      </c>
      <c r="QS357" s="2" t="s">
        <v>229</v>
      </c>
      <c r="QT357" s="2" t="s">
        <v>229</v>
      </c>
      <c r="QU357" s="4"/>
      <c r="QV357" s="8"/>
      <c r="QW357" s="4"/>
      <c r="QX357" s="8"/>
      <c r="QY357" s="7"/>
      <c r="QZ357" s="7"/>
      <c r="RA357" s="2" t="s">
        <v>239</v>
      </c>
      <c r="RB357" s="2" t="s">
        <v>275</v>
      </c>
      <c r="RC357" s="2" t="s">
        <v>547</v>
      </c>
      <c r="RD357" s="2" t="s">
        <v>2101</v>
      </c>
      <c r="RE357" s="2" t="s">
        <v>241</v>
      </c>
      <c r="RF357" s="2" t="s">
        <v>229</v>
      </c>
      <c r="RG357" s="4"/>
      <c r="RH357" s="8"/>
      <c r="RI357" s="4"/>
      <c r="RJ357" s="8"/>
      <c r="RK357" s="7"/>
      <c r="RL357" s="7"/>
      <c r="RM357" s="2" t="s">
        <v>229</v>
      </c>
      <c r="RN357" s="2" t="s">
        <v>229</v>
      </c>
      <c r="RO357" s="2" t="s">
        <v>229</v>
      </c>
      <c r="RP357" s="2" t="s">
        <v>229</v>
      </c>
      <c r="RQ357" s="2" t="s">
        <v>229</v>
      </c>
      <c r="RR357" s="2" t="s">
        <v>229</v>
      </c>
      <c r="RS357" s="4"/>
      <c r="RT357" s="8"/>
      <c r="RU357" s="4"/>
      <c r="RV357" s="8"/>
      <c r="RW357" s="7"/>
      <c r="RX357" s="7"/>
      <c r="RY357" s="2" t="s">
        <v>239</v>
      </c>
      <c r="RZ357" s="2" t="s">
        <v>275</v>
      </c>
      <c r="SA357" s="2" t="s">
        <v>914</v>
      </c>
      <c r="SB357" s="2" t="s">
        <v>1364</v>
      </c>
      <c r="SC357" s="2" t="s">
        <v>241</v>
      </c>
      <c r="SD357" s="2" t="s">
        <v>229</v>
      </c>
      <c r="SE357" s="4">
        <v>272</v>
      </c>
      <c r="SF357" s="4"/>
      <c r="SG357" s="4"/>
      <c r="SH357" s="4"/>
      <c r="SI357" s="4">
        <v>76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>
        <v>90</v>
      </c>
      <c r="US357" s="4"/>
      <c r="UT357" s="4"/>
      <c r="UU357" s="4"/>
      <c r="UV357" s="4"/>
      <c r="UW357" s="4"/>
      <c r="UX357" s="4"/>
      <c r="UY357" s="4"/>
      <c r="UZ357" s="4"/>
      <c r="VA357" s="4">
        <v>50</v>
      </c>
      <c r="VB357" s="4"/>
      <c r="VC357" s="4"/>
      <c r="VD357" s="4"/>
      <c r="VE357" s="4"/>
      <c r="VF357" s="4"/>
      <c r="VG357" s="4"/>
      <c r="VH357" s="4">
        <v>100</v>
      </c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</row>
    <row r="358">
      <c r="A358" s="2" t="s">
        <v>3286</v>
      </c>
      <c r="B358" s="2" t="s">
        <v>216</v>
      </c>
      <c r="C358" s="2" t="s">
        <v>217</v>
      </c>
      <c r="D358" s="2" t="s">
        <v>3164</v>
      </c>
      <c r="E358" s="2" t="s">
        <v>3165</v>
      </c>
      <c r="F358" s="2" t="s">
        <v>678</v>
      </c>
      <c r="G358" s="2" t="s">
        <v>679</v>
      </c>
      <c r="H358" s="2" t="s">
        <v>680</v>
      </c>
      <c r="I358" s="2" t="s">
        <v>3274</v>
      </c>
      <c r="J358" s="2" t="s">
        <v>224</v>
      </c>
      <c r="K358" s="2" t="s">
        <v>862</v>
      </c>
      <c r="L358" s="3">
        <v>26.1</v>
      </c>
      <c r="M358" s="3">
        <v>27.4</v>
      </c>
      <c r="N358" s="3">
        <v>57.99</v>
      </c>
      <c r="O358" s="2" t="s">
        <v>226</v>
      </c>
      <c r="P358" s="2" t="s">
        <v>618</v>
      </c>
      <c r="Q358" s="2" t="s">
        <v>228</v>
      </c>
      <c r="R358" s="2" t="s">
        <v>229</v>
      </c>
      <c r="S358" s="2" t="s">
        <v>863</v>
      </c>
      <c r="T358" s="2" t="s">
        <v>684</v>
      </c>
      <c r="U358" s="2" t="s">
        <v>286</v>
      </c>
      <c r="V358" s="2" t="s">
        <v>685</v>
      </c>
      <c r="W358" s="2" t="s">
        <v>686</v>
      </c>
      <c r="X358" s="2" t="s">
        <v>234</v>
      </c>
      <c r="Y358" s="2" t="s">
        <v>864</v>
      </c>
      <c r="Z358" s="4">
        <v>76</v>
      </c>
      <c r="AA358" s="4">
        <f>=ROUNDDOWN(12.6666666666667,0)</f>
      </c>
      <c r="AB358" s="5">
        <v>6</v>
      </c>
      <c r="AC358" s="2" t="s">
        <v>287</v>
      </c>
      <c r="AD358" s="4">
        <v>40</v>
      </c>
      <c r="AE358" s="4">
        <v>120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>
        <v>2</v>
      </c>
      <c r="AQ358" s="8">
        <v>54.32</v>
      </c>
      <c r="AR358" s="4"/>
      <c r="AS358" s="8"/>
      <c r="AT358" s="7"/>
      <c r="AU358" s="7"/>
      <c r="AV358" s="4">
        <v>8</v>
      </c>
      <c r="AW358" s="8">
        <v>274.95</v>
      </c>
      <c r="AX358" s="4">
        <v>9</v>
      </c>
      <c r="AY358" s="8">
        <v>338.58</v>
      </c>
      <c r="AZ358" s="7">
        <v>-0.1111</v>
      </c>
      <c r="BA358" s="7">
        <v>-0.1879</v>
      </c>
      <c r="BB358" s="7">
        <v>0.1976</v>
      </c>
      <c r="BC358" s="4" t="s">
        <v>229</v>
      </c>
      <c r="BD358" s="8" t="s">
        <v>229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>
        <v>0.4774</v>
      </c>
      <c r="BJ358" s="4">
        <v>2</v>
      </c>
      <c r="BK358" s="8">
        <v>54.32</v>
      </c>
      <c r="BL358" s="2" t="s">
        <v>16</v>
      </c>
      <c r="BM358" s="7">
        <v>1</v>
      </c>
      <c r="BN358" s="7">
        <v>1</v>
      </c>
      <c r="BO358" s="4">
        <v>2</v>
      </c>
      <c r="BP358" s="8">
        <v>54.32</v>
      </c>
      <c r="BQ358" s="4"/>
      <c r="BR358" s="8"/>
      <c r="BS358" s="7"/>
      <c r="BT358" s="7"/>
      <c r="BU358" s="2" t="s">
        <v>239</v>
      </c>
      <c r="BV358" s="2" t="s">
        <v>226</v>
      </c>
      <c r="BW358" s="2" t="s">
        <v>229</v>
      </c>
      <c r="BX358" s="2" t="s">
        <v>866</v>
      </c>
      <c r="BY358" s="2" t="s">
        <v>241</v>
      </c>
      <c r="BZ358" s="2" t="s">
        <v>229</v>
      </c>
      <c r="CA358" s="4"/>
      <c r="CB358" s="8"/>
      <c r="CC358" s="4"/>
      <c r="CD358" s="8"/>
      <c r="CE358" s="7"/>
      <c r="CF358" s="7"/>
      <c r="CG358" s="2" t="s">
        <v>239</v>
      </c>
      <c r="CH358" s="2" t="s">
        <v>226</v>
      </c>
      <c r="CI358" s="2" t="s">
        <v>780</v>
      </c>
      <c r="CJ358" s="2" t="s">
        <v>3029</v>
      </c>
      <c r="CK358" s="2" t="s">
        <v>241</v>
      </c>
      <c r="CL358" s="2" t="s">
        <v>229</v>
      </c>
      <c r="CM358" s="4"/>
      <c r="CN358" s="8"/>
      <c r="CO358" s="4"/>
      <c r="CP358" s="8"/>
      <c r="CQ358" s="7"/>
      <c r="CR358" s="7"/>
      <c r="CS358" s="2" t="s">
        <v>239</v>
      </c>
      <c r="CT358" s="2" t="s">
        <v>226</v>
      </c>
      <c r="CU358" s="2" t="s">
        <v>868</v>
      </c>
      <c r="CV358" s="2" t="s">
        <v>892</v>
      </c>
      <c r="CW358" s="2" t="s">
        <v>241</v>
      </c>
      <c r="CX358" s="2" t="s">
        <v>229</v>
      </c>
      <c r="CY358" s="4"/>
      <c r="CZ358" s="8"/>
      <c r="DA358" s="4"/>
      <c r="DB358" s="8"/>
      <c r="DC358" s="7"/>
      <c r="DD358" s="7"/>
      <c r="DE358" s="2" t="s">
        <v>239</v>
      </c>
      <c r="DF358" s="2" t="s">
        <v>226</v>
      </c>
      <c r="DG358" s="2" t="s">
        <v>868</v>
      </c>
      <c r="DH358" s="2" t="s">
        <v>904</v>
      </c>
      <c r="DI358" s="2" t="s">
        <v>241</v>
      </c>
      <c r="DJ358" s="2" t="s">
        <v>229</v>
      </c>
      <c r="DK358" s="4"/>
      <c r="DL358" s="8"/>
      <c r="DM358" s="4"/>
      <c r="DN358" s="8"/>
      <c r="DO358" s="7"/>
      <c r="DP358" s="7"/>
      <c r="DQ358" s="2" t="s">
        <v>239</v>
      </c>
      <c r="DR358" s="2" t="s">
        <v>226</v>
      </c>
      <c r="DS358" s="2" t="s">
        <v>871</v>
      </c>
      <c r="DT358" s="2" t="s">
        <v>1216</v>
      </c>
      <c r="DU358" s="2" t="s">
        <v>241</v>
      </c>
      <c r="DV358" s="2" t="s">
        <v>229</v>
      </c>
      <c r="DW358" s="4"/>
      <c r="DX358" s="8"/>
      <c r="DY358" s="4"/>
      <c r="DZ358" s="8"/>
      <c r="EA358" s="7"/>
      <c r="EB358" s="7"/>
      <c r="EC358" s="2" t="s">
        <v>239</v>
      </c>
      <c r="ED358" s="2" t="s">
        <v>226</v>
      </c>
      <c r="EE358" s="2" t="s">
        <v>911</v>
      </c>
      <c r="EF358" s="2" t="s">
        <v>274</v>
      </c>
      <c r="EG358" s="2" t="s">
        <v>241</v>
      </c>
      <c r="EH358" s="2" t="s">
        <v>229</v>
      </c>
      <c r="EI358" s="4"/>
      <c r="EJ358" s="8"/>
      <c r="EK358" s="4"/>
      <c r="EL358" s="8"/>
      <c r="EM358" s="7"/>
      <c r="EN358" s="7"/>
      <c r="EO358" s="2" t="s">
        <v>239</v>
      </c>
      <c r="EP358" s="2" t="s">
        <v>226</v>
      </c>
      <c r="EQ358" s="2" t="s">
        <v>799</v>
      </c>
      <c r="ER358" s="2" t="s">
        <v>1758</v>
      </c>
      <c r="ES358" s="2" t="s">
        <v>241</v>
      </c>
      <c r="ET358" s="2" t="s">
        <v>229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226</v>
      </c>
      <c r="FC358" s="2" t="s">
        <v>911</v>
      </c>
      <c r="FD358" s="2" t="s">
        <v>743</v>
      </c>
      <c r="FE358" s="2" t="s">
        <v>241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226</v>
      </c>
      <c r="FO358" s="2" t="s">
        <v>878</v>
      </c>
      <c r="FP358" s="2" t="s">
        <v>1262</v>
      </c>
      <c r="FQ358" s="2" t="s">
        <v>241</v>
      </c>
      <c r="FR358" s="2" t="s">
        <v>229</v>
      </c>
      <c r="FS358" s="4"/>
      <c r="FT358" s="8"/>
      <c r="FU358" s="4"/>
      <c r="FV358" s="8"/>
      <c r="FW358" s="7"/>
      <c r="FX358" s="7"/>
      <c r="FY358" s="2" t="s">
        <v>239</v>
      </c>
      <c r="FZ358" s="2" t="s">
        <v>226</v>
      </c>
      <c r="GA358" s="2" t="s">
        <v>327</v>
      </c>
      <c r="GB358" s="2" t="s">
        <v>1469</v>
      </c>
      <c r="GC358" s="2" t="s">
        <v>241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714</v>
      </c>
      <c r="GL358" s="2" t="s">
        <v>275</v>
      </c>
      <c r="GM358" s="2" t="s">
        <v>911</v>
      </c>
      <c r="GN358" s="2" t="s">
        <v>1903</v>
      </c>
      <c r="GO358" s="2" t="s">
        <v>241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239</v>
      </c>
      <c r="GX358" s="2" t="s">
        <v>226</v>
      </c>
      <c r="GY358" s="2" t="s">
        <v>258</v>
      </c>
      <c r="GZ358" s="2" t="s">
        <v>304</v>
      </c>
      <c r="HA358" s="2" t="s">
        <v>241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275</v>
      </c>
      <c r="HK358" s="2" t="s">
        <v>229</v>
      </c>
      <c r="HL358" s="2" t="s">
        <v>229</v>
      </c>
      <c r="HM358" s="2" t="s">
        <v>241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226</v>
      </c>
      <c r="HW358" s="2" t="s">
        <v>911</v>
      </c>
      <c r="HX358" s="2" t="s">
        <v>1566</v>
      </c>
      <c r="HY358" s="2" t="s">
        <v>241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266</v>
      </c>
      <c r="IH358" s="2" t="s">
        <v>226</v>
      </c>
      <c r="II358" s="2" t="s">
        <v>229</v>
      </c>
      <c r="IJ358" s="2" t="s">
        <v>229</v>
      </c>
      <c r="IK358" s="2" t="s">
        <v>241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272</v>
      </c>
      <c r="IT358" s="2" t="s">
        <v>226</v>
      </c>
      <c r="IU358" s="2" t="s">
        <v>229</v>
      </c>
      <c r="IV358" s="2" t="s">
        <v>229</v>
      </c>
      <c r="IW358" s="2" t="s">
        <v>241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239</v>
      </c>
      <c r="JF358" s="2" t="s">
        <v>226</v>
      </c>
      <c r="JG358" s="2" t="s">
        <v>268</v>
      </c>
      <c r="JH358" s="2" t="s">
        <v>229</v>
      </c>
      <c r="JI358" s="2" t="s">
        <v>241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229</v>
      </c>
      <c r="JR358" s="2" t="s">
        <v>229</v>
      </c>
      <c r="JS358" s="2" t="s">
        <v>229</v>
      </c>
      <c r="JT358" s="2" t="s">
        <v>229</v>
      </c>
      <c r="JU358" s="2" t="s">
        <v>229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272</v>
      </c>
      <c r="KD358" s="2" t="s">
        <v>226</v>
      </c>
      <c r="KE358" s="2" t="s">
        <v>229</v>
      </c>
      <c r="KF358" s="2" t="s">
        <v>229</v>
      </c>
      <c r="KG358" s="2" t="s">
        <v>241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272</v>
      </c>
      <c r="KP358" s="2" t="s">
        <v>226</v>
      </c>
      <c r="KQ358" s="2" t="s">
        <v>229</v>
      </c>
      <c r="KR358" s="2" t="s">
        <v>229</v>
      </c>
      <c r="KS358" s="2" t="s">
        <v>241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239</v>
      </c>
      <c r="LB358" s="2" t="s">
        <v>226</v>
      </c>
      <c r="LC358" s="2" t="s">
        <v>1357</v>
      </c>
      <c r="LD358" s="2" t="s">
        <v>229</v>
      </c>
      <c r="LE358" s="2" t="s">
        <v>241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229</v>
      </c>
      <c r="LN358" s="2" t="s">
        <v>229</v>
      </c>
      <c r="LO358" s="2" t="s">
        <v>229</v>
      </c>
      <c r="LP358" s="2" t="s">
        <v>229</v>
      </c>
      <c r="LQ358" s="2" t="s">
        <v>229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239</v>
      </c>
      <c r="LZ358" s="2" t="s">
        <v>275</v>
      </c>
      <c r="MA358" s="2" t="s">
        <v>1391</v>
      </c>
      <c r="MB358" s="2" t="s">
        <v>1029</v>
      </c>
      <c r="MC358" s="2" t="s">
        <v>241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278</v>
      </c>
      <c r="ML358" s="2" t="s">
        <v>226</v>
      </c>
      <c r="MM358" s="2" t="s">
        <v>229</v>
      </c>
      <c r="MN358" s="2" t="s">
        <v>229</v>
      </c>
      <c r="MO358" s="2" t="s">
        <v>241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239</v>
      </c>
      <c r="MX358" s="2" t="s">
        <v>226</v>
      </c>
      <c r="MY358" s="2" t="s">
        <v>308</v>
      </c>
      <c r="MZ358" s="2" t="s">
        <v>229</v>
      </c>
      <c r="NA358" s="2" t="s">
        <v>241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239</v>
      </c>
      <c r="NJ358" s="2" t="s">
        <v>260</v>
      </c>
      <c r="NK358" s="2" t="s">
        <v>1216</v>
      </c>
      <c r="NL358" s="2" t="s">
        <v>743</v>
      </c>
      <c r="NM358" s="2" t="s">
        <v>241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272</v>
      </c>
      <c r="NV358" s="2" t="s">
        <v>226</v>
      </c>
      <c r="NW358" s="2" t="s">
        <v>229</v>
      </c>
      <c r="NX358" s="2" t="s">
        <v>229</v>
      </c>
      <c r="NY358" s="2" t="s">
        <v>241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239</v>
      </c>
      <c r="OH358" s="2" t="s">
        <v>226</v>
      </c>
      <c r="OI358" s="2" t="s">
        <v>229</v>
      </c>
      <c r="OJ358" s="2" t="s">
        <v>229</v>
      </c>
      <c r="OK358" s="2" t="s">
        <v>241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229</v>
      </c>
      <c r="OT358" s="2" t="s">
        <v>229</v>
      </c>
      <c r="OU358" s="2" t="s">
        <v>229</v>
      </c>
      <c r="OV358" s="2" t="s">
        <v>229</v>
      </c>
      <c r="OW358" s="2" t="s">
        <v>229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229</v>
      </c>
      <c r="PF358" s="2" t="s">
        <v>229</v>
      </c>
      <c r="PG358" s="2" t="s">
        <v>229</v>
      </c>
      <c r="PH358" s="2" t="s">
        <v>229</v>
      </c>
      <c r="PI358" s="2" t="s">
        <v>229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266</v>
      </c>
      <c r="PR358" s="2" t="s">
        <v>275</v>
      </c>
      <c r="PS358" s="2" t="s">
        <v>229</v>
      </c>
      <c r="PT358" s="2" t="s">
        <v>229</v>
      </c>
      <c r="PU358" s="2" t="s">
        <v>241</v>
      </c>
      <c r="PV358" s="2" t="s">
        <v>229</v>
      </c>
      <c r="PW358" s="4"/>
      <c r="PX358" s="8"/>
      <c r="PY358" s="4"/>
      <c r="PZ358" s="8"/>
      <c r="QA358" s="7"/>
      <c r="QB358" s="7"/>
      <c r="QC358" s="2" t="s">
        <v>281</v>
      </c>
      <c r="QD358" s="2" t="s">
        <v>226</v>
      </c>
      <c r="QE358" s="2" t="s">
        <v>229</v>
      </c>
      <c r="QF358" s="2" t="s">
        <v>229</v>
      </c>
      <c r="QG358" s="2" t="s">
        <v>241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229</v>
      </c>
      <c r="QP358" s="2" t="s">
        <v>229</v>
      </c>
      <c r="QQ358" s="2" t="s">
        <v>229</v>
      </c>
      <c r="QR358" s="2" t="s">
        <v>229</v>
      </c>
      <c r="QS358" s="2" t="s">
        <v>229</v>
      </c>
      <c r="QT358" s="2" t="s">
        <v>229</v>
      </c>
      <c r="QU358" s="4"/>
      <c r="QV358" s="8"/>
      <c r="QW358" s="4"/>
      <c r="QX358" s="8"/>
      <c r="QY358" s="7"/>
      <c r="QZ358" s="7"/>
      <c r="RA358" s="2" t="s">
        <v>239</v>
      </c>
      <c r="RB358" s="2" t="s">
        <v>275</v>
      </c>
      <c r="RC358" s="2" t="s">
        <v>547</v>
      </c>
      <c r="RD358" s="2" t="s">
        <v>229</v>
      </c>
      <c r="RE358" s="2" t="s">
        <v>241</v>
      </c>
      <c r="RF358" s="2" t="s">
        <v>229</v>
      </c>
      <c r="RG358" s="4"/>
      <c r="RH358" s="8"/>
      <c r="RI358" s="4"/>
      <c r="RJ358" s="8"/>
      <c r="RK358" s="7"/>
      <c r="RL358" s="7"/>
      <c r="RM358" s="2" t="s">
        <v>229</v>
      </c>
      <c r="RN358" s="2" t="s">
        <v>229</v>
      </c>
      <c r="RO358" s="2" t="s">
        <v>229</v>
      </c>
      <c r="RP358" s="2" t="s">
        <v>229</v>
      </c>
      <c r="RQ358" s="2" t="s">
        <v>229</v>
      </c>
      <c r="RR358" s="2" t="s">
        <v>229</v>
      </c>
      <c r="RS358" s="4"/>
      <c r="RT358" s="8"/>
      <c r="RU358" s="4"/>
      <c r="RV358" s="8"/>
      <c r="RW358" s="7"/>
      <c r="RX358" s="7"/>
      <c r="RY358" s="2" t="s">
        <v>239</v>
      </c>
      <c r="RZ358" s="2" t="s">
        <v>275</v>
      </c>
      <c r="SA358" s="2" t="s">
        <v>282</v>
      </c>
      <c r="SB358" s="2" t="s">
        <v>1495</v>
      </c>
      <c r="SC358" s="2" t="s">
        <v>241</v>
      </c>
      <c r="SD358" s="2" t="s">
        <v>229</v>
      </c>
      <c r="SE358" s="4">
        <v>49</v>
      </c>
      <c r="SF358" s="4"/>
      <c r="SG358" s="4"/>
      <c r="SH358" s="4"/>
      <c r="SI358" s="4">
        <v>27</v>
      </c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>
        <v>40</v>
      </c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>
        <v>30</v>
      </c>
      <c r="UX358" s="4"/>
      <c r="UY358" s="4"/>
      <c r="UZ358" s="4"/>
      <c r="VA358" s="4"/>
      <c r="VB358" s="4"/>
      <c r="VC358" s="4"/>
      <c r="VD358" s="4">
        <v>50</v>
      </c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</row>
    <row r="359">
      <c r="A359" s="2" t="s">
        <v>3287</v>
      </c>
      <c r="B359" s="2" t="s">
        <v>216</v>
      </c>
      <c r="C359" s="2" t="s">
        <v>217</v>
      </c>
      <c r="D359" s="2" t="s">
        <v>3164</v>
      </c>
      <c r="E359" s="2" t="s">
        <v>3165</v>
      </c>
      <c r="F359" s="2" t="s">
        <v>678</v>
      </c>
      <c r="G359" s="2" t="s">
        <v>679</v>
      </c>
      <c r="H359" s="2" t="s">
        <v>680</v>
      </c>
      <c r="I359" s="2" t="s">
        <v>3274</v>
      </c>
      <c r="J359" s="2" t="s">
        <v>285</v>
      </c>
      <c r="K359" s="2" t="s">
        <v>862</v>
      </c>
      <c r="L359" s="3">
        <v>31.28</v>
      </c>
      <c r="M359" s="3">
        <v>32.84</v>
      </c>
      <c r="N359" s="3">
        <v>67.99</v>
      </c>
      <c r="O359" s="2" t="s">
        <v>226</v>
      </c>
      <c r="P359" s="2" t="s">
        <v>618</v>
      </c>
      <c r="Q359" s="2" t="s">
        <v>228</v>
      </c>
      <c r="R359" s="2" t="s">
        <v>229</v>
      </c>
      <c r="S359" s="2" t="s">
        <v>863</v>
      </c>
      <c r="T359" s="2" t="s">
        <v>684</v>
      </c>
      <c r="U359" s="2" t="s">
        <v>733</v>
      </c>
      <c r="V359" s="2" t="s">
        <v>685</v>
      </c>
      <c r="W359" s="2" t="s">
        <v>686</v>
      </c>
      <c r="X359" s="2" t="s">
        <v>234</v>
      </c>
      <c r="Y359" s="2" t="s">
        <v>761</v>
      </c>
      <c r="Z359" s="4">
        <v>197</v>
      </c>
      <c r="AA359" s="4">
        <f>=ROUNDDOWN(24.625,0)</f>
      </c>
      <c r="AB359" s="5">
        <v>8</v>
      </c>
      <c r="AC359" s="2" t="s">
        <v>1747</v>
      </c>
      <c r="AD359" s="4">
        <v>90</v>
      </c>
      <c r="AE359" s="4">
        <v>90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2</v>
      </c>
      <c r="AQ359" s="8">
        <v>68.26</v>
      </c>
      <c r="AR359" s="4">
        <v>1</v>
      </c>
      <c r="AS359" s="8">
        <v>34.49</v>
      </c>
      <c r="AT359" s="7">
        <v>1</v>
      </c>
      <c r="AU359" s="7">
        <v>0.9791</v>
      </c>
      <c r="AV359" s="4" t="s">
        <v>229</v>
      </c>
      <c r="AW359" s="8" t="s">
        <v>229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0.2483</v>
      </c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 t="s">
        <v>229</v>
      </c>
      <c r="BJ359" s="4">
        <v>2</v>
      </c>
      <c r="BK359" s="8">
        <v>68.26</v>
      </c>
      <c r="BL359" s="2" t="s">
        <v>2327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239</v>
      </c>
      <c r="BV359" s="2" t="s">
        <v>226</v>
      </c>
      <c r="BW359" s="2" t="s">
        <v>229</v>
      </c>
      <c r="BX359" s="2" t="s">
        <v>866</v>
      </c>
      <c r="BY359" s="2" t="s">
        <v>241</v>
      </c>
      <c r="BZ359" s="2" t="s">
        <v>229</v>
      </c>
      <c r="CA359" s="4">
        <v>2</v>
      </c>
      <c r="CB359" s="8">
        <v>68.26</v>
      </c>
      <c r="CC359" s="4"/>
      <c r="CD359" s="8"/>
      <c r="CE359" s="7"/>
      <c r="CF359" s="7"/>
      <c r="CG359" s="2" t="s">
        <v>239</v>
      </c>
      <c r="CH359" s="2" t="s">
        <v>226</v>
      </c>
      <c r="CI359" s="2" t="s">
        <v>780</v>
      </c>
      <c r="CJ359" s="2" t="s">
        <v>867</v>
      </c>
      <c r="CK359" s="2" t="s">
        <v>241</v>
      </c>
      <c r="CL359" s="2" t="s">
        <v>229</v>
      </c>
      <c r="CM359" s="4"/>
      <c r="CN359" s="8"/>
      <c r="CO359" s="4"/>
      <c r="CP359" s="8"/>
      <c r="CQ359" s="7"/>
      <c r="CR359" s="7"/>
      <c r="CS359" s="2" t="s">
        <v>239</v>
      </c>
      <c r="CT359" s="2" t="s">
        <v>226</v>
      </c>
      <c r="CU359" s="2" t="s">
        <v>868</v>
      </c>
      <c r="CV359" s="2" t="s">
        <v>891</v>
      </c>
      <c r="CW359" s="2" t="s">
        <v>241</v>
      </c>
      <c r="CX359" s="2" t="s">
        <v>229</v>
      </c>
      <c r="CY359" s="4"/>
      <c r="CZ359" s="8"/>
      <c r="DA359" s="4"/>
      <c r="DB359" s="8"/>
      <c r="DC359" s="7"/>
      <c r="DD359" s="7"/>
      <c r="DE359" s="2" t="s">
        <v>239</v>
      </c>
      <c r="DF359" s="2" t="s">
        <v>226</v>
      </c>
      <c r="DG359" s="2" t="s">
        <v>868</v>
      </c>
      <c r="DH359" s="2" t="s">
        <v>904</v>
      </c>
      <c r="DI359" s="2" t="s">
        <v>241</v>
      </c>
      <c r="DJ359" s="2" t="s">
        <v>229</v>
      </c>
      <c r="DK359" s="4"/>
      <c r="DL359" s="8"/>
      <c r="DM359" s="4"/>
      <c r="DN359" s="8"/>
      <c r="DO359" s="7"/>
      <c r="DP359" s="7"/>
      <c r="DQ359" s="2" t="s">
        <v>239</v>
      </c>
      <c r="DR359" s="2" t="s">
        <v>226</v>
      </c>
      <c r="DS359" s="2" t="s">
        <v>871</v>
      </c>
      <c r="DT359" s="2" t="s">
        <v>812</v>
      </c>
      <c r="DU359" s="2" t="s">
        <v>241</v>
      </c>
      <c r="DV359" s="2" t="s">
        <v>229</v>
      </c>
      <c r="DW359" s="4"/>
      <c r="DX359" s="8"/>
      <c r="DY359" s="4"/>
      <c r="DZ359" s="8"/>
      <c r="EA359" s="7"/>
      <c r="EB359" s="7"/>
      <c r="EC359" s="2" t="s">
        <v>239</v>
      </c>
      <c r="ED359" s="2" t="s">
        <v>226</v>
      </c>
      <c r="EE359" s="2" t="s">
        <v>906</v>
      </c>
      <c r="EF359" s="2" t="s">
        <v>803</v>
      </c>
      <c r="EG359" s="2" t="s">
        <v>241</v>
      </c>
      <c r="EH359" s="2" t="s">
        <v>229</v>
      </c>
      <c r="EI359" s="4"/>
      <c r="EJ359" s="8"/>
      <c r="EK359" s="4">
        <v>1</v>
      </c>
      <c r="EL359" s="8">
        <v>34.49</v>
      </c>
      <c r="EM359" s="7">
        <v>-1</v>
      </c>
      <c r="EN359" s="7">
        <v>-1</v>
      </c>
      <c r="EO359" s="2" t="s">
        <v>239</v>
      </c>
      <c r="EP359" s="2" t="s">
        <v>226</v>
      </c>
      <c r="EQ359" s="2" t="s">
        <v>799</v>
      </c>
      <c r="ER359" s="2" t="s">
        <v>1262</v>
      </c>
      <c r="ES359" s="2" t="s">
        <v>241</v>
      </c>
      <c r="ET359" s="2" t="s">
        <v>229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226</v>
      </c>
      <c r="FC359" s="2" t="s">
        <v>911</v>
      </c>
      <c r="FD359" s="2" t="s">
        <v>1390</v>
      </c>
      <c r="FE359" s="2" t="s">
        <v>241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226</v>
      </c>
      <c r="FO359" s="2" t="s">
        <v>878</v>
      </c>
      <c r="FP359" s="2" t="s">
        <v>868</v>
      </c>
      <c r="FQ359" s="2" t="s">
        <v>241</v>
      </c>
      <c r="FR359" s="2" t="s">
        <v>229</v>
      </c>
      <c r="FS359" s="4"/>
      <c r="FT359" s="8"/>
      <c r="FU359" s="4"/>
      <c r="FV359" s="8"/>
      <c r="FW359" s="7"/>
      <c r="FX359" s="7"/>
      <c r="FY359" s="2" t="s">
        <v>239</v>
      </c>
      <c r="FZ359" s="2" t="s">
        <v>226</v>
      </c>
      <c r="GA359" s="2" t="s">
        <v>327</v>
      </c>
      <c r="GB359" s="2" t="s">
        <v>574</v>
      </c>
      <c r="GC359" s="2" t="s">
        <v>241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714</v>
      </c>
      <c r="GL359" s="2" t="s">
        <v>275</v>
      </c>
      <c r="GM359" s="2" t="s">
        <v>911</v>
      </c>
      <c r="GN359" s="2" t="s">
        <v>879</v>
      </c>
      <c r="GO359" s="2" t="s">
        <v>241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239</v>
      </c>
      <c r="GX359" s="2" t="s">
        <v>226</v>
      </c>
      <c r="GY359" s="2" t="s">
        <v>258</v>
      </c>
      <c r="GZ359" s="2" t="s">
        <v>426</v>
      </c>
      <c r="HA359" s="2" t="s">
        <v>241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239</v>
      </c>
      <c r="HJ359" s="2" t="s">
        <v>275</v>
      </c>
      <c r="HK359" s="2" t="s">
        <v>229</v>
      </c>
      <c r="HL359" s="2" t="s">
        <v>229</v>
      </c>
      <c r="HM359" s="2" t="s">
        <v>241</v>
      </c>
      <c r="HN359" s="2" t="s">
        <v>229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226</v>
      </c>
      <c r="HW359" s="2" t="s">
        <v>911</v>
      </c>
      <c r="HX359" s="2" t="s">
        <v>1255</v>
      </c>
      <c r="HY359" s="2" t="s">
        <v>241</v>
      </c>
      <c r="HZ359" s="2" t="s">
        <v>229</v>
      </c>
      <c r="IA359" s="4"/>
      <c r="IB359" s="8"/>
      <c r="IC359" s="4"/>
      <c r="ID359" s="8"/>
      <c r="IE359" s="7"/>
      <c r="IF359" s="7"/>
      <c r="IG359" s="2" t="s">
        <v>266</v>
      </c>
      <c r="IH359" s="2" t="s">
        <v>226</v>
      </c>
      <c r="II359" s="2" t="s">
        <v>229</v>
      </c>
      <c r="IJ359" s="2" t="s">
        <v>229</v>
      </c>
      <c r="IK359" s="2" t="s">
        <v>241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272</v>
      </c>
      <c r="IT359" s="2" t="s">
        <v>226</v>
      </c>
      <c r="IU359" s="2" t="s">
        <v>229</v>
      </c>
      <c r="IV359" s="2" t="s">
        <v>229</v>
      </c>
      <c r="IW359" s="2" t="s">
        <v>241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239</v>
      </c>
      <c r="JF359" s="2" t="s">
        <v>226</v>
      </c>
      <c r="JG359" s="2" t="s">
        <v>268</v>
      </c>
      <c r="JH359" s="2" t="s">
        <v>1268</v>
      </c>
      <c r="JI359" s="2" t="s">
        <v>241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229</v>
      </c>
      <c r="JR359" s="2" t="s">
        <v>229</v>
      </c>
      <c r="JS359" s="2" t="s">
        <v>229</v>
      </c>
      <c r="JT359" s="2" t="s">
        <v>229</v>
      </c>
      <c r="JU359" s="2" t="s">
        <v>229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272</v>
      </c>
      <c r="KD359" s="2" t="s">
        <v>226</v>
      </c>
      <c r="KE359" s="2" t="s">
        <v>229</v>
      </c>
      <c r="KF359" s="2" t="s">
        <v>229</v>
      </c>
      <c r="KG359" s="2" t="s">
        <v>241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272</v>
      </c>
      <c r="KP359" s="2" t="s">
        <v>226</v>
      </c>
      <c r="KQ359" s="2" t="s">
        <v>229</v>
      </c>
      <c r="KR359" s="2" t="s">
        <v>229</v>
      </c>
      <c r="KS359" s="2" t="s">
        <v>241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239</v>
      </c>
      <c r="LB359" s="2" t="s">
        <v>226</v>
      </c>
      <c r="LC359" s="2" t="s">
        <v>1357</v>
      </c>
      <c r="LD359" s="2" t="s">
        <v>809</v>
      </c>
      <c r="LE359" s="2" t="s">
        <v>241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229</v>
      </c>
      <c r="LN359" s="2" t="s">
        <v>229</v>
      </c>
      <c r="LO359" s="2" t="s">
        <v>229</v>
      </c>
      <c r="LP359" s="2" t="s">
        <v>229</v>
      </c>
      <c r="LQ359" s="2" t="s">
        <v>229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239</v>
      </c>
      <c r="LZ359" s="2" t="s">
        <v>275</v>
      </c>
      <c r="MA359" s="2" t="s">
        <v>1391</v>
      </c>
      <c r="MB359" s="2" t="s">
        <v>752</v>
      </c>
      <c r="MC359" s="2" t="s">
        <v>241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278</v>
      </c>
      <c r="ML359" s="2" t="s">
        <v>226</v>
      </c>
      <c r="MM359" s="2" t="s">
        <v>229</v>
      </c>
      <c r="MN359" s="2" t="s">
        <v>229</v>
      </c>
      <c r="MO359" s="2" t="s">
        <v>241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226</v>
      </c>
      <c r="MY359" s="2" t="s">
        <v>308</v>
      </c>
      <c r="MZ359" s="2" t="s">
        <v>229</v>
      </c>
      <c r="NA359" s="2" t="s">
        <v>241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239</v>
      </c>
      <c r="NJ359" s="2" t="s">
        <v>260</v>
      </c>
      <c r="NK359" s="2" t="s">
        <v>1216</v>
      </c>
      <c r="NL359" s="2" t="s">
        <v>743</v>
      </c>
      <c r="NM359" s="2" t="s">
        <v>241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272</v>
      </c>
      <c r="NV359" s="2" t="s">
        <v>226</v>
      </c>
      <c r="NW359" s="2" t="s">
        <v>229</v>
      </c>
      <c r="NX359" s="2" t="s">
        <v>229</v>
      </c>
      <c r="NY359" s="2" t="s">
        <v>241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239</v>
      </c>
      <c r="OH359" s="2" t="s">
        <v>226</v>
      </c>
      <c r="OI359" s="2" t="s">
        <v>229</v>
      </c>
      <c r="OJ359" s="2" t="s">
        <v>229</v>
      </c>
      <c r="OK359" s="2" t="s">
        <v>241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229</v>
      </c>
      <c r="OT359" s="2" t="s">
        <v>229</v>
      </c>
      <c r="OU359" s="2" t="s">
        <v>229</v>
      </c>
      <c r="OV359" s="2" t="s">
        <v>229</v>
      </c>
      <c r="OW359" s="2" t="s">
        <v>229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229</v>
      </c>
      <c r="PF359" s="2" t="s">
        <v>229</v>
      </c>
      <c r="PG359" s="2" t="s">
        <v>229</v>
      </c>
      <c r="PH359" s="2" t="s">
        <v>229</v>
      </c>
      <c r="PI359" s="2" t="s">
        <v>229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266</v>
      </c>
      <c r="PR359" s="2" t="s">
        <v>275</v>
      </c>
      <c r="PS359" s="2" t="s">
        <v>229</v>
      </c>
      <c r="PT359" s="2" t="s">
        <v>229</v>
      </c>
      <c r="PU359" s="2" t="s">
        <v>241</v>
      </c>
      <c r="PV359" s="2" t="s">
        <v>229</v>
      </c>
      <c r="PW359" s="4"/>
      <c r="PX359" s="8"/>
      <c r="PY359" s="4"/>
      <c r="PZ359" s="8"/>
      <c r="QA359" s="7"/>
      <c r="QB359" s="7"/>
      <c r="QC359" s="2" t="s">
        <v>281</v>
      </c>
      <c r="QD359" s="2" t="s">
        <v>226</v>
      </c>
      <c r="QE359" s="2" t="s">
        <v>229</v>
      </c>
      <c r="QF359" s="2" t="s">
        <v>229</v>
      </c>
      <c r="QG359" s="2" t="s">
        <v>241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229</v>
      </c>
      <c r="QP359" s="2" t="s">
        <v>229</v>
      </c>
      <c r="QQ359" s="2" t="s">
        <v>229</v>
      </c>
      <c r="QR359" s="2" t="s">
        <v>229</v>
      </c>
      <c r="QS359" s="2" t="s">
        <v>229</v>
      </c>
      <c r="QT359" s="2" t="s">
        <v>229</v>
      </c>
      <c r="QU359" s="4"/>
      <c r="QV359" s="8"/>
      <c r="QW359" s="4"/>
      <c r="QX359" s="8"/>
      <c r="QY359" s="7"/>
      <c r="QZ359" s="7"/>
      <c r="RA359" s="2" t="s">
        <v>239</v>
      </c>
      <c r="RB359" s="2" t="s">
        <v>275</v>
      </c>
      <c r="RC359" s="2" t="s">
        <v>547</v>
      </c>
      <c r="RD359" s="2" t="s">
        <v>229</v>
      </c>
      <c r="RE359" s="2" t="s">
        <v>241</v>
      </c>
      <c r="RF359" s="2" t="s">
        <v>229</v>
      </c>
      <c r="RG359" s="4"/>
      <c r="RH359" s="8"/>
      <c r="RI359" s="4"/>
      <c r="RJ359" s="8"/>
      <c r="RK359" s="7"/>
      <c r="RL359" s="7"/>
      <c r="RM359" s="2" t="s">
        <v>229</v>
      </c>
      <c r="RN359" s="2" t="s">
        <v>229</v>
      </c>
      <c r="RO359" s="2" t="s">
        <v>229</v>
      </c>
      <c r="RP359" s="2" t="s">
        <v>229</v>
      </c>
      <c r="RQ359" s="2" t="s">
        <v>229</v>
      </c>
      <c r="RR359" s="2" t="s">
        <v>229</v>
      </c>
      <c r="RS359" s="4"/>
      <c r="RT359" s="8"/>
      <c r="RU359" s="4"/>
      <c r="RV359" s="8"/>
      <c r="RW359" s="7"/>
      <c r="RX359" s="7"/>
      <c r="RY359" s="2" t="s">
        <v>239</v>
      </c>
      <c r="RZ359" s="2" t="s">
        <v>275</v>
      </c>
      <c r="SA359" s="2" t="s">
        <v>282</v>
      </c>
      <c r="SB359" s="2" t="s">
        <v>715</v>
      </c>
      <c r="SC359" s="2" t="s">
        <v>241</v>
      </c>
      <c r="SD359" s="2" t="s">
        <v>229</v>
      </c>
      <c r="SE359" s="4">
        <v>136</v>
      </c>
      <c r="SF359" s="4"/>
      <c r="SG359" s="4"/>
      <c r="SH359" s="4"/>
      <c r="SI359" s="4">
        <v>61</v>
      </c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>
        <v>90</v>
      </c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</row>
    <row r="360">
      <c r="A360" s="2" t="s">
        <v>3288</v>
      </c>
      <c r="B360" s="2" t="s">
        <v>216</v>
      </c>
      <c r="C360" s="2" t="s">
        <v>217</v>
      </c>
      <c r="D360" s="2" t="s">
        <v>3164</v>
      </c>
      <c r="E360" s="2" t="s">
        <v>3165</v>
      </c>
      <c r="F360" s="2" t="s">
        <v>678</v>
      </c>
      <c r="G360" s="2" t="s">
        <v>679</v>
      </c>
      <c r="H360" s="2" t="s">
        <v>680</v>
      </c>
      <c r="I360" s="2" t="s">
        <v>3274</v>
      </c>
      <c r="J360" s="2" t="s">
        <v>312</v>
      </c>
      <c r="K360" s="2" t="s">
        <v>862</v>
      </c>
      <c r="L360" s="3">
        <v>35.88</v>
      </c>
      <c r="M360" s="3">
        <v>37.67</v>
      </c>
      <c r="N360" s="3">
        <v>77.99</v>
      </c>
      <c r="O360" s="2" t="s">
        <v>226</v>
      </c>
      <c r="P360" s="2" t="s">
        <v>618</v>
      </c>
      <c r="Q360" s="2" t="s">
        <v>228</v>
      </c>
      <c r="R360" s="2" t="s">
        <v>229</v>
      </c>
      <c r="S360" s="2" t="s">
        <v>863</v>
      </c>
      <c r="T360" s="2" t="s">
        <v>684</v>
      </c>
      <c r="U360" s="2" t="s">
        <v>733</v>
      </c>
      <c r="V360" s="2" t="s">
        <v>685</v>
      </c>
      <c r="W360" s="2" t="s">
        <v>686</v>
      </c>
      <c r="X360" s="2" t="s">
        <v>234</v>
      </c>
      <c r="Y360" s="2" t="s">
        <v>761</v>
      </c>
      <c r="Z360" s="4">
        <v>89</v>
      </c>
      <c r="AA360" s="4">
        <f>=ROUNDDOWN(14.8333333333333,0)</f>
      </c>
      <c r="AB360" s="5">
        <v>6</v>
      </c>
      <c r="AC360" s="2" t="s">
        <v>287</v>
      </c>
      <c r="AD360" s="4">
        <v>50</v>
      </c>
      <c r="AE360" s="4">
        <v>150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4</v>
      </c>
      <c r="AQ360" s="8">
        <v>152.37</v>
      </c>
      <c r="AR360" s="4">
        <v>8</v>
      </c>
      <c r="AS360" s="8">
        <v>304.09</v>
      </c>
      <c r="AT360" s="7">
        <v>-0.5</v>
      </c>
      <c r="AU360" s="7">
        <v>-0.4989</v>
      </c>
      <c r="AV360" s="4" t="s">
        <v>229</v>
      </c>
      <c r="AW360" s="8" t="s">
        <v>229</v>
      </c>
      <c r="AX360" s="4" t="s">
        <v>229</v>
      </c>
      <c r="AY360" s="8" t="s">
        <v>229</v>
      </c>
      <c r="AZ360" s="7" t="s">
        <v>229</v>
      </c>
      <c r="BA360" s="7" t="s">
        <v>229</v>
      </c>
      <c r="BB360" s="7">
        <v>0.5542</v>
      </c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 t="s">
        <v>229</v>
      </c>
      <c r="BJ360" s="4">
        <v>4</v>
      </c>
      <c r="BK360" s="8">
        <v>152.37</v>
      </c>
      <c r="BL360" s="2" t="s">
        <v>3289</v>
      </c>
      <c r="BM360" s="7">
        <v>1</v>
      </c>
      <c r="BN360" s="7">
        <v>1</v>
      </c>
      <c r="BO360" s="4">
        <v>2</v>
      </c>
      <c r="BP360" s="8">
        <v>76.04</v>
      </c>
      <c r="BQ360" s="4">
        <v>7</v>
      </c>
      <c r="BR360" s="8">
        <v>266.14</v>
      </c>
      <c r="BS360" s="7">
        <v>-0.7143</v>
      </c>
      <c r="BT360" s="7">
        <v>-0.7143</v>
      </c>
      <c r="BU360" s="2" t="s">
        <v>239</v>
      </c>
      <c r="BV360" s="2" t="s">
        <v>226</v>
      </c>
      <c r="BW360" s="2" t="s">
        <v>229</v>
      </c>
      <c r="BX360" s="2" t="s">
        <v>866</v>
      </c>
      <c r="BY360" s="2" t="s">
        <v>241</v>
      </c>
      <c r="BZ360" s="2" t="s">
        <v>229</v>
      </c>
      <c r="CA360" s="4"/>
      <c r="CB360" s="8"/>
      <c r="CC360" s="4"/>
      <c r="CD360" s="8"/>
      <c r="CE360" s="7"/>
      <c r="CF360" s="7"/>
      <c r="CG360" s="2" t="s">
        <v>239</v>
      </c>
      <c r="CH360" s="2" t="s">
        <v>226</v>
      </c>
      <c r="CI360" s="2" t="s">
        <v>780</v>
      </c>
      <c r="CJ360" s="2" t="s">
        <v>812</v>
      </c>
      <c r="CK360" s="2" t="s">
        <v>241</v>
      </c>
      <c r="CL360" s="2" t="s">
        <v>229</v>
      </c>
      <c r="CM360" s="4"/>
      <c r="CN360" s="8"/>
      <c r="CO360" s="4"/>
      <c r="CP360" s="8"/>
      <c r="CQ360" s="7"/>
      <c r="CR360" s="7"/>
      <c r="CS360" s="2" t="s">
        <v>239</v>
      </c>
      <c r="CT360" s="2" t="s">
        <v>226</v>
      </c>
      <c r="CU360" s="2" t="s">
        <v>868</v>
      </c>
      <c r="CV360" s="2" t="s">
        <v>891</v>
      </c>
      <c r="CW360" s="2" t="s">
        <v>241</v>
      </c>
      <c r="CX360" s="2" t="s">
        <v>229</v>
      </c>
      <c r="CY360" s="4"/>
      <c r="CZ360" s="8"/>
      <c r="DA360" s="4">
        <v>1</v>
      </c>
      <c r="DB360" s="8">
        <v>37.95</v>
      </c>
      <c r="DC360" s="7">
        <v>-1</v>
      </c>
      <c r="DD360" s="7">
        <v>-1</v>
      </c>
      <c r="DE360" s="2" t="s">
        <v>239</v>
      </c>
      <c r="DF360" s="2" t="s">
        <v>226</v>
      </c>
      <c r="DG360" s="2" t="s">
        <v>868</v>
      </c>
      <c r="DH360" s="2" t="s">
        <v>3103</v>
      </c>
      <c r="DI360" s="2" t="s">
        <v>241</v>
      </c>
      <c r="DJ360" s="2" t="s">
        <v>229</v>
      </c>
      <c r="DK360" s="4"/>
      <c r="DL360" s="8"/>
      <c r="DM360" s="4"/>
      <c r="DN360" s="8"/>
      <c r="DO360" s="7"/>
      <c r="DP360" s="7"/>
      <c r="DQ360" s="2" t="s">
        <v>239</v>
      </c>
      <c r="DR360" s="2" t="s">
        <v>226</v>
      </c>
      <c r="DS360" s="2" t="s">
        <v>871</v>
      </c>
      <c r="DT360" s="2" t="s">
        <v>1766</v>
      </c>
      <c r="DU360" s="2" t="s">
        <v>241</v>
      </c>
      <c r="DV360" s="2" t="s">
        <v>229</v>
      </c>
      <c r="DW360" s="4">
        <v>1</v>
      </c>
      <c r="DX360" s="8">
        <v>38.22</v>
      </c>
      <c r="DY360" s="4"/>
      <c r="DZ360" s="8"/>
      <c r="EA360" s="7"/>
      <c r="EB360" s="7"/>
      <c r="EC360" s="2" t="s">
        <v>239</v>
      </c>
      <c r="ED360" s="2" t="s">
        <v>226</v>
      </c>
      <c r="EE360" s="2" t="s">
        <v>906</v>
      </c>
      <c r="EF360" s="2" t="s">
        <v>1806</v>
      </c>
      <c r="EG360" s="2" t="s">
        <v>241</v>
      </c>
      <c r="EH360" s="2" t="s">
        <v>229</v>
      </c>
      <c r="EI360" s="4"/>
      <c r="EJ360" s="8"/>
      <c r="EK360" s="4"/>
      <c r="EL360" s="8"/>
      <c r="EM360" s="7"/>
      <c r="EN360" s="7"/>
      <c r="EO360" s="2" t="s">
        <v>239</v>
      </c>
      <c r="EP360" s="2" t="s">
        <v>226</v>
      </c>
      <c r="EQ360" s="2" t="s">
        <v>799</v>
      </c>
      <c r="ER360" s="2" t="s">
        <v>1348</v>
      </c>
      <c r="ES360" s="2" t="s">
        <v>241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226</v>
      </c>
      <c r="FC360" s="2" t="s">
        <v>876</v>
      </c>
      <c r="FD360" s="2" t="s">
        <v>743</v>
      </c>
      <c r="FE360" s="2" t="s">
        <v>241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226</v>
      </c>
      <c r="FO360" s="2" t="s">
        <v>878</v>
      </c>
      <c r="FP360" s="2" t="s">
        <v>1777</v>
      </c>
      <c r="FQ360" s="2" t="s">
        <v>241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239</v>
      </c>
      <c r="FZ360" s="2" t="s">
        <v>226</v>
      </c>
      <c r="GA360" s="2" t="s">
        <v>327</v>
      </c>
      <c r="GB360" s="2" t="s">
        <v>1505</v>
      </c>
      <c r="GC360" s="2" t="s">
        <v>241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714</v>
      </c>
      <c r="GL360" s="2" t="s">
        <v>275</v>
      </c>
      <c r="GM360" s="2" t="s">
        <v>1390</v>
      </c>
      <c r="GN360" s="2" t="s">
        <v>811</v>
      </c>
      <c r="GO360" s="2" t="s">
        <v>241</v>
      </c>
      <c r="GP360" s="2" t="s">
        <v>229</v>
      </c>
      <c r="GQ360" s="4">
        <v>1</v>
      </c>
      <c r="GR360" s="8">
        <v>38.11</v>
      </c>
      <c r="GS360" s="4"/>
      <c r="GT360" s="8"/>
      <c r="GU360" s="7"/>
      <c r="GV360" s="7"/>
      <c r="GW360" s="2" t="s">
        <v>239</v>
      </c>
      <c r="GX360" s="2" t="s">
        <v>226</v>
      </c>
      <c r="GY360" s="2" t="s">
        <v>258</v>
      </c>
      <c r="GZ360" s="2" t="s">
        <v>823</v>
      </c>
      <c r="HA360" s="2" t="s">
        <v>241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239</v>
      </c>
      <c r="HJ360" s="2" t="s">
        <v>275</v>
      </c>
      <c r="HK360" s="2" t="s">
        <v>229</v>
      </c>
      <c r="HL360" s="2" t="s">
        <v>229</v>
      </c>
      <c r="HM360" s="2" t="s">
        <v>241</v>
      </c>
      <c r="HN360" s="2" t="s">
        <v>229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226</v>
      </c>
      <c r="HW360" s="2" t="s">
        <v>1390</v>
      </c>
      <c r="HX360" s="2" t="s">
        <v>1391</v>
      </c>
      <c r="HY360" s="2" t="s">
        <v>241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266</v>
      </c>
      <c r="IH360" s="2" t="s">
        <v>226</v>
      </c>
      <c r="II360" s="2" t="s">
        <v>229</v>
      </c>
      <c r="IJ360" s="2" t="s">
        <v>229</v>
      </c>
      <c r="IK360" s="2" t="s">
        <v>241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272</v>
      </c>
      <c r="IT360" s="2" t="s">
        <v>226</v>
      </c>
      <c r="IU360" s="2" t="s">
        <v>229</v>
      </c>
      <c r="IV360" s="2" t="s">
        <v>229</v>
      </c>
      <c r="IW360" s="2" t="s">
        <v>241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239</v>
      </c>
      <c r="JF360" s="2" t="s">
        <v>226</v>
      </c>
      <c r="JG360" s="2" t="s">
        <v>268</v>
      </c>
      <c r="JH360" s="2" t="s">
        <v>229</v>
      </c>
      <c r="JI360" s="2" t="s">
        <v>241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229</v>
      </c>
      <c r="JR360" s="2" t="s">
        <v>229</v>
      </c>
      <c r="JS360" s="2" t="s">
        <v>229</v>
      </c>
      <c r="JT360" s="2" t="s">
        <v>229</v>
      </c>
      <c r="JU360" s="2" t="s">
        <v>229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272</v>
      </c>
      <c r="KD360" s="2" t="s">
        <v>226</v>
      </c>
      <c r="KE360" s="2" t="s">
        <v>229</v>
      </c>
      <c r="KF360" s="2" t="s">
        <v>229</v>
      </c>
      <c r="KG360" s="2" t="s">
        <v>241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272</v>
      </c>
      <c r="KP360" s="2" t="s">
        <v>226</v>
      </c>
      <c r="KQ360" s="2" t="s">
        <v>229</v>
      </c>
      <c r="KR360" s="2" t="s">
        <v>229</v>
      </c>
      <c r="KS360" s="2" t="s">
        <v>241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239</v>
      </c>
      <c r="LB360" s="2" t="s">
        <v>226</v>
      </c>
      <c r="LC360" s="2" t="s">
        <v>3290</v>
      </c>
      <c r="LD360" s="2" t="s">
        <v>490</v>
      </c>
      <c r="LE360" s="2" t="s">
        <v>241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229</v>
      </c>
      <c r="LN360" s="2" t="s">
        <v>229</v>
      </c>
      <c r="LO360" s="2" t="s">
        <v>229</v>
      </c>
      <c r="LP360" s="2" t="s">
        <v>229</v>
      </c>
      <c r="LQ360" s="2" t="s">
        <v>229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239</v>
      </c>
      <c r="LZ360" s="2" t="s">
        <v>275</v>
      </c>
      <c r="MA360" s="2" t="s">
        <v>1391</v>
      </c>
      <c r="MB360" s="2" t="s">
        <v>752</v>
      </c>
      <c r="MC360" s="2" t="s">
        <v>241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278</v>
      </c>
      <c r="ML360" s="2" t="s">
        <v>226</v>
      </c>
      <c r="MM360" s="2" t="s">
        <v>229</v>
      </c>
      <c r="MN360" s="2" t="s">
        <v>229</v>
      </c>
      <c r="MO360" s="2" t="s">
        <v>241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239</v>
      </c>
      <c r="MX360" s="2" t="s">
        <v>226</v>
      </c>
      <c r="MY360" s="2" t="s">
        <v>723</v>
      </c>
      <c r="MZ360" s="2" t="s">
        <v>229</v>
      </c>
      <c r="NA360" s="2" t="s">
        <v>241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239</v>
      </c>
      <c r="NJ360" s="2" t="s">
        <v>260</v>
      </c>
      <c r="NK360" s="2" t="s">
        <v>1216</v>
      </c>
      <c r="NL360" s="2" t="s">
        <v>880</v>
      </c>
      <c r="NM360" s="2" t="s">
        <v>241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272</v>
      </c>
      <c r="NV360" s="2" t="s">
        <v>226</v>
      </c>
      <c r="NW360" s="2" t="s">
        <v>229</v>
      </c>
      <c r="NX360" s="2" t="s">
        <v>229</v>
      </c>
      <c r="NY360" s="2" t="s">
        <v>241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239</v>
      </c>
      <c r="OH360" s="2" t="s">
        <v>226</v>
      </c>
      <c r="OI360" s="2" t="s">
        <v>229</v>
      </c>
      <c r="OJ360" s="2" t="s">
        <v>229</v>
      </c>
      <c r="OK360" s="2" t="s">
        <v>241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229</v>
      </c>
      <c r="OT360" s="2" t="s">
        <v>229</v>
      </c>
      <c r="OU360" s="2" t="s">
        <v>229</v>
      </c>
      <c r="OV360" s="2" t="s">
        <v>229</v>
      </c>
      <c r="OW360" s="2" t="s">
        <v>229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229</v>
      </c>
      <c r="PF360" s="2" t="s">
        <v>229</v>
      </c>
      <c r="PG360" s="2" t="s">
        <v>229</v>
      </c>
      <c r="PH360" s="2" t="s">
        <v>229</v>
      </c>
      <c r="PI360" s="2" t="s">
        <v>229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266</v>
      </c>
      <c r="PR360" s="2" t="s">
        <v>275</v>
      </c>
      <c r="PS360" s="2" t="s">
        <v>229</v>
      </c>
      <c r="PT360" s="2" t="s">
        <v>229</v>
      </c>
      <c r="PU360" s="2" t="s">
        <v>241</v>
      </c>
      <c r="PV360" s="2" t="s">
        <v>229</v>
      </c>
      <c r="PW360" s="4"/>
      <c r="PX360" s="8"/>
      <c r="PY360" s="4"/>
      <c r="PZ360" s="8"/>
      <c r="QA360" s="7"/>
      <c r="QB360" s="7"/>
      <c r="QC360" s="2" t="s">
        <v>281</v>
      </c>
      <c r="QD360" s="2" t="s">
        <v>226</v>
      </c>
      <c r="QE360" s="2" t="s">
        <v>229</v>
      </c>
      <c r="QF360" s="2" t="s">
        <v>229</v>
      </c>
      <c r="QG360" s="2" t="s">
        <v>241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229</v>
      </c>
      <c r="QP360" s="2" t="s">
        <v>229</v>
      </c>
      <c r="QQ360" s="2" t="s">
        <v>229</v>
      </c>
      <c r="QR360" s="2" t="s">
        <v>229</v>
      </c>
      <c r="QS360" s="2" t="s">
        <v>229</v>
      </c>
      <c r="QT360" s="2" t="s">
        <v>229</v>
      </c>
      <c r="QU360" s="4"/>
      <c r="QV360" s="8"/>
      <c r="QW360" s="4"/>
      <c r="QX360" s="8"/>
      <c r="QY360" s="7"/>
      <c r="QZ360" s="7"/>
      <c r="RA360" s="2" t="s">
        <v>239</v>
      </c>
      <c r="RB360" s="2" t="s">
        <v>275</v>
      </c>
      <c r="RC360" s="2" t="s">
        <v>991</v>
      </c>
      <c r="RD360" s="2" t="s">
        <v>3291</v>
      </c>
      <c r="RE360" s="2" t="s">
        <v>241</v>
      </c>
      <c r="RF360" s="2" t="s">
        <v>229</v>
      </c>
      <c r="RG360" s="4"/>
      <c r="RH360" s="8"/>
      <c r="RI360" s="4"/>
      <c r="RJ360" s="8"/>
      <c r="RK360" s="7"/>
      <c r="RL360" s="7"/>
      <c r="RM360" s="2" t="s">
        <v>229</v>
      </c>
      <c r="RN360" s="2" t="s">
        <v>229</v>
      </c>
      <c r="RO360" s="2" t="s">
        <v>229</v>
      </c>
      <c r="RP360" s="2" t="s">
        <v>229</v>
      </c>
      <c r="RQ360" s="2" t="s">
        <v>229</v>
      </c>
      <c r="RR360" s="2" t="s">
        <v>229</v>
      </c>
      <c r="RS360" s="4"/>
      <c r="RT360" s="8"/>
      <c r="RU360" s="4"/>
      <c r="RV360" s="8"/>
      <c r="RW360" s="7"/>
      <c r="RX360" s="7"/>
      <c r="RY360" s="2" t="s">
        <v>239</v>
      </c>
      <c r="RZ360" s="2" t="s">
        <v>275</v>
      </c>
      <c r="SA360" s="2" t="s">
        <v>282</v>
      </c>
      <c r="SB360" s="2" t="s">
        <v>1640</v>
      </c>
      <c r="SC360" s="2" t="s">
        <v>241</v>
      </c>
      <c r="SD360" s="2" t="s">
        <v>229</v>
      </c>
      <c r="SE360" s="4">
        <v>49</v>
      </c>
      <c r="SF360" s="4"/>
      <c r="SG360" s="4"/>
      <c r="SH360" s="4"/>
      <c r="SI360" s="4">
        <v>40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>
        <v>50</v>
      </c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>
        <v>100</v>
      </c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</row>
    <row r="361">
      <c r="A361" s="2" t="s">
        <v>3292</v>
      </c>
      <c r="B361" s="2" t="s">
        <v>216</v>
      </c>
      <c r="C361" s="2" t="s">
        <v>217</v>
      </c>
      <c r="D361" s="2" t="s">
        <v>3164</v>
      </c>
      <c r="E361" s="2" t="s">
        <v>3165</v>
      </c>
      <c r="F361" s="2" t="s">
        <v>678</v>
      </c>
      <c r="G361" s="2" t="s">
        <v>679</v>
      </c>
      <c r="H361" s="2" t="s">
        <v>680</v>
      </c>
      <c r="I361" s="2" t="s">
        <v>3274</v>
      </c>
      <c r="J361" s="2" t="s">
        <v>224</v>
      </c>
      <c r="K361" s="2" t="s">
        <v>920</v>
      </c>
      <c r="L361" s="3">
        <v>26.1</v>
      </c>
      <c r="M361" s="3">
        <v>27.4</v>
      </c>
      <c r="N361" s="3">
        <v>57.99</v>
      </c>
      <c r="O361" s="2" t="s">
        <v>963</v>
      </c>
      <c r="P361" s="2" t="s">
        <v>964</v>
      </c>
      <c r="Q361" s="2" t="s">
        <v>228</v>
      </c>
      <c r="R361" s="2" t="s">
        <v>229</v>
      </c>
      <c r="S361" s="2" t="s">
        <v>3293</v>
      </c>
      <c r="T361" s="2" t="s">
        <v>684</v>
      </c>
      <c r="U361" s="2" t="s">
        <v>286</v>
      </c>
      <c r="V361" s="2" t="s">
        <v>685</v>
      </c>
      <c r="W361" s="2" t="s">
        <v>686</v>
      </c>
      <c r="X361" s="2" t="s">
        <v>234</v>
      </c>
      <c r="Y361" s="2" t="s">
        <v>1342</v>
      </c>
      <c r="Z361" s="4"/>
      <c r="AA361" s="4">
        <f>=ROUNDDOWN({0},0)</f>
      </c>
      <c r="AB361" s="5"/>
      <c r="AC361" s="2" t="s">
        <v>229</v>
      </c>
      <c r="AD361" s="4"/>
      <c r="AE361" s="4"/>
      <c r="AF361" s="6">
        <v>64</v>
      </c>
      <c r="AG361" s="6">
        <v>47</v>
      </c>
      <c r="AH361" s="7">
        <v>0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/>
      <c r="AQ361" s="8"/>
      <c r="AR361" s="4">
        <v>2</v>
      </c>
      <c r="AS361" s="8">
        <v>54.76</v>
      </c>
      <c r="AT361" s="7">
        <v>-1</v>
      </c>
      <c r="AU361" s="7">
        <v>-1</v>
      </c>
      <c r="AV361" s="4" t="s">
        <v>229</v>
      </c>
      <c r="AW361" s="8" t="s">
        <v>229</v>
      </c>
      <c r="AX361" s="4">
        <v>14</v>
      </c>
      <c r="AY361" s="8">
        <v>367.98</v>
      </c>
      <c r="AZ361" s="7" t="s">
        <v>229</v>
      </c>
      <c r="BA361" s="7" t="s">
        <v>229</v>
      </c>
      <c r="BB361" s="7"/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/>
      <c r="BK361" s="8"/>
      <c r="BL361" s="2" t="s">
        <v>3294</v>
      </c>
      <c r="BM361" s="7"/>
      <c r="BN361" s="7"/>
      <c r="BO361" s="4"/>
      <c r="BP361" s="8"/>
      <c r="BQ361" s="4">
        <v>1</v>
      </c>
      <c r="BR361" s="8">
        <v>27.54</v>
      </c>
      <c r="BS361" s="7">
        <v>-1</v>
      </c>
      <c r="BT361" s="7">
        <v>-1</v>
      </c>
      <c r="BU361" s="2" t="s">
        <v>239</v>
      </c>
      <c r="BV361" s="2" t="s">
        <v>275</v>
      </c>
      <c r="BW361" s="2" t="s">
        <v>229</v>
      </c>
      <c r="BX361" s="2" t="s">
        <v>2037</v>
      </c>
      <c r="BY361" s="2" t="s">
        <v>241</v>
      </c>
      <c r="BZ361" s="2" t="s">
        <v>229</v>
      </c>
      <c r="CA361" s="4"/>
      <c r="CB361" s="8"/>
      <c r="CC361" s="4"/>
      <c r="CD361" s="8"/>
      <c r="CE361" s="7"/>
      <c r="CF361" s="7"/>
      <c r="CG361" s="2" t="s">
        <v>239</v>
      </c>
      <c r="CH361" s="2" t="s">
        <v>275</v>
      </c>
      <c r="CI361" s="2" t="s">
        <v>780</v>
      </c>
      <c r="CJ361" s="2" t="s">
        <v>2420</v>
      </c>
      <c r="CK361" s="2" t="s">
        <v>241</v>
      </c>
      <c r="CL361" s="2" t="s">
        <v>229</v>
      </c>
      <c r="CM361" s="4"/>
      <c r="CN361" s="8"/>
      <c r="CO361" s="4"/>
      <c r="CP361" s="8"/>
      <c r="CQ361" s="7"/>
      <c r="CR361" s="7"/>
      <c r="CS361" s="2" t="s">
        <v>239</v>
      </c>
      <c r="CT361" s="2" t="s">
        <v>275</v>
      </c>
      <c r="CU361" s="2" t="s">
        <v>1344</v>
      </c>
      <c r="CV361" s="2" t="s">
        <v>692</v>
      </c>
      <c r="CW361" s="2" t="s">
        <v>241</v>
      </c>
      <c r="CX361" s="2" t="s">
        <v>229</v>
      </c>
      <c r="CY361" s="4"/>
      <c r="CZ361" s="8"/>
      <c r="DA361" s="4"/>
      <c r="DB361" s="8"/>
      <c r="DC361" s="7"/>
      <c r="DD361" s="7"/>
      <c r="DE361" s="2" t="s">
        <v>239</v>
      </c>
      <c r="DF361" s="2" t="s">
        <v>275</v>
      </c>
      <c r="DG361" s="2" t="s">
        <v>1345</v>
      </c>
      <c r="DH361" s="2" t="s">
        <v>3295</v>
      </c>
      <c r="DI361" s="2" t="s">
        <v>263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239</v>
      </c>
      <c r="DR361" s="2" t="s">
        <v>275</v>
      </c>
      <c r="DS361" s="2" t="s">
        <v>871</v>
      </c>
      <c r="DT361" s="2" t="s">
        <v>3296</v>
      </c>
      <c r="DU361" s="2" t="s">
        <v>241</v>
      </c>
      <c r="DV361" s="2" t="s">
        <v>229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275</v>
      </c>
      <c r="EE361" s="2" t="s">
        <v>1347</v>
      </c>
      <c r="EF361" s="2" t="s">
        <v>3103</v>
      </c>
      <c r="EG361" s="2" t="s">
        <v>263</v>
      </c>
      <c r="EH361" s="2" t="s">
        <v>229</v>
      </c>
      <c r="EI361" s="4"/>
      <c r="EJ361" s="8"/>
      <c r="EK361" s="4"/>
      <c r="EL361" s="8"/>
      <c r="EM361" s="7"/>
      <c r="EN361" s="7"/>
      <c r="EO361" s="2" t="s">
        <v>239</v>
      </c>
      <c r="EP361" s="2" t="s">
        <v>275</v>
      </c>
      <c r="EQ361" s="2" t="s">
        <v>950</v>
      </c>
      <c r="ER361" s="2" t="s">
        <v>1866</v>
      </c>
      <c r="ES361" s="2" t="s">
        <v>241</v>
      </c>
      <c r="ET361" s="2" t="s">
        <v>229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275</v>
      </c>
      <c r="FC361" s="2" t="s">
        <v>1349</v>
      </c>
      <c r="FD361" s="2" t="s">
        <v>3024</v>
      </c>
      <c r="FE361" s="2" t="s">
        <v>241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275</v>
      </c>
      <c r="FO361" s="2" t="s">
        <v>1781</v>
      </c>
      <c r="FP361" s="2" t="s">
        <v>700</v>
      </c>
      <c r="FQ361" s="2" t="s">
        <v>241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229</v>
      </c>
      <c r="FZ361" s="2" t="s">
        <v>229</v>
      </c>
      <c r="GA361" s="2" t="s">
        <v>229</v>
      </c>
      <c r="GB361" s="2" t="s">
        <v>229</v>
      </c>
      <c r="GC361" s="2" t="s">
        <v>229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714</v>
      </c>
      <c r="GL361" s="2" t="s">
        <v>275</v>
      </c>
      <c r="GM361" s="2" t="s">
        <v>1259</v>
      </c>
      <c r="GN361" s="2" t="s">
        <v>549</v>
      </c>
      <c r="GO361" s="2" t="s">
        <v>241</v>
      </c>
      <c r="GP361" s="2" t="s">
        <v>229</v>
      </c>
      <c r="GQ361" s="4"/>
      <c r="GR361" s="8"/>
      <c r="GS361" s="4">
        <v>1</v>
      </c>
      <c r="GT361" s="8">
        <v>27.22</v>
      </c>
      <c r="GU361" s="7">
        <v>-1</v>
      </c>
      <c r="GV361" s="7">
        <v>-1</v>
      </c>
      <c r="GW361" s="2" t="s">
        <v>239</v>
      </c>
      <c r="GX361" s="2" t="s">
        <v>275</v>
      </c>
      <c r="GY361" s="2" t="s">
        <v>2756</v>
      </c>
      <c r="GZ361" s="2" t="s">
        <v>1408</v>
      </c>
      <c r="HA361" s="2" t="s">
        <v>241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239</v>
      </c>
      <c r="HJ361" s="2" t="s">
        <v>275</v>
      </c>
      <c r="HK361" s="2" t="s">
        <v>699</v>
      </c>
      <c r="HL361" s="2" t="s">
        <v>871</v>
      </c>
      <c r="HM361" s="2" t="s">
        <v>241</v>
      </c>
      <c r="HN361" s="2" t="s">
        <v>229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275</v>
      </c>
      <c r="HW361" s="2" t="s">
        <v>1259</v>
      </c>
      <c r="HX361" s="2" t="s">
        <v>1237</v>
      </c>
      <c r="HY361" s="2" t="s">
        <v>241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266</v>
      </c>
      <c r="IH361" s="2" t="s">
        <v>275</v>
      </c>
      <c r="II361" s="2" t="s">
        <v>229</v>
      </c>
      <c r="IJ361" s="2" t="s">
        <v>229</v>
      </c>
      <c r="IK361" s="2" t="s">
        <v>241</v>
      </c>
      <c r="IL361" s="2" t="s">
        <v>229</v>
      </c>
      <c r="IM361" s="4"/>
      <c r="IN361" s="8"/>
      <c r="IO361" s="4"/>
      <c r="IP361" s="8"/>
      <c r="IQ361" s="7"/>
      <c r="IR361" s="7"/>
      <c r="IS361" s="2" t="s">
        <v>272</v>
      </c>
      <c r="IT361" s="2" t="s">
        <v>275</v>
      </c>
      <c r="IU361" s="2" t="s">
        <v>229</v>
      </c>
      <c r="IV361" s="2" t="s">
        <v>229</v>
      </c>
      <c r="IW361" s="2" t="s">
        <v>241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239</v>
      </c>
      <c r="JF361" s="2" t="s">
        <v>275</v>
      </c>
      <c r="JG361" s="2" t="s">
        <v>268</v>
      </c>
      <c r="JH361" s="2" t="s">
        <v>1377</v>
      </c>
      <c r="JI361" s="2" t="s">
        <v>241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229</v>
      </c>
      <c r="JR361" s="2" t="s">
        <v>229</v>
      </c>
      <c r="JS361" s="2" t="s">
        <v>229</v>
      </c>
      <c r="JT361" s="2" t="s">
        <v>229</v>
      </c>
      <c r="JU361" s="2" t="s">
        <v>229</v>
      </c>
      <c r="JV361" s="2" t="s">
        <v>229</v>
      </c>
      <c r="JW361" s="4"/>
      <c r="JX361" s="8"/>
      <c r="JY361" s="4"/>
      <c r="JZ361" s="8"/>
      <c r="KA361" s="7"/>
      <c r="KB361" s="7"/>
      <c r="KC361" s="2" t="s">
        <v>272</v>
      </c>
      <c r="KD361" s="2" t="s">
        <v>275</v>
      </c>
      <c r="KE361" s="2" t="s">
        <v>229</v>
      </c>
      <c r="KF361" s="2" t="s">
        <v>229</v>
      </c>
      <c r="KG361" s="2" t="s">
        <v>241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272</v>
      </c>
      <c r="KP361" s="2" t="s">
        <v>275</v>
      </c>
      <c r="KQ361" s="2" t="s">
        <v>229</v>
      </c>
      <c r="KR361" s="2" t="s">
        <v>229</v>
      </c>
      <c r="KS361" s="2" t="s">
        <v>241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239</v>
      </c>
      <c r="LB361" s="2" t="s">
        <v>275</v>
      </c>
      <c r="LC361" s="2" t="s">
        <v>1259</v>
      </c>
      <c r="LD361" s="2" t="s">
        <v>1427</v>
      </c>
      <c r="LE361" s="2" t="s">
        <v>241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229</v>
      </c>
      <c r="LN361" s="2" t="s">
        <v>229</v>
      </c>
      <c r="LO361" s="2" t="s">
        <v>229</v>
      </c>
      <c r="LP361" s="2" t="s">
        <v>229</v>
      </c>
      <c r="LQ361" s="2" t="s">
        <v>229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239</v>
      </c>
      <c r="LZ361" s="2" t="s">
        <v>275</v>
      </c>
      <c r="MA361" s="2" t="s">
        <v>886</v>
      </c>
      <c r="MB361" s="2" t="s">
        <v>881</v>
      </c>
      <c r="MC361" s="2" t="s">
        <v>241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278</v>
      </c>
      <c r="ML361" s="2" t="s">
        <v>275</v>
      </c>
      <c r="MM361" s="2" t="s">
        <v>229</v>
      </c>
      <c r="MN361" s="2" t="s">
        <v>229</v>
      </c>
      <c r="MO361" s="2" t="s">
        <v>241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266</v>
      </c>
      <c r="MX361" s="2" t="s">
        <v>275</v>
      </c>
      <c r="MY361" s="2" t="s">
        <v>229</v>
      </c>
      <c r="MZ361" s="2" t="s">
        <v>229</v>
      </c>
      <c r="NA361" s="2" t="s">
        <v>241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239</v>
      </c>
      <c r="NJ361" s="2" t="s">
        <v>275</v>
      </c>
      <c r="NK361" s="2" t="s">
        <v>1195</v>
      </c>
      <c r="NL361" s="2" t="s">
        <v>2038</v>
      </c>
      <c r="NM361" s="2" t="s">
        <v>263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272</v>
      </c>
      <c r="NV361" s="2" t="s">
        <v>275</v>
      </c>
      <c r="NW361" s="2" t="s">
        <v>229</v>
      </c>
      <c r="NX361" s="2" t="s">
        <v>229</v>
      </c>
      <c r="NY361" s="2" t="s">
        <v>241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229</v>
      </c>
      <c r="OH361" s="2" t="s">
        <v>229</v>
      </c>
      <c r="OI361" s="2" t="s">
        <v>229</v>
      </c>
      <c r="OJ361" s="2" t="s">
        <v>229</v>
      </c>
      <c r="OK361" s="2" t="s">
        <v>229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229</v>
      </c>
      <c r="OT361" s="2" t="s">
        <v>229</v>
      </c>
      <c r="OU361" s="2" t="s">
        <v>229</v>
      </c>
      <c r="OV361" s="2" t="s">
        <v>229</v>
      </c>
      <c r="OW361" s="2" t="s">
        <v>229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229</v>
      </c>
      <c r="PF361" s="2" t="s">
        <v>229</v>
      </c>
      <c r="PG361" s="2" t="s">
        <v>229</v>
      </c>
      <c r="PH361" s="2" t="s">
        <v>229</v>
      </c>
      <c r="PI361" s="2" t="s">
        <v>229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239</v>
      </c>
      <c r="PR361" s="2" t="s">
        <v>275</v>
      </c>
      <c r="PS361" s="2" t="s">
        <v>726</v>
      </c>
      <c r="PT361" s="2" t="s">
        <v>1866</v>
      </c>
      <c r="PU361" s="2" t="s">
        <v>241</v>
      </c>
      <c r="PV361" s="2" t="s">
        <v>229</v>
      </c>
      <c r="PW361" s="4"/>
      <c r="PX361" s="8"/>
      <c r="PY361" s="4"/>
      <c r="PZ361" s="8"/>
      <c r="QA361" s="7"/>
      <c r="QB361" s="7"/>
      <c r="QC361" s="2" t="s">
        <v>281</v>
      </c>
      <c r="QD361" s="2" t="s">
        <v>275</v>
      </c>
      <c r="QE361" s="2" t="s">
        <v>229</v>
      </c>
      <c r="QF361" s="2" t="s">
        <v>229</v>
      </c>
      <c r="QG361" s="2" t="s">
        <v>241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229</v>
      </c>
      <c r="QP361" s="2" t="s">
        <v>229</v>
      </c>
      <c r="QQ361" s="2" t="s">
        <v>229</v>
      </c>
      <c r="QR361" s="2" t="s">
        <v>229</v>
      </c>
      <c r="QS361" s="2" t="s">
        <v>229</v>
      </c>
      <c r="QT361" s="2" t="s">
        <v>229</v>
      </c>
      <c r="QU361" s="4"/>
      <c r="QV361" s="8"/>
      <c r="QW361" s="4"/>
      <c r="QX361" s="8"/>
      <c r="QY361" s="7"/>
      <c r="QZ361" s="7"/>
      <c r="RA361" s="2" t="s">
        <v>239</v>
      </c>
      <c r="RB361" s="2" t="s">
        <v>275</v>
      </c>
      <c r="RC361" s="2" t="s">
        <v>547</v>
      </c>
      <c r="RD361" s="2" t="s">
        <v>229</v>
      </c>
      <c r="RE361" s="2" t="s">
        <v>241</v>
      </c>
      <c r="RF361" s="2" t="s">
        <v>229</v>
      </c>
      <c r="RG361" s="4"/>
      <c r="RH361" s="8"/>
      <c r="RI361" s="4"/>
      <c r="RJ361" s="8"/>
      <c r="RK361" s="7"/>
      <c r="RL361" s="7"/>
      <c r="RM361" s="2" t="s">
        <v>229</v>
      </c>
      <c r="RN361" s="2" t="s">
        <v>229</v>
      </c>
      <c r="RO361" s="2" t="s">
        <v>229</v>
      </c>
      <c r="RP361" s="2" t="s">
        <v>229</v>
      </c>
      <c r="RQ361" s="2" t="s">
        <v>229</v>
      </c>
      <c r="RR361" s="2" t="s">
        <v>229</v>
      </c>
      <c r="RS361" s="4"/>
      <c r="RT361" s="8"/>
      <c r="RU361" s="4"/>
      <c r="RV361" s="8"/>
      <c r="RW361" s="7"/>
      <c r="RX361" s="7"/>
      <c r="RY361" s="2" t="s">
        <v>239</v>
      </c>
      <c r="RZ361" s="2" t="s">
        <v>275</v>
      </c>
      <c r="SA361" s="2" t="s">
        <v>1259</v>
      </c>
      <c r="SB361" s="2" t="s">
        <v>541</v>
      </c>
      <c r="SC361" s="2" t="s">
        <v>241</v>
      </c>
      <c r="SD361" s="2" t="s">
        <v>229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</row>
    <row r="362">
      <c r="A362" s="2" t="s">
        <v>3297</v>
      </c>
      <c r="B362" s="2" t="s">
        <v>216</v>
      </c>
      <c r="C362" s="2" t="s">
        <v>217</v>
      </c>
      <c r="D362" s="2" t="s">
        <v>3164</v>
      </c>
      <c r="E362" s="2" t="s">
        <v>3165</v>
      </c>
      <c r="F362" s="2" t="s">
        <v>678</v>
      </c>
      <c r="G362" s="2" t="s">
        <v>679</v>
      </c>
      <c r="H362" s="2" t="s">
        <v>680</v>
      </c>
      <c r="I362" s="2" t="s">
        <v>3274</v>
      </c>
      <c r="J362" s="2" t="s">
        <v>285</v>
      </c>
      <c r="K362" s="2" t="s">
        <v>920</v>
      </c>
      <c r="L362" s="3">
        <v>31.28</v>
      </c>
      <c r="M362" s="3">
        <v>32.84</v>
      </c>
      <c r="N362" s="3">
        <v>67.99</v>
      </c>
      <c r="O362" s="2" t="s">
        <v>963</v>
      </c>
      <c r="P362" s="2" t="s">
        <v>964</v>
      </c>
      <c r="Q362" s="2" t="s">
        <v>228</v>
      </c>
      <c r="R362" s="2" t="s">
        <v>229</v>
      </c>
      <c r="S362" s="2" t="s">
        <v>3293</v>
      </c>
      <c r="T362" s="2" t="s">
        <v>684</v>
      </c>
      <c r="U362" s="2" t="s">
        <v>733</v>
      </c>
      <c r="V362" s="2" t="s">
        <v>685</v>
      </c>
      <c r="W362" s="2" t="s">
        <v>686</v>
      </c>
      <c r="X362" s="2" t="s">
        <v>234</v>
      </c>
      <c r="Y362" s="2" t="s">
        <v>1342</v>
      </c>
      <c r="Z362" s="4"/>
      <c r="AA362" s="4">
        <f>=ROUNDDOWN({0},0)</f>
      </c>
      <c r="AB362" s="5">
        <v>15.6</v>
      </c>
      <c r="AC362" s="2" t="s">
        <v>229</v>
      </c>
      <c r="AD362" s="4"/>
      <c r="AE362" s="4"/>
      <c r="AF362" s="6">
        <v>64</v>
      </c>
      <c r="AG362" s="6">
        <v>47</v>
      </c>
      <c r="AH362" s="7">
        <v>0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/>
      <c r="AQ362" s="8"/>
      <c r="AR362" s="4">
        <v>8</v>
      </c>
      <c r="AS362" s="8">
        <v>206.32</v>
      </c>
      <c r="AT362" s="7">
        <v>-1</v>
      </c>
      <c r="AU362" s="7">
        <v>-1</v>
      </c>
      <c r="AV362" s="4" t="s">
        <v>229</v>
      </c>
      <c r="AW362" s="8" t="s">
        <v>229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/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 t="s">
        <v>229</v>
      </c>
      <c r="BJ362" s="4"/>
      <c r="BK362" s="8"/>
      <c r="BL362" s="2" t="s">
        <v>3298</v>
      </c>
      <c r="BM362" s="7"/>
      <c r="BN362" s="7"/>
      <c r="BO362" s="4"/>
      <c r="BP362" s="8"/>
      <c r="BQ362" s="4">
        <v>2</v>
      </c>
      <c r="BR362" s="8">
        <v>66.1</v>
      </c>
      <c r="BS362" s="7">
        <v>-1</v>
      </c>
      <c r="BT362" s="7">
        <v>-1</v>
      </c>
      <c r="BU362" s="2" t="s">
        <v>239</v>
      </c>
      <c r="BV362" s="2" t="s">
        <v>226</v>
      </c>
      <c r="BW362" s="2" t="s">
        <v>229</v>
      </c>
      <c r="BX362" s="2" t="s">
        <v>2037</v>
      </c>
      <c r="BY362" s="2" t="s">
        <v>241</v>
      </c>
      <c r="BZ362" s="2" t="s">
        <v>229</v>
      </c>
      <c r="CA362" s="4"/>
      <c r="CB362" s="8"/>
      <c r="CC362" s="4"/>
      <c r="CD362" s="8"/>
      <c r="CE362" s="7"/>
      <c r="CF362" s="7"/>
      <c r="CG362" s="2" t="s">
        <v>239</v>
      </c>
      <c r="CH362" s="2" t="s">
        <v>275</v>
      </c>
      <c r="CI362" s="2" t="s">
        <v>780</v>
      </c>
      <c r="CJ362" s="2" t="s">
        <v>2420</v>
      </c>
      <c r="CK362" s="2" t="s">
        <v>241</v>
      </c>
      <c r="CL362" s="2" t="s">
        <v>229</v>
      </c>
      <c r="CM362" s="4"/>
      <c r="CN362" s="8"/>
      <c r="CO362" s="4"/>
      <c r="CP362" s="8"/>
      <c r="CQ362" s="7"/>
      <c r="CR362" s="7"/>
      <c r="CS362" s="2" t="s">
        <v>239</v>
      </c>
      <c r="CT362" s="2" t="s">
        <v>226</v>
      </c>
      <c r="CU362" s="2" t="s">
        <v>1344</v>
      </c>
      <c r="CV362" s="2" t="s">
        <v>770</v>
      </c>
      <c r="CW362" s="2" t="s">
        <v>241</v>
      </c>
      <c r="CX362" s="2" t="s">
        <v>229</v>
      </c>
      <c r="CY362" s="4"/>
      <c r="CZ362" s="8"/>
      <c r="DA362" s="4"/>
      <c r="DB362" s="8"/>
      <c r="DC362" s="7"/>
      <c r="DD362" s="7"/>
      <c r="DE362" s="2" t="s">
        <v>239</v>
      </c>
      <c r="DF362" s="2" t="s">
        <v>226</v>
      </c>
      <c r="DG362" s="2" t="s">
        <v>1345</v>
      </c>
      <c r="DH362" s="2" t="s">
        <v>2408</v>
      </c>
      <c r="DI362" s="2" t="s">
        <v>263</v>
      </c>
      <c r="DJ362" s="2" t="s">
        <v>229</v>
      </c>
      <c r="DK362" s="4"/>
      <c r="DL362" s="8"/>
      <c r="DM362" s="4"/>
      <c r="DN362" s="8"/>
      <c r="DO362" s="7"/>
      <c r="DP362" s="7"/>
      <c r="DQ362" s="2" t="s">
        <v>239</v>
      </c>
      <c r="DR362" s="2" t="s">
        <v>226</v>
      </c>
      <c r="DS362" s="2" t="s">
        <v>871</v>
      </c>
      <c r="DT362" s="2" t="s">
        <v>3103</v>
      </c>
      <c r="DU362" s="2" t="s">
        <v>241</v>
      </c>
      <c r="DV362" s="2" t="s">
        <v>229</v>
      </c>
      <c r="DW362" s="4"/>
      <c r="DX362" s="8"/>
      <c r="DY362" s="4">
        <v>4</v>
      </c>
      <c r="DZ362" s="8">
        <v>78.32</v>
      </c>
      <c r="EA362" s="7">
        <v>-1</v>
      </c>
      <c r="EB362" s="7">
        <v>-1</v>
      </c>
      <c r="EC362" s="2" t="s">
        <v>239</v>
      </c>
      <c r="ED362" s="2" t="s">
        <v>226</v>
      </c>
      <c r="EE362" s="2" t="s">
        <v>1347</v>
      </c>
      <c r="EF362" s="2" t="s">
        <v>872</v>
      </c>
      <c r="EG362" s="2" t="s">
        <v>263</v>
      </c>
      <c r="EH362" s="2" t="s">
        <v>229</v>
      </c>
      <c r="EI362" s="4"/>
      <c r="EJ362" s="8"/>
      <c r="EK362" s="4"/>
      <c r="EL362" s="8"/>
      <c r="EM362" s="7"/>
      <c r="EN362" s="7"/>
      <c r="EO362" s="2" t="s">
        <v>239</v>
      </c>
      <c r="EP362" s="2" t="s">
        <v>226</v>
      </c>
      <c r="EQ362" s="2" t="s">
        <v>950</v>
      </c>
      <c r="ER362" s="2" t="s">
        <v>2937</v>
      </c>
      <c r="ES362" s="2" t="s">
        <v>241</v>
      </c>
      <c r="ET362" s="2" t="s">
        <v>229</v>
      </c>
      <c r="EU362" s="4"/>
      <c r="EV362" s="8"/>
      <c r="EW362" s="4">
        <v>1</v>
      </c>
      <c r="EX362" s="8">
        <v>30.19</v>
      </c>
      <c r="EY362" s="7">
        <v>-1</v>
      </c>
      <c r="EZ362" s="7">
        <v>-1</v>
      </c>
      <c r="FA362" s="2" t="s">
        <v>239</v>
      </c>
      <c r="FB362" s="2" t="s">
        <v>226</v>
      </c>
      <c r="FC362" s="2" t="s">
        <v>1349</v>
      </c>
      <c r="FD362" s="2" t="s">
        <v>3103</v>
      </c>
      <c r="FE362" s="2" t="s">
        <v>241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226</v>
      </c>
      <c r="FO362" s="2" t="s">
        <v>1781</v>
      </c>
      <c r="FP362" s="2" t="s">
        <v>692</v>
      </c>
      <c r="FQ362" s="2" t="s">
        <v>241</v>
      </c>
      <c r="FR362" s="2" t="s">
        <v>229</v>
      </c>
      <c r="FS362" s="4"/>
      <c r="FT362" s="8"/>
      <c r="FU362" s="4"/>
      <c r="FV362" s="8"/>
      <c r="FW362" s="7"/>
      <c r="FX362" s="7"/>
      <c r="FY362" s="2" t="s">
        <v>229</v>
      </c>
      <c r="FZ362" s="2" t="s">
        <v>229</v>
      </c>
      <c r="GA362" s="2" t="s">
        <v>229</v>
      </c>
      <c r="GB362" s="2" t="s">
        <v>229</v>
      </c>
      <c r="GC362" s="2" t="s">
        <v>229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714</v>
      </c>
      <c r="GL362" s="2" t="s">
        <v>275</v>
      </c>
      <c r="GM362" s="2" t="s">
        <v>707</v>
      </c>
      <c r="GN362" s="2" t="s">
        <v>1849</v>
      </c>
      <c r="GO362" s="2" t="s">
        <v>241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239</v>
      </c>
      <c r="GX362" s="2" t="s">
        <v>226</v>
      </c>
      <c r="GY362" s="2" t="s">
        <v>258</v>
      </c>
      <c r="GZ362" s="2" t="s">
        <v>832</v>
      </c>
      <c r="HA362" s="2" t="s">
        <v>241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239</v>
      </c>
      <c r="HJ362" s="2" t="s">
        <v>275</v>
      </c>
      <c r="HK362" s="2" t="s">
        <v>699</v>
      </c>
      <c r="HL362" s="2" t="s">
        <v>871</v>
      </c>
      <c r="HM362" s="2" t="s">
        <v>241</v>
      </c>
      <c r="HN362" s="2" t="s">
        <v>229</v>
      </c>
      <c r="HO362" s="4"/>
      <c r="HP362" s="8"/>
      <c r="HQ362" s="4">
        <v>1</v>
      </c>
      <c r="HR362" s="8">
        <v>31.71</v>
      </c>
      <c r="HS362" s="7">
        <v>-1</v>
      </c>
      <c r="HT362" s="7">
        <v>-1</v>
      </c>
      <c r="HU362" s="2" t="s">
        <v>239</v>
      </c>
      <c r="HV362" s="2" t="s">
        <v>226</v>
      </c>
      <c r="HW362" s="2" t="s">
        <v>712</v>
      </c>
      <c r="HX362" s="2" t="s">
        <v>741</v>
      </c>
      <c r="HY362" s="2" t="s">
        <v>241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266</v>
      </c>
      <c r="IH362" s="2" t="s">
        <v>226</v>
      </c>
      <c r="II362" s="2" t="s">
        <v>229</v>
      </c>
      <c r="IJ362" s="2" t="s">
        <v>229</v>
      </c>
      <c r="IK362" s="2" t="s">
        <v>241</v>
      </c>
      <c r="IL362" s="2" t="s">
        <v>229</v>
      </c>
      <c r="IM362" s="4"/>
      <c r="IN362" s="8"/>
      <c r="IO362" s="4"/>
      <c r="IP362" s="8"/>
      <c r="IQ362" s="7"/>
      <c r="IR362" s="7"/>
      <c r="IS362" s="2" t="s">
        <v>272</v>
      </c>
      <c r="IT362" s="2" t="s">
        <v>226</v>
      </c>
      <c r="IU362" s="2" t="s">
        <v>229</v>
      </c>
      <c r="IV362" s="2" t="s">
        <v>229</v>
      </c>
      <c r="IW362" s="2" t="s">
        <v>241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239</v>
      </c>
      <c r="JF362" s="2" t="s">
        <v>226</v>
      </c>
      <c r="JG362" s="2" t="s">
        <v>268</v>
      </c>
      <c r="JH362" s="2" t="s">
        <v>1428</v>
      </c>
      <c r="JI362" s="2" t="s">
        <v>241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229</v>
      </c>
      <c r="JR362" s="2" t="s">
        <v>229</v>
      </c>
      <c r="JS362" s="2" t="s">
        <v>229</v>
      </c>
      <c r="JT362" s="2" t="s">
        <v>229</v>
      </c>
      <c r="JU362" s="2" t="s">
        <v>229</v>
      </c>
      <c r="JV362" s="2" t="s">
        <v>229</v>
      </c>
      <c r="JW362" s="4"/>
      <c r="JX362" s="8"/>
      <c r="JY362" s="4"/>
      <c r="JZ362" s="8"/>
      <c r="KA362" s="7"/>
      <c r="KB362" s="7"/>
      <c r="KC362" s="2" t="s">
        <v>272</v>
      </c>
      <c r="KD362" s="2" t="s">
        <v>226</v>
      </c>
      <c r="KE362" s="2" t="s">
        <v>229</v>
      </c>
      <c r="KF362" s="2" t="s">
        <v>229</v>
      </c>
      <c r="KG362" s="2" t="s">
        <v>241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272</v>
      </c>
      <c r="KP362" s="2" t="s">
        <v>226</v>
      </c>
      <c r="KQ362" s="2" t="s">
        <v>229</v>
      </c>
      <c r="KR362" s="2" t="s">
        <v>229</v>
      </c>
      <c r="KS362" s="2" t="s">
        <v>241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239</v>
      </c>
      <c r="LB362" s="2" t="s">
        <v>226</v>
      </c>
      <c r="LC362" s="2" t="s">
        <v>1357</v>
      </c>
      <c r="LD362" s="2" t="s">
        <v>1039</v>
      </c>
      <c r="LE362" s="2" t="s">
        <v>241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229</v>
      </c>
      <c r="LN362" s="2" t="s">
        <v>229</v>
      </c>
      <c r="LO362" s="2" t="s">
        <v>229</v>
      </c>
      <c r="LP362" s="2" t="s">
        <v>229</v>
      </c>
      <c r="LQ362" s="2" t="s">
        <v>229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239</v>
      </c>
      <c r="LZ362" s="2" t="s">
        <v>275</v>
      </c>
      <c r="MA362" s="2" t="s">
        <v>886</v>
      </c>
      <c r="MB362" s="2" t="s">
        <v>1416</v>
      </c>
      <c r="MC362" s="2" t="s">
        <v>241</v>
      </c>
      <c r="MD362" s="2" t="s">
        <v>229</v>
      </c>
      <c r="ME362" s="4"/>
      <c r="MF362" s="8"/>
      <c r="MG362" s="4"/>
      <c r="MH362" s="8"/>
      <c r="MI362" s="7"/>
      <c r="MJ362" s="7"/>
      <c r="MK362" s="2" t="s">
        <v>278</v>
      </c>
      <c r="ML362" s="2" t="s">
        <v>226</v>
      </c>
      <c r="MM362" s="2" t="s">
        <v>229</v>
      </c>
      <c r="MN362" s="2" t="s">
        <v>229</v>
      </c>
      <c r="MO362" s="2" t="s">
        <v>241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266</v>
      </c>
      <c r="MX362" s="2" t="s">
        <v>226</v>
      </c>
      <c r="MY362" s="2" t="s">
        <v>229</v>
      </c>
      <c r="MZ362" s="2" t="s">
        <v>229</v>
      </c>
      <c r="NA362" s="2" t="s">
        <v>241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239</v>
      </c>
      <c r="NJ362" s="2" t="s">
        <v>260</v>
      </c>
      <c r="NK362" s="2" t="s">
        <v>1195</v>
      </c>
      <c r="NL362" s="2" t="s">
        <v>3282</v>
      </c>
      <c r="NM362" s="2" t="s">
        <v>263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272</v>
      </c>
      <c r="NV362" s="2" t="s">
        <v>226</v>
      </c>
      <c r="NW362" s="2" t="s">
        <v>229</v>
      </c>
      <c r="NX362" s="2" t="s">
        <v>229</v>
      </c>
      <c r="NY362" s="2" t="s">
        <v>241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229</v>
      </c>
      <c r="OH362" s="2" t="s">
        <v>229</v>
      </c>
      <c r="OI362" s="2" t="s">
        <v>229</v>
      </c>
      <c r="OJ362" s="2" t="s">
        <v>229</v>
      </c>
      <c r="OK362" s="2" t="s">
        <v>229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229</v>
      </c>
      <c r="OT362" s="2" t="s">
        <v>229</v>
      </c>
      <c r="OU362" s="2" t="s">
        <v>229</v>
      </c>
      <c r="OV362" s="2" t="s">
        <v>229</v>
      </c>
      <c r="OW362" s="2" t="s">
        <v>229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229</v>
      </c>
      <c r="PF362" s="2" t="s">
        <v>229</v>
      </c>
      <c r="PG362" s="2" t="s">
        <v>229</v>
      </c>
      <c r="PH362" s="2" t="s">
        <v>229</v>
      </c>
      <c r="PI362" s="2" t="s">
        <v>229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239</v>
      </c>
      <c r="PR362" s="2" t="s">
        <v>275</v>
      </c>
      <c r="PS362" s="2" t="s">
        <v>726</v>
      </c>
      <c r="PT362" s="2" t="s">
        <v>936</v>
      </c>
      <c r="PU362" s="2" t="s">
        <v>241</v>
      </c>
      <c r="PV362" s="2" t="s">
        <v>229</v>
      </c>
      <c r="PW362" s="4"/>
      <c r="PX362" s="8"/>
      <c r="PY362" s="4"/>
      <c r="PZ362" s="8"/>
      <c r="QA362" s="7"/>
      <c r="QB362" s="7"/>
      <c r="QC362" s="2" t="s">
        <v>281</v>
      </c>
      <c r="QD362" s="2" t="s">
        <v>226</v>
      </c>
      <c r="QE362" s="2" t="s">
        <v>229</v>
      </c>
      <c r="QF362" s="2" t="s">
        <v>229</v>
      </c>
      <c r="QG362" s="2" t="s">
        <v>241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229</v>
      </c>
      <c r="QP362" s="2" t="s">
        <v>229</v>
      </c>
      <c r="QQ362" s="2" t="s">
        <v>229</v>
      </c>
      <c r="QR362" s="2" t="s">
        <v>229</v>
      </c>
      <c r="QS362" s="2" t="s">
        <v>229</v>
      </c>
      <c r="QT362" s="2" t="s">
        <v>229</v>
      </c>
      <c r="QU362" s="4"/>
      <c r="QV362" s="8"/>
      <c r="QW362" s="4"/>
      <c r="QX362" s="8"/>
      <c r="QY362" s="7"/>
      <c r="QZ362" s="7"/>
      <c r="RA362" s="2" t="s">
        <v>239</v>
      </c>
      <c r="RB362" s="2" t="s">
        <v>275</v>
      </c>
      <c r="RC362" s="2" t="s">
        <v>547</v>
      </c>
      <c r="RD362" s="2" t="s">
        <v>3299</v>
      </c>
      <c r="RE362" s="2" t="s">
        <v>241</v>
      </c>
      <c r="RF362" s="2" t="s">
        <v>229</v>
      </c>
      <c r="RG362" s="4"/>
      <c r="RH362" s="8"/>
      <c r="RI362" s="4"/>
      <c r="RJ362" s="8"/>
      <c r="RK362" s="7"/>
      <c r="RL362" s="7"/>
      <c r="RM362" s="2" t="s">
        <v>229</v>
      </c>
      <c r="RN362" s="2" t="s">
        <v>229</v>
      </c>
      <c r="RO362" s="2" t="s">
        <v>229</v>
      </c>
      <c r="RP362" s="2" t="s">
        <v>229</v>
      </c>
      <c r="RQ362" s="2" t="s">
        <v>229</v>
      </c>
      <c r="RR362" s="2" t="s">
        <v>229</v>
      </c>
      <c r="RS362" s="4"/>
      <c r="RT362" s="8"/>
      <c r="RU362" s="4"/>
      <c r="RV362" s="8"/>
      <c r="RW362" s="7"/>
      <c r="RX362" s="7"/>
      <c r="RY362" s="2" t="s">
        <v>239</v>
      </c>
      <c r="RZ362" s="2" t="s">
        <v>275</v>
      </c>
      <c r="SA362" s="2" t="s">
        <v>914</v>
      </c>
      <c r="SB362" s="2" t="s">
        <v>1611</v>
      </c>
      <c r="SC362" s="2" t="s">
        <v>241</v>
      </c>
      <c r="SD362" s="2" t="s">
        <v>229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</row>
    <row r="363">
      <c r="A363" s="2" t="s">
        <v>3300</v>
      </c>
      <c r="B363" s="2" t="s">
        <v>216</v>
      </c>
      <c r="C363" s="2" t="s">
        <v>217</v>
      </c>
      <c r="D363" s="2" t="s">
        <v>3164</v>
      </c>
      <c r="E363" s="2" t="s">
        <v>3165</v>
      </c>
      <c r="F363" s="2" t="s">
        <v>678</v>
      </c>
      <c r="G363" s="2" t="s">
        <v>679</v>
      </c>
      <c r="H363" s="2" t="s">
        <v>680</v>
      </c>
      <c r="I363" s="2" t="s">
        <v>3274</v>
      </c>
      <c r="J363" s="2" t="s">
        <v>312</v>
      </c>
      <c r="K363" s="2" t="s">
        <v>920</v>
      </c>
      <c r="L363" s="3">
        <v>35.88</v>
      </c>
      <c r="M363" s="3">
        <v>37.67</v>
      </c>
      <c r="N363" s="3">
        <v>77.99</v>
      </c>
      <c r="O363" s="2" t="s">
        <v>981</v>
      </c>
      <c r="P363" s="2" t="s">
        <v>964</v>
      </c>
      <c r="Q363" s="2" t="s">
        <v>228</v>
      </c>
      <c r="R363" s="2" t="s">
        <v>229</v>
      </c>
      <c r="S363" s="2" t="s">
        <v>3293</v>
      </c>
      <c r="T363" s="2" t="s">
        <v>684</v>
      </c>
      <c r="U363" s="2" t="s">
        <v>733</v>
      </c>
      <c r="V363" s="2" t="s">
        <v>685</v>
      </c>
      <c r="W363" s="2" t="s">
        <v>686</v>
      </c>
      <c r="X363" s="2" t="s">
        <v>234</v>
      </c>
      <c r="Y363" s="2" t="s">
        <v>1342</v>
      </c>
      <c r="Z363" s="4"/>
      <c r="AA363" s="4">
        <f>=ROUNDDOWN({0},0)</f>
      </c>
      <c r="AB363" s="5">
        <v>0.7</v>
      </c>
      <c r="AC363" s="2" t="s">
        <v>229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/>
      <c r="AQ363" s="8"/>
      <c r="AR363" s="4">
        <v>4</v>
      </c>
      <c r="AS363" s="8">
        <v>106.9</v>
      </c>
      <c r="AT363" s="7">
        <v>-1</v>
      </c>
      <c r="AU363" s="7">
        <v>-1</v>
      </c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/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 t="s">
        <v>229</v>
      </c>
      <c r="BJ363" s="4"/>
      <c r="BK363" s="8"/>
      <c r="BL363" s="2" t="s">
        <v>3301</v>
      </c>
      <c r="BM363" s="7"/>
      <c r="BN363" s="7"/>
      <c r="BO363" s="4"/>
      <c r="BP363" s="8"/>
      <c r="BQ363" s="4"/>
      <c r="BR363" s="8"/>
      <c r="BS363" s="7"/>
      <c r="BT363" s="7"/>
      <c r="BU363" s="2" t="s">
        <v>239</v>
      </c>
      <c r="BV363" s="2" t="s">
        <v>275</v>
      </c>
      <c r="BW363" s="2" t="s">
        <v>229</v>
      </c>
      <c r="BX363" s="2" t="s">
        <v>1260</v>
      </c>
      <c r="BY363" s="2" t="s">
        <v>241</v>
      </c>
      <c r="BZ363" s="2" t="s">
        <v>229</v>
      </c>
      <c r="CA363" s="4"/>
      <c r="CB363" s="8"/>
      <c r="CC363" s="4"/>
      <c r="CD363" s="8"/>
      <c r="CE363" s="7"/>
      <c r="CF363" s="7"/>
      <c r="CG363" s="2" t="s">
        <v>239</v>
      </c>
      <c r="CH363" s="2" t="s">
        <v>275</v>
      </c>
      <c r="CI363" s="2" t="s">
        <v>780</v>
      </c>
      <c r="CJ363" s="2" t="s">
        <v>1362</v>
      </c>
      <c r="CK363" s="2" t="s">
        <v>241</v>
      </c>
      <c r="CL363" s="2" t="s">
        <v>229</v>
      </c>
      <c r="CM363" s="4"/>
      <c r="CN363" s="8"/>
      <c r="CO363" s="4"/>
      <c r="CP363" s="8"/>
      <c r="CQ363" s="7"/>
      <c r="CR363" s="7"/>
      <c r="CS363" s="2" t="s">
        <v>239</v>
      </c>
      <c r="CT363" s="2" t="s">
        <v>275</v>
      </c>
      <c r="CU363" s="2" t="s">
        <v>1344</v>
      </c>
      <c r="CV363" s="2" t="s">
        <v>1761</v>
      </c>
      <c r="CW363" s="2" t="s">
        <v>241</v>
      </c>
      <c r="CX363" s="2" t="s">
        <v>229</v>
      </c>
      <c r="CY363" s="4"/>
      <c r="CZ363" s="8"/>
      <c r="DA363" s="4"/>
      <c r="DB363" s="8"/>
      <c r="DC363" s="7"/>
      <c r="DD363" s="7"/>
      <c r="DE363" s="2" t="s">
        <v>239</v>
      </c>
      <c r="DF363" s="2" t="s">
        <v>275</v>
      </c>
      <c r="DG363" s="2" t="s">
        <v>1345</v>
      </c>
      <c r="DH363" s="2" t="s">
        <v>799</v>
      </c>
      <c r="DI363" s="2" t="s">
        <v>263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239</v>
      </c>
      <c r="DR363" s="2" t="s">
        <v>275</v>
      </c>
      <c r="DS363" s="2" t="s">
        <v>871</v>
      </c>
      <c r="DT363" s="2" t="s">
        <v>875</v>
      </c>
      <c r="DU363" s="2" t="s">
        <v>241</v>
      </c>
      <c r="DV363" s="2" t="s">
        <v>229</v>
      </c>
      <c r="DW363" s="4"/>
      <c r="DX363" s="8"/>
      <c r="DY363" s="4">
        <v>3</v>
      </c>
      <c r="DZ363" s="8">
        <v>68.79</v>
      </c>
      <c r="EA363" s="7">
        <v>-1</v>
      </c>
      <c r="EB363" s="7">
        <v>-1</v>
      </c>
      <c r="EC363" s="2" t="s">
        <v>239</v>
      </c>
      <c r="ED363" s="2" t="s">
        <v>275</v>
      </c>
      <c r="EE363" s="2" t="s">
        <v>1347</v>
      </c>
      <c r="EF363" s="2" t="s">
        <v>3103</v>
      </c>
      <c r="EG363" s="2" t="s">
        <v>263</v>
      </c>
      <c r="EH363" s="2" t="s">
        <v>229</v>
      </c>
      <c r="EI363" s="4"/>
      <c r="EJ363" s="8"/>
      <c r="EK363" s="4"/>
      <c r="EL363" s="8"/>
      <c r="EM363" s="7"/>
      <c r="EN363" s="7"/>
      <c r="EO363" s="2" t="s">
        <v>239</v>
      </c>
      <c r="EP363" s="2" t="s">
        <v>275</v>
      </c>
      <c r="EQ363" s="2" t="s">
        <v>950</v>
      </c>
      <c r="ER363" s="2" t="s">
        <v>2937</v>
      </c>
      <c r="ES363" s="2" t="s">
        <v>241</v>
      </c>
      <c r="ET363" s="2" t="s">
        <v>229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275</v>
      </c>
      <c r="FC363" s="2" t="s">
        <v>1349</v>
      </c>
      <c r="FD363" s="2" t="s">
        <v>2749</v>
      </c>
      <c r="FE363" s="2" t="s">
        <v>241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275</v>
      </c>
      <c r="FO363" s="2" t="s">
        <v>1781</v>
      </c>
      <c r="FP363" s="2" t="s">
        <v>2036</v>
      </c>
      <c r="FQ363" s="2" t="s">
        <v>241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229</v>
      </c>
      <c r="FZ363" s="2" t="s">
        <v>229</v>
      </c>
      <c r="GA363" s="2" t="s">
        <v>229</v>
      </c>
      <c r="GB363" s="2" t="s">
        <v>229</v>
      </c>
      <c r="GC363" s="2" t="s">
        <v>229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239</v>
      </c>
      <c r="GL363" s="2" t="s">
        <v>275</v>
      </c>
      <c r="GM363" s="2" t="s">
        <v>707</v>
      </c>
      <c r="GN363" s="2" t="s">
        <v>790</v>
      </c>
      <c r="GO363" s="2" t="s">
        <v>241</v>
      </c>
      <c r="GP363" s="2" t="s">
        <v>229</v>
      </c>
      <c r="GQ363" s="4"/>
      <c r="GR363" s="8"/>
      <c r="GS363" s="4">
        <v>1</v>
      </c>
      <c r="GT363" s="8">
        <v>38.11</v>
      </c>
      <c r="GU363" s="7">
        <v>-1</v>
      </c>
      <c r="GV363" s="7">
        <v>-1</v>
      </c>
      <c r="GW363" s="2" t="s">
        <v>239</v>
      </c>
      <c r="GX363" s="2" t="s">
        <v>275</v>
      </c>
      <c r="GY363" s="2" t="s">
        <v>258</v>
      </c>
      <c r="GZ363" s="2" t="s">
        <v>717</v>
      </c>
      <c r="HA363" s="2" t="s">
        <v>241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275</v>
      </c>
      <c r="HK363" s="2" t="s">
        <v>699</v>
      </c>
      <c r="HL363" s="2" t="s">
        <v>925</v>
      </c>
      <c r="HM363" s="2" t="s">
        <v>241</v>
      </c>
      <c r="HN363" s="2" t="s">
        <v>229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275</v>
      </c>
      <c r="HW363" s="2" t="s">
        <v>712</v>
      </c>
      <c r="HX363" s="2" t="s">
        <v>236</v>
      </c>
      <c r="HY363" s="2" t="s">
        <v>241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266</v>
      </c>
      <c r="IH363" s="2" t="s">
        <v>275</v>
      </c>
      <c r="II363" s="2" t="s">
        <v>229</v>
      </c>
      <c r="IJ363" s="2" t="s">
        <v>229</v>
      </c>
      <c r="IK363" s="2" t="s">
        <v>241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272</v>
      </c>
      <c r="IT363" s="2" t="s">
        <v>275</v>
      </c>
      <c r="IU363" s="2" t="s">
        <v>229</v>
      </c>
      <c r="IV363" s="2" t="s">
        <v>229</v>
      </c>
      <c r="IW363" s="2" t="s">
        <v>241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239</v>
      </c>
      <c r="JF363" s="2" t="s">
        <v>275</v>
      </c>
      <c r="JG363" s="2" t="s">
        <v>268</v>
      </c>
      <c r="JH363" s="2" t="s">
        <v>229</v>
      </c>
      <c r="JI363" s="2" t="s">
        <v>241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229</v>
      </c>
      <c r="JR363" s="2" t="s">
        <v>229</v>
      </c>
      <c r="JS363" s="2" t="s">
        <v>229</v>
      </c>
      <c r="JT363" s="2" t="s">
        <v>229</v>
      </c>
      <c r="JU363" s="2" t="s">
        <v>229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272</v>
      </c>
      <c r="KD363" s="2" t="s">
        <v>275</v>
      </c>
      <c r="KE363" s="2" t="s">
        <v>229</v>
      </c>
      <c r="KF363" s="2" t="s">
        <v>229</v>
      </c>
      <c r="KG363" s="2" t="s">
        <v>241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272</v>
      </c>
      <c r="KP363" s="2" t="s">
        <v>275</v>
      </c>
      <c r="KQ363" s="2" t="s">
        <v>229</v>
      </c>
      <c r="KR363" s="2" t="s">
        <v>229</v>
      </c>
      <c r="KS363" s="2" t="s">
        <v>241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239</v>
      </c>
      <c r="LB363" s="2" t="s">
        <v>275</v>
      </c>
      <c r="LC363" s="2" t="s">
        <v>1357</v>
      </c>
      <c r="LD363" s="2" t="s">
        <v>794</v>
      </c>
      <c r="LE363" s="2" t="s">
        <v>241</v>
      </c>
      <c r="LF363" s="2" t="s">
        <v>229</v>
      </c>
      <c r="LG363" s="4"/>
      <c r="LH363" s="8"/>
      <c r="LI363" s="4"/>
      <c r="LJ363" s="8"/>
      <c r="LK363" s="7"/>
      <c r="LL363" s="7"/>
      <c r="LM363" s="2" t="s">
        <v>229</v>
      </c>
      <c r="LN363" s="2" t="s">
        <v>229</v>
      </c>
      <c r="LO363" s="2" t="s">
        <v>229</v>
      </c>
      <c r="LP363" s="2" t="s">
        <v>229</v>
      </c>
      <c r="LQ363" s="2" t="s">
        <v>229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239</v>
      </c>
      <c r="LZ363" s="2" t="s">
        <v>275</v>
      </c>
      <c r="MA363" s="2" t="s">
        <v>886</v>
      </c>
      <c r="MB363" s="2" t="s">
        <v>941</v>
      </c>
      <c r="MC363" s="2" t="s">
        <v>241</v>
      </c>
      <c r="MD363" s="2" t="s">
        <v>229</v>
      </c>
      <c r="ME363" s="4"/>
      <c r="MF363" s="8"/>
      <c r="MG363" s="4"/>
      <c r="MH363" s="8"/>
      <c r="MI363" s="7"/>
      <c r="MJ363" s="7"/>
      <c r="MK363" s="2" t="s">
        <v>278</v>
      </c>
      <c r="ML363" s="2" t="s">
        <v>275</v>
      </c>
      <c r="MM363" s="2" t="s">
        <v>229</v>
      </c>
      <c r="MN363" s="2" t="s">
        <v>229</v>
      </c>
      <c r="MO363" s="2" t="s">
        <v>241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266</v>
      </c>
      <c r="MX363" s="2" t="s">
        <v>275</v>
      </c>
      <c r="MY363" s="2" t="s">
        <v>229</v>
      </c>
      <c r="MZ363" s="2" t="s">
        <v>229</v>
      </c>
      <c r="NA363" s="2" t="s">
        <v>241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239</v>
      </c>
      <c r="NJ363" s="2" t="s">
        <v>275</v>
      </c>
      <c r="NK363" s="2" t="s">
        <v>1195</v>
      </c>
      <c r="NL363" s="2" t="s">
        <v>1370</v>
      </c>
      <c r="NM363" s="2" t="s">
        <v>263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272</v>
      </c>
      <c r="NV363" s="2" t="s">
        <v>275</v>
      </c>
      <c r="NW363" s="2" t="s">
        <v>229</v>
      </c>
      <c r="NX363" s="2" t="s">
        <v>229</v>
      </c>
      <c r="NY363" s="2" t="s">
        <v>241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229</v>
      </c>
      <c r="OH363" s="2" t="s">
        <v>229</v>
      </c>
      <c r="OI363" s="2" t="s">
        <v>229</v>
      </c>
      <c r="OJ363" s="2" t="s">
        <v>229</v>
      </c>
      <c r="OK363" s="2" t="s">
        <v>229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229</v>
      </c>
      <c r="OT363" s="2" t="s">
        <v>229</v>
      </c>
      <c r="OU363" s="2" t="s">
        <v>229</v>
      </c>
      <c r="OV363" s="2" t="s">
        <v>229</v>
      </c>
      <c r="OW363" s="2" t="s">
        <v>229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229</v>
      </c>
      <c r="PF363" s="2" t="s">
        <v>229</v>
      </c>
      <c r="PG363" s="2" t="s">
        <v>229</v>
      </c>
      <c r="PH363" s="2" t="s">
        <v>229</v>
      </c>
      <c r="PI363" s="2" t="s">
        <v>229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239</v>
      </c>
      <c r="PR363" s="2" t="s">
        <v>275</v>
      </c>
      <c r="PS363" s="2" t="s">
        <v>726</v>
      </c>
      <c r="PT363" s="2" t="s">
        <v>2408</v>
      </c>
      <c r="PU363" s="2" t="s">
        <v>241</v>
      </c>
      <c r="PV363" s="2" t="s">
        <v>229</v>
      </c>
      <c r="PW363" s="4"/>
      <c r="PX363" s="8"/>
      <c r="PY363" s="4"/>
      <c r="PZ363" s="8"/>
      <c r="QA363" s="7"/>
      <c r="QB363" s="7"/>
      <c r="QC363" s="2" t="s">
        <v>281</v>
      </c>
      <c r="QD363" s="2" t="s">
        <v>275</v>
      </c>
      <c r="QE363" s="2" t="s">
        <v>229</v>
      </c>
      <c r="QF363" s="2" t="s">
        <v>229</v>
      </c>
      <c r="QG363" s="2" t="s">
        <v>241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229</v>
      </c>
      <c r="QP363" s="2" t="s">
        <v>229</v>
      </c>
      <c r="QQ363" s="2" t="s">
        <v>229</v>
      </c>
      <c r="QR363" s="2" t="s">
        <v>229</v>
      </c>
      <c r="QS363" s="2" t="s">
        <v>229</v>
      </c>
      <c r="QT363" s="2" t="s">
        <v>229</v>
      </c>
      <c r="QU363" s="4"/>
      <c r="QV363" s="8"/>
      <c r="QW363" s="4"/>
      <c r="QX363" s="8"/>
      <c r="QY363" s="7"/>
      <c r="QZ363" s="7"/>
      <c r="RA363" s="2" t="s">
        <v>239</v>
      </c>
      <c r="RB363" s="2" t="s">
        <v>275</v>
      </c>
      <c r="RC363" s="2" t="s">
        <v>547</v>
      </c>
      <c r="RD363" s="2" t="s">
        <v>229</v>
      </c>
      <c r="RE363" s="2" t="s">
        <v>241</v>
      </c>
      <c r="RF363" s="2" t="s">
        <v>229</v>
      </c>
      <c r="RG363" s="4"/>
      <c r="RH363" s="8"/>
      <c r="RI363" s="4"/>
      <c r="RJ363" s="8"/>
      <c r="RK363" s="7"/>
      <c r="RL363" s="7"/>
      <c r="RM363" s="2" t="s">
        <v>229</v>
      </c>
      <c r="RN363" s="2" t="s">
        <v>229</v>
      </c>
      <c r="RO363" s="2" t="s">
        <v>229</v>
      </c>
      <c r="RP363" s="2" t="s">
        <v>229</v>
      </c>
      <c r="RQ363" s="2" t="s">
        <v>229</v>
      </c>
      <c r="RR363" s="2" t="s">
        <v>229</v>
      </c>
      <c r="RS363" s="4"/>
      <c r="RT363" s="8"/>
      <c r="RU363" s="4"/>
      <c r="RV363" s="8"/>
      <c r="RW363" s="7"/>
      <c r="RX363" s="7"/>
      <c r="RY363" s="2" t="s">
        <v>239</v>
      </c>
      <c r="RZ363" s="2" t="s">
        <v>275</v>
      </c>
      <c r="SA363" s="2" t="s">
        <v>914</v>
      </c>
      <c r="SB363" s="2" t="s">
        <v>1029</v>
      </c>
      <c r="SC363" s="2" t="s">
        <v>241</v>
      </c>
      <c r="SD363" s="2" t="s">
        <v>229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</row>
    <row r="364">
      <c r="A364" s="2" t="s">
        <v>3302</v>
      </c>
      <c r="B364" s="2" t="s">
        <v>216</v>
      </c>
      <c r="C364" s="2" t="s">
        <v>217</v>
      </c>
      <c r="D364" s="2" t="s">
        <v>3164</v>
      </c>
      <c r="E364" s="2" t="s">
        <v>3165</v>
      </c>
      <c r="F364" s="2" t="s">
        <v>678</v>
      </c>
      <c r="G364" s="2" t="s">
        <v>679</v>
      </c>
      <c r="H364" s="2" t="s">
        <v>680</v>
      </c>
      <c r="I364" s="2" t="s">
        <v>3274</v>
      </c>
      <c r="J364" s="2" t="s">
        <v>285</v>
      </c>
      <c r="K364" s="2" t="s">
        <v>767</v>
      </c>
      <c r="L364" s="3">
        <v>31.28</v>
      </c>
      <c r="M364" s="3">
        <v>32.84</v>
      </c>
      <c r="N364" s="3">
        <v>67.99</v>
      </c>
      <c r="O364" s="2" t="s">
        <v>963</v>
      </c>
      <c r="P364" s="2" t="s">
        <v>964</v>
      </c>
      <c r="Q364" s="2" t="s">
        <v>228</v>
      </c>
      <c r="R364" s="2" t="s">
        <v>229</v>
      </c>
      <c r="S364" s="2" t="s">
        <v>3303</v>
      </c>
      <c r="T364" s="2" t="s">
        <v>684</v>
      </c>
      <c r="U364" s="2" t="s">
        <v>733</v>
      </c>
      <c r="V364" s="2" t="s">
        <v>685</v>
      </c>
      <c r="W364" s="2" t="s">
        <v>686</v>
      </c>
      <c r="X364" s="2" t="s">
        <v>234</v>
      </c>
      <c r="Y364" s="2" t="s">
        <v>1342</v>
      </c>
      <c r="Z364" s="4"/>
      <c r="AA364" s="4">
        <f>=ROUNDDOWN({0},0)</f>
      </c>
      <c r="AB364" s="5">
        <v>21.7</v>
      </c>
      <c r="AC364" s="2" t="s">
        <v>229</v>
      </c>
      <c r="AD364" s="4"/>
      <c r="AE364" s="4"/>
      <c r="AF364" s="6">
        <v>64</v>
      </c>
      <c r="AG364" s="6">
        <v>47</v>
      </c>
      <c r="AH364" s="7">
        <v>0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/>
      <c r="AQ364" s="8"/>
      <c r="AR364" s="4">
        <v>2</v>
      </c>
      <c r="AS364" s="8">
        <v>53.91</v>
      </c>
      <c r="AT364" s="7">
        <v>-1</v>
      </c>
      <c r="AU364" s="7">
        <v>-1</v>
      </c>
      <c r="AV364" s="4" t="s">
        <v>229</v>
      </c>
      <c r="AW364" s="8" t="s">
        <v>229</v>
      </c>
      <c r="AX364" s="4">
        <v>13</v>
      </c>
      <c r="AY364" s="8">
        <v>321.98</v>
      </c>
      <c r="AZ364" s="7" t="s">
        <v>229</v>
      </c>
      <c r="BA364" s="7" t="s">
        <v>229</v>
      </c>
      <c r="BB364" s="7"/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 t="s">
        <v>229</v>
      </c>
      <c r="BJ364" s="4"/>
      <c r="BK364" s="8"/>
      <c r="BL364" s="2" t="s">
        <v>3304</v>
      </c>
      <c r="BM364" s="7"/>
      <c r="BN364" s="7"/>
      <c r="BO364" s="4"/>
      <c r="BP364" s="8"/>
      <c r="BQ364" s="4">
        <v>1</v>
      </c>
      <c r="BR364" s="8">
        <v>34.39</v>
      </c>
      <c r="BS364" s="7">
        <v>-1</v>
      </c>
      <c r="BT364" s="7">
        <v>-1</v>
      </c>
      <c r="BU364" s="2" t="s">
        <v>239</v>
      </c>
      <c r="BV364" s="2" t="s">
        <v>226</v>
      </c>
      <c r="BW364" s="2" t="s">
        <v>229</v>
      </c>
      <c r="BX364" s="2" t="s">
        <v>1260</v>
      </c>
      <c r="BY364" s="2" t="s">
        <v>241</v>
      </c>
      <c r="BZ364" s="2" t="s">
        <v>229</v>
      </c>
      <c r="CA364" s="4"/>
      <c r="CB364" s="8"/>
      <c r="CC364" s="4"/>
      <c r="CD364" s="8"/>
      <c r="CE364" s="7"/>
      <c r="CF364" s="7"/>
      <c r="CG364" s="2" t="s">
        <v>239</v>
      </c>
      <c r="CH364" s="2" t="s">
        <v>275</v>
      </c>
      <c r="CI364" s="2" t="s">
        <v>780</v>
      </c>
      <c r="CJ364" s="2" t="s">
        <v>3028</v>
      </c>
      <c r="CK364" s="2" t="s">
        <v>241</v>
      </c>
      <c r="CL364" s="2" t="s">
        <v>229</v>
      </c>
      <c r="CM364" s="4"/>
      <c r="CN364" s="8"/>
      <c r="CO364" s="4"/>
      <c r="CP364" s="8"/>
      <c r="CQ364" s="7"/>
      <c r="CR364" s="7"/>
      <c r="CS364" s="2" t="s">
        <v>239</v>
      </c>
      <c r="CT364" s="2" t="s">
        <v>226</v>
      </c>
      <c r="CU364" s="2" t="s">
        <v>1344</v>
      </c>
      <c r="CV364" s="2" t="s">
        <v>736</v>
      </c>
      <c r="CW364" s="2" t="s">
        <v>241</v>
      </c>
      <c r="CX364" s="2" t="s">
        <v>229</v>
      </c>
      <c r="CY364" s="4"/>
      <c r="CZ364" s="8"/>
      <c r="DA364" s="4">
        <v>1</v>
      </c>
      <c r="DB364" s="8">
        <v>19.52</v>
      </c>
      <c r="DC364" s="7">
        <v>-1</v>
      </c>
      <c r="DD364" s="7">
        <v>-1</v>
      </c>
      <c r="DE364" s="2" t="s">
        <v>239</v>
      </c>
      <c r="DF364" s="2" t="s">
        <v>226</v>
      </c>
      <c r="DG364" s="2" t="s">
        <v>1345</v>
      </c>
      <c r="DH364" s="2" t="s">
        <v>1196</v>
      </c>
      <c r="DI364" s="2" t="s">
        <v>263</v>
      </c>
      <c r="DJ364" s="2" t="s">
        <v>229</v>
      </c>
      <c r="DK364" s="4"/>
      <c r="DL364" s="8"/>
      <c r="DM364" s="4"/>
      <c r="DN364" s="8"/>
      <c r="DO364" s="7"/>
      <c r="DP364" s="7"/>
      <c r="DQ364" s="2" t="s">
        <v>239</v>
      </c>
      <c r="DR364" s="2" t="s">
        <v>226</v>
      </c>
      <c r="DS364" s="2" t="s">
        <v>871</v>
      </c>
      <c r="DT364" s="2" t="s">
        <v>953</v>
      </c>
      <c r="DU364" s="2" t="s">
        <v>241</v>
      </c>
      <c r="DV364" s="2" t="s">
        <v>229</v>
      </c>
      <c r="DW364" s="4"/>
      <c r="DX364" s="8"/>
      <c r="DY364" s="4"/>
      <c r="DZ364" s="8"/>
      <c r="EA364" s="7"/>
      <c r="EB364" s="7"/>
      <c r="EC364" s="2" t="s">
        <v>239</v>
      </c>
      <c r="ED364" s="2" t="s">
        <v>226</v>
      </c>
      <c r="EE364" s="2" t="s">
        <v>1347</v>
      </c>
      <c r="EF364" s="2" t="s">
        <v>812</v>
      </c>
      <c r="EG364" s="2" t="s">
        <v>263</v>
      </c>
      <c r="EH364" s="2" t="s">
        <v>229</v>
      </c>
      <c r="EI364" s="4"/>
      <c r="EJ364" s="8"/>
      <c r="EK364" s="4"/>
      <c r="EL364" s="8"/>
      <c r="EM364" s="7"/>
      <c r="EN364" s="7"/>
      <c r="EO364" s="2" t="s">
        <v>239</v>
      </c>
      <c r="EP364" s="2" t="s">
        <v>226</v>
      </c>
      <c r="EQ364" s="2" t="s">
        <v>950</v>
      </c>
      <c r="ER364" s="2" t="s">
        <v>2036</v>
      </c>
      <c r="ES364" s="2" t="s">
        <v>241</v>
      </c>
      <c r="ET364" s="2" t="s">
        <v>229</v>
      </c>
      <c r="EU364" s="4"/>
      <c r="EV364" s="8"/>
      <c r="EW364" s="4"/>
      <c r="EX364" s="8"/>
      <c r="EY364" s="7"/>
      <c r="EZ364" s="7"/>
      <c r="FA364" s="2" t="s">
        <v>239</v>
      </c>
      <c r="FB364" s="2" t="s">
        <v>226</v>
      </c>
      <c r="FC364" s="2" t="s">
        <v>867</v>
      </c>
      <c r="FD364" s="2" t="s">
        <v>3028</v>
      </c>
      <c r="FE364" s="2" t="s">
        <v>241</v>
      </c>
      <c r="FF364" s="2" t="s">
        <v>229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226</v>
      </c>
      <c r="FO364" s="2" t="s">
        <v>1781</v>
      </c>
      <c r="FP364" s="2" t="s">
        <v>770</v>
      </c>
      <c r="FQ364" s="2" t="s">
        <v>241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229</v>
      </c>
      <c r="FZ364" s="2" t="s">
        <v>229</v>
      </c>
      <c r="GA364" s="2" t="s">
        <v>229</v>
      </c>
      <c r="GB364" s="2" t="s">
        <v>229</v>
      </c>
      <c r="GC364" s="2" t="s">
        <v>229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714</v>
      </c>
      <c r="GL364" s="2" t="s">
        <v>275</v>
      </c>
      <c r="GM364" s="2" t="s">
        <v>707</v>
      </c>
      <c r="GN364" s="2" t="s">
        <v>2201</v>
      </c>
      <c r="GO364" s="2" t="s">
        <v>241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239</v>
      </c>
      <c r="GX364" s="2" t="s">
        <v>226</v>
      </c>
      <c r="GY364" s="2" t="s">
        <v>258</v>
      </c>
      <c r="GZ364" s="2" t="s">
        <v>3021</v>
      </c>
      <c r="HA364" s="2" t="s">
        <v>241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239</v>
      </c>
      <c r="HJ364" s="2" t="s">
        <v>275</v>
      </c>
      <c r="HK364" s="2" t="s">
        <v>699</v>
      </c>
      <c r="HL364" s="2" t="s">
        <v>871</v>
      </c>
      <c r="HM364" s="2" t="s">
        <v>241</v>
      </c>
      <c r="HN364" s="2" t="s">
        <v>229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226</v>
      </c>
      <c r="HW364" s="2" t="s">
        <v>712</v>
      </c>
      <c r="HX364" s="2" t="s">
        <v>2422</v>
      </c>
      <c r="HY364" s="2" t="s">
        <v>241</v>
      </c>
      <c r="HZ364" s="2" t="s">
        <v>229</v>
      </c>
      <c r="IA364" s="4"/>
      <c r="IB364" s="8"/>
      <c r="IC364" s="4"/>
      <c r="ID364" s="8"/>
      <c r="IE364" s="7"/>
      <c r="IF364" s="7"/>
      <c r="IG364" s="2" t="s">
        <v>266</v>
      </c>
      <c r="IH364" s="2" t="s">
        <v>226</v>
      </c>
      <c r="II364" s="2" t="s">
        <v>229</v>
      </c>
      <c r="IJ364" s="2" t="s">
        <v>229</v>
      </c>
      <c r="IK364" s="2" t="s">
        <v>241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272</v>
      </c>
      <c r="IT364" s="2" t="s">
        <v>226</v>
      </c>
      <c r="IU364" s="2" t="s">
        <v>229</v>
      </c>
      <c r="IV364" s="2" t="s">
        <v>229</v>
      </c>
      <c r="IW364" s="2" t="s">
        <v>241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239</v>
      </c>
      <c r="JF364" s="2" t="s">
        <v>226</v>
      </c>
      <c r="JG364" s="2" t="s">
        <v>268</v>
      </c>
      <c r="JH364" s="2" t="s">
        <v>3305</v>
      </c>
      <c r="JI364" s="2" t="s">
        <v>241</v>
      </c>
      <c r="JJ364" s="2" t="s">
        <v>229</v>
      </c>
      <c r="JK364" s="4"/>
      <c r="JL364" s="8"/>
      <c r="JM364" s="4"/>
      <c r="JN364" s="8"/>
      <c r="JO364" s="7"/>
      <c r="JP364" s="7"/>
      <c r="JQ364" s="2" t="s">
        <v>229</v>
      </c>
      <c r="JR364" s="2" t="s">
        <v>229</v>
      </c>
      <c r="JS364" s="2" t="s">
        <v>229</v>
      </c>
      <c r="JT364" s="2" t="s">
        <v>229</v>
      </c>
      <c r="JU364" s="2" t="s">
        <v>229</v>
      </c>
      <c r="JV364" s="2" t="s">
        <v>229</v>
      </c>
      <c r="JW364" s="4"/>
      <c r="JX364" s="8"/>
      <c r="JY364" s="4"/>
      <c r="JZ364" s="8"/>
      <c r="KA364" s="7"/>
      <c r="KB364" s="7"/>
      <c r="KC364" s="2" t="s">
        <v>239</v>
      </c>
      <c r="KD364" s="2" t="s">
        <v>226</v>
      </c>
      <c r="KE364" s="2" t="s">
        <v>270</v>
      </c>
      <c r="KF364" s="2" t="s">
        <v>2671</v>
      </c>
      <c r="KG364" s="2" t="s">
        <v>241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272</v>
      </c>
      <c r="KP364" s="2" t="s">
        <v>226</v>
      </c>
      <c r="KQ364" s="2" t="s">
        <v>229</v>
      </c>
      <c r="KR364" s="2" t="s">
        <v>229</v>
      </c>
      <c r="KS364" s="2" t="s">
        <v>241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239</v>
      </c>
      <c r="LB364" s="2" t="s">
        <v>226</v>
      </c>
      <c r="LC364" s="2" t="s">
        <v>1357</v>
      </c>
      <c r="LD364" s="2" t="s">
        <v>1726</v>
      </c>
      <c r="LE364" s="2" t="s">
        <v>241</v>
      </c>
      <c r="LF364" s="2" t="s">
        <v>229</v>
      </c>
      <c r="LG364" s="4"/>
      <c r="LH364" s="8"/>
      <c r="LI364" s="4"/>
      <c r="LJ364" s="8"/>
      <c r="LK364" s="7"/>
      <c r="LL364" s="7"/>
      <c r="LM364" s="2" t="s">
        <v>229</v>
      </c>
      <c r="LN364" s="2" t="s">
        <v>229</v>
      </c>
      <c r="LO364" s="2" t="s">
        <v>229</v>
      </c>
      <c r="LP364" s="2" t="s">
        <v>229</v>
      </c>
      <c r="LQ364" s="2" t="s">
        <v>229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239</v>
      </c>
      <c r="LZ364" s="2" t="s">
        <v>275</v>
      </c>
      <c r="MA364" s="2" t="s">
        <v>1407</v>
      </c>
      <c r="MB364" s="2" t="s">
        <v>1671</v>
      </c>
      <c r="MC364" s="2" t="s">
        <v>241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266</v>
      </c>
      <c r="ML364" s="2" t="s">
        <v>226</v>
      </c>
      <c r="MM364" s="2" t="s">
        <v>229</v>
      </c>
      <c r="MN364" s="2" t="s">
        <v>229</v>
      </c>
      <c r="MO364" s="2" t="s">
        <v>241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266</v>
      </c>
      <c r="MX364" s="2" t="s">
        <v>226</v>
      </c>
      <c r="MY364" s="2" t="s">
        <v>229</v>
      </c>
      <c r="MZ364" s="2" t="s">
        <v>229</v>
      </c>
      <c r="NA364" s="2" t="s">
        <v>241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239</v>
      </c>
      <c r="NJ364" s="2" t="s">
        <v>260</v>
      </c>
      <c r="NK364" s="2" t="s">
        <v>1195</v>
      </c>
      <c r="NL364" s="2" t="s">
        <v>3282</v>
      </c>
      <c r="NM364" s="2" t="s">
        <v>263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272</v>
      </c>
      <c r="NV364" s="2" t="s">
        <v>226</v>
      </c>
      <c r="NW364" s="2" t="s">
        <v>229</v>
      </c>
      <c r="NX364" s="2" t="s">
        <v>229</v>
      </c>
      <c r="NY364" s="2" t="s">
        <v>241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229</v>
      </c>
      <c r="OH364" s="2" t="s">
        <v>229</v>
      </c>
      <c r="OI364" s="2" t="s">
        <v>229</v>
      </c>
      <c r="OJ364" s="2" t="s">
        <v>229</v>
      </c>
      <c r="OK364" s="2" t="s">
        <v>229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229</v>
      </c>
      <c r="OT364" s="2" t="s">
        <v>229</v>
      </c>
      <c r="OU364" s="2" t="s">
        <v>229</v>
      </c>
      <c r="OV364" s="2" t="s">
        <v>229</v>
      </c>
      <c r="OW364" s="2" t="s">
        <v>229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229</v>
      </c>
      <c r="PF364" s="2" t="s">
        <v>229</v>
      </c>
      <c r="PG364" s="2" t="s">
        <v>229</v>
      </c>
      <c r="PH364" s="2" t="s">
        <v>229</v>
      </c>
      <c r="PI364" s="2" t="s">
        <v>229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239</v>
      </c>
      <c r="PR364" s="2" t="s">
        <v>275</v>
      </c>
      <c r="PS364" s="2" t="s">
        <v>726</v>
      </c>
      <c r="PT364" s="2" t="s">
        <v>2934</v>
      </c>
      <c r="PU364" s="2" t="s">
        <v>241</v>
      </c>
      <c r="PV364" s="2" t="s">
        <v>229</v>
      </c>
      <c r="PW364" s="4"/>
      <c r="PX364" s="8"/>
      <c r="PY364" s="4"/>
      <c r="PZ364" s="8"/>
      <c r="QA364" s="7"/>
      <c r="QB364" s="7"/>
      <c r="QC364" s="2" t="s">
        <v>281</v>
      </c>
      <c r="QD364" s="2" t="s">
        <v>226</v>
      </c>
      <c r="QE364" s="2" t="s">
        <v>229</v>
      </c>
      <c r="QF364" s="2" t="s">
        <v>229</v>
      </c>
      <c r="QG364" s="2" t="s">
        <v>241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229</v>
      </c>
      <c r="QP364" s="2" t="s">
        <v>229</v>
      </c>
      <c r="QQ364" s="2" t="s">
        <v>229</v>
      </c>
      <c r="QR364" s="2" t="s">
        <v>229</v>
      </c>
      <c r="QS364" s="2" t="s">
        <v>229</v>
      </c>
      <c r="QT364" s="2" t="s">
        <v>229</v>
      </c>
      <c r="QU364" s="4"/>
      <c r="QV364" s="8"/>
      <c r="QW364" s="4"/>
      <c r="QX364" s="8"/>
      <c r="QY364" s="7"/>
      <c r="QZ364" s="7"/>
      <c r="RA364" s="2" t="s">
        <v>239</v>
      </c>
      <c r="RB364" s="2" t="s">
        <v>275</v>
      </c>
      <c r="RC364" s="2" t="s">
        <v>442</v>
      </c>
      <c r="RD364" s="2" t="s">
        <v>3306</v>
      </c>
      <c r="RE364" s="2" t="s">
        <v>241</v>
      </c>
      <c r="RF364" s="2" t="s">
        <v>229</v>
      </c>
      <c r="RG364" s="4"/>
      <c r="RH364" s="8"/>
      <c r="RI364" s="4"/>
      <c r="RJ364" s="8"/>
      <c r="RK364" s="7"/>
      <c r="RL364" s="7"/>
      <c r="RM364" s="2" t="s">
        <v>229</v>
      </c>
      <c r="RN364" s="2" t="s">
        <v>229</v>
      </c>
      <c r="RO364" s="2" t="s">
        <v>229</v>
      </c>
      <c r="RP364" s="2" t="s">
        <v>229</v>
      </c>
      <c r="RQ364" s="2" t="s">
        <v>229</v>
      </c>
      <c r="RR364" s="2" t="s">
        <v>229</v>
      </c>
      <c r="RS364" s="4"/>
      <c r="RT364" s="8"/>
      <c r="RU364" s="4"/>
      <c r="RV364" s="8"/>
      <c r="RW364" s="7"/>
      <c r="RX364" s="7"/>
      <c r="RY364" s="2" t="s">
        <v>239</v>
      </c>
      <c r="RZ364" s="2" t="s">
        <v>275</v>
      </c>
      <c r="SA364" s="2" t="s">
        <v>914</v>
      </c>
      <c r="SB364" s="2" t="s">
        <v>743</v>
      </c>
      <c r="SC364" s="2" t="s">
        <v>241</v>
      </c>
      <c r="SD364" s="2" t="s">
        <v>229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</row>
    <row r="365">
      <c r="A365" s="2" t="s">
        <v>3307</v>
      </c>
      <c r="B365" s="2" t="s">
        <v>216</v>
      </c>
      <c r="C365" s="2" t="s">
        <v>217</v>
      </c>
      <c r="D365" s="2" t="s">
        <v>3164</v>
      </c>
      <c r="E365" s="2" t="s">
        <v>3165</v>
      </c>
      <c r="F365" s="2" t="s">
        <v>678</v>
      </c>
      <c r="G365" s="2" t="s">
        <v>679</v>
      </c>
      <c r="H365" s="2" t="s">
        <v>680</v>
      </c>
      <c r="I365" s="2" t="s">
        <v>3274</v>
      </c>
      <c r="J365" s="2" t="s">
        <v>312</v>
      </c>
      <c r="K365" s="2" t="s">
        <v>767</v>
      </c>
      <c r="L365" s="3">
        <v>35.88</v>
      </c>
      <c r="M365" s="3">
        <v>37.67</v>
      </c>
      <c r="N365" s="3">
        <v>77.99</v>
      </c>
      <c r="O365" s="2" t="s">
        <v>963</v>
      </c>
      <c r="P365" s="2" t="s">
        <v>964</v>
      </c>
      <c r="Q365" s="2" t="s">
        <v>228</v>
      </c>
      <c r="R365" s="2" t="s">
        <v>229</v>
      </c>
      <c r="S365" s="2" t="s">
        <v>3303</v>
      </c>
      <c r="T365" s="2" t="s">
        <v>684</v>
      </c>
      <c r="U365" s="2" t="s">
        <v>733</v>
      </c>
      <c r="V365" s="2" t="s">
        <v>685</v>
      </c>
      <c r="W365" s="2" t="s">
        <v>686</v>
      </c>
      <c r="X365" s="2" t="s">
        <v>234</v>
      </c>
      <c r="Y365" s="2" t="s">
        <v>1342</v>
      </c>
      <c r="Z365" s="4"/>
      <c r="AA365" s="4">
        <f>=ROUNDDOWN({0},0)</f>
      </c>
      <c r="AB365" s="5">
        <v>0.2</v>
      </c>
      <c r="AC365" s="2" t="s">
        <v>229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>
        <v>11</v>
      </c>
      <c r="AS365" s="8">
        <v>268.07</v>
      </c>
      <c r="AT365" s="7">
        <v>-1</v>
      </c>
      <c r="AU365" s="7">
        <v>-1</v>
      </c>
      <c r="AV365" s="4" t="s">
        <v>229</v>
      </c>
      <c r="AW365" s="8" t="s">
        <v>229</v>
      </c>
      <c r="AX365" s="4" t="s">
        <v>229</v>
      </c>
      <c r="AY365" s="8" t="s">
        <v>229</v>
      </c>
      <c r="AZ365" s="7" t="s">
        <v>229</v>
      </c>
      <c r="BA365" s="7" t="s">
        <v>229</v>
      </c>
      <c r="BB365" s="7"/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 t="s">
        <v>229</v>
      </c>
      <c r="BJ365" s="4"/>
      <c r="BK365" s="8"/>
      <c r="BL365" s="2" t="s">
        <v>3308</v>
      </c>
      <c r="BM365" s="7"/>
      <c r="BN365" s="7"/>
      <c r="BO365" s="4"/>
      <c r="BP365" s="8"/>
      <c r="BQ365" s="4">
        <v>1</v>
      </c>
      <c r="BR365" s="8">
        <v>38.77</v>
      </c>
      <c r="BS365" s="7">
        <v>-1</v>
      </c>
      <c r="BT365" s="7">
        <v>-1</v>
      </c>
      <c r="BU365" s="2" t="s">
        <v>239</v>
      </c>
      <c r="BV365" s="2" t="s">
        <v>275</v>
      </c>
      <c r="BW365" s="2" t="s">
        <v>229</v>
      </c>
      <c r="BX365" s="2" t="s">
        <v>3309</v>
      </c>
      <c r="BY365" s="2" t="s">
        <v>241</v>
      </c>
      <c r="BZ365" s="2" t="s">
        <v>229</v>
      </c>
      <c r="CA365" s="4"/>
      <c r="CB365" s="8"/>
      <c r="CC365" s="4"/>
      <c r="CD365" s="8"/>
      <c r="CE365" s="7"/>
      <c r="CF365" s="7"/>
      <c r="CG365" s="2" t="s">
        <v>239</v>
      </c>
      <c r="CH365" s="2" t="s">
        <v>275</v>
      </c>
      <c r="CI365" s="2" t="s">
        <v>780</v>
      </c>
      <c r="CJ365" s="2" t="s">
        <v>3103</v>
      </c>
      <c r="CK365" s="2" t="s">
        <v>241</v>
      </c>
      <c r="CL365" s="2" t="s">
        <v>229</v>
      </c>
      <c r="CM365" s="4"/>
      <c r="CN365" s="8"/>
      <c r="CO365" s="4"/>
      <c r="CP365" s="8"/>
      <c r="CQ365" s="7"/>
      <c r="CR365" s="7"/>
      <c r="CS365" s="2" t="s">
        <v>239</v>
      </c>
      <c r="CT365" s="2" t="s">
        <v>275</v>
      </c>
      <c r="CU365" s="2" t="s">
        <v>1344</v>
      </c>
      <c r="CV365" s="2" t="s">
        <v>770</v>
      </c>
      <c r="CW365" s="2" t="s">
        <v>241</v>
      </c>
      <c r="CX365" s="2" t="s">
        <v>229</v>
      </c>
      <c r="CY365" s="4"/>
      <c r="CZ365" s="8"/>
      <c r="DA365" s="4"/>
      <c r="DB365" s="8"/>
      <c r="DC365" s="7"/>
      <c r="DD365" s="7"/>
      <c r="DE365" s="2" t="s">
        <v>239</v>
      </c>
      <c r="DF365" s="2" t="s">
        <v>275</v>
      </c>
      <c r="DG365" s="2" t="s">
        <v>1345</v>
      </c>
      <c r="DH365" s="2" t="s">
        <v>1794</v>
      </c>
      <c r="DI365" s="2" t="s">
        <v>263</v>
      </c>
      <c r="DJ365" s="2" t="s">
        <v>229</v>
      </c>
      <c r="DK365" s="4"/>
      <c r="DL365" s="8"/>
      <c r="DM365" s="4"/>
      <c r="DN365" s="8"/>
      <c r="DO365" s="7"/>
      <c r="DP365" s="7"/>
      <c r="DQ365" s="2" t="s">
        <v>239</v>
      </c>
      <c r="DR365" s="2" t="s">
        <v>275</v>
      </c>
      <c r="DS365" s="2" t="s">
        <v>871</v>
      </c>
      <c r="DT365" s="2" t="s">
        <v>3281</v>
      </c>
      <c r="DU365" s="2" t="s">
        <v>241</v>
      </c>
      <c r="DV365" s="2" t="s">
        <v>229</v>
      </c>
      <c r="DW365" s="4"/>
      <c r="DX365" s="8"/>
      <c r="DY365" s="4">
        <v>10</v>
      </c>
      <c r="DZ365" s="8">
        <v>229.3</v>
      </c>
      <c r="EA365" s="7">
        <v>-1</v>
      </c>
      <c r="EB365" s="7">
        <v>-1</v>
      </c>
      <c r="EC365" s="2" t="s">
        <v>239</v>
      </c>
      <c r="ED365" s="2" t="s">
        <v>275</v>
      </c>
      <c r="EE365" s="2" t="s">
        <v>1347</v>
      </c>
      <c r="EF365" s="2" t="s">
        <v>3103</v>
      </c>
      <c r="EG365" s="2" t="s">
        <v>263</v>
      </c>
      <c r="EH365" s="2" t="s">
        <v>229</v>
      </c>
      <c r="EI365" s="4"/>
      <c r="EJ365" s="8"/>
      <c r="EK365" s="4"/>
      <c r="EL365" s="8"/>
      <c r="EM365" s="7"/>
      <c r="EN365" s="7"/>
      <c r="EO365" s="2" t="s">
        <v>239</v>
      </c>
      <c r="EP365" s="2" t="s">
        <v>275</v>
      </c>
      <c r="EQ365" s="2" t="s">
        <v>950</v>
      </c>
      <c r="ER365" s="2" t="s">
        <v>1778</v>
      </c>
      <c r="ES365" s="2" t="s">
        <v>241</v>
      </c>
      <c r="ET365" s="2" t="s">
        <v>229</v>
      </c>
      <c r="EU365" s="4"/>
      <c r="EV365" s="8"/>
      <c r="EW365" s="4"/>
      <c r="EX365" s="8"/>
      <c r="EY365" s="7"/>
      <c r="EZ365" s="7"/>
      <c r="FA365" s="2" t="s">
        <v>239</v>
      </c>
      <c r="FB365" s="2" t="s">
        <v>275</v>
      </c>
      <c r="FC365" s="2" t="s">
        <v>867</v>
      </c>
      <c r="FD365" s="2" t="s">
        <v>870</v>
      </c>
      <c r="FE365" s="2" t="s">
        <v>241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239</v>
      </c>
      <c r="FN365" s="2" t="s">
        <v>275</v>
      </c>
      <c r="FO365" s="2" t="s">
        <v>1781</v>
      </c>
      <c r="FP365" s="2" t="s">
        <v>700</v>
      </c>
      <c r="FQ365" s="2" t="s">
        <v>241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229</v>
      </c>
      <c r="FZ365" s="2" t="s">
        <v>229</v>
      </c>
      <c r="GA365" s="2" t="s">
        <v>229</v>
      </c>
      <c r="GB365" s="2" t="s">
        <v>229</v>
      </c>
      <c r="GC365" s="2" t="s">
        <v>229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714</v>
      </c>
      <c r="GL365" s="2" t="s">
        <v>275</v>
      </c>
      <c r="GM365" s="2" t="s">
        <v>707</v>
      </c>
      <c r="GN365" s="2" t="s">
        <v>808</v>
      </c>
      <c r="GO365" s="2" t="s">
        <v>241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239</v>
      </c>
      <c r="GX365" s="2" t="s">
        <v>275</v>
      </c>
      <c r="GY365" s="2" t="s">
        <v>258</v>
      </c>
      <c r="GZ365" s="2" t="s">
        <v>942</v>
      </c>
      <c r="HA365" s="2" t="s">
        <v>241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239</v>
      </c>
      <c r="HJ365" s="2" t="s">
        <v>275</v>
      </c>
      <c r="HK365" s="2" t="s">
        <v>699</v>
      </c>
      <c r="HL365" s="2" t="s">
        <v>700</v>
      </c>
      <c r="HM365" s="2" t="s">
        <v>241</v>
      </c>
      <c r="HN365" s="2" t="s">
        <v>229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275</v>
      </c>
      <c r="HW365" s="2" t="s">
        <v>712</v>
      </c>
      <c r="HX365" s="2" t="s">
        <v>1192</v>
      </c>
      <c r="HY365" s="2" t="s">
        <v>241</v>
      </c>
      <c r="HZ365" s="2" t="s">
        <v>229</v>
      </c>
      <c r="IA365" s="4"/>
      <c r="IB365" s="8"/>
      <c r="IC365" s="4"/>
      <c r="ID365" s="8"/>
      <c r="IE365" s="7"/>
      <c r="IF365" s="7"/>
      <c r="IG365" s="2" t="s">
        <v>266</v>
      </c>
      <c r="IH365" s="2" t="s">
        <v>275</v>
      </c>
      <c r="II365" s="2" t="s">
        <v>229</v>
      </c>
      <c r="IJ365" s="2" t="s">
        <v>229</v>
      </c>
      <c r="IK365" s="2" t="s">
        <v>241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272</v>
      </c>
      <c r="IT365" s="2" t="s">
        <v>275</v>
      </c>
      <c r="IU365" s="2" t="s">
        <v>229</v>
      </c>
      <c r="IV365" s="2" t="s">
        <v>229</v>
      </c>
      <c r="IW365" s="2" t="s">
        <v>241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239</v>
      </c>
      <c r="JF365" s="2" t="s">
        <v>275</v>
      </c>
      <c r="JG365" s="2" t="s">
        <v>268</v>
      </c>
      <c r="JH365" s="2" t="s">
        <v>229</v>
      </c>
      <c r="JI365" s="2" t="s">
        <v>241</v>
      </c>
      <c r="JJ365" s="2" t="s">
        <v>229</v>
      </c>
      <c r="JK365" s="4"/>
      <c r="JL365" s="8"/>
      <c r="JM365" s="4"/>
      <c r="JN365" s="8"/>
      <c r="JO365" s="7"/>
      <c r="JP365" s="7"/>
      <c r="JQ365" s="2" t="s">
        <v>229</v>
      </c>
      <c r="JR365" s="2" t="s">
        <v>229</v>
      </c>
      <c r="JS365" s="2" t="s">
        <v>229</v>
      </c>
      <c r="JT365" s="2" t="s">
        <v>229</v>
      </c>
      <c r="JU365" s="2" t="s">
        <v>229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239</v>
      </c>
      <c r="KD365" s="2" t="s">
        <v>275</v>
      </c>
      <c r="KE365" s="2" t="s">
        <v>270</v>
      </c>
      <c r="KF365" s="2" t="s">
        <v>376</v>
      </c>
      <c r="KG365" s="2" t="s">
        <v>241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272</v>
      </c>
      <c r="KP365" s="2" t="s">
        <v>275</v>
      </c>
      <c r="KQ365" s="2" t="s">
        <v>229</v>
      </c>
      <c r="KR365" s="2" t="s">
        <v>229</v>
      </c>
      <c r="KS365" s="2" t="s">
        <v>241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239</v>
      </c>
      <c r="LB365" s="2" t="s">
        <v>275</v>
      </c>
      <c r="LC365" s="2" t="s">
        <v>1357</v>
      </c>
      <c r="LD365" s="2" t="s">
        <v>941</v>
      </c>
      <c r="LE365" s="2" t="s">
        <v>241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229</v>
      </c>
      <c r="LN365" s="2" t="s">
        <v>229</v>
      </c>
      <c r="LO365" s="2" t="s">
        <v>229</v>
      </c>
      <c r="LP365" s="2" t="s">
        <v>229</v>
      </c>
      <c r="LQ365" s="2" t="s">
        <v>229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239</v>
      </c>
      <c r="LZ365" s="2" t="s">
        <v>275</v>
      </c>
      <c r="MA365" s="2" t="s">
        <v>1407</v>
      </c>
      <c r="MB365" s="2" t="s">
        <v>1671</v>
      </c>
      <c r="MC365" s="2" t="s">
        <v>241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266</v>
      </c>
      <c r="ML365" s="2" t="s">
        <v>275</v>
      </c>
      <c r="MM365" s="2" t="s">
        <v>229</v>
      </c>
      <c r="MN365" s="2" t="s">
        <v>229</v>
      </c>
      <c r="MO365" s="2" t="s">
        <v>241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266</v>
      </c>
      <c r="MX365" s="2" t="s">
        <v>275</v>
      </c>
      <c r="MY365" s="2" t="s">
        <v>229</v>
      </c>
      <c r="MZ365" s="2" t="s">
        <v>229</v>
      </c>
      <c r="NA365" s="2" t="s">
        <v>241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239</v>
      </c>
      <c r="NJ365" s="2" t="s">
        <v>275</v>
      </c>
      <c r="NK365" s="2" t="s">
        <v>1195</v>
      </c>
      <c r="NL365" s="2" t="s">
        <v>2040</v>
      </c>
      <c r="NM365" s="2" t="s">
        <v>263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272</v>
      </c>
      <c r="NV365" s="2" t="s">
        <v>275</v>
      </c>
      <c r="NW365" s="2" t="s">
        <v>229</v>
      </c>
      <c r="NX365" s="2" t="s">
        <v>229</v>
      </c>
      <c r="NY365" s="2" t="s">
        <v>241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229</v>
      </c>
      <c r="OH365" s="2" t="s">
        <v>229</v>
      </c>
      <c r="OI365" s="2" t="s">
        <v>229</v>
      </c>
      <c r="OJ365" s="2" t="s">
        <v>229</v>
      </c>
      <c r="OK365" s="2" t="s">
        <v>229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229</v>
      </c>
      <c r="OT365" s="2" t="s">
        <v>229</v>
      </c>
      <c r="OU365" s="2" t="s">
        <v>229</v>
      </c>
      <c r="OV365" s="2" t="s">
        <v>229</v>
      </c>
      <c r="OW365" s="2" t="s">
        <v>229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229</v>
      </c>
      <c r="PF365" s="2" t="s">
        <v>229</v>
      </c>
      <c r="PG365" s="2" t="s">
        <v>229</v>
      </c>
      <c r="PH365" s="2" t="s">
        <v>229</v>
      </c>
      <c r="PI365" s="2" t="s">
        <v>229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239</v>
      </c>
      <c r="PR365" s="2" t="s">
        <v>275</v>
      </c>
      <c r="PS365" s="2" t="s">
        <v>726</v>
      </c>
      <c r="PT365" s="2" t="s">
        <v>229</v>
      </c>
      <c r="PU365" s="2" t="s">
        <v>241</v>
      </c>
      <c r="PV365" s="2" t="s">
        <v>229</v>
      </c>
      <c r="PW365" s="4"/>
      <c r="PX365" s="8"/>
      <c r="PY365" s="4"/>
      <c r="PZ365" s="8"/>
      <c r="QA365" s="7"/>
      <c r="QB365" s="7"/>
      <c r="QC365" s="2" t="s">
        <v>281</v>
      </c>
      <c r="QD365" s="2" t="s">
        <v>275</v>
      </c>
      <c r="QE365" s="2" t="s">
        <v>229</v>
      </c>
      <c r="QF365" s="2" t="s">
        <v>229</v>
      </c>
      <c r="QG365" s="2" t="s">
        <v>241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229</v>
      </c>
      <c r="QP365" s="2" t="s">
        <v>229</v>
      </c>
      <c r="QQ365" s="2" t="s">
        <v>229</v>
      </c>
      <c r="QR365" s="2" t="s">
        <v>229</v>
      </c>
      <c r="QS365" s="2" t="s">
        <v>229</v>
      </c>
      <c r="QT365" s="2" t="s">
        <v>229</v>
      </c>
      <c r="QU365" s="4"/>
      <c r="QV365" s="8"/>
      <c r="QW365" s="4"/>
      <c r="QX365" s="8"/>
      <c r="QY365" s="7"/>
      <c r="QZ365" s="7"/>
      <c r="RA365" s="2" t="s">
        <v>239</v>
      </c>
      <c r="RB365" s="2" t="s">
        <v>275</v>
      </c>
      <c r="RC365" s="2" t="s">
        <v>453</v>
      </c>
      <c r="RD365" s="2" t="s">
        <v>229</v>
      </c>
      <c r="RE365" s="2" t="s">
        <v>241</v>
      </c>
      <c r="RF365" s="2" t="s">
        <v>229</v>
      </c>
      <c r="RG365" s="4"/>
      <c r="RH365" s="8"/>
      <c r="RI365" s="4"/>
      <c r="RJ365" s="8"/>
      <c r="RK365" s="7"/>
      <c r="RL365" s="7"/>
      <c r="RM365" s="2" t="s">
        <v>229</v>
      </c>
      <c r="RN365" s="2" t="s">
        <v>229</v>
      </c>
      <c r="RO365" s="2" t="s">
        <v>229</v>
      </c>
      <c r="RP365" s="2" t="s">
        <v>229</v>
      </c>
      <c r="RQ365" s="2" t="s">
        <v>229</v>
      </c>
      <c r="RR365" s="2" t="s">
        <v>229</v>
      </c>
      <c r="RS365" s="4"/>
      <c r="RT365" s="8"/>
      <c r="RU365" s="4"/>
      <c r="RV365" s="8"/>
      <c r="RW365" s="7"/>
      <c r="RX365" s="7"/>
      <c r="RY365" s="2" t="s">
        <v>239</v>
      </c>
      <c r="RZ365" s="2" t="s">
        <v>275</v>
      </c>
      <c r="SA365" s="2" t="s">
        <v>914</v>
      </c>
      <c r="SB365" s="2" t="s">
        <v>790</v>
      </c>
      <c r="SC365" s="2" t="s">
        <v>241</v>
      </c>
      <c r="SD365" s="2" t="s">
        <v>229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</row>
    <row r="366">
      <c r="A366" s="2" t="s">
        <v>3310</v>
      </c>
      <c r="B366" s="2" t="s">
        <v>216</v>
      </c>
      <c r="C366" s="2" t="s">
        <v>217</v>
      </c>
      <c r="D366" s="2" t="s">
        <v>3164</v>
      </c>
      <c r="E366" s="2" t="s">
        <v>3165</v>
      </c>
      <c r="F366" s="2" t="s">
        <v>1066</v>
      </c>
      <c r="G366" s="2" t="s">
        <v>1067</v>
      </c>
      <c r="H366" s="2" t="s">
        <v>1068</v>
      </c>
      <c r="I366" s="2" t="s">
        <v>3311</v>
      </c>
      <c r="J366" s="2" t="s">
        <v>224</v>
      </c>
      <c r="K366" s="2" t="s">
        <v>1070</v>
      </c>
      <c r="L366" s="3">
        <v>23.96</v>
      </c>
      <c r="M366" s="3">
        <v>25.16</v>
      </c>
      <c r="N366" s="3">
        <v>54.99</v>
      </c>
      <c r="O366" s="2" t="s">
        <v>226</v>
      </c>
      <c r="P366" s="2" t="s">
        <v>528</v>
      </c>
      <c r="Q366" s="2" t="s">
        <v>228</v>
      </c>
      <c r="R366" s="2" t="s">
        <v>229</v>
      </c>
      <c r="S366" s="2" t="s">
        <v>1071</v>
      </c>
      <c r="T366" s="2" t="s">
        <v>684</v>
      </c>
      <c r="U366" s="2" t="s">
        <v>232</v>
      </c>
      <c r="V366" s="2" t="s">
        <v>1008</v>
      </c>
      <c r="W366" s="2" t="s">
        <v>686</v>
      </c>
      <c r="X366" s="2" t="s">
        <v>1009</v>
      </c>
      <c r="Y366" s="2" t="s">
        <v>467</v>
      </c>
      <c r="Z366" s="4">
        <v>179</v>
      </c>
      <c r="AA366" s="4">
        <f>=ROUNDDOWN(11.9333333333333,0)</f>
      </c>
      <c r="AB366" s="5">
        <v>15</v>
      </c>
      <c r="AC366" s="2" t="s">
        <v>3312</v>
      </c>
      <c r="AD366" s="4">
        <v>50</v>
      </c>
      <c r="AE366" s="4">
        <v>360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>
        <v>4</v>
      </c>
      <c r="AQ366" s="8">
        <v>103.16</v>
      </c>
      <c r="AR366" s="4">
        <v>6</v>
      </c>
      <c r="AS366" s="8">
        <v>159.96</v>
      </c>
      <c r="AT366" s="7">
        <v>-0.3333</v>
      </c>
      <c r="AU366" s="7">
        <v>-0.3551</v>
      </c>
      <c r="AV366" s="4">
        <v>10</v>
      </c>
      <c r="AW366" s="8">
        <v>297.04</v>
      </c>
      <c r="AX366" s="4">
        <v>24</v>
      </c>
      <c r="AY366" s="8">
        <v>733.95</v>
      </c>
      <c r="AZ366" s="7">
        <v>-0.5833</v>
      </c>
      <c r="BA366" s="7">
        <v>-0.5953</v>
      </c>
      <c r="BB366" s="7">
        <v>0.3473</v>
      </c>
      <c r="BC366" s="4">
        <v>16</v>
      </c>
      <c r="BD366" s="8">
        <v>480.11</v>
      </c>
      <c r="BE366" s="4">
        <v>24</v>
      </c>
      <c r="BF366" s="8">
        <v>733.95</v>
      </c>
      <c r="BG366" s="7">
        <v>-0.3333</v>
      </c>
      <c r="BH366" s="7">
        <v>-0.3459</v>
      </c>
      <c r="BI366" s="7">
        <v>0.6187</v>
      </c>
      <c r="BJ366" s="4">
        <v>4</v>
      </c>
      <c r="BK366" s="8">
        <v>103.16</v>
      </c>
      <c r="BL366" s="2" t="s">
        <v>3313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239</v>
      </c>
      <c r="BV366" s="2" t="s">
        <v>226</v>
      </c>
      <c r="BW366" s="2" t="s">
        <v>229</v>
      </c>
      <c r="BX366" s="2" t="s">
        <v>1178</v>
      </c>
      <c r="BY366" s="2" t="s">
        <v>241</v>
      </c>
      <c r="BZ366" s="2" t="s">
        <v>229</v>
      </c>
      <c r="CA366" s="4"/>
      <c r="CB366" s="8"/>
      <c r="CC366" s="4">
        <v>2</v>
      </c>
      <c r="CD366" s="8">
        <v>54.34</v>
      </c>
      <c r="CE366" s="7">
        <v>-1</v>
      </c>
      <c r="CF366" s="7">
        <v>-1</v>
      </c>
      <c r="CG366" s="2" t="s">
        <v>239</v>
      </c>
      <c r="CH366" s="2" t="s">
        <v>226</v>
      </c>
      <c r="CI366" s="2" t="s">
        <v>299</v>
      </c>
      <c r="CJ366" s="2" t="s">
        <v>1715</v>
      </c>
      <c r="CK366" s="2" t="s">
        <v>241</v>
      </c>
      <c r="CL366" s="2" t="s">
        <v>229</v>
      </c>
      <c r="CM366" s="4"/>
      <c r="CN366" s="8"/>
      <c r="CO366" s="4"/>
      <c r="CP366" s="8"/>
      <c r="CQ366" s="7"/>
      <c r="CR366" s="7"/>
      <c r="CS366" s="2" t="s">
        <v>239</v>
      </c>
      <c r="CT366" s="2" t="s">
        <v>226</v>
      </c>
      <c r="CU366" s="2" t="s">
        <v>467</v>
      </c>
      <c r="CV366" s="2" t="s">
        <v>1517</v>
      </c>
      <c r="CW366" s="2" t="s">
        <v>241</v>
      </c>
      <c r="CX366" s="2" t="s">
        <v>229</v>
      </c>
      <c r="CY366" s="4">
        <v>1</v>
      </c>
      <c r="CZ366" s="8">
        <v>26.42</v>
      </c>
      <c r="DA366" s="4">
        <v>3</v>
      </c>
      <c r="DB366" s="8">
        <v>79.26</v>
      </c>
      <c r="DC366" s="7">
        <v>-0.6667</v>
      </c>
      <c r="DD366" s="7">
        <v>-0.6667</v>
      </c>
      <c r="DE366" s="2" t="s">
        <v>239</v>
      </c>
      <c r="DF366" s="2" t="s">
        <v>226</v>
      </c>
      <c r="DG366" s="2" t="s">
        <v>332</v>
      </c>
      <c r="DH366" s="2" t="s">
        <v>592</v>
      </c>
      <c r="DI366" s="2" t="s">
        <v>241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239</v>
      </c>
      <c r="DR366" s="2" t="s">
        <v>226</v>
      </c>
      <c r="DS366" s="2" t="s">
        <v>493</v>
      </c>
      <c r="DT366" s="2" t="s">
        <v>401</v>
      </c>
      <c r="DU366" s="2" t="s">
        <v>241</v>
      </c>
      <c r="DV366" s="2" t="s">
        <v>229</v>
      </c>
      <c r="DW366" s="4">
        <v>2</v>
      </c>
      <c r="DX366" s="8">
        <v>50.32</v>
      </c>
      <c r="DY366" s="4"/>
      <c r="DZ366" s="8"/>
      <c r="EA366" s="7"/>
      <c r="EB366" s="7"/>
      <c r="EC366" s="2" t="s">
        <v>239</v>
      </c>
      <c r="ED366" s="2" t="s">
        <v>226</v>
      </c>
      <c r="EE366" s="2" t="s">
        <v>1077</v>
      </c>
      <c r="EF366" s="2" t="s">
        <v>2221</v>
      </c>
      <c r="EG366" s="2" t="s">
        <v>241</v>
      </c>
      <c r="EH366" s="2" t="s">
        <v>229</v>
      </c>
      <c r="EI366" s="4">
        <v>1</v>
      </c>
      <c r="EJ366" s="8">
        <v>26.42</v>
      </c>
      <c r="EK366" s="4"/>
      <c r="EL366" s="8"/>
      <c r="EM366" s="7"/>
      <c r="EN366" s="7"/>
      <c r="EO366" s="2" t="s">
        <v>239</v>
      </c>
      <c r="EP366" s="2" t="s">
        <v>226</v>
      </c>
      <c r="EQ366" s="2" t="s">
        <v>1545</v>
      </c>
      <c r="ER366" s="2" t="s">
        <v>1764</v>
      </c>
      <c r="ES366" s="2" t="s">
        <v>241</v>
      </c>
      <c r="ET366" s="2" t="s">
        <v>229</v>
      </c>
      <c r="EU366" s="4"/>
      <c r="EV366" s="8"/>
      <c r="EW366" s="4">
        <v>1</v>
      </c>
      <c r="EX366" s="8">
        <v>26.36</v>
      </c>
      <c r="EY366" s="7">
        <v>-1</v>
      </c>
      <c r="EZ366" s="7">
        <v>-1</v>
      </c>
      <c r="FA366" s="2" t="s">
        <v>239</v>
      </c>
      <c r="FB366" s="2" t="s">
        <v>226</v>
      </c>
      <c r="FC366" s="2" t="s">
        <v>558</v>
      </c>
      <c r="FD366" s="2" t="s">
        <v>1086</v>
      </c>
      <c r="FE366" s="2" t="s">
        <v>241</v>
      </c>
      <c r="FF366" s="2" t="s">
        <v>229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226</v>
      </c>
      <c r="FO366" s="2" t="s">
        <v>467</v>
      </c>
      <c r="FP366" s="2" t="s">
        <v>2470</v>
      </c>
      <c r="FQ366" s="2" t="s">
        <v>241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239</v>
      </c>
      <c r="FZ366" s="2" t="s">
        <v>226</v>
      </c>
      <c r="GA366" s="2" t="s">
        <v>327</v>
      </c>
      <c r="GB366" s="2" t="s">
        <v>229</v>
      </c>
      <c r="GC366" s="2" t="s">
        <v>241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267</v>
      </c>
      <c r="GL366" s="2" t="s">
        <v>226</v>
      </c>
      <c r="GM366" s="2" t="s">
        <v>229</v>
      </c>
      <c r="GN366" s="2" t="s">
        <v>229</v>
      </c>
      <c r="GO366" s="2" t="s">
        <v>241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239</v>
      </c>
      <c r="GX366" s="2" t="s">
        <v>226</v>
      </c>
      <c r="GY366" s="2" t="s">
        <v>403</v>
      </c>
      <c r="GZ366" s="2" t="s">
        <v>2851</v>
      </c>
      <c r="HA366" s="2" t="s">
        <v>241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281</v>
      </c>
      <c r="HJ366" s="2" t="s">
        <v>226</v>
      </c>
      <c r="HK366" s="2" t="s">
        <v>229</v>
      </c>
      <c r="HL366" s="2" t="s">
        <v>229</v>
      </c>
      <c r="HM366" s="2" t="s">
        <v>241</v>
      </c>
      <c r="HN366" s="2" t="s">
        <v>229</v>
      </c>
      <c r="HO366" s="4"/>
      <c r="HP366" s="8"/>
      <c r="HQ366" s="4"/>
      <c r="HR366" s="8"/>
      <c r="HS366" s="7"/>
      <c r="HT366" s="7"/>
      <c r="HU366" s="2" t="s">
        <v>239</v>
      </c>
      <c r="HV366" s="2" t="s">
        <v>226</v>
      </c>
      <c r="HW366" s="2" t="s">
        <v>1022</v>
      </c>
      <c r="HX366" s="2" t="s">
        <v>3314</v>
      </c>
      <c r="HY366" s="2" t="s">
        <v>241</v>
      </c>
      <c r="HZ366" s="2" t="s">
        <v>229</v>
      </c>
      <c r="IA366" s="4"/>
      <c r="IB366" s="8"/>
      <c r="IC366" s="4"/>
      <c r="ID366" s="8"/>
      <c r="IE366" s="7"/>
      <c r="IF366" s="7"/>
      <c r="IG366" s="2" t="s">
        <v>266</v>
      </c>
      <c r="IH366" s="2" t="s">
        <v>226</v>
      </c>
      <c r="II366" s="2" t="s">
        <v>229</v>
      </c>
      <c r="IJ366" s="2" t="s">
        <v>229</v>
      </c>
      <c r="IK366" s="2" t="s">
        <v>241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272</v>
      </c>
      <c r="IT366" s="2" t="s">
        <v>226</v>
      </c>
      <c r="IU366" s="2" t="s">
        <v>229</v>
      </c>
      <c r="IV366" s="2" t="s">
        <v>229</v>
      </c>
      <c r="IW366" s="2" t="s">
        <v>241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267</v>
      </c>
      <c r="JF366" s="2" t="s">
        <v>226</v>
      </c>
      <c r="JG366" s="2" t="s">
        <v>229</v>
      </c>
      <c r="JH366" s="2" t="s">
        <v>229</v>
      </c>
      <c r="JI366" s="2" t="s">
        <v>241</v>
      </c>
      <c r="JJ366" s="2" t="s">
        <v>229</v>
      </c>
      <c r="JK366" s="4"/>
      <c r="JL366" s="8"/>
      <c r="JM366" s="4"/>
      <c r="JN366" s="8"/>
      <c r="JO366" s="7"/>
      <c r="JP366" s="7"/>
      <c r="JQ366" s="2" t="s">
        <v>239</v>
      </c>
      <c r="JR366" s="2" t="s">
        <v>226</v>
      </c>
      <c r="JS366" s="2" t="s">
        <v>1083</v>
      </c>
      <c r="JT366" s="2" t="s">
        <v>2965</v>
      </c>
      <c r="JU366" s="2" t="s">
        <v>241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272</v>
      </c>
      <c r="KD366" s="2" t="s">
        <v>226</v>
      </c>
      <c r="KE366" s="2" t="s">
        <v>229</v>
      </c>
      <c r="KF366" s="2" t="s">
        <v>229</v>
      </c>
      <c r="KG366" s="2" t="s">
        <v>241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272</v>
      </c>
      <c r="KP366" s="2" t="s">
        <v>226</v>
      </c>
      <c r="KQ366" s="2" t="s">
        <v>229</v>
      </c>
      <c r="KR366" s="2" t="s">
        <v>229</v>
      </c>
      <c r="KS366" s="2" t="s">
        <v>241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272</v>
      </c>
      <c r="LB366" s="2" t="s">
        <v>226</v>
      </c>
      <c r="LC366" s="2" t="s">
        <v>229</v>
      </c>
      <c r="LD366" s="2" t="s">
        <v>229</v>
      </c>
      <c r="LE366" s="2" t="s">
        <v>241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229</v>
      </c>
      <c r="LN366" s="2" t="s">
        <v>229</v>
      </c>
      <c r="LO366" s="2" t="s">
        <v>229</v>
      </c>
      <c r="LP366" s="2" t="s">
        <v>229</v>
      </c>
      <c r="LQ366" s="2" t="s">
        <v>229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239</v>
      </c>
      <c r="LZ366" s="2" t="s">
        <v>275</v>
      </c>
      <c r="MA366" s="2" t="s">
        <v>2292</v>
      </c>
      <c r="MB366" s="2" t="s">
        <v>2225</v>
      </c>
      <c r="MC366" s="2" t="s">
        <v>241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272</v>
      </c>
      <c r="ML366" s="2" t="s">
        <v>226</v>
      </c>
      <c r="MM366" s="2" t="s">
        <v>229</v>
      </c>
      <c r="MN366" s="2" t="s">
        <v>229</v>
      </c>
      <c r="MO366" s="2" t="s">
        <v>241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239</v>
      </c>
      <c r="MX366" s="2" t="s">
        <v>226</v>
      </c>
      <c r="MY366" s="2" t="s">
        <v>308</v>
      </c>
      <c r="MZ366" s="2" t="s">
        <v>229</v>
      </c>
      <c r="NA366" s="2" t="s">
        <v>241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239</v>
      </c>
      <c r="NJ366" s="2" t="s">
        <v>260</v>
      </c>
      <c r="NK366" s="2" t="s">
        <v>459</v>
      </c>
      <c r="NL366" s="2" t="s">
        <v>604</v>
      </c>
      <c r="NM366" s="2" t="s">
        <v>241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272</v>
      </c>
      <c r="NV366" s="2" t="s">
        <v>226</v>
      </c>
      <c r="NW366" s="2" t="s">
        <v>229</v>
      </c>
      <c r="NX366" s="2" t="s">
        <v>229</v>
      </c>
      <c r="NY366" s="2" t="s">
        <v>241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239</v>
      </c>
      <c r="OH366" s="2" t="s">
        <v>226</v>
      </c>
      <c r="OI366" s="2" t="s">
        <v>229</v>
      </c>
      <c r="OJ366" s="2" t="s">
        <v>229</v>
      </c>
      <c r="OK366" s="2" t="s">
        <v>241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229</v>
      </c>
      <c r="OT366" s="2" t="s">
        <v>229</v>
      </c>
      <c r="OU366" s="2" t="s">
        <v>229</v>
      </c>
      <c r="OV366" s="2" t="s">
        <v>229</v>
      </c>
      <c r="OW366" s="2" t="s">
        <v>229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281</v>
      </c>
      <c r="PF366" s="2" t="s">
        <v>226</v>
      </c>
      <c r="PG366" s="2" t="s">
        <v>229</v>
      </c>
      <c r="PH366" s="2" t="s">
        <v>229</v>
      </c>
      <c r="PI366" s="2" t="s">
        <v>241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266</v>
      </c>
      <c r="PR366" s="2" t="s">
        <v>275</v>
      </c>
      <c r="PS366" s="2" t="s">
        <v>229</v>
      </c>
      <c r="PT366" s="2" t="s">
        <v>229</v>
      </c>
      <c r="PU366" s="2" t="s">
        <v>241</v>
      </c>
      <c r="PV366" s="2" t="s">
        <v>229</v>
      </c>
      <c r="PW366" s="4"/>
      <c r="PX366" s="8"/>
      <c r="PY366" s="4"/>
      <c r="PZ366" s="8"/>
      <c r="QA366" s="7"/>
      <c r="QB366" s="7"/>
      <c r="QC366" s="2" t="s">
        <v>281</v>
      </c>
      <c r="QD366" s="2" t="s">
        <v>226</v>
      </c>
      <c r="QE366" s="2" t="s">
        <v>229</v>
      </c>
      <c r="QF366" s="2" t="s">
        <v>229</v>
      </c>
      <c r="QG366" s="2" t="s">
        <v>241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229</v>
      </c>
      <c r="QP366" s="2" t="s">
        <v>229</v>
      </c>
      <c r="QQ366" s="2" t="s">
        <v>229</v>
      </c>
      <c r="QR366" s="2" t="s">
        <v>229</v>
      </c>
      <c r="QS366" s="2" t="s">
        <v>229</v>
      </c>
      <c r="QT366" s="2" t="s">
        <v>229</v>
      </c>
      <c r="QU366" s="4"/>
      <c r="QV366" s="8"/>
      <c r="QW366" s="4"/>
      <c r="QX366" s="8"/>
      <c r="QY366" s="7"/>
      <c r="QZ366" s="7"/>
      <c r="RA366" s="2" t="s">
        <v>239</v>
      </c>
      <c r="RB366" s="2" t="s">
        <v>275</v>
      </c>
      <c r="RC366" s="2" t="s">
        <v>338</v>
      </c>
      <c r="RD366" s="2" t="s">
        <v>229</v>
      </c>
      <c r="RE366" s="2" t="s">
        <v>241</v>
      </c>
      <c r="RF366" s="2" t="s">
        <v>229</v>
      </c>
      <c r="RG366" s="4"/>
      <c r="RH366" s="8"/>
      <c r="RI366" s="4"/>
      <c r="RJ366" s="8"/>
      <c r="RK366" s="7"/>
      <c r="RL366" s="7"/>
      <c r="RM366" s="2" t="s">
        <v>229</v>
      </c>
      <c r="RN366" s="2" t="s">
        <v>229</v>
      </c>
      <c r="RO366" s="2" t="s">
        <v>229</v>
      </c>
      <c r="RP366" s="2" t="s">
        <v>229</v>
      </c>
      <c r="RQ366" s="2" t="s">
        <v>229</v>
      </c>
      <c r="RR366" s="2" t="s">
        <v>229</v>
      </c>
      <c r="RS366" s="4"/>
      <c r="RT366" s="8"/>
      <c r="RU366" s="4"/>
      <c r="RV366" s="8"/>
      <c r="RW366" s="7"/>
      <c r="RX366" s="7"/>
      <c r="RY366" s="2" t="s">
        <v>266</v>
      </c>
      <c r="RZ366" s="2" t="s">
        <v>275</v>
      </c>
      <c r="SA366" s="2" t="s">
        <v>229</v>
      </c>
      <c r="SB366" s="2" t="s">
        <v>229</v>
      </c>
      <c r="SC366" s="2" t="s">
        <v>241</v>
      </c>
      <c r="SD366" s="2" t="s">
        <v>229</v>
      </c>
      <c r="SE366" s="4">
        <v>152</v>
      </c>
      <c r="SF366" s="4"/>
      <c r="SG366" s="4"/>
      <c r="SH366" s="4"/>
      <c r="SI366" s="4">
        <v>27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>
        <v>50</v>
      </c>
      <c r="TX366" s="4"/>
      <c r="TY366" s="4"/>
      <c r="TZ366" s="4"/>
      <c r="UA366" s="4"/>
      <c r="UB366" s="4"/>
      <c r="UC366" s="4"/>
      <c r="UD366" s="4"/>
      <c r="UE366" s="4"/>
      <c r="UF366" s="4">
        <v>60</v>
      </c>
      <c r="UG366" s="4"/>
      <c r="UH366" s="4"/>
      <c r="UI366" s="4"/>
      <c r="UJ366" s="4"/>
      <c r="UK366" s="4"/>
      <c r="UL366" s="4"/>
      <c r="UM366" s="4"/>
      <c r="UN366" s="4">
        <v>50</v>
      </c>
      <c r="UO366" s="4"/>
      <c r="UP366" s="4"/>
      <c r="UQ366" s="4"/>
      <c r="UR366" s="4">
        <v>100</v>
      </c>
      <c r="US366" s="4"/>
      <c r="UT366" s="4"/>
      <c r="UU366" s="4"/>
      <c r="UV366" s="4">
        <v>100</v>
      </c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</row>
    <row r="367">
      <c r="A367" s="2" t="s">
        <v>3315</v>
      </c>
      <c r="B367" s="2" t="s">
        <v>216</v>
      </c>
      <c r="C367" s="2" t="s">
        <v>217</v>
      </c>
      <c r="D367" s="2" t="s">
        <v>3164</v>
      </c>
      <c r="E367" s="2" t="s">
        <v>3165</v>
      </c>
      <c r="F367" s="2" t="s">
        <v>1066</v>
      </c>
      <c r="G367" s="2" t="s">
        <v>1067</v>
      </c>
      <c r="H367" s="2" t="s">
        <v>1068</v>
      </c>
      <c r="I367" s="2" t="s">
        <v>3311</v>
      </c>
      <c r="J367" s="2" t="s">
        <v>285</v>
      </c>
      <c r="K367" s="2" t="s">
        <v>1070</v>
      </c>
      <c r="L367" s="3">
        <v>28.76</v>
      </c>
      <c r="M367" s="3">
        <v>30.2</v>
      </c>
      <c r="N367" s="3">
        <v>64.99</v>
      </c>
      <c r="O367" s="2" t="s">
        <v>226</v>
      </c>
      <c r="P367" s="2" t="s">
        <v>528</v>
      </c>
      <c r="Q367" s="2" t="s">
        <v>228</v>
      </c>
      <c r="R367" s="2" t="s">
        <v>229</v>
      </c>
      <c r="S367" s="2" t="s">
        <v>1071</v>
      </c>
      <c r="T367" s="2" t="s">
        <v>684</v>
      </c>
      <c r="U367" s="2" t="s">
        <v>286</v>
      </c>
      <c r="V367" s="2" t="s">
        <v>1008</v>
      </c>
      <c r="W367" s="2" t="s">
        <v>686</v>
      </c>
      <c r="X367" s="2" t="s">
        <v>1009</v>
      </c>
      <c r="Y367" s="2" t="s">
        <v>467</v>
      </c>
      <c r="Z367" s="4">
        <v>306</v>
      </c>
      <c r="AA367" s="4">
        <f>=ROUNDDOWN(13.304347826087,0)</f>
      </c>
      <c r="AB367" s="5">
        <v>23</v>
      </c>
      <c r="AC367" s="2" t="s">
        <v>3312</v>
      </c>
      <c r="AD367" s="4">
        <v>30</v>
      </c>
      <c r="AE367" s="4">
        <v>350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>
        <v>6</v>
      </c>
      <c r="AQ367" s="8">
        <v>193.88</v>
      </c>
      <c r="AR367" s="4">
        <v>18</v>
      </c>
      <c r="AS367" s="8">
        <v>573.99</v>
      </c>
      <c r="AT367" s="7">
        <v>-0.6667</v>
      </c>
      <c r="AU367" s="7">
        <v>-0.6622</v>
      </c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>
        <v>0.6527</v>
      </c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 t="s">
        <v>229</v>
      </c>
      <c r="BJ367" s="4">
        <v>6</v>
      </c>
      <c r="BK367" s="8">
        <v>193.88</v>
      </c>
      <c r="BL367" s="2" t="s">
        <v>3316</v>
      </c>
      <c r="BM367" s="7">
        <v>1</v>
      </c>
      <c r="BN367" s="7">
        <v>1</v>
      </c>
      <c r="BO367" s="4">
        <v>2</v>
      </c>
      <c r="BP367" s="8">
        <v>66.14</v>
      </c>
      <c r="BQ367" s="4"/>
      <c r="BR367" s="8"/>
      <c r="BS367" s="7"/>
      <c r="BT367" s="7"/>
      <c r="BU367" s="2" t="s">
        <v>239</v>
      </c>
      <c r="BV367" s="2" t="s">
        <v>226</v>
      </c>
      <c r="BW367" s="2" t="s">
        <v>229</v>
      </c>
      <c r="BX367" s="2" t="s">
        <v>383</v>
      </c>
      <c r="BY367" s="2" t="s">
        <v>241</v>
      </c>
      <c r="BZ367" s="2" t="s">
        <v>229</v>
      </c>
      <c r="CA367" s="4"/>
      <c r="CB367" s="8"/>
      <c r="CC367" s="4">
        <v>6</v>
      </c>
      <c r="CD367" s="8">
        <v>195.66</v>
      </c>
      <c r="CE367" s="7">
        <v>-1</v>
      </c>
      <c r="CF367" s="7">
        <v>-1</v>
      </c>
      <c r="CG367" s="2" t="s">
        <v>239</v>
      </c>
      <c r="CH367" s="2" t="s">
        <v>226</v>
      </c>
      <c r="CI367" s="2" t="s">
        <v>299</v>
      </c>
      <c r="CJ367" s="2" t="s">
        <v>376</v>
      </c>
      <c r="CK367" s="2" t="s">
        <v>241</v>
      </c>
      <c r="CL367" s="2" t="s">
        <v>229</v>
      </c>
      <c r="CM367" s="4">
        <v>1</v>
      </c>
      <c r="CN367" s="8">
        <v>32.61</v>
      </c>
      <c r="CO367" s="4">
        <v>1</v>
      </c>
      <c r="CP367" s="8">
        <v>32.61</v>
      </c>
      <c r="CQ367" s="7"/>
      <c r="CR367" s="7"/>
      <c r="CS367" s="2" t="s">
        <v>239</v>
      </c>
      <c r="CT367" s="2" t="s">
        <v>226</v>
      </c>
      <c r="CU367" s="2" t="s">
        <v>467</v>
      </c>
      <c r="CV367" s="2" t="s">
        <v>592</v>
      </c>
      <c r="CW367" s="2" t="s">
        <v>241</v>
      </c>
      <c r="CX367" s="2" t="s">
        <v>229</v>
      </c>
      <c r="CY367" s="4">
        <v>1</v>
      </c>
      <c r="CZ367" s="8">
        <v>31.71</v>
      </c>
      <c r="DA367" s="4">
        <v>2</v>
      </c>
      <c r="DB367" s="8">
        <v>63.42</v>
      </c>
      <c r="DC367" s="7">
        <v>-0.5</v>
      </c>
      <c r="DD367" s="7">
        <v>-0.5</v>
      </c>
      <c r="DE367" s="2" t="s">
        <v>239</v>
      </c>
      <c r="DF367" s="2" t="s">
        <v>226</v>
      </c>
      <c r="DG367" s="2" t="s">
        <v>332</v>
      </c>
      <c r="DH367" s="2" t="s">
        <v>3202</v>
      </c>
      <c r="DI367" s="2" t="s">
        <v>241</v>
      </c>
      <c r="DJ367" s="2" t="s">
        <v>229</v>
      </c>
      <c r="DK367" s="4"/>
      <c r="DL367" s="8"/>
      <c r="DM367" s="4"/>
      <c r="DN367" s="8"/>
      <c r="DO367" s="7"/>
      <c r="DP367" s="7"/>
      <c r="DQ367" s="2" t="s">
        <v>239</v>
      </c>
      <c r="DR367" s="2" t="s">
        <v>226</v>
      </c>
      <c r="DS367" s="2" t="s">
        <v>493</v>
      </c>
      <c r="DT367" s="2" t="s">
        <v>572</v>
      </c>
      <c r="DU367" s="2" t="s">
        <v>241</v>
      </c>
      <c r="DV367" s="2" t="s">
        <v>229</v>
      </c>
      <c r="DW367" s="4"/>
      <c r="DX367" s="8"/>
      <c r="DY367" s="4">
        <v>2</v>
      </c>
      <c r="DZ367" s="8">
        <v>60.4</v>
      </c>
      <c r="EA367" s="7">
        <v>-1</v>
      </c>
      <c r="EB367" s="7">
        <v>-1</v>
      </c>
      <c r="EC367" s="2" t="s">
        <v>239</v>
      </c>
      <c r="ED367" s="2" t="s">
        <v>226</v>
      </c>
      <c r="EE367" s="2" t="s">
        <v>1077</v>
      </c>
      <c r="EF367" s="2" t="s">
        <v>398</v>
      </c>
      <c r="EG367" s="2" t="s">
        <v>241</v>
      </c>
      <c r="EH367" s="2" t="s">
        <v>229</v>
      </c>
      <c r="EI367" s="4">
        <v>2</v>
      </c>
      <c r="EJ367" s="8">
        <v>63.42</v>
      </c>
      <c r="EK367" s="4">
        <v>2</v>
      </c>
      <c r="EL367" s="8">
        <v>63.42</v>
      </c>
      <c r="EM367" s="7"/>
      <c r="EN367" s="7"/>
      <c r="EO367" s="2" t="s">
        <v>239</v>
      </c>
      <c r="EP367" s="2" t="s">
        <v>226</v>
      </c>
      <c r="EQ367" s="2" t="s">
        <v>1545</v>
      </c>
      <c r="ER367" s="2" t="s">
        <v>2853</v>
      </c>
      <c r="ES367" s="2" t="s">
        <v>241</v>
      </c>
      <c r="ET367" s="2" t="s">
        <v>229</v>
      </c>
      <c r="EU367" s="4"/>
      <c r="EV367" s="8"/>
      <c r="EW367" s="4">
        <v>1</v>
      </c>
      <c r="EX367" s="8">
        <v>31.64</v>
      </c>
      <c r="EY367" s="7">
        <v>-1</v>
      </c>
      <c r="EZ367" s="7">
        <v>-1</v>
      </c>
      <c r="FA367" s="2" t="s">
        <v>239</v>
      </c>
      <c r="FB367" s="2" t="s">
        <v>226</v>
      </c>
      <c r="FC367" s="2" t="s">
        <v>558</v>
      </c>
      <c r="FD367" s="2" t="s">
        <v>1086</v>
      </c>
      <c r="FE367" s="2" t="s">
        <v>241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226</v>
      </c>
      <c r="FO367" s="2" t="s">
        <v>467</v>
      </c>
      <c r="FP367" s="2" t="s">
        <v>229</v>
      </c>
      <c r="FQ367" s="2" t="s">
        <v>241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239</v>
      </c>
      <c r="FZ367" s="2" t="s">
        <v>226</v>
      </c>
      <c r="GA367" s="2" t="s">
        <v>327</v>
      </c>
      <c r="GB367" s="2" t="s">
        <v>229</v>
      </c>
      <c r="GC367" s="2" t="s">
        <v>241</v>
      </c>
      <c r="GD367" s="2" t="s">
        <v>229</v>
      </c>
      <c r="GE367" s="4"/>
      <c r="GF367" s="8"/>
      <c r="GG367" s="4"/>
      <c r="GH367" s="8"/>
      <c r="GI367" s="7"/>
      <c r="GJ367" s="7"/>
      <c r="GK367" s="2" t="s">
        <v>267</v>
      </c>
      <c r="GL367" s="2" t="s">
        <v>226</v>
      </c>
      <c r="GM367" s="2" t="s">
        <v>229</v>
      </c>
      <c r="GN367" s="2" t="s">
        <v>229</v>
      </c>
      <c r="GO367" s="2" t="s">
        <v>241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239</v>
      </c>
      <c r="GX367" s="2" t="s">
        <v>226</v>
      </c>
      <c r="GY367" s="2" t="s">
        <v>403</v>
      </c>
      <c r="GZ367" s="2" t="s">
        <v>3317</v>
      </c>
      <c r="HA367" s="2" t="s">
        <v>241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281</v>
      </c>
      <c r="HJ367" s="2" t="s">
        <v>226</v>
      </c>
      <c r="HK367" s="2" t="s">
        <v>229</v>
      </c>
      <c r="HL367" s="2" t="s">
        <v>229</v>
      </c>
      <c r="HM367" s="2" t="s">
        <v>241</v>
      </c>
      <c r="HN367" s="2" t="s">
        <v>229</v>
      </c>
      <c r="HO367" s="4"/>
      <c r="HP367" s="8"/>
      <c r="HQ367" s="4">
        <v>4</v>
      </c>
      <c r="HR367" s="8">
        <v>126.84</v>
      </c>
      <c r="HS367" s="7">
        <v>-1</v>
      </c>
      <c r="HT367" s="7">
        <v>-1</v>
      </c>
      <c r="HU367" s="2" t="s">
        <v>239</v>
      </c>
      <c r="HV367" s="2" t="s">
        <v>226</v>
      </c>
      <c r="HW367" s="2" t="s">
        <v>1022</v>
      </c>
      <c r="HX367" s="2" t="s">
        <v>506</v>
      </c>
      <c r="HY367" s="2" t="s">
        <v>241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266</v>
      </c>
      <c r="IH367" s="2" t="s">
        <v>226</v>
      </c>
      <c r="II367" s="2" t="s">
        <v>229</v>
      </c>
      <c r="IJ367" s="2" t="s">
        <v>229</v>
      </c>
      <c r="IK367" s="2" t="s">
        <v>241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272</v>
      </c>
      <c r="IT367" s="2" t="s">
        <v>226</v>
      </c>
      <c r="IU367" s="2" t="s">
        <v>229</v>
      </c>
      <c r="IV367" s="2" t="s">
        <v>229</v>
      </c>
      <c r="IW367" s="2" t="s">
        <v>241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267</v>
      </c>
      <c r="JF367" s="2" t="s">
        <v>226</v>
      </c>
      <c r="JG367" s="2" t="s">
        <v>229</v>
      </c>
      <c r="JH367" s="2" t="s">
        <v>229</v>
      </c>
      <c r="JI367" s="2" t="s">
        <v>241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239</v>
      </c>
      <c r="JR367" s="2" t="s">
        <v>226</v>
      </c>
      <c r="JS367" s="2" t="s">
        <v>1083</v>
      </c>
      <c r="JT367" s="2" t="s">
        <v>1161</v>
      </c>
      <c r="JU367" s="2" t="s">
        <v>241</v>
      </c>
      <c r="JV367" s="2" t="s">
        <v>229</v>
      </c>
      <c r="JW367" s="4"/>
      <c r="JX367" s="8"/>
      <c r="JY367" s="4"/>
      <c r="JZ367" s="8"/>
      <c r="KA367" s="7"/>
      <c r="KB367" s="7"/>
      <c r="KC367" s="2" t="s">
        <v>272</v>
      </c>
      <c r="KD367" s="2" t="s">
        <v>226</v>
      </c>
      <c r="KE367" s="2" t="s">
        <v>229</v>
      </c>
      <c r="KF367" s="2" t="s">
        <v>229</v>
      </c>
      <c r="KG367" s="2" t="s">
        <v>241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272</v>
      </c>
      <c r="KP367" s="2" t="s">
        <v>226</v>
      </c>
      <c r="KQ367" s="2" t="s">
        <v>229</v>
      </c>
      <c r="KR367" s="2" t="s">
        <v>229</v>
      </c>
      <c r="KS367" s="2" t="s">
        <v>241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272</v>
      </c>
      <c r="LB367" s="2" t="s">
        <v>226</v>
      </c>
      <c r="LC367" s="2" t="s">
        <v>229</v>
      </c>
      <c r="LD367" s="2" t="s">
        <v>229</v>
      </c>
      <c r="LE367" s="2" t="s">
        <v>241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229</v>
      </c>
      <c r="LN367" s="2" t="s">
        <v>229</v>
      </c>
      <c r="LO367" s="2" t="s">
        <v>229</v>
      </c>
      <c r="LP367" s="2" t="s">
        <v>229</v>
      </c>
      <c r="LQ367" s="2" t="s">
        <v>229</v>
      </c>
      <c r="LR367" s="2" t="s">
        <v>229</v>
      </c>
      <c r="LS367" s="4"/>
      <c r="LT367" s="8"/>
      <c r="LU367" s="4"/>
      <c r="LV367" s="8"/>
      <c r="LW367" s="7"/>
      <c r="LX367" s="7"/>
      <c r="LY367" s="2" t="s">
        <v>239</v>
      </c>
      <c r="LZ367" s="2" t="s">
        <v>275</v>
      </c>
      <c r="MA367" s="2" t="s">
        <v>2292</v>
      </c>
      <c r="MB367" s="2" t="s">
        <v>2225</v>
      </c>
      <c r="MC367" s="2" t="s">
        <v>241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272</v>
      </c>
      <c r="ML367" s="2" t="s">
        <v>226</v>
      </c>
      <c r="MM367" s="2" t="s">
        <v>229</v>
      </c>
      <c r="MN367" s="2" t="s">
        <v>229</v>
      </c>
      <c r="MO367" s="2" t="s">
        <v>241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239</v>
      </c>
      <c r="MX367" s="2" t="s">
        <v>226</v>
      </c>
      <c r="MY367" s="2" t="s">
        <v>308</v>
      </c>
      <c r="MZ367" s="2" t="s">
        <v>229</v>
      </c>
      <c r="NA367" s="2" t="s">
        <v>241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239</v>
      </c>
      <c r="NJ367" s="2" t="s">
        <v>260</v>
      </c>
      <c r="NK367" s="2" t="s">
        <v>459</v>
      </c>
      <c r="NL367" s="2" t="s">
        <v>1098</v>
      </c>
      <c r="NM367" s="2" t="s">
        <v>241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272</v>
      </c>
      <c r="NV367" s="2" t="s">
        <v>226</v>
      </c>
      <c r="NW367" s="2" t="s">
        <v>229</v>
      </c>
      <c r="NX367" s="2" t="s">
        <v>229</v>
      </c>
      <c r="NY367" s="2" t="s">
        <v>241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239</v>
      </c>
      <c r="OH367" s="2" t="s">
        <v>226</v>
      </c>
      <c r="OI367" s="2" t="s">
        <v>229</v>
      </c>
      <c r="OJ367" s="2" t="s">
        <v>229</v>
      </c>
      <c r="OK367" s="2" t="s">
        <v>241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229</v>
      </c>
      <c r="OT367" s="2" t="s">
        <v>229</v>
      </c>
      <c r="OU367" s="2" t="s">
        <v>229</v>
      </c>
      <c r="OV367" s="2" t="s">
        <v>229</v>
      </c>
      <c r="OW367" s="2" t="s">
        <v>229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281</v>
      </c>
      <c r="PF367" s="2" t="s">
        <v>226</v>
      </c>
      <c r="PG367" s="2" t="s">
        <v>229</v>
      </c>
      <c r="PH367" s="2" t="s">
        <v>229</v>
      </c>
      <c r="PI367" s="2" t="s">
        <v>241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266</v>
      </c>
      <c r="PR367" s="2" t="s">
        <v>275</v>
      </c>
      <c r="PS367" s="2" t="s">
        <v>229</v>
      </c>
      <c r="PT367" s="2" t="s">
        <v>229</v>
      </c>
      <c r="PU367" s="2" t="s">
        <v>241</v>
      </c>
      <c r="PV367" s="2" t="s">
        <v>229</v>
      </c>
      <c r="PW367" s="4"/>
      <c r="PX367" s="8"/>
      <c r="PY367" s="4"/>
      <c r="PZ367" s="8"/>
      <c r="QA367" s="7"/>
      <c r="QB367" s="7"/>
      <c r="QC367" s="2" t="s">
        <v>281</v>
      </c>
      <c r="QD367" s="2" t="s">
        <v>226</v>
      </c>
      <c r="QE367" s="2" t="s">
        <v>229</v>
      </c>
      <c r="QF367" s="2" t="s">
        <v>229</v>
      </c>
      <c r="QG367" s="2" t="s">
        <v>241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229</v>
      </c>
      <c r="QP367" s="2" t="s">
        <v>229</v>
      </c>
      <c r="QQ367" s="2" t="s">
        <v>229</v>
      </c>
      <c r="QR367" s="2" t="s">
        <v>229</v>
      </c>
      <c r="QS367" s="2" t="s">
        <v>229</v>
      </c>
      <c r="QT367" s="2" t="s">
        <v>229</v>
      </c>
      <c r="QU367" s="4"/>
      <c r="QV367" s="8"/>
      <c r="QW367" s="4"/>
      <c r="QX367" s="8"/>
      <c r="QY367" s="7"/>
      <c r="QZ367" s="7"/>
      <c r="RA367" s="2" t="s">
        <v>239</v>
      </c>
      <c r="RB367" s="2" t="s">
        <v>275</v>
      </c>
      <c r="RC367" s="2" t="s">
        <v>338</v>
      </c>
      <c r="RD367" s="2" t="s">
        <v>229</v>
      </c>
      <c r="RE367" s="2" t="s">
        <v>241</v>
      </c>
      <c r="RF367" s="2" t="s">
        <v>229</v>
      </c>
      <c r="RG367" s="4"/>
      <c r="RH367" s="8"/>
      <c r="RI367" s="4"/>
      <c r="RJ367" s="8"/>
      <c r="RK367" s="7"/>
      <c r="RL367" s="7"/>
      <c r="RM367" s="2" t="s">
        <v>229</v>
      </c>
      <c r="RN367" s="2" t="s">
        <v>229</v>
      </c>
      <c r="RO367" s="2" t="s">
        <v>229</v>
      </c>
      <c r="RP367" s="2" t="s">
        <v>229</v>
      </c>
      <c r="RQ367" s="2" t="s">
        <v>229</v>
      </c>
      <c r="RR367" s="2" t="s">
        <v>229</v>
      </c>
      <c r="RS367" s="4"/>
      <c r="RT367" s="8"/>
      <c r="RU367" s="4"/>
      <c r="RV367" s="8"/>
      <c r="RW367" s="7"/>
      <c r="RX367" s="7"/>
      <c r="RY367" s="2" t="s">
        <v>266</v>
      </c>
      <c r="RZ367" s="2" t="s">
        <v>275</v>
      </c>
      <c r="SA367" s="2" t="s">
        <v>229</v>
      </c>
      <c r="SB367" s="2" t="s">
        <v>229</v>
      </c>
      <c r="SC367" s="2" t="s">
        <v>241</v>
      </c>
      <c r="SD367" s="2" t="s">
        <v>229</v>
      </c>
      <c r="SE367" s="4">
        <v>211</v>
      </c>
      <c r="SF367" s="4"/>
      <c r="SG367" s="4"/>
      <c r="SH367" s="4"/>
      <c r="SI367" s="4">
        <v>95</v>
      </c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>
        <v>30</v>
      </c>
      <c r="TX367" s="4"/>
      <c r="TY367" s="4"/>
      <c r="TZ367" s="4"/>
      <c r="UA367" s="4"/>
      <c r="UB367" s="4"/>
      <c r="UC367" s="4"/>
      <c r="UD367" s="4"/>
      <c r="UE367" s="4"/>
      <c r="UF367" s="4">
        <v>100</v>
      </c>
      <c r="UG367" s="4"/>
      <c r="UH367" s="4"/>
      <c r="UI367" s="4"/>
      <c r="UJ367" s="4"/>
      <c r="UK367" s="4"/>
      <c r="UL367" s="4"/>
      <c r="UM367" s="4"/>
      <c r="UN367" s="4">
        <v>50</v>
      </c>
      <c r="UO367" s="4"/>
      <c r="UP367" s="4"/>
      <c r="UQ367" s="4"/>
      <c r="UR367" s="4"/>
      <c r="US367" s="4"/>
      <c r="UT367" s="4"/>
      <c r="UU367" s="4"/>
      <c r="UV367" s="4">
        <v>170</v>
      </c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</row>
    <row r="368">
      <c r="A368" s="2" t="s">
        <v>3318</v>
      </c>
      <c r="B368" s="2" t="s">
        <v>216</v>
      </c>
      <c r="C368" s="2" t="s">
        <v>217</v>
      </c>
      <c r="D368" s="2" t="s">
        <v>3164</v>
      </c>
      <c r="E368" s="2" t="s">
        <v>3165</v>
      </c>
      <c r="F368" s="2" t="s">
        <v>1066</v>
      </c>
      <c r="G368" s="2" t="s">
        <v>1067</v>
      </c>
      <c r="H368" s="2" t="s">
        <v>1068</v>
      </c>
      <c r="I368" s="2" t="s">
        <v>3311</v>
      </c>
      <c r="J368" s="2" t="s">
        <v>312</v>
      </c>
      <c r="K368" s="2" t="s">
        <v>1070</v>
      </c>
      <c r="L368" s="3">
        <v>31.5</v>
      </c>
      <c r="M368" s="3">
        <v>33.08</v>
      </c>
      <c r="N368" s="3">
        <v>74.99</v>
      </c>
      <c r="O368" s="2" t="s">
        <v>226</v>
      </c>
      <c r="P368" s="2" t="s">
        <v>528</v>
      </c>
      <c r="Q368" s="2" t="s">
        <v>228</v>
      </c>
      <c r="R368" s="2" t="s">
        <v>229</v>
      </c>
      <c r="S368" s="2" t="s">
        <v>1100</v>
      </c>
      <c r="T368" s="2" t="s">
        <v>684</v>
      </c>
      <c r="U368" s="2" t="s">
        <v>286</v>
      </c>
      <c r="V368" s="2" t="s">
        <v>1008</v>
      </c>
      <c r="W368" s="2" t="s">
        <v>686</v>
      </c>
      <c r="X368" s="2" t="s">
        <v>1009</v>
      </c>
      <c r="Y368" s="2" t="s">
        <v>1101</v>
      </c>
      <c r="Z368" s="4">
        <v>239</v>
      </c>
      <c r="AA368" s="4">
        <f>=ROUNDDOWN(23.9,0)</f>
      </c>
      <c r="AB368" s="5">
        <v>10</v>
      </c>
      <c r="AC368" s="2" t="s">
        <v>416</v>
      </c>
      <c r="AD368" s="4">
        <v>80</v>
      </c>
      <c r="AE368" s="4">
        <v>80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 t="s">
        <v>229</v>
      </c>
      <c r="BJ368" s="4"/>
      <c r="BK368" s="8"/>
      <c r="BL368" s="2" t="s">
        <v>229</v>
      </c>
      <c r="BM368" s="7"/>
      <c r="BN368" s="7"/>
      <c r="BO368" s="4"/>
      <c r="BP368" s="8"/>
      <c r="BQ368" s="4"/>
      <c r="BR368" s="8"/>
      <c r="BS368" s="7"/>
      <c r="BT368" s="7"/>
      <c r="BU368" s="2" t="s">
        <v>239</v>
      </c>
      <c r="BV368" s="2" t="s">
        <v>226</v>
      </c>
      <c r="BW368" s="2" t="s">
        <v>229</v>
      </c>
      <c r="BX368" s="2" t="s">
        <v>383</v>
      </c>
      <c r="BY368" s="2" t="s">
        <v>241</v>
      </c>
      <c r="BZ368" s="2" t="s">
        <v>229</v>
      </c>
      <c r="CA368" s="4"/>
      <c r="CB368" s="8"/>
      <c r="CC368" s="4"/>
      <c r="CD368" s="8"/>
      <c r="CE368" s="7"/>
      <c r="CF368" s="7"/>
      <c r="CG368" s="2" t="s">
        <v>239</v>
      </c>
      <c r="CH368" s="2" t="s">
        <v>226</v>
      </c>
      <c r="CI368" s="2" t="s">
        <v>1103</v>
      </c>
      <c r="CJ368" s="2" t="s">
        <v>229</v>
      </c>
      <c r="CK368" s="2" t="s">
        <v>241</v>
      </c>
      <c r="CL368" s="2" t="s">
        <v>229</v>
      </c>
      <c r="CM368" s="4"/>
      <c r="CN368" s="8"/>
      <c r="CO368" s="4"/>
      <c r="CP368" s="8"/>
      <c r="CQ368" s="7"/>
      <c r="CR368" s="7"/>
      <c r="CS368" s="2" t="s">
        <v>239</v>
      </c>
      <c r="CT368" s="2" t="s">
        <v>226</v>
      </c>
      <c r="CU368" s="2" t="s">
        <v>1101</v>
      </c>
      <c r="CV368" s="2" t="s">
        <v>1103</v>
      </c>
      <c r="CW368" s="2" t="s">
        <v>241</v>
      </c>
      <c r="CX368" s="2" t="s">
        <v>229</v>
      </c>
      <c r="CY368" s="4"/>
      <c r="CZ368" s="8"/>
      <c r="DA368" s="4"/>
      <c r="DB368" s="8"/>
      <c r="DC368" s="7"/>
      <c r="DD368" s="7"/>
      <c r="DE368" s="2" t="s">
        <v>239</v>
      </c>
      <c r="DF368" s="2" t="s">
        <v>226</v>
      </c>
      <c r="DG368" s="2" t="s">
        <v>655</v>
      </c>
      <c r="DH368" s="2" t="s">
        <v>1123</v>
      </c>
      <c r="DI368" s="2" t="s">
        <v>241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239</v>
      </c>
      <c r="DR368" s="2" t="s">
        <v>226</v>
      </c>
      <c r="DS368" s="2" t="s">
        <v>1105</v>
      </c>
      <c r="DT368" s="2" t="s">
        <v>229</v>
      </c>
      <c r="DU368" s="2" t="s">
        <v>241</v>
      </c>
      <c r="DV368" s="2" t="s">
        <v>229</v>
      </c>
      <c r="DW368" s="4"/>
      <c r="DX368" s="8"/>
      <c r="DY368" s="4"/>
      <c r="DZ368" s="8"/>
      <c r="EA368" s="7"/>
      <c r="EB368" s="7"/>
      <c r="EC368" s="2" t="s">
        <v>1106</v>
      </c>
      <c r="ED368" s="2" t="s">
        <v>226</v>
      </c>
      <c r="EE368" s="2" t="s">
        <v>229</v>
      </c>
      <c r="EF368" s="2" t="s">
        <v>229</v>
      </c>
      <c r="EG368" s="2" t="s">
        <v>241</v>
      </c>
      <c r="EH368" s="2" t="s">
        <v>229</v>
      </c>
      <c r="EI368" s="4"/>
      <c r="EJ368" s="8"/>
      <c r="EK368" s="4"/>
      <c r="EL368" s="8"/>
      <c r="EM368" s="7"/>
      <c r="EN368" s="7"/>
      <c r="EO368" s="2" t="s">
        <v>239</v>
      </c>
      <c r="EP368" s="2" t="s">
        <v>226</v>
      </c>
      <c r="EQ368" s="2" t="s">
        <v>847</v>
      </c>
      <c r="ER368" s="2" t="s">
        <v>229</v>
      </c>
      <c r="ES368" s="2" t="s">
        <v>241</v>
      </c>
      <c r="ET368" s="2" t="s">
        <v>229</v>
      </c>
      <c r="EU368" s="4"/>
      <c r="EV368" s="8"/>
      <c r="EW368" s="4"/>
      <c r="EX368" s="8"/>
      <c r="EY368" s="7"/>
      <c r="EZ368" s="7"/>
      <c r="FA368" s="2" t="s">
        <v>239</v>
      </c>
      <c r="FB368" s="2" t="s">
        <v>226</v>
      </c>
      <c r="FC368" s="2" t="s">
        <v>1105</v>
      </c>
      <c r="FD368" s="2" t="s">
        <v>1548</v>
      </c>
      <c r="FE368" s="2" t="s">
        <v>241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226</v>
      </c>
      <c r="FO368" s="2" t="s">
        <v>1105</v>
      </c>
      <c r="FP368" s="2" t="s">
        <v>229</v>
      </c>
      <c r="FQ368" s="2" t="s">
        <v>241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239</v>
      </c>
      <c r="FZ368" s="2" t="s">
        <v>226</v>
      </c>
      <c r="GA368" s="2" t="s">
        <v>327</v>
      </c>
      <c r="GB368" s="2" t="s">
        <v>229</v>
      </c>
      <c r="GC368" s="2" t="s">
        <v>241</v>
      </c>
      <c r="GD368" s="2" t="s">
        <v>229</v>
      </c>
      <c r="GE368" s="4"/>
      <c r="GF368" s="8"/>
      <c r="GG368" s="4"/>
      <c r="GH368" s="8"/>
      <c r="GI368" s="7"/>
      <c r="GJ368" s="7"/>
      <c r="GK368" s="2" t="s">
        <v>272</v>
      </c>
      <c r="GL368" s="2" t="s">
        <v>226</v>
      </c>
      <c r="GM368" s="2" t="s">
        <v>229</v>
      </c>
      <c r="GN368" s="2" t="s">
        <v>229</v>
      </c>
      <c r="GO368" s="2" t="s">
        <v>241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239</v>
      </c>
      <c r="GX368" s="2" t="s">
        <v>226</v>
      </c>
      <c r="GY368" s="2" t="s">
        <v>1105</v>
      </c>
      <c r="GZ368" s="2" t="s">
        <v>847</v>
      </c>
      <c r="HA368" s="2" t="s">
        <v>241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266</v>
      </c>
      <c r="HJ368" s="2" t="s">
        <v>226</v>
      </c>
      <c r="HK368" s="2" t="s">
        <v>229</v>
      </c>
      <c r="HL368" s="2" t="s">
        <v>229</v>
      </c>
      <c r="HM368" s="2" t="s">
        <v>241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266</v>
      </c>
      <c r="HV368" s="2" t="s">
        <v>226</v>
      </c>
      <c r="HW368" s="2" t="s">
        <v>229</v>
      </c>
      <c r="HX368" s="2" t="s">
        <v>229</v>
      </c>
      <c r="HY368" s="2" t="s">
        <v>241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266</v>
      </c>
      <c r="IH368" s="2" t="s">
        <v>226</v>
      </c>
      <c r="II368" s="2" t="s">
        <v>229</v>
      </c>
      <c r="IJ368" s="2" t="s">
        <v>229</v>
      </c>
      <c r="IK368" s="2" t="s">
        <v>241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664</v>
      </c>
      <c r="IT368" s="2" t="s">
        <v>226</v>
      </c>
      <c r="IU368" s="2" t="s">
        <v>229</v>
      </c>
      <c r="IV368" s="2" t="s">
        <v>229</v>
      </c>
      <c r="IW368" s="2" t="s">
        <v>241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272</v>
      </c>
      <c r="JF368" s="2" t="s">
        <v>226</v>
      </c>
      <c r="JG368" s="2" t="s">
        <v>229</v>
      </c>
      <c r="JH368" s="2" t="s">
        <v>229</v>
      </c>
      <c r="JI368" s="2" t="s">
        <v>241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272</v>
      </c>
      <c r="JR368" s="2" t="s">
        <v>226</v>
      </c>
      <c r="JS368" s="2" t="s">
        <v>229</v>
      </c>
      <c r="JT368" s="2" t="s">
        <v>229</v>
      </c>
      <c r="JU368" s="2" t="s">
        <v>241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272</v>
      </c>
      <c r="KD368" s="2" t="s">
        <v>226</v>
      </c>
      <c r="KE368" s="2" t="s">
        <v>229</v>
      </c>
      <c r="KF368" s="2" t="s">
        <v>229</v>
      </c>
      <c r="KG368" s="2" t="s">
        <v>241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272</v>
      </c>
      <c r="KP368" s="2" t="s">
        <v>226</v>
      </c>
      <c r="KQ368" s="2" t="s">
        <v>229</v>
      </c>
      <c r="KR368" s="2" t="s">
        <v>229</v>
      </c>
      <c r="KS368" s="2" t="s">
        <v>241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272</v>
      </c>
      <c r="LB368" s="2" t="s">
        <v>226</v>
      </c>
      <c r="LC368" s="2" t="s">
        <v>229</v>
      </c>
      <c r="LD368" s="2" t="s">
        <v>229</v>
      </c>
      <c r="LE368" s="2" t="s">
        <v>241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229</v>
      </c>
      <c r="LN368" s="2" t="s">
        <v>229</v>
      </c>
      <c r="LO368" s="2" t="s">
        <v>229</v>
      </c>
      <c r="LP368" s="2" t="s">
        <v>229</v>
      </c>
      <c r="LQ368" s="2" t="s">
        <v>229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272</v>
      </c>
      <c r="LZ368" s="2" t="s">
        <v>226</v>
      </c>
      <c r="MA368" s="2" t="s">
        <v>229</v>
      </c>
      <c r="MB368" s="2" t="s">
        <v>229</v>
      </c>
      <c r="MC368" s="2" t="s">
        <v>241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272</v>
      </c>
      <c r="ML368" s="2" t="s">
        <v>226</v>
      </c>
      <c r="MM368" s="2" t="s">
        <v>229</v>
      </c>
      <c r="MN368" s="2" t="s">
        <v>229</v>
      </c>
      <c r="MO368" s="2" t="s">
        <v>241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266</v>
      </c>
      <c r="MX368" s="2" t="s">
        <v>226</v>
      </c>
      <c r="MY368" s="2" t="s">
        <v>229</v>
      </c>
      <c r="MZ368" s="2" t="s">
        <v>229</v>
      </c>
      <c r="NA368" s="2" t="s">
        <v>241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266</v>
      </c>
      <c r="NJ368" s="2" t="s">
        <v>226</v>
      </c>
      <c r="NK368" s="2" t="s">
        <v>229</v>
      </c>
      <c r="NL368" s="2" t="s">
        <v>229</v>
      </c>
      <c r="NM368" s="2" t="s">
        <v>241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272</v>
      </c>
      <c r="NV368" s="2" t="s">
        <v>226</v>
      </c>
      <c r="NW368" s="2" t="s">
        <v>229</v>
      </c>
      <c r="NX368" s="2" t="s">
        <v>229</v>
      </c>
      <c r="NY368" s="2" t="s">
        <v>241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272</v>
      </c>
      <c r="OH368" s="2" t="s">
        <v>226</v>
      </c>
      <c r="OI368" s="2" t="s">
        <v>229</v>
      </c>
      <c r="OJ368" s="2" t="s">
        <v>229</v>
      </c>
      <c r="OK368" s="2" t="s">
        <v>241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229</v>
      </c>
      <c r="OT368" s="2" t="s">
        <v>229</v>
      </c>
      <c r="OU368" s="2" t="s">
        <v>229</v>
      </c>
      <c r="OV368" s="2" t="s">
        <v>229</v>
      </c>
      <c r="OW368" s="2" t="s">
        <v>229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229</v>
      </c>
      <c r="PF368" s="2" t="s">
        <v>229</v>
      </c>
      <c r="PG368" s="2" t="s">
        <v>229</v>
      </c>
      <c r="PH368" s="2" t="s">
        <v>229</v>
      </c>
      <c r="PI368" s="2" t="s">
        <v>229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229</v>
      </c>
      <c r="PR368" s="2" t="s">
        <v>229</v>
      </c>
      <c r="PS368" s="2" t="s">
        <v>229</v>
      </c>
      <c r="PT368" s="2" t="s">
        <v>229</v>
      </c>
      <c r="PU368" s="2" t="s">
        <v>229</v>
      </c>
      <c r="PV368" s="2" t="s">
        <v>229</v>
      </c>
      <c r="PW368" s="4"/>
      <c r="PX368" s="8"/>
      <c r="PY368" s="4"/>
      <c r="PZ368" s="8"/>
      <c r="QA368" s="7"/>
      <c r="QB368" s="7"/>
      <c r="QC368" s="2" t="s">
        <v>281</v>
      </c>
      <c r="QD368" s="2" t="s">
        <v>226</v>
      </c>
      <c r="QE368" s="2" t="s">
        <v>229</v>
      </c>
      <c r="QF368" s="2" t="s">
        <v>229</v>
      </c>
      <c r="QG368" s="2" t="s">
        <v>241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229</v>
      </c>
      <c r="QP368" s="2" t="s">
        <v>229</v>
      </c>
      <c r="QQ368" s="2" t="s">
        <v>229</v>
      </c>
      <c r="QR368" s="2" t="s">
        <v>229</v>
      </c>
      <c r="QS368" s="2" t="s">
        <v>229</v>
      </c>
      <c r="QT368" s="2" t="s">
        <v>229</v>
      </c>
      <c r="QU368" s="4"/>
      <c r="QV368" s="8"/>
      <c r="QW368" s="4"/>
      <c r="QX368" s="8"/>
      <c r="QY368" s="7"/>
      <c r="QZ368" s="7"/>
      <c r="RA368" s="2" t="s">
        <v>272</v>
      </c>
      <c r="RB368" s="2" t="s">
        <v>226</v>
      </c>
      <c r="RC368" s="2" t="s">
        <v>229</v>
      </c>
      <c r="RD368" s="2" t="s">
        <v>229</v>
      </c>
      <c r="RE368" s="2" t="s">
        <v>241</v>
      </c>
      <c r="RF368" s="2" t="s">
        <v>229</v>
      </c>
      <c r="RG368" s="4"/>
      <c r="RH368" s="8"/>
      <c r="RI368" s="4"/>
      <c r="RJ368" s="8"/>
      <c r="RK368" s="7"/>
      <c r="RL368" s="7"/>
      <c r="RM368" s="2" t="s">
        <v>272</v>
      </c>
      <c r="RN368" s="2" t="s">
        <v>226</v>
      </c>
      <c r="RO368" s="2" t="s">
        <v>229</v>
      </c>
      <c r="RP368" s="2" t="s">
        <v>229</v>
      </c>
      <c r="RQ368" s="2" t="s">
        <v>241</v>
      </c>
      <c r="RR368" s="2" t="s">
        <v>229</v>
      </c>
      <c r="RS368" s="4"/>
      <c r="RT368" s="8"/>
      <c r="RU368" s="4"/>
      <c r="RV368" s="8"/>
      <c r="RW368" s="7"/>
      <c r="RX368" s="7"/>
      <c r="RY368" s="2" t="s">
        <v>229</v>
      </c>
      <c r="RZ368" s="2" t="s">
        <v>229</v>
      </c>
      <c r="SA368" s="2" t="s">
        <v>229</v>
      </c>
      <c r="SB368" s="2" t="s">
        <v>229</v>
      </c>
      <c r="SC368" s="2" t="s">
        <v>229</v>
      </c>
      <c r="SD368" s="2" t="s">
        <v>229</v>
      </c>
      <c r="SE368" s="4">
        <v>239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>
        <v>80</v>
      </c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</row>
    <row r="369">
      <c r="A369" s="2" t="s">
        <v>3319</v>
      </c>
      <c r="B369" s="2" t="s">
        <v>216</v>
      </c>
      <c r="C369" s="2" t="s">
        <v>217</v>
      </c>
      <c r="D369" s="2" t="s">
        <v>3164</v>
      </c>
      <c r="E369" s="2" t="s">
        <v>3165</v>
      </c>
      <c r="F369" s="2" t="s">
        <v>1066</v>
      </c>
      <c r="G369" s="2" t="s">
        <v>1067</v>
      </c>
      <c r="H369" s="2" t="s">
        <v>1068</v>
      </c>
      <c r="I369" s="2" t="s">
        <v>3311</v>
      </c>
      <c r="J369" s="2" t="s">
        <v>224</v>
      </c>
      <c r="K369" s="2" t="s">
        <v>1109</v>
      </c>
      <c r="L369" s="3">
        <v>23.96</v>
      </c>
      <c r="M369" s="3">
        <v>25.16</v>
      </c>
      <c r="N369" s="3">
        <v>54.99</v>
      </c>
      <c r="O369" s="2" t="s">
        <v>226</v>
      </c>
      <c r="P369" s="2" t="s">
        <v>618</v>
      </c>
      <c r="Q369" s="2" t="s">
        <v>228</v>
      </c>
      <c r="R369" s="2" t="s">
        <v>229</v>
      </c>
      <c r="S369" s="2" t="s">
        <v>1110</v>
      </c>
      <c r="T369" s="2" t="s">
        <v>684</v>
      </c>
      <c r="U369" s="2" t="s">
        <v>232</v>
      </c>
      <c r="V369" s="2" t="s">
        <v>1008</v>
      </c>
      <c r="W369" s="2" t="s">
        <v>686</v>
      </c>
      <c r="X369" s="2" t="s">
        <v>1009</v>
      </c>
      <c r="Y369" s="2" t="s">
        <v>1111</v>
      </c>
      <c r="Z369" s="4">
        <v>67</v>
      </c>
      <c r="AA369" s="4">
        <f>=ROUNDDOWN(8.375,0)</f>
      </c>
      <c r="AB369" s="5">
        <v>8</v>
      </c>
      <c r="AC369" s="2" t="s">
        <v>1112</v>
      </c>
      <c r="AD369" s="4">
        <v>70</v>
      </c>
      <c r="AE369" s="4">
        <v>230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>
        <v>2</v>
      </c>
      <c r="AQ369" s="8">
        <v>53.97</v>
      </c>
      <c r="AR369" s="4"/>
      <c r="AS369" s="8"/>
      <c r="AT369" s="7"/>
      <c r="AU369" s="7"/>
      <c r="AV369" s="4">
        <v>6</v>
      </c>
      <c r="AW369" s="8">
        <v>183.07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>
        <v>0.2948</v>
      </c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>
        <v>0.3813</v>
      </c>
      <c r="BJ369" s="4">
        <v>2</v>
      </c>
      <c r="BK369" s="8">
        <v>53.97</v>
      </c>
      <c r="BL369" s="2" t="s">
        <v>3059</v>
      </c>
      <c r="BM369" s="7">
        <v>1</v>
      </c>
      <c r="BN369" s="7">
        <v>1</v>
      </c>
      <c r="BO369" s="4">
        <v>1</v>
      </c>
      <c r="BP369" s="8">
        <v>27.55</v>
      </c>
      <c r="BQ369" s="4"/>
      <c r="BR369" s="8"/>
      <c r="BS369" s="7"/>
      <c r="BT369" s="7"/>
      <c r="BU369" s="2" t="s">
        <v>239</v>
      </c>
      <c r="BV369" s="2" t="s">
        <v>226</v>
      </c>
      <c r="BW369" s="2" t="s">
        <v>229</v>
      </c>
      <c r="BX369" s="2" t="s">
        <v>383</v>
      </c>
      <c r="BY369" s="2" t="s">
        <v>241</v>
      </c>
      <c r="BZ369" s="2" t="s">
        <v>229</v>
      </c>
      <c r="CA369" s="4"/>
      <c r="CB369" s="8"/>
      <c r="CC369" s="4"/>
      <c r="CD369" s="8"/>
      <c r="CE369" s="7"/>
      <c r="CF369" s="7"/>
      <c r="CG369" s="2" t="s">
        <v>239</v>
      </c>
      <c r="CH369" s="2" t="s">
        <v>226</v>
      </c>
      <c r="CI369" s="2" t="s">
        <v>1103</v>
      </c>
      <c r="CJ369" s="2" t="s">
        <v>229</v>
      </c>
      <c r="CK369" s="2" t="s">
        <v>241</v>
      </c>
      <c r="CL369" s="2" t="s">
        <v>229</v>
      </c>
      <c r="CM369" s="4"/>
      <c r="CN369" s="8"/>
      <c r="CO369" s="4"/>
      <c r="CP369" s="8"/>
      <c r="CQ369" s="7"/>
      <c r="CR369" s="7"/>
      <c r="CS369" s="2" t="s">
        <v>239</v>
      </c>
      <c r="CT369" s="2" t="s">
        <v>226</v>
      </c>
      <c r="CU369" s="2" t="s">
        <v>2553</v>
      </c>
      <c r="CV369" s="2" t="s">
        <v>402</v>
      </c>
      <c r="CW369" s="2" t="s">
        <v>241</v>
      </c>
      <c r="CX369" s="2" t="s">
        <v>229</v>
      </c>
      <c r="CY369" s="4"/>
      <c r="CZ369" s="8"/>
      <c r="DA369" s="4"/>
      <c r="DB369" s="8"/>
      <c r="DC369" s="7"/>
      <c r="DD369" s="7"/>
      <c r="DE369" s="2" t="s">
        <v>239</v>
      </c>
      <c r="DF369" s="2" t="s">
        <v>226</v>
      </c>
      <c r="DG369" s="2" t="s">
        <v>1117</v>
      </c>
      <c r="DH369" s="2" t="s">
        <v>652</v>
      </c>
      <c r="DI369" s="2" t="s">
        <v>241</v>
      </c>
      <c r="DJ369" s="2" t="s">
        <v>229</v>
      </c>
      <c r="DK369" s="4"/>
      <c r="DL369" s="8"/>
      <c r="DM369" s="4"/>
      <c r="DN369" s="8"/>
      <c r="DO369" s="7"/>
      <c r="DP369" s="7"/>
      <c r="DQ369" s="2" t="s">
        <v>239</v>
      </c>
      <c r="DR369" s="2" t="s">
        <v>226</v>
      </c>
      <c r="DS369" s="2" t="s">
        <v>1118</v>
      </c>
      <c r="DT369" s="2" t="s">
        <v>229</v>
      </c>
      <c r="DU369" s="2" t="s">
        <v>241</v>
      </c>
      <c r="DV369" s="2" t="s">
        <v>229</v>
      </c>
      <c r="DW369" s="4"/>
      <c r="DX369" s="8"/>
      <c r="DY369" s="4"/>
      <c r="DZ369" s="8"/>
      <c r="EA369" s="7"/>
      <c r="EB369" s="7"/>
      <c r="EC369" s="2" t="s">
        <v>1106</v>
      </c>
      <c r="ED369" s="2" t="s">
        <v>226</v>
      </c>
      <c r="EE369" s="2" t="s">
        <v>229</v>
      </c>
      <c r="EF369" s="2" t="s">
        <v>229</v>
      </c>
      <c r="EG369" s="2" t="s">
        <v>241</v>
      </c>
      <c r="EH369" s="2" t="s">
        <v>229</v>
      </c>
      <c r="EI369" s="4">
        <v>1</v>
      </c>
      <c r="EJ369" s="8">
        <v>26.42</v>
      </c>
      <c r="EK369" s="4"/>
      <c r="EL369" s="8"/>
      <c r="EM369" s="7"/>
      <c r="EN369" s="7"/>
      <c r="EO369" s="2" t="s">
        <v>239</v>
      </c>
      <c r="EP369" s="2" t="s">
        <v>226</v>
      </c>
      <c r="EQ369" s="2" t="s">
        <v>1119</v>
      </c>
      <c r="ER369" s="2" t="s">
        <v>1617</v>
      </c>
      <c r="ES369" s="2" t="s">
        <v>241</v>
      </c>
      <c r="ET369" s="2" t="s">
        <v>229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226</v>
      </c>
      <c r="FC369" s="2" t="s">
        <v>658</v>
      </c>
      <c r="FD369" s="2" t="s">
        <v>1105</v>
      </c>
      <c r="FE369" s="2" t="s">
        <v>241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226</v>
      </c>
      <c r="FO369" s="2" t="s">
        <v>1118</v>
      </c>
      <c r="FP369" s="2" t="s">
        <v>229</v>
      </c>
      <c r="FQ369" s="2" t="s">
        <v>241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239</v>
      </c>
      <c r="FZ369" s="2" t="s">
        <v>226</v>
      </c>
      <c r="GA369" s="2" t="s">
        <v>1119</v>
      </c>
      <c r="GB369" s="2" t="s">
        <v>229</v>
      </c>
      <c r="GC369" s="2" t="s">
        <v>241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272</v>
      </c>
      <c r="GL369" s="2" t="s">
        <v>226</v>
      </c>
      <c r="GM369" s="2" t="s">
        <v>229</v>
      </c>
      <c r="GN369" s="2" t="s">
        <v>229</v>
      </c>
      <c r="GO369" s="2" t="s">
        <v>241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239</v>
      </c>
      <c r="GX369" s="2" t="s">
        <v>226</v>
      </c>
      <c r="GY369" s="2" t="s">
        <v>632</v>
      </c>
      <c r="GZ369" s="2" t="s">
        <v>402</v>
      </c>
      <c r="HA369" s="2" t="s">
        <v>241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266</v>
      </c>
      <c r="HJ369" s="2" t="s">
        <v>226</v>
      </c>
      <c r="HK369" s="2" t="s">
        <v>229</v>
      </c>
      <c r="HL369" s="2" t="s">
        <v>229</v>
      </c>
      <c r="HM369" s="2" t="s">
        <v>241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266</v>
      </c>
      <c r="HV369" s="2" t="s">
        <v>226</v>
      </c>
      <c r="HW369" s="2" t="s">
        <v>229</v>
      </c>
      <c r="HX369" s="2" t="s">
        <v>229</v>
      </c>
      <c r="HY369" s="2" t="s">
        <v>241</v>
      </c>
      <c r="HZ369" s="2" t="s">
        <v>229</v>
      </c>
      <c r="IA369" s="4"/>
      <c r="IB369" s="8"/>
      <c r="IC369" s="4"/>
      <c r="ID369" s="8"/>
      <c r="IE369" s="7"/>
      <c r="IF369" s="7"/>
      <c r="IG369" s="2" t="s">
        <v>266</v>
      </c>
      <c r="IH369" s="2" t="s">
        <v>226</v>
      </c>
      <c r="II369" s="2" t="s">
        <v>229</v>
      </c>
      <c r="IJ369" s="2" t="s">
        <v>229</v>
      </c>
      <c r="IK369" s="2" t="s">
        <v>241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272</v>
      </c>
      <c r="IT369" s="2" t="s">
        <v>226</v>
      </c>
      <c r="IU369" s="2" t="s">
        <v>229</v>
      </c>
      <c r="IV369" s="2" t="s">
        <v>229</v>
      </c>
      <c r="IW369" s="2" t="s">
        <v>241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272</v>
      </c>
      <c r="JF369" s="2" t="s">
        <v>226</v>
      </c>
      <c r="JG369" s="2" t="s">
        <v>229</v>
      </c>
      <c r="JH369" s="2" t="s">
        <v>229</v>
      </c>
      <c r="JI369" s="2" t="s">
        <v>241</v>
      </c>
      <c r="JJ369" s="2" t="s">
        <v>229</v>
      </c>
      <c r="JK369" s="4"/>
      <c r="JL369" s="8"/>
      <c r="JM369" s="4"/>
      <c r="JN369" s="8"/>
      <c r="JO369" s="7"/>
      <c r="JP369" s="7"/>
      <c r="JQ369" s="2" t="s">
        <v>272</v>
      </c>
      <c r="JR369" s="2" t="s">
        <v>226</v>
      </c>
      <c r="JS369" s="2" t="s">
        <v>229</v>
      </c>
      <c r="JT369" s="2" t="s">
        <v>229</v>
      </c>
      <c r="JU369" s="2" t="s">
        <v>241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272</v>
      </c>
      <c r="KD369" s="2" t="s">
        <v>226</v>
      </c>
      <c r="KE369" s="2" t="s">
        <v>229</v>
      </c>
      <c r="KF369" s="2" t="s">
        <v>229</v>
      </c>
      <c r="KG369" s="2" t="s">
        <v>241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272</v>
      </c>
      <c r="KP369" s="2" t="s">
        <v>226</v>
      </c>
      <c r="KQ369" s="2" t="s">
        <v>229</v>
      </c>
      <c r="KR369" s="2" t="s">
        <v>229</v>
      </c>
      <c r="KS369" s="2" t="s">
        <v>241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272</v>
      </c>
      <c r="LB369" s="2" t="s">
        <v>226</v>
      </c>
      <c r="LC369" s="2" t="s">
        <v>229</v>
      </c>
      <c r="LD369" s="2" t="s">
        <v>229</v>
      </c>
      <c r="LE369" s="2" t="s">
        <v>241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229</v>
      </c>
      <c r="LN369" s="2" t="s">
        <v>229</v>
      </c>
      <c r="LO369" s="2" t="s">
        <v>229</v>
      </c>
      <c r="LP369" s="2" t="s">
        <v>229</v>
      </c>
      <c r="LQ369" s="2" t="s">
        <v>229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272</v>
      </c>
      <c r="LZ369" s="2" t="s">
        <v>226</v>
      </c>
      <c r="MA369" s="2" t="s">
        <v>229</v>
      </c>
      <c r="MB369" s="2" t="s">
        <v>229</v>
      </c>
      <c r="MC369" s="2" t="s">
        <v>241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272</v>
      </c>
      <c r="ML369" s="2" t="s">
        <v>226</v>
      </c>
      <c r="MM369" s="2" t="s">
        <v>229</v>
      </c>
      <c r="MN369" s="2" t="s">
        <v>229</v>
      </c>
      <c r="MO369" s="2" t="s">
        <v>241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266</v>
      </c>
      <c r="MX369" s="2" t="s">
        <v>226</v>
      </c>
      <c r="MY369" s="2" t="s">
        <v>229</v>
      </c>
      <c r="MZ369" s="2" t="s">
        <v>229</v>
      </c>
      <c r="NA369" s="2" t="s">
        <v>241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266</v>
      </c>
      <c r="NJ369" s="2" t="s">
        <v>226</v>
      </c>
      <c r="NK369" s="2" t="s">
        <v>229</v>
      </c>
      <c r="NL369" s="2" t="s">
        <v>229</v>
      </c>
      <c r="NM369" s="2" t="s">
        <v>241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272</v>
      </c>
      <c r="NV369" s="2" t="s">
        <v>226</v>
      </c>
      <c r="NW369" s="2" t="s">
        <v>229</v>
      </c>
      <c r="NX369" s="2" t="s">
        <v>229</v>
      </c>
      <c r="NY369" s="2" t="s">
        <v>241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272</v>
      </c>
      <c r="OH369" s="2" t="s">
        <v>226</v>
      </c>
      <c r="OI369" s="2" t="s">
        <v>229</v>
      </c>
      <c r="OJ369" s="2" t="s">
        <v>229</v>
      </c>
      <c r="OK369" s="2" t="s">
        <v>241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229</v>
      </c>
      <c r="OT369" s="2" t="s">
        <v>229</v>
      </c>
      <c r="OU369" s="2" t="s">
        <v>229</v>
      </c>
      <c r="OV369" s="2" t="s">
        <v>229</v>
      </c>
      <c r="OW369" s="2" t="s">
        <v>229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229</v>
      </c>
      <c r="PF369" s="2" t="s">
        <v>229</v>
      </c>
      <c r="PG369" s="2" t="s">
        <v>229</v>
      </c>
      <c r="PH369" s="2" t="s">
        <v>229</v>
      </c>
      <c r="PI369" s="2" t="s">
        <v>229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229</v>
      </c>
      <c r="PR369" s="2" t="s">
        <v>229</v>
      </c>
      <c r="PS369" s="2" t="s">
        <v>229</v>
      </c>
      <c r="PT369" s="2" t="s">
        <v>229</v>
      </c>
      <c r="PU369" s="2" t="s">
        <v>229</v>
      </c>
      <c r="PV369" s="2" t="s">
        <v>229</v>
      </c>
      <c r="PW369" s="4"/>
      <c r="PX369" s="8"/>
      <c r="PY369" s="4"/>
      <c r="PZ369" s="8"/>
      <c r="QA369" s="7"/>
      <c r="QB369" s="7"/>
      <c r="QC369" s="2" t="s">
        <v>281</v>
      </c>
      <c r="QD369" s="2" t="s">
        <v>226</v>
      </c>
      <c r="QE369" s="2" t="s">
        <v>229</v>
      </c>
      <c r="QF369" s="2" t="s">
        <v>229</v>
      </c>
      <c r="QG369" s="2" t="s">
        <v>241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229</v>
      </c>
      <c r="QP369" s="2" t="s">
        <v>229</v>
      </c>
      <c r="QQ369" s="2" t="s">
        <v>229</v>
      </c>
      <c r="QR369" s="2" t="s">
        <v>229</v>
      </c>
      <c r="QS369" s="2" t="s">
        <v>229</v>
      </c>
      <c r="QT369" s="2" t="s">
        <v>229</v>
      </c>
      <c r="QU369" s="4"/>
      <c r="QV369" s="8"/>
      <c r="QW369" s="4"/>
      <c r="QX369" s="8"/>
      <c r="QY369" s="7"/>
      <c r="QZ369" s="7"/>
      <c r="RA369" s="2" t="s">
        <v>272</v>
      </c>
      <c r="RB369" s="2" t="s">
        <v>226</v>
      </c>
      <c r="RC369" s="2" t="s">
        <v>229</v>
      </c>
      <c r="RD369" s="2" t="s">
        <v>229</v>
      </c>
      <c r="RE369" s="2" t="s">
        <v>241</v>
      </c>
      <c r="RF369" s="2" t="s">
        <v>229</v>
      </c>
      <c r="RG369" s="4"/>
      <c r="RH369" s="8"/>
      <c r="RI369" s="4"/>
      <c r="RJ369" s="8"/>
      <c r="RK369" s="7"/>
      <c r="RL369" s="7"/>
      <c r="RM369" s="2" t="s">
        <v>272</v>
      </c>
      <c r="RN369" s="2" t="s">
        <v>226</v>
      </c>
      <c r="RO369" s="2" t="s">
        <v>229</v>
      </c>
      <c r="RP369" s="2" t="s">
        <v>229</v>
      </c>
      <c r="RQ369" s="2" t="s">
        <v>241</v>
      </c>
      <c r="RR369" s="2" t="s">
        <v>229</v>
      </c>
      <c r="RS369" s="4"/>
      <c r="RT369" s="8"/>
      <c r="RU369" s="4"/>
      <c r="RV369" s="8"/>
      <c r="RW369" s="7"/>
      <c r="RX369" s="7"/>
      <c r="RY369" s="2" t="s">
        <v>229</v>
      </c>
      <c r="RZ369" s="2" t="s">
        <v>229</v>
      </c>
      <c r="SA369" s="2" t="s">
        <v>229</v>
      </c>
      <c r="SB369" s="2" t="s">
        <v>229</v>
      </c>
      <c r="SC369" s="2" t="s">
        <v>229</v>
      </c>
      <c r="SD369" s="2" t="s">
        <v>229</v>
      </c>
      <c r="SE369" s="4">
        <v>67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>
        <v>70</v>
      </c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>
        <v>60</v>
      </c>
      <c r="UM369" s="4"/>
      <c r="UN369" s="4"/>
      <c r="UO369" s="4"/>
      <c r="UP369" s="4"/>
      <c r="UQ369" s="4"/>
      <c r="UR369" s="4">
        <v>40</v>
      </c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>
        <v>60</v>
      </c>
      <c r="VK369" s="4"/>
      <c r="VL369" s="4"/>
      <c r="VM369" s="4"/>
      <c r="VN369" s="4"/>
      <c r="VO369" s="4"/>
      <c r="VP369" s="4"/>
      <c r="VQ369" s="4"/>
      <c r="VR369" s="4"/>
      <c r="VS369" s="4"/>
    </row>
    <row r="370">
      <c r="A370" s="2" t="s">
        <v>3320</v>
      </c>
      <c r="B370" s="2" t="s">
        <v>216</v>
      </c>
      <c r="C370" s="2" t="s">
        <v>217</v>
      </c>
      <c r="D370" s="2" t="s">
        <v>3164</v>
      </c>
      <c r="E370" s="2" t="s">
        <v>3165</v>
      </c>
      <c r="F370" s="2" t="s">
        <v>1066</v>
      </c>
      <c r="G370" s="2" t="s">
        <v>1067</v>
      </c>
      <c r="H370" s="2" t="s">
        <v>1068</v>
      </c>
      <c r="I370" s="2" t="s">
        <v>3311</v>
      </c>
      <c r="J370" s="2" t="s">
        <v>285</v>
      </c>
      <c r="K370" s="2" t="s">
        <v>1109</v>
      </c>
      <c r="L370" s="3">
        <v>28.76</v>
      </c>
      <c r="M370" s="3">
        <v>30.2</v>
      </c>
      <c r="N370" s="3">
        <v>64.99</v>
      </c>
      <c r="O370" s="2" t="s">
        <v>226</v>
      </c>
      <c r="P370" s="2" t="s">
        <v>618</v>
      </c>
      <c r="Q370" s="2" t="s">
        <v>228</v>
      </c>
      <c r="R370" s="2" t="s">
        <v>229</v>
      </c>
      <c r="S370" s="2" t="s">
        <v>1110</v>
      </c>
      <c r="T370" s="2" t="s">
        <v>684</v>
      </c>
      <c r="U370" s="2" t="s">
        <v>286</v>
      </c>
      <c r="V370" s="2" t="s">
        <v>1008</v>
      </c>
      <c r="W370" s="2" t="s">
        <v>686</v>
      </c>
      <c r="X370" s="2" t="s">
        <v>1009</v>
      </c>
      <c r="Y370" s="2" t="s">
        <v>1111</v>
      </c>
      <c r="Z370" s="4">
        <v>111</v>
      </c>
      <c r="AA370" s="4">
        <f>=ROUNDDOWN(9.25,0)</f>
      </c>
      <c r="AB370" s="5">
        <v>12</v>
      </c>
      <c r="AC370" s="2" t="s">
        <v>1112</v>
      </c>
      <c r="AD370" s="4">
        <v>100</v>
      </c>
      <c r="AE370" s="4">
        <v>300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>
        <v>4</v>
      </c>
      <c r="AQ370" s="8">
        <v>129.1</v>
      </c>
      <c r="AR370" s="4"/>
      <c r="AS370" s="8"/>
      <c r="AT370" s="7"/>
      <c r="AU370" s="7"/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>
        <v>0.7052</v>
      </c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 t="s">
        <v>229</v>
      </c>
      <c r="BJ370" s="4">
        <v>4</v>
      </c>
      <c r="BK370" s="8">
        <v>129.1</v>
      </c>
      <c r="BL370" s="2" t="s">
        <v>3321</v>
      </c>
      <c r="BM370" s="7">
        <v>1</v>
      </c>
      <c r="BN370" s="7">
        <v>1</v>
      </c>
      <c r="BO370" s="4">
        <v>1</v>
      </c>
      <c r="BP370" s="8">
        <v>33.07</v>
      </c>
      <c r="BQ370" s="4"/>
      <c r="BR370" s="8"/>
      <c r="BS370" s="7"/>
      <c r="BT370" s="7"/>
      <c r="BU370" s="2" t="s">
        <v>239</v>
      </c>
      <c r="BV370" s="2" t="s">
        <v>226</v>
      </c>
      <c r="BW370" s="2" t="s">
        <v>229</v>
      </c>
      <c r="BX370" s="2" t="s">
        <v>2583</v>
      </c>
      <c r="BY370" s="2" t="s">
        <v>241</v>
      </c>
      <c r="BZ370" s="2" t="s">
        <v>229</v>
      </c>
      <c r="CA370" s="4"/>
      <c r="CB370" s="8"/>
      <c r="CC370" s="4"/>
      <c r="CD370" s="8"/>
      <c r="CE370" s="7"/>
      <c r="CF370" s="7"/>
      <c r="CG370" s="2" t="s">
        <v>239</v>
      </c>
      <c r="CH370" s="2" t="s">
        <v>226</v>
      </c>
      <c r="CI370" s="2" t="s">
        <v>1103</v>
      </c>
      <c r="CJ370" s="2" t="s">
        <v>229</v>
      </c>
      <c r="CK370" s="2" t="s">
        <v>241</v>
      </c>
      <c r="CL370" s="2" t="s">
        <v>229</v>
      </c>
      <c r="CM370" s="4">
        <v>1</v>
      </c>
      <c r="CN370" s="8">
        <v>32.61</v>
      </c>
      <c r="CO370" s="4"/>
      <c r="CP370" s="8"/>
      <c r="CQ370" s="7"/>
      <c r="CR370" s="7"/>
      <c r="CS370" s="2" t="s">
        <v>239</v>
      </c>
      <c r="CT370" s="2" t="s">
        <v>226</v>
      </c>
      <c r="CU370" s="2" t="s">
        <v>2553</v>
      </c>
      <c r="CV370" s="2" t="s">
        <v>1116</v>
      </c>
      <c r="CW370" s="2" t="s">
        <v>241</v>
      </c>
      <c r="CX370" s="2" t="s">
        <v>229</v>
      </c>
      <c r="CY370" s="4"/>
      <c r="CZ370" s="8"/>
      <c r="DA370" s="4"/>
      <c r="DB370" s="8"/>
      <c r="DC370" s="7"/>
      <c r="DD370" s="7"/>
      <c r="DE370" s="2" t="s">
        <v>239</v>
      </c>
      <c r="DF370" s="2" t="s">
        <v>226</v>
      </c>
      <c r="DG370" s="2" t="s">
        <v>1117</v>
      </c>
      <c r="DH370" s="2" t="s">
        <v>510</v>
      </c>
      <c r="DI370" s="2" t="s">
        <v>241</v>
      </c>
      <c r="DJ370" s="2" t="s">
        <v>229</v>
      </c>
      <c r="DK370" s="4"/>
      <c r="DL370" s="8"/>
      <c r="DM370" s="4"/>
      <c r="DN370" s="8"/>
      <c r="DO370" s="7"/>
      <c r="DP370" s="7"/>
      <c r="DQ370" s="2" t="s">
        <v>239</v>
      </c>
      <c r="DR370" s="2" t="s">
        <v>226</v>
      </c>
      <c r="DS370" s="2" t="s">
        <v>1118</v>
      </c>
      <c r="DT370" s="2" t="s">
        <v>3181</v>
      </c>
      <c r="DU370" s="2" t="s">
        <v>241</v>
      </c>
      <c r="DV370" s="2" t="s">
        <v>229</v>
      </c>
      <c r="DW370" s="4"/>
      <c r="DX370" s="8"/>
      <c r="DY370" s="4"/>
      <c r="DZ370" s="8"/>
      <c r="EA370" s="7"/>
      <c r="EB370" s="7"/>
      <c r="EC370" s="2" t="s">
        <v>1106</v>
      </c>
      <c r="ED370" s="2" t="s">
        <v>226</v>
      </c>
      <c r="EE370" s="2" t="s">
        <v>229</v>
      </c>
      <c r="EF370" s="2" t="s">
        <v>229</v>
      </c>
      <c r="EG370" s="2" t="s">
        <v>241</v>
      </c>
      <c r="EH370" s="2" t="s">
        <v>229</v>
      </c>
      <c r="EI370" s="4">
        <v>2</v>
      </c>
      <c r="EJ370" s="8">
        <v>63.42</v>
      </c>
      <c r="EK370" s="4"/>
      <c r="EL370" s="8"/>
      <c r="EM370" s="7"/>
      <c r="EN370" s="7"/>
      <c r="EO370" s="2" t="s">
        <v>239</v>
      </c>
      <c r="EP370" s="2" t="s">
        <v>226</v>
      </c>
      <c r="EQ370" s="2" t="s">
        <v>538</v>
      </c>
      <c r="ER370" s="2" t="s">
        <v>476</v>
      </c>
      <c r="ES370" s="2" t="s">
        <v>241</v>
      </c>
      <c r="ET370" s="2" t="s">
        <v>229</v>
      </c>
      <c r="EU370" s="4"/>
      <c r="EV370" s="8"/>
      <c r="EW370" s="4"/>
      <c r="EX370" s="8"/>
      <c r="EY370" s="7"/>
      <c r="EZ370" s="7"/>
      <c r="FA370" s="2" t="s">
        <v>239</v>
      </c>
      <c r="FB370" s="2" t="s">
        <v>226</v>
      </c>
      <c r="FC370" s="2" t="s">
        <v>658</v>
      </c>
      <c r="FD370" s="2" t="s">
        <v>1105</v>
      </c>
      <c r="FE370" s="2" t="s">
        <v>241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226</v>
      </c>
      <c r="FO370" s="2" t="s">
        <v>1118</v>
      </c>
      <c r="FP370" s="2" t="s">
        <v>229</v>
      </c>
      <c r="FQ370" s="2" t="s">
        <v>241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239</v>
      </c>
      <c r="FZ370" s="2" t="s">
        <v>226</v>
      </c>
      <c r="GA370" s="2" t="s">
        <v>327</v>
      </c>
      <c r="GB370" s="2" t="s">
        <v>229</v>
      </c>
      <c r="GC370" s="2" t="s">
        <v>241</v>
      </c>
      <c r="GD370" s="2" t="s">
        <v>229</v>
      </c>
      <c r="GE370" s="4"/>
      <c r="GF370" s="8"/>
      <c r="GG370" s="4"/>
      <c r="GH370" s="8"/>
      <c r="GI370" s="7"/>
      <c r="GJ370" s="7"/>
      <c r="GK370" s="2" t="s">
        <v>272</v>
      </c>
      <c r="GL370" s="2" t="s">
        <v>226</v>
      </c>
      <c r="GM370" s="2" t="s">
        <v>229</v>
      </c>
      <c r="GN370" s="2" t="s">
        <v>229</v>
      </c>
      <c r="GO370" s="2" t="s">
        <v>241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239</v>
      </c>
      <c r="GX370" s="2" t="s">
        <v>226</v>
      </c>
      <c r="GY370" s="2" t="s">
        <v>632</v>
      </c>
      <c r="GZ370" s="2" t="s">
        <v>2517</v>
      </c>
      <c r="HA370" s="2" t="s">
        <v>241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266</v>
      </c>
      <c r="HJ370" s="2" t="s">
        <v>226</v>
      </c>
      <c r="HK370" s="2" t="s">
        <v>229</v>
      </c>
      <c r="HL370" s="2" t="s">
        <v>229</v>
      </c>
      <c r="HM370" s="2" t="s">
        <v>241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266</v>
      </c>
      <c r="HV370" s="2" t="s">
        <v>226</v>
      </c>
      <c r="HW370" s="2" t="s">
        <v>229</v>
      </c>
      <c r="HX370" s="2" t="s">
        <v>229</v>
      </c>
      <c r="HY370" s="2" t="s">
        <v>241</v>
      </c>
      <c r="HZ370" s="2" t="s">
        <v>229</v>
      </c>
      <c r="IA370" s="4"/>
      <c r="IB370" s="8"/>
      <c r="IC370" s="4"/>
      <c r="ID370" s="8"/>
      <c r="IE370" s="7"/>
      <c r="IF370" s="7"/>
      <c r="IG370" s="2" t="s">
        <v>266</v>
      </c>
      <c r="IH370" s="2" t="s">
        <v>226</v>
      </c>
      <c r="II370" s="2" t="s">
        <v>229</v>
      </c>
      <c r="IJ370" s="2" t="s">
        <v>229</v>
      </c>
      <c r="IK370" s="2" t="s">
        <v>241</v>
      </c>
      <c r="IL370" s="2" t="s">
        <v>229</v>
      </c>
      <c r="IM370" s="4"/>
      <c r="IN370" s="8"/>
      <c r="IO370" s="4"/>
      <c r="IP370" s="8"/>
      <c r="IQ370" s="7"/>
      <c r="IR370" s="7"/>
      <c r="IS370" s="2" t="s">
        <v>272</v>
      </c>
      <c r="IT370" s="2" t="s">
        <v>226</v>
      </c>
      <c r="IU370" s="2" t="s">
        <v>229</v>
      </c>
      <c r="IV370" s="2" t="s">
        <v>229</v>
      </c>
      <c r="IW370" s="2" t="s">
        <v>241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272</v>
      </c>
      <c r="JF370" s="2" t="s">
        <v>226</v>
      </c>
      <c r="JG370" s="2" t="s">
        <v>229</v>
      </c>
      <c r="JH370" s="2" t="s">
        <v>229</v>
      </c>
      <c r="JI370" s="2" t="s">
        <v>241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272</v>
      </c>
      <c r="JR370" s="2" t="s">
        <v>226</v>
      </c>
      <c r="JS370" s="2" t="s">
        <v>229</v>
      </c>
      <c r="JT370" s="2" t="s">
        <v>229</v>
      </c>
      <c r="JU370" s="2" t="s">
        <v>241</v>
      </c>
      <c r="JV370" s="2" t="s">
        <v>229</v>
      </c>
      <c r="JW370" s="4"/>
      <c r="JX370" s="8"/>
      <c r="JY370" s="4"/>
      <c r="JZ370" s="8"/>
      <c r="KA370" s="7"/>
      <c r="KB370" s="7"/>
      <c r="KC370" s="2" t="s">
        <v>272</v>
      </c>
      <c r="KD370" s="2" t="s">
        <v>226</v>
      </c>
      <c r="KE370" s="2" t="s">
        <v>229</v>
      </c>
      <c r="KF370" s="2" t="s">
        <v>229</v>
      </c>
      <c r="KG370" s="2" t="s">
        <v>241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272</v>
      </c>
      <c r="KP370" s="2" t="s">
        <v>226</v>
      </c>
      <c r="KQ370" s="2" t="s">
        <v>229</v>
      </c>
      <c r="KR370" s="2" t="s">
        <v>229</v>
      </c>
      <c r="KS370" s="2" t="s">
        <v>241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272</v>
      </c>
      <c r="LB370" s="2" t="s">
        <v>226</v>
      </c>
      <c r="LC370" s="2" t="s">
        <v>229</v>
      </c>
      <c r="LD370" s="2" t="s">
        <v>229</v>
      </c>
      <c r="LE370" s="2" t="s">
        <v>241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229</v>
      </c>
      <c r="LN370" s="2" t="s">
        <v>229</v>
      </c>
      <c r="LO370" s="2" t="s">
        <v>229</v>
      </c>
      <c r="LP370" s="2" t="s">
        <v>229</v>
      </c>
      <c r="LQ370" s="2" t="s">
        <v>229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272</v>
      </c>
      <c r="LZ370" s="2" t="s">
        <v>226</v>
      </c>
      <c r="MA370" s="2" t="s">
        <v>229</v>
      </c>
      <c r="MB370" s="2" t="s">
        <v>229</v>
      </c>
      <c r="MC370" s="2" t="s">
        <v>241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272</v>
      </c>
      <c r="ML370" s="2" t="s">
        <v>226</v>
      </c>
      <c r="MM370" s="2" t="s">
        <v>229</v>
      </c>
      <c r="MN370" s="2" t="s">
        <v>229</v>
      </c>
      <c r="MO370" s="2" t="s">
        <v>241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266</v>
      </c>
      <c r="MX370" s="2" t="s">
        <v>226</v>
      </c>
      <c r="MY370" s="2" t="s">
        <v>229</v>
      </c>
      <c r="MZ370" s="2" t="s">
        <v>229</v>
      </c>
      <c r="NA370" s="2" t="s">
        <v>241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266</v>
      </c>
      <c r="NJ370" s="2" t="s">
        <v>226</v>
      </c>
      <c r="NK370" s="2" t="s">
        <v>229</v>
      </c>
      <c r="NL370" s="2" t="s">
        <v>229</v>
      </c>
      <c r="NM370" s="2" t="s">
        <v>241</v>
      </c>
      <c r="NN370" s="2" t="s">
        <v>229</v>
      </c>
      <c r="NO370" s="4"/>
      <c r="NP370" s="8"/>
      <c r="NQ370" s="4"/>
      <c r="NR370" s="8"/>
      <c r="NS370" s="7"/>
      <c r="NT370" s="7"/>
      <c r="NU370" s="2" t="s">
        <v>272</v>
      </c>
      <c r="NV370" s="2" t="s">
        <v>226</v>
      </c>
      <c r="NW370" s="2" t="s">
        <v>229</v>
      </c>
      <c r="NX370" s="2" t="s">
        <v>229</v>
      </c>
      <c r="NY370" s="2" t="s">
        <v>241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272</v>
      </c>
      <c r="OH370" s="2" t="s">
        <v>226</v>
      </c>
      <c r="OI370" s="2" t="s">
        <v>229</v>
      </c>
      <c r="OJ370" s="2" t="s">
        <v>229</v>
      </c>
      <c r="OK370" s="2" t="s">
        <v>241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229</v>
      </c>
      <c r="OT370" s="2" t="s">
        <v>229</v>
      </c>
      <c r="OU370" s="2" t="s">
        <v>229</v>
      </c>
      <c r="OV370" s="2" t="s">
        <v>229</v>
      </c>
      <c r="OW370" s="2" t="s">
        <v>229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229</v>
      </c>
      <c r="PG370" s="2" t="s">
        <v>229</v>
      </c>
      <c r="PH370" s="2" t="s">
        <v>229</v>
      </c>
      <c r="PI370" s="2" t="s">
        <v>229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229</v>
      </c>
      <c r="PR370" s="2" t="s">
        <v>229</v>
      </c>
      <c r="PS370" s="2" t="s">
        <v>229</v>
      </c>
      <c r="PT370" s="2" t="s">
        <v>229</v>
      </c>
      <c r="PU370" s="2" t="s">
        <v>229</v>
      </c>
      <c r="PV370" s="2" t="s">
        <v>229</v>
      </c>
      <c r="PW370" s="4"/>
      <c r="PX370" s="8"/>
      <c r="PY370" s="4"/>
      <c r="PZ370" s="8"/>
      <c r="QA370" s="7"/>
      <c r="QB370" s="7"/>
      <c r="QC370" s="2" t="s">
        <v>281</v>
      </c>
      <c r="QD370" s="2" t="s">
        <v>226</v>
      </c>
      <c r="QE370" s="2" t="s">
        <v>229</v>
      </c>
      <c r="QF370" s="2" t="s">
        <v>229</v>
      </c>
      <c r="QG370" s="2" t="s">
        <v>241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229</v>
      </c>
      <c r="QP370" s="2" t="s">
        <v>229</v>
      </c>
      <c r="QQ370" s="2" t="s">
        <v>229</v>
      </c>
      <c r="QR370" s="2" t="s">
        <v>229</v>
      </c>
      <c r="QS370" s="2" t="s">
        <v>229</v>
      </c>
      <c r="QT370" s="2" t="s">
        <v>229</v>
      </c>
      <c r="QU370" s="4"/>
      <c r="QV370" s="8"/>
      <c r="QW370" s="4"/>
      <c r="QX370" s="8"/>
      <c r="QY370" s="7"/>
      <c r="QZ370" s="7"/>
      <c r="RA370" s="2" t="s">
        <v>272</v>
      </c>
      <c r="RB370" s="2" t="s">
        <v>226</v>
      </c>
      <c r="RC370" s="2" t="s">
        <v>229</v>
      </c>
      <c r="RD370" s="2" t="s">
        <v>229</v>
      </c>
      <c r="RE370" s="2" t="s">
        <v>241</v>
      </c>
      <c r="RF370" s="2" t="s">
        <v>229</v>
      </c>
      <c r="RG370" s="4"/>
      <c r="RH370" s="8"/>
      <c r="RI370" s="4"/>
      <c r="RJ370" s="8"/>
      <c r="RK370" s="7"/>
      <c r="RL370" s="7"/>
      <c r="RM370" s="2" t="s">
        <v>272</v>
      </c>
      <c r="RN370" s="2" t="s">
        <v>226</v>
      </c>
      <c r="RO370" s="2" t="s">
        <v>229</v>
      </c>
      <c r="RP370" s="2" t="s">
        <v>229</v>
      </c>
      <c r="RQ370" s="2" t="s">
        <v>241</v>
      </c>
      <c r="RR370" s="2" t="s">
        <v>229</v>
      </c>
      <c r="RS370" s="4"/>
      <c r="RT370" s="8"/>
      <c r="RU370" s="4"/>
      <c r="RV370" s="8"/>
      <c r="RW370" s="7"/>
      <c r="RX370" s="7"/>
      <c r="RY370" s="2" t="s">
        <v>229</v>
      </c>
      <c r="RZ370" s="2" t="s">
        <v>229</v>
      </c>
      <c r="SA370" s="2" t="s">
        <v>229</v>
      </c>
      <c r="SB370" s="2" t="s">
        <v>229</v>
      </c>
      <c r="SC370" s="2" t="s">
        <v>229</v>
      </c>
      <c r="SD370" s="2" t="s">
        <v>229</v>
      </c>
      <c r="SE370" s="4">
        <v>111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>
        <v>100</v>
      </c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>
        <v>80</v>
      </c>
      <c r="UM370" s="4"/>
      <c r="UN370" s="4"/>
      <c r="UO370" s="4"/>
      <c r="UP370" s="4"/>
      <c r="UQ370" s="4"/>
      <c r="UR370" s="4">
        <v>50</v>
      </c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>
        <v>70</v>
      </c>
      <c r="VK370" s="4"/>
      <c r="VL370" s="4"/>
      <c r="VM370" s="4"/>
      <c r="VN370" s="4"/>
      <c r="VO370" s="4"/>
      <c r="VP370" s="4"/>
      <c r="VQ370" s="4"/>
      <c r="VR370" s="4"/>
      <c r="VS370" s="4"/>
    </row>
    <row r="371">
      <c r="A371" s="2" t="s">
        <v>3322</v>
      </c>
      <c r="B371" s="2" t="s">
        <v>216</v>
      </c>
      <c r="C371" s="2" t="s">
        <v>217</v>
      </c>
      <c r="D371" s="2" t="s">
        <v>3164</v>
      </c>
      <c r="E371" s="2" t="s">
        <v>3165</v>
      </c>
      <c r="F371" s="2" t="s">
        <v>1066</v>
      </c>
      <c r="G371" s="2" t="s">
        <v>1067</v>
      </c>
      <c r="H371" s="2" t="s">
        <v>1068</v>
      </c>
      <c r="I371" s="2" t="s">
        <v>3311</v>
      </c>
      <c r="J371" s="2" t="s">
        <v>312</v>
      </c>
      <c r="K371" s="2" t="s">
        <v>1109</v>
      </c>
      <c r="L371" s="3">
        <v>31.5</v>
      </c>
      <c r="M371" s="3">
        <v>33.08</v>
      </c>
      <c r="N371" s="3">
        <v>74.99</v>
      </c>
      <c r="O371" s="2" t="s">
        <v>226</v>
      </c>
      <c r="P371" s="2" t="s">
        <v>618</v>
      </c>
      <c r="Q371" s="2" t="s">
        <v>228</v>
      </c>
      <c r="R371" s="2" t="s">
        <v>229</v>
      </c>
      <c r="S371" s="2" t="s">
        <v>1110</v>
      </c>
      <c r="T371" s="2" t="s">
        <v>684</v>
      </c>
      <c r="U371" s="2" t="s">
        <v>286</v>
      </c>
      <c r="V371" s="2" t="s">
        <v>1008</v>
      </c>
      <c r="W371" s="2" t="s">
        <v>686</v>
      </c>
      <c r="X371" s="2" t="s">
        <v>1009</v>
      </c>
      <c r="Y371" s="2" t="s">
        <v>1111</v>
      </c>
      <c r="Z371" s="4">
        <v>70</v>
      </c>
      <c r="AA371" s="4">
        <f>=ROUNDDOWN(11.6666666666667,0)</f>
      </c>
      <c r="AB371" s="5">
        <v>6</v>
      </c>
      <c r="AC371" s="2" t="s">
        <v>1112</v>
      </c>
      <c r="AD371" s="4">
        <v>50</v>
      </c>
      <c r="AE371" s="4">
        <v>150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 t="s">
        <v>229</v>
      </c>
      <c r="BJ371" s="4"/>
      <c r="BK371" s="8"/>
      <c r="BL371" s="2" t="s">
        <v>229</v>
      </c>
      <c r="BM371" s="7"/>
      <c r="BN371" s="7"/>
      <c r="BO371" s="4"/>
      <c r="BP371" s="8"/>
      <c r="BQ371" s="4"/>
      <c r="BR371" s="8"/>
      <c r="BS371" s="7"/>
      <c r="BT371" s="7"/>
      <c r="BU371" s="2" t="s">
        <v>239</v>
      </c>
      <c r="BV371" s="2" t="s">
        <v>226</v>
      </c>
      <c r="BW371" s="2" t="s">
        <v>229</v>
      </c>
      <c r="BX371" s="2" t="s">
        <v>2778</v>
      </c>
      <c r="BY371" s="2" t="s">
        <v>241</v>
      </c>
      <c r="BZ371" s="2" t="s">
        <v>229</v>
      </c>
      <c r="CA371" s="4"/>
      <c r="CB371" s="8"/>
      <c r="CC371" s="4"/>
      <c r="CD371" s="8"/>
      <c r="CE371" s="7"/>
      <c r="CF371" s="7"/>
      <c r="CG371" s="2" t="s">
        <v>239</v>
      </c>
      <c r="CH371" s="2" t="s">
        <v>226</v>
      </c>
      <c r="CI371" s="2" t="s">
        <v>1103</v>
      </c>
      <c r="CJ371" s="2" t="s">
        <v>229</v>
      </c>
      <c r="CK371" s="2" t="s">
        <v>241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226</v>
      </c>
      <c r="CU371" s="2" t="s">
        <v>2553</v>
      </c>
      <c r="CV371" s="2" t="s">
        <v>1103</v>
      </c>
      <c r="CW371" s="2" t="s">
        <v>241</v>
      </c>
      <c r="CX371" s="2" t="s">
        <v>229</v>
      </c>
      <c r="CY371" s="4"/>
      <c r="CZ371" s="8"/>
      <c r="DA371" s="4"/>
      <c r="DB371" s="8"/>
      <c r="DC371" s="7"/>
      <c r="DD371" s="7"/>
      <c r="DE371" s="2" t="s">
        <v>239</v>
      </c>
      <c r="DF371" s="2" t="s">
        <v>226</v>
      </c>
      <c r="DG371" s="2" t="s">
        <v>1117</v>
      </c>
      <c r="DH371" s="2" t="s">
        <v>510</v>
      </c>
      <c r="DI371" s="2" t="s">
        <v>241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239</v>
      </c>
      <c r="DR371" s="2" t="s">
        <v>226</v>
      </c>
      <c r="DS371" s="2" t="s">
        <v>1118</v>
      </c>
      <c r="DT371" s="2" t="s">
        <v>229</v>
      </c>
      <c r="DU371" s="2" t="s">
        <v>241</v>
      </c>
      <c r="DV371" s="2" t="s">
        <v>229</v>
      </c>
      <c r="DW371" s="4"/>
      <c r="DX371" s="8"/>
      <c r="DY371" s="4"/>
      <c r="DZ371" s="8"/>
      <c r="EA371" s="7"/>
      <c r="EB371" s="7"/>
      <c r="EC371" s="2" t="s">
        <v>1106</v>
      </c>
      <c r="ED371" s="2" t="s">
        <v>226</v>
      </c>
      <c r="EE371" s="2" t="s">
        <v>229</v>
      </c>
      <c r="EF371" s="2" t="s">
        <v>229</v>
      </c>
      <c r="EG371" s="2" t="s">
        <v>241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226</v>
      </c>
      <c r="EQ371" s="2" t="s">
        <v>847</v>
      </c>
      <c r="ER371" s="2" t="s">
        <v>1123</v>
      </c>
      <c r="ES371" s="2" t="s">
        <v>241</v>
      </c>
      <c r="ET371" s="2" t="s">
        <v>229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226</v>
      </c>
      <c r="FC371" s="2" t="s">
        <v>658</v>
      </c>
      <c r="FD371" s="2" t="s">
        <v>606</v>
      </c>
      <c r="FE371" s="2" t="s">
        <v>241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226</v>
      </c>
      <c r="FO371" s="2" t="s">
        <v>1118</v>
      </c>
      <c r="FP371" s="2" t="s">
        <v>229</v>
      </c>
      <c r="FQ371" s="2" t="s">
        <v>241</v>
      </c>
      <c r="FR371" s="2" t="s">
        <v>229</v>
      </c>
      <c r="FS371" s="4"/>
      <c r="FT371" s="8"/>
      <c r="FU371" s="4"/>
      <c r="FV371" s="8"/>
      <c r="FW371" s="7"/>
      <c r="FX371" s="7"/>
      <c r="FY371" s="2" t="s">
        <v>239</v>
      </c>
      <c r="FZ371" s="2" t="s">
        <v>226</v>
      </c>
      <c r="GA371" s="2" t="s">
        <v>327</v>
      </c>
      <c r="GB371" s="2" t="s">
        <v>229</v>
      </c>
      <c r="GC371" s="2" t="s">
        <v>241</v>
      </c>
      <c r="GD371" s="2" t="s">
        <v>229</v>
      </c>
      <c r="GE371" s="4"/>
      <c r="GF371" s="8"/>
      <c r="GG371" s="4"/>
      <c r="GH371" s="8"/>
      <c r="GI371" s="7"/>
      <c r="GJ371" s="7"/>
      <c r="GK371" s="2" t="s">
        <v>272</v>
      </c>
      <c r="GL371" s="2" t="s">
        <v>226</v>
      </c>
      <c r="GM371" s="2" t="s">
        <v>229</v>
      </c>
      <c r="GN371" s="2" t="s">
        <v>229</v>
      </c>
      <c r="GO371" s="2" t="s">
        <v>241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239</v>
      </c>
      <c r="GX371" s="2" t="s">
        <v>226</v>
      </c>
      <c r="GY371" s="2" t="s">
        <v>632</v>
      </c>
      <c r="GZ371" s="2" t="s">
        <v>2517</v>
      </c>
      <c r="HA371" s="2" t="s">
        <v>241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266</v>
      </c>
      <c r="HJ371" s="2" t="s">
        <v>226</v>
      </c>
      <c r="HK371" s="2" t="s">
        <v>229</v>
      </c>
      <c r="HL371" s="2" t="s">
        <v>229</v>
      </c>
      <c r="HM371" s="2" t="s">
        <v>241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266</v>
      </c>
      <c r="HV371" s="2" t="s">
        <v>226</v>
      </c>
      <c r="HW371" s="2" t="s">
        <v>229</v>
      </c>
      <c r="HX371" s="2" t="s">
        <v>229</v>
      </c>
      <c r="HY371" s="2" t="s">
        <v>241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266</v>
      </c>
      <c r="IH371" s="2" t="s">
        <v>226</v>
      </c>
      <c r="II371" s="2" t="s">
        <v>229</v>
      </c>
      <c r="IJ371" s="2" t="s">
        <v>229</v>
      </c>
      <c r="IK371" s="2" t="s">
        <v>241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272</v>
      </c>
      <c r="IT371" s="2" t="s">
        <v>226</v>
      </c>
      <c r="IU371" s="2" t="s">
        <v>229</v>
      </c>
      <c r="IV371" s="2" t="s">
        <v>229</v>
      </c>
      <c r="IW371" s="2" t="s">
        <v>241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272</v>
      </c>
      <c r="JF371" s="2" t="s">
        <v>226</v>
      </c>
      <c r="JG371" s="2" t="s">
        <v>229</v>
      </c>
      <c r="JH371" s="2" t="s">
        <v>229</v>
      </c>
      <c r="JI371" s="2" t="s">
        <v>241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272</v>
      </c>
      <c r="JR371" s="2" t="s">
        <v>226</v>
      </c>
      <c r="JS371" s="2" t="s">
        <v>229</v>
      </c>
      <c r="JT371" s="2" t="s">
        <v>229</v>
      </c>
      <c r="JU371" s="2" t="s">
        <v>241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272</v>
      </c>
      <c r="KD371" s="2" t="s">
        <v>226</v>
      </c>
      <c r="KE371" s="2" t="s">
        <v>229</v>
      </c>
      <c r="KF371" s="2" t="s">
        <v>229</v>
      </c>
      <c r="KG371" s="2" t="s">
        <v>241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272</v>
      </c>
      <c r="KP371" s="2" t="s">
        <v>226</v>
      </c>
      <c r="KQ371" s="2" t="s">
        <v>229</v>
      </c>
      <c r="KR371" s="2" t="s">
        <v>229</v>
      </c>
      <c r="KS371" s="2" t="s">
        <v>241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272</v>
      </c>
      <c r="LB371" s="2" t="s">
        <v>226</v>
      </c>
      <c r="LC371" s="2" t="s">
        <v>229</v>
      </c>
      <c r="LD371" s="2" t="s">
        <v>229</v>
      </c>
      <c r="LE371" s="2" t="s">
        <v>241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229</v>
      </c>
      <c r="LN371" s="2" t="s">
        <v>229</v>
      </c>
      <c r="LO371" s="2" t="s">
        <v>229</v>
      </c>
      <c r="LP371" s="2" t="s">
        <v>229</v>
      </c>
      <c r="LQ371" s="2" t="s">
        <v>229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272</v>
      </c>
      <c r="LZ371" s="2" t="s">
        <v>226</v>
      </c>
      <c r="MA371" s="2" t="s">
        <v>229</v>
      </c>
      <c r="MB371" s="2" t="s">
        <v>229</v>
      </c>
      <c r="MC371" s="2" t="s">
        <v>241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272</v>
      </c>
      <c r="ML371" s="2" t="s">
        <v>226</v>
      </c>
      <c r="MM371" s="2" t="s">
        <v>229</v>
      </c>
      <c r="MN371" s="2" t="s">
        <v>229</v>
      </c>
      <c r="MO371" s="2" t="s">
        <v>241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266</v>
      </c>
      <c r="MX371" s="2" t="s">
        <v>226</v>
      </c>
      <c r="MY371" s="2" t="s">
        <v>229</v>
      </c>
      <c r="MZ371" s="2" t="s">
        <v>229</v>
      </c>
      <c r="NA371" s="2" t="s">
        <v>241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266</v>
      </c>
      <c r="NJ371" s="2" t="s">
        <v>226</v>
      </c>
      <c r="NK371" s="2" t="s">
        <v>229</v>
      </c>
      <c r="NL371" s="2" t="s">
        <v>229</v>
      </c>
      <c r="NM371" s="2" t="s">
        <v>241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272</v>
      </c>
      <c r="NV371" s="2" t="s">
        <v>226</v>
      </c>
      <c r="NW371" s="2" t="s">
        <v>229</v>
      </c>
      <c r="NX371" s="2" t="s">
        <v>229</v>
      </c>
      <c r="NY371" s="2" t="s">
        <v>241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272</v>
      </c>
      <c r="OH371" s="2" t="s">
        <v>226</v>
      </c>
      <c r="OI371" s="2" t="s">
        <v>229</v>
      </c>
      <c r="OJ371" s="2" t="s">
        <v>229</v>
      </c>
      <c r="OK371" s="2" t="s">
        <v>241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229</v>
      </c>
      <c r="OT371" s="2" t="s">
        <v>229</v>
      </c>
      <c r="OU371" s="2" t="s">
        <v>229</v>
      </c>
      <c r="OV371" s="2" t="s">
        <v>229</v>
      </c>
      <c r="OW371" s="2" t="s">
        <v>229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229</v>
      </c>
      <c r="PG371" s="2" t="s">
        <v>229</v>
      </c>
      <c r="PH371" s="2" t="s">
        <v>229</v>
      </c>
      <c r="PI371" s="2" t="s">
        <v>229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229</v>
      </c>
      <c r="PR371" s="2" t="s">
        <v>229</v>
      </c>
      <c r="PS371" s="2" t="s">
        <v>229</v>
      </c>
      <c r="PT371" s="2" t="s">
        <v>229</v>
      </c>
      <c r="PU371" s="2" t="s">
        <v>229</v>
      </c>
      <c r="PV371" s="2" t="s">
        <v>229</v>
      </c>
      <c r="PW371" s="4"/>
      <c r="PX371" s="8"/>
      <c r="PY371" s="4"/>
      <c r="PZ371" s="8"/>
      <c r="QA371" s="7"/>
      <c r="QB371" s="7"/>
      <c r="QC371" s="2" t="s">
        <v>281</v>
      </c>
      <c r="QD371" s="2" t="s">
        <v>226</v>
      </c>
      <c r="QE371" s="2" t="s">
        <v>229</v>
      </c>
      <c r="QF371" s="2" t="s">
        <v>229</v>
      </c>
      <c r="QG371" s="2" t="s">
        <v>241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229</v>
      </c>
      <c r="QP371" s="2" t="s">
        <v>229</v>
      </c>
      <c r="QQ371" s="2" t="s">
        <v>229</v>
      </c>
      <c r="QR371" s="2" t="s">
        <v>229</v>
      </c>
      <c r="QS371" s="2" t="s">
        <v>229</v>
      </c>
      <c r="QT371" s="2" t="s">
        <v>229</v>
      </c>
      <c r="QU371" s="4"/>
      <c r="QV371" s="8"/>
      <c r="QW371" s="4"/>
      <c r="QX371" s="8"/>
      <c r="QY371" s="7"/>
      <c r="QZ371" s="7"/>
      <c r="RA371" s="2" t="s">
        <v>272</v>
      </c>
      <c r="RB371" s="2" t="s">
        <v>226</v>
      </c>
      <c r="RC371" s="2" t="s">
        <v>229</v>
      </c>
      <c r="RD371" s="2" t="s">
        <v>229</v>
      </c>
      <c r="RE371" s="2" t="s">
        <v>241</v>
      </c>
      <c r="RF371" s="2" t="s">
        <v>229</v>
      </c>
      <c r="RG371" s="4"/>
      <c r="RH371" s="8"/>
      <c r="RI371" s="4"/>
      <c r="RJ371" s="8"/>
      <c r="RK371" s="7"/>
      <c r="RL371" s="7"/>
      <c r="RM371" s="2" t="s">
        <v>272</v>
      </c>
      <c r="RN371" s="2" t="s">
        <v>226</v>
      </c>
      <c r="RO371" s="2" t="s">
        <v>229</v>
      </c>
      <c r="RP371" s="2" t="s">
        <v>229</v>
      </c>
      <c r="RQ371" s="2" t="s">
        <v>241</v>
      </c>
      <c r="RR371" s="2" t="s">
        <v>229</v>
      </c>
      <c r="RS371" s="4"/>
      <c r="RT371" s="8"/>
      <c r="RU371" s="4"/>
      <c r="RV371" s="8"/>
      <c r="RW371" s="7"/>
      <c r="RX371" s="7"/>
      <c r="RY371" s="2" t="s">
        <v>229</v>
      </c>
      <c r="RZ371" s="2" t="s">
        <v>229</v>
      </c>
      <c r="SA371" s="2" t="s">
        <v>229</v>
      </c>
      <c r="SB371" s="2" t="s">
        <v>229</v>
      </c>
      <c r="SC371" s="2" t="s">
        <v>229</v>
      </c>
      <c r="SD371" s="2" t="s">
        <v>229</v>
      </c>
      <c r="SE371" s="4">
        <v>70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>
        <v>50</v>
      </c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>
        <v>40</v>
      </c>
      <c r="UM371" s="4"/>
      <c r="UN371" s="4"/>
      <c r="UO371" s="4"/>
      <c r="UP371" s="4"/>
      <c r="UQ371" s="4"/>
      <c r="UR371" s="4">
        <v>30</v>
      </c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>
        <v>30</v>
      </c>
      <c r="VK371" s="4"/>
      <c r="VL371" s="4"/>
      <c r="VM371" s="4"/>
      <c r="VN371" s="4"/>
      <c r="VO371" s="4"/>
      <c r="VP371" s="4"/>
      <c r="VQ371" s="4"/>
      <c r="VR371" s="4"/>
      <c r="VS371" s="4"/>
    </row>
    <row r="372">
      <c r="A372" s="2" t="s">
        <v>3323</v>
      </c>
      <c r="B372" s="2" t="s">
        <v>216</v>
      </c>
      <c r="C372" s="2" t="s">
        <v>217</v>
      </c>
      <c r="D372" s="2" t="s">
        <v>3164</v>
      </c>
      <c r="E372" s="2" t="s">
        <v>3165</v>
      </c>
      <c r="F372" s="2" t="s">
        <v>1066</v>
      </c>
      <c r="G372" s="2" t="s">
        <v>1067</v>
      </c>
      <c r="H372" s="2" t="s">
        <v>1068</v>
      </c>
      <c r="I372" s="2" t="s">
        <v>3311</v>
      </c>
      <c r="J372" s="2" t="s">
        <v>224</v>
      </c>
      <c r="K372" s="2" t="s">
        <v>1130</v>
      </c>
      <c r="L372" s="3">
        <v>23.96</v>
      </c>
      <c r="M372" s="3">
        <v>25.16</v>
      </c>
      <c r="N372" s="3">
        <v>54.99</v>
      </c>
      <c r="O372" s="2" t="s">
        <v>226</v>
      </c>
      <c r="P372" s="2" t="s">
        <v>2046</v>
      </c>
      <c r="Q372" s="2" t="s">
        <v>228</v>
      </c>
      <c r="R372" s="2" t="s">
        <v>229</v>
      </c>
      <c r="S372" s="2" t="s">
        <v>1131</v>
      </c>
      <c r="T372" s="2" t="s">
        <v>684</v>
      </c>
      <c r="U372" s="2" t="s">
        <v>232</v>
      </c>
      <c r="V372" s="2" t="s">
        <v>1008</v>
      </c>
      <c r="W372" s="2" t="s">
        <v>686</v>
      </c>
      <c r="X372" s="2" t="s">
        <v>1009</v>
      </c>
      <c r="Y372" s="2" t="s">
        <v>229</v>
      </c>
      <c r="Z372" s="4"/>
      <c r="AA372" s="4">
        <f>=ROUNDDOWN({0},0)</f>
      </c>
      <c r="AB372" s="5"/>
      <c r="AC372" s="2" t="s">
        <v>1132</v>
      </c>
      <c r="AD372" s="4">
        <v>30</v>
      </c>
      <c r="AE372" s="4">
        <v>30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 t="s">
        <v>229</v>
      </c>
      <c r="BJ372" s="4"/>
      <c r="BK372" s="8"/>
      <c r="BL372" s="2" t="s">
        <v>229</v>
      </c>
      <c r="BM372" s="7"/>
      <c r="BN372" s="7"/>
      <c r="BO372" s="4"/>
      <c r="BP372" s="8"/>
      <c r="BQ372" s="4"/>
      <c r="BR372" s="8"/>
      <c r="BS372" s="7"/>
      <c r="BT372" s="7"/>
      <c r="BU372" s="2" t="s">
        <v>272</v>
      </c>
      <c r="BV372" s="2" t="s">
        <v>226</v>
      </c>
      <c r="BW372" s="2" t="s">
        <v>229</v>
      </c>
      <c r="BX372" s="2" t="s">
        <v>229</v>
      </c>
      <c r="BY372" s="2" t="s">
        <v>241</v>
      </c>
      <c r="BZ372" s="2" t="s">
        <v>229</v>
      </c>
      <c r="CA372" s="4"/>
      <c r="CB372" s="8"/>
      <c r="CC372" s="4"/>
      <c r="CD372" s="8"/>
      <c r="CE372" s="7"/>
      <c r="CF372" s="7"/>
      <c r="CG372" s="2" t="s">
        <v>272</v>
      </c>
      <c r="CH372" s="2" t="s">
        <v>226</v>
      </c>
      <c r="CI372" s="2" t="s">
        <v>229</v>
      </c>
      <c r="CJ372" s="2" t="s">
        <v>229</v>
      </c>
      <c r="CK372" s="2" t="s">
        <v>241</v>
      </c>
      <c r="CL372" s="2" t="s">
        <v>229</v>
      </c>
      <c r="CM372" s="4"/>
      <c r="CN372" s="8"/>
      <c r="CO372" s="4"/>
      <c r="CP372" s="8"/>
      <c r="CQ372" s="7"/>
      <c r="CR372" s="7"/>
      <c r="CS372" s="2" t="s">
        <v>272</v>
      </c>
      <c r="CT372" s="2" t="s">
        <v>226</v>
      </c>
      <c r="CU372" s="2" t="s">
        <v>229</v>
      </c>
      <c r="CV372" s="2" t="s">
        <v>229</v>
      </c>
      <c r="CW372" s="2" t="s">
        <v>241</v>
      </c>
      <c r="CX372" s="2" t="s">
        <v>229</v>
      </c>
      <c r="CY372" s="4"/>
      <c r="CZ372" s="8"/>
      <c r="DA372" s="4"/>
      <c r="DB372" s="8"/>
      <c r="DC372" s="7"/>
      <c r="DD372" s="7"/>
      <c r="DE372" s="2" t="s">
        <v>272</v>
      </c>
      <c r="DF372" s="2" t="s">
        <v>226</v>
      </c>
      <c r="DG372" s="2" t="s">
        <v>229</v>
      </c>
      <c r="DH372" s="2" t="s">
        <v>229</v>
      </c>
      <c r="DI372" s="2" t="s">
        <v>241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239</v>
      </c>
      <c r="DR372" s="2" t="s">
        <v>226</v>
      </c>
      <c r="DS372" s="2" t="s">
        <v>229</v>
      </c>
      <c r="DT372" s="2" t="s">
        <v>229</v>
      </c>
      <c r="DU372" s="2" t="s">
        <v>241</v>
      </c>
      <c r="DV372" s="2" t="s">
        <v>229</v>
      </c>
      <c r="DW372" s="4"/>
      <c r="DX372" s="8"/>
      <c r="DY372" s="4"/>
      <c r="DZ372" s="8"/>
      <c r="EA372" s="7"/>
      <c r="EB372" s="7"/>
      <c r="EC372" s="2" t="s">
        <v>272</v>
      </c>
      <c r="ED372" s="2" t="s">
        <v>226</v>
      </c>
      <c r="EE372" s="2" t="s">
        <v>229</v>
      </c>
      <c r="EF372" s="2" t="s">
        <v>229</v>
      </c>
      <c r="EG372" s="2" t="s">
        <v>241</v>
      </c>
      <c r="EH372" s="2" t="s">
        <v>229</v>
      </c>
      <c r="EI372" s="4"/>
      <c r="EJ372" s="8"/>
      <c r="EK372" s="4"/>
      <c r="EL372" s="8"/>
      <c r="EM372" s="7"/>
      <c r="EN372" s="7"/>
      <c r="EO372" s="2" t="s">
        <v>272</v>
      </c>
      <c r="EP372" s="2" t="s">
        <v>226</v>
      </c>
      <c r="EQ372" s="2" t="s">
        <v>229</v>
      </c>
      <c r="ER372" s="2" t="s">
        <v>229</v>
      </c>
      <c r="ES372" s="2" t="s">
        <v>241</v>
      </c>
      <c r="ET372" s="2" t="s">
        <v>229</v>
      </c>
      <c r="EU372" s="4"/>
      <c r="EV372" s="8"/>
      <c r="EW372" s="4"/>
      <c r="EX372" s="8"/>
      <c r="EY372" s="7"/>
      <c r="EZ372" s="7"/>
      <c r="FA372" s="2" t="s">
        <v>272</v>
      </c>
      <c r="FB372" s="2" t="s">
        <v>226</v>
      </c>
      <c r="FC372" s="2" t="s">
        <v>229</v>
      </c>
      <c r="FD372" s="2" t="s">
        <v>229</v>
      </c>
      <c r="FE372" s="2" t="s">
        <v>241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226</v>
      </c>
      <c r="FO372" s="2" t="s">
        <v>229</v>
      </c>
      <c r="FP372" s="2" t="s">
        <v>229</v>
      </c>
      <c r="FQ372" s="2" t="s">
        <v>241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239</v>
      </c>
      <c r="FZ372" s="2" t="s">
        <v>226</v>
      </c>
      <c r="GA372" s="2" t="s">
        <v>229</v>
      </c>
      <c r="GB372" s="2" t="s">
        <v>229</v>
      </c>
      <c r="GC372" s="2" t="s">
        <v>241</v>
      </c>
      <c r="GD372" s="2" t="s">
        <v>229</v>
      </c>
      <c r="GE372" s="4"/>
      <c r="GF372" s="8"/>
      <c r="GG372" s="4"/>
      <c r="GH372" s="8"/>
      <c r="GI372" s="7"/>
      <c r="GJ372" s="7"/>
      <c r="GK372" s="2" t="s">
        <v>272</v>
      </c>
      <c r="GL372" s="2" t="s">
        <v>226</v>
      </c>
      <c r="GM372" s="2" t="s">
        <v>229</v>
      </c>
      <c r="GN372" s="2" t="s">
        <v>229</v>
      </c>
      <c r="GO372" s="2" t="s">
        <v>241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272</v>
      </c>
      <c r="GX372" s="2" t="s">
        <v>226</v>
      </c>
      <c r="GY372" s="2" t="s">
        <v>229</v>
      </c>
      <c r="GZ372" s="2" t="s">
        <v>229</v>
      </c>
      <c r="HA372" s="2" t="s">
        <v>241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272</v>
      </c>
      <c r="HJ372" s="2" t="s">
        <v>226</v>
      </c>
      <c r="HK372" s="2" t="s">
        <v>229</v>
      </c>
      <c r="HL372" s="2" t="s">
        <v>229</v>
      </c>
      <c r="HM372" s="2" t="s">
        <v>241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272</v>
      </c>
      <c r="HV372" s="2" t="s">
        <v>226</v>
      </c>
      <c r="HW372" s="2" t="s">
        <v>229</v>
      </c>
      <c r="HX372" s="2" t="s">
        <v>229</v>
      </c>
      <c r="HY372" s="2" t="s">
        <v>241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272</v>
      </c>
      <c r="IH372" s="2" t="s">
        <v>226</v>
      </c>
      <c r="II372" s="2" t="s">
        <v>229</v>
      </c>
      <c r="IJ372" s="2" t="s">
        <v>229</v>
      </c>
      <c r="IK372" s="2" t="s">
        <v>241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664</v>
      </c>
      <c r="IT372" s="2" t="s">
        <v>226</v>
      </c>
      <c r="IU372" s="2" t="s">
        <v>229</v>
      </c>
      <c r="IV372" s="2" t="s">
        <v>229</v>
      </c>
      <c r="IW372" s="2" t="s">
        <v>241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272</v>
      </c>
      <c r="JF372" s="2" t="s">
        <v>226</v>
      </c>
      <c r="JG372" s="2" t="s">
        <v>229</v>
      </c>
      <c r="JH372" s="2" t="s">
        <v>229</v>
      </c>
      <c r="JI372" s="2" t="s">
        <v>241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272</v>
      </c>
      <c r="JR372" s="2" t="s">
        <v>226</v>
      </c>
      <c r="JS372" s="2" t="s">
        <v>229</v>
      </c>
      <c r="JT372" s="2" t="s">
        <v>229</v>
      </c>
      <c r="JU372" s="2" t="s">
        <v>241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272</v>
      </c>
      <c r="KD372" s="2" t="s">
        <v>226</v>
      </c>
      <c r="KE372" s="2" t="s">
        <v>229</v>
      </c>
      <c r="KF372" s="2" t="s">
        <v>229</v>
      </c>
      <c r="KG372" s="2" t="s">
        <v>241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272</v>
      </c>
      <c r="KP372" s="2" t="s">
        <v>226</v>
      </c>
      <c r="KQ372" s="2" t="s">
        <v>229</v>
      </c>
      <c r="KR372" s="2" t="s">
        <v>229</v>
      </c>
      <c r="KS372" s="2" t="s">
        <v>241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272</v>
      </c>
      <c r="LB372" s="2" t="s">
        <v>226</v>
      </c>
      <c r="LC372" s="2" t="s">
        <v>229</v>
      </c>
      <c r="LD372" s="2" t="s">
        <v>229</v>
      </c>
      <c r="LE372" s="2" t="s">
        <v>241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272</v>
      </c>
      <c r="LN372" s="2" t="s">
        <v>226</v>
      </c>
      <c r="LO372" s="2" t="s">
        <v>229</v>
      </c>
      <c r="LP372" s="2" t="s">
        <v>229</v>
      </c>
      <c r="LQ372" s="2" t="s">
        <v>241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664</v>
      </c>
      <c r="LZ372" s="2" t="s">
        <v>226</v>
      </c>
      <c r="MA372" s="2" t="s">
        <v>229</v>
      </c>
      <c r="MB372" s="2" t="s">
        <v>229</v>
      </c>
      <c r="MC372" s="2" t="s">
        <v>241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272</v>
      </c>
      <c r="ML372" s="2" t="s">
        <v>226</v>
      </c>
      <c r="MM372" s="2" t="s">
        <v>229</v>
      </c>
      <c r="MN372" s="2" t="s">
        <v>229</v>
      </c>
      <c r="MO372" s="2" t="s">
        <v>241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272</v>
      </c>
      <c r="MX372" s="2" t="s">
        <v>226</v>
      </c>
      <c r="MY372" s="2" t="s">
        <v>229</v>
      </c>
      <c r="MZ372" s="2" t="s">
        <v>229</v>
      </c>
      <c r="NA372" s="2" t="s">
        <v>241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229</v>
      </c>
      <c r="NJ372" s="2" t="s">
        <v>229</v>
      </c>
      <c r="NK372" s="2" t="s">
        <v>229</v>
      </c>
      <c r="NL372" s="2" t="s">
        <v>229</v>
      </c>
      <c r="NM372" s="2" t="s">
        <v>229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272</v>
      </c>
      <c r="NV372" s="2" t="s">
        <v>226</v>
      </c>
      <c r="NW372" s="2" t="s">
        <v>229</v>
      </c>
      <c r="NX372" s="2" t="s">
        <v>229</v>
      </c>
      <c r="NY372" s="2" t="s">
        <v>241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272</v>
      </c>
      <c r="OH372" s="2" t="s">
        <v>226</v>
      </c>
      <c r="OI372" s="2" t="s">
        <v>229</v>
      </c>
      <c r="OJ372" s="2" t="s">
        <v>229</v>
      </c>
      <c r="OK372" s="2" t="s">
        <v>241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229</v>
      </c>
      <c r="OT372" s="2" t="s">
        <v>229</v>
      </c>
      <c r="OU372" s="2" t="s">
        <v>229</v>
      </c>
      <c r="OV372" s="2" t="s">
        <v>229</v>
      </c>
      <c r="OW372" s="2" t="s">
        <v>229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229</v>
      </c>
      <c r="PG372" s="2" t="s">
        <v>229</v>
      </c>
      <c r="PH372" s="2" t="s">
        <v>229</v>
      </c>
      <c r="PI372" s="2" t="s">
        <v>229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272</v>
      </c>
      <c r="PR372" s="2" t="s">
        <v>226</v>
      </c>
      <c r="PS372" s="2" t="s">
        <v>229</v>
      </c>
      <c r="PT372" s="2" t="s">
        <v>229</v>
      </c>
      <c r="PU372" s="2" t="s">
        <v>241</v>
      </c>
      <c r="PV372" s="2" t="s">
        <v>229</v>
      </c>
      <c r="PW372" s="4"/>
      <c r="PX372" s="8"/>
      <c r="PY372" s="4"/>
      <c r="PZ372" s="8"/>
      <c r="QA372" s="7"/>
      <c r="QB372" s="7"/>
      <c r="QC372" s="2" t="s">
        <v>281</v>
      </c>
      <c r="QD372" s="2" t="s">
        <v>226</v>
      </c>
      <c r="QE372" s="2" t="s">
        <v>229</v>
      </c>
      <c r="QF372" s="2" t="s">
        <v>229</v>
      </c>
      <c r="QG372" s="2" t="s">
        <v>241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272</v>
      </c>
      <c r="QP372" s="2" t="s">
        <v>226</v>
      </c>
      <c r="QQ372" s="2" t="s">
        <v>229</v>
      </c>
      <c r="QR372" s="2" t="s">
        <v>229</v>
      </c>
      <c r="QS372" s="2" t="s">
        <v>241</v>
      </c>
      <c r="QT372" s="2" t="s">
        <v>229</v>
      </c>
      <c r="QU372" s="4"/>
      <c r="QV372" s="8"/>
      <c r="QW372" s="4"/>
      <c r="QX372" s="8"/>
      <c r="QY372" s="7"/>
      <c r="QZ372" s="7"/>
      <c r="RA372" s="2" t="s">
        <v>272</v>
      </c>
      <c r="RB372" s="2" t="s">
        <v>226</v>
      </c>
      <c r="RC372" s="2" t="s">
        <v>229</v>
      </c>
      <c r="RD372" s="2" t="s">
        <v>229</v>
      </c>
      <c r="RE372" s="2" t="s">
        <v>241</v>
      </c>
      <c r="RF372" s="2" t="s">
        <v>229</v>
      </c>
      <c r="RG372" s="4"/>
      <c r="RH372" s="8"/>
      <c r="RI372" s="4"/>
      <c r="RJ372" s="8"/>
      <c r="RK372" s="7"/>
      <c r="RL372" s="7"/>
      <c r="RM372" s="2" t="s">
        <v>272</v>
      </c>
      <c r="RN372" s="2" t="s">
        <v>226</v>
      </c>
      <c r="RO372" s="2" t="s">
        <v>229</v>
      </c>
      <c r="RP372" s="2" t="s">
        <v>229</v>
      </c>
      <c r="RQ372" s="2" t="s">
        <v>241</v>
      </c>
      <c r="RR372" s="2" t="s">
        <v>229</v>
      </c>
      <c r="RS372" s="4"/>
      <c r="RT372" s="8"/>
      <c r="RU372" s="4"/>
      <c r="RV372" s="8"/>
      <c r="RW372" s="7"/>
      <c r="RX372" s="7"/>
      <c r="RY372" s="2" t="s">
        <v>229</v>
      </c>
      <c r="RZ372" s="2" t="s">
        <v>229</v>
      </c>
      <c r="SA372" s="2" t="s">
        <v>229</v>
      </c>
      <c r="SB372" s="2" t="s">
        <v>229</v>
      </c>
      <c r="SC372" s="2" t="s">
        <v>229</v>
      </c>
      <c r="SD372" s="2" t="s">
        <v>229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>
        <v>30</v>
      </c>
      <c r="VJ372" s="4"/>
      <c r="VK372" s="4"/>
      <c r="VL372" s="4"/>
      <c r="VM372" s="4"/>
      <c r="VN372" s="4"/>
      <c r="VO372" s="4"/>
      <c r="VP372" s="4"/>
      <c r="VQ372" s="4"/>
      <c r="VR372" s="4"/>
      <c r="VS372" s="4"/>
    </row>
    <row r="373">
      <c r="A373" s="2" t="s">
        <v>3324</v>
      </c>
      <c r="B373" s="2" t="s">
        <v>216</v>
      </c>
      <c r="C373" s="2" t="s">
        <v>217</v>
      </c>
      <c r="D373" s="2" t="s">
        <v>3164</v>
      </c>
      <c r="E373" s="2" t="s">
        <v>3165</v>
      </c>
      <c r="F373" s="2" t="s">
        <v>1066</v>
      </c>
      <c r="G373" s="2" t="s">
        <v>1067</v>
      </c>
      <c r="H373" s="2" t="s">
        <v>1068</v>
      </c>
      <c r="I373" s="2" t="s">
        <v>3311</v>
      </c>
      <c r="J373" s="2" t="s">
        <v>285</v>
      </c>
      <c r="K373" s="2" t="s">
        <v>1130</v>
      </c>
      <c r="L373" s="3">
        <v>28.76</v>
      </c>
      <c r="M373" s="3">
        <v>30.2</v>
      </c>
      <c r="N373" s="3">
        <v>64.99</v>
      </c>
      <c r="O373" s="2" t="s">
        <v>226</v>
      </c>
      <c r="P373" s="2" t="s">
        <v>2046</v>
      </c>
      <c r="Q373" s="2" t="s">
        <v>228</v>
      </c>
      <c r="R373" s="2" t="s">
        <v>229</v>
      </c>
      <c r="S373" s="2" t="s">
        <v>1131</v>
      </c>
      <c r="T373" s="2" t="s">
        <v>684</v>
      </c>
      <c r="U373" s="2" t="s">
        <v>286</v>
      </c>
      <c r="V373" s="2" t="s">
        <v>1008</v>
      </c>
      <c r="W373" s="2" t="s">
        <v>686</v>
      </c>
      <c r="X373" s="2" t="s">
        <v>1009</v>
      </c>
      <c r="Y373" s="2" t="s">
        <v>229</v>
      </c>
      <c r="Z373" s="4"/>
      <c r="AA373" s="4">
        <f>=ROUNDDOWN({0},0)</f>
      </c>
      <c r="AB373" s="5"/>
      <c r="AC373" s="2" t="s">
        <v>1132</v>
      </c>
      <c r="AD373" s="4">
        <v>45</v>
      </c>
      <c r="AE373" s="4">
        <v>45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 t="s">
        <v>229</v>
      </c>
      <c r="BJ373" s="4"/>
      <c r="BK373" s="8"/>
      <c r="BL373" s="2" t="s">
        <v>229</v>
      </c>
      <c r="BM373" s="7"/>
      <c r="BN373" s="7"/>
      <c r="BO373" s="4"/>
      <c r="BP373" s="8"/>
      <c r="BQ373" s="4"/>
      <c r="BR373" s="8"/>
      <c r="BS373" s="7"/>
      <c r="BT373" s="7"/>
      <c r="BU373" s="2" t="s">
        <v>272</v>
      </c>
      <c r="BV373" s="2" t="s">
        <v>226</v>
      </c>
      <c r="BW373" s="2" t="s">
        <v>229</v>
      </c>
      <c r="BX373" s="2" t="s">
        <v>229</v>
      </c>
      <c r="BY373" s="2" t="s">
        <v>241</v>
      </c>
      <c r="BZ373" s="2" t="s">
        <v>229</v>
      </c>
      <c r="CA373" s="4"/>
      <c r="CB373" s="8"/>
      <c r="CC373" s="4"/>
      <c r="CD373" s="8"/>
      <c r="CE373" s="7"/>
      <c r="CF373" s="7"/>
      <c r="CG373" s="2" t="s">
        <v>272</v>
      </c>
      <c r="CH373" s="2" t="s">
        <v>226</v>
      </c>
      <c r="CI373" s="2" t="s">
        <v>229</v>
      </c>
      <c r="CJ373" s="2" t="s">
        <v>229</v>
      </c>
      <c r="CK373" s="2" t="s">
        <v>241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272</v>
      </c>
      <c r="CT373" s="2" t="s">
        <v>226</v>
      </c>
      <c r="CU373" s="2" t="s">
        <v>229</v>
      </c>
      <c r="CV373" s="2" t="s">
        <v>229</v>
      </c>
      <c r="CW373" s="2" t="s">
        <v>241</v>
      </c>
      <c r="CX373" s="2" t="s">
        <v>229</v>
      </c>
      <c r="CY373" s="4"/>
      <c r="CZ373" s="8"/>
      <c r="DA373" s="4"/>
      <c r="DB373" s="8"/>
      <c r="DC373" s="7"/>
      <c r="DD373" s="7"/>
      <c r="DE373" s="2" t="s">
        <v>272</v>
      </c>
      <c r="DF373" s="2" t="s">
        <v>226</v>
      </c>
      <c r="DG373" s="2" t="s">
        <v>229</v>
      </c>
      <c r="DH373" s="2" t="s">
        <v>229</v>
      </c>
      <c r="DI373" s="2" t="s">
        <v>241</v>
      </c>
      <c r="DJ373" s="2" t="s">
        <v>229</v>
      </c>
      <c r="DK373" s="4"/>
      <c r="DL373" s="8"/>
      <c r="DM373" s="4"/>
      <c r="DN373" s="8"/>
      <c r="DO373" s="7"/>
      <c r="DP373" s="7"/>
      <c r="DQ373" s="2" t="s">
        <v>239</v>
      </c>
      <c r="DR373" s="2" t="s">
        <v>226</v>
      </c>
      <c r="DS373" s="2" t="s">
        <v>229</v>
      </c>
      <c r="DT373" s="2" t="s">
        <v>229</v>
      </c>
      <c r="DU373" s="2" t="s">
        <v>241</v>
      </c>
      <c r="DV373" s="2" t="s">
        <v>229</v>
      </c>
      <c r="DW373" s="4"/>
      <c r="DX373" s="8"/>
      <c r="DY373" s="4"/>
      <c r="DZ373" s="8"/>
      <c r="EA373" s="7"/>
      <c r="EB373" s="7"/>
      <c r="EC373" s="2" t="s">
        <v>272</v>
      </c>
      <c r="ED373" s="2" t="s">
        <v>226</v>
      </c>
      <c r="EE373" s="2" t="s">
        <v>229</v>
      </c>
      <c r="EF373" s="2" t="s">
        <v>229</v>
      </c>
      <c r="EG373" s="2" t="s">
        <v>241</v>
      </c>
      <c r="EH373" s="2" t="s">
        <v>229</v>
      </c>
      <c r="EI373" s="4"/>
      <c r="EJ373" s="8"/>
      <c r="EK373" s="4"/>
      <c r="EL373" s="8"/>
      <c r="EM373" s="7"/>
      <c r="EN373" s="7"/>
      <c r="EO373" s="2" t="s">
        <v>272</v>
      </c>
      <c r="EP373" s="2" t="s">
        <v>226</v>
      </c>
      <c r="EQ373" s="2" t="s">
        <v>229</v>
      </c>
      <c r="ER373" s="2" t="s">
        <v>229</v>
      </c>
      <c r="ES373" s="2" t="s">
        <v>241</v>
      </c>
      <c r="ET373" s="2" t="s">
        <v>229</v>
      </c>
      <c r="EU373" s="4"/>
      <c r="EV373" s="8"/>
      <c r="EW373" s="4"/>
      <c r="EX373" s="8"/>
      <c r="EY373" s="7"/>
      <c r="EZ373" s="7"/>
      <c r="FA373" s="2" t="s">
        <v>272</v>
      </c>
      <c r="FB373" s="2" t="s">
        <v>226</v>
      </c>
      <c r="FC373" s="2" t="s">
        <v>229</v>
      </c>
      <c r="FD373" s="2" t="s">
        <v>229</v>
      </c>
      <c r="FE373" s="2" t="s">
        <v>241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239</v>
      </c>
      <c r="FN373" s="2" t="s">
        <v>226</v>
      </c>
      <c r="FO373" s="2" t="s">
        <v>229</v>
      </c>
      <c r="FP373" s="2" t="s">
        <v>229</v>
      </c>
      <c r="FQ373" s="2" t="s">
        <v>241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239</v>
      </c>
      <c r="FZ373" s="2" t="s">
        <v>226</v>
      </c>
      <c r="GA373" s="2" t="s">
        <v>229</v>
      </c>
      <c r="GB373" s="2" t="s">
        <v>229</v>
      </c>
      <c r="GC373" s="2" t="s">
        <v>241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272</v>
      </c>
      <c r="GL373" s="2" t="s">
        <v>226</v>
      </c>
      <c r="GM373" s="2" t="s">
        <v>229</v>
      </c>
      <c r="GN373" s="2" t="s">
        <v>229</v>
      </c>
      <c r="GO373" s="2" t="s">
        <v>241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272</v>
      </c>
      <c r="GX373" s="2" t="s">
        <v>226</v>
      </c>
      <c r="GY373" s="2" t="s">
        <v>229</v>
      </c>
      <c r="GZ373" s="2" t="s">
        <v>229</v>
      </c>
      <c r="HA373" s="2" t="s">
        <v>241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272</v>
      </c>
      <c r="HJ373" s="2" t="s">
        <v>226</v>
      </c>
      <c r="HK373" s="2" t="s">
        <v>229</v>
      </c>
      <c r="HL373" s="2" t="s">
        <v>229</v>
      </c>
      <c r="HM373" s="2" t="s">
        <v>241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272</v>
      </c>
      <c r="HV373" s="2" t="s">
        <v>226</v>
      </c>
      <c r="HW373" s="2" t="s">
        <v>229</v>
      </c>
      <c r="HX373" s="2" t="s">
        <v>229</v>
      </c>
      <c r="HY373" s="2" t="s">
        <v>241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272</v>
      </c>
      <c r="IH373" s="2" t="s">
        <v>226</v>
      </c>
      <c r="II373" s="2" t="s">
        <v>229</v>
      </c>
      <c r="IJ373" s="2" t="s">
        <v>229</v>
      </c>
      <c r="IK373" s="2" t="s">
        <v>241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664</v>
      </c>
      <c r="IT373" s="2" t="s">
        <v>226</v>
      </c>
      <c r="IU373" s="2" t="s">
        <v>229</v>
      </c>
      <c r="IV373" s="2" t="s">
        <v>229</v>
      </c>
      <c r="IW373" s="2" t="s">
        <v>241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272</v>
      </c>
      <c r="JF373" s="2" t="s">
        <v>226</v>
      </c>
      <c r="JG373" s="2" t="s">
        <v>229</v>
      </c>
      <c r="JH373" s="2" t="s">
        <v>229</v>
      </c>
      <c r="JI373" s="2" t="s">
        <v>241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272</v>
      </c>
      <c r="JR373" s="2" t="s">
        <v>226</v>
      </c>
      <c r="JS373" s="2" t="s">
        <v>229</v>
      </c>
      <c r="JT373" s="2" t="s">
        <v>229</v>
      </c>
      <c r="JU373" s="2" t="s">
        <v>241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272</v>
      </c>
      <c r="KD373" s="2" t="s">
        <v>226</v>
      </c>
      <c r="KE373" s="2" t="s">
        <v>229</v>
      </c>
      <c r="KF373" s="2" t="s">
        <v>229</v>
      </c>
      <c r="KG373" s="2" t="s">
        <v>241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272</v>
      </c>
      <c r="KP373" s="2" t="s">
        <v>226</v>
      </c>
      <c r="KQ373" s="2" t="s">
        <v>229</v>
      </c>
      <c r="KR373" s="2" t="s">
        <v>229</v>
      </c>
      <c r="KS373" s="2" t="s">
        <v>241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272</v>
      </c>
      <c r="LB373" s="2" t="s">
        <v>226</v>
      </c>
      <c r="LC373" s="2" t="s">
        <v>229</v>
      </c>
      <c r="LD373" s="2" t="s">
        <v>229</v>
      </c>
      <c r="LE373" s="2" t="s">
        <v>241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272</v>
      </c>
      <c r="LN373" s="2" t="s">
        <v>226</v>
      </c>
      <c r="LO373" s="2" t="s">
        <v>229</v>
      </c>
      <c r="LP373" s="2" t="s">
        <v>229</v>
      </c>
      <c r="LQ373" s="2" t="s">
        <v>241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664</v>
      </c>
      <c r="LZ373" s="2" t="s">
        <v>226</v>
      </c>
      <c r="MA373" s="2" t="s">
        <v>229</v>
      </c>
      <c r="MB373" s="2" t="s">
        <v>229</v>
      </c>
      <c r="MC373" s="2" t="s">
        <v>241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272</v>
      </c>
      <c r="ML373" s="2" t="s">
        <v>226</v>
      </c>
      <c r="MM373" s="2" t="s">
        <v>229</v>
      </c>
      <c r="MN373" s="2" t="s">
        <v>229</v>
      </c>
      <c r="MO373" s="2" t="s">
        <v>241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272</v>
      </c>
      <c r="MX373" s="2" t="s">
        <v>226</v>
      </c>
      <c r="MY373" s="2" t="s">
        <v>229</v>
      </c>
      <c r="MZ373" s="2" t="s">
        <v>229</v>
      </c>
      <c r="NA373" s="2" t="s">
        <v>241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229</v>
      </c>
      <c r="NJ373" s="2" t="s">
        <v>229</v>
      </c>
      <c r="NK373" s="2" t="s">
        <v>229</v>
      </c>
      <c r="NL373" s="2" t="s">
        <v>229</v>
      </c>
      <c r="NM373" s="2" t="s">
        <v>229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272</v>
      </c>
      <c r="NV373" s="2" t="s">
        <v>226</v>
      </c>
      <c r="NW373" s="2" t="s">
        <v>229</v>
      </c>
      <c r="NX373" s="2" t="s">
        <v>229</v>
      </c>
      <c r="NY373" s="2" t="s">
        <v>241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272</v>
      </c>
      <c r="OH373" s="2" t="s">
        <v>226</v>
      </c>
      <c r="OI373" s="2" t="s">
        <v>229</v>
      </c>
      <c r="OJ373" s="2" t="s">
        <v>229</v>
      </c>
      <c r="OK373" s="2" t="s">
        <v>241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229</v>
      </c>
      <c r="OT373" s="2" t="s">
        <v>229</v>
      </c>
      <c r="OU373" s="2" t="s">
        <v>229</v>
      </c>
      <c r="OV373" s="2" t="s">
        <v>229</v>
      </c>
      <c r="OW373" s="2" t="s">
        <v>229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229</v>
      </c>
      <c r="PG373" s="2" t="s">
        <v>229</v>
      </c>
      <c r="PH373" s="2" t="s">
        <v>229</v>
      </c>
      <c r="PI373" s="2" t="s">
        <v>229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272</v>
      </c>
      <c r="PR373" s="2" t="s">
        <v>226</v>
      </c>
      <c r="PS373" s="2" t="s">
        <v>229</v>
      </c>
      <c r="PT373" s="2" t="s">
        <v>229</v>
      </c>
      <c r="PU373" s="2" t="s">
        <v>241</v>
      </c>
      <c r="PV373" s="2" t="s">
        <v>229</v>
      </c>
      <c r="PW373" s="4"/>
      <c r="PX373" s="8"/>
      <c r="PY373" s="4"/>
      <c r="PZ373" s="8"/>
      <c r="QA373" s="7"/>
      <c r="QB373" s="7"/>
      <c r="QC373" s="2" t="s">
        <v>281</v>
      </c>
      <c r="QD373" s="2" t="s">
        <v>226</v>
      </c>
      <c r="QE373" s="2" t="s">
        <v>229</v>
      </c>
      <c r="QF373" s="2" t="s">
        <v>229</v>
      </c>
      <c r="QG373" s="2" t="s">
        <v>241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272</v>
      </c>
      <c r="QP373" s="2" t="s">
        <v>226</v>
      </c>
      <c r="QQ373" s="2" t="s">
        <v>229</v>
      </c>
      <c r="QR373" s="2" t="s">
        <v>229</v>
      </c>
      <c r="QS373" s="2" t="s">
        <v>241</v>
      </c>
      <c r="QT373" s="2" t="s">
        <v>229</v>
      </c>
      <c r="QU373" s="4"/>
      <c r="QV373" s="8"/>
      <c r="QW373" s="4"/>
      <c r="QX373" s="8"/>
      <c r="QY373" s="7"/>
      <c r="QZ373" s="7"/>
      <c r="RA373" s="2" t="s">
        <v>272</v>
      </c>
      <c r="RB373" s="2" t="s">
        <v>226</v>
      </c>
      <c r="RC373" s="2" t="s">
        <v>229</v>
      </c>
      <c r="RD373" s="2" t="s">
        <v>229</v>
      </c>
      <c r="RE373" s="2" t="s">
        <v>241</v>
      </c>
      <c r="RF373" s="2" t="s">
        <v>229</v>
      </c>
      <c r="RG373" s="4"/>
      <c r="RH373" s="8"/>
      <c r="RI373" s="4"/>
      <c r="RJ373" s="8"/>
      <c r="RK373" s="7"/>
      <c r="RL373" s="7"/>
      <c r="RM373" s="2" t="s">
        <v>272</v>
      </c>
      <c r="RN373" s="2" t="s">
        <v>226</v>
      </c>
      <c r="RO373" s="2" t="s">
        <v>229</v>
      </c>
      <c r="RP373" s="2" t="s">
        <v>229</v>
      </c>
      <c r="RQ373" s="2" t="s">
        <v>241</v>
      </c>
      <c r="RR373" s="2" t="s">
        <v>229</v>
      </c>
      <c r="RS373" s="4"/>
      <c r="RT373" s="8"/>
      <c r="RU373" s="4"/>
      <c r="RV373" s="8"/>
      <c r="RW373" s="7"/>
      <c r="RX373" s="7"/>
      <c r="RY373" s="2" t="s">
        <v>229</v>
      </c>
      <c r="RZ373" s="2" t="s">
        <v>229</v>
      </c>
      <c r="SA373" s="2" t="s">
        <v>229</v>
      </c>
      <c r="SB373" s="2" t="s">
        <v>229</v>
      </c>
      <c r="SC373" s="2" t="s">
        <v>229</v>
      </c>
      <c r="SD373" s="2" t="s">
        <v>229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>
        <v>45</v>
      </c>
      <c r="VJ373" s="4"/>
      <c r="VK373" s="4"/>
      <c r="VL373" s="4"/>
      <c r="VM373" s="4"/>
      <c r="VN373" s="4"/>
      <c r="VO373" s="4"/>
      <c r="VP373" s="4"/>
      <c r="VQ373" s="4"/>
      <c r="VR373" s="4"/>
      <c r="VS373" s="4"/>
    </row>
    <row r="374">
      <c r="A374" s="2" t="s">
        <v>3325</v>
      </c>
      <c r="B374" s="2" t="s">
        <v>216</v>
      </c>
      <c r="C374" s="2" t="s">
        <v>217</v>
      </c>
      <c r="D374" s="2" t="s">
        <v>3164</v>
      </c>
      <c r="E374" s="2" t="s">
        <v>3165</v>
      </c>
      <c r="F374" s="2" t="s">
        <v>1066</v>
      </c>
      <c r="G374" s="2" t="s">
        <v>1067</v>
      </c>
      <c r="H374" s="2" t="s">
        <v>1068</v>
      </c>
      <c r="I374" s="2" t="s">
        <v>3311</v>
      </c>
      <c r="J374" s="2" t="s">
        <v>312</v>
      </c>
      <c r="K374" s="2" t="s">
        <v>1130</v>
      </c>
      <c r="L374" s="3">
        <v>31.5</v>
      </c>
      <c r="M374" s="3">
        <v>33.08</v>
      </c>
      <c r="N374" s="3">
        <v>74.99</v>
      </c>
      <c r="O374" s="2" t="s">
        <v>226</v>
      </c>
      <c r="P374" s="2" t="s">
        <v>2046</v>
      </c>
      <c r="Q374" s="2" t="s">
        <v>228</v>
      </c>
      <c r="R374" s="2" t="s">
        <v>229</v>
      </c>
      <c r="S374" s="2" t="s">
        <v>1131</v>
      </c>
      <c r="T374" s="2" t="s">
        <v>684</v>
      </c>
      <c r="U374" s="2" t="s">
        <v>286</v>
      </c>
      <c r="V374" s="2" t="s">
        <v>1008</v>
      </c>
      <c r="W374" s="2" t="s">
        <v>686</v>
      </c>
      <c r="X374" s="2" t="s">
        <v>1009</v>
      </c>
      <c r="Y374" s="2" t="s">
        <v>229</v>
      </c>
      <c r="Z374" s="4"/>
      <c r="AA374" s="4">
        <f>=ROUNDDOWN({0},0)</f>
      </c>
      <c r="AB374" s="5"/>
      <c r="AC374" s="2" t="s">
        <v>1132</v>
      </c>
      <c r="AD374" s="4">
        <v>25</v>
      </c>
      <c r="AE374" s="4">
        <v>25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 t="s">
        <v>229</v>
      </c>
      <c r="BJ374" s="4"/>
      <c r="BK374" s="8"/>
      <c r="BL374" s="2" t="s">
        <v>229</v>
      </c>
      <c r="BM374" s="7"/>
      <c r="BN374" s="7"/>
      <c r="BO374" s="4"/>
      <c r="BP374" s="8"/>
      <c r="BQ374" s="4"/>
      <c r="BR374" s="8"/>
      <c r="BS374" s="7"/>
      <c r="BT374" s="7"/>
      <c r="BU374" s="2" t="s">
        <v>272</v>
      </c>
      <c r="BV374" s="2" t="s">
        <v>226</v>
      </c>
      <c r="BW374" s="2" t="s">
        <v>229</v>
      </c>
      <c r="BX374" s="2" t="s">
        <v>229</v>
      </c>
      <c r="BY374" s="2" t="s">
        <v>241</v>
      </c>
      <c r="BZ374" s="2" t="s">
        <v>229</v>
      </c>
      <c r="CA374" s="4"/>
      <c r="CB374" s="8"/>
      <c r="CC374" s="4"/>
      <c r="CD374" s="8"/>
      <c r="CE374" s="7"/>
      <c r="CF374" s="7"/>
      <c r="CG374" s="2" t="s">
        <v>272</v>
      </c>
      <c r="CH374" s="2" t="s">
        <v>226</v>
      </c>
      <c r="CI374" s="2" t="s">
        <v>229</v>
      </c>
      <c r="CJ374" s="2" t="s">
        <v>229</v>
      </c>
      <c r="CK374" s="2" t="s">
        <v>241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272</v>
      </c>
      <c r="CT374" s="2" t="s">
        <v>226</v>
      </c>
      <c r="CU374" s="2" t="s">
        <v>229</v>
      </c>
      <c r="CV374" s="2" t="s">
        <v>229</v>
      </c>
      <c r="CW374" s="2" t="s">
        <v>241</v>
      </c>
      <c r="CX374" s="2" t="s">
        <v>229</v>
      </c>
      <c r="CY374" s="4"/>
      <c r="CZ374" s="8"/>
      <c r="DA374" s="4"/>
      <c r="DB374" s="8"/>
      <c r="DC374" s="7"/>
      <c r="DD374" s="7"/>
      <c r="DE374" s="2" t="s">
        <v>272</v>
      </c>
      <c r="DF374" s="2" t="s">
        <v>226</v>
      </c>
      <c r="DG374" s="2" t="s">
        <v>229</v>
      </c>
      <c r="DH374" s="2" t="s">
        <v>229</v>
      </c>
      <c r="DI374" s="2" t="s">
        <v>241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239</v>
      </c>
      <c r="DR374" s="2" t="s">
        <v>226</v>
      </c>
      <c r="DS374" s="2" t="s">
        <v>229</v>
      </c>
      <c r="DT374" s="2" t="s">
        <v>229</v>
      </c>
      <c r="DU374" s="2" t="s">
        <v>241</v>
      </c>
      <c r="DV374" s="2" t="s">
        <v>229</v>
      </c>
      <c r="DW374" s="4"/>
      <c r="DX374" s="8"/>
      <c r="DY374" s="4"/>
      <c r="DZ374" s="8"/>
      <c r="EA374" s="7"/>
      <c r="EB374" s="7"/>
      <c r="EC374" s="2" t="s">
        <v>272</v>
      </c>
      <c r="ED374" s="2" t="s">
        <v>226</v>
      </c>
      <c r="EE374" s="2" t="s">
        <v>229</v>
      </c>
      <c r="EF374" s="2" t="s">
        <v>229</v>
      </c>
      <c r="EG374" s="2" t="s">
        <v>241</v>
      </c>
      <c r="EH374" s="2" t="s">
        <v>229</v>
      </c>
      <c r="EI374" s="4"/>
      <c r="EJ374" s="8"/>
      <c r="EK374" s="4"/>
      <c r="EL374" s="8"/>
      <c r="EM374" s="7"/>
      <c r="EN374" s="7"/>
      <c r="EO374" s="2" t="s">
        <v>272</v>
      </c>
      <c r="EP374" s="2" t="s">
        <v>226</v>
      </c>
      <c r="EQ374" s="2" t="s">
        <v>229</v>
      </c>
      <c r="ER374" s="2" t="s">
        <v>229</v>
      </c>
      <c r="ES374" s="2" t="s">
        <v>241</v>
      </c>
      <c r="ET374" s="2" t="s">
        <v>229</v>
      </c>
      <c r="EU374" s="4"/>
      <c r="EV374" s="8"/>
      <c r="EW374" s="4"/>
      <c r="EX374" s="8"/>
      <c r="EY374" s="7"/>
      <c r="EZ374" s="7"/>
      <c r="FA374" s="2" t="s">
        <v>272</v>
      </c>
      <c r="FB374" s="2" t="s">
        <v>226</v>
      </c>
      <c r="FC374" s="2" t="s">
        <v>229</v>
      </c>
      <c r="FD374" s="2" t="s">
        <v>229</v>
      </c>
      <c r="FE374" s="2" t="s">
        <v>241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226</v>
      </c>
      <c r="FO374" s="2" t="s">
        <v>229</v>
      </c>
      <c r="FP374" s="2" t="s">
        <v>229</v>
      </c>
      <c r="FQ374" s="2" t="s">
        <v>241</v>
      </c>
      <c r="FR374" s="2" t="s">
        <v>229</v>
      </c>
      <c r="FS374" s="4"/>
      <c r="FT374" s="8"/>
      <c r="FU374" s="4"/>
      <c r="FV374" s="8"/>
      <c r="FW374" s="7"/>
      <c r="FX374" s="7"/>
      <c r="FY374" s="2" t="s">
        <v>239</v>
      </c>
      <c r="FZ374" s="2" t="s">
        <v>226</v>
      </c>
      <c r="GA374" s="2" t="s">
        <v>229</v>
      </c>
      <c r="GB374" s="2" t="s">
        <v>229</v>
      </c>
      <c r="GC374" s="2" t="s">
        <v>241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272</v>
      </c>
      <c r="GL374" s="2" t="s">
        <v>226</v>
      </c>
      <c r="GM374" s="2" t="s">
        <v>229</v>
      </c>
      <c r="GN374" s="2" t="s">
        <v>229</v>
      </c>
      <c r="GO374" s="2" t="s">
        <v>241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272</v>
      </c>
      <c r="GX374" s="2" t="s">
        <v>226</v>
      </c>
      <c r="GY374" s="2" t="s">
        <v>229</v>
      </c>
      <c r="GZ374" s="2" t="s">
        <v>229</v>
      </c>
      <c r="HA374" s="2" t="s">
        <v>241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272</v>
      </c>
      <c r="HJ374" s="2" t="s">
        <v>226</v>
      </c>
      <c r="HK374" s="2" t="s">
        <v>229</v>
      </c>
      <c r="HL374" s="2" t="s">
        <v>229</v>
      </c>
      <c r="HM374" s="2" t="s">
        <v>241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272</v>
      </c>
      <c r="HV374" s="2" t="s">
        <v>226</v>
      </c>
      <c r="HW374" s="2" t="s">
        <v>229</v>
      </c>
      <c r="HX374" s="2" t="s">
        <v>229</v>
      </c>
      <c r="HY374" s="2" t="s">
        <v>241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272</v>
      </c>
      <c r="IH374" s="2" t="s">
        <v>226</v>
      </c>
      <c r="II374" s="2" t="s">
        <v>229</v>
      </c>
      <c r="IJ374" s="2" t="s">
        <v>229</v>
      </c>
      <c r="IK374" s="2" t="s">
        <v>241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664</v>
      </c>
      <c r="IT374" s="2" t="s">
        <v>226</v>
      </c>
      <c r="IU374" s="2" t="s">
        <v>229</v>
      </c>
      <c r="IV374" s="2" t="s">
        <v>229</v>
      </c>
      <c r="IW374" s="2" t="s">
        <v>241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272</v>
      </c>
      <c r="JF374" s="2" t="s">
        <v>226</v>
      </c>
      <c r="JG374" s="2" t="s">
        <v>229</v>
      </c>
      <c r="JH374" s="2" t="s">
        <v>229</v>
      </c>
      <c r="JI374" s="2" t="s">
        <v>241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272</v>
      </c>
      <c r="JR374" s="2" t="s">
        <v>226</v>
      </c>
      <c r="JS374" s="2" t="s">
        <v>229</v>
      </c>
      <c r="JT374" s="2" t="s">
        <v>229</v>
      </c>
      <c r="JU374" s="2" t="s">
        <v>241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272</v>
      </c>
      <c r="KD374" s="2" t="s">
        <v>226</v>
      </c>
      <c r="KE374" s="2" t="s">
        <v>229</v>
      </c>
      <c r="KF374" s="2" t="s">
        <v>229</v>
      </c>
      <c r="KG374" s="2" t="s">
        <v>241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272</v>
      </c>
      <c r="KP374" s="2" t="s">
        <v>226</v>
      </c>
      <c r="KQ374" s="2" t="s">
        <v>229</v>
      </c>
      <c r="KR374" s="2" t="s">
        <v>229</v>
      </c>
      <c r="KS374" s="2" t="s">
        <v>241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272</v>
      </c>
      <c r="LB374" s="2" t="s">
        <v>226</v>
      </c>
      <c r="LC374" s="2" t="s">
        <v>229</v>
      </c>
      <c r="LD374" s="2" t="s">
        <v>229</v>
      </c>
      <c r="LE374" s="2" t="s">
        <v>241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272</v>
      </c>
      <c r="LN374" s="2" t="s">
        <v>226</v>
      </c>
      <c r="LO374" s="2" t="s">
        <v>229</v>
      </c>
      <c r="LP374" s="2" t="s">
        <v>229</v>
      </c>
      <c r="LQ374" s="2" t="s">
        <v>241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664</v>
      </c>
      <c r="LZ374" s="2" t="s">
        <v>226</v>
      </c>
      <c r="MA374" s="2" t="s">
        <v>229</v>
      </c>
      <c r="MB374" s="2" t="s">
        <v>229</v>
      </c>
      <c r="MC374" s="2" t="s">
        <v>241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272</v>
      </c>
      <c r="ML374" s="2" t="s">
        <v>226</v>
      </c>
      <c r="MM374" s="2" t="s">
        <v>229</v>
      </c>
      <c r="MN374" s="2" t="s">
        <v>229</v>
      </c>
      <c r="MO374" s="2" t="s">
        <v>241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272</v>
      </c>
      <c r="MX374" s="2" t="s">
        <v>226</v>
      </c>
      <c r="MY374" s="2" t="s">
        <v>229</v>
      </c>
      <c r="MZ374" s="2" t="s">
        <v>229</v>
      </c>
      <c r="NA374" s="2" t="s">
        <v>241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229</v>
      </c>
      <c r="NJ374" s="2" t="s">
        <v>229</v>
      </c>
      <c r="NK374" s="2" t="s">
        <v>229</v>
      </c>
      <c r="NL374" s="2" t="s">
        <v>229</v>
      </c>
      <c r="NM374" s="2" t="s">
        <v>229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272</v>
      </c>
      <c r="NV374" s="2" t="s">
        <v>226</v>
      </c>
      <c r="NW374" s="2" t="s">
        <v>229</v>
      </c>
      <c r="NX374" s="2" t="s">
        <v>229</v>
      </c>
      <c r="NY374" s="2" t="s">
        <v>241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272</v>
      </c>
      <c r="OH374" s="2" t="s">
        <v>226</v>
      </c>
      <c r="OI374" s="2" t="s">
        <v>229</v>
      </c>
      <c r="OJ374" s="2" t="s">
        <v>229</v>
      </c>
      <c r="OK374" s="2" t="s">
        <v>241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229</v>
      </c>
      <c r="OT374" s="2" t="s">
        <v>229</v>
      </c>
      <c r="OU374" s="2" t="s">
        <v>229</v>
      </c>
      <c r="OV374" s="2" t="s">
        <v>229</v>
      </c>
      <c r="OW374" s="2" t="s">
        <v>229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229</v>
      </c>
      <c r="PG374" s="2" t="s">
        <v>229</v>
      </c>
      <c r="PH374" s="2" t="s">
        <v>229</v>
      </c>
      <c r="PI374" s="2" t="s">
        <v>229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272</v>
      </c>
      <c r="PR374" s="2" t="s">
        <v>226</v>
      </c>
      <c r="PS374" s="2" t="s">
        <v>229</v>
      </c>
      <c r="PT374" s="2" t="s">
        <v>229</v>
      </c>
      <c r="PU374" s="2" t="s">
        <v>241</v>
      </c>
      <c r="PV374" s="2" t="s">
        <v>229</v>
      </c>
      <c r="PW374" s="4"/>
      <c r="PX374" s="8"/>
      <c r="PY374" s="4"/>
      <c r="PZ374" s="8"/>
      <c r="QA374" s="7"/>
      <c r="QB374" s="7"/>
      <c r="QC374" s="2" t="s">
        <v>281</v>
      </c>
      <c r="QD374" s="2" t="s">
        <v>226</v>
      </c>
      <c r="QE374" s="2" t="s">
        <v>229</v>
      </c>
      <c r="QF374" s="2" t="s">
        <v>229</v>
      </c>
      <c r="QG374" s="2" t="s">
        <v>241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272</v>
      </c>
      <c r="QP374" s="2" t="s">
        <v>226</v>
      </c>
      <c r="QQ374" s="2" t="s">
        <v>229</v>
      </c>
      <c r="QR374" s="2" t="s">
        <v>229</v>
      </c>
      <c r="QS374" s="2" t="s">
        <v>241</v>
      </c>
      <c r="QT374" s="2" t="s">
        <v>229</v>
      </c>
      <c r="QU374" s="4"/>
      <c r="QV374" s="8"/>
      <c r="QW374" s="4"/>
      <c r="QX374" s="8"/>
      <c r="QY374" s="7"/>
      <c r="QZ374" s="7"/>
      <c r="RA374" s="2" t="s">
        <v>272</v>
      </c>
      <c r="RB374" s="2" t="s">
        <v>226</v>
      </c>
      <c r="RC374" s="2" t="s">
        <v>229</v>
      </c>
      <c r="RD374" s="2" t="s">
        <v>229</v>
      </c>
      <c r="RE374" s="2" t="s">
        <v>241</v>
      </c>
      <c r="RF374" s="2" t="s">
        <v>229</v>
      </c>
      <c r="RG374" s="4"/>
      <c r="RH374" s="8"/>
      <c r="RI374" s="4"/>
      <c r="RJ374" s="8"/>
      <c r="RK374" s="7"/>
      <c r="RL374" s="7"/>
      <c r="RM374" s="2" t="s">
        <v>272</v>
      </c>
      <c r="RN374" s="2" t="s">
        <v>226</v>
      </c>
      <c r="RO374" s="2" t="s">
        <v>229</v>
      </c>
      <c r="RP374" s="2" t="s">
        <v>229</v>
      </c>
      <c r="RQ374" s="2" t="s">
        <v>241</v>
      </c>
      <c r="RR374" s="2" t="s">
        <v>229</v>
      </c>
      <c r="RS374" s="4"/>
      <c r="RT374" s="8"/>
      <c r="RU374" s="4"/>
      <c r="RV374" s="8"/>
      <c r="RW374" s="7"/>
      <c r="RX374" s="7"/>
      <c r="RY374" s="2" t="s">
        <v>229</v>
      </c>
      <c r="RZ374" s="2" t="s">
        <v>229</v>
      </c>
      <c r="SA374" s="2" t="s">
        <v>229</v>
      </c>
      <c r="SB374" s="2" t="s">
        <v>229</v>
      </c>
      <c r="SC374" s="2" t="s">
        <v>229</v>
      </c>
      <c r="SD374" s="2" t="s">
        <v>229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>
        <v>25</v>
      </c>
      <c r="VJ374" s="4"/>
      <c r="VK374" s="4"/>
      <c r="VL374" s="4"/>
      <c r="VM374" s="4"/>
      <c r="VN374" s="4"/>
      <c r="VO374" s="4"/>
      <c r="VP374" s="4"/>
      <c r="VQ374" s="4"/>
      <c r="VR374" s="4"/>
      <c r="VS374" s="4"/>
    </row>
    <row r="375">
      <c r="A375" s="2" t="s">
        <v>3326</v>
      </c>
      <c r="B375" s="2" t="s">
        <v>216</v>
      </c>
      <c r="C375" s="2" t="s">
        <v>217</v>
      </c>
      <c r="D375" s="2" t="s">
        <v>3164</v>
      </c>
      <c r="E375" s="2" t="s">
        <v>3165</v>
      </c>
      <c r="F375" s="2" t="s">
        <v>1002</v>
      </c>
      <c r="G375" s="2" t="s">
        <v>1003</v>
      </c>
      <c r="H375" s="2" t="s">
        <v>1004</v>
      </c>
      <c r="I375" s="2" t="s">
        <v>3327</v>
      </c>
      <c r="J375" s="2" t="s">
        <v>224</v>
      </c>
      <c r="K375" s="2" t="s">
        <v>1006</v>
      </c>
      <c r="L375" s="3">
        <v>26.4</v>
      </c>
      <c r="M375" s="3">
        <v>27.72</v>
      </c>
      <c r="N375" s="3">
        <v>54.99</v>
      </c>
      <c r="O375" s="2" t="s">
        <v>226</v>
      </c>
      <c r="P375" s="2" t="s">
        <v>618</v>
      </c>
      <c r="Q375" s="2" t="s">
        <v>228</v>
      </c>
      <c r="R375" s="2" t="s">
        <v>229</v>
      </c>
      <c r="S375" s="2" t="s">
        <v>1007</v>
      </c>
      <c r="T375" s="2" t="s">
        <v>684</v>
      </c>
      <c r="U375" s="2" t="s">
        <v>232</v>
      </c>
      <c r="V375" s="2" t="s">
        <v>1008</v>
      </c>
      <c r="W375" s="2" t="s">
        <v>686</v>
      </c>
      <c r="X375" s="2" t="s">
        <v>1009</v>
      </c>
      <c r="Y375" s="2" t="s">
        <v>1010</v>
      </c>
      <c r="Z375" s="4">
        <v>125</v>
      </c>
      <c r="AA375" s="4">
        <f>=ROUNDDOWN(31.25,0)</f>
      </c>
      <c r="AB375" s="5">
        <v>4</v>
      </c>
      <c r="AC375" s="2" t="s">
        <v>637</v>
      </c>
      <c r="AD375" s="4">
        <v>30</v>
      </c>
      <c r="AE375" s="4">
        <v>130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>
        <v>4</v>
      </c>
      <c r="AQ375" s="8">
        <v>113.6</v>
      </c>
      <c r="AR375" s="4">
        <v>1</v>
      </c>
      <c r="AS375" s="8">
        <v>29.26</v>
      </c>
      <c r="AT375" s="7">
        <v>3</v>
      </c>
      <c r="AU375" s="7">
        <v>2.8824</v>
      </c>
      <c r="AV375" s="4">
        <v>11</v>
      </c>
      <c r="AW375" s="8">
        <v>351.43</v>
      </c>
      <c r="AX375" s="4">
        <v>5</v>
      </c>
      <c r="AY375" s="8">
        <v>169.7</v>
      </c>
      <c r="AZ375" s="7">
        <v>1.2</v>
      </c>
      <c r="BA375" s="7">
        <v>1.0709</v>
      </c>
      <c r="BB375" s="7">
        <v>0.3233</v>
      </c>
      <c r="BC375" s="4">
        <v>12</v>
      </c>
      <c r="BD375" s="8">
        <v>380.69</v>
      </c>
      <c r="BE375" s="4">
        <v>10</v>
      </c>
      <c r="BF375" s="8">
        <v>345.25</v>
      </c>
      <c r="BG375" s="7">
        <v>0.2</v>
      </c>
      <c r="BH375" s="7">
        <v>0.1027</v>
      </c>
      <c r="BI375" s="7">
        <v>0.9231</v>
      </c>
      <c r="BJ375" s="4">
        <v>4</v>
      </c>
      <c r="BK375" s="8">
        <v>113.6</v>
      </c>
      <c r="BL375" s="2" t="s">
        <v>1881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239</v>
      </c>
      <c r="BV375" s="2" t="s">
        <v>226</v>
      </c>
      <c r="BW375" s="2" t="s">
        <v>229</v>
      </c>
      <c r="BX375" s="2" t="s">
        <v>552</v>
      </c>
      <c r="BY375" s="2" t="s">
        <v>241</v>
      </c>
      <c r="BZ375" s="2" t="s">
        <v>229</v>
      </c>
      <c r="CA375" s="4">
        <v>2</v>
      </c>
      <c r="CB375" s="8">
        <v>58.52</v>
      </c>
      <c r="CC375" s="4">
        <v>1</v>
      </c>
      <c r="CD375" s="8">
        <v>29.26</v>
      </c>
      <c r="CE375" s="7">
        <v>1</v>
      </c>
      <c r="CF375" s="7">
        <v>1</v>
      </c>
      <c r="CG375" s="2" t="s">
        <v>239</v>
      </c>
      <c r="CH375" s="2" t="s">
        <v>226</v>
      </c>
      <c r="CI375" s="2" t="s">
        <v>553</v>
      </c>
      <c r="CJ375" s="2" t="s">
        <v>243</v>
      </c>
      <c r="CK375" s="2" t="s">
        <v>241</v>
      </c>
      <c r="CL375" s="2" t="s">
        <v>229</v>
      </c>
      <c r="CM375" s="4"/>
      <c r="CN375" s="8"/>
      <c r="CO375" s="4"/>
      <c r="CP375" s="8"/>
      <c r="CQ375" s="7"/>
      <c r="CR375" s="7"/>
      <c r="CS375" s="2" t="s">
        <v>239</v>
      </c>
      <c r="CT375" s="2" t="s">
        <v>226</v>
      </c>
      <c r="CU375" s="2" t="s">
        <v>253</v>
      </c>
      <c r="CV375" s="2" t="s">
        <v>1419</v>
      </c>
      <c r="CW375" s="2" t="s">
        <v>241</v>
      </c>
      <c r="CX375" s="2" t="s">
        <v>229</v>
      </c>
      <c r="CY375" s="4">
        <v>2</v>
      </c>
      <c r="CZ375" s="8">
        <v>55.08</v>
      </c>
      <c r="DA375" s="4"/>
      <c r="DB375" s="8"/>
      <c r="DC375" s="7"/>
      <c r="DD375" s="7"/>
      <c r="DE375" s="2" t="s">
        <v>239</v>
      </c>
      <c r="DF375" s="2" t="s">
        <v>226</v>
      </c>
      <c r="DG375" s="2" t="s">
        <v>253</v>
      </c>
      <c r="DH375" s="2" t="s">
        <v>294</v>
      </c>
      <c r="DI375" s="2" t="s">
        <v>241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239</v>
      </c>
      <c r="DR375" s="2" t="s">
        <v>226</v>
      </c>
      <c r="DS375" s="2" t="s">
        <v>247</v>
      </c>
      <c r="DT375" s="2" t="s">
        <v>3255</v>
      </c>
      <c r="DU375" s="2" t="s">
        <v>241</v>
      </c>
      <c r="DV375" s="2" t="s">
        <v>229</v>
      </c>
      <c r="DW375" s="4"/>
      <c r="DX375" s="8"/>
      <c r="DY375" s="4"/>
      <c r="DZ375" s="8"/>
      <c r="EA375" s="7"/>
      <c r="EB375" s="7"/>
      <c r="EC375" s="2" t="s">
        <v>239</v>
      </c>
      <c r="ED375" s="2" t="s">
        <v>226</v>
      </c>
      <c r="EE375" s="2" t="s">
        <v>249</v>
      </c>
      <c r="EF375" s="2" t="s">
        <v>3328</v>
      </c>
      <c r="EG375" s="2" t="s">
        <v>241</v>
      </c>
      <c r="EH375" s="2" t="s">
        <v>229</v>
      </c>
      <c r="EI375" s="4"/>
      <c r="EJ375" s="8"/>
      <c r="EK375" s="4"/>
      <c r="EL375" s="8"/>
      <c r="EM375" s="7"/>
      <c r="EN375" s="7"/>
      <c r="EO375" s="2" t="s">
        <v>239</v>
      </c>
      <c r="EP375" s="2" t="s">
        <v>226</v>
      </c>
      <c r="EQ375" s="2" t="s">
        <v>1545</v>
      </c>
      <c r="ER375" s="2" t="s">
        <v>1053</v>
      </c>
      <c r="ES375" s="2" t="s">
        <v>241</v>
      </c>
      <c r="ET375" s="2" t="s">
        <v>229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226</v>
      </c>
      <c r="FC375" s="2" t="s">
        <v>253</v>
      </c>
      <c r="FD375" s="2" t="s">
        <v>3309</v>
      </c>
      <c r="FE375" s="2" t="s">
        <v>241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226</v>
      </c>
      <c r="FO375" s="2" t="s">
        <v>253</v>
      </c>
      <c r="FP375" s="2" t="s">
        <v>3329</v>
      </c>
      <c r="FQ375" s="2" t="s">
        <v>241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239</v>
      </c>
      <c r="FZ375" s="2" t="s">
        <v>226</v>
      </c>
      <c r="GA375" s="2" t="s">
        <v>327</v>
      </c>
      <c r="GB375" s="2" t="s">
        <v>229</v>
      </c>
      <c r="GC375" s="2" t="s">
        <v>241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267</v>
      </c>
      <c r="GL375" s="2" t="s">
        <v>226</v>
      </c>
      <c r="GM375" s="2" t="s">
        <v>229</v>
      </c>
      <c r="GN375" s="2" t="s">
        <v>229</v>
      </c>
      <c r="GO375" s="2" t="s">
        <v>241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239</v>
      </c>
      <c r="GX375" s="2" t="s">
        <v>226</v>
      </c>
      <c r="GY375" s="2" t="s">
        <v>258</v>
      </c>
      <c r="GZ375" s="2" t="s">
        <v>3330</v>
      </c>
      <c r="HA375" s="2" t="s">
        <v>241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239</v>
      </c>
      <c r="HJ375" s="2" t="s">
        <v>226</v>
      </c>
      <c r="HK375" s="2" t="s">
        <v>253</v>
      </c>
      <c r="HL375" s="2" t="s">
        <v>556</v>
      </c>
      <c r="HM375" s="2" t="s">
        <v>241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266</v>
      </c>
      <c r="HV375" s="2" t="s">
        <v>226</v>
      </c>
      <c r="HW375" s="2" t="s">
        <v>229</v>
      </c>
      <c r="HX375" s="2" t="s">
        <v>229</v>
      </c>
      <c r="HY375" s="2" t="s">
        <v>241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266</v>
      </c>
      <c r="IH375" s="2" t="s">
        <v>226</v>
      </c>
      <c r="II375" s="2" t="s">
        <v>229</v>
      </c>
      <c r="IJ375" s="2" t="s">
        <v>229</v>
      </c>
      <c r="IK375" s="2" t="s">
        <v>241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272</v>
      </c>
      <c r="IT375" s="2" t="s">
        <v>226</v>
      </c>
      <c r="IU375" s="2" t="s">
        <v>229</v>
      </c>
      <c r="IV375" s="2" t="s">
        <v>229</v>
      </c>
      <c r="IW375" s="2" t="s">
        <v>241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239</v>
      </c>
      <c r="JF375" s="2" t="s">
        <v>226</v>
      </c>
      <c r="JG375" s="2" t="s">
        <v>268</v>
      </c>
      <c r="JH375" s="2" t="s">
        <v>2810</v>
      </c>
      <c r="JI375" s="2" t="s">
        <v>241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229</v>
      </c>
      <c r="JR375" s="2" t="s">
        <v>229</v>
      </c>
      <c r="JS375" s="2" t="s">
        <v>229</v>
      </c>
      <c r="JT375" s="2" t="s">
        <v>229</v>
      </c>
      <c r="JU375" s="2" t="s">
        <v>229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272</v>
      </c>
      <c r="KD375" s="2" t="s">
        <v>226</v>
      </c>
      <c r="KE375" s="2" t="s">
        <v>229</v>
      </c>
      <c r="KF375" s="2" t="s">
        <v>229</v>
      </c>
      <c r="KG375" s="2" t="s">
        <v>241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272</v>
      </c>
      <c r="KP375" s="2" t="s">
        <v>226</v>
      </c>
      <c r="KQ375" s="2" t="s">
        <v>229</v>
      </c>
      <c r="KR375" s="2" t="s">
        <v>229</v>
      </c>
      <c r="KS375" s="2" t="s">
        <v>241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239</v>
      </c>
      <c r="LB375" s="2" t="s">
        <v>226</v>
      </c>
      <c r="LC375" s="2" t="s">
        <v>291</v>
      </c>
      <c r="LD375" s="2" t="s">
        <v>229</v>
      </c>
      <c r="LE375" s="2" t="s">
        <v>241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229</v>
      </c>
      <c r="LN375" s="2" t="s">
        <v>229</v>
      </c>
      <c r="LO375" s="2" t="s">
        <v>229</v>
      </c>
      <c r="LP375" s="2" t="s">
        <v>229</v>
      </c>
      <c r="LQ375" s="2" t="s">
        <v>229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239</v>
      </c>
      <c r="LZ375" s="2" t="s">
        <v>275</v>
      </c>
      <c r="MA375" s="2" t="s">
        <v>276</v>
      </c>
      <c r="MB375" s="2" t="s">
        <v>3331</v>
      </c>
      <c r="MC375" s="2" t="s">
        <v>241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266</v>
      </c>
      <c r="ML375" s="2" t="s">
        <v>226</v>
      </c>
      <c r="MM375" s="2" t="s">
        <v>229</v>
      </c>
      <c r="MN375" s="2" t="s">
        <v>229</v>
      </c>
      <c r="MO375" s="2" t="s">
        <v>241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266</v>
      </c>
      <c r="MX375" s="2" t="s">
        <v>226</v>
      </c>
      <c r="MY375" s="2" t="s">
        <v>229</v>
      </c>
      <c r="MZ375" s="2" t="s">
        <v>229</v>
      </c>
      <c r="NA375" s="2" t="s">
        <v>241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239</v>
      </c>
      <c r="NJ375" s="2" t="s">
        <v>260</v>
      </c>
      <c r="NK375" s="2" t="s">
        <v>253</v>
      </c>
      <c r="NL375" s="2" t="s">
        <v>1406</v>
      </c>
      <c r="NM375" s="2" t="s">
        <v>241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272</v>
      </c>
      <c r="NV375" s="2" t="s">
        <v>226</v>
      </c>
      <c r="NW375" s="2" t="s">
        <v>229</v>
      </c>
      <c r="NX375" s="2" t="s">
        <v>229</v>
      </c>
      <c r="NY375" s="2" t="s">
        <v>241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239</v>
      </c>
      <c r="OH375" s="2" t="s">
        <v>226</v>
      </c>
      <c r="OI375" s="2" t="s">
        <v>229</v>
      </c>
      <c r="OJ375" s="2" t="s">
        <v>229</v>
      </c>
      <c r="OK375" s="2" t="s">
        <v>241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229</v>
      </c>
      <c r="OT375" s="2" t="s">
        <v>229</v>
      </c>
      <c r="OU375" s="2" t="s">
        <v>229</v>
      </c>
      <c r="OV375" s="2" t="s">
        <v>229</v>
      </c>
      <c r="OW375" s="2" t="s">
        <v>229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281</v>
      </c>
      <c r="PF375" s="2" t="s">
        <v>226</v>
      </c>
      <c r="PG375" s="2" t="s">
        <v>229</v>
      </c>
      <c r="PH375" s="2" t="s">
        <v>229</v>
      </c>
      <c r="PI375" s="2" t="s">
        <v>241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266</v>
      </c>
      <c r="PR375" s="2" t="s">
        <v>275</v>
      </c>
      <c r="PS375" s="2" t="s">
        <v>229</v>
      </c>
      <c r="PT375" s="2" t="s">
        <v>229</v>
      </c>
      <c r="PU375" s="2" t="s">
        <v>241</v>
      </c>
      <c r="PV375" s="2" t="s">
        <v>229</v>
      </c>
      <c r="PW375" s="4"/>
      <c r="PX375" s="8"/>
      <c r="PY375" s="4"/>
      <c r="PZ375" s="8"/>
      <c r="QA375" s="7"/>
      <c r="QB375" s="7"/>
      <c r="QC375" s="2" t="s">
        <v>281</v>
      </c>
      <c r="QD375" s="2" t="s">
        <v>226</v>
      </c>
      <c r="QE375" s="2" t="s">
        <v>229</v>
      </c>
      <c r="QF375" s="2" t="s">
        <v>229</v>
      </c>
      <c r="QG375" s="2" t="s">
        <v>241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229</v>
      </c>
      <c r="QP375" s="2" t="s">
        <v>229</v>
      </c>
      <c r="QQ375" s="2" t="s">
        <v>229</v>
      </c>
      <c r="QR375" s="2" t="s">
        <v>229</v>
      </c>
      <c r="QS375" s="2" t="s">
        <v>229</v>
      </c>
      <c r="QT375" s="2" t="s">
        <v>229</v>
      </c>
      <c r="QU375" s="4"/>
      <c r="QV375" s="8"/>
      <c r="QW375" s="4"/>
      <c r="QX375" s="8"/>
      <c r="QY375" s="7"/>
      <c r="QZ375" s="7"/>
      <c r="RA375" s="2" t="s">
        <v>239</v>
      </c>
      <c r="RB375" s="2" t="s">
        <v>275</v>
      </c>
      <c r="RC375" s="2" t="s">
        <v>338</v>
      </c>
      <c r="RD375" s="2" t="s">
        <v>229</v>
      </c>
      <c r="RE375" s="2" t="s">
        <v>241</v>
      </c>
      <c r="RF375" s="2" t="s">
        <v>229</v>
      </c>
      <c r="RG375" s="4"/>
      <c r="RH375" s="8"/>
      <c r="RI375" s="4"/>
      <c r="RJ375" s="8"/>
      <c r="RK375" s="7"/>
      <c r="RL375" s="7"/>
      <c r="RM375" s="2" t="s">
        <v>229</v>
      </c>
      <c r="RN375" s="2" t="s">
        <v>229</v>
      </c>
      <c r="RO375" s="2" t="s">
        <v>229</v>
      </c>
      <c r="RP375" s="2" t="s">
        <v>229</v>
      </c>
      <c r="RQ375" s="2" t="s">
        <v>229</v>
      </c>
      <c r="RR375" s="2" t="s">
        <v>229</v>
      </c>
      <c r="RS375" s="4"/>
      <c r="RT375" s="8"/>
      <c r="RU375" s="4"/>
      <c r="RV375" s="8"/>
      <c r="RW375" s="7"/>
      <c r="RX375" s="7"/>
      <c r="RY375" s="2" t="s">
        <v>266</v>
      </c>
      <c r="RZ375" s="2" t="s">
        <v>275</v>
      </c>
      <c r="SA375" s="2" t="s">
        <v>483</v>
      </c>
      <c r="SB375" s="2" t="s">
        <v>229</v>
      </c>
      <c r="SC375" s="2" t="s">
        <v>241</v>
      </c>
      <c r="SD375" s="2" t="s">
        <v>229</v>
      </c>
      <c r="SE375" s="4">
        <v>85</v>
      </c>
      <c r="SF375" s="4"/>
      <c r="SG375" s="4"/>
      <c r="SH375" s="4"/>
      <c r="SI375" s="4">
        <v>40</v>
      </c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>
        <v>30</v>
      </c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>
        <v>30</v>
      </c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>
        <v>70</v>
      </c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</row>
    <row r="376">
      <c r="A376" s="2" t="s">
        <v>3332</v>
      </c>
      <c r="B376" s="2" t="s">
        <v>216</v>
      </c>
      <c r="C376" s="2" t="s">
        <v>217</v>
      </c>
      <c r="D376" s="2" t="s">
        <v>3164</v>
      </c>
      <c r="E376" s="2" t="s">
        <v>3165</v>
      </c>
      <c r="F376" s="2" t="s">
        <v>1002</v>
      </c>
      <c r="G376" s="2" t="s">
        <v>1003</v>
      </c>
      <c r="H376" s="2" t="s">
        <v>1004</v>
      </c>
      <c r="I376" s="2" t="s">
        <v>3327</v>
      </c>
      <c r="J376" s="2" t="s">
        <v>285</v>
      </c>
      <c r="K376" s="2" t="s">
        <v>1006</v>
      </c>
      <c r="L376" s="3">
        <v>31.85</v>
      </c>
      <c r="M376" s="3">
        <v>33.44</v>
      </c>
      <c r="N376" s="3">
        <v>64.99</v>
      </c>
      <c r="O376" s="2" t="s">
        <v>226</v>
      </c>
      <c r="P376" s="2" t="s">
        <v>618</v>
      </c>
      <c r="Q376" s="2" t="s">
        <v>228</v>
      </c>
      <c r="R376" s="2" t="s">
        <v>229</v>
      </c>
      <c r="S376" s="2" t="s">
        <v>1007</v>
      </c>
      <c r="T376" s="2" t="s">
        <v>684</v>
      </c>
      <c r="U376" s="2" t="s">
        <v>286</v>
      </c>
      <c r="V376" s="2" t="s">
        <v>1008</v>
      </c>
      <c r="W376" s="2" t="s">
        <v>686</v>
      </c>
      <c r="X376" s="2" t="s">
        <v>1009</v>
      </c>
      <c r="Y376" s="2" t="s">
        <v>1010</v>
      </c>
      <c r="Z376" s="4">
        <v>139</v>
      </c>
      <c r="AA376" s="4">
        <f>=ROUNDDOWN(12.6363636363636,0)</f>
      </c>
      <c r="AB376" s="5">
        <v>11</v>
      </c>
      <c r="AC376" s="2" t="s">
        <v>637</v>
      </c>
      <c r="AD376" s="4">
        <v>80</v>
      </c>
      <c r="AE376" s="4">
        <v>330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>
        <v>7</v>
      </c>
      <c r="AQ376" s="8">
        <v>237.83</v>
      </c>
      <c r="AR376" s="4">
        <v>4</v>
      </c>
      <c r="AS376" s="8">
        <v>140.44</v>
      </c>
      <c r="AT376" s="7">
        <v>0.75</v>
      </c>
      <c r="AU376" s="7">
        <v>0.6935</v>
      </c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>
        <v>0.6767</v>
      </c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 t="s">
        <v>229</v>
      </c>
      <c r="BJ376" s="4">
        <v>7</v>
      </c>
      <c r="BK376" s="8">
        <v>237.83</v>
      </c>
      <c r="BL376" s="2" t="s">
        <v>3333</v>
      </c>
      <c r="BM376" s="7">
        <v>1</v>
      </c>
      <c r="BN376" s="7">
        <v>1</v>
      </c>
      <c r="BO376" s="4">
        <v>3</v>
      </c>
      <c r="BP376" s="8">
        <v>99.36</v>
      </c>
      <c r="BQ376" s="4"/>
      <c r="BR376" s="8"/>
      <c r="BS376" s="7"/>
      <c r="BT376" s="7"/>
      <c r="BU376" s="2" t="s">
        <v>239</v>
      </c>
      <c r="BV376" s="2" t="s">
        <v>226</v>
      </c>
      <c r="BW376" s="2" t="s">
        <v>229</v>
      </c>
      <c r="BX376" s="2" t="s">
        <v>289</v>
      </c>
      <c r="BY376" s="2" t="s">
        <v>241</v>
      </c>
      <c r="BZ376" s="2" t="s">
        <v>229</v>
      </c>
      <c r="CA376" s="4">
        <v>1</v>
      </c>
      <c r="CB376" s="8">
        <v>35.11</v>
      </c>
      <c r="CC376" s="4">
        <v>3</v>
      </c>
      <c r="CD376" s="8">
        <v>105.33</v>
      </c>
      <c r="CE376" s="7">
        <v>-0.6667</v>
      </c>
      <c r="CF376" s="7">
        <v>-0.6667</v>
      </c>
      <c r="CG376" s="2" t="s">
        <v>239</v>
      </c>
      <c r="CH376" s="2" t="s">
        <v>226</v>
      </c>
      <c r="CI376" s="2" t="s">
        <v>532</v>
      </c>
      <c r="CJ376" s="2" t="s">
        <v>3056</v>
      </c>
      <c r="CK376" s="2" t="s">
        <v>241</v>
      </c>
      <c r="CL376" s="2" t="s">
        <v>229</v>
      </c>
      <c r="CM376" s="4">
        <v>1</v>
      </c>
      <c r="CN376" s="8">
        <v>35.11</v>
      </c>
      <c r="CO376" s="4"/>
      <c r="CP376" s="8"/>
      <c r="CQ376" s="7"/>
      <c r="CR376" s="7"/>
      <c r="CS376" s="2" t="s">
        <v>239</v>
      </c>
      <c r="CT376" s="2" t="s">
        <v>226</v>
      </c>
      <c r="CU376" s="2" t="s">
        <v>236</v>
      </c>
      <c r="CV376" s="2" t="s">
        <v>1419</v>
      </c>
      <c r="CW376" s="2" t="s">
        <v>241</v>
      </c>
      <c r="CX376" s="2" t="s">
        <v>229</v>
      </c>
      <c r="CY376" s="4"/>
      <c r="CZ376" s="8"/>
      <c r="DA376" s="4"/>
      <c r="DB376" s="8"/>
      <c r="DC376" s="7"/>
      <c r="DD376" s="7"/>
      <c r="DE376" s="2" t="s">
        <v>239</v>
      </c>
      <c r="DF376" s="2" t="s">
        <v>226</v>
      </c>
      <c r="DG376" s="2" t="s">
        <v>253</v>
      </c>
      <c r="DH376" s="2" t="s">
        <v>3334</v>
      </c>
      <c r="DI376" s="2" t="s">
        <v>241</v>
      </c>
      <c r="DJ376" s="2" t="s">
        <v>229</v>
      </c>
      <c r="DK376" s="4"/>
      <c r="DL376" s="8"/>
      <c r="DM376" s="4"/>
      <c r="DN376" s="8"/>
      <c r="DO376" s="7"/>
      <c r="DP376" s="7"/>
      <c r="DQ376" s="2" t="s">
        <v>239</v>
      </c>
      <c r="DR376" s="2" t="s">
        <v>226</v>
      </c>
      <c r="DS376" s="2" t="s">
        <v>247</v>
      </c>
      <c r="DT376" s="2" t="s">
        <v>424</v>
      </c>
      <c r="DU376" s="2" t="s">
        <v>241</v>
      </c>
      <c r="DV376" s="2" t="s">
        <v>229</v>
      </c>
      <c r="DW376" s="4">
        <v>1</v>
      </c>
      <c r="DX376" s="8">
        <v>33.14</v>
      </c>
      <c r="DY376" s="4"/>
      <c r="DZ376" s="8"/>
      <c r="EA376" s="7"/>
      <c r="EB376" s="7"/>
      <c r="EC376" s="2" t="s">
        <v>239</v>
      </c>
      <c r="ED376" s="2" t="s">
        <v>226</v>
      </c>
      <c r="EE376" s="2" t="s">
        <v>249</v>
      </c>
      <c r="EF376" s="2" t="s">
        <v>1912</v>
      </c>
      <c r="EG376" s="2" t="s">
        <v>241</v>
      </c>
      <c r="EH376" s="2" t="s">
        <v>229</v>
      </c>
      <c r="EI376" s="4">
        <v>1</v>
      </c>
      <c r="EJ376" s="8">
        <v>35.11</v>
      </c>
      <c r="EK376" s="4">
        <v>1</v>
      </c>
      <c r="EL376" s="8">
        <v>35.11</v>
      </c>
      <c r="EM376" s="7"/>
      <c r="EN376" s="7"/>
      <c r="EO376" s="2" t="s">
        <v>239</v>
      </c>
      <c r="EP376" s="2" t="s">
        <v>226</v>
      </c>
      <c r="EQ376" s="2" t="s">
        <v>1545</v>
      </c>
      <c r="ER376" s="2" t="s">
        <v>1050</v>
      </c>
      <c r="ES376" s="2" t="s">
        <v>241</v>
      </c>
      <c r="ET376" s="2" t="s">
        <v>229</v>
      </c>
      <c r="EU376" s="4"/>
      <c r="EV376" s="8"/>
      <c r="EW376" s="4"/>
      <c r="EX376" s="8"/>
      <c r="EY376" s="7"/>
      <c r="EZ376" s="7"/>
      <c r="FA376" s="2" t="s">
        <v>239</v>
      </c>
      <c r="FB376" s="2" t="s">
        <v>226</v>
      </c>
      <c r="FC376" s="2" t="s">
        <v>253</v>
      </c>
      <c r="FD376" s="2" t="s">
        <v>881</v>
      </c>
      <c r="FE376" s="2" t="s">
        <v>241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226</v>
      </c>
      <c r="FO376" s="2" t="s">
        <v>236</v>
      </c>
      <c r="FP376" s="2" t="s">
        <v>293</v>
      </c>
      <c r="FQ376" s="2" t="s">
        <v>241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239</v>
      </c>
      <c r="FZ376" s="2" t="s">
        <v>226</v>
      </c>
      <c r="GA376" s="2" t="s">
        <v>327</v>
      </c>
      <c r="GB376" s="2" t="s">
        <v>229</v>
      </c>
      <c r="GC376" s="2" t="s">
        <v>241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267</v>
      </c>
      <c r="GL376" s="2" t="s">
        <v>226</v>
      </c>
      <c r="GM376" s="2" t="s">
        <v>229</v>
      </c>
      <c r="GN376" s="2" t="s">
        <v>229</v>
      </c>
      <c r="GO376" s="2" t="s">
        <v>241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239</v>
      </c>
      <c r="GX376" s="2" t="s">
        <v>226</v>
      </c>
      <c r="GY376" s="2" t="s">
        <v>258</v>
      </c>
      <c r="GZ376" s="2" t="s">
        <v>2023</v>
      </c>
      <c r="HA376" s="2" t="s">
        <v>241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239</v>
      </c>
      <c r="HJ376" s="2" t="s">
        <v>226</v>
      </c>
      <c r="HK376" s="2" t="s">
        <v>253</v>
      </c>
      <c r="HL376" s="2" t="s">
        <v>730</v>
      </c>
      <c r="HM376" s="2" t="s">
        <v>241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239</v>
      </c>
      <c r="HV376" s="2" t="s">
        <v>226</v>
      </c>
      <c r="HW376" s="2" t="s">
        <v>1022</v>
      </c>
      <c r="HX376" s="2" t="s">
        <v>624</v>
      </c>
      <c r="HY376" s="2" t="s">
        <v>241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266</v>
      </c>
      <c r="IH376" s="2" t="s">
        <v>226</v>
      </c>
      <c r="II376" s="2" t="s">
        <v>229</v>
      </c>
      <c r="IJ376" s="2" t="s">
        <v>229</v>
      </c>
      <c r="IK376" s="2" t="s">
        <v>241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272</v>
      </c>
      <c r="IT376" s="2" t="s">
        <v>226</v>
      </c>
      <c r="IU376" s="2" t="s">
        <v>229</v>
      </c>
      <c r="IV376" s="2" t="s">
        <v>229</v>
      </c>
      <c r="IW376" s="2" t="s">
        <v>241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239</v>
      </c>
      <c r="JF376" s="2" t="s">
        <v>226</v>
      </c>
      <c r="JG376" s="2" t="s">
        <v>268</v>
      </c>
      <c r="JH376" s="2" t="s">
        <v>3224</v>
      </c>
      <c r="JI376" s="2" t="s">
        <v>241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229</v>
      </c>
      <c r="JR376" s="2" t="s">
        <v>229</v>
      </c>
      <c r="JS376" s="2" t="s">
        <v>229</v>
      </c>
      <c r="JT376" s="2" t="s">
        <v>229</v>
      </c>
      <c r="JU376" s="2" t="s">
        <v>229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272</v>
      </c>
      <c r="KD376" s="2" t="s">
        <v>226</v>
      </c>
      <c r="KE376" s="2" t="s">
        <v>229</v>
      </c>
      <c r="KF376" s="2" t="s">
        <v>229</v>
      </c>
      <c r="KG376" s="2" t="s">
        <v>241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272</v>
      </c>
      <c r="KP376" s="2" t="s">
        <v>226</v>
      </c>
      <c r="KQ376" s="2" t="s">
        <v>229</v>
      </c>
      <c r="KR376" s="2" t="s">
        <v>229</v>
      </c>
      <c r="KS376" s="2" t="s">
        <v>241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239</v>
      </c>
      <c r="LB376" s="2" t="s">
        <v>226</v>
      </c>
      <c r="LC376" s="2" t="s">
        <v>291</v>
      </c>
      <c r="LD376" s="2" t="s">
        <v>229</v>
      </c>
      <c r="LE376" s="2" t="s">
        <v>241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229</v>
      </c>
      <c r="LN376" s="2" t="s">
        <v>229</v>
      </c>
      <c r="LO376" s="2" t="s">
        <v>229</v>
      </c>
      <c r="LP376" s="2" t="s">
        <v>229</v>
      </c>
      <c r="LQ376" s="2" t="s">
        <v>229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239</v>
      </c>
      <c r="LZ376" s="2" t="s">
        <v>275</v>
      </c>
      <c r="MA376" s="2" t="s">
        <v>276</v>
      </c>
      <c r="MB376" s="2" t="s">
        <v>3213</v>
      </c>
      <c r="MC376" s="2" t="s">
        <v>241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266</v>
      </c>
      <c r="ML376" s="2" t="s">
        <v>226</v>
      </c>
      <c r="MM376" s="2" t="s">
        <v>229</v>
      </c>
      <c r="MN376" s="2" t="s">
        <v>229</v>
      </c>
      <c r="MO376" s="2" t="s">
        <v>241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266</v>
      </c>
      <c r="MX376" s="2" t="s">
        <v>226</v>
      </c>
      <c r="MY376" s="2" t="s">
        <v>229</v>
      </c>
      <c r="MZ376" s="2" t="s">
        <v>229</v>
      </c>
      <c r="NA376" s="2" t="s">
        <v>241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239</v>
      </c>
      <c r="NJ376" s="2" t="s">
        <v>260</v>
      </c>
      <c r="NK376" s="2" t="s">
        <v>236</v>
      </c>
      <c r="NL376" s="2" t="s">
        <v>874</v>
      </c>
      <c r="NM376" s="2" t="s">
        <v>241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272</v>
      </c>
      <c r="NV376" s="2" t="s">
        <v>226</v>
      </c>
      <c r="NW376" s="2" t="s">
        <v>229</v>
      </c>
      <c r="NX376" s="2" t="s">
        <v>229</v>
      </c>
      <c r="NY376" s="2" t="s">
        <v>241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239</v>
      </c>
      <c r="OH376" s="2" t="s">
        <v>226</v>
      </c>
      <c r="OI376" s="2" t="s">
        <v>229</v>
      </c>
      <c r="OJ376" s="2" t="s">
        <v>229</v>
      </c>
      <c r="OK376" s="2" t="s">
        <v>241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229</v>
      </c>
      <c r="OT376" s="2" t="s">
        <v>229</v>
      </c>
      <c r="OU376" s="2" t="s">
        <v>229</v>
      </c>
      <c r="OV376" s="2" t="s">
        <v>229</v>
      </c>
      <c r="OW376" s="2" t="s">
        <v>229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281</v>
      </c>
      <c r="PF376" s="2" t="s">
        <v>226</v>
      </c>
      <c r="PG376" s="2" t="s">
        <v>229</v>
      </c>
      <c r="PH376" s="2" t="s">
        <v>229</v>
      </c>
      <c r="PI376" s="2" t="s">
        <v>241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266</v>
      </c>
      <c r="PR376" s="2" t="s">
        <v>275</v>
      </c>
      <c r="PS376" s="2" t="s">
        <v>229</v>
      </c>
      <c r="PT376" s="2" t="s">
        <v>229</v>
      </c>
      <c r="PU376" s="2" t="s">
        <v>241</v>
      </c>
      <c r="PV376" s="2" t="s">
        <v>229</v>
      </c>
      <c r="PW376" s="4"/>
      <c r="PX376" s="8"/>
      <c r="PY376" s="4"/>
      <c r="PZ376" s="8"/>
      <c r="QA376" s="7"/>
      <c r="QB376" s="7"/>
      <c r="QC376" s="2" t="s">
        <v>281</v>
      </c>
      <c r="QD376" s="2" t="s">
        <v>226</v>
      </c>
      <c r="QE376" s="2" t="s">
        <v>229</v>
      </c>
      <c r="QF376" s="2" t="s">
        <v>229</v>
      </c>
      <c r="QG376" s="2" t="s">
        <v>241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229</v>
      </c>
      <c r="QP376" s="2" t="s">
        <v>229</v>
      </c>
      <c r="QQ376" s="2" t="s">
        <v>229</v>
      </c>
      <c r="QR376" s="2" t="s">
        <v>229</v>
      </c>
      <c r="QS376" s="2" t="s">
        <v>229</v>
      </c>
      <c r="QT376" s="2" t="s">
        <v>229</v>
      </c>
      <c r="QU376" s="4"/>
      <c r="QV376" s="8"/>
      <c r="QW376" s="4"/>
      <c r="QX376" s="8"/>
      <c r="QY376" s="7"/>
      <c r="QZ376" s="7"/>
      <c r="RA376" s="2" t="s">
        <v>239</v>
      </c>
      <c r="RB376" s="2" t="s">
        <v>275</v>
      </c>
      <c r="RC376" s="2" t="s">
        <v>338</v>
      </c>
      <c r="RD376" s="2" t="s">
        <v>229</v>
      </c>
      <c r="RE376" s="2" t="s">
        <v>241</v>
      </c>
      <c r="RF376" s="2" t="s">
        <v>229</v>
      </c>
      <c r="RG376" s="4"/>
      <c r="RH376" s="8"/>
      <c r="RI376" s="4"/>
      <c r="RJ376" s="8"/>
      <c r="RK376" s="7"/>
      <c r="RL376" s="7"/>
      <c r="RM376" s="2" t="s">
        <v>229</v>
      </c>
      <c r="RN376" s="2" t="s">
        <v>229</v>
      </c>
      <c r="RO376" s="2" t="s">
        <v>229</v>
      </c>
      <c r="RP376" s="2" t="s">
        <v>229</v>
      </c>
      <c r="RQ376" s="2" t="s">
        <v>229</v>
      </c>
      <c r="RR376" s="2" t="s">
        <v>229</v>
      </c>
      <c r="RS376" s="4"/>
      <c r="RT376" s="8"/>
      <c r="RU376" s="4"/>
      <c r="RV376" s="8"/>
      <c r="RW376" s="7"/>
      <c r="RX376" s="7"/>
      <c r="RY376" s="2" t="s">
        <v>266</v>
      </c>
      <c r="RZ376" s="2" t="s">
        <v>275</v>
      </c>
      <c r="SA376" s="2" t="s">
        <v>483</v>
      </c>
      <c r="SB376" s="2" t="s">
        <v>229</v>
      </c>
      <c r="SC376" s="2" t="s">
        <v>241</v>
      </c>
      <c r="SD376" s="2" t="s">
        <v>229</v>
      </c>
      <c r="SE376" s="4">
        <v>54</v>
      </c>
      <c r="SF376" s="4"/>
      <c r="SG376" s="4"/>
      <c r="SH376" s="4"/>
      <c r="SI376" s="4">
        <v>85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>
        <v>80</v>
      </c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>
        <v>70</v>
      </c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>
        <v>180</v>
      </c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</row>
    <row r="377">
      <c r="A377" s="2" t="s">
        <v>3335</v>
      </c>
      <c r="B377" s="2" t="s">
        <v>216</v>
      </c>
      <c r="C377" s="2" t="s">
        <v>217</v>
      </c>
      <c r="D377" s="2" t="s">
        <v>3164</v>
      </c>
      <c r="E377" s="2" t="s">
        <v>3165</v>
      </c>
      <c r="F377" s="2" t="s">
        <v>1002</v>
      </c>
      <c r="G377" s="2" t="s">
        <v>1003</v>
      </c>
      <c r="H377" s="2" t="s">
        <v>1004</v>
      </c>
      <c r="I377" s="2" t="s">
        <v>3327</v>
      </c>
      <c r="J377" s="2" t="s">
        <v>224</v>
      </c>
      <c r="K377" s="2" t="s">
        <v>1042</v>
      </c>
      <c r="L377" s="3">
        <v>26.4</v>
      </c>
      <c r="M377" s="3">
        <v>27.72</v>
      </c>
      <c r="N377" s="3">
        <v>54.99</v>
      </c>
      <c r="O377" s="2" t="s">
        <v>226</v>
      </c>
      <c r="P377" s="2" t="s">
        <v>964</v>
      </c>
      <c r="Q377" s="2" t="s">
        <v>228</v>
      </c>
      <c r="R377" s="2" t="s">
        <v>229</v>
      </c>
      <c r="S377" s="2" t="s">
        <v>1043</v>
      </c>
      <c r="T377" s="2" t="s">
        <v>684</v>
      </c>
      <c r="U377" s="2" t="s">
        <v>232</v>
      </c>
      <c r="V377" s="2" t="s">
        <v>1008</v>
      </c>
      <c r="W377" s="2" t="s">
        <v>686</v>
      </c>
      <c r="X377" s="2" t="s">
        <v>1009</v>
      </c>
      <c r="Y377" s="2" t="s">
        <v>1044</v>
      </c>
      <c r="Z377" s="4">
        <v>68</v>
      </c>
      <c r="AA377" s="4">
        <f>=ROUNDDOWN(22.6666666666667,0)</f>
      </c>
      <c r="AB377" s="5">
        <v>3</v>
      </c>
      <c r="AC377" s="2" t="s">
        <v>229</v>
      </c>
      <c r="AD377" s="4"/>
      <c r="AE377" s="4"/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>
        <v>1</v>
      </c>
      <c r="AQ377" s="8">
        <v>29.26</v>
      </c>
      <c r="AR377" s="4"/>
      <c r="AS377" s="8"/>
      <c r="AT377" s="7"/>
      <c r="AU377" s="7"/>
      <c r="AV377" s="4">
        <v>1</v>
      </c>
      <c r="AW377" s="8">
        <v>29.26</v>
      </c>
      <c r="AX377" s="4">
        <v>5</v>
      </c>
      <c r="AY377" s="8">
        <v>175.55</v>
      </c>
      <c r="AZ377" s="7">
        <v>-0.8</v>
      </c>
      <c r="BA377" s="7">
        <v>-0.8333</v>
      </c>
      <c r="BB377" s="7">
        <v>1</v>
      </c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>
        <v>0.0769</v>
      </c>
      <c r="BJ377" s="4">
        <v>1</v>
      </c>
      <c r="BK377" s="8">
        <v>29.26</v>
      </c>
      <c r="BL377" s="2" t="s">
        <v>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278</v>
      </c>
      <c r="BV377" s="2" t="s">
        <v>226</v>
      </c>
      <c r="BW377" s="2" t="s">
        <v>229</v>
      </c>
      <c r="BX377" s="2" t="s">
        <v>229</v>
      </c>
      <c r="BY377" s="2" t="s">
        <v>241</v>
      </c>
      <c r="BZ377" s="2" t="s">
        <v>229</v>
      </c>
      <c r="CA377" s="4">
        <v>1</v>
      </c>
      <c r="CB377" s="8">
        <v>29.26</v>
      </c>
      <c r="CC377" s="4"/>
      <c r="CD377" s="8"/>
      <c r="CE377" s="7"/>
      <c r="CF377" s="7"/>
      <c r="CG377" s="2" t="s">
        <v>239</v>
      </c>
      <c r="CH377" s="2" t="s">
        <v>226</v>
      </c>
      <c r="CI377" s="2" t="s">
        <v>977</v>
      </c>
      <c r="CJ377" s="2" t="s">
        <v>404</v>
      </c>
      <c r="CK377" s="2" t="s">
        <v>241</v>
      </c>
      <c r="CL377" s="2" t="s">
        <v>229</v>
      </c>
      <c r="CM377" s="4"/>
      <c r="CN377" s="8"/>
      <c r="CO377" s="4"/>
      <c r="CP377" s="8"/>
      <c r="CQ377" s="7"/>
      <c r="CR377" s="7"/>
      <c r="CS377" s="2" t="s">
        <v>239</v>
      </c>
      <c r="CT377" s="2" t="s">
        <v>226</v>
      </c>
      <c r="CU377" s="2" t="s">
        <v>1047</v>
      </c>
      <c r="CV377" s="2" t="s">
        <v>542</v>
      </c>
      <c r="CW377" s="2" t="s">
        <v>241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239</v>
      </c>
      <c r="DF377" s="2" t="s">
        <v>226</v>
      </c>
      <c r="DG377" s="2" t="s">
        <v>1049</v>
      </c>
      <c r="DH377" s="2" t="s">
        <v>1966</v>
      </c>
      <c r="DI377" s="2" t="s">
        <v>263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239</v>
      </c>
      <c r="DR377" s="2" t="s">
        <v>226</v>
      </c>
      <c r="DS377" s="2" t="s">
        <v>1051</v>
      </c>
      <c r="DT377" s="2" t="s">
        <v>229</v>
      </c>
      <c r="DU377" s="2" t="s">
        <v>241</v>
      </c>
      <c r="DV377" s="2" t="s">
        <v>229</v>
      </c>
      <c r="DW377" s="4"/>
      <c r="DX377" s="8"/>
      <c r="DY377" s="4"/>
      <c r="DZ377" s="8"/>
      <c r="EA377" s="7"/>
      <c r="EB377" s="7"/>
      <c r="EC377" s="2" t="s">
        <v>239</v>
      </c>
      <c r="ED377" s="2" t="s">
        <v>226</v>
      </c>
      <c r="EE377" s="2" t="s">
        <v>334</v>
      </c>
      <c r="EF377" s="2" t="s">
        <v>229</v>
      </c>
      <c r="EG377" s="2" t="s">
        <v>241</v>
      </c>
      <c r="EH377" s="2" t="s">
        <v>229</v>
      </c>
      <c r="EI377" s="4"/>
      <c r="EJ377" s="8"/>
      <c r="EK377" s="4"/>
      <c r="EL377" s="8"/>
      <c r="EM377" s="7"/>
      <c r="EN377" s="7"/>
      <c r="EO377" s="2" t="s">
        <v>239</v>
      </c>
      <c r="EP377" s="2" t="s">
        <v>226</v>
      </c>
      <c r="EQ377" s="2" t="s">
        <v>1545</v>
      </c>
      <c r="ER377" s="2" t="s">
        <v>1060</v>
      </c>
      <c r="ES377" s="2" t="s">
        <v>241</v>
      </c>
      <c r="ET377" s="2" t="s">
        <v>229</v>
      </c>
      <c r="EU377" s="4"/>
      <c r="EV377" s="8"/>
      <c r="EW377" s="4"/>
      <c r="EX377" s="8"/>
      <c r="EY377" s="7"/>
      <c r="EZ377" s="7"/>
      <c r="FA377" s="2" t="s">
        <v>239</v>
      </c>
      <c r="FB377" s="2" t="s">
        <v>226</v>
      </c>
      <c r="FC377" s="2" t="s">
        <v>1053</v>
      </c>
      <c r="FD377" s="2" t="s">
        <v>1537</v>
      </c>
      <c r="FE377" s="2" t="s">
        <v>241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226</v>
      </c>
      <c r="FO377" s="2" t="s">
        <v>1054</v>
      </c>
      <c r="FP377" s="2" t="s">
        <v>3329</v>
      </c>
      <c r="FQ377" s="2" t="s">
        <v>241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239</v>
      </c>
      <c r="FZ377" s="2" t="s">
        <v>226</v>
      </c>
      <c r="GA377" s="2" t="s">
        <v>327</v>
      </c>
      <c r="GB377" s="2" t="s">
        <v>229</v>
      </c>
      <c r="GC377" s="2" t="s">
        <v>241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267</v>
      </c>
      <c r="GL377" s="2" t="s">
        <v>226</v>
      </c>
      <c r="GM377" s="2" t="s">
        <v>229</v>
      </c>
      <c r="GN377" s="2" t="s">
        <v>229</v>
      </c>
      <c r="GO377" s="2" t="s">
        <v>241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239</v>
      </c>
      <c r="GX377" s="2" t="s">
        <v>226</v>
      </c>
      <c r="GY377" s="2" t="s">
        <v>2471</v>
      </c>
      <c r="GZ377" s="2" t="s">
        <v>433</v>
      </c>
      <c r="HA377" s="2" t="s">
        <v>241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226</v>
      </c>
      <c r="HK377" s="2" t="s">
        <v>229</v>
      </c>
      <c r="HL377" s="2" t="s">
        <v>229</v>
      </c>
      <c r="HM377" s="2" t="s">
        <v>241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266</v>
      </c>
      <c r="HV377" s="2" t="s">
        <v>226</v>
      </c>
      <c r="HW377" s="2" t="s">
        <v>229</v>
      </c>
      <c r="HX377" s="2" t="s">
        <v>229</v>
      </c>
      <c r="HY377" s="2" t="s">
        <v>241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266</v>
      </c>
      <c r="IH377" s="2" t="s">
        <v>226</v>
      </c>
      <c r="II377" s="2" t="s">
        <v>229</v>
      </c>
      <c r="IJ377" s="2" t="s">
        <v>229</v>
      </c>
      <c r="IK377" s="2" t="s">
        <v>241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272</v>
      </c>
      <c r="IT377" s="2" t="s">
        <v>226</v>
      </c>
      <c r="IU377" s="2" t="s">
        <v>229</v>
      </c>
      <c r="IV377" s="2" t="s">
        <v>229</v>
      </c>
      <c r="IW377" s="2" t="s">
        <v>241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272</v>
      </c>
      <c r="JF377" s="2" t="s">
        <v>226</v>
      </c>
      <c r="JG377" s="2" t="s">
        <v>229</v>
      </c>
      <c r="JH377" s="2" t="s">
        <v>229</v>
      </c>
      <c r="JI377" s="2" t="s">
        <v>241</v>
      </c>
      <c r="JJ377" s="2" t="s">
        <v>229</v>
      </c>
      <c r="JK377" s="4"/>
      <c r="JL377" s="8"/>
      <c r="JM377" s="4"/>
      <c r="JN377" s="8"/>
      <c r="JO377" s="7"/>
      <c r="JP377" s="7"/>
      <c r="JQ377" s="2" t="s">
        <v>272</v>
      </c>
      <c r="JR377" s="2" t="s">
        <v>226</v>
      </c>
      <c r="JS377" s="2" t="s">
        <v>229</v>
      </c>
      <c r="JT377" s="2" t="s">
        <v>229</v>
      </c>
      <c r="JU377" s="2" t="s">
        <v>241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272</v>
      </c>
      <c r="KD377" s="2" t="s">
        <v>226</v>
      </c>
      <c r="KE377" s="2" t="s">
        <v>229</v>
      </c>
      <c r="KF377" s="2" t="s">
        <v>229</v>
      </c>
      <c r="KG377" s="2" t="s">
        <v>241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272</v>
      </c>
      <c r="KP377" s="2" t="s">
        <v>226</v>
      </c>
      <c r="KQ377" s="2" t="s">
        <v>229</v>
      </c>
      <c r="KR377" s="2" t="s">
        <v>229</v>
      </c>
      <c r="KS377" s="2" t="s">
        <v>241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272</v>
      </c>
      <c r="LB377" s="2" t="s">
        <v>226</v>
      </c>
      <c r="LC377" s="2" t="s">
        <v>229</v>
      </c>
      <c r="LD377" s="2" t="s">
        <v>229</v>
      </c>
      <c r="LE377" s="2" t="s">
        <v>241</v>
      </c>
      <c r="LF377" s="2" t="s">
        <v>229</v>
      </c>
      <c r="LG377" s="4"/>
      <c r="LH377" s="8"/>
      <c r="LI377" s="4"/>
      <c r="LJ377" s="8"/>
      <c r="LK377" s="7"/>
      <c r="LL377" s="7"/>
      <c r="LM377" s="2" t="s">
        <v>229</v>
      </c>
      <c r="LN377" s="2" t="s">
        <v>229</v>
      </c>
      <c r="LO377" s="2" t="s">
        <v>229</v>
      </c>
      <c r="LP377" s="2" t="s">
        <v>229</v>
      </c>
      <c r="LQ377" s="2" t="s">
        <v>229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239</v>
      </c>
      <c r="LZ377" s="2" t="s">
        <v>275</v>
      </c>
      <c r="MA377" s="2" t="s">
        <v>1056</v>
      </c>
      <c r="MB377" s="2" t="s">
        <v>1700</v>
      </c>
      <c r="MC377" s="2" t="s">
        <v>241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272</v>
      </c>
      <c r="ML377" s="2" t="s">
        <v>226</v>
      </c>
      <c r="MM377" s="2" t="s">
        <v>229</v>
      </c>
      <c r="MN377" s="2" t="s">
        <v>229</v>
      </c>
      <c r="MO377" s="2" t="s">
        <v>241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239</v>
      </c>
      <c r="MX377" s="2" t="s">
        <v>226</v>
      </c>
      <c r="MY377" s="2" t="s">
        <v>2965</v>
      </c>
      <c r="MZ377" s="2" t="s">
        <v>229</v>
      </c>
      <c r="NA377" s="2" t="s">
        <v>241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239</v>
      </c>
      <c r="NJ377" s="2" t="s">
        <v>260</v>
      </c>
      <c r="NK377" s="2" t="s">
        <v>1054</v>
      </c>
      <c r="NL377" s="2" t="s">
        <v>3336</v>
      </c>
      <c r="NM377" s="2" t="s">
        <v>241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272</v>
      </c>
      <c r="NV377" s="2" t="s">
        <v>226</v>
      </c>
      <c r="NW377" s="2" t="s">
        <v>229</v>
      </c>
      <c r="NX377" s="2" t="s">
        <v>229</v>
      </c>
      <c r="NY377" s="2" t="s">
        <v>241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239</v>
      </c>
      <c r="OH377" s="2" t="s">
        <v>226</v>
      </c>
      <c r="OI377" s="2" t="s">
        <v>229</v>
      </c>
      <c r="OJ377" s="2" t="s">
        <v>229</v>
      </c>
      <c r="OK377" s="2" t="s">
        <v>241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229</v>
      </c>
      <c r="OT377" s="2" t="s">
        <v>229</v>
      </c>
      <c r="OU377" s="2" t="s">
        <v>229</v>
      </c>
      <c r="OV377" s="2" t="s">
        <v>229</v>
      </c>
      <c r="OW377" s="2" t="s">
        <v>229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281</v>
      </c>
      <c r="PF377" s="2" t="s">
        <v>226</v>
      </c>
      <c r="PG377" s="2" t="s">
        <v>229</v>
      </c>
      <c r="PH377" s="2" t="s">
        <v>229</v>
      </c>
      <c r="PI377" s="2" t="s">
        <v>241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272</v>
      </c>
      <c r="PR377" s="2" t="s">
        <v>275</v>
      </c>
      <c r="PS377" s="2" t="s">
        <v>229</v>
      </c>
      <c r="PT377" s="2" t="s">
        <v>229</v>
      </c>
      <c r="PU377" s="2" t="s">
        <v>241</v>
      </c>
      <c r="PV377" s="2" t="s">
        <v>229</v>
      </c>
      <c r="PW377" s="4"/>
      <c r="PX377" s="8"/>
      <c r="PY377" s="4"/>
      <c r="PZ377" s="8"/>
      <c r="QA377" s="7"/>
      <c r="QB377" s="7"/>
      <c r="QC377" s="2" t="s">
        <v>281</v>
      </c>
      <c r="QD377" s="2" t="s">
        <v>226</v>
      </c>
      <c r="QE377" s="2" t="s">
        <v>229</v>
      </c>
      <c r="QF377" s="2" t="s">
        <v>229</v>
      </c>
      <c r="QG377" s="2" t="s">
        <v>241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229</v>
      </c>
      <c r="QP377" s="2" t="s">
        <v>229</v>
      </c>
      <c r="QQ377" s="2" t="s">
        <v>229</v>
      </c>
      <c r="QR377" s="2" t="s">
        <v>229</v>
      </c>
      <c r="QS377" s="2" t="s">
        <v>229</v>
      </c>
      <c r="QT377" s="2" t="s">
        <v>229</v>
      </c>
      <c r="QU377" s="4"/>
      <c r="QV377" s="8"/>
      <c r="QW377" s="4"/>
      <c r="QX377" s="8"/>
      <c r="QY377" s="7"/>
      <c r="QZ377" s="7"/>
      <c r="RA377" s="2" t="s">
        <v>239</v>
      </c>
      <c r="RB377" s="2" t="s">
        <v>275</v>
      </c>
      <c r="RC377" s="2" t="s">
        <v>338</v>
      </c>
      <c r="RD377" s="2" t="s">
        <v>229</v>
      </c>
      <c r="RE377" s="2" t="s">
        <v>241</v>
      </c>
      <c r="RF377" s="2" t="s">
        <v>229</v>
      </c>
      <c r="RG377" s="4"/>
      <c r="RH377" s="8"/>
      <c r="RI377" s="4"/>
      <c r="RJ377" s="8"/>
      <c r="RK377" s="7"/>
      <c r="RL377" s="7"/>
      <c r="RM377" s="2" t="s">
        <v>272</v>
      </c>
      <c r="RN377" s="2" t="s">
        <v>226</v>
      </c>
      <c r="RO377" s="2" t="s">
        <v>229</v>
      </c>
      <c r="RP377" s="2" t="s">
        <v>229</v>
      </c>
      <c r="RQ377" s="2" t="s">
        <v>241</v>
      </c>
      <c r="RR377" s="2" t="s">
        <v>229</v>
      </c>
      <c r="RS377" s="4"/>
      <c r="RT377" s="8"/>
      <c r="RU377" s="4"/>
      <c r="RV377" s="8"/>
      <c r="RW377" s="7"/>
      <c r="RX377" s="7"/>
      <c r="RY377" s="2" t="s">
        <v>272</v>
      </c>
      <c r="RZ377" s="2" t="s">
        <v>275</v>
      </c>
      <c r="SA377" s="2" t="s">
        <v>229</v>
      </c>
      <c r="SB377" s="2" t="s">
        <v>229</v>
      </c>
      <c r="SC377" s="2" t="s">
        <v>241</v>
      </c>
      <c r="SD377" s="2" t="s">
        <v>229</v>
      </c>
      <c r="SE377" s="4">
        <v>52</v>
      </c>
      <c r="SF377" s="4"/>
      <c r="SG377" s="4"/>
      <c r="SH377" s="4"/>
      <c r="SI377" s="4">
        <v>16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</row>
    <row r="378">
      <c r="A378" s="2" t="s">
        <v>3337</v>
      </c>
      <c r="B378" s="2" t="s">
        <v>216</v>
      </c>
      <c r="C378" s="2" t="s">
        <v>217</v>
      </c>
      <c r="D378" s="2" t="s">
        <v>3164</v>
      </c>
      <c r="E378" s="2" t="s">
        <v>3165</v>
      </c>
      <c r="F378" s="2" t="s">
        <v>1002</v>
      </c>
      <c r="G378" s="2" t="s">
        <v>1003</v>
      </c>
      <c r="H378" s="2" t="s">
        <v>1004</v>
      </c>
      <c r="I378" s="2" t="s">
        <v>3327</v>
      </c>
      <c r="J378" s="2" t="s">
        <v>285</v>
      </c>
      <c r="K378" s="2" t="s">
        <v>1042</v>
      </c>
      <c r="L378" s="3">
        <v>31.85</v>
      </c>
      <c r="M378" s="3">
        <v>33.44</v>
      </c>
      <c r="N378" s="3">
        <v>64.99</v>
      </c>
      <c r="O378" s="2" t="s">
        <v>226</v>
      </c>
      <c r="P378" s="2" t="s">
        <v>964</v>
      </c>
      <c r="Q378" s="2" t="s">
        <v>228</v>
      </c>
      <c r="R378" s="2" t="s">
        <v>229</v>
      </c>
      <c r="S378" s="2" t="s">
        <v>1043</v>
      </c>
      <c r="T378" s="2" t="s">
        <v>684</v>
      </c>
      <c r="U378" s="2" t="s">
        <v>286</v>
      </c>
      <c r="V378" s="2" t="s">
        <v>1008</v>
      </c>
      <c r="W378" s="2" t="s">
        <v>686</v>
      </c>
      <c r="X378" s="2" t="s">
        <v>1009</v>
      </c>
      <c r="Y378" s="2" t="s">
        <v>1044</v>
      </c>
      <c r="Z378" s="4">
        <v>107</v>
      </c>
      <c r="AA378" s="4">
        <f>=ROUNDDOWN(21.4,0)</f>
      </c>
      <c r="AB378" s="5">
        <v>5</v>
      </c>
      <c r="AC378" s="2" t="s">
        <v>229</v>
      </c>
      <c r="AD378" s="4"/>
      <c r="AE378" s="4"/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/>
      <c r="AQ378" s="8"/>
      <c r="AR378" s="4">
        <v>5</v>
      </c>
      <c r="AS378" s="8">
        <v>175.55</v>
      </c>
      <c r="AT378" s="7">
        <v>-1</v>
      </c>
      <c r="AU378" s="7">
        <v>-1</v>
      </c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/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 t="s">
        <v>229</v>
      </c>
      <c r="BJ378" s="4"/>
      <c r="BK378" s="8"/>
      <c r="BL378" s="2" t="s">
        <v>2327</v>
      </c>
      <c r="BM378" s="7"/>
      <c r="BN378" s="7"/>
      <c r="BO378" s="4"/>
      <c r="BP378" s="8"/>
      <c r="BQ378" s="4"/>
      <c r="BR378" s="8"/>
      <c r="BS378" s="7"/>
      <c r="BT378" s="7"/>
      <c r="BU378" s="2" t="s">
        <v>278</v>
      </c>
      <c r="BV378" s="2" t="s">
        <v>226</v>
      </c>
      <c r="BW378" s="2" t="s">
        <v>229</v>
      </c>
      <c r="BX378" s="2" t="s">
        <v>229</v>
      </c>
      <c r="BY378" s="2" t="s">
        <v>241</v>
      </c>
      <c r="BZ378" s="2" t="s">
        <v>229</v>
      </c>
      <c r="CA378" s="4"/>
      <c r="CB378" s="8"/>
      <c r="CC378" s="4">
        <v>3</v>
      </c>
      <c r="CD378" s="8">
        <v>105.33</v>
      </c>
      <c r="CE378" s="7">
        <v>-1</v>
      </c>
      <c r="CF378" s="7">
        <v>-1</v>
      </c>
      <c r="CG378" s="2" t="s">
        <v>239</v>
      </c>
      <c r="CH378" s="2" t="s">
        <v>226</v>
      </c>
      <c r="CI378" s="2" t="s">
        <v>977</v>
      </c>
      <c r="CJ378" s="2" t="s">
        <v>1060</v>
      </c>
      <c r="CK378" s="2" t="s">
        <v>241</v>
      </c>
      <c r="CL378" s="2" t="s">
        <v>229</v>
      </c>
      <c r="CM378" s="4"/>
      <c r="CN378" s="8"/>
      <c r="CO378" s="4"/>
      <c r="CP378" s="8"/>
      <c r="CQ378" s="7"/>
      <c r="CR378" s="7"/>
      <c r="CS378" s="2" t="s">
        <v>239</v>
      </c>
      <c r="CT378" s="2" t="s">
        <v>226</v>
      </c>
      <c r="CU378" s="2" t="s">
        <v>1047</v>
      </c>
      <c r="CV378" s="2" t="s">
        <v>1428</v>
      </c>
      <c r="CW378" s="2" t="s">
        <v>241</v>
      </c>
      <c r="CX378" s="2" t="s">
        <v>229</v>
      </c>
      <c r="CY378" s="4"/>
      <c r="CZ378" s="8"/>
      <c r="DA378" s="4"/>
      <c r="DB378" s="8"/>
      <c r="DC378" s="7"/>
      <c r="DD378" s="7"/>
      <c r="DE378" s="2" t="s">
        <v>239</v>
      </c>
      <c r="DF378" s="2" t="s">
        <v>226</v>
      </c>
      <c r="DG378" s="2" t="s">
        <v>1049</v>
      </c>
      <c r="DH378" s="2" t="s">
        <v>1053</v>
      </c>
      <c r="DI378" s="2" t="s">
        <v>263</v>
      </c>
      <c r="DJ378" s="2" t="s">
        <v>229</v>
      </c>
      <c r="DK378" s="4"/>
      <c r="DL378" s="8"/>
      <c r="DM378" s="4"/>
      <c r="DN378" s="8"/>
      <c r="DO378" s="7"/>
      <c r="DP378" s="7"/>
      <c r="DQ378" s="2" t="s">
        <v>239</v>
      </c>
      <c r="DR378" s="2" t="s">
        <v>226</v>
      </c>
      <c r="DS378" s="2" t="s">
        <v>1051</v>
      </c>
      <c r="DT378" s="2" t="s">
        <v>382</v>
      </c>
      <c r="DU378" s="2" t="s">
        <v>241</v>
      </c>
      <c r="DV378" s="2" t="s">
        <v>229</v>
      </c>
      <c r="DW378" s="4"/>
      <c r="DX378" s="8"/>
      <c r="DY378" s="4"/>
      <c r="DZ378" s="8"/>
      <c r="EA378" s="7"/>
      <c r="EB378" s="7"/>
      <c r="EC378" s="2" t="s">
        <v>239</v>
      </c>
      <c r="ED378" s="2" t="s">
        <v>226</v>
      </c>
      <c r="EE378" s="2" t="s">
        <v>334</v>
      </c>
      <c r="EF378" s="2" t="s">
        <v>229</v>
      </c>
      <c r="EG378" s="2" t="s">
        <v>241</v>
      </c>
      <c r="EH378" s="2" t="s">
        <v>229</v>
      </c>
      <c r="EI378" s="4"/>
      <c r="EJ378" s="8"/>
      <c r="EK378" s="4">
        <v>2</v>
      </c>
      <c r="EL378" s="8">
        <v>70.22</v>
      </c>
      <c r="EM378" s="7">
        <v>-1</v>
      </c>
      <c r="EN378" s="7">
        <v>-1</v>
      </c>
      <c r="EO378" s="2" t="s">
        <v>239</v>
      </c>
      <c r="EP378" s="2" t="s">
        <v>226</v>
      </c>
      <c r="EQ378" s="2" t="s">
        <v>1545</v>
      </c>
      <c r="ER378" s="2" t="s">
        <v>1050</v>
      </c>
      <c r="ES378" s="2" t="s">
        <v>241</v>
      </c>
      <c r="ET378" s="2" t="s">
        <v>229</v>
      </c>
      <c r="EU378" s="4"/>
      <c r="EV378" s="8"/>
      <c r="EW378" s="4"/>
      <c r="EX378" s="8"/>
      <c r="EY378" s="7"/>
      <c r="EZ378" s="7"/>
      <c r="FA378" s="2" t="s">
        <v>239</v>
      </c>
      <c r="FB378" s="2" t="s">
        <v>226</v>
      </c>
      <c r="FC378" s="2" t="s">
        <v>1053</v>
      </c>
      <c r="FD378" s="2" t="s">
        <v>1765</v>
      </c>
      <c r="FE378" s="2" t="s">
        <v>241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226</v>
      </c>
      <c r="FO378" s="2" t="s">
        <v>1044</v>
      </c>
      <c r="FP378" s="2" t="s">
        <v>229</v>
      </c>
      <c r="FQ378" s="2" t="s">
        <v>241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239</v>
      </c>
      <c r="FZ378" s="2" t="s">
        <v>226</v>
      </c>
      <c r="GA378" s="2" t="s">
        <v>327</v>
      </c>
      <c r="GB378" s="2" t="s">
        <v>229</v>
      </c>
      <c r="GC378" s="2" t="s">
        <v>241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267</v>
      </c>
      <c r="GL378" s="2" t="s">
        <v>226</v>
      </c>
      <c r="GM378" s="2" t="s">
        <v>229</v>
      </c>
      <c r="GN378" s="2" t="s">
        <v>229</v>
      </c>
      <c r="GO378" s="2" t="s">
        <v>241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239</v>
      </c>
      <c r="GX378" s="2" t="s">
        <v>226</v>
      </c>
      <c r="GY378" s="2" t="s">
        <v>2471</v>
      </c>
      <c r="GZ378" s="2" t="s">
        <v>3338</v>
      </c>
      <c r="HA378" s="2" t="s">
        <v>241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266</v>
      </c>
      <c r="HJ378" s="2" t="s">
        <v>226</v>
      </c>
      <c r="HK378" s="2" t="s">
        <v>229</v>
      </c>
      <c r="HL378" s="2" t="s">
        <v>229</v>
      </c>
      <c r="HM378" s="2" t="s">
        <v>241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226</v>
      </c>
      <c r="HW378" s="2" t="s">
        <v>229</v>
      </c>
      <c r="HX378" s="2" t="s">
        <v>229</v>
      </c>
      <c r="HY378" s="2" t="s">
        <v>241</v>
      </c>
      <c r="HZ378" s="2" t="s">
        <v>229</v>
      </c>
      <c r="IA378" s="4"/>
      <c r="IB378" s="8"/>
      <c r="IC378" s="4"/>
      <c r="ID378" s="8"/>
      <c r="IE378" s="7"/>
      <c r="IF378" s="7"/>
      <c r="IG378" s="2" t="s">
        <v>266</v>
      </c>
      <c r="IH378" s="2" t="s">
        <v>226</v>
      </c>
      <c r="II378" s="2" t="s">
        <v>229</v>
      </c>
      <c r="IJ378" s="2" t="s">
        <v>229</v>
      </c>
      <c r="IK378" s="2" t="s">
        <v>241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272</v>
      </c>
      <c r="IT378" s="2" t="s">
        <v>226</v>
      </c>
      <c r="IU378" s="2" t="s">
        <v>229</v>
      </c>
      <c r="IV378" s="2" t="s">
        <v>229</v>
      </c>
      <c r="IW378" s="2" t="s">
        <v>241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272</v>
      </c>
      <c r="JF378" s="2" t="s">
        <v>226</v>
      </c>
      <c r="JG378" s="2" t="s">
        <v>229</v>
      </c>
      <c r="JH378" s="2" t="s">
        <v>229</v>
      </c>
      <c r="JI378" s="2" t="s">
        <v>241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272</v>
      </c>
      <c r="JR378" s="2" t="s">
        <v>226</v>
      </c>
      <c r="JS378" s="2" t="s">
        <v>229</v>
      </c>
      <c r="JT378" s="2" t="s">
        <v>229</v>
      </c>
      <c r="JU378" s="2" t="s">
        <v>241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272</v>
      </c>
      <c r="KD378" s="2" t="s">
        <v>226</v>
      </c>
      <c r="KE378" s="2" t="s">
        <v>229</v>
      </c>
      <c r="KF378" s="2" t="s">
        <v>229</v>
      </c>
      <c r="KG378" s="2" t="s">
        <v>241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272</v>
      </c>
      <c r="KP378" s="2" t="s">
        <v>226</v>
      </c>
      <c r="KQ378" s="2" t="s">
        <v>229</v>
      </c>
      <c r="KR378" s="2" t="s">
        <v>229</v>
      </c>
      <c r="KS378" s="2" t="s">
        <v>241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272</v>
      </c>
      <c r="LB378" s="2" t="s">
        <v>226</v>
      </c>
      <c r="LC378" s="2" t="s">
        <v>229</v>
      </c>
      <c r="LD378" s="2" t="s">
        <v>229</v>
      </c>
      <c r="LE378" s="2" t="s">
        <v>241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229</v>
      </c>
      <c r="LN378" s="2" t="s">
        <v>229</v>
      </c>
      <c r="LO378" s="2" t="s">
        <v>229</v>
      </c>
      <c r="LP378" s="2" t="s">
        <v>229</v>
      </c>
      <c r="LQ378" s="2" t="s">
        <v>229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239</v>
      </c>
      <c r="LZ378" s="2" t="s">
        <v>275</v>
      </c>
      <c r="MA378" s="2" t="s">
        <v>1056</v>
      </c>
      <c r="MB378" s="2" t="s">
        <v>627</v>
      </c>
      <c r="MC378" s="2" t="s">
        <v>241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272</v>
      </c>
      <c r="ML378" s="2" t="s">
        <v>226</v>
      </c>
      <c r="MM378" s="2" t="s">
        <v>229</v>
      </c>
      <c r="MN378" s="2" t="s">
        <v>229</v>
      </c>
      <c r="MO378" s="2" t="s">
        <v>241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239</v>
      </c>
      <c r="MX378" s="2" t="s">
        <v>226</v>
      </c>
      <c r="MY378" s="2" t="s">
        <v>2965</v>
      </c>
      <c r="MZ378" s="2" t="s">
        <v>229</v>
      </c>
      <c r="NA378" s="2" t="s">
        <v>241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239</v>
      </c>
      <c r="NJ378" s="2" t="s">
        <v>260</v>
      </c>
      <c r="NK378" s="2" t="s">
        <v>1044</v>
      </c>
      <c r="NL378" s="2" t="s">
        <v>1966</v>
      </c>
      <c r="NM378" s="2" t="s">
        <v>241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272</v>
      </c>
      <c r="NV378" s="2" t="s">
        <v>226</v>
      </c>
      <c r="NW378" s="2" t="s">
        <v>229</v>
      </c>
      <c r="NX378" s="2" t="s">
        <v>229</v>
      </c>
      <c r="NY378" s="2" t="s">
        <v>241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239</v>
      </c>
      <c r="OH378" s="2" t="s">
        <v>226</v>
      </c>
      <c r="OI378" s="2" t="s">
        <v>229</v>
      </c>
      <c r="OJ378" s="2" t="s">
        <v>229</v>
      </c>
      <c r="OK378" s="2" t="s">
        <v>241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229</v>
      </c>
      <c r="OT378" s="2" t="s">
        <v>229</v>
      </c>
      <c r="OU378" s="2" t="s">
        <v>229</v>
      </c>
      <c r="OV378" s="2" t="s">
        <v>229</v>
      </c>
      <c r="OW378" s="2" t="s">
        <v>229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281</v>
      </c>
      <c r="PF378" s="2" t="s">
        <v>226</v>
      </c>
      <c r="PG378" s="2" t="s">
        <v>229</v>
      </c>
      <c r="PH378" s="2" t="s">
        <v>229</v>
      </c>
      <c r="PI378" s="2" t="s">
        <v>241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272</v>
      </c>
      <c r="PR378" s="2" t="s">
        <v>275</v>
      </c>
      <c r="PS378" s="2" t="s">
        <v>229</v>
      </c>
      <c r="PT378" s="2" t="s">
        <v>229</v>
      </c>
      <c r="PU378" s="2" t="s">
        <v>241</v>
      </c>
      <c r="PV378" s="2" t="s">
        <v>229</v>
      </c>
      <c r="PW378" s="4"/>
      <c r="PX378" s="8"/>
      <c r="PY378" s="4"/>
      <c r="PZ378" s="8"/>
      <c r="QA378" s="7"/>
      <c r="QB378" s="7"/>
      <c r="QC378" s="2" t="s">
        <v>281</v>
      </c>
      <c r="QD378" s="2" t="s">
        <v>226</v>
      </c>
      <c r="QE378" s="2" t="s">
        <v>229</v>
      </c>
      <c r="QF378" s="2" t="s">
        <v>229</v>
      </c>
      <c r="QG378" s="2" t="s">
        <v>241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229</v>
      </c>
      <c r="QP378" s="2" t="s">
        <v>229</v>
      </c>
      <c r="QQ378" s="2" t="s">
        <v>229</v>
      </c>
      <c r="QR378" s="2" t="s">
        <v>229</v>
      </c>
      <c r="QS378" s="2" t="s">
        <v>229</v>
      </c>
      <c r="QT378" s="2" t="s">
        <v>229</v>
      </c>
      <c r="QU378" s="4"/>
      <c r="QV378" s="8"/>
      <c r="QW378" s="4"/>
      <c r="QX378" s="8"/>
      <c r="QY378" s="7"/>
      <c r="QZ378" s="7"/>
      <c r="RA378" s="2" t="s">
        <v>239</v>
      </c>
      <c r="RB378" s="2" t="s">
        <v>275</v>
      </c>
      <c r="RC378" s="2" t="s">
        <v>338</v>
      </c>
      <c r="RD378" s="2" t="s">
        <v>229</v>
      </c>
      <c r="RE378" s="2" t="s">
        <v>241</v>
      </c>
      <c r="RF378" s="2" t="s">
        <v>229</v>
      </c>
      <c r="RG378" s="4"/>
      <c r="RH378" s="8"/>
      <c r="RI378" s="4"/>
      <c r="RJ378" s="8"/>
      <c r="RK378" s="7"/>
      <c r="RL378" s="7"/>
      <c r="RM378" s="2" t="s">
        <v>272</v>
      </c>
      <c r="RN378" s="2" t="s">
        <v>226</v>
      </c>
      <c r="RO378" s="2" t="s">
        <v>229</v>
      </c>
      <c r="RP378" s="2" t="s">
        <v>229</v>
      </c>
      <c r="RQ378" s="2" t="s">
        <v>241</v>
      </c>
      <c r="RR378" s="2" t="s">
        <v>229</v>
      </c>
      <c r="RS378" s="4"/>
      <c r="RT378" s="8"/>
      <c r="RU378" s="4"/>
      <c r="RV378" s="8"/>
      <c r="RW378" s="7"/>
      <c r="RX378" s="7"/>
      <c r="RY378" s="2" t="s">
        <v>272</v>
      </c>
      <c r="RZ378" s="2" t="s">
        <v>275</v>
      </c>
      <c r="SA378" s="2" t="s">
        <v>229</v>
      </c>
      <c r="SB378" s="2" t="s">
        <v>229</v>
      </c>
      <c r="SC378" s="2" t="s">
        <v>241</v>
      </c>
      <c r="SD378" s="2" t="s">
        <v>229</v>
      </c>
      <c r="SE378" s="4">
        <v>95</v>
      </c>
      <c r="SF378" s="4"/>
      <c r="SG378" s="4"/>
      <c r="SH378" s="4"/>
      <c r="SI378" s="4">
        <v>12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</row>
    <row r="379">
      <c r="A379" s="2" t="s">
        <v>3339</v>
      </c>
      <c r="B379" s="2" t="s">
        <v>216</v>
      </c>
      <c r="C379" s="2" t="s">
        <v>217</v>
      </c>
      <c r="D379" s="2" t="s">
        <v>3164</v>
      </c>
      <c r="E379" s="2" t="s">
        <v>3165</v>
      </c>
      <c r="F379" s="2" t="s">
        <v>1905</v>
      </c>
      <c r="G379" s="2" t="s">
        <v>1906</v>
      </c>
      <c r="H379" s="2" t="s">
        <v>1907</v>
      </c>
      <c r="I379" s="2" t="s">
        <v>3340</v>
      </c>
      <c r="J379" s="2" t="s">
        <v>224</v>
      </c>
      <c r="K379" s="2" t="s">
        <v>412</v>
      </c>
      <c r="L379" s="3">
        <v>23.96</v>
      </c>
      <c r="M379" s="3">
        <v>25.16</v>
      </c>
      <c r="N379" s="3">
        <v>54.99</v>
      </c>
      <c r="O379" s="2" t="s">
        <v>226</v>
      </c>
      <c r="P379" s="2" t="s">
        <v>964</v>
      </c>
      <c r="Q379" s="2" t="s">
        <v>228</v>
      </c>
      <c r="R379" s="2" t="s">
        <v>229</v>
      </c>
      <c r="S379" s="2" t="s">
        <v>1909</v>
      </c>
      <c r="T379" s="2" t="s">
        <v>229</v>
      </c>
      <c r="U379" s="2" t="s">
        <v>232</v>
      </c>
      <c r="V379" s="2" t="s">
        <v>1910</v>
      </c>
      <c r="W379" s="2" t="s">
        <v>1009</v>
      </c>
      <c r="X379" s="2" t="s">
        <v>235</v>
      </c>
      <c r="Y379" s="2" t="s">
        <v>332</v>
      </c>
      <c r="Z379" s="4">
        <v>115</v>
      </c>
      <c r="AA379" s="4">
        <f>=ROUNDDOWN(57.5,0)</f>
      </c>
      <c r="AB379" s="5">
        <v>2</v>
      </c>
      <c r="AC379" s="2" t="s">
        <v>229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>
        <v>1</v>
      </c>
      <c r="AQ379" s="8">
        <v>25.16</v>
      </c>
      <c r="AR379" s="4">
        <v>1</v>
      </c>
      <c r="AS379" s="8">
        <v>25.16</v>
      </c>
      <c r="AT379" s="7"/>
      <c r="AU379" s="7"/>
      <c r="AV379" s="4">
        <v>10</v>
      </c>
      <c r="AW379" s="8">
        <v>228.04</v>
      </c>
      <c r="AX379" s="4">
        <v>1</v>
      </c>
      <c r="AY379" s="8">
        <v>25.16</v>
      </c>
      <c r="AZ379" s="7">
        <v>9</v>
      </c>
      <c r="BA379" s="7">
        <v>8.0636</v>
      </c>
      <c r="BB379" s="7">
        <v>0.1103</v>
      </c>
      <c r="BC379" s="4">
        <v>10</v>
      </c>
      <c r="BD379" s="8">
        <v>228.04</v>
      </c>
      <c r="BE379" s="4">
        <v>1</v>
      </c>
      <c r="BF379" s="8">
        <v>25.16</v>
      </c>
      <c r="BG379" s="7">
        <v>9</v>
      </c>
      <c r="BH379" s="7">
        <v>8.0636</v>
      </c>
      <c r="BI379" s="7">
        <v>1</v>
      </c>
      <c r="BJ379" s="4">
        <v>1</v>
      </c>
      <c r="BK379" s="8">
        <v>25.16</v>
      </c>
      <c r="BL379" s="2" t="s">
        <v>21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266</v>
      </c>
      <c r="BV379" s="2" t="s">
        <v>226</v>
      </c>
      <c r="BW379" s="2" t="s">
        <v>229</v>
      </c>
      <c r="BX379" s="2" t="s">
        <v>229</v>
      </c>
      <c r="BY379" s="2" t="s">
        <v>241</v>
      </c>
      <c r="BZ379" s="2" t="s">
        <v>229</v>
      </c>
      <c r="CA379" s="4"/>
      <c r="CB379" s="8"/>
      <c r="CC379" s="4"/>
      <c r="CD379" s="8"/>
      <c r="CE379" s="7"/>
      <c r="CF379" s="7"/>
      <c r="CG379" s="2" t="s">
        <v>239</v>
      </c>
      <c r="CH379" s="2" t="s">
        <v>226</v>
      </c>
      <c r="CI379" s="2" t="s">
        <v>299</v>
      </c>
      <c r="CJ379" s="2" t="s">
        <v>356</v>
      </c>
      <c r="CK379" s="2" t="s">
        <v>241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239</v>
      </c>
      <c r="CT379" s="2" t="s">
        <v>226</v>
      </c>
      <c r="CU379" s="2" t="s">
        <v>1912</v>
      </c>
      <c r="CV379" s="2" t="s">
        <v>3004</v>
      </c>
      <c r="CW379" s="2" t="s">
        <v>241</v>
      </c>
      <c r="CX379" s="2" t="s">
        <v>229</v>
      </c>
      <c r="CY379" s="4"/>
      <c r="CZ379" s="8"/>
      <c r="DA379" s="4"/>
      <c r="DB379" s="8"/>
      <c r="DC379" s="7"/>
      <c r="DD379" s="7"/>
      <c r="DE379" s="2" t="s">
        <v>239</v>
      </c>
      <c r="DF379" s="2" t="s">
        <v>226</v>
      </c>
      <c r="DG379" s="2" t="s">
        <v>1913</v>
      </c>
      <c r="DH379" s="2" t="s">
        <v>1920</v>
      </c>
      <c r="DI379" s="2" t="s">
        <v>263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239</v>
      </c>
      <c r="DR379" s="2" t="s">
        <v>226</v>
      </c>
      <c r="DS379" s="2" t="s">
        <v>360</v>
      </c>
      <c r="DT379" s="2" t="s">
        <v>2671</v>
      </c>
      <c r="DU379" s="2" t="s">
        <v>241</v>
      </c>
      <c r="DV379" s="2" t="s">
        <v>229</v>
      </c>
      <c r="DW379" s="4">
        <v>1</v>
      </c>
      <c r="DX379" s="8">
        <v>25.16</v>
      </c>
      <c r="DY379" s="4">
        <v>1</v>
      </c>
      <c r="DZ379" s="8">
        <v>25.16</v>
      </c>
      <c r="EA379" s="7"/>
      <c r="EB379" s="7"/>
      <c r="EC379" s="2" t="s">
        <v>239</v>
      </c>
      <c r="ED379" s="2" t="s">
        <v>226</v>
      </c>
      <c r="EE379" s="2" t="s">
        <v>1077</v>
      </c>
      <c r="EF379" s="2" t="s">
        <v>2282</v>
      </c>
      <c r="EG379" s="2" t="s">
        <v>241</v>
      </c>
      <c r="EH379" s="2" t="s">
        <v>229</v>
      </c>
      <c r="EI379" s="4"/>
      <c r="EJ379" s="8"/>
      <c r="EK379" s="4"/>
      <c r="EL379" s="8"/>
      <c r="EM379" s="7"/>
      <c r="EN379" s="7"/>
      <c r="EO379" s="2" t="s">
        <v>239</v>
      </c>
      <c r="EP379" s="2" t="s">
        <v>226</v>
      </c>
      <c r="EQ379" s="2" t="s">
        <v>1033</v>
      </c>
      <c r="ER379" s="2" t="s">
        <v>1049</v>
      </c>
      <c r="ES379" s="2" t="s">
        <v>241</v>
      </c>
      <c r="ET379" s="2" t="s">
        <v>229</v>
      </c>
      <c r="EU379" s="4"/>
      <c r="EV379" s="8"/>
      <c r="EW379" s="4"/>
      <c r="EX379" s="8"/>
      <c r="EY379" s="7"/>
      <c r="EZ379" s="7"/>
      <c r="FA379" s="2" t="s">
        <v>239</v>
      </c>
      <c r="FB379" s="2" t="s">
        <v>226</v>
      </c>
      <c r="FC379" s="2" t="s">
        <v>1912</v>
      </c>
      <c r="FD379" s="2" t="s">
        <v>1086</v>
      </c>
      <c r="FE379" s="2" t="s">
        <v>241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226</v>
      </c>
      <c r="FO379" s="2" t="s">
        <v>1912</v>
      </c>
      <c r="FP379" s="2" t="s">
        <v>229</v>
      </c>
      <c r="FQ379" s="2" t="s">
        <v>241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239</v>
      </c>
      <c r="FZ379" s="2" t="s">
        <v>226</v>
      </c>
      <c r="GA379" s="2" t="s">
        <v>327</v>
      </c>
      <c r="GB379" s="2" t="s">
        <v>229</v>
      </c>
      <c r="GC379" s="2" t="s">
        <v>241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714</v>
      </c>
      <c r="GL379" s="2" t="s">
        <v>275</v>
      </c>
      <c r="GM379" s="2" t="s">
        <v>394</v>
      </c>
      <c r="GN379" s="2" t="s">
        <v>2707</v>
      </c>
      <c r="GO379" s="2" t="s">
        <v>241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239</v>
      </c>
      <c r="GX379" s="2" t="s">
        <v>226</v>
      </c>
      <c r="GY379" s="2" t="s">
        <v>403</v>
      </c>
      <c r="GZ379" s="2" t="s">
        <v>367</v>
      </c>
      <c r="HA379" s="2" t="s">
        <v>241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272</v>
      </c>
      <c r="HJ379" s="2" t="s">
        <v>226</v>
      </c>
      <c r="HK379" s="2" t="s">
        <v>229</v>
      </c>
      <c r="HL379" s="2" t="s">
        <v>229</v>
      </c>
      <c r="HM379" s="2" t="s">
        <v>241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239</v>
      </c>
      <c r="HV379" s="2" t="s">
        <v>226</v>
      </c>
      <c r="HW379" s="2" t="s">
        <v>1366</v>
      </c>
      <c r="HX379" s="2" t="s">
        <v>229</v>
      </c>
      <c r="HY379" s="2" t="s">
        <v>241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266</v>
      </c>
      <c r="IH379" s="2" t="s">
        <v>226</v>
      </c>
      <c r="II379" s="2" t="s">
        <v>229</v>
      </c>
      <c r="IJ379" s="2" t="s">
        <v>229</v>
      </c>
      <c r="IK379" s="2" t="s">
        <v>241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272</v>
      </c>
      <c r="IT379" s="2" t="s">
        <v>226</v>
      </c>
      <c r="IU379" s="2" t="s">
        <v>229</v>
      </c>
      <c r="IV379" s="2" t="s">
        <v>229</v>
      </c>
      <c r="IW379" s="2" t="s">
        <v>241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267</v>
      </c>
      <c r="JF379" s="2" t="s">
        <v>226</v>
      </c>
      <c r="JG379" s="2" t="s">
        <v>229</v>
      </c>
      <c r="JH379" s="2" t="s">
        <v>229</v>
      </c>
      <c r="JI379" s="2" t="s">
        <v>241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272</v>
      </c>
      <c r="JR379" s="2" t="s">
        <v>226</v>
      </c>
      <c r="JS379" s="2" t="s">
        <v>229</v>
      </c>
      <c r="JT379" s="2" t="s">
        <v>229</v>
      </c>
      <c r="JU379" s="2" t="s">
        <v>241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272</v>
      </c>
      <c r="KD379" s="2" t="s">
        <v>226</v>
      </c>
      <c r="KE379" s="2" t="s">
        <v>229</v>
      </c>
      <c r="KF379" s="2" t="s">
        <v>229</v>
      </c>
      <c r="KG379" s="2" t="s">
        <v>241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272</v>
      </c>
      <c r="KP379" s="2" t="s">
        <v>226</v>
      </c>
      <c r="KQ379" s="2" t="s">
        <v>229</v>
      </c>
      <c r="KR379" s="2" t="s">
        <v>229</v>
      </c>
      <c r="KS379" s="2" t="s">
        <v>241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272</v>
      </c>
      <c r="LB379" s="2" t="s">
        <v>226</v>
      </c>
      <c r="LC379" s="2" t="s">
        <v>229</v>
      </c>
      <c r="LD379" s="2" t="s">
        <v>229</v>
      </c>
      <c r="LE379" s="2" t="s">
        <v>241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229</v>
      </c>
      <c r="LN379" s="2" t="s">
        <v>229</v>
      </c>
      <c r="LO379" s="2" t="s">
        <v>229</v>
      </c>
      <c r="LP379" s="2" t="s">
        <v>229</v>
      </c>
      <c r="LQ379" s="2" t="s">
        <v>229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239</v>
      </c>
      <c r="LZ379" s="2" t="s">
        <v>275</v>
      </c>
      <c r="MA379" s="2" t="s">
        <v>331</v>
      </c>
      <c r="MB379" s="2" t="s">
        <v>229</v>
      </c>
      <c r="MC379" s="2" t="s">
        <v>241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272</v>
      </c>
      <c r="ML379" s="2" t="s">
        <v>226</v>
      </c>
      <c r="MM379" s="2" t="s">
        <v>229</v>
      </c>
      <c r="MN379" s="2" t="s">
        <v>229</v>
      </c>
      <c r="MO379" s="2" t="s">
        <v>241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272</v>
      </c>
      <c r="MX379" s="2" t="s">
        <v>226</v>
      </c>
      <c r="MY379" s="2" t="s">
        <v>229</v>
      </c>
      <c r="MZ379" s="2" t="s">
        <v>229</v>
      </c>
      <c r="NA379" s="2" t="s">
        <v>241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239</v>
      </c>
      <c r="NJ379" s="2" t="s">
        <v>260</v>
      </c>
      <c r="NK379" s="2" t="s">
        <v>256</v>
      </c>
      <c r="NL379" s="2" t="s">
        <v>2845</v>
      </c>
      <c r="NM379" s="2" t="s">
        <v>241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272</v>
      </c>
      <c r="NV379" s="2" t="s">
        <v>226</v>
      </c>
      <c r="NW379" s="2" t="s">
        <v>229</v>
      </c>
      <c r="NX379" s="2" t="s">
        <v>229</v>
      </c>
      <c r="NY379" s="2" t="s">
        <v>241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239</v>
      </c>
      <c r="OH379" s="2" t="s">
        <v>226</v>
      </c>
      <c r="OI379" s="2" t="s">
        <v>229</v>
      </c>
      <c r="OJ379" s="2" t="s">
        <v>229</v>
      </c>
      <c r="OK379" s="2" t="s">
        <v>241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229</v>
      </c>
      <c r="OT379" s="2" t="s">
        <v>229</v>
      </c>
      <c r="OU379" s="2" t="s">
        <v>229</v>
      </c>
      <c r="OV379" s="2" t="s">
        <v>229</v>
      </c>
      <c r="OW379" s="2" t="s">
        <v>229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281</v>
      </c>
      <c r="PF379" s="2" t="s">
        <v>226</v>
      </c>
      <c r="PG379" s="2" t="s">
        <v>229</v>
      </c>
      <c r="PH379" s="2" t="s">
        <v>229</v>
      </c>
      <c r="PI379" s="2" t="s">
        <v>241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272</v>
      </c>
      <c r="PR379" s="2" t="s">
        <v>275</v>
      </c>
      <c r="PS379" s="2" t="s">
        <v>229</v>
      </c>
      <c r="PT379" s="2" t="s">
        <v>229</v>
      </c>
      <c r="PU379" s="2" t="s">
        <v>241</v>
      </c>
      <c r="PV379" s="2" t="s">
        <v>229</v>
      </c>
      <c r="PW379" s="4"/>
      <c r="PX379" s="8"/>
      <c r="PY379" s="4"/>
      <c r="PZ379" s="8"/>
      <c r="QA379" s="7"/>
      <c r="QB379" s="7"/>
      <c r="QC379" s="2" t="s">
        <v>281</v>
      </c>
      <c r="QD379" s="2" t="s">
        <v>226</v>
      </c>
      <c r="QE379" s="2" t="s">
        <v>229</v>
      </c>
      <c r="QF379" s="2" t="s">
        <v>229</v>
      </c>
      <c r="QG379" s="2" t="s">
        <v>241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229</v>
      </c>
      <c r="QP379" s="2" t="s">
        <v>229</v>
      </c>
      <c r="QQ379" s="2" t="s">
        <v>229</v>
      </c>
      <c r="QR379" s="2" t="s">
        <v>229</v>
      </c>
      <c r="QS379" s="2" t="s">
        <v>229</v>
      </c>
      <c r="QT379" s="2" t="s">
        <v>229</v>
      </c>
      <c r="QU379" s="4"/>
      <c r="QV379" s="8"/>
      <c r="QW379" s="4"/>
      <c r="QX379" s="8"/>
      <c r="QY379" s="7"/>
      <c r="QZ379" s="7"/>
      <c r="RA379" s="2" t="s">
        <v>239</v>
      </c>
      <c r="RB379" s="2" t="s">
        <v>275</v>
      </c>
      <c r="RC379" s="2" t="s">
        <v>338</v>
      </c>
      <c r="RD379" s="2" t="s">
        <v>229</v>
      </c>
      <c r="RE379" s="2" t="s">
        <v>241</v>
      </c>
      <c r="RF379" s="2" t="s">
        <v>229</v>
      </c>
      <c r="RG379" s="4"/>
      <c r="RH379" s="8"/>
      <c r="RI379" s="4"/>
      <c r="RJ379" s="8"/>
      <c r="RK379" s="7"/>
      <c r="RL379" s="7"/>
      <c r="RM379" s="2" t="s">
        <v>229</v>
      </c>
      <c r="RN379" s="2" t="s">
        <v>229</v>
      </c>
      <c r="RO379" s="2" t="s">
        <v>229</v>
      </c>
      <c r="RP379" s="2" t="s">
        <v>229</v>
      </c>
      <c r="RQ379" s="2" t="s">
        <v>229</v>
      </c>
      <c r="RR379" s="2" t="s">
        <v>229</v>
      </c>
      <c r="RS379" s="4"/>
      <c r="RT379" s="8"/>
      <c r="RU379" s="4"/>
      <c r="RV379" s="8"/>
      <c r="RW379" s="7"/>
      <c r="RX379" s="7"/>
      <c r="RY379" s="2" t="s">
        <v>272</v>
      </c>
      <c r="RZ379" s="2" t="s">
        <v>275</v>
      </c>
      <c r="SA379" s="2" t="s">
        <v>229</v>
      </c>
      <c r="SB379" s="2" t="s">
        <v>229</v>
      </c>
      <c r="SC379" s="2" t="s">
        <v>241</v>
      </c>
      <c r="SD379" s="2" t="s">
        <v>229</v>
      </c>
      <c r="SE379" s="4">
        <v>115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</row>
    <row r="380">
      <c r="A380" s="2" t="s">
        <v>3341</v>
      </c>
      <c r="B380" s="2" t="s">
        <v>216</v>
      </c>
      <c r="C380" s="2" t="s">
        <v>217</v>
      </c>
      <c r="D380" s="2" t="s">
        <v>3164</v>
      </c>
      <c r="E380" s="2" t="s">
        <v>3165</v>
      </c>
      <c r="F380" s="2" t="s">
        <v>1905</v>
      </c>
      <c r="G380" s="2" t="s">
        <v>1906</v>
      </c>
      <c r="H380" s="2" t="s">
        <v>1907</v>
      </c>
      <c r="I380" s="2" t="s">
        <v>3340</v>
      </c>
      <c r="J380" s="2" t="s">
        <v>285</v>
      </c>
      <c r="K380" s="2" t="s">
        <v>412</v>
      </c>
      <c r="L380" s="3">
        <v>28.76</v>
      </c>
      <c r="M380" s="3">
        <v>30.2</v>
      </c>
      <c r="N380" s="3">
        <v>64.99</v>
      </c>
      <c r="O380" s="2" t="s">
        <v>226</v>
      </c>
      <c r="P380" s="2" t="s">
        <v>964</v>
      </c>
      <c r="Q380" s="2" t="s">
        <v>228</v>
      </c>
      <c r="R380" s="2" t="s">
        <v>229</v>
      </c>
      <c r="S380" s="2" t="s">
        <v>1909</v>
      </c>
      <c r="T380" s="2" t="s">
        <v>229</v>
      </c>
      <c r="U380" s="2" t="s">
        <v>286</v>
      </c>
      <c r="V380" s="2" t="s">
        <v>1910</v>
      </c>
      <c r="W380" s="2" t="s">
        <v>1009</v>
      </c>
      <c r="X380" s="2" t="s">
        <v>235</v>
      </c>
      <c r="Y380" s="2" t="s">
        <v>332</v>
      </c>
      <c r="Z380" s="4">
        <v>91</v>
      </c>
      <c r="AA380" s="4">
        <f>=ROUNDDOWN(18.2,0)</f>
      </c>
      <c r="AB380" s="5">
        <v>5</v>
      </c>
      <c r="AC380" s="2" t="s">
        <v>229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9</v>
      </c>
      <c r="AQ380" s="8">
        <v>202.88</v>
      </c>
      <c r="AR380" s="4"/>
      <c r="AS380" s="8"/>
      <c r="AT380" s="7"/>
      <c r="AU380" s="7"/>
      <c r="AV380" s="4" t="s">
        <v>229</v>
      </c>
      <c r="AW380" s="8" t="s">
        <v>229</v>
      </c>
      <c r="AX380" s="4" t="s">
        <v>229</v>
      </c>
      <c r="AY380" s="8" t="s">
        <v>229</v>
      </c>
      <c r="AZ380" s="7" t="s">
        <v>229</v>
      </c>
      <c r="BA380" s="7" t="s">
        <v>229</v>
      </c>
      <c r="BB380" s="7">
        <v>0.8897</v>
      </c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 t="s">
        <v>229</v>
      </c>
      <c r="BJ380" s="4">
        <v>9</v>
      </c>
      <c r="BK380" s="8">
        <v>202.88</v>
      </c>
      <c r="BL380" s="2" t="s">
        <v>3342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266</v>
      </c>
      <c r="BV380" s="2" t="s">
        <v>226</v>
      </c>
      <c r="BW380" s="2" t="s">
        <v>229</v>
      </c>
      <c r="BX380" s="2" t="s">
        <v>229</v>
      </c>
      <c r="BY380" s="2" t="s">
        <v>241</v>
      </c>
      <c r="BZ380" s="2" t="s">
        <v>229</v>
      </c>
      <c r="CA380" s="4"/>
      <c r="CB380" s="8"/>
      <c r="CC380" s="4"/>
      <c r="CD380" s="8"/>
      <c r="CE380" s="7"/>
      <c r="CF380" s="7"/>
      <c r="CG380" s="2" t="s">
        <v>239</v>
      </c>
      <c r="CH380" s="2" t="s">
        <v>226</v>
      </c>
      <c r="CI380" s="2" t="s">
        <v>299</v>
      </c>
      <c r="CJ380" s="2" t="s">
        <v>580</v>
      </c>
      <c r="CK380" s="2" t="s">
        <v>241</v>
      </c>
      <c r="CL380" s="2" t="s">
        <v>229</v>
      </c>
      <c r="CM380" s="4"/>
      <c r="CN380" s="8"/>
      <c r="CO380" s="4"/>
      <c r="CP380" s="8"/>
      <c r="CQ380" s="7"/>
      <c r="CR380" s="7"/>
      <c r="CS380" s="2" t="s">
        <v>239</v>
      </c>
      <c r="CT380" s="2" t="s">
        <v>226</v>
      </c>
      <c r="CU380" s="2" t="s">
        <v>1912</v>
      </c>
      <c r="CV380" s="2" t="s">
        <v>3343</v>
      </c>
      <c r="CW380" s="2" t="s">
        <v>241</v>
      </c>
      <c r="CX380" s="2" t="s">
        <v>229</v>
      </c>
      <c r="CY380" s="4">
        <v>5</v>
      </c>
      <c r="CZ380" s="8">
        <v>93.25</v>
      </c>
      <c r="DA380" s="4"/>
      <c r="DB380" s="8"/>
      <c r="DC380" s="7"/>
      <c r="DD380" s="7"/>
      <c r="DE380" s="2" t="s">
        <v>239</v>
      </c>
      <c r="DF380" s="2" t="s">
        <v>226</v>
      </c>
      <c r="DG380" s="2" t="s">
        <v>1913</v>
      </c>
      <c r="DH380" s="2" t="s">
        <v>471</v>
      </c>
      <c r="DI380" s="2" t="s">
        <v>263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239</v>
      </c>
      <c r="DR380" s="2" t="s">
        <v>226</v>
      </c>
      <c r="DS380" s="2" t="s">
        <v>360</v>
      </c>
      <c r="DT380" s="2" t="s">
        <v>3344</v>
      </c>
      <c r="DU380" s="2" t="s">
        <v>241</v>
      </c>
      <c r="DV380" s="2" t="s">
        <v>229</v>
      </c>
      <c r="DW380" s="4">
        <v>3</v>
      </c>
      <c r="DX380" s="8">
        <v>90.6</v>
      </c>
      <c r="DY380" s="4"/>
      <c r="DZ380" s="8"/>
      <c r="EA380" s="7"/>
      <c r="EB380" s="7"/>
      <c r="EC380" s="2" t="s">
        <v>239</v>
      </c>
      <c r="ED380" s="2" t="s">
        <v>226</v>
      </c>
      <c r="EE380" s="2" t="s">
        <v>1077</v>
      </c>
      <c r="EF380" s="2" t="s">
        <v>1920</v>
      </c>
      <c r="EG380" s="2" t="s">
        <v>241</v>
      </c>
      <c r="EH380" s="2" t="s">
        <v>229</v>
      </c>
      <c r="EI380" s="4">
        <v>1</v>
      </c>
      <c r="EJ380" s="8">
        <v>19.03</v>
      </c>
      <c r="EK380" s="4"/>
      <c r="EL380" s="8"/>
      <c r="EM380" s="7"/>
      <c r="EN380" s="7"/>
      <c r="EO380" s="2" t="s">
        <v>239</v>
      </c>
      <c r="EP380" s="2" t="s">
        <v>226</v>
      </c>
      <c r="EQ380" s="2" t="s">
        <v>1033</v>
      </c>
      <c r="ER380" s="2" t="s">
        <v>1077</v>
      </c>
      <c r="ES380" s="2" t="s">
        <v>241</v>
      </c>
      <c r="ET380" s="2" t="s">
        <v>229</v>
      </c>
      <c r="EU380" s="4"/>
      <c r="EV380" s="8"/>
      <c r="EW380" s="4"/>
      <c r="EX380" s="8"/>
      <c r="EY380" s="7"/>
      <c r="EZ380" s="7"/>
      <c r="FA380" s="2" t="s">
        <v>239</v>
      </c>
      <c r="FB380" s="2" t="s">
        <v>226</v>
      </c>
      <c r="FC380" s="2" t="s">
        <v>1912</v>
      </c>
      <c r="FD380" s="2" t="s">
        <v>508</v>
      </c>
      <c r="FE380" s="2" t="s">
        <v>241</v>
      </c>
      <c r="FF380" s="2" t="s">
        <v>229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226</v>
      </c>
      <c r="FO380" s="2" t="s">
        <v>1912</v>
      </c>
      <c r="FP380" s="2" t="s">
        <v>229</v>
      </c>
      <c r="FQ380" s="2" t="s">
        <v>241</v>
      </c>
      <c r="FR380" s="2" t="s">
        <v>229</v>
      </c>
      <c r="FS380" s="4"/>
      <c r="FT380" s="8"/>
      <c r="FU380" s="4"/>
      <c r="FV380" s="8"/>
      <c r="FW380" s="7"/>
      <c r="FX380" s="7"/>
      <c r="FY380" s="2" t="s">
        <v>239</v>
      </c>
      <c r="FZ380" s="2" t="s">
        <v>226</v>
      </c>
      <c r="GA380" s="2" t="s">
        <v>327</v>
      </c>
      <c r="GB380" s="2" t="s">
        <v>229</v>
      </c>
      <c r="GC380" s="2" t="s">
        <v>241</v>
      </c>
      <c r="GD380" s="2" t="s">
        <v>229</v>
      </c>
      <c r="GE380" s="4"/>
      <c r="GF380" s="8"/>
      <c r="GG380" s="4"/>
      <c r="GH380" s="8"/>
      <c r="GI380" s="7"/>
      <c r="GJ380" s="7"/>
      <c r="GK380" s="2" t="s">
        <v>714</v>
      </c>
      <c r="GL380" s="2" t="s">
        <v>275</v>
      </c>
      <c r="GM380" s="2" t="s">
        <v>394</v>
      </c>
      <c r="GN380" s="2" t="s">
        <v>3180</v>
      </c>
      <c r="GO380" s="2" t="s">
        <v>241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239</v>
      </c>
      <c r="GX380" s="2" t="s">
        <v>226</v>
      </c>
      <c r="GY380" s="2" t="s">
        <v>1540</v>
      </c>
      <c r="GZ380" s="2" t="s">
        <v>303</v>
      </c>
      <c r="HA380" s="2" t="s">
        <v>241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266</v>
      </c>
      <c r="HJ380" s="2" t="s">
        <v>226</v>
      </c>
      <c r="HK380" s="2" t="s">
        <v>229</v>
      </c>
      <c r="HL380" s="2" t="s">
        <v>229</v>
      </c>
      <c r="HM380" s="2" t="s">
        <v>241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239</v>
      </c>
      <c r="HV380" s="2" t="s">
        <v>226</v>
      </c>
      <c r="HW380" s="2" t="s">
        <v>1366</v>
      </c>
      <c r="HX380" s="2" t="s">
        <v>229</v>
      </c>
      <c r="HY380" s="2" t="s">
        <v>241</v>
      </c>
      <c r="HZ380" s="2" t="s">
        <v>229</v>
      </c>
      <c r="IA380" s="4"/>
      <c r="IB380" s="8"/>
      <c r="IC380" s="4"/>
      <c r="ID380" s="8"/>
      <c r="IE380" s="7"/>
      <c r="IF380" s="7"/>
      <c r="IG380" s="2" t="s">
        <v>266</v>
      </c>
      <c r="IH380" s="2" t="s">
        <v>226</v>
      </c>
      <c r="II380" s="2" t="s">
        <v>229</v>
      </c>
      <c r="IJ380" s="2" t="s">
        <v>229</v>
      </c>
      <c r="IK380" s="2" t="s">
        <v>241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272</v>
      </c>
      <c r="IT380" s="2" t="s">
        <v>226</v>
      </c>
      <c r="IU380" s="2" t="s">
        <v>229</v>
      </c>
      <c r="IV380" s="2" t="s">
        <v>229</v>
      </c>
      <c r="IW380" s="2" t="s">
        <v>241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267</v>
      </c>
      <c r="JF380" s="2" t="s">
        <v>226</v>
      </c>
      <c r="JG380" s="2" t="s">
        <v>229</v>
      </c>
      <c r="JH380" s="2" t="s">
        <v>229</v>
      </c>
      <c r="JI380" s="2" t="s">
        <v>241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272</v>
      </c>
      <c r="JR380" s="2" t="s">
        <v>226</v>
      </c>
      <c r="JS380" s="2" t="s">
        <v>229</v>
      </c>
      <c r="JT380" s="2" t="s">
        <v>229</v>
      </c>
      <c r="JU380" s="2" t="s">
        <v>241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272</v>
      </c>
      <c r="KD380" s="2" t="s">
        <v>226</v>
      </c>
      <c r="KE380" s="2" t="s">
        <v>229</v>
      </c>
      <c r="KF380" s="2" t="s">
        <v>229</v>
      </c>
      <c r="KG380" s="2" t="s">
        <v>241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272</v>
      </c>
      <c r="KP380" s="2" t="s">
        <v>226</v>
      </c>
      <c r="KQ380" s="2" t="s">
        <v>229</v>
      </c>
      <c r="KR380" s="2" t="s">
        <v>229</v>
      </c>
      <c r="KS380" s="2" t="s">
        <v>241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272</v>
      </c>
      <c r="LB380" s="2" t="s">
        <v>226</v>
      </c>
      <c r="LC380" s="2" t="s">
        <v>229</v>
      </c>
      <c r="LD380" s="2" t="s">
        <v>229</v>
      </c>
      <c r="LE380" s="2" t="s">
        <v>241</v>
      </c>
      <c r="LF380" s="2" t="s">
        <v>229</v>
      </c>
      <c r="LG380" s="4"/>
      <c r="LH380" s="8"/>
      <c r="LI380" s="4"/>
      <c r="LJ380" s="8"/>
      <c r="LK380" s="7"/>
      <c r="LL380" s="7"/>
      <c r="LM380" s="2" t="s">
        <v>229</v>
      </c>
      <c r="LN380" s="2" t="s">
        <v>229</v>
      </c>
      <c r="LO380" s="2" t="s">
        <v>229</v>
      </c>
      <c r="LP380" s="2" t="s">
        <v>229</v>
      </c>
      <c r="LQ380" s="2" t="s">
        <v>229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239</v>
      </c>
      <c r="LZ380" s="2" t="s">
        <v>275</v>
      </c>
      <c r="MA380" s="2" t="s">
        <v>331</v>
      </c>
      <c r="MB380" s="2" t="s">
        <v>523</v>
      </c>
      <c r="MC380" s="2" t="s">
        <v>241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272</v>
      </c>
      <c r="ML380" s="2" t="s">
        <v>226</v>
      </c>
      <c r="MM380" s="2" t="s">
        <v>229</v>
      </c>
      <c r="MN380" s="2" t="s">
        <v>229</v>
      </c>
      <c r="MO380" s="2" t="s">
        <v>241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266</v>
      </c>
      <c r="MX380" s="2" t="s">
        <v>226</v>
      </c>
      <c r="MY380" s="2" t="s">
        <v>229</v>
      </c>
      <c r="MZ380" s="2" t="s">
        <v>229</v>
      </c>
      <c r="NA380" s="2" t="s">
        <v>241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239</v>
      </c>
      <c r="NJ380" s="2" t="s">
        <v>260</v>
      </c>
      <c r="NK380" s="2" t="s">
        <v>256</v>
      </c>
      <c r="NL380" s="2" t="s">
        <v>3345</v>
      </c>
      <c r="NM380" s="2" t="s">
        <v>241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272</v>
      </c>
      <c r="NV380" s="2" t="s">
        <v>226</v>
      </c>
      <c r="NW380" s="2" t="s">
        <v>229</v>
      </c>
      <c r="NX380" s="2" t="s">
        <v>229</v>
      </c>
      <c r="NY380" s="2" t="s">
        <v>241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239</v>
      </c>
      <c r="OH380" s="2" t="s">
        <v>226</v>
      </c>
      <c r="OI380" s="2" t="s">
        <v>229</v>
      </c>
      <c r="OJ380" s="2" t="s">
        <v>229</v>
      </c>
      <c r="OK380" s="2" t="s">
        <v>241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229</v>
      </c>
      <c r="OT380" s="2" t="s">
        <v>229</v>
      </c>
      <c r="OU380" s="2" t="s">
        <v>229</v>
      </c>
      <c r="OV380" s="2" t="s">
        <v>229</v>
      </c>
      <c r="OW380" s="2" t="s">
        <v>229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281</v>
      </c>
      <c r="PF380" s="2" t="s">
        <v>226</v>
      </c>
      <c r="PG380" s="2" t="s">
        <v>229</v>
      </c>
      <c r="PH380" s="2" t="s">
        <v>229</v>
      </c>
      <c r="PI380" s="2" t="s">
        <v>241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272</v>
      </c>
      <c r="PR380" s="2" t="s">
        <v>275</v>
      </c>
      <c r="PS380" s="2" t="s">
        <v>229</v>
      </c>
      <c r="PT380" s="2" t="s">
        <v>229</v>
      </c>
      <c r="PU380" s="2" t="s">
        <v>241</v>
      </c>
      <c r="PV380" s="2" t="s">
        <v>229</v>
      </c>
      <c r="PW380" s="4"/>
      <c r="PX380" s="8"/>
      <c r="PY380" s="4"/>
      <c r="PZ380" s="8"/>
      <c r="QA380" s="7"/>
      <c r="QB380" s="7"/>
      <c r="QC380" s="2" t="s">
        <v>281</v>
      </c>
      <c r="QD380" s="2" t="s">
        <v>226</v>
      </c>
      <c r="QE380" s="2" t="s">
        <v>229</v>
      </c>
      <c r="QF380" s="2" t="s">
        <v>229</v>
      </c>
      <c r="QG380" s="2" t="s">
        <v>241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229</v>
      </c>
      <c r="QP380" s="2" t="s">
        <v>229</v>
      </c>
      <c r="QQ380" s="2" t="s">
        <v>229</v>
      </c>
      <c r="QR380" s="2" t="s">
        <v>229</v>
      </c>
      <c r="QS380" s="2" t="s">
        <v>229</v>
      </c>
      <c r="QT380" s="2" t="s">
        <v>229</v>
      </c>
      <c r="QU380" s="4"/>
      <c r="QV380" s="8"/>
      <c r="QW380" s="4"/>
      <c r="QX380" s="8"/>
      <c r="QY380" s="7"/>
      <c r="QZ380" s="7"/>
      <c r="RA380" s="2" t="s">
        <v>239</v>
      </c>
      <c r="RB380" s="2" t="s">
        <v>275</v>
      </c>
      <c r="RC380" s="2" t="s">
        <v>338</v>
      </c>
      <c r="RD380" s="2" t="s">
        <v>410</v>
      </c>
      <c r="RE380" s="2" t="s">
        <v>241</v>
      </c>
      <c r="RF380" s="2" t="s">
        <v>229</v>
      </c>
      <c r="RG380" s="4"/>
      <c r="RH380" s="8"/>
      <c r="RI380" s="4"/>
      <c r="RJ380" s="8"/>
      <c r="RK380" s="7"/>
      <c r="RL380" s="7"/>
      <c r="RM380" s="2" t="s">
        <v>229</v>
      </c>
      <c r="RN380" s="2" t="s">
        <v>229</v>
      </c>
      <c r="RO380" s="2" t="s">
        <v>229</v>
      </c>
      <c r="RP380" s="2" t="s">
        <v>229</v>
      </c>
      <c r="RQ380" s="2" t="s">
        <v>229</v>
      </c>
      <c r="RR380" s="2" t="s">
        <v>229</v>
      </c>
      <c r="RS380" s="4"/>
      <c r="RT380" s="8"/>
      <c r="RU380" s="4"/>
      <c r="RV380" s="8"/>
      <c r="RW380" s="7"/>
      <c r="RX380" s="7"/>
      <c r="RY380" s="2" t="s">
        <v>272</v>
      </c>
      <c r="RZ380" s="2" t="s">
        <v>275</v>
      </c>
      <c r="SA380" s="2" t="s">
        <v>229</v>
      </c>
      <c r="SB380" s="2" t="s">
        <v>229</v>
      </c>
      <c r="SC380" s="2" t="s">
        <v>241</v>
      </c>
      <c r="SD380" s="2" t="s">
        <v>229</v>
      </c>
      <c r="SE380" s="4">
        <v>91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</row>
    <row r="381">
      <c r="A381" s="2" t="s">
        <v>3346</v>
      </c>
      <c r="B381" s="2" t="s">
        <v>216</v>
      </c>
      <c r="C381" s="2" t="s">
        <v>217</v>
      </c>
      <c r="D381" s="2" t="s">
        <v>3164</v>
      </c>
      <c r="E381" s="2" t="s">
        <v>3165</v>
      </c>
      <c r="F381" s="2" t="s">
        <v>1519</v>
      </c>
      <c r="G381" s="2" t="s">
        <v>1520</v>
      </c>
      <c r="H381" s="2" t="s">
        <v>1521</v>
      </c>
      <c r="I381" s="2" t="s">
        <v>3347</v>
      </c>
      <c r="J381" s="2" t="s">
        <v>224</v>
      </c>
      <c r="K381" s="2" t="s">
        <v>527</v>
      </c>
      <c r="L381" s="3">
        <v>23.8</v>
      </c>
      <c r="M381" s="3">
        <v>24.99</v>
      </c>
      <c r="N381" s="3">
        <v>49.99</v>
      </c>
      <c r="O381" s="2" t="s">
        <v>226</v>
      </c>
      <c r="P381" s="2" t="s">
        <v>618</v>
      </c>
      <c r="Q381" s="2" t="s">
        <v>228</v>
      </c>
      <c r="R381" s="2" t="s">
        <v>229</v>
      </c>
      <c r="S381" s="2" t="s">
        <v>1523</v>
      </c>
      <c r="T381" s="2" t="s">
        <v>684</v>
      </c>
      <c r="U381" s="2" t="s">
        <v>232</v>
      </c>
      <c r="V381" s="2" t="s">
        <v>1524</v>
      </c>
      <c r="W381" s="2" t="s">
        <v>686</v>
      </c>
      <c r="X381" s="2" t="s">
        <v>1525</v>
      </c>
      <c r="Y381" s="2" t="s">
        <v>1049</v>
      </c>
      <c r="Z381" s="4">
        <v>158</v>
      </c>
      <c r="AA381" s="4">
        <f>=ROUNDDOWN(79,0)</f>
      </c>
      <c r="AB381" s="5">
        <v>2</v>
      </c>
      <c r="AC381" s="2" t="s">
        <v>229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>
        <v>4</v>
      </c>
      <c r="AW381" s="8">
        <v>129.6</v>
      </c>
      <c r="AX381" s="4">
        <v>5</v>
      </c>
      <c r="AY381" s="8">
        <v>159.3</v>
      </c>
      <c r="AZ381" s="7">
        <v>-0.2</v>
      </c>
      <c r="BA381" s="7">
        <v>-0.1864</v>
      </c>
      <c r="BB381" s="7"/>
      <c r="BC381" s="4">
        <v>4</v>
      </c>
      <c r="BD381" s="8">
        <v>129.6</v>
      </c>
      <c r="BE381" s="4">
        <v>5</v>
      </c>
      <c r="BF381" s="8">
        <v>159.3</v>
      </c>
      <c r="BG381" s="7">
        <v>-0.2</v>
      </c>
      <c r="BH381" s="7">
        <v>-0.1864</v>
      </c>
      <c r="BI381" s="7">
        <v>1</v>
      </c>
      <c r="BJ381" s="4"/>
      <c r="BK381" s="8"/>
      <c r="BL381" s="2" t="s">
        <v>229</v>
      </c>
      <c r="BM381" s="7"/>
      <c r="BN381" s="7"/>
      <c r="BO381" s="4"/>
      <c r="BP381" s="8"/>
      <c r="BQ381" s="4"/>
      <c r="BR381" s="8"/>
      <c r="BS381" s="7"/>
      <c r="BT381" s="7"/>
      <c r="BU381" s="2" t="s">
        <v>266</v>
      </c>
      <c r="BV381" s="2" t="s">
        <v>226</v>
      </c>
      <c r="BW381" s="2" t="s">
        <v>229</v>
      </c>
      <c r="BX381" s="2" t="s">
        <v>229</v>
      </c>
      <c r="BY381" s="2" t="s">
        <v>241</v>
      </c>
      <c r="BZ381" s="2" t="s">
        <v>229</v>
      </c>
      <c r="CA381" s="4"/>
      <c r="CB381" s="8"/>
      <c r="CC381" s="4"/>
      <c r="CD381" s="8"/>
      <c r="CE381" s="7"/>
      <c r="CF381" s="7"/>
      <c r="CG381" s="2" t="s">
        <v>239</v>
      </c>
      <c r="CH381" s="2" t="s">
        <v>226</v>
      </c>
      <c r="CI381" s="2" t="s">
        <v>977</v>
      </c>
      <c r="CJ381" s="2" t="s">
        <v>1998</v>
      </c>
      <c r="CK381" s="2" t="s">
        <v>241</v>
      </c>
      <c r="CL381" s="2" t="s">
        <v>229</v>
      </c>
      <c r="CM381" s="4"/>
      <c r="CN381" s="8"/>
      <c r="CO381" s="4"/>
      <c r="CP381" s="8"/>
      <c r="CQ381" s="7"/>
      <c r="CR381" s="7"/>
      <c r="CS381" s="2" t="s">
        <v>239</v>
      </c>
      <c r="CT381" s="2" t="s">
        <v>226</v>
      </c>
      <c r="CU381" s="2" t="s">
        <v>835</v>
      </c>
      <c r="CV381" s="2" t="s">
        <v>3348</v>
      </c>
      <c r="CW381" s="2" t="s">
        <v>241</v>
      </c>
      <c r="CX381" s="2" t="s">
        <v>229</v>
      </c>
      <c r="CY381" s="4"/>
      <c r="CZ381" s="8"/>
      <c r="DA381" s="4"/>
      <c r="DB381" s="8"/>
      <c r="DC381" s="7"/>
      <c r="DD381" s="7"/>
      <c r="DE381" s="2" t="s">
        <v>239</v>
      </c>
      <c r="DF381" s="2" t="s">
        <v>226</v>
      </c>
      <c r="DG381" s="2" t="s">
        <v>1541</v>
      </c>
      <c r="DH381" s="2" t="s">
        <v>3240</v>
      </c>
      <c r="DI381" s="2" t="s">
        <v>241</v>
      </c>
      <c r="DJ381" s="2" t="s">
        <v>229</v>
      </c>
      <c r="DK381" s="4"/>
      <c r="DL381" s="8"/>
      <c r="DM381" s="4"/>
      <c r="DN381" s="8"/>
      <c r="DO381" s="7"/>
      <c r="DP381" s="7"/>
      <c r="DQ381" s="2" t="s">
        <v>239</v>
      </c>
      <c r="DR381" s="2" t="s">
        <v>226</v>
      </c>
      <c r="DS381" s="2" t="s">
        <v>1542</v>
      </c>
      <c r="DT381" s="2" t="s">
        <v>1533</v>
      </c>
      <c r="DU381" s="2" t="s">
        <v>241</v>
      </c>
      <c r="DV381" s="2" t="s">
        <v>229</v>
      </c>
      <c r="DW381" s="4"/>
      <c r="DX381" s="8"/>
      <c r="DY381" s="4"/>
      <c r="DZ381" s="8"/>
      <c r="EA381" s="7"/>
      <c r="EB381" s="7"/>
      <c r="EC381" s="2" t="s">
        <v>239</v>
      </c>
      <c r="ED381" s="2" t="s">
        <v>226</v>
      </c>
      <c r="EE381" s="2" t="s">
        <v>1530</v>
      </c>
      <c r="EF381" s="2" t="s">
        <v>1915</v>
      </c>
      <c r="EG381" s="2" t="s">
        <v>241</v>
      </c>
      <c r="EH381" s="2" t="s">
        <v>229</v>
      </c>
      <c r="EI381" s="4"/>
      <c r="EJ381" s="8"/>
      <c r="EK381" s="4"/>
      <c r="EL381" s="8"/>
      <c r="EM381" s="7"/>
      <c r="EN381" s="7"/>
      <c r="EO381" s="2" t="s">
        <v>239</v>
      </c>
      <c r="EP381" s="2" t="s">
        <v>226</v>
      </c>
      <c r="EQ381" s="2" t="s">
        <v>1545</v>
      </c>
      <c r="ER381" s="2" t="s">
        <v>2839</v>
      </c>
      <c r="ES381" s="2" t="s">
        <v>241</v>
      </c>
      <c r="ET381" s="2" t="s">
        <v>229</v>
      </c>
      <c r="EU381" s="4"/>
      <c r="EV381" s="8"/>
      <c r="EW381" s="4"/>
      <c r="EX381" s="8"/>
      <c r="EY381" s="7"/>
      <c r="EZ381" s="7"/>
      <c r="FA381" s="2" t="s">
        <v>239</v>
      </c>
      <c r="FB381" s="2" t="s">
        <v>226</v>
      </c>
      <c r="FC381" s="2" t="s">
        <v>1053</v>
      </c>
      <c r="FD381" s="2" t="s">
        <v>367</v>
      </c>
      <c r="FE381" s="2" t="s">
        <v>241</v>
      </c>
      <c r="FF381" s="2" t="s">
        <v>229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226</v>
      </c>
      <c r="FO381" s="2" t="s">
        <v>1545</v>
      </c>
      <c r="FP381" s="2" t="s">
        <v>229</v>
      </c>
      <c r="FQ381" s="2" t="s">
        <v>241</v>
      </c>
      <c r="FR381" s="2" t="s">
        <v>229</v>
      </c>
      <c r="FS381" s="4"/>
      <c r="FT381" s="8"/>
      <c r="FU381" s="4"/>
      <c r="FV381" s="8"/>
      <c r="FW381" s="7"/>
      <c r="FX381" s="7"/>
      <c r="FY381" s="2" t="s">
        <v>239</v>
      </c>
      <c r="FZ381" s="2" t="s">
        <v>226</v>
      </c>
      <c r="GA381" s="2" t="s">
        <v>327</v>
      </c>
      <c r="GB381" s="2" t="s">
        <v>229</v>
      </c>
      <c r="GC381" s="2" t="s">
        <v>241</v>
      </c>
      <c r="GD381" s="2" t="s">
        <v>229</v>
      </c>
      <c r="GE381" s="4"/>
      <c r="GF381" s="8"/>
      <c r="GG381" s="4"/>
      <c r="GH381" s="8"/>
      <c r="GI381" s="7"/>
      <c r="GJ381" s="7"/>
      <c r="GK381" s="2" t="s">
        <v>267</v>
      </c>
      <c r="GL381" s="2" t="s">
        <v>226</v>
      </c>
      <c r="GM381" s="2" t="s">
        <v>229</v>
      </c>
      <c r="GN381" s="2" t="s">
        <v>229</v>
      </c>
      <c r="GO381" s="2" t="s">
        <v>241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239</v>
      </c>
      <c r="GX381" s="2" t="s">
        <v>226</v>
      </c>
      <c r="GY381" s="2" t="s">
        <v>2471</v>
      </c>
      <c r="GZ381" s="2" t="s">
        <v>2595</v>
      </c>
      <c r="HA381" s="2" t="s">
        <v>241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266</v>
      </c>
      <c r="HJ381" s="2" t="s">
        <v>226</v>
      </c>
      <c r="HK381" s="2" t="s">
        <v>229</v>
      </c>
      <c r="HL381" s="2" t="s">
        <v>229</v>
      </c>
      <c r="HM381" s="2" t="s">
        <v>241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266</v>
      </c>
      <c r="HV381" s="2" t="s">
        <v>226</v>
      </c>
      <c r="HW381" s="2" t="s">
        <v>229</v>
      </c>
      <c r="HX381" s="2" t="s">
        <v>229</v>
      </c>
      <c r="HY381" s="2" t="s">
        <v>241</v>
      </c>
      <c r="HZ381" s="2" t="s">
        <v>229</v>
      </c>
      <c r="IA381" s="4"/>
      <c r="IB381" s="8"/>
      <c r="IC381" s="4"/>
      <c r="ID381" s="8"/>
      <c r="IE381" s="7"/>
      <c r="IF381" s="7"/>
      <c r="IG381" s="2" t="s">
        <v>266</v>
      </c>
      <c r="IH381" s="2" t="s">
        <v>226</v>
      </c>
      <c r="II381" s="2" t="s">
        <v>229</v>
      </c>
      <c r="IJ381" s="2" t="s">
        <v>229</v>
      </c>
      <c r="IK381" s="2" t="s">
        <v>241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272</v>
      </c>
      <c r="IT381" s="2" t="s">
        <v>226</v>
      </c>
      <c r="IU381" s="2" t="s">
        <v>229</v>
      </c>
      <c r="IV381" s="2" t="s">
        <v>229</v>
      </c>
      <c r="IW381" s="2" t="s">
        <v>241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267</v>
      </c>
      <c r="JF381" s="2" t="s">
        <v>226</v>
      </c>
      <c r="JG381" s="2" t="s">
        <v>229</v>
      </c>
      <c r="JH381" s="2" t="s">
        <v>229</v>
      </c>
      <c r="JI381" s="2" t="s">
        <v>241</v>
      </c>
      <c r="JJ381" s="2" t="s">
        <v>229</v>
      </c>
      <c r="JK381" s="4"/>
      <c r="JL381" s="8"/>
      <c r="JM381" s="4"/>
      <c r="JN381" s="8"/>
      <c r="JO381" s="7"/>
      <c r="JP381" s="7"/>
      <c r="JQ381" s="2" t="s">
        <v>272</v>
      </c>
      <c r="JR381" s="2" t="s">
        <v>226</v>
      </c>
      <c r="JS381" s="2" t="s">
        <v>229</v>
      </c>
      <c r="JT381" s="2" t="s">
        <v>229</v>
      </c>
      <c r="JU381" s="2" t="s">
        <v>241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272</v>
      </c>
      <c r="KD381" s="2" t="s">
        <v>226</v>
      </c>
      <c r="KE381" s="2" t="s">
        <v>229</v>
      </c>
      <c r="KF381" s="2" t="s">
        <v>229</v>
      </c>
      <c r="KG381" s="2" t="s">
        <v>241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272</v>
      </c>
      <c r="KP381" s="2" t="s">
        <v>226</v>
      </c>
      <c r="KQ381" s="2" t="s">
        <v>229</v>
      </c>
      <c r="KR381" s="2" t="s">
        <v>229</v>
      </c>
      <c r="KS381" s="2" t="s">
        <v>241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272</v>
      </c>
      <c r="LB381" s="2" t="s">
        <v>226</v>
      </c>
      <c r="LC381" s="2" t="s">
        <v>229</v>
      </c>
      <c r="LD381" s="2" t="s">
        <v>229</v>
      </c>
      <c r="LE381" s="2" t="s">
        <v>241</v>
      </c>
      <c r="LF381" s="2" t="s">
        <v>229</v>
      </c>
      <c r="LG381" s="4"/>
      <c r="LH381" s="8"/>
      <c r="LI381" s="4"/>
      <c r="LJ381" s="8"/>
      <c r="LK381" s="7"/>
      <c r="LL381" s="7"/>
      <c r="LM381" s="2" t="s">
        <v>229</v>
      </c>
      <c r="LN381" s="2" t="s">
        <v>229</v>
      </c>
      <c r="LO381" s="2" t="s">
        <v>229</v>
      </c>
      <c r="LP381" s="2" t="s">
        <v>229</v>
      </c>
      <c r="LQ381" s="2" t="s">
        <v>229</v>
      </c>
      <c r="LR381" s="2" t="s">
        <v>229</v>
      </c>
      <c r="LS381" s="4"/>
      <c r="LT381" s="8"/>
      <c r="LU381" s="4"/>
      <c r="LV381" s="8"/>
      <c r="LW381" s="7"/>
      <c r="LX381" s="7"/>
      <c r="LY381" s="2" t="s">
        <v>239</v>
      </c>
      <c r="LZ381" s="2" t="s">
        <v>275</v>
      </c>
      <c r="MA381" s="2" t="s">
        <v>1535</v>
      </c>
      <c r="MB381" s="2" t="s">
        <v>2496</v>
      </c>
      <c r="MC381" s="2" t="s">
        <v>241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272</v>
      </c>
      <c r="ML381" s="2" t="s">
        <v>226</v>
      </c>
      <c r="MM381" s="2" t="s">
        <v>229</v>
      </c>
      <c r="MN381" s="2" t="s">
        <v>229</v>
      </c>
      <c r="MO381" s="2" t="s">
        <v>241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239</v>
      </c>
      <c r="MX381" s="2" t="s">
        <v>226</v>
      </c>
      <c r="MY381" s="2" t="s">
        <v>308</v>
      </c>
      <c r="MZ381" s="2" t="s">
        <v>229</v>
      </c>
      <c r="NA381" s="2" t="s">
        <v>241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239</v>
      </c>
      <c r="NJ381" s="2" t="s">
        <v>260</v>
      </c>
      <c r="NK381" s="2" t="s">
        <v>1537</v>
      </c>
      <c r="NL381" s="2" t="s">
        <v>3043</v>
      </c>
      <c r="NM381" s="2" t="s">
        <v>241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272</v>
      </c>
      <c r="NV381" s="2" t="s">
        <v>226</v>
      </c>
      <c r="NW381" s="2" t="s">
        <v>229</v>
      </c>
      <c r="NX381" s="2" t="s">
        <v>229</v>
      </c>
      <c r="NY381" s="2" t="s">
        <v>241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239</v>
      </c>
      <c r="OH381" s="2" t="s">
        <v>226</v>
      </c>
      <c r="OI381" s="2" t="s">
        <v>229</v>
      </c>
      <c r="OJ381" s="2" t="s">
        <v>229</v>
      </c>
      <c r="OK381" s="2" t="s">
        <v>241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229</v>
      </c>
      <c r="OT381" s="2" t="s">
        <v>229</v>
      </c>
      <c r="OU381" s="2" t="s">
        <v>229</v>
      </c>
      <c r="OV381" s="2" t="s">
        <v>229</v>
      </c>
      <c r="OW381" s="2" t="s">
        <v>229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281</v>
      </c>
      <c r="PF381" s="2" t="s">
        <v>226</v>
      </c>
      <c r="PG381" s="2" t="s">
        <v>229</v>
      </c>
      <c r="PH381" s="2" t="s">
        <v>229</v>
      </c>
      <c r="PI381" s="2" t="s">
        <v>241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272</v>
      </c>
      <c r="PR381" s="2" t="s">
        <v>275</v>
      </c>
      <c r="PS381" s="2" t="s">
        <v>229</v>
      </c>
      <c r="PT381" s="2" t="s">
        <v>229</v>
      </c>
      <c r="PU381" s="2" t="s">
        <v>241</v>
      </c>
      <c r="PV381" s="2" t="s">
        <v>229</v>
      </c>
      <c r="PW381" s="4"/>
      <c r="PX381" s="8"/>
      <c r="PY381" s="4"/>
      <c r="PZ381" s="8"/>
      <c r="QA381" s="7"/>
      <c r="QB381" s="7"/>
      <c r="QC381" s="2" t="s">
        <v>281</v>
      </c>
      <c r="QD381" s="2" t="s">
        <v>226</v>
      </c>
      <c r="QE381" s="2" t="s">
        <v>229</v>
      </c>
      <c r="QF381" s="2" t="s">
        <v>229</v>
      </c>
      <c r="QG381" s="2" t="s">
        <v>241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229</v>
      </c>
      <c r="QP381" s="2" t="s">
        <v>229</v>
      </c>
      <c r="QQ381" s="2" t="s">
        <v>229</v>
      </c>
      <c r="QR381" s="2" t="s">
        <v>229</v>
      </c>
      <c r="QS381" s="2" t="s">
        <v>229</v>
      </c>
      <c r="QT381" s="2" t="s">
        <v>229</v>
      </c>
      <c r="QU381" s="4"/>
      <c r="QV381" s="8"/>
      <c r="QW381" s="4"/>
      <c r="QX381" s="8"/>
      <c r="QY381" s="7"/>
      <c r="QZ381" s="7"/>
      <c r="RA381" s="2" t="s">
        <v>239</v>
      </c>
      <c r="RB381" s="2" t="s">
        <v>275</v>
      </c>
      <c r="RC381" s="2" t="s">
        <v>338</v>
      </c>
      <c r="RD381" s="2" t="s">
        <v>229</v>
      </c>
      <c r="RE381" s="2" t="s">
        <v>241</v>
      </c>
      <c r="RF381" s="2" t="s">
        <v>229</v>
      </c>
      <c r="RG381" s="4"/>
      <c r="RH381" s="8"/>
      <c r="RI381" s="4"/>
      <c r="RJ381" s="8"/>
      <c r="RK381" s="7"/>
      <c r="RL381" s="7"/>
      <c r="RM381" s="2" t="s">
        <v>272</v>
      </c>
      <c r="RN381" s="2" t="s">
        <v>226</v>
      </c>
      <c r="RO381" s="2" t="s">
        <v>229</v>
      </c>
      <c r="RP381" s="2" t="s">
        <v>229</v>
      </c>
      <c r="RQ381" s="2" t="s">
        <v>241</v>
      </c>
      <c r="RR381" s="2" t="s">
        <v>229</v>
      </c>
      <c r="RS381" s="4"/>
      <c r="RT381" s="8"/>
      <c r="RU381" s="4"/>
      <c r="RV381" s="8"/>
      <c r="RW381" s="7"/>
      <c r="RX381" s="7"/>
      <c r="RY381" s="2" t="s">
        <v>272</v>
      </c>
      <c r="RZ381" s="2" t="s">
        <v>275</v>
      </c>
      <c r="SA381" s="2" t="s">
        <v>229</v>
      </c>
      <c r="SB381" s="2" t="s">
        <v>229</v>
      </c>
      <c r="SC381" s="2" t="s">
        <v>241</v>
      </c>
      <c r="SD381" s="2" t="s">
        <v>229</v>
      </c>
      <c r="SE381" s="4">
        <v>158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</row>
    <row r="382">
      <c r="A382" s="2" t="s">
        <v>3349</v>
      </c>
      <c r="B382" s="2" t="s">
        <v>216</v>
      </c>
      <c r="C382" s="2" t="s">
        <v>217</v>
      </c>
      <c r="D382" s="2" t="s">
        <v>3164</v>
      </c>
      <c r="E382" s="2" t="s">
        <v>3165</v>
      </c>
      <c r="F382" s="2" t="s">
        <v>1519</v>
      </c>
      <c r="G382" s="2" t="s">
        <v>1520</v>
      </c>
      <c r="H382" s="2" t="s">
        <v>1521</v>
      </c>
      <c r="I382" s="2" t="s">
        <v>3347</v>
      </c>
      <c r="J382" s="2" t="s">
        <v>285</v>
      </c>
      <c r="K382" s="2" t="s">
        <v>527</v>
      </c>
      <c r="L382" s="3">
        <v>28.57</v>
      </c>
      <c r="M382" s="3">
        <v>30</v>
      </c>
      <c r="N382" s="3">
        <v>59.99</v>
      </c>
      <c r="O382" s="2" t="s">
        <v>226</v>
      </c>
      <c r="P382" s="2" t="s">
        <v>618</v>
      </c>
      <c r="Q382" s="2" t="s">
        <v>228</v>
      </c>
      <c r="R382" s="2" t="s">
        <v>229</v>
      </c>
      <c r="S382" s="2" t="s">
        <v>1523</v>
      </c>
      <c r="T382" s="2" t="s">
        <v>684</v>
      </c>
      <c r="U382" s="2" t="s">
        <v>286</v>
      </c>
      <c r="V382" s="2" t="s">
        <v>1524</v>
      </c>
      <c r="W382" s="2" t="s">
        <v>686</v>
      </c>
      <c r="X382" s="2" t="s">
        <v>1525</v>
      </c>
      <c r="Y382" s="2" t="s">
        <v>1049</v>
      </c>
      <c r="Z382" s="4">
        <v>147</v>
      </c>
      <c r="AA382" s="4">
        <f>=ROUNDDOWN(36.75,0)</f>
      </c>
      <c r="AB382" s="5">
        <v>4</v>
      </c>
      <c r="AC382" s="2" t="s">
        <v>821</v>
      </c>
      <c r="AD382" s="4">
        <v>60</v>
      </c>
      <c r="AE382" s="4">
        <v>60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4</v>
      </c>
      <c r="AQ382" s="8">
        <v>129.6</v>
      </c>
      <c r="AR382" s="4">
        <v>5</v>
      </c>
      <c r="AS382" s="8">
        <v>159.3</v>
      </c>
      <c r="AT382" s="7">
        <v>-0.2</v>
      </c>
      <c r="AU382" s="7">
        <v>-0.1864</v>
      </c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>
        <v>1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 t="s">
        <v>229</v>
      </c>
      <c r="BJ382" s="4">
        <v>4</v>
      </c>
      <c r="BK382" s="8">
        <v>129.6</v>
      </c>
      <c r="BL382" s="2" t="s">
        <v>2418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266</v>
      </c>
      <c r="BV382" s="2" t="s">
        <v>226</v>
      </c>
      <c r="BW382" s="2" t="s">
        <v>229</v>
      </c>
      <c r="BX382" s="2" t="s">
        <v>229</v>
      </c>
      <c r="BY382" s="2" t="s">
        <v>241</v>
      </c>
      <c r="BZ382" s="2" t="s">
        <v>229</v>
      </c>
      <c r="CA382" s="4">
        <v>2</v>
      </c>
      <c r="CB382" s="8">
        <v>64.8</v>
      </c>
      <c r="CC382" s="4">
        <v>2</v>
      </c>
      <c r="CD382" s="8">
        <v>64.8</v>
      </c>
      <c r="CE382" s="7"/>
      <c r="CF382" s="7"/>
      <c r="CG382" s="2" t="s">
        <v>239</v>
      </c>
      <c r="CH382" s="2" t="s">
        <v>226</v>
      </c>
      <c r="CI382" s="2" t="s">
        <v>977</v>
      </c>
      <c r="CJ382" s="2" t="s">
        <v>1095</v>
      </c>
      <c r="CK382" s="2" t="s">
        <v>241</v>
      </c>
      <c r="CL382" s="2" t="s">
        <v>229</v>
      </c>
      <c r="CM382" s="4">
        <v>1</v>
      </c>
      <c r="CN382" s="8">
        <v>32.4</v>
      </c>
      <c r="CO382" s="4"/>
      <c r="CP382" s="8"/>
      <c r="CQ382" s="7"/>
      <c r="CR382" s="7"/>
      <c r="CS382" s="2" t="s">
        <v>239</v>
      </c>
      <c r="CT382" s="2" t="s">
        <v>226</v>
      </c>
      <c r="CU382" s="2" t="s">
        <v>835</v>
      </c>
      <c r="CV382" s="2" t="s">
        <v>2002</v>
      </c>
      <c r="CW382" s="2" t="s">
        <v>241</v>
      </c>
      <c r="CX382" s="2" t="s">
        <v>229</v>
      </c>
      <c r="CY382" s="4"/>
      <c r="CZ382" s="8"/>
      <c r="DA382" s="4"/>
      <c r="DB382" s="8"/>
      <c r="DC382" s="7"/>
      <c r="DD382" s="7"/>
      <c r="DE382" s="2" t="s">
        <v>239</v>
      </c>
      <c r="DF382" s="2" t="s">
        <v>226</v>
      </c>
      <c r="DG382" s="2" t="s">
        <v>1541</v>
      </c>
      <c r="DH382" s="2" t="s">
        <v>1046</v>
      </c>
      <c r="DI382" s="2" t="s">
        <v>241</v>
      </c>
      <c r="DJ382" s="2" t="s">
        <v>229</v>
      </c>
      <c r="DK382" s="4"/>
      <c r="DL382" s="8"/>
      <c r="DM382" s="4"/>
      <c r="DN382" s="8"/>
      <c r="DO382" s="7"/>
      <c r="DP382" s="7"/>
      <c r="DQ382" s="2" t="s">
        <v>239</v>
      </c>
      <c r="DR382" s="2" t="s">
        <v>226</v>
      </c>
      <c r="DS382" s="2" t="s">
        <v>1542</v>
      </c>
      <c r="DT382" s="2" t="s">
        <v>279</v>
      </c>
      <c r="DU382" s="2" t="s">
        <v>241</v>
      </c>
      <c r="DV382" s="2" t="s">
        <v>229</v>
      </c>
      <c r="DW382" s="4"/>
      <c r="DX382" s="8"/>
      <c r="DY382" s="4"/>
      <c r="DZ382" s="8"/>
      <c r="EA382" s="7"/>
      <c r="EB382" s="7"/>
      <c r="EC382" s="2" t="s">
        <v>239</v>
      </c>
      <c r="ED382" s="2" t="s">
        <v>226</v>
      </c>
      <c r="EE382" s="2" t="s">
        <v>1530</v>
      </c>
      <c r="EF382" s="2" t="s">
        <v>2704</v>
      </c>
      <c r="EG382" s="2" t="s">
        <v>241</v>
      </c>
      <c r="EH382" s="2" t="s">
        <v>229</v>
      </c>
      <c r="EI382" s="4"/>
      <c r="EJ382" s="8"/>
      <c r="EK382" s="4">
        <v>3</v>
      </c>
      <c r="EL382" s="8">
        <v>94.5</v>
      </c>
      <c r="EM382" s="7">
        <v>-1</v>
      </c>
      <c r="EN382" s="7">
        <v>-1</v>
      </c>
      <c r="EO382" s="2" t="s">
        <v>239</v>
      </c>
      <c r="EP382" s="2" t="s">
        <v>226</v>
      </c>
      <c r="EQ382" s="2" t="s">
        <v>1545</v>
      </c>
      <c r="ER382" s="2" t="s">
        <v>2839</v>
      </c>
      <c r="ES382" s="2" t="s">
        <v>241</v>
      </c>
      <c r="ET382" s="2" t="s">
        <v>229</v>
      </c>
      <c r="EU382" s="4">
        <v>1</v>
      </c>
      <c r="EV382" s="8">
        <v>32.4</v>
      </c>
      <c r="EW382" s="4"/>
      <c r="EX382" s="8"/>
      <c r="EY382" s="7"/>
      <c r="EZ382" s="7"/>
      <c r="FA382" s="2" t="s">
        <v>239</v>
      </c>
      <c r="FB382" s="2" t="s">
        <v>226</v>
      </c>
      <c r="FC382" s="2" t="s">
        <v>1053</v>
      </c>
      <c r="FD382" s="2" t="s">
        <v>3043</v>
      </c>
      <c r="FE382" s="2" t="s">
        <v>241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226</v>
      </c>
      <c r="FO382" s="2" t="s">
        <v>1545</v>
      </c>
      <c r="FP382" s="2" t="s">
        <v>2704</v>
      </c>
      <c r="FQ382" s="2" t="s">
        <v>241</v>
      </c>
      <c r="FR382" s="2" t="s">
        <v>229</v>
      </c>
      <c r="FS382" s="4"/>
      <c r="FT382" s="8"/>
      <c r="FU382" s="4"/>
      <c r="FV382" s="8"/>
      <c r="FW382" s="7"/>
      <c r="FX382" s="7"/>
      <c r="FY382" s="2" t="s">
        <v>239</v>
      </c>
      <c r="FZ382" s="2" t="s">
        <v>226</v>
      </c>
      <c r="GA382" s="2" t="s">
        <v>327</v>
      </c>
      <c r="GB382" s="2" t="s">
        <v>229</v>
      </c>
      <c r="GC382" s="2" t="s">
        <v>241</v>
      </c>
      <c r="GD382" s="2" t="s">
        <v>229</v>
      </c>
      <c r="GE382" s="4"/>
      <c r="GF382" s="8"/>
      <c r="GG382" s="4"/>
      <c r="GH382" s="8"/>
      <c r="GI382" s="7"/>
      <c r="GJ382" s="7"/>
      <c r="GK382" s="2" t="s">
        <v>267</v>
      </c>
      <c r="GL382" s="2" t="s">
        <v>226</v>
      </c>
      <c r="GM382" s="2" t="s">
        <v>229</v>
      </c>
      <c r="GN382" s="2" t="s">
        <v>229</v>
      </c>
      <c r="GO382" s="2" t="s">
        <v>241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239</v>
      </c>
      <c r="GX382" s="2" t="s">
        <v>226</v>
      </c>
      <c r="GY382" s="2" t="s">
        <v>2471</v>
      </c>
      <c r="GZ382" s="2" t="s">
        <v>2500</v>
      </c>
      <c r="HA382" s="2" t="s">
        <v>241</v>
      </c>
      <c r="HB382" s="2" t="s">
        <v>229</v>
      </c>
      <c r="HC382" s="4"/>
      <c r="HD382" s="8"/>
      <c r="HE382" s="4"/>
      <c r="HF382" s="8"/>
      <c r="HG382" s="7"/>
      <c r="HH382" s="7"/>
      <c r="HI382" s="2" t="s">
        <v>266</v>
      </c>
      <c r="HJ382" s="2" t="s">
        <v>226</v>
      </c>
      <c r="HK382" s="2" t="s">
        <v>229</v>
      </c>
      <c r="HL382" s="2" t="s">
        <v>229</v>
      </c>
      <c r="HM382" s="2" t="s">
        <v>241</v>
      </c>
      <c r="HN382" s="2" t="s">
        <v>229</v>
      </c>
      <c r="HO382" s="4"/>
      <c r="HP382" s="8"/>
      <c r="HQ382" s="4"/>
      <c r="HR382" s="8"/>
      <c r="HS382" s="7"/>
      <c r="HT382" s="7"/>
      <c r="HU382" s="2" t="s">
        <v>266</v>
      </c>
      <c r="HV382" s="2" t="s">
        <v>226</v>
      </c>
      <c r="HW382" s="2" t="s">
        <v>229</v>
      </c>
      <c r="HX382" s="2" t="s">
        <v>229</v>
      </c>
      <c r="HY382" s="2" t="s">
        <v>241</v>
      </c>
      <c r="HZ382" s="2" t="s">
        <v>229</v>
      </c>
      <c r="IA382" s="4"/>
      <c r="IB382" s="8"/>
      <c r="IC382" s="4"/>
      <c r="ID382" s="8"/>
      <c r="IE382" s="7"/>
      <c r="IF382" s="7"/>
      <c r="IG382" s="2" t="s">
        <v>266</v>
      </c>
      <c r="IH382" s="2" t="s">
        <v>226</v>
      </c>
      <c r="II382" s="2" t="s">
        <v>229</v>
      </c>
      <c r="IJ382" s="2" t="s">
        <v>229</v>
      </c>
      <c r="IK382" s="2" t="s">
        <v>241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272</v>
      </c>
      <c r="IT382" s="2" t="s">
        <v>226</v>
      </c>
      <c r="IU382" s="2" t="s">
        <v>229</v>
      </c>
      <c r="IV382" s="2" t="s">
        <v>229</v>
      </c>
      <c r="IW382" s="2" t="s">
        <v>241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267</v>
      </c>
      <c r="JF382" s="2" t="s">
        <v>226</v>
      </c>
      <c r="JG382" s="2" t="s">
        <v>229</v>
      </c>
      <c r="JH382" s="2" t="s">
        <v>229</v>
      </c>
      <c r="JI382" s="2" t="s">
        <v>241</v>
      </c>
      <c r="JJ382" s="2" t="s">
        <v>229</v>
      </c>
      <c r="JK382" s="4"/>
      <c r="JL382" s="8"/>
      <c r="JM382" s="4"/>
      <c r="JN382" s="8"/>
      <c r="JO382" s="7"/>
      <c r="JP382" s="7"/>
      <c r="JQ382" s="2" t="s">
        <v>272</v>
      </c>
      <c r="JR382" s="2" t="s">
        <v>226</v>
      </c>
      <c r="JS382" s="2" t="s">
        <v>229</v>
      </c>
      <c r="JT382" s="2" t="s">
        <v>229</v>
      </c>
      <c r="JU382" s="2" t="s">
        <v>241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272</v>
      </c>
      <c r="KD382" s="2" t="s">
        <v>226</v>
      </c>
      <c r="KE382" s="2" t="s">
        <v>229</v>
      </c>
      <c r="KF382" s="2" t="s">
        <v>229</v>
      </c>
      <c r="KG382" s="2" t="s">
        <v>241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272</v>
      </c>
      <c r="KP382" s="2" t="s">
        <v>226</v>
      </c>
      <c r="KQ382" s="2" t="s">
        <v>229</v>
      </c>
      <c r="KR382" s="2" t="s">
        <v>229</v>
      </c>
      <c r="KS382" s="2" t="s">
        <v>241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272</v>
      </c>
      <c r="LB382" s="2" t="s">
        <v>226</v>
      </c>
      <c r="LC382" s="2" t="s">
        <v>229</v>
      </c>
      <c r="LD382" s="2" t="s">
        <v>229</v>
      </c>
      <c r="LE382" s="2" t="s">
        <v>241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229</v>
      </c>
      <c r="LN382" s="2" t="s">
        <v>229</v>
      </c>
      <c r="LO382" s="2" t="s">
        <v>229</v>
      </c>
      <c r="LP382" s="2" t="s">
        <v>229</v>
      </c>
      <c r="LQ382" s="2" t="s">
        <v>229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239</v>
      </c>
      <c r="LZ382" s="2" t="s">
        <v>275</v>
      </c>
      <c r="MA382" s="2" t="s">
        <v>1535</v>
      </c>
      <c r="MB382" s="2" t="s">
        <v>229</v>
      </c>
      <c r="MC382" s="2" t="s">
        <v>241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272</v>
      </c>
      <c r="ML382" s="2" t="s">
        <v>226</v>
      </c>
      <c r="MM382" s="2" t="s">
        <v>229</v>
      </c>
      <c r="MN382" s="2" t="s">
        <v>229</v>
      </c>
      <c r="MO382" s="2" t="s">
        <v>241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239</v>
      </c>
      <c r="MX382" s="2" t="s">
        <v>226</v>
      </c>
      <c r="MY382" s="2" t="s">
        <v>308</v>
      </c>
      <c r="MZ382" s="2" t="s">
        <v>229</v>
      </c>
      <c r="NA382" s="2" t="s">
        <v>241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239</v>
      </c>
      <c r="NJ382" s="2" t="s">
        <v>260</v>
      </c>
      <c r="NK382" s="2" t="s">
        <v>1537</v>
      </c>
      <c r="NL382" s="2" t="s">
        <v>1998</v>
      </c>
      <c r="NM382" s="2" t="s">
        <v>241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272</v>
      </c>
      <c r="NV382" s="2" t="s">
        <v>226</v>
      </c>
      <c r="NW382" s="2" t="s">
        <v>229</v>
      </c>
      <c r="NX382" s="2" t="s">
        <v>229</v>
      </c>
      <c r="NY382" s="2" t="s">
        <v>241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239</v>
      </c>
      <c r="OH382" s="2" t="s">
        <v>226</v>
      </c>
      <c r="OI382" s="2" t="s">
        <v>229</v>
      </c>
      <c r="OJ382" s="2" t="s">
        <v>229</v>
      </c>
      <c r="OK382" s="2" t="s">
        <v>241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229</v>
      </c>
      <c r="OT382" s="2" t="s">
        <v>229</v>
      </c>
      <c r="OU382" s="2" t="s">
        <v>229</v>
      </c>
      <c r="OV382" s="2" t="s">
        <v>229</v>
      </c>
      <c r="OW382" s="2" t="s">
        <v>229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281</v>
      </c>
      <c r="PF382" s="2" t="s">
        <v>226</v>
      </c>
      <c r="PG382" s="2" t="s">
        <v>229</v>
      </c>
      <c r="PH382" s="2" t="s">
        <v>229</v>
      </c>
      <c r="PI382" s="2" t="s">
        <v>241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272</v>
      </c>
      <c r="PR382" s="2" t="s">
        <v>275</v>
      </c>
      <c r="PS382" s="2" t="s">
        <v>229</v>
      </c>
      <c r="PT382" s="2" t="s">
        <v>229</v>
      </c>
      <c r="PU382" s="2" t="s">
        <v>241</v>
      </c>
      <c r="PV382" s="2" t="s">
        <v>229</v>
      </c>
      <c r="PW382" s="4"/>
      <c r="PX382" s="8"/>
      <c r="PY382" s="4"/>
      <c r="PZ382" s="8"/>
      <c r="QA382" s="7"/>
      <c r="QB382" s="7"/>
      <c r="QC382" s="2" t="s">
        <v>281</v>
      </c>
      <c r="QD382" s="2" t="s">
        <v>226</v>
      </c>
      <c r="QE382" s="2" t="s">
        <v>229</v>
      </c>
      <c r="QF382" s="2" t="s">
        <v>229</v>
      </c>
      <c r="QG382" s="2" t="s">
        <v>241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229</v>
      </c>
      <c r="QP382" s="2" t="s">
        <v>229</v>
      </c>
      <c r="QQ382" s="2" t="s">
        <v>229</v>
      </c>
      <c r="QR382" s="2" t="s">
        <v>229</v>
      </c>
      <c r="QS382" s="2" t="s">
        <v>229</v>
      </c>
      <c r="QT382" s="2" t="s">
        <v>229</v>
      </c>
      <c r="QU382" s="4"/>
      <c r="QV382" s="8"/>
      <c r="QW382" s="4"/>
      <c r="QX382" s="8"/>
      <c r="QY382" s="7"/>
      <c r="QZ382" s="7"/>
      <c r="RA382" s="2" t="s">
        <v>239</v>
      </c>
      <c r="RB382" s="2" t="s">
        <v>275</v>
      </c>
      <c r="RC382" s="2" t="s">
        <v>338</v>
      </c>
      <c r="RD382" s="2" t="s">
        <v>229</v>
      </c>
      <c r="RE382" s="2" t="s">
        <v>241</v>
      </c>
      <c r="RF382" s="2" t="s">
        <v>229</v>
      </c>
      <c r="RG382" s="4"/>
      <c r="RH382" s="8"/>
      <c r="RI382" s="4"/>
      <c r="RJ382" s="8"/>
      <c r="RK382" s="7"/>
      <c r="RL382" s="7"/>
      <c r="RM382" s="2" t="s">
        <v>272</v>
      </c>
      <c r="RN382" s="2" t="s">
        <v>226</v>
      </c>
      <c r="RO382" s="2" t="s">
        <v>229</v>
      </c>
      <c r="RP382" s="2" t="s">
        <v>229</v>
      </c>
      <c r="RQ382" s="2" t="s">
        <v>241</v>
      </c>
      <c r="RR382" s="2" t="s">
        <v>229</v>
      </c>
      <c r="RS382" s="4"/>
      <c r="RT382" s="8"/>
      <c r="RU382" s="4"/>
      <c r="RV382" s="8"/>
      <c r="RW382" s="7"/>
      <c r="RX382" s="7"/>
      <c r="RY382" s="2" t="s">
        <v>272</v>
      </c>
      <c r="RZ382" s="2" t="s">
        <v>275</v>
      </c>
      <c r="SA382" s="2" t="s">
        <v>229</v>
      </c>
      <c r="SB382" s="2" t="s">
        <v>229</v>
      </c>
      <c r="SC382" s="2" t="s">
        <v>241</v>
      </c>
      <c r="SD382" s="2" t="s">
        <v>229</v>
      </c>
      <c r="SE382" s="4">
        <v>147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>
        <v>60</v>
      </c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</row>
    <row r="383">
      <c r="A383" s="2" t="s">
        <v>3350</v>
      </c>
      <c r="B383" s="2" t="s">
        <v>216</v>
      </c>
      <c r="C383" s="2" t="s">
        <v>217</v>
      </c>
      <c r="D383" s="2" t="s">
        <v>3164</v>
      </c>
      <c r="E383" s="2" t="s">
        <v>3165</v>
      </c>
      <c r="F383" s="2" t="s">
        <v>1296</v>
      </c>
      <c r="G383" s="2" t="s">
        <v>1297</v>
      </c>
      <c r="H383" s="2" t="s">
        <v>1298</v>
      </c>
      <c r="I383" s="2" t="s">
        <v>3274</v>
      </c>
      <c r="J383" s="2" t="s">
        <v>224</v>
      </c>
      <c r="K383" s="2" t="s">
        <v>767</v>
      </c>
      <c r="L383" s="3">
        <v>26.4</v>
      </c>
      <c r="M383" s="3">
        <v>27.72</v>
      </c>
      <c r="N383" s="3">
        <v>59.99</v>
      </c>
      <c r="O383" s="2" t="s">
        <v>226</v>
      </c>
      <c r="P383" s="2" t="s">
        <v>618</v>
      </c>
      <c r="Q383" s="2" t="s">
        <v>228</v>
      </c>
      <c r="R383" s="2" t="s">
        <v>229</v>
      </c>
      <c r="S383" s="2" t="s">
        <v>1299</v>
      </c>
      <c r="T383" s="2" t="s">
        <v>684</v>
      </c>
      <c r="U383" s="2" t="s">
        <v>286</v>
      </c>
      <c r="V383" s="2" t="s">
        <v>1008</v>
      </c>
      <c r="W383" s="2" t="s">
        <v>686</v>
      </c>
      <c r="X383" s="2" t="s">
        <v>234</v>
      </c>
      <c r="Y383" s="2" t="s">
        <v>1300</v>
      </c>
      <c r="Z383" s="4">
        <v>296</v>
      </c>
      <c r="AA383" s="4">
        <f>=ROUNDDOWN(98.6666666666667,0)</f>
      </c>
      <c r="AB383" s="5">
        <v>3</v>
      </c>
      <c r="AC383" s="2" t="s">
        <v>229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>
        <v>1</v>
      </c>
      <c r="AQ383" s="8">
        <v>26.5</v>
      </c>
      <c r="AR383" s="4">
        <v>2</v>
      </c>
      <c r="AS383" s="8">
        <v>57.61</v>
      </c>
      <c r="AT383" s="7">
        <v>-0.5</v>
      </c>
      <c r="AU383" s="7">
        <v>-0.54</v>
      </c>
      <c r="AV383" s="4">
        <v>4</v>
      </c>
      <c r="AW383" s="8">
        <v>127.18</v>
      </c>
      <c r="AX383" s="4">
        <v>7</v>
      </c>
      <c r="AY383" s="8">
        <v>228.67</v>
      </c>
      <c r="AZ383" s="7">
        <v>-0.4286</v>
      </c>
      <c r="BA383" s="7">
        <v>-0.4438</v>
      </c>
      <c r="BB383" s="7">
        <v>0.2084</v>
      </c>
      <c r="BC383" s="4">
        <v>4</v>
      </c>
      <c r="BD383" s="8">
        <v>127.18</v>
      </c>
      <c r="BE383" s="4">
        <v>7</v>
      </c>
      <c r="BF383" s="8">
        <v>228.67</v>
      </c>
      <c r="BG383" s="7">
        <v>-0.4286</v>
      </c>
      <c r="BH383" s="7">
        <v>-0.4438</v>
      </c>
      <c r="BI383" s="7">
        <v>1</v>
      </c>
      <c r="BJ383" s="4">
        <v>1</v>
      </c>
      <c r="BK383" s="8">
        <v>26.5</v>
      </c>
      <c r="BL383" s="2" t="s">
        <v>3351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239</v>
      </c>
      <c r="BV383" s="2" t="s">
        <v>226</v>
      </c>
      <c r="BW383" s="2" t="s">
        <v>229</v>
      </c>
      <c r="BX383" s="2" t="s">
        <v>3352</v>
      </c>
      <c r="BY383" s="2" t="s">
        <v>241</v>
      </c>
      <c r="BZ383" s="2" t="s">
        <v>229</v>
      </c>
      <c r="CA383" s="4"/>
      <c r="CB383" s="8"/>
      <c r="CC383" s="4">
        <v>1</v>
      </c>
      <c r="CD383" s="8">
        <v>28.81</v>
      </c>
      <c r="CE383" s="7">
        <v>-1</v>
      </c>
      <c r="CF383" s="7">
        <v>-1</v>
      </c>
      <c r="CG383" s="2" t="s">
        <v>239</v>
      </c>
      <c r="CH383" s="2" t="s">
        <v>226</v>
      </c>
      <c r="CI383" s="2" t="s">
        <v>419</v>
      </c>
      <c r="CJ383" s="2" t="s">
        <v>984</v>
      </c>
      <c r="CK383" s="2" t="s">
        <v>241</v>
      </c>
      <c r="CL383" s="2" t="s">
        <v>229</v>
      </c>
      <c r="CM383" s="4"/>
      <c r="CN383" s="8"/>
      <c r="CO383" s="4"/>
      <c r="CP383" s="8"/>
      <c r="CQ383" s="7"/>
      <c r="CR383" s="7"/>
      <c r="CS383" s="2" t="s">
        <v>239</v>
      </c>
      <c r="CT383" s="2" t="s">
        <v>226</v>
      </c>
      <c r="CU383" s="2" t="s">
        <v>3195</v>
      </c>
      <c r="CV383" s="2" t="s">
        <v>984</v>
      </c>
      <c r="CW383" s="2" t="s">
        <v>241</v>
      </c>
      <c r="CX383" s="2" t="s">
        <v>229</v>
      </c>
      <c r="CY383" s="4"/>
      <c r="CZ383" s="8"/>
      <c r="DA383" s="4"/>
      <c r="DB383" s="8"/>
      <c r="DC383" s="7"/>
      <c r="DD383" s="7"/>
      <c r="DE383" s="2" t="s">
        <v>239</v>
      </c>
      <c r="DF383" s="2" t="s">
        <v>226</v>
      </c>
      <c r="DG383" s="2" t="s">
        <v>1304</v>
      </c>
      <c r="DH383" s="2" t="s">
        <v>545</v>
      </c>
      <c r="DI383" s="2" t="s">
        <v>241</v>
      </c>
      <c r="DJ383" s="2" t="s">
        <v>229</v>
      </c>
      <c r="DK383" s="4"/>
      <c r="DL383" s="8"/>
      <c r="DM383" s="4"/>
      <c r="DN383" s="8"/>
      <c r="DO383" s="7"/>
      <c r="DP383" s="7"/>
      <c r="DQ383" s="2" t="s">
        <v>239</v>
      </c>
      <c r="DR383" s="2" t="s">
        <v>226</v>
      </c>
      <c r="DS383" s="2" t="s">
        <v>1306</v>
      </c>
      <c r="DT383" s="2" t="s">
        <v>1307</v>
      </c>
      <c r="DU383" s="2" t="s">
        <v>241</v>
      </c>
      <c r="DV383" s="2" t="s">
        <v>229</v>
      </c>
      <c r="DW383" s="4">
        <v>1</v>
      </c>
      <c r="DX383" s="8">
        <v>26.5</v>
      </c>
      <c r="DY383" s="4">
        <v>1</v>
      </c>
      <c r="DZ383" s="8">
        <v>28.8</v>
      </c>
      <c r="EA383" s="7"/>
      <c r="EB383" s="7">
        <v>-0.0799</v>
      </c>
      <c r="EC383" s="2" t="s">
        <v>239</v>
      </c>
      <c r="ED383" s="2" t="s">
        <v>226</v>
      </c>
      <c r="EE383" s="2" t="s">
        <v>458</v>
      </c>
      <c r="EF383" s="2" t="s">
        <v>435</v>
      </c>
      <c r="EG383" s="2" t="s">
        <v>241</v>
      </c>
      <c r="EH383" s="2" t="s">
        <v>229</v>
      </c>
      <c r="EI383" s="4"/>
      <c r="EJ383" s="8"/>
      <c r="EK383" s="4"/>
      <c r="EL383" s="8"/>
      <c r="EM383" s="7"/>
      <c r="EN383" s="7"/>
      <c r="EO383" s="2" t="s">
        <v>239</v>
      </c>
      <c r="EP383" s="2" t="s">
        <v>226</v>
      </c>
      <c r="EQ383" s="2" t="s">
        <v>1333</v>
      </c>
      <c r="ER383" s="2" t="s">
        <v>571</v>
      </c>
      <c r="ES383" s="2" t="s">
        <v>241</v>
      </c>
      <c r="ET383" s="2" t="s">
        <v>229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226</v>
      </c>
      <c r="FC383" s="2" t="s">
        <v>1317</v>
      </c>
      <c r="FD383" s="2" t="s">
        <v>531</v>
      </c>
      <c r="FE383" s="2" t="s">
        <v>241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226</v>
      </c>
      <c r="FO383" s="2" t="s">
        <v>1319</v>
      </c>
      <c r="FP383" s="2" t="s">
        <v>229</v>
      </c>
      <c r="FQ383" s="2" t="s">
        <v>241</v>
      </c>
      <c r="FR383" s="2" t="s">
        <v>229</v>
      </c>
      <c r="FS383" s="4"/>
      <c r="FT383" s="8"/>
      <c r="FU383" s="4"/>
      <c r="FV383" s="8"/>
      <c r="FW383" s="7"/>
      <c r="FX383" s="7"/>
      <c r="FY383" s="2" t="s">
        <v>239</v>
      </c>
      <c r="FZ383" s="2" t="s">
        <v>226</v>
      </c>
      <c r="GA383" s="2" t="s">
        <v>327</v>
      </c>
      <c r="GB383" s="2" t="s">
        <v>229</v>
      </c>
      <c r="GC383" s="2" t="s">
        <v>241</v>
      </c>
      <c r="GD383" s="2" t="s">
        <v>229</v>
      </c>
      <c r="GE383" s="4"/>
      <c r="GF383" s="8"/>
      <c r="GG383" s="4"/>
      <c r="GH383" s="8"/>
      <c r="GI383" s="7"/>
      <c r="GJ383" s="7"/>
      <c r="GK383" s="2" t="s">
        <v>714</v>
      </c>
      <c r="GL383" s="2" t="s">
        <v>275</v>
      </c>
      <c r="GM383" s="2" t="s">
        <v>974</v>
      </c>
      <c r="GN383" s="2" t="s">
        <v>474</v>
      </c>
      <c r="GO383" s="2" t="s">
        <v>241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239</v>
      </c>
      <c r="GX383" s="2" t="s">
        <v>226</v>
      </c>
      <c r="GY383" s="2" t="s">
        <v>258</v>
      </c>
      <c r="GZ383" s="2" t="s">
        <v>562</v>
      </c>
      <c r="HA383" s="2" t="s">
        <v>241</v>
      </c>
      <c r="HB383" s="2" t="s">
        <v>229</v>
      </c>
      <c r="HC383" s="4"/>
      <c r="HD383" s="8"/>
      <c r="HE383" s="4"/>
      <c r="HF383" s="8"/>
      <c r="HG383" s="7"/>
      <c r="HH383" s="7"/>
      <c r="HI383" s="2" t="s">
        <v>281</v>
      </c>
      <c r="HJ383" s="2" t="s">
        <v>226</v>
      </c>
      <c r="HK383" s="2" t="s">
        <v>1305</v>
      </c>
      <c r="HL383" s="2" t="s">
        <v>1713</v>
      </c>
      <c r="HM383" s="2" t="s">
        <v>241</v>
      </c>
      <c r="HN383" s="2" t="s">
        <v>229</v>
      </c>
      <c r="HO383" s="4"/>
      <c r="HP383" s="8"/>
      <c r="HQ383" s="4"/>
      <c r="HR383" s="8"/>
      <c r="HS383" s="7"/>
      <c r="HT383" s="7"/>
      <c r="HU383" s="2" t="s">
        <v>239</v>
      </c>
      <c r="HV383" s="2" t="s">
        <v>226</v>
      </c>
      <c r="HW383" s="2" t="s">
        <v>1366</v>
      </c>
      <c r="HX383" s="2" t="s">
        <v>229</v>
      </c>
      <c r="HY383" s="2" t="s">
        <v>241</v>
      </c>
      <c r="HZ383" s="2" t="s">
        <v>229</v>
      </c>
      <c r="IA383" s="4"/>
      <c r="IB383" s="8"/>
      <c r="IC383" s="4"/>
      <c r="ID383" s="8"/>
      <c r="IE383" s="7"/>
      <c r="IF383" s="7"/>
      <c r="IG383" s="2" t="s">
        <v>266</v>
      </c>
      <c r="IH383" s="2" t="s">
        <v>226</v>
      </c>
      <c r="II383" s="2" t="s">
        <v>229</v>
      </c>
      <c r="IJ383" s="2" t="s">
        <v>229</v>
      </c>
      <c r="IK383" s="2" t="s">
        <v>241</v>
      </c>
      <c r="IL383" s="2" t="s">
        <v>229</v>
      </c>
      <c r="IM383" s="4"/>
      <c r="IN383" s="8"/>
      <c r="IO383" s="4"/>
      <c r="IP383" s="8"/>
      <c r="IQ383" s="7"/>
      <c r="IR383" s="7"/>
      <c r="IS383" s="2" t="s">
        <v>272</v>
      </c>
      <c r="IT383" s="2" t="s">
        <v>226</v>
      </c>
      <c r="IU383" s="2" t="s">
        <v>229</v>
      </c>
      <c r="IV383" s="2" t="s">
        <v>229</v>
      </c>
      <c r="IW383" s="2" t="s">
        <v>241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239</v>
      </c>
      <c r="JF383" s="2" t="s">
        <v>226</v>
      </c>
      <c r="JG383" s="2" t="s">
        <v>268</v>
      </c>
      <c r="JH383" s="2" t="s">
        <v>899</v>
      </c>
      <c r="JI383" s="2" t="s">
        <v>241</v>
      </c>
      <c r="JJ383" s="2" t="s">
        <v>229</v>
      </c>
      <c r="JK383" s="4"/>
      <c r="JL383" s="8"/>
      <c r="JM383" s="4"/>
      <c r="JN383" s="8"/>
      <c r="JO383" s="7"/>
      <c r="JP383" s="7"/>
      <c r="JQ383" s="2" t="s">
        <v>229</v>
      </c>
      <c r="JR383" s="2" t="s">
        <v>229</v>
      </c>
      <c r="JS383" s="2" t="s">
        <v>229</v>
      </c>
      <c r="JT383" s="2" t="s">
        <v>229</v>
      </c>
      <c r="JU383" s="2" t="s">
        <v>229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239</v>
      </c>
      <c r="KD383" s="2" t="s">
        <v>226</v>
      </c>
      <c r="KE383" s="2" t="s">
        <v>270</v>
      </c>
      <c r="KF383" s="2" t="s">
        <v>229</v>
      </c>
      <c r="KG383" s="2" t="s">
        <v>241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272</v>
      </c>
      <c r="KP383" s="2" t="s">
        <v>226</v>
      </c>
      <c r="KQ383" s="2" t="s">
        <v>229</v>
      </c>
      <c r="KR383" s="2" t="s">
        <v>229</v>
      </c>
      <c r="KS383" s="2" t="s">
        <v>241</v>
      </c>
      <c r="KT383" s="2" t="s">
        <v>229</v>
      </c>
      <c r="KU383" s="4"/>
      <c r="KV383" s="8"/>
      <c r="KW383" s="4"/>
      <c r="KX383" s="8"/>
      <c r="KY383" s="7"/>
      <c r="KZ383" s="7"/>
      <c r="LA383" s="2" t="s">
        <v>272</v>
      </c>
      <c r="LB383" s="2" t="s">
        <v>226</v>
      </c>
      <c r="LC383" s="2" t="s">
        <v>229</v>
      </c>
      <c r="LD383" s="2" t="s">
        <v>229</v>
      </c>
      <c r="LE383" s="2" t="s">
        <v>241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229</v>
      </c>
      <c r="LN383" s="2" t="s">
        <v>229</v>
      </c>
      <c r="LO383" s="2" t="s">
        <v>229</v>
      </c>
      <c r="LP383" s="2" t="s">
        <v>229</v>
      </c>
      <c r="LQ383" s="2" t="s">
        <v>229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239</v>
      </c>
      <c r="LZ383" s="2" t="s">
        <v>275</v>
      </c>
      <c r="MA383" s="2" t="s">
        <v>276</v>
      </c>
      <c r="MB383" s="2" t="s">
        <v>3213</v>
      </c>
      <c r="MC383" s="2" t="s">
        <v>241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266</v>
      </c>
      <c r="ML383" s="2" t="s">
        <v>226</v>
      </c>
      <c r="MM383" s="2" t="s">
        <v>229</v>
      </c>
      <c r="MN383" s="2" t="s">
        <v>229</v>
      </c>
      <c r="MO383" s="2" t="s">
        <v>241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266</v>
      </c>
      <c r="MX383" s="2" t="s">
        <v>226</v>
      </c>
      <c r="MY383" s="2" t="s">
        <v>229</v>
      </c>
      <c r="MZ383" s="2" t="s">
        <v>229</v>
      </c>
      <c r="NA383" s="2" t="s">
        <v>241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239</v>
      </c>
      <c r="NJ383" s="2" t="s">
        <v>260</v>
      </c>
      <c r="NK383" s="2" t="s">
        <v>3191</v>
      </c>
      <c r="NL383" s="2" t="s">
        <v>942</v>
      </c>
      <c r="NM383" s="2" t="s">
        <v>241</v>
      </c>
      <c r="NN383" s="2" t="s">
        <v>229</v>
      </c>
      <c r="NO383" s="4"/>
      <c r="NP383" s="8"/>
      <c r="NQ383" s="4"/>
      <c r="NR383" s="8"/>
      <c r="NS383" s="7"/>
      <c r="NT383" s="7"/>
      <c r="NU383" s="2" t="s">
        <v>272</v>
      </c>
      <c r="NV383" s="2" t="s">
        <v>226</v>
      </c>
      <c r="NW383" s="2" t="s">
        <v>229</v>
      </c>
      <c r="NX383" s="2" t="s">
        <v>229</v>
      </c>
      <c r="NY383" s="2" t="s">
        <v>241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239</v>
      </c>
      <c r="OH383" s="2" t="s">
        <v>226</v>
      </c>
      <c r="OI383" s="2" t="s">
        <v>229</v>
      </c>
      <c r="OJ383" s="2" t="s">
        <v>229</v>
      </c>
      <c r="OK383" s="2" t="s">
        <v>241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229</v>
      </c>
      <c r="OT383" s="2" t="s">
        <v>229</v>
      </c>
      <c r="OU383" s="2" t="s">
        <v>229</v>
      </c>
      <c r="OV383" s="2" t="s">
        <v>229</v>
      </c>
      <c r="OW383" s="2" t="s">
        <v>229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281</v>
      </c>
      <c r="PF383" s="2" t="s">
        <v>226</v>
      </c>
      <c r="PG383" s="2" t="s">
        <v>229</v>
      </c>
      <c r="PH383" s="2" t="s">
        <v>229</v>
      </c>
      <c r="PI383" s="2" t="s">
        <v>241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239</v>
      </c>
      <c r="PR383" s="2" t="s">
        <v>275</v>
      </c>
      <c r="PS383" s="2" t="s">
        <v>968</v>
      </c>
      <c r="PT383" s="2" t="s">
        <v>229</v>
      </c>
      <c r="PU383" s="2" t="s">
        <v>241</v>
      </c>
      <c r="PV383" s="2" t="s">
        <v>229</v>
      </c>
      <c r="PW383" s="4"/>
      <c r="PX383" s="8"/>
      <c r="PY383" s="4"/>
      <c r="PZ383" s="8"/>
      <c r="QA383" s="7"/>
      <c r="QB383" s="7"/>
      <c r="QC383" s="2" t="s">
        <v>281</v>
      </c>
      <c r="QD383" s="2" t="s">
        <v>226</v>
      </c>
      <c r="QE383" s="2" t="s">
        <v>229</v>
      </c>
      <c r="QF383" s="2" t="s">
        <v>229</v>
      </c>
      <c r="QG383" s="2" t="s">
        <v>241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229</v>
      </c>
      <c r="QP383" s="2" t="s">
        <v>229</v>
      </c>
      <c r="QQ383" s="2" t="s">
        <v>229</v>
      </c>
      <c r="QR383" s="2" t="s">
        <v>229</v>
      </c>
      <c r="QS383" s="2" t="s">
        <v>229</v>
      </c>
      <c r="QT383" s="2" t="s">
        <v>229</v>
      </c>
      <c r="QU383" s="4"/>
      <c r="QV383" s="8"/>
      <c r="QW383" s="4"/>
      <c r="QX383" s="8"/>
      <c r="QY383" s="7"/>
      <c r="QZ383" s="7"/>
      <c r="RA383" s="2" t="s">
        <v>272</v>
      </c>
      <c r="RB383" s="2" t="s">
        <v>226</v>
      </c>
      <c r="RC383" s="2" t="s">
        <v>229</v>
      </c>
      <c r="RD383" s="2" t="s">
        <v>229</v>
      </c>
      <c r="RE383" s="2" t="s">
        <v>241</v>
      </c>
      <c r="RF383" s="2" t="s">
        <v>229</v>
      </c>
      <c r="RG383" s="4"/>
      <c r="RH383" s="8"/>
      <c r="RI383" s="4"/>
      <c r="RJ383" s="8"/>
      <c r="RK383" s="7"/>
      <c r="RL383" s="7"/>
      <c r="RM383" s="2" t="s">
        <v>229</v>
      </c>
      <c r="RN383" s="2" t="s">
        <v>229</v>
      </c>
      <c r="RO383" s="2" t="s">
        <v>229</v>
      </c>
      <c r="RP383" s="2" t="s">
        <v>229</v>
      </c>
      <c r="RQ383" s="2" t="s">
        <v>229</v>
      </c>
      <c r="RR383" s="2" t="s">
        <v>229</v>
      </c>
      <c r="RS383" s="4"/>
      <c r="RT383" s="8"/>
      <c r="RU383" s="4"/>
      <c r="RV383" s="8"/>
      <c r="RW383" s="7"/>
      <c r="RX383" s="7"/>
      <c r="RY383" s="2" t="s">
        <v>266</v>
      </c>
      <c r="RZ383" s="2" t="s">
        <v>275</v>
      </c>
      <c r="SA383" s="2" t="s">
        <v>229</v>
      </c>
      <c r="SB383" s="2" t="s">
        <v>229</v>
      </c>
      <c r="SC383" s="2" t="s">
        <v>241</v>
      </c>
      <c r="SD383" s="2" t="s">
        <v>229</v>
      </c>
      <c r="SE383" s="4">
        <v>205</v>
      </c>
      <c r="SF383" s="4">
        <v>91</v>
      </c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</row>
    <row r="384">
      <c r="A384" s="2" t="s">
        <v>3353</v>
      </c>
      <c r="B384" s="2" t="s">
        <v>216</v>
      </c>
      <c r="C384" s="2" t="s">
        <v>217</v>
      </c>
      <c r="D384" s="2" t="s">
        <v>3164</v>
      </c>
      <c r="E384" s="2" t="s">
        <v>3165</v>
      </c>
      <c r="F384" s="2" t="s">
        <v>1296</v>
      </c>
      <c r="G384" s="2" t="s">
        <v>1297</v>
      </c>
      <c r="H384" s="2" t="s">
        <v>1298</v>
      </c>
      <c r="I384" s="2" t="s">
        <v>3274</v>
      </c>
      <c r="J384" s="2" t="s">
        <v>285</v>
      </c>
      <c r="K384" s="2" t="s">
        <v>767</v>
      </c>
      <c r="L384" s="3">
        <v>31.5</v>
      </c>
      <c r="M384" s="3">
        <v>33.08</v>
      </c>
      <c r="N384" s="3">
        <v>69.99</v>
      </c>
      <c r="O384" s="2" t="s">
        <v>226</v>
      </c>
      <c r="P384" s="2" t="s">
        <v>618</v>
      </c>
      <c r="Q384" s="2" t="s">
        <v>228</v>
      </c>
      <c r="R384" s="2" t="s">
        <v>229</v>
      </c>
      <c r="S384" s="2" t="s">
        <v>1299</v>
      </c>
      <c r="T384" s="2" t="s">
        <v>684</v>
      </c>
      <c r="U384" s="2" t="s">
        <v>733</v>
      </c>
      <c r="V384" s="2" t="s">
        <v>1008</v>
      </c>
      <c r="W384" s="2" t="s">
        <v>686</v>
      </c>
      <c r="X384" s="2" t="s">
        <v>234</v>
      </c>
      <c r="Y384" s="2" t="s">
        <v>1300</v>
      </c>
      <c r="Z384" s="4">
        <v>283</v>
      </c>
      <c r="AA384" s="4">
        <f>=ROUNDDOWN(35.375,0)</f>
      </c>
      <c r="AB384" s="5">
        <v>8</v>
      </c>
      <c r="AC384" s="2" t="s">
        <v>229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3</v>
      </c>
      <c r="AQ384" s="8">
        <v>100.68</v>
      </c>
      <c r="AR384" s="4">
        <v>5</v>
      </c>
      <c r="AS384" s="8">
        <v>171.06</v>
      </c>
      <c r="AT384" s="7">
        <v>-0.4</v>
      </c>
      <c r="AU384" s="7">
        <v>-0.4114</v>
      </c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>
        <v>0.7916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 t="s">
        <v>229</v>
      </c>
      <c r="BJ384" s="4">
        <v>3</v>
      </c>
      <c r="BK384" s="8">
        <v>100.68</v>
      </c>
      <c r="BL384" s="2" t="s">
        <v>3354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239</v>
      </c>
      <c r="BV384" s="2" t="s">
        <v>226</v>
      </c>
      <c r="BW384" s="2" t="s">
        <v>229</v>
      </c>
      <c r="BX384" s="2" t="s">
        <v>327</v>
      </c>
      <c r="BY384" s="2" t="s">
        <v>241</v>
      </c>
      <c r="BZ384" s="2" t="s">
        <v>229</v>
      </c>
      <c r="CA384" s="4">
        <v>1</v>
      </c>
      <c r="CB384" s="8">
        <v>34.56</v>
      </c>
      <c r="CC384" s="4">
        <v>3</v>
      </c>
      <c r="CD384" s="8">
        <v>103.68</v>
      </c>
      <c r="CE384" s="7">
        <v>-0.6667</v>
      </c>
      <c r="CF384" s="7">
        <v>-0.6667</v>
      </c>
      <c r="CG384" s="2" t="s">
        <v>239</v>
      </c>
      <c r="CH384" s="2" t="s">
        <v>226</v>
      </c>
      <c r="CI384" s="2" t="s">
        <v>419</v>
      </c>
      <c r="CJ384" s="2" t="s">
        <v>830</v>
      </c>
      <c r="CK384" s="2" t="s">
        <v>241</v>
      </c>
      <c r="CL384" s="2" t="s">
        <v>229</v>
      </c>
      <c r="CM384" s="4">
        <v>1</v>
      </c>
      <c r="CN384" s="8">
        <v>34.56</v>
      </c>
      <c r="CO384" s="4"/>
      <c r="CP384" s="8"/>
      <c r="CQ384" s="7"/>
      <c r="CR384" s="7"/>
      <c r="CS384" s="2" t="s">
        <v>239</v>
      </c>
      <c r="CT384" s="2" t="s">
        <v>226</v>
      </c>
      <c r="CU384" s="2" t="s">
        <v>3195</v>
      </c>
      <c r="CV384" s="2" t="s">
        <v>3355</v>
      </c>
      <c r="CW384" s="2" t="s">
        <v>241</v>
      </c>
      <c r="CX384" s="2" t="s">
        <v>229</v>
      </c>
      <c r="CY384" s="4"/>
      <c r="CZ384" s="8"/>
      <c r="DA384" s="4"/>
      <c r="DB384" s="8"/>
      <c r="DC384" s="7"/>
      <c r="DD384" s="7"/>
      <c r="DE384" s="2" t="s">
        <v>239</v>
      </c>
      <c r="DF384" s="2" t="s">
        <v>226</v>
      </c>
      <c r="DG384" s="2" t="s">
        <v>1304</v>
      </c>
      <c r="DH384" s="2" t="s">
        <v>1312</v>
      </c>
      <c r="DI384" s="2" t="s">
        <v>241</v>
      </c>
      <c r="DJ384" s="2" t="s">
        <v>229</v>
      </c>
      <c r="DK384" s="4"/>
      <c r="DL384" s="8"/>
      <c r="DM384" s="4"/>
      <c r="DN384" s="8"/>
      <c r="DO384" s="7"/>
      <c r="DP384" s="7"/>
      <c r="DQ384" s="2" t="s">
        <v>239</v>
      </c>
      <c r="DR384" s="2" t="s">
        <v>226</v>
      </c>
      <c r="DS384" s="2" t="s">
        <v>1306</v>
      </c>
      <c r="DT384" s="2" t="s">
        <v>1398</v>
      </c>
      <c r="DU384" s="2" t="s">
        <v>241</v>
      </c>
      <c r="DV384" s="2" t="s">
        <v>229</v>
      </c>
      <c r="DW384" s="4">
        <v>1</v>
      </c>
      <c r="DX384" s="8">
        <v>31.56</v>
      </c>
      <c r="DY384" s="4">
        <v>1</v>
      </c>
      <c r="DZ384" s="8">
        <v>34.3</v>
      </c>
      <c r="EA384" s="7"/>
      <c r="EB384" s="7">
        <v>-0.0799</v>
      </c>
      <c r="EC384" s="2" t="s">
        <v>239</v>
      </c>
      <c r="ED384" s="2" t="s">
        <v>226</v>
      </c>
      <c r="EE384" s="2" t="s">
        <v>458</v>
      </c>
      <c r="EF384" s="2" t="s">
        <v>1318</v>
      </c>
      <c r="EG384" s="2" t="s">
        <v>241</v>
      </c>
      <c r="EH384" s="2" t="s">
        <v>229</v>
      </c>
      <c r="EI384" s="4"/>
      <c r="EJ384" s="8"/>
      <c r="EK384" s="4"/>
      <c r="EL384" s="8"/>
      <c r="EM384" s="7"/>
      <c r="EN384" s="7"/>
      <c r="EO384" s="2" t="s">
        <v>239</v>
      </c>
      <c r="EP384" s="2" t="s">
        <v>226</v>
      </c>
      <c r="EQ384" s="2" t="s">
        <v>1333</v>
      </c>
      <c r="ER384" s="2" t="s">
        <v>571</v>
      </c>
      <c r="ES384" s="2" t="s">
        <v>241</v>
      </c>
      <c r="ET384" s="2" t="s">
        <v>229</v>
      </c>
      <c r="EU384" s="4"/>
      <c r="EV384" s="8"/>
      <c r="EW384" s="4"/>
      <c r="EX384" s="8"/>
      <c r="EY384" s="7"/>
      <c r="EZ384" s="7"/>
      <c r="FA384" s="2" t="s">
        <v>239</v>
      </c>
      <c r="FB384" s="2" t="s">
        <v>226</v>
      </c>
      <c r="FC384" s="2" t="s">
        <v>828</v>
      </c>
      <c r="FD384" s="2" t="s">
        <v>973</v>
      </c>
      <c r="FE384" s="2" t="s">
        <v>241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226</v>
      </c>
      <c r="FO384" s="2" t="s">
        <v>1319</v>
      </c>
      <c r="FP384" s="2" t="s">
        <v>419</v>
      </c>
      <c r="FQ384" s="2" t="s">
        <v>241</v>
      </c>
      <c r="FR384" s="2" t="s">
        <v>229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226</v>
      </c>
      <c r="GA384" s="2" t="s">
        <v>327</v>
      </c>
      <c r="GB384" s="2" t="s">
        <v>229</v>
      </c>
      <c r="GC384" s="2" t="s">
        <v>241</v>
      </c>
      <c r="GD384" s="2" t="s">
        <v>229</v>
      </c>
      <c r="GE384" s="4"/>
      <c r="GF384" s="8"/>
      <c r="GG384" s="4"/>
      <c r="GH384" s="8"/>
      <c r="GI384" s="7"/>
      <c r="GJ384" s="7"/>
      <c r="GK384" s="2" t="s">
        <v>714</v>
      </c>
      <c r="GL384" s="2" t="s">
        <v>275</v>
      </c>
      <c r="GM384" s="2" t="s">
        <v>974</v>
      </c>
      <c r="GN384" s="2" t="s">
        <v>2691</v>
      </c>
      <c r="GO384" s="2" t="s">
        <v>241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239</v>
      </c>
      <c r="GX384" s="2" t="s">
        <v>226</v>
      </c>
      <c r="GY384" s="2" t="s">
        <v>258</v>
      </c>
      <c r="GZ384" s="2" t="s">
        <v>458</v>
      </c>
      <c r="HA384" s="2" t="s">
        <v>241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281</v>
      </c>
      <c r="HJ384" s="2" t="s">
        <v>226</v>
      </c>
      <c r="HK384" s="2" t="s">
        <v>1305</v>
      </c>
      <c r="HL384" s="2" t="s">
        <v>1367</v>
      </c>
      <c r="HM384" s="2" t="s">
        <v>241</v>
      </c>
      <c r="HN384" s="2" t="s">
        <v>229</v>
      </c>
      <c r="HO384" s="4"/>
      <c r="HP384" s="8"/>
      <c r="HQ384" s="4"/>
      <c r="HR384" s="8"/>
      <c r="HS384" s="7"/>
      <c r="HT384" s="7"/>
      <c r="HU384" s="2" t="s">
        <v>239</v>
      </c>
      <c r="HV384" s="2" t="s">
        <v>226</v>
      </c>
      <c r="HW384" s="2" t="s">
        <v>2964</v>
      </c>
      <c r="HX384" s="2" t="s">
        <v>229</v>
      </c>
      <c r="HY384" s="2" t="s">
        <v>241</v>
      </c>
      <c r="HZ384" s="2" t="s">
        <v>229</v>
      </c>
      <c r="IA384" s="4"/>
      <c r="IB384" s="8"/>
      <c r="IC384" s="4"/>
      <c r="ID384" s="8"/>
      <c r="IE384" s="7"/>
      <c r="IF384" s="7"/>
      <c r="IG384" s="2" t="s">
        <v>266</v>
      </c>
      <c r="IH384" s="2" t="s">
        <v>226</v>
      </c>
      <c r="II384" s="2" t="s">
        <v>229</v>
      </c>
      <c r="IJ384" s="2" t="s">
        <v>229</v>
      </c>
      <c r="IK384" s="2" t="s">
        <v>241</v>
      </c>
      <c r="IL384" s="2" t="s">
        <v>229</v>
      </c>
      <c r="IM384" s="4"/>
      <c r="IN384" s="8"/>
      <c r="IO384" s="4"/>
      <c r="IP384" s="8"/>
      <c r="IQ384" s="7"/>
      <c r="IR384" s="7"/>
      <c r="IS384" s="2" t="s">
        <v>272</v>
      </c>
      <c r="IT384" s="2" t="s">
        <v>226</v>
      </c>
      <c r="IU384" s="2" t="s">
        <v>229</v>
      </c>
      <c r="IV384" s="2" t="s">
        <v>229</v>
      </c>
      <c r="IW384" s="2" t="s">
        <v>241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239</v>
      </c>
      <c r="JF384" s="2" t="s">
        <v>226</v>
      </c>
      <c r="JG384" s="2" t="s">
        <v>268</v>
      </c>
      <c r="JH384" s="2" t="s">
        <v>1281</v>
      </c>
      <c r="JI384" s="2" t="s">
        <v>241</v>
      </c>
      <c r="JJ384" s="2" t="s">
        <v>229</v>
      </c>
      <c r="JK384" s="4"/>
      <c r="JL384" s="8"/>
      <c r="JM384" s="4"/>
      <c r="JN384" s="8"/>
      <c r="JO384" s="7"/>
      <c r="JP384" s="7"/>
      <c r="JQ384" s="2" t="s">
        <v>229</v>
      </c>
      <c r="JR384" s="2" t="s">
        <v>229</v>
      </c>
      <c r="JS384" s="2" t="s">
        <v>229</v>
      </c>
      <c r="JT384" s="2" t="s">
        <v>229</v>
      </c>
      <c r="JU384" s="2" t="s">
        <v>229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239</v>
      </c>
      <c r="KD384" s="2" t="s">
        <v>226</v>
      </c>
      <c r="KE384" s="2" t="s">
        <v>270</v>
      </c>
      <c r="KF384" s="2" t="s">
        <v>957</v>
      </c>
      <c r="KG384" s="2" t="s">
        <v>241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272</v>
      </c>
      <c r="KP384" s="2" t="s">
        <v>226</v>
      </c>
      <c r="KQ384" s="2" t="s">
        <v>229</v>
      </c>
      <c r="KR384" s="2" t="s">
        <v>229</v>
      </c>
      <c r="KS384" s="2" t="s">
        <v>241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272</v>
      </c>
      <c r="LB384" s="2" t="s">
        <v>226</v>
      </c>
      <c r="LC384" s="2" t="s">
        <v>229</v>
      </c>
      <c r="LD384" s="2" t="s">
        <v>229</v>
      </c>
      <c r="LE384" s="2" t="s">
        <v>241</v>
      </c>
      <c r="LF384" s="2" t="s">
        <v>229</v>
      </c>
      <c r="LG384" s="4"/>
      <c r="LH384" s="8"/>
      <c r="LI384" s="4"/>
      <c r="LJ384" s="8"/>
      <c r="LK384" s="7"/>
      <c r="LL384" s="7"/>
      <c r="LM384" s="2" t="s">
        <v>229</v>
      </c>
      <c r="LN384" s="2" t="s">
        <v>229</v>
      </c>
      <c r="LO384" s="2" t="s">
        <v>229</v>
      </c>
      <c r="LP384" s="2" t="s">
        <v>229</v>
      </c>
      <c r="LQ384" s="2" t="s">
        <v>229</v>
      </c>
      <c r="LR384" s="2" t="s">
        <v>229</v>
      </c>
      <c r="LS384" s="4"/>
      <c r="LT384" s="8"/>
      <c r="LU384" s="4">
        <v>1</v>
      </c>
      <c r="LV384" s="8">
        <v>33.08</v>
      </c>
      <c r="LW384" s="7">
        <v>-1</v>
      </c>
      <c r="LX384" s="7">
        <v>-1</v>
      </c>
      <c r="LY384" s="2" t="s">
        <v>239</v>
      </c>
      <c r="LZ384" s="2" t="s">
        <v>275</v>
      </c>
      <c r="MA384" s="2" t="s">
        <v>276</v>
      </c>
      <c r="MB384" s="2" t="s">
        <v>3213</v>
      </c>
      <c r="MC384" s="2" t="s">
        <v>241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266</v>
      </c>
      <c r="ML384" s="2" t="s">
        <v>226</v>
      </c>
      <c r="MM384" s="2" t="s">
        <v>229</v>
      </c>
      <c r="MN384" s="2" t="s">
        <v>229</v>
      </c>
      <c r="MO384" s="2" t="s">
        <v>241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266</v>
      </c>
      <c r="MX384" s="2" t="s">
        <v>226</v>
      </c>
      <c r="MY384" s="2" t="s">
        <v>229</v>
      </c>
      <c r="MZ384" s="2" t="s">
        <v>229</v>
      </c>
      <c r="NA384" s="2" t="s">
        <v>241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239</v>
      </c>
      <c r="NJ384" s="2" t="s">
        <v>260</v>
      </c>
      <c r="NK384" s="2" t="s">
        <v>1594</v>
      </c>
      <c r="NL384" s="2" t="s">
        <v>942</v>
      </c>
      <c r="NM384" s="2" t="s">
        <v>241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272</v>
      </c>
      <c r="NV384" s="2" t="s">
        <v>226</v>
      </c>
      <c r="NW384" s="2" t="s">
        <v>229</v>
      </c>
      <c r="NX384" s="2" t="s">
        <v>229</v>
      </c>
      <c r="NY384" s="2" t="s">
        <v>241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239</v>
      </c>
      <c r="OH384" s="2" t="s">
        <v>226</v>
      </c>
      <c r="OI384" s="2" t="s">
        <v>229</v>
      </c>
      <c r="OJ384" s="2" t="s">
        <v>229</v>
      </c>
      <c r="OK384" s="2" t="s">
        <v>241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229</v>
      </c>
      <c r="OT384" s="2" t="s">
        <v>229</v>
      </c>
      <c r="OU384" s="2" t="s">
        <v>229</v>
      </c>
      <c r="OV384" s="2" t="s">
        <v>229</v>
      </c>
      <c r="OW384" s="2" t="s">
        <v>229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281</v>
      </c>
      <c r="PF384" s="2" t="s">
        <v>226</v>
      </c>
      <c r="PG384" s="2" t="s">
        <v>229</v>
      </c>
      <c r="PH384" s="2" t="s">
        <v>229</v>
      </c>
      <c r="PI384" s="2" t="s">
        <v>241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239</v>
      </c>
      <c r="PR384" s="2" t="s">
        <v>275</v>
      </c>
      <c r="PS384" s="2" t="s">
        <v>968</v>
      </c>
      <c r="PT384" s="2" t="s">
        <v>229</v>
      </c>
      <c r="PU384" s="2" t="s">
        <v>241</v>
      </c>
      <c r="PV384" s="2" t="s">
        <v>229</v>
      </c>
      <c r="PW384" s="4"/>
      <c r="PX384" s="8"/>
      <c r="PY384" s="4"/>
      <c r="PZ384" s="8"/>
      <c r="QA384" s="7"/>
      <c r="QB384" s="7"/>
      <c r="QC384" s="2" t="s">
        <v>281</v>
      </c>
      <c r="QD384" s="2" t="s">
        <v>226</v>
      </c>
      <c r="QE384" s="2" t="s">
        <v>229</v>
      </c>
      <c r="QF384" s="2" t="s">
        <v>229</v>
      </c>
      <c r="QG384" s="2" t="s">
        <v>241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229</v>
      </c>
      <c r="QP384" s="2" t="s">
        <v>229</v>
      </c>
      <c r="QQ384" s="2" t="s">
        <v>229</v>
      </c>
      <c r="QR384" s="2" t="s">
        <v>229</v>
      </c>
      <c r="QS384" s="2" t="s">
        <v>229</v>
      </c>
      <c r="QT384" s="2" t="s">
        <v>229</v>
      </c>
      <c r="QU384" s="4"/>
      <c r="QV384" s="8"/>
      <c r="QW384" s="4"/>
      <c r="QX384" s="8"/>
      <c r="QY384" s="7"/>
      <c r="QZ384" s="7"/>
      <c r="RA384" s="2" t="s">
        <v>272</v>
      </c>
      <c r="RB384" s="2" t="s">
        <v>226</v>
      </c>
      <c r="RC384" s="2" t="s">
        <v>229</v>
      </c>
      <c r="RD384" s="2" t="s">
        <v>229</v>
      </c>
      <c r="RE384" s="2" t="s">
        <v>241</v>
      </c>
      <c r="RF384" s="2" t="s">
        <v>229</v>
      </c>
      <c r="RG384" s="4"/>
      <c r="RH384" s="8"/>
      <c r="RI384" s="4"/>
      <c r="RJ384" s="8"/>
      <c r="RK384" s="7"/>
      <c r="RL384" s="7"/>
      <c r="RM384" s="2" t="s">
        <v>229</v>
      </c>
      <c r="RN384" s="2" t="s">
        <v>229</v>
      </c>
      <c r="RO384" s="2" t="s">
        <v>229</v>
      </c>
      <c r="RP384" s="2" t="s">
        <v>229</v>
      </c>
      <c r="RQ384" s="2" t="s">
        <v>229</v>
      </c>
      <c r="RR384" s="2" t="s">
        <v>229</v>
      </c>
      <c r="RS384" s="4"/>
      <c r="RT384" s="8"/>
      <c r="RU384" s="4"/>
      <c r="RV384" s="8"/>
      <c r="RW384" s="7"/>
      <c r="RX384" s="7"/>
      <c r="RY384" s="2" t="s">
        <v>266</v>
      </c>
      <c r="RZ384" s="2" t="s">
        <v>275</v>
      </c>
      <c r="SA384" s="2" t="s">
        <v>229</v>
      </c>
      <c r="SB384" s="2" t="s">
        <v>229</v>
      </c>
      <c r="SC384" s="2" t="s">
        <v>241</v>
      </c>
      <c r="SD384" s="2" t="s">
        <v>229</v>
      </c>
      <c r="SE384" s="4">
        <v>283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</row>
    <row r="385">
      <c r="A385" s="2" t="s">
        <v>3356</v>
      </c>
      <c r="B385" s="2" t="s">
        <v>216</v>
      </c>
      <c r="C385" s="2" t="s">
        <v>217</v>
      </c>
      <c r="D385" s="2" t="s">
        <v>3164</v>
      </c>
      <c r="E385" s="2" t="s">
        <v>3165</v>
      </c>
      <c r="F385" s="2" t="s">
        <v>1477</v>
      </c>
      <c r="G385" s="2" t="s">
        <v>1478</v>
      </c>
      <c r="H385" s="2" t="s">
        <v>1479</v>
      </c>
      <c r="I385" s="2" t="s">
        <v>3357</v>
      </c>
      <c r="J385" s="2" t="s">
        <v>224</v>
      </c>
      <c r="K385" s="2" t="s">
        <v>862</v>
      </c>
      <c r="L385" s="3">
        <v>26.95</v>
      </c>
      <c r="M385" s="3">
        <v>28.3</v>
      </c>
      <c r="N385" s="3">
        <v>54.99</v>
      </c>
      <c r="O385" s="2" t="s">
        <v>226</v>
      </c>
      <c r="P385" s="2" t="s">
        <v>618</v>
      </c>
      <c r="Q385" s="2" t="s">
        <v>228</v>
      </c>
      <c r="R385" s="2" t="s">
        <v>229</v>
      </c>
      <c r="S385" s="2" t="s">
        <v>1481</v>
      </c>
      <c r="T385" s="2" t="s">
        <v>684</v>
      </c>
      <c r="U385" s="2" t="s">
        <v>286</v>
      </c>
      <c r="V385" s="2" t="s">
        <v>1482</v>
      </c>
      <c r="W385" s="2" t="s">
        <v>234</v>
      </c>
      <c r="X385" s="2" t="s">
        <v>1251</v>
      </c>
      <c r="Y385" s="2" t="s">
        <v>1483</v>
      </c>
      <c r="Z385" s="4">
        <v>3</v>
      </c>
      <c r="AA385" s="4">
        <f>=ROUNDDOWN(1,0)</f>
      </c>
      <c r="AB385" s="5">
        <v>3</v>
      </c>
      <c r="AC385" s="2" t="s">
        <v>637</v>
      </c>
      <c r="AD385" s="4">
        <v>100</v>
      </c>
      <c r="AE385" s="4">
        <v>160</v>
      </c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/>
      <c r="AQ385" s="8"/>
      <c r="AR385" s="4">
        <v>1</v>
      </c>
      <c r="AS385" s="8">
        <v>29.12</v>
      </c>
      <c r="AT385" s="7">
        <v>-1</v>
      </c>
      <c r="AU385" s="7">
        <v>-1</v>
      </c>
      <c r="AV385" s="4">
        <v>1</v>
      </c>
      <c r="AW385" s="8">
        <v>34.94</v>
      </c>
      <c r="AX385" s="4">
        <v>3</v>
      </c>
      <c r="AY385" s="8">
        <v>99</v>
      </c>
      <c r="AZ385" s="7">
        <v>-0.6667</v>
      </c>
      <c r="BA385" s="7">
        <v>-0.6471</v>
      </c>
      <c r="BB385" s="7"/>
      <c r="BC385" s="4">
        <v>1</v>
      </c>
      <c r="BD385" s="8">
        <v>34.94</v>
      </c>
      <c r="BE385" s="4">
        <v>3</v>
      </c>
      <c r="BF385" s="8">
        <v>99</v>
      </c>
      <c r="BG385" s="7">
        <v>-0.6667</v>
      </c>
      <c r="BH385" s="7">
        <v>-0.6471</v>
      </c>
      <c r="BI385" s="7">
        <v>1</v>
      </c>
      <c r="BJ385" s="4"/>
      <c r="BK385" s="8"/>
      <c r="BL385" s="2" t="s">
        <v>3221</v>
      </c>
      <c r="BM385" s="7"/>
      <c r="BN385" s="7"/>
      <c r="BO385" s="4"/>
      <c r="BP385" s="8"/>
      <c r="BQ385" s="4">
        <v>1</v>
      </c>
      <c r="BR385" s="8">
        <v>29.12</v>
      </c>
      <c r="BS385" s="7">
        <v>-1</v>
      </c>
      <c r="BT385" s="7">
        <v>-1</v>
      </c>
      <c r="BU385" s="2" t="s">
        <v>239</v>
      </c>
      <c r="BV385" s="2" t="s">
        <v>226</v>
      </c>
      <c r="BW385" s="2" t="s">
        <v>229</v>
      </c>
      <c r="BX385" s="2" t="s">
        <v>3358</v>
      </c>
      <c r="BY385" s="2" t="s">
        <v>241</v>
      </c>
      <c r="BZ385" s="2" t="s">
        <v>229</v>
      </c>
      <c r="CA385" s="4"/>
      <c r="CB385" s="8"/>
      <c r="CC385" s="4"/>
      <c r="CD385" s="8"/>
      <c r="CE385" s="7"/>
      <c r="CF385" s="7"/>
      <c r="CG385" s="2" t="s">
        <v>239</v>
      </c>
      <c r="CH385" s="2" t="s">
        <v>226</v>
      </c>
      <c r="CI385" s="2" t="s">
        <v>485</v>
      </c>
      <c r="CJ385" s="2" t="s">
        <v>487</v>
      </c>
      <c r="CK385" s="2" t="s">
        <v>241</v>
      </c>
      <c r="CL385" s="2" t="s">
        <v>229</v>
      </c>
      <c r="CM385" s="4"/>
      <c r="CN385" s="8"/>
      <c r="CO385" s="4"/>
      <c r="CP385" s="8"/>
      <c r="CQ385" s="7"/>
      <c r="CR385" s="7"/>
      <c r="CS385" s="2" t="s">
        <v>239</v>
      </c>
      <c r="CT385" s="2" t="s">
        <v>226</v>
      </c>
      <c r="CU385" s="2" t="s">
        <v>1483</v>
      </c>
      <c r="CV385" s="2" t="s">
        <v>777</v>
      </c>
      <c r="CW385" s="2" t="s">
        <v>241</v>
      </c>
      <c r="CX385" s="2" t="s">
        <v>229</v>
      </c>
      <c r="CY385" s="4"/>
      <c r="CZ385" s="8"/>
      <c r="DA385" s="4"/>
      <c r="DB385" s="8"/>
      <c r="DC385" s="7"/>
      <c r="DD385" s="7"/>
      <c r="DE385" s="2" t="s">
        <v>239</v>
      </c>
      <c r="DF385" s="2" t="s">
        <v>226</v>
      </c>
      <c r="DG385" s="2" t="s">
        <v>1483</v>
      </c>
      <c r="DH385" s="2" t="s">
        <v>3359</v>
      </c>
      <c r="DI385" s="2" t="s">
        <v>241</v>
      </c>
      <c r="DJ385" s="2" t="s">
        <v>229</v>
      </c>
      <c r="DK385" s="4"/>
      <c r="DL385" s="8"/>
      <c r="DM385" s="4"/>
      <c r="DN385" s="8"/>
      <c r="DO385" s="7"/>
      <c r="DP385" s="7"/>
      <c r="DQ385" s="2" t="s">
        <v>239</v>
      </c>
      <c r="DR385" s="2" t="s">
        <v>226</v>
      </c>
      <c r="DS385" s="2" t="s">
        <v>1487</v>
      </c>
      <c r="DT385" s="2" t="s">
        <v>439</v>
      </c>
      <c r="DU385" s="2" t="s">
        <v>241</v>
      </c>
      <c r="DV385" s="2" t="s">
        <v>229</v>
      </c>
      <c r="DW385" s="4"/>
      <c r="DX385" s="8"/>
      <c r="DY385" s="4"/>
      <c r="DZ385" s="8"/>
      <c r="EA385" s="7"/>
      <c r="EB385" s="7"/>
      <c r="EC385" s="2" t="s">
        <v>239</v>
      </c>
      <c r="ED385" s="2" t="s">
        <v>226</v>
      </c>
      <c r="EE385" s="2" t="s">
        <v>490</v>
      </c>
      <c r="EF385" s="2" t="s">
        <v>1952</v>
      </c>
      <c r="EG385" s="2" t="s">
        <v>241</v>
      </c>
      <c r="EH385" s="2" t="s">
        <v>229</v>
      </c>
      <c r="EI385" s="4"/>
      <c r="EJ385" s="8"/>
      <c r="EK385" s="4"/>
      <c r="EL385" s="8"/>
      <c r="EM385" s="7"/>
      <c r="EN385" s="7"/>
      <c r="EO385" s="2" t="s">
        <v>239</v>
      </c>
      <c r="EP385" s="2" t="s">
        <v>226</v>
      </c>
      <c r="EQ385" s="2" t="s">
        <v>1033</v>
      </c>
      <c r="ER385" s="2" t="s">
        <v>3360</v>
      </c>
      <c r="ES385" s="2" t="s">
        <v>241</v>
      </c>
      <c r="ET385" s="2" t="s">
        <v>229</v>
      </c>
      <c r="EU385" s="4"/>
      <c r="EV385" s="8"/>
      <c r="EW385" s="4"/>
      <c r="EX385" s="8"/>
      <c r="EY385" s="7"/>
      <c r="EZ385" s="7"/>
      <c r="FA385" s="2" t="s">
        <v>239</v>
      </c>
      <c r="FB385" s="2" t="s">
        <v>226</v>
      </c>
      <c r="FC385" s="2" t="s">
        <v>1318</v>
      </c>
      <c r="FD385" s="2" t="s">
        <v>3152</v>
      </c>
      <c r="FE385" s="2" t="s">
        <v>241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226</v>
      </c>
      <c r="FO385" s="2" t="s">
        <v>1483</v>
      </c>
      <c r="FP385" s="2" t="s">
        <v>229</v>
      </c>
      <c r="FQ385" s="2" t="s">
        <v>241</v>
      </c>
      <c r="FR385" s="2" t="s">
        <v>229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226</v>
      </c>
      <c r="GA385" s="2" t="s">
        <v>1178</v>
      </c>
      <c r="GB385" s="2" t="s">
        <v>229</v>
      </c>
      <c r="GC385" s="2" t="s">
        <v>241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714</v>
      </c>
      <c r="GL385" s="2" t="s">
        <v>275</v>
      </c>
      <c r="GM385" s="2" t="s">
        <v>1018</v>
      </c>
      <c r="GN385" s="2" t="s">
        <v>2321</v>
      </c>
      <c r="GO385" s="2" t="s">
        <v>241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239</v>
      </c>
      <c r="GX385" s="2" t="s">
        <v>226</v>
      </c>
      <c r="GY385" s="2" t="s">
        <v>1492</v>
      </c>
      <c r="GZ385" s="2" t="s">
        <v>3263</v>
      </c>
      <c r="HA385" s="2" t="s">
        <v>241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239</v>
      </c>
      <c r="HJ385" s="2" t="s">
        <v>226</v>
      </c>
      <c r="HK385" s="2" t="s">
        <v>332</v>
      </c>
      <c r="HL385" s="2" t="s">
        <v>2320</v>
      </c>
      <c r="HM385" s="2" t="s">
        <v>241</v>
      </c>
      <c r="HN385" s="2" t="s">
        <v>229</v>
      </c>
      <c r="HO385" s="4"/>
      <c r="HP385" s="8"/>
      <c r="HQ385" s="4"/>
      <c r="HR385" s="8"/>
      <c r="HS385" s="7"/>
      <c r="HT385" s="7"/>
      <c r="HU385" s="2" t="s">
        <v>239</v>
      </c>
      <c r="HV385" s="2" t="s">
        <v>226</v>
      </c>
      <c r="HW385" s="2" t="s">
        <v>1483</v>
      </c>
      <c r="HX385" s="2" t="s">
        <v>3361</v>
      </c>
      <c r="HY385" s="2" t="s">
        <v>241</v>
      </c>
      <c r="HZ385" s="2" t="s">
        <v>229</v>
      </c>
      <c r="IA385" s="4"/>
      <c r="IB385" s="8"/>
      <c r="IC385" s="4"/>
      <c r="ID385" s="8"/>
      <c r="IE385" s="7"/>
      <c r="IF385" s="7"/>
      <c r="IG385" s="2" t="s">
        <v>266</v>
      </c>
      <c r="IH385" s="2" t="s">
        <v>226</v>
      </c>
      <c r="II385" s="2" t="s">
        <v>229</v>
      </c>
      <c r="IJ385" s="2" t="s">
        <v>229</v>
      </c>
      <c r="IK385" s="2" t="s">
        <v>241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272</v>
      </c>
      <c r="IT385" s="2" t="s">
        <v>226</v>
      </c>
      <c r="IU385" s="2" t="s">
        <v>229</v>
      </c>
      <c r="IV385" s="2" t="s">
        <v>229</v>
      </c>
      <c r="IW385" s="2" t="s">
        <v>241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239</v>
      </c>
      <c r="JF385" s="2" t="s">
        <v>226</v>
      </c>
      <c r="JG385" s="2" t="s">
        <v>268</v>
      </c>
      <c r="JH385" s="2" t="s">
        <v>1765</v>
      </c>
      <c r="JI385" s="2" t="s">
        <v>241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229</v>
      </c>
      <c r="JR385" s="2" t="s">
        <v>229</v>
      </c>
      <c r="JS385" s="2" t="s">
        <v>229</v>
      </c>
      <c r="JT385" s="2" t="s">
        <v>229</v>
      </c>
      <c r="JU385" s="2" t="s">
        <v>229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272</v>
      </c>
      <c r="KD385" s="2" t="s">
        <v>226</v>
      </c>
      <c r="KE385" s="2" t="s">
        <v>229</v>
      </c>
      <c r="KF385" s="2" t="s">
        <v>229</v>
      </c>
      <c r="KG385" s="2" t="s">
        <v>241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272</v>
      </c>
      <c r="KP385" s="2" t="s">
        <v>226</v>
      </c>
      <c r="KQ385" s="2" t="s">
        <v>229</v>
      </c>
      <c r="KR385" s="2" t="s">
        <v>229</v>
      </c>
      <c r="KS385" s="2" t="s">
        <v>241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272</v>
      </c>
      <c r="LB385" s="2" t="s">
        <v>226</v>
      </c>
      <c r="LC385" s="2" t="s">
        <v>229</v>
      </c>
      <c r="LD385" s="2" t="s">
        <v>229</v>
      </c>
      <c r="LE385" s="2" t="s">
        <v>241</v>
      </c>
      <c r="LF385" s="2" t="s">
        <v>229</v>
      </c>
      <c r="LG385" s="4"/>
      <c r="LH385" s="8"/>
      <c r="LI385" s="4"/>
      <c r="LJ385" s="8"/>
      <c r="LK385" s="7"/>
      <c r="LL385" s="7"/>
      <c r="LM385" s="2" t="s">
        <v>229</v>
      </c>
      <c r="LN385" s="2" t="s">
        <v>229</v>
      </c>
      <c r="LO385" s="2" t="s">
        <v>229</v>
      </c>
      <c r="LP385" s="2" t="s">
        <v>229</v>
      </c>
      <c r="LQ385" s="2" t="s">
        <v>229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239</v>
      </c>
      <c r="LZ385" s="2" t="s">
        <v>275</v>
      </c>
      <c r="MA385" s="2" t="s">
        <v>1312</v>
      </c>
      <c r="MB385" s="2" t="s">
        <v>3259</v>
      </c>
      <c r="MC385" s="2" t="s">
        <v>241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266</v>
      </c>
      <c r="ML385" s="2" t="s">
        <v>226</v>
      </c>
      <c r="MM385" s="2" t="s">
        <v>229</v>
      </c>
      <c r="MN385" s="2" t="s">
        <v>229</v>
      </c>
      <c r="MO385" s="2" t="s">
        <v>241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239</v>
      </c>
      <c r="MX385" s="2" t="s">
        <v>226</v>
      </c>
      <c r="MY385" s="2" t="s">
        <v>308</v>
      </c>
      <c r="MZ385" s="2" t="s">
        <v>229</v>
      </c>
      <c r="NA385" s="2" t="s">
        <v>241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239</v>
      </c>
      <c r="NJ385" s="2" t="s">
        <v>260</v>
      </c>
      <c r="NK385" s="2" t="s">
        <v>794</v>
      </c>
      <c r="NL385" s="2" t="s">
        <v>1037</v>
      </c>
      <c r="NM385" s="2" t="s">
        <v>241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272</v>
      </c>
      <c r="NV385" s="2" t="s">
        <v>226</v>
      </c>
      <c r="NW385" s="2" t="s">
        <v>229</v>
      </c>
      <c r="NX385" s="2" t="s">
        <v>229</v>
      </c>
      <c r="NY385" s="2" t="s">
        <v>241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239</v>
      </c>
      <c r="OH385" s="2" t="s">
        <v>226</v>
      </c>
      <c r="OI385" s="2" t="s">
        <v>229</v>
      </c>
      <c r="OJ385" s="2" t="s">
        <v>229</v>
      </c>
      <c r="OK385" s="2" t="s">
        <v>241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229</v>
      </c>
      <c r="OT385" s="2" t="s">
        <v>229</v>
      </c>
      <c r="OU385" s="2" t="s">
        <v>229</v>
      </c>
      <c r="OV385" s="2" t="s">
        <v>229</v>
      </c>
      <c r="OW385" s="2" t="s">
        <v>229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281</v>
      </c>
      <c r="PF385" s="2" t="s">
        <v>226</v>
      </c>
      <c r="PG385" s="2" t="s">
        <v>229</v>
      </c>
      <c r="PH385" s="2" t="s">
        <v>229</v>
      </c>
      <c r="PI385" s="2" t="s">
        <v>241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266</v>
      </c>
      <c r="PR385" s="2" t="s">
        <v>275</v>
      </c>
      <c r="PS385" s="2" t="s">
        <v>229</v>
      </c>
      <c r="PT385" s="2" t="s">
        <v>229</v>
      </c>
      <c r="PU385" s="2" t="s">
        <v>241</v>
      </c>
      <c r="PV385" s="2" t="s">
        <v>229</v>
      </c>
      <c r="PW385" s="4"/>
      <c r="PX385" s="8"/>
      <c r="PY385" s="4"/>
      <c r="PZ385" s="8"/>
      <c r="QA385" s="7"/>
      <c r="QB385" s="7"/>
      <c r="QC385" s="2" t="s">
        <v>281</v>
      </c>
      <c r="QD385" s="2" t="s">
        <v>226</v>
      </c>
      <c r="QE385" s="2" t="s">
        <v>229</v>
      </c>
      <c r="QF385" s="2" t="s">
        <v>229</v>
      </c>
      <c r="QG385" s="2" t="s">
        <v>241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229</v>
      </c>
      <c r="QP385" s="2" t="s">
        <v>229</v>
      </c>
      <c r="QQ385" s="2" t="s">
        <v>229</v>
      </c>
      <c r="QR385" s="2" t="s">
        <v>229</v>
      </c>
      <c r="QS385" s="2" t="s">
        <v>229</v>
      </c>
      <c r="QT385" s="2" t="s">
        <v>229</v>
      </c>
      <c r="QU385" s="4"/>
      <c r="QV385" s="8"/>
      <c r="QW385" s="4"/>
      <c r="QX385" s="8"/>
      <c r="QY385" s="7"/>
      <c r="QZ385" s="7"/>
      <c r="RA385" s="2" t="s">
        <v>239</v>
      </c>
      <c r="RB385" s="2" t="s">
        <v>275</v>
      </c>
      <c r="RC385" s="2" t="s">
        <v>338</v>
      </c>
      <c r="RD385" s="2" t="s">
        <v>229</v>
      </c>
      <c r="RE385" s="2" t="s">
        <v>241</v>
      </c>
      <c r="RF385" s="2" t="s">
        <v>229</v>
      </c>
      <c r="RG385" s="4"/>
      <c r="RH385" s="8"/>
      <c r="RI385" s="4"/>
      <c r="RJ385" s="8"/>
      <c r="RK385" s="7"/>
      <c r="RL385" s="7"/>
      <c r="RM385" s="2" t="s">
        <v>229</v>
      </c>
      <c r="RN385" s="2" t="s">
        <v>229</v>
      </c>
      <c r="RO385" s="2" t="s">
        <v>229</v>
      </c>
      <c r="RP385" s="2" t="s">
        <v>229</v>
      </c>
      <c r="RQ385" s="2" t="s">
        <v>229</v>
      </c>
      <c r="RR385" s="2" t="s">
        <v>229</v>
      </c>
      <c r="RS385" s="4"/>
      <c r="RT385" s="8"/>
      <c r="RU385" s="4"/>
      <c r="RV385" s="8"/>
      <c r="RW385" s="7"/>
      <c r="RX385" s="7"/>
      <c r="RY385" s="2" t="s">
        <v>266</v>
      </c>
      <c r="RZ385" s="2" t="s">
        <v>275</v>
      </c>
      <c r="SA385" s="2" t="s">
        <v>483</v>
      </c>
      <c r="SB385" s="2" t="s">
        <v>229</v>
      </c>
      <c r="SC385" s="2" t="s">
        <v>241</v>
      </c>
      <c r="SD385" s="2" t="s">
        <v>229</v>
      </c>
      <c r="SE385" s="4">
        <v>3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>
        <v>100</v>
      </c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>
        <v>60</v>
      </c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</row>
    <row r="386">
      <c r="A386" s="2" t="s">
        <v>3362</v>
      </c>
      <c r="B386" s="2" t="s">
        <v>216</v>
      </c>
      <c r="C386" s="2" t="s">
        <v>217</v>
      </c>
      <c r="D386" s="2" t="s">
        <v>3164</v>
      </c>
      <c r="E386" s="2" t="s">
        <v>3165</v>
      </c>
      <c r="F386" s="2" t="s">
        <v>1477</v>
      </c>
      <c r="G386" s="2" t="s">
        <v>1478</v>
      </c>
      <c r="H386" s="2" t="s">
        <v>1479</v>
      </c>
      <c r="I386" s="2" t="s">
        <v>3357</v>
      </c>
      <c r="J386" s="2" t="s">
        <v>285</v>
      </c>
      <c r="K386" s="2" t="s">
        <v>862</v>
      </c>
      <c r="L386" s="3">
        <v>31.85</v>
      </c>
      <c r="M386" s="3">
        <v>33.44</v>
      </c>
      <c r="N386" s="3">
        <v>64.99</v>
      </c>
      <c r="O386" s="2" t="s">
        <v>226</v>
      </c>
      <c r="P386" s="2" t="s">
        <v>618</v>
      </c>
      <c r="Q386" s="2" t="s">
        <v>228</v>
      </c>
      <c r="R386" s="2" t="s">
        <v>229</v>
      </c>
      <c r="S386" s="2" t="s">
        <v>1481</v>
      </c>
      <c r="T386" s="2" t="s">
        <v>684</v>
      </c>
      <c r="U386" s="2" t="s">
        <v>733</v>
      </c>
      <c r="V386" s="2" t="s">
        <v>1482</v>
      </c>
      <c r="W386" s="2" t="s">
        <v>234</v>
      </c>
      <c r="X386" s="2" t="s">
        <v>1251</v>
      </c>
      <c r="Y386" s="2" t="s">
        <v>1483</v>
      </c>
      <c r="Z386" s="4">
        <v>85</v>
      </c>
      <c r="AA386" s="4">
        <f>=ROUNDDOWN(21.25,0)</f>
      </c>
      <c r="AB386" s="5">
        <v>4</v>
      </c>
      <c r="AC386" s="2" t="s">
        <v>637</v>
      </c>
      <c r="AD386" s="4">
        <v>50</v>
      </c>
      <c r="AE386" s="4">
        <v>120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1</v>
      </c>
      <c r="AQ386" s="8">
        <v>34.94</v>
      </c>
      <c r="AR386" s="4">
        <v>2</v>
      </c>
      <c r="AS386" s="8">
        <v>69.88</v>
      </c>
      <c r="AT386" s="7">
        <v>-0.5</v>
      </c>
      <c r="AU386" s="7">
        <v>-0.5</v>
      </c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>
        <v>1</v>
      </c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 t="s">
        <v>229</v>
      </c>
      <c r="BJ386" s="4">
        <v>1</v>
      </c>
      <c r="BK386" s="8">
        <v>34.94</v>
      </c>
      <c r="BL386" s="2" t="s">
        <v>16</v>
      </c>
      <c r="BM386" s="7">
        <v>1</v>
      </c>
      <c r="BN386" s="7">
        <v>1</v>
      </c>
      <c r="BO386" s="4">
        <v>1</v>
      </c>
      <c r="BP386" s="8">
        <v>34.94</v>
      </c>
      <c r="BQ386" s="4">
        <v>2</v>
      </c>
      <c r="BR386" s="8">
        <v>69.88</v>
      </c>
      <c r="BS386" s="7">
        <v>-0.5</v>
      </c>
      <c r="BT386" s="7">
        <v>-0.5</v>
      </c>
      <c r="BU386" s="2" t="s">
        <v>239</v>
      </c>
      <c r="BV386" s="2" t="s">
        <v>226</v>
      </c>
      <c r="BW386" s="2" t="s">
        <v>229</v>
      </c>
      <c r="BX386" s="2" t="s">
        <v>3358</v>
      </c>
      <c r="BY386" s="2" t="s">
        <v>241</v>
      </c>
      <c r="BZ386" s="2" t="s">
        <v>229</v>
      </c>
      <c r="CA386" s="4"/>
      <c r="CB386" s="8"/>
      <c r="CC386" s="4"/>
      <c r="CD386" s="8"/>
      <c r="CE386" s="7"/>
      <c r="CF386" s="7"/>
      <c r="CG386" s="2" t="s">
        <v>239</v>
      </c>
      <c r="CH386" s="2" t="s">
        <v>226</v>
      </c>
      <c r="CI386" s="2" t="s">
        <v>485</v>
      </c>
      <c r="CJ386" s="2" t="s">
        <v>586</v>
      </c>
      <c r="CK386" s="2" t="s">
        <v>241</v>
      </c>
      <c r="CL386" s="2" t="s">
        <v>229</v>
      </c>
      <c r="CM386" s="4"/>
      <c r="CN386" s="8"/>
      <c r="CO386" s="4"/>
      <c r="CP386" s="8"/>
      <c r="CQ386" s="7"/>
      <c r="CR386" s="7"/>
      <c r="CS386" s="2" t="s">
        <v>239</v>
      </c>
      <c r="CT386" s="2" t="s">
        <v>226</v>
      </c>
      <c r="CU386" s="2" t="s">
        <v>1483</v>
      </c>
      <c r="CV386" s="2" t="s">
        <v>1398</v>
      </c>
      <c r="CW386" s="2" t="s">
        <v>241</v>
      </c>
      <c r="CX386" s="2" t="s">
        <v>229</v>
      </c>
      <c r="CY386" s="4"/>
      <c r="CZ386" s="8"/>
      <c r="DA386" s="4"/>
      <c r="DB386" s="8"/>
      <c r="DC386" s="7"/>
      <c r="DD386" s="7"/>
      <c r="DE386" s="2" t="s">
        <v>239</v>
      </c>
      <c r="DF386" s="2" t="s">
        <v>226</v>
      </c>
      <c r="DG386" s="2" t="s">
        <v>1483</v>
      </c>
      <c r="DH386" s="2" t="s">
        <v>1486</v>
      </c>
      <c r="DI386" s="2" t="s">
        <v>241</v>
      </c>
      <c r="DJ386" s="2" t="s">
        <v>229</v>
      </c>
      <c r="DK386" s="4"/>
      <c r="DL386" s="8"/>
      <c r="DM386" s="4"/>
      <c r="DN386" s="8"/>
      <c r="DO386" s="7"/>
      <c r="DP386" s="7"/>
      <c r="DQ386" s="2" t="s">
        <v>239</v>
      </c>
      <c r="DR386" s="2" t="s">
        <v>226</v>
      </c>
      <c r="DS386" s="2" t="s">
        <v>1487</v>
      </c>
      <c r="DT386" s="2" t="s">
        <v>824</v>
      </c>
      <c r="DU386" s="2" t="s">
        <v>241</v>
      </c>
      <c r="DV386" s="2" t="s">
        <v>229</v>
      </c>
      <c r="DW386" s="4"/>
      <c r="DX386" s="8"/>
      <c r="DY386" s="4"/>
      <c r="DZ386" s="8"/>
      <c r="EA386" s="7"/>
      <c r="EB386" s="7"/>
      <c r="EC386" s="2" t="s">
        <v>239</v>
      </c>
      <c r="ED386" s="2" t="s">
        <v>226</v>
      </c>
      <c r="EE386" s="2" t="s">
        <v>276</v>
      </c>
      <c r="EF386" s="2" t="s">
        <v>1369</v>
      </c>
      <c r="EG386" s="2" t="s">
        <v>241</v>
      </c>
      <c r="EH386" s="2" t="s">
        <v>229</v>
      </c>
      <c r="EI386" s="4"/>
      <c r="EJ386" s="8"/>
      <c r="EK386" s="4"/>
      <c r="EL386" s="8"/>
      <c r="EM386" s="7"/>
      <c r="EN386" s="7"/>
      <c r="EO386" s="2" t="s">
        <v>239</v>
      </c>
      <c r="EP386" s="2" t="s">
        <v>226</v>
      </c>
      <c r="EQ386" s="2" t="s">
        <v>1033</v>
      </c>
      <c r="ER386" s="2" t="s">
        <v>613</v>
      </c>
      <c r="ES386" s="2" t="s">
        <v>241</v>
      </c>
      <c r="ET386" s="2" t="s">
        <v>229</v>
      </c>
      <c r="EU386" s="4"/>
      <c r="EV386" s="8"/>
      <c r="EW386" s="4"/>
      <c r="EX386" s="8"/>
      <c r="EY386" s="7"/>
      <c r="EZ386" s="7"/>
      <c r="FA386" s="2" t="s">
        <v>239</v>
      </c>
      <c r="FB386" s="2" t="s">
        <v>226</v>
      </c>
      <c r="FC386" s="2" t="s">
        <v>1318</v>
      </c>
      <c r="FD386" s="2" t="s">
        <v>240</v>
      </c>
      <c r="FE386" s="2" t="s">
        <v>241</v>
      </c>
      <c r="FF386" s="2" t="s">
        <v>229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226</v>
      </c>
      <c r="FO386" s="2" t="s">
        <v>1483</v>
      </c>
      <c r="FP386" s="2" t="s">
        <v>1860</v>
      </c>
      <c r="FQ386" s="2" t="s">
        <v>241</v>
      </c>
      <c r="FR386" s="2" t="s">
        <v>229</v>
      </c>
      <c r="FS386" s="4"/>
      <c r="FT386" s="8"/>
      <c r="FU386" s="4"/>
      <c r="FV386" s="8"/>
      <c r="FW386" s="7"/>
      <c r="FX386" s="7"/>
      <c r="FY386" s="2" t="s">
        <v>239</v>
      </c>
      <c r="FZ386" s="2" t="s">
        <v>226</v>
      </c>
      <c r="GA386" s="2" t="s">
        <v>327</v>
      </c>
      <c r="GB386" s="2" t="s">
        <v>2557</v>
      </c>
      <c r="GC386" s="2" t="s">
        <v>241</v>
      </c>
      <c r="GD386" s="2" t="s">
        <v>229</v>
      </c>
      <c r="GE386" s="4"/>
      <c r="GF386" s="8"/>
      <c r="GG386" s="4"/>
      <c r="GH386" s="8"/>
      <c r="GI386" s="7"/>
      <c r="GJ386" s="7"/>
      <c r="GK386" s="2" t="s">
        <v>714</v>
      </c>
      <c r="GL386" s="2" t="s">
        <v>275</v>
      </c>
      <c r="GM386" s="2" t="s">
        <v>1018</v>
      </c>
      <c r="GN386" s="2" t="s">
        <v>1033</v>
      </c>
      <c r="GO386" s="2" t="s">
        <v>241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239</v>
      </c>
      <c r="GX386" s="2" t="s">
        <v>226</v>
      </c>
      <c r="GY386" s="2" t="s">
        <v>1492</v>
      </c>
      <c r="GZ386" s="2" t="s">
        <v>1399</v>
      </c>
      <c r="HA386" s="2" t="s">
        <v>241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239</v>
      </c>
      <c r="HJ386" s="2" t="s">
        <v>260</v>
      </c>
      <c r="HK386" s="2" t="s">
        <v>332</v>
      </c>
      <c r="HL386" s="2" t="s">
        <v>333</v>
      </c>
      <c r="HM386" s="2" t="s">
        <v>241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239</v>
      </c>
      <c r="HV386" s="2" t="s">
        <v>226</v>
      </c>
      <c r="HW386" s="2" t="s">
        <v>1483</v>
      </c>
      <c r="HX386" s="2" t="s">
        <v>3363</v>
      </c>
      <c r="HY386" s="2" t="s">
        <v>241</v>
      </c>
      <c r="HZ386" s="2" t="s">
        <v>229</v>
      </c>
      <c r="IA386" s="4"/>
      <c r="IB386" s="8"/>
      <c r="IC386" s="4"/>
      <c r="ID386" s="8"/>
      <c r="IE386" s="7"/>
      <c r="IF386" s="7"/>
      <c r="IG386" s="2" t="s">
        <v>266</v>
      </c>
      <c r="IH386" s="2" t="s">
        <v>226</v>
      </c>
      <c r="II386" s="2" t="s">
        <v>229</v>
      </c>
      <c r="IJ386" s="2" t="s">
        <v>229</v>
      </c>
      <c r="IK386" s="2" t="s">
        <v>241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272</v>
      </c>
      <c r="IT386" s="2" t="s">
        <v>226</v>
      </c>
      <c r="IU386" s="2" t="s">
        <v>229</v>
      </c>
      <c r="IV386" s="2" t="s">
        <v>229</v>
      </c>
      <c r="IW386" s="2" t="s">
        <v>241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239</v>
      </c>
      <c r="JF386" s="2" t="s">
        <v>226</v>
      </c>
      <c r="JG386" s="2" t="s">
        <v>268</v>
      </c>
      <c r="JH386" s="2" t="s">
        <v>502</v>
      </c>
      <c r="JI386" s="2" t="s">
        <v>241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229</v>
      </c>
      <c r="JR386" s="2" t="s">
        <v>229</v>
      </c>
      <c r="JS386" s="2" t="s">
        <v>229</v>
      </c>
      <c r="JT386" s="2" t="s">
        <v>229</v>
      </c>
      <c r="JU386" s="2" t="s">
        <v>229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272</v>
      </c>
      <c r="KD386" s="2" t="s">
        <v>226</v>
      </c>
      <c r="KE386" s="2" t="s">
        <v>229</v>
      </c>
      <c r="KF386" s="2" t="s">
        <v>229</v>
      </c>
      <c r="KG386" s="2" t="s">
        <v>241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272</v>
      </c>
      <c r="KP386" s="2" t="s">
        <v>226</v>
      </c>
      <c r="KQ386" s="2" t="s">
        <v>229</v>
      </c>
      <c r="KR386" s="2" t="s">
        <v>229</v>
      </c>
      <c r="KS386" s="2" t="s">
        <v>241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272</v>
      </c>
      <c r="LB386" s="2" t="s">
        <v>226</v>
      </c>
      <c r="LC386" s="2" t="s">
        <v>229</v>
      </c>
      <c r="LD386" s="2" t="s">
        <v>229</v>
      </c>
      <c r="LE386" s="2" t="s">
        <v>241</v>
      </c>
      <c r="LF386" s="2" t="s">
        <v>229</v>
      </c>
      <c r="LG386" s="4"/>
      <c r="LH386" s="8"/>
      <c r="LI386" s="4"/>
      <c r="LJ386" s="8"/>
      <c r="LK386" s="7"/>
      <c r="LL386" s="7"/>
      <c r="LM386" s="2" t="s">
        <v>229</v>
      </c>
      <c r="LN386" s="2" t="s">
        <v>229</v>
      </c>
      <c r="LO386" s="2" t="s">
        <v>229</v>
      </c>
      <c r="LP386" s="2" t="s">
        <v>229</v>
      </c>
      <c r="LQ386" s="2" t="s">
        <v>229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239</v>
      </c>
      <c r="LZ386" s="2" t="s">
        <v>275</v>
      </c>
      <c r="MA386" s="2" t="s">
        <v>1312</v>
      </c>
      <c r="MB386" s="2" t="s">
        <v>1313</v>
      </c>
      <c r="MC386" s="2" t="s">
        <v>241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266</v>
      </c>
      <c r="ML386" s="2" t="s">
        <v>226</v>
      </c>
      <c r="MM386" s="2" t="s">
        <v>229</v>
      </c>
      <c r="MN386" s="2" t="s">
        <v>229</v>
      </c>
      <c r="MO386" s="2" t="s">
        <v>241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239</v>
      </c>
      <c r="MX386" s="2" t="s">
        <v>226</v>
      </c>
      <c r="MY386" s="2" t="s">
        <v>308</v>
      </c>
      <c r="MZ386" s="2" t="s">
        <v>229</v>
      </c>
      <c r="NA386" s="2" t="s">
        <v>241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239</v>
      </c>
      <c r="NJ386" s="2" t="s">
        <v>260</v>
      </c>
      <c r="NK386" s="2" t="s">
        <v>794</v>
      </c>
      <c r="NL386" s="2" t="s">
        <v>976</v>
      </c>
      <c r="NM386" s="2" t="s">
        <v>241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272</v>
      </c>
      <c r="NV386" s="2" t="s">
        <v>226</v>
      </c>
      <c r="NW386" s="2" t="s">
        <v>229</v>
      </c>
      <c r="NX386" s="2" t="s">
        <v>229</v>
      </c>
      <c r="NY386" s="2" t="s">
        <v>241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239</v>
      </c>
      <c r="OH386" s="2" t="s">
        <v>226</v>
      </c>
      <c r="OI386" s="2" t="s">
        <v>229</v>
      </c>
      <c r="OJ386" s="2" t="s">
        <v>229</v>
      </c>
      <c r="OK386" s="2" t="s">
        <v>241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229</v>
      </c>
      <c r="OT386" s="2" t="s">
        <v>229</v>
      </c>
      <c r="OU386" s="2" t="s">
        <v>229</v>
      </c>
      <c r="OV386" s="2" t="s">
        <v>229</v>
      </c>
      <c r="OW386" s="2" t="s">
        <v>229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281</v>
      </c>
      <c r="PF386" s="2" t="s">
        <v>226</v>
      </c>
      <c r="PG386" s="2" t="s">
        <v>229</v>
      </c>
      <c r="PH386" s="2" t="s">
        <v>229</v>
      </c>
      <c r="PI386" s="2" t="s">
        <v>241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266</v>
      </c>
      <c r="PR386" s="2" t="s">
        <v>275</v>
      </c>
      <c r="PS386" s="2" t="s">
        <v>229</v>
      </c>
      <c r="PT386" s="2" t="s">
        <v>229</v>
      </c>
      <c r="PU386" s="2" t="s">
        <v>241</v>
      </c>
      <c r="PV386" s="2" t="s">
        <v>229</v>
      </c>
      <c r="PW386" s="4"/>
      <c r="PX386" s="8"/>
      <c r="PY386" s="4"/>
      <c r="PZ386" s="8"/>
      <c r="QA386" s="7"/>
      <c r="QB386" s="7"/>
      <c r="QC386" s="2" t="s">
        <v>281</v>
      </c>
      <c r="QD386" s="2" t="s">
        <v>226</v>
      </c>
      <c r="QE386" s="2" t="s">
        <v>229</v>
      </c>
      <c r="QF386" s="2" t="s">
        <v>229</v>
      </c>
      <c r="QG386" s="2" t="s">
        <v>241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229</v>
      </c>
      <c r="QP386" s="2" t="s">
        <v>229</v>
      </c>
      <c r="QQ386" s="2" t="s">
        <v>229</v>
      </c>
      <c r="QR386" s="2" t="s">
        <v>229</v>
      </c>
      <c r="QS386" s="2" t="s">
        <v>229</v>
      </c>
      <c r="QT386" s="2" t="s">
        <v>229</v>
      </c>
      <c r="QU386" s="4"/>
      <c r="QV386" s="8"/>
      <c r="QW386" s="4"/>
      <c r="QX386" s="8"/>
      <c r="QY386" s="7"/>
      <c r="QZ386" s="7"/>
      <c r="RA386" s="2" t="s">
        <v>239</v>
      </c>
      <c r="RB386" s="2" t="s">
        <v>275</v>
      </c>
      <c r="RC386" s="2" t="s">
        <v>338</v>
      </c>
      <c r="RD386" s="2" t="s">
        <v>229</v>
      </c>
      <c r="RE386" s="2" t="s">
        <v>241</v>
      </c>
      <c r="RF386" s="2" t="s">
        <v>229</v>
      </c>
      <c r="RG386" s="4"/>
      <c r="RH386" s="8"/>
      <c r="RI386" s="4"/>
      <c r="RJ386" s="8"/>
      <c r="RK386" s="7"/>
      <c r="RL386" s="7"/>
      <c r="RM386" s="2" t="s">
        <v>229</v>
      </c>
      <c r="RN386" s="2" t="s">
        <v>229</v>
      </c>
      <c r="RO386" s="2" t="s">
        <v>229</v>
      </c>
      <c r="RP386" s="2" t="s">
        <v>229</v>
      </c>
      <c r="RQ386" s="2" t="s">
        <v>229</v>
      </c>
      <c r="RR386" s="2" t="s">
        <v>229</v>
      </c>
      <c r="RS386" s="4"/>
      <c r="RT386" s="8"/>
      <c r="RU386" s="4"/>
      <c r="RV386" s="8"/>
      <c r="RW386" s="7"/>
      <c r="RX386" s="7"/>
      <c r="RY386" s="2" t="s">
        <v>266</v>
      </c>
      <c r="RZ386" s="2" t="s">
        <v>275</v>
      </c>
      <c r="SA386" s="2" t="s">
        <v>483</v>
      </c>
      <c r="SB386" s="2" t="s">
        <v>229</v>
      </c>
      <c r="SC386" s="2" t="s">
        <v>241</v>
      </c>
      <c r="SD386" s="2" t="s">
        <v>229</v>
      </c>
      <c r="SE386" s="4">
        <v>85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>
        <v>50</v>
      </c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>
        <v>70</v>
      </c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</row>
    <row r="387">
      <c r="A387" s="2" t="s">
        <v>3364</v>
      </c>
      <c r="B387" s="2" t="s">
        <v>216</v>
      </c>
      <c r="C387" s="2" t="s">
        <v>217</v>
      </c>
      <c r="D387" s="2" t="s">
        <v>3164</v>
      </c>
      <c r="E387" s="2" t="s">
        <v>3165</v>
      </c>
      <c r="F387" s="2" t="s">
        <v>1245</v>
      </c>
      <c r="G387" s="2" t="s">
        <v>1246</v>
      </c>
      <c r="H387" s="2" t="s">
        <v>1247</v>
      </c>
      <c r="I387" s="2" t="s">
        <v>3365</v>
      </c>
      <c r="J387" s="2" t="s">
        <v>285</v>
      </c>
      <c r="K387" s="2" t="s">
        <v>1249</v>
      </c>
      <c r="L387" s="3">
        <v>29.9</v>
      </c>
      <c r="M387" s="3">
        <v>31.4</v>
      </c>
      <c r="N387" s="3">
        <v>64.99</v>
      </c>
      <c r="O387" s="2" t="s">
        <v>226</v>
      </c>
      <c r="P387" s="2" t="s">
        <v>618</v>
      </c>
      <c r="Q387" s="2" t="s">
        <v>228</v>
      </c>
      <c r="R387" s="2" t="s">
        <v>229</v>
      </c>
      <c r="S387" s="2" t="s">
        <v>3366</v>
      </c>
      <c r="T387" s="2" t="s">
        <v>684</v>
      </c>
      <c r="U387" s="2" t="s">
        <v>733</v>
      </c>
      <c r="V387" s="2" t="s">
        <v>1142</v>
      </c>
      <c r="W387" s="2" t="s">
        <v>1143</v>
      </c>
      <c r="X387" s="2" t="s">
        <v>1251</v>
      </c>
      <c r="Y387" s="2" t="s">
        <v>1252</v>
      </c>
      <c r="Z387" s="4">
        <v>246</v>
      </c>
      <c r="AA387" s="4">
        <f>=ROUNDDOWN(41,0)</f>
      </c>
      <c r="AB387" s="5">
        <v>6</v>
      </c>
      <c r="AC387" s="2" t="s">
        <v>1253</v>
      </c>
      <c r="AD387" s="4">
        <v>110</v>
      </c>
      <c r="AE387" s="4">
        <v>110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1</v>
      </c>
      <c r="AQ387" s="8">
        <v>32</v>
      </c>
      <c r="AR387" s="4">
        <v>4</v>
      </c>
      <c r="AS387" s="8">
        <v>128.04</v>
      </c>
      <c r="AT387" s="7">
        <v>-0.75</v>
      </c>
      <c r="AU387" s="7">
        <v>-0.7501</v>
      </c>
      <c r="AV387" s="4">
        <v>1</v>
      </c>
      <c r="AW387" s="8">
        <v>32</v>
      </c>
      <c r="AX387" s="4">
        <v>4</v>
      </c>
      <c r="AY387" s="8">
        <v>128.04</v>
      </c>
      <c r="AZ387" s="7">
        <v>-0.75</v>
      </c>
      <c r="BA387" s="7">
        <v>-0.7501</v>
      </c>
      <c r="BB387" s="7">
        <v>1</v>
      </c>
      <c r="BC387" s="4">
        <v>1</v>
      </c>
      <c r="BD387" s="8">
        <v>32</v>
      </c>
      <c r="BE387" s="4">
        <v>4</v>
      </c>
      <c r="BF387" s="8">
        <v>128.04</v>
      </c>
      <c r="BG387" s="7">
        <v>-0.75</v>
      </c>
      <c r="BH387" s="7">
        <v>-0.7501</v>
      </c>
      <c r="BI387" s="7">
        <v>1</v>
      </c>
      <c r="BJ387" s="4">
        <v>1</v>
      </c>
      <c r="BK387" s="8">
        <v>32</v>
      </c>
      <c r="BL387" s="2" t="s">
        <v>3367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239</v>
      </c>
      <c r="BV387" s="2" t="s">
        <v>226</v>
      </c>
      <c r="BW387" s="2" t="s">
        <v>229</v>
      </c>
      <c r="BX387" s="2" t="s">
        <v>1014</v>
      </c>
      <c r="BY387" s="2" t="s">
        <v>241</v>
      </c>
      <c r="BZ387" s="2" t="s">
        <v>229</v>
      </c>
      <c r="CA387" s="4">
        <v>1</v>
      </c>
      <c r="CB387" s="8">
        <v>32</v>
      </c>
      <c r="CC387" s="4">
        <v>1</v>
      </c>
      <c r="CD387" s="8">
        <v>32</v>
      </c>
      <c r="CE387" s="7"/>
      <c r="CF387" s="7"/>
      <c r="CG387" s="2" t="s">
        <v>239</v>
      </c>
      <c r="CH387" s="2" t="s">
        <v>226</v>
      </c>
      <c r="CI387" s="2" t="s">
        <v>1255</v>
      </c>
      <c r="CJ387" s="2" t="s">
        <v>741</v>
      </c>
      <c r="CK387" s="2" t="s">
        <v>241</v>
      </c>
      <c r="CL387" s="2" t="s">
        <v>229</v>
      </c>
      <c r="CM387" s="4"/>
      <c r="CN387" s="8"/>
      <c r="CO387" s="4"/>
      <c r="CP387" s="8"/>
      <c r="CQ387" s="7"/>
      <c r="CR387" s="7"/>
      <c r="CS387" s="2" t="s">
        <v>239</v>
      </c>
      <c r="CT387" s="2" t="s">
        <v>226</v>
      </c>
      <c r="CU387" s="2" t="s">
        <v>1256</v>
      </c>
      <c r="CV387" s="2" t="s">
        <v>1395</v>
      </c>
      <c r="CW387" s="2" t="s">
        <v>241</v>
      </c>
      <c r="CX387" s="2" t="s">
        <v>229</v>
      </c>
      <c r="CY387" s="4"/>
      <c r="CZ387" s="8"/>
      <c r="DA387" s="4">
        <v>1</v>
      </c>
      <c r="DB387" s="8">
        <v>30.12</v>
      </c>
      <c r="DC387" s="7">
        <v>-1</v>
      </c>
      <c r="DD387" s="7">
        <v>-1</v>
      </c>
      <c r="DE387" s="2" t="s">
        <v>239</v>
      </c>
      <c r="DF387" s="2" t="s">
        <v>226</v>
      </c>
      <c r="DG387" s="2" t="s">
        <v>1256</v>
      </c>
      <c r="DH387" s="2" t="s">
        <v>1407</v>
      </c>
      <c r="DI387" s="2" t="s">
        <v>241</v>
      </c>
      <c r="DJ387" s="2" t="s">
        <v>229</v>
      </c>
      <c r="DK387" s="4"/>
      <c r="DL387" s="8"/>
      <c r="DM387" s="4"/>
      <c r="DN387" s="8"/>
      <c r="DO387" s="7"/>
      <c r="DP387" s="7"/>
      <c r="DQ387" s="2" t="s">
        <v>239</v>
      </c>
      <c r="DR387" s="2" t="s">
        <v>226</v>
      </c>
      <c r="DS387" s="2" t="s">
        <v>1259</v>
      </c>
      <c r="DT387" s="2" t="s">
        <v>3334</v>
      </c>
      <c r="DU387" s="2" t="s">
        <v>241</v>
      </c>
      <c r="DV387" s="2" t="s">
        <v>229</v>
      </c>
      <c r="DW387" s="4"/>
      <c r="DX387" s="8"/>
      <c r="DY387" s="4"/>
      <c r="DZ387" s="8"/>
      <c r="EA387" s="7"/>
      <c r="EB387" s="7"/>
      <c r="EC387" s="2" t="s">
        <v>239</v>
      </c>
      <c r="ED387" s="2" t="s">
        <v>226</v>
      </c>
      <c r="EE387" s="2" t="s">
        <v>1260</v>
      </c>
      <c r="EF387" s="2" t="s">
        <v>2994</v>
      </c>
      <c r="EG387" s="2" t="s">
        <v>241</v>
      </c>
      <c r="EH387" s="2" t="s">
        <v>229</v>
      </c>
      <c r="EI387" s="4"/>
      <c r="EJ387" s="8"/>
      <c r="EK387" s="4"/>
      <c r="EL387" s="8"/>
      <c r="EM387" s="7"/>
      <c r="EN387" s="7"/>
      <c r="EO387" s="2" t="s">
        <v>239</v>
      </c>
      <c r="EP387" s="2" t="s">
        <v>226</v>
      </c>
      <c r="EQ387" s="2" t="s">
        <v>728</v>
      </c>
      <c r="ER387" s="2" t="s">
        <v>3368</v>
      </c>
      <c r="ES387" s="2" t="s">
        <v>241</v>
      </c>
      <c r="ET387" s="2" t="s">
        <v>229</v>
      </c>
      <c r="EU387" s="4"/>
      <c r="EV387" s="8"/>
      <c r="EW387" s="4"/>
      <c r="EX387" s="8"/>
      <c r="EY387" s="7"/>
      <c r="EZ387" s="7"/>
      <c r="FA387" s="2" t="s">
        <v>239</v>
      </c>
      <c r="FB387" s="2" t="s">
        <v>226</v>
      </c>
      <c r="FC387" s="2" t="s">
        <v>1256</v>
      </c>
      <c r="FD387" s="2" t="s">
        <v>709</v>
      </c>
      <c r="FE387" s="2" t="s">
        <v>241</v>
      </c>
      <c r="FF387" s="2" t="s">
        <v>229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226</v>
      </c>
      <c r="FO387" s="2" t="s">
        <v>891</v>
      </c>
      <c r="FP387" s="2" t="s">
        <v>3369</v>
      </c>
      <c r="FQ387" s="2" t="s">
        <v>241</v>
      </c>
      <c r="FR387" s="2" t="s">
        <v>229</v>
      </c>
      <c r="FS387" s="4"/>
      <c r="FT387" s="8"/>
      <c r="FU387" s="4"/>
      <c r="FV387" s="8"/>
      <c r="FW387" s="7"/>
      <c r="FX387" s="7"/>
      <c r="FY387" s="2" t="s">
        <v>239</v>
      </c>
      <c r="FZ387" s="2" t="s">
        <v>226</v>
      </c>
      <c r="GA387" s="2" t="s">
        <v>1505</v>
      </c>
      <c r="GB387" s="2" t="s">
        <v>229</v>
      </c>
      <c r="GC387" s="2" t="s">
        <v>241</v>
      </c>
      <c r="GD387" s="2" t="s">
        <v>229</v>
      </c>
      <c r="GE387" s="4"/>
      <c r="GF387" s="8"/>
      <c r="GG387" s="4"/>
      <c r="GH387" s="8"/>
      <c r="GI387" s="7"/>
      <c r="GJ387" s="7"/>
      <c r="GK387" s="2" t="s">
        <v>714</v>
      </c>
      <c r="GL387" s="2" t="s">
        <v>275</v>
      </c>
      <c r="GM387" s="2" t="s">
        <v>1018</v>
      </c>
      <c r="GN387" s="2" t="s">
        <v>474</v>
      </c>
      <c r="GO387" s="2" t="s">
        <v>241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239</v>
      </c>
      <c r="GX387" s="2" t="s">
        <v>226</v>
      </c>
      <c r="GY387" s="2" t="s">
        <v>258</v>
      </c>
      <c r="GZ387" s="2" t="s">
        <v>3370</v>
      </c>
      <c r="HA387" s="2" t="s">
        <v>241</v>
      </c>
      <c r="HB387" s="2" t="s">
        <v>229</v>
      </c>
      <c r="HC387" s="4"/>
      <c r="HD387" s="8"/>
      <c r="HE387" s="4"/>
      <c r="HF387" s="8"/>
      <c r="HG387" s="7"/>
      <c r="HH387" s="7"/>
      <c r="HI387" s="2" t="s">
        <v>239</v>
      </c>
      <c r="HJ387" s="2" t="s">
        <v>275</v>
      </c>
      <c r="HK387" s="2" t="s">
        <v>261</v>
      </c>
      <c r="HL387" s="2" t="s">
        <v>996</v>
      </c>
      <c r="HM387" s="2" t="s">
        <v>241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239</v>
      </c>
      <c r="HV387" s="2" t="s">
        <v>226</v>
      </c>
      <c r="HW387" s="2" t="s">
        <v>1051</v>
      </c>
      <c r="HX387" s="2" t="s">
        <v>884</v>
      </c>
      <c r="HY387" s="2" t="s">
        <v>241</v>
      </c>
      <c r="HZ387" s="2" t="s">
        <v>229</v>
      </c>
      <c r="IA387" s="4"/>
      <c r="IB387" s="8"/>
      <c r="IC387" s="4"/>
      <c r="ID387" s="8"/>
      <c r="IE387" s="7"/>
      <c r="IF387" s="7"/>
      <c r="IG387" s="2" t="s">
        <v>266</v>
      </c>
      <c r="IH387" s="2" t="s">
        <v>226</v>
      </c>
      <c r="II387" s="2" t="s">
        <v>229</v>
      </c>
      <c r="IJ387" s="2" t="s">
        <v>229</v>
      </c>
      <c r="IK387" s="2" t="s">
        <v>241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272</v>
      </c>
      <c r="IT387" s="2" t="s">
        <v>226</v>
      </c>
      <c r="IU387" s="2" t="s">
        <v>229</v>
      </c>
      <c r="IV387" s="2" t="s">
        <v>229</v>
      </c>
      <c r="IW387" s="2" t="s">
        <v>241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239</v>
      </c>
      <c r="JF387" s="2" t="s">
        <v>226</v>
      </c>
      <c r="JG387" s="2" t="s">
        <v>268</v>
      </c>
      <c r="JH387" s="2" t="s">
        <v>1268</v>
      </c>
      <c r="JI387" s="2" t="s">
        <v>241</v>
      </c>
      <c r="JJ387" s="2" t="s">
        <v>229</v>
      </c>
      <c r="JK387" s="4"/>
      <c r="JL387" s="8"/>
      <c r="JM387" s="4">
        <v>2</v>
      </c>
      <c r="JN387" s="8">
        <v>65.92</v>
      </c>
      <c r="JO387" s="7">
        <v>-1</v>
      </c>
      <c r="JP387" s="7">
        <v>-1</v>
      </c>
      <c r="JQ387" s="2" t="s">
        <v>239</v>
      </c>
      <c r="JR387" s="2" t="s">
        <v>226</v>
      </c>
      <c r="JS387" s="2" t="s">
        <v>1083</v>
      </c>
      <c r="JT387" s="2" t="s">
        <v>884</v>
      </c>
      <c r="JU387" s="2" t="s">
        <v>241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272</v>
      </c>
      <c r="KD387" s="2" t="s">
        <v>226</v>
      </c>
      <c r="KE387" s="2" t="s">
        <v>229</v>
      </c>
      <c r="KF387" s="2" t="s">
        <v>229</v>
      </c>
      <c r="KG387" s="2" t="s">
        <v>241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272</v>
      </c>
      <c r="KP387" s="2" t="s">
        <v>226</v>
      </c>
      <c r="KQ387" s="2" t="s">
        <v>229</v>
      </c>
      <c r="KR387" s="2" t="s">
        <v>229</v>
      </c>
      <c r="KS387" s="2" t="s">
        <v>241</v>
      </c>
      <c r="KT387" s="2" t="s">
        <v>229</v>
      </c>
      <c r="KU387" s="4"/>
      <c r="KV387" s="8"/>
      <c r="KW387" s="4"/>
      <c r="KX387" s="8"/>
      <c r="KY387" s="7"/>
      <c r="KZ387" s="7"/>
      <c r="LA387" s="2" t="s">
        <v>239</v>
      </c>
      <c r="LB387" s="2" t="s">
        <v>226</v>
      </c>
      <c r="LC387" s="2" t="s">
        <v>1260</v>
      </c>
      <c r="LD387" s="2" t="s">
        <v>3371</v>
      </c>
      <c r="LE387" s="2" t="s">
        <v>241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229</v>
      </c>
      <c r="LN387" s="2" t="s">
        <v>229</v>
      </c>
      <c r="LO387" s="2" t="s">
        <v>229</v>
      </c>
      <c r="LP387" s="2" t="s">
        <v>229</v>
      </c>
      <c r="LQ387" s="2" t="s">
        <v>229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239</v>
      </c>
      <c r="LZ387" s="2" t="s">
        <v>275</v>
      </c>
      <c r="MA387" s="2" t="s">
        <v>276</v>
      </c>
      <c r="MB387" s="2" t="s">
        <v>3213</v>
      </c>
      <c r="MC387" s="2" t="s">
        <v>241</v>
      </c>
      <c r="MD387" s="2" t="s">
        <v>229</v>
      </c>
      <c r="ME387" s="4"/>
      <c r="MF387" s="8"/>
      <c r="MG387" s="4"/>
      <c r="MH387" s="8"/>
      <c r="MI387" s="7"/>
      <c r="MJ387" s="7"/>
      <c r="MK387" s="2" t="s">
        <v>266</v>
      </c>
      <c r="ML387" s="2" t="s">
        <v>226</v>
      </c>
      <c r="MM387" s="2" t="s">
        <v>229</v>
      </c>
      <c r="MN387" s="2" t="s">
        <v>229</v>
      </c>
      <c r="MO387" s="2" t="s">
        <v>241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239</v>
      </c>
      <c r="MX387" s="2" t="s">
        <v>226</v>
      </c>
      <c r="MY387" s="2" t="s">
        <v>308</v>
      </c>
      <c r="MZ387" s="2" t="s">
        <v>229</v>
      </c>
      <c r="NA387" s="2" t="s">
        <v>241</v>
      </c>
      <c r="NB387" s="2" t="s">
        <v>229</v>
      </c>
      <c r="NC387" s="4"/>
      <c r="ND387" s="8"/>
      <c r="NE387" s="4"/>
      <c r="NF387" s="8"/>
      <c r="NG387" s="7"/>
      <c r="NH387" s="7"/>
      <c r="NI387" s="2" t="s">
        <v>239</v>
      </c>
      <c r="NJ387" s="2" t="s">
        <v>260</v>
      </c>
      <c r="NK387" s="2" t="s">
        <v>1271</v>
      </c>
      <c r="NL387" s="2" t="s">
        <v>2976</v>
      </c>
      <c r="NM387" s="2" t="s">
        <v>241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272</v>
      </c>
      <c r="NV387" s="2" t="s">
        <v>226</v>
      </c>
      <c r="NW387" s="2" t="s">
        <v>229</v>
      </c>
      <c r="NX387" s="2" t="s">
        <v>229</v>
      </c>
      <c r="NY387" s="2" t="s">
        <v>241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239</v>
      </c>
      <c r="OH387" s="2" t="s">
        <v>226</v>
      </c>
      <c r="OI387" s="2" t="s">
        <v>229</v>
      </c>
      <c r="OJ387" s="2" t="s">
        <v>229</v>
      </c>
      <c r="OK387" s="2" t="s">
        <v>241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229</v>
      </c>
      <c r="OT387" s="2" t="s">
        <v>229</v>
      </c>
      <c r="OU387" s="2" t="s">
        <v>229</v>
      </c>
      <c r="OV387" s="2" t="s">
        <v>229</v>
      </c>
      <c r="OW387" s="2" t="s">
        <v>229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229</v>
      </c>
      <c r="PF387" s="2" t="s">
        <v>229</v>
      </c>
      <c r="PG387" s="2" t="s">
        <v>229</v>
      </c>
      <c r="PH387" s="2" t="s">
        <v>229</v>
      </c>
      <c r="PI387" s="2" t="s">
        <v>229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266</v>
      </c>
      <c r="PR387" s="2" t="s">
        <v>275</v>
      </c>
      <c r="PS387" s="2" t="s">
        <v>229</v>
      </c>
      <c r="PT387" s="2" t="s">
        <v>229</v>
      </c>
      <c r="PU387" s="2" t="s">
        <v>241</v>
      </c>
      <c r="PV387" s="2" t="s">
        <v>229</v>
      </c>
      <c r="PW387" s="4"/>
      <c r="PX387" s="8"/>
      <c r="PY387" s="4"/>
      <c r="PZ387" s="8"/>
      <c r="QA387" s="7"/>
      <c r="QB387" s="7"/>
      <c r="QC387" s="2" t="s">
        <v>281</v>
      </c>
      <c r="QD387" s="2" t="s">
        <v>226</v>
      </c>
      <c r="QE387" s="2" t="s">
        <v>229</v>
      </c>
      <c r="QF387" s="2" t="s">
        <v>229</v>
      </c>
      <c r="QG387" s="2" t="s">
        <v>241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229</v>
      </c>
      <c r="QP387" s="2" t="s">
        <v>229</v>
      </c>
      <c r="QQ387" s="2" t="s">
        <v>229</v>
      </c>
      <c r="QR387" s="2" t="s">
        <v>229</v>
      </c>
      <c r="QS387" s="2" t="s">
        <v>229</v>
      </c>
      <c r="QT387" s="2" t="s">
        <v>229</v>
      </c>
      <c r="QU387" s="4"/>
      <c r="QV387" s="8"/>
      <c r="QW387" s="4"/>
      <c r="QX387" s="8"/>
      <c r="QY387" s="7"/>
      <c r="QZ387" s="7"/>
      <c r="RA387" s="2" t="s">
        <v>239</v>
      </c>
      <c r="RB387" s="2" t="s">
        <v>275</v>
      </c>
      <c r="RC387" s="2" t="s">
        <v>338</v>
      </c>
      <c r="RD387" s="2" t="s">
        <v>229</v>
      </c>
      <c r="RE387" s="2" t="s">
        <v>241</v>
      </c>
      <c r="RF387" s="2" t="s">
        <v>229</v>
      </c>
      <c r="RG387" s="4"/>
      <c r="RH387" s="8"/>
      <c r="RI387" s="4"/>
      <c r="RJ387" s="8"/>
      <c r="RK387" s="7"/>
      <c r="RL387" s="7"/>
      <c r="RM387" s="2" t="s">
        <v>229</v>
      </c>
      <c r="RN387" s="2" t="s">
        <v>229</v>
      </c>
      <c r="RO387" s="2" t="s">
        <v>229</v>
      </c>
      <c r="RP387" s="2" t="s">
        <v>229</v>
      </c>
      <c r="RQ387" s="2" t="s">
        <v>229</v>
      </c>
      <c r="RR387" s="2" t="s">
        <v>229</v>
      </c>
      <c r="RS387" s="4"/>
      <c r="RT387" s="8"/>
      <c r="RU387" s="4"/>
      <c r="RV387" s="8"/>
      <c r="RW387" s="7"/>
      <c r="RX387" s="7"/>
      <c r="RY387" s="2" t="s">
        <v>239</v>
      </c>
      <c r="RZ387" s="2" t="s">
        <v>275</v>
      </c>
      <c r="SA387" s="2" t="s">
        <v>282</v>
      </c>
      <c r="SB387" s="2" t="s">
        <v>2976</v>
      </c>
      <c r="SC387" s="2" t="s">
        <v>241</v>
      </c>
      <c r="SD387" s="2" t="s">
        <v>229</v>
      </c>
      <c r="SE387" s="4">
        <v>246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>
        <v>110</v>
      </c>
      <c r="VO387" s="4"/>
      <c r="VP387" s="4"/>
      <c r="VQ387" s="4"/>
      <c r="VR387" s="4"/>
      <c r="VS387" s="4"/>
    </row>
    <row r="388">
      <c r="A388" s="2" t="s">
        <v>3372</v>
      </c>
      <c r="B388" s="2" t="s">
        <v>216</v>
      </c>
      <c r="C388" s="2" t="s">
        <v>217</v>
      </c>
      <c r="D388" s="2" t="s">
        <v>3164</v>
      </c>
      <c r="E388" s="2" t="s">
        <v>3165</v>
      </c>
      <c r="F388" s="2" t="s">
        <v>1245</v>
      </c>
      <c r="G388" s="2" t="s">
        <v>1246</v>
      </c>
      <c r="H388" s="2" t="s">
        <v>1247</v>
      </c>
      <c r="I388" s="2" t="s">
        <v>3365</v>
      </c>
      <c r="J388" s="2" t="s">
        <v>312</v>
      </c>
      <c r="K388" s="2" t="s">
        <v>1249</v>
      </c>
      <c r="L388" s="3">
        <v>34.5</v>
      </c>
      <c r="M388" s="3">
        <v>36.22</v>
      </c>
      <c r="N388" s="3">
        <v>74.99</v>
      </c>
      <c r="O388" s="2" t="s">
        <v>226</v>
      </c>
      <c r="P388" s="2" t="s">
        <v>618</v>
      </c>
      <c r="Q388" s="2" t="s">
        <v>228</v>
      </c>
      <c r="R388" s="2" t="s">
        <v>229</v>
      </c>
      <c r="S388" s="2" t="s">
        <v>3366</v>
      </c>
      <c r="T388" s="2" t="s">
        <v>684</v>
      </c>
      <c r="U388" s="2" t="s">
        <v>733</v>
      </c>
      <c r="V388" s="2" t="s">
        <v>1142</v>
      </c>
      <c r="W388" s="2" t="s">
        <v>1143</v>
      </c>
      <c r="X388" s="2" t="s">
        <v>1251</v>
      </c>
      <c r="Y388" s="2" t="s">
        <v>833</v>
      </c>
      <c r="Z388" s="4">
        <v>182</v>
      </c>
      <c r="AA388" s="4">
        <f>=ROUNDDOWN(60.6666666666667,0)</f>
      </c>
      <c r="AB388" s="5">
        <v>3</v>
      </c>
      <c r="AC388" s="2" t="s">
        <v>229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229</v>
      </c>
      <c r="AW388" s="8" t="s">
        <v>229</v>
      </c>
      <c r="AX388" s="4" t="s">
        <v>229</v>
      </c>
      <c r="AY388" s="8" t="s">
        <v>229</v>
      </c>
      <c r="AZ388" s="7" t="s">
        <v>229</v>
      </c>
      <c r="BA388" s="7" t="s">
        <v>229</v>
      </c>
      <c r="BB388" s="7"/>
      <c r="BC388" s="4" t="s">
        <v>229</v>
      </c>
      <c r="BD388" s="8" t="s">
        <v>229</v>
      </c>
      <c r="BE388" s="4" t="s">
        <v>229</v>
      </c>
      <c r="BF388" s="8" t="s">
        <v>229</v>
      </c>
      <c r="BG388" s="7" t="s">
        <v>229</v>
      </c>
      <c r="BH388" s="7" t="s">
        <v>229</v>
      </c>
      <c r="BI388" s="7" t="s">
        <v>229</v>
      </c>
      <c r="BJ388" s="4"/>
      <c r="BK388" s="8"/>
      <c r="BL388" s="2" t="s">
        <v>229</v>
      </c>
      <c r="BM388" s="7"/>
      <c r="BN388" s="7"/>
      <c r="BO388" s="4"/>
      <c r="BP388" s="8"/>
      <c r="BQ388" s="4"/>
      <c r="BR388" s="8"/>
      <c r="BS388" s="7"/>
      <c r="BT388" s="7"/>
      <c r="BU388" s="2" t="s">
        <v>278</v>
      </c>
      <c r="BV388" s="2" t="s">
        <v>226</v>
      </c>
      <c r="BW388" s="2" t="s">
        <v>229</v>
      </c>
      <c r="BX388" s="2" t="s">
        <v>229</v>
      </c>
      <c r="BY388" s="2" t="s">
        <v>241</v>
      </c>
      <c r="BZ388" s="2" t="s">
        <v>229</v>
      </c>
      <c r="CA388" s="4"/>
      <c r="CB388" s="8"/>
      <c r="CC388" s="4"/>
      <c r="CD388" s="8"/>
      <c r="CE388" s="7"/>
      <c r="CF388" s="7"/>
      <c r="CG388" s="2" t="s">
        <v>239</v>
      </c>
      <c r="CH388" s="2" t="s">
        <v>226</v>
      </c>
      <c r="CI388" s="2" t="s">
        <v>512</v>
      </c>
      <c r="CJ388" s="2" t="s">
        <v>468</v>
      </c>
      <c r="CK388" s="2" t="s">
        <v>241</v>
      </c>
      <c r="CL388" s="2" t="s">
        <v>229</v>
      </c>
      <c r="CM388" s="4"/>
      <c r="CN388" s="8"/>
      <c r="CO388" s="4"/>
      <c r="CP388" s="8"/>
      <c r="CQ388" s="7"/>
      <c r="CR388" s="7"/>
      <c r="CS388" s="2" t="s">
        <v>239</v>
      </c>
      <c r="CT388" s="2" t="s">
        <v>226</v>
      </c>
      <c r="CU388" s="2" t="s">
        <v>1326</v>
      </c>
      <c r="CV388" s="2" t="s">
        <v>3373</v>
      </c>
      <c r="CW388" s="2" t="s">
        <v>241</v>
      </c>
      <c r="CX388" s="2" t="s">
        <v>229</v>
      </c>
      <c r="CY388" s="4"/>
      <c r="CZ388" s="8"/>
      <c r="DA388" s="4"/>
      <c r="DB388" s="8"/>
      <c r="DC388" s="7"/>
      <c r="DD388" s="7"/>
      <c r="DE388" s="2" t="s">
        <v>239</v>
      </c>
      <c r="DF388" s="2" t="s">
        <v>226</v>
      </c>
      <c r="DG388" s="2" t="s">
        <v>1326</v>
      </c>
      <c r="DH388" s="2" t="s">
        <v>512</v>
      </c>
      <c r="DI388" s="2" t="s">
        <v>241</v>
      </c>
      <c r="DJ388" s="2" t="s">
        <v>229</v>
      </c>
      <c r="DK388" s="4"/>
      <c r="DL388" s="8"/>
      <c r="DM388" s="4"/>
      <c r="DN388" s="8"/>
      <c r="DO388" s="7"/>
      <c r="DP388" s="7"/>
      <c r="DQ388" s="2" t="s">
        <v>239</v>
      </c>
      <c r="DR388" s="2" t="s">
        <v>226</v>
      </c>
      <c r="DS388" s="2" t="s">
        <v>833</v>
      </c>
      <c r="DT388" s="2" t="s">
        <v>854</v>
      </c>
      <c r="DU388" s="2" t="s">
        <v>241</v>
      </c>
      <c r="DV388" s="2" t="s">
        <v>229</v>
      </c>
      <c r="DW388" s="4"/>
      <c r="DX388" s="8"/>
      <c r="DY388" s="4"/>
      <c r="DZ388" s="8"/>
      <c r="EA388" s="7"/>
      <c r="EB388" s="7"/>
      <c r="EC388" s="2" t="s">
        <v>239</v>
      </c>
      <c r="ED388" s="2" t="s">
        <v>226</v>
      </c>
      <c r="EE388" s="2" t="s">
        <v>321</v>
      </c>
      <c r="EF388" s="2" t="s">
        <v>326</v>
      </c>
      <c r="EG388" s="2" t="s">
        <v>241</v>
      </c>
      <c r="EH388" s="2" t="s">
        <v>229</v>
      </c>
      <c r="EI388" s="4"/>
      <c r="EJ388" s="8"/>
      <c r="EK388" s="4"/>
      <c r="EL388" s="8"/>
      <c r="EM388" s="7"/>
      <c r="EN388" s="7"/>
      <c r="EO388" s="2" t="s">
        <v>239</v>
      </c>
      <c r="EP388" s="2" t="s">
        <v>226</v>
      </c>
      <c r="EQ388" s="2" t="s">
        <v>399</v>
      </c>
      <c r="ER388" s="2" t="s">
        <v>368</v>
      </c>
      <c r="ES388" s="2" t="s">
        <v>241</v>
      </c>
      <c r="ET388" s="2" t="s">
        <v>229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226</v>
      </c>
      <c r="FC388" s="2" t="s">
        <v>1326</v>
      </c>
      <c r="FD388" s="2" t="s">
        <v>1289</v>
      </c>
      <c r="FE388" s="2" t="s">
        <v>241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226</v>
      </c>
      <c r="FO388" s="2" t="s">
        <v>1326</v>
      </c>
      <c r="FP388" s="2" t="s">
        <v>229</v>
      </c>
      <c r="FQ388" s="2" t="s">
        <v>241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239</v>
      </c>
      <c r="FZ388" s="2" t="s">
        <v>226</v>
      </c>
      <c r="GA388" s="2" t="s">
        <v>327</v>
      </c>
      <c r="GB388" s="2" t="s">
        <v>229</v>
      </c>
      <c r="GC388" s="2" t="s">
        <v>241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714</v>
      </c>
      <c r="GL388" s="2" t="s">
        <v>275</v>
      </c>
      <c r="GM388" s="2" t="s">
        <v>1018</v>
      </c>
      <c r="GN388" s="2" t="s">
        <v>3374</v>
      </c>
      <c r="GO388" s="2" t="s">
        <v>241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239</v>
      </c>
      <c r="GX388" s="2" t="s">
        <v>226</v>
      </c>
      <c r="GY388" s="2" t="s">
        <v>1516</v>
      </c>
      <c r="GZ388" s="2" t="s">
        <v>3375</v>
      </c>
      <c r="HA388" s="2" t="s">
        <v>241</v>
      </c>
      <c r="HB388" s="2" t="s">
        <v>229</v>
      </c>
      <c r="HC388" s="4"/>
      <c r="HD388" s="8"/>
      <c r="HE388" s="4"/>
      <c r="HF388" s="8"/>
      <c r="HG388" s="7"/>
      <c r="HH388" s="7"/>
      <c r="HI388" s="2" t="s">
        <v>266</v>
      </c>
      <c r="HJ388" s="2" t="s">
        <v>226</v>
      </c>
      <c r="HK388" s="2" t="s">
        <v>229</v>
      </c>
      <c r="HL388" s="2" t="s">
        <v>229</v>
      </c>
      <c r="HM388" s="2" t="s">
        <v>241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239</v>
      </c>
      <c r="HV388" s="2" t="s">
        <v>226</v>
      </c>
      <c r="HW388" s="2" t="s">
        <v>1051</v>
      </c>
      <c r="HX388" s="2" t="s">
        <v>1160</v>
      </c>
      <c r="HY388" s="2" t="s">
        <v>241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266</v>
      </c>
      <c r="IH388" s="2" t="s">
        <v>226</v>
      </c>
      <c r="II388" s="2" t="s">
        <v>229</v>
      </c>
      <c r="IJ388" s="2" t="s">
        <v>229</v>
      </c>
      <c r="IK388" s="2" t="s">
        <v>241</v>
      </c>
      <c r="IL388" s="2" t="s">
        <v>229</v>
      </c>
      <c r="IM388" s="4"/>
      <c r="IN388" s="8"/>
      <c r="IO388" s="4"/>
      <c r="IP388" s="8"/>
      <c r="IQ388" s="7"/>
      <c r="IR388" s="7"/>
      <c r="IS388" s="2" t="s">
        <v>272</v>
      </c>
      <c r="IT388" s="2" t="s">
        <v>226</v>
      </c>
      <c r="IU388" s="2" t="s">
        <v>229</v>
      </c>
      <c r="IV388" s="2" t="s">
        <v>229</v>
      </c>
      <c r="IW388" s="2" t="s">
        <v>241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239</v>
      </c>
      <c r="JF388" s="2" t="s">
        <v>226</v>
      </c>
      <c r="JG388" s="2" t="s">
        <v>1516</v>
      </c>
      <c r="JH388" s="2" t="s">
        <v>229</v>
      </c>
      <c r="JI388" s="2" t="s">
        <v>241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239</v>
      </c>
      <c r="JR388" s="2" t="s">
        <v>226</v>
      </c>
      <c r="JS388" s="2" t="s">
        <v>1083</v>
      </c>
      <c r="JT388" s="2" t="s">
        <v>594</v>
      </c>
      <c r="JU388" s="2" t="s">
        <v>241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272</v>
      </c>
      <c r="KD388" s="2" t="s">
        <v>226</v>
      </c>
      <c r="KE388" s="2" t="s">
        <v>229</v>
      </c>
      <c r="KF388" s="2" t="s">
        <v>229</v>
      </c>
      <c r="KG388" s="2" t="s">
        <v>241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272</v>
      </c>
      <c r="KP388" s="2" t="s">
        <v>226</v>
      </c>
      <c r="KQ388" s="2" t="s">
        <v>229</v>
      </c>
      <c r="KR388" s="2" t="s">
        <v>229</v>
      </c>
      <c r="KS388" s="2" t="s">
        <v>241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272</v>
      </c>
      <c r="LB388" s="2" t="s">
        <v>226</v>
      </c>
      <c r="LC388" s="2" t="s">
        <v>229</v>
      </c>
      <c r="LD388" s="2" t="s">
        <v>229</v>
      </c>
      <c r="LE388" s="2" t="s">
        <v>241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229</v>
      </c>
      <c r="LN388" s="2" t="s">
        <v>229</v>
      </c>
      <c r="LO388" s="2" t="s">
        <v>229</v>
      </c>
      <c r="LP388" s="2" t="s">
        <v>229</v>
      </c>
      <c r="LQ388" s="2" t="s">
        <v>229</v>
      </c>
      <c r="LR388" s="2" t="s">
        <v>229</v>
      </c>
      <c r="LS388" s="4"/>
      <c r="LT388" s="8"/>
      <c r="LU388" s="4"/>
      <c r="LV388" s="8"/>
      <c r="LW388" s="7"/>
      <c r="LX388" s="7"/>
      <c r="LY388" s="2" t="s">
        <v>239</v>
      </c>
      <c r="LZ388" s="2" t="s">
        <v>275</v>
      </c>
      <c r="MA388" s="2" t="s">
        <v>3376</v>
      </c>
      <c r="MB388" s="2" t="s">
        <v>229</v>
      </c>
      <c r="MC388" s="2" t="s">
        <v>241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266</v>
      </c>
      <c r="ML388" s="2" t="s">
        <v>226</v>
      </c>
      <c r="MM388" s="2" t="s">
        <v>229</v>
      </c>
      <c r="MN388" s="2" t="s">
        <v>229</v>
      </c>
      <c r="MO388" s="2" t="s">
        <v>241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239</v>
      </c>
      <c r="MX388" s="2" t="s">
        <v>226</v>
      </c>
      <c r="MY388" s="2" t="s">
        <v>308</v>
      </c>
      <c r="MZ388" s="2" t="s">
        <v>229</v>
      </c>
      <c r="NA388" s="2" t="s">
        <v>241</v>
      </c>
      <c r="NB388" s="2" t="s">
        <v>229</v>
      </c>
      <c r="NC388" s="4"/>
      <c r="ND388" s="8"/>
      <c r="NE388" s="4"/>
      <c r="NF388" s="8"/>
      <c r="NG388" s="7"/>
      <c r="NH388" s="7"/>
      <c r="NI388" s="2" t="s">
        <v>239</v>
      </c>
      <c r="NJ388" s="2" t="s">
        <v>260</v>
      </c>
      <c r="NK388" s="2" t="s">
        <v>1326</v>
      </c>
      <c r="NL388" s="2" t="s">
        <v>3377</v>
      </c>
      <c r="NM388" s="2" t="s">
        <v>241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272</v>
      </c>
      <c r="NV388" s="2" t="s">
        <v>226</v>
      </c>
      <c r="NW388" s="2" t="s">
        <v>229</v>
      </c>
      <c r="NX388" s="2" t="s">
        <v>229</v>
      </c>
      <c r="NY388" s="2" t="s">
        <v>241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239</v>
      </c>
      <c r="OH388" s="2" t="s">
        <v>226</v>
      </c>
      <c r="OI388" s="2" t="s">
        <v>229</v>
      </c>
      <c r="OJ388" s="2" t="s">
        <v>229</v>
      </c>
      <c r="OK388" s="2" t="s">
        <v>241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229</v>
      </c>
      <c r="OT388" s="2" t="s">
        <v>229</v>
      </c>
      <c r="OU388" s="2" t="s">
        <v>229</v>
      </c>
      <c r="OV388" s="2" t="s">
        <v>229</v>
      </c>
      <c r="OW388" s="2" t="s">
        <v>229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281</v>
      </c>
      <c r="PF388" s="2" t="s">
        <v>226</v>
      </c>
      <c r="PG388" s="2" t="s">
        <v>229</v>
      </c>
      <c r="PH388" s="2" t="s">
        <v>229</v>
      </c>
      <c r="PI388" s="2" t="s">
        <v>241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266</v>
      </c>
      <c r="PR388" s="2" t="s">
        <v>275</v>
      </c>
      <c r="PS388" s="2" t="s">
        <v>229</v>
      </c>
      <c r="PT388" s="2" t="s">
        <v>229</v>
      </c>
      <c r="PU388" s="2" t="s">
        <v>241</v>
      </c>
      <c r="PV388" s="2" t="s">
        <v>229</v>
      </c>
      <c r="PW388" s="4"/>
      <c r="PX388" s="8"/>
      <c r="PY388" s="4"/>
      <c r="PZ388" s="8"/>
      <c r="QA388" s="7"/>
      <c r="QB388" s="7"/>
      <c r="QC388" s="2" t="s">
        <v>281</v>
      </c>
      <c r="QD388" s="2" t="s">
        <v>226</v>
      </c>
      <c r="QE388" s="2" t="s">
        <v>229</v>
      </c>
      <c r="QF388" s="2" t="s">
        <v>229</v>
      </c>
      <c r="QG388" s="2" t="s">
        <v>241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229</v>
      </c>
      <c r="QP388" s="2" t="s">
        <v>229</v>
      </c>
      <c r="QQ388" s="2" t="s">
        <v>229</v>
      </c>
      <c r="QR388" s="2" t="s">
        <v>229</v>
      </c>
      <c r="QS388" s="2" t="s">
        <v>229</v>
      </c>
      <c r="QT388" s="2" t="s">
        <v>229</v>
      </c>
      <c r="QU388" s="4"/>
      <c r="QV388" s="8"/>
      <c r="QW388" s="4"/>
      <c r="QX388" s="8"/>
      <c r="QY388" s="7"/>
      <c r="QZ388" s="7"/>
      <c r="RA388" s="2" t="s">
        <v>239</v>
      </c>
      <c r="RB388" s="2" t="s">
        <v>275</v>
      </c>
      <c r="RC388" s="2" t="s">
        <v>338</v>
      </c>
      <c r="RD388" s="2" t="s">
        <v>229</v>
      </c>
      <c r="RE388" s="2" t="s">
        <v>241</v>
      </c>
      <c r="RF388" s="2" t="s">
        <v>229</v>
      </c>
      <c r="RG388" s="4"/>
      <c r="RH388" s="8"/>
      <c r="RI388" s="4"/>
      <c r="RJ388" s="8"/>
      <c r="RK388" s="7"/>
      <c r="RL388" s="7"/>
      <c r="RM388" s="2" t="s">
        <v>229</v>
      </c>
      <c r="RN388" s="2" t="s">
        <v>229</v>
      </c>
      <c r="RO388" s="2" t="s">
        <v>229</v>
      </c>
      <c r="RP388" s="2" t="s">
        <v>229</v>
      </c>
      <c r="RQ388" s="2" t="s">
        <v>229</v>
      </c>
      <c r="RR388" s="2" t="s">
        <v>229</v>
      </c>
      <c r="RS388" s="4"/>
      <c r="RT388" s="8"/>
      <c r="RU388" s="4"/>
      <c r="RV388" s="8"/>
      <c r="RW388" s="7"/>
      <c r="RX388" s="7"/>
      <c r="RY388" s="2" t="s">
        <v>266</v>
      </c>
      <c r="RZ388" s="2" t="s">
        <v>275</v>
      </c>
      <c r="SA388" s="2" t="s">
        <v>229</v>
      </c>
      <c r="SB388" s="2" t="s">
        <v>229</v>
      </c>
      <c r="SC388" s="2" t="s">
        <v>241</v>
      </c>
      <c r="SD388" s="2" t="s">
        <v>229</v>
      </c>
      <c r="SE388" s="4">
        <v>182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</row>
    <row r="389">
      <c r="A389" s="2" t="s">
        <v>3378</v>
      </c>
      <c r="B389" s="2" t="s">
        <v>216</v>
      </c>
      <c r="C389" s="2" t="s">
        <v>217</v>
      </c>
      <c r="D389" s="2" t="s">
        <v>3164</v>
      </c>
      <c r="E389" s="2" t="s">
        <v>3165</v>
      </c>
      <c r="F389" s="2" t="s">
        <v>1991</v>
      </c>
      <c r="G389" s="2" t="s">
        <v>1992</v>
      </c>
      <c r="H389" s="2" t="s">
        <v>1993</v>
      </c>
      <c r="I389" s="2" t="s">
        <v>3379</v>
      </c>
      <c r="J389" s="2" t="s">
        <v>224</v>
      </c>
      <c r="K389" s="2" t="s">
        <v>617</v>
      </c>
      <c r="L389" s="3">
        <v>23.8</v>
      </c>
      <c r="M389" s="3">
        <v>24.99</v>
      </c>
      <c r="N389" s="3">
        <v>49.99</v>
      </c>
      <c r="O389" s="2" t="s">
        <v>981</v>
      </c>
      <c r="P389" s="2" t="s">
        <v>964</v>
      </c>
      <c r="Q389" s="2" t="s">
        <v>228</v>
      </c>
      <c r="R389" s="2" t="s">
        <v>229</v>
      </c>
      <c r="S389" s="2" t="s">
        <v>1995</v>
      </c>
      <c r="T389" s="2" t="s">
        <v>684</v>
      </c>
      <c r="U389" s="2" t="s">
        <v>232</v>
      </c>
      <c r="V389" s="2" t="s">
        <v>1008</v>
      </c>
      <c r="W389" s="2" t="s">
        <v>686</v>
      </c>
      <c r="X389" s="2" t="s">
        <v>1525</v>
      </c>
      <c r="Y389" s="2" t="s">
        <v>1996</v>
      </c>
      <c r="Z389" s="4"/>
      <c r="AA389" s="4">
        <f>=ROUNDDOWN({0},0)</f>
      </c>
      <c r="AB389" s="5"/>
      <c r="AC389" s="2" t="s">
        <v>229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/>
      <c r="AQ389" s="8"/>
      <c r="AR389" s="4">
        <v>1</v>
      </c>
      <c r="AS389" s="8">
        <v>26.99</v>
      </c>
      <c r="AT389" s="7">
        <v>-1</v>
      </c>
      <c r="AU389" s="7">
        <v>-1</v>
      </c>
      <c r="AV389" s="4"/>
      <c r="AW389" s="8"/>
      <c r="AX389" s="4">
        <v>1</v>
      </c>
      <c r="AY389" s="8">
        <v>26.99</v>
      </c>
      <c r="AZ389" s="7">
        <v>-1</v>
      </c>
      <c r="BA389" s="7">
        <v>-1</v>
      </c>
      <c r="BB389" s="7"/>
      <c r="BC389" s="4"/>
      <c r="BD389" s="8"/>
      <c r="BE389" s="4">
        <v>1</v>
      </c>
      <c r="BF389" s="8">
        <v>26.99</v>
      </c>
      <c r="BG389" s="7">
        <v>-1</v>
      </c>
      <c r="BH389" s="7">
        <v>-1</v>
      </c>
      <c r="BI389" s="7"/>
      <c r="BJ389" s="4"/>
      <c r="BK389" s="8"/>
      <c r="BL389" s="2" t="s">
        <v>17</v>
      </c>
      <c r="BM389" s="7"/>
      <c r="BN389" s="7"/>
      <c r="BO389" s="4"/>
      <c r="BP389" s="8"/>
      <c r="BQ389" s="4"/>
      <c r="BR389" s="8"/>
      <c r="BS389" s="7"/>
      <c r="BT389" s="7"/>
      <c r="BU389" s="2" t="s">
        <v>266</v>
      </c>
      <c r="BV389" s="2" t="s">
        <v>275</v>
      </c>
      <c r="BW389" s="2" t="s">
        <v>229</v>
      </c>
      <c r="BX389" s="2" t="s">
        <v>229</v>
      </c>
      <c r="BY389" s="2" t="s">
        <v>241</v>
      </c>
      <c r="BZ389" s="2" t="s">
        <v>229</v>
      </c>
      <c r="CA389" s="4"/>
      <c r="CB389" s="8"/>
      <c r="CC389" s="4">
        <v>1</v>
      </c>
      <c r="CD389" s="8">
        <v>26.99</v>
      </c>
      <c r="CE389" s="7">
        <v>-1</v>
      </c>
      <c r="CF389" s="7">
        <v>-1</v>
      </c>
      <c r="CG389" s="2" t="s">
        <v>239</v>
      </c>
      <c r="CH389" s="2" t="s">
        <v>275</v>
      </c>
      <c r="CI389" s="2" t="s">
        <v>977</v>
      </c>
      <c r="CJ389" s="2" t="s">
        <v>1537</v>
      </c>
      <c r="CK389" s="2" t="s">
        <v>241</v>
      </c>
      <c r="CL389" s="2" t="s">
        <v>229</v>
      </c>
      <c r="CM389" s="4"/>
      <c r="CN389" s="8"/>
      <c r="CO389" s="4"/>
      <c r="CP389" s="8"/>
      <c r="CQ389" s="7"/>
      <c r="CR389" s="7"/>
      <c r="CS389" s="2" t="s">
        <v>239</v>
      </c>
      <c r="CT389" s="2" t="s">
        <v>275</v>
      </c>
      <c r="CU389" s="2" t="s">
        <v>1541</v>
      </c>
      <c r="CV389" s="2" t="s">
        <v>2324</v>
      </c>
      <c r="CW389" s="2" t="s">
        <v>241</v>
      </c>
      <c r="CX389" s="2" t="s">
        <v>229</v>
      </c>
      <c r="CY389" s="4"/>
      <c r="CZ389" s="8"/>
      <c r="DA389" s="4"/>
      <c r="DB389" s="8"/>
      <c r="DC389" s="7"/>
      <c r="DD389" s="7"/>
      <c r="DE389" s="2" t="s">
        <v>239</v>
      </c>
      <c r="DF389" s="2" t="s">
        <v>275</v>
      </c>
      <c r="DG389" s="2" t="s">
        <v>1541</v>
      </c>
      <c r="DH389" s="2" t="s">
        <v>1293</v>
      </c>
      <c r="DI389" s="2" t="s">
        <v>263</v>
      </c>
      <c r="DJ389" s="2" t="s">
        <v>229</v>
      </c>
      <c r="DK389" s="4"/>
      <c r="DL389" s="8"/>
      <c r="DM389" s="4"/>
      <c r="DN389" s="8"/>
      <c r="DO389" s="7"/>
      <c r="DP389" s="7"/>
      <c r="DQ389" s="2" t="s">
        <v>239</v>
      </c>
      <c r="DR389" s="2" t="s">
        <v>275</v>
      </c>
      <c r="DS389" s="2" t="s">
        <v>1083</v>
      </c>
      <c r="DT389" s="2" t="s">
        <v>2467</v>
      </c>
      <c r="DU389" s="2" t="s">
        <v>241</v>
      </c>
      <c r="DV389" s="2" t="s">
        <v>229</v>
      </c>
      <c r="DW389" s="4"/>
      <c r="DX389" s="8"/>
      <c r="DY389" s="4"/>
      <c r="DZ389" s="8"/>
      <c r="EA389" s="7"/>
      <c r="EB389" s="7"/>
      <c r="EC389" s="2" t="s">
        <v>239</v>
      </c>
      <c r="ED389" s="2" t="s">
        <v>275</v>
      </c>
      <c r="EE389" s="2" t="s">
        <v>1530</v>
      </c>
      <c r="EF389" s="2" t="s">
        <v>1096</v>
      </c>
      <c r="EG389" s="2" t="s">
        <v>263</v>
      </c>
      <c r="EH389" s="2" t="s">
        <v>229</v>
      </c>
      <c r="EI389" s="4"/>
      <c r="EJ389" s="8"/>
      <c r="EK389" s="4"/>
      <c r="EL389" s="8"/>
      <c r="EM389" s="7"/>
      <c r="EN389" s="7"/>
      <c r="EO389" s="2" t="s">
        <v>239</v>
      </c>
      <c r="EP389" s="2" t="s">
        <v>275</v>
      </c>
      <c r="EQ389" s="2" t="s">
        <v>1541</v>
      </c>
      <c r="ER389" s="2" t="s">
        <v>1022</v>
      </c>
      <c r="ES389" s="2" t="s">
        <v>241</v>
      </c>
      <c r="ET389" s="2" t="s">
        <v>229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275</v>
      </c>
      <c r="FC389" s="2" t="s">
        <v>1053</v>
      </c>
      <c r="FD389" s="2" t="s">
        <v>495</v>
      </c>
      <c r="FE389" s="2" t="s">
        <v>241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275</v>
      </c>
      <c r="FO389" s="2" t="s">
        <v>1541</v>
      </c>
      <c r="FP389" s="2" t="s">
        <v>229</v>
      </c>
      <c r="FQ389" s="2" t="s">
        <v>241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229</v>
      </c>
      <c r="FZ389" s="2" t="s">
        <v>229</v>
      </c>
      <c r="GA389" s="2" t="s">
        <v>229</v>
      </c>
      <c r="GB389" s="2" t="s">
        <v>229</v>
      </c>
      <c r="GC389" s="2" t="s">
        <v>229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267</v>
      </c>
      <c r="GL389" s="2" t="s">
        <v>275</v>
      </c>
      <c r="GM389" s="2" t="s">
        <v>229</v>
      </c>
      <c r="GN389" s="2" t="s">
        <v>229</v>
      </c>
      <c r="GO389" s="2" t="s">
        <v>241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239</v>
      </c>
      <c r="GX389" s="2" t="s">
        <v>275</v>
      </c>
      <c r="GY389" s="2" t="s">
        <v>2471</v>
      </c>
      <c r="GZ389" s="2" t="s">
        <v>229</v>
      </c>
      <c r="HA389" s="2" t="s">
        <v>241</v>
      </c>
      <c r="HB389" s="2" t="s">
        <v>229</v>
      </c>
      <c r="HC389" s="4"/>
      <c r="HD389" s="8"/>
      <c r="HE389" s="4"/>
      <c r="HF389" s="8"/>
      <c r="HG389" s="7"/>
      <c r="HH389" s="7"/>
      <c r="HI389" s="2" t="s">
        <v>266</v>
      </c>
      <c r="HJ389" s="2" t="s">
        <v>275</v>
      </c>
      <c r="HK389" s="2" t="s">
        <v>229</v>
      </c>
      <c r="HL389" s="2" t="s">
        <v>229</v>
      </c>
      <c r="HM389" s="2" t="s">
        <v>241</v>
      </c>
      <c r="HN389" s="2" t="s">
        <v>229</v>
      </c>
      <c r="HO389" s="4"/>
      <c r="HP389" s="8"/>
      <c r="HQ389" s="4"/>
      <c r="HR389" s="8"/>
      <c r="HS389" s="7"/>
      <c r="HT389" s="7"/>
      <c r="HU389" s="2" t="s">
        <v>272</v>
      </c>
      <c r="HV389" s="2" t="s">
        <v>275</v>
      </c>
      <c r="HW389" s="2" t="s">
        <v>229</v>
      </c>
      <c r="HX389" s="2" t="s">
        <v>229</v>
      </c>
      <c r="HY389" s="2" t="s">
        <v>241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266</v>
      </c>
      <c r="IH389" s="2" t="s">
        <v>275</v>
      </c>
      <c r="II389" s="2" t="s">
        <v>229</v>
      </c>
      <c r="IJ389" s="2" t="s">
        <v>229</v>
      </c>
      <c r="IK389" s="2" t="s">
        <v>241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272</v>
      </c>
      <c r="IT389" s="2" t="s">
        <v>275</v>
      </c>
      <c r="IU389" s="2" t="s">
        <v>229</v>
      </c>
      <c r="IV389" s="2" t="s">
        <v>229</v>
      </c>
      <c r="IW389" s="2" t="s">
        <v>241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272</v>
      </c>
      <c r="JF389" s="2" t="s">
        <v>275</v>
      </c>
      <c r="JG389" s="2" t="s">
        <v>229</v>
      </c>
      <c r="JH389" s="2" t="s">
        <v>229</v>
      </c>
      <c r="JI389" s="2" t="s">
        <v>241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272</v>
      </c>
      <c r="JR389" s="2" t="s">
        <v>275</v>
      </c>
      <c r="JS389" s="2" t="s">
        <v>229</v>
      </c>
      <c r="JT389" s="2" t="s">
        <v>229</v>
      </c>
      <c r="JU389" s="2" t="s">
        <v>241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272</v>
      </c>
      <c r="KD389" s="2" t="s">
        <v>275</v>
      </c>
      <c r="KE389" s="2" t="s">
        <v>229</v>
      </c>
      <c r="KF389" s="2" t="s">
        <v>229</v>
      </c>
      <c r="KG389" s="2" t="s">
        <v>241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272</v>
      </c>
      <c r="KP389" s="2" t="s">
        <v>275</v>
      </c>
      <c r="KQ389" s="2" t="s">
        <v>229</v>
      </c>
      <c r="KR389" s="2" t="s">
        <v>229</v>
      </c>
      <c r="KS389" s="2" t="s">
        <v>241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272</v>
      </c>
      <c r="LB389" s="2" t="s">
        <v>275</v>
      </c>
      <c r="LC389" s="2" t="s">
        <v>229</v>
      </c>
      <c r="LD389" s="2" t="s">
        <v>229</v>
      </c>
      <c r="LE389" s="2" t="s">
        <v>241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229</v>
      </c>
      <c r="LN389" s="2" t="s">
        <v>229</v>
      </c>
      <c r="LO389" s="2" t="s">
        <v>229</v>
      </c>
      <c r="LP389" s="2" t="s">
        <v>229</v>
      </c>
      <c r="LQ389" s="2" t="s">
        <v>229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239</v>
      </c>
      <c r="LZ389" s="2" t="s">
        <v>275</v>
      </c>
      <c r="MA389" s="2" t="s">
        <v>1535</v>
      </c>
      <c r="MB389" s="2" t="s">
        <v>475</v>
      </c>
      <c r="MC389" s="2" t="s">
        <v>241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272</v>
      </c>
      <c r="ML389" s="2" t="s">
        <v>275</v>
      </c>
      <c r="MM389" s="2" t="s">
        <v>229</v>
      </c>
      <c r="MN389" s="2" t="s">
        <v>229</v>
      </c>
      <c r="MO389" s="2" t="s">
        <v>241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267</v>
      </c>
      <c r="MX389" s="2" t="s">
        <v>275</v>
      </c>
      <c r="MY389" s="2" t="s">
        <v>229</v>
      </c>
      <c r="MZ389" s="2" t="s">
        <v>229</v>
      </c>
      <c r="NA389" s="2" t="s">
        <v>241</v>
      </c>
      <c r="NB389" s="2" t="s">
        <v>229</v>
      </c>
      <c r="NC389" s="4"/>
      <c r="ND389" s="8"/>
      <c r="NE389" s="4"/>
      <c r="NF389" s="8"/>
      <c r="NG389" s="7"/>
      <c r="NH389" s="7"/>
      <c r="NI389" s="2" t="s">
        <v>239</v>
      </c>
      <c r="NJ389" s="2" t="s">
        <v>275</v>
      </c>
      <c r="NK389" s="2" t="s">
        <v>382</v>
      </c>
      <c r="NL389" s="2" t="s">
        <v>2704</v>
      </c>
      <c r="NM389" s="2" t="s">
        <v>241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272</v>
      </c>
      <c r="NV389" s="2" t="s">
        <v>275</v>
      </c>
      <c r="NW389" s="2" t="s">
        <v>229</v>
      </c>
      <c r="NX389" s="2" t="s">
        <v>229</v>
      </c>
      <c r="NY389" s="2" t="s">
        <v>241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272</v>
      </c>
      <c r="OH389" s="2" t="s">
        <v>275</v>
      </c>
      <c r="OI389" s="2" t="s">
        <v>229</v>
      </c>
      <c r="OJ389" s="2" t="s">
        <v>229</v>
      </c>
      <c r="OK389" s="2" t="s">
        <v>241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229</v>
      </c>
      <c r="OT389" s="2" t="s">
        <v>229</v>
      </c>
      <c r="OU389" s="2" t="s">
        <v>229</v>
      </c>
      <c r="OV389" s="2" t="s">
        <v>229</v>
      </c>
      <c r="OW389" s="2" t="s">
        <v>229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281</v>
      </c>
      <c r="PF389" s="2" t="s">
        <v>275</v>
      </c>
      <c r="PG389" s="2" t="s">
        <v>229</v>
      </c>
      <c r="PH389" s="2" t="s">
        <v>229</v>
      </c>
      <c r="PI389" s="2" t="s">
        <v>241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272</v>
      </c>
      <c r="PR389" s="2" t="s">
        <v>275</v>
      </c>
      <c r="PS389" s="2" t="s">
        <v>229</v>
      </c>
      <c r="PT389" s="2" t="s">
        <v>229</v>
      </c>
      <c r="PU389" s="2" t="s">
        <v>241</v>
      </c>
      <c r="PV389" s="2" t="s">
        <v>229</v>
      </c>
      <c r="PW389" s="4"/>
      <c r="PX389" s="8"/>
      <c r="PY389" s="4"/>
      <c r="PZ389" s="8"/>
      <c r="QA389" s="7"/>
      <c r="QB389" s="7"/>
      <c r="QC389" s="2" t="s">
        <v>281</v>
      </c>
      <c r="QD389" s="2" t="s">
        <v>275</v>
      </c>
      <c r="QE389" s="2" t="s">
        <v>229</v>
      </c>
      <c r="QF389" s="2" t="s">
        <v>229</v>
      </c>
      <c r="QG389" s="2" t="s">
        <v>241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229</v>
      </c>
      <c r="QP389" s="2" t="s">
        <v>229</v>
      </c>
      <c r="QQ389" s="2" t="s">
        <v>229</v>
      </c>
      <c r="QR389" s="2" t="s">
        <v>229</v>
      </c>
      <c r="QS389" s="2" t="s">
        <v>229</v>
      </c>
      <c r="QT389" s="2" t="s">
        <v>229</v>
      </c>
      <c r="QU389" s="4"/>
      <c r="QV389" s="8"/>
      <c r="QW389" s="4"/>
      <c r="QX389" s="8"/>
      <c r="QY389" s="7"/>
      <c r="QZ389" s="7"/>
      <c r="RA389" s="2" t="s">
        <v>272</v>
      </c>
      <c r="RB389" s="2" t="s">
        <v>275</v>
      </c>
      <c r="RC389" s="2" t="s">
        <v>229</v>
      </c>
      <c r="RD389" s="2" t="s">
        <v>229</v>
      </c>
      <c r="RE389" s="2" t="s">
        <v>241</v>
      </c>
      <c r="RF389" s="2" t="s">
        <v>229</v>
      </c>
      <c r="RG389" s="4"/>
      <c r="RH389" s="8"/>
      <c r="RI389" s="4"/>
      <c r="RJ389" s="8"/>
      <c r="RK389" s="7"/>
      <c r="RL389" s="7"/>
      <c r="RM389" s="2" t="s">
        <v>272</v>
      </c>
      <c r="RN389" s="2" t="s">
        <v>275</v>
      </c>
      <c r="RO389" s="2" t="s">
        <v>229</v>
      </c>
      <c r="RP389" s="2" t="s">
        <v>229</v>
      </c>
      <c r="RQ389" s="2" t="s">
        <v>241</v>
      </c>
      <c r="RR389" s="2" t="s">
        <v>229</v>
      </c>
      <c r="RS389" s="4"/>
      <c r="RT389" s="8"/>
      <c r="RU389" s="4"/>
      <c r="RV389" s="8"/>
      <c r="RW389" s="7"/>
      <c r="RX389" s="7"/>
      <c r="RY389" s="2" t="s">
        <v>272</v>
      </c>
      <c r="RZ389" s="2" t="s">
        <v>275</v>
      </c>
      <c r="SA389" s="2" t="s">
        <v>229</v>
      </c>
      <c r="SB389" s="2" t="s">
        <v>229</v>
      </c>
      <c r="SC389" s="2" t="s">
        <v>241</v>
      </c>
      <c r="SD389" s="2" t="s">
        <v>229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</row>
    <row r="390">
      <c r="A390" s="2" t="s">
        <v>3380</v>
      </c>
      <c r="B390" s="2" t="s">
        <v>216</v>
      </c>
      <c r="C390" s="2" t="s">
        <v>217</v>
      </c>
      <c r="D390" s="2" t="s">
        <v>3164</v>
      </c>
      <c r="E390" s="2" t="s">
        <v>3165</v>
      </c>
      <c r="F390" s="2" t="s">
        <v>3381</v>
      </c>
      <c r="G390" s="2" t="s">
        <v>3382</v>
      </c>
      <c r="H390" s="2" t="s">
        <v>3383</v>
      </c>
      <c r="I390" s="2" t="s">
        <v>3384</v>
      </c>
      <c r="J390" s="2" t="s">
        <v>224</v>
      </c>
      <c r="K390" s="2" t="s">
        <v>412</v>
      </c>
      <c r="L390" s="3">
        <v>26.95</v>
      </c>
      <c r="M390" s="3">
        <v>28.3</v>
      </c>
      <c r="N390" s="3">
        <v>54.99</v>
      </c>
      <c r="O390" s="2" t="s">
        <v>963</v>
      </c>
      <c r="P390" s="2" t="s">
        <v>964</v>
      </c>
      <c r="Q390" s="2" t="s">
        <v>228</v>
      </c>
      <c r="R390" s="2" t="s">
        <v>229</v>
      </c>
      <c r="S390" s="2" t="s">
        <v>3385</v>
      </c>
      <c r="T390" s="2" t="s">
        <v>229</v>
      </c>
      <c r="U390" s="2" t="s">
        <v>232</v>
      </c>
      <c r="V390" s="2" t="s">
        <v>685</v>
      </c>
      <c r="W390" s="2" t="s">
        <v>686</v>
      </c>
      <c r="X390" s="2" t="s">
        <v>1009</v>
      </c>
      <c r="Y390" s="2" t="s">
        <v>1903</v>
      </c>
      <c r="Z390" s="4"/>
      <c r="AA390" s="4">
        <f>=ROUNDDOWN({0},0)</f>
      </c>
      <c r="AB390" s="5">
        <v>2</v>
      </c>
      <c r="AC390" s="2" t="s">
        <v>229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/>
      <c r="AQ390" s="8"/>
      <c r="AR390" s="4">
        <v>1</v>
      </c>
      <c r="AS390" s="8">
        <v>29.26</v>
      </c>
      <c r="AT390" s="7">
        <v>-1</v>
      </c>
      <c r="AU390" s="7">
        <v>-1</v>
      </c>
      <c r="AV390" s="4"/>
      <c r="AW390" s="8"/>
      <c r="AX390" s="4">
        <v>1</v>
      </c>
      <c r="AY390" s="8">
        <v>29.26</v>
      </c>
      <c r="AZ390" s="7">
        <v>-1</v>
      </c>
      <c r="BA390" s="7">
        <v>-1</v>
      </c>
      <c r="BB390" s="7"/>
      <c r="BC390" s="4" t="s">
        <v>229</v>
      </c>
      <c r="BD390" s="8" t="s">
        <v>229</v>
      </c>
      <c r="BE390" s="4">
        <v>2</v>
      </c>
      <c r="BF390" s="8">
        <v>63.59</v>
      </c>
      <c r="BG390" s="7" t="s">
        <v>229</v>
      </c>
      <c r="BH390" s="7" t="s">
        <v>229</v>
      </c>
      <c r="BI390" s="7"/>
      <c r="BJ390" s="4"/>
      <c r="BK390" s="8"/>
      <c r="BL390" s="2" t="s">
        <v>17</v>
      </c>
      <c r="BM390" s="7"/>
      <c r="BN390" s="7"/>
      <c r="BO390" s="4"/>
      <c r="BP390" s="8"/>
      <c r="BQ390" s="4"/>
      <c r="BR390" s="8"/>
      <c r="BS390" s="7"/>
      <c r="BT390" s="7"/>
      <c r="BU390" s="2" t="s">
        <v>281</v>
      </c>
      <c r="BV390" s="2" t="s">
        <v>275</v>
      </c>
      <c r="BW390" s="2" t="s">
        <v>229</v>
      </c>
      <c r="BX390" s="2" t="s">
        <v>229</v>
      </c>
      <c r="BY390" s="2" t="s">
        <v>241</v>
      </c>
      <c r="BZ390" s="2" t="s">
        <v>229</v>
      </c>
      <c r="CA390" s="4"/>
      <c r="CB390" s="8"/>
      <c r="CC390" s="4">
        <v>1</v>
      </c>
      <c r="CD390" s="8">
        <v>29.26</v>
      </c>
      <c r="CE390" s="7">
        <v>-1</v>
      </c>
      <c r="CF390" s="7">
        <v>-1</v>
      </c>
      <c r="CG390" s="2" t="s">
        <v>239</v>
      </c>
      <c r="CH390" s="2" t="s">
        <v>275</v>
      </c>
      <c r="CI390" s="2" t="s">
        <v>1594</v>
      </c>
      <c r="CJ390" s="2" t="s">
        <v>1318</v>
      </c>
      <c r="CK390" s="2" t="s">
        <v>241</v>
      </c>
      <c r="CL390" s="2" t="s">
        <v>229</v>
      </c>
      <c r="CM390" s="4"/>
      <c r="CN390" s="8"/>
      <c r="CO390" s="4"/>
      <c r="CP390" s="8"/>
      <c r="CQ390" s="7"/>
      <c r="CR390" s="7"/>
      <c r="CS390" s="2" t="s">
        <v>239</v>
      </c>
      <c r="CT390" s="2" t="s">
        <v>275</v>
      </c>
      <c r="CU390" s="2" t="s">
        <v>831</v>
      </c>
      <c r="CV390" s="2" t="s">
        <v>1713</v>
      </c>
      <c r="CW390" s="2" t="s">
        <v>241</v>
      </c>
      <c r="CX390" s="2" t="s">
        <v>229</v>
      </c>
      <c r="CY390" s="4"/>
      <c r="CZ390" s="8"/>
      <c r="DA390" s="4"/>
      <c r="DB390" s="8"/>
      <c r="DC390" s="7"/>
      <c r="DD390" s="7"/>
      <c r="DE390" s="2" t="s">
        <v>239</v>
      </c>
      <c r="DF390" s="2" t="s">
        <v>275</v>
      </c>
      <c r="DG390" s="2" t="s">
        <v>3386</v>
      </c>
      <c r="DH390" s="2" t="s">
        <v>979</v>
      </c>
      <c r="DI390" s="2" t="s">
        <v>263</v>
      </c>
      <c r="DJ390" s="2" t="s">
        <v>229</v>
      </c>
      <c r="DK390" s="4"/>
      <c r="DL390" s="8"/>
      <c r="DM390" s="4"/>
      <c r="DN390" s="8"/>
      <c r="DO390" s="7"/>
      <c r="DP390" s="7"/>
      <c r="DQ390" s="2" t="s">
        <v>239</v>
      </c>
      <c r="DR390" s="2" t="s">
        <v>275</v>
      </c>
      <c r="DS390" s="2" t="s">
        <v>3387</v>
      </c>
      <c r="DT390" s="2" t="s">
        <v>976</v>
      </c>
      <c r="DU390" s="2" t="s">
        <v>241</v>
      </c>
      <c r="DV390" s="2" t="s">
        <v>229</v>
      </c>
      <c r="DW390" s="4"/>
      <c r="DX390" s="8"/>
      <c r="DY390" s="4"/>
      <c r="DZ390" s="8"/>
      <c r="EA390" s="7"/>
      <c r="EB390" s="7"/>
      <c r="EC390" s="2" t="s">
        <v>239</v>
      </c>
      <c r="ED390" s="2" t="s">
        <v>275</v>
      </c>
      <c r="EE390" s="2" t="s">
        <v>838</v>
      </c>
      <c r="EF390" s="2" t="s">
        <v>776</v>
      </c>
      <c r="EG390" s="2" t="s">
        <v>241</v>
      </c>
      <c r="EH390" s="2" t="s">
        <v>229</v>
      </c>
      <c r="EI390" s="4"/>
      <c r="EJ390" s="8"/>
      <c r="EK390" s="4"/>
      <c r="EL390" s="8"/>
      <c r="EM390" s="7"/>
      <c r="EN390" s="7"/>
      <c r="EO390" s="2" t="s">
        <v>266</v>
      </c>
      <c r="EP390" s="2" t="s">
        <v>275</v>
      </c>
      <c r="EQ390" s="2" t="s">
        <v>229</v>
      </c>
      <c r="ER390" s="2" t="s">
        <v>229</v>
      </c>
      <c r="ES390" s="2" t="s">
        <v>241</v>
      </c>
      <c r="ET390" s="2" t="s">
        <v>229</v>
      </c>
      <c r="EU390" s="4"/>
      <c r="EV390" s="8"/>
      <c r="EW390" s="4"/>
      <c r="EX390" s="8"/>
      <c r="EY390" s="7"/>
      <c r="EZ390" s="7"/>
      <c r="FA390" s="2" t="s">
        <v>239</v>
      </c>
      <c r="FB390" s="2" t="s">
        <v>275</v>
      </c>
      <c r="FC390" s="2" t="s">
        <v>828</v>
      </c>
      <c r="FD390" s="2" t="s">
        <v>3388</v>
      </c>
      <c r="FE390" s="2" t="s">
        <v>241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275</v>
      </c>
      <c r="FO390" s="2" t="s">
        <v>1903</v>
      </c>
      <c r="FP390" s="2" t="s">
        <v>3389</v>
      </c>
      <c r="FQ390" s="2" t="s">
        <v>241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229</v>
      </c>
      <c r="FZ390" s="2" t="s">
        <v>229</v>
      </c>
      <c r="GA390" s="2" t="s">
        <v>229</v>
      </c>
      <c r="GB390" s="2" t="s">
        <v>229</v>
      </c>
      <c r="GC390" s="2" t="s">
        <v>229</v>
      </c>
      <c r="GD390" s="2" t="s">
        <v>229</v>
      </c>
      <c r="GE390" s="4"/>
      <c r="GF390" s="8"/>
      <c r="GG390" s="4"/>
      <c r="GH390" s="8"/>
      <c r="GI390" s="7"/>
      <c r="GJ390" s="7"/>
      <c r="GK390" s="2" t="s">
        <v>1106</v>
      </c>
      <c r="GL390" s="2" t="s">
        <v>275</v>
      </c>
      <c r="GM390" s="2" t="s">
        <v>229</v>
      </c>
      <c r="GN390" s="2" t="s">
        <v>229</v>
      </c>
      <c r="GO390" s="2" t="s">
        <v>241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239</v>
      </c>
      <c r="GX390" s="2" t="s">
        <v>275</v>
      </c>
      <c r="GY390" s="2" t="s">
        <v>458</v>
      </c>
      <c r="GZ390" s="2" t="s">
        <v>1408</v>
      </c>
      <c r="HA390" s="2" t="s">
        <v>241</v>
      </c>
      <c r="HB390" s="2" t="s">
        <v>229</v>
      </c>
      <c r="HC390" s="4"/>
      <c r="HD390" s="8"/>
      <c r="HE390" s="4"/>
      <c r="HF390" s="8"/>
      <c r="HG390" s="7"/>
      <c r="HH390" s="7"/>
      <c r="HI390" s="2" t="s">
        <v>281</v>
      </c>
      <c r="HJ390" s="2" t="s">
        <v>275</v>
      </c>
      <c r="HK390" s="2" t="s">
        <v>546</v>
      </c>
      <c r="HL390" s="2" t="s">
        <v>229</v>
      </c>
      <c r="HM390" s="2" t="s">
        <v>241</v>
      </c>
      <c r="HN390" s="2" t="s">
        <v>229</v>
      </c>
      <c r="HO390" s="4"/>
      <c r="HP390" s="8"/>
      <c r="HQ390" s="4"/>
      <c r="HR390" s="8"/>
      <c r="HS390" s="7"/>
      <c r="HT390" s="7"/>
      <c r="HU390" s="2" t="s">
        <v>272</v>
      </c>
      <c r="HV390" s="2" t="s">
        <v>275</v>
      </c>
      <c r="HW390" s="2" t="s">
        <v>229</v>
      </c>
      <c r="HX390" s="2" t="s">
        <v>229</v>
      </c>
      <c r="HY390" s="2" t="s">
        <v>241</v>
      </c>
      <c r="HZ390" s="2" t="s">
        <v>229</v>
      </c>
      <c r="IA390" s="4"/>
      <c r="IB390" s="8"/>
      <c r="IC390" s="4"/>
      <c r="ID390" s="8"/>
      <c r="IE390" s="7"/>
      <c r="IF390" s="7"/>
      <c r="IG390" s="2" t="s">
        <v>266</v>
      </c>
      <c r="IH390" s="2" t="s">
        <v>275</v>
      </c>
      <c r="II390" s="2" t="s">
        <v>229</v>
      </c>
      <c r="IJ390" s="2" t="s">
        <v>229</v>
      </c>
      <c r="IK390" s="2" t="s">
        <v>241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272</v>
      </c>
      <c r="IT390" s="2" t="s">
        <v>275</v>
      </c>
      <c r="IU390" s="2" t="s">
        <v>229</v>
      </c>
      <c r="IV390" s="2" t="s">
        <v>229</v>
      </c>
      <c r="IW390" s="2" t="s">
        <v>241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239</v>
      </c>
      <c r="JF390" s="2" t="s">
        <v>275</v>
      </c>
      <c r="JG390" s="2" t="s">
        <v>268</v>
      </c>
      <c r="JH390" s="2" t="s">
        <v>229</v>
      </c>
      <c r="JI390" s="2" t="s">
        <v>241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272</v>
      </c>
      <c r="JR390" s="2" t="s">
        <v>275</v>
      </c>
      <c r="JS390" s="2" t="s">
        <v>229</v>
      </c>
      <c r="JT390" s="2" t="s">
        <v>229</v>
      </c>
      <c r="JU390" s="2" t="s">
        <v>241</v>
      </c>
      <c r="JV390" s="2" t="s">
        <v>229</v>
      </c>
      <c r="JW390" s="4"/>
      <c r="JX390" s="8"/>
      <c r="JY390" s="4"/>
      <c r="JZ390" s="8"/>
      <c r="KA390" s="7"/>
      <c r="KB390" s="7"/>
      <c r="KC390" s="2" t="s">
        <v>272</v>
      </c>
      <c r="KD390" s="2" t="s">
        <v>275</v>
      </c>
      <c r="KE390" s="2" t="s">
        <v>229</v>
      </c>
      <c r="KF390" s="2" t="s">
        <v>229</v>
      </c>
      <c r="KG390" s="2" t="s">
        <v>241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272</v>
      </c>
      <c r="KP390" s="2" t="s">
        <v>275</v>
      </c>
      <c r="KQ390" s="2" t="s">
        <v>229</v>
      </c>
      <c r="KR390" s="2" t="s">
        <v>229</v>
      </c>
      <c r="KS390" s="2" t="s">
        <v>241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272</v>
      </c>
      <c r="LB390" s="2" t="s">
        <v>275</v>
      </c>
      <c r="LC390" s="2" t="s">
        <v>229</v>
      </c>
      <c r="LD390" s="2" t="s">
        <v>229</v>
      </c>
      <c r="LE390" s="2" t="s">
        <v>241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229</v>
      </c>
      <c r="LN390" s="2" t="s">
        <v>229</v>
      </c>
      <c r="LO390" s="2" t="s">
        <v>229</v>
      </c>
      <c r="LP390" s="2" t="s">
        <v>229</v>
      </c>
      <c r="LQ390" s="2" t="s">
        <v>229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239</v>
      </c>
      <c r="LZ390" s="2" t="s">
        <v>275</v>
      </c>
      <c r="MA390" s="2" t="s">
        <v>276</v>
      </c>
      <c r="MB390" s="2" t="s">
        <v>3390</v>
      </c>
      <c r="MC390" s="2" t="s">
        <v>241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266</v>
      </c>
      <c r="ML390" s="2" t="s">
        <v>275</v>
      </c>
      <c r="MM390" s="2" t="s">
        <v>229</v>
      </c>
      <c r="MN390" s="2" t="s">
        <v>229</v>
      </c>
      <c r="MO390" s="2" t="s">
        <v>241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272</v>
      </c>
      <c r="MX390" s="2" t="s">
        <v>275</v>
      </c>
      <c r="MY390" s="2" t="s">
        <v>229</v>
      </c>
      <c r="MZ390" s="2" t="s">
        <v>229</v>
      </c>
      <c r="NA390" s="2" t="s">
        <v>241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239</v>
      </c>
      <c r="NJ390" s="2" t="s">
        <v>275</v>
      </c>
      <c r="NK390" s="2" t="s">
        <v>3391</v>
      </c>
      <c r="NL390" s="2" t="s">
        <v>483</v>
      </c>
      <c r="NM390" s="2" t="s">
        <v>263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272</v>
      </c>
      <c r="NV390" s="2" t="s">
        <v>275</v>
      </c>
      <c r="NW390" s="2" t="s">
        <v>229</v>
      </c>
      <c r="NX390" s="2" t="s">
        <v>229</v>
      </c>
      <c r="NY390" s="2" t="s">
        <v>241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229</v>
      </c>
      <c r="OH390" s="2" t="s">
        <v>229</v>
      </c>
      <c r="OI390" s="2" t="s">
        <v>229</v>
      </c>
      <c r="OJ390" s="2" t="s">
        <v>229</v>
      </c>
      <c r="OK390" s="2" t="s">
        <v>229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229</v>
      </c>
      <c r="OT390" s="2" t="s">
        <v>229</v>
      </c>
      <c r="OU390" s="2" t="s">
        <v>229</v>
      </c>
      <c r="OV390" s="2" t="s">
        <v>229</v>
      </c>
      <c r="OW390" s="2" t="s">
        <v>229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281</v>
      </c>
      <c r="PF390" s="2" t="s">
        <v>275</v>
      </c>
      <c r="PG390" s="2" t="s">
        <v>229</v>
      </c>
      <c r="PH390" s="2" t="s">
        <v>229</v>
      </c>
      <c r="PI390" s="2" t="s">
        <v>241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266</v>
      </c>
      <c r="PR390" s="2" t="s">
        <v>275</v>
      </c>
      <c r="PS390" s="2" t="s">
        <v>229</v>
      </c>
      <c r="PT390" s="2" t="s">
        <v>229</v>
      </c>
      <c r="PU390" s="2" t="s">
        <v>241</v>
      </c>
      <c r="PV390" s="2" t="s">
        <v>229</v>
      </c>
      <c r="PW390" s="4"/>
      <c r="PX390" s="8"/>
      <c r="PY390" s="4"/>
      <c r="PZ390" s="8"/>
      <c r="QA390" s="7"/>
      <c r="QB390" s="7"/>
      <c r="QC390" s="2" t="s">
        <v>281</v>
      </c>
      <c r="QD390" s="2" t="s">
        <v>275</v>
      </c>
      <c r="QE390" s="2" t="s">
        <v>229</v>
      </c>
      <c r="QF390" s="2" t="s">
        <v>229</v>
      </c>
      <c r="QG390" s="2" t="s">
        <v>241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229</v>
      </c>
      <c r="QP390" s="2" t="s">
        <v>229</v>
      </c>
      <c r="QQ390" s="2" t="s">
        <v>229</v>
      </c>
      <c r="QR390" s="2" t="s">
        <v>229</v>
      </c>
      <c r="QS390" s="2" t="s">
        <v>229</v>
      </c>
      <c r="QT390" s="2" t="s">
        <v>229</v>
      </c>
      <c r="QU390" s="4"/>
      <c r="QV390" s="8"/>
      <c r="QW390" s="4"/>
      <c r="QX390" s="8"/>
      <c r="QY390" s="7"/>
      <c r="QZ390" s="7"/>
      <c r="RA390" s="2" t="s">
        <v>272</v>
      </c>
      <c r="RB390" s="2" t="s">
        <v>275</v>
      </c>
      <c r="RC390" s="2" t="s">
        <v>229</v>
      </c>
      <c r="RD390" s="2" t="s">
        <v>229</v>
      </c>
      <c r="RE390" s="2" t="s">
        <v>241</v>
      </c>
      <c r="RF390" s="2" t="s">
        <v>229</v>
      </c>
      <c r="RG390" s="4"/>
      <c r="RH390" s="8"/>
      <c r="RI390" s="4"/>
      <c r="RJ390" s="8"/>
      <c r="RK390" s="7"/>
      <c r="RL390" s="7"/>
      <c r="RM390" s="2" t="s">
        <v>229</v>
      </c>
      <c r="RN390" s="2" t="s">
        <v>229</v>
      </c>
      <c r="RO390" s="2" t="s">
        <v>229</v>
      </c>
      <c r="RP390" s="2" t="s">
        <v>229</v>
      </c>
      <c r="RQ390" s="2" t="s">
        <v>229</v>
      </c>
      <c r="RR390" s="2" t="s">
        <v>229</v>
      </c>
      <c r="RS390" s="4"/>
      <c r="RT390" s="8"/>
      <c r="RU390" s="4"/>
      <c r="RV390" s="8"/>
      <c r="RW390" s="7"/>
      <c r="RX390" s="7"/>
      <c r="RY390" s="2" t="s">
        <v>266</v>
      </c>
      <c r="RZ390" s="2" t="s">
        <v>275</v>
      </c>
      <c r="SA390" s="2" t="s">
        <v>483</v>
      </c>
      <c r="SB390" s="2" t="s">
        <v>229</v>
      </c>
      <c r="SC390" s="2" t="s">
        <v>241</v>
      </c>
      <c r="SD390" s="2" t="s">
        <v>229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</row>
    <row r="391">
      <c r="A391" s="2" t="s">
        <v>3392</v>
      </c>
      <c r="B391" s="2" t="s">
        <v>216</v>
      </c>
      <c r="C391" s="2" t="s">
        <v>217</v>
      </c>
      <c r="D391" s="2" t="s">
        <v>3164</v>
      </c>
      <c r="E391" s="2" t="s">
        <v>3165</v>
      </c>
      <c r="F391" s="2" t="s">
        <v>3381</v>
      </c>
      <c r="G391" s="2" t="s">
        <v>3382</v>
      </c>
      <c r="H391" s="2" t="s">
        <v>3383</v>
      </c>
      <c r="I391" s="2" t="s">
        <v>3384</v>
      </c>
      <c r="J391" s="2" t="s">
        <v>285</v>
      </c>
      <c r="K391" s="2" t="s">
        <v>2824</v>
      </c>
      <c r="L391" s="3">
        <v>31.85</v>
      </c>
      <c r="M391" s="3">
        <v>33.44</v>
      </c>
      <c r="N391" s="3">
        <v>64.99</v>
      </c>
      <c r="O391" s="2" t="s">
        <v>981</v>
      </c>
      <c r="P391" s="2" t="s">
        <v>964</v>
      </c>
      <c r="Q391" s="2" t="s">
        <v>228</v>
      </c>
      <c r="R391" s="2" t="s">
        <v>229</v>
      </c>
      <c r="S391" s="2" t="s">
        <v>3393</v>
      </c>
      <c r="T391" s="2" t="s">
        <v>229</v>
      </c>
      <c r="U391" s="2" t="s">
        <v>286</v>
      </c>
      <c r="V391" s="2" t="s">
        <v>685</v>
      </c>
      <c r="W391" s="2" t="s">
        <v>686</v>
      </c>
      <c r="X391" s="2" t="s">
        <v>1009</v>
      </c>
      <c r="Y391" s="2" t="s">
        <v>1903</v>
      </c>
      <c r="Z391" s="4"/>
      <c r="AA391" s="4">
        <f>=ROUNDDOWN({0},0)</f>
      </c>
      <c r="AB391" s="5"/>
      <c r="AC391" s="2" t="s">
        <v>229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/>
      <c r="AQ391" s="8"/>
      <c r="AR391" s="4">
        <v>1</v>
      </c>
      <c r="AS391" s="8">
        <v>34.33</v>
      </c>
      <c r="AT391" s="7">
        <v>-1</v>
      </c>
      <c r="AU391" s="7">
        <v>-1</v>
      </c>
      <c r="AV391" s="4"/>
      <c r="AW391" s="8"/>
      <c r="AX391" s="4">
        <v>1</v>
      </c>
      <c r="AY391" s="8">
        <v>34.33</v>
      </c>
      <c r="AZ391" s="7">
        <v>-1</v>
      </c>
      <c r="BA391" s="7">
        <v>-1</v>
      </c>
      <c r="BB391" s="7"/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/>
      <c r="BJ391" s="4"/>
      <c r="BK391" s="8"/>
      <c r="BL391" s="2" t="s">
        <v>24</v>
      </c>
      <c r="BM391" s="7"/>
      <c r="BN391" s="7"/>
      <c r="BO391" s="4"/>
      <c r="BP391" s="8"/>
      <c r="BQ391" s="4"/>
      <c r="BR391" s="8"/>
      <c r="BS391" s="7"/>
      <c r="BT391" s="7"/>
      <c r="BU391" s="2" t="s">
        <v>281</v>
      </c>
      <c r="BV391" s="2" t="s">
        <v>275</v>
      </c>
      <c r="BW391" s="2" t="s">
        <v>229</v>
      </c>
      <c r="BX391" s="2" t="s">
        <v>229</v>
      </c>
      <c r="BY391" s="2" t="s">
        <v>241</v>
      </c>
      <c r="BZ391" s="2" t="s">
        <v>229</v>
      </c>
      <c r="CA391" s="4"/>
      <c r="CB391" s="8"/>
      <c r="CC391" s="4"/>
      <c r="CD391" s="8"/>
      <c r="CE391" s="7"/>
      <c r="CF391" s="7"/>
      <c r="CG391" s="2" t="s">
        <v>239</v>
      </c>
      <c r="CH391" s="2" t="s">
        <v>275</v>
      </c>
      <c r="CI391" s="2" t="s">
        <v>1594</v>
      </c>
      <c r="CJ391" s="2" t="s">
        <v>989</v>
      </c>
      <c r="CK391" s="2" t="s">
        <v>241</v>
      </c>
      <c r="CL391" s="2" t="s">
        <v>229</v>
      </c>
      <c r="CM391" s="4"/>
      <c r="CN391" s="8"/>
      <c r="CO391" s="4"/>
      <c r="CP391" s="8"/>
      <c r="CQ391" s="7"/>
      <c r="CR391" s="7"/>
      <c r="CS391" s="2" t="s">
        <v>239</v>
      </c>
      <c r="CT391" s="2" t="s">
        <v>275</v>
      </c>
      <c r="CU391" s="2" t="s">
        <v>831</v>
      </c>
      <c r="CV391" s="2" t="s">
        <v>3191</v>
      </c>
      <c r="CW391" s="2" t="s">
        <v>241</v>
      </c>
      <c r="CX391" s="2" t="s">
        <v>229</v>
      </c>
      <c r="CY391" s="4"/>
      <c r="CZ391" s="8"/>
      <c r="DA391" s="4"/>
      <c r="DB391" s="8"/>
      <c r="DC391" s="7"/>
      <c r="DD391" s="7"/>
      <c r="DE391" s="2" t="s">
        <v>239</v>
      </c>
      <c r="DF391" s="2" t="s">
        <v>275</v>
      </c>
      <c r="DG391" s="2" t="s">
        <v>3386</v>
      </c>
      <c r="DH391" s="2" t="s">
        <v>2993</v>
      </c>
      <c r="DI391" s="2" t="s">
        <v>263</v>
      </c>
      <c r="DJ391" s="2" t="s">
        <v>229</v>
      </c>
      <c r="DK391" s="4"/>
      <c r="DL391" s="8"/>
      <c r="DM391" s="4"/>
      <c r="DN391" s="8"/>
      <c r="DO391" s="7"/>
      <c r="DP391" s="7"/>
      <c r="DQ391" s="2" t="s">
        <v>239</v>
      </c>
      <c r="DR391" s="2" t="s">
        <v>275</v>
      </c>
      <c r="DS391" s="2" t="s">
        <v>240</v>
      </c>
      <c r="DT391" s="2" t="s">
        <v>1493</v>
      </c>
      <c r="DU391" s="2" t="s">
        <v>241</v>
      </c>
      <c r="DV391" s="2" t="s">
        <v>229</v>
      </c>
      <c r="DW391" s="4"/>
      <c r="DX391" s="8"/>
      <c r="DY391" s="4"/>
      <c r="DZ391" s="8"/>
      <c r="EA391" s="7"/>
      <c r="EB391" s="7"/>
      <c r="EC391" s="2" t="s">
        <v>239</v>
      </c>
      <c r="ED391" s="2" t="s">
        <v>275</v>
      </c>
      <c r="EE391" s="2" t="s">
        <v>838</v>
      </c>
      <c r="EF391" s="2" t="s">
        <v>3111</v>
      </c>
      <c r="EG391" s="2" t="s">
        <v>263</v>
      </c>
      <c r="EH391" s="2" t="s">
        <v>229</v>
      </c>
      <c r="EI391" s="4"/>
      <c r="EJ391" s="8"/>
      <c r="EK391" s="4"/>
      <c r="EL391" s="8"/>
      <c r="EM391" s="7"/>
      <c r="EN391" s="7"/>
      <c r="EO391" s="2" t="s">
        <v>239</v>
      </c>
      <c r="EP391" s="2" t="s">
        <v>275</v>
      </c>
      <c r="EQ391" s="2" t="s">
        <v>1033</v>
      </c>
      <c r="ER391" s="2" t="s">
        <v>400</v>
      </c>
      <c r="ES391" s="2" t="s">
        <v>241</v>
      </c>
      <c r="ET391" s="2" t="s">
        <v>229</v>
      </c>
      <c r="EU391" s="4"/>
      <c r="EV391" s="8"/>
      <c r="EW391" s="4"/>
      <c r="EX391" s="8"/>
      <c r="EY391" s="7"/>
      <c r="EZ391" s="7"/>
      <c r="FA391" s="2" t="s">
        <v>239</v>
      </c>
      <c r="FB391" s="2" t="s">
        <v>275</v>
      </c>
      <c r="FC391" s="2" t="s">
        <v>828</v>
      </c>
      <c r="FD391" s="2" t="s">
        <v>829</v>
      </c>
      <c r="FE391" s="2" t="s">
        <v>241</v>
      </c>
      <c r="FF391" s="2" t="s">
        <v>229</v>
      </c>
      <c r="FG391" s="4"/>
      <c r="FH391" s="8"/>
      <c r="FI391" s="4">
        <v>1</v>
      </c>
      <c r="FJ391" s="8">
        <v>34.33</v>
      </c>
      <c r="FK391" s="7">
        <v>-1</v>
      </c>
      <c r="FL391" s="7">
        <v>-1</v>
      </c>
      <c r="FM391" s="2" t="s">
        <v>239</v>
      </c>
      <c r="FN391" s="2" t="s">
        <v>275</v>
      </c>
      <c r="FO391" s="2" t="s">
        <v>1903</v>
      </c>
      <c r="FP391" s="2" t="s">
        <v>860</v>
      </c>
      <c r="FQ391" s="2" t="s">
        <v>241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229</v>
      </c>
      <c r="FZ391" s="2" t="s">
        <v>229</v>
      </c>
      <c r="GA391" s="2" t="s">
        <v>229</v>
      </c>
      <c r="GB391" s="2" t="s">
        <v>229</v>
      </c>
      <c r="GC391" s="2" t="s">
        <v>229</v>
      </c>
      <c r="GD391" s="2" t="s">
        <v>229</v>
      </c>
      <c r="GE391" s="4"/>
      <c r="GF391" s="8"/>
      <c r="GG391" s="4"/>
      <c r="GH391" s="8"/>
      <c r="GI391" s="7"/>
      <c r="GJ391" s="7"/>
      <c r="GK391" s="2" t="s">
        <v>714</v>
      </c>
      <c r="GL391" s="2" t="s">
        <v>275</v>
      </c>
      <c r="GM391" s="2" t="s">
        <v>1018</v>
      </c>
      <c r="GN391" s="2" t="s">
        <v>1375</v>
      </c>
      <c r="GO391" s="2" t="s">
        <v>241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239</v>
      </c>
      <c r="GX391" s="2" t="s">
        <v>275</v>
      </c>
      <c r="GY391" s="2" t="s">
        <v>458</v>
      </c>
      <c r="GZ391" s="2" t="s">
        <v>1900</v>
      </c>
      <c r="HA391" s="2" t="s">
        <v>241</v>
      </c>
      <c r="HB391" s="2" t="s">
        <v>229</v>
      </c>
      <c r="HC391" s="4"/>
      <c r="HD391" s="8"/>
      <c r="HE391" s="4"/>
      <c r="HF391" s="8"/>
      <c r="HG391" s="7"/>
      <c r="HH391" s="7"/>
      <c r="HI391" s="2" t="s">
        <v>281</v>
      </c>
      <c r="HJ391" s="2" t="s">
        <v>275</v>
      </c>
      <c r="HK391" s="2" t="s">
        <v>546</v>
      </c>
      <c r="HL391" s="2" t="s">
        <v>2755</v>
      </c>
      <c r="HM391" s="2" t="s">
        <v>241</v>
      </c>
      <c r="HN391" s="2" t="s">
        <v>229</v>
      </c>
      <c r="HO391" s="4"/>
      <c r="HP391" s="8"/>
      <c r="HQ391" s="4"/>
      <c r="HR391" s="8"/>
      <c r="HS391" s="7"/>
      <c r="HT391" s="7"/>
      <c r="HU391" s="2" t="s">
        <v>272</v>
      </c>
      <c r="HV391" s="2" t="s">
        <v>275</v>
      </c>
      <c r="HW391" s="2" t="s">
        <v>229</v>
      </c>
      <c r="HX391" s="2" t="s">
        <v>229</v>
      </c>
      <c r="HY391" s="2" t="s">
        <v>241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266</v>
      </c>
      <c r="IH391" s="2" t="s">
        <v>275</v>
      </c>
      <c r="II391" s="2" t="s">
        <v>229</v>
      </c>
      <c r="IJ391" s="2" t="s">
        <v>229</v>
      </c>
      <c r="IK391" s="2" t="s">
        <v>241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272</v>
      </c>
      <c r="IT391" s="2" t="s">
        <v>275</v>
      </c>
      <c r="IU391" s="2" t="s">
        <v>229</v>
      </c>
      <c r="IV391" s="2" t="s">
        <v>229</v>
      </c>
      <c r="IW391" s="2" t="s">
        <v>241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239</v>
      </c>
      <c r="JF391" s="2" t="s">
        <v>275</v>
      </c>
      <c r="JG391" s="2" t="s">
        <v>268</v>
      </c>
      <c r="JH391" s="2" t="s">
        <v>1268</v>
      </c>
      <c r="JI391" s="2" t="s">
        <v>241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272</v>
      </c>
      <c r="JR391" s="2" t="s">
        <v>275</v>
      </c>
      <c r="JS391" s="2" t="s">
        <v>229</v>
      </c>
      <c r="JT391" s="2" t="s">
        <v>229</v>
      </c>
      <c r="JU391" s="2" t="s">
        <v>241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272</v>
      </c>
      <c r="KD391" s="2" t="s">
        <v>275</v>
      </c>
      <c r="KE391" s="2" t="s">
        <v>229</v>
      </c>
      <c r="KF391" s="2" t="s">
        <v>229</v>
      </c>
      <c r="KG391" s="2" t="s">
        <v>241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272</v>
      </c>
      <c r="KP391" s="2" t="s">
        <v>275</v>
      </c>
      <c r="KQ391" s="2" t="s">
        <v>229</v>
      </c>
      <c r="KR391" s="2" t="s">
        <v>229</v>
      </c>
      <c r="KS391" s="2" t="s">
        <v>241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272</v>
      </c>
      <c r="LB391" s="2" t="s">
        <v>275</v>
      </c>
      <c r="LC391" s="2" t="s">
        <v>229</v>
      </c>
      <c r="LD391" s="2" t="s">
        <v>229</v>
      </c>
      <c r="LE391" s="2" t="s">
        <v>241</v>
      </c>
      <c r="LF391" s="2" t="s">
        <v>229</v>
      </c>
      <c r="LG391" s="4"/>
      <c r="LH391" s="8"/>
      <c r="LI391" s="4"/>
      <c r="LJ391" s="8"/>
      <c r="LK391" s="7"/>
      <c r="LL391" s="7"/>
      <c r="LM391" s="2" t="s">
        <v>229</v>
      </c>
      <c r="LN391" s="2" t="s">
        <v>229</v>
      </c>
      <c r="LO391" s="2" t="s">
        <v>229</v>
      </c>
      <c r="LP391" s="2" t="s">
        <v>229</v>
      </c>
      <c r="LQ391" s="2" t="s">
        <v>229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239</v>
      </c>
      <c r="LZ391" s="2" t="s">
        <v>275</v>
      </c>
      <c r="MA391" s="2" t="s">
        <v>276</v>
      </c>
      <c r="MB391" s="2" t="s">
        <v>1489</v>
      </c>
      <c r="MC391" s="2" t="s">
        <v>241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266</v>
      </c>
      <c r="ML391" s="2" t="s">
        <v>275</v>
      </c>
      <c r="MM391" s="2" t="s">
        <v>229</v>
      </c>
      <c r="MN391" s="2" t="s">
        <v>229</v>
      </c>
      <c r="MO391" s="2" t="s">
        <v>241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272</v>
      </c>
      <c r="MX391" s="2" t="s">
        <v>275</v>
      </c>
      <c r="MY391" s="2" t="s">
        <v>229</v>
      </c>
      <c r="MZ391" s="2" t="s">
        <v>229</v>
      </c>
      <c r="NA391" s="2" t="s">
        <v>241</v>
      </c>
      <c r="NB391" s="2" t="s">
        <v>229</v>
      </c>
      <c r="NC391" s="4"/>
      <c r="ND391" s="8"/>
      <c r="NE391" s="4"/>
      <c r="NF391" s="8"/>
      <c r="NG391" s="7"/>
      <c r="NH391" s="7"/>
      <c r="NI391" s="2" t="s">
        <v>239</v>
      </c>
      <c r="NJ391" s="2" t="s">
        <v>260</v>
      </c>
      <c r="NK391" s="2" t="s">
        <v>3391</v>
      </c>
      <c r="NL391" s="2" t="s">
        <v>352</v>
      </c>
      <c r="NM391" s="2" t="s">
        <v>263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272</v>
      </c>
      <c r="NV391" s="2" t="s">
        <v>275</v>
      </c>
      <c r="NW391" s="2" t="s">
        <v>229</v>
      </c>
      <c r="NX391" s="2" t="s">
        <v>229</v>
      </c>
      <c r="NY391" s="2" t="s">
        <v>241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229</v>
      </c>
      <c r="OH391" s="2" t="s">
        <v>229</v>
      </c>
      <c r="OI391" s="2" t="s">
        <v>229</v>
      </c>
      <c r="OJ391" s="2" t="s">
        <v>229</v>
      </c>
      <c r="OK391" s="2" t="s">
        <v>229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229</v>
      </c>
      <c r="OT391" s="2" t="s">
        <v>229</v>
      </c>
      <c r="OU391" s="2" t="s">
        <v>229</v>
      </c>
      <c r="OV391" s="2" t="s">
        <v>229</v>
      </c>
      <c r="OW391" s="2" t="s">
        <v>229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281</v>
      </c>
      <c r="PF391" s="2" t="s">
        <v>275</v>
      </c>
      <c r="PG391" s="2" t="s">
        <v>229</v>
      </c>
      <c r="PH391" s="2" t="s">
        <v>229</v>
      </c>
      <c r="PI391" s="2" t="s">
        <v>241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275</v>
      </c>
      <c r="PS391" s="2" t="s">
        <v>229</v>
      </c>
      <c r="PT391" s="2" t="s">
        <v>229</v>
      </c>
      <c r="PU391" s="2" t="s">
        <v>241</v>
      </c>
      <c r="PV391" s="2" t="s">
        <v>229</v>
      </c>
      <c r="PW391" s="4"/>
      <c r="PX391" s="8"/>
      <c r="PY391" s="4"/>
      <c r="PZ391" s="8"/>
      <c r="QA391" s="7"/>
      <c r="QB391" s="7"/>
      <c r="QC391" s="2" t="s">
        <v>281</v>
      </c>
      <c r="QD391" s="2" t="s">
        <v>275</v>
      </c>
      <c r="QE391" s="2" t="s">
        <v>229</v>
      </c>
      <c r="QF391" s="2" t="s">
        <v>229</v>
      </c>
      <c r="QG391" s="2" t="s">
        <v>241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229</v>
      </c>
      <c r="QP391" s="2" t="s">
        <v>229</v>
      </c>
      <c r="QQ391" s="2" t="s">
        <v>229</v>
      </c>
      <c r="QR391" s="2" t="s">
        <v>229</v>
      </c>
      <c r="QS391" s="2" t="s">
        <v>229</v>
      </c>
      <c r="QT391" s="2" t="s">
        <v>229</v>
      </c>
      <c r="QU391" s="4"/>
      <c r="QV391" s="8"/>
      <c r="QW391" s="4"/>
      <c r="QX391" s="8"/>
      <c r="QY391" s="7"/>
      <c r="QZ391" s="7"/>
      <c r="RA391" s="2" t="s">
        <v>272</v>
      </c>
      <c r="RB391" s="2" t="s">
        <v>275</v>
      </c>
      <c r="RC391" s="2" t="s">
        <v>229</v>
      </c>
      <c r="RD391" s="2" t="s">
        <v>229</v>
      </c>
      <c r="RE391" s="2" t="s">
        <v>241</v>
      </c>
      <c r="RF391" s="2" t="s">
        <v>229</v>
      </c>
      <c r="RG391" s="4"/>
      <c r="RH391" s="8"/>
      <c r="RI391" s="4"/>
      <c r="RJ391" s="8"/>
      <c r="RK391" s="7"/>
      <c r="RL391" s="7"/>
      <c r="RM391" s="2" t="s">
        <v>229</v>
      </c>
      <c r="RN391" s="2" t="s">
        <v>229</v>
      </c>
      <c r="RO391" s="2" t="s">
        <v>229</v>
      </c>
      <c r="RP391" s="2" t="s">
        <v>229</v>
      </c>
      <c r="RQ391" s="2" t="s">
        <v>229</v>
      </c>
      <c r="RR391" s="2" t="s">
        <v>229</v>
      </c>
      <c r="RS391" s="4"/>
      <c r="RT391" s="8"/>
      <c r="RU391" s="4"/>
      <c r="RV391" s="8"/>
      <c r="RW391" s="7"/>
      <c r="RX391" s="7"/>
      <c r="RY391" s="2" t="s">
        <v>266</v>
      </c>
      <c r="RZ391" s="2" t="s">
        <v>275</v>
      </c>
      <c r="SA391" s="2" t="s">
        <v>3192</v>
      </c>
      <c r="SB391" s="2" t="s">
        <v>229</v>
      </c>
      <c r="SC391" s="2" t="s">
        <v>241</v>
      </c>
      <c r="SD391" s="2" t="s">
        <v>229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</row>
    <row r="392">
      <c r="A392" s="2" t="s">
        <v>3394</v>
      </c>
      <c r="B392" s="2" t="s">
        <v>216</v>
      </c>
      <c r="C392" s="2" t="s">
        <v>217</v>
      </c>
      <c r="D392" s="2" t="s">
        <v>3164</v>
      </c>
      <c r="E392" s="2" t="s">
        <v>3165</v>
      </c>
      <c r="F392" s="2" t="s">
        <v>1955</v>
      </c>
      <c r="G392" s="2" t="s">
        <v>1956</v>
      </c>
      <c r="H392" s="2" t="s">
        <v>1957</v>
      </c>
      <c r="I392" s="2" t="s">
        <v>3395</v>
      </c>
      <c r="J392" s="2" t="s">
        <v>285</v>
      </c>
      <c r="K392" s="2" t="s">
        <v>527</v>
      </c>
      <c r="L392" s="3">
        <v>36</v>
      </c>
      <c r="M392" s="3">
        <v>37.8</v>
      </c>
      <c r="N392" s="3">
        <v>74.99</v>
      </c>
      <c r="O392" s="2" t="s">
        <v>963</v>
      </c>
      <c r="P392" s="2" t="s">
        <v>964</v>
      </c>
      <c r="Q392" s="2" t="s">
        <v>228</v>
      </c>
      <c r="R392" s="2" t="s">
        <v>229</v>
      </c>
      <c r="S392" s="2" t="s">
        <v>1959</v>
      </c>
      <c r="T392" s="2" t="s">
        <v>229</v>
      </c>
      <c r="U392" s="2" t="s">
        <v>286</v>
      </c>
      <c r="V392" s="2" t="s">
        <v>685</v>
      </c>
      <c r="W392" s="2" t="s">
        <v>686</v>
      </c>
      <c r="X392" s="2" t="s">
        <v>1960</v>
      </c>
      <c r="Y392" s="2" t="s">
        <v>1961</v>
      </c>
      <c r="Z392" s="4"/>
      <c r="AA392" s="4">
        <f>=ROUNDDOWN({0},0)</f>
      </c>
      <c r="AB392" s="5">
        <v>0.7</v>
      </c>
      <c r="AC392" s="2" t="s">
        <v>229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>
        <v>1</v>
      </c>
      <c r="AS392" s="8">
        <v>37.8</v>
      </c>
      <c r="AT392" s="7">
        <v>-1</v>
      </c>
      <c r="AU392" s="7">
        <v>-1</v>
      </c>
      <c r="AV392" s="4"/>
      <c r="AW392" s="8"/>
      <c r="AX392" s="4">
        <v>1</v>
      </c>
      <c r="AY392" s="8">
        <v>37.8</v>
      </c>
      <c r="AZ392" s="7">
        <v>-1</v>
      </c>
      <c r="BA392" s="7">
        <v>-1</v>
      </c>
      <c r="BB392" s="7"/>
      <c r="BC392" s="4"/>
      <c r="BD392" s="8"/>
      <c r="BE392" s="4">
        <v>1</v>
      </c>
      <c r="BF392" s="8">
        <v>37.8</v>
      </c>
      <c r="BG392" s="7">
        <v>-1</v>
      </c>
      <c r="BH392" s="7">
        <v>-1</v>
      </c>
      <c r="BI392" s="7"/>
      <c r="BJ392" s="4"/>
      <c r="BK392" s="8"/>
      <c r="BL392" s="2" t="s">
        <v>20</v>
      </c>
      <c r="BM392" s="7"/>
      <c r="BN392" s="7"/>
      <c r="BO392" s="4"/>
      <c r="BP392" s="8"/>
      <c r="BQ392" s="4"/>
      <c r="BR392" s="8"/>
      <c r="BS392" s="7"/>
      <c r="BT392" s="7"/>
      <c r="BU392" s="2" t="s">
        <v>239</v>
      </c>
      <c r="BV392" s="2" t="s">
        <v>275</v>
      </c>
      <c r="BW392" s="2" t="s">
        <v>229</v>
      </c>
      <c r="BX392" s="2" t="s">
        <v>229</v>
      </c>
      <c r="BY392" s="2" t="s">
        <v>241</v>
      </c>
      <c r="BZ392" s="2" t="s">
        <v>229</v>
      </c>
      <c r="CA392" s="4"/>
      <c r="CB392" s="8"/>
      <c r="CC392" s="4"/>
      <c r="CD392" s="8"/>
      <c r="CE392" s="7"/>
      <c r="CF392" s="7"/>
      <c r="CG392" s="2" t="s">
        <v>239</v>
      </c>
      <c r="CH392" s="2" t="s">
        <v>275</v>
      </c>
      <c r="CI392" s="2" t="s">
        <v>885</v>
      </c>
      <c r="CJ392" s="2" t="s">
        <v>1970</v>
      </c>
      <c r="CK392" s="2" t="s">
        <v>241</v>
      </c>
      <c r="CL392" s="2" t="s">
        <v>229</v>
      </c>
      <c r="CM392" s="4"/>
      <c r="CN392" s="8"/>
      <c r="CO392" s="4"/>
      <c r="CP392" s="8"/>
      <c r="CQ392" s="7"/>
      <c r="CR392" s="7"/>
      <c r="CS392" s="2" t="s">
        <v>239</v>
      </c>
      <c r="CT392" s="2" t="s">
        <v>275</v>
      </c>
      <c r="CU392" s="2" t="s">
        <v>3396</v>
      </c>
      <c r="CV392" s="2" t="s">
        <v>1970</v>
      </c>
      <c r="CW392" s="2" t="s">
        <v>241</v>
      </c>
      <c r="CX392" s="2" t="s">
        <v>229</v>
      </c>
      <c r="CY392" s="4"/>
      <c r="CZ392" s="8"/>
      <c r="DA392" s="4"/>
      <c r="DB392" s="8"/>
      <c r="DC392" s="7"/>
      <c r="DD392" s="7"/>
      <c r="DE392" s="2" t="s">
        <v>239</v>
      </c>
      <c r="DF392" s="2" t="s">
        <v>275</v>
      </c>
      <c r="DG392" s="2" t="s">
        <v>3396</v>
      </c>
      <c r="DH392" s="2" t="s">
        <v>1310</v>
      </c>
      <c r="DI392" s="2" t="s">
        <v>263</v>
      </c>
      <c r="DJ392" s="2" t="s">
        <v>229</v>
      </c>
      <c r="DK392" s="4"/>
      <c r="DL392" s="8"/>
      <c r="DM392" s="4">
        <v>1</v>
      </c>
      <c r="DN392" s="8">
        <v>37.8</v>
      </c>
      <c r="DO392" s="7">
        <v>-1</v>
      </c>
      <c r="DP392" s="7">
        <v>-1</v>
      </c>
      <c r="DQ392" s="2" t="s">
        <v>239</v>
      </c>
      <c r="DR392" s="2" t="s">
        <v>275</v>
      </c>
      <c r="DS392" s="2" t="s">
        <v>408</v>
      </c>
      <c r="DT392" s="2" t="s">
        <v>2712</v>
      </c>
      <c r="DU392" s="2" t="s">
        <v>241</v>
      </c>
      <c r="DV392" s="2" t="s">
        <v>229</v>
      </c>
      <c r="DW392" s="4"/>
      <c r="DX392" s="8"/>
      <c r="DY392" s="4"/>
      <c r="DZ392" s="8"/>
      <c r="EA392" s="7"/>
      <c r="EB392" s="7"/>
      <c r="EC392" s="2" t="s">
        <v>239</v>
      </c>
      <c r="ED392" s="2" t="s">
        <v>275</v>
      </c>
      <c r="EE392" s="2" t="s">
        <v>1530</v>
      </c>
      <c r="EF392" s="2" t="s">
        <v>1915</v>
      </c>
      <c r="EG392" s="2" t="s">
        <v>263</v>
      </c>
      <c r="EH392" s="2" t="s">
        <v>229</v>
      </c>
      <c r="EI392" s="4"/>
      <c r="EJ392" s="8"/>
      <c r="EK392" s="4"/>
      <c r="EL392" s="8"/>
      <c r="EM392" s="7"/>
      <c r="EN392" s="7"/>
      <c r="EO392" s="2" t="s">
        <v>239</v>
      </c>
      <c r="EP392" s="2" t="s">
        <v>275</v>
      </c>
      <c r="EQ392" s="2" t="s">
        <v>1545</v>
      </c>
      <c r="ER392" s="2" t="s">
        <v>2848</v>
      </c>
      <c r="ES392" s="2" t="s">
        <v>241</v>
      </c>
      <c r="ET392" s="2" t="s">
        <v>229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275</v>
      </c>
      <c r="FC392" s="2" t="s">
        <v>3396</v>
      </c>
      <c r="FD392" s="2" t="s">
        <v>390</v>
      </c>
      <c r="FE392" s="2" t="s">
        <v>241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275</v>
      </c>
      <c r="FO392" s="2" t="s">
        <v>3396</v>
      </c>
      <c r="FP392" s="2" t="s">
        <v>884</v>
      </c>
      <c r="FQ392" s="2" t="s">
        <v>241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229</v>
      </c>
      <c r="FZ392" s="2" t="s">
        <v>229</v>
      </c>
      <c r="GA392" s="2" t="s">
        <v>229</v>
      </c>
      <c r="GB392" s="2" t="s">
        <v>229</v>
      </c>
      <c r="GC392" s="2" t="s">
        <v>229</v>
      </c>
      <c r="GD392" s="2" t="s">
        <v>229</v>
      </c>
      <c r="GE392" s="4"/>
      <c r="GF392" s="8"/>
      <c r="GG392" s="4"/>
      <c r="GH392" s="8"/>
      <c r="GI392" s="7"/>
      <c r="GJ392" s="7"/>
      <c r="GK392" s="2" t="s">
        <v>272</v>
      </c>
      <c r="GL392" s="2" t="s">
        <v>275</v>
      </c>
      <c r="GM392" s="2" t="s">
        <v>229</v>
      </c>
      <c r="GN392" s="2" t="s">
        <v>229</v>
      </c>
      <c r="GO392" s="2" t="s">
        <v>241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281</v>
      </c>
      <c r="GX392" s="2" t="s">
        <v>275</v>
      </c>
      <c r="GY392" s="2" t="s">
        <v>229</v>
      </c>
      <c r="GZ392" s="2" t="s">
        <v>229</v>
      </c>
      <c r="HA392" s="2" t="s">
        <v>241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266</v>
      </c>
      <c r="HJ392" s="2" t="s">
        <v>275</v>
      </c>
      <c r="HK392" s="2" t="s">
        <v>229</v>
      </c>
      <c r="HL392" s="2" t="s">
        <v>229</v>
      </c>
      <c r="HM392" s="2" t="s">
        <v>241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272</v>
      </c>
      <c r="HV392" s="2" t="s">
        <v>275</v>
      </c>
      <c r="HW392" s="2" t="s">
        <v>229</v>
      </c>
      <c r="HX392" s="2" t="s">
        <v>229</v>
      </c>
      <c r="HY392" s="2" t="s">
        <v>241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266</v>
      </c>
      <c r="IH392" s="2" t="s">
        <v>275</v>
      </c>
      <c r="II392" s="2" t="s">
        <v>229</v>
      </c>
      <c r="IJ392" s="2" t="s">
        <v>229</v>
      </c>
      <c r="IK392" s="2" t="s">
        <v>241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272</v>
      </c>
      <c r="IT392" s="2" t="s">
        <v>275</v>
      </c>
      <c r="IU392" s="2" t="s">
        <v>229</v>
      </c>
      <c r="IV392" s="2" t="s">
        <v>229</v>
      </c>
      <c r="IW392" s="2" t="s">
        <v>241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272</v>
      </c>
      <c r="JF392" s="2" t="s">
        <v>275</v>
      </c>
      <c r="JG392" s="2" t="s">
        <v>229</v>
      </c>
      <c r="JH392" s="2" t="s">
        <v>229</v>
      </c>
      <c r="JI392" s="2" t="s">
        <v>241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272</v>
      </c>
      <c r="JR392" s="2" t="s">
        <v>275</v>
      </c>
      <c r="JS392" s="2" t="s">
        <v>229</v>
      </c>
      <c r="JT392" s="2" t="s">
        <v>229</v>
      </c>
      <c r="JU392" s="2" t="s">
        <v>241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272</v>
      </c>
      <c r="KD392" s="2" t="s">
        <v>275</v>
      </c>
      <c r="KE392" s="2" t="s">
        <v>229</v>
      </c>
      <c r="KF392" s="2" t="s">
        <v>229</v>
      </c>
      <c r="KG392" s="2" t="s">
        <v>241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272</v>
      </c>
      <c r="KP392" s="2" t="s">
        <v>275</v>
      </c>
      <c r="KQ392" s="2" t="s">
        <v>229</v>
      </c>
      <c r="KR392" s="2" t="s">
        <v>229</v>
      </c>
      <c r="KS392" s="2" t="s">
        <v>241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272</v>
      </c>
      <c r="LB392" s="2" t="s">
        <v>275</v>
      </c>
      <c r="LC392" s="2" t="s">
        <v>229</v>
      </c>
      <c r="LD392" s="2" t="s">
        <v>229</v>
      </c>
      <c r="LE392" s="2" t="s">
        <v>241</v>
      </c>
      <c r="LF392" s="2" t="s">
        <v>229</v>
      </c>
      <c r="LG392" s="4"/>
      <c r="LH392" s="8"/>
      <c r="LI392" s="4"/>
      <c r="LJ392" s="8"/>
      <c r="LK392" s="7"/>
      <c r="LL392" s="7"/>
      <c r="LM392" s="2" t="s">
        <v>229</v>
      </c>
      <c r="LN392" s="2" t="s">
        <v>229</v>
      </c>
      <c r="LO392" s="2" t="s">
        <v>229</v>
      </c>
      <c r="LP392" s="2" t="s">
        <v>229</v>
      </c>
      <c r="LQ392" s="2" t="s">
        <v>229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239</v>
      </c>
      <c r="LZ392" s="2" t="s">
        <v>275</v>
      </c>
      <c r="MA392" s="2" t="s">
        <v>407</v>
      </c>
      <c r="MB392" s="2" t="s">
        <v>3397</v>
      </c>
      <c r="MC392" s="2" t="s">
        <v>241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272</v>
      </c>
      <c r="ML392" s="2" t="s">
        <v>275</v>
      </c>
      <c r="MM392" s="2" t="s">
        <v>229</v>
      </c>
      <c r="MN392" s="2" t="s">
        <v>229</v>
      </c>
      <c r="MO392" s="2" t="s">
        <v>241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272</v>
      </c>
      <c r="MX392" s="2" t="s">
        <v>275</v>
      </c>
      <c r="MY392" s="2" t="s">
        <v>229</v>
      </c>
      <c r="MZ392" s="2" t="s">
        <v>229</v>
      </c>
      <c r="NA392" s="2" t="s">
        <v>241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239</v>
      </c>
      <c r="NJ392" s="2" t="s">
        <v>275</v>
      </c>
      <c r="NK392" s="2" t="s">
        <v>408</v>
      </c>
      <c r="NL392" s="2" t="s">
        <v>1160</v>
      </c>
      <c r="NM392" s="2" t="s">
        <v>263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272</v>
      </c>
      <c r="NV392" s="2" t="s">
        <v>275</v>
      </c>
      <c r="NW392" s="2" t="s">
        <v>229</v>
      </c>
      <c r="NX392" s="2" t="s">
        <v>229</v>
      </c>
      <c r="NY392" s="2" t="s">
        <v>241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229</v>
      </c>
      <c r="OH392" s="2" t="s">
        <v>229</v>
      </c>
      <c r="OI392" s="2" t="s">
        <v>229</v>
      </c>
      <c r="OJ392" s="2" t="s">
        <v>229</v>
      </c>
      <c r="OK392" s="2" t="s">
        <v>229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229</v>
      </c>
      <c r="OT392" s="2" t="s">
        <v>229</v>
      </c>
      <c r="OU392" s="2" t="s">
        <v>229</v>
      </c>
      <c r="OV392" s="2" t="s">
        <v>229</v>
      </c>
      <c r="OW392" s="2" t="s">
        <v>229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281</v>
      </c>
      <c r="PF392" s="2" t="s">
        <v>275</v>
      </c>
      <c r="PG392" s="2" t="s">
        <v>229</v>
      </c>
      <c r="PH392" s="2" t="s">
        <v>229</v>
      </c>
      <c r="PI392" s="2" t="s">
        <v>241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272</v>
      </c>
      <c r="PR392" s="2" t="s">
        <v>275</v>
      </c>
      <c r="PS392" s="2" t="s">
        <v>229</v>
      </c>
      <c r="PT392" s="2" t="s">
        <v>229</v>
      </c>
      <c r="PU392" s="2" t="s">
        <v>241</v>
      </c>
      <c r="PV392" s="2" t="s">
        <v>229</v>
      </c>
      <c r="PW392" s="4"/>
      <c r="PX392" s="8"/>
      <c r="PY392" s="4"/>
      <c r="PZ392" s="8"/>
      <c r="QA392" s="7"/>
      <c r="QB392" s="7"/>
      <c r="QC392" s="2" t="s">
        <v>281</v>
      </c>
      <c r="QD392" s="2" t="s">
        <v>275</v>
      </c>
      <c r="QE392" s="2" t="s">
        <v>229</v>
      </c>
      <c r="QF392" s="2" t="s">
        <v>229</v>
      </c>
      <c r="QG392" s="2" t="s">
        <v>241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229</v>
      </c>
      <c r="QQ392" s="2" t="s">
        <v>229</v>
      </c>
      <c r="QR392" s="2" t="s">
        <v>229</v>
      </c>
      <c r="QS392" s="2" t="s">
        <v>229</v>
      </c>
      <c r="QT392" s="2" t="s">
        <v>229</v>
      </c>
      <c r="QU392" s="4"/>
      <c r="QV392" s="8"/>
      <c r="QW392" s="4"/>
      <c r="QX392" s="8"/>
      <c r="QY392" s="7"/>
      <c r="QZ392" s="7"/>
      <c r="RA392" s="2" t="s">
        <v>272</v>
      </c>
      <c r="RB392" s="2" t="s">
        <v>275</v>
      </c>
      <c r="RC392" s="2" t="s">
        <v>229</v>
      </c>
      <c r="RD392" s="2" t="s">
        <v>229</v>
      </c>
      <c r="RE392" s="2" t="s">
        <v>241</v>
      </c>
      <c r="RF392" s="2" t="s">
        <v>229</v>
      </c>
      <c r="RG392" s="4"/>
      <c r="RH392" s="8"/>
      <c r="RI392" s="4"/>
      <c r="RJ392" s="8"/>
      <c r="RK392" s="7"/>
      <c r="RL392" s="7"/>
      <c r="RM392" s="2" t="s">
        <v>229</v>
      </c>
      <c r="RN392" s="2" t="s">
        <v>229</v>
      </c>
      <c r="RO392" s="2" t="s">
        <v>229</v>
      </c>
      <c r="RP392" s="2" t="s">
        <v>229</v>
      </c>
      <c r="RQ392" s="2" t="s">
        <v>229</v>
      </c>
      <c r="RR392" s="2" t="s">
        <v>229</v>
      </c>
      <c r="RS392" s="4"/>
      <c r="RT392" s="8"/>
      <c r="RU392" s="4"/>
      <c r="RV392" s="8"/>
      <c r="RW392" s="7"/>
      <c r="RX392" s="7"/>
      <c r="RY392" s="2" t="s">
        <v>272</v>
      </c>
      <c r="RZ392" s="2" t="s">
        <v>275</v>
      </c>
      <c r="SA392" s="2" t="s">
        <v>229</v>
      </c>
      <c r="SB392" s="2" t="s">
        <v>229</v>
      </c>
      <c r="SC392" s="2" t="s">
        <v>241</v>
      </c>
      <c r="SD392" s="2" t="s">
        <v>229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</row>
    <row r="393">
      <c r="A393" s="2" t="s">
        <v>3398</v>
      </c>
      <c r="B393" s="2" t="s">
        <v>216</v>
      </c>
      <c r="C393" s="2" t="s">
        <v>217</v>
      </c>
      <c r="D393" s="2" t="s">
        <v>3164</v>
      </c>
      <c r="E393" s="2" t="s">
        <v>3165</v>
      </c>
      <c r="F393" s="2" t="s">
        <v>2213</v>
      </c>
      <c r="G393" s="2" t="s">
        <v>2214</v>
      </c>
      <c r="H393" s="2" t="s">
        <v>2215</v>
      </c>
      <c r="I393" s="2" t="s">
        <v>3399</v>
      </c>
      <c r="J393" s="2" t="s">
        <v>224</v>
      </c>
      <c r="K393" s="2" t="s">
        <v>2217</v>
      </c>
      <c r="L393" s="3">
        <v>23.8</v>
      </c>
      <c r="M393" s="3">
        <v>24.99</v>
      </c>
      <c r="N393" s="3">
        <v>49.99</v>
      </c>
      <c r="O393" s="2" t="s">
        <v>963</v>
      </c>
      <c r="P393" s="2" t="s">
        <v>964</v>
      </c>
      <c r="Q393" s="2" t="s">
        <v>228</v>
      </c>
      <c r="R393" s="2" t="s">
        <v>229</v>
      </c>
      <c r="S393" s="2" t="s">
        <v>2218</v>
      </c>
      <c r="T393" s="2" t="s">
        <v>684</v>
      </c>
      <c r="U393" s="2" t="s">
        <v>232</v>
      </c>
      <c r="V393" s="2" t="s">
        <v>1436</v>
      </c>
      <c r="W393" s="2" t="s">
        <v>1437</v>
      </c>
      <c r="X393" s="2" t="s">
        <v>1251</v>
      </c>
      <c r="Y393" s="2" t="s">
        <v>2219</v>
      </c>
      <c r="Z393" s="4"/>
      <c r="AA393" s="4">
        <f>=ROUNDDOWN({0},0)</f>
      </c>
      <c r="AB393" s="5"/>
      <c r="AC393" s="2" t="s">
        <v>229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>
        <v>3</v>
      </c>
      <c r="AS393" s="8">
        <v>59.97</v>
      </c>
      <c r="AT393" s="7">
        <v>-1</v>
      </c>
      <c r="AU393" s="7">
        <v>-1</v>
      </c>
      <c r="AV393" s="4" t="s">
        <v>229</v>
      </c>
      <c r="AW393" s="8" t="s">
        <v>229</v>
      </c>
      <c r="AX393" s="4">
        <v>11</v>
      </c>
      <c r="AY393" s="8">
        <v>265.17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>
        <v>11</v>
      </c>
      <c r="BF393" s="8">
        <v>265.17</v>
      </c>
      <c r="BG393" s="7" t="s">
        <v>229</v>
      </c>
      <c r="BH393" s="7" t="s">
        <v>229</v>
      </c>
      <c r="BI393" s="7"/>
      <c r="BJ393" s="4"/>
      <c r="BK393" s="8"/>
      <c r="BL393" s="2" t="s">
        <v>3351</v>
      </c>
      <c r="BM393" s="7"/>
      <c r="BN393" s="7"/>
      <c r="BO393" s="4"/>
      <c r="BP393" s="8"/>
      <c r="BQ393" s="4"/>
      <c r="BR393" s="8"/>
      <c r="BS393" s="7"/>
      <c r="BT393" s="7"/>
      <c r="BU393" s="2" t="s">
        <v>278</v>
      </c>
      <c r="BV393" s="2" t="s">
        <v>275</v>
      </c>
      <c r="BW393" s="2" t="s">
        <v>229</v>
      </c>
      <c r="BX393" s="2" t="s">
        <v>229</v>
      </c>
      <c r="BY393" s="2" t="s">
        <v>241</v>
      </c>
      <c r="BZ393" s="2" t="s">
        <v>229</v>
      </c>
      <c r="CA393" s="4"/>
      <c r="CB393" s="8"/>
      <c r="CC393" s="4">
        <v>1</v>
      </c>
      <c r="CD393" s="8">
        <v>26.99</v>
      </c>
      <c r="CE393" s="7">
        <v>-1</v>
      </c>
      <c r="CF393" s="7">
        <v>-1</v>
      </c>
      <c r="CG393" s="2" t="s">
        <v>239</v>
      </c>
      <c r="CH393" s="2" t="s">
        <v>275</v>
      </c>
      <c r="CI393" s="2" t="s">
        <v>977</v>
      </c>
      <c r="CJ393" s="2" t="s">
        <v>2002</v>
      </c>
      <c r="CK393" s="2" t="s">
        <v>241</v>
      </c>
      <c r="CL393" s="2" t="s">
        <v>229</v>
      </c>
      <c r="CM393" s="4"/>
      <c r="CN393" s="8"/>
      <c r="CO393" s="4"/>
      <c r="CP393" s="8"/>
      <c r="CQ393" s="7"/>
      <c r="CR393" s="7"/>
      <c r="CS393" s="2" t="s">
        <v>239</v>
      </c>
      <c r="CT393" s="2" t="s">
        <v>275</v>
      </c>
      <c r="CU393" s="2" t="s">
        <v>2221</v>
      </c>
      <c r="CV393" s="2" t="s">
        <v>229</v>
      </c>
      <c r="CW393" s="2" t="s">
        <v>241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239</v>
      </c>
      <c r="DF393" s="2" t="s">
        <v>275</v>
      </c>
      <c r="DG393" s="2" t="s">
        <v>1962</v>
      </c>
      <c r="DH393" s="2" t="s">
        <v>2482</v>
      </c>
      <c r="DI393" s="2" t="s">
        <v>263</v>
      </c>
      <c r="DJ393" s="2" t="s">
        <v>229</v>
      </c>
      <c r="DK393" s="4"/>
      <c r="DL393" s="8"/>
      <c r="DM393" s="4"/>
      <c r="DN393" s="8"/>
      <c r="DO393" s="7"/>
      <c r="DP393" s="7"/>
      <c r="DQ393" s="2" t="s">
        <v>239</v>
      </c>
      <c r="DR393" s="2" t="s">
        <v>275</v>
      </c>
      <c r="DS393" s="2" t="s">
        <v>1051</v>
      </c>
      <c r="DT393" s="2" t="s">
        <v>2505</v>
      </c>
      <c r="DU393" s="2" t="s">
        <v>241</v>
      </c>
      <c r="DV393" s="2" t="s">
        <v>229</v>
      </c>
      <c r="DW393" s="4"/>
      <c r="DX393" s="8"/>
      <c r="DY393" s="4">
        <v>2</v>
      </c>
      <c r="DZ393" s="8">
        <v>32.98</v>
      </c>
      <c r="EA393" s="7">
        <v>-1</v>
      </c>
      <c r="EB393" s="7">
        <v>-1</v>
      </c>
      <c r="EC393" s="2" t="s">
        <v>239</v>
      </c>
      <c r="ED393" s="2" t="s">
        <v>275</v>
      </c>
      <c r="EE393" s="2" t="s">
        <v>1530</v>
      </c>
      <c r="EF393" s="2" t="s">
        <v>2788</v>
      </c>
      <c r="EG393" s="2" t="s">
        <v>263</v>
      </c>
      <c r="EH393" s="2" t="s">
        <v>229</v>
      </c>
      <c r="EI393" s="4"/>
      <c r="EJ393" s="8"/>
      <c r="EK393" s="4"/>
      <c r="EL393" s="8"/>
      <c r="EM393" s="7"/>
      <c r="EN393" s="7"/>
      <c r="EO393" s="2" t="s">
        <v>239</v>
      </c>
      <c r="EP393" s="2" t="s">
        <v>275</v>
      </c>
      <c r="EQ393" s="2" t="s">
        <v>1545</v>
      </c>
      <c r="ER393" s="2" t="s">
        <v>2002</v>
      </c>
      <c r="ES393" s="2" t="s">
        <v>241</v>
      </c>
      <c r="ET393" s="2" t="s">
        <v>229</v>
      </c>
      <c r="EU393" s="4"/>
      <c r="EV393" s="8"/>
      <c r="EW393" s="4"/>
      <c r="EX393" s="8"/>
      <c r="EY393" s="7"/>
      <c r="EZ393" s="7"/>
      <c r="FA393" s="2" t="s">
        <v>239</v>
      </c>
      <c r="FB393" s="2" t="s">
        <v>275</v>
      </c>
      <c r="FC393" s="2" t="s">
        <v>1053</v>
      </c>
      <c r="FD393" s="2" t="s">
        <v>3400</v>
      </c>
      <c r="FE393" s="2" t="s">
        <v>241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275</v>
      </c>
      <c r="FO393" s="2" t="s">
        <v>2224</v>
      </c>
      <c r="FP393" s="2" t="s">
        <v>229</v>
      </c>
      <c r="FQ393" s="2" t="s">
        <v>241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229</v>
      </c>
      <c r="FZ393" s="2" t="s">
        <v>229</v>
      </c>
      <c r="GA393" s="2" t="s">
        <v>229</v>
      </c>
      <c r="GB393" s="2" t="s">
        <v>229</v>
      </c>
      <c r="GC393" s="2" t="s">
        <v>229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267</v>
      </c>
      <c r="GL393" s="2" t="s">
        <v>275</v>
      </c>
      <c r="GM393" s="2" t="s">
        <v>229</v>
      </c>
      <c r="GN393" s="2" t="s">
        <v>229</v>
      </c>
      <c r="GO393" s="2" t="s">
        <v>241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281</v>
      </c>
      <c r="GX393" s="2" t="s">
        <v>275</v>
      </c>
      <c r="GY393" s="2" t="s">
        <v>229</v>
      </c>
      <c r="GZ393" s="2" t="s">
        <v>229</v>
      </c>
      <c r="HA393" s="2" t="s">
        <v>241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266</v>
      </c>
      <c r="HJ393" s="2" t="s">
        <v>275</v>
      </c>
      <c r="HK393" s="2" t="s">
        <v>229</v>
      </c>
      <c r="HL393" s="2" t="s">
        <v>229</v>
      </c>
      <c r="HM393" s="2" t="s">
        <v>241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272</v>
      </c>
      <c r="HV393" s="2" t="s">
        <v>275</v>
      </c>
      <c r="HW393" s="2" t="s">
        <v>229</v>
      </c>
      <c r="HX393" s="2" t="s">
        <v>229</v>
      </c>
      <c r="HY393" s="2" t="s">
        <v>241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266</v>
      </c>
      <c r="IH393" s="2" t="s">
        <v>275</v>
      </c>
      <c r="II393" s="2" t="s">
        <v>229</v>
      </c>
      <c r="IJ393" s="2" t="s">
        <v>229</v>
      </c>
      <c r="IK393" s="2" t="s">
        <v>241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272</v>
      </c>
      <c r="IT393" s="2" t="s">
        <v>275</v>
      </c>
      <c r="IU393" s="2" t="s">
        <v>229</v>
      </c>
      <c r="IV393" s="2" t="s">
        <v>229</v>
      </c>
      <c r="IW393" s="2" t="s">
        <v>241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272</v>
      </c>
      <c r="JF393" s="2" t="s">
        <v>275</v>
      </c>
      <c r="JG393" s="2" t="s">
        <v>229</v>
      </c>
      <c r="JH393" s="2" t="s">
        <v>229</v>
      </c>
      <c r="JI393" s="2" t="s">
        <v>241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272</v>
      </c>
      <c r="JR393" s="2" t="s">
        <v>275</v>
      </c>
      <c r="JS393" s="2" t="s">
        <v>229</v>
      </c>
      <c r="JT393" s="2" t="s">
        <v>229</v>
      </c>
      <c r="JU393" s="2" t="s">
        <v>241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272</v>
      </c>
      <c r="KD393" s="2" t="s">
        <v>275</v>
      </c>
      <c r="KE393" s="2" t="s">
        <v>229</v>
      </c>
      <c r="KF393" s="2" t="s">
        <v>229</v>
      </c>
      <c r="KG393" s="2" t="s">
        <v>241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272</v>
      </c>
      <c r="KP393" s="2" t="s">
        <v>275</v>
      </c>
      <c r="KQ393" s="2" t="s">
        <v>229</v>
      </c>
      <c r="KR393" s="2" t="s">
        <v>229</v>
      </c>
      <c r="KS393" s="2" t="s">
        <v>241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272</v>
      </c>
      <c r="LB393" s="2" t="s">
        <v>275</v>
      </c>
      <c r="LC393" s="2" t="s">
        <v>229</v>
      </c>
      <c r="LD393" s="2" t="s">
        <v>229</v>
      </c>
      <c r="LE393" s="2" t="s">
        <v>241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229</v>
      </c>
      <c r="LN393" s="2" t="s">
        <v>229</v>
      </c>
      <c r="LO393" s="2" t="s">
        <v>229</v>
      </c>
      <c r="LP393" s="2" t="s">
        <v>229</v>
      </c>
      <c r="LQ393" s="2" t="s">
        <v>229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239</v>
      </c>
      <c r="LZ393" s="2" t="s">
        <v>275</v>
      </c>
      <c r="MA393" s="2" t="s">
        <v>1056</v>
      </c>
      <c r="MB393" s="2" t="s">
        <v>2708</v>
      </c>
      <c r="MC393" s="2" t="s">
        <v>241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272</v>
      </c>
      <c r="ML393" s="2" t="s">
        <v>275</v>
      </c>
      <c r="MM393" s="2" t="s">
        <v>229</v>
      </c>
      <c r="MN393" s="2" t="s">
        <v>229</v>
      </c>
      <c r="MO393" s="2" t="s">
        <v>241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239</v>
      </c>
      <c r="MX393" s="2" t="s">
        <v>275</v>
      </c>
      <c r="MY393" s="2" t="s">
        <v>460</v>
      </c>
      <c r="MZ393" s="2" t="s">
        <v>229</v>
      </c>
      <c r="NA393" s="2" t="s">
        <v>241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239</v>
      </c>
      <c r="NJ393" s="2" t="s">
        <v>275</v>
      </c>
      <c r="NK393" s="2" t="s">
        <v>382</v>
      </c>
      <c r="NL393" s="2" t="s">
        <v>3236</v>
      </c>
      <c r="NM393" s="2" t="s">
        <v>263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272</v>
      </c>
      <c r="NV393" s="2" t="s">
        <v>275</v>
      </c>
      <c r="NW393" s="2" t="s">
        <v>229</v>
      </c>
      <c r="NX393" s="2" t="s">
        <v>229</v>
      </c>
      <c r="NY393" s="2" t="s">
        <v>241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229</v>
      </c>
      <c r="OH393" s="2" t="s">
        <v>229</v>
      </c>
      <c r="OI393" s="2" t="s">
        <v>229</v>
      </c>
      <c r="OJ393" s="2" t="s">
        <v>229</v>
      </c>
      <c r="OK393" s="2" t="s">
        <v>229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229</v>
      </c>
      <c r="OT393" s="2" t="s">
        <v>229</v>
      </c>
      <c r="OU393" s="2" t="s">
        <v>229</v>
      </c>
      <c r="OV393" s="2" t="s">
        <v>229</v>
      </c>
      <c r="OW393" s="2" t="s">
        <v>229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281</v>
      </c>
      <c r="PF393" s="2" t="s">
        <v>275</v>
      </c>
      <c r="PG393" s="2" t="s">
        <v>229</v>
      </c>
      <c r="PH393" s="2" t="s">
        <v>229</v>
      </c>
      <c r="PI393" s="2" t="s">
        <v>241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272</v>
      </c>
      <c r="PR393" s="2" t="s">
        <v>275</v>
      </c>
      <c r="PS393" s="2" t="s">
        <v>229</v>
      </c>
      <c r="PT393" s="2" t="s">
        <v>229</v>
      </c>
      <c r="PU393" s="2" t="s">
        <v>241</v>
      </c>
      <c r="PV393" s="2" t="s">
        <v>229</v>
      </c>
      <c r="PW393" s="4"/>
      <c r="PX393" s="8"/>
      <c r="PY393" s="4"/>
      <c r="PZ393" s="8"/>
      <c r="QA393" s="7"/>
      <c r="QB393" s="7"/>
      <c r="QC393" s="2" t="s">
        <v>281</v>
      </c>
      <c r="QD393" s="2" t="s">
        <v>275</v>
      </c>
      <c r="QE393" s="2" t="s">
        <v>229</v>
      </c>
      <c r="QF393" s="2" t="s">
        <v>229</v>
      </c>
      <c r="QG393" s="2" t="s">
        <v>241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229</v>
      </c>
      <c r="QQ393" s="2" t="s">
        <v>229</v>
      </c>
      <c r="QR393" s="2" t="s">
        <v>229</v>
      </c>
      <c r="QS393" s="2" t="s">
        <v>229</v>
      </c>
      <c r="QT393" s="2" t="s">
        <v>229</v>
      </c>
      <c r="QU393" s="4"/>
      <c r="QV393" s="8"/>
      <c r="QW393" s="4"/>
      <c r="QX393" s="8"/>
      <c r="QY393" s="7"/>
      <c r="QZ393" s="7"/>
      <c r="RA393" s="2" t="s">
        <v>272</v>
      </c>
      <c r="RB393" s="2" t="s">
        <v>275</v>
      </c>
      <c r="RC393" s="2" t="s">
        <v>229</v>
      </c>
      <c r="RD393" s="2" t="s">
        <v>229</v>
      </c>
      <c r="RE393" s="2" t="s">
        <v>241</v>
      </c>
      <c r="RF393" s="2" t="s">
        <v>229</v>
      </c>
      <c r="RG393" s="4"/>
      <c r="RH393" s="8"/>
      <c r="RI393" s="4"/>
      <c r="RJ393" s="8"/>
      <c r="RK393" s="7"/>
      <c r="RL393" s="7"/>
      <c r="RM393" s="2" t="s">
        <v>272</v>
      </c>
      <c r="RN393" s="2" t="s">
        <v>275</v>
      </c>
      <c r="RO393" s="2" t="s">
        <v>229</v>
      </c>
      <c r="RP393" s="2" t="s">
        <v>229</v>
      </c>
      <c r="RQ393" s="2" t="s">
        <v>241</v>
      </c>
      <c r="RR393" s="2" t="s">
        <v>229</v>
      </c>
      <c r="RS393" s="4"/>
      <c r="RT393" s="8"/>
      <c r="RU393" s="4"/>
      <c r="RV393" s="8"/>
      <c r="RW393" s="7"/>
      <c r="RX393" s="7"/>
      <c r="RY393" s="2" t="s">
        <v>272</v>
      </c>
      <c r="RZ393" s="2" t="s">
        <v>275</v>
      </c>
      <c r="SA393" s="2" t="s">
        <v>229</v>
      </c>
      <c r="SB393" s="2" t="s">
        <v>229</v>
      </c>
      <c r="SC393" s="2" t="s">
        <v>241</v>
      </c>
      <c r="SD393" s="2" t="s">
        <v>229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</row>
    <row r="394">
      <c r="A394" s="2" t="s">
        <v>3401</v>
      </c>
      <c r="B394" s="2" t="s">
        <v>216</v>
      </c>
      <c r="C394" s="2" t="s">
        <v>217</v>
      </c>
      <c r="D394" s="2" t="s">
        <v>3164</v>
      </c>
      <c r="E394" s="2" t="s">
        <v>3165</v>
      </c>
      <c r="F394" s="2" t="s">
        <v>2213</v>
      </c>
      <c r="G394" s="2" t="s">
        <v>2214</v>
      </c>
      <c r="H394" s="2" t="s">
        <v>2215</v>
      </c>
      <c r="I394" s="2" t="s">
        <v>3399</v>
      </c>
      <c r="J394" s="2" t="s">
        <v>285</v>
      </c>
      <c r="K394" s="2" t="s">
        <v>2217</v>
      </c>
      <c r="L394" s="3">
        <v>28.57</v>
      </c>
      <c r="M394" s="3">
        <v>30</v>
      </c>
      <c r="N394" s="3">
        <v>59.99</v>
      </c>
      <c r="O394" s="2" t="s">
        <v>981</v>
      </c>
      <c r="P394" s="2" t="s">
        <v>964</v>
      </c>
      <c r="Q394" s="2" t="s">
        <v>228</v>
      </c>
      <c r="R394" s="2" t="s">
        <v>229</v>
      </c>
      <c r="S394" s="2" t="s">
        <v>2218</v>
      </c>
      <c r="T394" s="2" t="s">
        <v>684</v>
      </c>
      <c r="U394" s="2" t="s">
        <v>286</v>
      </c>
      <c r="V394" s="2" t="s">
        <v>1436</v>
      </c>
      <c r="W394" s="2" t="s">
        <v>1437</v>
      </c>
      <c r="X394" s="2" t="s">
        <v>1251</v>
      </c>
      <c r="Y394" s="2" t="s">
        <v>2219</v>
      </c>
      <c r="Z394" s="4"/>
      <c r="AA394" s="4">
        <f>=ROUNDDOWN({0},0)</f>
      </c>
      <c r="AB394" s="5"/>
      <c r="AC394" s="2" t="s">
        <v>229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>
        <v>8</v>
      </c>
      <c r="AS394" s="8">
        <v>205.2</v>
      </c>
      <c r="AT394" s="7">
        <v>-1</v>
      </c>
      <c r="AU394" s="7">
        <v>-1</v>
      </c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/>
      <c r="BJ394" s="4"/>
      <c r="BK394" s="8"/>
      <c r="BL394" s="2" t="s">
        <v>3402</v>
      </c>
      <c r="BM394" s="7"/>
      <c r="BN394" s="7"/>
      <c r="BO394" s="4"/>
      <c r="BP394" s="8"/>
      <c r="BQ394" s="4"/>
      <c r="BR394" s="8"/>
      <c r="BS394" s="7"/>
      <c r="BT394" s="7"/>
      <c r="BU394" s="2" t="s">
        <v>278</v>
      </c>
      <c r="BV394" s="2" t="s">
        <v>275</v>
      </c>
      <c r="BW394" s="2" t="s">
        <v>229</v>
      </c>
      <c r="BX394" s="2" t="s">
        <v>229</v>
      </c>
      <c r="BY394" s="2" t="s">
        <v>241</v>
      </c>
      <c r="BZ394" s="2" t="s">
        <v>229</v>
      </c>
      <c r="CA394" s="4"/>
      <c r="CB394" s="8"/>
      <c r="CC394" s="4"/>
      <c r="CD394" s="8"/>
      <c r="CE394" s="7"/>
      <c r="CF394" s="7"/>
      <c r="CG394" s="2" t="s">
        <v>239</v>
      </c>
      <c r="CH394" s="2" t="s">
        <v>275</v>
      </c>
      <c r="CI394" s="2" t="s">
        <v>977</v>
      </c>
      <c r="CJ394" s="2" t="s">
        <v>404</v>
      </c>
      <c r="CK394" s="2" t="s">
        <v>241</v>
      </c>
      <c r="CL394" s="2" t="s">
        <v>229</v>
      </c>
      <c r="CM394" s="4"/>
      <c r="CN394" s="8"/>
      <c r="CO394" s="4"/>
      <c r="CP394" s="8"/>
      <c r="CQ394" s="7"/>
      <c r="CR394" s="7"/>
      <c r="CS394" s="2" t="s">
        <v>239</v>
      </c>
      <c r="CT394" s="2" t="s">
        <v>275</v>
      </c>
      <c r="CU394" s="2" t="s">
        <v>2221</v>
      </c>
      <c r="CV394" s="2" t="s">
        <v>1064</v>
      </c>
      <c r="CW394" s="2" t="s">
        <v>241</v>
      </c>
      <c r="CX394" s="2" t="s">
        <v>229</v>
      </c>
      <c r="CY394" s="4"/>
      <c r="CZ394" s="8"/>
      <c r="DA394" s="4"/>
      <c r="DB394" s="8"/>
      <c r="DC394" s="7"/>
      <c r="DD394" s="7"/>
      <c r="DE394" s="2" t="s">
        <v>239</v>
      </c>
      <c r="DF394" s="2" t="s">
        <v>275</v>
      </c>
      <c r="DG394" s="2" t="s">
        <v>1962</v>
      </c>
      <c r="DH394" s="2" t="s">
        <v>1292</v>
      </c>
      <c r="DI394" s="2" t="s">
        <v>263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239</v>
      </c>
      <c r="DR394" s="2" t="s">
        <v>275</v>
      </c>
      <c r="DS394" s="2" t="s">
        <v>1051</v>
      </c>
      <c r="DT394" s="2" t="s">
        <v>2505</v>
      </c>
      <c r="DU394" s="2" t="s">
        <v>241</v>
      </c>
      <c r="DV394" s="2" t="s">
        <v>229</v>
      </c>
      <c r="DW394" s="4"/>
      <c r="DX394" s="8"/>
      <c r="DY394" s="4">
        <v>4</v>
      </c>
      <c r="DZ394" s="8">
        <v>79.2</v>
      </c>
      <c r="EA394" s="7">
        <v>-1</v>
      </c>
      <c r="EB394" s="7">
        <v>-1</v>
      </c>
      <c r="EC394" s="2" t="s">
        <v>239</v>
      </c>
      <c r="ED394" s="2" t="s">
        <v>275</v>
      </c>
      <c r="EE394" s="2" t="s">
        <v>1530</v>
      </c>
      <c r="EF394" s="2" t="s">
        <v>2704</v>
      </c>
      <c r="EG394" s="2" t="s">
        <v>263</v>
      </c>
      <c r="EH394" s="2" t="s">
        <v>229</v>
      </c>
      <c r="EI394" s="4"/>
      <c r="EJ394" s="8"/>
      <c r="EK394" s="4">
        <v>4</v>
      </c>
      <c r="EL394" s="8">
        <v>126</v>
      </c>
      <c r="EM394" s="7">
        <v>-1</v>
      </c>
      <c r="EN394" s="7">
        <v>-1</v>
      </c>
      <c r="EO394" s="2" t="s">
        <v>239</v>
      </c>
      <c r="EP394" s="2" t="s">
        <v>275</v>
      </c>
      <c r="EQ394" s="2" t="s">
        <v>1545</v>
      </c>
      <c r="ER394" s="2" t="s">
        <v>2847</v>
      </c>
      <c r="ES394" s="2" t="s">
        <v>241</v>
      </c>
      <c r="ET394" s="2" t="s">
        <v>229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275</v>
      </c>
      <c r="FC394" s="2" t="s">
        <v>1053</v>
      </c>
      <c r="FD394" s="2" t="s">
        <v>3375</v>
      </c>
      <c r="FE394" s="2" t="s">
        <v>241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275</v>
      </c>
      <c r="FO394" s="2" t="s">
        <v>2219</v>
      </c>
      <c r="FP394" s="2" t="s">
        <v>229</v>
      </c>
      <c r="FQ394" s="2" t="s">
        <v>241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229</v>
      </c>
      <c r="FZ394" s="2" t="s">
        <v>229</v>
      </c>
      <c r="GA394" s="2" t="s">
        <v>229</v>
      </c>
      <c r="GB394" s="2" t="s">
        <v>229</v>
      </c>
      <c r="GC394" s="2" t="s">
        <v>229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267</v>
      </c>
      <c r="GL394" s="2" t="s">
        <v>275</v>
      </c>
      <c r="GM394" s="2" t="s">
        <v>229</v>
      </c>
      <c r="GN394" s="2" t="s">
        <v>229</v>
      </c>
      <c r="GO394" s="2" t="s">
        <v>241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281</v>
      </c>
      <c r="GX394" s="2" t="s">
        <v>275</v>
      </c>
      <c r="GY394" s="2" t="s">
        <v>229</v>
      </c>
      <c r="GZ394" s="2" t="s">
        <v>229</v>
      </c>
      <c r="HA394" s="2" t="s">
        <v>241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266</v>
      </c>
      <c r="HJ394" s="2" t="s">
        <v>275</v>
      </c>
      <c r="HK394" s="2" t="s">
        <v>229</v>
      </c>
      <c r="HL394" s="2" t="s">
        <v>229</v>
      </c>
      <c r="HM394" s="2" t="s">
        <v>241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272</v>
      </c>
      <c r="HV394" s="2" t="s">
        <v>275</v>
      </c>
      <c r="HW394" s="2" t="s">
        <v>229</v>
      </c>
      <c r="HX394" s="2" t="s">
        <v>229</v>
      </c>
      <c r="HY394" s="2" t="s">
        <v>241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266</v>
      </c>
      <c r="IH394" s="2" t="s">
        <v>275</v>
      </c>
      <c r="II394" s="2" t="s">
        <v>229</v>
      </c>
      <c r="IJ394" s="2" t="s">
        <v>229</v>
      </c>
      <c r="IK394" s="2" t="s">
        <v>241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272</v>
      </c>
      <c r="IT394" s="2" t="s">
        <v>275</v>
      </c>
      <c r="IU394" s="2" t="s">
        <v>229</v>
      </c>
      <c r="IV394" s="2" t="s">
        <v>229</v>
      </c>
      <c r="IW394" s="2" t="s">
        <v>241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272</v>
      </c>
      <c r="JF394" s="2" t="s">
        <v>275</v>
      </c>
      <c r="JG394" s="2" t="s">
        <v>229</v>
      </c>
      <c r="JH394" s="2" t="s">
        <v>229</v>
      </c>
      <c r="JI394" s="2" t="s">
        <v>241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272</v>
      </c>
      <c r="JR394" s="2" t="s">
        <v>275</v>
      </c>
      <c r="JS394" s="2" t="s">
        <v>229</v>
      </c>
      <c r="JT394" s="2" t="s">
        <v>229</v>
      </c>
      <c r="JU394" s="2" t="s">
        <v>241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272</v>
      </c>
      <c r="KD394" s="2" t="s">
        <v>275</v>
      </c>
      <c r="KE394" s="2" t="s">
        <v>229</v>
      </c>
      <c r="KF394" s="2" t="s">
        <v>229</v>
      </c>
      <c r="KG394" s="2" t="s">
        <v>241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272</v>
      </c>
      <c r="KP394" s="2" t="s">
        <v>275</v>
      </c>
      <c r="KQ394" s="2" t="s">
        <v>229</v>
      </c>
      <c r="KR394" s="2" t="s">
        <v>229</v>
      </c>
      <c r="KS394" s="2" t="s">
        <v>241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272</v>
      </c>
      <c r="LB394" s="2" t="s">
        <v>275</v>
      </c>
      <c r="LC394" s="2" t="s">
        <v>229</v>
      </c>
      <c r="LD394" s="2" t="s">
        <v>229</v>
      </c>
      <c r="LE394" s="2" t="s">
        <v>241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229</v>
      </c>
      <c r="LN394" s="2" t="s">
        <v>229</v>
      </c>
      <c r="LO394" s="2" t="s">
        <v>229</v>
      </c>
      <c r="LP394" s="2" t="s">
        <v>229</v>
      </c>
      <c r="LQ394" s="2" t="s">
        <v>229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239</v>
      </c>
      <c r="LZ394" s="2" t="s">
        <v>275</v>
      </c>
      <c r="MA394" s="2" t="s">
        <v>1056</v>
      </c>
      <c r="MB394" s="2" t="s">
        <v>3403</v>
      </c>
      <c r="MC394" s="2" t="s">
        <v>241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272</v>
      </c>
      <c r="ML394" s="2" t="s">
        <v>275</v>
      </c>
      <c r="MM394" s="2" t="s">
        <v>229</v>
      </c>
      <c r="MN394" s="2" t="s">
        <v>229</v>
      </c>
      <c r="MO394" s="2" t="s">
        <v>241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239</v>
      </c>
      <c r="MX394" s="2" t="s">
        <v>275</v>
      </c>
      <c r="MY394" s="2" t="s">
        <v>460</v>
      </c>
      <c r="MZ394" s="2" t="s">
        <v>229</v>
      </c>
      <c r="NA394" s="2" t="s">
        <v>241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239</v>
      </c>
      <c r="NJ394" s="2" t="s">
        <v>275</v>
      </c>
      <c r="NK394" s="2" t="s">
        <v>382</v>
      </c>
      <c r="NL394" s="2" t="s">
        <v>334</v>
      </c>
      <c r="NM394" s="2" t="s">
        <v>263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272</v>
      </c>
      <c r="NV394" s="2" t="s">
        <v>275</v>
      </c>
      <c r="NW394" s="2" t="s">
        <v>229</v>
      </c>
      <c r="NX394" s="2" t="s">
        <v>229</v>
      </c>
      <c r="NY394" s="2" t="s">
        <v>241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229</v>
      </c>
      <c r="OH394" s="2" t="s">
        <v>229</v>
      </c>
      <c r="OI394" s="2" t="s">
        <v>229</v>
      </c>
      <c r="OJ394" s="2" t="s">
        <v>229</v>
      </c>
      <c r="OK394" s="2" t="s">
        <v>229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229</v>
      </c>
      <c r="OT394" s="2" t="s">
        <v>229</v>
      </c>
      <c r="OU394" s="2" t="s">
        <v>229</v>
      </c>
      <c r="OV394" s="2" t="s">
        <v>229</v>
      </c>
      <c r="OW394" s="2" t="s">
        <v>229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281</v>
      </c>
      <c r="PF394" s="2" t="s">
        <v>275</v>
      </c>
      <c r="PG394" s="2" t="s">
        <v>229</v>
      </c>
      <c r="PH394" s="2" t="s">
        <v>229</v>
      </c>
      <c r="PI394" s="2" t="s">
        <v>241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272</v>
      </c>
      <c r="PR394" s="2" t="s">
        <v>275</v>
      </c>
      <c r="PS394" s="2" t="s">
        <v>229</v>
      </c>
      <c r="PT394" s="2" t="s">
        <v>229</v>
      </c>
      <c r="PU394" s="2" t="s">
        <v>241</v>
      </c>
      <c r="PV394" s="2" t="s">
        <v>229</v>
      </c>
      <c r="PW394" s="4"/>
      <c r="PX394" s="8"/>
      <c r="PY394" s="4"/>
      <c r="PZ394" s="8"/>
      <c r="QA394" s="7"/>
      <c r="QB394" s="7"/>
      <c r="QC394" s="2" t="s">
        <v>281</v>
      </c>
      <c r="QD394" s="2" t="s">
        <v>275</v>
      </c>
      <c r="QE394" s="2" t="s">
        <v>229</v>
      </c>
      <c r="QF394" s="2" t="s">
        <v>229</v>
      </c>
      <c r="QG394" s="2" t="s">
        <v>241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229</v>
      </c>
      <c r="QQ394" s="2" t="s">
        <v>229</v>
      </c>
      <c r="QR394" s="2" t="s">
        <v>229</v>
      </c>
      <c r="QS394" s="2" t="s">
        <v>229</v>
      </c>
      <c r="QT394" s="2" t="s">
        <v>229</v>
      </c>
      <c r="QU394" s="4"/>
      <c r="QV394" s="8"/>
      <c r="QW394" s="4"/>
      <c r="QX394" s="8"/>
      <c r="QY394" s="7"/>
      <c r="QZ394" s="7"/>
      <c r="RA394" s="2" t="s">
        <v>272</v>
      </c>
      <c r="RB394" s="2" t="s">
        <v>275</v>
      </c>
      <c r="RC394" s="2" t="s">
        <v>229</v>
      </c>
      <c r="RD394" s="2" t="s">
        <v>229</v>
      </c>
      <c r="RE394" s="2" t="s">
        <v>241</v>
      </c>
      <c r="RF394" s="2" t="s">
        <v>229</v>
      </c>
      <c r="RG394" s="4"/>
      <c r="RH394" s="8"/>
      <c r="RI394" s="4"/>
      <c r="RJ394" s="8"/>
      <c r="RK394" s="7"/>
      <c r="RL394" s="7"/>
      <c r="RM394" s="2" t="s">
        <v>272</v>
      </c>
      <c r="RN394" s="2" t="s">
        <v>275</v>
      </c>
      <c r="RO394" s="2" t="s">
        <v>229</v>
      </c>
      <c r="RP394" s="2" t="s">
        <v>229</v>
      </c>
      <c r="RQ394" s="2" t="s">
        <v>241</v>
      </c>
      <c r="RR394" s="2" t="s">
        <v>229</v>
      </c>
      <c r="RS394" s="4"/>
      <c r="RT394" s="8"/>
      <c r="RU394" s="4"/>
      <c r="RV394" s="8"/>
      <c r="RW394" s="7"/>
      <c r="RX394" s="7"/>
      <c r="RY394" s="2" t="s">
        <v>272</v>
      </c>
      <c r="RZ394" s="2" t="s">
        <v>275</v>
      </c>
      <c r="SA394" s="2" t="s">
        <v>229</v>
      </c>
      <c r="SB394" s="2" t="s">
        <v>229</v>
      </c>
      <c r="SC394" s="2" t="s">
        <v>241</v>
      </c>
      <c r="SD394" s="2" t="s">
        <v>229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</row>
    <row r="395">
      <c r="A395" s="2" t="s">
        <v>3404</v>
      </c>
      <c r="B395" s="2" t="s">
        <v>216</v>
      </c>
      <c r="C395" s="2" t="s">
        <v>217</v>
      </c>
      <c r="D395" s="2" t="s">
        <v>3164</v>
      </c>
      <c r="E395" s="2" t="s">
        <v>3165</v>
      </c>
      <c r="F395" s="2" t="s">
        <v>2278</v>
      </c>
      <c r="G395" s="2" t="s">
        <v>2279</v>
      </c>
      <c r="H395" s="2" t="s">
        <v>2280</v>
      </c>
      <c r="I395" s="2" t="s">
        <v>3405</v>
      </c>
      <c r="J395" s="2" t="s">
        <v>224</v>
      </c>
      <c r="K395" s="2" t="s">
        <v>1140</v>
      </c>
      <c r="L395" s="3">
        <v>28.8</v>
      </c>
      <c r="M395" s="3">
        <v>30.24</v>
      </c>
      <c r="N395" s="3">
        <v>59.99</v>
      </c>
      <c r="O395" s="2" t="s">
        <v>981</v>
      </c>
      <c r="P395" s="2" t="s">
        <v>964</v>
      </c>
      <c r="Q395" s="2" t="s">
        <v>228</v>
      </c>
      <c r="R395" s="2" t="s">
        <v>229</v>
      </c>
      <c r="S395" s="2" t="s">
        <v>2281</v>
      </c>
      <c r="T395" s="2" t="s">
        <v>684</v>
      </c>
      <c r="U395" s="2" t="s">
        <v>232</v>
      </c>
      <c r="V395" s="2" t="s">
        <v>233</v>
      </c>
      <c r="W395" s="2" t="s">
        <v>686</v>
      </c>
      <c r="X395" s="2" t="s">
        <v>1960</v>
      </c>
      <c r="Y395" s="2" t="s">
        <v>2282</v>
      </c>
      <c r="Z395" s="4"/>
      <c r="AA395" s="4">
        <f>=ROUNDDOWN({0},0)</f>
      </c>
      <c r="AB395" s="5">
        <v>1</v>
      </c>
      <c r="AC395" s="2" t="s">
        <v>229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>
        <v>1</v>
      </c>
      <c r="AS395" s="8">
        <v>32.66</v>
      </c>
      <c r="AT395" s="7">
        <v>-1</v>
      </c>
      <c r="AU395" s="7">
        <v>-1</v>
      </c>
      <c r="AV395" s="4" t="s">
        <v>229</v>
      </c>
      <c r="AW395" s="8" t="s">
        <v>229</v>
      </c>
      <c r="AX395" s="4">
        <v>2</v>
      </c>
      <c r="AY395" s="8">
        <v>70.76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>
        <v>3</v>
      </c>
      <c r="BF395" s="8">
        <v>106.04</v>
      </c>
      <c r="BG395" s="7" t="s">
        <v>229</v>
      </c>
      <c r="BH395" s="7" t="s">
        <v>229</v>
      </c>
      <c r="BI395" s="7"/>
      <c r="BJ395" s="4"/>
      <c r="BK395" s="8"/>
      <c r="BL395" s="2" t="s">
        <v>17</v>
      </c>
      <c r="BM395" s="7"/>
      <c r="BN395" s="7"/>
      <c r="BO395" s="4"/>
      <c r="BP395" s="8"/>
      <c r="BQ395" s="4"/>
      <c r="BR395" s="8"/>
      <c r="BS395" s="7"/>
      <c r="BT395" s="7"/>
      <c r="BU395" s="2" t="s">
        <v>2075</v>
      </c>
      <c r="BV395" s="2" t="s">
        <v>275</v>
      </c>
      <c r="BW395" s="2" t="s">
        <v>229</v>
      </c>
      <c r="BX395" s="2" t="s">
        <v>229</v>
      </c>
      <c r="BY395" s="2" t="s">
        <v>241</v>
      </c>
      <c r="BZ395" s="2" t="s">
        <v>229</v>
      </c>
      <c r="CA395" s="4"/>
      <c r="CB395" s="8"/>
      <c r="CC395" s="4">
        <v>1</v>
      </c>
      <c r="CD395" s="8">
        <v>32.66</v>
      </c>
      <c r="CE395" s="7">
        <v>-1</v>
      </c>
      <c r="CF395" s="7">
        <v>-1</v>
      </c>
      <c r="CG395" s="2" t="s">
        <v>239</v>
      </c>
      <c r="CH395" s="2" t="s">
        <v>275</v>
      </c>
      <c r="CI395" s="2" t="s">
        <v>885</v>
      </c>
      <c r="CJ395" s="2" t="s">
        <v>2298</v>
      </c>
      <c r="CK395" s="2" t="s">
        <v>241</v>
      </c>
      <c r="CL395" s="2" t="s">
        <v>229</v>
      </c>
      <c r="CM395" s="4"/>
      <c r="CN395" s="8"/>
      <c r="CO395" s="4"/>
      <c r="CP395" s="8"/>
      <c r="CQ395" s="7"/>
      <c r="CR395" s="7"/>
      <c r="CS395" s="2" t="s">
        <v>239</v>
      </c>
      <c r="CT395" s="2" t="s">
        <v>275</v>
      </c>
      <c r="CU395" s="2" t="s">
        <v>2285</v>
      </c>
      <c r="CV395" s="2" t="s">
        <v>2597</v>
      </c>
      <c r="CW395" s="2" t="s">
        <v>241</v>
      </c>
      <c r="CX395" s="2" t="s">
        <v>229</v>
      </c>
      <c r="CY395" s="4"/>
      <c r="CZ395" s="8"/>
      <c r="DA395" s="4"/>
      <c r="DB395" s="8"/>
      <c r="DC395" s="7"/>
      <c r="DD395" s="7"/>
      <c r="DE395" s="2" t="s">
        <v>239</v>
      </c>
      <c r="DF395" s="2" t="s">
        <v>275</v>
      </c>
      <c r="DG395" s="2" t="s">
        <v>1310</v>
      </c>
      <c r="DH395" s="2" t="s">
        <v>408</v>
      </c>
      <c r="DI395" s="2" t="s">
        <v>263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239</v>
      </c>
      <c r="DR395" s="2" t="s">
        <v>275</v>
      </c>
      <c r="DS395" s="2" t="s">
        <v>2288</v>
      </c>
      <c r="DT395" s="2" t="s">
        <v>229</v>
      </c>
      <c r="DU395" s="2" t="s">
        <v>241</v>
      </c>
      <c r="DV395" s="2" t="s">
        <v>229</v>
      </c>
      <c r="DW395" s="4"/>
      <c r="DX395" s="8"/>
      <c r="DY395" s="4"/>
      <c r="DZ395" s="8"/>
      <c r="EA395" s="7"/>
      <c r="EB395" s="7"/>
      <c r="EC395" s="2" t="s">
        <v>239</v>
      </c>
      <c r="ED395" s="2" t="s">
        <v>275</v>
      </c>
      <c r="EE395" s="2" t="s">
        <v>1530</v>
      </c>
      <c r="EF395" s="2" t="s">
        <v>3406</v>
      </c>
      <c r="EG395" s="2" t="s">
        <v>263</v>
      </c>
      <c r="EH395" s="2" t="s">
        <v>229</v>
      </c>
      <c r="EI395" s="4"/>
      <c r="EJ395" s="8"/>
      <c r="EK395" s="4"/>
      <c r="EL395" s="8"/>
      <c r="EM395" s="7"/>
      <c r="EN395" s="7"/>
      <c r="EO395" s="2" t="s">
        <v>239</v>
      </c>
      <c r="EP395" s="2" t="s">
        <v>275</v>
      </c>
      <c r="EQ395" s="2" t="s">
        <v>1545</v>
      </c>
      <c r="ER395" s="2" t="s">
        <v>3407</v>
      </c>
      <c r="ES395" s="2" t="s">
        <v>241</v>
      </c>
      <c r="ET395" s="2" t="s">
        <v>229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275</v>
      </c>
      <c r="FC395" s="2" t="s">
        <v>1310</v>
      </c>
      <c r="FD395" s="2" t="s">
        <v>382</v>
      </c>
      <c r="FE395" s="2" t="s">
        <v>241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275</v>
      </c>
      <c r="FO395" s="2" t="s">
        <v>1310</v>
      </c>
      <c r="FP395" s="2" t="s">
        <v>229</v>
      </c>
      <c r="FQ395" s="2" t="s">
        <v>241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229</v>
      </c>
      <c r="FZ395" s="2" t="s">
        <v>229</v>
      </c>
      <c r="GA395" s="2" t="s">
        <v>229</v>
      </c>
      <c r="GB395" s="2" t="s">
        <v>229</v>
      </c>
      <c r="GC395" s="2" t="s">
        <v>229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272</v>
      </c>
      <c r="GL395" s="2" t="s">
        <v>275</v>
      </c>
      <c r="GM395" s="2" t="s">
        <v>229</v>
      </c>
      <c r="GN395" s="2" t="s">
        <v>229</v>
      </c>
      <c r="GO395" s="2" t="s">
        <v>241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281</v>
      </c>
      <c r="GX395" s="2" t="s">
        <v>275</v>
      </c>
      <c r="GY395" s="2" t="s">
        <v>229</v>
      </c>
      <c r="GZ395" s="2" t="s">
        <v>229</v>
      </c>
      <c r="HA395" s="2" t="s">
        <v>241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266</v>
      </c>
      <c r="HJ395" s="2" t="s">
        <v>275</v>
      </c>
      <c r="HK395" s="2" t="s">
        <v>229</v>
      </c>
      <c r="HL395" s="2" t="s">
        <v>229</v>
      </c>
      <c r="HM395" s="2" t="s">
        <v>241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272</v>
      </c>
      <c r="HV395" s="2" t="s">
        <v>275</v>
      </c>
      <c r="HW395" s="2" t="s">
        <v>229</v>
      </c>
      <c r="HX395" s="2" t="s">
        <v>229</v>
      </c>
      <c r="HY395" s="2" t="s">
        <v>241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266</v>
      </c>
      <c r="IH395" s="2" t="s">
        <v>275</v>
      </c>
      <c r="II395" s="2" t="s">
        <v>229</v>
      </c>
      <c r="IJ395" s="2" t="s">
        <v>229</v>
      </c>
      <c r="IK395" s="2" t="s">
        <v>241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272</v>
      </c>
      <c r="IT395" s="2" t="s">
        <v>275</v>
      </c>
      <c r="IU395" s="2" t="s">
        <v>229</v>
      </c>
      <c r="IV395" s="2" t="s">
        <v>229</v>
      </c>
      <c r="IW395" s="2" t="s">
        <v>241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272</v>
      </c>
      <c r="JF395" s="2" t="s">
        <v>275</v>
      </c>
      <c r="JG395" s="2" t="s">
        <v>229</v>
      </c>
      <c r="JH395" s="2" t="s">
        <v>229</v>
      </c>
      <c r="JI395" s="2" t="s">
        <v>241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272</v>
      </c>
      <c r="JR395" s="2" t="s">
        <v>275</v>
      </c>
      <c r="JS395" s="2" t="s">
        <v>229</v>
      </c>
      <c r="JT395" s="2" t="s">
        <v>229</v>
      </c>
      <c r="JU395" s="2" t="s">
        <v>241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272</v>
      </c>
      <c r="KD395" s="2" t="s">
        <v>275</v>
      </c>
      <c r="KE395" s="2" t="s">
        <v>229</v>
      </c>
      <c r="KF395" s="2" t="s">
        <v>229</v>
      </c>
      <c r="KG395" s="2" t="s">
        <v>241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272</v>
      </c>
      <c r="KP395" s="2" t="s">
        <v>275</v>
      </c>
      <c r="KQ395" s="2" t="s">
        <v>229</v>
      </c>
      <c r="KR395" s="2" t="s">
        <v>229</v>
      </c>
      <c r="KS395" s="2" t="s">
        <v>241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272</v>
      </c>
      <c r="LB395" s="2" t="s">
        <v>275</v>
      </c>
      <c r="LC395" s="2" t="s">
        <v>229</v>
      </c>
      <c r="LD395" s="2" t="s">
        <v>229</v>
      </c>
      <c r="LE395" s="2" t="s">
        <v>241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229</v>
      </c>
      <c r="LN395" s="2" t="s">
        <v>229</v>
      </c>
      <c r="LO395" s="2" t="s">
        <v>229</v>
      </c>
      <c r="LP395" s="2" t="s">
        <v>229</v>
      </c>
      <c r="LQ395" s="2" t="s">
        <v>229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239</v>
      </c>
      <c r="LZ395" s="2" t="s">
        <v>275</v>
      </c>
      <c r="MA395" s="2" t="s">
        <v>2292</v>
      </c>
      <c r="MB395" s="2" t="s">
        <v>229</v>
      </c>
      <c r="MC395" s="2" t="s">
        <v>241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272</v>
      </c>
      <c r="ML395" s="2" t="s">
        <v>275</v>
      </c>
      <c r="MM395" s="2" t="s">
        <v>229</v>
      </c>
      <c r="MN395" s="2" t="s">
        <v>229</v>
      </c>
      <c r="MO395" s="2" t="s">
        <v>241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266</v>
      </c>
      <c r="MX395" s="2" t="s">
        <v>275</v>
      </c>
      <c r="MY395" s="2" t="s">
        <v>229</v>
      </c>
      <c r="MZ395" s="2" t="s">
        <v>229</v>
      </c>
      <c r="NA395" s="2" t="s">
        <v>241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239</v>
      </c>
      <c r="NJ395" s="2" t="s">
        <v>275</v>
      </c>
      <c r="NK395" s="2" t="s">
        <v>2294</v>
      </c>
      <c r="NL395" s="2" t="s">
        <v>2858</v>
      </c>
      <c r="NM395" s="2" t="s">
        <v>263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272</v>
      </c>
      <c r="NV395" s="2" t="s">
        <v>275</v>
      </c>
      <c r="NW395" s="2" t="s">
        <v>229</v>
      </c>
      <c r="NX395" s="2" t="s">
        <v>229</v>
      </c>
      <c r="NY395" s="2" t="s">
        <v>241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229</v>
      </c>
      <c r="OH395" s="2" t="s">
        <v>229</v>
      </c>
      <c r="OI395" s="2" t="s">
        <v>229</v>
      </c>
      <c r="OJ395" s="2" t="s">
        <v>229</v>
      </c>
      <c r="OK395" s="2" t="s">
        <v>229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229</v>
      </c>
      <c r="OT395" s="2" t="s">
        <v>229</v>
      </c>
      <c r="OU395" s="2" t="s">
        <v>229</v>
      </c>
      <c r="OV395" s="2" t="s">
        <v>229</v>
      </c>
      <c r="OW395" s="2" t="s">
        <v>229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281</v>
      </c>
      <c r="PF395" s="2" t="s">
        <v>275</v>
      </c>
      <c r="PG395" s="2" t="s">
        <v>229</v>
      </c>
      <c r="PH395" s="2" t="s">
        <v>229</v>
      </c>
      <c r="PI395" s="2" t="s">
        <v>241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272</v>
      </c>
      <c r="PR395" s="2" t="s">
        <v>275</v>
      </c>
      <c r="PS395" s="2" t="s">
        <v>229</v>
      </c>
      <c r="PT395" s="2" t="s">
        <v>229</v>
      </c>
      <c r="PU395" s="2" t="s">
        <v>241</v>
      </c>
      <c r="PV395" s="2" t="s">
        <v>229</v>
      </c>
      <c r="PW395" s="4"/>
      <c r="PX395" s="8"/>
      <c r="PY395" s="4"/>
      <c r="PZ395" s="8"/>
      <c r="QA395" s="7"/>
      <c r="QB395" s="7"/>
      <c r="QC395" s="2" t="s">
        <v>281</v>
      </c>
      <c r="QD395" s="2" t="s">
        <v>275</v>
      </c>
      <c r="QE395" s="2" t="s">
        <v>229</v>
      </c>
      <c r="QF395" s="2" t="s">
        <v>229</v>
      </c>
      <c r="QG395" s="2" t="s">
        <v>241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229</v>
      </c>
      <c r="QP395" s="2" t="s">
        <v>229</v>
      </c>
      <c r="QQ395" s="2" t="s">
        <v>229</v>
      </c>
      <c r="QR395" s="2" t="s">
        <v>229</v>
      </c>
      <c r="QS395" s="2" t="s">
        <v>229</v>
      </c>
      <c r="QT395" s="2" t="s">
        <v>229</v>
      </c>
      <c r="QU395" s="4"/>
      <c r="QV395" s="8"/>
      <c r="QW395" s="4"/>
      <c r="QX395" s="8"/>
      <c r="QY395" s="7"/>
      <c r="QZ395" s="7"/>
      <c r="RA395" s="2" t="s">
        <v>272</v>
      </c>
      <c r="RB395" s="2" t="s">
        <v>275</v>
      </c>
      <c r="RC395" s="2" t="s">
        <v>229</v>
      </c>
      <c r="RD395" s="2" t="s">
        <v>229</v>
      </c>
      <c r="RE395" s="2" t="s">
        <v>241</v>
      </c>
      <c r="RF395" s="2" t="s">
        <v>229</v>
      </c>
      <c r="RG395" s="4"/>
      <c r="RH395" s="8"/>
      <c r="RI395" s="4"/>
      <c r="RJ395" s="8"/>
      <c r="RK395" s="7"/>
      <c r="RL395" s="7"/>
      <c r="RM395" s="2" t="s">
        <v>229</v>
      </c>
      <c r="RN395" s="2" t="s">
        <v>229</v>
      </c>
      <c r="RO395" s="2" t="s">
        <v>229</v>
      </c>
      <c r="RP395" s="2" t="s">
        <v>229</v>
      </c>
      <c r="RQ395" s="2" t="s">
        <v>229</v>
      </c>
      <c r="RR395" s="2" t="s">
        <v>229</v>
      </c>
      <c r="RS395" s="4"/>
      <c r="RT395" s="8"/>
      <c r="RU395" s="4"/>
      <c r="RV395" s="8"/>
      <c r="RW395" s="7"/>
      <c r="RX395" s="7"/>
      <c r="RY395" s="2" t="s">
        <v>272</v>
      </c>
      <c r="RZ395" s="2" t="s">
        <v>275</v>
      </c>
      <c r="SA395" s="2" t="s">
        <v>229</v>
      </c>
      <c r="SB395" s="2" t="s">
        <v>229</v>
      </c>
      <c r="SC395" s="2" t="s">
        <v>241</v>
      </c>
      <c r="SD395" s="2" t="s">
        <v>229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</row>
    <row r="396">
      <c r="A396" s="2" t="s">
        <v>3408</v>
      </c>
      <c r="B396" s="2" t="s">
        <v>216</v>
      </c>
      <c r="C396" s="2" t="s">
        <v>217</v>
      </c>
      <c r="D396" s="2" t="s">
        <v>3164</v>
      </c>
      <c r="E396" s="2" t="s">
        <v>3165</v>
      </c>
      <c r="F396" s="2" t="s">
        <v>2278</v>
      </c>
      <c r="G396" s="2" t="s">
        <v>2279</v>
      </c>
      <c r="H396" s="2" t="s">
        <v>2280</v>
      </c>
      <c r="I396" s="2" t="s">
        <v>3405</v>
      </c>
      <c r="J396" s="2" t="s">
        <v>285</v>
      </c>
      <c r="K396" s="2" t="s">
        <v>1140</v>
      </c>
      <c r="L396" s="3">
        <v>33.6</v>
      </c>
      <c r="M396" s="3">
        <v>35.28</v>
      </c>
      <c r="N396" s="3">
        <v>69.99</v>
      </c>
      <c r="O396" s="2" t="s">
        <v>963</v>
      </c>
      <c r="P396" s="2" t="s">
        <v>964</v>
      </c>
      <c r="Q396" s="2" t="s">
        <v>228</v>
      </c>
      <c r="R396" s="2" t="s">
        <v>229</v>
      </c>
      <c r="S396" s="2" t="s">
        <v>2281</v>
      </c>
      <c r="T396" s="2" t="s">
        <v>684</v>
      </c>
      <c r="U396" s="2" t="s">
        <v>286</v>
      </c>
      <c r="V396" s="2" t="s">
        <v>233</v>
      </c>
      <c r="W396" s="2" t="s">
        <v>686</v>
      </c>
      <c r="X396" s="2" t="s">
        <v>1960</v>
      </c>
      <c r="Y396" s="2" t="s">
        <v>2282</v>
      </c>
      <c r="Z396" s="4"/>
      <c r="AA396" s="4">
        <f>=ROUNDDOWN({0},0)</f>
      </c>
      <c r="AB396" s="5"/>
      <c r="AC396" s="2" t="s">
        <v>229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/>
      <c r="AQ396" s="8"/>
      <c r="AR396" s="4">
        <v>1</v>
      </c>
      <c r="AS396" s="8">
        <v>38.1</v>
      </c>
      <c r="AT396" s="7">
        <v>-1</v>
      </c>
      <c r="AU396" s="7">
        <v>-1</v>
      </c>
      <c r="AV396" s="4" t="s">
        <v>229</v>
      </c>
      <c r="AW396" s="8" t="s">
        <v>229</v>
      </c>
      <c r="AX396" s="4" t="s">
        <v>229</v>
      </c>
      <c r="AY396" s="8" t="s">
        <v>229</v>
      </c>
      <c r="AZ396" s="7" t="s">
        <v>229</v>
      </c>
      <c r="BA396" s="7" t="s">
        <v>229</v>
      </c>
      <c r="BB396" s="7"/>
      <c r="BC396" s="4" t="s">
        <v>229</v>
      </c>
      <c r="BD396" s="8" t="s">
        <v>229</v>
      </c>
      <c r="BE396" s="4" t="s">
        <v>229</v>
      </c>
      <c r="BF396" s="8" t="s">
        <v>229</v>
      </c>
      <c r="BG396" s="7" t="s">
        <v>229</v>
      </c>
      <c r="BH396" s="7" t="s">
        <v>229</v>
      </c>
      <c r="BI396" s="7"/>
      <c r="BJ396" s="4"/>
      <c r="BK396" s="8"/>
      <c r="BL396" s="2" t="s">
        <v>17</v>
      </c>
      <c r="BM396" s="7"/>
      <c r="BN396" s="7"/>
      <c r="BO396" s="4"/>
      <c r="BP396" s="8"/>
      <c r="BQ396" s="4"/>
      <c r="BR396" s="8"/>
      <c r="BS396" s="7"/>
      <c r="BT396" s="7"/>
      <c r="BU396" s="2" t="s">
        <v>2075</v>
      </c>
      <c r="BV396" s="2" t="s">
        <v>275</v>
      </c>
      <c r="BW396" s="2" t="s">
        <v>229</v>
      </c>
      <c r="BX396" s="2" t="s">
        <v>229</v>
      </c>
      <c r="BY396" s="2" t="s">
        <v>241</v>
      </c>
      <c r="BZ396" s="2" t="s">
        <v>229</v>
      </c>
      <c r="CA396" s="4"/>
      <c r="CB396" s="8"/>
      <c r="CC396" s="4">
        <v>1</v>
      </c>
      <c r="CD396" s="8">
        <v>38.1</v>
      </c>
      <c r="CE396" s="7">
        <v>-1</v>
      </c>
      <c r="CF396" s="7">
        <v>-1</v>
      </c>
      <c r="CG396" s="2" t="s">
        <v>239</v>
      </c>
      <c r="CH396" s="2" t="s">
        <v>275</v>
      </c>
      <c r="CI396" s="2" t="s">
        <v>885</v>
      </c>
      <c r="CJ396" s="2" t="s">
        <v>2300</v>
      </c>
      <c r="CK396" s="2" t="s">
        <v>241</v>
      </c>
      <c r="CL396" s="2" t="s">
        <v>229</v>
      </c>
      <c r="CM396" s="4"/>
      <c r="CN396" s="8"/>
      <c r="CO396" s="4"/>
      <c r="CP396" s="8"/>
      <c r="CQ396" s="7"/>
      <c r="CR396" s="7"/>
      <c r="CS396" s="2" t="s">
        <v>239</v>
      </c>
      <c r="CT396" s="2" t="s">
        <v>275</v>
      </c>
      <c r="CU396" s="2" t="s">
        <v>2285</v>
      </c>
      <c r="CV396" s="2" t="s">
        <v>2692</v>
      </c>
      <c r="CW396" s="2" t="s">
        <v>241</v>
      </c>
      <c r="CX396" s="2" t="s">
        <v>229</v>
      </c>
      <c r="CY396" s="4"/>
      <c r="CZ396" s="8"/>
      <c r="DA396" s="4"/>
      <c r="DB396" s="8"/>
      <c r="DC396" s="7"/>
      <c r="DD396" s="7"/>
      <c r="DE396" s="2" t="s">
        <v>239</v>
      </c>
      <c r="DF396" s="2" t="s">
        <v>275</v>
      </c>
      <c r="DG396" s="2" t="s">
        <v>1310</v>
      </c>
      <c r="DH396" s="2" t="s">
        <v>3360</v>
      </c>
      <c r="DI396" s="2" t="s">
        <v>263</v>
      </c>
      <c r="DJ396" s="2" t="s">
        <v>229</v>
      </c>
      <c r="DK396" s="4"/>
      <c r="DL396" s="8"/>
      <c r="DM396" s="4"/>
      <c r="DN396" s="8"/>
      <c r="DO396" s="7"/>
      <c r="DP396" s="7"/>
      <c r="DQ396" s="2" t="s">
        <v>239</v>
      </c>
      <c r="DR396" s="2" t="s">
        <v>275</v>
      </c>
      <c r="DS396" s="2" t="s">
        <v>2288</v>
      </c>
      <c r="DT396" s="2" t="s">
        <v>229</v>
      </c>
      <c r="DU396" s="2" t="s">
        <v>241</v>
      </c>
      <c r="DV396" s="2" t="s">
        <v>229</v>
      </c>
      <c r="DW396" s="4"/>
      <c r="DX396" s="8"/>
      <c r="DY396" s="4"/>
      <c r="DZ396" s="8"/>
      <c r="EA396" s="7"/>
      <c r="EB396" s="7"/>
      <c r="EC396" s="2" t="s">
        <v>239</v>
      </c>
      <c r="ED396" s="2" t="s">
        <v>275</v>
      </c>
      <c r="EE396" s="2" t="s">
        <v>1530</v>
      </c>
      <c r="EF396" s="2" t="s">
        <v>2958</v>
      </c>
      <c r="EG396" s="2" t="s">
        <v>263</v>
      </c>
      <c r="EH396" s="2" t="s">
        <v>229</v>
      </c>
      <c r="EI396" s="4"/>
      <c r="EJ396" s="8"/>
      <c r="EK396" s="4"/>
      <c r="EL396" s="8"/>
      <c r="EM396" s="7"/>
      <c r="EN396" s="7"/>
      <c r="EO396" s="2" t="s">
        <v>239</v>
      </c>
      <c r="EP396" s="2" t="s">
        <v>275</v>
      </c>
      <c r="EQ396" s="2" t="s">
        <v>1545</v>
      </c>
      <c r="ER396" s="2" t="s">
        <v>2853</v>
      </c>
      <c r="ES396" s="2" t="s">
        <v>241</v>
      </c>
      <c r="ET396" s="2" t="s">
        <v>229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275</v>
      </c>
      <c r="FC396" s="2" t="s">
        <v>1310</v>
      </c>
      <c r="FD396" s="2" t="s">
        <v>2370</v>
      </c>
      <c r="FE396" s="2" t="s">
        <v>241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275</v>
      </c>
      <c r="FO396" s="2" t="s">
        <v>1310</v>
      </c>
      <c r="FP396" s="2" t="s">
        <v>796</v>
      </c>
      <c r="FQ396" s="2" t="s">
        <v>241</v>
      </c>
      <c r="FR396" s="2" t="s">
        <v>229</v>
      </c>
      <c r="FS396" s="4"/>
      <c r="FT396" s="8"/>
      <c r="FU396" s="4"/>
      <c r="FV396" s="8"/>
      <c r="FW396" s="7"/>
      <c r="FX396" s="7"/>
      <c r="FY396" s="2" t="s">
        <v>229</v>
      </c>
      <c r="FZ396" s="2" t="s">
        <v>229</v>
      </c>
      <c r="GA396" s="2" t="s">
        <v>229</v>
      </c>
      <c r="GB396" s="2" t="s">
        <v>229</v>
      </c>
      <c r="GC396" s="2" t="s">
        <v>229</v>
      </c>
      <c r="GD396" s="2" t="s">
        <v>229</v>
      </c>
      <c r="GE396" s="4"/>
      <c r="GF396" s="8"/>
      <c r="GG396" s="4"/>
      <c r="GH396" s="8"/>
      <c r="GI396" s="7"/>
      <c r="GJ396" s="7"/>
      <c r="GK396" s="2" t="s">
        <v>272</v>
      </c>
      <c r="GL396" s="2" t="s">
        <v>275</v>
      </c>
      <c r="GM396" s="2" t="s">
        <v>229</v>
      </c>
      <c r="GN396" s="2" t="s">
        <v>229</v>
      </c>
      <c r="GO396" s="2" t="s">
        <v>241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281</v>
      </c>
      <c r="GX396" s="2" t="s">
        <v>275</v>
      </c>
      <c r="GY396" s="2" t="s">
        <v>229</v>
      </c>
      <c r="GZ396" s="2" t="s">
        <v>229</v>
      </c>
      <c r="HA396" s="2" t="s">
        <v>241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266</v>
      </c>
      <c r="HJ396" s="2" t="s">
        <v>275</v>
      </c>
      <c r="HK396" s="2" t="s">
        <v>229</v>
      </c>
      <c r="HL396" s="2" t="s">
        <v>229</v>
      </c>
      <c r="HM396" s="2" t="s">
        <v>241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272</v>
      </c>
      <c r="HV396" s="2" t="s">
        <v>275</v>
      </c>
      <c r="HW396" s="2" t="s">
        <v>229</v>
      </c>
      <c r="HX396" s="2" t="s">
        <v>229</v>
      </c>
      <c r="HY396" s="2" t="s">
        <v>241</v>
      </c>
      <c r="HZ396" s="2" t="s">
        <v>229</v>
      </c>
      <c r="IA396" s="4"/>
      <c r="IB396" s="8"/>
      <c r="IC396" s="4"/>
      <c r="ID396" s="8"/>
      <c r="IE396" s="7"/>
      <c r="IF396" s="7"/>
      <c r="IG396" s="2" t="s">
        <v>266</v>
      </c>
      <c r="IH396" s="2" t="s">
        <v>275</v>
      </c>
      <c r="II396" s="2" t="s">
        <v>229</v>
      </c>
      <c r="IJ396" s="2" t="s">
        <v>229</v>
      </c>
      <c r="IK396" s="2" t="s">
        <v>241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272</v>
      </c>
      <c r="IT396" s="2" t="s">
        <v>275</v>
      </c>
      <c r="IU396" s="2" t="s">
        <v>229</v>
      </c>
      <c r="IV396" s="2" t="s">
        <v>229</v>
      </c>
      <c r="IW396" s="2" t="s">
        <v>241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272</v>
      </c>
      <c r="JF396" s="2" t="s">
        <v>275</v>
      </c>
      <c r="JG396" s="2" t="s">
        <v>229</v>
      </c>
      <c r="JH396" s="2" t="s">
        <v>229</v>
      </c>
      <c r="JI396" s="2" t="s">
        <v>241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272</v>
      </c>
      <c r="JR396" s="2" t="s">
        <v>275</v>
      </c>
      <c r="JS396" s="2" t="s">
        <v>229</v>
      </c>
      <c r="JT396" s="2" t="s">
        <v>229</v>
      </c>
      <c r="JU396" s="2" t="s">
        <v>241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272</v>
      </c>
      <c r="KD396" s="2" t="s">
        <v>275</v>
      </c>
      <c r="KE396" s="2" t="s">
        <v>229</v>
      </c>
      <c r="KF396" s="2" t="s">
        <v>229</v>
      </c>
      <c r="KG396" s="2" t="s">
        <v>241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272</v>
      </c>
      <c r="KP396" s="2" t="s">
        <v>275</v>
      </c>
      <c r="KQ396" s="2" t="s">
        <v>229</v>
      </c>
      <c r="KR396" s="2" t="s">
        <v>229</v>
      </c>
      <c r="KS396" s="2" t="s">
        <v>241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272</v>
      </c>
      <c r="LB396" s="2" t="s">
        <v>275</v>
      </c>
      <c r="LC396" s="2" t="s">
        <v>229</v>
      </c>
      <c r="LD396" s="2" t="s">
        <v>229</v>
      </c>
      <c r="LE396" s="2" t="s">
        <v>241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229</v>
      </c>
      <c r="LN396" s="2" t="s">
        <v>229</v>
      </c>
      <c r="LO396" s="2" t="s">
        <v>229</v>
      </c>
      <c r="LP396" s="2" t="s">
        <v>229</v>
      </c>
      <c r="LQ396" s="2" t="s">
        <v>229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239</v>
      </c>
      <c r="LZ396" s="2" t="s">
        <v>275</v>
      </c>
      <c r="MA396" s="2" t="s">
        <v>2292</v>
      </c>
      <c r="MB396" s="2" t="s">
        <v>3409</v>
      </c>
      <c r="MC396" s="2" t="s">
        <v>241</v>
      </c>
      <c r="MD396" s="2" t="s">
        <v>229</v>
      </c>
      <c r="ME396" s="4"/>
      <c r="MF396" s="8"/>
      <c r="MG396" s="4"/>
      <c r="MH396" s="8"/>
      <c r="MI396" s="7"/>
      <c r="MJ396" s="7"/>
      <c r="MK396" s="2" t="s">
        <v>272</v>
      </c>
      <c r="ML396" s="2" t="s">
        <v>275</v>
      </c>
      <c r="MM396" s="2" t="s">
        <v>229</v>
      </c>
      <c r="MN396" s="2" t="s">
        <v>229</v>
      </c>
      <c r="MO396" s="2" t="s">
        <v>241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266</v>
      </c>
      <c r="MX396" s="2" t="s">
        <v>275</v>
      </c>
      <c r="MY396" s="2" t="s">
        <v>229</v>
      </c>
      <c r="MZ396" s="2" t="s">
        <v>229</v>
      </c>
      <c r="NA396" s="2" t="s">
        <v>241</v>
      </c>
      <c r="NB396" s="2" t="s">
        <v>229</v>
      </c>
      <c r="NC396" s="4"/>
      <c r="ND396" s="8"/>
      <c r="NE396" s="4"/>
      <c r="NF396" s="8"/>
      <c r="NG396" s="7"/>
      <c r="NH396" s="7"/>
      <c r="NI396" s="2" t="s">
        <v>239</v>
      </c>
      <c r="NJ396" s="2" t="s">
        <v>275</v>
      </c>
      <c r="NK396" s="2" t="s">
        <v>2294</v>
      </c>
      <c r="NL396" s="2" t="s">
        <v>1543</v>
      </c>
      <c r="NM396" s="2" t="s">
        <v>263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272</v>
      </c>
      <c r="NV396" s="2" t="s">
        <v>275</v>
      </c>
      <c r="NW396" s="2" t="s">
        <v>229</v>
      </c>
      <c r="NX396" s="2" t="s">
        <v>229</v>
      </c>
      <c r="NY396" s="2" t="s">
        <v>241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229</v>
      </c>
      <c r="OH396" s="2" t="s">
        <v>229</v>
      </c>
      <c r="OI396" s="2" t="s">
        <v>229</v>
      </c>
      <c r="OJ396" s="2" t="s">
        <v>229</v>
      </c>
      <c r="OK396" s="2" t="s">
        <v>229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229</v>
      </c>
      <c r="OT396" s="2" t="s">
        <v>229</v>
      </c>
      <c r="OU396" s="2" t="s">
        <v>229</v>
      </c>
      <c r="OV396" s="2" t="s">
        <v>229</v>
      </c>
      <c r="OW396" s="2" t="s">
        <v>229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281</v>
      </c>
      <c r="PF396" s="2" t="s">
        <v>275</v>
      </c>
      <c r="PG396" s="2" t="s">
        <v>229</v>
      </c>
      <c r="PH396" s="2" t="s">
        <v>229</v>
      </c>
      <c r="PI396" s="2" t="s">
        <v>241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272</v>
      </c>
      <c r="PR396" s="2" t="s">
        <v>275</v>
      </c>
      <c r="PS396" s="2" t="s">
        <v>229</v>
      </c>
      <c r="PT396" s="2" t="s">
        <v>229</v>
      </c>
      <c r="PU396" s="2" t="s">
        <v>241</v>
      </c>
      <c r="PV396" s="2" t="s">
        <v>229</v>
      </c>
      <c r="PW396" s="4"/>
      <c r="PX396" s="8"/>
      <c r="PY396" s="4"/>
      <c r="PZ396" s="8"/>
      <c r="QA396" s="7"/>
      <c r="QB396" s="7"/>
      <c r="QC396" s="2" t="s">
        <v>281</v>
      </c>
      <c r="QD396" s="2" t="s">
        <v>275</v>
      </c>
      <c r="QE396" s="2" t="s">
        <v>229</v>
      </c>
      <c r="QF396" s="2" t="s">
        <v>229</v>
      </c>
      <c r="QG396" s="2" t="s">
        <v>241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229</v>
      </c>
      <c r="QP396" s="2" t="s">
        <v>229</v>
      </c>
      <c r="QQ396" s="2" t="s">
        <v>229</v>
      </c>
      <c r="QR396" s="2" t="s">
        <v>229</v>
      </c>
      <c r="QS396" s="2" t="s">
        <v>229</v>
      </c>
      <c r="QT396" s="2" t="s">
        <v>229</v>
      </c>
      <c r="QU396" s="4"/>
      <c r="QV396" s="8"/>
      <c r="QW396" s="4"/>
      <c r="QX396" s="8"/>
      <c r="QY396" s="7"/>
      <c r="QZ396" s="7"/>
      <c r="RA396" s="2" t="s">
        <v>272</v>
      </c>
      <c r="RB396" s="2" t="s">
        <v>275</v>
      </c>
      <c r="RC396" s="2" t="s">
        <v>229</v>
      </c>
      <c r="RD396" s="2" t="s">
        <v>229</v>
      </c>
      <c r="RE396" s="2" t="s">
        <v>241</v>
      </c>
      <c r="RF396" s="2" t="s">
        <v>229</v>
      </c>
      <c r="RG396" s="4"/>
      <c r="RH396" s="8"/>
      <c r="RI396" s="4"/>
      <c r="RJ396" s="8"/>
      <c r="RK396" s="7"/>
      <c r="RL396" s="7"/>
      <c r="RM396" s="2" t="s">
        <v>229</v>
      </c>
      <c r="RN396" s="2" t="s">
        <v>229</v>
      </c>
      <c r="RO396" s="2" t="s">
        <v>229</v>
      </c>
      <c r="RP396" s="2" t="s">
        <v>229</v>
      </c>
      <c r="RQ396" s="2" t="s">
        <v>229</v>
      </c>
      <c r="RR396" s="2" t="s">
        <v>229</v>
      </c>
      <c r="RS396" s="4"/>
      <c r="RT396" s="8"/>
      <c r="RU396" s="4"/>
      <c r="RV396" s="8"/>
      <c r="RW396" s="7"/>
      <c r="RX396" s="7"/>
      <c r="RY396" s="2" t="s">
        <v>272</v>
      </c>
      <c r="RZ396" s="2" t="s">
        <v>275</v>
      </c>
      <c r="SA396" s="2" t="s">
        <v>229</v>
      </c>
      <c r="SB396" s="2" t="s">
        <v>229</v>
      </c>
      <c r="SC396" s="2" t="s">
        <v>241</v>
      </c>
      <c r="SD396" s="2" t="s">
        <v>229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</row>
    <row r="397">
      <c r="A397" s="2" t="s">
        <v>3410</v>
      </c>
      <c r="B397" s="2" t="s">
        <v>216</v>
      </c>
      <c r="C397" s="2" t="s">
        <v>217</v>
      </c>
      <c r="D397" s="2" t="s">
        <v>3164</v>
      </c>
      <c r="E397" s="2" t="s">
        <v>3165</v>
      </c>
      <c r="F397" s="2" t="s">
        <v>2278</v>
      </c>
      <c r="G397" s="2" t="s">
        <v>2279</v>
      </c>
      <c r="H397" s="2" t="s">
        <v>2280</v>
      </c>
      <c r="I397" s="2" t="s">
        <v>3405</v>
      </c>
      <c r="J397" s="2" t="s">
        <v>285</v>
      </c>
      <c r="K397" s="2" t="s">
        <v>1796</v>
      </c>
      <c r="L397" s="3">
        <v>33.6</v>
      </c>
      <c r="M397" s="3">
        <v>35.28</v>
      </c>
      <c r="N397" s="3">
        <v>69.99</v>
      </c>
      <c r="O397" s="2" t="s">
        <v>963</v>
      </c>
      <c r="P397" s="2" t="s">
        <v>964</v>
      </c>
      <c r="Q397" s="2" t="s">
        <v>228</v>
      </c>
      <c r="R397" s="2" t="s">
        <v>229</v>
      </c>
      <c r="S397" s="2" t="s">
        <v>3411</v>
      </c>
      <c r="T397" s="2" t="s">
        <v>684</v>
      </c>
      <c r="U397" s="2" t="s">
        <v>286</v>
      </c>
      <c r="V397" s="2" t="s">
        <v>233</v>
      </c>
      <c r="W397" s="2" t="s">
        <v>686</v>
      </c>
      <c r="X397" s="2" t="s">
        <v>1960</v>
      </c>
      <c r="Y397" s="2" t="s">
        <v>2282</v>
      </c>
      <c r="Z397" s="4"/>
      <c r="AA397" s="4">
        <f>=ROUNDDOWN({0},0)</f>
      </c>
      <c r="AB397" s="5"/>
      <c r="AC397" s="2" t="s">
        <v>229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>
        <v>1</v>
      </c>
      <c r="AS397" s="8">
        <v>35.28</v>
      </c>
      <c r="AT397" s="7">
        <v>-1</v>
      </c>
      <c r="AU397" s="7">
        <v>-1</v>
      </c>
      <c r="AV397" s="4"/>
      <c r="AW397" s="8"/>
      <c r="AX397" s="4">
        <v>1</v>
      </c>
      <c r="AY397" s="8">
        <v>35.28</v>
      </c>
      <c r="AZ397" s="7">
        <v>-1</v>
      </c>
      <c r="BA397" s="7">
        <v>-1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/>
      <c r="BJ397" s="4"/>
      <c r="BK397" s="8"/>
      <c r="BL397" s="2" t="s">
        <v>20</v>
      </c>
      <c r="BM397" s="7"/>
      <c r="BN397" s="7"/>
      <c r="BO397" s="4"/>
      <c r="BP397" s="8"/>
      <c r="BQ397" s="4"/>
      <c r="BR397" s="8"/>
      <c r="BS397" s="7"/>
      <c r="BT397" s="7"/>
      <c r="BU397" s="2" t="s">
        <v>2075</v>
      </c>
      <c r="BV397" s="2" t="s">
        <v>275</v>
      </c>
      <c r="BW397" s="2" t="s">
        <v>229</v>
      </c>
      <c r="BX397" s="2" t="s">
        <v>229</v>
      </c>
      <c r="BY397" s="2" t="s">
        <v>241</v>
      </c>
      <c r="BZ397" s="2" t="s">
        <v>229</v>
      </c>
      <c r="CA397" s="4"/>
      <c r="CB397" s="8"/>
      <c r="CC397" s="4"/>
      <c r="CD397" s="8"/>
      <c r="CE397" s="7"/>
      <c r="CF397" s="7"/>
      <c r="CG397" s="2" t="s">
        <v>239</v>
      </c>
      <c r="CH397" s="2" t="s">
        <v>275</v>
      </c>
      <c r="CI397" s="2" t="s">
        <v>885</v>
      </c>
      <c r="CJ397" s="2" t="s">
        <v>2300</v>
      </c>
      <c r="CK397" s="2" t="s">
        <v>241</v>
      </c>
      <c r="CL397" s="2" t="s">
        <v>229</v>
      </c>
      <c r="CM397" s="4"/>
      <c r="CN397" s="8"/>
      <c r="CO397" s="4"/>
      <c r="CP397" s="8"/>
      <c r="CQ397" s="7"/>
      <c r="CR397" s="7"/>
      <c r="CS397" s="2" t="s">
        <v>239</v>
      </c>
      <c r="CT397" s="2" t="s">
        <v>275</v>
      </c>
      <c r="CU397" s="2" t="s">
        <v>2285</v>
      </c>
      <c r="CV397" s="2" t="s">
        <v>2786</v>
      </c>
      <c r="CW397" s="2" t="s">
        <v>241</v>
      </c>
      <c r="CX397" s="2" t="s">
        <v>229</v>
      </c>
      <c r="CY397" s="4"/>
      <c r="CZ397" s="8"/>
      <c r="DA397" s="4"/>
      <c r="DB397" s="8"/>
      <c r="DC397" s="7"/>
      <c r="DD397" s="7"/>
      <c r="DE397" s="2" t="s">
        <v>239</v>
      </c>
      <c r="DF397" s="2" t="s">
        <v>275</v>
      </c>
      <c r="DG397" s="2" t="s">
        <v>1310</v>
      </c>
      <c r="DH397" s="2" t="s">
        <v>2321</v>
      </c>
      <c r="DI397" s="2" t="s">
        <v>263</v>
      </c>
      <c r="DJ397" s="2" t="s">
        <v>229</v>
      </c>
      <c r="DK397" s="4"/>
      <c r="DL397" s="8"/>
      <c r="DM397" s="4">
        <v>1</v>
      </c>
      <c r="DN397" s="8">
        <v>35.28</v>
      </c>
      <c r="DO397" s="7">
        <v>-1</v>
      </c>
      <c r="DP397" s="7">
        <v>-1</v>
      </c>
      <c r="DQ397" s="2" t="s">
        <v>239</v>
      </c>
      <c r="DR397" s="2" t="s">
        <v>275</v>
      </c>
      <c r="DS397" s="2" t="s">
        <v>2288</v>
      </c>
      <c r="DT397" s="2" t="s">
        <v>1543</v>
      </c>
      <c r="DU397" s="2" t="s">
        <v>241</v>
      </c>
      <c r="DV397" s="2" t="s">
        <v>229</v>
      </c>
      <c r="DW397" s="4"/>
      <c r="DX397" s="8"/>
      <c r="DY397" s="4"/>
      <c r="DZ397" s="8"/>
      <c r="EA397" s="7"/>
      <c r="EB397" s="7"/>
      <c r="EC397" s="2" t="s">
        <v>239</v>
      </c>
      <c r="ED397" s="2" t="s">
        <v>275</v>
      </c>
      <c r="EE397" s="2" t="s">
        <v>1530</v>
      </c>
      <c r="EF397" s="2" t="s">
        <v>265</v>
      </c>
      <c r="EG397" s="2" t="s">
        <v>263</v>
      </c>
      <c r="EH397" s="2" t="s">
        <v>229</v>
      </c>
      <c r="EI397" s="4"/>
      <c r="EJ397" s="8"/>
      <c r="EK397" s="4"/>
      <c r="EL397" s="8"/>
      <c r="EM397" s="7"/>
      <c r="EN397" s="7"/>
      <c r="EO397" s="2" t="s">
        <v>239</v>
      </c>
      <c r="EP397" s="2" t="s">
        <v>275</v>
      </c>
      <c r="EQ397" s="2" t="s">
        <v>1545</v>
      </c>
      <c r="ER397" s="2" t="s">
        <v>1292</v>
      </c>
      <c r="ES397" s="2" t="s">
        <v>241</v>
      </c>
      <c r="ET397" s="2" t="s">
        <v>229</v>
      </c>
      <c r="EU397" s="4"/>
      <c r="EV397" s="8"/>
      <c r="EW397" s="4"/>
      <c r="EX397" s="8"/>
      <c r="EY397" s="7"/>
      <c r="EZ397" s="7"/>
      <c r="FA397" s="2" t="s">
        <v>239</v>
      </c>
      <c r="FB397" s="2" t="s">
        <v>275</v>
      </c>
      <c r="FC397" s="2" t="s">
        <v>1310</v>
      </c>
      <c r="FD397" s="2" t="s">
        <v>654</v>
      </c>
      <c r="FE397" s="2" t="s">
        <v>241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275</v>
      </c>
      <c r="FO397" s="2" t="s">
        <v>1310</v>
      </c>
      <c r="FP397" s="2" t="s">
        <v>390</v>
      </c>
      <c r="FQ397" s="2" t="s">
        <v>241</v>
      </c>
      <c r="FR397" s="2" t="s">
        <v>229</v>
      </c>
      <c r="FS397" s="4"/>
      <c r="FT397" s="8"/>
      <c r="FU397" s="4"/>
      <c r="FV397" s="8"/>
      <c r="FW397" s="7"/>
      <c r="FX397" s="7"/>
      <c r="FY397" s="2" t="s">
        <v>229</v>
      </c>
      <c r="FZ397" s="2" t="s">
        <v>229</v>
      </c>
      <c r="GA397" s="2" t="s">
        <v>229</v>
      </c>
      <c r="GB397" s="2" t="s">
        <v>229</v>
      </c>
      <c r="GC397" s="2" t="s">
        <v>229</v>
      </c>
      <c r="GD397" s="2" t="s">
        <v>229</v>
      </c>
      <c r="GE397" s="4"/>
      <c r="GF397" s="8"/>
      <c r="GG397" s="4"/>
      <c r="GH397" s="8"/>
      <c r="GI397" s="7"/>
      <c r="GJ397" s="7"/>
      <c r="GK397" s="2" t="s">
        <v>272</v>
      </c>
      <c r="GL397" s="2" t="s">
        <v>275</v>
      </c>
      <c r="GM397" s="2" t="s">
        <v>229</v>
      </c>
      <c r="GN397" s="2" t="s">
        <v>229</v>
      </c>
      <c r="GO397" s="2" t="s">
        <v>241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281</v>
      </c>
      <c r="GX397" s="2" t="s">
        <v>275</v>
      </c>
      <c r="GY397" s="2" t="s">
        <v>229</v>
      </c>
      <c r="GZ397" s="2" t="s">
        <v>229</v>
      </c>
      <c r="HA397" s="2" t="s">
        <v>241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266</v>
      </c>
      <c r="HJ397" s="2" t="s">
        <v>275</v>
      </c>
      <c r="HK397" s="2" t="s">
        <v>229</v>
      </c>
      <c r="HL397" s="2" t="s">
        <v>229</v>
      </c>
      <c r="HM397" s="2" t="s">
        <v>241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272</v>
      </c>
      <c r="HV397" s="2" t="s">
        <v>275</v>
      </c>
      <c r="HW397" s="2" t="s">
        <v>229</v>
      </c>
      <c r="HX397" s="2" t="s">
        <v>229</v>
      </c>
      <c r="HY397" s="2" t="s">
        <v>241</v>
      </c>
      <c r="HZ397" s="2" t="s">
        <v>229</v>
      </c>
      <c r="IA397" s="4"/>
      <c r="IB397" s="8"/>
      <c r="IC397" s="4"/>
      <c r="ID397" s="8"/>
      <c r="IE397" s="7"/>
      <c r="IF397" s="7"/>
      <c r="IG397" s="2" t="s">
        <v>266</v>
      </c>
      <c r="IH397" s="2" t="s">
        <v>275</v>
      </c>
      <c r="II397" s="2" t="s">
        <v>229</v>
      </c>
      <c r="IJ397" s="2" t="s">
        <v>229</v>
      </c>
      <c r="IK397" s="2" t="s">
        <v>241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272</v>
      </c>
      <c r="IT397" s="2" t="s">
        <v>275</v>
      </c>
      <c r="IU397" s="2" t="s">
        <v>229</v>
      </c>
      <c r="IV397" s="2" t="s">
        <v>229</v>
      </c>
      <c r="IW397" s="2" t="s">
        <v>241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272</v>
      </c>
      <c r="JF397" s="2" t="s">
        <v>275</v>
      </c>
      <c r="JG397" s="2" t="s">
        <v>229</v>
      </c>
      <c r="JH397" s="2" t="s">
        <v>229</v>
      </c>
      <c r="JI397" s="2" t="s">
        <v>241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272</v>
      </c>
      <c r="JR397" s="2" t="s">
        <v>275</v>
      </c>
      <c r="JS397" s="2" t="s">
        <v>229</v>
      </c>
      <c r="JT397" s="2" t="s">
        <v>229</v>
      </c>
      <c r="JU397" s="2" t="s">
        <v>241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272</v>
      </c>
      <c r="KD397" s="2" t="s">
        <v>275</v>
      </c>
      <c r="KE397" s="2" t="s">
        <v>229</v>
      </c>
      <c r="KF397" s="2" t="s">
        <v>229</v>
      </c>
      <c r="KG397" s="2" t="s">
        <v>241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272</v>
      </c>
      <c r="KP397" s="2" t="s">
        <v>275</v>
      </c>
      <c r="KQ397" s="2" t="s">
        <v>229</v>
      </c>
      <c r="KR397" s="2" t="s">
        <v>229</v>
      </c>
      <c r="KS397" s="2" t="s">
        <v>241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272</v>
      </c>
      <c r="LB397" s="2" t="s">
        <v>275</v>
      </c>
      <c r="LC397" s="2" t="s">
        <v>229</v>
      </c>
      <c r="LD397" s="2" t="s">
        <v>229</v>
      </c>
      <c r="LE397" s="2" t="s">
        <v>241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229</v>
      </c>
      <c r="LN397" s="2" t="s">
        <v>229</v>
      </c>
      <c r="LO397" s="2" t="s">
        <v>229</v>
      </c>
      <c r="LP397" s="2" t="s">
        <v>229</v>
      </c>
      <c r="LQ397" s="2" t="s">
        <v>229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239</v>
      </c>
      <c r="LZ397" s="2" t="s">
        <v>275</v>
      </c>
      <c r="MA397" s="2" t="s">
        <v>2292</v>
      </c>
      <c r="MB397" s="2" t="s">
        <v>495</v>
      </c>
      <c r="MC397" s="2" t="s">
        <v>241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272</v>
      </c>
      <c r="ML397" s="2" t="s">
        <v>275</v>
      </c>
      <c r="MM397" s="2" t="s">
        <v>229</v>
      </c>
      <c r="MN397" s="2" t="s">
        <v>229</v>
      </c>
      <c r="MO397" s="2" t="s">
        <v>241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266</v>
      </c>
      <c r="MX397" s="2" t="s">
        <v>275</v>
      </c>
      <c r="MY397" s="2" t="s">
        <v>229</v>
      </c>
      <c r="MZ397" s="2" t="s">
        <v>229</v>
      </c>
      <c r="NA397" s="2" t="s">
        <v>241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239</v>
      </c>
      <c r="NJ397" s="2" t="s">
        <v>275</v>
      </c>
      <c r="NK397" s="2" t="s">
        <v>2294</v>
      </c>
      <c r="NL397" s="2" t="s">
        <v>1543</v>
      </c>
      <c r="NM397" s="2" t="s">
        <v>263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272</v>
      </c>
      <c r="NV397" s="2" t="s">
        <v>275</v>
      </c>
      <c r="NW397" s="2" t="s">
        <v>229</v>
      </c>
      <c r="NX397" s="2" t="s">
        <v>229</v>
      </c>
      <c r="NY397" s="2" t="s">
        <v>241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229</v>
      </c>
      <c r="OH397" s="2" t="s">
        <v>229</v>
      </c>
      <c r="OI397" s="2" t="s">
        <v>229</v>
      </c>
      <c r="OJ397" s="2" t="s">
        <v>229</v>
      </c>
      <c r="OK397" s="2" t="s">
        <v>229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229</v>
      </c>
      <c r="OT397" s="2" t="s">
        <v>229</v>
      </c>
      <c r="OU397" s="2" t="s">
        <v>229</v>
      </c>
      <c r="OV397" s="2" t="s">
        <v>229</v>
      </c>
      <c r="OW397" s="2" t="s">
        <v>229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281</v>
      </c>
      <c r="PF397" s="2" t="s">
        <v>275</v>
      </c>
      <c r="PG397" s="2" t="s">
        <v>229</v>
      </c>
      <c r="PH397" s="2" t="s">
        <v>229</v>
      </c>
      <c r="PI397" s="2" t="s">
        <v>241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272</v>
      </c>
      <c r="PR397" s="2" t="s">
        <v>275</v>
      </c>
      <c r="PS397" s="2" t="s">
        <v>229</v>
      </c>
      <c r="PT397" s="2" t="s">
        <v>229</v>
      </c>
      <c r="PU397" s="2" t="s">
        <v>241</v>
      </c>
      <c r="PV397" s="2" t="s">
        <v>229</v>
      </c>
      <c r="PW397" s="4"/>
      <c r="PX397" s="8"/>
      <c r="PY397" s="4"/>
      <c r="PZ397" s="8"/>
      <c r="QA397" s="7"/>
      <c r="QB397" s="7"/>
      <c r="QC397" s="2" t="s">
        <v>281</v>
      </c>
      <c r="QD397" s="2" t="s">
        <v>275</v>
      </c>
      <c r="QE397" s="2" t="s">
        <v>229</v>
      </c>
      <c r="QF397" s="2" t="s">
        <v>229</v>
      </c>
      <c r="QG397" s="2" t="s">
        <v>241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229</v>
      </c>
      <c r="QQ397" s="2" t="s">
        <v>229</v>
      </c>
      <c r="QR397" s="2" t="s">
        <v>229</v>
      </c>
      <c r="QS397" s="2" t="s">
        <v>229</v>
      </c>
      <c r="QT397" s="2" t="s">
        <v>229</v>
      </c>
      <c r="QU397" s="4"/>
      <c r="QV397" s="8"/>
      <c r="QW397" s="4"/>
      <c r="QX397" s="8"/>
      <c r="QY397" s="7"/>
      <c r="QZ397" s="7"/>
      <c r="RA397" s="2" t="s">
        <v>272</v>
      </c>
      <c r="RB397" s="2" t="s">
        <v>275</v>
      </c>
      <c r="RC397" s="2" t="s">
        <v>229</v>
      </c>
      <c r="RD397" s="2" t="s">
        <v>229</v>
      </c>
      <c r="RE397" s="2" t="s">
        <v>241</v>
      </c>
      <c r="RF397" s="2" t="s">
        <v>229</v>
      </c>
      <c r="RG397" s="4"/>
      <c r="RH397" s="8"/>
      <c r="RI397" s="4"/>
      <c r="RJ397" s="8"/>
      <c r="RK397" s="7"/>
      <c r="RL397" s="7"/>
      <c r="RM397" s="2" t="s">
        <v>229</v>
      </c>
      <c r="RN397" s="2" t="s">
        <v>229</v>
      </c>
      <c r="RO397" s="2" t="s">
        <v>229</v>
      </c>
      <c r="RP397" s="2" t="s">
        <v>229</v>
      </c>
      <c r="RQ397" s="2" t="s">
        <v>229</v>
      </c>
      <c r="RR397" s="2" t="s">
        <v>229</v>
      </c>
      <c r="RS397" s="4"/>
      <c r="RT397" s="8"/>
      <c r="RU397" s="4"/>
      <c r="RV397" s="8"/>
      <c r="RW397" s="7"/>
      <c r="RX397" s="7"/>
      <c r="RY397" s="2" t="s">
        <v>272</v>
      </c>
      <c r="RZ397" s="2" t="s">
        <v>275</v>
      </c>
      <c r="SA397" s="2" t="s">
        <v>229</v>
      </c>
      <c r="SB397" s="2" t="s">
        <v>229</v>
      </c>
      <c r="SC397" s="2" t="s">
        <v>241</v>
      </c>
      <c r="SD397" s="2" t="s">
        <v>229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</row>
    <row r="398">
      <c r="A398" s="2" t="s">
        <v>3412</v>
      </c>
      <c r="B398" s="2" t="s">
        <v>216</v>
      </c>
      <c r="C398" s="2" t="s">
        <v>217</v>
      </c>
      <c r="D398" s="2" t="s">
        <v>3164</v>
      </c>
      <c r="E398" s="2" t="s">
        <v>3165</v>
      </c>
      <c r="F398" s="2" t="s">
        <v>2314</v>
      </c>
      <c r="G398" s="2" t="s">
        <v>2315</v>
      </c>
      <c r="H398" s="2" t="s">
        <v>2316</v>
      </c>
      <c r="I398" s="2" t="s">
        <v>3413</v>
      </c>
      <c r="J398" s="2" t="s">
        <v>285</v>
      </c>
      <c r="K398" s="2" t="s">
        <v>1140</v>
      </c>
      <c r="L398" s="3">
        <v>42.5</v>
      </c>
      <c r="M398" s="3">
        <v>44.63</v>
      </c>
      <c r="N398" s="3">
        <v>84.99</v>
      </c>
      <c r="O398" s="2" t="s">
        <v>963</v>
      </c>
      <c r="P398" s="2" t="s">
        <v>964</v>
      </c>
      <c r="Q398" s="2" t="s">
        <v>228</v>
      </c>
      <c r="R398" s="2" t="s">
        <v>229</v>
      </c>
      <c r="S398" s="2" t="s">
        <v>2318</v>
      </c>
      <c r="T398" s="2" t="s">
        <v>684</v>
      </c>
      <c r="U398" s="2" t="s">
        <v>733</v>
      </c>
      <c r="V398" s="2" t="s">
        <v>1008</v>
      </c>
      <c r="W398" s="2" t="s">
        <v>1009</v>
      </c>
      <c r="X398" s="2" t="s">
        <v>686</v>
      </c>
      <c r="Y398" s="2" t="s">
        <v>1683</v>
      </c>
      <c r="Z398" s="4"/>
      <c r="AA398" s="4">
        <f>=ROUNDDOWN({0},0)</f>
      </c>
      <c r="AB398" s="5"/>
      <c r="AC398" s="2" t="s">
        <v>229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/>
      <c r="AQ398" s="8"/>
      <c r="AR398" s="4">
        <v>2</v>
      </c>
      <c r="AS398" s="8">
        <v>93.72</v>
      </c>
      <c r="AT398" s="7">
        <v>-1</v>
      </c>
      <c r="AU398" s="7">
        <v>-1</v>
      </c>
      <c r="AV398" s="4"/>
      <c r="AW398" s="8"/>
      <c r="AX398" s="4">
        <v>2</v>
      </c>
      <c r="AY398" s="8">
        <v>93.72</v>
      </c>
      <c r="AZ398" s="7">
        <v>-1</v>
      </c>
      <c r="BA398" s="7">
        <v>-1</v>
      </c>
      <c r="BB398" s="7"/>
      <c r="BC398" s="4"/>
      <c r="BD398" s="8"/>
      <c r="BE398" s="4">
        <v>2</v>
      </c>
      <c r="BF398" s="8">
        <v>93.72</v>
      </c>
      <c r="BG398" s="7">
        <v>-1</v>
      </c>
      <c r="BH398" s="7">
        <v>-1</v>
      </c>
      <c r="BI398" s="7"/>
      <c r="BJ398" s="4"/>
      <c r="BK398" s="8"/>
      <c r="BL398" s="2" t="s">
        <v>22</v>
      </c>
      <c r="BM398" s="7"/>
      <c r="BN398" s="7"/>
      <c r="BO398" s="4"/>
      <c r="BP398" s="8"/>
      <c r="BQ398" s="4"/>
      <c r="BR398" s="8"/>
      <c r="BS398" s="7"/>
      <c r="BT398" s="7"/>
      <c r="BU398" s="2" t="s">
        <v>278</v>
      </c>
      <c r="BV398" s="2" t="s">
        <v>275</v>
      </c>
      <c r="BW398" s="2" t="s">
        <v>229</v>
      </c>
      <c r="BX398" s="2" t="s">
        <v>229</v>
      </c>
      <c r="BY398" s="2" t="s">
        <v>241</v>
      </c>
      <c r="BZ398" s="2" t="s">
        <v>229</v>
      </c>
      <c r="CA398" s="4"/>
      <c r="CB398" s="8"/>
      <c r="CC398" s="4"/>
      <c r="CD398" s="8"/>
      <c r="CE398" s="7"/>
      <c r="CF398" s="7"/>
      <c r="CG398" s="2" t="s">
        <v>239</v>
      </c>
      <c r="CH398" s="2" t="s">
        <v>275</v>
      </c>
      <c r="CI398" s="2" t="s">
        <v>885</v>
      </c>
      <c r="CJ398" s="2" t="s">
        <v>2846</v>
      </c>
      <c r="CK398" s="2" t="s">
        <v>241</v>
      </c>
      <c r="CL398" s="2" t="s">
        <v>229</v>
      </c>
      <c r="CM398" s="4"/>
      <c r="CN398" s="8"/>
      <c r="CO398" s="4"/>
      <c r="CP398" s="8"/>
      <c r="CQ398" s="7"/>
      <c r="CR398" s="7"/>
      <c r="CS398" s="2" t="s">
        <v>239</v>
      </c>
      <c r="CT398" s="2" t="s">
        <v>275</v>
      </c>
      <c r="CU398" s="2" t="s">
        <v>2319</v>
      </c>
      <c r="CV398" s="2" t="s">
        <v>1322</v>
      </c>
      <c r="CW398" s="2" t="s">
        <v>241</v>
      </c>
      <c r="CX398" s="2" t="s">
        <v>229</v>
      </c>
      <c r="CY398" s="4"/>
      <c r="CZ398" s="8"/>
      <c r="DA398" s="4"/>
      <c r="DB398" s="8"/>
      <c r="DC398" s="7"/>
      <c r="DD398" s="7"/>
      <c r="DE398" s="2" t="s">
        <v>239</v>
      </c>
      <c r="DF398" s="2" t="s">
        <v>275</v>
      </c>
      <c r="DG398" s="2" t="s">
        <v>1683</v>
      </c>
      <c r="DH398" s="2" t="s">
        <v>2695</v>
      </c>
      <c r="DI398" s="2" t="s">
        <v>263</v>
      </c>
      <c r="DJ398" s="2" t="s">
        <v>229</v>
      </c>
      <c r="DK398" s="4"/>
      <c r="DL398" s="8"/>
      <c r="DM398" s="4"/>
      <c r="DN398" s="8"/>
      <c r="DO398" s="7"/>
      <c r="DP398" s="7"/>
      <c r="DQ398" s="2" t="s">
        <v>239</v>
      </c>
      <c r="DR398" s="2" t="s">
        <v>275</v>
      </c>
      <c r="DS398" s="2" t="s">
        <v>2321</v>
      </c>
      <c r="DT398" s="2" t="s">
        <v>229</v>
      </c>
      <c r="DU398" s="2" t="s">
        <v>241</v>
      </c>
      <c r="DV398" s="2" t="s">
        <v>229</v>
      </c>
      <c r="DW398" s="4"/>
      <c r="DX398" s="8"/>
      <c r="DY398" s="4"/>
      <c r="DZ398" s="8"/>
      <c r="EA398" s="7"/>
      <c r="EB398" s="7"/>
      <c r="EC398" s="2" t="s">
        <v>239</v>
      </c>
      <c r="ED398" s="2" t="s">
        <v>275</v>
      </c>
      <c r="EE398" s="2" t="s">
        <v>1530</v>
      </c>
      <c r="EF398" s="2" t="s">
        <v>629</v>
      </c>
      <c r="EG398" s="2" t="s">
        <v>263</v>
      </c>
      <c r="EH398" s="2" t="s">
        <v>229</v>
      </c>
      <c r="EI398" s="4"/>
      <c r="EJ398" s="8"/>
      <c r="EK398" s="4">
        <v>2</v>
      </c>
      <c r="EL398" s="8">
        <v>93.72</v>
      </c>
      <c r="EM398" s="7">
        <v>-1</v>
      </c>
      <c r="EN398" s="7">
        <v>-1</v>
      </c>
      <c r="EO398" s="2" t="s">
        <v>239</v>
      </c>
      <c r="EP398" s="2" t="s">
        <v>275</v>
      </c>
      <c r="EQ398" s="2" t="s">
        <v>1545</v>
      </c>
      <c r="ER398" s="2" t="s">
        <v>3400</v>
      </c>
      <c r="ES398" s="2" t="s">
        <v>241</v>
      </c>
      <c r="ET398" s="2" t="s">
        <v>229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275</v>
      </c>
      <c r="FC398" s="2" t="s">
        <v>474</v>
      </c>
      <c r="FD398" s="2" t="s">
        <v>1090</v>
      </c>
      <c r="FE398" s="2" t="s">
        <v>241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275</v>
      </c>
      <c r="FO398" s="2" t="s">
        <v>474</v>
      </c>
      <c r="FP398" s="2" t="s">
        <v>229</v>
      </c>
      <c r="FQ398" s="2" t="s">
        <v>241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229</v>
      </c>
      <c r="FZ398" s="2" t="s">
        <v>229</v>
      </c>
      <c r="GA398" s="2" t="s">
        <v>229</v>
      </c>
      <c r="GB398" s="2" t="s">
        <v>229</v>
      </c>
      <c r="GC398" s="2" t="s">
        <v>229</v>
      </c>
      <c r="GD398" s="2" t="s">
        <v>229</v>
      </c>
      <c r="GE398" s="4"/>
      <c r="GF398" s="8"/>
      <c r="GG398" s="4"/>
      <c r="GH398" s="8"/>
      <c r="GI398" s="7"/>
      <c r="GJ398" s="7"/>
      <c r="GK398" s="2" t="s">
        <v>272</v>
      </c>
      <c r="GL398" s="2" t="s">
        <v>275</v>
      </c>
      <c r="GM398" s="2" t="s">
        <v>229</v>
      </c>
      <c r="GN398" s="2" t="s">
        <v>229</v>
      </c>
      <c r="GO398" s="2" t="s">
        <v>241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281</v>
      </c>
      <c r="GX398" s="2" t="s">
        <v>275</v>
      </c>
      <c r="GY398" s="2" t="s">
        <v>229</v>
      </c>
      <c r="GZ398" s="2" t="s">
        <v>229</v>
      </c>
      <c r="HA398" s="2" t="s">
        <v>241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266</v>
      </c>
      <c r="HJ398" s="2" t="s">
        <v>275</v>
      </c>
      <c r="HK398" s="2" t="s">
        <v>229</v>
      </c>
      <c r="HL398" s="2" t="s">
        <v>229</v>
      </c>
      <c r="HM398" s="2" t="s">
        <v>241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272</v>
      </c>
      <c r="HV398" s="2" t="s">
        <v>275</v>
      </c>
      <c r="HW398" s="2" t="s">
        <v>229</v>
      </c>
      <c r="HX398" s="2" t="s">
        <v>229</v>
      </c>
      <c r="HY398" s="2" t="s">
        <v>241</v>
      </c>
      <c r="HZ398" s="2" t="s">
        <v>229</v>
      </c>
      <c r="IA398" s="4"/>
      <c r="IB398" s="8"/>
      <c r="IC398" s="4"/>
      <c r="ID398" s="8"/>
      <c r="IE398" s="7"/>
      <c r="IF398" s="7"/>
      <c r="IG398" s="2" t="s">
        <v>266</v>
      </c>
      <c r="IH398" s="2" t="s">
        <v>275</v>
      </c>
      <c r="II398" s="2" t="s">
        <v>229</v>
      </c>
      <c r="IJ398" s="2" t="s">
        <v>229</v>
      </c>
      <c r="IK398" s="2" t="s">
        <v>241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272</v>
      </c>
      <c r="IT398" s="2" t="s">
        <v>275</v>
      </c>
      <c r="IU398" s="2" t="s">
        <v>229</v>
      </c>
      <c r="IV398" s="2" t="s">
        <v>229</v>
      </c>
      <c r="IW398" s="2" t="s">
        <v>241</v>
      </c>
      <c r="IX398" s="2" t="s">
        <v>229</v>
      </c>
      <c r="IY398" s="4"/>
      <c r="IZ398" s="8"/>
      <c r="JA398" s="4"/>
      <c r="JB398" s="8"/>
      <c r="JC398" s="7"/>
      <c r="JD398" s="7"/>
      <c r="JE398" s="2" t="s">
        <v>272</v>
      </c>
      <c r="JF398" s="2" t="s">
        <v>275</v>
      </c>
      <c r="JG398" s="2" t="s">
        <v>229</v>
      </c>
      <c r="JH398" s="2" t="s">
        <v>229</v>
      </c>
      <c r="JI398" s="2" t="s">
        <v>241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272</v>
      </c>
      <c r="JR398" s="2" t="s">
        <v>275</v>
      </c>
      <c r="JS398" s="2" t="s">
        <v>229</v>
      </c>
      <c r="JT398" s="2" t="s">
        <v>229</v>
      </c>
      <c r="JU398" s="2" t="s">
        <v>241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272</v>
      </c>
      <c r="KD398" s="2" t="s">
        <v>275</v>
      </c>
      <c r="KE398" s="2" t="s">
        <v>229</v>
      </c>
      <c r="KF398" s="2" t="s">
        <v>229</v>
      </c>
      <c r="KG398" s="2" t="s">
        <v>241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272</v>
      </c>
      <c r="KP398" s="2" t="s">
        <v>275</v>
      </c>
      <c r="KQ398" s="2" t="s">
        <v>229</v>
      </c>
      <c r="KR398" s="2" t="s">
        <v>229</v>
      </c>
      <c r="KS398" s="2" t="s">
        <v>241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272</v>
      </c>
      <c r="LB398" s="2" t="s">
        <v>275</v>
      </c>
      <c r="LC398" s="2" t="s">
        <v>229</v>
      </c>
      <c r="LD398" s="2" t="s">
        <v>229</v>
      </c>
      <c r="LE398" s="2" t="s">
        <v>241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229</v>
      </c>
      <c r="LN398" s="2" t="s">
        <v>229</v>
      </c>
      <c r="LO398" s="2" t="s">
        <v>229</v>
      </c>
      <c r="LP398" s="2" t="s">
        <v>229</v>
      </c>
      <c r="LQ398" s="2" t="s">
        <v>229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239</v>
      </c>
      <c r="LZ398" s="2" t="s">
        <v>275</v>
      </c>
      <c r="MA398" s="2" t="s">
        <v>408</v>
      </c>
      <c r="MB398" s="2" t="s">
        <v>438</v>
      </c>
      <c r="MC398" s="2" t="s">
        <v>241</v>
      </c>
      <c r="MD398" s="2" t="s">
        <v>229</v>
      </c>
      <c r="ME398" s="4"/>
      <c r="MF398" s="8"/>
      <c r="MG398" s="4"/>
      <c r="MH398" s="8"/>
      <c r="MI398" s="7"/>
      <c r="MJ398" s="7"/>
      <c r="MK398" s="2" t="s">
        <v>272</v>
      </c>
      <c r="ML398" s="2" t="s">
        <v>275</v>
      </c>
      <c r="MM398" s="2" t="s">
        <v>229</v>
      </c>
      <c r="MN398" s="2" t="s">
        <v>229</v>
      </c>
      <c r="MO398" s="2" t="s">
        <v>241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272</v>
      </c>
      <c r="MX398" s="2" t="s">
        <v>275</v>
      </c>
      <c r="MY398" s="2" t="s">
        <v>229</v>
      </c>
      <c r="MZ398" s="2" t="s">
        <v>229</v>
      </c>
      <c r="NA398" s="2" t="s">
        <v>241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239</v>
      </c>
      <c r="NJ398" s="2" t="s">
        <v>275</v>
      </c>
      <c r="NK398" s="2" t="s">
        <v>2294</v>
      </c>
      <c r="NL398" s="2" t="s">
        <v>269</v>
      </c>
      <c r="NM398" s="2" t="s">
        <v>263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272</v>
      </c>
      <c r="NV398" s="2" t="s">
        <v>275</v>
      </c>
      <c r="NW398" s="2" t="s">
        <v>229</v>
      </c>
      <c r="NX398" s="2" t="s">
        <v>229</v>
      </c>
      <c r="NY398" s="2" t="s">
        <v>241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229</v>
      </c>
      <c r="OH398" s="2" t="s">
        <v>229</v>
      </c>
      <c r="OI398" s="2" t="s">
        <v>229</v>
      </c>
      <c r="OJ398" s="2" t="s">
        <v>229</v>
      </c>
      <c r="OK398" s="2" t="s">
        <v>229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229</v>
      </c>
      <c r="OT398" s="2" t="s">
        <v>229</v>
      </c>
      <c r="OU398" s="2" t="s">
        <v>229</v>
      </c>
      <c r="OV398" s="2" t="s">
        <v>229</v>
      </c>
      <c r="OW398" s="2" t="s">
        <v>229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281</v>
      </c>
      <c r="PF398" s="2" t="s">
        <v>275</v>
      </c>
      <c r="PG398" s="2" t="s">
        <v>229</v>
      </c>
      <c r="PH398" s="2" t="s">
        <v>229</v>
      </c>
      <c r="PI398" s="2" t="s">
        <v>241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272</v>
      </c>
      <c r="PR398" s="2" t="s">
        <v>275</v>
      </c>
      <c r="PS398" s="2" t="s">
        <v>229</v>
      </c>
      <c r="PT398" s="2" t="s">
        <v>229</v>
      </c>
      <c r="PU398" s="2" t="s">
        <v>241</v>
      </c>
      <c r="PV398" s="2" t="s">
        <v>229</v>
      </c>
      <c r="PW398" s="4"/>
      <c r="PX398" s="8"/>
      <c r="PY398" s="4"/>
      <c r="PZ398" s="8"/>
      <c r="QA398" s="7"/>
      <c r="QB398" s="7"/>
      <c r="QC398" s="2" t="s">
        <v>281</v>
      </c>
      <c r="QD398" s="2" t="s">
        <v>275</v>
      </c>
      <c r="QE398" s="2" t="s">
        <v>229</v>
      </c>
      <c r="QF398" s="2" t="s">
        <v>229</v>
      </c>
      <c r="QG398" s="2" t="s">
        <v>241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229</v>
      </c>
      <c r="QQ398" s="2" t="s">
        <v>229</v>
      </c>
      <c r="QR398" s="2" t="s">
        <v>229</v>
      </c>
      <c r="QS398" s="2" t="s">
        <v>229</v>
      </c>
      <c r="QT398" s="2" t="s">
        <v>229</v>
      </c>
      <c r="QU398" s="4"/>
      <c r="QV398" s="8"/>
      <c r="QW398" s="4"/>
      <c r="QX398" s="8"/>
      <c r="QY398" s="7"/>
      <c r="QZ398" s="7"/>
      <c r="RA398" s="2" t="s">
        <v>272</v>
      </c>
      <c r="RB398" s="2" t="s">
        <v>275</v>
      </c>
      <c r="RC398" s="2" t="s">
        <v>229</v>
      </c>
      <c r="RD398" s="2" t="s">
        <v>229</v>
      </c>
      <c r="RE398" s="2" t="s">
        <v>241</v>
      </c>
      <c r="RF398" s="2" t="s">
        <v>229</v>
      </c>
      <c r="RG398" s="4"/>
      <c r="RH398" s="8"/>
      <c r="RI398" s="4"/>
      <c r="RJ398" s="8"/>
      <c r="RK398" s="7"/>
      <c r="RL398" s="7"/>
      <c r="RM398" s="2" t="s">
        <v>229</v>
      </c>
      <c r="RN398" s="2" t="s">
        <v>229</v>
      </c>
      <c r="RO398" s="2" t="s">
        <v>229</v>
      </c>
      <c r="RP398" s="2" t="s">
        <v>229</v>
      </c>
      <c r="RQ398" s="2" t="s">
        <v>229</v>
      </c>
      <c r="RR398" s="2" t="s">
        <v>229</v>
      </c>
      <c r="RS398" s="4"/>
      <c r="RT398" s="8"/>
      <c r="RU398" s="4"/>
      <c r="RV398" s="8"/>
      <c r="RW398" s="7"/>
      <c r="RX398" s="7"/>
      <c r="RY398" s="2" t="s">
        <v>272</v>
      </c>
      <c r="RZ398" s="2" t="s">
        <v>275</v>
      </c>
      <c r="SA398" s="2" t="s">
        <v>229</v>
      </c>
      <c r="SB398" s="2" t="s">
        <v>229</v>
      </c>
      <c r="SC398" s="2" t="s">
        <v>241</v>
      </c>
      <c r="SD398" s="2" t="s">
        <v>229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</row>
    <row r="399">
      <c r="A399" s="2" t="s">
        <v>3414</v>
      </c>
      <c r="B399" s="2" t="s">
        <v>216</v>
      </c>
      <c r="C399" s="2" t="s">
        <v>217</v>
      </c>
      <c r="D399" s="2" t="s">
        <v>3164</v>
      </c>
      <c r="E399" s="2" t="s">
        <v>3165</v>
      </c>
      <c r="F399" s="2" t="s">
        <v>2344</v>
      </c>
      <c r="G399" s="2" t="s">
        <v>2345</v>
      </c>
      <c r="H399" s="2" t="s">
        <v>2346</v>
      </c>
      <c r="I399" s="2" t="s">
        <v>3415</v>
      </c>
      <c r="J399" s="2" t="s">
        <v>224</v>
      </c>
      <c r="K399" s="2" t="s">
        <v>2348</v>
      </c>
      <c r="L399" s="3">
        <v>24</v>
      </c>
      <c r="M399" s="3">
        <v>25.2</v>
      </c>
      <c r="N399" s="3">
        <v>49.99</v>
      </c>
      <c r="O399" s="2" t="s">
        <v>963</v>
      </c>
      <c r="P399" s="2" t="s">
        <v>964</v>
      </c>
      <c r="Q399" s="2" t="s">
        <v>228</v>
      </c>
      <c r="R399" s="2" t="s">
        <v>229</v>
      </c>
      <c r="S399" s="2" t="s">
        <v>2349</v>
      </c>
      <c r="T399" s="2" t="s">
        <v>229</v>
      </c>
      <c r="U399" s="2" t="s">
        <v>232</v>
      </c>
      <c r="V399" s="2" t="s">
        <v>1008</v>
      </c>
      <c r="W399" s="2" t="s">
        <v>686</v>
      </c>
      <c r="X399" s="2" t="s">
        <v>1525</v>
      </c>
      <c r="Y399" s="2" t="s">
        <v>2350</v>
      </c>
      <c r="Z399" s="4"/>
      <c r="AA399" s="4">
        <f>=ROUNDDOWN({0},0)</f>
      </c>
      <c r="AB399" s="5"/>
      <c r="AC399" s="2" t="s">
        <v>229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/>
      <c r="AQ399" s="8"/>
      <c r="AR399" s="4">
        <v>7</v>
      </c>
      <c r="AS399" s="8">
        <v>127</v>
      </c>
      <c r="AT399" s="7">
        <v>-1</v>
      </c>
      <c r="AU399" s="7">
        <v>-1</v>
      </c>
      <c r="AV399" s="4" t="s">
        <v>229</v>
      </c>
      <c r="AW399" s="8" t="s">
        <v>229</v>
      </c>
      <c r="AX399" s="4">
        <v>14</v>
      </c>
      <c r="AY399" s="8">
        <v>288.48</v>
      </c>
      <c r="AZ399" s="7" t="s">
        <v>229</v>
      </c>
      <c r="BA399" s="7" t="s">
        <v>229</v>
      </c>
      <c r="BB399" s="7"/>
      <c r="BC399" s="4" t="s">
        <v>229</v>
      </c>
      <c r="BD399" s="8" t="s">
        <v>229</v>
      </c>
      <c r="BE399" s="4">
        <v>14</v>
      </c>
      <c r="BF399" s="8">
        <v>288.48</v>
      </c>
      <c r="BG399" s="7" t="s">
        <v>229</v>
      </c>
      <c r="BH399" s="7" t="s">
        <v>229</v>
      </c>
      <c r="BI399" s="7"/>
      <c r="BJ399" s="4"/>
      <c r="BK399" s="8"/>
      <c r="BL399" s="2" t="s">
        <v>3351</v>
      </c>
      <c r="BM399" s="7"/>
      <c r="BN399" s="7"/>
      <c r="BO399" s="4"/>
      <c r="BP399" s="8"/>
      <c r="BQ399" s="4"/>
      <c r="BR399" s="8"/>
      <c r="BS399" s="7"/>
      <c r="BT399" s="7"/>
      <c r="BU399" s="2" t="s">
        <v>278</v>
      </c>
      <c r="BV399" s="2" t="s">
        <v>275</v>
      </c>
      <c r="BW399" s="2" t="s">
        <v>229</v>
      </c>
      <c r="BX399" s="2" t="s">
        <v>229</v>
      </c>
      <c r="BY399" s="2" t="s">
        <v>241</v>
      </c>
      <c r="BZ399" s="2" t="s">
        <v>229</v>
      </c>
      <c r="CA399" s="4"/>
      <c r="CB399" s="8"/>
      <c r="CC399" s="4">
        <v>1</v>
      </c>
      <c r="CD399" s="8">
        <v>27.22</v>
      </c>
      <c r="CE399" s="7">
        <v>-1</v>
      </c>
      <c r="CF399" s="7">
        <v>-1</v>
      </c>
      <c r="CG399" s="2" t="s">
        <v>239</v>
      </c>
      <c r="CH399" s="2" t="s">
        <v>275</v>
      </c>
      <c r="CI399" s="2" t="s">
        <v>885</v>
      </c>
      <c r="CJ399" s="2" t="s">
        <v>2298</v>
      </c>
      <c r="CK399" s="2" t="s">
        <v>241</v>
      </c>
      <c r="CL399" s="2" t="s">
        <v>229</v>
      </c>
      <c r="CM399" s="4"/>
      <c r="CN399" s="8"/>
      <c r="CO399" s="4"/>
      <c r="CP399" s="8"/>
      <c r="CQ399" s="7"/>
      <c r="CR399" s="7"/>
      <c r="CS399" s="2" t="s">
        <v>239</v>
      </c>
      <c r="CT399" s="2" t="s">
        <v>275</v>
      </c>
      <c r="CU399" s="2" t="s">
        <v>3179</v>
      </c>
      <c r="CV399" s="2" t="s">
        <v>437</v>
      </c>
      <c r="CW399" s="2" t="s">
        <v>241</v>
      </c>
      <c r="CX399" s="2" t="s">
        <v>229</v>
      </c>
      <c r="CY399" s="4"/>
      <c r="CZ399" s="8"/>
      <c r="DA399" s="4"/>
      <c r="DB399" s="8"/>
      <c r="DC399" s="7"/>
      <c r="DD399" s="7"/>
      <c r="DE399" s="2" t="s">
        <v>239</v>
      </c>
      <c r="DF399" s="2" t="s">
        <v>275</v>
      </c>
      <c r="DG399" s="2" t="s">
        <v>2352</v>
      </c>
      <c r="DH399" s="2" t="s">
        <v>993</v>
      </c>
      <c r="DI399" s="2" t="s">
        <v>263</v>
      </c>
      <c r="DJ399" s="2" t="s">
        <v>229</v>
      </c>
      <c r="DK399" s="4"/>
      <c r="DL399" s="8"/>
      <c r="DM399" s="4"/>
      <c r="DN399" s="8"/>
      <c r="DO399" s="7"/>
      <c r="DP399" s="7"/>
      <c r="DQ399" s="2" t="s">
        <v>239</v>
      </c>
      <c r="DR399" s="2" t="s">
        <v>275</v>
      </c>
      <c r="DS399" s="2" t="s">
        <v>1049</v>
      </c>
      <c r="DT399" s="2" t="s">
        <v>2226</v>
      </c>
      <c r="DU399" s="2" t="s">
        <v>241</v>
      </c>
      <c r="DV399" s="2" t="s">
        <v>229</v>
      </c>
      <c r="DW399" s="4"/>
      <c r="DX399" s="8"/>
      <c r="DY399" s="4">
        <v>6</v>
      </c>
      <c r="DZ399" s="8">
        <v>99.78</v>
      </c>
      <c r="EA399" s="7">
        <v>-1</v>
      </c>
      <c r="EB399" s="7">
        <v>-1</v>
      </c>
      <c r="EC399" s="2" t="s">
        <v>239</v>
      </c>
      <c r="ED399" s="2" t="s">
        <v>275</v>
      </c>
      <c r="EE399" s="2" t="s">
        <v>1530</v>
      </c>
      <c r="EF399" s="2" t="s">
        <v>2844</v>
      </c>
      <c r="EG399" s="2" t="s">
        <v>263</v>
      </c>
      <c r="EH399" s="2" t="s">
        <v>229</v>
      </c>
      <c r="EI399" s="4"/>
      <c r="EJ399" s="8"/>
      <c r="EK399" s="4"/>
      <c r="EL399" s="8"/>
      <c r="EM399" s="7"/>
      <c r="EN399" s="7"/>
      <c r="EO399" s="2" t="s">
        <v>239</v>
      </c>
      <c r="EP399" s="2" t="s">
        <v>275</v>
      </c>
      <c r="EQ399" s="2" t="s">
        <v>1545</v>
      </c>
      <c r="ER399" s="2" t="s">
        <v>264</v>
      </c>
      <c r="ES399" s="2" t="s">
        <v>241</v>
      </c>
      <c r="ET399" s="2" t="s">
        <v>229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275</v>
      </c>
      <c r="FC399" s="2" t="s">
        <v>1090</v>
      </c>
      <c r="FD399" s="2" t="s">
        <v>2853</v>
      </c>
      <c r="FE399" s="2" t="s">
        <v>241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275</v>
      </c>
      <c r="FO399" s="2" t="s">
        <v>2350</v>
      </c>
      <c r="FP399" s="2" t="s">
        <v>229</v>
      </c>
      <c r="FQ399" s="2" t="s">
        <v>241</v>
      </c>
      <c r="FR399" s="2" t="s">
        <v>229</v>
      </c>
      <c r="FS399" s="4"/>
      <c r="FT399" s="8"/>
      <c r="FU399" s="4"/>
      <c r="FV399" s="8"/>
      <c r="FW399" s="7"/>
      <c r="FX399" s="7"/>
      <c r="FY399" s="2" t="s">
        <v>229</v>
      </c>
      <c r="FZ399" s="2" t="s">
        <v>229</v>
      </c>
      <c r="GA399" s="2" t="s">
        <v>229</v>
      </c>
      <c r="GB399" s="2" t="s">
        <v>229</v>
      </c>
      <c r="GC399" s="2" t="s">
        <v>229</v>
      </c>
      <c r="GD399" s="2" t="s">
        <v>229</v>
      </c>
      <c r="GE399" s="4"/>
      <c r="GF399" s="8"/>
      <c r="GG399" s="4"/>
      <c r="GH399" s="8"/>
      <c r="GI399" s="7"/>
      <c r="GJ399" s="7"/>
      <c r="GK399" s="2" t="s">
        <v>272</v>
      </c>
      <c r="GL399" s="2" t="s">
        <v>275</v>
      </c>
      <c r="GM399" s="2" t="s">
        <v>229</v>
      </c>
      <c r="GN399" s="2" t="s">
        <v>229</v>
      </c>
      <c r="GO399" s="2" t="s">
        <v>241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281</v>
      </c>
      <c r="GX399" s="2" t="s">
        <v>275</v>
      </c>
      <c r="GY399" s="2" t="s">
        <v>229</v>
      </c>
      <c r="GZ399" s="2" t="s">
        <v>229</v>
      </c>
      <c r="HA399" s="2" t="s">
        <v>241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266</v>
      </c>
      <c r="HJ399" s="2" t="s">
        <v>275</v>
      </c>
      <c r="HK399" s="2" t="s">
        <v>229</v>
      </c>
      <c r="HL399" s="2" t="s">
        <v>229</v>
      </c>
      <c r="HM399" s="2" t="s">
        <v>241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272</v>
      </c>
      <c r="HV399" s="2" t="s">
        <v>275</v>
      </c>
      <c r="HW399" s="2" t="s">
        <v>229</v>
      </c>
      <c r="HX399" s="2" t="s">
        <v>229</v>
      </c>
      <c r="HY399" s="2" t="s">
        <v>241</v>
      </c>
      <c r="HZ399" s="2" t="s">
        <v>229</v>
      </c>
      <c r="IA399" s="4"/>
      <c r="IB399" s="8"/>
      <c r="IC399" s="4"/>
      <c r="ID399" s="8"/>
      <c r="IE399" s="7"/>
      <c r="IF399" s="7"/>
      <c r="IG399" s="2" t="s">
        <v>266</v>
      </c>
      <c r="IH399" s="2" t="s">
        <v>275</v>
      </c>
      <c r="II399" s="2" t="s">
        <v>229</v>
      </c>
      <c r="IJ399" s="2" t="s">
        <v>229</v>
      </c>
      <c r="IK399" s="2" t="s">
        <v>241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272</v>
      </c>
      <c r="IT399" s="2" t="s">
        <v>275</v>
      </c>
      <c r="IU399" s="2" t="s">
        <v>229</v>
      </c>
      <c r="IV399" s="2" t="s">
        <v>229</v>
      </c>
      <c r="IW399" s="2" t="s">
        <v>241</v>
      </c>
      <c r="IX399" s="2" t="s">
        <v>229</v>
      </c>
      <c r="IY399" s="4"/>
      <c r="IZ399" s="8"/>
      <c r="JA399" s="4"/>
      <c r="JB399" s="8"/>
      <c r="JC399" s="7"/>
      <c r="JD399" s="7"/>
      <c r="JE399" s="2" t="s">
        <v>272</v>
      </c>
      <c r="JF399" s="2" t="s">
        <v>275</v>
      </c>
      <c r="JG399" s="2" t="s">
        <v>229</v>
      </c>
      <c r="JH399" s="2" t="s">
        <v>229</v>
      </c>
      <c r="JI399" s="2" t="s">
        <v>241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272</v>
      </c>
      <c r="JR399" s="2" t="s">
        <v>275</v>
      </c>
      <c r="JS399" s="2" t="s">
        <v>229</v>
      </c>
      <c r="JT399" s="2" t="s">
        <v>229</v>
      </c>
      <c r="JU399" s="2" t="s">
        <v>241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272</v>
      </c>
      <c r="KD399" s="2" t="s">
        <v>275</v>
      </c>
      <c r="KE399" s="2" t="s">
        <v>229</v>
      </c>
      <c r="KF399" s="2" t="s">
        <v>229</v>
      </c>
      <c r="KG399" s="2" t="s">
        <v>241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272</v>
      </c>
      <c r="KP399" s="2" t="s">
        <v>275</v>
      </c>
      <c r="KQ399" s="2" t="s">
        <v>229</v>
      </c>
      <c r="KR399" s="2" t="s">
        <v>229</v>
      </c>
      <c r="KS399" s="2" t="s">
        <v>241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272</v>
      </c>
      <c r="LB399" s="2" t="s">
        <v>275</v>
      </c>
      <c r="LC399" s="2" t="s">
        <v>229</v>
      </c>
      <c r="LD399" s="2" t="s">
        <v>229</v>
      </c>
      <c r="LE399" s="2" t="s">
        <v>241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229</v>
      </c>
      <c r="LN399" s="2" t="s">
        <v>229</v>
      </c>
      <c r="LO399" s="2" t="s">
        <v>229</v>
      </c>
      <c r="LP399" s="2" t="s">
        <v>229</v>
      </c>
      <c r="LQ399" s="2" t="s">
        <v>229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239</v>
      </c>
      <c r="LZ399" s="2" t="s">
        <v>275</v>
      </c>
      <c r="MA399" s="2" t="s">
        <v>1545</v>
      </c>
      <c r="MB399" s="2" t="s">
        <v>1507</v>
      </c>
      <c r="MC399" s="2" t="s">
        <v>241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272</v>
      </c>
      <c r="ML399" s="2" t="s">
        <v>275</v>
      </c>
      <c r="MM399" s="2" t="s">
        <v>229</v>
      </c>
      <c r="MN399" s="2" t="s">
        <v>229</v>
      </c>
      <c r="MO399" s="2" t="s">
        <v>241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266</v>
      </c>
      <c r="MX399" s="2" t="s">
        <v>275</v>
      </c>
      <c r="MY399" s="2" t="s">
        <v>229</v>
      </c>
      <c r="MZ399" s="2" t="s">
        <v>229</v>
      </c>
      <c r="NA399" s="2" t="s">
        <v>241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239</v>
      </c>
      <c r="NJ399" s="2" t="s">
        <v>275</v>
      </c>
      <c r="NK399" s="2" t="s">
        <v>2294</v>
      </c>
      <c r="NL399" s="2" t="s">
        <v>542</v>
      </c>
      <c r="NM399" s="2" t="s">
        <v>263</v>
      </c>
      <c r="NN399" s="2" t="s">
        <v>229</v>
      </c>
      <c r="NO399" s="4"/>
      <c r="NP399" s="8"/>
      <c r="NQ399" s="4"/>
      <c r="NR399" s="8"/>
      <c r="NS399" s="7"/>
      <c r="NT399" s="7"/>
      <c r="NU399" s="2" t="s">
        <v>272</v>
      </c>
      <c r="NV399" s="2" t="s">
        <v>275</v>
      </c>
      <c r="NW399" s="2" t="s">
        <v>229</v>
      </c>
      <c r="NX399" s="2" t="s">
        <v>229</v>
      </c>
      <c r="NY399" s="2" t="s">
        <v>241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229</v>
      </c>
      <c r="OH399" s="2" t="s">
        <v>229</v>
      </c>
      <c r="OI399" s="2" t="s">
        <v>229</v>
      </c>
      <c r="OJ399" s="2" t="s">
        <v>229</v>
      </c>
      <c r="OK399" s="2" t="s">
        <v>229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229</v>
      </c>
      <c r="OT399" s="2" t="s">
        <v>229</v>
      </c>
      <c r="OU399" s="2" t="s">
        <v>229</v>
      </c>
      <c r="OV399" s="2" t="s">
        <v>229</v>
      </c>
      <c r="OW399" s="2" t="s">
        <v>229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281</v>
      </c>
      <c r="PF399" s="2" t="s">
        <v>275</v>
      </c>
      <c r="PG399" s="2" t="s">
        <v>229</v>
      </c>
      <c r="PH399" s="2" t="s">
        <v>229</v>
      </c>
      <c r="PI399" s="2" t="s">
        <v>241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272</v>
      </c>
      <c r="PR399" s="2" t="s">
        <v>275</v>
      </c>
      <c r="PS399" s="2" t="s">
        <v>229</v>
      </c>
      <c r="PT399" s="2" t="s">
        <v>229</v>
      </c>
      <c r="PU399" s="2" t="s">
        <v>241</v>
      </c>
      <c r="PV399" s="2" t="s">
        <v>229</v>
      </c>
      <c r="PW399" s="4"/>
      <c r="PX399" s="8"/>
      <c r="PY399" s="4"/>
      <c r="PZ399" s="8"/>
      <c r="QA399" s="7"/>
      <c r="QB399" s="7"/>
      <c r="QC399" s="2" t="s">
        <v>281</v>
      </c>
      <c r="QD399" s="2" t="s">
        <v>275</v>
      </c>
      <c r="QE399" s="2" t="s">
        <v>229</v>
      </c>
      <c r="QF399" s="2" t="s">
        <v>229</v>
      </c>
      <c r="QG399" s="2" t="s">
        <v>241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229</v>
      </c>
      <c r="QP399" s="2" t="s">
        <v>229</v>
      </c>
      <c r="QQ399" s="2" t="s">
        <v>229</v>
      </c>
      <c r="QR399" s="2" t="s">
        <v>229</v>
      </c>
      <c r="QS399" s="2" t="s">
        <v>229</v>
      </c>
      <c r="QT399" s="2" t="s">
        <v>229</v>
      </c>
      <c r="QU399" s="4"/>
      <c r="QV399" s="8"/>
      <c r="QW399" s="4"/>
      <c r="QX399" s="8"/>
      <c r="QY399" s="7"/>
      <c r="QZ399" s="7"/>
      <c r="RA399" s="2" t="s">
        <v>272</v>
      </c>
      <c r="RB399" s="2" t="s">
        <v>275</v>
      </c>
      <c r="RC399" s="2" t="s">
        <v>229</v>
      </c>
      <c r="RD399" s="2" t="s">
        <v>229</v>
      </c>
      <c r="RE399" s="2" t="s">
        <v>241</v>
      </c>
      <c r="RF399" s="2" t="s">
        <v>229</v>
      </c>
      <c r="RG399" s="4"/>
      <c r="RH399" s="8"/>
      <c r="RI399" s="4"/>
      <c r="RJ399" s="8"/>
      <c r="RK399" s="7"/>
      <c r="RL399" s="7"/>
      <c r="RM399" s="2" t="s">
        <v>229</v>
      </c>
      <c r="RN399" s="2" t="s">
        <v>229</v>
      </c>
      <c r="RO399" s="2" t="s">
        <v>229</v>
      </c>
      <c r="RP399" s="2" t="s">
        <v>229</v>
      </c>
      <c r="RQ399" s="2" t="s">
        <v>229</v>
      </c>
      <c r="RR399" s="2" t="s">
        <v>229</v>
      </c>
      <c r="RS399" s="4"/>
      <c r="RT399" s="8"/>
      <c r="RU399" s="4"/>
      <c r="RV399" s="8"/>
      <c r="RW399" s="7"/>
      <c r="RX399" s="7"/>
      <c r="RY399" s="2" t="s">
        <v>272</v>
      </c>
      <c r="RZ399" s="2" t="s">
        <v>275</v>
      </c>
      <c r="SA399" s="2" t="s">
        <v>229</v>
      </c>
      <c r="SB399" s="2" t="s">
        <v>229</v>
      </c>
      <c r="SC399" s="2" t="s">
        <v>241</v>
      </c>
      <c r="SD399" s="2" t="s">
        <v>229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</row>
    <row r="400">
      <c r="A400" s="2" t="s">
        <v>3416</v>
      </c>
      <c r="B400" s="2" t="s">
        <v>216</v>
      </c>
      <c r="C400" s="2" t="s">
        <v>217</v>
      </c>
      <c r="D400" s="2" t="s">
        <v>3164</v>
      </c>
      <c r="E400" s="2" t="s">
        <v>3165</v>
      </c>
      <c r="F400" s="2" t="s">
        <v>2344</v>
      </c>
      <c r="G400" s="2" t="s">
        <v>2345</v>
      </c>
      <c r="H400" s="2" t="s">
        <v>2346</v>
      </c>
      <c r="I400" s="2" t="s">
        <v>3415</v>
      </c>
      <c r="J400" s="2" t="s">
        <v>285</v>
      </c>
      <c r="K400" s="2" t="s">
        <v>2348</v>
      </c>
      <c r="L400" s="3">
        <v>28.8</v>
      </c>
      <c r="M400" s="3">
        <v>30.24</v>
      </c>
      <c r="N400" s="3">
        <v>59.99</v>
      </c>
      <c r="O400" s="2" t="s">
        <v>963</v>
      </c>
      <c r="P400" s="2" t="s">
        <v>964</v>
      </c>
      <c r="Q400" s="2" t="s">
        <v>228</v>
      </c>
      <c r="R400" s="2" t="s">
        <v>229</v>
      </c>
      <c r="S400" s="2" t="s">
        <v>2349</v>
      </c>
      <c r="T400" s="2" t="s">
        <v>229</v>
      </c>
      <c r="U400" s="2" t="s">
        <v>286</v>
      </c>
      <c r="V400" s="2" t="s">
        <v>1008</v>
      </c>
      <c r="W400" s="2" t="s">
        <v>686</v>
      </c>
      <c r="X400" s="2" t="s">
        <v>1525</v>
      </c>
      <c r="Y400" s="2" t="s">
        <v>2350</v>
      </c>
      <c r="Z400" s="4"/>
      <c r="AA400" s="4">
        <f>=ROUNDDOWN({0},0)</f>
      </c>
      <c r="AB400" s="5"/>
      <c r="AC400" s="2" t="s">
        <v>229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>
        <v>7</v>
      </c>
      <c r="AS400" s="8">
        <v>161.48</v>
      </c>
      <c r="AT400" s="7">
        <v>-1</v>
      </c>
      <c r="AU400" s="7">
        <v>-1</v>
      </c>
      <c r="AV400" s="4" t="s">
        <v>229</v>
      </c>
      <c r="AW400" s="8" t="s">
        <v>229</v>
      </c>
      <c r="AX400" s="4" t="s">
        <v>229</v>
      </c>
      <c r="AY400" s="8" t="s">
        <v>229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/>
      <c r="BJ400" s="4"/>
      <c r="BK400" s="8"/>
      <c r="BL400" s="2" t="s">
        <v>3342</v>
      </c>
      <c r="BM400" s="7"/>
      <c r="BN400" s="7"/>
      <c r="BO400" s="4"/>
      <c r="BP400" s="8"/>
      <c r="BQ400" s="4"/>
      <c r="BR400" s="8"/>
      <c r="BS400" s="7"/>
      <c r="BT400" s="7"/>
      <c r="BU400" s="2" t="s">
        <v>278</v>
      </c>
      <c r="BV400" s="2" t="s">
        <v>275</v>
      </c>
      <c r="BW400" s="2" t="s">
        <v>229</v>
      </c>
      <c r="BX400" s="2" t="s">
        <v>229</v>
      </c>
      <c r="BY400" s="2" t="s">
        <v>241</v>
      </c>
      <c r="BZ400" s="2" t="s">
        <v>229</v>
      </c>
      <c r="CA400" s="4"/>
      <c r="CB400" s="8"/>
      <c r="CC400" s="4"/>
      <c r="CD400" s="8"/>
      <c r="CE400" s="7"/>
      <c r="CF400" s="7"/>
      <c r="CG400" s="2" t="s">
        <v>239</v>
      </c>
      <c r="CH400" s="2" t="s">
        <v>275</v>
      </c>
      <c r="CI400" s="2" t="s">
        <v>885</v>
      </c>
      <c r="CJ400" s="2" t="s">
        <v>1969</v>
      </c>
      <c r="CK400" s="2" t="s">
        <v>241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239</v>
      </c>
      <c r="CT400" s="2" t="s">
        <v>275</v>
      </c>
      <c r="CU400" s="2" t="s">
        <v>3179</v>
      </c>
      <c r="CV400" s="2" t="s">
        <v>3390</v>
      </c>
      <c r="CW400" s="2" t="s">
        <v>241</v>
      </c>
      <c r="CX400" s="2" t="s">
        <v>229</v>
      </c>
      <c r="CY400" s="4"/>
      <c r="CZ400" s="8"/>
      <c r="DA400" s="4">
        <v>1</v>
      </c>
      <c r="DB400" s="8">
        <v>18.14</v>
      </c>
      <c r="DC400" s="7">
        <v>-1</v>
      </c>
      <c r="DD400" s="7">
        <v>-1</v>
      </c>
      <c r="DE400" s="2" t="s">
        <v>239</v>
      </c>
      <c r="DF400" s="2" t="s">
        <v>275</v>
      </c>
      <c r="DG400" s="2" t="s">
        <v>2352</v>
      </c>
      <c r="DH400" s="2" t="s">
        <v>1056</v>
      </c>
      <c r="DI400" s="2" t="s">
        <v>263</v>
      </c>
      <c r="DJ400" s="2" t="s">
        <v>229</v>
      </c>
      <c r="DK400" s="4"/>
      <c r="DL400" s="8"/>
      <c r="DM400" s="4"/>
      <c r="DN400" s="8"/>
      <c r="DO400" s="7"/>
      <c r="DP400" s="7"/>
      <c r="DQ400" s="2" t="s">
        <v>239</v>
      </c>
      <c r="DR400" s="2" t="s">
        <v>275</v>
      </c>
      <c r="DS400" s="2" t="s">
        <v>1049</v>
      </c>
      <c r="DT400" s="2" t="s">
        <v>2226</v>
      </c>
      <c r="DU400" s="2" t="s">
        <v>241</v>
      </c>
      <c r="DV400" s="2" t="s">
        <v>229</v>
      </c>
      <c r="DW400" s="4"/>
      <c r="DX400" s="8"/>
      <c r="DY400" s="4">
        <v>4</v>
      </c>
      <c r="DZ400" s="8">
        <v>79.84</v>
      </c>
      <c r="EA400" s="7">
        <v>-1</v>
      </c>
      <c r="EB400" s="7">
        <v>-1</v>
      </c>
      <c r="EC400" s="2" t="s">
        <v>239</v>
      </c>
      <c r="ED400" s="2" t="s">
        <v>275</v>
      </c>
      <c r="EE400" s="2" t="s">
        <v>1530</v>
      </c>
      <c r="EF400" s="2" t="s">
        <v>2725</v>
      </c>
      <c r="EG400" s="2" t="s">
        <v>263</v>
      </c>
      <c r="EH400" s="2" t="s">
        <v>229</v>
      </c>
      <c r="EI400" s="4"/>
      <c r="EJ400" s="8"/>
      <c r="EK400" s="4">
        <v>2</v>
      </c>
      <c r="EL400" s="8">
        <v>63.5</v>
      </c>
      <c r="EM400" s="7">
        <v>-1</v>
      </c>
      <c r="EN400" s="7">
        <v>-1</v>
      </c>
      <c r="EO400" s="2" t="s">
        <v>239</v>
      </c>
      <c r="EP400" s="2" t="s">
        <v>275</v>
      </c>
      <c r="EQ400" s="2" t="s">
        <v>1545</v>
      </c>
      <c r="ER400" s="2" t="s">
        <v>1966</v>
      </c>
      <c r="ES400" s="2" t="s">
        <v>241</v>
      </c>
      <c r="ET400" s="2" t="s">
        <v>229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275</v>
      </c>
      <c r="FC400" s="2" t="s">
        <v>1090</v>
      </c>
      <c r="FD400" s="2" t="s">
        <v>1052</v>
      </c>
      <c r="FE400" s="2" t="s">
        <v>241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275</v>
      </c>
      <c r="FO400" s="2" t="s">
        <v>2350</v>
      </c>
      <c r="FP400" s="2" t="s">
        <v>2503</v>
      </c>
      <c r="FQ400" s="2" t="s">
        <v>241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229</v>
      </c>
      <c r="FZ400" s="2" t="s">
        <v>229</v>
      </c>
      <c r="GA400" s="2" t="s">
        <v>229</v>
      </c>
      <c r="GB400" s="2" t="s">
        <v>229</v>
      </c>
      <c r="GC400" s="2" t="s">
        <v>229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272</v>
      </c>
      <c r="GL400" s="2" t="s">
        <v>275</v>
      </c>
      <c r="GM400" s="2" t="s">
        <v>229</v>
      </c>
      <c r="GN400" s="2" t="s">
        <v>229</v>
      </c>
      <c r="GO400" s="2" t="s">
        <v>241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281</v>
      </c>
      <c r="GX400" s="2" t="s">
        <v>275</v>
      </c>
      <c r="GY400" s="2" t="s">
        <v>229</v>
      </c>
      <c r="GZ400" s="2" t="s">
        <v>229</v>
      </c>
      <c r="HA400" s="2" t="s">
        <v>241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266</v>
      </c>
      <c r="HJ400" s="2" t="s">
        <v>275</v>
      </c>
      <c r="HK400" s="2" t="s">
        <v>229</v>
      </c>
      <c r="HL400" s="2" t="s">
        <v>229</v>
      </c>
      <c r="HM400" s="2" t="s">
        <v>241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272</v>
      </c>
      <c r="HV400" s="2" t="s">
        <v>275</v>
      </c>
      <c r="HW400" s="2" t="s">
        <v>229</v>
      </c>
      <c r="HX400" s="2" t="s">
        <v>229</v>
      </c>
      <c r="HY400" s="2" t="s">
        <v>241</v>
      </c>
      <c r="HZ400" s="2" t="s">
        <v>229</v>
      </c>
      <c r="IA400" s="4"/>
      <c r="IB400" s="8"/>
      <c r="IC400" s="4"/>
      <c r="ID400" s="8"/>
      <c r="IE400" s="7"/>
      <c r="IF400" s="7"/>
      <c r="IG400" s="2" t="s">
        <v>266</v>
      </c>
      <c r="IH400" s="2" t="s">
        <v>275</v>
      </c>
      <c r="II400" s="2" t="s">
        <v>229</v>
      </c>
      <c r="IJ400" s="2" t="s">
        <v>229</v>
      </c>
      <c r="IK400" s="2" t="s">
        <v>241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272</v>
      </c>
      <c r="IT400" s="2" t="s">
        <v>275</v>
      </c>
      <c r="IU400" s="2" t="s">
        <v>229</v>
      </c>
      <c r="IV400" s="2" t="s">
        <v>229</v>
      </c>
      <c r="IW400" s="2" t="s">
        <v>241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272</v>
      </c>
      <c r="JF400" s="2" t="s">
        <v>275</v>
      </c>
      <c r="JG400" s="2" t="s">
        <v>229</v>
      </c>
      <c r="JH400" s="2" t="s">
        <v>229</v>
      </c>
      <c r="JI400" s="2" t="s">
        <v>241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272</v>
      </c>
      <c r="JR400" s="2" t="s">
        <v>275</v>
      </c>
      <c r="JS400" s="2" t="s">
        <v>229</v>
      </c>
      <c r="JT400" s="2" t="s">
        <v>229</v>
      </c>
      <c r="JU400" s="2" t="s">
        <v>241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272</v>
      </c>
      <c r="KD400" s="2" t="s">
        <v>275</v>
      </c>
      <c r="KE400" s="2" t="s">
        <v>229</v>
      </c>
      <c r="KF400" s="2" t="s">
        <v>229</v>
      </c>
      <c r="KG400" s="2" t="s">
        <v>241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272</v>
      </c>
      <c r="KP400" s="2" t="s">
        <v>275</v>
      </c>
      <c r="KQ400" s="2" t="s">
        <v>229</v>
      </c>
      <c r="KR400" s="2" t="s">
        <v>229</v>
      </c>
      <c r="KS400" s="2" t="s">
        <v>241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272</v>
      </c>
      <c r="LB400" s="2" t="s">
        <v>275</v>
      </c>
      <c r="LC400" s="2" t="s">
        <v>229</v>
      </c>
      <c r="LD400" s="2" t="s">
        <v>229</v>
      </c>
      <c r="LE400" s="2" t="s">
        <v>241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229</v>
      </c>
      <c r="LN400" s="2" t="s">
        <v>229</v>
      </c>
      <c r="LO400" s="2" t="s">
        <v>229</v>
      </c>
      <c r="LP400" s="2" t="s">
        <v>229</v>
      </c>
      <c r="LQ400" s="2" t="s">
        <v>229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239</v>
      </c>
      <c r="LZ400" s="2" t="s">
        <v>275</v>
      </c>
      <c r="MA400" s="2" t="s">
        <v>1545</v>
      </c>
      <c r="MB400" s="2" t="s">
        <v>1543</v>
      </c>
      <c r="MC400" s="2" t="s">
        <v>241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272</v>
      </c>
      <c r="ML400" s="2" t="s">
        <v>275</v>
      </c>
      <c r="MM400" s="2" t="s">
        <v>229</v>
      </c>
      <c r="MN400" s="2" t="s">
        <v>229</v>
      </c>
      <c r="MO400" s="2" t="s">
        <v>241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266</v>
      </c>
      <c r="MX400" s="2" t="s">
        <v>275</v>
      </c>
      <c r="MY400" s="2" t="s">
        <v>229</v>
      </c>
      <c r="MZ400" s="2" t="s">
        <v>229</v>
      </c>
      <c r="NA400" s="2" t="s">
        <v>241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239</v>
      </c>
      <c r="NJ400" s="2" t="s">
        <v>275</v>
      </c>
      <c r="NK400" s="2" t="s">
        <v>2294</v>
      </c>
      <c r="NL400" s="2" t="s">
        <v>1820</v>
      </c>
      <c r="NM400" s="2" t="s">
        <v>263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272</v>
      </c>
      <c r="NV400" s="2" t="s">
        <v>275</v>
      </c>
      <c r="NW400" s="2" t="s">
        <v>229</v>
      </c>
      <c r="NX400" s="2" t="s">
        <v>229</v>
      </c>
      <c r="NY400" s="2" t="s">
        <v>241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229</v>
      </c>
      <c r="OH400" s="2" t="s">
        <v>229</v>
      </c>
      <c r="OI400" s="2" t="s">
        <v>229</v>
      </c>
      <c r="OJ400" s="2" t="s">
        <v>229</v>
      </c>
      <c r="OK400" s="2" t="s">
        <v>229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229</v>
      </c>
      <c r="OT400" s="2" t="s">
        <v>229</v>
      </c>
      <c r="OU400" s="2" t="s">
        <v>229</v>
      </c>
      <c r="OV400" s="2" t="s">
        <v>229</v>
      </c>
      <c r="OW400" s="2" t="s">
        <v>229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281</v>
      </c>
      <c r="PF400" s="2" t="s">
        <v>275</v>
      </c>
      <c r="PG400" s="2" t="s">
        <v>229</v>
      </c>
      <c r="PH400" s="2" t="s">
        <v>229</v>
      </c>
      <c r="PI400" s="2" t="s">
        <v>241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272</v>
      </c>
      <c r="PR400" s="2" t="s">
        <v>275</v>
      </c>
      <c r="PS400" s="2" t="s">
        <v>229</v>
      </c>
      <c r="PT400" s="2" t="s">
        <v>229</v>
      </c>
      <c r="PU400" s="2" t="s">
        <v>241</v>
      </c>
      <c r="PV400" s="2" t="s">
        <v>229</v>
      </c>
      <c r="PW400" s="4"/>
      <c r="PX400" s="8"/>
      <c r="PY400" s="4"/>
      <c r="PZ400" s="8"/>
      <c r="QA400" s="7"/>
      <c r="QB400" s="7"/>
      <c r="QC400" s="2" t="s">
        <v>281</v>
      </c>
      <c r="QD400" s="2" t="s">
        <v>275</v>
      </c>
      <c r="QE400" s="2" t="s">
        <v>229</v>
      </c>
      <c r="QF400" s="2" t="s">
        <v>229</v>
      </c>
      <c r="QG400" s="2" t="s">
        <v>241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229</v>
      </c>
      <c r="QP400" s="2" t="s">
        <v>229</v>
      </c>
      <c r="QQ400" s="2" t="s">
        <v>229</v>
      </c>
      <c r="QR400" s="2" t="s">
        <v>229</v>
      </c>
      <c r="QS400" s="2" t="s">
        <v>229</v>
      </c>
      <c r="QT400" s="2" t="s">
        <v>229</v>
      </c>
      <c r="QU400" s="4"/>
      <c r="QV400" s="8"/>
      <c r="QW400" s="4"/>
      <c r="QX400" s="8"/>
      <c r="QY400" s="7"/>
      <c r="QZ400" s="7"/>
      <c r="RA400" s="2" t="s">
        <v>272</v>
      </c>
      <c r="RB400" s="2" t="s">
        <v>275</v>
      </c>
      <c r="RC400" s="2" t="s">
        <v>229</v>
      </c>
      <c r="RD400" s="2" t="s">
        <v>229</v>
      </c>
      <c r="RE400" s="2" t="s">
        <v>241</v>
      </c>
      <c r="RF400" s="2" t="s">
        <v>229</v>
      </c>
      <c r="RG400" s="4"/>
      <c r="RH400" s="8"/>
      <c r="RI400" s="4"/>
      <c r="RJ400" s="8"/>
      <c r="RK400" s="7"/>
      <c r="RL400" s="7"/>
      <c r="RM400" s="2" t="s">
        <v>229</v>
      </c>
      <c r="RN400" s="2" t="s">
        <v>229</v>
      </c>
      <c r="RO400" s="2" t="s">
        <v>229</v>
      </c>
      <c r="RP400" s="2" t="s">
        <v>229</v>
      </c>
      <c r="RQ400" s="2" t="s">
        <v>229</v>
      </c>
      <c r="RR400" s="2" t="s">
        <v>229</v>
      </c>
      <c r="RS400" s="4"/>
      <c r="RT400" s="8"/>
      <c r="RU400" s="4"/>
      <c r="RV400" s="8"/>
      <c r="RW400" s="7"/>
      <c r="RX400" s="7"/>
      <c r="RY400" s="2" t="s">
        <v>272</v>
      </c>
      <c r="RZ400" s="2" t="s">
        <v>275</v>
      </c>
      <c r="SA400" s="2" t="s">
        <v>229</v>
      </c>
      <c r="SB400" s="2" t="s">
        <v>229</v>
      </c>
      <c r="SC400" s="2" t="s">
        <v>241</v>
      </c>
      <c r="SD400" s="2" t="s">
        <v>229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</row>
    <row r="401">
      <c r="A401" s="2" t="s">
        <v>3417</v>
      </c>
      <c r="B401" s="2" t="s">
        <v>216</v>
      </c>
      <c r="C401" s="2" t="s">
        <v>217</v>
      </c>
      <c r="D401" s="2" t="s">
        <v>3164</v>
      </c>
      <c r="E401" s="2" t="s">
        <v>3165</v>
      </c>
      <c r="F401" s="2" t="s">
        <v>2831</v>
      </c>
      <c r="G401" s="2" t="s">
        <v>2832</v>
      </c>
      <c r="H401" s="2" t="s">
        <v>2833</v>
      </c>
      <c r="I401" s="2" t="s">
        <v>3274</v>
      </c>
      <c r="J401" s="2" t="s">
        <v>285</v>
      </c>
      <c r="K401" s="2" t="s">
        <v>1070</v>
      </c>
      <c r="L401" s="3">
        <v>27</v>
      </c>
      <c r="M401" s="3">
        <v>28.35</v>
      </c>
      <c r="N401" s="3">
        <v>59.99</v>
      </c>
      <c r="O401" s="2" t="s">
        <v>963</v>
      </c>
      <c r="P401" s="2" t="s">
        <v>964</v>
      </c>
      <c r="Q401" s="2" t="s">
        <v>228</v>
      </c>
      <c r="R401" s="2" t="s">
        <v>229</v>
      </c>
      <c r="S401" s="2" t="s">
        <v>2835</v>
      </c>
      <c r="T401" s="2" t="s">
        <v>229</v>
      </c>
      <c r="U401" s="2" t="s">
        <v>733</v>
      </c>
      <c r="V401" s="2" t="s">
        <v>685</v>
      </c>
      <c r="W401" s="2" t="s">
        <v>686</v>
      </c>
      <c r="X401" s="2" t="s">
        <v>234</v>
      </c>
      <c r="Y401" s="2" t="s">
        <v>1594</v>
      </c>
      <c r="Z401" s="4"/>
      <c r="AA401" s="4">
        <f>=ROUNDDOWN({0},0)</f>
      </c>
      <c r="AB401" s="5"/>
      <c r="AC401" s="2" t="s">
        <v>229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229</v>
      </c>
      <c r="BM401" s="7"/>
      <c r="BN401" s="7"/>
      <c r="BO401" s="4"/>
      <c r="BP401" s="8"/>
      <c r="BQ401" s="4"/>
      <c r="BR401" s="8"/>
      <c r="BS401" s="7"/>
      <c r="BT401" s="7"/>
      <c r="BU401" s="2" t="s">
        <v>239</v>
      </c>
      <c r="BV401" s="2" t="s">
        <v>275</v>
      </c>
      <c r="BW401" s="2" t="s">
        <v>229</v>
      </c>
      <c r="BX401" s="2" t="s">
        <v>586</v>
      </c>
      <c r="BY401" s="2" t="s">
        <v>241</v>
      </c>
      <c r="BZ401" s="2" t="s">
        <v>229</v>
      </c>
      <c r="CA401" s="4"/>
      <c r="CB401" s="8"/>
      <c r="CC401" s="4"/>
      <c r="CD401" s="8"/>
      <c r="CE401" s="7"/>
      <c r="CF401" s="7"/>
      <c r="CG401" s="2" t="s">
        <v>239</v>
      </c>
      <c r="CH401" s="2" t="s">
        <v>275</v>
      </c>
      <c r="CI401" s="2" t="s">
        <v>3418</v>
      </c>
      <c r="CJ401" s="2" t="s">
        <v>986</v>
      </c>
      <c r="CK401" s="2" t="s">
        <v>241</v>
      </c>
      <c r="CL401" s="2" t="s">
        <v>229</v>
      </c>
      <c r="CM401" s="4"/>
      <c r="CN401" s="8"/>
      <c r="CO401" s="4"/>
      <c r="CP401" s="8"/>
      <c r="CQ401" s="7"/>
      <c r="CR401" s="7"/>
      <c r="CS401" s="2" t="s">
        <v>239</v>
      </c>
      <c r="CT401" s="2" t="s">
        <v>275</v>
      </c>
      <c r="CU401" s="2" t="s">
        <v>3418</v>
      </c>
      <c r="CV401" s="2" t="s">
        <v>3361</v>
      </c>
      <c r="CW401" s="2" t="s">
        <v>241</v>
      </c>
      <c r="CX401" s="2" t="s">
        <v>229</v>
      </c>
      <c r="CY401" s="4"/>
      <c r="CZ401" s="8"/>
      <c r="DA401" s="4"/>
      <c r="DB401" s="8"/>
      <c r="DC401" s="7"/>
      <c r="DD401" s="7"/>
      <c r="DE401" s="2" t="s">
        <v>239</v>
      </c>
      <c r="DF401" s="2" t="s">
        <v>275</v>
      </c>
      <c r="DG401" s="2" t="s">
        <v>3418</v>
      </c>
      <c r="DH401" s="2" t="s">
        <v>1658</v>
      </c>
      <c r="DI401" s="2" t="s">
        <v>241</v>
      </c>
      <c r="DJ401" s="2" t="s">
        <v>229</v>
      </c>
      <c r="DK401" s="4"/>
      <c r="DL401" s="8"/>
      <c r="DM401" s="4"/>
      <c r="DN401" s="8"/>
      <c r="DO401" s="7"/>
      <c r="DP401" s="7"/>
      <c r="DQ401" s="2" t="s">
        <v>239</v>
      </c>
      <c r="DR401" s="2" t="s">
        <v>275</v>
      </c>
      <c r="DS401" s="2" t="s">
        <v>3152</v>
      </c>
      <c r="DT401" s="2" t="s">
        <v>898</v>
      </c>
      <c r="DU401" s="2" t="s">
        <v>241</v>
      </c>
      <c r="DV401" s="2" t="s">
        <v>229</v>
      </c>
      <c r="DW401" s="4"/>
      <c r="DX401" s="8"/>
      <c r="DY401" s="4"/>
      <c r="DZ401" s="8"/>
      <c r="EA401" s="7"/>
      <c r="EB401" s="7"/>
      <c r="EC401" s="2" t="s">
        <v>239</v>
      </c>
      <c r="ED401" s="2" t="s">
        <v>275</v>
      </c>
      <c r="EE401" s="2" t="s">
        <v>3418</v>
      </c>
      <c r="EF401" s="2" t="s">
        <v>3207</v>
      </c>
      <c r="EG401" s="2" t="s">
        <v>241</v>
      </c>
      <c r="EH401" s="2" t="s">
        <v>229</v>
      </c>
      <c r="EI401" s="4"/>
      <c r="EJ401" s="8"/>
      <c r="EK401" s="4"/>
      <c r="EL401" s="8"/>
      <c r="EM401" s="7"/>
      <c r="EN401" s="7"/>
      <c r="EO401" s="2" t="s">
        <v>266</v>
      </c>
      <c r="EP401" s="2" t="s">
        <v>275</v>
      </c>
      <c r="EQ401" s="2" t="s">
        <v>229</v>
      </c>
      <c r="ER401" s="2" t="s">
        <v>229</v>
      </c>
      <c r="ES401" s="2" t="s">
        <v>241</v>
      </c>
      <c r="ET401" s="2" t="s">
        <v>229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275</v>
      </c>
      <c r="FC401" s="2" t="s">
        <v>3419</v>
      </c>
      <c r="FD401" s="2" t="s">
        <v>3391</v>
      </c>
      <c r="FE401" s="2" t="s">
        <v>241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275</v>
      </c>
      <c r="FO401" s="2" t="s">
        <v>3418</v>
      </c>
      <c r="FP401" s="2" t="s">
        <v>229</v>
      </c>
      <c r="FQ401" s="2" t="s">
        <v>241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229</v>
      </c>
      <c r="FZ401" s="2" t="s">
        <v>229</v>
      </c>
      <c r="GA401" s="2" t="s">
        <v>229</v>
      </c>
      <c r="GB401" s="2" t="s">
        <v>229</v>
      </c>
      <c r="GC401" s="2" t="s">
        <v>229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239</v>
      </c>
      <c r="GL401" s="2" t="s">
        <v>275</v>
      </c>
      <c r="GM401" s="2" t="s">
        <v>609</v>
      </c>
      <c r="GN401" s="2" t="s">
        <v>3420</v>
      </c>
      <c r="GO401" s="2" t="s">
        <v>241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239</v>
      </c>
      <c r="GX401" s="2" t="s">
        <v>275</v>
      </c>
      <c r="GY401" s="2" t="s">
        <v>3418</v>
      </c>
      <c r="GZ401" s="2" t="s">
        <v>540</v>
      </c>
      <c r="HA401" s="2" t="s">
        <v>241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239</v>
      </c>
      <c r="HJ401" s="2" t="s">
        <v>275</v>
      </c>
      <c r="HK401" s="2" t="s">
        <v>3418</v>
      </c>
      <c r="HL401" s="2" t="s">
        <v>427</v>
      </c>
      <c r="HM401" s="2" t="s">
        <v>241</v>
      </c>
      <c r="HN401" s="2" t="s">
        <v>229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275</v>
      </c>
      <c r="HW401" s="2" t="s">
        <v>3418</v>
      </c>
      <c r="HX401" s="2" t="s">
        <v>259</v>
      </c>
      <c r="HY401" s="2" t="s">
        <v>241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266</v>
      </c>
      <c r="IH401" s="2" t="s">
        <v>275</v>
      </c>
      <c r="II401" s="2" t="s">
        <v>229</v>
      </c>
      <c r="IJ401" s="2" t="s">
        <v>229</v>
      </c>
      <c r="IK401" s="2" t="s">
        <v>241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272</v>
      </c>
      <c r="IT401" s="2" t="s">
        <v>275</v>
      </c>
      <c r="IU401" s="2" t="s">
        <v>229</v>
      </c>
      <c r="IV401" s="2" t="s">
        <v>229</v>
      </c>
      <c r="IW401" s="2" t="s">
        <v>241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239</v>
      </c>
      <c r="JF401" s="2" t="s">
        <v>226</v>
      </c>
      <c r="JG401" s="2" t="s">
        <v>495</v>
      </c>
      <c r="JH401" s="2" t="s">
        <v>229</v>
      </c>
      <c r="JI401" s="2" t="s">
        <v>241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229</v>
      </c>
      <c r="JR401" s="2" t="s">
        <v>229</v>
      </c>
      <c r="JS401" s="2" t="s">
        <v>229</v>
      </c>
      <c r="JT401" s="2" t="s">
        <v>229</v>
      </c>
      <c r="JU401" s="2" t="s">
        <v>229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272</v>
      </c>
      <c r="KD401" s="2" t="s">
        <v>275</v>
      </c>
      <c r="KE401" s="2" t="s">
        <v>229</v>
      </c>
      <c r="KF401" s="2" t="s">
        <v>229</v>
      </c>
      <c r="KG401" s="2" t="s">
        <v>241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272</v>
      </c>
      <c r="KP401" s="2" t="s">
        <v>275</v>
      </c>
      <c r="KQ401" s="2" t="s">
        <v>229</v>
      </c>
      <c r="KR401" s="2" t="s">
        <v>229</v>
      </c>
      <c r="KS401" s="2" t="s">
        <v>241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272</v>
      </c>
      <c r="LB401" s="2" t="s">
        <v>275</v>
      </c>
      <c r="LC401" s="2" t="s">
        <v>229</v>
      </c>
      <c r="LD401" s="2" t="s">
        <v>229</v>
      </c>
      <c r="LE401" s="2" t="s">
        <v>241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229</v>
      </c>
      <c r="LN401" s="2" t="s">
        <v>229</v>
      </c>
      <c r="LO401" s="2" t="s">
        <v>229</v>
      </c>
      <c r="LP401" s="2" t="s">
        <v>229</v>
      </c>
      <c r="LQ401" s="2" t="s">
        <v>229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239</v>
      </c>
      <c r="LZ401" s="2" t="s">
        <v>275</v>
      </c>
      <c r="MA401" s="2" t="s">
        <v>349</v>
      </c>
      <c r="MB401" s="2" t="s">
        <v>2755</v>
      </c>
      <c r="MC401" s="2" t="s">
        <v>241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266</v>
      </c>
      <c r="ML401" s="2" t="s">
        <v>275</v>
      </c>
      <c r="MM401" s="2" t="s">
        <v>229</v>
      </c>
      <c r="MN401" s="2" t="s">
        <v>229</v>
      </c>
      <c r="MO401" s="2" t="s">
        <v>241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272</v>
      </c>
      <c r="MX401" s="2" t="s">
        <v>275</v>
      </c>
      <c r="MY401" s="2" t="s">
        <v>229</v>
      </c>
      <c r="MZ401" s="2" t="s">
        <v>229</v>
      </c>
      <c r="NA401" s="2" t="s">
        <v>241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239</v>
      </c>
      <c r="NJ401" s="2" t="s">
        <v>275</v>
      </c>
      <c r="NK401" s="2" t="s">
        <v>3391</v>
      </c>
      <c r="NL401" s="2" t="s">
        <v>351</v>
      </c>
      <c r="NM401" s="2" t="s">
        <v>241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272</v>
      </c>
      <c r="NV401" s="2" t="s">
        <v>275</v>
      </c>
      <c r="NW401" s="2" t="s">
        <v>229</v>
      </c>
      <c r="NX401" s="2" t="s">
        <v>229</v>
      </c>
      <c r="NY401" s="2" t="s">
        <v>241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229</v>
      </c>
      <c r="OH401" s="2" t="s">
        <v>229</v>
      </c>
      <c r="OI401" s="2" t="s">
        <v>229</v>
      </c>
      <c r="OJ401" s="2" t="s">
        <v>229</v>
      </c>
      <c r="OK401" s="2" t="s">
        <v>229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229</v>
      </c>
      <c r="OT401" s="2" t="s">
        <v>229</v>
      </c>
      <c r="OU401" s="2" t="s">
        <v>229</v>
      </c>
      <c r="OV401" s="2" t="s">
        <v>229</v>
      </c>
      <c r="OW401" s="2" t="s">
        <v>229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281</v>
      </c>
      <c r="PF401" s="2" t="s">
        <v>275</v>
      </c>
      <c r="PG401" s="2" t="s">
        <v>229</v>
      </c>
      <c r="PH401" s="2" t="s">
        <v>229</v>
      </c>
      <c r="PI401" s="2" t="s">
        <v>241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266</v>
      </c>
      <c r="PR401" s="2" t="s">
        <v>275</v>
      </c>
      <c r="PS401" s="2" t="s">
        <v>229</v>
      </c>
      <c r="PT401" s="2" t="s">
        <v>229</v>
      </c>
      <c r="PU401" s="2" t="s">
        <v>241</v>
      </c>
      <c r="PV401" s="2" t="s">
        <v>229</v>
      </c>
      <c r="PW401" s="4"/>
      <c r="PX401" s="8"/>
      <c r="PY401" s="4"/>
      <c r="PZ401" s="8"/>
      <c r="QA401" s="7"/>
      <c r="QB401" s="7"/>
      <c r="QC401" s="2" t="s">
        <v>281</v>
      </c>
      <c r="QD401" s="2" t="s">
        <v>275</v>
      </c>
      <c r="QE401" s="2" t="s">
        <v>229</v>
      </c>
      <c r="QF401" s="2" t="s">
        <v>229</v>
      </c>
      <c r="QG401" s="2" t="s">
        <v>241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229</v>
      </c>
      <c r="QP401" s="2" t="s">
        <v>229</v>
      </c>
      <c r="QQ401" s="2" t="s">
        <v>229</v>
      </c>
      <c r="QR401" s="2" t="s">
        <v>229</v>
      </c>
      <c r="QS401" s="2" t="s">
        <v>229</v>
      </c>
      <c r="QT401" s="2" t="s">
        <v>229</v>
      </c>
      <c r="QU401" s="4"/>
      <c r="QV401" s="8"/>
      <c r="QW401" s="4"/>
      <c r="QX401" s="8"/>
      <c r="QY401" s="7"/>
      <c r="QZ401" s="7"/>
      <c r="RA401" s="2" t="s">
        <v>272</v>
      </c>
      <c r="RB401" s="2" t="s">
        <v>275</v>
      </c>
      <c r="RC401" s="2" t="s">
        <v>229</v>
      </c>
      <c r="RD401" s="2" t="s">
        <v>229</v>
      </c>
      <c r="RE401" s="2" t="s">
        <v>241</v>
      </c>
      <c r="RF401" s="2" t="s">
        <v>229</v>
      </c>
      <c r="RG401" s="4"/>
      <c r="RH401" s="8"/>
      <c r="RI401" s="4"/>
      <c r="RJ401" s="8"/>
      <c r="RK401" s="7"/>
      <c r="RL401" s="7"/>
      <c r="RM401" s="2" t="s">
        <v>229</v>
      </c>
      <c r="RN401" s="2" t="s">
        <v>229</v>
      </c>
      <c r="RO401" s="2" t="s">
        <v>229</v>
      </c>
      <c r="RP401" s="2" t="s">
        <v>229</v>
      </c>
      <c r="RQ401" s="2" t="s">
        <v>229</v>
      </c>
      <c r="RR401" s="2" t="s">
        <v>229</v>
      </c>
      <c r="RS401" s="4"/>
      <c r="RT401" s="8"/>
      <c r="RU401" s="4"/>
      <c r="RV401" s="8"/>
      <c r="RW401" s="7"/>
      <c r="RX401" s="7"/>
      <c r="RY401" s="2" t="s">
        <v>266</v>
      </c>
      <c r="RZ401" s="2" t="s">
        <v>275</v>
      </c>
      <c r="SA401" s="2" t="s">
        <v>483</v>
      </c>
      <c r="SB401" s="2" t="s">
        <v>229</v>
      </c>
      <c r="SC401" s="2" t="s">
        <v>241</v>
      </c>
      <c r="SD401" s="2" t="s">
        <v>229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</row>
    <row r="402">
      <c r="A402" s="2" t="s">
        <v>3421</v>
      </c>
      <c r="B402" s="2" t="s">
        <v>216</v>
      </c>
      <c r="C402" s="2" t="s">
        <v>217</v>
      </c>
      <c r="D402" s="2" t="s">
        <v>3164</v>
      </c>
      <c r="E402" s="2" t="s">
        <v>3165</v>
      </c>
      <c r="F402" s="2" t="s">
        <v>3422</v>
      </c>
      <c r="G402" s="2" t="s">
        <v>3423</v>
      </c>
      <c r="H402" s="2" t="s">
        <v>3424</v>
      </c>
      <c r="I402" s="2" t="s">
        <v>3425</v>
      </c>
      <c r="J402" s="2" t="s">
        <v>285</v>
      </c>
      <c r="K402" s="2" t="s">
        <v>617</v>
      </c>
      <c r="L402" s="3">
        <v>27</v>
      </c>
      <c r="M402" s="3">
        <v>28.35</v>
      </c>
      <c r="N402" s="3">
        <v>59.99</v>
      </c>
      <c r="O402" s="2" t="s">
        <v>2130</v>
      </c>
      <c r="P402" s="2" t="s">
        <v>964</v>
      </c>
      <c r="Q402" s="2" t="s">
        <v>228</v>
      </c>
      <c r="R402" s="2" t="s">
        <v>229</v>
      </c>
      <c r="S402" s="2" t="s">
        <v>3426</v>
      </c>
      <c r="T402" s="2" t="s">
        <v>229</v>
      </c>
      <c r="U402" s="2" t="s">
        <v>733</v>
      </c>
      <c r="V402" s="2" t="s">
        <v>2255</v>
      </c>
      <c r="W402" s="2" t="s">
        <v>1009</v>
      </c>
      <c r="X402" s="2" t="s">
        <v>1437</v>
      </c>
      <c r="Y402" s="2" t="s">
        <v>1144</v>
      </c>
      <c r="Z402" s="4"/>
      <c r="AA402" s="4">
        <f>=ROUNDDOWN({0},0)</f>
      </c>
      <c r="AB402" s="5"/>
      <c r="AC402" s="2" t="s">
        <v>229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229</v>
      </c>
      <c r="BM402" s="7"/>
      <c r="BN402" s="7"/>
      <c r="BO402" s="4"/>
      <c r="BP402" s="8"/>
      <c r="BQ402" s="4"/>
      <c r="BR402" s="8"/>
      <c r="BS402" s="7"/>
      <c r="BT402" s="7"/>
      <c r="BU402" s="2" t="s">
        <v>239</v>
      </c>
      <c r="BV402" s="2" t="s">
        <v>275</v>
      </c>
      <c r="BW402" s="2" t="s">
        <v>229</v>
      </c>
      <c r="BX402" s="2" t="s">
        <v>1727</v>
      </c>
      <c r="BY402" s="2" t="s">
        <v>241</v>
      </c>
      <c r="BZ402" s="2" t="s">
        <v>229</v>
      </c>
      <c r="CA402" s="4"/>
      <c r="CB402" s="8"/>
      <c r="CC402" s="4"/>
      <c r="CD402" s="8"/>
      <c r="CE402" s="7"/>
      <c r="CF402" s="7"/>
      <c r="CG402" s="2" t="s">
        <v>239</v>
      </c>
      <c r="CH402" s="2" t="s">
        <v>275</v>
      </c>
      <c r="CI402" s="2" t="s">
        <v>1557</v>
      </c>
      <c r="CJ402" s="2" t="s">
        <v>1710</v>
      </c>
      <c r="CK402" s="2" t="s">
        <v>241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239</v>
      </c>
      <c r="CT402" s="2" t="s">
        <v>275</v>
      </c>
      <c r="CU402" s="2" t="s">
        <v>1148</v>
      </c>
      <c r="CV402" s="2" t="s">
        <v>3427</v>
      </c>
      <c r="CW402" s="2" t="s">
        <v>241</v>
      </c>
      <c r="CX402" s="2" t="s">
        <v>229</v>
      </c>
      <c r="CY402" s="4"/>
      <c r="CZ402" s="8"/>
      <c r="DA402" s="4"/>
      <c r="DB402" s="8"/>
      <c r="DC402" s="7"/>
      <c r="DD402" s="7"/>
      <c r="DE402" s="2" t="s">
        <v>239</v>
      </c>
      <c r="DF402" s="2" t="s">
        <v>275</v>
      </c>
      <c r="DG402" s="2" t="s">
        <v>1148</v>
      </c>
      <c r="DH402" s="2" t="s">
        <v>3428</v>
      </c>
      <c r="DI402" s="2" t="s">
        <v>241</v>
      </c>
      <c r="DJ402" s="2" t="s">
        <v>229</v>
      </c>
      <c r="DK402" s="4"/>
      <c r="DL402" s="8"/>
      <c r="DM402" s="4"/>
      <c r="DN402" s="8"/>
      <c r="DO402" s="7"/>
      <c r="DP402" s="7"/>
      <c r="DQ402" s="2" t="s">
        <v>239</v>
      </c>
      <c r="DR402" s="2" t="s">
        <v>275</v>
      </c>
      <c r="DS402" s="2" t="s">
        <v>1148</v>
      </c>
      <c r="DT402" s="2" t="s">
        <v>3429</v>
      </c>
      <c r="DU402" s="2" t="s">
        <v>241</v>
      </c>
      <c r="DV402" s="2" t="s">
        <v>229</v>
      </c>
      <c r="DW402" s="4"/>
      <c r="DX402" s="8"/>
      <c r="DY402" s="4"/>
      <c r="DZ402" s="8"/>
      <c r="EA402" s="7"/>
      <c r="EB402" s="7"/>
      <c r="EC402" s="2" t="s">
        <v>1106</v>
      </c>
      <c r="ED402" s="2" t="s">
        <v>275</v>
      </c>
      <c r="EE402" s="2" t="s">
        <v>229</v>
      </c>
      <c r="EF402" s="2" t="s">
        <v>229</v>
      </c>
      <c r="EG402" s="2" t="s">
        <v>241</v>
      </c>
      <c r="EH402" s="2" t="s">
        <v>229</v>
      </c>
      <c r="EI402" s="4"/>
      <c r="EJ402" s="8"/>
      <c r="EK402" s="4"/>
      <c r="EL402" s="8"/>
      <c r="EM402" s="7"/>
      <c r="EN402" s="7"/>
      <c r="EO402" s="2" t="s">
        <v>239</v>
      </c>
      <c r="EP402" s="2" t="s">
        <v>275</v>
      </c>
      <c r="EQ402" s="2" t="s">
        <v>3430</v>
      </c>
      <c r="ER402" s="2" t="s">
        <v>959</v>
      </c>
      <c r="ES402" s="2" t="s">
        <v>241</v>
      </c>
      <c r="ET402" s="2" t="s">
        <v>229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275</v>
      </c>
      <c r="FC402" s="2" t="s">
        <v>1148</v>
      </c>
      <c r="FD402" s="2" t="s">
        <v>3431</v>
      </c>
      <c r="FE402" s="2" t="s">
        <v>241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275</v>
      </c>
      <c r="FO402" s="2" t="s">
        <v>1148</v>
      </c>
      <c r="FP402" s="2" t="s">
        <v>3432</v>
      </c>
      <c r="FQ402" s="2" t="s">
        <v>241</v>
      </c>
      <c r="FR402" s="2" t="s">
        <v>229</v>
      </c>
      <c r="FS402" s="4"/>
      <c r="FT402" s="8"/>
      <c r="FU402" s="4"/>
      <c r="FV402" s="8"/>
      <c r="FW402" s="7"/>
      <c r="FX402" s="7"/>
      <c r="FY402" s="2" t="s">
        <v>229</v>
      </c>
      <c r="FZ402" s="2" t="s">
        <v>229</v>
      </c>
      <c r="GA402" s="2" t="s">
        <v>229</v>
      </c>
      <c r="GB402" s="2" t="s">
        <v>229</v>
      </c>
      <c r="GC402" s="2" t="s">
        <v>229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239</v>
      </c>
      <c r="GL402" s="2" t="s">
        <v>275</v>
      </c>
      <c r="GM402" s="2" t="s">
        <v>1148</v>
      </c>
      <c r="GN402" s="2" t="s">
        <v>3433</v>
      </c>
      <c r="GO402" s="2" t="s">
        <v>241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281</v>
      </c>
      <c r="GX402" s="2" t="s">
        <v>275</v>
      </c>
      <c r="GY402" s="2" t="s">
        <v>229</v>
      </c>
      <c r="GZ402" s="2" t="s">
        <v>229</v>
      </c>
      <c r="HA402" s="2" t="s">
        <v>241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239</v>
      </c>
      <c r="HJ402" s="2" t="s">
        <v>275</v>
      </c>
      <c r="HK402" s="2" t="s">
        <v>1148</v>
      </c>
      <c r="HL402" s="2" t="s">
        <v>3434</v>
      </c>
      <c r="HM402" s="2" t="s">
        <v>241</v>
      </c>
      <c r="HN402" s="2" t="s">
        <v>229</v>
      </c>
      <c r="HO402" s="4"/>
      <c r="HP402" s="8"/>
      <c r="HQ402" s="4"/>
      <c r="HR402" s="8"/>
      <c r="HS402" s="7"/>
      <c r="HT402" s="7"/>
      <c r="HU402" s="2" t="s">
        <v>229</v>
      </c>
      <c r="HV402" s="2" t="s">
        <v>229</v>
      </c>
      <c r="HW402" s="2" t="s">
        <v>229</v>
      </c>
      <c r="HX402" s="2" t="s">
        <v>229</v>
      </c>
      <c r="HY402" s="2" t="s">
        <v>229</v>
      </c>
      <c r="HZ402" s="2" t="s">
        <v>229</v>
      </c>
      <c r="IA402" s="4"/>
      <c r="IB402" s="8"/>
      <c r="IC402" s="4"/>
      <c r="ID402" s="8"/>
      <c r="IE402" s="7"/>
      <c r="IF402" s="7"/>
      <c r="IG402" s="2" t="s">
        <v>266</v>
      </c>
      <c r="IH402" s="2" t="s">
        <v>275</v>
      </c>
      <c r="II402" s="2" t="s">
        <v>229</v>
      </c>
      <c r="IJ402" s="2" t="s">
        <v>229</v>
      </c>
      <c r="IK402" s="2" t="s">
        <v>241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272</v>
      </c>
      <c r="IT402" s="2" t="s">
        <v>226</v>
      </c>
      <c r="IU402" s="2" t="s">
        <v>229</v>
      </c>
      <c r="IV402" s="2" t="s">
        <v>229</v>
      </c>
      <c r="IW402" s="2" t="s">
        <v>241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229</v>
      </c>
      <c r="JF402" s="2" t="s">
        <v>229</v>
      </c>
      <c r="JG402" s="2" t="s">
        <v>229</v>
      </c>
      <c r="JH402" s="2" t="s">
        <v>229</v>
      </c>
      <c r="JI402" s="2" t="s">
        <v>229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229</v>
      </c>
      <c r="JR402" s="2" t="s">
        <v>229</v>
      </c>
      <c r="JS402" s="2" t="s">
        <v>229</v>
      </c>
      <c r="JT402" s="2" t="s">
        <v>229</v>
      </c>
      <c r="JU402" s="2" t="s">
        <v>229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281</v>
      </c>
      <c r="KD402" s="2" t="s">
        <v>275</v>
      </c>
      <c r="KE402" s="2" t="s">
        <v>229</v>
      </c>
      <c r="KF402" s="2" t="s">
        <v>229</v>
      </c>
      <c r="KG402" s="2" t="s">
        <v>241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229</v>
      </c>
      <c r="KP402" s="2" t="s">
        <v>229</v>
      </c>
      <c r="KQ402" s="2" t="s">
        <v>229</v>
      </c>
      <c r="KR402" s="2" t="s">
        <v>229</v>
      </c>
      <c r="KS402" s="2" t="s">
        <v>229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239</v>
      </c>
      <c r="LB402" s="2" t="s">
        <v>275</v>
      </c>
      <c r="LC402" s="2" t="s">
        <v>1148</v>
      </c>
      <c r="LD402" s="2" t="s">
        <v>229</v>
      </c>
      <c r="LE402" s="2" t="s">
        <v>241</v>
      </c>
      <c r="LF402" s="2" t="s">
        <v>229</v>
      </c>
      <c r="LG402" s="4"/>
      <c r="LH402" s="8"/>
      <c r="LI402" s="4"/>
      <c r="LJ402" s="8"/>
      <c r="LK402" s="7"/>
      <c r="LL402" s="7"/>
      <c r="LM402" s="2" t="s">
        <v>229</v>
      </c>
      <c r="LN402" s="2" t="s">
        <v>229</v>
      </c>
      <c r="LO402" s="2" t="s">
        <v>229</v>
      </c>
      <c r="LP402" s="2" t="s">
        <v>229</v>
      </c>
      <c r="LQ402" s="2" t="s">
        <v>229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239</v>
      </c>
      <c r="LZ402" s="2" t="s">
        <v>275</v>
      </c>
      <c r="MA402" s="2" t="s">
        <v>3078</v>
      </c>
      <c r="MB402" s="2" t="s">
        <v>229</v>
      </c>
      <c r="MC402" s="2" t="s">
        <v>241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229</v>
      </c>
      <c r="ML402" s="2" t="s">
        <v>229</v>
      </c>
      <c r="MM402" s="2" t="s">
        <v>229</v>
      </c>
      <c r="MN402" s="2" t="s">
        <v>229</v>
      </c>
      <c r="MO402" s="2" t="s">
        <v>229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229</v>
      </c>
      <c r="MY402" s="2" t="s">
        <v>229</v>
      </c>
      <c r="MZ402" s="2" t="s">
        <v>229</v>
      </c>
      <c r="NA402" s="2" t="s">
        <v>229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239</v>
      </c>
      <c r="NJ402" s="2" t="s">
        <v>275</v>
      </c>
      <c r="NK402" s="2" t="s">
        <v>1165</v>
      </c>
      <c r="NL402" s="2" t="s">
        <v>1190</v>
      </c>
      <c r="NM402" s="2" t="s">
        <v>241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272</v>
      </c>
      <c r="NV402" s="2" t="s">
        <v>275</v>
      </c>
      <c r="NW402" s="2" t="s">
        <v>229</v>
      </c>
      <c r="NX402" s="2" t="s">
        <v>229</v>
      </c>
      <c r="NY402" s="2" t="s">
        <v>241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229</v>
      </c>
      <c r="OH402" s="2" t="s">
        <v>229</v>
      </c>
      <c r="OI402" s="2" t="s">
        <v>229</v>
      </c>
      <c r="OJ402" s="2" t="s">
        <v>229</v>
      </c>
      <c r="OK402" s="2" t="s">
        <v>229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229</v>
      </c>
      <c r="OT402" s="2" t="s">
        <v>229</v>
      </c>
      <c r="OU402" s="2" t="s">
        <v>229</v>
      </c>
      <c r="OV402" s="2" t="s">
        <v>229</v>
      </c>
      <c r="OW402" s="2" t="s">
        <v>229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229</v>
      </c>
      <c r="PF402" s="2" t="s">
        <v>229</v>
      </c>
      <c r="PG402" s="2" t="s">
        <v>229</v>
      </c>
      <c r="PH402" s="2" t="s">
        <v>229</v>
      </c>
      <c r="PI402" s="2" t="s">
        <v>229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239</v>
      </c>
      <c r="PR402" s="2" t="s">
        <v>275</v>
      </c>
      <c r="PS402" s="2" t="s">
        <v>1166</v>
      </c>
      <c r="PT402" s="2" t="s">
        <v>229</v>
      </c>
      <c r="PU402" s="2" t="s">
        <v>241</v>
      </c>
      <c r="PV402" s="2" t="s">
        <v>229</v>
      </c>
      <c r="PW402" s="4"/>
      <c r="PX402" s="8"/>
      <c r="PY402" s="4"/>
      <c r="PZ402" s="8"/>
      <c r="QA402" s="7"/>
      <c r="QB402" s="7"/>
      <c r="QC402" s="2" t="s">
        <v>281</v>
      </c>
      <c r="QD402" s="2" t="s">
        <v>275</v>
      </c>
      <c r="QE402" s="2" t="s">
        <v>229</v>
      </c>
      <c r="QF402" s="2" t="s">
        <v>229</v>
      </c>
      <c r="QG402" s="2" t="s">
        <v>241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229</v>
      </c>
      <c r="QP402" s="2" t="s">
        <v>229</v>
      </c>
      <c r="QQ402" s="2" t="s">
        <v>229</v>
      </c>
      <c r="QR402" s="2" t="s">
        <v>229</v>
      </c>
      <c r="QS402" s="2" t="s">
        <v>229</v>
      </c>
      <c r="QT402" s="2" t="s">
        <v>229</v>
      </c>
      <c r="QU402" s="4"/>
      <c r="QV402" s="8"/>
      <c r="QW402" s="4"/>
      <c r="QX402" s="8"/>
      <c r="QY402" s="7"/>
      <c r="QZ402" s="7"/>
      <c r="RA402" s="2" t="s">
        <v>272</v>
      </c>
      <c r="RB402" s="2" t="s">
        <v>275</v>
      </c>
      <c r="RC402" s="2" t="s">
        <v>229</v>
      </c>
      <c r="RD402" s="2" t="s">
        <v>229</v>
      </c>
      <c r="RE402" s="2" t="s">
        <v>241</v>
      </c>
      <c r="RF402" s="2" t="s">
        <v>229</v>
      </c>
      <c r="RG402" s="4"/>
      <c r="RH402" s="8"/>
      <c r="RI402" s="4"/>
      <c r="RJ402" s="8"/>
      <c r="RK402" s="7"/>
      <c r="RL402" s="7"/>
      <c r="RM402" s="2" t="s">
        <v>229</v>
      </c>
      <c r="RN402" s="2" t="s">
        <v>229</v>
      </c>
      <c r="RO402" s="2" t="s">
        <v>229</v>
      </c>
      <c r="RP402" s="2" t="s">
        <v>229</v>
      </c>
      <c r="RQ402" s="2" t="s">
        <v>229</v>
      </c>
      <c r="RR402" s="2" t="s">
        <v>229</v>
      </c>
      <c r="RS402" s="4"/>
      <c r="RT402" s="8"/>
      <c r="RU402" s="4"/>
      <c r="RV402" s="8"/>
      <c r="RW402" s="7"/>
      <c r="RX402" s="7"/>
      <c r="RY402" s="2" t="s">
        <v>272</v>
      </c>
      <c r="RZ402" s="2" t="s">
        <v>275</v>
      </c>
      <c r="SA402" s="2" t="s">
        <v>229</v>
      </c>
      <c r="SB402" s="2" t="s">
        <v>229</v>
      </c>
      <c r="SC402" s="2" t="s">
        <v>241</v>
      </c>
      <c r="SD402" s="2" t="s">
        <v>229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</row>
    <row r="403">
      <c r="A403" s="2" t="s">
        <v>3435</v>
      </c>
      <c r="B403" s="2" t="s">
        <v>216</v>
      </c>
      <c r="C403" s="2" t="s">
        <v>217</v>
      </c>
      <c r="D403" s="2" t="s">
        <v>3164</v>
      </c>
      <c r="E403" s="2" t="s">
        <v>3165</v>
      </c>
      <c r="F403" s="2" t="s">
        <v>1661</v>
      </c>
      <c r="G403" s="2" t="s">
        <v>1662</v>
      </c>
      <c r="H403" s="2" t="s">
        <v>1663</v>
      </c>
      <c r="I403" s="2" t="s">
        <v>3425</v>
      </c>
      <c r="J403" s="2" t="s">
        <v>224</v>
      </c>
      <c r="K403" s="2" t="s">
        <v>1070</v>
      </c>
      <c r="L403" s="3">
        <v>22.05</v>
      </c>
      <c r="M403" s="3">
        <v>23.15</v>
      </c>
      <c r="N403" s="3">
        <v>44.99</v>
      </c>
      <c r="O403" s="2" t="s">
        <v>981</v>
      </c>
      <c r="P403" s="2" t="s">
        <v>964</v>
      </c>
      <c r="Q403" s="2" t="s">
        <v>228</v>
      </c>
      <c r="R403" s="2" t="s">
        <v>229</v>
      </c>
      <c r="S403" s="2" t="s">
        <v>1664</v>
      </c>
      <c r="T403" s="2" t="s">
        <v>684</v>
      </c>
      <c r="U403" s="2" t="s">
        <v>286</v>
      </c>
      <c r="V403" s="2" t="s">
        <v>685</v>
      </c>
      <c r="W403" s="2" t="s">
        <v>686</v>
      </c>
      <c r="X403" s="2" t="s">
        <v>1009</v>
      </c>
      <c r="Y403" s="2" t="s">
        <v>1144</v>
      </c>
      <c r="Z403" s="4"/>
      <c r="AA403" s="4">
        <f>=ROUNDDOWN({0},0)</f>
      </c>
      <c r="AB403" s="5"/>
      <c r="AC403" s="2" t="s">
        <v>229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>
        <v>21</v>
      </c>
      <c r="AS403" s="8">
        <v>533.5</v>
      </c>
      <c r="AT403" s="7">
        <v>-1</v>
      </c>
      <c r="AU403" s="7">
        <v>-1</v>
      </c>
      <c r="AV403" s="4"/>
      <c r="AW403" s="8"/>
      <c r="AX403" s="4">
        <v>21</v>
      </c>
      <c r="AY403" s="8">
        <v>533.5</v>
      </c>
      <c r="AZ403" s="7">
        <v>-1</v>
      </c>
      <c r="BA403" s="7">
        <v>-1</v>
      </c>
      <c r="BB403" s="7"/>
      <c r="BC403" s="4" t="s">
        <v>229</v>
      </c>
      <c r="BD403" s="8" t="s">
        <v>229</v>
      </c>
      <c r="BE403" s="4">
        <v>25</v>
      </c>
      <c r="BF403" s="8">
        <v>618.48</v>
      </c>
      <c r="BG403" s="7" t="s">
        <v>229</v>
      </c>
      <c r="BH403" s="7" t="s">
        <v>229</v>
      </c>
      <c r="BI403" s="7"/>
      <c r="BJ403" s="4"/>
      <c r="BK403" s="8"/>
      <c r="BL403" s="2" t="s">
        <v>3436</v>
      </c>
      <c r="BM403" s="7"/>
      <c r="BN403" s="7"/>
      <c r="BO403" s="4"/>
      <c r="BP403" s="8"/>
      <c r="BQ403" s="4"/>
      <c r="BR403" s="8"/>
      <c r="BS403" s="7"/>
      <c r="BT403" s="7"/>
      <c r="BU403" s="2" t="s">
        <v>239</v>
      </c>
      <c r="BV403" s="2" t="s">
        <v>275</v>
      </c>
      <c r="BW403" s="2" t="s">
        <v>229</v>
      </c>
      <c r="BX403" s="2" t="s">
        <v>1572</v>
      </c>
      <c r="BY403" s="2" t="s">
        <v>241</v>
      </c>
      <c r="BZ403" s="2" t="s">
        <v>229</v>
      </c>
      <c r="CA403" s="4"/>
      <c r="CB403" s="8"/>
      <c r="CC403" s="4"/>
      <c r="CD403" s="8"/>
      <c r="CE403" s="7"/>
      <c r="CF403" s="7"/>
      <c r="CG403" s="2" t="s">
        <v>239</v>
      </c>
      <c r="CH403" s="2" t="s">
        <v>275</v>
      </c>
      <c r="CI403" s="2" t="s">
        <v>1148</v>
      </c>
      <c r="CJ403" s="2" t="s">
        <v>1220</v>
      </c>
      <c r="CK403" s="2" t="s">
        <v>241</v>
      </c>
      <c r="CL403" s="2" t="s">
        <v>229</v>
      </c>
      <c r="CM403" s="4"/>
      <c r="CN403" s="8"/>
      <c r="CO403" s="4"/>
      <c r="CP403" s="8"/>
      <c r="CQ403" s="7"/>
      <c r="CR403" s="7"/>
      <c r="CS403" s="2" t="s">
        <v>239</v>
      </c>
      <c r="CT403" s="2" t="s">
        <v>275</v>
      </c>
      <c r="CU403" s="2" t="s">
        <v>1148</v>
      </c>
      <c r="CV403" s="2" t="s">
        <v>1156</v>
      </c>
      <c r="CW403" s="2" t="s">
        <v>241</v>
      </c>
      <c r="CX403" s="2" t="s">
        <v>229</v>
      </c>
      <c r="CY403" s="4"/>
      <c r="CZ403" s="8"/>
      <c r="DA403" s="4">
        <v>1</v>
      </c>
      <c r="DB403" s="8">
        <v>8.5</v>
      </c>
      <c r="DC403" s="7">
        <v>-1</v>
      </c>
      <c r="DD403" s="7">
        <v>-1</v>
      </c>
      <c r="DE403" s="2" t="s">
        <v>239</v>
      </c>
      <c r="DF403" s="2" t="s">
        <v>275</v>
      </c>
      <c r="DG403" s="2" t="s">
        <v>1148</v>
      </c>
      <c r="DH403" s="2" t="s">
        <v>1156</v>
      </c>
      <c r="DI403" s="2" t="s">
        <v>263</v>
      </c>
      <c r="DJ403" s="2" t="s">
        <v>229</v>
      </c>
      <c r="DK403" s="4"/>
      <c r="DL403" s="8"/>
      <c r="DM403" s="4"/>
      <c r="DN403" s="8"/>
      <c r="DO403" s="7"/>
      <c r="DP403" s="7"/>
      <c r="DQ403" s="2" t="s">
        <v>239</v>
      </c>
      <c r="DR403" s="2" t="s">
        <v>275</v>
      </c>
      <c r="DS403" s="2" t="s">
        <v>1148</v>
      </c>
      <c r="DT403" s="2" t="s">
        <v>1238</v>
      </c>
      <c r="DU403" s="2" t="s">
        <v>241</v>
      </c>
      <c r="DV403" s="2" t="s">
        <v>229</v>
      </c>
      <c r="DW403" s="4"/>
      <c r="DX403" s="8"/>
      <c r="DY403" s="4"/>
      <c r="DZ403" s="8"/>
      <c r="EA403" s="7"/>
      <c r="EB403" s="7"/>
      <c r="EC403" s="2" t="s">
        <v>239</v>
      </c>
      <c r="ED403" s="2" t="s">
        <v>275</v>
      </c>
      <c r="EE403" s="2" t="s">
        <v>699</v>
      </c>
      <c r="EF403" s="2" t="s">
        <v>1346</v>
      </c>
      <c r="EG403" s="2" t="s">
        <v>241</v>
      </c>
      <c r="EH403" s="2" t="s">
        <v>229</v>
      </c>
      <c r="EI403" s="4"/>
      <c r="EJ403" s="8"/>
      <c r="EK403" s="4">
        <v>20</v>
      </c>
      <c r="EL403" s="8">
        <v>525</v>
      </c>
      <c r="EM403" s="7">
        <v>-1</v>
      </c>
      <c r="EN403" s="7">
        <v>-1</v>
      </c>
      <c r="EO403" s="2" t="s">
        <v>239</v>
      </c>
      <c r="EP403" s="2" t="s">
        <v>275</v>
      </c>
      <c r="EQ403" s="2" t="s">
        <v>1148</v>
      </c>
      <c r="ER403" s="2" t="s">
        <v>1156</v>
      </c>
      <c r="ES403" s="2" t="s">
        <v>241</v>
      </c>
      <c r="ET403" s="2" t="s">
        <v>229</v>
      </c>
      <c r="EU403" s="4"/>
      <c r="EV403" s="8"/>
      <c r="EW403" s="4"/>
      <c r="EX403" s="8"/>
      <c r="EY403" s="7"/>
      <c r="EZ403" s="7"/>
      <c r="FA403" s="2" t="s">
        <v>239</v>
      </c>
      <c r="FB403" s="2" t="s">
        <v>275</v>
      </c>
      <c r="FC403" s="2" t="s">
        <v>1148</v>
      </c>
      <c r="FD403" s="2" t="s">
        <v>3437</v>
      </c>
      <c r="FE403" s="2" t="s">
        <v>241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275</v>
      </c>
      <c r="FO403" s="2" t="s">
        <v>1148</v>
      </c>
      <c r="FP403" s="2" t="s">
        <v>1156</v>
      </c>
      <c r="FQ403" s="2" t="s">
        <v>241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229</v>
      </c>
      <c r="GA403" s="2" t="s">
        <v>229</v>
      </c>
      <c r="GB403" s="2" t="s">
        <v>229</v>
      </c>
      <c r="GC403" s="2" t="s">
        <v>229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239</v>
      </c>
      <c r="GL403" s="2" t="s">
        <v>275</v>
      </c>
      <c r="GM403" s="2" t="s">
        <v>1148</v>
      </c>
      <c r="GN403" s="2" t="s">
        <v>1610</v>
      </c>
      <c r="GO403" s="2" t="s">
        <v>241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239</v>
      </c>
      <c r="GX403" s="2" t="s">
        <v>275</v>
      </c>
      <c r="GY403" s="2" t="s">
        <v>852</v>
      </c>
      <c r="GZ403" s="2" t="s">
        <v>1020</v>
      </c>
      <c r="HA403" s="2" t="s">
        <v>241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239</v>
      </c>
      <c r="HJ403" s="2" t="s">
        <v>275</v>
      </c>
      <c r="HK403" s="2" t="s">
        <v>1148</v>
      </c>
      <c r="HL403" s="2" t="s">
        <v>3438</v>
      </c>
      <c r="HM403" s="2" t="s">
        <v>241</v>
      </c>
      <c r="HN403" s="2" t="s">
        <v>229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275</v>
      </c>
      <c r="HW403" s="2" t="s">
        <v>712</v>
      </c>
      <c r="HX403" s="2" t="s">
        <v>743</v>
      </c>
      <c r="HY403" s="2" t="s">
        <v>241</v>
      </c>
      <c r="HZ403" s="2" t="s">
        <v>229</v>
      </c>
      <c r="IA403" s="4"/>
      <c r="IB403" s="8"/>
      <c r="IC403" s="4"/>
      <c r="ID403" s="8"/>
      <c r="IE403" s="7"/>
      <c r="IF403" s="7"/>
      <c r="IG403" s="2" t="s">
        <v>266</v>
      </c>
      <c r="IH403" s="2" t="s">
        <v>275</v>
      </c>
      <c r="II403" s="2" t="s">
        <v>952</v>
      </c>
      <c r="IJ403" s="2" t="s">
        <v>229</v>
      </c>
      <c r="IK403" s="2" t="s">
        <v>241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272</v>
      </c>
      <c r="IT403" s="2" t="s">
        <v>275</v>
      </c>
      <c r="IU403" s="2" t="s">
        <v>229</v>
      </c>
      <c r="IV403" s="2" t="s">
        <v>229</v>
      </c>
      <c r="IW403" s="2" t="s">
        <v>241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239</v>
      </c>
      <c r="JF403" s="2" t="s">
        <v>275</v>
      </c>
      <c r="JG403" s="2" t="s">
        <v>268</v>
      </c>
      <c r="JH403" s="2" t="s">
        <v>229</v>
      </c>
      <c r="JI403" s="2" t="s">
        <v>241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239</v>
      </c>
      <c r="JR403" s="2" t="s">
        <v>275</v>
      </c>
      <c r="JS403" s="2" t="s">
        <v>2366</v>
      </c>
      <c r="JT403" s="2" t="s">
        <v>1715</v>
      </c>
      <c r="JU403" s="2" t="s">
        <v>241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272</v>
      </c>
      <c r="KD403" s="2" t="s">
        <v>275</v>
      </c>
      <c r="KE403" s="2" t="s">
        <v>229</v>
      </c>
      <c r="KF403" s="2" t="s">
        <v>229</v>
      </c>
      <c r="KG403" s="2" t="s">
        <v>241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272</v>
      </c>
      <c r="KP403" s="2" t="s">
        <v>275</v>
      </c>
      <c r="KQ403" s="2" t="s">
        <v>229</v>
      </c>
      <c r="KR403" s="2" t="s">
        <v>229</v>
      </c>
      <c r="KS403" s="2" t="s">
        <v>241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239</v>
      </c>
      <c r="LB403" s="2" t="s">
        <v>275</v>
      </c>
      <c r="LC403" s="2" t="s">
        <v>1148</v>
      </c>
      <c r="LD403" s="2" t="s">
        <v>229</v>
      </c>
      <c r="LE403" s="2" t="s">
        <v>241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229</v>
      </c>
      <c r="LN403" s="2" t="s">
        <v>229</v>
      </c>
      <c r="LO403" s="2" t="s">
        <v>229</v>
      </c>
      <c r="LP403" s="2" t="s">
        <v>229</v>
      </c>
      <c r="LQ403" s="2" t="s">
        <v>229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239</v>
      </c>
      <c r="LZ403" s="2" t="s">
        <v>275</v>
      </c>
      <c r="MA403" s="2" t="s">
        <v>1226</v>
      </c>
      <c r="MB403" s="2" t="s">
        <v>3439</v>
      </c>
      <c r="MC403" s="2" t="s">
        <v>241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266</v>
      </c>
      <c r="ML403" s="2" t="s">
        <v>275</v>
      </c>
      <c r="MM403" s="2" t="s">
        <v>229</v>
      </c>
      <c r="MN403" s="2" t="s">
        <v>229</v>
      </c>
      <c r="MO403" s="2" t="s">
        <v>241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239</v>
      </c>
      <c r="MX403" s="2" t="s">
        <v>275</v>
      </c>
      <c r="MY403" s="2" t="s">
        <v>1674</v>
      </c>
      <c r="MZ403" s="2" t="s">
        <v>1793</v>
      </c>
      <c r="NA403" s="2" t="s">
        <v>241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239</v>
      </c>
      <c r="NJ403" s="2" t="s">
        <v>275</v>
      </c>
      <c r="NK403" s="2" t="s">
        <v>1165</v>
      </c>
      <c r="NL403" s="2" t="s">
        <v>1151</v>
      </c>
      <c r="NM403" s="2" t="s">
        <v>263</v>
      </c>
      <c r="NN403" s="2" t="s">
        <v>229</v>
      </c>
      <c r="NO403" s="4"/>
      <c r="NP403" s="8"/>
      <c r="NQ403" s="4"/>
      <c r="NR403" s="8"/>
      <c r="NS403" s="7"/>
      <c r="NT403" s="7"/>
      <c r="NU403" s="2" t="s">
        <v>266</v>
      </c>
      <c r="NV403" s="2" t="s">
        <v>275</v>
      </c>
      <c r="NW403" s="2" t="s">
        <v>229</v>
      </c>
      <c r="NX403" s="2" t="s">
        <v>229</v>
      </c>
      <c r="NY403" s="2" t="s">
        <v>241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229</v>
      </c>
      <c r="OH403" s="2" t="s">
        <v>229</v>
      </c>
      <c r="OI403" s="2" t="s">
        <v>229</v>
      </c>
      <c r="OJ403" s="2" t="s">
        <v>229</v>
      </c>
      <c r="OK403" s="2" t="s">
        <v>229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229</v>
      </c>
      <c r="OT403" s="2" t="s">
        <v>229</v>
      </c>
      <c r="OU403" s="2" t="s">
        <v>229</v>
      </c>
      <c r="OV403" s="2" t="s">
        <v>229</v>
      </c>
      <c r="OW403" s="2" t="s">
        <v>229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229</v>
      </c>
      <c r="PF403" s="2" t="s">
        <v>229</v>
      </c>
      <c r="PG403" s="2" t="s">
        <v>229</v>
      </c>
      <c r="PH403" s="2" t="s">
        <v>229</v>
      </c>
      <c r="PI403" s="2" t="s">
        <v>229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239</v>
      </c>
      <c r="PR403" s="2" t="s">
        <v>275</v>
      </c>
      <c r="PS403" s="2" t="s">
        <v>1166</v>
      </c>
      <c r="PT403" s="2" t="s">
        <v>690</v>
      </c>
      <c r="PU403" s="2" t="s">
        <v>241</v>
      </c>
      <c r="PV403" s="2" t="s">
        <v>229</v>
      </c>
      <c r="PW403" s="4"/>
      <c r="PX403" s="8"/>
      <c r="PY403" s="4"/>
      <c r="PZ403" s="8"/>
      <c r="QA403" s="7"/>
      <c r="QB403" s="7"/>
      <c r="QC403" s="2" t="s">
        <v>281</v>
      </c>
      <c r="QD403" s="2" t="s">
        <v>275</v>
      </c>
      <c r="QE403" s="2" t="s">
        <v>229</v>
      </c>
      <c r="QF403" s="2" t="s">
        <v>229</v>
      </c>
      <c r="QG403" s="2" t="s">
        <v>241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229</v>
      </c>
      <c r="QP403" s="2" t="s">
        <v>229</v>
      </c>
      <c r="QQ403" s="2" t="s">
        <v>229</v>
      </c>
      <c r="QR403" s="2" t="s">
        <v>229</v>
      </c>
      <c r="QS403" s="2" t="s">
        <v>229</v>
      </c>
      <c r="QT403" s="2" t="s">
        <v>229</v>
      </c>
      <c r="QU403" s="4"/>
      <c r="QV403" s="8"/>
      <c r="QW403" s="4"/>
      <c r="QX403" s="8"/>
      <c r="QY403" s="7"/>
      <c r="QZ403" s="7"/>
      <c r="RA403" s="2" t="s">
        <v>272</v>
      </c>
      <c r="RB403" s="2" t="s">
        <v>275</v>
      </c>
      <c r="RC403" s="2" t="s">
        <v>229</v>
      </c>
      <c r="RD403" s="2" t="s">
        <v>229</v>
      </c>
      <c r="RE403" s="2" t="s">
        <v>241</v>
      </c>
      <c r="RF403" s="2" t="s">
        <v>229</v>
      </c>
      <c r="RG403" s="4"/>
      <c r="RH403" s="8"/>
      <c r="RI403" s="4"/>
      <c r="RJ403" s="8"/>
      <c r="RK403" s="7"/>
      <c r="RL403" s="7"/>
      <c r="RM403" s="2" t="s">
        <v>229</v>
      </c>
      <c r="RN403" s="2" t="s">
        <v>229</v>
      </c>
      <c r="RO403" s="2" t="s">
        <v>229</v>
      </c>
      <c r="RP403" s="2" t="s">
        <v>229</v>
      </c>
      <c r="RQ403" s="2" t="s">
        <v>229</v>
      </c>
      <c r="RR403" s="2" t="s">
        <v>229</v>
      </c>
      <c r="RS403" s="4"/>
      <c r="RT403" s="8"/>
      <c r="RU403" s="4"/>
      <c r="RV403" s="8"/>
      <c r="RW403" s="7"/>
      <c r="RX403" s="7"/>
      <c r="RY403" s="2" t="s">
        <v>239</v>
      </c>
      <c r="RZ403" s="2" t="s">
        <v>275</v>
      </c>
      <c r="SA403" s="2" t="s">
        <v>282</v>
      </c>
      <c r="SB403" s="2" t="s">
        <v>229</v>
      </c>
      <c r="SC403" s="2" t="s">
        <v>241</v>
      </c>
      <c r="SD403" s="2" t="s">
        <v>229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</row>
    <row r="404">
      <c r="A404" s="2" t="s">
        <v>3440</v>
      </c>
      <c r="B404" s="2" t="s">
        <v>216</v>
      </c>
      <c r="C404" s="2" t="s">
        <v>217</v>
      </c>
      <c r="D404" s="2" t="s">
        <v>3164</v>
      </c>
      <c r="E404" s="2" t="s">
        <v>3165</v>
      </c>
      <c r="F404" s="2" t="s">
        <v>1661</v>
      </c>
      <c r="G404" s="2" t="s">
        <v>3155</v>
      </c>
      <c r="H404" s="2" t="s">
        <v>1663</v>
      </c>
      <c r="I404" s="2" t="s">
        <v>3425</v>
      </c>
      <c r="J404" s="2" t="s">
        <v>224</v>
      </c>
      <c r="K404" s="2" t="s">
        <v>341</v>
      </c>
      <c r="L404" s="3">
        <v>20</v>
      </c>
      <c r="M404" s="3">
        <v>21</v>
      </c>
      <c r="N404" s="3">
        <v>39.99</v>
      </c>
      <c r="O404" s="2" t="s">
        <v>2130</v>
      </c>
      <c r="P404" s="2" t="s">
        <v>964</v>
      </c>
      <c r="Q404" s="2" t="s">
        <v>228</v>
      </c>
      <c r="R404" s="2" t="s">
        <v>229</v>
      </c>
      <c r="S404" s="2" t="s">
        <v>3441</v>
      </c>
      <c r="T404" s="2" t="s">
        <v>229</v>
      </c>
      <c r="U404" s="2" t="s">
        <v>286</v>
      </c>
      <c r="V404" s="2" t="s">
        <v>685</v>
      </c>
      <c r="W404" s="2" t="s">
        <v>686</v>
      </c>
      <c r="X404" s="2" t="s">
        <v>1009</v>
      </c>
      <c r="Y404" s="2" t="s">
        <v>1144</v>
      </c>
      <c r="Z404" s="4"/>
      <c r="AA404" s="4">
        <f>=ROUNDDOWN({0},0)</f>
      </c>
      <c r="AB404" s="5"/>
      <c r="AC404" s="2" t="s">
        <v>229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229</v>
      </c>
      <c r="AW404" s="8" t="s">
        <v>229</v>
      </c>
      <c r="AX404" s="4" t="s">
        <v>229</v>
      </c>
      <c r="AY404" s="8" t="s">
        <v>229</v>
      </c>
      <c r="AZ404" s="7" t="s">
        <v>229</v>
      </c>
      <c r="BA404" s="7" t="s">
        <v>229</v>
      </c>
      <c r="BB404" s="7"/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/>
      <c r="BJ404" s="4"/>
      <c r="BK404" s="8"/>
      <c r="BL404" s="2" t="s">
        <v>229</v>
      </c>
      <c r="BM404" s="7"/>
      <c r="BN404" s="7"/>
      <c r="BO404" s="4"/>
      <c r="BP404" s="8"/>
      <c r="BQ404" s="4"/>
      <c r="BR404" s="8"/>
      <c r="BS404" s="7"/>
      <c r="BT404" s="7"/>
      <c r="BU404" s="2" t="s">
        <v>239</v>
      </c>
      <c r="BV404" s="2" t="s">
        <v>275</v>
      </c>
      <c r="BW404" s="2" t="s">
        <v>229</v>
      </c>
      <c r="BX404" s="2" t="s">
        <v>1608</v>
      </c>
      <c r="BY404" s="2" t="s">
        <v>241</v>
      </c>
      <c r="BZ404" s="2" t="s">
        <v>229</v>
      </c>
      <c r="CA404" s="4"/>
      <c r="CB404" s="8"/>
      <c r="CC404" s="4"/>
      <c r="CD404" s="8"/>
      <c r="CE404" s="7"/>
      <c r="CF404" s="7"/>
      <c r="CG404" s="2" t="s">
        <v>239</v>
      </c>
      <c r="CH404" s="2" t="s">
        <v>275</v>
      </c>
      <c r="CI404" s="2" t="s">
        <v>1557</v>
      </c>
      <c r="CJ404" s="2" t="s">
        <v>1705</v>
      </c>
      <c r="CK404" s="2" t="s">
        <v>241</v>
      </c>
      <c r="CL404" s="2" t="s">
        <v>229</v>
      </c>
      <c r="CM404" s="4"/>
      <c r="CN404" s="8"/>
      <c r="CO404" s="4"/>
      <c r="CP404" s="8"/>
      <c r="CQ404" s="7"/>
      <c r="CR404" s="7"/>
      <c r="CS404" s="2" t="s">
        <v>239</v>
      </c>
      <c r="CT404" s="2" t="s">
        <v>275</v>
      </c>
      <c r="CU404" s="2" t="s">
        <v>1148</v>
      </c>
      <c r="CV404" s="2" t="s">
        <v>3442</v>
      </c>
      <c r="CW404" s="2" t="s">
        <v>241</v>
      </c>
      <c r="CX404" s="2" t="s">
        <v>229</v>
      </c>
      <c r="CY404" s="4"/>
      <c r="CZ404" s="8"/>
      <c r="DA404" s="4"/>
      <c r="DB404" s="8"/>
      <c r="DC404" s="7"/>
      <c r="DD404" s="7"/>
      <c r="DE404" s="2" t="s">
        <v>239</v>
      </c>
      <c r="DF404" s="2" t="s">
        <v>275</v>
      </c>
      <c r="DG404" s="2" t="s">
        <v>1148</v>
      </c>
      <c r="DH404" s="2" t="s">
        <v>1688</v>
      </c>
      <c r="DI404" s="2" t="s">
        <v>241</v>
      </c>
      <c r="DJ404" s="2" t="s">
        <v>229</v>
      </c>
      <c r="DK404" s="4"/>
      <c r="DL404" s="8"/>
      <c r="DM404" s="4"/>
      <c r="DN404" s="8"/>
      <c r="DO404" s="7"/>
      <c r="DP404" s="7"/>
      <c r="DQ404" s="2" t="s">
        <v>239</v>
      </c>
      <c r="DR404" s="2" t="s">
        <v>275</v>
      </c>
      <c r="DS404" s="2" t="s">
        <v>3159</v>
      </c>
      <c r="DT404" s="2" t="s">
        <v>703</v>
      </c>
      <c r="DU404" s="2" t="s">
        <v>241</v>
      </c>
      <c r="DV404" s="2" t="s">
        <v>229</v>
      </c>
      <c r="DW404" s="4"/>
      <c r="DX404" s="8"/>
      <c r="DY404" s="4"/>
      <c r="DZ404" s="8"/>
      <c r="EA404" s="7"/>
      <c r="EB404" s="7"/>
      <c r="EC404" s="2" t="s">
        <v>239</v>
      </c>
      <c r="ED404" s="2" t="s">
        <v>275</v>
      </c>
      <c r="EE404" s="2" t="s">
        <v>699</v>
      </c>
      <c r="EF404" s="2" t="s">
        <v>3029</v>
      </c>
      <c r="EG404" s="2" t="s">
        <v>241</v>
      </c>
      <c r="EH404" s="2" t="s">
        <v>229</v>
      </c>
      <c r="EI404" s="4"/>
      <c r="EJ404" s="8"/>
      <c r="EK404" s="4"/>
      <c r="EL404" s="8"/>
      <c r="EM404" s="7"/>
      <c r="EN404" s="7"/>
      <c r="EO404" s="2" t="s">
        <v>239</v>
      </c>
      <c r="EP404" s="2" t="s">
        <v>275</v>
      </c>
      <c r="EQ404" s="2" t="s">
        <v>1467</v>
      </c>
      <c r="ER404" s="2" t="s">
        <v>1468</v>
      </c>
      <c r="ES404" s="2" t="s">
        <v>241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239</v>
      </c>
      <c r="FB404" s="2" t="s">
        <v>275</v>
      </c>
      <c r="FC404" s="2" t="s">
        <v>1148</v>
      </c>
      <c r="FD404" s="2" t="s">
        <v>1592</v>
      </c>
      <c r="FE404" s="2" t="s">
        <v>241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275</v>
      </c>
      <c r="FO404" s="2" t="s">
        <v>1148</v>
      </c>
      <c r="FP404" s="2" t="s">
        <v>2165</v>
      </c>
      <c r="FQ404" s="2" t="s">
        <v>241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229</v>
      </c>
      <c r="GA404" s="2" t="s">
        <v>229</v>
      </c>
      <c r="GB404" s="2" t="s">
        <v>229</v>
      </c>
      <c r="GC404" s="2" t="s">
        <v>229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239</v>
      </c>
      <c r="GL404" s="2" t="s">
        <v>275</v>
      </c>
      <c r="GM404" s="2" t="s">
        <v>1148</v>
      </c>
      <c r="GN404" s="2" t="s">
        <v>3159</v>
      </c>
      <c r="GO404" s="2" t="s">
        <v>241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281</v>
      </c>
      <c r="GX404" s="2" t="s">
        <v>275</v>
      </c>
      <c r="GY404" s="2" t="s">
        <v>229</v>
      </c>
      <c r="GZ404" s="2" t="s">
        <v>229</v>
      </c>
      <c r="HA404" s="2" t="s">
        <v>241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239</v>
      </c>
      <c r="HJ404" s="2" t="s">
        <v>275</v>
      </c>
      <c r="HK404" s="2" t="s">
        <v>1595</v>
      </c>
      <c r="HL404" s="2" t="s">
        <v>1699</v>
      </c>
      <c r="HM404" s="2" t="s">
        <v>241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272</v>
      </c>
      <c r="HV404" s="2" t="s">
        <v>275</v>
      </c>
      <c r="HW404" s="2" t="s">
        <v>229</v>
      </c>
      <c r="HX404" s="2" t="s">
        <v>229</v>
      </c>
      <c r="HY404" s="2" t="s">
        <v>241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266</v>
      </c>
      <c r="IH404" s="2" t="s">
        <v>275</v>
      </c>
      <c r="II404" s="2" t="s">
        <v>229</v>
      </c>
      <c r="IJ404" s="2" t="s">
        <v>229</v>
      </c>
      <c r="IK404" s="2" t="s">
        <v>241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272</v>
      </c>
      <c r="IT404" s="2" t="s">
        <v>275</v>
      </c>
      <c r="IU404" s="2" t="s">
        <v>229</v>
      </c>
      <c r="IV404" s="2" t="s">
        <v>229</v>
      </c>
      <c r="IW404" s="2" t="s">
        <v>241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229</v>
      </c>
      <c r="JF404" s="2" t="s">
        <v>229</v>
      </c>
      <c r="JG404" s="2" t="s">
        <v>229</v>
      </c>
      <c r="JH404" s="2" t="s">
        <v>229</v>
      </c>
      <c r="JI404" s="2" t="s">
        <v>229</v>
      </c>
      <c r="JJ404" s="2" t="s">
        <v>229</v>
      </c>
      <c r="JK404" s="4"/>
      <c r="JL404" s="8"/>
      <c r="JM404" s="4"/>
      <c r="JN404" s="8"/>
      <c r="JO404" s="7"/>
      <c r="JP404" s="7"/>
      <c r="JQ404" s="2" t="s">
        <v>229</v>
      </c>
      <c r="JR404" s="2" t="s">
        <v>229</v>
      </c>
      <c r="JS404" s="2" t="s">
        <v>229</v>
      </c>
      <c r="JT404" s="2" t="s">
        <v>229</v>
      </c>
      <c r="JU404" s="2" t="s">
        <v>229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281</v>
      </c>
      <c r="KD404" s="2" t="s">
        <v>275</v>
      </c>
      <c r="KE404" s="2" t="s">
        <v>229</v>
      </c>
      <c r="KF404" s="2" t="s">
        <v>229</v>
      </c>
      <c r="KG404" s="2" t="s">
        <v>241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229</v>
      </c>
      <c r="KP404" s="2" t="s">
        <v>229</v>
      </c>
      <c r="KQ404" s="2" t="s">
        <v>229</v>
      </c>
      <c r="KR404" s="2" t="s">
        <v>229</v>
      </c>
      <c r="KS404" s="2" t="s">
        <v>229</v>
      </c>
      <c r="KT404" s="2" t="s">
        <v>229</v>
      </c>
      <c r="KU404" s="4"/>
      <c r="KV404" s="8"/>
      <c r="KW404" s="4"/>
      <c r="KX404" s="8"/>
      <c r="KY404" s="7"/>
      <c r="KZ404" s="7"/>
      <c r="LA404" s="2" t="s">
        <v>239</v>
      </c>
      <c r="LB404" s="2" t="s">
        <v>275</v>
      </c>
      <c r="LC404" s="2" t="s">
        <v>720</v>
      </c>
      <c r="LD404" s="2" t="s">
        <v>229</v>
      </c>
      <c r="LE404" s="2" t="s">
        <v>241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229</v>
      </c>
      <c r="LN404" s="2" t="s">
        <v>229</v>
      </c>
      <c r="LO404" s="2" t="s">
        <v>229</v>
      </c>
      <c r="LP404" s="2" t="s">
        <v>229</v>
      </c>
      <c r="LQ404" s="2" t="s">
        <v>229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239</v>
      </c>
      <c r="LZ404" s="2" t="s">
        <v>275</v>
      </c>
      <c r="MA404" s="2" t="s">
        <v>1872</v>
      </c>
      <c r="MB404" s="2" t="s">
        <v>229</v>
      </c>
      <c r="MC404" s="2" t="s">
        <v>241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272</v>
      </c>
      <c r="ML404" s="2" t="s">
        <v>275</v>
      </c>
      <c r="MM404" s="2" t="s">
        <v>229</v>
      </c>
      <c r="MN404" s="2" t="s">
        <v>229</v>
      </c>
      <c r="MO404" s="2" t="s">
        <v>241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272</v>
      </c>
      <c r="MX404" s="2" t="s">
        <v>226</v>
      </c>
      <c r="MY404" s="2" t="s">
        <v>1674</v>
      </c>
      <c r="MZ404" s="2" t="s">
        <v>229</v>
      </c>
      <c r="NA404" s="2" t="s">
        <v>241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239</v>
      </c>
      <c r="NJ404" s="2" t="s">
        <v>275</v>
      </c>
      <c r="NK404" s="2" t="s">
        <v>1165</v>
      </c>
      <c r="NL404" s="2" t="s">
        <v>1691</v>
      </c>
      <c r="NM404" s="2" t="s">
        <v>241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272</v>
      </c>
      <c r="NV404" s="2" t="s">
        <v>275</v>
      </c>
      <c r="NW404" s="2" t="s">
        <v>229</v>
      </c>
      <c r="NX404" s="2" t="s">
        <v>229</v>
      </c>
      <c r="NY404" s="2" t="s">
        <v>241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229</v>
      </c>
      <c r="OH404" s="2" t="s">
        <v>229</v>
      </c>
      <c r="OI404" s="2" t="s">
        <v>229</v>
      </c>
      <c r="OJ404" s="2" t="s">
        <v>229</v>
      </c>
      <c r="OK404" s="2" t="s">
        <v>229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229</v>
      </c>
      <c r="OT404" s="2" t="s">
        <v>229</v>
      </c>
      <c r="OU404" s="2" t="s">
        <v>229</v>
      </c>
      <c r="OV404" s="2" t="s">
        <v>229</v>
      </c>
      <c r="OW404" s="2" t="s">
        <v>229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229</v>
      </c>
      <c r="PF404" s="2" t="s">
        <v>229</v>
      </c>
      <c r="PG404" s="2" t="s">
        <v>229</v>
      </c>
      <c r="PH404" s="2" t="s">
        <v>229</v>
      </c>
      <c r="PI404" s="2" t="s">
        <v>229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239</v>
      </c>
      <c r="PR404" s="2" t="s">
        <v>275</v>
      </c>
      <c r="PS404" s="2" t="s">
        <v>1166</v>
      </c>
      <c r="PT404" s="2" t="s">
        <v>229</v>
      </c>
      <c r="PU404" s="2" t="s">
        <v>241</v>
      </c>
      <c r="PV404" s="2" t="s">
        <v>229</v>
      </c>
      <c r="PW404" s="4"/>
      <c r="PX404" s="8"/>
      <c r="PY404" s="4"/>
      <c r="PZ404" s="8"/>
      <c r="QA404" s="7"/>
      <c r="QB404" s="7"/>
      <c r="QC404" s="2" t="s">
        <v>281</v>
      </c>
      <c r="QD404" s="2" t="s">
        <v>275</v>
      </c>
      <c r="QE404" s="2" t="s">
        <v>229</v>
      </c>
      <c r="QF404" s="2" t="s">
        <v>229</v>
      </c>
      <c r="QG404" s="2" t="s">
        <v>241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229</v>
      </c>
      <c r="QP404" s="2" t="s">
        <v>229</v>
      </c>
      <c r="QQ404" s="2" t="s">
        <v>229</v>
      </c>
      <c r="QR404" s="2" t="s">
        <v>229</v>
      </c>
      <c r="QS404" s="2" t="s">
        <v>229</v>
      </c>
      <c r="QT404" s="2" t="s">
        <v>229</v>
      </c>
      <c r="QU404" s="4"/>
      <c r="QV404" s="8"/>
      <c r="QW404" s="4"/>
      <c r="QX404" s="8"/>
      <c r="QY404" s="7"/>
      <c r="QZ404" s="7"/>
      <c r="RA404" s="2" t="s">
        <v>272</v>
      </c>
      <c r="RB404" s="2" t="s">
        <v>275</v>
      </c>
      <c r="RC404" s="2" t="s">
        <v>229</v>
      </c>
      <c r="RD404" s="2" t="s">
        <v>229</v>
      </c>
      <c r="RE404" s="2" t="s">
        <v>241</v>
      </c>
      <c r="RF404" s="2" t="s">
        <v>229</v>
      </c>
      <c r="RG404" s="4"/>
      <c r="RH404" s="8"/>
      <c r="RI404" s="4"/>
      <c r="RJ404" s="8"/>
      <c r="RK404" s="7"/>
      <c r="RL404" s="7"/>
      <c r="RM404" s="2" t="s">
        <v>229</v>
      </c>
      <c r="RN404" s="2" t="s">
        <v>229</v>
      </c>
      <c r="RO404" s="2" t="s">
        <v>229</v>
      </c>
      <c r="RP404" s="2" t="s">
        <v>229</v>
      </c>
      <c r="RQ404" s="2" t="s">
        <v>229</v>
      </c>
      <c r="RR404" s="2" t="s">
        <v>229</v>
      </c>
      <c r="RS404" s="4"/>
      <c r="RT404" s="8"/>
      <c r="RU404" s="4"/>
      <c r="RV404" s="8"/>
      <c r="RW404" s="7"/>
      <c r="RX404" s="7"/>
      <c r="RY404" s="2" t="s">
        <v>272</v>
      </c>
      <c r="RZ404" s="2" t="s">
        <v>275</v>
      </c>
      <c r="SA404" s="2" t="s">
        <v>229</v>
      </c>
      <c r="SB404" s="2" t="s">
        <v>229</v>
      </c>
      <c r="SC404" s="2" t="s">
        <v>241</v>
      </c>
      <c r="SD404" s="2" t="s">
        <v>229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</row>
    <row r="405">
      <c r="A405" s="2" t="s">
        <v>3443</v>
      </c>
      <c r="B405" s="2" t="s">
        <v>216</v>
      </c>
      <c r="C405" s="2" t="s">
        <v>217</v>
      </c>
      <c r="D405" s="2" t="s">
        <v>3164</v>
      </c>
      <c r="E405" s="2" t="s">
        <v>3165</v>
      </c>
      <c r="F405" s="2" t="s">
        <v>1661</v>
      </c>
      <c r="G405" s="2" t="s">
        <v>1662</v>
      </c>
      <c r="H405" s="2" t="s">
        <v>1663</v>
      </c>
      <c r="I405" s="2" t="s">
        <v>3425</v>
      </c>
      <c r="J405" s="2" t="s">
        <v>285</v>
      </c>
      <c r="K405" s="2" t="s">
        <v>341</v>
      </c>
      <c r="L405" s="3">
        <v>25</v>
      </c>
      <c r="M405" s="3">
        <v>26.25</v>
      </c>
      <c r="N405" s="3">
        <v>49.99</v>
      </c>
      <c r="O405" s="2" t="s">
        <v>226</v>
      </c>
      <c r="P405" s="2" t="s">
        <v>964</v>
      </c>
      <c r="Q405" s="2" t="s">
        <v>228</v>
      </c>
      <c r="R405" s="2" t="s">
        <v>229</v>
      </c>
      <c r="S405" s="2" t="s">
        <v>3441</v>
      </c>
      <c r="T405" s="2" t="s">
        <v>229</v>
      </c>
      <c r="U405" s="2" t="s">
        <v>733</v>
      </c>
      <c r="V405" s="2" t="s">
        <v>685</v>
      </c>
      <c r="W405" s="2" t="s">
        <v>686</v>
      </c>
      <c r="X405" s="2" t="s">
        <v>1009</v>
      </c>
      <c r="Y405" s="2" t="s">
        <v>1144</v>
      </c>
      <c r="Z405" s="4"/>
      <c r="AA405" s="4">
        <f>=ROUNDDOWN({0},0)</f>
      </c>
      <c r="AB405" s="5"/>
      <c r="AC405" s="2" t="s">
        <v>229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/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/>
      <c r="BJ405" s="4"/>
      <c r="BK405" s="8"/>
      <c r="BL405" s="2" t="s">
        <v>229</v>
      </c>
      <c r="BM405" s="7"/>
      <c r="BN405" s="7"/>
      <c r="BO405" s="4"/>
      <c r="BP405" s="8"/>
      <c r="BQ405" s="4"/>
      <c r="BR405" s="8"/>
      <c r="BS405" s="7"/>
      <c r="BT405" s="7"/>
      <c r="BU405" s="2" t="s">
        <v>239</v>
      </c>
      <c r="BV405" s="2" t="s">
        <v>275</v>
      </c>
      <c r="BW405" s="2" t="s">
        <v>229</v>
      </c>
      <c r="BX405" s="2" t="s">
        <v>1729</v>
      </c>
      <c r="BY405" s="2" t="s">
        <v>241</v>
      </c>
      <c r="BZ405" s="2" t="s">
        <v>229</v>
      </c>
      <c r="CA405" s="4"/>
      <c r="CB405" s="8"/>
      <c r="CC405" s="4"/>
      <c r="CD405" s="8"/>
      <c r="CE405" s="7"/>
      <c r="CF405" s="7"/>
      <c r="CG405" s="2" t="s">
        <v>239</v>
      </c>
      <c r="CH405" s="2" t="s">
        <v>275</v>
      </c>
      <c r="CI405" s="2" t="s">
        <v>1557</v>
      </c>
      <c r="CJ405" s="2" t="s">
        <v>1699</v>
      </c>
      <c r="CK405" s="2" t="s">
        <v>241</v>
      </c>
      <c r="CL405" s="2" t="s">
        <v>229</v>
      </c>
      <c r="CM405" s="4"/>
      <c r="CN405" s="8"/>
      <c r="CO405" s="4"/>
      <c r="CP405" s="8"/>
      <c r="CQ405" s="7"/>
      <c r="CR405" s="7"/>
      <c r="CS405" s="2" t="s">
        <v>239</v>
      </c>
      <c r="CT405" s="2" t="s">
        <v>275</v>
      </c>
      <c r="CU405" s="2" t="s">
        <v>1148</v>
      </c>
      <c r="CV405" s="2" t="s">
        <v>2236</v>
      </c>
      <c r="CW405" s="2" t="s">
        <v>241</v>
      </c>
      <c r="CX405" s="2" t="s">
        <v>229</v>
      </c>
      <c r="CY405" s="4"/>
      <c r="CZ405" s="8"/>
      <c r="DA405" s="4"/>
      <c r="DB405" s="8"/>
      <c r="DC405" s="7"/>
      <c r="DD405" s="7"/>
      <c r="DE405" s="2" t="s">
        <v>239</v>
      </c>
      <c r="DF405" s="2" t="s">
        <v>275</v>
      </c>
      <c r="DG405" s="2" t="s">
        <v>1148</v>
      </c>
      <c r="DH405" s="2" t="s">
        <v>3444</v>
      </c>
      <c r="DI405" s="2" t="s">
        <v>241</v>
      </c>
      <c r="DJ405" s="2" t="s">
        <v>229</v>
      </c>
      <c r="DK405" s="4"/>
      <c r="DL405" s="8"/>
      <c r="DM405" s="4"/>
      <c r="DN405" s="8"/>
      <c r="DO405" s="7"/>
      <c r="DP405" s="7"/>
      <c r="DQ405" s="2" t="s">
        <v>239</v>
      </c>
      <c r="DR405" s="2" t="s">
        <v>275</v>
      </c>
      <c r="DS405" s="2" t="s">
        <v>3159</v>
      </c>
      <c r="DT405" s="2" t="s">
        <v>229</v>
      </c>
      <c r="DU405" s="2" t="s">
        <v>241</v>
      </c>
      <c r="DV405" s="2" t="s">
        <v>229</v>
      </c>
      <c r="DW405" s="4"/>
      <c r="DX405" s="8"/>
      <c r="DY405" s="4"/>
      <c r="DZ405" s="8"/>
      <c r="EA405" s="7"/>
      <c r="EB405" s="7"/>
      <c r="EC405" s="2" t="s">
        <v>239</v>
      </c>
      <c r="ED405" s="2" t="s">
        <v>275</v>
      </c>
      <c r="EE405" s="2" t="s">
        <v>699</v>
      </c>
      <c r="EF405" s="2" t="s">
        <v>1347</v>
      </c>
      <c r="EG405" s="2" t="s">
        <v>241</v>
      </c>
      <c r="EH405" s="2" t="s">
        <v>229</v>
      </c>
      <c r="EI405" s="4"/>
      <c r="EJ405" s="8"/>
      <c r="EK405" s="4"/>
      <c r="EL405" s="8"/>
      <c r="EM405" s="7"/>
      <c r="EN405" s="7"/>
      <c r="EO405" s="2" t="s">
        <v>239</v>
      </c>
      <c r="EP405" s="2" t="s">
        <v>275</v>
      </c>
      <c r="EQ405" s="2" t="s">
        <v>1467</v>
      </c>
      <c r="ER405" s="2" t="s">
        <v>2086</v>
      </c>
      <c r="ES405" s="2" t="s">
        <v>241</v>
      </c>
      <c r="ET405" s="2" t="s">
        <v>229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275</v>
      </c>
      <c r="FC405" s="2" t="s">
        <v>1148</v>
      </c>
      <c r="FD405" s="2" t="s">
        <v>2207</v>
      </c>
      <c r="FE405" s="2" t="s">
        <v>241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275</v>
      </c>
      <c r="FO405" s="2" t="s">
        <v>1148</v>
      </c>
      <c r="FP405" s="2" t="s">
        <v>1592</v>
      </c>
      <c r="FQ405" s="2" t="s">
        <v>241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229</v>
      </c>
      <c r="FZ405" s="2" t="s">
        <v>229</v>
      </c>
      <c r="GA405" s="2" t="s">
        <v>229</v>
      </c>
      <c r="GB405" s="2" t="s">
        <v>229</v>
      </c>
      <c r="GC405" s="2" t="s">
        <v>229</v>
      </c>
      <c r="GD405" s="2" t="s">
        <v>229</v>
      </c>
      <c r="GE405" s="4"/>
      <c r="GF405" s="8"/>
      <c r="GG405" s="4"/>
      <c r="GH405" s="8"/>
      <c r="GI405" s="7"/>
      <c r="GJ405" s="7"/>
      <c r="GK405" s="2" t="s">
        <v>239</v>
      </c>
      <c r="GL405" s="2" t="s">
        <v>275</v>
      </c>
      <c r="GM405" s="2" t="s">
        <v>1148</v>
      </c>
      <c r="GN405" s="2" t="s">
        <v>1190</v>
      </c>
      <c r="GO405" s="2" t="s">
        <v>241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281</v>
      </c>
      <c r="GX405" s="2" t="s">
        <v>275</v>
      </c>
      <c r="GY405" s="2" t="s">
        <v>229</v>
      </c>
      <c r="GZ405" s="2" t="s">
        <v>229</v>
      </c>
      <c r="HA405" s="2" t="s">
        <v>241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239</v>
      </c>
      <c r="HJ405" s="2" t="s">
        <v>275</v>
      </c>
      <c r="HK405" s="2" t="s">
        <v>1595</v>
      </c>
      <c r="HL405" s="2" t="s">
        <v>3445</v>
      </c>
      <c r="HM405" s="2" t="s">
        <v>241</v>
      </c>
      <c r="HN405" s="2" t="s">
        <v>229</v>
      </c>
      <c r="HO405" s="4"/>
      <c r="HP405" s="8"/>
      <c r="HQ405" s="4"/>
      <c r="HR405" s="8"/>
      <c r="HS405" s="7"/>
      <c r="HT405" s="7"/>
      <c r="HU405" s="2" t="s">
        <v>272</v>
      </c>
      <c r="HV405" s="2" t="s">
        <v>226</v>
      </c>
      <c r="HW405" s="2" t="s">
        <v>229</v>
      </c>
      <c r="HX405" s="2" t="s">
        <v>229</v>
      </c>
      <c r="HY405" s="2" t="s">
        <v>241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266</v>
      </c>
      <c r="IH405" s="2" t="s">
        <v>275</v>
      </c>
      <c r="II405" s="2" t="s">
        <v>229</v>
      </c>
      <c r="IJ405" s="2" t="s">
        <v>229</v>
      </c>
      <c r="IK405" s="2" t="s">
        <v>241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272</v>
      </c>
      <c r="IT405" s="2" t="s">
        <v>226</v>
      </c>
      <c r="IU405" s="2" t="s">
        <v>229</v>
      </c>
      <c r="IV405" s="2" t="s">
        <v>229</v>
      </c>
      <c r="IW405" s="2" t="s">
        <v>241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272</v>
      </c>
      <c r="JF405" s="2" t="s">
        <v>226</v>
      </c>
      <c r="JG405" s="2" t="s">
        <v>229</v>
      </c>
      <c r="JH405" s="2" t="s">
        <v>229</v>
      </c>
      <c r="JI405" s="2" t="s">
        <v>241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229</v>
      </c>
      <c r="JR405" s="2" t="s">
        <v>229</v>
      </c>
      <c r="JS405" s="2" t="s">
        <v>229</v>
      </c>
      <c r="JT405" s="2" t="s">
        <v>229</v>
      </c>
      <c r="JU405" s="2" t="s">
        <v>229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272</v>
      </c>
      <c r="KD405" s="2" t="s">
        <v>275</v>
      </c>
      <c r="KE405" s="2" t="s">
        <v>229</v>
      </c>
      <c r="KF405" s="2" t="s">
        <v>229</v>
      </c>
      <c r="KG405" s="2" t="s">
        <v>241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272</v>
      </c>
      <c r="KP405" s="2" t="s">
        <v>226</v>
      </c>
      <c r="KQ405" s="2" t="s">
        <v>229</v>
      </c>
      <c r="KR405" s="2" t="s">
        <v>229</v>
      </c>
      <c r="KS405" s="2" t="s">
        <v>241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239</v>
      </c>
      <c r="LB405" s="2" t="s">
        <v>275</v>
      </c>
      <c r="LC405" s="2" t="s">
        <v>720</v>
      </c>
      <c r="LD405" s="2" t="s">
        <v>229</v>
      </c>
      <c r="LE405" s="2" t="s">
        <v>241</v>
      </c>
      <c r="LF405" s="2" t="s">
        <v>229</v>
      </c>
      <c r="LG405" s="4"/>
      <c r="LH405" s="8"/>
      <c r="LI405" s="4"/>
      <c r="LJ405" s="8"/>
      <c r="LK405" s="7"/>
      <c r="LL405" s="7"/>
      <c r="LM405" s="2" t="s">
        <v>229</v>
      </c>
      <c r="LN405" s="2" t="s">
        <v>229</v>
      </c>
      <c r="LO405" s="2" t="s">
        <v>229</v>
      </c>
      <c r="LP405" s="2" t="s">
        <v>229</v>
      </c>
      <c r="LQ405" s="2" t="s">
        <v>229</v>
      </c>
      <c r="LR405" s="2" t="s">
        <v>229</v>
      </c>
      <c r="LS405" s="4"/>
      <c r="LT405" s="8"/>
      <c r="LU405" s="4"/>
      <c r="LV405" s="8"/>
      <c r="LW405" s="7"/>
      <c r="LX405" s="7"/>
      <c r="LY405" s="2" t="s">
        <v>239</v>
      </c>
      <c r="LZ405" s="2" t="s">
        <v>275</v>
      </c>
      <c r="MA405" s="2" t="s">
        <v>1872</v>
      </c>
      <c r="MB405" s="2" t="s">
        <v>229</v>
      </c>
      <c r="MC405" s="2" t="s">
        <v>241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229</v>
      </c>
      <c r="ML405" s="2" t="s">
        <v>229</v>
      </c>
      <c r="MM405" s="2" t="s">
        <v>229</v>
      </c>
      <c r="MN405" s="2" t="s">
        <v>229</v>
      </c>
      <c r="MO405" s="2" t="s">
        <v>229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229</v>
      </c>
      <c r="MY405" s="2" t="s">
        <v>229</v>
      </c>
      <c r="MZ405" s="2" t="s">
        <v>229</v>
      </c>
      <c r="NA405" s="2" t="s">
        <v>229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239</v>
      </c>
      <c r="NJ405" s="2" t="s">
        <v>275</v>
      </c>
      <c r="NK405" s="2" t="s">
        <v>1165</v>
      </c>
      <c r="NL405" s="2" t="s">
        <v>1735</v>
      </c>
      <c r="NM405" s="2" t="s">
        <v>241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272</v>
      </c>
      <c r="NV405" s="2" t="s">
        <v>275</v>
      </c>
      <c r="NW405" s="2" t="s">
        <v>229</v>
      </c>
      <c r="NX405" s="2" t="s">
        <v>229</v>
      </c>
      <c r="NY405" s="2" t="s">
        <v>241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229</v>
      </c>
      <c r="OH405" s="2" t="s">
        <v>229</v>
      </c>
      <c r="OI405" s="2" t="s">
        <v>229</v>
      </c>
      <c r="OJ405" s="2" t="s">
        <v>229</v>
      </c>
      <c r="OK405" s="2" t="s">
        <v>229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229</v>
      </c>
      <c r="OT405" s="2" t="s">
        <v>229</v>
      </c>
      <c r="OU405" s="2" t="s">
        <v>229</v>
      </c>
      <c r="OV405" s="2" t="s">
        <v>229</v>
      </c>
      <c r="OW405" s="2" t="s">
        <v>229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229</v>
      </c>
      <c r="PF405" s="2" t="s">
        <v>229</v>
      </c>
      <c r="PG405" s="2" t="s">
        <v>229</v>
      </c>
      <c r="PH405" s="2" t="s">
        <v>229</v>
      </c>
      <c r="PI405" s="2" t="s">
        <v>229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239</v>
      </c>
      <c r="PR405" s="2" t="s">
        <v>275</v>
      </c>
      <c r="PS405" s="2" t="s">
        <v>1166</v>
      </c>
      <c r="PT405" s="2" t="s">
        <v>229</v>
      </c>
      <c r="PU405" s="2" t="s">
        <v>241</v>
      </c>
      <c r="PV405" s="2" t="s">
        <v>229</v>
      </c>
      <c r="PW405" s="4"/>
      <c r="PX405" s="8"/>
      <c r="PY405" s="4"/>
      <c r="PZ405" s="8"/>
      <c r="QA405" s="7"/>
      <c r="QB405" s="7"/>
      <c r="QC405" s="2" t="s">
        <v>281</v>
      </c>
      <c r="QD405" s="2" t="s">
        <v>275</v>
      </c>
      <c r="QE405" s="2" t="s">
        <v>229</v>
      </c>
      <c r="QF405" s="2" t="s">
        <v>229</v>
      </c>
      <c r="QG405" s="2" t="s">
        <v>241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229</v>
      </c>
      <c r="QP405" s="2" t="s">
        <v>229</v>
      </c>
      <c r="QQ405" s="2" t="s">
        <v>229</v>
      </c>
      <c r="QR405" s="2" t="s">
        <v>229</v>
      </c>
      <c r="QS405" s="2" t="s">
        <v>229</v>
      </c>
      <c r="QT405" s="2" t="s">
        <v>229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275</v>
      </c>
      <c r="RC405" s="2" t="s">
        <v>229</v>
      </c>
      <c r="RD405" s="2" t="s">
        <v>229</v>
      </c>
      <c r="RE405" s="2" t="s">
        <v>241</v>
      </c>
      <c r="RF405" s="2" t="s">
        <v>229</v>
      </c>
      <c r="RG405" s="4"/>
      <c r="RH405" s="8"/>
      <c r="RI405" s="4"/>
      <c r="RJ405" s="8"/>
      <c r="RK405" s="7"/>
      <c r="RL405" s="7"/>
      <c r="RM405" s="2" t="s">
        <v>229</v>
      </c>
      <c r="RN405" s="2" t="s">
        <v>229</v>
      </c>
      <c r="RO405" s="2" t="s">
        <v>229</v>
      </c>
      <c r="RP405" s="2" t="s">
        <v>229</v>
      </c>
      <c r="RQ405" s="2" t="s">
        <v>229</v>
      </c>
      <c r="RR405" s="2" t="s">
        <v>229</v>
      </c>
      <c r="RS405" s="4"/>
      <c r="RT405" s="8"/>
      <c r="RU405" s="4"/>
      <c r="RV405" s="8"/>
      <c r="RW405" s="7"/>
      <c r="RX405" s="7"/>
      <c r="RY405" s="2" t="s">
        <v>267</v>
      </c>
      <c r="RZ405" s="2" t="s">
        <v>275</v>
      </c>
      <c r="SA405" s="2" t="s">
        <v>229</v>
      </c>
      <c r="SB405" s="2" t="s">
        <v>229</v>
      </c>
      <c r="SC405" s="2" t="s">
        <v>241</v>
      </c>
      <c r="SD405" s="2" t="s">
        <v>229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</row>
    <row r="406">
      <c r="A406" s="2" t="s">
        <v>3446</v>
      </c>
      <c r="B406" s="2" t="s">
        <v>216</v>
      </c>
      <c r="C406" s="2" t="s">
        <v>217</v>
      </c>
      <c r="D406" s="2" t="s">
        <v>3164</v>
      </c>
      <c r="E406" s="2" t="s">
        <v>3165</v>
      </c>
      <c r="F406" s="2" t="s">
        <v>1661</v>
      </c>
      <c r="G406" s="2" t="s">
        <v>2304</v>
      </c>
      <c r="H406" s="2" t="s">
        <v>1663</v>
      </c>
      <c r="I406" s="2" t="s">
        <v>3425</v>
      </c>
      <c r="J406" s="2" t="s">
        <v>224</v>
      </c>
      <c r="K406" s="2" t="s">
        <v>481</v>
      </c>
      <c r="L406" s="3">
        <v>20</v>
      </c>
      <c r="M406" s="3">
        <v>21</v>
      </c>
      <c r="N406" s="3">
        <v>39.99</v>
      </c>
      <c r="O406" s="2" t="s">
        <v>2130</v>
      </c>
      <c r="P406" s="2" t="s">
        <v>964</v>
      </c>
      <c r="Q406" s="2" t="s">
        <v>228</v>
      </c>
      <c r="R406" s="2" t="s">
        <v>229</v>
      </c>
      <c r="S406" s="2" t="s">
        <v>1718</v>
      </c>
      <c r="T406" s="2" t="s">
        <v>229</v>
      </c>
      <c r="U406" s="2" t="s">
        <v>286</v>
      </c>
      <c r="V406" s="2" t="s">
        <v>685</v>
      </c>
      <c r="W406" s="2" t="s">
        <v>686</v>
      </c>
      <c r="X406" s="2" t="s">
        <v>1009</v>
      </c>
      <c r="Y406" s="2" t="s">
        <v>1144</v>
      </c>
      <c r="Z406" s="4"/>
      <c r="AA406" s="4">
        <f>=ROUNDDOWN({0},0)</f>
      </c>
      <c r="AB406" s="5"/>
      <c r="AC406" s="2" t="s">
        <v>229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/>
      <c r="BJ406" s="4"/>
      <c r="BK406" s="8"/>
      <c r="BL406" s="2" t="s">
        <v>229</v>
      </c>
      <c r="BM406" s="7"/>
      <c r="BN406" s="7"/>
      <c r="BO406" s="4"/>
      <c r="BP406" s="8"/>
      <c r="BQ406" s="4"/>
      <c r="BR406" s="8"/>
      <c r="BS406" s="7"/>
      <c r="BT406" s="7"/>
      <c r="BU406" s="2" t="s">
        <v>239</v>
      </c>
      <c r="BV406" s="2" t="s">
        <v>275</v>
      </c>
      <c r="BW406" s="2" t="s">
        <v>229</v>
      </c>
      <c r="BX406" s="2" t="s">
        <v>1556</v>
      </c>
      <c r="BY406" s="2" t="s">
        <v>241</v>
      </c>
      <c r="BZ406" s="2" t="s">
        <v>229</v>
      </c>
      <c r="CA406" s="4"/>
      <c r="CB406" s="8"/>
      <c r="CC406" s="4"/>
      <c r="CD406" s="8"/>
      <c r="CE406" s="7"/>
      <c r="CF406" s="7"/>
      <c r="CG406" s="2" t="s">
        <v>239</v>
      </c>
      <c r="CH406" s="2" t="s">
        <v>275</v>
      </c>
      <c r="CI406" s="2" t="s">
        <v>1557</v>
      </c>
      <c r="CJ406" s="2" t="s">
        <v>3447</v>
      </c>
      <c r="CK406" s="2" t="s">
        <v>241</v>
      </c>
      <c r="CL406" s="2" t="s">
        <v>229</v>
      </c>
      <c r="CM406" s="4"/>
      <c r="CN406" s="8"/>
      <c r="CO406" s="4"/>
      <c r="CP406" s="8"/>
      <c r="CQ406" s="7"/>
      <c r="CR406" s="7"/>
      <c r="CS406" s="2" t="s">
        <v>239</v>
      </c>
      <c r="CT406" s="2" t="s">
        <v>275</v>
      </c>
      <c r="CU406" s="2" t="s">
        <v>1148</v>
      </c>
      <c r="CV406" s="2" t="s">
        <v>2020</v>
      </c>
      <c r="CW406" s="2" t="s">
        <v>241</v>
      </c>
      <c r="CX406" s="2" t="s">
        <v>229</v>
      </c>
      <c r="CY406" s="4"/>
      <c r="CZ406" s="8"/>
      <c r="DA406" s="4"/>
      <c r="DB406" s="8"/>
      <c r="DC406" s="7"/>
      <c r="DD406" s="7"/>
      <c r="DE406" s="2" t="s">
        <v>239</v>
      </c>
      <c r="DF406" s="2" t="s">
        <v>275</v>
      </c>
      <c r="DG406" s="2" t="s">
        <v>1148</v>
      </c>
      <c r="DH406" s="2" t="s">
        <v>2024</v>
      </c>
      <c r="DI406" s="2" t="s">
        <v>241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239</v>
      </c>
      <c r="DR406" s="2" t="s">
        <v>275</v>
      </c>
      <c r="DS406" s="2" t="s">
        <v>1148</v>
      </c>
      <c r="DT406" s="2" t="s">
        <v>3448</v>
      </c>
      <c r="DU406" s="2" t="s">
        <v>241</v>
      </c>
      <c r="DV406" s="2" t="s">
        <v>229</v>
      </c>
      <c r="DW406" s="4"/>
      <c r="DX406" s="8"/>
      <c r="DY406" s="4"/>
      <c r="DZ406" s="8"/>
      <c r="EA406" s="7"/>
      <c r="EB406" s="7"/>
      <c r="EC406" s="2" t="s">
        <v>239</v>
      </c>
      <c r="ED406" s="2" t="s">
        <v>275</v>
      </c>
      <c r="EE406" s="2" t="s">
        <v>699</v>
      </c>
      <c r="EF406" s="2" t="s">
        <v>932</v>
      </c>
      <c r="EG406" s="2" t="s">
        <v>241</v>
      </c>
      <c r="EH406" s="2" t="s">
        <v>229</v>
      </c>
      <c r="EI406" s="4"/>
      <c r="EJ406" s="8"/>
      <c r="EK406" s="4"/>
      <c r="EL406" s="8"/>
      <c r="EM406" s="7"/>
      <c r="EN406" s="7"/>
      <c r="EO406" s="2" t="s">
        <v>239</v>
      </c>
      <c r="EP406" s="2" t="s">
        <v>275</v>
      </c>
      <c r="EQ406" s="2" t="s">
        <v>1148</v>
      </c>
      <c r="ER406" s="2" t="s">
        <v>3449</v>
      </c>
      <c r="ES406" s="2" t="s">
        <v>241</v>
      </c>
      <c r="ET406" s="2" t="s">
        <v>229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275</v>
      </c>
      <c r="FC406" s="2" t="s">
        <v>1148</v>
      </c>
      <c r="FD406" s="2" t="s">
        <v>2210</v>
      </c>
      <c r="FE406" s="2" t="s">
        <v>241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275</v>
      </c>
      <c r="FO406" s="2" t="s">
        <v>1148</v>
      </c>
      <c r="FP406" s="2" t="s">
        <v>3450</v>
      </c>
      <c r="FQ406" s="2" t="s">
        <v>241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229</v>
      </c>
      <c r="FZ406" s="2" t="s">
        <v>229</v>
      </c>
      <c r="GA406" s="2" t="s">
        <v>229</v>
      </c>
      <c r="GB406" s="2" t="s">
        <v>229</v>
      </c>
      <c r="GC406" s="2" t="s">
        <v>229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239</v>
      </c>
      <c r="GL406" s="2" t="s">
        <v>275</v>
      </c>
      <c r="GM406" s="2" t="s">
        <v>1148</v>
      </c>
      <c r="GN406" s="2" t="s">
        <v>1452</v>
      </c>
      <c r="GO406" s="2" t="s">
        <v>241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281</v>
      </c>
      <c r="GX406" s="2" t="s">
        <v>275</v>
      </c>
      <c r="GY406" s="2" t="s">
        <v>229</v>
      </c>
      <c r="GZ406" s="2" t="s">
        <v>229</v>
      </c>
      <c r="HA406" s="2" t="s">
        <v>241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239</v>
      </c>
      <c r="HJ406" s="2" t="s">
        <v>275</v>
      </c>
      <c r="HK406" s="2" t="s">
        <v>1557</v>
      </c>
      <c r="HL406" s="2" t="s">
        <v>3451</v>
      </c>
      <c r="HM406" s="2" t="s">
        <v>241</v>
      </c>
      <c r="HN406" s="2" t="s">
        <v>229</v>
      </c>
      <c r="HO406" s="4"/>
      <c r="HP406" s="8"/>
      <c r="HQ406" s="4"/>
      <c r="HR406" s="8"/>
      <c r="HS406" s="7"/>
      <c r="HT406" s="7"/>
      <c r="HU406" s="2" t="s">
        <v>272</v>
      </c>
      <c r="HV406" s="2" t="s">
        <v>226</v>
      </c>
      <c r="HW406" s="2" t="s">
        <v>229</v>
      </c>
      <c r="HX406" s="2" t="s">
        <v>229</v>
      </c>
      <c r="HY406" s="2" t="s">
        <v>241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266</v>
      </c>
      <c r="IH406" s="2" t="s">
        <v>275</v>
      </c>
      <c r="II406" s="2" t="s">
        <v>229</v>
      </c>
      <c r="IJ406" s="2" t="s">
        <v>229</v>
      </c>
      <c r="IK406" s="2" t="s">
        <v>241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272</v>
      </c>
      <c r="IT406" s="2" t="s">
        <v>275</v>
      </c>
      <c r="IU406" s="2" t="s">
        <v>229</v>
      </c>
      <c r="IV406" s="2" t="s">
        <v>229</v>
      </c>
      <c r="IW406" s="2" t="s">
        <v>241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229</v>
      </c>
      <c r="JF406" s="2" t="s">
        <v>229</v>
      </c>
      <c r="JG406" s="2" t="s">
        <v>229</v>
      </c>
      <c r="JH406" s="2" t="s">
        <v>229</v>
      </c>
      <c r="JI406" s="2" t="s">
        <v>229</v>
      </c>
      <c r="JJ406" s="2" t="s">
        <v>229</v>
      </c>
      <c r="JK406" s="4"/>
      <c r="JL406" s="8"/>
      <c r="JM406" s="4"/>
      <c r="JN406" s="8"/>
      <c r="JO406" s="7"/>
      <c r="JP406" s="7"/>
      <c r="JQ406" s="2" t="s">
        <v>229</v>
      </c>
      <c r="JR406" s="2" t="s">
        <v>229</v>
      </c>
      <c r="JS406" s="2" t="s">
        <v>229</v>
      </c>
      <c r="JT406" s="2" t="s">
        <v>229</v>
      </c>
      <c r="JU406" s="2" t="s">
        <v>229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281</v>
      </c>
      <c r="KD406" s="2" t="s">
        <v>275</v>
      </c>
      <c r="KE406" s="2" t="s">
        <v>229</v>
      </c>
      <c r="KF406" s="2" t="s">
        <v>229</v>
      </c>
      <c r="KG406" s="2" t="s">
        <v>241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229</v>
      </c>
      <c r="KP406" s="2" t="s">
        <v>229</v>
      </c>
      <c r="KQ406" s="2" t="s">
        <v>229</v>
      </c>
      <c r="KR406" s="2" t="s">
        <v>229</v>
      </c>
      <c r="KS406" s="2" t="s">
        <v>229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239</v>
      </c>
      <c r="LB406" s="2" t="s">
        <v>275</v>
      </c>
      <c r="LC406" s="2" t="s">
        <v>720</v>
      </c>
      <c r="LD406" s="2" t="s">
        <v>229</v>
      </c>
      <c r="LE406" s="2" t="s">
        <v>241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229</v>
      </c>
      <c r="LN406" s="2" t="s">
        <v>229</v>
      </c>
      <c r="LO406" s="2" t="s">
        <v>229</v>
      </c>
      <c r="LP406" s="2" t="s">
        <v>229</v>
      </c>
      <c r="LQ406" s="2" t="s">
        <v>229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239</v>
      </c>
      <c r="LZ406" s="2" t="s">
        <v>275</v>
      </c>
      <c r="MA406" s="2" t="s">
        <v>1872</v>
      </c>
      <c r="MB406" s="2" t="s">
        <v>3439</v>
      </c>
      <c r="MC406" s="2" t="s">
        <v>241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272</v>
      </c>
      <c r="ML406" s="2" t="s">
        <v>226</v>
      </c>
      <c r="MM406" s="2" t="s">
        <v>229</v>
      </c>
      <c r="MN406" s="2" t="s">
        <v>229</v>
      </c>
      <c r="MO406" s="2" t="s">
        <v>241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239</v>
      </c>
      <c r="NJ406" s="2" t="s">
        <v>275</v>
      </c>
      <c r="NK406" s="2" t="s">
        <v>1165</v>
      </c>
      <c r="NL406" s="2" t="s">
        <v>2410</v>
      </c>
      <c r="NM406" s="2" t="s">
        <v>241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272</v>
      </c>
      <c r="NV406" s="2" t="s">
        <v>275</v>
      </c>
      <c r="NW406" s="2" t="s">
        <v>229</v>
      </c>
      <c r="NX406" s="2" t="s">
        <v>229</v>
      </c>
      <c r="NY406" s="2" t="s">
        <v>241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229</v>
      </c>
      <c r="OH406" s="2" t="s">
        <v>229</v>
      </c>
      <c r="OI406" s="2" t="s">
        <v>229</v>
      </c>
      <c r="OJ406" s="2" t="s">
        <v>229</v>
      </c>
      <c r="OK406" s="2" t="s">
        <v>229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229</v>
      </c>
      <c r="OT406" s="2" t="s">
        <v>229</v>
      </c>
      <c r="OU406" s="2" t="s">
        <v>229</v>
      </c>
      <c r="OV406" s="2" t="s">
        <v>229</v>
      </c>
      <c r="OW406" s="2" t="s">
        <v>229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229</v>
      </c>
      <c r="PF406" s="2" t="s">
        <v>229</v>
      </c>
      <c r="PG406" s="2" t="s">
        <v>229</v>
      </c>
      <c r="PH406" s="2" t="s">
        <v>229</v>
      </c>
      <c r="PI406" s="2" t="s">
        <v>229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239</v>
      </c>
      <c r="PR406" s="2" t="s">
        <v>275</v>
      </c>
      <c r="PS406" s="2" t="s">
        <v>1166</v>
      </c>
      <c r="PT406" s="2" t="s">
        <v>785</v>
      </c>
      <c r="PU406" s="2" t="s">
        <v>241</v>
      </c>
      <c r="PV406" s="2" t="s">
        <v>229</v>
      </c>
      <c r="PW406" s="4"/>
      <c r="PX406" s="8"/>
      <c r="PY406" s="4"/>
      <c r="PZ406" s="8"/>
      <c r="QA406" s="7"/>
      <c r="QB406" s="7"/>
      <c r="QC406" s="2" t="s">
        <v>281</v>
      </c>
      <c r="QD406" s="2" t="s">
        <v>275</v>
      </c>
      <c r="QE406" s="2" t="s">
        <v>229</v>
      </c>
      <c r="QF406" s="2" t="s">
        <v>229</v>
      </c>
      <c r="QG406" s="2" t="s">
        <v>241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229</v>
      </c>
      <c r="QP406" s="2" t="s">
        <v>229</v>
      </c>
      <c r="QQ406" s="2" t="s">
        <v>229</v>
      </c>
      <c r="QR406" s="2" t="s">
        <v>229</v>
      </c>
      <c r="QS406" s="2" t="s">
        <v>229</v>
      </c>
      <c r="QT406" s="2" t="s">
        <v>229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275</v>
      </c>
      <c r="RC406" s="2" t="s">
        <v>229</v>
      </c>
      <c r="RD406" s="2" t="s">
        <v>229</v>
      </c>
      <c r="RE406" s="2" t="s">
        <v>241</v>
      </c>
      <c r="RF406" s="2" t="s">
        <v>229</v>
      </c>
      <c r="RG406" s="4"/>
      <c r="RH406" s="8"/>
      <c r="RI406" s="4"/>
      <c r="RJ406" s="8"/>
      <c r="RK406" s="7"/>
      <c r="RL406" s="7"/>
      <c r="RM406" s="2" t="s">
        <v>229</v>
      </c>
      <c r="RN406" s="2" t="s">
        <v>229</v>
      </c>
      <c r="RO406" s="2" t="s">
        <v>229</v>
      </c>
      <c r="RP406" s="2" t="s">
        <v>229</v>
      </c>
      <c r="RQ406" s="2" t="s">
        <v>229</v>
      </c>
      <c r="RR406" s="2" t="s">
        <v>229</v>
      </c>
      <c r="RS406" s="4"/>
      <c r="RT406" s="8"/>
      <c r="RU406" s="4"/>
      <c r="RV406" s="8"/>
      <c r="RW406" s="7"/>
      <c r="RX406" s="7"/>
      <c r="RY406" s="2" t="s">
        <v>272</v>
      </c>
      <c r="RZ406" s="2" t="s">
        <v>275</v>
      </c>
      <c r="SA406" s="2" t="s">
        <v>229</v>
      </c>
      <c r="SB406" s="2" t="s">
        <v>229</v>
      </c>
      <c r="SC406" s="2" t="s">
        <v>241</v>
      </c>
      <c r="SD406" s="2" t="s">
        <v>229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</row>
    <row r="407">
      <c r="A407" s="2" t="s">
        <v>3452</v>
      </c>
      <c r="B407" s="2" t="s">
        <v>216</v>
      </c>
      <c r="C407" s="2" t="s">
        <v>217</v>
      </c>
      <c r="D407" s="2" t="s">
        <v>3164</v>
      </c>
      <c r="E407" s="2" t="s">
        <v>3165</v>
      </c>
      <c r="F407" s="2" t="s">
        <v>1661</v>
      </c>
      <c r="G407" s="2" t="s">
        <v>1662</v>
      </c>
      <c r="H407" s="2" t="s">
        <v>1663</v>
      </c>
      <c r="I407" s="2" t="s">
        <v>3425</v>
      </c>
      <c r="J407" s="2" t="s">
        <v>224</v>
      </c>
      <c r="K407" s="2" t="s">
        <v>1695</v>
      </c>
      <c r="L407" s="3">
        <v>22.05</v>
      </c>
      <c r="M407" s="3">
        <v>23.15</v>
      </c>
      <c r="N407" s="3">
        <v>44.99</v>
      </c>
      <c r="O407" s="2" t="s">
        <v>963</v>
      </c>
      <c r="P407" s="2" t="s">
        <v>964</v>
      </c>
      <c r="Q407" s="2" t="s">
        <v>228</v>
      </c>
      <c r="R407" s="2" t="s">
        <v>229</v>
      </c>
      <c r="S407" s="2" t="s">
        <v>1696</v>
      </c>
      <c r="T407" s="2" t="s">
        <v>684</v>
      </c>
      <c r="U407" s="2" t="s">
        <v>286</v>
      </c>
      <c r="V407" s="2" t="s">
        <v>685</v>
      </c>
      <c r="W407" s="2" t="s">
        <v>686</v>
      </c>
      <c r="X407" s="2" t="s">
        <v>1009</v>
      </c>
      <c r="Y407" s="2" t="s">
        <v>1144</v>
      </c>
      <c r="Z407" s="4"/>
      <c r="AA407" s="4">
        <f>=ROUNDDOWN({0},0)</f>
      </c>
      <c r="AB407" s="5"/>
      <c r="AC407" s="2" t="s">
        <v>229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>
        <v>2</v>
      </c>
      <c r="AS407" s="8">
        <v>45.76</v>
      </c>
      <c r="AT407" s="7">
        <v>-1</v>
      </c>
      <c r="AU407" s="7">
        <v>-1</v>
      </c>
      <c r="AV407" s="4" t="s">
        <v>229</v>
      </c>
      <c r="AW407" s="8" t="s">
        <v>229</v>
      </c>
      <c r="AX407" s="4">
        <v>4</v>
      </c>
      <c r="AY407" s="8">
        <v>84.98</v>
      </c>
      <c r="AZ407" s="7" t="s">
        <v>229</v>
      </c>
      <c r="BA407" s="7" t="s">
        <v>229</v>
      </c>
      <c r="BB407" s="7"/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/>
      <c r="BJ407" s="4"/>
      <c r="BK407" s="8"/>
      <c r="BL407" s="2" t="s">
        <v>16</v>
      </c>
      <c r="BM407" s="7"/>
      <c r="BN407" s="7"/>
      <c r="BO407" s="4"/>
      <c r="BP407" s="8"/>
      <c r="BQ407" s="4">
        <v>2</v>
      </c>
      <c r="BR407" s="8">
        <v>45.76</v>
      </c>
      <c r="BS407" s="7">
        <v>-1</v>
      </c>
      <c r="BT407" s="7">
        <v>-1</v>
      </c>
      <c r="BU407" s="2" t="s">
        <v>239</v>
      </c>
      <c r="BV407" s="2" t="s">
        <v>275</v>
      </c>
      <c r="BW407" s="2" t="s">
        <v>229</v>
      </c>
      <c r="BX407" s="2" t="s">
        <v>1719</v>
      </c>
      <c r="BY407" s="2" t="s">
        <v>241</v>
      </c>
      <c r="BZ407" s="2" t="s">
        <v>229</v>
      </c>
      <c r="CA407" s="4"/>
      <c r="CB407" s="8"/>
      <c r="CC407" s="4"/>
      <c r="CD407" s="8"/>
      <c r="CE407" s="7"/>
      <c r="CF407" s="7"/>
      <c r="CG407" s="2" t="s">
        <v>239</v>
      </c>
      <c r="CH407" s="2" t="s">
        <v>275</v>
      </c>
      <c r="CI407" s="2" t="s">
        <v>1148</v>
      </c>
      <c r="CJ407" s="2" t="s">
        <v>1172</v>
      </c>
      <c r="CK407" s="2" t="s">
        <v>241</v>
      </c>
      <c r="CL407" s="2" t="s">
        <v>229</v>
      </c>
      <c r="CM407" s="4"/>
      <c r="CN407" s="8"/>
      <c r="CO407" s="4"/>
      <c r="CP407" s="8"/>
      <c r="CQ407" s="7"/>
      <c r="CR407" s="7"/>
      <c r="CS407" s="2" t="s">
        <v>239</v>
      </c>
      <c r="CT407" s="2" t="s">
        <v>275</v>
      </c>
      <c r="CU407" s="2" t="s">
        <v>1148</v>
      </c>
      <c r="CV407" s="2" t="s">
        <v>1220</v>
      </c>
      <c r="CW407" s="2" t="s">
        <v>241</v>
      </c>
      <c r="CX407" s="2" t="s">
        <v>229</v>
      </c>
      <c r="CY407" s="4"/>
      <c r="CZ407" s="8"/>
      <c r="DA407" s="4"/>
      <c r="DB407" s="8"/>
      <c r="DC407" s="7"/>
      <c r="DD407" s="7"/>
      <c r="DE407" s="2" t="s">
        <v>239</v>
      </c>
      <c r="DF407" s="2" t="s">
        <v>275</v>
      </c>
      <c r="DG407" s="2" t="s">
        <v>1148</v>
      </c>
      <c r="DH407" s="2" t="s">
        <v>1151</v>
      </c>
      <c r="DI407" s="2" t="s">
        <v>263</v>
      </c>
      <c r="DJ407" s="2" t="s">
        <v>229</v>
      </c>
      <c r="DK407" s="4"/>
      <c r="DL407" s="8"/>
      <c r="DM407" s="4"/>
      <c r="DN407" s="8"/>
      <c r="DO407" s="7"/>
      <c r="DP407" s="7"/>
      <c r="DQ407" s="2" t="s">
        <v>239</v>
      </c>
      <c r="DR407" s="2" t="s">
        <v>275</v>
      </c>
      <c r="DS407" s="2" t="s">
        <v>1148</v>
      </c>
      <c r="DT407" s="2" t="s">
        <v>1233</v>
      </c>
      <c r="DU407" s="2" t="s">
        <v>241</v>
      </c>
      <c r="DV407" s="2" t="s">
        <v>229</v>
      </c>
      <c r="DW407" s="4"/>
      <c r="DX407" s="8"/>
      <c r="DY407" s="4"/>
      <c r="DZ407" s="8"/>
      <c r="EA407" s="7"/>
      <c r="EB407" s="7"/>
      <c r="EC407" s="2" t="s">
        <v>239</v>
      </c>
      <c r="ED407" s="2" t="s">
        <v>275</v>
      </c>
      <c r="EE407" s="2" t="s">
        <v>699</v>
      </c>
      <c r="EF407" s="2" t="s">
        <v>746</v>
      </c>
      <c r="EG407" s="2" t="s">
        <v>263</v>
      </c>
      <c r="EH407" s="2" t="s">
        <v>229</v>
      </c>
      <c r="EI407" s="4"/>
      <c r="EJ407" s="8"/>
      <c r="EK407" s="4"/>
      <c r="EL407" s="8"/>
      <c r="EM407" s="7"/>
      <c r="EN407" s="7"/>
      <c r="EO407" s="2" t="s">
        <v>239</v>
      </c>
      <c r="EP407" s="2" t="s">
        <v>275</v>
      </c>
      <c r="EQ407" s="2" t="s">
        <v>1148</v>
      </c>
      <c r="ER407" s="2" t="s">
        <v>1220</v>
      </c>
      <c r="ES407" s="2" t="s">
        <v>241</v>
      </c>
      <c r="ET407" s="2" t="s">
        <v>229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275</v>
      </c>
      <c r="FC407" s="2" t="s">
        <v>1148</v>
      </c>
      <c r="FD407" s="2" t="s">
        <v>1233</v>
      </c>
      <c r="FE407" s="2" t="s">
        <v>241</v>
      </c>
      <c r="FF407" s="2" t="s">
        <v>229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275</v>
      </c>
      <c r="FO407" s="2" t="s">
        <v>1148</v>
      </c>
      <c r="FP407" s="2" t="s">
        <v>1155</v>
      </c>
      <c r="FQ407" s="2" t="s">
        <v>241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229</v>
      </c>
      <c r="FZ407" s="2" t="s">
        <v>229</v>
      </c>
      <c r="GA407" s="2" t="s">
        <v>229</v>
      </c>
      <c r="GB407" s="2" t="s">
        <v>229</v>
      </c>
      <c r="GC407" s="2" t="s">
        <v>229</v>
      </c>
      <c r="GD407" s="2" t="s">
        <v>229</v>
      </c>
      <c r="GE407" s="4"/>
      <c r="GF407" s="8"/>
      <c r="GG407" s="4"/>
      <c r="GH407" s="8"/>
      <c r="GI407" s="7"/>
      <c r="GJ407" s="7"/>
      <c r="GK407" s="2" t="s">
        <v>239</v>
      </c>
      <c r="GL407" s="2" t="s">
        <v>275</v>
      </c>
      <c r="GM407" s="2" t="s">
        <v>1148</v>
      </c>
      <c r="GN407" s="2" t="s">
        <v>2342</v>
      </c>
      <c r="GO407" s="2" t="s">
        <v>241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239</v>
      </c>
      <c r="GX407" s="2" t="s">
        <v>275</v>
      </c>
      <c r="GY407" s="2" t="s">
        <v>458</v>
      </c>
      <c r="GZ407" s="2" t="s">
        <v>1819</v>
      </c>
      <c r="HA407" s="2" t="s">
        <v>241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239</v>
      </c>
      <c r="HJ407" s="2" t="s">
        <v>275</v>
      </c>
      <c r="HK407" s="2" t="s">
        <v>1148</v>
      </c>
      <c r="HL407" s="2" t="s">
        <v>1822</v>
      </c>
      <c r="HM407" s="2" t="s">
        <v>241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239</v>
      </c>
      <c r="HV407" s="2" t="s">
        <v>275</v>
      </c>
      <c r="HW407" s="2" t="s">
        <v>712</v>
      </c>
      <c r="HX407" s="2" t="s">
        <v>713</v>
      </c>
      <c r="HY407" s="2" t="s">
        <v>241</v>
      </c>
      <c r="HZ407" s="2" t="s">
        <v>229</v>
      </c>
      <c r="IA407" s="4"/>
      <c r="IB407" s="8"/>
      <c r="IC407" s="4"/>
      <c r="ID407" s="8"/>
      <c r="IE407" s="7"/>
      <c r="IF407" s="7"/>
      <c r="IG407" s="2" t="s">
        <v>266</v>
      </c>
      <c r="IH407" s="2" t="s">
        <v>275</v>
      </c>
      <c r="II407" s="2" t="s">
        <v>229</v>
      </c>
      <c r="IJ407" s="2" t="s">
        <v>229</v>
      </c>
      <c r="IK407" s="2" t="s">
        <v>241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272</v>
      </c>
      <c r="IT407" s="2" t="s">
        <v>275</v>
      </c>
      <c r="IU407" s="2" t="s">
        <v>229</v>
      </c>
      <c r="IV407" s="2" t="s">
        <v>229</v>
      </c>
      <c r="IW407" s="2" t="s">
        <v>241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239</v>
      </c>
      <c r="JF407" s="2" t="s">
        <v>275</v>
      </c>
      <c r="JG407" s="2" t="s">
        <v>268</v>
      </c>
      <c r="JH407" s="2" t="s">
        <v>229</v>
      </c>
      <c r="JI407" s="2" t="s">
        <v>241</v>
      </c>
      <c r="JJ407" s="2" t="s">
        <v>229</v>
      </c>
      <c r="JK407" s="4"/>
      <c r="JL407" s="8"/>
      <c r="JM407" s="4"/>
      <c r="JN407" s="8"/>
      <c r="JO407" s="7"/>
      <c r="JP407" s="7"/>
      <c r="JQ407" s="2" t="s">
        <v>239</v>
      </c>
      <c r="JR407" s="2" t="s">
        <v>275</v>
      </c>
      <c r="JS407" s="2" t="s">
        <v>2366</v>
      </c>
      <c r="JT407" s="2" t="s">
        <v>3453</v>
      </c>
      <c r="JU407" s="2" t="s">
        <v>241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272</v>
      </c>
      <c r="KD407" s="2" t="s">
        <v>275</v>
      </c>
      <c r="KE407" s="2" t="s">
        <v>229</v>
      </c>
      <c r="KF407" s="2" t="s">
        <v>229</v>
      </c>
      <c r="KG407" s="2" t="s">
        <v>241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272</v>
      </c>
      <c r="KP407" s="2" t="s">
        <v>275</v>
      </c>
      <c r="KQ407" s="2" t="s">
        <v>229</v>
      </c>
      <c r="KR407" s="2" t="s">
        <v>229</v>
      </c>
      <c r="KS407" s="2" t="s">
        <v>241</v>
      </c>
      <c r="KT407" s="2" t="s">
        <v>229</v>
      </c>
      <c r="KU407" s="4"/>
      <c r="KV407" s="8"/>
      <c r="KW407" s="4"/>
      <c r="KX407" s="8"/>
      <c r="KY407" s="7"/>
      <c r="KZ407" s="7"/>
      <c r="LA407" s="2" t="s">
        <v>272</v>
      </c>
      <c r="LB407" s="2" t="s">
        <v>275</v>
      </c>
      <c r="LC407" s="2" t="s">
        <v>1148</v>
      </c>
      <c r="LD407" s="2" t="s">
        <v>229</v>
      </c>
      <c r="LE407" s="2" t="s">
        <v>241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229</v>
      </c>
      <c r="LN407" s="2" t="s">
        <v>229</v>
      </c>
      <c r="LO407" s="2" t="s">
        <v>229</v>
      </c>
      <c r="LP407" s="2" t="s">
        <v>229</v>
      </c>
      <c r="LQ407" s="2" t="s">
        <v>229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239</v>
      </c>
      <c r="LZ407" s="2" t="s">
        <v>275</v>
      </c>
      <c r="MA407" s="2" t="s">
        <v>1872</v>
      </c>
      <c r="MB407" s="2" t="s">
        <v>3454</v>
      </c>
      <c r="MC407" s="2" t="s">
        <v>241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266</v>
      </c>
      <c r="ML407" s="2" t="s">
        <v>275</v>
      </c>
      <c r="MM407" s="2" t="s">
        <v>229</v>
      </c>
      <c r="MN407" s="2" t="s">
        <v>229</v>
      </c>
      <c r="MO407" s="2" t="s">
        <v>241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239</v>
      </c>
      <c r="MX407" s="2" t="s">
        <v>275</v>
      </c>
      <c r="MY407" s="2" t="s">
        <v>1674</v>
      </c>
      <c r="MZ407" s="2" t="s">
        <v>1793</v>
      </c>
      <c r="NA407" s="2" t="s">
        <v>241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239</v>
      </c>
      <c r="NJ407" s="2" t="s">
        <v>275</v>
      </c>
      <c r="NK407" s="2" t="s">
        <v>1165</v>
      </c>
      <c r="NL407" s="2" t="s">
        <v>1156</v>
      </c>
      <c r="NM407" s="2" t="s">
        <v>263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272</v>
      </c>
      <c r="NV407" s="2" t="s">
        <v>275</v>
      </c>
      <c r="NW407" s="2" t="s">
        <v>229</v>
      </c>
      <c r="NX407" s="2" t="s">
        <v>229</v>
      </c>
      <c r="NY407" s="2" t="s">
        <v>241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229</v>
      </c>
      <c r="OH407" s="2" t="s">
        <v>229</v>
      </c>
      <c r="OI407" s="2" t="s">
        <v>229</v>
      </c>
      <c r="OJ407" s="2" t="s">
        <v>229</v>
      </c>
      <c r="OK407" s="2" t="s">
        <v>229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229</v>
      </c>
      <c r="OT407" s="2" t="s">
        <v>229</v>
      </c>
      <c r="OU407" s="2" t="s">
        <v>229</v>
      </c>
      <c r="OV407" s="2" t="s">
        <v>229</v>
      </c>
      <c r="OW407" s="2" t="s">
        <v>229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229</v>
      </c>
      <c r="PF407" s="2" t="s">
        <v>229</v>
      </c>
      <c r="PG407" s="2" t="s">
        <v>229</v>
      </c>
      <c r="PH407" s="2" t="s">
        <v>229</v>
      </c>
      <c r="PI407" s="2" t="s">
        <v>229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239</v>
      </c>
      <c r="PR407" s="2" t="s">
        <v>275</v>
      </c>
      <c r="PS407" s="2" t="s">
        <v>1166</v>
      </c>
      <c r="PT407" s="2" t="s">
        <v>2420</v>
      </c>
      <c r="PU407" s="2" t="s">
        <v>241</v>
      </c>
      <c r="PV407" s="2" t="s">
        <v>229</v>
      </c>
      <c r="PW407" s="4"/>
      <c r="PX407" s="8"/>
      <c r="PY407" s="4"/>
      <c r="PZ407" s="8"/>
      <c r="QA407" s="7"/>
      <c r="QB407" s="7"/>
      <c r="QC407" s="2" t="s">
        <v>281</v>
      </c>
      <c r="QD407" s="2" t="s">
        <v>275</v>
      </c>
      <c r="QE407" s="2" t="s">
        <v>229</v>
      </c>
      <c r="QF407" s="2" t="s">
        <v>229</v>
      </c>
      <c r="QG407" s="2" t="s">
        <v>241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229</v>
      </c>
      <c r="QP407" s="2" t="s">
        <v>229</v>
      </c>
      <c r="QQ407" s="2" t="s">
        <v>229</v>
      </c>
      <c r="QR407" s="2" t="s">
        <v>229</v>
      </c>
      <c r="QS407" s="2" t="s">
        <v>229</v>
      </c>
      <c r="QT407" s="2" t="s">
        <v>229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275</v>
      </c>
      <c r="RC407" s="2" t="s">
        <v>229</v>
      </c>
      <c r="RD407" s="2" t="s">
        <v>229</v>
      </c>
      <c r="RE407" s="2" t="s">
        <v>241</v>
      </c>
      <c r="RF407" s="2" t="s">
        <v>229</v>
      </c>
      <c r="RG407" s="4"/>
      <c r="RH407" s="8"/>
      <c r="RI407" s="4"/>
      <c r="RJ407" s="8"/>
      <c r="RK407" s="7"/>
      <c r="RL407" s="7"/>
      <c r="RM407" s="2" t="s">
        <v>229</v>
      </c>
      <c r="RN407" s="2" t="s">
        <v>229</v>
      </c>
      <c r="RO407" s="2" t="s">
        <v>229</v>
      </c>
      <c r="RP407" s="2" t="s">
        <v>229</v>
      </c>
      <c r="RQ407" s="2" t="s">
        <v>229</v>
      </c>
      <c r="RR407" s="2" t="s">
        <v>229</v>
      </c>
      <c r="RS407" s="4"/>
      <c r="RT407" s="8"/>
      <c r="RU407" s="4"/>
      <c r="RV407" s="8"/>
      <c r="RW407" s="7"/>
      <c r="RX407" s="7"/>
      <c r="RY407" s="2" t="s">
        <v>239</v>
      </c>
      <c r="RZ407" s="2" t="s">
        <v>275</v>
      </c>
      <c r="SA407" s="2" t="s">
        <v>282</v>
      </c>
      <c r="SB407" s="2" t="s">
        <v>229</v>
      </c>
      <c r="SC407" s="2" t="s">
        <v>241</v>
      </c>
      <c r="SD407" s="2" t="s">
        <v>229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</row>
    <row r="408">
      <c r="A408" s="2" t="s">
        <v>3455</v>
      </c>
      <c r="B408" s="2" t="s">
        <v>216</v>
      </c>
      <c r="C408" s="2" t="s">
        <v>217</v>
      </c>
      <c r="D408" s="2" t="s">
        <v>3164</v>
      </c>
      <c r="E408" s="2" t="s">
        <v>3165</v>
      </c>
      <c r="F408" s="2" t="s">
        <v>1661</v>
      </c>
      <c r="G408" s="2" t="s">
        <v>1662</v>
      </c>
      <c r="H408" s="2" t="s">
        <v>1663</v>
      </c>
      <c r="I408" s="2" t="s">
        <v>3425</v>
      </c>
      <c r="J408" s="2" t="s">
        <v>285</v>
      </c>
      <c r="K408" s="2" t="s">
        <v>1695</v>
      </c>
      <c r="L408" s="3">
        <v>27.5</v>
      </c>
      <c r="M408" s="3">
        <v>28.88</v>
      </c>
      <c r="N408" s="3">
        <v>54.99</v>
      </c>
      <c r="O408" s="2" t="s">
        <v>963</v>
      </c>
      <c r="P408" s="2" t="s">
        <v>964</v>
      </c>
      <c r="Q408" s="2" t="s">
        <v>228</v>
      </c>
      <c r="R408" s="2" t="s">
        <v>229</v>
      </c>
      <c r="S408" s="2" t="s">
        <v>1696</v>
      </c>
      <c r="T408" s="2" t="s">
        <v>684</v>
      </c>
      <c r="U408" s="2" t="s">
        <v>733</v>
      </c>
      <c r="V408" s="2" t="s">
        <v>685</v>
      </c>
      <c r="W408" s="2" t="s">
        <v>686</v>
      </c>
      <c r="X408" s="2" t="s">
        <v>1009</v>
      </c>
      <c r="Y408" s="2" t="s">
        <v>1144</v>
      </c>
      <c r="Z408" s="4"/>
      <c r="AA408" s="4">
        <f>=ROUNDDOWN({0},0)</f>
      </c>
      <c r="AB408" s="5">
        <v>0.5</v>
      </c>
      <c r="AC408" s="2" t="s">
        <v>229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>
        <v>2</v>
      </c>
      <c r="AS408" s="8">
        <v>39.22</v>
      </c>
      <c r="AT408" s="7">
        <v>-1</v>
      </c>
      <c r="AU408" s="7">
        <v>-1</v>
      </c>
      <c r="AV408" s="4" t="s">
        <v>229</v>
      </c>
      <c r="AW408" s="8" t="s">
        <v>229</v>
      </c>
      <c r="AX408" s="4" t="s">
        <v>229</v>
      </c>
      <c r="AY408" s="8" t="s">
        <v>229</v>
      </c>
      <c r="AZ408" s="7" t="s">
        <v>229</v>
      </c>
      <c r="BA408" s="7" t="s">
        <v>229</v>
      </c>
      <c r="BB408" s="7"/>
      <c r="BC408" s="4" t="s">
        <v>229</v>
      </c>
      <c r="BD408" s="8" t="s">
        <v>229</v>
      </c>
      <c r="BE408" s="4" t="s">
        <v>229</v>
      </c>
      <c r="BF408" s="8" t="s">
        <v>229</v>
      </c>
      <c r="BG408" s="7" t="s">
        <v>229</v>
      </c>
      <c r="BH408" s="7" t="s">
        <v>229</v>
      </c>
      <c r="BI408" s="7"/>
      <c r="BJ408" s="4"/>
      <c r="BK408" s="8"/>
      <c r="BL408" s="2" t="s">
        <v>3456</v>
      </c>
      <c r="BM408" s="7"/>
      <c r="BN408" s="7"/>
      <c r="BO408" s="4"/>
      <c r="BP408" s="8"/>
      <c r="BQ408" s="4">
        <v>1</v>
      </c>
      <c r="BR408" s="8">
        <v>28.6</v>
      </c>
      <c r="BS408" s="7">
        <v>-1</v>
      </c>
      <c r="BT408" s="7">
        <v>-1</v>
      </c>
      <c r="BU408" s="2" t="s">
        <v>239</v>
      </c>
      <c r="BV408" s="2" t="s">
        <v>275</v>
      </c>
      <c r="BW408" s="2" t="s">
        <v>229</v>
      </c>
      <c r="BX408" s="2" t="s">
        <v>1572</v>
      </c>
      <c r="BY408" s="2" t="s">
        <v>241</v>
      </c>
      <c r="BZ408" s="2" t="s">
        <v>229</v>
      </c>
      <c r="CA408" s="4"/>
      <c r="CB408" s="8"/>
      <c r="CC408" s="4"/>
      <c r="CD408" s="8"/>
      <c r="CE408" s="7"/>
      <c r="CF408" s="7"/>
      <c r="CG408" s="2" t="s">
        <v>239</v>
      </c>
      <c r="CH408" s="2" t="s">
        <v>275</v>
      </c>
      <c r="CI408" s="2" t="s">
        <v>1148</v>
      </c>
      <c r="CJ408" s="2" t="s">
        <v>1151</v>
      </c>
      <c r="CK408" s="2" t="s">
        <v>241</v>
      </c>
      <c r="CL408" s="2" t="s">
        <v>229</v>
      </c>
      <c r="CM408" s="4"/>
      <c r="CN408" s="8"/>
      <c r="CO408" s="4"/>
      <c r="CP408" s="8"/>
      <c r="CQ408" s="7"/>
      <c r="CR408" s="7"/>
      <c r="CS408" s="2" t="s">
        <v>239</v>
      </c>
      <c r="CT408" s="2" t="s">
        <v>275</v>
      </c>
      <c r="CU408" s="2" t="s">
        <v>1148</v>
      </c>
      <c r="CV408" s="2" t="s">
        <v>1151</v>
      </c>
      <c r="CW408" s="2" t="s">
        <v>241</v>
      </c>
      <c r="CX408" s="2" t="s">
        <v>229</v>
      </c>
      <c r="CY408" s="4"/>
      <c r="CZ408" s="8"/>
      <c r="DA408" s="4">
        <v>1</v>
      </c>
      <c r="DB408" s="8">
        <v>10.62</v>
      </c>
      <c r="DC408" s="7">
        <v>-1</v>
      </c>
      <c r="DD408" s="7">
        <v>-1</v>
      </c>
      <c r="DE408" s="2" t="s">
        <v>239</v>
      </c>
      <c r="DF408" s="2" t="s">
        <v>275</v>
      </c>
      <c r="DG408" s="2" t="s">
        <v>1148</v>
      </c>
      <c r="DH408" s="2" t="s">
        <v>1172</v>
      </c>
      <c r="DI408" s="2" t="s">
        <v>263</v>
      </c>
      <c r="DJ408" s="2" t="s">
        <v>229</v>
      </c>
      <c r="DK408" s="4"/>
      <c r="DL408" s="8"/>
      <c r="DM408" s="4"/>
      <c r="DN408" s="8"/>
      <c r="DO408" s="7"/>
      <c r="DP408" s="7"/>
      <c r="DQ408" s="2" t="s">
        <v>239</v>
      </c>
      <c r="DR408" s="2" t="s">
        <v>275</v>
      </c>
      <c r="DS408" s="2" t="s">
        <v>1148</v>
      </c>
      <c r="DT408" s="2" t="s">
        <v>1711</v>
      </c>
      <c r="DU408" s="2" t="s">
        <v>241</v>
      </c>
      <c r="DV408" s="2" t="s">
        <v>229</v>
      </c>
      <c r="DW408" s="4"/>
      <c r="DX408" s="8"/>
      <c r="DY408" s="4"/>
      <c r="DZ408" s="8"/>
      <c r="EA408" s="7"/>
      <c r="EB408" s="7"/>
      <c r="EC408" s="2" t="s">
        <v>239</v>
      </c>
      <c r="ED408" s="2" t="s">
        <v>275</v>
      </c>
      <c r="EE408" s="2" t="s">
        <v>699</v>
      </c>
      <c r="EF408" s="2" t="s">
        <v>2018</v>
      </c>
      <c r="EG408" s="2" t="s">
        <v>263</v>
      </c>
      <c r="EH408" s="2" t="s">
        <v>229</v>
      </c>
      <c r="EI408" s="4"/>
      <c r="EJ408" s="8"/>
      <c r="EK408" s="4"/>
      <c r="EL408" s="8"/>
      <c r="EM408" s="7"/>
      <c r="EN408" s="7"/>
      <c r="EO408" s="2" t="s">
        <v>239</v>
      </c>
      <c r="EP408" s="2" t="s">
        <v>275</v>
      </c>
      <c r="EQ408" s="2" t="s">
        <v>1148</v>
      </c>
      <c r="ER408" s="2" t="s">
        <v>1151</v>
      </c>
      <c r="ES408" s="2" t="s">
        <v>241</v>
      </c>
      <c r="ET408" s="2" t="s">
        <v>229</v>
      </c>
      <c r="EU408" s="4"/>
      <c r="EV408" s="8"/>
      <c r="EW408" s="4"/>
      <c r="EX408" s="8"/>
      <c r="EY408" s="7"/>
      <c r="EZ408" s="7"/>
      <c r="FA408" s="2" t="s">
        <v>239</v>
      </c>
      <c r="FB408" s="2" t="s">
        <v>275</v>
      </c>
      <c r="FC408" s="2" t="s">
        <v>1148</v>
      </c>
      <c r="FD408" s="2" t="s">
        <v>1152</v>
      </c>
      <c r="FE408" s="2" t="s">
        <v>241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275</v>
      </c>
      <c r="FO408" s="2" t="s">
        <v>1148</v>
      </c>
      <c r="FP408" s="2" t="s">
        <v>1151</v>
      </c>
      <c r="FQ408" s="2" t="s">
        <v>241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229</v>
      </c>
      <c r="FZ408" s="2" t="s">
        <v>229</v>
      </c>
      <c r="GA408" s="2" t="s">
        <v>229</v>
      </c>
      <c r="GB408" s="2" t="s">
        <v>229</v>
      </c>
      <c r="GC408" s="2" t="s">
        <v>229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714</v>
      </c>
      <c r="GL408" s="2" t="s">
        <v>275</v>
      </c>
      <c r="GM408" s="2" t="s">
        <v>1148</v>
      </c>
      <c r="GN408" s="2" t="s">
        <v>1735</v>
      </c>
      <c r="GO408" s="2" t="s">
        <v>241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239</v>
      </c>
      <c r="GX408" s="2" t="s">
        <v>275</v>
      </c>
      <c r="GY408" s="2" t="s">
        <v>258</v>
      </c>
      <c r="GZ408" s="2" t="s">
        <v>717</v>
      </c>
      <c r="HA408" s="2" t="s">
        <v>241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239</v>
      </c>
      <c r="HJ408" s="2" t="s">
        <v>275</v>
      </c>
      <c r="HK408" s="2" t="s">
        <v>1148</v>
      </c>
      <c r="HL408" s="2" t="s">
        <v>3457</v>
      </c>
      <c r="HM408" s="2" t="s">
        <v>241</v>
      </c>
      <c r="HN408" s="2" t="s">
        <v>229</v>
      </c>
      <c r="HO408" s="4"/>
      <c r="HP408" s="8"/>
      <c r="HQ408" s="4"/>
      <c r="HR408" s="8"/>
      <c r="HS408" s="7"/>
      <c r="HT408" s="7"/>
      <c r="HU408" s="2" t="s">
        <v>239</v>
      </c>
      <c r="HV408" s="2" t="s">
        <v>275</v>
      </c>
      <c r="HW408" s="2" t="s">
        <v>712</v>
      </c>
      <c r="HX408" s="2" t="s">
        <v>897</v>
      </c>
      <c r="HY408" s="2" t="s">
        <v>241</v>
      </c>
      <c r="HZ408" s="2" t="s">
        <v>229</v>
      </c>
      <c r="IA408" s="4"/>
      <c r="IB408" s="8"/>
      <c r="IC408" s="4"/>
      <c r="ID408" s="8"/>
      <c r="IE408" s="7"/>
      <c r="IF408" s="7"/>
      <c r="IG408" s="2" t="s">
        <v>266</v>
      </c>
      <c r="IH408" s="2" t="s">
        <v>275</v>
      </c>
      <c r="II408" s="2" t="s">
        <v>229</v>
      </c>
      <c r="IJ408" s="2" t="s">
        <v>229</v>
      </c>
      <c r="IK408" s="2" t="s">
        <v>241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272</v>
      </c>
      <c r="IT408" s="2" t="s">
        <v>275</v>
      </c>
      <c r="IU408" s="2" t="s">
        <v>229</v>
      </c>
      <c r="IV408" s="2" t="s">
        <v>229</v>
      </c>
      <c r="IW408" s="2" t="s">
        <v>241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239</v>
      </c>
      <c r="JF408" s="2" t="s">
        <v>275</v>
      </c>
      <c r="JG408" s="2" t="s">
        <v>268</v>
      </c>
      <c r="JH408" s="2" t="s">
        <v>2289</v>
      </c>
      <c r="JI408" s="2" t="s">
        <v>241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275</v>
      </c>
      <c r="JS408" s="2" t="s">
        <v>2366</v>
      </c>
      <c r="JT408" s="2" t="s">
        <v>580</v>
      </c>
      <c r="JU408" s="2" t="s">
        <v>241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272</v>
      </c>
      <c r="KD408" s="2" t="s">
        <v>275</v>
      </c>
      <c r="KE408" s="2" t="s">
        <v>229</v>
      </c>
      <c r="KF408" s="2" t="s">
        <v>229</v>
      </c>
      <c r="KG408" s="2" t="s">
        <v>241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272</v>
      </c>
      <c r="KP408" s="2" t="s">
        <v>275</v>
      </c>
      <c r="KQ408" s="2" t="s">
        <v>229</v>
      </c>
      <c r="KR408" s="2" t="s">
        <v>229</v>
      </c>
      <c r="KS408" s="2" t="s">
        <v>241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239</v>
      </c>
      <c r="LB408" s="2" t="s">
        <v>275</v>
      </c>
      <c r="LC408" s="2" t="s">
        <v>1148</v>
      </c>
      <c r="LD408" s="2" t="s">
        <v>229</v>
      </c>
      <c r="LE408" s="2" t="s">
        <v>241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229</v>
      </c>
      <c r="LN408" s="2" t="s">
        <v>229</v>
      </c>
      <c r="LO408" s="2" t="s">
        <v>229</v>
      </c>
      <c r="LP408" s="2" t="s">
        <v>229</v>
      </c>
      <c r="LQ408" s="2" t="s">
        <v>229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239</v>
      </c>
      <c r="LZ408" s="2" t="s">
        <v>275</v>
      </c>
      <c r="MA408" s="2" t="s">
        <v>1872</v>
      </c>
      <c r="MB408" s="2" t="s">
        <v>3439</v>
      </c>
      <c r="MC408" s="2" t="s">
        <v>241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266</v>
      </c>
      <c r="ML408" s="2" t="s">
        <v>275</v>
      </c>
      <c r="MM408" s="2" t="s">
        <v>229</v>
      </c>
      <c r="MN408" s="2" t="s">
        <v>229</v>
      </c>
      <c r="MO408" s="2" t="s">
        <v>241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239</v>
      </c>
      <c r="MX408" s="2" t="s">
        <v>275</v>
      </c>
      <c r="MY408" s="2" t="s">
        <v>1674</v>
      </c>
      <c r="MZ408" s="2" t="s">
        <v>764</v>
      </c>
      <c r="NA408" s="2" t="s">
        <v>241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239</v>
      </c>
      <c r="NJ408" s="2" t="s">
        <v>275</v>
      </c>
      <c r="NK408" s="2" t="s">
        <v>1165</v>
      </c>
      <c r="NL408" s="2" t="s">
        <v>1151</v>
      </c>
      <c r="NM408" s="2" t="s">
        <v>263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272</v>
      </c>
      <c r="NV408" s="2" t="s">
        <v>275</v>
      </c>
      <c r="NW408" s="2" t="s">
        <v>229</v>
      </c>
      <c r="NX408" s="2" t="s">
        <v>229</v>
      </c>
      <c r="NY408" s="2" t="s">
        <v>241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229</v>
      </c>
      <c r="OH408" s="2" t="s">
        <v>229</v>
      </c>
      <c r="OI408" s="2" t="s">
        <v>229</v>
      </c>
      <c r="OJ408" s="2" t="s">
        <v>229</v>
      </c>
      <c r="OK408" s="2" t="s">
        <v>229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229</v>
      </c>
      <c r="OT408" s="2" t="s">
        <v>229</v>
      </c>
      <c r="OU408" s="2" t="s">
        <v>229</v>
      </c>
      <c r="OV408" s="2" t="s">
        <v>229</v>
      </c>
      <c r="OW408" s="2" t="s">
        <v>229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229</v>
      </c>
      <c r="PF408" s="2" t="s">
        <v>229</v>
      </c>
      <c r="PG408" s="2" t="s">
        <v>229</v>
      </c>
      <c r="PH408" s="2" t="s">
        <v>229</v>
      </c>
      <c r="PI408" s="2" t="s">
        <v>229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239</v>
      </c>
      <c r="PR408" s="2" t="s">
        <v>275</v>
      </c>
      <c r="PS408" s="2" t="s">
        <v>1166</v>
      </c>
      <c r="PT408" s="2" t="s">
        <v>2420</v>
      </c>
      <c r="PU408" s="2" t="s">
        <v>241</v>
      </c>
      <c r="PV408" s="2" t="s">
        <v>229</v>
      </c>
      <c r="PW408" s="4"/>
      <c r="PX408" s="8"/>
      <c r="PY408" s="4"/>
      <c r="PZ408" s="8"/>
      <c r="QA408" s="7"/>
      <c r="QB408" s="7"/>
      <c r="QC408" s="2" t="s">
        <v>281</v>
      </c>
      <c r="QD408" s="2" t="s">
        <v>275</v>
      </c>
      <c r="QE408" s="2" t="s">
        <v>229</v>
      </c>
      <c r="QF408" s="2" t="s">
        <v>229</v>
      </c>
      <c r="QG408" s="2" t="s">
        <v>241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229</v>
      </c>
      <c r="QP408" s="2" t="s">
        <v>229</v>
      </c>
      <c r="QQ408" s="2" t="s">
        <v>229</v>
      </c>
      <c r="QR408" s="2" t="s">
        <v>229</v>
      </c>
      <c r="QS408" s="2" t="s">
        <v>229</v>
      </c>
      <c r="QT408" s="2" t="s">
        <v>229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275</v>
      </c>
      <c r="RC408" s="2" t="s">
        <v>229</v>
      </c>
      <c r="RD408" s="2" t="s">
        <v>229</v>
      </c>
      <c r="RE408" s="2" t="s">
        <v>241</v>
      </c>
      <c r="RF408" s="2" t="s">
        <v>229</v>
      </c>
      <c r="RG408" s="4"/>
      <c r="RH408" s="8"/>
      <c r="RI408" s="4"/>
      <c r="RJ408" s="8"/>
      <c r="RK408" s="7"/>
      <c r="RL408" s="7"/>
      <c r="RM408" s="2" t="s">
        <v>229</v>
      </c>
      <c r="RN408" s="2" t="s">
        <v>229</v>
      </c>
      <c r="RO408" s="2" t="s">
        <v>229</v>
      </c>
      <c r="RP408" s="2" t="s">
        <v>229</v>
      </c>
      <c r="RQ408" s="2" t="s">
        <v>229</v>
      </c>
      <c r="RR408" s="2" t="s">
        <v>229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275</v>
      </c>
      <c r="SA408" s="2" t="s">
        <v>282</v>
      </c>
      <c r="SB408" s="2" t="s">
        <v>229</v>
      </c>
      <c r="SC408" s="2" t="s">
        <v>241</v>
      </c>
      <c r="SD408" s="2" t="s">
        <v>229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</row>
    <row r="409">
      <c r="A409" s="2" t="s">
        <v>3458</v>
      </c>
      <c r="B409" s="2" t="s">
        <v>216</v>
      </c>
      <c r="C409" s="2" t="s">
        <v>217</v>
      </c>
      <c r="D409" s="2" t="s">
        <v>3164</v>
      </c>
      <c r="E409" s="2" t="s">
        <v>3165</v>
      </c>
      <c r="F409" s="2" t="s">
        <v>1297</v>
      </c>
      <c r="G409" s="2" t="s">
        <v>3459</v>
      </c>
      <c r="H409" s="2" t="s">
        <v>3460</v>
      </c>
      <c r="I409" s="2" t="s">
        <v>3461</v>
      </c>
      <c r="J409" s="2" t="s">
        <v>285</v>
      </c>
      <c r="K409" s="2" t="s">
        <v>1070</v>
      </c>
      <c r="L409" s="3">
        <v>31.85</v>
      </c>
      <c r="M409" s="3">
        <v>33.44</v>
      </c>
      <c r="N409" s="3">
        <v>64.99</v>
      </c>
      <c r="O409" s="2" t="s">
        <v>963</v>
      </c>
      <c r="P409" s="2" t="s">
        <v>964</v>
      </c>
      <c r="Q409" s="2" t="s">
        <v>228</v>
      </c>
      <c r="R409" s="2" t="s">
        <v>229</v>
      </c>
      <c r="S409" s="2" t="s">
        <v>3462</v>
      </c>
      <c r="T409" s="2" t="s">
        <v>684</v>
      </c>
      <c r="U409" s="2" t="s">
        <v>733</v>
      </c>
      <c r="V409" s="2" t="s">
        <v>1436</v>
      </c>
      <c r="W409" s="2" t="s">
        <v>1437</v>
      </c>
      <c r="X409" s="2" t="s">
        <v>1251</v>
      </c>
      <c r="Y409" s="2" t="s">
        <v>990</v>
      </c>
      <c r="Z409" s="4"/>
      <c r="AA409" s="4">
        <f>=ROUNDDOWN({0},0)</f>
      </c>
      <c r="AB409" s="5">
        <v>3</v>
      </c>
      <c r="AC409" s="2" t="s">
        <v>229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/>
      <c r="AQ409" s="8"/>
      <c r="AR409" s="4">
        <v>2</v>
      </c>
      <c r="AS409" s="8">
        <v>66.86</v>
      </c>
      <c r="AT409" s="7">
        <v>-1</v>
      </c>
      <c r="AU409" s="7">
        <v>-1</v>
      </c>
      <c r="AV409" s="4"/>
      <c r="AW409" s="8"/>
      <c r="AX409" s="4">
        <v>2</v>
      </c>
      <c r="AY409" s="8">
        <v>66.86</v>
      </c>
      <c r="AZ409" s="7">
        <v>-1</v>
      </c>
      <c r="BA409" s="7">
        <v>-1</v>
      </c>
      <c r="BB409" s="7"/>
      <c r="BC409" s="4"/>
      <c r="BD409" s="8"/>
      <c r="BE409" s="4">
        <v>2</v>
      </c>
      <c r="BF409" s="8">
        <v>66.86</v>
      </c>
      <c r="BG409" s="7">
        <v>-1</v>
      </c>
      <c r="BH409" s="7">
        <v>-1</v>
      </c>
      <c r="BI409" s="7"/>
      <c r="BJ409" s="4"/>
      <c r="BK409" s="8"/>
      <c r="BL409" s="2" t="s">
        <v>20</v>
      </c>
      <c r="BM409" s="7"/>
      <c r="BN409" s="7"/>
      <c r="BO409" s="4"/>
      <c r="BP409" s="8"/>
      <c r="BQ409" s="4"/>
      <c r="BR409" s="8"/>
      <c r="BS409" s="7"/>
      <c r="BT409" s="7"/>
      <c r="BU409" s="2" t="s">
        <v>239</v>
      </c>
      <c r="BV409" s="2" t="s">
        <v>275</v>
      </c>
      <c r="BW409" s="2" t="s">
        <v>229</v>
      </c>
      <c r="BX409" s="2" t="s">
        <v>1528</v>
      </c>
      <c r="BY409" s="2" t="s">
        <v>241</v>
      </c>
      <c r="BZ409" s="2" t="s">
        <v>229</v>
      </c>
      <c r="CA409" s="4"/>
      <c r="CB409" s="8"/>
      <c r="CC409" s="4"/>
      <c r="CD409" s="8"/>
      <c r="CE409" s="7"/>
      <c r="CF409" s="7"/>
      <c r="CG409" s="2" t="s">
        <v>239</v>
      </c>
      <c r="CH409" s="2" t="s">
        <v>275</v>
      </c>
      <c r="CI409" s="2" t="s">
        <v>1510</v>
      </c>
      <c r="CJ409" s="2" t="s">
        <v>615</v>
      </c>
      <c r="CK409" s="2" t="s">
        <v>241</v>
      </c>
      <c r="CL409" s="2" t="s">
        <v>229</v>
      </c>
      <c r="CM409" s="4"/>
      <c r="CN409" s="8"/>
      <c r="CO409" s="4"/>
      <c r="CP409" s="8"/>
      <c r="CQ409" s="7"/>
      <c r="CR409" s="7"/>
      <c r="CS409" s="2" t="s">
        <v>239</v>
      </c>
      <c r="CT409" s="2" t="s">
        <v>275</v>
      </c>
      <c r="CU409" s="2" t="s">
        <v>990</v>
      </c>
      <c r="CV409" s="2" t="s">
        <v>313</v>
      </c>
      <c r="CW409" s="2" t="s">
        <v>241</v>
      </c>
      <c r="CX409" s="2" t="s">
        <v>229</v>
      </c>
      <c r="CY409" s="4"/>
      <c r="CZ409" s="8"/>
      <c r="DA409" s="4"/>
      <c r="DB409" s="8"/>
      <c r="DC409" s="7"/>
      <c r="DD409" s="7"/>
      <c r="DE409" s="2" t="s">
        <v>239</v>
      </c>
      <c r="DF409" s="2" t="s">
        <v>275</v>
      </c>
      <c r="DG409" s="2" t="s">
        <v>990</v>
      </c>
      <c r="DH409" s="2" t="s">
        <v>316</v>
      </c>
      <c r="DI409" s="2" t="s">
        <v>263</v>
      </c>
      <c r="DJ409" s="2" t="s">
        <v>229</v>
      </c>
      <c r="DK409" s="4"/>
      <c r="DL409" s="8"/>
      <c r="DM409" s="4">
        <v>2</v>
      </c>
      <c r="DN409" s="8">
        <v>66.86</v>
      </c>
      <c r="DO409" s="7">
        <v>-1</v>
      </c>
      <c r="DP409" s="7">
        <v>-1</v>
      </c>
      <c r="DQ409" s="2" t="s">
        <v>239</v>
      </c>
      <c r="DR409" s="2" t="s">
        <v>275</v>
      </c>
      <c r="DS409" s="2" t="s">
        <v>452</v>
      </c>
      <c r="DT409" s="2" t="s">
        <v>854</v>
      </c>
      <c r="DU409" s="2" t="s">
        <v>241</v>
      </c>
      <c r="DV409" s="2" t="s">
        <v>229</v>
      </c>
      <c r="DW409" s="4"/>
      <c r="DX409" s="8"/>
      <c r="DY409" s="4"/>
      <c r="DZ409" s="8"/>
      <c r="EA409" s="7"/>
      <c r="EB409" s="7"/>
      <c r="EC409" s="2" t="s">
        <v>239</v>
      </c>
      <c r="ED409" s="2" t="s">
        <v>275</v>
      </c>
      <c r="EE409" s="2" t="s">
        <v>321</v>
      </c>
      <c r="EF409" s="2" t="s">
        <v>333</v>
      </c>
      <c r="EG409" s="2" t="s">
        <v>263</v>
      </c>
      <c r="EH409" s="2" t="s">
        <v>229</v>
      </c>
      <c r="EI409" s="4"/>
      <c r="EJ409" s="8"/>
      <c r="EK409" s="4"/>
      <c r="EL409" s="8"/>
      <c r="EM409" s="7"/>
      <c r="EN409" s="7"/>
      <c r="EO409" s="2" t="s">
        <v>239</v>
      </c>
      <c r="EP409" s="2" t="s">
        <v>275</v>
      </c>
      <c r="EQ409" s="2" t="s">
        <v>990</v>
      </c>
      <c r="ER409" s="2" t="s">
        <v>3463</v>
      </c>
      <c r="ES409" s="2" t="s">
        <v>241</v>
      </c>
      <c r="ET409" s="2" t="s">
        <v>229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275</v>
      </c>
      <c r="FC409" s="2" t="s">
        <v>990</v>
      </c>
      <c r="FD409" s="2" t="s">
        <v>570</v>
      </c>
      <c r="FE409" s="2" t="s">
        <v>241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275</v>
      </c>
      <c r="FO409" s="2" t="s">
        <v>990</v>
      </c>
      <c r="FP409" s="2" t="s">
        <v>1516</v>
      </c>
      <c r="FQ409" s="2" t="s">
        <v>241</v>
      </c>
      <c r="FR409" s="2" t="s">
        <v>229</v>
      </c>
      <c r="FS409" s="4"/>
      <c r="FT409" s="8"/>
      <c r="FU409" s="4"/>
      <c r="FV409" s="8"/>
      <c r="FW409" s="7"/>
      <c r="FX409" s="7"/>
      <c r="FY409" s="2" t="s">
        <v>229</v>
      </c>
      <c r="FZ409" s="2" t="s">
        <v>229</v>
      </c>
      <c r="GA409" s="2" t="s">
        <v>229</v>
      </c>
      <c r="GB409" s="2" t="s">
        <v>229</v>
      </c>
      <c r="GC409" s="2" t="s">
        <v>229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272</v>
      </c>
      <c r="GL409" s="2" t="s">
        <v>275</v>
      </c>
      <c r="GM409" s="2" t="s">
        <v>229</v>
      </c>
      <c r="GN409" s="2" t="s">
        <v>229</v>
      </c>
      <c r="GO409" s="2" t="s">
        <v>241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281</v>
      </c>
      <c r="GX409" s="2" t="s">
        <v>275</v>
      </c>
      <c r="GY409" s="2" t="s">
        <v>229</v>
      </c>
      <c r="GZ409" s="2" t="s">
        <v>229</v>
      </c>
      <c r="HA409" s="2" t="s">
        <v>241</v>
      </c>
      <c r="HB409" s="2" t="s">
        <v>229</v>
      </c>
      <c r="HC409" s="4"/>
      <c r="HD409" s="8"/>
      <c r="HE409" s="4"/>
      <c r="HF409" s="8"/>
      <c r="HG409" s="7"/>
      <c r="HH409" s="7"/>
      <c r="HI409" s="2" t="s">
        <v>266</v>
      </c>
      <c r="HJ409" s="2" t="s">
        <v>275</v>
      </c>
      <c r="HK409" s="2" t="s">
        <v>229</v>
      </c>
      <c r="HL409" s="2" t="s">
        <v>229</v>
      </c>
      <c r="HM409" s="2" t="s">
        <v>241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272</v>
      </c>
      <c r="HV409" s="2" t="s">
        <v>275</v>
      </c>
      <c r="HW409" s="2" t="s">
        <v>229</v>
      </c>
      <c r="HX409" s="2" t="s">
        <v>229</v>
      </c>
      <c r="HY409" s="2" t="s">
        <v>241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266</v>
      </c>
      <c r="IH409" s="2" t="s">
        <v>275</v>
      </c>
      <c r="II409" s="2" t="s">
        <v>229</v>
      </c>
      <c r="IJ409" s="2" t="s">
        <v>229</v>
      </c>
      <c r="IK409" s="2" t="s">
        <v>241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272</v>
      </c>
      <c r="IT409" s="2" t="s">
        <v>275</v>
      </c>
      <c r="IU409" s="2" t="s">
        <v>229</v>
      </c>
      <c r="IV409" s="2" t="s">
        <v>229</v>
      </c>
      <c r="IW409" s="2" t="s">
        <v>241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239</v>
      </c>
      <c r="JF409" s="2" t="s">
        <v>275</v>
      </c>
      <c r="JG409" s="2" t="s">
        <v>268</v>
      </c>
      <c r="JH409" s="2" t="s">
        <v>1544</v>
      </c>
      <c r="JI409" s="2" t="s">
        <v>241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229</v>
      </c>
      <c r="JR409" s="2" t="s">
        <v>229</v>
      </c>
      <c r="JS409" s="2" t="s">
        <v>229</v>
      </c>
      <c r="JT409" s="2" t="s">
        <v>229</v>
      </c>
      <c r="JU409" s="2" t="s">
        <v>229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272</v>
      </c>
      <c r="KD409" s="2" t="s">
        <v>275</v>
      </c>
      <c r="KE409" s="2" t="s">
        <v>229</v>
      </c>
      <c r="KF409" s="2" t="s">
        <v>229</v>
      </c>
      <c r="KG409" s="2" t="s">
        <v>241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272</v>
      </c>
      <c r="KP409" s="2" t="s">
        <v>275</v>
      </c>
      <c r="KQ409" s="2" t="s">
        <v>229</v>
      </c>
      <c r="KR409" s="2" t="s">
        <v>229</v>
      </c>
      <c r="KS409" s="2" t="s">
        <v>241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272</v>
      </c>
      <c r="LB409" s="2" t="s">
        <v>275</v>
      </c>
      <c r="LC409" s="2" t="s">
        <v>229</v>
      </c>
      <c r="LD409" s="2" t="s">
        <v>229</v>
      </c>
      <c r="LE409" s="2" t="s">
        <v>241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229</v>
      </c>
      <c r="LN409" s="2" t="s">
        <v>229</v>
      </c>
      <c r="LO409" s="2" t="s">
        <v>229</v>
      </c>
      <c r="LP409" s="2" t="s">
        <v>229</v>
      </c>
      <c r="LQ409" s="2" t="s">
        <v>229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239</v>
      </c>
      <c r="LZ409" s="2" t="s">
        <v>275</v>
      </c>
      <c r="MA409" s="2" t="s">
        <v>854</v>
      </c>
      <c r="MB409" s="2" t="s">
        <v>1076</v>
      </c>
      <c r="MC409" s="2" t="s">
        <v>241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266</v>
      </c>
      <c r="ML409" s="2" t="s">
        <v>275</v>
      </c>
      <c r="MM409" s="2" t="s">
        <v>229</v>
      </c>
      <c r="MN409" s="2" t="s">
        <v>229</v>
      </c>
      <c r="MO409" s="2" t="s">
        <v>241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272</v>
      </c>
      <c r="MX409" s="2" t="s">
        <v>275</v>
      </c>
      <c r="MY409" s="2" t="s">
        <v>229</v>
      </c>
      <c r="MZ409" s="2" t="s">
        <v>229</v>
      </c>
      <c r="NA409" s="2" t="s">
        <v>241</v>
      </c>
      <c r="NB409" s="2" t="s">
        <v>229</v>
      </c>
      <c r="NC409" s="4"/>
      <c r="ND409" s="8"/>
      <c r="NE409" s="4"/>
      <c r="NF409" s="8"/>
      <c r="NG409" s="7"/>
      <c r="NH409" s="7"/>
      <c r="NI409" s="2" t="s">
        <v>239</v>
      </c>
      <c r="NJ409" s="2" t="s">
        <v>275</v>
      </c>
      <c r="NK409" s="2" t="s">
        <v>990</v>
      </c>
      <c r="NL409" s="2" t="s">
        <v>1379</v>
      </c>
      <c r="NM409" s="2" t="s">
        <v>263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272</v>
      </c>
      <c r="NV409" s="2" t="s">
        <v>275</v>
      </c>
      <c r="NW409" s="2" t="s">
        <v>229</v>
      </c>
      <c r="NX409" s="2" t="s">
        <v>229</v>
      </c>
      <c r="NY409" s="2" t="s">
        <v>241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229</v>
      </c>
      <c r="OH409" s="2" t="s">
        <v>229</v>
      </c>
      <c r="OI409" s="2" t="s">
        <v>229</v>
      </c>
      <c r="OJ409" s="2" t="s">
        <v>229</v>
      </c>
      <c r="OK409" s="2" t="s">
        <v>229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229</v>
      </c>
      <c r="OT409" s="2" t="s">
        <v>229</v>
      </c>
      <c r="OU409" s="2" t="s">
        <v>229</v>
      </c>
      <c r="OV409" s="2" t="s">
        <v>229</v>
      </c>
      <c r="OW409" s="2" t="s">
        <v>229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281</v>
      </c>
      <c r="PF409" s="2" t="s">
        <v>275</v>
      </c>
      <c r="PG409" s="2" t="s">
        <v>229</v>
      </c>
      <c r="PH409" s="2" t="s">
        <v>229</v>
      </c>
      <c r="PI409" s="2" t="s">
        <v>241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266</v>
      </c>
      <c r="PR409" s="2" t="s">
        <v>275</v>
      </c>
      <c r="PS409" s="2" t="s">
        <v>229</v>
      </c>
      <c r="PT409" s="2" t="s">
        <v>229</v>
      </c>
      <c r="PU409" s="2" t="s">
        <v>241</v>
      </c>
      <c r="PV409" s="2" t="s">
        <v>229</v>
      </c>
      <c r="PW409" s="4"/>
      <c r="PX409" s="8"/>
      <c r="PY409" s="4"/>
      <c r="PZ409" s="8"/>
      <c r="QA409" s="7"/>
      <c r="QB409" s="7"/>
      <c r="QC409" s="2" t="s">
        <v>281</v>
      </c>
      <c r="QD409" s="2" t="s">
        <v>275</v>
      </c>
      <c r="QE409" s="2" t="s">
        <v>229</v>
      </c>
      <c r="QF409" s="2" t="s">
        <v>229</v>
      </c>
      <c r="QG409" s="2" t="s">
        <v>241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229</v>
      </c>
      <c r="QP409" s="2" t="s">
        <v>229</v>
      </c>
      <c r="QQ409" s="2" t="s">
        <v>229</v>
      </c>
      <c r="QR409" s="2" t="s">
        <v>229</v>
      </c>
      <c r="QS409" s="2" t="s">
        <v>229</v>
      </c>
      <c r="QT409" s="2" t="s">
        <v>229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275</v>
      </c>
      <c r="RC409" s="2" t="s">
        <v>229</v>
      </c>
      <c r="RD409" s="2" t="s">
        <v>229</v>
      </c>
      <c r="RE409" s="2" t="s">
        <v>241</v>
      </c>
      <c r="RF409" s="2" t="s">
        <v>229</v>
      </c>
      <c r="RG409" s="4"/>
      <c r="RH409" s="8"/>
      <c r="RI409" s="4"/>
      <c r="RJ409" s="8"/>
      <c r="RK409" s="7"/>
      <c r="RL409" s="7"/>
      <c r="RM409" s="2" t="s">
        <v>229</v>
      </c>
      <c r="RN409" s="2" t="s">
        <v>229</v>
      </c>
      <c r="RO409" s="2" t="s">
        <v>229</v>
      </c>
      <c r="RP409" s="2" t="s">
        <v>229</v>
      </c>
      <c r="RQ409" s="2" t="s">
        <v>229</v>
      </c>
      <c r="RR409" s="2" t="s">
        <v>229</v>
      </c>
      <c r="RS409" s="4"/>
      <c r="RT409" s="8"/>
      <c r="RU409" s="4"/>
      <c r="RV409" s="8"/>
      <c r="RW409" s="7"/>
      <c r="RX409" s="7"/>
      <c r="RY409" s="2" t="s">
        <v>266</v>
      </c>
      <c r="RZ409" s="2" t="s">
        <v>275</v>
      </c>
      <c r="SA409" s="2" t="s">
        <v>229</v>
      </c>
      <c r="SB409" s="2" t="s">
        <v>229</v>
      </c>
      <c r="SC409" s="2" t="s">
        <v>241</v>
      </c>
      <c r="SD409" s="2" t="s">
        <v>229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</row>
    <row r="410">
      <c r="A410" s="2" t="s">
        <v>3464</v>
      </c>
      <c r="B410" s="2" t="s">
        <v>216</v>
      </c>
      <c r="C410" s="2" t="s">
        <v>217</v>
      </c>
      <c r="D410" s="2" t="s">
        <v>3164</v>
      </c>
      <c r="E410" s="2" t="s">
        <v>3165</v>
      </c>
      <c r="F410" s="2" t="s">
        <v>2431</v>
      </c>
      <c r="G410" s="2" t="s">
        <v>2432</v>
      </c>
      <c r="H410" s="2" t="s">
        <v>2433</v>
      </c>
      <c r="I410" s="2" t="s">
        <v>3465</v>
      </c>
      <c r="J410" s="2" t="s">
        <v>224</v>
      </c>
      <c r="K410" s="2" t="s">
        <v>2435</v>
      </c>
      <c r="L410" s="3">
        <v>19.04</v>
      </c>
      <c r="M410" s="3">
        <v>19.99</v>
      </c>
      <c r="N410" s="3">
        <v>39.99</v>
      </c>
      <c r="O410" s="2" t="s">
        <v>226</v>
      </c>
      <c r="P410" s="2" t="s">
        <v>2046</v>
      </c>
      <c r="Q410" s="2" t="s">
        <v>228</v>
      </c>
      <c r="R410" s="2" t="s">
        <v>229</v>
      </c>
      <c r="S410" s="2" t="s">
        <v>2436</v>
      </c>
      <c r="T410" s="2" t="s">
        <v>2437</v>
      </c>
      <c r="U410" s="2" t="s">
        <v>232</v>
      </c>
      <c r="V410" s="2" t="s">
        <v>233</v>
      </c>
      <c r="W410" s="2" t="s">
        <v>686</v>
      </c>
      <c r="X410" s="2" t="s">
        <v>1009</v>
      </c>
      <c r="Y410" s="2" t="s">
        <v>229</v>
      </c>
      <c r="Z410" s="4"/>
      <c r="AA410" s="4">
        <f>=ROUNDDOWN({0},0)</f>
      </c>
      <c r="AB410" s="5"/>
      <c r="AC410" s="2" t="s">
        <v>637</v>
      </c>
      <c r="AD410" s="4">
        <v>50</v>
      </c>
      <c r="AE410" s="4">
        <v>90</v>
      </c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229</v>
      </c>
      <c r="AW410" s="8" t="s">
        <v>229</v>
      </c>
      <c r="AX410" s="4" t="s">
        <v>229</v>
      </c>
      <c r="AY410" s="8" t="s">
        <v>229</v>
      </c>
      <c r="AZ410" s="7" t="s">
        <v>229</v>
      </c>
      <c r="BA410" s="7" t="s">
        <v>229</v>
      </c>
      <c r="BB410" s="7"/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/>
      <c r="BJ410" s="4"/>
      <c r="BK410" s="8"/>
      <c r="BL410" s="2" t="s">
        <v>229</v>
      </c>
      <c r="BM410" s="7"/>
      <c r="BN410" s="7"/>
      <c r="BO410" s="4"/>
      <c r="BP410" s="8"/>
      <c r="BQ410" s="4"/>
      <c r="BR410" s="8"/>
      <c r="BS410" s="7"/>
      <c r="BT410" s="7"/>
      <c r="BU410" s="2" t="s">
        <v>664</v>
      </c>
      <c r="BV410" s="2" t="s">
        <v>226</v>
      </c>
      <c r="BW410" s="2" t="s">
        <v>229</v>
      </c>
      <c r="BX410" s="2" t="s">
        <v>229</v>
      </c>
      <c r="BY410" s="2" t="s">
        <v>241</v>
      </c>
      <c r="BZ410" s="2" t="s">
        <v>229</v>
      </c>
      <c r="CA410" s="4"/>
      <c r="CB410" s="8"/>
      <c r="CC410" s="4"/>
      <c r="CD410" s="8"/>
      <c r="CE410" s="7"/>
      <c r="CF410" s="7"/>
      <c r="CG410" s="2" t="s">
        <v>239</v>
      </c>
      <c r="CH410" s="2" t="s">
        <v>226</v>
      </c>
      <c r="CI410" s="2" t="s">
        <v>229</v>
      </c>
      <c r="CJ410" s="2" t="s">
        <v>229</v>
      </c>
      <c r="CK410" s="2" t="s">
        <v>241</v>
      </c>
      <c r="CL410" s="2" t="s">
        <v>229</v>
      </c>
      <c r="CM410" s="4"/>
      <c r="CN410" s="8"/>
      <c r="CO410" s="4"/>
      <c r="CP410" s="8"/>
      <c r="CQ410" s="7"/>
      <c r="CR410" s="7"/>
      <c r="CS410" s="2" t="s">
        <v>272</v>
      </c>
      <c r="CT410" s="2" t="s">
        <v>226</v>
      </c>
      <c r="CU410" s="2" t="s">
        <v>229</v>
      </c>
      <c r="CV410" s="2" t="s">
        <v>229</v>
      </c>
      <c r="CW410" s="2" t="s">
        <v>241</v>
      </c>
      <c r="CX410" s="2" t="s">
        <v>229</v>
      </c>
      <c r="CY410" s="4"/>
      <c r="CZ410" s="8"/>
      <c r="DA410" s="4"/>
      <c r="DB410" s="8"/>
      <c r="DC410" s="7"/>
      <c r="DD410" s="7"/>
      <c r="DE410" s="2" t="s">
        <v>272</v>
      </c>
      <c r="DF410" s="2" t="s">
        <v>226</v>
      </c>
      <c r="DG410" s="2" t="s">
        <v>229</v>
      </c>
      <c r="DH410" s="2" t="s">
        <v>229</v>
      </c>
      <c r="DI410" s="2" t="s">
        <v>241</v>
      </c>
      <c r="DJ410" s="2" t="s">
        <v>229</v>
      </c>
      <c r="DK410" s="4"/>
      <c r="DL410" s="8"/>
      <c r="DM410" s="4"/>
      <c r="DN410" s="8"/>
      <c r="DO410" s="7"/>
      <c r="DP410" s="7"/>
      <c r="DQ410" s="2" t="s">
        <v>239</v>
      </c>
      <c r="DR410" s="2" t="s">
        <v>226</v>
      </c>
      <c r="DS410" s="2" t="s">
        <v>229</v>
      </c>
      <c r="DT410" s="2" t="s">
        <v>229</v>
      </c>
      <c r="DU410" s="2" t="s">
        <v>241</v>
      </c>
      <c r="DV410" s="2" t="s">
        <v>229</v>
      </c>
      <c r="DW410" s="4"/>
      <c r="DX410" s="8"/>
      <c r="DY410" s="4"/>
      <c r="DZ410" s="8"/>
      <c r="EA410" s="7"/>
      <c r="EB410" s="7"/>
      <c r="EC410" s="2" t="s">
        <v>272</v>
      </c>
      <c r="ED410" s="2" t="s">
        <v>226</v>
      </c>
      <c r="EE410" s="2" t="s">
        <v>229</v>
      </c>
      <c r="EF410" s="2" t="s">
        <v>229</v>
      </c>
      <c r="EG410" s="2" t="s">
        <v>241</v>
      </c>
      <c r="EH410" s="2" t="s">
        <v>229</v>
      </c>
      <c r="EI410" s="4"/>
      <c r="EJ410" s="8"/>
      <c r="EK410" s="4"/>
      <c r="EL410" s="8"/>
      <c r="EM410" s="7"/>
      <c r="EN410" s="7"/>
      <c r="EO410" s="2" t="s">
        <v>272</v>
      </c>
      <c r="EP410" s="2" t="s">
        <v>226</v>
      </c>
      <c r="EQ410" s="2" t="s">
        <v>229</v>
      </c>
      <c r="ER410" s="2" t="s">
        <v>229</v>
      </c>
      <c r="ES410" s="2" t="s">
        <v>241</v>
      </c>
      <c r="ET410" s="2" t="s">
        <v>229</v>
      </c>
      <c r="EU410" s="4"/>
      <c r="EV410" s="8"/>
      <c r="EW410" s="4"/>
      <c r="EX410" s="8"/>
      <c r="EY410" s="7"/>
      <c r="EZ410" s="7"/>
      <c r="FA410" s="2" t="s">
        <v>267</v>
      </c>
      <c r="FB410" s="2" t="s">
        <v>226</v>
      </c>
      <c r="FC410" s="2" t="s">
        <v>229</v>
      </c>
      <c r="FD410" s="2" t="s">
        <v>229</v>
      </c>
      <c r="FE410" s="2" t="s">
        <v>241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226</v>
      </c>
      <c r="FO410" s="2" t="s">
        <v>229</v>
      </c>
      <c r="FP410" s="2" t="s">
        <v>229</v>
      </c>
      <c r="FQ410" s="2" t="s">
        <v>241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239</v>
      </c>
      <c r="FZ410" s="2" t="s">
        <v>226</v>
      </c>
      <c r="GA410" s="2" t="s">
        <v>229</v>
      </c>
      <c r="GB410" s="2" t="s">
        <v>229</v>
      </c>
      <c r="GC410" s="2" t="s">
        <v>241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272</v>
      </c>
      <c r="GL410" s="2" t="s">
        <v>226</v>
      </c>
      <c r="GM410" s="2" t="s">
        <v>229</v>
      </c>
      <c r="GN410" s="2" t="s">
        <v>229</v>
      </c>
      <c r="GO410" s="2" t="s">
        <v>241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272</v>
      </c>
      <c r="GX410" s="2" t="s">
        <v>226</v>
      </c>
      <c r="GY410" s="2" t="s">
        <v>229</v>
      </c>
      <c r="GZ410" s="2" t="s">
        <v>229</v>
      </c>
      <c r="HA410" s="2" t="s">
        <v>241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272</v>
      </c>
      <c r="HJ410" s="2" t="s">
        <v>226</v>
      </c>
      <c r="HK410" s="2" t="s">
        <v>229</v>
      </c>
      <c r="HL410" s="2" t="s">
        <v>229</v>
      </c>
      <c r="HM410" s="2" t="s">
        <v>241</v>
      </c>
      <c r="HN410" s="2" t="s">
        <v>229</v>
      </c>
      <c r="HO410" s="4"/>
      <c r="HP410" s="8"/>
      <c r="HQ410" s="4"/>
      <c r="HR410" s="8"/>
      <c r="HS410" s="7"/>
      <c r="HT410" s="7"/>
      <c r="HU410" s="2" t="s">
        <v>272</v>
      </c>
      <c r="HV410" s="2" t="s">
        <v>226</v>
      </c>
      <c r="HW410" s="2" t="s">
        <v>229</v>
      </c>
      <c r="HX410" s="2" t="s">
        <v>229</v>
      </c>
      <c r="HY410" s="2" t="s">
        <v>241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272</v>
      </c>
      <c r="IH410" s="2" t="s">
        <v>226</v>
      </c>
      <c r="II410" s="2" t="s">
        <v>229</v>
      </c>
      <c r="IJ410" s="2" t="s">
        <v>229</v>
      </c>
      <c r="IK410" s="2" t="s">
        <v>241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664</v>
      </c>
      <c r="IT410" s="2" t="s">
        <v>226</v>
      </c>
      <c r="IU410" s="2" t="s">
        <v>229</v>
      </c>
      <c r="IV410" s="2" t="s">
        <v>229</v>
      </c>
      <c r="IW410" s="2" t="s">
        <v>241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272</v>
      </c>
      <c r="JF410" s="2" t="s">
        <v>226</v>
      </c>
      <c r="JG410" s="2" t="s">
        <v>229</v>
      </c>
      <c r="JH410" s="2" t="s">
        <v>229</v>
      </c>
      <c r="JI410" s="2" t="s">
        <v>241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272</v>
      </c>
      <c r="JR410" s="2" t="s">
        <v>226</v>
      </c>
      <c r="JS410" s="2" t="s">
        <v>229</v>
      </c>
      <c r="JT410" s="2" t="s">
        <v>229</v>
      </c>
      <c r="JU410" s="2" t="s">
        <v>241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272</v>
      </c>
      <c r="KD410" s="2" t="s">
        <v>226</v>
      </c>
      <c r="KE410" s="2" t="s">
        <v>229</v>
      </c>
      <c r="KF410" s="2" t="s">
        <v>229</v>
      </c>
      <c r="KG410" s="2" t="s">
        <v>241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272</v>
      </c>
      <c r="KP410" s="2" t="s">
        <v>226</v>
      </c>
      <c r="KQ410" s="2" t="s">
        <v>229</v>
      </c>
      <c r="KR410" s="2" t="s">
        <v>229</v>
      </c>
      <c r="KS410" s="2" t="s">
        <v>241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272</v>
      </c>
      <c r="LB410" s="2" t="s">
        <v>226</v>
      </c>
      <c r="LC410" s="2" t="s">
        <v>229</v>
      </c>
      <c r="LD410" s="2" t="s">
        <v>229</v>
      </c>
      <c r="LE410" s="2" t="s">
        <v>241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272</v>
      </c>
      <c r="LN410" s="2" t="s">
        <v>226</v>
      </c>
      <c r="LO410" s="2" t="s">
        <v>229</v>
      </c>
      <c r="LP410" s="2" t="s">
        <v>229</v>
      </c>
      <c r="LQ410" s="2" t="s">
        <v>241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664</v>
      </c>
      <c r="LZ410" s="2" t="s">
        <v>226</v>
      </c>
      <c r="MA410" s="2" t="s">
        <v>229</v>
      </c>
      <c r="MB410" s="2" t="s">
        <v>229</v>
      </c>
      <c r="MC410" s="2" t="s">
        <v>241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272</v>
      </c>
      <c r="ML410" s="2" t="s">
        <v>226</v>
      </c>
      <c r="MM410" s="2" t="s">
        <v>229</v>
      </c>
      <c r="MN410" s="2" t="s">
        <v>229</v>
      </c>
      <c r="MO410" s="2" t="s">
        <v>241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272</v>
      </c>
      <c r="MX410" s="2" t="s">
        <v>226</v>
      </c>
      <c r="MY410" s="2" t="s">
        <v>229</v>
      </c>
      <c r="MZ410" s="2" t="s">
        <v>229</v>
      </c>
      <c r="NA410" s="2" t="s">
        <v>241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229</v>
      </c>
      <c r="NJ410" s="2" t="s">
        <v>229</v>
      </c>
      <c r="NK410" s="2" t="s">
        <v>229</v>
      </c>
      <c r="NL410" s="2" t="s">
        <v>229</v>
      </c>
      <c r="NM410" s="2" t="s">
        <v>229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272</v>
      </c>
      <c r="NV410" s="2" t="s">
        <v>226</v>
      </c>
      <c r="NW410" s="2" t="s">
        <v>229</v>
      </c>
      <c r="NX410" s="2" t="s">
        <v>229</v>
      </c>
      <c r="NY410" s="2" t="s">
        <v>241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226</v>
      </c>
      <c r="OI410" s="2" t="s">
        <v>229</v>
      </c>
      <c r="OJ410" s="2" t="s">
        <v>229</v>
      </c>
      <c r="OK410" s="2" t="s">
        <v>241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229</v>
      </c>
      <c r="OT410" s="2" t="s">
        <v>229</v>
      </c>
      <c r="OU410" s="2" t="s">
        <v>229</v>
      </c>
      <c r="OV410" s="2" t="s">
        <v>229</v>
      </c>
      <c r="OW410" s="2" t="s">
        <v>229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229</v>
      </c>
      <c r="PF410" s="2" t="s">
        <v>229</v>
      </c>
      <c r="PG410" s="2" t="s">
        <v>229</v>
      </c>
      <c r="PH410" s="2" t="s">
        <v>229</v>
      </c>
      <c r="PI410" s="2" t="s">
        <v>229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272</v>
      </c>
      <c r="PR410" s="2" t="s">
        <v>226</v>
      </c>
      <c r="PS410" s="2" t="s">
        <v>229</v>
      </c>
      <c r="PT410" s="2" t="s">
        <v>229</v>
      </c>
      <c r="PU410" s="2" t="s">
        <v>241</v>
      </c>
      <c r="PV410" s="2" t="s">
        <v>229</v>
      </c>
      <c r="PW410" s="4"/>
      <c r="PX410" s="8"/>
      <c r="PY410" s="4"/>
      <c r="PZ410" s="8"/>
      <c r="QA410" s="7"/>
      <c r="QB410" s="7"/>
      <c r="QC410" s="2" t="s">
        <v>281</v>
      </c>
      <c r="QD410" s="2" t="s">
        <v>226</v>
      </c>
      <c r="QE410" s="2" t="s">
        <v>229</v>
      </c>
      <c r="QF410" s="2" t="s">
        <v>229</v>
      </c>
      <c r="QG410" s="2" t="s">
        <v>241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272</v>
      </c>
      <c r="QP410" s="2" t="s">
        <v>226</v>
      </c>
      <c r="QQ410" s="2" t="s">
        <v>229</v>
      </c>
      <c r="QR410" s="2" t="s">
        <v>229</v>
      </c>
      <c r="QS410" s="2" t="s">
        <v>241</v>
      </c>
      <c r="QT410" s="2" t="s">
        <v>229</v>
      </c>
      <c r="QU410" s="4"/>
      <c r="QV410" s="8"/>
      <c r="QW410" s="4"/>
      <c r="QX410" s="8"/>
      <c r="QY410" s="7"/>
      <c r="QZ410" s="7"/>
      <c r="RA410" s="2" t="s">
        <v>272</v>
      </c>
      <c r="RB410" s="2" t="s">
        <v>226</v>
      </c>
      <c r="RC410" s="2" t="s">
        <v>229</v>
      </c>
      <c r="RD410" s="2" t="s">
        <v>229</v>
      </c>
      <c r="RE410" s="2" t="s">
        <v>241</v>
      </c>
      <c r="RF410" s="2" t="s">
        <v>229</v>
      </c>
      <c r="RG410" s="4"/>
      <c r="RH410" s="8"/>
      <c r="RI410" s="4"/>
      <c r="RJ410" s="8"/>
      <c r="RK410" s="7"/>
      <c r="RL410" s="7"/>
      <c r="RM410" s="2" t="s">
        <v>272</v>
      </c>
      <c r="RN410" s="2" t="s">
        <v>226</v>
      </c>
      <c r="RO410" s="2" t="s">
        <v>229</v>
      </c>
      <c r="RP410" s="2" t="s">
        <v>229</v>
      </c>
      <c r="RQ410" s="2" t="s">
        <v>241</v>
      </c>
      <c r="RR410" s="2" t="s">
        <v>229</v>
      </c>
      <c r="RS410" s="4"/>
      <c r="RT410" s="8"/>
      <c r="RU410" s="4"/>
      <c r="RV410" s="8"/>
      <c r="RW410" s="7"/>
      <c r="RX410" s="7"/>
      <c r="RY410" s="2" t="s">
        <v>229</v>
      </c>
      <c r="RZ410" s="2" t="s">
        <v>229</v>
      </c>
      <c r="SA410" s="2" t="s">
        <v>229</v>
      </c>
      <c r="SB410" s="2" t="s">
        <v>229</v>
      </c>
      <c r="SC410" s="2" t="s">
        <v>229</v>
      </c>
      <c r="SD410" s="2" t="s">
        <v>229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>
        <v>50</v>
      </c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>
        <v>40</v>
      </c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</row>
    <row r="411">
      <c r="A411" s="2" t="s">
        <v>3466</v>
      </c>
      <c r="B411" s="2" t="s">
        <v>216</v>
      </c>
      <c r="C411" s="2" t="s">
        <v>217</v>
      </c>
      <c r="D411" s="2" t="s">
        <v>3164</v>
      </c>
      <c r="E411" s="2" t="s">
        <v>3165</v>
      </c>
      <c r="F411" s="2" t="s">
        <v>2431</v>
      </c>
      <c r="G411" s="2" t="s">
        <v>2432</v>
      </c>
      <c r="H411" s="2" t="s">
        <v>2433</v>
      </c>
      <c r="I411" s="2" t="s">
        <v>3465</v>
      </c>
      <c r="J411" s="2" t="s">
        <v>285</v>
      </c>
      <c r="K411" s="2" t="s">
        <v>2435</v>
      </c>
      <c r="L411" s="3">
        <v>23.8</v>
      </c>
      <c r="M411" s="3">
        <v>24.99</v>
      </c>
      <c r="N411" s="3">
        <v>49.99</v>
      </c>
      <c r="O411" s="2" t="s">
        <v>226</v>
      </c>
      <c r="P411" s="2" t="s">
        <v>2046</v>
      </c>
      <c r="Q411" s="2" t="s">
        <v>228</v>
      </c>
      <c r="R411" s="2" t="s">
        <v>229</v>
      </c>
      <c r="S411" s="2" t="s">
        <v>2436</v>
      </c>
      <c r="T411" s="2" t="s">
        <v>2437</v>
      </c>
      <c r="U411" s="2" t="s">
        <v>286</v>
      </c>
      <c r="V411" s="2" t="s">
        <v>233</v>
      </c>
      <c r="W411" s="2" t="s">
        <v>686</v>
      </c>
      <c r="X411" s="2" t="s">
        <v>1009</v>
      </c>
      <c r="Y411" s="2" t="s">
        <v>229</v>
      </c>
      <c r="Z411" s="4"/>
      <c r="AA411" s="4">
        <f>=ROUNDDOWN({0},0)</f>
      </c>
      <c r="AB411" s="5"/>
      <c r="AC411" s="2" t="s">
        <v>637</v>
      </c>
      <c r="AD411" s="4">
        <v>70</v>
      </c>
      <c r="AE411" s="4">
        <v>140</v>
      </c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/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/>
      <c r="BJ411" s="4"/>
      <c r="BK411" s="8"/>
      <c r="BL411" s="2" t="s">
        <v>229</v>
      </c>
      <c r="BM411" s="7"/>
      <c r="BN411" s="7"/>
      <c r="BO411" s="4"/>
      <c r="BP411" s="8"/>
      <c r="BQ411" s="4"/>
      <c r="BR411" s="8"/>
      <c r="BS411" s="7"/>
      <c r="BT411" s="7"/>
      <c r="BU411" s="2" t="s">
        <v>664</v>
      </c>
      <c r="BV411" s="2" t="s">
        <v>226</v>
      </c>
      <c r="BW411" s="2" t="s">
        <v>229</v>
      </c>
      <c r="BX411" s="2" t="s">
        <v>229</v>
      </c>
      <c r="BY411" s="2" t="s">
        <v>241</v>
      </c>
      <c r="BZ411" s="2" t="s">
        <v>229</v>
      </c>
      <c r="CA411" s="4"/>
      <c r="CB411" s="8"/>
      <c r="CC411" s="4"/>
      <c r="CD411" s="8"/>
      <c r="CE411" s="7"/>
      <c r="CF411" s="7"/>
      <c r="CG411" s="2" t="s">
        <v>239</v>
      </c>
      <c r="CH411" s="2" t="s">
        <v>226</v>
      </c>
      <c r="CI411" s="2" t="s">
        <v>229</v>
      </c>
      <c r="CJ411" s="2" t="s">
        <v>229</v>
      </c>
      <c r="CK411" s="2" t="s">
        <v>241</v>
      </c>
      <c r="CL411" s="2" t="s">
        <v>229</v>
      </c>
      <c r="CM411" s="4"/>
      <c r="CN411" s="8"/>
      <c r="CO411" s="4"/>
      <c r="CP411" s="8"/>
      <c r="CQ411" s="7"/>
      <c r="CR411" s="7"/>
      <c r="CS411" s="2" t="s">
        <v>272</v>
      </c>
      <c r="CT411" s="2" t="s">
        <v>226</v>
      </c>
      <c r="CU411" s="2" t="s">
        <v>229</v>
      </c>
      <c r="CV411" s="2" t="s">
        <v>229</v>
      </c>
      <c r="CW411" s="2" t="s">
        <v>241</v>
      </c>
      <c r="CX411" s="2" t="s">
        <v>229</v>
      </c>
      <c r="CY411" s="4"/>
      <c r="CZ411" s="8"/>
      <c r="DA411" s="4"/>
      <c r="DB411" s="8"/>
      <c r="DC411" s="7"/>
      <c r="DD411" s="7"/>
      <c r="DE411" s="2" t="s">
        <v>272</v>
      </c>
      <c r="DF411" s="2" t="s">
        <v>226</v>
      </c>
      <c r="DG411" s="2" t="s">
        <v>229</v>
      </c>
      <c r="DH411" s="2" t="s">
        <v>229</v>
      </c>
      <c r="DI411" s="2" t="s">
        <v>241</v>
      </c>
      <c r="DJ411" s="2" t="s">
        <v>229</v>
      </c>
      <c r="DK411" s="4"/>
      <c r="DL411" s="8"/>
      <c r="DM411" s="4"/>
      <c r="DN411" s="8"/>
      <c r="DO411" s="7"/>
      <c r="DP411" s="7"/>
      <c r="DQ411" s="2" t="s">
        <v>239</v>
      </c>
      <c r="DR411" s="2" t="s">
        <v>226</v>
      </c>
      <c r="DS411" s="2" t="s">
        <v>229</v>
      </c>
      <c r="DT411" s="2" t="s">
        <v>229</v>
      </c>
      <c r="DU411" s="2" t="s">
        <v>241</v>
      </c>
      <c r="DV411" s="2" t="s">
        <v>229</v>
      </c>
      <c r="DW411" s="4"/>
      <c r="DX411" s="8"/>
      <c r="DY411" s="4"/>
      <c r="DZ411" s="8"/>
      <c r="EA411" s="7"/>
      <c r="EB411" s="7"/>
      <c r="EC411" s="2" t="s">
        <v>272</v>
      </c>
      <c r="ED411" s="2" t="s">
        <v>226</v>
      </c>
      <c r="EE411" s="2" t="s">
        <v>229</v>
      </c>
      <c r="EF411" s="2" t="s">
        <v>229</v>
      </c>
      <c r="EG411" s="2" t="s">
        <v>241</v>
      </c>
      <c r="EH411" s="2" t="s">
        <v>229</v>
      </c>
      <c r="EI411" s="4"/>
      <c r="EJ411" s="8"/>
      <c r="EK411" s="4"/>
      <c r="EL411" s="8"/>
      <c r="EM411" s="7"/>
      <c r="EN411" s="7"/>
      <c r="EO411" s="2" t="s">
        <v>272</v>
      </c>
      <c r="EP411" s="2" t="s">
        <v>226</v>
      </c>
      <c r="EQ411" s="2" t="s">
        <v>229</v>
      </c>
      <c r="ER411" s="2" t="s">
        <v>229</v>
      </c>
      <c r="ES411" s="2" t="s">
        <v>241</v>
      </c>
      <c r="ET411" s="2" t="s">
        <v>229</v>
      </c>
      <c r="EU411" s="4"/>
      <c r="EV411" s="8"/>
      <c r="EW411" s="4"/>
      <c r="EX411" s="8"/>
      <c r="EY411" s="7"/>
      <c r="EZ411" s="7"/>
      <c r="FA411" s="2" t="s">
        <v>267</v>
      </c>
      <c r="FB411" s="2" t="s">
        <v>226</v>
      </c>
      <c r="FC411" s="2" t="s">
        <v>229</v>
      </c>
      <c r="FD411" s="2" t="s">
        <v>229</v>
      </c>
      <c r="FE411" s="2" t="s">
        <v>241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226</v>
      </c>
      <c r="FO411" s="2" t="s">
        <v>229</v>
      </c>
      <c r="FP411" s="2" t="s">
        <v>229</v>
      </c>
      <c r="FQ411" s="2" t="s">
        <v>241</v>
      </c>
      <c r="FR411" s="2" t="s">
        <v>229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226</v>
      </c>
      <c r="GA411" s="2" t="s">
        <v>229</v>
      </c>
      <c r="GB411" s="2" t="s">
        <v>229</v>
      </c>
      <c r="GC411" s="2" t="s">
        <v>241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272</v>
      </c>
      <c r="GL411" s="2" t="s">
        <v>226</v>
      </c>
      <c r="GM411" s="2" t="s">
        <v>229</v>
      </c>
      <c r="GN411" s="2" t="s">
        <v>229</v>
      </c>
      <c r="GO411" s="2" t="s">
        <v>241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272</v>
      </c>
      <c r="GX411" s="2" t="s">
        <v>226</v>
      </c>
      <c r="GY411" s="2" t="s">
        <v>229</v>
      </c>
      <c r="GZ411" s="2" t="s">
        <v>229</v>
      </c>
      <c r="HA411" s="2" t="s">
        <v>241</v>
      </c>
      <c r="HB411" s="2" t="s">
        <v>229</v>
      </c>
      <c r="HC411" s="4"/>
      <c r="HD411" s="8"/>
      <c r="HE411" s="4"/>
      <c r="HF411" s="8"/>
      <c r="HG411" s="7"/>
      <c r="HH411" s="7"/>
      <c r="HI411" s="2" t="s">
        <v>272</v>
      </c>
      <c r="HJ411" s="2" t="s">
        <v>226</v>
      </c>
      <c r="HK411" s="2" t="s">
        <v>229</v>
      </c>
      <c r="HL411" s="2" t="s">
        <v>229</v>
      </c>
      <c r="HM411" s="2" t="s">
        <v>241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272</v>
      </c>
      <c r="HV411" s="2" t="s">
        <v>226</v>
      </c>
      <c r="HW411" s="2" t="s">
        <v>229</v>
      </c>
      <c r="HX411" s="2" t="s">
        <v>229</v>
      </c>
      <c r="HY411" s="2" t="s">
        <v>241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272</v>
      </c>
      <c r="IH411" s="2" t="s">
        <v>226</v>
      </c>
      <c r="II411" s="2" t="s">
        <v>229</v>
      </c>
      <c r="IJ411" s="2" t="s">
        <v>229</v>
      </c>
      <c r="IK411" s="2" t="s">
        <v>241</v>
      </c>
      <c r="IL411" s="2" t="s">
        <v>229</v>
      </c>
      <c r="IM411" s="4"/>
      <c r="IN411" s="8"/>
      <c r="IO411" s="4"/>
      <c r="IP411" s="8"/>
      <c r="IQ411" s="7"/>
      <c r="IR411" s="7"/>
      <c r="IS411" s="2" t="s">
        <v>664</v>
      </c>
      <c r="IT411" s="2" t="s">
        <v>226</v>
      </c>
      <c r="IU411" s="2" t="s">
        <v>229</v>
      </c>
      <c r="IV411" s="2" t="s">
        <v>229</v>
      </c>
      <c r="IW411" s="2" t="s">
        <v>241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272</v>
      </c>
      <c r="JF411" s="2" t="s">
        <v>226</v>
      </c>
      <c r="JG411" s="2" t="s">
        <v>229</v>
      </c>
      <c r="JH411" s="2" t="s">
        <v>229</v>
      </c>
      <c r="JI411" s="2" t="s">
        <v>241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272</v>
      </c>
      <c r="JR411" s="2" t="s">
        <v>226</v>
      </c>
      <c r="JS411" s="2" t="s">
        <v>229</v>
      </c>
      <c r="JT411" s="2" t="s">
        <v>229</v>
      </c>
      <c r="JU411" s="2" t="s">
        <v>241</v>
      </c>
      <c r="JV411" s="2" t="s">
        <v>229</v>
      </c>
      <c r="JW411" s="4"/>
      <c r="JX411" s="8"/>
      <c r="JY411" s="4"/>
      <c r="JZ411" s="8"/>
      <c r="KA411" s="7"/>
      <c r="KB411" s="7"/>
      <c r="KC411" s="2" t="s">
        <v>272</v>
      </c>
      <c r="KD411" s="2" t="s">
        <v>226</v>
      </c>
      <c r="KE411" s="2" t="s">
        <v>229</v>
      </c>
      <c r="KF411" s="2" t="s">
        <v>229</v>
      </c>
      <c r="KG411" s="2" t="s">
        <v>241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272</v>
      </c>
      <c r="KP411" s="2" t="s">
        <v>226</v>
      </c>
      <c r="KQ411" s="2" t="s">
        <v>229</v>
      </c>
      <c r="KR411" s="2" t="s">
        <v>229</v>
      </c>
      <c r="KS411" s="2" t="s">
        <v>241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272</v>
      </c>
      <c r="LB411" s="2" t="s">
        <v>226</v>
      </c>
      <c r="LC411" s="2" t="s">
        <v>229</v>
      </c>
      <c r="LD411" s="2" t="s">
        <v>229</v>
      </c>
      <c r="LE411" s="2" t="s">
        <v>241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272</v>
      </c>
      <c r="LN411" s="2" t="s">
        <v>226</v>
      </c>
      <c r="LO411" s="2" t="s">
        <v>229</v>
      </c>
      <c r="LP411" s="2" t="s">
        <v>229</v>
      </c>
      <c r="LQ411" s="2" t="s">
        <v>241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664</v>
      </c>
      <c r="LZ411" s="2" t="s">
        <v>226</v>
      </c>
      <c r="MA411" s="2" t="s">
        <v>229</v>
      </c>
      <c r="MB411" s="2" t="s">
        <v>229</v>
      </c>
      <c r="MC411" s="2" t="s">
        <v>241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272</v>
      </c>
      <c r="ML411" s="2" t="s">
        <v>226</v>
      </c>
      <c r="MM411" s="2" t="s">
        <v>229</v>
      </c>
      <c r="MN411" s="2" t="s">
        <v>229</v>
      </c>
      <c r="MO411" s="2" t="s">
        <v>241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272</v>
      </c>
      <c r="MX411" s="2" t="s">
        <v>226</v>
      </c>
      <c r="MY411" s="2" t="s">
        <v>229</v>
      </c>
      <c r="MZ411" s="2" t="s">
        <v>229</v>
      </c>
      <c r="NA411" s="2" t="s">
        <v>241</v>
      </c>
      <c r="NB411" s="2" t="s">
        <v>229</v>
      </c>
      <c r="NC411" s="4"/>
      <c r="ND411" s="8"/>
      <c r="NE411" s="4"/>
      <c r="NF411" s="8"/>
      <c r="NG411" s="7"/>
      <c r="NH411" s="7"/>
      <c r="NI411" s="2" t="s">
        <v>229</v>
      </c>
      <c r="NJ411" s="2" t="s">
        <v>229</v>
      </c>
      <c r="NK411" s="2" t="s">
        <v>229</v>
      </c>
      <c r="NL411" s="2" t="s">
        <v>229</v>
      </c>
      <c r="NM411" s="2" t="s">
        <v>229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272</v>
      </c>
      <c r="NV411" s="2" t="s">
        <v>226</v>
      </c>
      <c r="NW411" s="2" t="s">
        <v>229</v>
      </c>
      <c r="NX411" s="2" t="s">
        <v>229</v>
      </c>
      <c r="NY411" s="2" t="s">
        <v>241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272</v>
      </c>
      <c r="OH411" s="2" t="s">
        <v>226</v>
      </c>
      <c r="OI411" s="2" t="s">
        <v>229</v>
      </c>
      <c r="OJ411" s="2" t="s">
        <v>229</v>
      </c>
      <c r="OK411" s="2" t="s">
        <v>241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229</v>
      </c>
      <c r="OT411" s="2" t="s">
        <v>229</v>
      </c>
      <c r="OU411" s="2" t="s">
        <v>229</v>
      </c>
      <c r="OV411" s="2" t="s">
        <v>229</v>
      </c>
      <c r="OW411" s="2" t="s">
        <v>229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229</v>
      </c>
      <c r="PF411" s="2" t="s">
        <v>229</v>
      </c>
      <c r="PG411" s="2" t="s">
        <v>229</v>
      </c>
      <c r="PH411" s="2" t="s">
        <v>229</v>
      </c>
      <c r="PI411" s="2" t="s">
        <v>229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272</v>
      </c>
      <c r="PR411" s="2" t="s">
        <v>226</v>
      </c>
      <c r="PS411" s="2" t="s">
        <v>229</v>
      </c>
      <c r="PT411" s="2" t="s">
        <v>229</v>
      </c>
      <c r="PU411" s="2" t="s">
        <v>241</v>
      </c>
      <c r="PV411" s="2" t="s">
        <v>229</v>
      </c>
      <c r="PW411" s="4"/>
      <c r="PX411" s="8"/>
      <c r="PY411" s="4"/>
      <c r="PZ411" s="8"/>
      <c r="QA411" s="7"/>
      <c r="QB411" s="7"/>
      <c r="QC411" s="2" t="s">
        <v>281</v>
      </c>
      <c r="QD411" s="2" t="s">
        <v>226</v>
      </c>
      <c r="QE411" s="2" t="s">
        <v>229</v>
      </c>
      <c r="QF411" s="2" t="s">
        <v>229</v>
      </c>
      <c r="QG411" s="2" t="s">
        <v>241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272</v>
      </c>
      <c r="QP411" s="2" t="s">
        <v>226</v>
      </c>
      <c r="QQ411" s="2" t="s">
        <v>229</v>
      </c>
      <c r="QR411" s="2" t="s">
        <v>229</v>
      </c>
      <c r="QS411" s="2" t="s">
        <v>241</v>
      </c>
      <c r="QT411" s="2" t="s">
        <v>229</v>
      </c>
      <c r="QU411" s="4"/>
      <c r="QV411" s="8"/>
      <c r="QW411" s="4"/>
      <c r="QX411" s="8"/>
      <c r="QY411" s="7"/>
      <c r="QZ411" s="7"/>
      <c r="RA411" s="2" t="s">
        <v>272</v>
      </c>
      <c r="RB411" s="2" t="s">
        <v>226</v>
      </c>
      <c r="RC411" s="2" t="s">
        <v>229</v>
      </c>
      <c r="RD411" s="2" t="s">
        <v>229</v>
      </c>
      <c r="RE411" s="2" t="s">
        <v>241</v>
      </c>
      <c r="RF411" s="2" t="s">
        <v>229</v>
      </c>
      <c r="RG411" s="4"/>
      <c r="RH411" s="8"/>
      <c r="RI411" s="4"/>
      <c r="RJ411" s="8"/>
      <c r="RK411" s="7"/>
      <c r="RL411" s="7"/>
      <c r="RM411" s="2" t="s">
        <v>272</v>
      </c>
      <c r="RN411" s="2" t="s">
        <v>226</v>
      </c>
      <c r="RO411" s="2" t="s">
        <v>229</v>
      </c>
      <c r="RP411" s="2" t="s">
        <v>229</v>
      </c>
      <c r="RQ411" s="2" t="s">
        <v>241</v>
      </c>
      <c r="RR411" s="2" t="s">
        <v>229</v>
      </c>
      <c r="RS411" s="4"/>
      <c r="RT411" s="8"/>
      <c r="RU411" s="4"/>
      <c r="RV411" s="8"/>
      <c r="RW411" s="7"/>
      <c r="RX411" s="7"/>
      <c r="RY411" s="2" t="s">
        <v>229</v>
      </c>
      <c r="RZ411" s="2" t="s">
        <v>229</v>
      </c>
      <c r="SA411" s="2" t="s">
        <v>229</v>
      </c>
      <c r="SB411" s="2" t="s">
        <v>229</v>
      </c>
      <c r="SC411" s="2" t="s">
        <v>229</v>
      </c>
      <c r="SD411" s="2" t="s">
        <v>229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>
        <v>70</v>
      </c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>
        <v>70</v>
      </c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</row>
    <row r="412">
      <c r="A412" s="2" t="s">
        <v>3467</v>
      </c>
      <c r="B412" s="2" t="s">
        <v>216</v>
      </c>
      <c r="C412" s="2" t="s">
        <v>217</v>
      </c>
      <c r="D412" s="2" t="s">
        <v>3164</v>
      </c>
      <c r="E412" s="2" t="s">
        <v>3165</v>
      </c>
      <c r="F412" s="2" t="s">
        <v>1550</v>
      </c>
      <c r="G412" s="2" t="s">
        <v>1551</v>
      </c>
      <c r="H412" s="2" t="s">
        <v>1552</v>
      </c>
      <c r="I412" s="2" t="s">
        <v>3425</v>
      </c>
      <c r="J412" s="2" t="s">
        <v>285</v>
      </c>
      <c r="K412" s="2" t="s">
        <v>1603</v>
      </c>
      <c r="L412" s="3">
        <v>27</v>
      </c>
      <c r="M412" s="3">
        <v>28.35</v>
      </c>
      <c r="N412" s="3">
        <v>59.99</v>
      </c>
      <c r="O412" s="2" t="s">
        <v>963</v>
      </c>
      <c r="P412" s="2" t="s">
        <v>964</v>
      </c>
      <c r="Q412" s="2" t="s">
        <v>228</v>
      </c>
      <c r="R412" s="2" t="s">
        <v>229</v>
      </c>
      <c r="S412" s="2" t="s">
        <v>1604</v>
      </c>
      <c r="T412" s="2" t="s">
        <v>229</v>
      </c>
      <c r="U412" s="2" t="s">
        <v>733</v>
      </c>
      <c r="V412" s="2" t="s">
        <v>1554</v>
      </c>
      <c r="W412" s="2" t="s">
        <v>1143</v>
      </c>
      <c r="X412" s="2" t="s">
        <v>1009</v>
      </c>
      <c r="Y412" s="2" t="s">
        <v>1144</v>
      </c>
      <c r="Z412" s="4"/>
      <c r="AA412" s="4">
        <f>=ROUNDDOWN({0},0)</f>
      </c>
      <c r="AB412" s="5"/>
      <c r="AC412" s="2" t="s">
        <v>229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229</v>
      </c>
      <c r="BM412" s="7"/>
      <c r="BN412" s="7"/>
      <c r="BO412" s="4"/>
      <c r="BP412" s="8"/>
      <c r="BQ412" s="4"/>
      <c r="BR412" s="8"/>
      <c r="BS412" s="7"/>
      <c r="BT412" s="7"/>
      <c r="BU412" s="2" t="s">
        <v>239</v>
      </c>
      <c r="BV412" s="2" t="s">
        <v>275</v>
      </c>
      <c r="BW412" s="2" t="s">
        <v>229</v>
      </c>
      <c r="BX412" s="2" t="s">
        <v>1930</v>
      </c>
      <c r="BY412" s="2" t="s">
        <v>241</v>
      </c>
      <c r="BZ412" s="2" t="s">
        <v>229</v>
      </c>
      <c r="CA412" s="4"/>
      <c r="CB412" s="8"/>
      <c r="CC412" s="4"/>
      <c r="CD412" s="8"/>
      <c r="CE412" s="7"/>
      <c r="CF412" s="7"/>
      <c r="CG412" s="2" t="s">
        <v>239</v>
      </c>
      <c r="CH412" s="2" t="s">
        <v>275</v>
      </c>
      <c r="CI412" s="2" t="s">
        <v>1148</v>
      </c>
      <c r="CJ412" s="2" t="s">
        <v>1156</v>
      </c>
      <c r="CK412" s="2" t="s">
        <v>241</v>
      </c>
      <c r="CL412" s="2" t="s">
        <v>229</v>
      </c>
      <c r="CM412" s="4"/>
      <c r="CN412" s="8"/>
      <c r="CO412" s="4"/>
      <c r="CP412" s="8"/>
      <c r="CQ412" s="7"/>
      <c r="CR412" s="7"/>
      <c r="CS412" s="2" t="s">
        <v>239</v>
      </c>
      <c r="CT412" s="2" t="s">
        <v>275</v>
      </c>
      <c r="CU412" s="2" t="s">
        <v>1148</v>
      </c>
      <c r="CV412" s="2" t="s">
        <v>1155</v>
      </c>
      <c r="CW412" s="2" t="s">
        <v>241</v>
      </c>
      <c r="CX412" s="2" t="s">
        <v>229</v>
      </c>
      <c r="CY412" s="4"/>
      <c r="CZ412" s="8"/>
      <c r="DA412" s="4"/>
      <c r="DB412" s="8"/>
      <c r="DC412" s="7"/>
      <c r="DD412" s="7"/>
      <c r="DE412" s="2" t="s">
        <v>239</v>
      </c>
      <c r="DF412" s="2" t="s">
        <v>275</v>
      </c>
      <c r="DG412" s="2" t="s">
        <v>1148</v>
      </c>
      <c r="DH412" s="2" t="s">
        <v>1151</v>
      </c>
      <c r="DI412" s="2" t="s">
        <v>241</v>
      </c>
      <c r="DJ412" s="2" t="s">
        <v>229</v>
      </c>
      <c r="DK412" s="4"/>
      <c r="DL412" s="8"/>
      <c r="DM412" s="4"/>
      <c r="DN412" s="8"/>
      <c r="DO412" s="7"/>
      <c r="DP412" s="7"/>
      <c r="DQ412" s="2" t="s">
        <v>239</v>
      </c>
      <c r="DR412" s="2" t="s">
        <v>275</v>
      </c>
      <c r="DS412" s="2" t="s">
        <v>1148</v>
      </c>
      <c r="DT412" s="2" t="s">
        <v>3468</v>
      </c>
      <c r="DU412" s="2" t="s">
        <v>241</v>
      </c>
      <c r="DV412" s="2" t="s">
        <v>229</v>
      </c>
      <c r="DW412" s="4"/>
      <c r="DX412" s="8"/>
      <c r="DY412" s="4"/>
      <c r="DZ412" s="8"/>
      <c r="EA412" s="7"/>
      <c r="EB412" s="7"/>
      <c r="EC412" s="2" t="s">
        <v>239</v>
      </c>
      <c r="ED412" s="2" t="s">
        <v>275</v>
      </c>
      <c r="EE412" s="2" t="s">
        <v>699</v>
      </c>
      <c r="EF412" s="2" t="s">
        <v>2937</v>
      </c>
      <c r="EG412" s="2" t="s">
        <v>241</v>
      </c>
      <c r="EH412" s="2" t="s">
        <v>229</v>
      </c>
      <c r="EI412" s="4"/>
      <c r="EJ412" s="8"/>
      <c r="EK412" s="4"/>
      <c r="EL412" s="8"/>
      <c r="EM412" s="7"/>
      <c r="EN412" s="7"/>
      <c r="EO412" s="2" t="s">
        <v>239</v>
      </c>
      <c r="EP412" s="2" t="s">
        <v>275</v>
      </c>
      <c r="EQ412" s="2" t="s">
        <v>1148</v>
      </c>
      <c r="ER412" s="2" t="s">
        <v>1151</v>
      </c>
      <c r="ES412" s="2" t="s">
        <v>241</v>
      </c>
      <c r="ET412" s="2" t="s">
        <v>229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275</v>
      </c>
      <c r="FC412" s="2" t="s">
        <v>1148</v>
      </c>
      <c r="FD412" s="2" t="s">
        <v>3469</v>
      </c>
      <c r="FE412" s="2" t="s">
        <v>241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275</v>
      </c>
      <c r="FO412" s="2" t="s">
        <v>1148</v>
      </c>
      <c r="FP412" s="2" t="s">
        <v>1151</v>
      </c>
      <c r="FQ412" s="2" t="s">
        <v>241</v>
      </c>
      <c r="FR412" s="2" t="s">
        <v>229</v>
      </c>
      <c r="FS412" s="4"/>
      <c r="FT412" s="8"/>
      <c r="FU412" s="4"/>
      <c r="FV412" s="8"/>
      <c r="FW412" s="7"/>
      <c r="FX412" s="7"/>
      <c r="FY412" s="2" t="s">
        <v>229</v>
      </c>
      <c r="FZ412" s="2" t="s">
        <v>229</v>
      </c>
      <c r="GA412" s="2" t="s">
        <v>229</v>
      </c>
      <c r="GB412" s="2" t="s">
        <v>229</v>
      </c>
      <c r="GC412" s="2" t="s">
        <v>229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239</v>
      </c>
      <c r="GL412" s="2" t="s">
        <v>275</v>
      </c>
      <c r="GM412" s="2" t="s">
        <v>1148</v>
      </c>
      <c r="GN412" s="2" t="s">
        <v>1157</v>
      </c>
      <c r="GO412" s="2" t="s">
        <v>241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281</v>
      </c>
      <c r="GX412" s="2" t="s">
        <v>275</v>
      </c>
      <c r="GY412" s="2" t="s">
        <v>229</v>
      </c>
      <c r="GZ412" s="2" t="s">
        <v>229</v>
      </c>
      <c r="HA412" s="2" t="s">
        <v>241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239</v>
      </c>
      <c r="HJ412" s="2" t="s">
        <v>275</v>
      </c>
      <c r="HK412" s="2" t="s">
        <v>1148</v>
      </c>
      <c r="HL412" s="2" t="s">
        <v>3470</v>
      </c>
      <c r="HM412" s="2" t="s">
        <v>241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272</v>
      </c>
      <c r="HV412" s="2" t="s">
        <v>275</v>
      </c>
      <c r="HW412" s="2" t="s">
        <v>229</v>
      </c>
      <c r="HX412" s="2" t="s">
        <v>229</v>
      </c>
      <c r="HY412" s="2" t="s">
        <v>241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266</v>
      </c>
      <c r="IH412" s="2" t="s">
        <v>275</v>
      </c>
      <c r="II412" s="2" t="s">
        <v>700</v>
      </c>
      <c r="IJ412" s="2" t="s">
        <v>229</v>
      </c>
      <c r="IK412" s="2" t="s">
        <v>241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272</v>
      </c>
      <c r="IT412" s="2" t="s">
        <v>275</v>
      </c>
      <c r="IU412" s="2" t="s">
        <v>229</v>
      </c>
      <c r="IV412" s="2" t="s">
        <v>229</v>
      </c>
      <c r="IW412" s="2" t="s">
        <v>241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229</v>
      </c>
      <c r="JF412" s="2" t="s">
        <v>229</v>
      </c>
      <c r="JG412" s="2" t="s">
        <v>229</v>
      </c>
      <c r="JH412" s="2" t="s">
        <v>229</v>
      </c>
      <c r="JI412" s="2" t="s">
        <v>229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229</v>
      </c>
      <c r="JR412" s="2" t="s">
        <v>229</v>
      </c>
      <c r="JS412" s="2" t="s">
        <v>229</v>
      </c>
      <c r="JT412" s="2" t="s">
        <v>229</v>
      </c>
      <c r="JU412" s="2" t="s">
        <v>229</v>
      </c>
      <c r="JV412" s="2" t="s">
        <v>229</v>
      </c>
      <c r="JW412" s="4"/>
      <c r="JX412" s="8"/>
      <c r="JY412" s="4"/>
      <c r="JZ412" s="8"/>
      <c r="KA412" s="7"/>
      <c r="KB412" s="7"/>
      <c r="KC412" s="2" t="s">
        <v>272</v>
      </c>
      <c r="KD412" s="2" t="s">
        <v>275</v>
      </c>
      <c r="KE412" s="2" t="s">
        <v>229</v>
      </c>
      <c r="KF412" s="2" t="s">
        <v>229</v>
      </c>
      <c r="KG412" s="2" t="s">
        <v>241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229</v>
      </c>
      <c r="KP412" s="2" t="s">
        <v>229</v>
      </c>
      <c r="KQ412" s="2" t="s">
        <v>229</v>
      </c>
      <c r="KR412" s="2" t="s">
        <v>229</v>
      </c>
      <c r="KS412" s="2" t="s">
        <v>229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239</v>
      </c>
      <c r="LB412" s="2" t="s">
        <v>275</v>
      </c>
      <c r="LC412" s="2" t="s">
        <v>1148</v>
      </c>
      <c r="LD412" s="2" t="s">
        <v>229</v>
      </c>
      <c r="LE412" s="2" t="s">
        <v>241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229</v>
      </c>
      <c r="LN412" s="2" t="s">
        <v>229</v>
      </c>
      <c r="LO412" s="2" t="s">
        <v>229</v>
      </c>
      <c r="LP412" s="2" t="s">
        <v>229</v>
      </c>
      <c r="LQ412" s="2" t="s">
        <v>229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239</v>
      </c>
      <c r="LZ412" s="2" t="s">
        <v>275</v>
      </c>
      <c r="MA412" s="2" t="s">
        <v>1226</v>
      </c>
      <c r="MB412" s="2" t="s">
        <v>229</v>
      </c>
      <c r="MC412" s="2" t="s">
        <v>241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272</v>
      </c>
      <c r="ML412" s="2" t="s">
        <v>275</v>
      </c>
      <c r="MM412" s="2" t="s">
        <v>229</v>
      </c>
      <c r="MN412" s="2" t="s">
        <v>229</v>
      </c>
      <c r="MO412" s="2" t="s">
        <v>241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272</v>
      </c>
      <c r="MX412" s="2" t="s">
        <v>226</v>
      </c>
      <c r="MY412" s="2" t="s">
        <v>1283</v>
      </c>
      <c r="MZ412" s="2" t="s">
        <v>3471</v>
      </c>
      <c r="NA412" s="2" t="s">
        <v>241</v>
      </c>
      <c r="NB412" s="2" t="s">
        <v>229</v>
      </c>
      <c r="NC412" s="4"/>
      <c r="ND412" s="8"/>
      <c r="NE412" s="4"/>
      <c r="NF412" s="8"/>
      <c r="NG412" s="7"/>
      <c r="NH412" s="7"/>
      <c r="NI412" s="2" t="s">
        <v>239</v>
      </c>
      <c r="NJ412" s="2" t="s">
        <v>275</v>
      </c>
      <c r="NK412" s="2" t="s">
        <v>1165</v>
      </c>
      <c r="NL412" s="2" t="s">
        <v>1151</v>
      </c>
      <c r="NM412" s="2" t="s">
        <v>241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272</v>
      </c>
      <c r="NV412" s="2" t="s">
        <v>275</v>
      </c>
      <c r="NW412" s="2" t="s">
        <v>229</v>
      </c>
      <c r="NX412" s="2" t="s">
        <v>229</v>
      </c>
      <c r="NY412" s="2" t="s">
        <v>241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229</v>
      </c>
      <c r="OH412" s="2" t="s">
        <v>229</v>
      </c>
      <c r="OI412" s="2" t="s">
        <v>229</v>
      </c>
      <c r="OJ412" s="2" t="s">
        <v>229</v>
      </c>
      <c r="OK412" s="2" t="s">
        <v>229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229</v>
      </c>
      <c r="OT412" s="2" t="s">
        <v>229</v>
      </c>
      <c r="OU412" s="2" t="s">
        <v>229</v>
      </c>
      <c r="OV412" s="2" t="s">
        <v>229</v>
      </c>
      <c r="OW412" s="2" t="s">
        <v>229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229</v>
      </c>
      <c r="PF412" s="2" t="s">
        <v>229</v>
      </c>
      <c r="PG412" s="2" t="s">
        <v>229</v>
      </c>
      <c r="PH412" s="2" t="s">
        <v>229</v>
      </c>
      <c r="PI412" s="2" t="s">
        <v>229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239</v>
      </c>
      <c r="PR412" s="2" t="s">
        <v>275</v>
      </c>
      <c r="PS412" s="2" t="s">
        <v>1166</v>
      </c>
      <c r="PT412" s="2" t="s">
        <v>229</v>
      </c>
      <c r="PU412" s="2" t="s">
        <v>241</v>
      </c>
      <c r="PV412" s="2" t="s">
        <v>229</v>
      </c>
      <c r="PW412" s="4"/>
      <c r="PX412" s="8"/>
      <c r="PY412" s="4"/>
      <c r="PZ412" s="8"/>
      <c r="QA412" s="7"/>
      <c r="QB412" s="7"/>
      <c r="QC412" s="2" t="s">
        <v>281</v>
      </c>
      <c r="QD412" s="2" t="s">
        <v>275</v>
      </c>
      <c r="QE412" s="2" t="s">
        <v>229</v>
      </c>
      <c r="QF412" s="2" t="s">
        <v>229</v>
      </c>
      <c r="QG412" s="2" t="s">
        <v>241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229</v>
      </c>
      <c r="QP412" s="2" t="s">
        <v>229</v>
      </c>
      <c r="QQ412" s="2" t="s">
        <v>229</v>
      </c>
      <c r="QR412" s="2" t="s">
        <v>229</v>
      </c>
      <c r="QS412" s="2" t="s">
        <v>229</v>
      </c>
      <c r="QT412" s="2" t="s">
        <v>229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275</v>
      </c>
      <c r="RC412" s="2" t="s">
        <v>229</v>
      </c>
      <c r="RD412" s="2" t="s">
        <v>229</v>
      </c>
      <c r="RE412" s="2" t="s">
        <v>241</v>
      </c>
      <c r="RF412" s="2" t="s">
        <v>229</v>
      </c>
      <c r="RG412" s="4"/>
      <c r="RH412" s="8"/>
      <c r="RI412" s="4"/>
      <c r="RJ412" s="8"/>
      <c r="RK412" s="7"/>
      <c r="RL412" s="7"/>
      <c r="RM412" s="2" t="s">
        <v>229</v>
      </c>
      <c r="RN412" s="2" t="s">
        <v>229</v>
      </c>
      <c r="RO412" s="2" t="s">
        <v>229</v>
      </c>
      <c r="RP412" s="2" t="s">
        <v>229</v>
      </c>
      <c r="RQ412" s="2" t="s">
        <v>229</v>
      </c>
      <c r="RR412" s="2" t="s">
        <v>229</v>
      </c>
      <c r="RS412" s="4"/>
      <c r="RT412" s="8"/>
      <c r="RU412" s="4"/>
      <c r="RV412" s="8"/>
      <c r="RW412" s="7"/>
      <c r="RX412" s="7"/>
      <c r="RY412" s="2" t="s">
        <v>272</v>
      </c>
      <c r="RZ412" s="2" t="s">
        <v>275</v>
      </c>
      <c r="SA412" s="2" t="s">
        <v>229</v>
      </c>
      <c r="SB412" s="2" t="s">
        <v>229</v>
      </c>
      <c r="SC412" s="2" t="s">
        <v>241</v>
      </c>
      <c r="SD412" s="2" t="s">
        <v>229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</row>
    <row r="413">
      <c r="A413" s="2" t="s">
        <v>3472</v>
      </c>
      <c r="B413" s="2" t="s">
        <v>216</v>
      </c>
      <c r="C413" s="2" t="s">
        <v>217</v>
      </c>
      <c r="D413" s="2" t="s">
        <v>3164</v>
      </c>
      <c r="E413" s="2" t="s">
        <v>3165</v>
      </c>
      <c r="F413" s="2" t="s">
        <v>3473</v>
      </c>
      <c r="G413" s="2" t="s">
        <v>3474</v>
      </c>
      <c r="H413" s="2" t="s">
        <v>3475</v>
      </c>
      <c r="I413" s="2" t="s">
        <v>3425</v>
      </c>
      <c r="J413" s="2" t="s">
        <v>285</v>
      </c>
      <c r="K413" s="2" t="s">
        <v>617</v>
      </c>
      <c r="L413" s="3">
        <v>27</v>
      </c>
      <c r="M413" s="3">
        <v>28.35</v>
      </c>
      <c r="N413" s="3">
        <v>59.99</v>
      </c>
      <c r="O413" s="2" t="s">
        <v>2130</v>
      </c>
      <c r="P413" s="2" t="s">
        <v>964</v>
      </c>
      <c r="Q413" s="2" t="s">
        <v>228</v>
      </c>
      <c r="R413" s="2" t="s">
        <v>229</v>
      </c>
      <c r="S413" s="2" t="s">
        <v>3476</v>
      </c>
      <c r="T413" s="2" t="s">
        <v>229</v>
      </c>
      <c r="U413" s="2" t="s">
        <v>733</v>
      </c>
      <c r="V413" s="2" t="s">
        <v>1554</v>
      </c>
      <c r="W413" s="2" t="s">
        <v>1143</v>
      </c>
      <c r="X413" s="2" t="s">
        <v>1009</v>
      </c>
      <c r="Y413" s="2" t="s">
        <v>1144</v>
      </c>
      <c r="Z413" s="4"/>
      <c r="AA413" s="4">
        <f>=ROUNDDOWN({0},0)</f>
      </c>
      <c r="AB413" s="5"/>
      <c r="AC413" s="2" t="s">
        <v>229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229</v>
      </c>
      <c r="BM413" s="7"/>
      <c r="BN413" s="7"/>
      <c r="BO413" s="4"/>
      <c r="BP413" s="8"/>
      <c r="BQ413" s="4"/>
      <c r="BR413" s="8"/>
      <c r="BS413" s="7"/>
      <c r="BT413" s="7"/>
      <c r="BU413" s="2" t="s">
        <v>239</v>
      </c>
      <c r="BV413" s="2" t="s">
        <v>275</v>
      </c>
      <c r="BW413" s="2" t="s">
        <v>229</v>
      </c>
      <c r="BX413" s="2" t="s">
        <v>1719</v>
      </c>
      <c r="BY413" s="2" t="s">
        <v>241</v>
      </c>
      <c r="BZ413" s="2" t="s">
        <v>229</v>
      </c>
      <c r="CA413" s="4"/>
      <c r="CB413" s="8"/>
      <c r="CC413" s="4"/>
      <c r="CD413" s="8"/>
      <c r="CE413" s="7"/>
      <c r="CF413" s="7"/>
      <c r="CG413" s="2" t="s">
        <v>239</v>
      </c>
      <c r="CH413" s="2" t="s">
        <v>275</v>
      </c>
      <c r="CI413" s="2" t="s">
        <v>1557</v>
      </c>
      <c r="CJ413" s="2" t="s">
        <v>1731</v>
      </c>
      <c r="CK413" s="2" t="s">
        <v>241</v>
      </c>
      <c r="CL413" s="2" t="s">
        <v>229</v>
      </c>
      <c r="CM413" s="4"/>
      <c r="CN413" s="8"/>
      <c r="CO413" s="4"/>
      <c r="CP413" s="8"/>
      <c r="CQ413" s="7"/>
      <c r="CR413" s="7"/>
      <c r="CS413" s="2" t="s">
        <v>239</v>
      </c>
      <c r="CT413" s="2" t="s">
        <v>275</v>
      </c>
      <c r="CU413" s="2" t="s">
        <v>1148</v>
      </c>
      <c r="CV413" s="2" t="s">
        <v>1240</v>
      </c>
      <c r="CW413" s="2" t="s">
        <v>241</v>
      </c>
      <c r="CX413" s="2" t="s">
        <v>229</v>
      </c>
      <c r="CY413" s="4"/>
      <c r="CZ413" s="8"/>
      <c r="DA413" s="4"/>
      <c r="DB413" s="8"/>
      <c r="DC413" s="7"/>
      <c r="DD413" s="7"/>
      <c r="DE413" s="2" t="s">
        <v>239</v>
      </c>
      <c r="DF413" s="2" t="s">
        <v>275</v>
      </c>
      <c r="DG413" s="2" t="s">
        <v>1148</v>
      </c>
      <c r="DH413" s="2" t="s">
        <v>3477</v>
      </c>
      <c r="DI413" s="2" t="s">
        <v>241</v>
      </c>
      <c r="DJ413" s="2" t="s">
        <v>229</v>
      </c>
      <c r="DK413" s="4"/>
      <c r="DL413" s="8"/>
      <c r="DM413" s="4"/>
      <c r="DN413" s="8"/>
      <c r="DO413" s="7"/>
      <c r="DP413" s="7"/>
      <c r="DQ413" s="2" t="s">
        <v>239</v>
      </c>
      <c r="DR413" s="2" t="s">
        <v>275</v>
      </c>
      <c r="DS413" s="2" t="s">
        <v>1148</v>
      </c>
      <c r="DT413" s="2" t="s">
        <v>1587</v>
      </c>
      <c r="DU413" s="2" t="s">
        <v>241</v>
      </c>
      <c r="DV413" s="2" t="s">
        <v>229</v>
      </c>
      <c r="DW413" s="4"/>
      <c r="DX413" s="8"/>
      <c r="DY413" s="4"/>
      <c r="DZ413" s="8"/>
      <c r="EA413" s="7"/>
      <c r="EB413" s="7"/>
      <c r="EC413" s="2" t="s">
        <v>239</v>
      </c>
      <c r="ED413" s="2" t="s">
        <v>275</v>
      </c>
      <c r="EE413" s="2" t="s">
        <v>699</v>
      </c>
      <c r="EF413" s="2" t="s">
        <v>229</v>
      </c>
      <c r="EG413" s="2" t="s">
        <v>241</v>
      </c>
      <c r="EH413" s="2" t="s">
        <v>229</v>
      </c>
      <c r="EI413" s="4"/>
      <c r="EJ413" s="8"/>
      <c r="EK413" s="4"/>
      <c r="EL413" s="8"/>
      <c r="EM413" s="7"/>
      <c r="EN413" s="7"/>
      <c r="EO413" s="2" t="s">
        <v>239</v>
      </c>
      <c r="EP413" s="2" t="s">
        <v>275</v>
      </c>
      <c r="EQ413" s="2" t="s">
        <v>1148</v>
      </c>
      <c r="ER413" s="2" t="s">
        <v>1657</v>
      </c>
      <c r="ES413" s="2" t="s">
        <v>241</v>
      </c>
      <c r="ET413" s="2" t="s">
        <v>229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275</v>
      </c>
      <c r="FC413" s="2" t="s">
        <v>1148</v>
      </c>
      <c r="FD413" s="2" t="s">
        <v>3478</v>
      </c>
      <c r="FE413" s="2" t="s">
        <v>241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275</v>
      </c>
      <c r="FO413" s="2" t="s">
        <v>1148</v>
      </c>
      <c r="FP413" s="2" t="s">
        <v>3479</v>
      </c>
      <c r="FQ413" s="2" t="s">
        <v>241</v>
      </c>
      <c r="FR413" s="2" t="s">
        <v>229</v>
      </c>
      <c r="FS413" s="4"/>
      <c r="FT413" s="8"/>
      <c r="FU413" s="4"/>
      <c r="FV413" s="8"/>
      <c r="FW413" s="7"/>
      <c r="FX413" s="7"/>
      <c r="FY413" s="2" t="s">
        <v>229</v>
      </c>
      <c r="FZ413" s="2" t="s">
        <v>229</v>
      </c>
      <c r="GA413" s="2" t="s">
        <v>229</v>
      </c>
      <c r="GB413" s="2" t="s">
        <v>229</v>
      </c>
      <c r="GC413" s="2" t="s">
        <v>229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239</v>
      </c>
      <c r="GL413" s="2" t="s">
        <v>275</v>
      </c>
      <c r="GM413" s="2" t="s">
        <v>1148</v>
      </c>
      <c r="GN413" s="2" t="s">
        <v>1932</v>
      </c>
      <c r="GO413" s="2" t="s">
        <v>241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281</v>
      </c>
      <c r="GX413" s="2" t="s">
        <v>275</v>
      </c>
      <c r="GY413" s="2" t="s">
        <v>229</v>
      </c>
      <c r="GZ413" s="2" t="s">
        <v>229</v>
      </c>
      <c r="HA413" s="2" t="s">
        <v>241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239</v>
      </c>
      <c r="HJ413" s="2" t="s">
        <v>275</v>
      </c>
      <c r="HK413" s="2" t="s">
        <v>1557</v>
      </c>
      <c r="HL413" s="2" t="s">
        <v>3480</v>
      </c>
      <c r="HM413" s="2" t="s">
        <v>241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229</v>
      </c>
      <c r="HV413" s="2" t="s">
        <v>229</v>
      </c>
      <c r="HW413" s="2" t="s">
        <v>229</v>
      </c>
      <c r="HX413" s="2" t="s">
        <v>229</v>
      </c>
      <c r="HY413" s="2" t="s">
        <v>229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266</v>
      </c>
      <c r="IH413" s="2" t="s">
        <v>275</v>
      </c>
      <c r="II413" s="2" t="s">
        <v>229</v>
      </c>
      <c r="IJ413" s="2" t="s">
        <v>229</v>
      </c>
      <c r="IK413" s="2" t="s">
        <v>241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272</v>
      </c>
      <c r="IT413" s="2" t="s">
        <v>226</v>
      </c>
      <c r="IU413" s="2" t="s">
        <v>229</v>
      </c>
      <c r="IV413" s="2" t="s">
        <v>229</v>
      </c>
      <c r="IW413" s="2" t="s">
        <v>241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229</v>
      </c>
      <c r="JF413" s="2" t="s">
        <v>229</v>
      </c>
      <c r="JG413" s="2" t="s">
        <v>229</v>
      </c>
      <c r="JH413" s="2" t="s">
        <v>229</v>
      </c>
      <c r="JI413" s="2" t="s">
        <v>229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229</v>
      </c>
      <c r="JR413" s="2" t="s">
        <v>229</v>
      </c>
      <c r="JS413" s="2" t="s">
        <v>229</v>
      </c>
      <c r="JT413" s="2" t="s">
        <v>229</v>
      </c>
      <c r="JU413" s="2" t="s">
        <v>229</v>
      </c>
      <c r="JV413" s="2" t="s">
        <v>229</v>
      </c>
      <c r="JW413" s="4"/>
      <c r="JX413" s="8"/>
      <c r="JY413" s="4"/>
      <c r="JZ413" s="8"/>
      <c r="KA413" s="7"/>
      <c r="KB413" s="7"/>
      <c r="KC413" s="2" t="s">
        <v>281</v>
      </c>
      <c r="KD413" s="2" t="s">
        <v>275</v>
      </c>
      <c r="KE413" s="2" t="s">
        <v>229</v>
      </c>
      <c r="KF413" s="2" t="s">
        <v>229</v>
      </c>
      <c r="KG413" s="2" t="s">
        <v>241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229</v>
      </c>
      <c r="KP413" s="2" t="s">
        <v>229</v>
      </c>
      <c r="KQ413" s="2" t="s">
        <v>229</v>
      </c>
      <c r="KR413" s="2" t="s">
        <v>229</v>
      </c>
      <c r="KS413" s="2" t="s">
        <v>229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239</v>
      </c>
      <c r="LB413" s="2" t="s">
        <v>275</v>
      </c>
      <c r="LC413" s="2" t="s">
        <v>720</v>
      </c>
      <c r="LD413" s="2" t="s">
        <v>229</v>
      </c>
      <c r="LE413" s="2" t="s">
        <v>241</v>
      </c>
      <c r="LF413" s="2" t="s">
        <v>229</v>
      </c>
      <c r="LG413" s="4"/>
      <c r="LH413" s="8"/>
      <c r="LI413" s="4"/>
      <c r="LJ413" s="8"/>
      <c r="LK413" s="7"/>
      <c r="LL413" s="7"/>
      <c r="LM413" s="2" t="s">
        <v>229</v>
      </c>
      <c r="LN413" s="2" t="s">
        <v>229</v>
      </c>
      <c r="LO413" s="2" t="s">
        <v>229</v>
      </c>
      <c r="LP413" s="2" t="s">
        <v>229</v>
      </c>
      <c r="LQ413" s="2" t="s">
        <v>229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266</v>
      </c>
      <c r="LZ413" s="2" t="s">
        <v>275</v>
      </c>
      <c r="MA413" s="2" t="s">
        <v>229</v>
      </c>
      <c r="MB413" s="2" t="s">
        <v>229</v>
      </c>
      <c r="MC413" s="2" t="s">
        <v>241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229</v>
      </c>
      <c r="ML413" s="2" t="s">
        <v>229</v>
      </c>
      <c r="MM413" s="2" t="s">
        <v>229</v>
      </c>
      <c r="MN413" s="2" t="s">
        <v>229</v>
      </c>
      <c r="MO413" s="2" t="s">
        <v>229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229</v>
      </c>
      <c r="MY413" s="2" t="s">
        <v>229</v>
      </c>
      <c r="MZ413" s="2" t="s">
        <v>229</v>
      </c>
      <c r="NA413" s="2" t="s">
        <v>229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239</v>
      </c>
      <c r="NJ413" s="2" t="s">
        <v>275</v>
      </c>
      <c r="NK413" s="2" t="s">
        <v>1165</v>
      </c>
      <c r="NL413" s="2" t="s">
        <v>3481</v>
      </c>
      <c r="NM413" s="2" t="s">
        <v>241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272</v>
      </c>
      <c r="NV413" s="2" t="s">
        <v>275</v>
      </c>
      <c r="NW413" s="2" t="s">
        <v>229</v>
      </c>
      <c r="NX413" s="2" t="s">
        <v>229</v>
      </c>
      <c r="NY413" s="2" t="s">
        <v>241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229</v>
      </c>
      <c r="OH413" s="2" t="s">
        <v>229</v>
      </c>
      <c r="OI413" s="2" t="s">
        <v>229</v>
      </c>
      <c r="OJ413" s="2" t="s">
        <v>229</v>
      </c>
      <c r="OK413" s="2" t="s">
        <v>229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229</v>
      </c>
      <c r="OT413" s="2" t="s">
        <v>229</v>
      </c>
      <c r="OU413" s="2" t="s">
        <v>229</v>
      </c>
      <c r="OV413" s="2" t="s">
        <v>229</v>
      </c>
      <c r="OW413" s="2" t="s">
        <v>229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229</v>
      </c>
      <c r="PF413" s="2" t="s">
        <v>229</v>
      </c>
      <c r="PG413" s="2" t="s">
        <v>229</v>
      </c>
      <c r="PH413" s="2" t="s">
        <v>229</v>
      </c>
      <c r="PI413" s="2" t="s">
        <v>229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239</v>
      </c>
      <c r="PR413" s="2" t="s">
        <v>275</v>
      </c>
      <c r="PS413" s="2" t="s">
        <v>1166</v>
      </c>
      <c r="PT413" s="2" t="s">
        <v>229</v>
      </c>
      <c r="PU413" s="2" t="s">
        <v>241</v>
      </c>
      <c r="PV413" s="2" t="s">
        <v>229</v>
      </c>
      <c r="PW413" s="4"/>
      <c r="PX413" s="8"/>
      <c r="PY413" s="4"/>
      <c r="PZ413" s="8"/>
      <c r="QA413" s="7"/>
      <c r="QB413" s="7"/>
      <c r="QC413" s="2" t="s">
        <v>281</v>
      </c>
      <c r="QD413" s="2" t="s">
        <v>275</v>
      </c>
      <c r="QE413" s="2" t="s">
        <v>229</v>
      </c>
      <c r="QF413" s="2" t="s">
        <v>229</v>
      </c>
      <c r="QG413" s="2" t="s">
        <v>241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229</v>
      </c>
      <c r="QP413" s="2" t="s">
        <v>229</v>
      </c>
      <c r="QQ413" s="2" t="s">
        <v>229</v>
      </c>
      <c r="QR413" s="2" t="s">
        <v>229</v>
      </c>
      <c r="QS413" s="2" t="s">
        <v>229</v>
      </c>
      <c r="QT413" s="2" t="s">
        <v>229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275</v>
      </c>
      <c r="RC413" s="2" t="s">
        <v>229</v>
      </c>
      <c r="RD413" s="2" t="s">
        <v>229</v>
      </c>
      <c r="RE413" s="2" t="s">
        <v>241</v>
      </c>
      <c r="RF413" s="2" t="s">
        <v>229</v>
      </c>
      <c r="RG413" s="4"/>
      <c r="RH413" s="8"/>
      <c r="RI413" s="4"/>
      <c r="RJ413" s="8"/>
      <c r="RK413" s="7"/>
      <c r="RL413" s="7"/>
      <c r="RM413" s="2" t="s">
        <v>229</v>
      </c>
      <c r="RN413" s="2" t="s">
        <v>229</v>
      </c>
      <c r="RO413" s="2" t="s">
        <v>229</v>
      </c>
      <c r="RP413" s="2" t="s">
        <v>229</v>
      </c>
      <c r="RQ413" s="2" t="s">
        <v>229</v>
      </c>
      <c r="RR413" s="2" t="s">
        <v>229</v>
      </c>
      <c r="RS413" s="4"/>
      <c r="RT413" s="8"/>
      <c r="RU413" s="4"/>
      <c r="RV413" s="8"/>
      <c r="RW413" s="7"/>
      <c r="RX413" s="7"/>
      <c r="RY413" s="2" t="s">
        <v>267</v>
      </c>
      <c r="RZ413" s="2" t="s">
        <v>275</v>
      </c>
      <c r="SA413" s="2" t="s">
        <v>229</v>
      </c>
      <c r="SB413" s="2" t="s">
        <v>229</v>
      </c>
      <c r="SC413" s="2" t="s">
        <v>241</v>
      </c>
      <c r="SD413" s="2" t="s">
        <v>229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</row>
    <row r="414">
      <c r="A414" s="2" t="s">
        <v>3482</v>
      </c>
      <c r="B414" s="2" t="s">
        <v>216</v>
      </c>
      <c r="C414" s="2" t="s">
        <v>217</v>
      </c>
      <c r="D414" s="2" t="s">
        <v>3164</v>
      </c>
      <c r="E414" s="2" t="s">
        <v>3165</v>
      </c>
      <c r="F414" s="2" t="s">
        <v>1337</v>
      </c>
      <c r="G414" s="2" t="s">
        <v>1338</v>
      </c>
      <c r="H414" s="2" t="s">
        <v>1339</v>
      </c>
      <c r="I414" s="2" t="s">
        <v>3483</v>
      </c>
      <c r="J414" s="2" t="s">
        <v>224</v>
      </c>
      <c r="K414" s="2" t="s">
        <v>682</v>
      </c>
      <c r="L414" s="3">
        <v>25.3</v>
      </c>
      <c r="M414" s="3">
        <v>26.56</v>
      </c>
      <c r="N414" s="3">
        <v>54.99</v>
      </c>
      <c r="O414" s="2" t="s">
        <v>963</v>
      </c>
      <c r="P414" s="2" t="s">
        <v>964</v>
      </c>
      <c r="Q414" s="2" t="s">
        <v>228</v>
      </c>
      <c r="R414" s="2" t="s">
        <v>229</v>
      </c>
      <c r="S414" s="2" t="s">
        <v>1341</v>
      </c>
      <c r="T414" s="2" t="s">
        <v>684</v>
      </c>
      <c r="U414" s="2" t="s">
        <v>286</v>
      </c>
      <c r="V414" s="2" t="s">
        <v>685</v>
      </c>
      <c r="W414" s="2" t="s">
        <v>234</v>
      </c>
      <c r="X414" s="2" t="s">
        <v>686</v>
      </c>
      <c r="Y414" s="2" t="s">
        <v>1385</v>
      </c>
      <c r="Z414" s="4"/>
      <c r="AA414" s="4">
        <f>=ROUNDDOWN({0},0)</f>
      </c>
      <c r="AB414" s="5">
        <v>3</v>
      </c>
      <c r="AC414" s="2" t="s">
        <v>229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/>
      <c r="AQ414" s="8"/>
      <c r="AR414" s="4">
        <v>9</v>
      </c>
      <c r="AS414" s="8">
        <v>150.17</v>
      </c>
      <c r="AT414" s="7">
        <v>-1</v>
      </c>
      <c r="AU414" s="7">
        <v>-1</v>
      </c>
      <c r="AV414" s="4" t="s">
        <v>229</v>
      </c>
      <c r="AW414" s="8" t="s">
        <v>229</v>
      </c>
      <c r="AX414" s="4">
        <v>18</v>
      </c>
      <c r="AY414" s="8">
        <v>461.12</v>
      </c>
      <c r="AZ414" s="7" t="s">
        <v>229</v>
      </c>
      <c r="BA414" s="7" t="s">
        <v>229</v>
      </c>
      <c r="BB414" s="7"/>
      <c r="BC414" s="4" t="s">
        <v>229</v>
      </c>
      <c r="BD414" s="8" t="s">
        <v>229</v>
      </c>
      <c r="BE414" s="4">
        <v>24</v>
      </c>
      <c r="BF414" s="8">
        <v>620.28</v>
      </c>
      <c r="BG414" s="7" t="s">
        <v>229</v>
      </c>
      <c r="BH414" s="7" t="s">
        <v>229</v>
      </c>
      <c r="BI414" s="7"/>
      <c r="BJ414" s="4"/>
      <c r="BK414" s="8"/>
      <c r="BL414" s="2" t="s">
        <v>3308</v>
      </c>
      <c r="BM414" s="7"/>
      <c r="BN414" s="7"/>
      <c r="BO414" s="4"/>
      <c r="BP414" s="8"/>
      <c r="BQ414" s="4">
        <v>1</v>
      </c>
      <c r="BR414" s="8">
        <v>27.69</v>
      </c>
      <c r="BS414" s="7">
        <v>-1</v>
      </c>
      <c r="BT414" s="7">
        <v>-1</v>
      </c>
      <c r="BU414" s="2" t="s">
        <v>239</v>
      </c>
      <c r="BV414" s="2" t="s">
        <v>275</v>
      </c>
      <c r="BW414" s="2" t="s">
        <v>229</v>
      </c>
      <c r="BX414" s="2" t="s">
        <v>1260</v>
      </c>
      <c r="BY414" s="2" t="s">
        <v>241</v>
      </c>
      <c r="BZ414" s="2" t="s">
        <v>229</v>
      </c>
      <c r="CA414" s="4"/>
      <c r="CB414" s="8"/>
      <c r="CC414" s="4"/>
      <c r="CD414" s="8"/>
      <c r="CE414" s="7"/>
      <c r="CF414" s="7"/>
      <c r="CG414" s="2" t="s">
        <v>239</v>
      </c>
      <c r="CH414" s="2" t="s">
        <v>275</v>
      </c>
      <c r="CI414" s="2" t="s">
        <v>1255</v>
      </c>
      <c r="CJ414" s="2" t="s">
        <v>752</v>
      </c>
      <c r="CK414" s="2" t="s">
        <v>241</v>
      </c>
      <c r="CL414" s="2" t="s">
        <v>229</v>
      </c>
      <c r="CM414" s="4"/>
      <c r="CN414" s="8"/>
      <c r="CO414" s="4"/>
      <c r="CP414" s="8"/>
      <c r="CQ414" s="7"/>
      <c r="CR414" s="7"/>
      <c r="CS414" s="2" t="s">
        <v>239</v>
      </c>
      <c r="CT414" s="2" t="s">
        <v>275</v>
      </c>
      <c r="CU414" s="2" t="s">
        <v>1396</v>
      </c>
      <c r="CV414" s="2" t="s">
        <v>877</v>
      </c>
      <c r="CW414" s="2" t="s">
        <v>241</v>
      </c>
      <c r="CX414" s="2" t="s">
        <v>229</v>
      </c>
      <c r="CY414" s="4"/>
      <c r="CZ414" s="8"/>
      <c r="DA414" s="4"/>
      <c r="DB414" s="8"/>
      <c r="DC414" s="7"/>
      <c r="DD414" s="7"/>
      <c r="DE414" s="2" t="s">
        <v>239</v>
      </c>
      <c r="DF414" s="2" t="s">
        <v>275</v>
      </c>
      <c r="DG414" s="2" t="s">
        <v>1396</v>
      </c>
      <c r="DH414" s="2" t="s">
        <v>877</v>
      </c>
      <c r="DI414" s="2" t="s">
        <v>263</v>
      </c>
      <c r="DJ414" s="2" t="s">
        <v>229</v>
      </c>
      <c r="DK414" s="4"/>
      <c r="DL414" s="8"/>
      <c r="DM414" s="4"/>
      <c r="DN414" s="8"/>
      <c r="DO414" s="7"/>
      <c r="DP414" s="7"/>
      <c r="DQ414" s="2" t="s">
        <v>239</v>
      </c>
      <c r="DR414" s="2" t="s">
        <v>275</v>
      </c>
      <c r="DS414" s="2" t="s">
        <v>912</v>
      </c>
      <c r="DT414" s="2" t="s">
        <v>3127</v>
      </c>
      <c r="DU414" s="2" t="s">
        <v>241</v>
      </c>
      <c r="DV414" s="2" t="s">
        <v>229</v>
      </c>
      <c r="DW414" s="4"/>
      <c r="DX414" s="8"/>
      <c r="DY414" s="4">
        <v>8</v>
      </c>
      <c r="DZ414" s="8">
        <v>122.48</v>
      </c>
      <c r="EA414" s="7">
        <v>-1</v>
      </c>
      <c r="EB414" s="7">
        <v>-1</v>
      </c>
      <c r="EC414" s="2" t="s">
        <v>239</v>
      </c>
      <c r="ED414" s="2" t="s">
        <v>275</v>
      </c>
      <c r="EE414" s="2" t="s">
        <v>3484</v>
      </c>
      <c r="EF414" s="2" t="s">
        <v>1014</v>
      </c>
      <c r="EG414" s="2" t="s">
        <v>263</v>
      </c>
      <c r="EH414" s="2" t="s">
        <v>229</v>
      </c>
      <c r="EI414" s="4"/>
      <c r="EJ414" s="8"/>
      <c r="EK414" s="4"/>
      <c r="EL414" s="8"/>
      <c r="EM414" s="7"/>
      <c r="EN414" s="7"/>
      <c r="EO414" s="2" t="s">
        <v>239</v>
      </c>
      <c r="EP414" s="2" t="s">
        <v>275</v>
      </c>
      <c r="EQ414" s="2" t="s">
        <v>728</v>
      </c>
      <c r="ER414" s="2" t="s">
        <v>708</v>
      </c>
      <c r="ES414" s="2" t="s">
        <v>241</v>
      </c>
      <c r="ET414" s="2" t="s">
        <v>229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275</v>
      </c>
      <c r="FC414" s="2" t="s">
        <v>1258</v>
      </c>
      <c r="FD414" s="2" t="s">
        <v>1395</v>
      </c>
      <c r="FE414" s="2" t="s">
        <v>241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275</v>
      </c>
      <c r="FO414" s="2" t="s">
        <v>2416</v>
      </c>
      <c r="FP414" s="2" t="s">
        <v>743</v>
      </c>
      <c r="FQ414" s="2" t="s">
        <v>241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229</v>
      </c>
      <c r="FZ414" s="2" t="s">
        <v>229</v>
      </c>
      <c r="GA414" s="2" t="s">
        <v>229</v>
      </c>
      <c r="GB414" s="2" t="s">
        <v>229</v>
      </c>
      <c r="GC414" s="2" t="s">
        <v>229</v>
      </c>
      <c r="GD414" s="2" t="s">
        <v>229</v>
      </c>
      <c r="GE414" s="4"/>
      <c r="GF414" s="8"/>
      <c r="GG414" s="4"/>
      <c r="GH414" s="8"/>
      <c r="GI414" s="7"/>
      <c r="GJ414" s="7"/>
      <c r="GK414" s="2" t="s">
        <v>239</v>
      </c>
      <c r="GL414" s="2" t="s">
        <v>275</v>
      </c>
      <c r="GM414" s="2" t="s">
        <v>394</v>
      </c>
      <c r="GN414" s="2" t="s">
        <v>404</v>
      </c>
      <c r="GO414" s="2" t="s">
        <v>241</v>
      </c>
      <c r="GP414" s="2" t="s">
        <v>229</v>
      </c>
      <c r="GQ414" s="4"/>
      <c r="GR414" s="8"/>
      <c r="GS414" s="4"/>
      <c r="GT414" s="8"/>
      <c r="GU414" s="7"/>
      <c r="GV414" s="7"/>
      <c r="GW414" s="2" t="s">
        <v>239</v>
      </c>
      <c r="GX414" s="2" t="s">
        <v>275</v>
      </c>
      <c r="GY414" s="2" t="s">
        <v>258</v>
      </c>
      <c r="GZ414" s="2" t="s">
        <v>969</v>
      </c>
      <c r="HA414" s="2" t="s">
        <v>241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239</v>
      </c>
      <c r="HJ414" s="2" t="s">
        <v>275</v>
      </c>
      <c r="HK414" s="2" t="s">
        <v>1013</v>
      </c>
      <c r="HL414" s="2" t="s">
        <v>3485</v>
      </c>
      <c r="HM414" s="2" t="s">
        <v>241</v>
      </c>
      <c r="HN414" s="2" t="s">
        <v>229</v>
      </c>
      <c r="HO414" s="4"/>
      <c r="HP414" s="8"/>
      <c r="HQ414" s="4"/>
      <c r="HR414" s="8"/>
      <c r="HS414" s="7"/>
      <c r="HT414" s="7"/>
      <c r="HU414" s="2" t="s">
        <v>267</v>
      </c>
      <c r="HV414" s="2" t="s">
        <v>275</v>
      </c>
      <c r="HW414" s="2" t="s">
        <v>229</v>
      </c>
      <c r="HX414" s="2" t="s">
        <v>229</v>
      </c>
      <c r="HY414" s="2" t="s">
        <v>241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266</v>
      </c>
      <c r="IH414" s="2" t="s">
        <v>275</v>
      </c>
      <c r="II414" s="2" t="s">
        <v>229</v>
      </c>
      <c r="IJ414" s="2" t="s">
        <v>229</v>
      </c>
      <c r="IK414" s="2" t="s">
        <v>241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272</v>
      </c>
      <c r="IT414" s="2" t="s">
        <v>275</v>
      </c>
      <c r="IU414" s="2" t="s">
        <v>229</v>
      </c>
      <c r="IV414" s="2" t="s">
        <v>229</v>
      </c>
      <c r="IW414" s="2" t="s">
        <v>241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239</v>
      </c>
      <c r="JF414" s="2" t="s">
        <v>275</v>
      </c>
      <c r="JG414" s="2" t="s">
        <v>268</v>
      </c>
      <c r="JH414" s="2" t="s">
        <v>1377</v>
      </c>
      <c r="JI414" s="2" t="s">
        <v>241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239</v>
      </c>
      <c r="JR414" s="2" t="s">
        <v>275</v>
      </c>
      <c r="JS414" s="2" t="s">
        <v>1083</v>
      </c>
      <c r="JT414" s="2" t="s">
        <v>659</v>
      </c>
      <c r="JU414" s="2" t="s">
        <v>241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272</v>
      </c>
      <c r="KD414" s="2" t="s">
        <v>275</v>
      </c>
      <c r="KE414" s="2" t="s">
        <v>229</v>
      </c>
      <c r="KF414" s="2" t="s">
        <v>229</v>
      </c>
      <c r="KG414" s="2" t="s">
        <v>241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272</v>
      </c>
      <c r="KP414" s="2" t="s">
        <v>275</v>
      </c>
      <c r="KQ414" s="2" t="s">
        <v>229</v>
      </c>
      <c r="KR414" s="2" t="s">
        <v>229</v>
      </c>
      <c r="KS414" s="2" t="s">
        <v>241</v>
      </c>
      <c r="KT414" s="2" t="s">
        <v>229</v>
      </c>
      <c r="KU414" s="4"/>
      <c r="KV414" s="8"/>
      <c r="KW414" s="4"/>
      <c r="KX414" s="8"/>
      <c r="KY414" s="7"/>
      <c r="KZ414" s="7"/>
      <c r="LA414" s="2" t="s">
        <v>239</v>
      </c>
      <c r="LB414" s="2" t="s">
        <v>275</v>
      </c>
      <c r="LC414" s="2" t="s">
        <v>3484</v>
      </c>
      <c r="LD414" s="2" t="s">
        <v>320</v>
      </c>
      <c r="LE414" s="2" t="s">
        <v>241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229</v>
      </c>
      <c r="LN414" s="2" t="s">
        <v>229</v>
      </c>
      <c r="LO414" s="2" t="s">
        <v>229</v>
      </c>
      <c r="LP414" s="2" t="s">
        <v>229</v>
      </c>
      <c r="LQ414" s="2" t="s">
        <v>229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239</v>
      </c>
      <c r="LZ414" s="2" t="s">
        <v>275</v>
      </c>
      <c r="MA414" s="2" t="s">
        <v>349</v>
      </c>
      <c r="MB414" s="2" t="s">
        <v>2755</v>
      </c>
      <c r="MC414" s="2" t="s">
        <v>241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266</v>
      </c>
      <c r="ML414" s="2" t="s">
        <v>275</v>
      </c>
      <c r="MM414" s="2" t="s">
        <v>229</v>
      </c>
      <c r="MN414" s="2" t="s">
        <v>229</v>
      </c>
      <c r="MO414" s="2" t="s">
        <v>241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266</v>
      </c>
      <c r="MX414" s="2" t="s">
        <v>275</v>
      </c>
      <c r="MY414" s="2" t="s">
        <v>229</v>
      </c>
      <c r="MZ414" s="2" t="s">
        <v>229</v>
      </c>
      <c r="NA414" s="2" t="s">
        <v>241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239</v>
      </c>
      <c r="NJ414" s="2" t="s">
        <v>275</v>
      </c>
      <c r="NK414" s="2" t="s">
        <v>1271</v>
      </c>
      <c r="NL414" s="2" t="s">
        <v>3486</v>
      </c>
      <c r="NM414" s="2" t="s">
        <v>241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272</v>
      </c>
      <c r="NV414" s="2" t="s">
        <v>275</v>
      </c>
      <c r="NW414" s="2" t="s">
        <v>229</v>
      </c>
      <c r="NX414" s="2" t="s">
        <v>229</v>
      </c>
      <c r="NY414" s="2" t="s">
        <v>241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229</v>
      </c>
      <c r="OH414" s="2" t="s">
        <v>229</v>
      </c>
      <c r="OI414" s="2" t="s">
        <v>229</v>
      </c>
      <c r="OJ414" s="2" t="s">
        <v>229</v>
      </c>
      <c r="OK414" s="2" t="s">
        <v>229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229</v>
      </c>
      <c r="OT414" s="2" t="s">
        <v>229</v>
      </c>
      <c r="OU414" s="2" t="s">
        <v>229</v>
      </c>
      <c r="OV414" s="2" t="s">
        <v>229</v>
      </c>
      <c r="OW414" s="2" t="s">
        <v>229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229</v>
      </c>
      <c r="PF414" s="2" t="s">
        <v>229</v>
      </c>
      <c r="PG414" s="2" t="s">
        <v>229</v>
      </c>
      <c r="PH414" s="2" t="s">
        <v>229</v>
      </c>
      <c r="PI414" s="2" t="s">
        <v>229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266</v>
      </c>
      <c r="PR414" s="2" t="s">
        <v>275</v>
      </c>
      <c r="PS414" s="2" t="s">
        <v>229</v>
      </c>
      <c r="PT414" s="2" t="s">
        <v>229</v>
      </c>
      <c r="PU414" s="2" t="s">
        <v>241</v>
      </c>
      <c r="PV414" s="2" t="s">
        <v>229</v>
      </c>
      <c r="PW414" s="4"/>
      <c r="PX414" s="8"/>
      <c r="PY414" s="4"/>
      <c r="PZ414" s="8"/>
      <c r="QA414" s="7"/>
      <c r="QB414" s="7"/>
      <c r="QC414" s="2" t="s">
        <v>281</v>
      </c>
      <c r="QD414" s="2" t="s">
        <v>275</v>
      </c>
      <c r="QE414" s="2" t="s">
        <v>229</v>
      </c>
      <c r="QF414" s="2" t="s">
        <v>229</v>
      </c>
      <c r="QG414" s="2" t="s">
        <v>241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229</v>
      </c>
      <c r="QP414" s="2" t="s">
        <v>229</v>
      </c>
      <c r="QQ414" s="2" t="s">
        <v>229</v>
      </c>
      <c r="QR414" s="2" t="s">
        <v>229</v>
      </c>
      <c r="QS414" s="2" t="s">
        <v>229</v>
      </c>
      <c r="QT414" s="2" t="s">
        <v>229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275</v>
      </c>
      <c r="RC414" s="2" t="s">
        <v>229</v>
      </c>
      <c r="RD414" s="2" t="s">
        <v>229</v>
      </c>
      <c r="RE414" s="2" t="s">
        <v>241</v>
      </c>
      <c r="RF414" s="2" t="s">
        <v>229</v>
      </c>
      <c r="RG414" s="4"/>
      <c r="RH414" s="8"/>
      <c r="RI414" s="4"/>
      <c r="RJ414" s="8"/>
      <c r="RK414" s="7"/>
      <c r="RL414" s="7"/>
      <c r="RM414" s="2" t="s">
        <v>229</v>
      </c>
      <c r="RN414" s="2" t="s">
        <v>229</v>
      </c>
      <c r="RO414" s="2" t="s">
        <v>229</v>
      </c>
      <c r="RP414" s="2" t="s">
        <v>229</v>
      </c>
      <c r="RQ414" s="2" t="s">
        <v>229</v>
      </c>
      <c r="RR414" s="2" t="s">
        <v>229</v>
      </c>
      <c r="RS414" s="4"/>
      <c r="RT414" s="8"/>
      <c r="RU414" s="4"/>
      <c r="RV414" s="8"/>
      <c r="RW414" s="7"/>
      <c r="RX414" s="7"/>
      <c r="RY414" s="2" t="s">
        <v>239</v>
      </c>
      <c r="RZ414" s="2" t="s">
        <v>275</v>
      </c>
      <c r="SA414" s="2" t="s">
        <v>282</v>
      </c>
      <c r="SB414" s="2" t="s">
        <v>3195</v>
      </c>
      <c r="SC414" s="2" t="s">
        <v>241</v>
      </c>
      <c r="SD414" s="2" t="s">
        <v>229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</row>
    <row r="415">
      <c r="A415" s="2" t="s">
        <v>3487</v>
      </c>
      <c r="B415" s="2" t="s">
        <v>216</v>
      </c>
      <c r="C415" s="2" t="s">
        <v>217</v>
      </c>
      <c r="D415" s="2" t="s">
        <v>3164</v>
      </c>
      <c r="E415" s="2" t="s">
        <v>3165</v>
      </c>
      <c r="F415" s="2" t="s">
        <v>1337</v>
      </c>
      <c r="G415" s="2" t="s">
        <v>1338</v>
      </c>
      <c r="H415" s="2" t="s">
        <v>1339</v>
      </c>
      <c r="I415" s="2" t="s">
        <v>3483</v>
      </c>
      <c r="J415" s="2" t="s">
        <v>285</v>
      </c>
      <c r="K415" s="2" t="s">
        <v>682</v>
      </c>
      <c r="L415" s="3">
        <v>29.9</v>
      </c>
      <c r="M415" s="3">
        <v>31.4</v>
      </c>
      <c r="N415" s="3">
        <v>64.99</v>
      </c>
      <c r="O415" s="2" t="s">
        <v>981</v>
      </c>
      <c r="P415" s="2" t="s">
        <v>964</v>
      </c>
      <c r="Q415" s="2" t="s">
        <v>228</v>
      </c>
      <c r="R415" s="2" t="s">
        <v>229</v>
      </c>
      <c r="S415" s="2" t="s">
        <v>1341</v>
      </c>
      <c r="T415" s="2" t="s">
        <v>684</v>
      </c>
      <c r="U415" s="2" t="s">
        <v>733</v>
      </c>
      <c r="V415" s="2" t="s">
        <v>685</v>
      </c>
      <c r="W415" s="2" t="s">
        <v>234</v>
      </c>
      <c r="X415" s="2" t="s">
        <v>686</v>
      </c>
      <c r="Y415" s="2" t="s">
        <v>1385</v>
      </c>
      <c r="Z415" s="4"/>
      <c r="AA415" s="4">
        <f>=ROUNDDOWN({0},0)</f>
      </c>
      <c r="AB415" s="5">
        <v>3</v>
      </c>
      <c r="AC415" s="2" t="s">
        <v>229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/>
      <c r="AQ415" s="8"/>
      <c r="AR415" s="4">
        <v>9</v>
      </c>
      <c r="AS415" s="8">
        <v>310.95</v>
      </c>
      <c r="AT415" s="7">
        <v>-1</v>
      </c>
      <c r="AU415" s="7">
        <v>-1</v>
      </c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/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/>
      <c r="BJ415" s="4"/>
      <c r="BK415" s="8"/>
      <c r="BL415" s="2" t="s">
        <v>16</v>
      </c>
      <c r="BM415" s="7"/>
      <c r="BN415" s="7"/>
      <c r="BO415" s="4"/>
      <c r="BP415" s="8"/>
      <c r="BQ415" s="4">
        <v>9</v>
      </c>
      <c r="BR415" s="8">
        <v>310.95</v>
      </c>
      <c r="BS415" s="7">
        <v>-1</v>
      </c>
      <c r="BT415" s="7">
        <v>-1</v>
      </c>
      <c r="BU415" s="2" t="s">
        <v>239</v>
      </c>
      <c r="BV415" s="2" t="s">
        <v>275</v>
      </c>
      <c r="BW415" s="2" t="s">
        <v>229</v>
      </c>
      <c r="BX415" s="2" t="s">
        <v>3488</v>
      </c>
      <c r="BY415" s="2" t="s">
        <v>241</v>
      </c>
      <c r="BZ415" s="2" t="s">
        <v>229</v>
      </c>
      <c r="CA415" s="4"/>
      <c r="CB415" s="8"/>
      <c r="CC415" s="4"/>
      <c r="CD415" s="8"/>
      <c r="CE415" s="7"/>
      <c r="CF415" s="7"/>
      <c r="CG415" s="2" t="s">
        <v>239</v>
      </c>
      <c r="CH415" s="2" t="s">
        <v>275</v>
      </c>
      <c r="CI415" s="2" t="s">
        <v>1255</v>
      </c>
      <c r="CJ415" s="2" t="s">
        <v>741</v>
      </c>
      <c r="CK415" s="2" t="s">
        <v>241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275</v>
      </c>
      <c r="CU415" s="2" t="s">
        <v>1396</v>
      </c>
      <c r="CV415" s="2" t="s">
        <v>1221</v>
      </c>
      <c r="CW415" s="2" t="s">
        <v>241</v>
      </c>
      <c r="CX415" s="2" t="s">
        <v>229</v>
      </c>
      <c r="CY415" s="4"/>
      <c r="CZ415" s="8"/>
      <c r="DA415" s="4"/>
      <c r="DB415" s="8"/>
      <c r="DC415" s="7"/>
      <c r="DD415" s="7"/>
      <c r="DE415" s="2" t="s">
        <v>239</v>
      </c>
      <c r="DF415" s="2" t="s">
        <v>275</v>
      </c>
      <c r="DG415" s="2" t="s">
        <v>1396</v>
      </c>
      <c r="DH415" s="2" t="s">
        <v>3489</v>
      </c>
      <c r="DI415" s="2" t="s">
        <v>263</v>
      </c>
      <c r="DJ415" s="2" t="s">
        <v>229</v>
      </c>
      <c r="DK415" s="4"/>
      <c r="DL415" s="8"/>
      <c r="DM415" s="4"/>
      <c r="DN415" s="8"/>
      <c r="DO415" s="7"/>
      <c r="DP415" s="7"/>
      <c r="DQ415" s="2" t="s">
        <v>239</v>
      </c>
      <c r="DR415" s="2" t="s">
        <v>275</v>
      </c>
      <c r="DS415" s="2" t="s">
        <v>912</v>
      </c>
      <c r="DT415" s="2" t="s">
        <v>1613</v>
      </c>
      <c r="DU415" s="2" t="s">
        <v>241</v>
      </c>
      <c r="DV415" s="2" t="s">
        <v>229</v>
      </c>
      <c r="DW415" s="4"/>
      <c r="DX415" s="8"/>
      <c r="DY415" s="4"/>
      <c r="DZ415" s="8"/>
      <c r="EA415" s="7"/>
      <c r="EB415" s="7"/>
      <c r="EC415" s="2" t="s">
        <v>239</v>
      </c>
      <c r="ED415" s="2" t="s">
        <v>275</v>
      </c>
      <c r="EE415" s="2" t="s">
        <v>249</v>
      </c>
      <c r="EF415" s="2" t="s">
        <v>1427</v>
      </c>
      <c r="EG415" s="2" t="s">
        <v>263</v>
      </c>
      <c r="EH415" s="2" t="s">
        <v>229</v>
      </c>
      <c r="EI415" s="4"/>
      <c r="EJ415" s="8"/>
      <c r="EK415" s="4"/>
      <c r="EL415" s="8"/>
      <c r="EM415" s="7"/>
      <c r="EN415" s="7"/>
      <c r="EO415" s="2" t="s">
        <v>239</v>
      </c>
      <c r="EP415" s="2" t="s">
        <v>275</v>
      </c>
      <c r="EQ415" s="2" t="s">
        <v>728</v>
      </c>
      <c r="ER415" s="2" t="s">
        <v>1391</v>
      </c>
      <c r="ES415" s="2" t="s">
        <v>241</v>
      </c>
      <c r="ET415" s="2" t="s">
        <v>229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275</v>
      </c>
      <c r="FC415" s="2" t="s">
        <v>1258</v>
      </c>
      <c r="FD415" s="2" t="s">
        <v>709</v>
      </c>
      <c r="FE415" s="2" t="s">
        <v>241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275</v>
      </c>
      <c r="FO415" s="2" t="s">
        <v>2416</v>
      </c>
      <c r="FP415" s="2" t="s">
        <v>1407</v>
      </c>
      <c r="FQ415" s="2" t="s">
        <v>241</v>
      </c>
      <c r="FR415" s="2" t="s">
        <v>229</v>
      </c>
      <c r="FS415" s="4"/>
      <c r="FT415" s="8"/>
      <c r="FU415" s="4"/>
      <c r="FV415" s="8"/>
      <c r="FW415" s="7"/>
      <c r="FX415" s="7"/>
      <c r="FY415" s="2" t="s">
        <v>229</v>
      </c>
      <c r="FZ415" s="2" t="s">
        <v>229</v>
      </c>
      <c r="GA415" s="2" t="s">
        <v>229</v>
      </c>
      <c r="GB415" s="2" t="s">
        <v>229</v>
      </c>
      <c r="GC415" s="2" t="s">
        <v>229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239</v>
      </c>
      <c r="GL415" s="2" t="s">
        <v>275</v>
      </c>
      <c r="GM415" s="2" t="s">
        <v>394</v>
      </c>
      <c r="GN415" s="2" t="s">
        <v>3180</v>
      </c>
      <c r="GO415" s="2" t="s">
        <v>241</v>
      </c>
      <c r="GP415" s="2" t="s">
        <v>229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275</v>
      </c>
      <c r="GY415" s="2" t="s">
        <v>258</v>
      </c>
      <c r="GZ415" s="2" t="s">
        <v>544</v>
      </c>
      <c r="HA415" s="2" t="s">
        <v>241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239</v>
      </c>
      <c r="HJ415" s="2" t="s">
        <v>275</v>
      </c>
      <c r="HK415" s="2" t="s">
        <v>1013</v>
      </c>
      <c r="HL415" s="2" t="s">
        <v>541</v>
      </c>
      <c r="HM415" s="2" t="s">
        <v>241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267</v>
      </c>
      <c r="HV415" s="2" t="s">
        <v>275</v>
      </c>
      <c r="HW415" s="2" t="s">
        <v>229</v>
      </c>
      <c r="HX415" s="2" t="s">
        <v>229</v>
      </c>
      <c r="HY415" s="2" t="s">
        <v>241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266</v>
      </c>
      <c r="IH415" s="2" t="s">
        <v>275</v>
      </c>
      <c r="II415" s="2" t="s">
        <v>229</v>
      </c>
      <c r="IJ415" s="2" t="s">
        <v>229</v>
      </c>
      <c r="IK415" s="2" t="s">
        <v>241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272</v>
      </c>
      <c r="IT415" s="2" t="s">
        <v>275</v>
      </c>
      <c r="IU415" s="2" t="s">
        <v>229</v>
      </c>
      <c r="IV415" s="2" t="s">
        <v>229</v>
      </c>
      <c r="IW415" s="2" t="s">
        <v>241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239</v>
      </c>
      <c r="JF415" s="2" t="s">
        <v>275</v>
      </c>
      <c r="JG415" s="2" t="s">
        <v>268</v>
      </c>
      <c r="JH415" s="2" t="s">
        <v>1293</v>
      </c>
      <c r="JI415" s="2" t="s">
        <v>241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239</v>
      </c>
      <c r="JR415" s="2" t="s">
        <v>275</v>
      </c>
      <c r="JS415" s="2" t="s">
        <v>1083</v>
      </c>
      <c r="JT415" s="2" t="s">
        <v>1366</v>
      </c>
      <c r="JU415" s="2" t="s">
        <v>241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272</v>
      </c>
      <c r="KD415" s="2" t="s">
        <v>275</v>
      </c>
      <c r="KE415" s="2" t="s">
        <v>229</v>
      </c>
      <c r="KF415" s="2" t="s">
        <v>229</v>
      </c>
      <c r="KG415" s="2" t="s">
        <v>241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272</v>
      </c>
      <c r="KP415" s="2" t="s">
        <v>275</v>
      </c>
      <c r="KQ415" s="2" t="s">
        <v>229</v>
      </c>
      <c r="KR415" s="2" t="s">
        <v>229</v>
      </c>
      <c r="KS415" s="2" t="s">
        <v>241</v>
      </c>
      <c r="KT415" s="2" t="s">
        <v>229</v>
      </c>
      <c r="KU415" s="4"/>
      <c r="KV415" s="8"/>
      <c r="KW415" s="4"/>
      <c r="KX415" s="8"/>
      <c r="KY415" s="7"/>
      <c r="KZ415" s="7"/>
      <c r="LA415" s="2" t="s">
        <v>239</v>
      </c>
      <c r="LB415" s="2" t="s">
        <v>275</v>
      </c>
      <c r="LC415" s="2" t="s">
        <v>273</v>
      </c>
      <c r="LD415" s="2" t="s">
        <v>2762</v>
      </c>
      <c r="LE415" s="2" t="s">
        <v>241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229</v>
      </c>
      <c r="LN415" s="2" t="s">
        <v>229</v>
      </c>
      <c r="LO415" s="2" t="s">
        <v>229</v>
      </c>
      <c r="LP415" s="2" t="s">
        <v>229</v>
      </c>
      <c r="LQ415" s="2" t="s">
        <v>229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239</v>
      </c>
      <c r="LZ415" s="2" t="s">
        <v>275</v>
      </c>
      <c r="MA415" s="2" t="s">
        <v>1387</v>
      </c>
      <c r="MB415" s="2" t="s">
        <v>3074</v>
      </c>
      <c r="MC415" s="2" t="s">
        <v>241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266</v>
      </c>
      <c r="ML415" s="2" t="s">
        <v>275</v>
      </c>
      <c r="MM415" s="2" t="s">
        <v>229</v>
      </c>
      <c r="MN415" s="2" t="s">
        <v>229</v>
      </c>
      <c r="MO415" s="2" t="s">
        <v>241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266</v>
      </c>
      <c r="MX415" s="2" t="s">
        <v>275</v>
      </c>
      <c r="MY415" s="2" t="s">
        <v>229</v>
      </c>
      <c r="MZ415" s="2" t="s">
        <v>229</v>
      </c>
      <c r="NA415" s="2" t="s">
        <v>241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239</v>
      </c>
      <c r="NJ415" s="2" t="s">
        <v>275</v>
      </c>
      <c r="NK415" s="2" t="s">
        <v>1271</v>
      </c>
      <c r="NL415" s="2" t="s">
        <v>1407</v>
      </c>
      <c r="NM415" s="2" t="s">
        <v>241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272</v>
      </c>
      <c r="NV415" s="2" t="s">
        <v>275</v>
      </c>
      <c r="NW415" s="2" t="s">
        <v>229</v>
      </c>
      <c r="NX415" s="2" t="s">
        <v>229</v>
      </c>
      <c r="NY415" s="2" t="s">
        <v>241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229</v>
      </c>
      <c r="OH415" s="2" t="s">
        <v>229</v>
      </c>
      <c r="OI415" s="2" t="s">
        <v>229</v>
      </c>
      <c r="OJ415" s="2" t="s">
        <v>229</v>
      </c>
      <c r="OK415" s="2" t="s">
        <v>229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229</v>
      </c>
      <c r="OT415" s="2" t="s">
        <v>229</v>
      </c>
      <c r="OU415" s="2" t="s">
        <v>229</v>
      </c>
      <c r="OV415" s="2" t="s">
        <v>229</v>
      </c>
      <c r="OW415" s="2" t="s">
        <v>229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229</v>
      </c>
      <c r="PF415" s="2" t="s">
        <v>229</v>
      </c>
      <c r="PG415" s="2" t="s">
        <v>229</v>
      </c>
      <c r="PH415" s="2" t="s">
        <v>229</v>
      </c>
      <c r="PI415" s="2" t="s">
        <v>229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266</v>
      </c>
      <c r="PR415" s="2" t="s">
        <v>275</v>
      </c>
      <c r="PS415" s="2" t="s">
        <v>229</v>
      </c>
      <c r="PT415" s="2" t="s">
        <v>229</v>
      </c>
      <c r="PU415" s="2" t="s">
        <v>241</v>
      </c>
      <c r="PV415" s="2" t="s">
        <v>229</v>
      </c>
      <c r="PW415" s="4"/>
      <c r="PX415" s="8"/>
      <c r="PY415" s="4"/>
      <c r="PZ415" s="8"/>
      <c r="QA415" s="7"/>
      <c r="QB415" s="7"/>
      <c r="QC415" s="2" t="s">
        <v>281</v>
      </c>
      <c r="QD415" s="2" t="s">
        <v>275</v>
      </c>
      <c r="QE415" s="2" t="s">
        <v>229</v>
      </c>
      <c r="QF415" s="2" t="s">
        <v>229</v>
      </c>
      <c r="QG415" s="2" t="s">
        <v>241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229</v>
      </c>
      <c r="QP415" s="2" t="s">
        <v>229</v>
      </c>
      <c r="QQ415" s="2" t="s">
        <v>229</v>
      </c>
      <c r="QR415" s="2" t="s">
        <v>229</v>
      </c>
      <c r="QS415" s="2" t="s">
        <v>229</v>
      </c>
      <c r="QT415" s="2" t="s">
        <v>229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275</v>
      </c>
      <c r="RC415" s="2" t="s">
        <v>229</v>
      </c>
      <c r="RD415" s="2" t="s">
        <v>229</v>
      </c>
      <c r="RE415" s="2" t="s">
        <v>241</v>
      </c>
      <c r="RF415" s="2" t="s">
        <v>229</v>
      </c>
      <c r="RG415" s="4"/>
      <c r="RH415" s="8"/>
      <c r="RI415" s="4"/>
      <c r="RJ415" s="8"/>
      <c r="RK415" s="7"/>
      <c r="RL415" s="7"/>
      <c r="RM415" s="2" t="s">
        <v>229</v>
      </c>
      <c r="RN415" s="2" t="s">
        <v>229</v>
      </c>
      <c r="RO415" s="2" t="s">
        <v>229</v>
      </c>
      <c r="RP415" s="2" t="s">
        <v>229</v>
      </c>
      <c r="RQ415" s="2" t="s">
        <v>229</v>
      </c>
      <c r="RR415" s="2" t="s">
        <v>229</v>
      </c>
      <c r="RS415" s="4"/>
      <c r="RT415" s="8"/>
      <c r="RU415" s="4"/>
      <c r="RV415" s="8"/>
      <c r="RW415" s="7"/>
      <c r="RX415" s="7"/>
      <c r="RY415" s="2" t="s">
        <v>239</v>
      </c>
      <c r="RZ415" s="2" t="s">
        <v>275</v>
      </c>
      <c r="SA415" s="2" t="s">
        <v>282</v>
      </c>
      <c r="SB415" s="2" t="s">
        <v>1676</v>
      </c>
      <c r="SC415" s="2" t="s">
        <v>241</v>
      </c>
      <c r="SD415" s="2" t="s">
        <v>229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</row>
    <row r="416">
      <c r="A416" s="2" t="s">
        <v>3490</v>
      </c>
      <c r="B416" s="2" t="s">
        <v>216</v>
      </c>
      <c r="C416" s="2" t="s">
        <v>217</v>
      </c>
      <c r="D416" s="2" t="s">
        <v>3164</v>
      </c>
      <c r="E416" s="2" t="s">
        <v>3165</v>
      </c>
      <c r="F416" s="2" t="s">
        <v>1337</v>
      </c>
      <c r="G416" s="2" t="s">
        <v>1338</v>
      </c>
      <c r="H416" s="2" t="s">
        <v>1339</v>
      </c>
      <c r="I416" s="2" t="s">
        <v>3483</v>
      </c>
      <c r="J416" s="2" t="s">
        <v>312</v>
      </c>
      <c r="K416" s="2" t="s">
        <v>682</v>
      </c>
      <c r="L416" s="3">
        <v>34.5</v>
      </c>
      <c r="M416" s="3">
        <v>36.22</v>
      </c>
      <c r="N416" s="3">
        <v>74.99</v>
      </c>
      <c r="O416" s="2" t="s">
        <v>963</v>
      </c>
      <c r="P416" s="2" t="s">
        <v>964</v>
      </c>
      <c r="Q416" s="2" t="s">
        <v>228</v>
      </c>
      <c r="R416" s="2" t="s">
        <v>229</v>
      </c>
      <c r="S416" s="2" t="s">
        <v>1341</v>
      </c>
      <c r="T416" s="2" t="s">
        <v>684</v>
      </c>
      <c r="U416" s="2" t="s">
        <v>733</v>
      </c>
      <c r="V416" s="2" t="s">
        <v>685</v>
      </c>
      <c r="W416" s="2" t="s">
        <v>234</v>
      </c>
      <c r="X416" s="2" t="s">
        <v>686</v>
      </c>
      <c r="Y416" s="2" t="s">
        <v>556</v>
      </c>
      <c r="Z416" s="4"/>
      <c r="AA416" s="4">
        <f>=ROUNDDOWN({0},0)</f>
      </c>
      <c r="AB416" s="5"/>
      <c r="AC416" s="2" t="s">
        <v>229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229</v>
      </c>
      <c r="AW416" s="8" t="s">
        <v>229</v>
      </c>
      <c r="AX416" s="4" t="s">
        <v>229</v>
      </c>
      <c r="AY416" s="8" t="s">
        <v>229</v>
      </c>
      <c r="AZ416" s="7" t="s">
        <v>229</v>
      </c>
      <c r="BA416" s="7" t="s">
        <v>229</v>
      </c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/>
      <c r="BJ416" s="4"/>
      <c r="BK416" s="8"/>
      <c r="BL416" s="2" t="s">
        <v>229</v>
      </c>
      <c r="BM416" s="7"/>
      <c r="BN416" s="7"/>
      <c r="BO416" s="4"/>
      <c r="BP416" s="8"/>
      <c r="BQ416" s="4"/>
      <c r="BR416" s="8"/>
      <c r="BS416" s="7"/>
      <c r="BT416" s="7"/>
      <c r="BU416" s="2" t="s">
        <v>239</v>
      </c>
      <c r="BV416" s="2" t="s">
        <v>275</v>
      </c>
      <c r="BW416" s="2" t="s">
        <v>229</v>
      </c>
      <c r="BX416" s="2" t="s">
        <v>2916</v>
      </c>
      <c r="BY416" s="2" t="s">
        <v>241</v>
      </c>
      <c r="BZ416" s="2" t="s">
        <v>229</v>
      </c>
      <c r="CA416" s="4"/>
      <c r="CB416" s="8"/>
      <c r="CC416" s="4"/>
      <c r="CD416" s="8"/>
      <c r="CE416" s="7"/>
      <c r="CF416" s="7"/>
      <c r="CG416" s="2" t="s">
        <v>239</v>
      </c>
      <c r="CH416" s="2" t="s">
        <v>275</v>
      </c>
      <c r="CI416" s="2" t="s">
        <v>532</v>
      </c>
      <c r="CJ416" s="2" t="s">
        <v>3491</v>
      </c>
      <c r="CK416" s="2" t="s">
        <v>241</v>
      </c>
      <c r="CL416" s="2" t="s">
        <v>229</v>
      </c>
      <c r="CM416" s="4"/>
      <c r="CN416" s="8"/>
      <c r="CO416" s="4"/>
      <c r="CP416" s="8"/>
      <c r="CQ416" s="7"/>
      <c r="CR416" s="7"/>
      <c r="CS416" s="2" t="s">
        <v>239</v>
      </c>
      <c r="CT416" s="2" t="s">
        <v>226</v>
      </c>
      <c r="CU416" s="2" t="s">
        <v>1025</v>
      </c>
      <c r="CV416" s="2" t="s">
        <v>1279</v>
      </c>
      <c r="CW416" s="2" t="s">
        <v>241</v>
      </c>
      <c r="CX416" s="2" t="s">
        <v>229</v>
      </c>
      <c r="CY416" s="4"/>
      <c r="CZ416" s="8"/>
      <c r="DA416" s="4"/>
      <c r="DB416" s="8"/>
      <c r="DC416" s="7"/>
      <c r="DD416" s="7"/>
      <c r="DE416" s="2" t="s">
        <v>239</v>
      </c>
      <c r="DF416" s="2" t="s">
        <v>275</v>
      </c>
      <c r="DG416" s="2" t="s">
        <v>1025</v>
      </c>
      <c r="DH416" s="2" t="s">
        <v>262</v>
      </c>
      <c r="DI416" s="2" t="s">
        <v>263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239</v>
      </c>
      <c r="DR416" s="2" t="s">
        <v>275</v>
      </c>
      <c r="DS416" s="2" t="s">
        <v>556</v>
      </c>
      <c r="DT416" s="2" t="s">
        <v>3197</v>
      </c>
      <c r="DU416" s="2" t="s">
        <v>241</v>
      </c>
      <c r="DV416" s="2" t="s">
        <v>229</v>
      </c>
      <c r="DW416" s="4"/>
      <c r="DX416" s="8"/>
      <c r="DY416" s="4"/>
      <c r="DZ416" s="8"/>
      <c r="EA416" s="7"/>
      <c r="EB416" s="7"/>
      <c r="EC416" s="2" t="s">
        <v>239</v>
      </c>
      <c r="ED416" s="2" t="s">
        <v>275</v>
      </c>
      <c r="EE416" s="2" t="s">
        <v>1025</v>
      </c>
      <c r="EF416" s="2" t="s">
        <v>2994</v>
      </c>
      <c r="EG416" s="2" t="s">
        <v>263</v>
      </c>
      <c r="EH416" s="2" t="s">
        <v>229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275</v>
      </c>
      <c r="EQ416" s="2" t="s">
        <v>887</v>
      </c>
      <c r="ER416" s="2" t="s">
        <v>3492</v>
      </c>
      <c r="ES416" s="2" t="s">
        <v>241</v>
      </c>
      <c r="ET416" s="2" t="s">
        <v>229</v>
      </c>
      <c r="EU416" s="4"/>
      <c r="EV416" s="8"/>
      <c r="EW416" s="4"/>
      <c r="EX416" s="8"/>
      <c r="EY416" s="7"/>
      <c r="EZ416" s="7"/>
      <c r="FA416" s="2" t="s">
        <v>239</v>
      </c>
      <c r="FB416" s="2" t="s">
        <v>275</v>
      </c>
      <c r="FC416" s="2" t="s">
        <v>1025</v>
      </c>
      <c r="FD416" s="2" t="s">
        <v>424</v>
      </c>
      <c r="FE416" s="2" t="s">
        <v>241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275</v>
      </c>
      <c r="FO416" s="2" t="s">
        <v>1025</v>
      </c>
      <c r="FP416" s="2" t="s">
        <v>229</v>
      </c>
      <c r="FQ416" s="2" t="s">
        <v>241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229</v>
      </c>
      <c r="FZ416" s="2" t="s">
        <v>229</v>
      </c>
      <c r="GA416" s="2" t="s">
        <v>229</v>
      </c>
      <c r="GB416" s="2" t="s">
        <v>229</v>
      </c>
      <c r="GC416" s="2" t="s">
        <v>229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239</v>
      </c>
      <c r="GL416" s="2" t="s">
        <v>275</v>
      </c>
      <c r="GM416" s="2" t="s">
        <v>609</v>
      </c>
      <c r="GN416" s="2" t="s">
        <v>615</v>
      </c>
      <c r="GO416" s="2" t="s">
        <v>241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239</v>
      </c>
      <c r="GX416" s="2" t="s">
        <v>275</v>
      </c>
      <c r="GY416" s="2" t="s">
        <v>258</v>
      </c>
      <c r="GZ416" s="2" t="s">
        <v>229</v>
      </c>
      <c r="HA416" s="2" t="s">
        <v>241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239</v>
      </c>
      <c r="HJ416" s="2" t="s">
        <v>275</v>
      </c>
      <c r="HK416" s="2" t="s">
        <v>1025</v>
      </c>
      <c r="HL416" s="2" t="s">
        <v>432</v>
      </c>
      <c r="HM416" s="2" t="s">
        <v>241</v>
      </c>
      <c r="HN416" s="2" t="s">
        <v>229</v>
      </c>
      <c r="HO416" s="4"/>
      <c r="HP416" s="8"/>
      <c r="HQ416" s="4"/>
      <c r="HR416" s="8"/>
      <c r="HS416" s="7"/>
      <c r="HT416" s="7"/>
      <c r="HU416" s="2" t="s">
        <v>267</v>
      </c>
      <c r="HV416" s="2" t="s">
        <v>275</v>
      </c>
      <c r="HW416" s="2" t="s">
        <v>229</v>
      </c>
      <c r="HX416" s="2" t="s">
        <v>229</v>
      </c>
      <c r="HY416" s="2" t="s">
        <v>241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266</v>
      </c>
      <c r="IH416" s="2" t="s">
        <v>275</v>
      </c>
      <c r="II416" s="2" t="s">
        <v>229</v>
      </c>
      <c r="IJ416" s="2" t="s">
        <v>229</v>
      </c>
      <c r="IK416" s="2" t="s">
        <v>241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272</v>
      </c>
      <c r="IT416" s="2" t="s">
        <v>275</v>
      </c>
      <c r="IU416" s="2" t="s">
        <v>229</v>
      </c>
      <c r="IV416" s="2" t="s">
        <v>229</v>
      </c>
      <c r="IW416" s="2" t="s">
        <v>241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239</v>
      </c>
      <c r="JF416" s="2" t="s">
        <v>275</v>
      </c>
      <c r="JG416" s="2" t="s">
        <v>268</v>
      </c>
      <c r="JH416" s="2" t="s">
        <v>229</v>
      </c>
      <c r="JI416" s="2" t="s">
        <v>241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239</v>
      </c>
      <c r="JR416" s="2" t="s">
        <v>275</v>
      </c>
      <c r="JS416" s="2" t="s">
        <v>1083</v>
      </c>
      <c r="JT416" s="2" t="s">
        <v>2965</v>
      </c>
      <c r="JU416" s="2" t="s">
        <v>241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272</v>
      </c>
      <c r="KD416" s="2" t="s">
        <v>275</v>
      </c>
      <c r="KE416" s="2" t="s">
        <v>229</v>
      </c>
      <c r="KF416" s="2" t="s">
        <v>229</v>
      </c>
      <c r="KG416" s="2" t="s">
        <v>241</v>
      </c>
      <c r="KH416" s="2" t="s">
        <v>229</v>
      </c>
      <c r="KI416" s="4"/>
      <c r="KJ416" s="8"/>
      <c r="KK416" s="4"/>
      <c r="KL416" s="8"/>
      <c r="KM416" s="7"/>
      <c r="KN416" s="7"/>
      <c r="KO416" s="2" t="s">
        <v>272</v>
      </c>
      <c r="KP416" s="2" t="s">
        <v>275</v>
      </c>
      <c r="KQ416" s="2" t="s">
        <v>229</v>
      </c>
      <c r="KR416" s="2" t="s">
        <v>229</v>
      </c>
      <c r="KS416" s="2" t="s">
        <v>241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272</v>
      </c>
      <c r="LB416" s="2" t="s">
        <v>275</v>
      </c>
      <c r="LC416" s="2" t="s">
        <v>291</v>
      </c>
      <c r="LD416" s="2" t="s">
        <v>229</v>
      </c>
      <c r="LE416" s="2" t="s">
        <v>241</v>
      </c>
      <c r="LF416" s="2" t="s">
        <v>229</v>
      </c>
      <c r="LG416" s="4"/>
      <c r="LH416" s="8"/>
      <c r="LI416" s="4"/>
      <c r="LJ416" s="8"/>
      <c r="LK416" s="7"/>
      <c r="LL416" s="7"/>
      <c r="LM416" s="2" t="s">
        <v>229</v>
      </c>
      <c r="LN416" s="2" t="s">
        <v>229</v>
      </c>
      <c r="LO416" s="2" t="s">
        <v>229</v>
      </c>
      <c r="LP416" s="2" t="s">
        <v>229</v>
      </c>
      <c r="LQ416" s="2" t="s">
        <v>229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239</v>
      </c>
      <c r="LZ416" s="2" t="s">
        <v>275</v>
      </c>
      <c r="MA416" s="2" t="s">
        <v>349</v>
      </c>
      <c r="MB416" s="2" t="s">
        <v>2755</v>
      </c>
      <c r="MC416" s="2" t="s">
        <v>241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266</v>
      </c>
      <c r="ML416" s="2" t="s">
        <v>275</v>
      </c>
      <c r="MM416" s="2" t="s">
        <v>229</v>
      </c>
      <c r="MN416" s="2" t="s">
        <v>229</v>
      </c>
      <c r="MO416" s="2" t="s">
        <v>241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266</v>
      </c>
      <c r="MX416" s="2" t="s">
        <v>275</v>
      </c>
      <c r="MY416" s="2" t="s">
        <v>229</v>
      </c>
      <c r="MZ416" s="2" t="s">
        <v>229</v>
      </c>
      <c r="NA416" s="2" t="s">
        <v>241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239</v>
      </c>
      <c r="NJ416" s="2" t="s">
        <v>275</v>
      </c>
      <c r="NK416" s="2" t="s">
        <v>713</v>
      </c>
      <c r="NL416" s="2" t="s">
        <v>240</v>
      </c>
      <c r="NM416" s="2" t="s">
        <v>241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272</v>
      </c>
      <c r="NV416" s="2" t="s">
        <v>275</v>
      </c>
      <c r="NW416" s="2" t="s">
        <v>229</v>
      </c>
      <c r="NX416" s="2" t="s">
        <v>229</v>
      </c>
      <c r="NY416" s="2" t="s">
        <v>241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229</v>
      </c>
      <c r="OH416" s="2" t="s">
        <v>229</v>
      </c>
      <c r="OI416" s="2" t="s">
        <v>229</v>
      </c>
      <c r="OJ416" s="2" t="s">
        <v>229</v>
      </c>
      <c r="OK416" s="2" t="s">
        <v>229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229</v>
      </c>
      <c r="OT416" s="2" t="s">
        <v>229</v>
      </c>
      <c r="OU416" s="2" t="s">
        <v>229</v>
      </c>
      <c r="OV416" s="2" t="s">
        <v>229</v>
      </c>
      <c r="OW416" s="2" t="s">
        <v>229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281</v>
      </c>
      <c r="PF416" s="2" t="s">
        <v>275</v>
      </c>
      <c r="PG416" s="2" t="s">
        <v>229</v>
      </c>
      <c r="PH416" s="2" t="s">
        <v>229</v>
      </c>
      <c r="PI416" s="2" t="s">
        <v>241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266</v>
      </c>
      <c r="PR416" s="2" t="s">
        <v>275</v>
      </c>
      <c r="PS416" s="2" t="s">
        <v>229</v>
      </c>
      <c r="PT416" s="2" t="s">
        <v>229</v>
      </c>
      <c r="PU416" s="2" t="s">
        <v>241</v>
      </c>
      <c r="PV416" s="2" t="s">
        <v>229</v>
      </c>
      <c r="PW416" s="4"/>
      <c r="PX416" s="8"/>
      <c r="PY416" s="4"/>
      <c r="PZ416" s="8"/>
      <c r="QA416" s="7"/>
      <c r="QB416" s="7"/>
      <c r="QC416" s="2" t="s">
        <v>281</v>
      </c>
      <c r="QD416" s="2" t="s">
        <v>275</v>
      </c>
      <c r="QE416" s="2" t="s">
        <v>229</v>
      </c>
      <c r="QF416" s="2" t="s">
        <v>229</v>
      </c>
      <c r="QG416" s="2" t="s">
        <v>241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229</v>
      </c>
      <c r="QP416" s="2" t="s">
        <v>229</v>
      </c>
      <c r="QQ416" s="2" t="s">
        <v>229</v>
      </c>
      <c r="QR416" s="2" t="s">
        <v>229</v>
      </c>
      <c r="QS416" s="2" t="s">
        <v>229</v>
      </c>
      <c r="QT416" s="2" t="s">
        <v>229</v>
      </c>
      <c r="QU416" s="4"/>
      <c r="QV416" s="8"/>
      <c r="QW416" s="4"/>
      <c r="QX416" s="8"/>
      <c r="QY416" s="7"/>
      <c r="QZ416" s="7"/>
      <c r="RA416" s="2" t="s">
        <v>272</v>
      </c>
      <c r="RB416" s="2" t="s">
        <v>275</v>
      </c>
      <c r="RC416" s="2" t="s">
        <v>229</v>
      </c>
      <c r="RD416" s="2" t="s">
        <v>229</v>
      </c>
      <c r="RE416" s="2" t="s">
        <v>241</v>
      </c>
      <c r="RF416" s="2" t="s">
        <v>229</v>
      </c>
      <c r="RG416" s="4"/>
      <c r="RH416" s="8"/>
      <c r="RI416" s="4"/>
      <c r="RJ416" s="8"/>
      <c r="RK416" s="7"/>
      <c r="RL416" s="7"/>
      <c r="RM416" s="2" t="s">
        <v>229</v>
      </c>
      <c r="RN416" s="2" t="s">
        <v>229</v>
      </c>
      <c r="RO416" s="2" t="s">
        <v>229</v>
      </c>
      <c r="RP416" s="2" t="s">
        <v>229</v>
      </c>
      <c r="RQ416" s="2" t="s">
        <v>229</v>
      </c>
      <c r="RR416" s="2" t="s">
        <v>229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275</v>
      </c>
      <c r="SA416" s="2" t="s">
        <v>282</v>
      </c>
      <c r="SB416" s="2" t="s">
        <v>918</v>
      </c>
      <c r="SC416" s="2" t="s">
        <v>241</v>
      </c>
      <c r="SD416" s="2" t="s">
        <v>229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</row>
    <row r="417">
      <c r="A417" s="2" t="s">
        <v>3493</v>
      </c>
      <c r="B417" s="2" t="s">
        <v>216</v>
      </c>
      <c r="C417" s="2" t="s">
        <v>217</v>
      </c>
      <c r="D417" s="2" t="s">
        <v>3164</v>
      </c>
      <c r="E417" s="2" t="s">
        <v>3165</v>
      </c>
      <c r="F417" s="2" t="s">
        <v>1337</v>
      </c>
      <c r="G417" s="2" t="s">
        <v>1338</v>
      </c>
      <c r="H417" s="2" t="s">
        <v>1339</v>
      </c>
      <c r="I417" s="2" t="s">
        <v>3483</v>
      </c>
      <c r="J417" s="2" t="s">
        <v>285</v>
      </c>
      <c r="K417" s="2" t="s">
        <v>1413</v>
      </c>
      <c r="L417" s="3">
        <v>29.9</v>
      </c>
      <c r="M417" s="3">
        <v>31.4</v>
      </c>
      <c r="N417" s="3">
        <v>64.99</v>
      </c>
      <c r="O417" s="2" t="s">
        <v>963</v>
      </c>
      <c r="P417" s="2" t="s">
        <v>964</v>
      </c>
      <c r="Q417" s="2" t="s">
        <v>228</v>
      </c>
      <c r="R417" s="2" t="s">
        <v>229</v>
      </c>
      <c r="S417" s="2" t="s">
        <v>1414</v>
      </c>
      <c r="T417" s="2" t="s">
        <v>684</v>
      </c>
      <c r="U417" s="2" t="s">
        <v>733</v>
      </c>
      <c r="V417" s="2" t="s">
        <v>685</v>
      </c>
      <c r="W417" s="2" t="s">
        <v>234</v>
      </c>
      <c r="X417" s="2" t="s">
        <v>686</v>
      </c>
      <c r="Y417" s="2" t="s">
        <v>1415</v>
      </c>
      <c r="Z417" s="4"/>
      <c r="AA417" s="4">
        <f>=ROUNDDOWN({0},0)</f>
      </c>
      <c r="AB417" s="5"/>
      <c r="AC417" s="2" t="s">
        <v>229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/>
      <c r="AQ417" s="8"/>
      <c r="AR417" s="4">
        <v>6</v>
      </c>
      <c r="AS417" s="8">
        <v>159.16</v>
      </c>
      <c r="AT417" s="7">
        <v>-1</v>
      </c>
      <c r="AU417" s="7">
        <v>-1</v>
      </c>
      <c r="AV417" s="4"/>
      <c r="AW417" s="8"/>
      <c r="AX417" s="4">
        <v>6</v>
      </c>
      <c r="AY417" s="8">
        <v>159.16</v>
      </c>
      <c r="AZ417" s="7">
        <v>-1</v>
      </c>
      <c r="BA417" s="7">
        <v>-1</v>
      </c>
      <c r="BB417" s="7"/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/>
      <c r="BJ417" s="4"/>
      <c r="BK417" s="8"/>
      <c r="BL417" s="2" t="s">
        <v>3494</v>
      </c>
      <c r="BM417" s="7"/>
      <c r="BN417" s="7"/>
      <c r="BO417" s="4"/>
      <c r="BP417" s="8"/>
      <c r="BQ417" s="4">
        <v>3</v>
      </c>
      <c r="BR417" s="8">
        <v>103.65</v>
      </c>
      <c r="BS417" s="7">
        <v>-1</v>
      </c>
      <c r="BT417" s="7">
        <v>-1</v>
      </c>
      <c r="BU417" s="2" t="s">
        <v>239</v>
      </c>
      <c r="BV417" s="2" t="s">
        <v>275</v>
      </c>
      <c r="BW417" s="2" t="s">
        <v>229</v>
      </c>
      <c r="BX417" s="2" t="s">
        <v>2916</v>
      </c>
      <c r="BY417" s="2" t="s">
        <v>241</v>
      </c>
      <c r="BZ417" s="2" t="s">
        <v>229</v>
      </c>
      <c r="CA417" s="4"/>
      <c r="CB417" s="8"/>
      <c r="CC417" s="4"/>
      <c r="CD417" s="8"/>
      <c r="CE417" s="7"/>
      <c r="CF417" s="7"/>
      <c r="CG417" s="2" t="s">
        <v>239</v>
      </c>
      <c r="CH417" s="2" t="s">
        <v>275</v>
      </c>
      <c r="CI417" s="2" t="s">
        <v>1255</v>
      </c>
      <c r="CJ417" s="2" t="s">
        <v>886</v>
      </c>
      <c r="CK417" s="2" t="s">
        <v>241</v>
      </c>
      <c r="CL417" s="2" t="s">
        <v>229</v>
      </c>
      <c r="CM417" s="4"/>
      <c r="CN417" s="8"/>
      <c r="CO417" s="4"/>
      <c r="CP417" s="8"/>
      <c r="CQ417" s="7"/>
      <c r="CR417" s="7"/>
      <c r="CS417" s="2" t="s">
        <v>239</v>
      </c>
      <c r="CT417" s="2" t="s">
        <v>275</v>
      </c>
      <c r="CU417" s="2" t="s">
        <v>1415</v>
      </c>
      <c r="CV417" s="2" t="s">
        <v>927</v>
      </c>
      <c r="CW417" s="2" t="s">
        <v>241</v>
      </c>
      <c r="CX417" s="2" t="s">
        <v>229</v>
      </c>
      <c r="CY417" s="4"/>
      <c r="CZ417" s="8"/>
      <c r="DA417" s="4">
        <v>1</v>
      </c>
      <c r="DB417" s="8">
        <v>18.07</v>
      </c>
      <c r="DC417" s="7">
        <v>-1</v>
      </c>
      <c r="DD417" s="7">
        <v>-1</v>
      </c>
      <c r="DE417" s="2" t="s">
        <v>239</v>
      </c>
      <c r="DF417" s="2" t="s">
        <v>275</v>
      </c>
      <c r="DG417" s="2" t="s">
        <v>897</v>
      </c>
      <c r="DH417" s="2" t="s">
        <v>752</v>
      </c>
      <c r="DI417" s="2" t="s">
        <v>263</v>
      </c>
      <c r="DJ417" s="2" t="s">
        <v>229</v>
      </c>
      <c r="DK417" s="4"/>
      <c r="DL417" s="8"/>
      <c r="DM417" s="4"/>
      <c r="DN417" s="8"/>
      <c r="DO417" s="7"/>
      <c r="DP417" s="7"/>
      <c r="DQ417" s="2" t="s">
        <v>239</v>
      </c>
      <c r="DR417" s="2" t="s">
        <v>275</v>
      </c>
      <c r="DS417" s="2" t="s">
        <v>912</v>
      </c>
      <c r="DT417" s="2" t="s">
        <v>1580</v>
      </c>
      <c r="DU417" s="2" t="s">
        <v>241</v>
      </c>
      <c r="DV417" s="2" t="s">
        <v>229</v>
      </c>
      <c r="DW417" s="4"/>
      <c r="DX417" s="8"/>
      <c r="DY417" s="4">
        <v>2</v>
      </c>
      <c r="DZ417" s="8">
        <v>37.44</v>
      </c>
      <c r="EA417" s="7">
        <v>-1</v>
      </c>
      <c r="EB417" s="7">
        <v>-1</v>
      </c>
      <c r="EC417" s="2" t="s">
        <v>239</v>
      </c>
      <c r="ED417" s="2" t="s">
        <v>275</v>
      </c>
      <c r="EE417" s="2" t="s">
        <v>249</v>
      </c>
      <c r="EF417" s="2" t="s">
        <v>1032</v>
      </c>
      <c r="EG417" s="2" t="s">
        <v>263</v>
      </c>
      <c r="EH417" s="2" t="s">
        <v>229</v>
      </c>
      <c r="EI417" s="4"/>
      <c r="EJ417" s="8"/>
      <c r="EK417" s="4"/>
      <c r="EL417" s="8"/>
      <c r="EM417" s="7"/>
      <c r="EN417" s="7"/>
      <c r="EO417" s="2" t="s">
        <v>239</v>
      </c>
      <c r="EP417" s="2" t="s">
        <v>275</v>
      </c>
      <c r="EQ417" s="2" t="s">
        <v>728</v>
      </c>
      <c r="ER417" s="2" t="s">
        <v>1255</v>
      </c>
      <c r="ES417" s="2" t="s">
        <v>241</v>
      </c>
      <c r="ET417" s="2" t="s">
        <v>229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275</v>
      </c>
      <c r="FC417" s="2" t="s">
        <v>886</v>
      </c>
      <c r="FD417" s="2" t="s">
        <v>1871</v>
      </c>
      <c r="FE417" s="2" t="s">
        <v>241</v>
      </c>
      <c r="FF417" s="2" t="s">
        <v>229</v>
      </c>
      <c r="FG417" s="4"/>
      <c r="FH417" s="8"/>
      <c r="FI417" s="4"/>
      <c r="FJ417" s="8"/>
      <c r="FK417" s="7"/>
      <c r="FL417" s="7"/>
      <c r="FM417" s="2" t="s">
        <v>239</v>
      </c>
      <c r="FN417" s="2" t="s">
        <v>275</v>
      </c>
      <c r="FO417" s="2" t="s">
        <v>1417</v>
      </c>
      <c r="FP417" s="2" t="s">
        <v>1364</v>
      </c>
      <c r="FQ417" s="2" t="s">
        <v>241</v>
      </c>
      <c r="FR417" s="2" t="s">
        <v>229</v>
      </c>
      <c r="FS417" s="4"/>
      <c r="FT417" s="8"/>
      <c r="FU417" s="4"/>
      <c r="FV417" s="8"/>
      <c r="FW417" s="7"/>
      <c r="FX417" s="7"/>
      <c r="FY417" s="2" t="s">
        <v>229</v>
      </c>
      <c r="FZ417" s="2" t="s">
        <v>229</v>
      </c>
      <c r="GA417" s="2" t="s">
        <v>229</v>
      </c>
      <c r="GB417" s="2" t="s">
        <v>229</v>
      </c>
      <c r="GC417" s="2" t="s">
        <v>229</v>
      </c>
      <c r="GD417" s="2" t="s">
        <v>229</v>
      </c>
      <c r="GE417" s="4"/>
      <c r="GF417" s="8"/>
      <c r="GG417" s="4"/>
      <c r="GH417" s="8"/>
      <c r="GI417" s="7"/>
      <c r="GJ417" s="7"/>
      <c r="GK417" s="2" t="s">
        <v>239</v>
      </c>
      <c r="GL417" s="2" t="s">
        <v>275</v>
      </c>
      <c r="GM417" s="2" t="s">
        <v>609</v>
      </c>
      <c r="GN417" s="2" t="s">
        <v>1912</v>
      </c>
      <c r="GO417" s="2" t="s">
        <v>241</v>
      </c>
      <c r="GP417" s="2" t="s">
        <v>229</v>
      </c>
      <c r="GQ417" s="4"/>
      <c r="GR417" s="8"/>
      <c r="GS417" s="4"/>
      <c r="GT417" s="8"/>
      <c r="GU417" s="7"/>
      <c r="GV417" s="7"/>
      <c r="GW417" s="2" t="s">
        <v>239</v>
      </c>
      <c r="GX417" s="2" t="s">
        <v>275</v>
      </c>
      <c r="GY417" s="2" t="s">
        <v>258</v>
      </c>
      <c r="GZ417" s="2" t="s">
        <v>917</v>
      </c>
      <c r="HA417" s="2" t="s">
        <v>241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239</v>
      </c>
      <c r="HJ417" s="2" t="s">
        <v>275</v>
      </c>
      <c r="HK417" s="2" t="s">
        <v>1013</v>
      </c>
      <c r="HL417" s="2" t="s">
        <v>289</v>
      </c>
      <c r="HM417" s="2" t="s">
        <v>241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267</v>
      </c>
      <c r="HV417" s="2" t="s">
        <v>275</v>
      </c>
      <c r="HW417" s="2" t="s">
        <v>229</v>
      </c>
      <c r="HX417" s="2" t="s">
        <v>229</v>
      </c>
      <c r="HY417" s="2" t="s">
        <v>241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275</v>
      </c>
      <c r="II417" s="2" t="s">
        <v>229</v>
      </c>
      <c r="IJ417" s="2" t="s">
        <v>229</v>
      </c>
      <c r="IK417" s="2" t="s">
        <v>241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272</v>
      </c>
      <c r="IT417" s="2" t="s">
        <v>275</v>
      </c>
      <c r="IU417" s="2" t="s">
        <v>229</v>
      </c>
      <c r="IV417" s="2" t="s">
        <v>229</v>
      </c>
      <c r="IW417" s="2" t="s">
        <v>241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239</v>
      </c>
      <c r="JF417" s="2" t="s">
        <v>275</v>
      </c>
      <c r="JG417" s="2" t="s">
        <v>268</v>
      </c>
      <c r="JH417" s="2" t="s">
        <v>624</v>
      </c>
      <c r="JI417" s="2" t="s">
        <v>241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239</v>
      </c>
      <c r="JR417" s="2" t="s">
        <v>275</v>
      </c>
      <c r="JS417" s="2" t="s">
        <v>1083</v>
      </c>
      <c r="JT417" s="2" t="s">
        <v>3495</v>
      </c>
      <c r="JU417" s="2" t="s">
        <v>241</v>
      </c>
      <c r="JV417" s="2" t="s">
        <v>229</v>
      </c>
      <c r="JW417" s="4"/>
      <c r="JX417" s="8"/>
      <c r="JY417" s="4"/>
      <c r="JZ417" s="8"/>
      <c r="KA417" s="7"/>
      <c r="KB417" s="7"/>
      <c r="KC417" s="2" t="s">
        <v>272</v>
      </c>
      <c r="KD417" s="2" t="s">
        <v>275</v>
      </c>
      <c r="KE417" s="2" t="s">
        <v>229</v>
      </c>
      <c r="KF417" s="2" t="s">
        <v>229</v>
      </c>
      <c r="KG417" s="2" t="s">
        <v>241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272</v>
      </c>
      <c r="KP417" s="2" t="s">
        <v>275</v>
      </c>
      <c r="KQ417" s="2" t="s">
        <v>229</v>
      </c>
      <c r="KR417" s="2" t="s">
        <v>229</v>
      </c>
      <c r="KS417" s="2" t="s">
        <v>241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239</v>
      </c>
      <c r="LB417" s="2" t="s">
        <v>275</v>
      </c>
      <c r="LC417" s="2" t="s">
        <v>273</v>
      </c>
      <c r="LD417" s="2" t="s">
        <v>3387</v>
      </c>
      <c r="LE417" s="2" t="s">
        <v>241</v>
      </c>
      <c r="LF417" s="2" t="s">
        <v>229</v>
      </c>
      <c r="LG417" s="4"/>
      <c r="LH417" s="8"/>
      <c r="LI417" s="4"/>
      <c r="LJ417" s="8"/>
      <c r="LK417" s="7"/>
      <c r="LL417" s="7"/>
      <c r="LM417" s="2" t="s">
        <v>229</v>
      </c>
      <c r="LN417" s="2" t="s">
        <v>229</v>
      </c>
      <c r="LO417" s="2" t="s">
        <v>229</v>
      </c>
      <c r="LP417" s="2" t="s">
        <v>229</v>
      </c>
      <c r="LQ417" s="2" t="s">
        <v>229</v>
      </c>
      <c r="LR417" s="2" t="s">
        <v>229</v>
      </c>
      <c r="LS417" s="4"/>
      <c r="LT417" s="8"/>
      <c r="LU417" s="4"/>
      <c r="LV417" s="8"/>
      <c r="LW417" s="7"/>
      <c r="LX417" s="7"/>
      <c r="LY417" s="2" t="s">
        <v>239</v>
      </c>
      <c r="LZ417" s="2" t="s">
        <v>275</v>
      </c>
      <c r="MA417" s="2" t="s">
        <v>439</v>
      </c>
      <c r="MB417" s="2" t="s">
        <v>1037</v>
      </c>
      <c r="MC417" s="2" t="s">
        <v>241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266</v>
      </c>
      <c r="ML417" s="2" t="s">
        <v>275</v>
      </c>
      <c r="MM417" s="2" t="s">
        <v>229</v>
      </c>
      <c r="MN417" s="2" t="s">
        <v>229</v>
      </c>
      <c r="MO417" s="2" t="s">
        <v>241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272</v>
      </c>
      <c r="MX417" s="2" t="s">
        <v>275</v>
      </c>
      <c r="MY417" s="2" t="s">
        <v>229</v>
      </c>
      <c r="MZ417" s="2" t="s">
        <v>229</v>
      </c>
      <c r="NA417" s="2" t="s">
        <v>241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239</v>
      </c>
      <c r="NJ417" s="2" t="s">
        <v>275</v>
      </c>
      <c r="NK417" s="2" t="s">
        <v>1422</v>
      </c>
      <c r="NL417" s="2" t="s">
        <v>2380</v>
      </c>
      <c r="NM417" s="2" t="s">
        <v>263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272</v>
      </c>
      <c r="NV417" s="2" t="s">
        <v>275</v>
      </c>
      <c r="NW417" s="2" t="s">
        <v>229</v>
      </c>
      <c r="NX417" s="2" t="s">
        <v>229</v>
      </c>
      <c r="NY417" s="2" t="s">
        <v>241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229</v>
      </c>
      <c r="OH417" s="2" t="s">
        <v>229</v>
      </c>
      <c r="OI417" s="2" t="s">
        <v>229</v>
      </c>
      <c r="OJ417" s="2" t="s">
        <v>229</v>
      </c>
      <c r="OK417" s="2" t="s">
        <v>229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229</v>
      </c>
      <c r="OT417" s="2" t="s">
        <v>229</v>
      </c>
      <c r="OU417" s="2" t="s">
        <v>229</v>
      </c>
      <c r="OV417" s="2" t="s">
        <v>229</v>
      </c>
      <c r="OW417" s="2" t="s">
        <v>229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229</v>
      </c>
      <c r="PF417" s="2" t="s">
        <v>229</v>
      </c>
      <c r="PG417" s="2" t="s">
        <v>229</v>
      </c>
      <c r="PH417" s="2" t="s">
        <v>229</v>
      </c>
      <c r="PI417" s="2" t="s">
        <v>229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266</v>
      </c>
      <c r="PR417" s="2" t="s">
        <v>275</v>
      </c>
      <c r="PS417" s="2" t="s">
        <v>229</v>
      </c>
      <c r="PT417" s="2" t="s">
        <v>229</v>
      </c>
      <c r="PU417" s="2" t="s">
        <v>241</v>
      </c>
      <c r="PV417" s="2" t="s">
        <v>229</v>
      </c>
      <c r="PW417" s="4"/>
      <c r="PX417" s="8"/>
      <c r="PY417" s="4"/>
      <c r="PZ417" s="8"/>
      <c r="QA417" s="7"/>
      <c r="QB417" s="7"/>
      <c r="QC417" s="2" t="s">
        <v>281</v>
      </c>
      <c r="QD417" s="2" t="s">
        <v>275</v>
      </c>
      <c r="QE417" s="2" t="s">
        <v>229</v>
      </c>
      <c r="QF417" s="2" t="s">
        <v>229</v>
      </c>
      <c r="QG417" s="2" t="s">
        <v>241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229</v>
      </c>
      <c r="QP417" s="2" t="s">
        <v>229</v>
      </c>
      <c r="QQ417" s="2" t="s">
        <v>229</v>
      </c>
      <c r="QR417" s="2" t="s">
        <v>229</v>
      </c>
      <c r="QS417" s="2" t="s">
        <v>229</v>
      </c>
      <c r="QT417" s="2" t="s">
        <v>229</v>
      </c>
      <c r="QU417" s="4"/>
      <c r="QV417" s="8"/>
      <c r="QW417" s="4"/>
      <c r="QX417" s="8"/>
      <c r="QY417" s="7"/>
      <c r="QZ417" s="7"/>
      <c r="RA417" s="2" t="s">
        <v>281</v>
      </c>
      <c r="RB417" s="2" t="s">
        <v>275</v>
      </c>
      <c r="RC417" s="2" t="s">
        <v>229</v>
      </c>
      <c r="RD417" s="2" t="s">
        <v>229</v>
      </c>
      <c r="RE417" s="2" t="s">
        <v>241</v>
      </c>
      <c r="RF417" s="2" t="s">
        <v>229</v>
      </c>
      <c r="RG417" s="4"/>
      <c r="RH417" s="8"/>
      <c r="RI417" s="4"/>
      <c r="RJ417" s="8"/>
      <c r="RK417" s="7"/>
      <c r="RL417" s="7"/>
      <c r="RM417" s="2" t="s">
        <v>229</v>
      </c>
      <c r="RN417" s="2" t="s">
        <v>229</v>
      </c>
      <c r="RO417" s="2" t="s">
        <v>229</v>
      </c>
      <c r="RP417" s="2" t="s">
        <v>229</v>
      </c>
      <c r="RQ417" s="2" t="s">
        <v>229</v>
      </c>
      <c r="RR417" s="2" t="s">
        <v>229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275</v>
      </c>
      <c r="SA417" s="2" t="s">
        <v>248</v>
      </c>
      <c r="SB417" s="2" t="s">
        <v>727</v>
      </c>
      <c r="SC417" s="2" t="s">
        <v>241</v>
      </c>
      <c r="SD417" s="2" t="s">
        <v>229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</row>
    <row r="418">
      <c r="A418" s="2" t="s">
        <v>3496</v>
      </c>
      <c r="B418" s="2" t="s">
        <v>216</v>
      </c>
      <c r="C418" s="2" t="s">
        <v>217</v>
      </c>
      <c r="D418" s="2" t="s">
        <v>3164</v>
      </c>
      <c r="E418" s="2" t="s">
        <v>3497</v>
      </c>
      <c r="F418" s="2" t="s">
        <v>2229</v>
      </c>
      <c r="G418" s="2" t="s">
        <v>2374</v>
      </c>
      <c r="H418" s="2" t="s">
        <v>2461</v>
      </c>
      <c r="I418" s="2" t="s">
        <v>3498</v>
      </c>
      <c r="J418" s="2" t="s">
        <v>224</v>
      </c>
      <c r="K418" s="2" t="s">
        <v>1140</v>
      </c>
      <c r="L418" s="3">
        <v>26.19</v>
      </c>
      <c r="M418" s="3">
        <v>27.5</v>
      </c>
      <c r="N418" s="3">
        <v>54.99</v>
      </c>
      <c r="O418" s="2" t="s">
        <v>226</v>
      </c>
      <c r="P418" s="2" t="s">
        <v>618</v>
      </c>
      <c r="Q418" s="2" t="s">
        <v>228</v>
      </c>
      <c r="R418" s="2" t="s">
        <v>229</v>
      </c>
      <c r="S418" s="2" t="s">
        <v>2463</v>
      </c>
      <c r="T418" s="2" t="s">
        <v>2437</v>
      </c>
      <c r="U418" s="2" t="s">
        <v>2464</v>
      </c>
      <c r="V418" s="2" t="s">
        <v>233</v>
      </c>
      <c r="W418" s="2" t="s">
        <v>686</v>
      </c>
      <c r="X418" s="2" t="s">
        <v>1009</v>
      </c>
      <c r="Y418" s="2" t="s">
        <v>651</v>
      </c>
      <c r="Z418" s="4">
        <v>151</v>
      </c>
      <c r="AA418" s="4">
        <f>=ROUNDDOWN(50.3333333333333,0)</f>
      </c>
      <c r="AB418" s="5">
        <v>3</v>
      </c>
      <c r="AC418" s="2" t="s">
        <v>1605</v>
      </c>
      <c r="AD418" s="4">
        <v>70</v>
      </c>
      <c r="AE418" s="4">
        <v>340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>
        <v>2</v>
      </c>
      <c r="AQ418" s="8">
        <v>59.82</v>
      </c>
      <c r="AR418" s="4">
        <v>2</v>
      </c>
      <c r="AS418" s="8">
        <v>59.4</v>
      </c>
      <c r="AT418" s="7"/>
      <c r="AU418" s="7">
        <v>0.0071</v>
      </c>
      <c r="AV418" s="4">
        <v>5</v>
      </c>
      <c r="AW418" s="8">
        <v>159.27</v>
      </c>
      <c r="AX418" s="4">
        <v>6</v>
      </c>
      <c r="AY418" s="8">
        <v>199.8</v>
      </c>
      <c r="AZ418" s="7">
        <v>-0.1667</v>
      </c>
      <c r="BA418" s="7">
        <v>-0.2029</v>
      </c>
      <c r="BB418" s="7">
        <v>0.3756</v>
      </c>
      <c r="BC418" s="4">
        <v>11</v>
      </c>
      <c r="BD418" s="8">
        <v>357.08</v>
      </c>
      <c r="BE418" s="4">
        <v>6</v>
      </c>
      <c r="BF418" s="8">
        <v>199.8</v>
      </c>
      <c r="BG418" s="7">
        <v>0.8333</v>
      </c>
      <c r="BH418" s="7">
        <v>0.7872</v>
      </c>
      <c r="BI418" s="7">
        <v>0.446</v>
      </c>
      <c r="BJ418" s="4">
        <v>2</v>
      </c>
      <c r="BK418" s="8">
        <v>59.82</v>
      </c>
      <c r="BL418" s="2" t="s">
        <v>3205</v>
      </c>
      <c r="BM418" s="7">
        <v>1</v>
      </c>
      <c r="BN418" s="7">
        <v>1</v>
      </c>
      <c r="BO418" s="4">
        <v>1</v>
      </c>
      <c r="BP418" s="8">
        <v>30.12</v>
      </c>
      <c r="BQ418" s="4"/>
      <c r="BR418" s="8"/>
      <c r="BS418" s="7"/>
      <c r="BT418" s="7"/>
      <c r="BU418" s="2" t="s">
        <v>239</v>
      </c>
      <c r="BV418" s="2" t="s">
        <v>226</v>
      </c>
      <c r="BW418" s="2" t="s">
        <v>229</v>
      </c>
      <c r="BX418" s="2" t="s">
        <v>1123</v>
      </c>
      <c r="BY418" s="2" t="s">
        <v>241</v>
      </c>
      <c r="BZ418" s="2" t="s">
        <v>229</v>
      </c>
      <c r="CA418" s="4">
        <v>1</v>
      </c>
      <c r="CB418" s="8">
        <v>29.7</v>
      </c>
      <c r="CC418" s="4">
        <v>2</v>
      </c>
      <c r="CD418" s="8">
        <v>59.4</v>
      </c>
      <c r="CE418" s="7">
        <v>-0.5</v>
      </c>
      <c r="CF418" s="7">
        <v>-0.5</v>
      </c>
      <c r="CG418" s="2" t="s">
        <v>239</v>
      </c>
      <c r="CH418" s="2" t="s">
        <v>226</v>
      </c>
      <c r="CI418" s="2" t="s">
        <v>2466</v>
      </c>
      <c r="CJ418" s="2" t="s">
        <v>2503</v>
      </c>
      <c r="CK418" s="2" t="s">
        <v>241</v>
      </c>
      <c r="CL418" s="2" t="s">
        <v>229</v>
      </c>
      <c r="CM418" s="4"/>
      <c r="CN418" s="8"/>
      <c r="CO418" s="4"/>
      <c r="CP418" s="8"/>
      <c r="CQ418" s="7"/>
      <c r="CR418" s="7"/>
      <c r="CS418" s="2" t="s">
        <v>239</v>
      </c>
      <c r="CT418" s="2" t="s">
        <v>226</v>
      </c>
      <c r="CU418" s="2" t="s">
        <v>1193</v>
      </c>
      <c r="CV418" s="2" t="s">
        <v>2551</v>
      </c>
      <c r="CW418" s="2" t="s">
        <v>241</v>
      </c>
      <c r="CX418" s="2" t="s">
        <v>229</v>
      </c>
      <c r="CY418" s="4"/>
      <c r="CZ418" s="8"/>
      <c r="DA418" s="4"/>
      <c r="DB418" s="8"/>
      <c r="DC418" s="7"/>
      <c r="DD418" s="7"/>
      <c r="DE418" s="2" t="s">
        <v>239</v>
      </c>
      <c r="DF418" s="2" t="s">
        <v>226</v>
      </c>
      <c r="DG418" s="2" t="s">
        <v>647</v>
      </c>
      <c r="DH418" s="2" t="s">
        <v>1672</v>
      </c>
      <c r="DI418" s="2" t="s">
        <v>241</v>
      </c>
      <c r="DJ418" s="2" t="s">
        <v>229</v>
      </c>
      <c r="DK418" s="4"/>
      <c r="DL418" s="8"/>
      <c r="DM418" s="4"/>
      <c r="DN418" s="8"/>
      <c r="DO418" s="7"/>
      <c r="DP418" s="7"/>
      <c r="DQ418" s="2" t="s">
        <v>239</v>
      </c>
      <c r="DR418" s="2" t="s">
        <v>226</v>
      </c>
      <c r="DS418" s="2" t="s">
        <v>1472</v>
      </c>
      <c r="DT418" s="2" t="s">
        <v>327</v>
      </c>
      <c r="DU418" s="2" t="s">
        <v>241</v>
      </c>
      <c r="DV418" s="2" t="s">
        <v>229</v>
      </c>
      <c r="DW418" s="4"/>
      <c r="DX418" s="8"/>
      <c r="DY418" s="4"/>
      <c r="DZ418" s="8"/>
      <c r="EA418" s="7"/>
      <c r="EB418" s="7"/>
      <c r="EC418" s="2" t="s">
        <v>239</v>
      </c>
      <c r="ED418" s="2" t="s">
        <v>226</v>
      </c>
      <c r="EE418" s="2" t="s">
        <v>627</v>
      </c>
      <c r="EF418" s="2" t="s">
        <v>3499</v>
      </c>
      <c r="EG418" s="2" t="s">
        <v>241</v>
      </c>
      <c r="EH418" s="2" t="s">
        <v>229</v>
      </c>
      <c r="EI418" s="4"/>
      <c r="EJ418" s="8"/>
      <c r="EK418" s="4"/>
      <c r="EL418" s="8"/>
      <c r="EM418" s="7"/>
      <c r="EN418" s="7"/>
      <c r="EO418" s="2" t="s">
        <v>239</v>
      </c>
      <c r="EP418" s="2" t="s">
        <v>226</v>
      </c>
      <c r="EQ418" s="2" t="s">
        <v>1972</v>
      </c>
      <c r="ER418" s="2" t="s">
        <v>2713</v>
      </c>
      <c r="ES418" s="2" t="s">
        <v>241</v>
      </c>
      <c r="ET418" s="2" t="s">
        <v>229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226</v>
      </c>
      <c r="FC418" s="2" t="s">
        <v>2001</v>
      </c>
      <c r="FD418" s="2" t="s">
        <v>1850</v>
      </c>
      <c r="FE418" s="2" t="s">
        <v>241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226</v>
      </c>
      <c r="FO418" s="2" t="s">
        <v>651</v>
      </c>
      <c r="FP418" s="2" t="s">
        <v>229</v>
      </c>
      <c r="FQ418" s="2" t="s">
        <v>241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226</v>
      </c>
      <c r="GA418" s="2" t="s">
        <v>327</v>
      </c>
      <c r="GB418" s="2" t="s">
        <v>229</v>
      </c>
      <c r="GC418" s="2" t="s">
        <v>241</v>
      </c>
      <c r="GD418" s="2" t="s">
        <v>229</v>
      </c>
      <c r="GE418" s="4"/>
      <c r="GF418" s="8"/>
      <c r="GG418" s="4"/>
      <c r="GH418" s="8"/>
      <c r="GI418" s="7"/>
      <c r="GJ418" s="7"/>
      <c r="GK418" s="2" t="s">
        <v>272</v>
      </c>
      <c r="GL418" s="2" t="s">
        <v>226</v>
      </c>
      <c r="GM418" s="2" t="s">
        <v>229</v>
      </c>
      <c r="GN418" s="2" t="s">
        <v>229</v>
      </c>
      <c r="GO418" s="2" t="s">
        <v>241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239</v>
      </c>
      <c r="GX418" s="2" t="s">
        <v>226</v>
      </c>
      <c r="GY418" s="2" t="s">
        <v>2471</v>
      </c>
      <c r="GZ418" s="2" t="s">
        <v>229</v>
      </c>
      <c r="HA418" s="2" t="s">
        <v>241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266</v>
      </c>
      <c r="HJ418" s="2" t="s">
        <v>226</v>
      </c>
      <c r="HK418" s="2" t="s">
        <v>229</v>
      </c>
      <c r="HL418" s="2" t="s">
        <v>229</v>
      </c>
      <c r="HM418" s="2" t="s">
        <v>241</v>
      </c>
      <c r="HN418" s="2" t="s">
        <v>229</v>
      </c>
      <c r="HO418" s="4"/>
      <c r="HP418" s="8"/>
      <c r="HQ418" s="4"/>
      <c r="HR418" s="8"/>
      <c r="HS418" s="7"/>
      <c r="HT418" s="7"/>
      <c r="HU418" s="2" t="s">
        <v>266</v>
      </c>
      <c r="HV418" s="2" t="s">
        <v>226</v>
      </c>
      <c r="HW418" s="2" t="s">
        <v>229</v>
      </c>
      <c r="HX418" s="2" t="s">
        <v>229</v>
      </c>
      <c r="HY418" s="2" t="s">
        <v>241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266</v>
      </c>
      <c r="IH418" s="2" t="s">
        <v>226</v>
      </c>
      <c r="II418" s="2" t="s">
        <v>229</v>
      </c>
      <c r="IJ418" s="2" t="s">
        <v>229</v>
      </c>
      <c r="IK418" s="2" t="s">
        <v>241</v>
      </c>
      <c r="IL418" s="2" t="s">
        <v>229</v>
      </c>
      <c r="IM418" s="4"/>
      <c r="IN418" s="8"/>
      <c r="IO418" s="4"/>
      <c r="IP418" s="8"/>
      <c r="IQ418" s="7"/>
      <c r="IR418" s="7"/>
      <c r="IS418" s="2" t="s">
        <v>272</v>
      </c>
      <c r="IT418" s="2" t="s">
        <v>226</v>
      </c>
      <c r="IU418" s="2" t="s">
        <v>229</v>
      </c>
      <c r="IV418" s="2" t="s">
        <v>229</v>
      </c>
      <c r="IW418" s="2" t="s">
        <v>241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272</v>
      </c>
      <c r="JF418" s="2" t="s">
        <v>226</v>
      </c>
      <c r="JG418" s="2" t="s">
        <v>229</v>
      </c>
      <c r="JH418" s="2" t="s">
        <v>229</v>
      </c>
      <c r="JI418" s="2" t="s">
        <v>241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272</v>
      </c>
      <c r="JR418" s="2" t="s">
        <v>226</v>
      </c>
      <c r="JS418" s="2" t="s">
        <v>229</v>
      </c>
      <c r="JT418" s="2" t="s">
        <v>229</v>
      </c>
      <c r="JU418" s="2" t="s">
        <v>241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272</v>
      </c>
      <c r="KD418" s="2" t="s">
        <v>226</v>
      </c>
      <c r="KE418" s="2" t="s">
        <v>229</v>
      </c>
      <c r="KF418" s="2" t="s">
        <v>229</v>
      </c>
      <c r="KG418" s="2" t="s">
        <v>241</v>
      </c>
      <c r="KH418" s="2" t="s">
        <v>229</v>
      </c>
      <c r="KI418" s="4"/>
      <c r="KJ418" s="8"/>
      <c r="KK418" s="4"/>
      <c r="KL418" s="8"/>
      <c r="KM418" s="7"/>
      <c r="KN418" s="7"/>
      <c r="KO418" s="2" t="s">
        <v>272</v>
      </c>
      <c r="KP418" s="2" t="s">
        <v>226</v>
      </c>
      <c r="KQ418" s="2" t="s">
        <v>229</v>
      </c>
      <c r="KR418" s="2" t="s">
        <v>229</v>
      </c>
      <c r="KS418" s="2" t="s">
        <v>241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272</v>
      </c>
      <c r="LB418" s="2" t="s">
        <v>226</v>
      </c>
      <c r="LC418" s="2" t="s">
        <v>229</v>
      </c>
      <c r="LD418" s="2" t="s">
        <v>229</v>
      </c>
      <c r="LE418" s="2" t="s">
        <v>241</v>
      </c>
      <c r="LF418" s="2" t="s">
        <v>229</v>
      </c>
      <c r="LG418" s="4"/>
      <c r="LH418" s="8"/>
      <c r="LI418" s="4"/>
      <c r="LJ418" s="8"/>
      <c r="LK418" s="7"/>
      <c r="LL418" s="7"/>
      <c r="LM418" s="2" t="s">
        <v>229</v>
      </c>
      <c r="LN418" s="2" t="s">
        <v>229</v>
      </c>
      <c r="LO418" s="2" t="s">
        <v>229</v>
      </c>
      <c r="LP418" s="2" t="s">
        <v>229</v>
      </c>
      <c r="LQ418" s="2" t="s">
        <v>229</v>
      </c>
      <c r="LR418" s="2" t="s">
        <v>229</v>
      </c>
      <c r="LS418" s="4"/>
      <c r="LT418" s="8"/>
      <c r="LU418" s="4"/>
      <c r="LV418" s="8"/>
      <c r="LW418" s="7"/>
      <c r="LX418" s="7"/>
      <c r="LY418" s="2" t="s">
        <v>239</v>
      </c>
      <c r="LZ418" s="2" t="s">
        <v>275</v>
      </c>
      <c r="MA418" s="2" t="s">
        <v>2474</v>
      </c>
      <c r="MB418" s="2" t="s">
        <v>2798</v>
      </c>
      <c r="MC418" s="2" t="s">
        <v>241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272</v>
      </c>
      <c r="ML418" s="2" t="s">
        <v>226</v>
      </c>
      <c r="MM418" s="2" t="s">
        <v>229</v>
      </c>
      <c r="MN418" s="2" t="s">
        <v>229</v>
      </c>
      <c r="MO418" s="2" t="s">
        <v>241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226</v>
      </c>
      <c r="MY418" s="2" t="s">
        <v>308</v>
      </c>
      <c r="MZ418" s="2" t="s">
        <v>229</v>
      </c>
      <c r="NA418" s="2" t="s">
        <v>241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239</v>
      </c>
      <c r="NJ418" s="2" t="s">
        <v>260</v>
      </c>
      <c r="NK418" s="2" t="s">
        <v>651</v>
      </c>
      <c r="NL418" s="2" t="s">
        <v>229</v>
      </c>
      <c r="NM418" s="2" t="s">
        <v>241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272</v>
      </c>
      <c r="NV418" s="2" t="s">
        <v>226</v>
      </c>
      <c r="NW418" s="2" t="s">
        <v>229</v>
      </c>
      <c r="NX418" s="2" t="s">
        <v>229</v>
      </c>
      <c r="NY418" s="2" t="s">
        <v>241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226</v>
      </c>
      <c r="OI418" s="2" t="s">
        <v>229</v>
      </c>
      <c r="OJ418" s="2" t="s">
        <v>229</v>
      </c>
      <c r="OK418" s="2" t="s">
        <v>241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229</v>
      </c>
      <c r="OT418" s="2" t="s">
        <v>229</v>
      </c>
      <c r="OU418" s="2" t="s">
        <v>229</v>
      </c>
      <c r="OV418" s="2" t="s">
        <v>229</v>
      </c>
      <c r="OW418" s="2" t="s">
        <v>229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229</v>
      </c>
      <c r="PF418" s="2" t="s">
        <v>229</v>
      </c>
      <c r="PG418" s="2" t="s">
        <v>229</v>
      </c>
      <c r="PH418" s="2" t="s">
        <v>229</v>
      </c>
      <c r="PI418" s="2" t="s">
        <v>229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229</v>
      </c>
      <c r="PR418" s="2" t="s">
        <v>229</v>
      </c>
      <c r="PS418" s="2" t="s">
        <v>229</v>
      </c>
      <c r="PT418" s="2" t="s">
        <v>229</v>
      </c>
      <c r="PU418" s="2" t="s">
        <v>229</v>
      </c>
      <c r="PV418" s="2" t="s">
        <v>229</v>
      </c>
      <c r="PW418" s="4"/>
      <c r="PX418" s="8"/>
      <c r="PY418" s="4"/>
      <c r="PZ418" s="8"/>
      <c r="QA418" s="7"/>
      <c r="QB418" s="7"/>
      <c r="QC418" s="2" t="s">
        <v>281</v>
      </c>
      <c r="QD418" s="2" t="s">
        <v>226</v>
      </c>
      <c r="QE418" s="2" t="s">
        <v>229</v>
      </c>
      <c r="QF418" s="2" t="s">
        <v>229</v>
      </c>
      <c r="QG418" s="2" t="s">
        <v>241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229</v>
      </c>
      <c r="QP418" s="2" t="s">
        <v>229</v>
      </c>
      <c r="QQ418" s="2" t="s">
        <v>229</v>
      </c>
      <c r="QR418" s="2" t="s">
        <v>229</v>
      </c>
      <c r="QS418" s="2" t="s">
        <v>229</v>
      </c>
      <c r="QT418" s="2" t="s">
        <v>229</v>
      </c>
      <c r="QU418" s="4"/>
      <c r="QV418" s="8"/>
      <c r="QW418" s="4"/>
      <c r="QX418" s="8"/>
      <c r="QY418" s="7"/>
      <c r="QZ418" s="7"/>
      <c r="RA418" s="2" t="s">
        <v>239</v>
      </c>
      <c r="RB418" s="2" t="s">
        <v>275</v>
      </c>
      <c r="RC418" s="2" t="s">
        <v>338</v>
      </c>
      <c r="RD418" s="2" t="s">
        <v>229</v>
      </c>
      <c r="RE418" s="2" t="s">
        <v>241</v>
      </c>
      <c r="RF418" s="2" t="s">
        <v>229</v>
      </c>
      <c r="RG418" s="4"/>
      <c r="RH418" s="8"/>
      <c r="RI418" s="4"/>
      <c r="RJ418" s="8"/>
      <c r="RK418" s="7"/>
      <c r="RL418" s="7"/>
      <c r="RM418" s="2" t="s">
        <v>272</v>
      </c>
      <c r="RN418" s="2" t="s">
        <v>226</v>
      </c>
      <c r="RO418" s="2" t="s">
        <v>229</v>
      </c>
      <c r="RP418" s="2" t="s">
        <v>229</v>
      </c>
      <c r="RQ418" s="2" t="s">
        <v>241</v>
      </c>
      <c r="RR418" s="2" t="s">
        <v>229</v>
      </c>
      <c r="RS418" s="4"/>
      <c r="RT418" s="8"/>
      <c r="RU418" s="4"/>
      <c r="RV418" s="8"/>
      <c r="RW418" s="7"/>
      <c r="RX418" s="7"/>
      <c r="RY418" s="2" t="s">
        <v>229</v>
      </c>
      <c r="RZ418" s="2" t="s">
        <v>229</v>
      </c>
      <c r="SA418" s="2" t="s">
        <v>229</v>
      </c>
      <c r="SB418" s="2" t="s">
        <v>229</v>
      </c>
      <c r="SC418" s="2" t="s">
        <v>229</v>
      </c>
      <c r="SD418" s="2" t="s">
        <v>229</v>
      </c>
      <c r="SE418" s="4">
        <v>151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>
        <v>70</v>
      </c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>
        <v>270</v>
      </c>
      <c r="VS418" s="4"/>
    </row>
    <row r="419">
      <c r="A419" s="2" t="s">
        <v>3500</v>
      </c>
      <c r="B419" s="2" t="s">
        <v>216</v>
      </c>
      <c r="C419" s="2" t="s">
        <v>217</v>
      </c>
      <c r="D419" s="2" t="s">
        <v>3164</v>
      </c>
      <c r="E419" s="2" t="s">
        <v>3497</v>
      </c>
      <c r="F419" s="2" t="s">
        <v>2229</v>
      </c>
      <c r="G419" s="2" t="s">
        <v>2374</v>
      </c>
      <c r="H419" s="2" t="s">
        <v>2461</v>
      </c>
      <c r="I419" s="2" t="s">
        <v>3498</v>
      </c>
      <c r="J419" s="2" t="s">
        <v>285</v>
      </c>
      <c r="K419" s="2" t="s">
        <v>1140</v>
      </c>
      <c r="L419" s="3">
        <v>30.95</v>
      </c>
      <c r="M419" s="3">
        <v>32.5</v>
      </c>
      <c r="N419" s="3">
        <v>64.99</v>
      </c>
      <c r="O419" s="2" t="s">
        <v>226</v>
      </c>
      <c r="P419" s="2" t="s">
        <v>618</v>
      </c>
      <c r="Q419" s="2" t="s">
        <v>228</v>
      </c>
      <c r="R419" s="2" t="s">
        <v>229</v>
      </c>
      <c r="S419" s="2" t="s">
        <v>2463</v>
      </c>
      <c r="T419" s="2" t="s">
        <v>2437</v>
      </c>
      <c r="U419" s="2" t="s">
        <v>232</v>
      </c>
      <c r="V419" s="2" t="s">
        <v>233</v>
      </c>
      <c r="W419" s="2" t="s">
        <v>686</v>
      </c>
      <c r="X419" s="2" t="s">
        <v>1009</v>
      </c>
      <c r="Y419" s="2" t="s">
        <v>651</v>
      </c>
      <c r="Z419" s="4">
        <v>142</v>
      </c>
      <c r="AA419" s="4">
        <f>=ROUNDDOWN(14.2,0)</f>
      </c>
      <c r="AB419" s="5">
        <v>10</v>
      </c>
      <c r="AC419" s="2" t="s">
        <v>637</v>
      </c>
      <c r="AD419" s="4">
        <v>240</v>
      </c>
      <c r="AE419" s="4">
        <v>710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>
        <v>3</v>
      </c>
      <c r="AQ419" s="8">
        <v>99.45</v>
      </c>
      <c r="AR419" s="4">
        <v>4</v>
      </c>
      <c r="AS419" s="8">
        <v>140.4</v>
      </c>
      <c r="AT419" s="7">
        <v>-0.25</v>
      </c>
      <c r="AU419" s="7">
        <v>-0.2917</v>
      </c>
      <c r="AV419" s="4" t="s">
        <v>229</v>
      </c>
      <c r="AW419" s="8" t="s">
        <v>229</v>
      </c>
      <c r="AX419" s="4" t="s">
        <v>229</v>
      </c>
      <c r="AY419" s="8" t="s">
        <v>229</v>
      </c>
      <c r="AZ419" s="7" t="s">
        <v>229</v>
      </c>
      <c r="BA419" s="7" t="s">
        <v>229</v>
      </c>
      <c r="BB419" s="7">
        <v>0.6244</v>
      </c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 t="s">
        <v>229</v>
      </c>
      <c r="BJ419" s="4">
        <v>3</v>
      </c>
      <c r="BK419" s="8">
        <v>99.45</v>
      </c>
      <c r="BL419" s="2" t="s">
        <v>1881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239</v>
      </c>
      <c r="BV419" s="2" t="s">
        <v>226</v>
      </c>
      <c r="BW419" s="2" t="s">
        <v>229</v>
      </c>
      <c r="BX419" s="2" t="s">
        <v>612</v>
      </c>
      <c r="BY419" s="2" t="s">
        <v>241</v>
      </c>
      <c r="BZ419" s="2" t="s">
        <v>229</v>
      </c>
      <c r="CA419" s="4">
        <v>2</v>
      </c>
      <c r="CB419" s="8">
        <v>70.2</v>
      </c>
      <c r="CC419" s="4">
        <v>4</v>
      </c>
      <c r="CD419" s="8">
        <v>140.4</v>
      </c>
      <c r="CE419" s="7">
        <v>-0.5</v>
      </c>
      <c r="CF419" s="7">
        <v>-0.5</v>
      </c>
      <c r="CG419" s="2" t="s">
        <v>239</v>
      </c>
      <c r="CH419" s="2" t="s">
        <v>226</v>
      </c>
      <c r="CI419" s="2" t="s">
        <v>2466</v>
      </c>
      <c r="CJ419" s="2" t="s">
        <v>2467</v>
      </c>
      <c r="CK419" s="2" t="s">
        <v>241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239</v>
      </c>
      <c r="CT419" s="2" t="s">
        <v>226</v>
      </c>
      <c r="CU419" s="2" t="s">
        <v>1193</v>
      </c>
      <c r="CV419" s="2" t="s">
        <v>2507</v>
      </c>
      <c r="CW419" s="2" t="s">
        <v>241</v>
      </c>
      <c r="CX419" s="2" t="s">
        <v>229</v>
      </c>
      <c r="CY419" s="4">
        <v>1</v>
      </c>
      <c r="CZ419" s="8">
        <v>29.25</v>
      </c>
      <c r="DA419" s="4"/>
      <c r="DB419" s="8"/>
      <c r="DC419" s="7"/>
      <c r="DD419" s="7"/>
      <c r="DE419" s="2" t="s">
        <v>239</v>
      </c>
      <c r="DF419" s="2" t="s">
        <v>226</v>
      </c>
      <c r="DG419" s="2" t="s">
        <v>647</v>
      </c>
      <c r="DH419" s="2" t="s">
        <v>643</v>
      </c>
      <c r="DI419" s="2" t="s">
        <v>241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239</v>
      </c>
      <c r="DR419" s="2" t="s">
        <v>226</v>
      </c>
      <c r="DS419" s="2" t="s">
        <v>1472</v>
      </c>
      <c r="DT419" s="2" t="s">
        <v>909</v>
      </c>
      <c r="DU419" s="2" t="s">
        <v>241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239</v>
      </c>
      <c r="ED419" s="2" t="s">
        <v>226</v>
      </c>
      <c r="EE419" s="2" t="s">
        <v>627</v>
      </c>
      <c r="EF419" s="2" t="s">
        <v>653</v>
      </c>
      <c r="EG419" s="2" t="s">
        <v>241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239</v>
      </c>
      <c r="EP419" s="2" t="s">
        <v>226</v>
      </c>
      <c r="EQ419" s="2" t="s">
        <v>1972</v>
      </c>
      <c r="ER419" s="2" t="s">
        <v>3501</v>
      </c>
      <c r="ES419" s="2" t="s">
        <v>241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226</v>
      </c>
      <c r="FC419" s="2" t="s">
        <v>2001</v>
      </c>
      <c r="FD419" s="2" t="s">
        <v>2507</v>
      </c>
      <c r="FE419" s="2" t="s">
        <v>241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226</v>
      </c>
      <c r="FO419" s="2" t="s">
        <v>651</v>
      </c>
      <c r="FP419" s="2" t="s">
        <v>659</v>
      </c>
      <c r="FQ419" s="2" t="s">
        <v>241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226</v>
      </c>
      <c r="GA419" s="2" t="s">
        <v>327</v>
      </c>
      <c r="GB419" s="2" t="s">
        <v>1120</v>
      </c>
      <c r="GC419" s="2" t="s">
        <v>241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272</v>
      </c>
      <c r="GL419" s="2" t="s">
        <v>226</v>
      </c>
      <c r="GM419" s="2" t="s">
        <v>229</v>
      </c>
      <c r="GN419" s="2" t="s">
        <v>229</v>
      </c>
      <c r="GO419" s="2" t="s">
        <v>241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239</v>
      </c>
      <c r="GX419" s="2" t="s">
        <v>226</v>
      </c>
      <c r="GY419" s="2" t="s">
        <v>2471</v>
      </c>
      <c r="GZ419" s="2" t="s">
        <v>229</v>
      </c>
      <c r="HA419" s="2" t="s">
        <v>241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266</v>
      </c>
      <c r="HJ419" s="2" t="s">
        <v>226</v>
      </c>
      <c r="HK419" s="2" t="s">
        <v>229</v>
      </c>
      <c r="HL419" s="2" t="s">
        <v>229</v>
      </c>
      <c r="HM419" s="2" t="s">
        <v>241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266</v>
      </c>
      <c r="HV419" s="2" t="s">
        <v>226</v>
      </c>
      <c r="HW419" s="2" t="s">
        <v>229</v>
      </c>
      <c r="HX419" s="2" t="s">
        <v>229</v>
      </c>
      <c r="HY419" s="2" t="s">
        <v>241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266</v>
      </c>
      <c r="IH419" s="2" t="s">
        <v>226</v>
      </c>
      <c r="II419" s="2" t="s">
        <v>229</v>
      </c>
      <c r="IJ419" s="2" t="s">
        <v>229</v>
      </c>
      <c r="IK419" s="2" t="s">
        <v>241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272</v>
      </c>
      <c r="IT419" s="2" t="s">
        <v>226</v>
      </c>
      <c r="IU419" s="2" t="s">
        <v>229</v>
      </c>
      <c r="IV419" s="2" t="s">
        <v>229</v>
      </c>
      <c r="IW419" s="2" t="s">
        <v>241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272</v>
      </c>
      <c r="JF419" s="2" t="s">
        <v>226</v>
      </c>
      <c r="JG419" s="2" t="s">
        <v>229</v>
      </c>
      <c r="JH419" s="2" t="s">
        <v>229</v>
      </c>
      <c r="JI419" s="2" t="s">
        <v>241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272</v>
      </c>
      <c r="JR419" s="2" t="s">
        <v>226</v>
      </c>
      <c r="JS419" s="2" t="s">
        <v>229</v>
      </c>
      <c r="JT419" s="2" t="s">
        <v>229</v>
      </c>
      <c r="JU419" s="2" t="s">
        <v>241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272</v>
      </c>
      <c r="KD419" s="2" t="s">
        <v>226</v>
      </c>
      <c r="KE419" s="2" t="s">
        <v>229</v>
      </c>
      <c r="KF419" s="2" t="s">
        <v>229</v>
      </c>
      <c r="KG419" s="2" t="s">
        <v>241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272</v>
      </c>
      <c r="KP419" s="2" t="s">
        <v>226</v>
      </c>
      <c r="KQ419" s="2" t="s">
        <v>229</v>
      </c>
      <c r="KR419" s="2" t="s">
        <v>229</v>
      </c>
      <c r="KS419" s="2" t="s">
        <v>241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272</v>
      </c>
      <c r="LB419" s="2" t="s">
        <v>226</v>
      </c>
      <c r="LC419" s="2" t="s">
        <v>229</v>
      </c>
      <c r="LD419" s="2" t="s">
        <v>229</v>
      </c>
      <c r="LE419" s="2" t="s">
        <v>241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229</v>
      </c>
      <c r="LN419" s="2" t="s">
        <v>229</v>
      </c>
      <c r="LO419" s="2" t="s">
        <v>229</v>
      </c>
      <c r="LP419" s="2" t="s">
        <v>229</v>
      </c>
      <c r="LQ419" s="2" t="s">
        <v>229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239</v>
      </c>
      <c r="LZ419" s="2" t="s">
        <v>275</v>
      </c>
      <c r="MA419" s="2" t="s">
        <v>2474</v>
      </c>
      <c r="MB419" s="2" t="s">
        <v>3502</v>
      </c>
      <c r="MC419" s="2" t="s">
        <v>241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272</v>
      </c>
      <c r="ML419" s="2" t="s">
        <v>226</v>
      </c>
      <c r="MM419" s="2" t="s">
        <v>229</v>
      </c>
      <c r="MN419" s="2" t="s">
        <v>229</v>
      </c>
      <c r="MO419" s="2" t="s">
        <v>241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239</v>
      </c>
      <c r="MX419" s="2" t="s">
        <v>226</v>
      </c>
      <c r="MY419" s="2" t="s">
        <v>308</v>
      </c>
      <c r="MZ419" s="2" t="s">
        <v>229</v>
      </c>
      <c r="NA419" s="2" t="s">
        <v>241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239</v>
      </c>
      <c r="NJ419" s="2" t="s">
        <v>260</v>
      </c>
      <c r="NK419" s="2" t="s">
        <v>651</v>
      </c>
      <c r="NL419" s="2" t="s">
        <v>229</v>
      </c>
      <c r="NM419" s="2" t="s">
        <v>241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272</v>
      </c>
      <c r="NV419" s="2" t="s">
        <v>226</v>
      </c>
      <c r="NW419" s="2" t="s">
        <v>229</v>
      </c>
      <c r="NX419" s="2" t="s">
        <v>229</v>
      </c>
      <c r="NY419" s="2" t="s">
        <v>241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239</v>
      </c>
      <c r="OH419" s="2" t="s">
        <v>226</v>
      </c>
      <c r="OI419" s="2" t="s">
        <v>229</v>
      </c>
      <c r="OJ419" s="2" t="s">
        <v>229</v>
      </c>
      <c r="OK419" s="2" t="s">
        <v>241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229</v>
      </c>
      <c r="OT419" s="2" t="s">
        <v>229</v>
      </c>
      <c r="OU419" s="2" t="s">
        <v>229</v>
      </c>
      <c r="OV419" s="2" t="s">
        <v>229</v>
      </c>
      <c r="OW419" s="2" t="s">
        <v>229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229</v>
      </c>
      <c r="PF419" s="2" t="s">
        <v>229</v>
      </c>
      <c r="PG419" s="2" t="s">
        <v>229</v>
      </c>
      <c r="PH419" s="2" t="s">
        <v>229</v>
      </c>
      <c r="PI419" s="2" t="s">
        <v>229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229</v>
      </c>
      <c r="PR419" s="2" t="s">
        <v>229</v>
      </c>
      <c r="PS419" s="2" t="s">
        <v>229</v>
      </c>
      <c r="PT419" s="2" t="s">
        <v>229</v>
      </c>
      <c r="PU419" s="2" t="s">
        <v>229</v>
      </c>
      <c r="PV419" s="2" t="s">
        <v>229</v>
      </c>
      <c r="PW419" s="4"/>
      <c r="PX419" s="8"/>
      <c r="PY419" s="4"/>
      <c r="PZ419" s="8"/>
      <c r="QA419" s="7"/>
      <c r="QB419" s="7"/>
      <c r="QC419" s="2" t="s">
        <v>281</v>
      </c>
      <c r="QD419" s="2" t="s">
        <v>226</v>
      </c>
      <c r="QE419" s="2" t="s">
        <v>229</v>
      </c>
      <c r="QF419" s="2" t="s">
        <v>229</v>
      </c>
      <c r="QG419" s="2" t="s">
        <v>241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229</v>
      </c>
      <c r="QP419" s="2" t="s">
        <v>229</v>
      </c>
      <c r="QQ419" s="2" t="s">
        <v>229</v>
      </c>
      <c r="QR419" s="2" t="s">
        <v>229</v>
      </c>
      <c r="QS419" s="2" t="s">
        <v>229</v>
      </c>
      <c r="QT419" s="2" t="s">
        <v>229</v>
      </c>
      <c r="QU419" s="4"/>
      <c r="QV419" s="8"/>
      <c r="QW419" s="4"/>
      <c r="QX419" s="8"/>
      <c r="QY419" s="7"/>
      <c r="QZ419" s="7"/>
      <c r="RA419" s="2" t="s">
        <v>239</v>
      </c>
      <c r="RB419" s="2" t="s">
        <v>275</v>
      </c>
      <c r="RC419" s="2" t="s">
        <v>338</v>
      </c>
      <c r="RD419" s="2" t="s">
        <v>229</v>
      </c>
      <c r="RE419" s="2" t="s">
        <v>241</v>
      </c>
      <c r="RF419" s="2" t="s">
        <v>229</v>
      </c>
      <c r="RG419" s="4"/>
      <c r="RH419" s="8"/>
      <c r="RI419" s="4"/>
      <c r="RJ419" s="8"/>
      <c r="RK419" s="7"/>
      <c r="RL419" s="7"/>
      <c r="RM419" s="2" t="s">
        <v>272</v>
      </c>
      <c r="RN419" s="2" t="s">
        <v>226</v>
      </c>
      <c r="RO419" s="2" t="s">
        <v>229</v>
      </c>
      <c r="RP419" s="2" t="s">
        <v>229</v>
      </c>
      <c r="RQ419" s="2" t="s">
        <v>241</v>
      </c>
      <c r="RR419" s="2" t="s">
        <v>229</v>
      </c>
      <c r="RS419" s="4"/>
      <c r="RT419" s="8"/>
      <c r="RU419" s="4"/>
      <c r="RV419" s="8"/>
      <c r="RW419" s="7"/>
      <c r="RX419" s="7"/>
      <c r="RY419" s="2" t="s">
        <v>229</v>
      </c>
      <c r="RZ419" s="2" t="s">
        <v>229</v>
      </c>
      <c r="SA419" s="2" t="s">
        <v>229</v>
      </c>
      <c r="SB419" s="2" t="s">
        <v>229</v>
      </c>
      <c r="SC419" s="2" t="s">
        <v>229</v>
      </c>
      <c r="SD419" s="2" t="s">
        <v>229</v>
      </c>
      <c r="SE419" s="4">
        <v>142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>
        <v>240</v>
      </c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>
        <v>150</v>
      </c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>
        <v>320</v>
      </c>
      <c r="VS419" s="4"/>
    </row>
    <row r="420">
      <c r="A420" s="2" t="s">
        <v>3503</v>
      </c>
      <c r="B420" s="2" t="s">
        <v>216</v>
      </c>
      <c r="C420" s="2" t="s">
        <v>217</v>
      </c>
      <c r="D420" s="2" t="s">
        <v>3164</v>
      </c>
      <c r="E420" s="2" t="s">
        <v>3497</v>
      </c>
      <c r="F420" s="2" t="s">
        <v>2229</v>
      </c>
      <c r="G420" s="2" t="s">
        <v>2374</v>
      </c>
      <c r="H420" s="2" t="s">
        <v>2461</v>
      </c>
      <c r="I420" s="2" t="s">
        <v>3498</v>
      </c>
      <c r="J420" s="2" t="s">
        <v>224</v>
      </c>
      <c r="K420" s="2" t="s">
        <v>2491</v>
      </c>
      <c r="L420" s="3">
        <v>26.19</v>
      </c>
      <c r="M420" s="3">
        <v>27.5</v>
      </c>
      <c r="N420" s="3">
        <v>54.99</v>
      </c>
      <c r="O420" s="2" t="s">
        <v>226</v>
      </c>
      <c r="P420" s="2" t="s">
        <v>618</v>
      </c>
      <c r="Q420" s="2" t="s">
        <v>228</v>
      </c>
      <c r="R420" s="2" t="s">
        <v>229</v>
      </c>
      <c r="S420" s="2" t="s">
        <v>2492</v>
      </c>
      <c r="T420" s="2" t="s">
        <v>2437</v>
      </c>
      <c r="U420" s="2" t="s">
        <v>2464</v>
      </c>
      <c r="V420" s="2" t="s">
        <v>233</v>
      </c>
      <c r="W420" s="2" t="s">
        <v>686</v>
      </c>
      <c r="X420" s="2" t="s">
        <v>1009</v>
      </c>
      <c r="Y420" s="2" t="s">
        <v>651</v>
      </c>
      <c r="Z420" s="4">
        <v>307</v>
      </c>
      <c r="AA420" s="4">
        <f>=ROUNDDOWN(102.333333333333,0)</f>
      </c>
      <c r="AB420" s="5">
        <v>3</v>
      </c>
      <c r="AC420" s="2" t="s">
        <v>3504</v>
      </c>
      <c r="AD420" s="4">
        <v>70</v>
      </c>
      <c r="AE420" s="4">
        <v>70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>
        <v>1</v>
      </c>
      <c r="AQ420" s="8">
        <v>30.11</v>
      </c>
      <c r="AR420" s="4"/>
      <c r="AS420" s="8"/>
      <c r="AT420" s="7"/>
      <c r="AU420" s="7"/>
      <c r="AV420" s="4">
        <v>3</v>
      </c>
      <c r="AW420" s="8">
        <v>97.71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>
        <v>0.3082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>
        <v>0.2736</v>
      </c>
      <c r="BJ420" s="4">
        <v>1</v>
      </c>
      <c r="BK420" s="8">
        <v>30.11</v>
      </c>
      <c r="BL420" s="2" t="s">
        <v>16</v>
      </c>
      <c r="BM420" s="7">
        <v>1</v>
      </c>
      <c r="BN420" s="7">
        <v>1</v>
      </c>
      <c r="BO420" s="4">
        <v>1</v>
      </c>
      <c r="BP420" s="8">
        <v>30.11</v>
      </c>
      <c r="BQ420" s="4"/>
      <c r="BR420" s="8"/>
      <c r="BS420" s="7"/>
      <c r="BT420" s="7"/>
      <c r="BU420" s="2" t="s">
        <v>239</v>
      </c>
      <c r="BV420" s="2" t="s">
        <v>226</v>
      </c>
      <c r="BW420" s="2" t="s">
        <v>229</v>
      </c>
      <c r="BX420" s="2" t="s">
        <v>335</v>
      </c>
      <c r="BY420" s="2" t="s">
        <v>241</v>
      </c>
      <c r="BZ420" s="2" t="s">
        <v>229</v>
      </c>
      <c r="CA420" s="4"/>
      <c r="CB420" s="8"/>
      <c r="CC420" s="4"/>
      <c r="CD420" s="8"/>
      <c r="CE420" s="7"/>
      <c r="CF420" s="7"/>
      <c r="CG420" s="2" t="s">
        <v>239</v>
      </c>
      <c r="CH420" s="2" t="s">
        <v>226</v>
      </c>
      <c r="CI420" s="2" t="s">
        <v>2466</v>
      </c>
      <c r="CJ420" s="2" t="s">
        <v>3505</v>
      </c>
      <c r="CK420" s="2" t="s">
        <v>241</v>
      </c>
      <c r="CL420" s="2" t="s">
        <v>229</v>
      </c>
      <c r="CM420" s="4"/>
      <c r="CN420" s="8"/>
      <c r="CO420" s="4"/>
      <c r="CP420" s="8"/>
      <c r="CQ420" s="7"/>
      <c r="CR420" s="7"/>
      <c r="CS420" s="2" t="s">
        <v>239</v>
      </c>
      <c r="CT420" s="2" t="s">
        <v>226</v>
      </c>
      <c r="CU420" s="2" t="s">
        <v>1193</v>
      </c>
      <c r="CV420" s="2" t="s">
        <v>2495</v>
      </c>
      <c r="CW420" s="2" t="s">
        <v>241</v>
      </c>
      <c r="CX420" s="2" t="s">
        <v>229</v>
      </c>
      <c r="CY420" s="4"/>
      <c r="CZ420" s="8"/>
      <c r="DA420" s="4"/>
      <c r="DB420" s="8"/>
      <c r="DC420" s="7"/>
      <c r="DD420" s="7"/>
      <c r="DE420" s="2" t="s">
        <v>239</v>
      </c>
      <c r="DF420" s="2" t="s">
        <v>226</v>
      </c>
      <c r="DG420" s="2" t="s">
        <v>647</v>
      </c>
      <c r="DH420" s="2" t="s">
        <v>2475</v>
      </c>
      <c r="DI420" s="2" t="s">
        <v>241</v>
      </c>
      <c r="DJ420" s="2" t="s">
        <v>229</v>
      </c>
      <c r="DK420" s="4"/>
      <c r="DL420" s="8"/>
      <c r="DM420" s="4"/>
      <c r="DN420" s="8"/>
      <c r="DO420" s="7"/>
      <c r="DP420" s="7"/>
      <c r="DQ420" s="2" t="s">
        <v>239</v>
      </c>
      <c r="DR420" s="2" t="s">
        <v>226</v>
      </c>
      <c r="DS420" s="2" t="s">
        <v>2497</v>
      </c>
      <c r="DT420" s="2" t="s">
        <v>2599</v>
      </c>
      <c r="DU420" s="2" t="s">
        <v>241</v>
      </c>
      <c r="DV420" s="2" t="s">
        <v>229</v>
      </c>
      <c r="DW420" s="4"/>
      <c r="DX420" s="8"/>
      <c r="DY420" s="4"/>
      <c r="DZ420" s="8"/>
      <c r="EA420" s="7"/>
      <c r="EB420" s="7"/>
      <c r="EC420" s="2" t="s">
        <v>239</v>
      </c>
      <c r="ED420" s="2" t="s">
        <v>226</v>
      </c>
      <c r="EE420" s="2" t="s">
        <v>627</v>
      </c>
      <c r="EF420" s="2" t="s">
        <v>2660</v>
      </c>
      <c r="EG420" s="2" t="s">
        <v>241</v>
      </c>
      <c r="EH420" s="2" t="s">
        <v>229</v>
      </c>
      <c r="EI420" s="4"/>
      <c r="EJ420" s="8"/>
      <c r="EK420" s="4"/>
      <c r="EL420" s="8"/>
      <c r="EM420" s="7"/>
      <c r="EN420" s="7"/>
      <c r="EO420" s="2" t="s">
        <v>239</v>
      </c>
      <c r="EP420" s="2" t="s">
        <v>226</v>
      </c>
      <c r="EQ420" s="2" t="s">
        <v>1972</v>
      </c>
      <c r="ER420" s="2" t="s">
        <v>1401</v>
      </c>
      <c r="ES420" s="2" t="s">
        <v>241</v>
      </c>
      <c r="ET420" s="2" t="s">
        <v>229</v>
      </c>
      <c r="EU420" s="4"/>
      <c r="EV420" s="8"/>
      <c r="EW420" s="4"/>
      <c r="EX420" s="8"/>
      <c r="EY420" s="7"/>
      <c r="EZ420" s="7"/>
      <c r="FA420" s="2" t="s">
        <v>239</v>
      </c>
      <c r="FB420" s="2" t="s">
        <v>226</v>
      </c>
      <c r="FC420" s="2" t="s">
        <v>2001</v>
      </c>
      <c r="FD420" s="2" t="s">
        <v>2482</v>
      </c>
      <c r="FE420" s="2" t="s">
        <v>241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226</v>
      </c>
      <c r="FO420" s="2" t="s">
        <v>651</v>
      </c>
      <c r="FP420" s="2" t="s">
        <v>229</v>
      </c>
      <c r="FQ420" s="2" t="s">
        <v>241</v>
      </c>
      <c r="FR420" s="2" t="s">
        <v>229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226</v>
      </c>
      <c r="GA420" s="2" t="s">
        <v>327</v>
      </c>
      <c r="GB420" s="2" t="s">
        <v>229</v>
      </c>
      <c r="GC420" s="2" t="s">
        <v>241</v>
      </c>
      <c r="GD420" s="2" t="s">
        <v>229</v>
      </c>
      <c r="GE420" s="4"/>
      <c r="GF420" s="8"/>
      <c r="GG420" s="4"/>
      <c r="GH420" s="8"/>
      <c r="GI420" s="7"/>
      <c r="GJ420" s="7"/>
      <c r="GK420" s="2" t="s">
        <v>272</v>
      </c>
      <c r="GL420" s="2" t="s">
        <v>226</v>
      </c>
      <c r="GM420" s="2" t="s">
        <v>229</v>
      </c>
      <c r="GN420" s="2" t="s">
        <v>229</v>
      </c>
      <c r="GO420" s="2" t="s">
        <v>241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239</v>
      </c>
      <c r="GX420" s="2" t="s">
        <v>226</v>
      </c>
      <c r="GY420" s="2" t="s">
        <v>2471</v>
      </c>
      <c r="GZ420" s="2" t="s">
        <v>840</v>
      </c>
      <c r="HA420" s="2" t="s">
        <v>241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266</v>
      </c>
      <c r="HJ420" s="2" t="s">
        <v>226</v>
      </c>
      <c r="HK420" s="2" t="s">
        <v>229</v>
      </c>
      <c r="HL420" s="2" t="s">
        <v>229</v>
      </c>
      <c r="HM420" s="2" t="s">
        <v>241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266</v>
      </c>
      <c r="HV420" s="2" t="s">
        <v>226</v>
      </c>
      <c r="HW420" s="2" t="s">
        <v>229</v>
      </c>
      <c r="HX420" s="2" t="s">
        <v>229</v>
      </c>
      <c r="HY420" s="2" t="s">
        <v>241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266</v>
      </c>
      <c r="IH420" s="2" t="s">
        <v>226</v>
      </c>
      <c r="II420" s="2" t="s">
        <v>229</v>
      </c>
      <c r="IJ420" s="2" t="s">
        <v>229</v>
      </c>
      <c r="IK420" s="2" t="s">
        <v>241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272</v>
      </c>
      <c r="IT420" s="2" t="s">
        <v>226</v>
      </c>
      <c r="IU420" s="2" t="s">
        <v>229</v>
      </c>
      <c r="IV420" s="2" t="s">
        <v>229</v>
      </c>
      <c r="IW420" s="2" t="s">
        <v>241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272</v>
      </c>
      <c r="JF420" s="2" t="s">
        <v>226</v>
      </c>
      <c r="JG420" s="2" t="s">
        <v>229</v>
      </c>
      <c r="JH420" s="2" t="s">
        <v>229</v>
      </c>
      <c r="JI420" s="2" t="s">
        <v>241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272</v>
      </c>
      <c r="JR420" s="2" t="s">
        <v>226</v>
      </c>
      <c r="JS420" s="2" t="s">
        <v>229</v>
      </c>
      <c r="JT420" s="2" t="s">
        <v>229</v>
      </c>
      <c r="JU420" s="2" t="s">
        <v>241</v>
      </c>
      <c r="JV420" s="2" t="s">
        <v>229</v>
      </c>
      <c r="JW420" s="4"/>
      <c r="JX420" s="8"/>
      <c r="JY420" s="4"/>
      <c r="JZ420" s="8"/>
      <c r="KA420" s="7"/>
      <c r="KB420" s="7"/>
      <c r="KC420" s="2" t="s">
        <v>272</v>
      </c>
      <c r="KD420" s="2" t="s">
        <v>226</v>
      </c>
      <c r="KE420" s="2" t="s">
        <v>229</v>
      </c>
      <c r="KF420" s="2" t="s">
        <v>229</v>
      </c>
      <c r="KG420" s="2" t="s">
        <v>241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272</v>
      </c>
      <c r="KP420" s="2" t="s">
        <v>226</v>
      </c>
      <c r="KQ420" s="2" t="s">
        <v>229</v>
      </c>
      <c r="KR420" s="2" t="s">
        <v>229</v>
      </c>
      <c r="KS420" s="2" t="s">
        <v>241</v>
      </c>
      <c r="KT420" s="2" t="s">
        <v>229</v>
      </c>
      <c r="KU420" s="4"/>
      <c r="KV420" s="8"/>
      <c r="KW420" s="4"/>
      <c r="KX420" s="8"/>
      <c r="KY420" s="7"/>
      <c r="KZ420" s="7"/>
      <c r="LA420" s="2" t="s">
        <v>272</v>
      </c>
      <c r="LB420" s="2" t="s">
        <v>226</v>
      </c>
      <c r="LC420" s="2" t="s">
        <v>229</v>
      </c>
      <c r="LD420" s="2" t="s">
        <v>229</v>
      </c>
      <c r="LE420" s="2" t="s">
        <v>241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229</v>
      </c>
      <c r="LN420" s="2" t="s">
        <v>229</v>
      </c>
      <c r="LO420" s="2" t="s">
        <v>229</v>
      </c>
      <c r="LP420" s="2" t="s">
        <v>229</v>
      </c>
      <c r="LQ420" s="2" t="s">
        <v>229</v>
      </c>
      <c r="LR420" s="2" t="s">
        <v>229</v>
      </c>
      <c r="LS420" s="4"/>
      <c r="LT420" s="8"/>
      <c r="LU420" s="4"/>
      <c r="LV420" s="8"/>
      <c r="LW420" s="7"/>
      <c r="LX420" s="7"/>
      <c r="LY420" s="2" t="s">
        <v>239</v>
      </c>
      <c r="LZ420" s="2" t="s">
        <v>275</v>
      </c>
      <c r="MA420" s="2" t="s">
        <v>2474</v>
      </c>
      <c r="MB420" s="2" t="s">
        <v>229</v>
      </c>
      <c r="MC420" s="2" t="s">
        <v>241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272</v>
      </c>
      <c r="ML420" s="2" t="s">
        <v>226</v>
      </c>
      <c r="MM420" s="2" t="s">
        <v>229</v>
      </c>
      <c r="MN420" s="2" t="s">
        <v>229</v>
      </c>
      <c r="MO420" s="2" t="s">
        <v>241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266</v>
      </c>
      <c r="MX420" s="2" t="s">
        <v>226</v>
      </c>
      <c r="MY420" s="2" t="s">
        <v>229</v>
      </c>
      <c r="MZ420" s="2" t="s">
        <v>229</v>
      </c>
      <c r="NA420" s="2" t="s">
        <v>241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239</v>
      </c>
      <c r="NJ420" s="2" t="s">
        <v>260</v>
      </c>
      <c r="NK420" s="2" t="s">
        <v>651</v>
      </c>
      <c r="NL420" s="2" t="s">
        <v>229</v>
      </c>
      <c r="NM420" s="2" t="s">
        <v>241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272</v>
      </c>
      <c r="NV420" s="2" t="s">
        <v>226</v>
      </c>
      <c r="NW420" s="2" t="s">
        <v>229</v>
      </c>
      <c r="NX420" s="2" t="s">
        <v>229</v>
      </c>
      <c r="NY420" s="2" t="s">
        <v>241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239</v>
      </c>
      <c r="OH420" s="2" t="s">
        <v>226</v>
      </c>
      <c r="OI420" s="2" t="s">
        <v>229</v>
      </c>
      <c r="OJ420" s="2" t="s">
        <v>229</v>
      </c>
      <c r="OK420" s="2" t="s">
        <v>241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229</v>
      </c>
      <c r="OT420" s="2" t="s">
        <v>229</v>
      </c>
      <c r="OU420" s="2" t="s">
        <v>229</v>
      </c>
      <c r="OV420" s="2" t="s">
        <v>229</v>
      </c>
      <c r="OW420" s="2" t="s">
        <v>229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229</v>
      </c>
      <c r="PF420" s="2" t="s">
        <v>229</v>
      </c>
      <c r="PG420" s="2" t="s">
        <v>229</v>
      </c>
      <c r="PH420" s="2" t="s">
        <v>229</v>
      </c>
      <c r="PI420" s="2" t="s">
        <v>229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229</v>
      </c>
      <c r="PR420" s="2" t="s">
        <v>229</v>
      </c>
      <c r="PS420" s="2" t="s">
        <v>229</v>
      </c>
      <c r="PT420" s="2" t="s">
        <v>229</v>
      </c>
      <c r="PU420" s="2" t="s">
        <v>229</v>
      </c>
      <c r="PV420" s="2" t="s">
        <v>229</v>
      </c>
      <c r="PW420" s="4"/>
      <c r="PX420" s="8"/>
      <c r="PY420" s="4"/>
      <c r="PZ420" s="8"/>
      <c r="QA420" s="7"/>
      <c r="QB420" s="7"/>
      <c r="QC420" s="2" t="s">
        <v>281</v>
      </c>
      <c r="QD420" s="2" t="s">
        <v>226</v>
      </c>
      <c r="QE420" s="2" t="s">
        <v>229</v>
      </c>
      <c r="QF420" s="2" t="s">
        <v>229</v>
      </c>
      <c r="QG420" s="2" t="s">
        <v>241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229</v>
      </c>
      <c r="QP420" s="2" t="s">
        <v>229</v>
      </c>
      <c r="QQ420" s="2" t="s">
        <v>229</v>
      </c>
      <c r="QR420" s="2" t="s">
        <v>229</v>
      </c>
      <c r="QS420" s="2" t="s">
        <v>229</v>
      </c>
      <c r="QT420" s="2" t="s">
        <v>229</v>
      </c>
      <c r="QU420" s="4"/>
      <c r="QV420" s="8"/>
      <c r="QW420" s="4"/>
      <c r="QX420" s="8"/>
      <c r="QY420" s="7"/>
      <c r="QZ420" s="7"/>
      <c r="RA420" s="2" t="s">
        <v>239</v>
      </c>
      <c r="RB420" s="2" t="s">
        <v>275</v>
      </c>
      <c r="RC420" s="2" t="s">
        <v>338</v>
      </c>
      <c r="RD420" s="2" t="s">
        <v>229</v>
      </c>
      <c r="RE420" s="2" t="s">
        <v>241</v>
      </c>
      <c r="RF420" s="2" t="s">
        <v>229</v>
      </c>
      <c r="RG420" s="4"/>
      <c r="RH420" s="8"/>
      <c r="RI420" s="4"/>
      <c r="RJ420" s="8"/>
      <c r="RK420" s="7"/>
      <c r="RL420" s="7"/>
      <c r="RM420" s="2" t="s">
        <v>272</v>
      </c>
      <c r="RN420" s="2" t="s">
        <v>226</v>
      </c>
      <c r="RO420" s="2" t="s">
        <v>229</v>
      </c>
      <c r="RP420" s="2" t="s">
        <v>229</v>
      </c>
      <c r="RQ420" s="2" t="s">
        <v>241</v>
      </c>
      <c r="RR420" s="2" t="s">
        <v>229</v>
      </c>
      <c r="RS420" s="4"/>
      <c r="RT420" s="8"/>
      <c r="RU420" s="4"/>
      <c r="RV420" s="8"/>
      <c r="RW420" s="7"/>
      <c r="RX420" s="7"/>
      <c r="RY420" s="2" t="s">
        <v>229</v>
      </c>
      <c r="RZ420" s="2" t="s">
        <v>229</v>
      </c>
      <c r="SA420" s="2" t="s">
        <v>229</v>
      </c>
      <c r="SB420" s="2" t="s">
        <v>229</v>
      </c>
      <c r="SC420" s="2" t="s">
        <v>229</v>
      </c>
      <c r="SD420" s="2" t="s">
        <v>229</v>
      </c>
      <c r="SE420" s="4">
        <v>307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>
        <v>70</v>
      </c>
      <c r="VS420" s="4"/>
    </row>
    <row r="421">
      <c r="A421" s="2" t="s">
        <v>3506</v>
      </c>
      <c r="B421" s="2" t="s">
        <v>216</v>
      </c>
      <c r="C421" s="2" t="s">
        <v>217</v>
      </c>
      <c r="D421" s="2" t="s">
        <v>3164</v>
      </c>
      <c r="E421" s="2" t="s">
        <v>3497</v>
      </c>
      <c r="F421" s="2" t="s">
        <v>2229</v>
      </c>
      <c r="G421" s="2" t="s">
        <v>2374</v>
      </c>
      <c r="H421" s="2" t="s">
        <v>2461</v>
      </c>
      <c r="I421" s="2" t="s">
        <v>3498</v>
      </c>
      <c r="J421" s="2" t="s">
        <v>285</v>
      </c>
      <c r="K421" s="2" t="s">
        <v>2491</v>
      </c>
      <c r="L421" s="3">
        <v>30.95</v>
      </c>
      <c r="M421" s="3">
        <v>32.5</v>
      </c>
      <c r="N421" s="3">
        <v>64.99</v>
      </c>
      <c r="O421" s="2" t="s">
        <v>226</v>
      </c>
      <c r="P421" s="2" t="s">
        <v>618</v>
      </c>
      <c r="Q421" s="2" t="s">
        <v>228</v>
      </c>
      <c r="R421" s="2" t="s">
        <v>229</v>
      </c>
      <c r="S421" s="2" t="s">
        <v>2492</v>
      </c>
      <c r="T421" s="2" t="s">
        <v>2437</v>
      </c>
      <c r="U421" s="2" t="s">
        <v>232</v>
      </c>
      <c r="V421" s="2" t="s">
        <v>233</v>
      </c>
      <c r="W421" s="2" t="s">
        <v>686</v>
      </c>
      <c r="X421" s="2" t="s">
        <v>1009</v>
      </c>
      <c r="Y421" s="2" t="s">
        <v>651</v>
      </c>
      <c r="Z421" s="4">
        <v>253</v>
      </c>
      <c r="AA421" s="4">
        <f>=ROUNDDOWN(36.1428571428571,0)</f>
      </c>
      <c r="AB421" s="5">
        <v>7</v>
      </c>
      <c r="AC421" s="2" t="s">
        <v>3507</v>
      </c>
      <c r="AD421" s="4">
        <v>60</v>
      </c>
      <c r="AE421" s="4">
        <v>290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2</v>
      </c>
      <c r="AQ421" s="8">
        <v>67.6</v>
      </c>
      <c r="AR421" s="4"/>
      <c r="AS421" s="8"/>
      <c r="AT421" s="7"/>
      <c r="AU421" s="7"/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0.6918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2</v>
      </c>
      <c r="BK421" s="8">
        <v>67.6</v>
      </c>
      <c r="BL421" s="2" t="s">
        <v>1881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239</v>
      </c>
      <c r="BV421" s="2" t="s">
        <v>226</v>
      </c>
      <c r="BW421" s="2" t="s">
        <v>229</v>
      </c>
      <c r="BX421" s="2" t="s">
        <v>335</v>
      </c>
      <c r="BY421" s="2" t="s">
        <v>241</v>
      </c>
      <c r="BZ421" s="2" t="s">
        <v>229</v>
      </c>
      <c r="CA421" s="4">
        <v>1</v>
      </c>
      <c r="CB421" s="8">
        <v>35.1</v>
      </c>
      <c r="CC421" s="4"/>
      <c r="CD421" s="8"/>
      <c r="CE421" s="7"/>
      <c r="CF421" s="7"/>
      <c r="CG421" s="2" t="s">
        <v>239</v>
      </c>
      <c r="CH421" s="2" t="s">
        <v>226</v>
      </c>
      <c r="CI421" s="2" t="s">
        <v>2466</v>
      </c>
      <c r="CJ421" s="2" t="s">
        <v>2503</v>
      </c>
      <c r="CK421" s="2" t="s">
        <v>241</v>
      </c>
      <c r="CL421" s="2" t="s">
        <v>229</v>
      </c>
      <c r="CM421" s="4"/>
      <c r="CN421" s="8"/>
      <c r="CO421" s="4"/>
      <c r="CP421" s="8"/>
      <c r="CQ421" s="7"/>
      <c r="CR421" s="7"/>
      <c r="CS421" s="2" t="s">
        <v>239</v>
      </c>
      <c r="CT421" s="2" t="s">
        <v>226</v>
      </c>
      <c r="CU421" s="2" t="s">
        <v>1193</v>
      </c>
      <c r="CV421" s="2" t="s">
        <v>2548</v>
      </c>
      <c r="CW421" s="2" t="s">
        <v>241</v>
      </c>
      <c r="CX421" s="2" t="s">
        <v>229</v>
      </c>
      <c r="CY421" s="4">
        <v>1</v>
      </c>
      <c r="CZ421" s="8">
        <v>32.5</v>
      </c>
      <c r="DA421" s="4"/>
      <c r="DB421" s="8"/>
      <c r="DC421" s="7"/>
      <c r="DD421" s="7"/>
      <c r="DE421" s="2" t="s">
        <v>239</v>
      </c>
      <c r="DF421" s="2" t="s">
        <v>226</v>
      </c>
      <c r="DG421" s="2" t="s">
        <v>647</v>
      </c>
      <c r="DH421" s="2" t="s">
        <v>653</v>
      </c>
      <c r="DI421" s="2" t="s">
        <v>241</v>
      </c>
      <c r="DJ421" s="2" t="s">
        <v>229</v>
      </c>
      <c r="DK421" s="4"/>
      <c r="DL421" s="8"/>
      <c r="DM421" s="4"/>
      <c r="DN421" s="8"/>
      <c r="DO421" s="7"/>
      <c r="DP421" s="7"/>
      <c r="DQ421" s="2" t="s">
        <v>239</v>
      </c>
      <c r="DR421" s="2" t="s">
        <v>226</v>
      </c>
      <c r="DS421" s="2" t="s">
        <v>2497</v>
      </c>
      <c r="DT421" s="2" t="s">
        <v>410</v>
      </c>
      <c r="DU421" s="2" t="s">
        <v>241</v>
      </c>
      <c r="DV421" s="2" t="s">
        <v>229</v>
      </c>
      <c r="DW421" s="4"/>
      <c r="DX421" s="8"/>
      <c r="DY421" s="4"/>
      <c r="DZ421" s="8"/>
      <c r="EA421" s="7"/>
      <c r="EB421" s="7"/>
      <c r="EC421" s="2" t="s">
        <v>239</v>
      </c>
      <c r="ED421" s="2" t="s">
        <v>226</v>
      </c>
      <c r="EE421" s="2" t="s">
        <v>627</v>
      </c>
      <c r="EF421" s="2" t="s">
        <v>2604</v>
      </c>
      <c r="EG421" s="2" t="s">
        <v>241</v>
      </c>
      <c r="EH421" s="2" t="s">
        <v>229</v>
      </c>
      <c r="EI421" s="4"/>
      <c r="EJ421" s="8"/>
      <c r="EK421" s="4"/>
      <c r="EL421" s="8"/>
      <c r="EM421" s="7"/>
      <c r="EN421" s="7"/>
      <c r="EO421" s="2" t="s">
        <v>239</v>
      </c>
      <c r="EP421" s="2" t="s">
        <v>226</v>
      </c>
      <c r="EQ421" s="2" t="s">
        <v>1972</v>
      </c>
      <c r="ER421" s="2" t="s">
        <v>2479</v>
      </c>
      <c r="ES421" s="2" t="s">
        <v>241</v>
      </c>
      <c r="ET421" s="2" t="s">
        <v>229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226</v>
      </c>
      <c r="FC421" s="2" t="s">
        <v>2001</v>
      </c>
      <c r="FD421" s="2" t="s">
        <v>3338</v>
      </c>
      <c r="FE421" s="2" t="s">
        <v>241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226</v>
      </c>
      <c r="FO421" s="2" t="s">
        <v>651</v>
      </c>
      <c r="FP421" s="2" t="s">
        <v>229</v>
      </c>
      <c r="FQ421" s="2" t="s">
        <v>241</v>
      </c>
      <c r="FR421" s="2" t="s">
        <v>229</v>
      </c>
      <c r="FS421" s="4"/>
      <c r="FT421" s="8"/>
      <c r="FU421" s="4"/>
      <c r="FV421" s="8"/>
      <c r="FW421" s="7"/>
      <c r="FX421" s="7"/>
      <c r="FY421" s="2" t="s">
        <v>239</v>
      </c>
      <c r="FZ421" s="2" t="s">
        <v>226</v>
      </c>
      <c r="GA421" s="2" t="s">
        <v>327</v>
      </c>
      <c r="GB421" s="2" t="s">
        <v>229</v>
      </c>
      <c r="GC421" s="2" t="s">
        <v>241</v>
      </c>
      <c r="GD421" s="2" t="s">
        <v>229</v>
      </c>
      <c r="GE421" s="4"/>
      <c r="GF421" s="8"/>
      <c r="GG421" s="4"/>
      <c r="GH421" s="8"/>
      <c r="GI421" s="7"/>
      <c r="GJ421" s="7"/>
      <c r="GK421" s="2" t="s">
        <v>272</v>
      </c>
      <c r="GL421" s="2" t="s">
        <v>226</v>
      </c>
      <c r="GM421" s="2" t="s">
        <v>229</v>
      </c>
      <c r="GN421" s="2" t="s">
        <v>229</v>
      </c>
      <c r="GO421" s="2" t="s">
        <v>241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239</v>
      </c>
      <c r="GX421" s="2" t="s">
        <v>226</v>
      </c>
      <c r="GY421" s="2" t="s">
        <v>2471</v>
      </c>
      <c r="GZ421" s="2" t="s">
        <v>606</v>
      </c>
      <c r="HA421" s="2" t="s">
        <v>241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266</v>
      </c>
      <c r="HJ421" s="2" t="s">
        <v>226</v>
      </c>
      <c r="HK421" s="2" t="s">
        <v>229</v>
      </c>
      <c r="HL421" s="2" t="s">
        <v>229</v>
      </c>
      <c r="HM421" s="2" t="s">
        <v>241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266</v>
      </c>
      <c r="HV421" s="2" t="s">
        <v>226</v>
      </c>
      <c r="HW421" s="2" t="s">
        <v>229</v>
      </c>
      <c r="HX421" s="2" t="s">
        <v>229</v>
      </c>
      <c r="HY421" s="2" t="s">
        <v>241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266</v>
      </c>
      <c r="IH421" s="2" t="s">
        <v>226</v>
      </c>
      <c r="II421" s="2" t="s">
        <v>229</v>
      </c>
      <c r="IJ421" s="2" t="s">
        <v>229</v>
      </c>
      <c r="IK421" s="2" t="s">
        <v>241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272</v>
      </c>
      <c r="IT421" s="2" t="s">
        <v>226</v>
      </c>
      <c r="IU421" s="2" t="s">
        <v>229</v>
      </c>
      <c r="IV421" s="2" t="s">
        <v>229</v>
      </c>
      <c r="IW421" s="2" t="s">
        <v>241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272</v>
      </c>
      <c r="JF421" s="2" t="s">
        <v>226</v>
      </c>
      <c r="JG421" s="2" t="s">
        <v>229</v>
      </c>
      <c r="JH421" s="2" t="s">
        <v>229</v>
      </c>
      <c r="JI421" s="2" t="s">
        <v>241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272</v>
      </c>
      <c r="JR421" s="2" t="s">
        <v>226</v>
      </c>
      <c r="JS421" s="2" t="s">
        <v>229</v>
      </c>
      <c r="JT421" s="2" t="s">
        <v>229</v>
      </c>
      <c r="JU421" s="2" t="s">
        <v>241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272</v>
      </c>
      <c r="KD421" s="2" t="s">
        <v>226</v>
      </c>
      <c r="KE421" s="2" t="s">
        <v>229</v>
      </c>
      <c r="KF421" s="2" t="s">
        <v>229</v>
      </c>
      <c r="KG421" s="2" t="s">
        <v>241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272</v>
      </c>
      <c r="KP421" s="2" t="s">
        <v>226</v>
      </c>
      <c r="KQ421" s="2" t="s">
        <v>229</v>
      </c>
      <c r="KR421" s="2" t="s">
        <v>229</v>
      </c>
      <c r="KS421" s="2" t="s">
        <v>241</v>
      </c>
      <c r="KT421" s="2" t="s">
        <v>229</v>
      </c>
      <c r="KU421" s="4"/>
      <c r="KV421" s="8"/>
      <c r="KW421" s="4"/>
      <c r="KX421" s="8"/>
      <c r="KY421" s="7"/>
      <c r="KZ421" s="7"/>
      <c r="LA421" s="2" t="s">
        <v>272</v>
      </c>
      <c r="LB421" s="2" t="s">
        <v>226</v>
      </c>
      <c r="LC421" s="2" t="s">
        <v>229</v>
      </c>
      <c r="LD421" s="2" t="s">
        <v>229</v>
      </c>
      <c r="LE421" s="2" t="s">
        <v>241</v>
      </c>
      <c r="LF421" s="2" t="s">
        <v>229</v>
      </c>
      <c r="LG421" s="4"/>
      <c r="LH421" s="8"/>
      <c r="LI421" s="4"/>
      <c r="LJ421" s="8"/>
      <c r="LK421" s="7"/>
      <c r="LL421" s="7"/>
      <c r="LM421" s="2" t="s">
        <v>229</v>
      </c>
      <c r="LN421" s="2" t="s">
        <v>229</v>
      </c>
      <c r="LO421" s="2" t="s">
        <v>229</v>
      </c>
      <c r="LP421" s="2" t="s">
        <v>229</v>
      </c>
      <c r="LQ421" s="2" t="s">
        <v>229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239</v>
      </c>
      <c r="LZ421" s="2" t="s">
        <v>275</v>
      </c>
      <c r="MA421" s="2" t="s">
        <v>2474</v>
      </c>
      <c r="MB421" s="2" t="s">
        <v>2657</v>
      </c>
      <c r="MC421" s="2" t="s">
        <v>241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272</v>
      </c>
      <c r="ML421" s="2" t="s">
        <v>226</v>
      </c>
      <c r="MM421" s="2" t="s">
        <v>229</v>
      </c>
      <c r="MN421" s="2" t="s">
        <v>229</v>
      </c>
      <c r="MO421" s="2" t="s">
        <v>241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266</v>
      </c>
      <c r="MX421" s="2" t="s">
        <v>226</v>
      </c>
      <c r="MY421" s="2" t="s">
        <v>229</v>
      </c>
      <c r="MZ421" s="2" t="s">
        <v>229</v>
      </c>
      <c r="NA421" s="2" t="s">
        <v>241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239</v>
      </c>
      <c r="NJ421" s="2" t="s">
        <v>260</v>
      </c>
      <c r="NK421" s="2" t="s">
        <v>651</v>
      </c>
      <c r="NL421" s="2" t="s">
        <v>2658</v>
      </c>
      <c r="NM421" s="2" t="s">
        <v>241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272</v>
      </c>
      <c r="NV421" s="2" t="s">
        <v>226</v>
      </c>
      <c r="NW421" s="2" t="s">
        <v>229</v>
      </c>
      <c r="NX421" s="2" t="s">
        <v>229</v>
      </c>
      <c r="NY421" s="2" t="s">
        <v>241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239</v>
      </c>
      <c r="OH421" s="2" t="s">
        <v>226</v>
      </c>
      <c r="OI421" s="2" t="s">
        <v>229</v>
      </c>
      <c r="OJ421" s="2" t="s">
        <v>229</v>
      </c>
      <c r="OK421" s="2" t="s">
        <v>241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229</v>
      </c>
      <c r="OT421" s="2" t="s">
        <v>229</v>
      </c>
      <c r="OU421" s="2" t="s">
        <v>229</v>
      </c>
      <c r="OV421" s="2" t="s">
        <v>229</v>
      </c>
      <c r="OW421" s="2" t="s">
        <v>229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229</v>
      </c>
      <c r="PF421" s="2" t="s">
        <v>229</v>
      </c>
      <c r="PG421" s="2" t="s">
        <v>229</v>
      </c>
      <c r="PH421" s="2" t="s">
        <v>229</v>
      </c>
      <c r="PI421" s="2" t="s">
        <v>229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229</v>
      </c>
      <c r="PR421" s="2" t="s">
        <v>229</v>
      </c>
      <c r="PS421" s="2" t="s">
        <v>229</v>
      </c>
      <c r="PT421" s="2" t="s">
        <v>229</v>
      </c>
      <c r="PU421" s="2" t="s">
        <v>229</v>
      </c>
      <c r="PV421" s="2" t="s">
        <v>229</v>
      </c>
      <c r="PW421" s="4"/>
      <c r="PX421" s="8"/>
      <c r="PY421" s="4"/>
      <c r="PZ421" s="8"/>
      <c r="QA421" s="7"/>
      <c r="QB421" s="7"/>
      <c r="QC421" s="2" t="s">
        <v>281</v>
      </c>
      <c r="QD421" s="2" t="s">
        <v>226</v>
      </c>
      <c r="QE421" s="2" t="s">
        <v>229</v>
      </c>
      <c r="QF421" s="2" t="s">
        <v>229</v>
      </c>
      <c r="QG421" s="2" t="s">
        <v>241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229</v>
      </c>
      <c r="QP421" s="2" t="s">
        <v>229</v>
      </c>
      <c r="QQ421" s="2" t="s">
        <v>229</v>
      </c>
      <c r="QR421" s="2" t="s">
        <v>229</v>
      </c>
      <c r="QS421" s="2" t="s">
        <v>229</v>
      </c>
      <c r="QT421" s="2" t="s">
        <v>229</v>
      </c>
      <c r="QU421" s="4"/>
      <c r="QV421" s="8"/>
      <c r="QW421" s="4"/>
      <c r="QX421" s="8"/>
      <c r="QY421" s="7"/>
      <c r="QZ421" s="7"/>
      <c r="RA421" s="2" t="s">
        <v>239</v>
      </c>
      <c r="RB421" s="2" t="s">
        <v>275</v>
      </c>
      <c r="RC421" s="2" t="s">
        <v>338</v>
      </c>
      <c r="RD421" s="2" t="s">
        <v>521</v>
      </c>
      <c r="RE421" s="2" t="s">
        <v>241</v>
      </c>
      <c r="RF421" s="2" t="s">
        <v>229</v>
      </c>
      <c r="RG421" s="4"/>
      <c r="RH421" s="8"/>
      <c r="RI421" s="4"/>
      <c r="RJ421" s="8"/>
      <c r="RK421" s="7"/>
      <c r="RL421" s="7"/>
      <c r="RM421" s="2" t="s">
        <v>272</v>
      </c>
      <c r="RN421" s="2" t="s">
        <v>226</v>
      </c>
      <c r="RO421" s="2" t="s">
        <v>229</v>
      </c>
      <c r="RP421" s="2" t="s">
        <v>229</v>
      </c>
      <c r="RQ421" s="2" t="s">
        <v>241</v>
      </c>
      <c r="RR421" s="2" t="s">
        <v>229</v>
      </c>
      <c r="RS421" s="4"/>
      <c r="RT421" s="8"/>
      <c r="RU421" s="4"/>
      <c r="RV421" s="8"/>
      <c r="RW421" s="7"/>
      <c r="RX421" s="7"/>
      <c r="RY421" s="2" t="s">
        <v>229</v>
      </c>
      <c r="RZ421" s="2" t="s">
        <v>229</v>
      </c>
      <c r="SA421" s="2" t="s">
        <v>229</v>
      </c>
      <c r="SB421" s="2" t="s">
        <v>229</v>
      </c>
      <c r="SC421" s="2" t="s">
        <v>229</v>
      </c>
      <c r="SD421" s="2" t="s">
        <v>229</v>
      </c>
      <c r="SE421" s="4">
        <v>253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>
        <v>60</v>
      </c>
      <c r="VL421" s="4"/>
      <c r="VM421" s="4"/>
      <c r="VN421" s="4"/>
      <c r="VO421" s="4"/>
      <c r="VP421" s="4"/>
      <c r="VQ421" s="4"/>
      <c r="VR421" s="4">
        <v>230</v>
      </c>
      <c r="VS421" s="4"/>
    </row>
    <row r="422">
      <c r="A422" s="2" t="s">
        <v>3508</v>
      </c>
      <c r="B422" s="2" t="s">
        <v>216</v>
      </c>
      <c r="C422" s="2" t="s">
        <v>217</v>
      </c>
      <c r="D422" s="2" t="s">
        <v>3164</v>
      </c>
      <c r="E422" s="2" t="s">
        <v>3497</v>
      </c>
      <c r="F422" s="2" t="s">
        <v>2229</v>
      </c>
      <c r="G422" s="2" t="s">
        <v>2374</v>
      </c>
      <c r="H422" s="2" t="s">
        <v>2461</v>
      </c>
      <c r="I422" s="2" t="s">
        <v>3498</v>
      </c>
      <c r="J422" s="2" t="s">
        <v>224</v>
      </c>
      <c r="K422" s="2" t="s">
        <v>527</v>
      </c>
      <c r="L422" s="3">
        <v>26.19</v>
      </c>
      <c r="M422" s="3">
        <v>27.5</v>
      </c>
      <c r="N422" s="3">
        <v>54.99</v>
      </c>
      <c r="O422" s="2" t="s">
        <v>226</v>
      </c>
      <c r="P422" s="2" t="s">
        <v>618</v>
      </c>
      <c r="Q422" s="2" t="s">
        <v>228</v>
      </c>
      <c r="R422" s="2" t="s">
        <v>229</v>
      </c>
      <c r="S422" s="2" t="s">
        <v>2515</v>
      </c>
      <c r="T422" s="2" t="s">
        <v>2437</v>
      </c>
      <c r="U422" s="2" t="s">
        <v>2464</v>
      </c>
      <c r="V422" s="2" t="s">
        <v>233</v>
      </c>
      <c r="W422" s="2" t="s">
        <v>686</v>
      </c>
      <c r="X422" s="2" t="s">
        <v>1009</v>
      </c>
      <c r="Y422" s="2" t="s">
        <v>1128</v>
      </c>
      <c r="Z422" s="4">
        <v>64</v>
      </c>
      <c r="AA422" s="4">
        <f>=ROUNDDOWN(64,0)</f>
      </c>
      <c r="AB422" s="5">
        <v>1</v>
      </c>
      <c r="AC422" s="2" t="s">
        <v>637</v>
      </c>
      <c r="AD422" s="4">
        <v>50</v>
      </c>
      <c r="AE422" s="4">
        <v>230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2</v>
      </c>
      <c r="AW422" s="8">
        <v>67.6</v>
      </c>
      <c r="AX422" s="4" t="s">
        <v>229</v>
      </c>
      <c r="AY422" s="8" t="s">
        <v>229</v>
      </c>
      <c r="AZ422" s="7" t="s">
        <v>229</v>
      </c>
      <c r="BA422" s="7" t="s">
        <v>229</v>
      </c>
      <c r="BB422" s="7"/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>
        <v>0.1893</v>
      </c>
      <c r="BJ422" s="4"/>
      <c r="BK422" s="8"/>
      <c r="BL422" s="2" t="s">
        <v>229</v>
      </c>
      <c r="BM422" s="7"/>
      <c r="BN422" s="7"/>
      <c r="BO422" s="4"/>
      <c r="BP422" s="8"/>
      <c r="BQ422" s="4"/>
      <c r="BR422" s="8"/>
      <c r="BS422" s="7"/>
      <c r="BT422" s="7"/>
      <c r="BU422" s="2" t="s">
        <v>239</v>
      </c>
      <c r="BV422" s="2" t="s">
        <v>226</v>
      </c>
      <c r="BW422" s="2" t="s">
        <v>229</v>
      </c>
      <c r="BX422" s="2" t="s">
        <v>383</v>
      </c>
      <c r="BY422" s="2" t="s">
        <v>241</v>
      </c>
      <c r="BZ422" s="2" t="s">
        <v>229</v>
      </c>
      <c r="CA422" s="4"/>
      <c r="CB422" s="8"/>
      <c r="CC422" s="4"/>
      <c r="CD422" s="8"/>
      <c r="CE422" s="7"/>
      <c r="CF422" s="7"/>
      <c r="CG422" s="2" t="s">
        <v>239</v>
      </c>
      <c r="CH422" s="2" t="s">
        <v>226</v>
      </c>
      <c r="CI422" s="2" t="s">
        <v>1548</v>
      </c>
      <c r="CJ422" s="2" t="s">
        <v>503</v>
      </c>
      <c r="CK422" s="2" t="s">
        <v>241</v>
      </c>
      <c r="CL422" s="2" t="s">
        <v>229</v>
      </c>
      <c r="CM422" s="4"/>
      <c r="CN422" s="8"/>
      <c r="CO422" s="4"/>
      <c r="CP422" s="8"/>
      <c r="CQ422" s="7"/>
      <c r="CR422" s="7"/>
      <c r="CS422" s="2" t="s">
        <v>266</v>
      </c>
      <c r="CT422" s="2" t="s">
        <v>226</v>
      </c>
      <c r="CU422" s="2" t="s">
        <v>229</v>
      </c>
      <c r="CV422" s="2" t="s">
        <v>229</v>
      </c>
      <c r="CW422" s="2" t="s">
        <v>241</v>
      </c>
      <c r="CX422" s="2" t="s">
        <v>229</v>
      </c>
      <c r="CY422" s="4"/>
      <c r="CZ422" s="8"/>
      <c r="DA422" s="4"/>
      <c r="DB422" s="8"/>
      <c r="DC422" s="7"/>
      <c r="DD422" s="7"/>
      <c r="DE422" s="2" t="s">
        <v>239</v>
      </c>
      <c r="DF422" s="2" t="s">
        <v>226</v>
      </c>
      <c r="DG422" s="2" t="s">
        <v>631</v>
      </c>
      <c r="DH422" s="2" t="s">
        <v>2489</v>
      </c>
      <c r="DI422" s="2" t="s">
        <v>241</v>
      </c>
      <c r="DJ422" s="2" t="s">
        <v>229</v>
      </c>
      <c r="DK422" s="4"/>
      <c r="DL422" s="8"/>
      <c r="DM422" s="4"/>
      <c r="DN422" s="8"/>
      <c r="DO422" s="7"/>
      <c r="DP422" s="7"/>
      <c r="DQ422" s="2" t="s">
        <v>239</v>
      </c>
      <c r="DR422" s="2" t="s">
        <v>226</v>
      </c>
      <c r="DS422" s="2" t="s">
        <v>1548</v>
      </c>
      <c r="DT422" s="2" t="s">
        <v>1128</v>
      </c>
      <c r="DU422" s="2" t="s">
        <v>241</v>
      </c>
      <c r="DV422" s="2" t="s">
        <v>229</v>
      </c>
      <c r="DW422" s="4"/>
      <c r="DX422" s="8"/>
      <c r="DY422" s="4"/>
      <c r="DZ422" s="8"/>
      <c r="EA422" s="7"/>
      <c r="EB422" s="7"/>
      <c r="EC422" s="2" t="s">
        <v>1106</v>
      </c>
      <c r="ED422" s="2" t="s">
        <v>226</v>
      </c>
      <c r="EE422" s="2" t="s">
        <v>229</v>
      </c>
      <c r="EF422" s="2" t="s">
        <v>229</v>
      </c>
      <c r="EG422" s="2" t="s">
        <v>241</v>
      </c>
      <c r="EH422" s="2" t="s">
        <v>229</v>
      </c>
      <c r="EI422" s="4"/>
      <c r="EJ422" s="8"/>
      <c r="EK422" s="4"/>
      <c r="EL422" s="8"/>
      <c r="EM422" s="7"/>
      <c r="EN422" s="7"/>
      <c r="EO422" s="2" t="s">
        <v>239</v>
      </c>
      <c r="EP422" s="2" t="s">
        <v>226</v>
      </c>
      <c r="EQ422" s="2" t="s">
        <v>2516</v>
      </c>
      <c r="ER422" s="2" t="s">
        <v>2513</v>
      </c>
      <c r="ES422" s="2" t="s">
        <v>241</v>
      </c>
      <c r="ET422" s="2" t="s">
        <v>229</v>
      </c>
      <c r="EU422" s="4"/>
      <c r="EV422" s="8"/>
      <c r="EW422" s="4"/>
      <c r="EX422" s="8"/>
      <c r="EY422" s="7"/>
      <c r="EZ422" s="7"/>
      <c r="FA422" s="2" t="s">
        <v>239</v>
      </c>
      <c r="FB422" s="2" t="s">
        <v>226</v>
      </c>
      <c r="FC422" s="2" t="s">
        <v>1548</v>
      </c>
      <c r="FD422" s="2" t="s">
        <v>1123</v>
      </c>
      <c r="FE422" s="2" t="s">
        <v>241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226</v>
      </c>
      <c r="FO422" s="2" t="s">
        <v>1548</v>
      </c>
      <c r="FP422" s="2" t="s">
        <v>229</v>
      </c>
      <c r="FQ422" s="2" t="s">
        <v>241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239</v>
      </c>
      <c r="FZ422" s="2" t="s">
        <v>226</v>
      </c>
      <c r="GA422" s="2" t="s">
        <v>327</v>
      </c>
      <c r="GB422" s="2" t="s">
        <v>229</v>
      </c>
      <c r="GC422" s="2" t="s">
        <v>241</v>
      </c>
      <c r="GD422" s="2" t="s">
        <v>229</v>
      </c>
      <c r="GE422" s="4"/>
      <c r="GF422" s="8"/>
      <c r="GG422" s="4"/>
      <c r="GH422" s="8"/>
      <c r="GI422" s="7"/>
      <c r="GJ422" s="7"/>
      <c r="GK422" s="2" t="s">
        <v>272</v>
      </c>
      <c r="GL422" s="2" t="s">
        <v>226</v>
      </c>
      <c r="GM422" s="2" t="s">
        <v>229</v>
      </c>
      <c r="GN422" s="2" t="s">
        <v>229</v>
      </c>
      <c r="GO422" s="2" t="s">
        <v>241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226</v>
      </c>
      <c r="GY422" s="2" t="s">
        <v>229</v>
      </c>
      <c r="GZ422" s="2" t="s">
        <v>229</v>
      </c>
      <c r="HA422" s="2" t="s">
        <v>241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266</v>
      </c>
      <c r="HJ422" s="2" t="s">
        <v>226</v>
      </c>
      <c r="HK422" s="2" t="s">
        <v>229</v>
      </c>
      <c r="HL422" s="2" t="s">
        <v>229</v>
      </c>
      <c r="HM422" s="2" t="s">
        <v>241</v>
      </c>
      <c r="HN422" s="2" t="s">
        <v>229</v>
      </c>
      <c r="HO422" s="4"/>
      <c r="HP422" s="8"/>
      <c r="HQ422" s="4"/>
      <c r="HR422" s="8"/>
      <c r="HS422" s="7"/>
      <c r="HT422" s="7"/>
      <c r="HU422" s="2" t="s">
        <v>266</v>
      </c>
      <c r="HV422" s="2" t="s">
        <v>226</v>
      </c>
      <c r="HW422" s="2" t="s">
        <v>229</v>
      </c>
      <c r="HX422" s="2" t="s">
        <v>229</v>
      </c>
      <c r="HY422" s="2" t="s">
        <v>241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266</v>
      </c>
      <c r="IH422" s="2" t="s">
        <v>226</v>
      </c>
      <c r="II422" s="2" t="s">
        <v>229</v>
      </c>
      <c r="IJ422" s="2" t="s">
        <v>229</v>
      </c>
      <c r="IK422" s="2" t="s">
        <v>241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664</v>
      </c>
      <c r="IT422" s="2" t="s">
        <v>226</v>
      </c>
      <c r="IU422" s="2" t="s">
        <v>229</v>
      </c>
      <c r="IV422" s="2" t="s">
        <v>229</v>
      </c>
      <c r="IW422" s="2" t="s">
        <v>241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272</v>
      </c>
      <c r="JF422" s="2" t="s">
        <v>226</v>
      </c>
      <c r="JG422" s="2" t="s">
        <v>229</v>
      </c>
      <c r="JH422" s="2" t="s">
        <v>229</v>
      </c>
      <c r="JI422" s="2" t="s">
        <v>241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272</v>
      </c>
      <c r="JR422" s="2" t="s">
        <v>226</v>
      </c>
      <c r="JS422" s="2" t="s">
        <v>229</v>
      </c>
      <c r="JT422" s="2" t="s">
        <v>229</v>
      </c>
      <c r="JU422" s="2" t="s">
        <v>241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272</v>
      </c>
      <c r="KD422" s="2" t="s">
        <v>226</v>
      </c>
      <c r="KE422" s="2" t="s">
        <v>229</v>
      </c>
      <c r="KF422" s="2" t="s">
        <v>229</v>
      </c>
      <c r="KG422" s="2" t="s">
        <v>241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272</v>
      </c>
      <c r="KP422" s="2" t="s">
        <v>226</v>
      </c>
      <c r="KQ422" s="2" t="s">
        <v>229</v>
      </c>
      <c r="KR422" s="2" t="s">
        <v>229</v>
      </c>
      <c r="KS422" s="2" t="s">
        <v>241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272</v>
      </c>
      <c r="LB422" s="2" t="s">
        <v>226</v>
      </c>
      <c r="LC422" s="2" t="s">
        <v>229</v>
      </c>
      <c r="LD422" s="2" t="s">
        <v>229</v>
      </c>
      <c r="LE422" s="2" t="s">
        <v>241</v>
      </c>
      <c r="LF422" s="2" t="s">
        <v>229</v>
      </c>
      <c r="LG422" s="4"/>
      <c r="LH422" s="8"/>
      <c r="LI422" s="4"/>
      <c r="LJ422" s="8"/>
      <c r="LK422" s="7"/>
      <c r="LL422" s="7"/>
      <c r="LM422" s="2" t="s">
        <v>229</v>
      </c>
      <c r="LN422" s="2" t="s">
        <v>229</v>
      </c>
      <c r="LO422" s="2" t="s">
        <v>229</v>
      </c>
      <c r="LP422" s="2" t="s">
        <v>229</v>
      </c>
      <c r="LQ422" s="2" t="s">
        <v>229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272</v>
      </c>
      <c r="LZ422" s="2" t="s">
        <v>226</v>
      </c>
      <c r="MA422" s="2" t="s">
        <v>229</v>
      </c>
      <c r="MB422" s="2" t="s">
        <v>229</v>
      </c>
      <c r="MC422" s="2" t="s">
        <v>241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272</v>
      </c>
      <c r="ML422" s="2" t="s">
        <v>226</v>
      </c>
      <c r="MM422" s="2" t="s">
        <v>229</v>
      </c>
      <c r="MN422" s="2" t="s">
        <v>229</v>
      </c>
      <c r="MO422" s="2" t="s">
        <v>241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266</v>
      </c>
      <c r="MX422" s="2" t="s">
        <v>226</v>
      </c>
      <c r="MY422" s="2" t="s">
        <v>229</v>
      </c>
      <c r="MZ422" s="2" t="s">
        <v>229</v>
      </c>
      <c r="NA422" s="2" t="s">
        <v>241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229</v>
      </c>
      <c r="NJ422" s="2" t="s">
        <v>229</v>
      </c>
      <c r="NK422" s="2" t="s">
        <v>229</v>
      </c>
      <c r="NL422" s="2" t="s">
        <v>229</v>
      </c>
      <c r="NM422" s="2" t="s">
        <v>229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272</v>
      </c>
      <c r="NV422" s="2" t="s">
        <v>226</v>
      </c>
      <c r="NW422" s="2" t="s">
        <v>229</v>
      </c>
      <c r="NX422" s="2" t="s">
        <v>229</v>
      </c>
      <c r="NY422" s="2" t="s">
        <v>241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272</v>
      </c>
      <c r="OH422" s="2" t="s">
        <v>226</v>
      </c>
      <c r="OI422" s="2" t="s">
        <v>229</v>
      </c>
      <c r="OJ422" s="2" t="s">
        <v>229</v>
      </c>
      <c r="OK422" s="2" t="s">
        <v>241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229</v>
      </c>
      <c r="OT422" s="2" t="s">
        <v>229</v>
      </c>
      <c r="OU422" s="2" t="s">
        <v>229</v>
      </c>
      <c r="OV422" s="2" t="s">
        <v>229</v>
      </c>
      <c r="OW422" s="2" t="s">
        <v>229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229</v>
      </c>
      <c r="PF422" s="2" t="s">
        <v>229</v>
      </c>
      <c r="PG422" s="2" t="s">
        <v>229</v>
      </c>
      <c r="PH422" s="2" t="s">
        <v>229</v>
      </c>
      <c r="PI422" s="2" t="s">
        <v>229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229</v>
      </c>
      <c r="PR422" s="2" t="s">
        <v>229</v>
      </c>
      <c r="PS422" s="2" t="s">
        <v>229</v>
      </c>
      <c r="PT422" s="2" t="s">
        <v>229</v>
      </c>
      <c r="PU422" s="2" t="s">
        <v>229</v>
      </c>
      <c r="PV422" s="2" t="s">
        <v>229</v>
      </c>
      <c r="PW422" s="4"/>
      <c r="PX422" s="8"/>
      <c r="PY422" s="4"/>
      <c r="PZ422" s="8"/>
      <c r="QA422" s="7"/>
      <c r="QB422" s="7"/>
      <c r="QC422" s="2" t="s">
        <v>281</v>
      </c>
      <c r="QD422" s="2" t="s">
        <v>226</v>
      </c>
      <c r="QE422" s="2" t="s">
        <v>229</v>
      </c>
      <c r="QF422" s="2" t="s">
        <v>229</v>
      </c>
      <c r="QG422" s="2" t="s">
        <v>241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272</v>
      </c>
      <c r="QP422" s="2" t="s">
        <v>226</v>
      </c>
      <c r="QQ422" s="2" t="s">
        <v>229</v>
      </c>
      <c r="QR422" s="2" t="s">
        <v>229</v>
      </c>
      <c r="QS422" s="2" t="s">
        <v>241</v>
      </c>
      <c r="QT422" s="2" t="s">
        <v>229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226</v>
      </c>
      <c r="RC422" s="2" t="s">
        <v>229</v>
      </c>
      <c r="RD422" s="2" t="s">
        <v>229</v>
      </c>
      <c r="RE422" s="2" t="s">
        <v>241</v>
      </c>
      <c r="RF422" s="2" t="s">
        <v>229</v>
      </c>
      <c r="RG422" s="4"/>
      <c r="RH422" s="8"/>
      <c r="RI422" s="4"/>
      <c r="RJ422" s="8"/>
      <c r="RK422" s="7"/>
      <c r="RL422" s="7"/>
      <c r="RM422" s="2" t="s">
        <v>272</v>
      </c>
      <c r="RN422" s="2" t="s">
        <v>226</v>
      </c>
      <c r="RO422" s="2" t="s">
        <v>229</v>
      </c>
      <c r="RP422" s="2" t="s">
        <v>229</v>
      </c>
      <c r="RQ422" s="2" t="s">
        <v>241</v>
      </c>
      <c r="RR422" s="2" t="s">
        <v>229</v>
      </c>
      <c r="RS422" s="4"/>
      <c r="RT422" s="8"/>
      <c r="RU422" s="4"/>
      <c r="RV422" s="8"/>
      <c r="RW422" s="7"/>
      <c r="RX422" s="7"/>
      <c r="RY422" s="2" t="s">
        <v>229</v>
      </c>
      <c r="RZ422" s="2" t="s">
        <v>229</v>
      </c>
      <c r="SA422" s="2" t="s">
        <v>229</v>
      </c>
      <c r="SB422" s="2" t="s">
        <v>229</v>
      </c>
      <c r="SC422" s="2" t="s">
        <v>229</v>
      </c>
      <c r="SD422" s="2" t="s">
        <v>229</v>
      </c>
      <c r="SE422" s="4">
        <v>64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>
        <v>50</v>
      </c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>
        <v>180</v>
      </c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</row>
    <row r="423">
      <c r="A423" s="2" t="s">
        <v>3509</v>
      </c>
      <c r="B423" s="2" t="s">
        <v>216</v>
      </c>
      <c r="C423" s="2" t="s">
        <v>217</v>
      </c>
      <c r="D423" s="2" t="s">
        <v>3164</v>
      </c>
      <c r="E423" s="2" t="s">
        <v>3497</v>
      </c>
      <c r="F423" s="2" t="s">
        <v>2229</v>
      </c>
      <c r="G423" s="2" t="s">
        <v>2374</v>
      </c>
      <c r="H423" s="2" t="s">
        <v>2461</v>
      </c>
      <c r="I423" s="2" t="s">
        <v>3498</v>
      </c>
      <c r="J423" s="2" t="s">
        <v>285</v>
      </c>
      <c r="K423" s="2" t="s">
        <v>527</v>
      </c>
      <c r="L423" s="3">
        <v>30.95</v>
      </c>
      <c r="M423" s="3">
        <v>32.5</v>
      </c>
      <c r="N423" s="3">
        <v>64.99</v>
      </c>
      <c r="O423" s="2" t="s">
        <v>226</v>
      </c>
      <c r="P423" s="2" t="s">
        <v>618</v>
      </c>
      <c r="Q423" s="2" t="s">
        <v>228</v>
      </c>
      <c r="R423" s="2" t="s">
        <v>229</v>
      </c>
      <c r="S423" s="2" t="s">
        <v>2515</v>
      </c>
      <c r="T423" s="2" t="s">
        <v>2437</v>
      </c>
      <c r="U423" s="2" t="s">
        <v>232</v>
      </c>
      <c r="V423" s="2" t="s">
        <v>233</v>
      </c>
      <c r="W423" s="2" t="s">
        <v>686</v>
      </c>
      <c r="X423" s="2" t="s">
        <v>1009</v>
      </c>
      <c r="Y423" s="2" t="s">
        <v>1128</v>
      </c>
      <c r="Z423" s="4">
        <v>109</v>
      </c>
      <c r="AA423" s="4">
        <f>=ROUNDDOWN(36.3333333333333,0)</f>
      </c>
      <c r="AB423" s="5">
        <v>3</v>
      </c>
      <c r="AC423" s="2" t="s">
        <v>637</v>
      </c>
      <c r="AD423" s="4">
        <v>60</v>
      </c>
      <c r="AE423" s="4">
        <v>310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>
        <v>2</v>
      </c>
      <c r="AQ423" s="8">
        <v>67.6</v>
      </c>
      <c r="AR423" s="4"/>
      <c r="AS423" s="8"/>
      <c r="AT423" s="7"/>
      <c r="AU423" s="7"/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>
        <v>1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>
        <v>2</v>
      </c>
      <c r="BK423" s="8">
        <v>67.6</v>
      </c>
      <c r="BL423" s="2" t="s">
        <v>1881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239</v>
      </c>
      <c r="BV423" s="2" t="s">
        <v>226</v>
      </c>
      <c r="BW423" s="2" t="s">
        <v>229</v>
      </c>
      <c r="BX423" s="2" t="s">
        <v>328</v>
      </c>
      <c r="BY423" s="2" t="s">
        <v>241</v>
      </c>
      <c r="BZ423" s="2" t="s">
        <v>229</v>
      </c>
      <c r="CA423" s="4">
        <v>1</v>
      </c>
      <c r="CB423" s="8">
        <v>35.1</v>
      </c>
      <c r="CC423" s="4"/>
      <c r="CD423" s="8"/>
      <c r="CE423" s="7"/>
      <c r="CF423" s="7"/>
      <c r="CG423" s="2" t="s">
        <v>239</v>
      </c>
      <c r="CH423" s="2" t="s">
        <v>226</v>
      </c>
      <c r="CI423" s="2" t="s">
        <v>1548</v>
      </c>
      <c r="CJ423" s="2" t="s">
        <v>1179</v>
      </c>
      <c r="CK423" s="2" t="s">
        <v>241</v>
      </c>
      <c r="CL423" s="2" t="s">
        <v>229</v>
      </c>
      <c r="CM423" s="4"/>
      <c r="CN423" s="8"/>
      <c r="CO423" s="4"/>
      <c r="CP423" s="8"/>
      <c r="CQ423" s="7"/>
      <c r="CR423" s="7"/>
      <c r="CS423" s="2" t="s">
        <v>266</v>
      </c>
      <c r="CT423" s="2" t="s">
        <v>226</v>
      </c>
      <c r="CU423" s="2" t="s">
        <v>229</v>
      </c>
      <c r="CV423" s="2" t="s">
        <v>229</v>
      </c>
      <c r="CW423" s="2" t="s">
        <v>241</v>
      </c>
      <c r="CX423" s="2" t="s">
        <v>229</v>
      </c>
      <c r="CY423" s="4">
        <v>1</v>
      </c>
      <c r="CZ423" s="8">
        <v>32.5</v>
      </c>
      <c r="DA423" s="4"/>
      <c r="DB423" s="8"/>
      <c r="DC423" s="7"/>
      <c r="DD423" s="7"/>
      <c r="DE423" s="2" t="s">
        <v>239</v>
      </c>
      <c r="DF423" s="2" t="s">
        <v>226</v>
      </c>
      <c r="DG423" s="2" t="s">
        <v>631</v>
      </c>
      <c r="DH423" s="2" t="s">
        <v>1107</v>
      </c>
      <c r="DI423" s="2" t="s">
        <v>241</v>
      </c>
      <c r="DJ423" s="2" t="s">
        <v>229</v>
      </c>
      <c r="DK423" s="4"/>
      <c r="DL423" s="8"/>
      <c r="DM423" s="4"/>
      <c r="DN423" s="8"/>
      <c r="DO423" s="7"/>
      <c r="DP423" s="7"/>
      <c r="DQ423" s="2" t="s">
        <v>239</v>
      </c>
      <c r="DR423" s="2" t="s">
        <v>226</v>
      </c>
      <c r="DS423" s="2" t="s">
        <v>1548</v>
      </c>
      <c r="DT423" s="2" t="s">
        <v>229</v>
      </c>
      <c r="DU423" s="2" t="s">
        <v>241</v>
      </c>
      <c r="DV423" s="2" t="s">
        <v>229</v>
      </c>
      <c r="DW423" s="4"/>
      <c r="DX423" s="8"/>
      <c r="DY423" s="4"/>
      <c r="DZ423" s="8"/>
      <c r="EA423" s="7"/>
      <c r="EB423" s="7"/>
      <c r="EC423" s="2" t="s">
        <v>1106</v>
      </c>
      <c r="ED423" s="2" t="s">
        <v>226</v>
      </c>
      <c r="EE423" s="2" t="s">
        <v>229</v>
      </c>
      <c r="EF423" s="2" t="s">
        <v>229</v>
      </c>
      <c r="EG423" s="2" t="s">
        <v>241</v>
      </c>
      <c r="EH423" s="2" t="s">
        <v>229</v>
      </c>
      <c r="EI423" s="4"/>
      <c r="EJ423" s="8"/>
      <c r="EK423" s="4"/>
      <c r="EL423" s="8"/>
      <c r="EM423" s="7"/>
      <c r="EN423" s="7"/>
      <c r="EO423" s="2" t="s">
        <v>239</v>
      </c>
      <c r="EP423" s="2" t="s">
        <v>226</v>
      </c>
      <c r="EQ423" s="2" t="s">
        <v>2516</v>
      </c>
      <c r="ER423" s="2" t="s">
        <v>612</v>
      </c>
      <c r="ES423" s="2" t="s">
        <v>241</v>
      </c>
      <c r="ET423" s="2" t="s">
        <v>229</v>
      </c>
      <c r="EU423" s="4"/>
      <c r="EV423" s="8"/>
      <c r="EW423" s="4"/>
      <c r="EX423" s="8"/>
      <c r="EY423" s="7"/>
      <c r="EZ423" s="7"/>
      <c r="FA423" s="2" t="s">
        <v>239</v>
      </c>
      <c r="FB423" s="2" t="s">
        <v>226</v>
      </c>
      <c r="FC423" s="2" t="s">
        <v>1548</v>
      </c>
      <c r="FD423" s="2" t="s">
        <v>1128</v>
      </c>
      <c r="FE423" s="2" t="s">
        <v>241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226</v>
      </c>
      <c r="FO423" s="2" t="s">
        <v>1548</v>
      </c>
      <c r="FP423" s="2" t="s">
        <v>229</v>
      </c>
      <c r="FQ423" s="2" t="s">
        <v>241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226</v>
      </c>
      <c r="GA423" s="2" t="s">
        <v>327</v>
      </c>
      <c r="GB423" s="2" t="s">
        <v>229</v>
      </c>
      <c r="GC423" s="2" t="s">
        <v>241</v>
      </c>
      <c r="GD423" s="2" t="s">
        <v>229</v>
      </c>
      <c r="GE423" s="4"/>
      <c r="GF423" s="8"/>
      <c r="GG423" s="4"/>
      <c r="GH423" s="8"/>
      <c r="GI423" s="7"/>
      <c r="GJ423" s="7"/>
      <c r="GK423" s="2" t="s">
        <v>272</v>
      </c>
      <c r="GL423" s="2" t="s">
        <v>226</v>
      </c>
      <c r="GM423" s="2" t="s">
        <v>229</v>
      </c>
      <c r="GN423" s="2" t="s">
        <v>229</v>
      </c>
      <c r="GO423" s="2" t="s">
        <v>241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266</v>
      </c>
      <c r="GX423" s="2" t="s">
        <v>226</v>
      </c>
      <c r="GY423" s="2" t="s">
        <v>229</v>
      </c>
      <c r="GZ423" s="2" t="s">
        <v>229</v>
      </c>
      <c r="HA423" s="2" t="s">
        <v>241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266</v>
      </c>
      <c r="HJ423" s="2" t="s">
        <v>226</v>
      </c>
      <c r="HK423" s="2" t="s">
        <v>229</v>
      </c>
      <c r="HL423" s="2" t="s">
        <v>229</v>
      </c>
      <c r="HM423" s="2" t="s">
        <v>241</v>
      </c>
      <c r="HN423" s="2" t="s">
        <v>229</v>
      </c>
      <c r="HO423" s="4"/>
      <c r="HP423" s="8"/>
      <c r="HQ423" s="4"/>
      <c r="HR423" s="8"/>
      <c r="HS423" s="7"/>
      <c r="HT423" s="7"/>
      <c r="HU423" s="2" t="s">
        <v>266</v>
      </c>
      <c r="HV423" s="2" t="s">
        <v>226</v>
      </c>
      <c r="HW423" s="2" t="s">
        <v>229</v>
      </c>
      <c r="HX423" s="2" t="s">
        <v>229</v>
      </c>
      <c r="HY423" s="2" t="s">
        <v>241</v>
      </c>
      <c r="HZ423" s="2" t="s">
        <v>229</v>
      </c>
      <c r="IA423" s="4"/>
      <c r="IB423" s="8"/>
      <c r="IC423" s="4"/>
      <c r="ID423" s="8"/>
      <c r="IE423" s="7"/>
      <c r="IF423" s="7"/>
      <c r="IG423" s="2" t="s">
        <v>266</v>
      </c>
      <c r="IH423" s="2" t="s">
        <v>226</v>
      </c>
      <c r="II423" s="2" t="s">
        <v>229</v>
      </c>
      <c r="IJ423" s="2" t="s">
        <v>229</v>
      </c>
      <c r="IK423" s="2" t="s">
        <v>241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664</v>
      </c>
      <c r="IT423" s="2" t="s">
        <v>226</v>
      </c>
      <c r="IU423" s="2" t="s">
        <v>229</v>
      </c>
      <c r="IV423" s="2" t="s">
        <v>229</v>
      </c>
      <c r="IW423" s="2" t="s">
        <v>241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272</v>
      </c>
      <c r="JF423" s="2" t="s">
        <v>226</v>
      </c>
      <c r="JG423" s="2" t="s">
        <v>229</v>
      </c>
      <c r="JH423" s="2" t="s">
        <v>229</v>
      </c>
      <c r="JI423" s="2" t="s">
        <v>241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272</v>
      </c>
      <c r="JR423" s="2" t="s">
        <v>226</v>
      </c>
      <c r="JS423" s="2" t="s">
        <v>229</v>
      </c>
      <c r="JT423" s="2" t="s">
        <v>229</v>
      </c>
      <c r="JU423" s="2" t="s">
        <v>241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272</v>
      </c>
      <c r="KD423" s="2" t="s">
        <v>226</v>
      </c>
      <c r="KE423" s="2" t="s">
        <v>229</v>
      </c>
      <c r="KF423" s="2" t="s">
        <v>229</v>
      </c>
      <c r="KG423" s="2" t="s">
        <v>241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272</v>
      </c>
      <c r="KP423" s="2" t="s">
        <v>226</v>
      </c>
      <c r="KQ423" s="2" t="s">
        <v>229</v>
      </c>
      <c r="KR423" s="2" t="s">
        <v>229</v>
      </c>
      <c r="KS423" s="2" t="s">
        <v>241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272</v>
      </c>
      <c r="LB423" s="2" t="s">
        <v>226</v>
      </c>
      <c r="LC423" s="2" t="s">
        <v>229</v>
      </c>
      <c r="LD423" s="2" t="s">
        <v>229</v>
      </c>
      <c r="LE423" s="2" t="s">
        <v>241</v>
      </c>
      <c r="LF423" s="2" t="s">
        <v>229</v>
      </c>
      <c r="LG423" s="4"/>
      <c r="LH423" s="8"/>
      <c r="LI423" s="4"/>
      <c r="LJ423" s="8"/>
      <c r="LK423" s="7"/>
      <c r="LL423" s="7"/>
      <c r="LM423" s="2" t="s">
        <v>229</v>
      </c>
      <c r="LN423" s="2" t="s">
        <v>229</v>
      </c>
      <c r="LO423" s="2" t="s">
        <v>229</v>
      </c>
      <c r="LP423" s="2" t="s">
        <v>229</v>
      </c>
      <c r="LQ423" s="2" t="s">
        <v>229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272</v>
      </c>
      <c r="LZ423" s="2" t="s">
        <v>226</v>
      </c>
      <c r="MA423" s="2" t="s">
        <v>229</v>
      </c>
      <c r="MB423" s="2" t="s">
        <v>229</v>
      </c>
      <c r="MC423" s="2" t="s">
        <v>241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272</v>
      </c>
      <c r="ML423" s="2" t="s">
        <v>226</v>
      </c>
      <c r="MM423" s="2" t="s">
        <v>229</v>
      </c>
      <c r="MN423" s="2" t="s">
        <v>229</v>
      </c>
      <c r="MO423" s="2" t="s">
        <v>241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266</v>
      </c>
      <c r="MX423" s="2" t="s">
        <v>226</v>
      </c>
      <c r="MY423" s="2" t="s">
        <v>229</v>
      </c>
      <c r="MZ423" s="2" t="s">
        <v>229</v>
      </c>
      <c r="NA423" s="2" t="s">
        <v>241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229</v>
      </c>
      <c r="NJ423" s="2" t="s">
        <v>229</v>
      </c>
      <c r="NK423" s="2" t="s">
        <v>229</v>
      </c>
      <c r="NL423" s="2" t="s">
        <v>229</v>
      </c>
      <c r="NM423" s="2" t="s">
        <v>229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272</v>
      </c>
      <c r="NV423" s="2" t="s">
        <v>226</v>
      </c>
      <c r="NW423" s="2" t="s">
        <v>229</v>
      </c>
      <c r="NX423" s="2" t="s">
        <v>229</v>
      </c>
      <c r="NY423" s="2" t="s">
        <v>241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272</v>
      </c>
      <c r="OH423" s="2" t="s">
        <v>226</v>
      </c>
      <c r="OI423" s="2" t="s">
        <v>229</v>
      </c>
      <c r="OJ423" s="2" t="s">
        <v>229</v>
      </c>
      <c r="OK423" s="2" t="s">
        <v>241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229</v>
      </c>
      <c r="OT423" s="2" t="s">
        <v>229</v>
      </c>
      <c r="OU423" s="2" t="s">
        <v>229</v>
      </c>
      <c r="OV423" s="2" t="s">
        <v>229</v>
      </c>
      <c r="OW423" s="2" t="s">
        <v>229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229</v>
      </c>
      <c r="PF423" s="2" t="s">
        <v>229</v>
      </c>
      <c r="PG423" s="2" t="s">
        <v>229</v>
      </c>
      <c r="PH423" s="2" t="s">
        <v>229</v>
      </c>
      <c r="PI423" s="2" t="s">
        <v>229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229</v>
      </c>
      <c r="PS423" s="2" t="s">
        <v>229</v>
      </c>
      <c r="PT423" s="2" t="s">
        <v>229</v>
      </c>
      <c r="PU423" s="2" t="s">
        <v>229</v>
      </c>
      <c r="PV423" s="2" t="s">
        <v>229</v>
      </c>
      <c r="PW423" s="4"/>
      <c r="PX423" s="8"/>
      <c r="PY423" s="4"/>
      <c r="PZ423" s="8"/>
      <c r="QA423" s="7"/>
      <c r="QB423" s="7"/>
      <c r="QC423" s="2" t="s">
        <v>281</v>
      </c>
      <c r="QD423" s="2" t="s">
        <v>226</v>
      </c>
      <c r="QE423" s="2" t="s">
        <v>229</v>
      </c>
      <c r="QF423" s="2" t="s">
        <v>229</v>
      </c>
      <c r="QG423" s="2" t="s">
        <v>241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272</v>
      </c>
      <c r="QP423" s="2" t="s">
        <v>226</v>
      </c>
      <c r="QQ423" s="2" t="s">
        <v>229</v>
      </c>
      <c r="QR423" s="2" t="s">
        <v>229</v>
      </c>
      <c r="QS423" s="2" t="s">
        <v>241</v>
      </c>
      <c r="QT423" s="2" t="s">
        <v>229</v>
      </c>
      <c r="QU423" s="4"/>
      <c r="QV423" s="8"/>
      <c r="QW423" s="4"/>
      <c r="QX423" s="8"/>
      <c r="QY423" s="7"/>
      <c r="QZ423" s="7"/>
      <c r="RA423" s="2" t="s">
        <v>272</v>
      </c>
      <c r="RB423" s="2" t="s">
        <v>226</v>
      </c>
      <c r="RC423" s="2" t="s">
        <v>229</v>
      </c>
      <c r="RD423" s="2" t="s">
        <v>229</v>
      </c>
      <c r="RE423" s="2" t="s">
        <v>241</v>
      </c>
      <c r="RF423" s="2" t="s">
        <v>229</v>
      </c>
      <c r="RG423" s="4"/>
      <c r="RH423" s="8"/>
      <c r="RI423" s="4"/>
      <c r="RJ423" s="8"/>
      <c r="RK423" s="7"/>
      <c r="RL423" s="7"/>
      <c r="RM423" s="2" t="s">
        <v>272</v>
      </c>
      <c r="RN423" s="2" t="s">
        <v>226</v>
      </c>
      <c r="RO423" s="2" t="s">
        <v>229</v>
      </c>
      <c r="RP423" s="2" t="s">
        <v>229</v>
      </c>
      <c r="RQ423" s="2" t="s">
        <v>241</v>
      </c>
      <c r="RR423" s="2" t="s">
        <v>229</v>
      </c>
      <c r="RS423" s="4"/>
      <c r="RT423" s="8"/>
      <c r="RU423" s="4"/>
      <c r="RV423" s="8"/>
      <c r="RW423" s="7"/>
      <c r="RX423" s="7"/>
      <c r="RY423" s="2" t="s">
        <v>229</v>
      </c>
      <c r="RZ423" s="2" t="s">
        <v>229</v>
      </c>
      <c r="SA423" s="2" t="s">
        <v>229</v>
      </c>
      <c r="SB423" s="2" t="s">
        <v>229</v>
      </c>
      <c r="SC423" s="2" t="s">
        <v>229</v>
      </c>
      <c r="SD423" s="2" t="s">
        <v>229</v>
      </c>
      <c r="SE423" s="4">
        <v>109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>
        <v>60</v>
      </c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>
        <v>160</v>
      </c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>
        <v>90</v>
      </c>
      <c r="VS423" s="4"/>
    </row>
    <row r="424">
      <c r="A424" s="2" t="s">
        <v>3510</v>
      </c>
      <c r="B424" s="2" t="s">
        <v>216</v>
      </c>
      <c r="C424" s="2" t="s">
        <v>217</v>
      </c>
      <c r="D424" s="2" t="s">
        <v>3164</v>
      </c>
      <c r="E424" s="2" t="s">
        <v>3497</v>
      </c>
      <c r="F424" s="2" t="s">
        <v>2229</v>
      </c>
      <c r="G424" s="2" t="s">
        <v>2374</v>
      </c>
      <c r="H424" s="2" t="s">
        <v>2461</v>
      </c>
      <c r="I424" s="2" t="s">
        <v>3498</v>
      </c>
      <c r="J424" s="2" t="s">
        <v>224</v>
      </c>
      <c r="K424" s="2" t="s">
        <v>412</v>
      </c>
      <c r="L424" s="3">
        <v>26.19</v>
      </c>
      <c r="M424" s="3">
        <v>27.5</v>
      </c>
      <c r="N424" s="3">
        <v>54.99</v>
      </c>
      <c r="O424" s="2" t="s">
        <v>226</v>
      </c>
      <c r="P424" s="2" t="s">
        <v>618</v>
      </c>
      <c r="Q424" s="2" t="s">
        <v>228</v>
      </c>
      <c r="R424" s="2" t="s">
        <v>229</v>
      </c>
      <c r="S424" s="2" t="s">
        <v>2529</v>
      </c>
      <c r="T424" s="2" t="s">
        <v>2437</v>
      </c>
      <c r="U424" s="2" t="s">
        <v>2464</v>
      </c>
      <c r="V424" s="2" t="s">
        <v>233</v>
      </c>
      <c r="W424" s="2" t="s">
        <v>686</v>
      </c>
      <c r="X424" s="2" t="s">
        <v>1009</v>
      </c>
      <c r="Y424" s="2" t="s">
        <v>1291</v>
      </c>
      <c r="Z424" s="4">
        <v>72</v>
      </c>
      <c r="AA424" s="4">
        <f>=ROUNDDOWN(36,0)</f>
      </c>
      <c r="AB424" s="5">
        <v>2</v>
      </c>
      <c r="AC424" s="2" t="s">
        <v>637</v>
      </c>
      <c r="AD424" s="4">
        <v>130</v>
      </c>
      <c r="AE424" s="4">
        <v>230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>
        <v>1</v>
      </c>
      <c r="AW424" s="8">
        <v>32.5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/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>
        <v>0.091</v>
      </c>
      <c r="BJ424" s="4"/>
      <c r="BK424" s="8"/>
      <c r="BL424" s="2" t="s">
        <v>229</v>
      </c>
      <c r="BM424" s="7"/>
      <c r="BN424" s="7"/>
      <c r="BO424" s="4"/>
      <c r="BP424" s="8"/>
      <c r="BQ424" s="4"/>
      <c r="BR424" s="8"/>
      <c r="BS424" s="7"/>
      <c r="BT424" s="7"/>
      <c r="BU424" s="2" t="s">
        <v>239</v>
      </c>
      <c r="BV424" s="2" t="s">
        <v>226</v>
      </c>
      <c r="BW424" s="2" t="s">
        <v>229</v>
      </c>
      <c r="BX424" s="2" t="s">
        <v>2583</v>
      </c>
      <c r="BY424" s="2" t="s">
        <v>241</v>
      </c>
      <c r="BZ424" s="2" t="s">
        <v>229</v>
      </c>
      <c r="CA424" s="4"/>
      <c r="CB424" s="8"/>
      <c r="CC424" s="4"/>
      <c r="CD424" s="8"/>
      <c r="CE424" s="7"/>
      <c r="CF424" s="7"/>
      <c r="CG424" s="2" t="s">
        <v>239</v>
      </c>
      <c r="CH424" s="2" t="s">
        <v>226</v>
      </c>
      <c r="CI424" s="2" t="s">
        <v>1179</v>
      </c>
      <c r="CJ424" s="2" t="s">
        <v>229</v>
      </c>
      <c r="CK424" s="2" t="s">
        <v>241</v>
      </c>
      <c r="CL424" s="2" t="s">
        <v>229</v>
      </c>
      <c r="CM424" s="4"/>
      <c r="CN424" s="8"/>
      <c r="CO424" s="4"/>
      <c r="CP424" s="8"/>
      <c r="CQ424" s="7"/>
      <c r="CR424" s="7"/>
      <c r="CS424" s="2" t="s">
        <v>266</v>
      </c>
      <c r="CT424" s="2" t="s">
        <v>226</v>
      </c>
      <c r="CU424" s="2" t="s">
        <v>229</v>
      </c>
      <c r="CV424" s="2" t="s">
        <v>229</v>
      </c>
      <c r="CW424" s="2" t="s">
        <v>241</v>
      </c>
      <c r="CX424" s="2" t="s">
        <v>229</v>
      </c>
      <c r="CY424" s="4"/>
      <c r="CZ424" s="8"/>
      <c r="DA424" s="4"/>
      <c r="DB424" s="8"/>
      <c r="DC424" s="7"/>
      <c r="DD424" s="7"/>
      <c r="DE424" s="2" t="s">
        <v>239</v>
      </c>
      <c r="DF424" s="2" t="s">
        <v>226</v>
      </c>
      <c r="DG424" s="2" t="s">
        <v>631</v>
      </c>
      <c r="DH424" s="2" t="s">
        <v>229</v>
      </c>
      <c r="DI424" s="2" t="s">
        <v>241</v>
      </c>
      <c r="DJ424" s="2" t="s">
        <v>229</v>
      </c>
      <c r="DK424" s="4"/>
      <c r="DL424" s="8"/>
      <c r="DM424" s="4"/>
      <c r="DN424" s="8"/>
      <c r="DO424" s="7"/>
      <c r="DP424" s="7"/>
      <c r="DQ424" s="2" t="s">
        <v>239</v>
      </c>
      <c r="DR424" s="2" t="s">
        <v>226</v>
      </c>
      <c r="DS424" s="2" t="s">
        <v>1179</v>
      </c>
      <c r="DT424" s="2" t="s">
        <v>229</v>
      </c>
      <c r="DU424" s="2" t="s">
        <v>241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1106</v>
      </c>
      <c r="ED424" s="2" t="s">
        <v>226</v>
      </c>
      <c r="EE424" s="2" t="s">
        <v>229</v>
      </c>
      <c r="EF424" s="2" t="s">
        <v>229</v>
      </c>
      <c r="EG424" s="2" t="s">
        <v>241</v>
      </c>
      <c r="EH424" s="2" t="s">
        <v>229</v>
      </c>
      <c r="EI424" s="4"/>
      <c r="EJ424" s="8"/>
      <c r="EK424" s="4"/>
      <c r="EL424" s="8"/>
      <c r="EM424" s="7"/>
      <c r="EN424" s="7"/>
      <c r="EO424" s="2" t="s">
        <v>239</v>
      </c>
      <c r="EP424" s="2" t="s">
        <v>226</v>
      </c>
      <c r="EQ424" s="2" t="s">
        <v>2516</v>
      </c>
      <c r="ER424" s="2" t="s">
        <v>3181</v>
      </c>
      <c r="ES424" s="2" t="s">
        <v>241</v>
      </c>
      <c r="ET424" s="2" t="s">
        <v>229</v>
      </c>
      <c r="EU424" s="4"/>
      <c r="EV424" s="8"/>
      <c r="EW424" s="4"/>
      <c r="EX424" s="8"/>
      <c r="EY424" s="7"/>
      <c r="EZ424" s="7"/>
      <c r="FA424" s="2" t="s">
        <v>239</v>
      </c>
      <c r="FB424" s="2" t="s">
        <v>226</v>
      </c>
      <c r="FC424" s="2" t="s">
        <v>1179</v>
      </c>
      <c r="FD424" s="2" t="s">
        <v>1045</v>
      </c>
      <c r="FE424" s="2" t="s">
        <v>241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226</v>
      </c>
      <c r="FO424" s="2" t="s">
        <v>1179</v>
      </c>
      <c r="FP424" s="2" t="s">
        <v>229</v>
      </c>
      <c r="FQ424" s="2" t="s">
        <v>241</v>
      </c>
      <c r="FR424" s="2" t="s">
        <v>229</v>
      </c>
      <c r="FS424" s="4"/>
      <c r="FT424" s="8"/>
      <c r="FU424" s="4"/>
      <c r="FV424" s="8"/>
      <c r="FW424" s="7"/>
      <c r="FX424" s="7"/>
      <c r="FY424" s="2" t="s">
        <v>239</v>
      </c>
      <c r="FZ424" s="2" t="s">
        <v>226</v>
      </c>
      <c r="GA424" s="2" t="s">
        <v>327</v>
      </c>
      <c r="GB424" s="2" t="s">
        <v>229</v>
      </c>
      <c r="GC424" s="2" t="s">
        <v>241</v>
      </c>
      <c r="GD424" s="2" t="s">
        <v>229</v>
      </c>
      <c r="GE424" s="4"/>
      <c r="GF424" s="8"/>
      <c r="GG424" s="4"/>
      <c r="GH424" s="8"/>
      <c r="GI424" s="7"/>
      <c r="GJ424" s="7"/>
      <c r="GK424" s="2" t="s">
        <v>272</v>
      </c>
      <c r="GL424" s="2" t="s">
        <v>226</v>
      </c>
      <c r="GM424" s="2" t="s">
        <v>229</v>
      </c>
      <c r="GN424" s="2" t="s">
        <v>229</v>
      </c>
      <c r="GO424" s="2" t="s">
        <v>241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266</v>
      </c>
      <c r="GX424" s="2" t="s">
        <v>226</v>
      </c>
      <c r="GY424" s="2" t="s">
        <v>229</v>
      </c>
      <c r="GZ424" s="2" t="s">
        <v>229</v>
      </c>
      <c r="HA424" s="2" t="s">
        <v>241</v>
      </c>
      <c r="HB424" s="2" t="s">
        <v>229</v>
      </c>
      <c r="HC424" s="4"/>
      <c r="HD424" s="8"/>
      <c r="HE424" s="4"/>
      <c r="HF424" s="8"/>
      <c r="HG424" s="7"/>
      <c r="HH424" s="7"/>
      <c r="HI424" s="2" t="s">
        <v>266</v>
      </c>
      <c r="HJ424" s="2" t="s">
        <v>226</v>
      </c>
      <c r="HK424" s="2" t="s">
        <v>229</v>
      </c>
      <c r="HL424" s="2" t="s">
        <v>229</v>
      </c>
      <c r="HM424" s="2" t="s">
        <v>241</v>
      </c>
      <c r="HN424" s="2" t="s">
        <v>229</v>
      </c>
      <c r="HO424" s="4"/>
      <c r="HP424" s="8"/>
      <c r="HQ424" s="4"/>
      <c r="HR424" s="8"/>
      <c r="HS424" s="7"/>
      <c r="HT424" s="7"/>
      <c r="HU424" s="2" t="s">
        <v>266</v>
      </c>
      <c r="HV424" s="2" t="s">
        <v>226</v>
      </c>
      <c r="HW424" s="2" t="s">
        <v>229</v>
      </c>
      <c r="HX424" s="2" t="s">
        <v>229</v>
      </c>
      <c r="HY424" s="2" t="s">
        <v>241</v>
      </c>
      <c r="HZ424" s="2" t="s">
        <v>229</v>
      </c>
      <c r="IA424" s="4"/>
      <c r="IB424" s="8"/>
      <c r="IC424" s="4"/>
      <c r="ID424" s="8"/>
      <c r="IE424" s="7"/>
      <c r="IF424" s="7"/>
      <c r="IG424" s="2" t="s">
        <v>266</v>
      </c>
      <c r="IH424" s="2" t="s">
        <v>226</v>
      </c>
      <c r="II424" s="2" t="s">
        <v>229</v>
      </c>
      <c r="IJ424" s="2" t="s">
        <v>229</v>
      </c>
      <c r="IK424" s="2" t="s">
        <v>241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664</v>
      </c>
      <c r="IT424" s="2" t="s">
        <v>226</v>
      </c>
      <c r="IU424" s="2" t="s">
        <v>229</v>
      </c>
      <c r="IV424" s="2" t="s">
        <v>229</v>
      </c>
      <c r="IW424" s="2" t="s">
        <v>241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272</v>
      </c>
      <c r="JF424" s="2" t="s">
        <v>226</v>
      </c>
      <c r="JG424" s="2" t="s">
        <v>229</v>
      </c>
      <c r="JH424" s="2" t="s">
        <v>229</v>
      </c>
      <c r="JI424" s="2" t="s">
        <v>241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272</v>
      </c>
      <c r="JR424" s="2" t="s">
        <v>226</v>
      </c>
      <c r="JS424" s="2" t="s">
        <v>229</v>
      </c>
      <c r="JT424" s="2" t="s">
        <v>229</v>
      </c>
      <c r="JU424" s="2" t="s">
        <v>241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272</v>
      </c>
      <c r="KD424" s="2" t="s">
        <v>226</v>
      </c>
      <c r="KE424" s="2" t="s">
        <v>229</v>
      </c>
      <c r="KF424" s="2" t="s">
        <v>229</v>
      </c>
      <c r="KG424" s="2" t="s">
        <v>241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272</v>
      </c>
      <c r="KP424" s="2" t="s">
        <v>226</v>
      </c>
      <c r="KQ424" s="2" t="s">
        <v>229</v>
      </c>
      <c r="KR424" s="2" t="s">
        <v>229</v>
      </c>
      <c r="KS424" s="2" t="s">
        <v>241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272</v>
      </c>
      <c r="LB424" s="2" t="s">
        <v>226</v>
      </c>
      <c r="LC424" s="2" t="s">
        <v>229</v>
      </c>
      <c r="LD424" s="2" t="s">
        <v>229</v>
      </c>
      <c r="LE424" s="2" t="s">
        <v>241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229</v>
      </c>
      <c r="LN424" s="2" t="s">
        <v>229</v>
      </c>
      <c r="LO424" s="2" t="s">
        <v>229</v>
      </c>
      <c r="LP424" s="2" t="s">
        <v>229</v>
      </c>
      <c r="LQ424" s="2" t="s">
        <v>229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272</v>
      </c>
      <c r="LZ424" s="2" t="s">
        <v>226</v>
      </c>
      <c r="MA424" s="2" t="s">
        <v>229</v>
      </c>
      <c r="MB424" s="2" t="s">
        <v>229</v>
      </c>
      <c r="MC424" s="2" t="s">
        <v>241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272</v>
      </c>
      <c r="ML424" s="2" t="s">
        <v>226</v>
      </c>
      <c r="MM424" s="2" t="s">
        <v>229</v>
      </c>
      <c r="MN424" s="2" t="s">
        <v>229</v>
      </c>
      <c r="MO424" s="2" t="s">
        <v>241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266</v>
      </c>
      <c r="MX424" s="2" t="s">
        <v>226</v>
      </c>
      <c r="MY424" s="2" t="s">
        <v>229</v>
      </c>
      <c r="MZ424" s="2" t="s">
        <v>229</v>
      </c>
      <c r="NA424" s="2" t="s">
        <v>241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229</v>
      </c>
      <c r="NJ424" s="2" t="s">
        <v>229</v>
      </c>
      <c r="NK424" s="2" t="s">
        <v>229</v>
      </c>
      <c r="NL424" s="2" t="s">
        <v>229</v>
      </c>
      <c r="NM424" s="2" t="s">
        <v>229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272</v>
      </c>
      <c r="NV424" s="2" t="s">
        <v>226</v>
      </c>
      <c r="NW424" s="2" t="s">
        <v>229</v>
      </c>
      <c r="NX424" s="2" t="s">
        <v>229</v>
      </c>
      <c r="NY424" s="2" t="s">
        <v>241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272</v>
      </c>
      <c r="OH424" s="2" t="s">
        <v>226</v>
      </c>
      <c r="OI424" s="2" t="s">
        <v>229</v>
      </c>
      <c r="OJ424" s="2" t="s">
        <v>229</v>
      </c>
      <c r="OK424" s="2" t="s">
        <v>241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229</v>
      </c>
      <c r="OT424" s="2" t="s">
        <v>229</v>
      </c>
      <c r="OU424" s="2" t="s">
        <v>229</v>
      </c>
      <c r="OV424" s="2" t="s">
        <v>229</v>
      </c>
      <c r="OW424" s="2" t="s">
        <v>229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229</v>
      </c>
      <c r="PF424" s="2" t="s">
        <v>229</v>
      </c>
      <c r="PG424" s="2" t="s">
        <v>229</v>
      </c>
      <c r="PH424" s="2" t="s">
        <v>229</v>
      </c>
      <c r="PI424" s="2" t="s">
        <v>229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229</v>
      </c>
      <c r="PS424" s="2" t="s">
        <v>229</v>
      </c>
      <c r="PT424" s="2" t="s">
        <v>229</v>
      </c>
      <c r="PU424" s="2" t="s">
        <v>229</v>
      </c>
      <c r="PV424" s="2" t="s">
        <v>229</v>
      </c>
      <c r="PW424" s="4"/>
      <c r="PX424" s="8"/>
      <c r="PY424" s="4"/>
      <c r="PZ424" s="8"/>
      <c r="QA424" s="7"/>
      <c r="QB424" s="7"/>
      <c r="QC424" s="2" t="s">
        <v>281</v>
      </c>
      <c r="QD424" s="2" t="s">
        <v>226</v>
      </c>
      <c r="QE424" s="2" t="s">
        <v>229</v>
      </c>
      <c r="QF424" s="2" t="s">
        <v>229</v>
      </c>
      <c r="QG424" s="2" t="s">
        <v>241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272</v>
      </c>
      <c r="QP424" s="2" t="s">
        <v>226</v>
      </c>
      <c r="QQ424" s="2" t="s">
        <v>229</v>
      </c>
      <c r="QR424" s="2" t="s">
        <v>229</v>
      </c>
      <c r="QS424" s="2" t="s">
        <v>241</v>
      </c>
      <c r="QT424" s="2" t="s">
        <v>229</v>
      </c>
      <c r="QU424" s="4"/>
      <c r="QV424" s="8"/>
      <c r="QW424" s="4"/>
      <c r="QX424" s="8"/>
      <c r="QY424" s="7"/>
      <c r="QZ424" s="7"/>
      <c r="RA424" s="2" t="s">
        <v>272</v>
      </c>
      <c r="RB424" s="2" t="s">
        <v>226</v>
      </c>
      <c r="RC424" s="2" t="s">
        <v>229</v>
      </c>
      <c r="RD424" s="2" t="s">
        <v>229</v>
      </c>
      <c r="RE424" s="2" t="s">
        <v>241</v>
      </c>
      <c r="RF424" s="2" t="s">
        <v>229</v>
      </c>
      <c r="RG424" s="4"/>
      <c r="RH424" s="8"/>
      <c r="RI424" s="4"/>
      <c r="RJ424" s="8"/>
      <c r="RK424" s="7"/>
      <c r="RL424" s="7"/>
      <c r="RM424" s="2" t="s">
        <v>272</v>
      </c>
      <c r="RN424" s="2" t="s">
        <v>226</v>
      </c>
      <c r="RO424" s="2" t="s">
        <v>229</v>
      </c>
      <c r="RP424" s="2" t="s">
        <v>229</v>
      </c>
      <c r="RQ424" s="2" t="s">
        <v>241</v>
      </c>
      <c r="RR424" s="2" t="s">
        <v>229</v>
      </c>
      <c r="RS424" s="4"/>
      <c r="RT424" s="8"/>
      <c r="RU424" s="4"/>
      <c r="RV424" s="8"/>
      <c r="RW424" s="7"/>
      <c r="RX424" s="7"/>
      <c r="RY424" s="2" t="s">
        <v>229</v>
      </c>
      <c r="RZ424" s="2" t="s">
        <v>229</v>
      </c>
      <c r="SA424" s="2" t="s">
        <v>229</v>
      </c>
      <c r="SB424" s="2" t="s">
        <v>229</v>
      </c>
      <c r="SC424" s="2" t="s">
        <v>229</v>
      </c>
      <c r="SD424" s="2" t="s">
        <v>229</v>
      </c>
      <c r="SE424" s="4">
        <v>72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>
        <v>130</v>
      </c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>
        <v>100</v>
      </c>
      <c r="VL424" s="4"/>
      <c r="VM424" s="4"/>
      <c r="VN424" s="4"/>
      <c r="VO424" s="4"/>
      <c r="VP424" s="4"/>
      <c r="VQ424" s="4"/>
      <c r="VR424" s="4"/>
      <c r="VS424" s="4"/>
    </row>
    <row r="425">
      <c r="A425" s="2" t="s">
        <v>3511</v>
      </c>
      <c r="B425" s="2" t="s">
        <v>216</v>
      </c>
      <c r="C425" s="2" t="s">
        <v>217</v>
      </c>
      <c r="D425" s="2" t="s">
        <v>3164</v>
      </c>
      <c r="E425" s="2" t="s">
        <v>3497</v>
      </c>
      <c r="F425" s="2" t="s">
        <v>2229</v>
      </c>
      <c r="G425" s="2" t="s">
        <v>2374</v>
      </c>
      <c r="H425" s="2" t="s">
        <v>2461</v>
      </c>
      <c r="I425" s="2" t="s">
        <v>3498</v>
      </c>
      <c r="J425" s="2" t="s">
        <v>285</v>
      </c>
      <c r="K425" s="2" t="s">
        <v>412</v>
      </c>
      <c r="L425" s="3">
        <v>30.95</v>
      </c>
      <c r="M425" s="3">
        <v>32.5</v>
      </c>
      <c r="N425" s="3">
        <v>64.99</v>
      </c>
      <c r="O425" s="2" t="s">
        <v>226</v>
      </c>
      <c r="P425" s="2" t="s">
        <v>618</v>
      </c>
      <c r="Q425" s="2" t="s">
        <v>228</v>
      </c>
      <c r="R425" s="2" t="s">
        <v>229</v>
      </c>
      <c r="S425" s="2" t="s">
        <v>2529</v>
      </c>
      <c r="T425" s="2" t="s">
        <v>2437</v>
      </c>
      <c r="U425" s="2" t="s">
        <v>232</v>
      </c>
      <c r="V425" s="2" t="s">
        <v>233</v>
      </c>
      <c r="W425" s="2" t="s">
        <v>686</v>
      </c>
      <c r="X425" s="2" t="s">
        <v>1009</v>
      </c>
      <c r="Y425" s="2" t="s">
        <v>1128</v>
      </c>
      <c r="Z425" s="4">
        <v>92</v>
      </c>
      <c r="AA425" s="4">
        <f>=ROUNDDOWN(18.4,0)</f>
      </c>
      <c r="AB425" s="5">
        <v>5</v>
      </c>
      <c r="AC425" s="2" t="s">
        <v>637</v>
      </c>
      <c r="AD425" s="4">
        <v>130</v>
      </c>
      <c r="AE425" s="4">
        <v>330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>
        <v>1</v>
      </c>
      <c r="AQ425" s="8">
        <v>32.5</v>
      </c>
      <c r="AR425" s="4"/>
      <c r="AS425" s="8"/>
      <c r="AT425" s="7"/>
      <c r="AU425" s="7"/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>
        <v>1</v>
      </c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>
        <v>1</v>
      </c>
      <c r="BK425" s="8">
        <v>32.5</v>
      </c>
      <c r="BL425" s="2" t="s">
        <v>19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239</v>
      </c>
      <c r="BV425" s="2" t="s">
        <v>226</v>
      </c>
      <c r="BW425" s="2" t="s">
        <v>229</v>
      </c>
      <c r="BX425" s="2" t="s">
        <v>383</v>
      </c>
      <c r="BY425" s="2" t="s">
        <v>241</v>
      </c>
      <c r="BZ425" s="2" t="s">
        <v>229</v>
      </c>
      <c r="CA425" s="4"/>
      <c r="CB425" s="8"/>
      <c r="CC425" s="4"/>
      <c r="CD425" s="8"/>
      <c r="CE425" s="7"/>
      <c r="CF425" s="7"/>
      <c r="CG425" s="2" t="s">
        <v>239</v>
      </c>
      <c r="CH425" s="2" t="s">
        <v>226</v>
      </c>
      <c r="CI425" s="2" t="s">
        <v>1548</v>
      </c>
      <c r="CJ425" s="2" t="s">
        <v>601</v>
      </c>
      <c r="CK425" s="2" t="s">
        <v>241</v>
      </c>
      <c r="CL425" s="2" t="s">
        <v>229</v>
      </c>
      <c r="CM425" s="4"/>
      <c r="CN425" s="8"/>
      <c r="CO425" s="4"/>
      <c r="CP425" s="8"/>
      <c r="CQ425" s="7"/>
      <c r="CR425" s="7"/>
      <c r="CS425" s="2" t="s">
        <v>266</v>
      </c>
      <c r="CT425" s="2" t="s">
        <v>226</v>
      </c>
      <c r="CU425" s="2" t="s">
        <v>229</v>
      </c>
      <c r="CV425" s="2" t="s">
        <v>229</v>
      </c>
      <c r="CW425" s="2" t="s">
        <v>241</v>
      </c>
      <c r="CX425" s="2" t="s">
        <v>229</v>
      </c>
      <c r="CY425" s="4">
        <v>1</v>
      </c>
      <c r="CZ425" s="8">
        <v>32.5</v>
      </c>
      <c r="DA425" s="4"/>
      <c r="DB425" s="8"/>
      <c r="DC425" s="7"/>
      <c r="DD425" s="7"/>
      <c r="DE425" s="2" t="s">
        <v>239</v>
      </c>
      <c r="DF425" s="2" t="s">
        <v>226</v>
      </c>
      <c r="DG425" s="2" t="s">
        <v>631</v>
      </c>
      <c r="DH425" s="2" t="s">
        <v>510</v>
      </c>
      <c r="DI425" s="2" t="s">
        <v>241</v>
      </c>
      <c r="DJ425" s="2" t="s">
        <v>229</v>
      </c>
      <c r="DK425" s="4"/>
      <c r="DL425" s="8"/>
      <c r="DM425" s="4"/>
      <c r="DN425" s="8"/>
      <c r="DO425" s="7"/>
      <c r="DP425" s="7"/>
      <c r="DQ425" s="2" t="s">
        <v>239</v>
      </c>
      <c r="DR425" s="2" t="s">
        <v>226</v>
      </c>
      <c r="DS425" s="2" t="s">
        <v>1548</v>
      </c>
      <c r="DT425" s="2" t="s">
        <v>229</v>
      </c>
      <c r="DU425" s="2" t="s">
        <v>241</v>
      </c>
      <c r="DV425" s="2" t="s">
        <v>229</v>
      </c>
      <c r="DW425" s="4"/>
      <c r="DX425" s="8"/>
      <c r="DY425" s="4"/>
      <c r="DZ425" s="8"/>
      <c r="EA425" s="7"/>
      <c r="EB425" s="7"/>
      <c r="EC425" s="2" t="s">
        <v>1106</v>
      </c>
      <c r="ED425" s="2" t="s">
        <v>226</v>
      </c>
      <c r="EE425" s="2" t="s">
        <v>229</v>
      </c>
      <c r="EF425" s="2" t="s">
        <v>229</v>
      </c>
      <c r="EG425" s="2" t="s">
        <v>241</v>
      </c>
      <c r="EH425" s="2" t="s">
        <v>229</v>
      </c>
      <c r="EI425" s="4"/>
      <c r="EJ425" s="8"/>
      <c r="EK425" s="4"/>
      <c r="EL425" s="8"/>
      <c r="EM425" s="7"/>
      <c r="EN425" s="7"/>
      <c r="EO425" s="2" t="s">
        <v>239</v>
      </c>
      <c r="EP425" s="2" t="s">
        <v>226</v>
      </c>
      <c r="EQ425" s="2" t="s">
        <v>2516</v>
      </c>
      <c r="ER425" s="2" t="s">
        <v>402</v>
      </c>
      <c r="ES425" s="2" t="s">
        <v>241</v>
      </c>
      <c r="ET425" s="2" t="s">
        <v>229</v>
      </c>
      <c r="EU425" s="4"/>
      <c r="EV425" s="8"/>
      <c r="EW425" s="4"/>
      <c r="EX425" s="8"/>
      <c r="EY425" s="7"/>
      <c r="EZ425" s="7"/>
      <c r="FA425" s="2" t="s">
        <v>239</v>
      </c>
      <c r="FB425" s="2" t="s">
        <v>226</v>
      </c>
      <c r="FC425" s="2" t="s">
        <v>1548</v>
      </c>
      <c r="FD425" s="2" t="s">
        <v>2552</v>
      </c>
      <c r="FE425" s="2" t="s">
        <v>241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226</v>
      </c>
      <c r="FO425" s="2" t="s">
        <v>1548</v>
      </c>
      <c r="FP425" s="2" t="s">
        <v>229</v>
      </c>
      <c r="FQ425" s="2" t="s">
        <v>241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239</v>
      </c>
      <c r="FZ425" s="2" t="s">
        <v>226</v>
      </c>
      <c r="GA425" s="2" t="s">
        <v>327</v>
      </c>
      <c r="GB425" s="2" t="s">
        <v>229</v>
      </c>
      <c r="GC425" s="2" t="s">
        <v>241</v>
      </c>
      <c r="GD425" s="2" t="s">
        <v>229</v>
      </c>
      <c r="GE425" s="4"/>
      <c r="GF425" s="8"/>
      <c r="GG425" s="4"/>
      <c r="GH425" s="8"/>
      <c r="GI425" s="7"/>
      <c r="GJ425" s="7"/>
      <c r="GK425" s="2" t="s">
        <v>272</v>
      </c>
      <c r="GL425" s="2" t="s">
        <v>226</v>
      </c>
      <c r="GM425" s="2" t="s">
        <v>229</v>
      </c>
      <c r="GN425" s="2" t="s">
        <v>229</v>
      </c>
      <c r="GO425" s="2" t="s">
        <v>241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266</v>
      </c>
      <c r="GX425" s="2" t="s">
        <v>226</v>
      </c>
      <c r="GY425" s="2" t="s">
        <v>229</v>
      </c>
      <c r="GZ425" s="2" t="s">
        <v>229</v>
      </c>
      <c r="HA425" s="2" t="s">
        <v>241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266</v>
      </c>
      <c r="HJ425" s="2" t="s">
        <v>226</v>
      </c>
      <c r="HK425" s="2" t="s">
        <v>229</v>
      </c>
      <c r="HL425" s="2" t="s">
        <v>229</v>
      </c>
      <c r="HM425" s="2" t="s">
        <v>241</v>
      </c>
      <c r="HN425" s="2" t="s">
        <v>229</v>
      </c>
      <c r="HO425" s="4"/>
      <c r="HP425" s="8"/>
      <c r="HQ425" s="4"/>
      <c r="HR425" s="8"/>
      <c r="HS425" s="7"/>
      <c r="HT425" s="7"/>
      <c r="HU425" s="2" t="s">
        <v>266</v>
      </c>
      <c r="HV425" s="2" t="s">
        <v>226</v>
      </c>
      <c r="HW425" s="2" t="s">
        <v>229</v>
      </c>
      <c r="HX425" s="2" t="s">
        <v>229</v>
      </c>
      <c r="HY425" s="2" t="s">
        <v>241</v>
      </c>
      <c r="HZ425" s="2" t="s">
        <v>229</v>
      </c>
      <c r="IA425" s="4"/>
      <c r="IB425" s="8"/>
      <c r="IC425" s="4"/>
      <c r="ID425" s="8"/>
      <c r="IE425" s="7"/>
      <c r="IF425" s="7"/>
      <c r="IG425" s="2" t="s">
        <v>266</v>
      </c>
      <c r="IH425" s="2" t="s">
        <v>226</v>
      </c>
      <c r="II425" s="2" t="s">
        <v>229</v>
      </c>
      <c r="IJ425" s="2" t="s">
        <v>229</v>
      </c>
      <c r="IK425" s="2" t="s">
        <v>241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664</v>
      </c>
      <c r="IT425" s="2" t="s">
        <v>226</v>
      </c>
      <c r="IU425" s="2" t="s">
        <v>229</v>
      </c>
      <c r="IV425" s="2" t="s">
        <v>229</v>
      </c>
      <c r="IW425" s="2" t="s">
        <v>241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272</v>
      </c>
      <c r="JF425" s="2" t="s">
        <v>226</v>
      </c>
      <c r="JG425" s="2" t="s">
        <v>229</v>
      </c>
      <c r="JH425" s="2" t="s">
        <v>229</v>
      </c>
      <c r="JI425" s="2" t="s">
        <v>241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272</v>
      </c>
      <c r="JR425" s="2" t="s">
        <v>226</v>
      </c>
      <c r="JS425" s="2" t="s">
        <v>229</v>
      </c>
      <c r="JT425" s="2" t="s">
        <v>229</v>
      </c>
      <c r="JU425" s="2" t="s">
        <v>241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272</v>
      </c>
      <c r="KD425" s="2" t="s">
        <v>226</v>
      </c>
      <c r="KE425" s="2" t="s">
        <v>229</v>
      </c>
      <c r="KF425" s="2" t="s">
        <v>229</v>
      </c>
      <c r="KG425" s="2" t="s">
        <v>241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272</v>
      </c>
      <c r="KP425" s="2" t="s">
        <v>226</v>
      </c>
      <c r="KQ425" s="2" t="s">
        <v>229</v>
      </c>
      <c r="KR425" s="2" t="s">
        <v>229</v>
      </c>
      <c r="KS425" s="2" t="s">
        <v>241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272</v>
      </c>
      <c r="LB425" s="2" t="s">
        <v>226</v>
      </c>
      <c r="LC425" s="2" t="s">
        <v>229</v>
      </c>
      <c r="LD425" s="2" t="s">
        <v>229</v>
      </c>
      <c r="LE425" s="2" t="s">
        <v>241</v>
      </c>
      <c r="LF425" s="2" t="s">
        <v>229</v>
      </c>
      <c r="LG425" s="4"/>
      <c r="LH425" s="8"/>
      <c r="LI425" s="4"/>
      <c r="LJ425" s="8"/>
      <c r="LK425" s="7"/>
      <c r="LL425" s="7"/>
      <c r="LM425" s="2" t="s">
        <v>229</v>
      </c>
      <c r="LN425" s="2" t="s">
        <v>229</v>
      </c>
      <c r="LO425" s="2" t="s">
        <v>229</v>
      </c>
      <c r="LP425" s="2" t="s">
        <v>229</v>
      </c>
      <c r="LQ425" s="2" t="s">
        <v>229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272</v>
      </c>
      <c r="LZ425" s="2" t="s">
        <v>226</v>
      </c>
      <c r="MA425" s="2" t="s">
        <v>229</v>
      </c>
      <c r="MB425" s="2" t="s">
        <v>229</v>
      </c>
      <c r="MC425" s="2" t="s">
        <v>241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272</v>
      </c>
      <c r="ML425" s="2" t="s">
        <v>226</v>
      </c>
      <c r="MM425" s="2" t="s">
        <v>229</v>
      </c>
      <c r="MN425" s="2" t="s">
        <v>229</v>
      </c>
      <c r="MO425" s="2" t="s">
        <v>241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266</v>
      </c>
      <c r="MX425" s="2" t="s">
        <v>226</v>
      </c>
      <c r="MY425" s="2" t="s">
        <v>229</v>
      </c>
      <c r="MZ425" s="2" t="s">
        <v>229</v>
      </c>
      <c r="NA425" s="2" t="s">
        <v>241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229</v>
      </c>
      <c r="NJ425" s="2" t="s">
        <v>229</v>
      </c>
      <c r="NK425" s="2" t="s">
        <v>229</v>
      </c>
      <c r="NL425" s="2" t="s">
        <v>229</v>
      </c>
      <c r="NM425" s="2" t="s">
        <v>229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272</v>
      </c>
      <c r="NV425" s="2" t="s">
        <v>226</v>
      </c>
      <c r="NW425" s="2" t="s">
        <v>229</v>
      </c>
      <c r="NX425" s="2" t="s">
        <v>229</v>
      </c>
      <c r="NY425" s="2" t="s">
        <v>241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272</v>
      </c>
      <c r="OH425" s="2" t="s">
        <v>226</v>
      </c>
      <c r="OI425" s="2" t="s">
        <v>229</v>
      </c>
      <c r="OJ425" s="2" t="s">
        <v>229</v>
      </c>
      <c r="OK425" s="2" t="s">
        <v>241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229</v>
      </c>
      <c r="OT425" s="2" t="s">
        <v>229</v>
      </c>
      <c r="OU425" s="2" t="s">
        <v>229</v>
      </c>
      <c r="OV425" s="2" t="s">
        <v>229</v>
      </c>
      <c r="OW425" s="2" t="s">
        <v>229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229</v>
      </c>
      <c r="PF425" s="2" t="s">
        <v>229</v>
      </c>
      <c r="PG425" s="2" t="s">
        <v>229</v>
      </c>
      <c r="PH425" s="2" t="s">
        <v>229</v>
      </c>
      <c r="PI425" s="2" t="s">
        <v>229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229</v>
      </c>
      <c r="PS425" s="2" t="s">
        <v>229</v>
      </c>
      <c r="PT425" s="2" t="s">
        <v>229</v>
      </c>
      <c r="PU425" s="2" t="s">
        <v>229</v>
      </c>
      <c r="PV425" s="2" t="s">
        <v>229</v>
      </c>
      <c r="PW425" s="4"/>
      <c r="PX425" s="8"/>
      <c r="PY425" s="4"/>
      <c r="PZ425" s="8"/>
      <c r="QA425" s="7"/>
      <c r="QB425" s="7"/>
      <c r="QC425" s="2" t="s">
        <v>281</v>
      </c>
      <c r="QD425" s="2" t="s">
        <v>226</v>
      </c>
      <c r="QE425" s="2" t="s">
        <v>229</v>
      </c>
      <c r="QF425" s="2" t="s">
        <v>229</v>
      </c>
      <c r="QG425" s="2" t="s">
        <v>241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272</v>
      </c>
      <c r="QP425" s="2" t="s">
        <v>226</v>
      </c>
      <c r="QQ425" s="2" t="s">
        <v>229</v>
      </c>
      <c r="QR425" s="2" t="s">
        <v>229</v>
      </c>
      <c r="QS425" s="2" t="s">
        <v>241</v>
      </c>
      <c r="QT425" s="2" t="s">
        <v>229</v>
      </c>
      <c r="QU425" s="4"/>
      <c r="QV425" s="8"/>
      <c r="QW425" s="4"/>
      <c r="QX425" s="8"/>
      <c r="QY425" s="7"/>
      <c r="QZ425" s="7"/>
      <c r="RA425" s="2" t="s">
        <v>272</v>
      </c>
      <c r="RB425" s="2" t="s">
        <v>226</v>
      </c>
      <c r="RC425" s="2" t="s">
        <v>229</v>
      </c>
      <c r="RD425" s="2" t="s">
        <v>229</v>
      </c>
      <c r="RE425" s="2" t="s">
        <v>241</v>
      </c>
      <c r="RF425" s="2" t="s">
        <v>229</v>
      </c>
      <c r="RG425" s="4"/>
      <c r="RH425" s="8"/>
      <c r="RI425" s="4"/>
      <c r="RJ425" s="8"/>
      <c r="RK425" s="7"/>
      <c r="RL425" s="7"/>
      <c r="RM425" s="2" t="s">
        <v>272</v>
      </c>
      <c r="RN425" s="2" t="s">
        <v>226</v>
      </c>
      <c r="RO425" s="2" t="s">
        <v>229</v>
      </c>
      <c r="RP425" s="2" t="s">
        <v>229</v>
      </c>
      <c r="RQ425" s="2" t="s">
        <v>241</v>
      </c>
      <c r="RR425" s="2" t="s">
        <v>229</v>
      </c>
      <c r="RS425" s="4"/>
      <c r="RT425" s="8"/>
      <c r="RU425" s="4"/>
      <c r="RV425" s="8"/>
      <c r="RW425" s="7"/>
      <c r="RX425" s="7"/>
      <c r="RY425" s="2" t="s">
        <v>229</v>
      </c>
      <c r="RZ425" s="2" t="s">
        <v>229</v>
      </c>
      <c r="SA425" s="2" t="s">
        <v>229</v>
      </c>
      <c r="SB425" s="2" t="s">
        <v>229</v>
      </c>
      <c r="SC425" s="2" t="s">
        <v>229</v>
      </c>
      <c r="SD425" s="2" t="s">
        <v>229</v>
      </c>
      <c r="SE425" s="4">
        <v>92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>
        <v>130</v>
      </c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>
        <v>110</v>
      </c>
      <c r="VL425" s="4"/>
      <c r="VM425" s="4"/>
      <c r="VN425" s="4"/>
      <c r="VO425" s="4"/>
      <c r="VP425" s="4"/>
      <c r="VQ425" s="4"/>
      <c r="VR425" s="4">
        <v>90</v>
      </c>
      <c r="VS425" s="4"/>
    </row>
    <row r="426">
      <c r="A426" s="2" t="s">
        <v>3512</v>
      </c>
      <c r="B426" s="2" t="s">
        <v>216</v>
      </c>
      <c r="C426" s="2" t="s">
        <v>217</v>
      </c>
      <c r="D426" s="2" t="s">
        <v>3164</v>
      </c>
      <c r="E426" s="2" t="s">
        <v>3497</v>
      </c>
      <c r="F426" s="2" t="s">
        <v>2229</v>
      </c>
      <c r="G426" s="2" t="s">
        <v>2374</v>
      </c>
      <c r="H426" s="2" t="s">
        <v>2461</v>
      </c>
      <c r="I426" s="2" t="s">
        <v>3498</v>
      </c>
      <c r="J426" s="2" t="s">
        <v>224</v>
      </c>
      <c r="K426" s="2" t="s">
        <v>341</v>
      </c>
      <c r="L426" s="3">
        <v>26.19</v>
      </c>
      <c r="M426" s="3">
        <v>27.5</v>
      </c>
      <c r="N426" s="3">
        <v>54.99</v>
      </c>
      <c r="O426" s="2" t="s">
        <v>226</v>
      </c>
      <c r="P426" s="2" t="s">
        <v>2046</v>
      </c>
      <c r="Q426" s="2" t="s">
        <v>228</v>
      </c>
      <c r="R426" s="2" t="s">
        <v>229</v>
      </c>
      <c r="S426" s="2" t="s">
        <v>2533</v>
      </c>
      <c r="T426" s="2" t="s">
        <v>2437</v>
      </c>
      <c r="U426" s="2" t="s">
        <v>2464</v>
      </c>
      <c r="V426" s="2" t="s">
        <v>233</v>
      </c>
      <c r="W426" s="2" t="s">
        <v>686</v>
      </c>
      <c r="X426" s="2" t="s">
        <v>1009</v>
      </c>
      <c r="Y426" s="2" t="s">
        <v>229</v>
      </c>
      <c r="Z426" s="4"/>
      <c r="AA426" s="4">
        <f>=ROUNDDOWN({0},0)</f>
      </c>
      <c r="AB426" s="5"/>
      <c r="AC426" s="2" t="s">
        <v>2534</v>
      </c>
      <c r="AD426" s="4">
        <v>35</v>
      </c>
      <c r="AE426" s="4">
        <v>70</v>
      </c>
      <c r="AF426" s="6"/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 t="s">
        <v>229</v>
      </c>
      <c r="BJ426" s="4"/>
      <c r="BK426" s="8"/>
      <c r="BL426" s="2" t="s">
        <v>229</v>
      </c>
      <c r="BM426" s="7"/>
      <c r="BN426" s="7"/>
      <c r="BO426" s="4"/>
      <c r="BP426" s="8"/>
      <c r="BQ426" s="4"/>
      <c r="BR426" s="8"/>
      <c r="BS426" s="7"/>
      <c r="BT426" s="7"/>
      <c r="BU426" s="2" t="s">
        <v>272</v>
      </c>
      <c r="BV426" s="2" t="s">
        <v>226</v>
      </c>
      <c r="BW426" s="2" t="s">
        <v>229</v>
      </c>
      <c r="BX426" s="2" t="s">
        <v>229</v>
      </c>
      <c r="BY426" s="2" t="s">
        <v>241</v>
      </c>
      <c r="BZ426" s="2" t="s">
        <v>229</v>
      </c>
      <c r="CA426" s="4"/>
      <c r="CB426" s="8"/>
      <c r="CC426" s="4"/>
      <c r="CD426" s="8"/>
      <c r="CE426" s="7"/>
      <c r="CF426" s="7"/>
      <c r="CG426" s="2" t="s">
        <v>272</v>
      </c>
      <c r="CH426" s="2" t="s">
        <v>226</v>
      </c>
      <c r="CI426" s="2" t="s">
        <v>229</v>
      </c>
      <c r="CJ426" s="2" t="s">
        <v>229</v>
      </c>
      <c r="CK426" s="2" t="s">
        <v>241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272</v>
      </c>
      <c r="CT426" s="2" t="s">
        <v>226</v>
      </c>
      <c r="CU426" s="2" t="s">
        <v>229</v>
      </c>
      <c r="CV426" s="2" t="s">
        <v>229</v>
      </c>
      <c r="CW426" s="2" t="s">
        <v>241</v>
      </c>
      <c r="CX426" s="2" t="s">
        <v>229</v>
      </c>
      <c r="CY426" s="4"/>
      <c r="CZ426" s="8"/>
      <c r="DA426" s="4"/>
      <c r="DB426" s="8"/>
      <c r="DC426" s="7"/>
      <c r="DD426" s="7"/>
      <c r="DE426" s="2" t="s">
        <v>272</v>
      </c>
      <c r="DF426" s="2" t="s">
        <v>226</v>
      </c>
      <c r="DG426" s="2" t="s">
        <v>229</v>
      </c>
      <c r="DH426" s="2" t="s">
        <v>229</v>
      </c>
      <c r="DI426" s="2" t="s">
        <v>241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239</v>
      </c>
      <c r="DR426" s="2" t="s">
        <v>226</v>
      </c>
      <c r="DS426" s="2" t="s">
        <v>229</v>
      </c>
      <c r="DT426" s="2" t="s">
        <v>229</v>
      </c>
      <c r="DU426" s="2" t="s">
        <v>241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272</v>
      </c>
      <c r="ED426" s="2" t="s">
        <v>226</v>
      </c>
      <c r="EE426" s="2" t="s">
        <v>229</v>
      </c>
      <c r="EF426" s="2" t="s">
        <v>229</v>
      </c>
      <c r="EG426" s="2" t="s">
        <v>241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272</v>
      </c>
      <c r="EP426" s="2" t="s">
        <v>226</v>
      </c>
      <c r="EQ426" s="2" t="s">
        <v>229</v>
      </c>
      <c r="ER426" s="2" t="s">
        <v>229</v>
      </c>
      <c r="ES426" s="2" t="s">
        <v>241</v>
      </c>
      <c r="ET426" s="2" t="s">
        <v>229</v>
      </c>
      <c r="EU426" s="4"/>
      <c r="EV426" s="8"/>
      <c r="EW426" s="4"/>
      <c r="EX426" s="8"/>
      <c r="EY426" s="7"/>
      <c r="EZ426" s="7"/>
      <c r="FA426" s="2" t="s">
        <v>272</v>
      </c>
      <c r="FB426" s="2" t="s">
        <v>226</v>
      </c>
      <c r="FC426" s="2" t="s">
        <v>229</v>
      </c>
      <c r="FD426" s="2" t="s">
        <v>229</v>
      </c>
      <c r="FE426" s="2" t="s">
        <v>241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226</v>
      </c>
      <c r="FO426" s="2" t="s">
        <v>229</v>
      </c>
      <c r="FP426" s="2" t="s">
        <v>229</v>
      </c>
      <c r="FQ426" s="2" t="s">
        <v>241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239</v>
      </c>
      <c r="FZ426" s="2" t="s">
        <v>226</v>
      </c>
      <c r="GA426" s="2" t="s">
        <v>229</v>
      </c>
      <c r="GB426" s="2" t="s">
        <v>229</v>
      </c>
      <c r="GC426" s="2" t="s">
        <v>241</v>
      </c>
      <c r="GD426" s="2" t="s">
        <v>229</v>
      </c>
      <c r="GE426" s="4"/>
      <c r="GF426" s="8"/>
      <c r="GG426" s="4"/>
      <c r="GH426" s="8"/>
      <c r="GI426" s="7"/>
      <c r="GJ426" s="7"/>
      <c r="GK426" s="2" t="s">
        <v>272</v>
      </c>
      <c r="GL426" s="2" t="s">
        <v>226</v>
      </c>
      <c r="GM426" s="2" t="s">
        <v>229</v>
      </c>
      <c r="GN426" s="2" t="s">
        <v>229</v>
      </c>
      <c r="GO426" s="2" t="s">
        <v>241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272</v>
      </c>
      <c r="GX426" s="2" t="s">
        <v>226</v>
      </c>
      <c r="GY426" s="2" t="s">
        <v>229</v>
      </c>
      <c r="GZ426" s="2" t="s">
        <v>229</v>
      </c>
      <c r="HA426" s="2" t="s">
        <v>241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272</v>
      </c>
      <c r="HJ426" s="2" t="s">
        <v>226</v>
      </c>
      <c r="HK426" s="2" t="s">
        <v>229</v>
      </c>
      <c r="HL426" s="2" t="s">
        <v>229</v>
      </c>
      <c r="HM426" s="2" t="s">
        <v>241</v>
      </c>
      <c r="HN426" s="2" t="s">
        <v>229</v>
      </c>
      <c r="HO426" s="4"/>
      <c r="HP426" s="8"/>
      <c r="HQ426" s="4"/>
      <c r="HR426" s="8"/>
      <c r="HS426" s="7"/>
      <c r="HT426" s="7"/>
      <c r="HU426" s="2" t="s">
        <v>272</v>
      </c>
      <c r="HV426" s="2" t="s">
        <v>226</v>
      </c>
      <c r="HW426" s="2" t="s">
        <v>229</v>
      </c>
      <c r="HX426" s="2" t="s">
        <v>229</v>
      </c>
      <c r="HY426" s="2" t="s">
        <v>241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272</v>
      </c>
      <c r="IH426" s="2" t="s">
        <v>226</v>
      </c>
      <c r="II426" s="2" t="s">
        <v>229</v>
      </c>
      <c r="IJ426" s="2" t="s">
        <v>229</v>
      </c>
      <c r="IK426" s="2" t="s">
        <v>241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664</v>
      </c>
      <c r="IT426" s="2" t="s">
        <v>226</v>
      </c>
      <c r="IU426" s="2" t="s">
        <v>229</v>
      </c>
      <c r="IV426" s="2" t="s">
        <v>229</v>
      </c>
      <c r="IW426" s="2" t="s">
        <v>241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272</v>
      </c>
      <c r="JF426" s="2" t="s">
        <v>226</v>
      </c>
      <c r="JG426" s="2" t="s">
        <v>229</v>
      </c>
      <c r="JH426" s="2" t="s">
        <v>229</v>
      </c>
      <c r="JI426" s="2" t="s">
        <v>241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272</v>
      </c>
      <c r="JR426" s="2" t="s">
        <v>226</v>
      </c>
      <c r="JS426" s="2" t="s">
        <v>229</v>
      </c>
      <c r="JT426" s="2" t="s">
        <v>229</v>
      </c>
      <c r="JU426" s="2" t="s">
        <v>241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272</v>
      </c>
      <c r="KD426" s="2" t="s">
        <v>226</v>
      </c>
      <c r="KE426" s="2" t="s">
        <v>229</v>
      </c>
      <c r="KF426" s="2" t="s">
        <v>229</v>
      </c>
      <c r="KG426" s="2" t="s">
        <v>241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272</v>
      </c>
      <c r="KP426" s="2" t="s">
        <v>226</v>
      </c>
      <c r="KQ426" s="2" t="s">
        <v>229</v>
      </c>
      <c r="KR426" s="2" t="s">
        <v>229</v>
      </c>
      <c r="KS426" s="2" t="s">
        <v>241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272</v>
      </c>
      <c r="LB426" s="2" t="s">
        <v>226</v>
      </c>
      <c r="LC426" s="2" t="s">
        <v>229</v>
      </c>
      <c r="LD426" s="2" t="s">
        <v>229</v>
      </c>
      <c r="LE426" s="2" t="s">
        <v>241</v>
      </c>
      <c r="LF426" s="2" t="s">
        <v>229</v>
      </c>
      <c r="LG426" s="4"/>
      <c r="LH426" s="8"/>
      <c r="LI426" s="4"/>
      <c r="LJ426" s="8"/>
      <c r="LK426" s="7"/>
      <c r="LL426" s="7"/>
      <c r="LM426" s="2" t="s">
        <v>272</v>
      </c>
      <c r="LN426" s="2" t="s">
        <v>226</v>
      </c>
      <c r="LO426" s="2" t="s">
        <v>229</v>
      </c>
      <c r="LP426" s="2" t="s">
        <v>229</v>
      </c>
      <c r="LQ426" s="2" t="s">
        <v>241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664</v>
      </c>
      <c r="LZ426" s="2" t="s">
        <v>226</v>
      </c>
      <c r="MA426" s="2" t="s">
        <v>229</v>
      </c>
      <c r="MB426" s="2" t="s">
        <v>229</v>
      </c>
      <c r="MC426" s="2" t="s">
        <v>241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272</v>
      </c>
      <c r="ML426" s="2" t="s">
        <v>226</v>
      </c>
      <c r="MM426" s="2" t="s">
        <v>229</v>
      </c>
      <c r="MN426" s="2" t="s">
        <v>229</v>
      </c>
      <c r="MO426" s="2" t="s">
        <v>241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272</v>
      </c>
      <c r="MX426" s="2" t="s">
        <v>226</v>
      </c>
      <c r="MY426" s="2" t="s">
        <v>229</v>
      </c>
      <c r="MZ426" s="2" t="s">
        <v>229</v>
      </c>
      <c r="NA426" s="2" t="s">
        <v>241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229</v>
      </c>
      <c r="NJ426" s="2" t="s">
        <v>229</v>
      </c>
      <c r="NK426" s="2" t="s">
        <v>229</v>
      </c>
      <c r="NL426" s="2" t="s">
        <v>229</v>
      </c>
      <c r="NM426" s="2" t="s">
        <v>229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272</v>
      </c>
      <c r="NV426" s="2" t="s">
        <v>226</v>
      </c>
      <c r="NW426" s="2" t="s">
        <v>229</v>
      </c>
      <c r="NX426" s="2" t="s">
        <v>229</v>
      </c>
      <c r="NY426" s="2" t="s">
        <v>241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272</v>
      </c>
      <c r="OH426" s="2" t="s">
        <v>226</v>
      </c>
      <c r="OI426" s="2" t="s">
        <v>229</v>
      </c>
      <c r="OJ426" s="2" t="s">
        <v>229</v>
      </c>
      <c r="OK426" s="2" t="s">
        <v>241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229</v>
      </c>
      <c r="OT426" s="2" t="s">
        <v>229</v>
      </c>
      <c r="OU426" s="2" t="s">
        <v>229</v>
      </c>
      <c r="OV426" s="2" t="s">
        <v>229</v>
      </c>
      <c r="OW426" s="2" t="s">
        <v>229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229</v>
      </c>
      <c r="PF426" s="2" t="s">
        <v>229</v>
      </c>
      <c r="PG426" s="2" t="s">
        <v>229</v>
      </c>
      <c r="PH426" s="2" t="s">
        <v>229</v>
      </c>
      <c r="PI426" s="2" t="s">
        <v>229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272</v>
      </c>
      <c r="PR426" s="2" t="s">
        <v>226</v>
      </c>
      <c r="PS426" s="2" t="s">
        <v>229</v>
      </c>
      <c r="PT426" s="2" t="s">
        <v>229</v>
      </c>
      <c r="PU426" s="2" t="s">
        <v>241</v>
      </c>
      <c r="PV426" s="2" t="s">
        <v>229</v>
      </c>
      <c r="PW426" s="4"/>
      <c r="PX426" s="8"/>
      <c r="PY426" s="4"/>
      <c r="PZ426" s="8"/>
      <c r="QA426" s="7"/>
      <c r="QB426" s="7"/>
      <c r="QC426" s="2" t="s">
        <v>281</v>
      </c>
      <c r="QD426" s="2" t="s">
        <v>226</v>
      </c>
      <c r="QE426" s="2" t="s">
        <v>229</v>
      </c>
      <c r="QF426" s="2" t="s">
        <v>229</v>
      </c>
      <c r="QG426" s="2" t="s">
        <v>241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272</v>
      </c>
      <c r="QP426" s="2" t="s">
        <v>226</v>
      </c>
      <c r="QQ426" s="2" t="s">
        <v>229</v>
      </c>
      <c r="QR426" s="2" t="s">
        <v>229</v>
      </c>
      <c r="QS426" s="2" t="s">
        <v>241</v>
      </c>
      <c r="QT426" s="2" t="s">
        <v>229</v>
      </c>
      <c r="QU426" s="4"/>
      <c r="QV426" s="8"/>
      <c r="QW426" s="4"/>
      <c r="QX426" s="8"/>
      <c r="QY426" s="7"/>
      <c r="QZ426" s="7"/>
      <c r="RA426" s="2" t="s">
        <v>272</v>
      </c>
      <c r="RB426" s="2" t="s">
        <v>226</v>
      </c>
      <c r="RC426" s="2" t="s">
        <v>229</v>
      </c>
      <c r="RD426" s="2" t="s">
        <v>229</v>
      </c>
      <c r="RE426" s="2" t="s">
        <v>241</v>
      </c>
      <c r="RF426" s="2" t="s">
        <v>229</v>
      </c>
      <c r="RG426" s="4"/>
      <c r="RH426" s="8"/>
      <c r="RI426" s="4"/>
      <c r="RJ426" s="8"/>
      <c r="RK426" s="7"/>
      <c r="RL426" s="7"/>
      <c r="RM426" s="2" t="s">
        <v>272</v>
      </c>
      <c r="RN426" s="2" t="s">
        <v>226</v>
      </c>
      <c r="RO426" s="2" t="s">
        <v>229</v>
      </c>
      <c r="RP426" s="2" t="s">
        <v>229</v>
      </c>
      <c r="RQ426" s="2" t="s">
        <v>241</v>
      </c>
      <c r="RR426" s="2" t="s">
        <v>229</v>
      </c>
      <c r="RS426" s="4"/>
      <c r="RT426" s="8"/>
      <c r="RU426" s="4"/>
      <c r="RV426" s="8"/>
      <c r="RW426" s="7"/>
      <c r="RX426" s="7"/>
      <c r="RY426" s="2" t="s">
        <v>229</v>
      </c>
      <c r="RZ426" s="2" t="s">
        <v>229</v>
      </c>
      <c r="SA426" s="2" t="s">
        <v>229</v>
      </c>
      <c r="SB426" s="2" t="s">
        <v>229</v>
      </c>
      <c r="SC426" s="2" t="s">
        <v>229</v>
      </c>
      <c r="SD426" s="2" t="s">
        <v>229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>
        <v>35</v>
      </c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>
        <v>35</v>
      </c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</row>
    <row r="427">
      <c r="A427" s="2" t="s">
        <v>3513</v>
      </c>
      <c r="B427" s="2" t="s">
        <v>216</v>
      </c>
      <c r="C427" s="2" t="s">
        <v>217</v>
      </c>
      <c r="D427" s="2" t="s">
        <v>3164</v>
      </c>
      <c r="E427" s="2" t="s">
        <v>3497</v>
      </c>
      <c r="F427" s="2" t="s">
        <v>2229</v>
      </c>
      <c r="G427" s="2" t="s">
        <v>2374</v>
      </c>
      <c r="H427" s="2" t="s">
        <v>2461</v>
      </c>
      <c r="I427" s="2" t="s">
        <v>3498</v>
      </c>
      <c r="J427" s="2" t="s">
        <v>285</v>
      </c>
      <c r="K427" s="2" t="s">
        <v>341</v>
      </c>
      <c r="L427" s="3">
        <v>30.95</v>
      </c>
      <c r="M427" s="3">
        <v>32.5</v>
      </c>
      <c r="N427" s="3">
        <v>64.99</v>
      </c>
      <c r="O427" s="2" t="s">
        <v>226</v>
      </c>
      <c r="P427" s="2" t="s">
        <v>2046</v>
      </c>
      <c r="Q427" s="2" t="s">
        <v>228</v>
      </c>
      <c r="R427" s="2" t="s">
        <v>229</v>
      </c>
      <c r="S427" s="2" t="s">
        <v>2533</v>
      </c>
      <c r="T427" s="2" t="s">
        <v>2437</v>
      </c>
      <c r="U427" s="2" t="s">
        <v>232</v>
      </c>
      <c r="V427" s="2" t="s">
        <v>233</v>
      </c>
      <c r="W427" s="2" t="s">
        <v>686</v>
      </c>
      <c r="X427" s="2" t="s">
        <v>1009</v>
      </c>
      <c r="Y427" s="2" t="s">
        <v>229</v>
      </c>
      <c r="Z427" s="4"/>
      <c r="AA427" s="4">
        <f>=ROUNDDOWN({0},0)</f>
      </c>
      <c r="AB427" s="5"/>
      <c r="AC427" s="2" t="s">
        <v>2534</v>
      </c>
      <c r="AD427" s="4">
        <v>65</v>
      </c>
      <c r="AE427" s="4">
        <v>130</v>
      </c>
      <c r="AF427" s="6"/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 t="s">
        <v>229</v>
      </c>
      <c r="BJ427" s="4"/>
      <c r="BK427" s="8"/>
      <c r="BL427" s="2" t="s">
        <v>229</v>
      </c>
      <c r="BM427" s="7"/>
      <c r="BN427" s="7"/>
      <c r="BO427" s="4"/>
      <c r="BP427" s="8"/>
      <c r="BQ427" s="4"/>
      <c r="BR427" s="8"/>
      <c r="BS427" s="7"/>
      <c r="BT427" s="7"/>
      <c r="BU427" s="2" t="s">
        <v>272</v>
      </c>
      <c r="BV427" s="2" t="s">
        <v>226</v>
      </c>
      <c r="BW427" s="2" t="s">
        <v>229</v>
      </c>
      <c r="BX427" s="2" t="s">
        <v>229</v>
      </c>
      <c r="BY427" s="2" t="s">
        <v>241</v>
      </c>
      <c r="BZ427" s="2" t="s">
        <v>229</v>
      </c>
      <c r="CA427" s="4"/>
      <c r="CB427" s="8"/>
      <c r="CC427" s="4"/>
      <c r="CD427" s="8"/>
      <c r="CE427" s="7"/>
      <c r="CF427" s="7"/>
      <c r="CG427" s="2" t="s">
        <v>272</v>
      </c>
      <c r="CH427" s="2" t="s">
        <v>226</v>
      </c>
      <c r="CI427" s="2" t="s">
        <v>229</v>
      </c>
      <c r="CJ427" s="2" t="s">
        <v>229</v>
      </c>
      <c r="CK427" s="2" t="s">
        <v>241</v>
      </c>
      <c r="CL427" s="2" t="s">
        <v>229</v>
      </c>
      <c r="CM427" s="4"/>
      <c r="CN427" s="8"/>
      <c r="CO427" s="4"/>
      <c r="CP427" s="8"/>
      <c r="CQ427" s="7"/>
      <c r="CR427" s="7"/>
      <c r="CS427" s="2" t="s">
        <v>272</v>
      </c>
      <c r="CT427" s="2" t="s">
        <v>226</v>
      </c>
      <c r="CU427" s="2" t="s">
        <v>229</v>
      </c>
      <c r="CV427" s="2" t="s">
        <v>229</v>
      </c>
      <c r="CW427" s="2" t="s">
        <v>241</v>
      </c>
      <c r="CX427" s="2" t="s">
        <v>229</v>
      </c>
      <c r="CY427" s="4"/>
      <c r="CZ427" s="8"/>
      <c r="DA427" s="4"/>
      <c r="DB427" s="8"/>
      <c r="DC427" s="7"/>
      <c r="DD427" s="7"/>
      <c r="DE427" s="2" t="s">
        <v>272</v>
      </c>
      <c r="DF427" s="2" t="s">
        <v>226</v>
      </c>
      <c r="DG427" s="2" t="s">
        <v>229</v>
      </c>
      <c r="DH427" s="2" t="s">
        <v>229</v>
      </c>
      <c r="DI427" s="2" t="s">
        <v>241</v>
      </c>
      <c r="DJ427" s="2" t="s">
        <v>229</v>
      </c>
      <c r="DK427" s="4"/>
      <c r="DL427" s="8"/>
      <c r="DM427" s="4"/>
      <c r="DN427" s="8"/>
      <c r="DO427" s="7"/>
      <c r="DP427" s="7"/>
      <c r="DQ427" s="2" t="s">
        <v>239</v>
      </c>
      <c r="DR427" s="2" t="s">
        <v>226</v>
      </c>
      <c r="DS427" s="2" t="s">
        <v>229</v>
      </c>
      <c r="DT427" s="2" t="s">
        <v>229</v>
      </c>
      <c r="DU427" s="2" t="s">
        <v>241</v>
      </c>
      <c r="DV427" s="2" t="s">
        <v>229</v>
      </c>
      <c r="DW427" s="4"/>
      <c r="DX427" s="8"/>
      <c r="DY427" s="4"/>
      <c r="DZ427" s="8"/>
      <c r="EA427" s="7"/>
      <c r="EB427" s="7"/>
      <c r="EC427" s="2" t="s">
        <v>272</v>
      </c>
      <c r="ED427" s="2" t="s">
        <v>226</v>
      </c>
      <c r="EE427" s="2" t="s">
        <v>229</v>
      </c>
      <c r="EF427" s="2" t="s">
        <v>229</v>
      </c>
      <c r="EG427" s="2" t="s">
        <v>241</v>
      </c>
      <c r="EH427" s="2" t="s">
        <v>229</v>
      </c>
      <c r="EI427" s="4"/>
      <c r="EJ427" s="8"/>
      <c r="EK427" s="4"/>
      <c r="EL427" s="8"/>
      <c r="EM427" s="7"/>
      <c r="EN427" s="7"/>
      <c r="EO427" s="2" t="s">
        <v>272</v>
      </c>
      <c r="EP427" s="2" t="s">
        <v>226</v>
      </c>
      <c r="EQ427" s="2" t="s">
        <v>229</v>
      </c>
      <c r="ER427" s="2" t="s">
        <v>229</v>
      </c>
      <c r="ES427" s="2" t="s">
        <v>241</v>
      </c>
      <c r="ET427" s="2" t="s">
        <v>229</v>
      </c>
      <c r="EU427" s="4"/>
      <c r="EV427" s="8"/>
      <c r="EW427" s="4"/>
      <c r="EX427" s="8"/>
      <c r="EY427" s="7"/>
      <c r="EZ427" s="7"/>
      <c r="FA427" s="2" t="s">
        <v>272</v>
      </c>
      <c r="FB427" s="2" t="s">
        <v>226</v>
      </c>
      <c r="FC427" s="2" t="s">
        <v>229</v>
      </c>
      <c r="FD427" s="2" t="s">
        <v>229</v>
      </c>
      <c r="FE427" s="2" t="s">
        <v>241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226</v>
      </c>
      <c r="FO427" s="2" t="s">
        <v>229</v>
      </c>
      <c r="FP427" s="2" t="s">
        <v>229</v>
      </c>
      <c r="FQ427" s="2" t="s">
        <v>241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239</v>
      </c>
      <c r="FZ427" s="2" t="s">
        <v>226</v>
      </c>
      <c r="GA427" s="2" t="s">
        <v>229</v>
      </c>
      <c r="GB427" s="2" t="s">
        <v>229</v>
      </c>
      <c r="GC427" s="2" t="s">
        <v>241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272</v>
      </c>
      <c r="GL427" s="2" t="s">
        <v>226</v>
      </c>
      <c r="GM427" s="2" t="s">
        <v>229</v>
      </c>
      <c r="GN427" s="2" t="s">
        <v>229</v>
      </c>
      <c r="GO427" s="2" t="s">
        <v>241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272</v>
      </c>
      <c r="GX427" s="2" t="s">
        <v>226</v>
      </c>
      <c r="GY427" s="2" t="s">
        <v>229</v>
      </c>
      <c r="GZ427" s="2" t="s">
        <v>229</v>
      </c>
      <c r="HA427" s="2" t="s">
        <v>241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272</v>
      </c>
      <c r="HJ427" s="2" t="s">
        <v>226</v>
      </c>
      <c r="HK427" s="2" t="s">
        <v>229</v>
      </c>
      <c r="HL427" s="2" t="s">
        <v>229</v>
      </c>
      <c r="HM427" s="2" t="s">
        <v>241</v>
      </c>
      <c r="HN427" s="2" t="s">
        <v>229</v>
      </c>
      <c r="HO427" s="4"/>
      <c r="HP427" s="8"/>
      <c r="HQ427" s="4"/>
      <c r="HR427" s="8"/>
      <c r="HS427" s="7"/>
      <c r="HT427" s="7"/>
      <c r="HU427" s="2" t="s">
        <v>272</v>
      </c>
      <c r="HV427" s="2" t="s">
        <v>226</v>
      </c>
      <c r="HW427" s="2" t="s">
        <v>229</v>
      </c>
      <c r="HX427" s="2" t="s">
        <v>229</v>
      </c>
      <c r="HY427" s="2" t="s">
        <v>241</v>
      </c>
      <c r="HZ427" s="2" t="s">
        <v>229</v>
      </c>
      <c r="IA427" s="4"/>
      <c r="IB427" s="8"/>
      <c r="IC427" s="4"/>
      <c r="ID427" s="8"/>
      <c r="IE427" s="7"/>
      <c r="IF427" s="7"/>
      <c r="IG427" s="2" t="s">
        <v>272</v>
      </c>
      <c r="IH427" s="2" t="s">
        <v>226</v>
      </c>
      <c r="II427" s="2" t="s">
        <v>229</v>
      </c>
      <c r="IJ427" s="2" t="s">
        <v>229</v>
      </c>
      <c r="IK427" s="2" t="s">
        <v>241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664</v>
      </c>
      <c r="IT427" s="2" t="s">
        <v>226</v>
      </c>
      <c r="IU427" s="2" t="s">
        <v>229</v>
      </c>
      <c r="IV427" s="2" t="s">
        <v>229</v>
      </c>
      <c r="IW427" s="2" t="s">
        <v>241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272</v>
      </c>
      <c r="JF427" s="2" t="s">
        <v>226</v>
      </c>
      <c r="JG427" s="2" t="s">
        <v>229</v>
      </c>
      <c r="JH427" s="2" t="s">
        <v>229</v>
      </c>
      <c r="JI427" s="2" t="s">
        <v>241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272</v>
      </c>
      <c r="JR427" s="2" t="s">
        <v>226</v>
      </c>
      <c r="JS427" s="2" t="s">
        <v>229</v>
      </c>
      <c r="JT427" s="2" t="s">
        <v>229</v>
      </c>
      <c r="JU427" s="2" t="s">
        <v>241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272</v>
      </c>
      <c r="KD427" s="2" t="s">
        <v>226</v>
      </c>
      <c r="KE427" s="2" t="s">
        <v>229</v>
      </c>
      <c r="KF427" s="2" t="s">
        <v>229</v>
      </c>
      <c r="KG427" s="2" t="s">
        <v>241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272</v>
      </c>
      <c r="KP427" s="2" t="s">
        <v>226</v>
      </c>
      <c r="KQ427" s="2" t="s">
        <v>229</v>
      </c>
      <c r="KR427" s="2" t="s">
        <v>229</v>
      </c>
      <c r="KS427" s="2" t="s">
        <v>241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272</v>
      </c>
      <c r="LB427" s="2" t="s">
        <v>226</v>
      </c>
      <c r="LC427" s="2" t="s">
        <v>229</v>
      </c>
      <c r="LD427" s="2" t="s">
        <v>229</v>
      </c>
      <c r="LE427" s="2" t="s">
        <v>241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272</v>
      </c>
      <c r="LN427" s="2" t="s">
        <v>226</v>
      </c>
      <c r="LO427" s="2" t="s">
        <v>229</v>
      </c>
      <c r="LP427" s="2" t="s">
        <v>229</v>
      </c>
      <c r="LQ427" s="2" t="s">
        <v>241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664</v>
      </c>
      <c r="LZ427" s="2" t="s">
        <v>226</v>
      </c>
      <c r="MA427" s="2" t="s">
        <v>229</v>
      </c>
      <c r="MB427" s="2" t="s">
        <v>229</v>
      </c>
      <c r="MC427" s="2" t="s">
        <v>241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272</v>
      </c>
      <c r="ML427" s="2" t="s">
        <v>226</v>
      </c>
      <c r="MM427" s="2" t="s">
        <v>229</v>
      </c>
      <c r="MN427" s="2" t="s">
        <v>229</v>
      </c>
      <c r="MO427" s="2" t="s">
        <v>241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272</v>
      </c>
      <c r="MX427" s="2" t="s">
        <v>226</v>
      </c>
      <c r="MY427" s="2" t="s">
        <v>229</v>
      </c>
      <c r="MZ427" s="2" t="s">
        <v>229</v>
      </c>
      <c r="NA427" s="2" t="s">
        <v>241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229</v>
      </c>
      <c r="NJ427" s="2" t="s">
        <v>229</v>
      </c>
      <c r="NK427" s="2" t="s">
        <v>229</v>
      </c>
      <c r="NL427" s="2" t="s">
        <v>229</v>
      </c>
      <c r="NM427" s="2" t="s">
        <v>229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272</v>
      </c>
      <c r="NV427" s="2" t="s">
        <v>226</v>
      </c>
      <c r="NW427" s="2" t="s">
        <v>229</v>
      </c>
      <c r="NX427" s="2" t="s">
        <v>229</v>
      </c>
      <c r="NY427" s="2" t="s">
        <v>241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272</v>
      </c>
      <c r="OH427" s="2" t="s">
        <v>226</v>
      </c>
      <c r="OI427" s="2" t="s">
        <v>229</v>
      </c>
      <c r="OJ427" s="2" t="s">
        <v>229</v>
      </c>
      <c r="OK427" s="2" t="s">
        <v>241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229</v>
      </c>
      <c r="OT427" s="2" t="s">
        <v>229</v>
      </c>
      <c r="OU427" s="2" t="s">
        <v>229</v>
      </c>
      <c r="OV427" s="2" t="s">
        <v>229</v>
      </c>
      <c r="OW427" s="2" t="s">
        <v>229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229</v>
      </c>
      <c r="PF427" s="2" t="s">
        <v>229</v>
      </c>
      <c r="PG427" s="2" t="s">
        <v>229</v>
      </c>
      <c r="PH427" s="2" t="s">
        <v>229</v>
      </c>
      <c r="PI427" s="2" t="s">
        <v>229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272</v>
      </c>
      <c r="PR427" s="2" t="s">
        <v>226</v>
      </c>
      <c r="PS427" s="2" t="s">
        <v>229</v>
      </c>
      <c r="PT427" s="2" t="s">
        <v>229</v>
      </c>
      <c r="PU427" s="2" t="s">
        <v>241</v>
      </c>
      <c r="PV427" s="2" t="s">
        <v>229</v>
      </c>
      <c r="PW427" s="4"/>
      <c r="PX427" s="8"/>
      <c r="PY427" s="4"/>
      <c r="PZ427" s="8"/>
      <c r="QA427" s="7"/>
      <c r="QB427" s="7"/>
      <c r="QC427" s="2" t="s">
        <v>281</v>
      </c>
      <c r="QD427" s="2" t="s">
        <v>226</v>
      </c>
      <c r="QE427" s="2" t="s">
        <v>229</v>
      </c>
      <c r="QF427" s="2" t="s">
        <v>229</v>
      </c>
      <c r="QG427" s="2" t="s">
        <v>241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272</v>
      </c>
      <c r="QP427" s="2" t="s">
        <v>226</v>
      </c>
      <c r="QQ427" s="2" t="s">
        <v>229</v>
      </c>
      <c r="QR427" s="2" t="s">
        <v>229</v>
      </c>
      <c r="QS427" s="2" t="s">
        <v>241</v>
      </c>
      <c r="QT427" s="2" t="s">
        <v>229</v>
      </c>
      <c r="QU427" s="4"/>
      <c r="QV427" s="8"/>
      <c r="QW427" s="4"/>
      <c r="QX427" s="8"/>
      <c r="QY427" s="7"/>
      <c r="QZ427" s="7"/>
      <c r="RA427" s="2" t="s">
        <v>272</v>
      </c>
      <c r="RB427" s="2" t="s">
        <v>226</v>
      </c>
      <c r="RC427" s="2" t="s">
        <v>229</v>
      </c>
      <c r="RD427" s="2" t="s">
        <v>229</v>
      </c>
      <c r="RE427" s="2" t="s">
        <v>241</v>
      </c>
      <c r="RF427" s="2" t="s">
        <v>229</v>
      </c>
      <c r="RG427" s="4"/>
      <c r="RH427" s="8"/>
      <c r="RI427" s="4"/>
      <c r="RJ427" s="8"/>
      <c r="RK427" s="7"/>
      <c r="RL427" s="7"/>
      <c r="RM427" s="2" t="s">
        <v>272</v>
      </c>
      <c r="RN427" s="2" t="s">
        <v>226</v>
      </c>
      <c r="RO427" s="2" t="s">
        <v>229</v>
      </c>
      <c r="RP427" s="2" t="s">
        <v>229</v>
      </c>
      <c r="RQ427" s="2" t="s">
        <v>241</v>
      </c>
      <c r="RR427" s="2" t="s">
        <v>229</v>
      </c>
      <c r="RS427" s="4"/>
      <c r="RT427" s="8"/>
      <c r="RU427" s="4"/>
      <c r="RV427" s="8"/>
      <c r="RW427" s="7"/>
      <c r="RX427" s="7"/>
      <c r="RY427" s="2" t="s">
        <v>229</v>
      </c>
      <c r="RZ427" s="2" t="s">
        <v>229</v>
      </c>
      <c r="SA427" s="2" t="s">
        <v>229</v>
      </c>
      <c r="SB427" s="2" t="s">
        <v>229</v>
      </c>
      <c r="SC427" s="2" t="s">
        <v>229</v>
      </c>
      <c r="SD427" s="2" t="s">
        <v>229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>
        <v>65</v>
      </c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>
        <v>65</v>
      </c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</row>
    <row r="428">
      <c r="A428" s="2" t="s">
        <v>3514</v>
      </c>
      <c r="B428" s="2" t="s">
        <v>216</v>
      </c>
      <c r="C428" s="2" t="s">
        <v>217</v>
      </c>
      <c r="D428" s="2" t="s">
        <v>3164</v>
      </c>
      <c r="E428" s="2" t="s">
        <v>3497</v>
      </c>
      <c r="F428" s="2" t="s">
        <v>2229</v>
      </c>
      <c r="G428" s="2" t="s">
        <v>2374</v>
      </c>
      <c r="H428" s="2" t="s">
        <v>2461</v>
      </c>
      <c r="I428" s="2" t="s">
        <v>3498</v>
      </c>
      <c r="J428" s="2" t="s">
        <v>224</v>
      </c>
      <c r="K428" s="2" t="s">
        <v>617</v>
      </c>
      <c r="L428" s="3">
        <v>26.19</v>
      </c>
      <c r="M428" s="3">
        <v>27.5</v>
      </c>
      <c r="N428" s="3">
        <v>54.99</v>
      </c>
      <c r="O428" s="2" t="s">
        <v>226</v>
      </c>
      <c r="P428" s="2" t="s">
        <v>2046</v>
      </c>
      <c r="Q428" s="2" t="s">
        <v>228</v>
      </c>
      <c r="R428" s="2" t="s">
        <v>229</v>
      </c>
      <c r="S428" s="2" t="s">
        <v>2538</v>
      </c>
      <c r="T428" s="2" t="s">
        <v>2437</v>
      </c>
      <c r="U428" s="2" t="s">
        <v>2464</v>
      </c>
      <c r="V428" s="2" t="s">
        <v>233</v>
      </c>
      <c r="W428" s="2" t="s">
        <v>686</v>
      </c>
      <c r="X428" s="2" t="s">
        <v>1009</v>
      </c>
      <c r="Y428" s="2" t="s">
        <v>229</v>
      </c>
      <c r="Z428" s="4"/>
      <c r="AA428" s="4">
        <f>=ROUNDDOWN({0},0)</f>
      </c>
      <c r="AB428" s="5"/>
      <c r="AC428" s="2" t="s">
        <v>2534</v>
      </c>
      <c r="AD428" s="4">
        <v>45</v>
      </c>
      <c r="AE428" s="4">
        <v>90</v>
      </c>
      <c r="AF428" s="6"/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 t="s">
        <v>229</v>
      </c>
      <c r="BJ428" s="4"/>
      <c r="BK428" s="8"/>
      <c r="BL428" s="2" t="s">
        <v>229</v>
      </c>
      <c r="BM428" s="7"/>
      <c r="BN428" s="7"/>
      <c r="BO428" s="4"/>
      <c r="BP428" s="8"/>
      <c r="BQ428" s="4"/>
      <c r="BR428" s="8"/>
      <c r="BS428" s="7"/>
      <c r="BT428" s="7"/>
      <c r="BU428" s="2" t="s">
        <v>272</v>
      </c>
      <c r="BV428" s="2" t="s">
        <v>226</v>
      </c>
      <c r="BW428" s="2" t="s">
        <v>229</v>
      </c>
      <c r="BX428" s="2" t="s">
        <v>229</v>
      </c>
      <c r="BY428" s="2" t="s">
        <v>241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272</v>
      </c>
      <c r="CH428" s="2" t="s">
        <v>226</v>
      </c>
      <c r="CI428" s="2" t="s">
        <v>229</v>
      </c>
      <c r="CJ428" s="2" t="s">
        <v>229</v>
      </c>
      <c r="CK428" s="2" t="s">
        <v>241</v>
      </c>
      <c r="CL428" s="2" t="s">
        <v>229</v>
      </c>
      <c r="CM428" s="4"/>
      <c r="CN428" s="8"/>
      <c r="CO428" s="4"/>
      <c r="CP428" s="8"/>
      <c r="CQ428" s="7"/>
      <c r="CR428" s="7"/>
      <c r="CS428" s="2" t="s">
        <v>272</v>
      </c>
      <c r="CT428" s="2" t="s">
        <v>226</v>
      </c>
      <c r="CU428" s="2" t="s">
        <v>229</v>
      </c>
      <c r="CV428" s="2" t="s">
        <v>229</v>
      </c>
      <c r="CW428" s="2" t="s">
        <v>241</v>
      </c>
      <c r="CX428" s="2" t="s">
        <v>229</v>
      </c>
      <c r="CY428" s="4"/>
      <c r="CZ428" s="8"/>
      <c r="DA428" s="4"/>
      <c r="DB428" s="8"/>
      <c r="DC428" s="7"/>
      <c r="DD428" s="7"/>
      <c r="DE428" s="2" t="s">
        <v>272</v>
      </c>
      <c r="DF428" s="2" t="s">
        <v>226</v>
      </c>
      <c r="DG428" s="2" t="s">
        <v>229</v>
      </c>
      <c r="DH428" s="2" t="s">
        <v>229</v>
      </c>
      <c r="DI428" s="2" t="s">
        <v>241</v>
      </c>
      <c r="DJ428" s="2" t="s">
        <v>229</v>
      </c>
      <c r="DK428" s="4"/>
      <c r="DL428" s="8"/>
      <c r="DM428" s="4"/>
      <c r="DN428" s="8"/>
      <c r="DO428" s="7"/>
      <c r="DP428" s="7"/>
      <c r="DQ428" s="2" t="s">
        <v>239</v>
      </c>
      <c r="DR428" s="2" t="s">
        <v>226</v>
      </c>
      <c r="DS428" s="2" t="s">
        <v>229</v>
      </c>
      <c r="DT428" s="2" t="s">
        <v>229</v>
      </c>
      <c r="DU428" s="2" t="s">
        <v>241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272</v>
      </c>
      <c r="ED428" s="2" t="s">
        <v>226</v>
      </c>
      <c r="EE428" s="2" t="s">
        <v>229</v>
      </c>
      <c r="EF428" s="2" t="s">
        <v>229</v>
      </c>
      <c r="EG428" s="2" t="s">
        <v>241</v>
      </c>
      <c r="EH428" s="2" t="s">
        <v>229</v>
      </c>
      <c r="EI428" s="4"/>
      <c r="EJ428" s="8"/>
      <c r="EK428" s="4"/>
      <c r="EL428" s="8"/>
      <c r="EM428" s="7"/>
      <c r="EN428" s="7"/>
      <c r="EO428" s="2" t="s">
        <v>272</v>
      </c>
      <c r="EP428" s="2" t="s">
        <v>226</v>
      </c>
      <c r="EQ428" s="2" t="s">
        <v>229</v>
      </c>
      <c r="ER428" s="2" t="s">
        <v>229</v>
      </c>
      <c r="ES428" s="2" t="s">
        <v>241</v>
      </c>
      <c r="ET428" s="2" t="s">
        <v>229</v>
      </c>
      <c r="EU428" s="4"/>
      <c r="EV428" s="8"/>
      <c r="EW428" s="4"/>
      <c r="EX428" s="8"/>
      <c r="EY428" s="7"/>
      <c r="EZ428" s="7"/>
      <c r="FA428" s="2" t="s">
        <v>272</v>
      </c>
      <c r="FB428" s="2" t="s">
        <v>226</v>
      </c>
      <c r="FC428" s="2" t="s">
        <v>229</v>
      </c>
      <c r="FD428" s="2" t="s">
        <v>229</v>
      </c>
      <c r="FE428" s="2" t="s">
        <v>241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226</v>
      </c>
      <c r="FO428" s="2" t="s">
        <v>229</v>
      </c>
      <c r="FP428" s="2" t="s">
        <v>229</v>
      </c>
      <c r="FQ428" s="2" t="s">
        <v>241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239</v>
      </c>
      <c r="FZ428" s="2" t="s">
        <v>226</v>
      </c>
      <c r="GA428" s="2" t="s">
        <v>229</v>
      </c>
      <c r="GB428" s="2" t="s">
        <v>229</v>
      </c>
      <c r="GC428" s="2" t="s">
        <v>241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272</v>
      </c>
      <c r="GL428" s="2" t="s">
        <v>226</v>
      </c>
      <c r="GM428" s="2" t="s">
        <v>229</v>
      </c>
      <c r="GN428" s="2" t="s">
        <v>229</v>
      </c>
      <c r="GO428" s="2" t="s">
        <v>241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272</v>
      </c>
      <c r="GX428" s="2" t="s">
        <v>226</v>
      </c>
      <c r="GY428" s="2" t="s">
        <v>229</v>
      </c>
      <c r="GZ428" s="2" t="s">
        <v>229</v>
      </c>
      <c r="HA428" s="2" t="s">
        <v>241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272</v>
      </c>
      <c r="HJ428" s="2" t="s">
        <v>226</v>
      </c>
      <c r="HK428" s="2" t="s">
        <v>229</v>
      </c>
      <c r="HL428" s="2" t="s">
        <v>229</v>
      </c>
      <c r="HM428" s="2" t="s">
        <v>241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272</v>
      </c>
      <c r="HV428" s="2" t="s">
        <v>226</v>
      </c>
      <c r="HW428" s="2" t="s">
        <v>229</v>
      </c>
      <c r="HX428" s="2" t="s">
        <v>229</v>
      </c>
      <c r="HY428" s="2" t="s">
        <v>241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272</v>
      </c>
      <c r="IH428" s="2" t="s">
        <v>226</v>
      </c>
      <c r="II428" s="2" t="s">
        <v>229</v>
      </c>
      <c r="IJ428" s="2" t="s">
        <v>229</v>
      </c>
      <c r="IK428" s="2" t="s">
        <v>241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664</v>
      </c>
      <c r="IT428" s="2" t="s">
        <v>226</v>
      </c>
      <c r="IU428" s="2" t="s">
        <v>229</v>
      </c>
      <c r="IV428" s="2" t="s">
        <v>229</v>
      </c>
      <c r="IW428" s="2" t="s">
        <v>241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272</v>
      </c>
      <c r="JF428" s="2" t="s">
        <v>226</v>
      </c>
      <c r="JG428" s="2" t="s">
        <v>229</v>
      </c>
      <c r="JH428" s="2" t="s">
        <v>229</v>
      </c>
      <c r="JI428" s="2" t="s">
        <v>241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272</v>
      </c>
      <c r="JR428" s="2" t="s">
        <v>226</v>
      </c>
      <c r="JS428" s="2" t="s">
        <v>229</v>
      </c>
      <c r="JT428" s="2" t="s">
        <v>229</v>
      </c>
      <c r="JU428" s="2" t="s">
        <v>241</v>
      </c>
      <c r="JV428" s="2" t="s">
        <v>229</v>
      </c>
      <c r="JW428" s="4"/>
      <c r="JX428" s="8"/>
      <c r="JY428" s="4"/>
      <c r="JZ428" s="8"/>
      <c r="KA428" s="7"/>
      <c r="KB428" s="7"/>
      <c r="KC428" s="2" t="s">
        <v>272</v>
      </c>
      <c r="KD428" s="2" t="s">
        <v>226</v>
      </c>
      <c r="KE428" s="2" t="s">
        <v>229</v>
      </c>
      <c r="KF428" s="2" t="s">
        <v>229</v>
      </c>
      <c r="KG428" s="2" t="s">
        <v>241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272</v>
      </c>
      <c r="KP428" s="2" t="s">
        <v>226</v>
      </c>
      <c r="KQ428" s="2" t="s">
        <v>229</v>
      </c>
      <c r="KR428" s="2" t="s">
        <v>229</v>
      </c>
      <c r="KS428" s="2" t="s">
        <v>241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272</v>
      </c>
      <c r="LB428" s="2" t="s">
        <v>226</v>
      </c>
      <c r="LC428" s="2" t="s">
        <v>229</v>
      </c>
      <c r="LD428" s="2" t="s">
        <v>229</v>
      </c>
      <c r="LE428" s="2" t="s">
        <v>241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272</v>
      </c>
      <c r="LN428" s="2" t="s">
        <v>226</v>
      </c>
      <c r="LO428" s="2" t="s">
        <v>229</v>
      </c>
      <c r="LP428" s="2" t="s">
        <v>229</v>
      </c>
      <c r="LQ428" s="2" t="s">
        <v>241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664</v>
      </c>
      <c r="LZ428" s="2" t="s">
        <v>226</v>
      </c>
      <c r="MA428" s="2" t="s">
        <v>229</v>
      </c>
      <c r="MB428" s="2" t="s">
        <v>229</v>
      </c>
      <c r="MC428" s="2" t="s">
        <v>241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272</v>
      </c>
      <c r="ML428" s="2" t="s">
        <v>226</v>
      </c>
      <c r="MM428" s="2" t="s">
        <v>229</v>
      </c>
      <c r="MN428" s="2" t="s">
        <v>229</v>
      </c>
      <c r="MO428" s="2" t="s">
        <v>241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272</v>
      </c>
      <c r="MX428" s="2" t="s">
        <v>226</v>
      </c>
      <c r="MY428" s="2" t="s">
        <v>229</v>
      </c>
      <c r="MZ428" s="2" t="s">
        <v>229</v>
      </c>
      <c r="NA428" s="2" t="s">
        <v>241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229</v>
      </c>
      <c r="NJ428" s="2" t="s">
        <v>229</v>
      </c>
      <c r="NK428" s="2" t="s">
        <v>229</v>
      </c>
      <c r="NL428" s="2" t="s">
        <v>229</v>
      </c>
      <c r="NM428" s="2" t="s">
        <v>229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272</v>
      </c>
      <c r="NV428" s="2" t="s">
        <v>226</v>
      </c>
      <c r="NW428" s="2" t="s">
        <v>229</v>
      </c>
      <c r="NX428" s="2" t="s">
        <v>229</v>
      </c>
      <c r="NY428" s="2" t="s">
        <v>241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272</v>
      </c>
      <c r="OH428" s="2" t="s">
        <v>226</v>
      </c>
      <c r="OI428" s="2" t="s">
        <v>229</v>
      </c>
      <c r="OJ428" s="2" t="s">
        <v>229</v>
      </c>
      <c r="OK428" s="2" t="s">
        <v>241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229</v>
      </c>
      <c r="OT428" s="2" t="s">
        <v>229</v>
      </c>
      <c r="OU428" s="2" t="s">
        <v>229</v>
      </c>
      <c r="OV428" s="2" t="s">
        <v>229</v>
      </c>
      <c r="OW428" s="2" t="s">
        <v>229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229</v>
      </c>
      <c r="PF428" s="2" t="s">
        <v>229</v>
      </c>
      <c r="PG428" s="2" t="s">
        <v>229</v>
      </c>
      <c r="PH428" s="2" t="s">
        <v>229</v>
      </c>
      <c r="PI428" s="2" t="s">
        <v>229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272</v>
      </c>
      <c r="PR428" s="2" t="s">
        <v>226</v>
      </c>
      <c r="PS428" s="2" t="s">
        <v>229</v>
      </c>
      <c r="PT428" s="2" t="s">
        <v>229</v>
      </c>
      <c r="PU428" s="2" t="s">
        <v>241</v>
      </c>
      <c r="PV428" s="2" t="s">
        <v>229</v>
      </c>
      <c r="PW428" s="4"/>
      <c r="PX428" s="8"/>
      <c r="PY428" s="4"/>
      <c r="PZ428" s="8"/>
      <c r="QA428" s="7"/>
      <c r="QB428" s="7"/>
      <c r="QC428" s="2" t="s">
        <v>281</v>
      </c>
      <c r="QD428" s="2" t="s">
        <v>226</v>
      </c>
      <c r="QE428" s="2" t="s">
        <v>229</v>
      </c>
      <c r="QF428" s="2" t="s">
        <v>229</v>
      </c>
      <c r="QG428" s="2" t="s">
        <v>241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272</v>
      </c>
      <c r="QP428" s="2" t="s">
        <v>226</v>
      </c>
      <c r="QQ428" s="2" t="s">
        <v>229</v>
      </c>
      <c r="QR428" s="2" t="s">
        <v>229</v>
      </c>
      <c r="QS428" s="2" t="s">
        <v>241</v>
      </c>
      <c r="QT428" s="2" t="s">
        <v>229</v>
      </c>
      <c r="QU428" s="4"/>
      <c r="QV428" s="8"/>
      <c r="QW428" s="4"/>
      <c r="QX428" s="8"/>
      <c r="QY428" s="7"/>
      <c r="QZ428" s="7"/>
      <c r="RA428" s="2" t="s">
        <v>272</v>
      </c>
      <c r="RB428" s="2" t="s">
        <v>226</v>
      </c>
      <c r="RC428" s="2" t="s">
        <v>229</v>
      </c>
      <c r="RD428" s="2" t="s">
        <v>229</v>
      </c>
      <c r="RE428" s="2" t="s">
        <v>241</v>
      </c>
      <c r="RF428" s="2" t="s">
        <v>229</v>
      </c>
      <c r="RG428" s="4"/>
      <c r="RH428" s="8"/>
      <c r="RI428" s="4"/>
      <c r="RJ428" s="8"/>
      <c r="RK428" s="7"/>
      <c r="RL428" s="7"/>
      <c r="RM428" s="2" t="s">
        <v>272</v>
      </c>
      <c r="RN428" s="2" t="s">
        <v>226</v>
      </c>
      <c r="RO428" s="2" t="s">
        <v>229</v>
      </c>
      <c r="RP428" s="2" t="s">
        <v>229</v>
      </c>
      <c r="RQ428" s="2" t="s">
        <v>241</v>
      </c>
      <c r="RR428" s="2" t="s">
        <v>229</v>
      </c>
      <c r="RS428" s="4"/>
      <c r="RT428" s="8"/>
      <c r="RU428" s="4"/>
      <c r="RV428" s="8"/>
      <c r="RW428" s="7"/>
      <c r="RX428" s="7"/>
      <c r="RY428" s="2" t="s">
        <v>229</v>
      </c>
      <c r="RZ428" s="2" t="s">
        <v>229</v>
      </c>
      <c r="SA428" s="2" t="s">
        <v>229</v>
      </c>
      <c r="SB428" s="2" t="s">
        <v>229</v>
      </c>
      <c r="SC428" s="2" t="s">
        <v>229</v>
      </c>
      <c r="SD428" s="2" t="s">
        <v>229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>
        <v>45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>
        <v>45</v>
      </c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</row>
    <row r="429">
      <c r="A429" s="2" t="s">
        <v>3515</v>
      </c>
      <c r="B429" s="2" t="s">
        <v>216</v>
      </c>
      <c r="C429" s="2" t="s">
        <v>217</v>
      </c>
      <c r="D429" s="2" t="s">
        <v>3164</v>
      </c>
      <c r="E429" s="2" t="s">
        <v>3497</v>
      </c>
      <c r="F429" s="2" t="s">
        <v>2229</v>
      </c>
      <c r="G429" s="2" t="s">
        <v>2374</v>
      </c>
      <c r="H429" s="2" t="s">
        <v>2461</v>
      </c>
      <c r="I429" s="2" t="s">
        <v>3498</v>
      </c>
      <c r="J429" s="2" t="s">
        <v>285</v>
      </c>
      <c r="K429" s="2" t="s">
        <v>617</v>
      </c>
      <c r="L429" s="3">
        <v>30.95</v>
      </c>
      <c r="M429" s="3">
        <v>32.5</v>
      </c>
      <c r="N429" s="3">
        <v>64.99</v>
      </c>
      <c r="O429" s="2" t="s">
        <v>226</v>
      </c>
      <c r="P429" s="2" t="s">
        <v>2046</v>
      </c>
      <c r="Q429" s="2" t="s">
        <v>228</v>
      </c>
      <c r="R429" s="2" t="s">
        <v>229</v>
      </c>
      <c r="S429" s="2" t="s">
        <v>2538</v>
      </c>
      <c r="T429" s="2" t="s">
        <v>2437</v>
      </c>
      <c r="U429" s="2" t="s">
        <v>232</v>
      </c>
      <c r="V429" s="2" t="s">
        <v>233</v>
      </c>
      <c r="W429" s="2" t="s">
        <v>686</v>
      </c>
      <c r="X429" s="2" t="s">
        <v>1009</v>
      </c>
      <c r="Y429" s="2" t="s">
        <v>229</v>
      </c>
      <c r="Z429" s="4"/>
      <c r="AA429" s="4">
        <f>=ROUNDDOWN({0},0)</f>
      </c>
      <c r="AB429" s="5"/>
      <c r="AC429" s="2" t="s">
        <v>2534</v>
      </c>
      <c r="AD429" s="4">
        <v>75</v>
      </c>
      <c r="AE429" s="4">
        <v>150</v>
      </c>
      <c r="AF429" s="6"/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229</v>
      </c>
      <c r="AW429" s="8" t="s">
        <v>229</v>
      </c>
      <c r="AX429" s="4" t="s">
        <v>229</v>
      </c>
      <c r="AY429" s="8" t="s">
        <v>229</v>
      </c>
      <c r="AZ429" s="7" t="s">
        <v>229</v>
      </c>
      <c r="BA429" s="7" t="s">
        <v>229</v>
      </c>
      <c r="BB429" s="7"/>
      <c r="BC429" s="4" t="s">
        <v>229</v>
      </c>
      <c r="BD429" s="8" t="s">
        <v>229</v>
      </c>
      <c r="BE429" s="4" t="s">
        <v>229</v>
      </c>
      <c r="BF429" s="8" t="s">
        <v>229</v>
      </c>
      <c r="BG429" s="7" t="s">
        <v>229</v>
      </c>
      <c r="BH429" s="7" t="s">
        <v>229</v>
      </c>
      <c r="BI429" s="7" t="s">
        <v>229</v>
      </c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272</v>
      </c>
      <c r="BV429" s="2" t="s">
        <v>226</v>
      </c>
      <c r="BW429" s="2" t="s">
        <v>229</v>
      </c>
      <c r="BX429" s="2" t="s">
        <v>229</v>
      </c>
      <c r="BY429" s="2" t="s">
        <v>241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272</v>
      </c>
      <c r="CH429" s="2" t="s">
        <v>226</v>
      </c>
      <c r="CI429" s="2" t="s">
        <v>229</v>
      </c>
      <c r="CJ429" s="2" t="s">
        <v>229</v>
      </c>
      <c r="CK429" s="2" t="s">
        <v>241</v>
      </c>
      <c r="CL429" s="2" t="s">
        <v>229</v>
      </c>
      <c r="CM429" s="4"/>
      <c r="CN429" s="8"/>
      <c r="CO429" s="4"/>
      <c r="CP429" s="8"/>
      <c r="CQ429" s="7"/>
      <c r="CR429" s="7"/>
      <c r="CS429" s="2" t="s">
        <v>272</v>
      </c>
      <c r="CT429" s="2" t="s">
        <v>226</v>
      </c>
      <c r="CU429" s="2" t="s">
        <v>229</v>
      </c>
      <c r="CV429" s="2" t="s">
        <v>229</v>
      </c>
      <c r="CW429" s="2" t="s">
        <v>241</v>
      </c>
      <c r="CX429" s="2" t="s">
        <v>229</v>
      </c>
      <c r="CY429" s="4"/>
      <c r="CZ429" s="8"/>
      <c r="DA429" s="4"/>
      <c r="DB429" s="8"/>
      <c r="DC429" s="7"/>
      <c r="DD429" s="7"/>
      <c r="DE429" s="2" t="s">
        <v>272</v>
      </c>
      <c r="DF429" s="2" t="s">
        <v>226</v>
      </c>
      <c r="DG429" s="2" t="s">
        <v>229</v>
      </c>
      <c r="DH429" s="2" t="s">
        <v>229</v>
      </c>
      <c r="DI429" s="2" t="s">
        <v>241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239</v>
      </c>
      <c r="DR429" s="2" t="s">
        <v>226</v>
      </c>
      <c r="DS429" s="2" t="s">
        <v>229</v>
      </c>
      <c r="DT429" s="2" t="s">
        <v>229</v>
      </c>
      <c r="DU429" s="2" t="s">
        <v>241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272</v>
      </c>
      <c r="ED429" s="2" t="s">
        <v>226</v>
      </c>
      <c r="EE429" s="2" t="s">
        <v>229</v>
      </c>
      <c r="EF429" s="2" t="s">
        <v>229</v>
      </c>
      <c r="EG429" s="2" t="s">
        <v>241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272</v>
      </c>
      <c r="EP429" s="2" t="s">
        <v>226</v>
      </c>
      <c r="EQ429" s="2" t="s">
        <v>229</v>
      </c>
      <c r="ER429" s="2" t="s">
        <v>229</v>
      </c>
      <c r="ES429" s="2" t="s">
        <v>241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272</v>
      </c>
      <c r="FB429" s="2" t="s">
        <v>226</v>
      </c>
      <c r="FC429" s="2" t="s">
        <v>229</v>
      </c>
      <c r="FD429" s="2" t="s">
        <v>229</v>
      </c>
      <c r="FE429" s="2" t="s">
        <v>241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239</v>
      </c>
      <c r="FN429" s="2" t="s">
        <v>226</v>
      </c>
      <c r="FO429" s="2" t="s">
        <v>229</v>
      </c>
      <c r="FP429" s="2" t="s">
        <v>229</v>
      </c>
      <c r="FQ429" s="2" t="s">
        <v>241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239</v>
      </c>
      <c r="FZ429" s="2" t="s">
        <v>226</v>
      </c>
      <c r="GA429" s="2" t="s">
        <v>229</v>
      </c>
      <c r="GB429" s="2" t="s">
        <v>229</v>
      </c>
      <c r="GC429" s="2" t="s">
        <v>241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272</v>
      </c>
      <c r="GL429" s="2" t="s">
        <v>226</v>
      </c>
      <c r="GM429" s="2" t="s">
        <v>229</v>
      </c>
      <c r="GN429" s="2" t="s">
        <v>229</v>
      </c>
      <c r="GO429" s="2" t="s">
        <v>241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272</v>
      </c>
      <c r="GX429" s="2" t="s">
        <v>226</v>
      </c>
      <c r="GY429" s="2" t="s">
        <v>229</v>
      </c>
      <c r="GZ429" s="2" t="s">
        <v>229</v>
      </c>
      <c r="HA429" s="2" t="s">
        <v>241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272</v>
      </c>
      <c r="HJ429" s="2" t="s">
        <v>226</v>
      </c>
      <c r="HK429" s="2" t="s">
        <v>229</v>
      </c>
      <c r="HL429" s="2" t="s">
        <v>229</v>
      </c>
      <c r="HM429" s="2" t="s">
        <v>241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272</v>
      </c>
      <c r="HV429" s="2" t="s">
        <v>226</v>
      </c>
      <c r="HW429" s="2" t="s">
        <v>229</v>
      </c>
      <c r="HX429" s="2" t="s">
        <v>229</v>
      </c>
      <c r="HY429" s="2" t="s">
        <v>241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272</v>
      </c>
      <c r="IH429" s="2" t="s">
        <v>226</v>
      </c>
      <c r="II429" s="2" t="s">
        <v>229</v>
      </c>
      <c r="IJ429" s="2" t="s">
        <v>229</v>
      </c>
      <c r="IK429" s="2" t="s">
        <v>241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664</v>
      </c>
      <c r="IT429" s="2" t="s">
        <v>226</v>
      </c>
      <c r="IU429" s="2" t="s">
        <v>229</v>
      </c>
      <c r="IV429" s="2" t="s">
        <v>229</v>
      </c>
      <c r="IW429" s="2" t="s">
        <v>241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272</v>
      </c>
      <c r="JF429" s="2" t="s">
        <v>226</v>
      </c>
      <c r="JG429" s="2" t="s">
        <v>229</v>
      </c>
      <c r="JH429" s="2" t="s">
        <v>229</v>
      </c>
      <c r="JI429" s="2" t="s">
        <v>241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272</v>
      </c>
      <c r="JR429" s="2" t="s">
        <v>226</v>
      </c>
      <c r="JS429" s="2" t="s">
        <v>229</v>
      </c>
      <c r="JT429" s="2" t="s">
        <v>229</v>
      </c>
      <c r="JU429" s="2" t="s">
        <v>241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272</v>
      </c>
      <c r="KD429" s="2" t="s">
        <v>226</v>
      </c>
      <c r="KE429" s="2" t="s">
        <v>229</v>
      </c>
      <c r="KF429" s="2" t="s">
        <v>229</v>
      </c>
      <c r="KG429" s="2" t="s">
        <v>241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272</v>
      </c>
      <c r="KP429" s="2" t="s">
        <v>226</v>
      </c>
      <c r="KQ429" s="2" t="s">
        <v>229</v>
      </c>
      <c r="KR429" s="2" t="s">
        <v>229</v>
      </c>
      <c r="KS429" s="2" t="s">
        <v>241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272</v>
      </c>
      <c r="LB429" s="2" t="s">
        <v>226</v>
      </c>
      <c r="LC429" s="2" t="s">
        <v>229</v>
      </c>
      <c r="LD429" s="2" t="s">
        <v>229</v>
      </c>
      <c r="LE429" s="2" t="s">
        <v>241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272</v>
      </c>
      <c r="LN429" s="2" t="s">
        <v>226</v>
      </c>
      <c r="LO429" s="2" t="s">
        <v>229</v>
      </c>
      <c r="LP429" s="2" t="s">
        <v>229</v>
      </c>
      <c r="LQ429" s="2" t="s">
        <v>241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664</v>
      </c>
      <c r="LZ429" s="2" t="s">
        <v>226</v>
      </c>
      <c r="MA429" s="2" t="s">
        <v>229</v>
      </c>
      <c r="MB429" s="2" t="s">
        <v>229</v>
      </c>
      <c r="MC429" s="2" t="s">
        <v>241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272</v>
      </c>
      <c r="ML429" s="2" t="s">
        <v>226</v>
      </c>
      <c r="MM429" s="2" t="s">
        <v>229</v>
      </c>
      <c r="MN429" s="2" t="s">
        <v>229</v>
      </c>
      <c r="MO429" s="2" t="s">
        <v>241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272</v>
      </c>
      <c r="MX429" s="2" t="s">
        <v>226</v>
      </c>
      <c r="MY429" s="2" t="s">
        <v>229</v>
      </c>
      <c r="MZ429" s="2" t="s">
        <v>229</v>
      </c>
      <c r="NA429" s="2" t="s">
        <v>241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229</v>
      </c>
      <c r="NJ429" s="2" t="s">
        <v>229</v>
      </c>
      <c r="NK429" s="2" t="s">
        <v>229</v>
      </c>
      <c r="NL429" s="2" t="s">
        <v>229</v>
      </c>
      <c r="NM429" s="2" t="s">
        <v>229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272</v>
      </c>
      <c r="NV429" s="2" t="s">
        <v>226</v>
      </c>
      <c r="NW429" s="2" t="s">
        <v>229</v>
      </c>
      <c r="NX429" s="2" t="s">
        <v>229</v>
      </c>
      <c r="NY429" s="2" t="s">
        <v>241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272</v>
      </c>
      <c r="OH429" s="2" t="s">
        <v>226</v>
      </c>
      <c r="OI429" s="2" t="s">
        <v>229</v>
      </c>
      <c r="OJ429" s="2" t="s">
        <v>229</v>
      </c>
      <c r="OK429" s="2" t="s">
        <v>241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229</v>
      </c>
      <c r="OT429" s="2" t="s">
        <v>229</v>
      </c>
      <c r="OU429" s="2" t="s">
        <v>229</v>
      </c>
      <c r="OV429" s="2" t="s">
        <v>229</v>
      </c>
      <c r="OW429" s="2" t="s">
        <v>229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229</v>
      </c>
      <c r="PF429" s="2" t="s">
        <v>229</v>
      </c>
      <c r="PG429" s="2" t="s">
        <v>229</v>
      </c>
      <c r="PH429" s="2" t="s">
        <v>229</v>
      </c>
      <c r="PI429" s="2" t="s">
        <v>229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272</v>
      </c>
      <c r="PR429" s="2" t="s">
        <v>226</v>
      </c>
      <c r="PS429" s="2" t="s">
        <v>229</v>
      </c>
      <c r="PT429" s="2" t="s">
        <v>229</v>
      </c>
      <c r="PU429" s="2" t="s">
        <v>241</v>
      </c>
      <c r="PV429" s="2" t="s">
        <v>229</v>
      </c>
      <c r="PW429" s="4"/>
      <c r="PX429" s="8"/>
      <c r="PY429" s="4"/>
      <c r="PZ429" s="8"/>
      <c r="QA429" s="7"/>
      <c r="QB429" s="7"/>
      <c r="QC429" s="2" t="s">
        <v>281</v>
      </c>
      <c r="QD429" s="2" t="s">
        <v>226</v>
      </c>
      <c r="QE429" s="2" t="s">
        <v>229</v>
      </c>
      <c r="QF429" s="2" t="s">
        <v>229</v>
      </c>
      <c r="QG429" s="2" t="s">
        <v>241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272</v>
      </c>
      <c r="QP429" s="2" t="s">
        <v>226</v>
      </c>
      <c r="QQ429" s="2" t="s">
        <v>229</v>
      </c>
      <c r="QR429" s="2" t="s">
        <v>229</v>
      </c>
      <c r="QS429" s="2" t="s">
        <v>241</v>
      </c>
      <c r="QT429" s="2" t="s">
        <v>229</v>
      </c>
      <c r="QU429" s="4"/>
      <c r="QV429" s="8"/>
      <c r="QW429" s="4"/>
      <c r="QX429" s="8"/>
      <c r="QY429" s="7"/>
      <c r="QZ429" s="7"/>
      <c r="RA429" s="2" t="s">
        <v>272</v>
      </c>
      <c r="RB429" s="2" t="s">
        <v>226</v>
      </c>
      <c r="RC429" s="2" t="s">
        <v>229</v>
      </c>
      <c r="RD429" s="2" t="s">
        <v>229</v>
      </c>
      <c r="RE429" s="2" t="s">
        <v>241</v>
      </c>
      <c r="RF429" s="2" t="s">
        <v>229</v>
      </c>
      <c r="RG429" s="4"/>
      <c r="RH429" s="8"/>
      <c r="RI429" s="4"/>
      <c r="RJ429" s="8"/>
      <c r="RK429" s="7"/>
      <c r="RL429" s="7"/>
      <c r="RM429" s="2" t="s">
        <v>272</v>
      </c>
      <c r="RN429" s="2" t="s">
        <v>226</v>
      </c>
      <c r="RO429" s="2" t="s">
        <v>229</v>
      </c>
      <c r="RP429" s="2" t="s">
        <v>229</v>
      </c>
      <c r="RQ429" s="2" t="s">
        <v>241</v>
      </c>
      <c r="RR429" s="2" t="s">
        <v>229</v>
      </c>
      <c r="RS429" s="4"/>
      <c r="RT429" s="8"/>
      <c r="RU429" s="4"/>
      <c r="RV429" s="8"/>
      <c r="RW429" s="7"/>
      <c r="RX429" s="7"/>
      <c r="RY429" s="2" t="s">
        <v>229</v>
      </c>
      <c r="RZ429" s="2" t="s">
        <v>229</v>
      </c>
      <c r="SA429" s="2" t="s">
        <v>229</v>
      </c>
      <c r="SB429" s="2" t="s">
        <v>229</v>
      </c>
      <c r="SC429" s="2" t="s">
        <v>229</v>
      </c>
      <c r="SD429" s="2" t="s">
        <v>229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>
        <v>75</v>
      </c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>
        <v>75</v>
      </c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</row>
    <row r="430">
      <c r="A430" s="2" t="s">
        <v>3516</v>
      </c>
      <c r="B430" s="2" t="s">
        <v>216</v>
      </c>
      <c r="C430" s="2" t="s">
        <v>217</v>
      </c>
      <c r="D430" s="2" t="s">
        <v>3164</v>
      </c>
      <c r="E430" s="2" t="s">
        <v>3497</v>
      </c>
      <c r="F430" s="2" t="s">
        <v>2229</v>
      </c>
      <c r="G430" s="2" t="s">
        <v>2374</v>
      </c>
      <c r="H430" s="2" t="s">
        <v>2461</v>
      </c>
      <c r="I430" s="2" t="s">
        <v>3498</v>
      </c>
      <c r="J430" s="2" t="s">
        <v>224</v>
      </c>
      <c r="K430" s="2" t="s">
        <v>673</v>
      </c>
      <c r="L430" s="3">
        <v>26.19</v>
      </c>
      <c r="M430" s="3">
        <v>27.5</v>
      </c>
      <c r="N430" s="3">
        <v>54.99</v>
      </c>
      <c r="O430" s="2" t="s">
        <v>226</v>
      </c>
      <c r="P430" s="2" t="s">
        <v>618</v>
      </c>
      <c r="Q430" s="2" t="s">
        <v>228</v>
      </c>
      <c r="R430" s="2" t="s">
        <v>229</v>
      </c>
      <c r="S430" s="2" t="s">
        <v>2523</v>
      </c>
      <c r="T430" s="2" t="s">
        <v>2437</v>
      </c>
      <c r="U430" s="2" t="s">
        <v>2464</v>
      </c>
      <c r="V430" s="2" t="s">
        <v>233</v>
      </c>
      <c r="W430" s="2" t="s">
        <v>686</v>
      </c>
      <c r="X430" s="2" t="s">
        <v>1009</v>
      </c>
      <c r="Y430" s="2" t="s">
        <v>1128</v>
      </c>
      <c r="Z430" s="4">
        <v>35</v>
      </c>
      <c r="AA430" s="4">
        <f>=ROUNDDOWN(17.5,0)</f>
      </c>
      <c r="AB430" s="5">
        <v>2</v>
      </c>
      <c r="AC430" s="2" t="s">
        <v>637</v>
      </c>
      <c r="AD430" s="4">
        <v>70</v>
      </c>
      <c r="AE430" s="4">
        <v>300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229</v>
      </c>
      <c r="AW430" s="8" t="s">
        <v>229</v>
      </c>
      <c r="AX430" s="4" t="s">
        <v>229</v>
      </c>
      <c r="AY430" s="8" t="s">
        <v>229</v>
      </c>
      <c r="AZ430" s="7" t="s">
        <v>229</v>
      </c>
      <c r="BA430" s="7" t="s">
        <v>229</v>
      </c>
      <c r="BB430" s="7"/>
      <c r="BC430" s="4" t="s">
        <v>229</v>
      </c>
      <c r="BD430" s="8" t="s">
        <v>229</v>
      </c>
      <c r="BE430" s="4" t="s">
        <v>229</v>
      </c>
      <c r="BF430" s="8" t="s">
        <v>229</v>
      </c>
      <c r="BG430" s="7" t="s">
        <v>229</v>
      </c>
      <c r="BH430" s="7" t="s">
        <v>229</v>
      </c>
      <c r="BI430" s="7" t="s">
        <v>229</v>
      </c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239</v>
      </c>
      <c r="BV430" s="2" t="s">
        <v>226</v>
      </c>
      <c r="BW430" s="2" t="s">
        <v>229</v>
      </c>
      <c r="BX430" s="2" t="s">
        <v>383</v>
      </c>
      <c r="BY430" s="2" t="s">
        <v>241</v>
      </c>
      <c r="BZ430" s="2" t="s">
        <v>229</v>
      </c>
      <c r="CA430" s="4"/>
      <c r="CB430" s="8"/>
      <c r="CC430" s="4"/>
      <c r="CD430" s="8"/>
      <c r="CE430" s="7"/>
      <c r="CF430" s="7"/>
      <c r="CG430" s="2" t="s">
        <v>239</v>
      </c>
      <c r="CH430" s="2" t="s">
        <v>226</v>
      </c>
      <c r="CI430" s="2" t="s">
        <v>1548</v>
      </c>
      <c r="CJ430" s="2" t="s">
        <v>2499</v>
      </c>
      <c r="CK430" s="2" t="s">
        <v>241</v>
      </c>
      <c r="CL430" s="2" t="s">
        <v>229</v>
      </c>
      <c r="CM430" s="4"/>
      <c r="CN430" s="8"/>
      <c r="CO430" s="4"/>
      <c r="CP430" s="8"/>
      <c r="CQ430" s="7"/>
      <c r="CR430" s="7"/>
      <c r="CS430" s="2" t="s">
        <v>266</v>
      </c>
      <c r="CT430" s="2" t="s">
        <v>226</v>
      </c>
      <c r="CU430" s="2" t="s">
        <v>229</v>
      </c>
      <c r="CV430" s="2" t="s">
        <v>229</v>
      </c>
      <c r="CW430" s="2" t="s">
        <v>241</v>
      </c>
      <c r="CX430" s="2" t="s">
        <v>229</v>
      </c>
      <c r="CY430" s="4"/>
      <c r="CZ430" s="8"/>
      <c r="DA430" s="4"/>
      <c r="DB430" s="8"/>
      <c r="DC430" s="7"/>
      <c r="DD430" s="7"/>
      <c r="DE430" s="2" t="s">
        <v>239</v>
      </c>
      <c r="DF430" s="2" t="s">
        <v>226</v>
      </c>
      <c r="DG430" s="2" t="s">
        <v>631</v>
      </c>
      <c r="DH430" s="2" t="s">
        <v>229</v>
      </c>
      <c r="DI430" s="2" t="s">
        <v>241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239</v>
      </c>
      <c r="DR430" s="2" t="s">
        <v>226</v>
      </c>
      <c r="DS430" s="2" t="s">
        <v>1548</v>
      </c>
      <c r="DT430" s="2" t="s">
        <v>229</v>
      </c>
      <c r="DU430" s="2" t="s">
        <v>241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1106</v>
      </c>
      <c r="ED430" s="2" t="s">
        <v>226</v>
      </c>
      <c r="EE430" s="2" t="s">
        <v>229</v>
      </c>
      <c r="EF430" s="2" t="s">
        <v>229</v>
      </c>
      <c r="EG430" s="2" t="s">
        <v>241</v>
      </c>
      <c r="EH430" s="2" t="s">
        <v>229</v>
      </c>
      <c r="EI430" s="4"/>
      <c r="EJ430" s="8"/>
      <c r="EK430" s="4"/>
      <c r="EL430" s="8"/>
      <c r="EM430" s="7"/>
      <c r="EN430" s="7"/>
      <c r="EO430" s="2" t="s">
        <v>239</v>
      </c>
      <c r="EP430" s="2" t="s">
        <v>226</v>
      </c>
      <c r="EQ430" s="2" t="s">
        <v>2516</v>
      </c>
      <c r="ER430" s="2" t="s">
        <v>402</v>
      </c>
      <c r="ES430" s="2" t="s">
        <v>241</v>
      </c>
      <c r="ET430" s="2" t="s">
        <v>229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226</v>
      </c>
      <c r="FC430" s="2" t="s">
        <v>1548</v>
      </c>
      <c r="FD430" s="2" t="s">
        <v>581</v>
      </c>
      <c r="FE430" s="2" t="s">
        <v>241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226</v>
      </c>
      <c r="FO430" s="2" t="s">
        <v>1548</v>
      </c>
      <c r="FP430" s="2" t="s">
        <v>229</v>
      </c>
      <c r="FQ430" s="2" t="s">
        <v>241</v>
      </c>
      <c r="FR430" s="2" t="s">
        <v>229</v>
      </c>
      <c r="FS430" s="4"/>
      <c r="FT430" s="8"/>
      <c r="FU430" s="4"/>
      <c r="FV430" s="8"/>
      <c r="FW430" s="7"/>
      <c r="FX430" s="7"/>
      <c r="FY430" s="2" t="s">
        <v>239</v>
      </c>
      <c r="FZ430" s="2" t="s">
        <v>226</v>
      </c>
      <c r="GA430" s="2" t="s">
        <v>327</v>
      </c>
      <c r="GB430" s="2" t="s">
        <v>229</v>
      </c>
      <c r="GC430" s="2" t="s">
        <v>241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272</v>
      </c>
      <c r="GL430" s="2" t="s">
        <v>226</v>
      </c>
      <c r="GM430" s="2" t="s">
        <v>229</v>
      </c>
      <c r="GN430" s="2" t="s">
        <v>229</v>
      </c>
      <c r="GO430" s="2" t="s">
        <v>241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266</v>
      </c>
      <c r="GX430" s="2" t="s">
        <v>226</v>
      </c>
      <c r="GY430" s="2" t="s">
        <v>229</v>
      </c>
      <c r="GZ430" s="2" t="s">
        <v>229</v>
      </c>
      <c r="HA430" s="2" t="s">
        <v>241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266</v>
      </c>
      <c r="HJ430" s="2" t="s">
        <v>226</v>
      </c>
      <c r="HK430" s="2" t="s">
        <v>229</v>
      </c>
      <c r="HL430" s="2" t="s">
        <v>229</v>
      </c>
      <c r="HM430" s="2" t="s">
        <v>241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272</v>
      </c>
      <c r="HV430" s="2" t="s">
        <v>226</v>
      </c>
      <c r="HW430" s="2" t="s">
        <v>229</v>
      </c>
      <c r="HX430" s="2" t="s">
        <v>229</v>
      </c>
      <c r="HY430" s="2" t="s">
        <v>241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266</v>
      </c>
      <c r="IH430" s="2" t="s">
        <v>226</v>
      </c>
      <c r="II430" s="2" t="s">
        <v>229</v>
      </c>
      <c r="IJ430" s="2" t="s">
        <v>229</v>
      </c>
      <c r="IK430" s="2" t="s">
        <v>241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664</v>
      </c>
      <c r="IT430" s="2" t="s">
        <v>226</v>
      </c>
      <c r="IU430" s="2" t="s">
        <v>229</v>
      </c>
      <c r="IV430" s="2" t="s">
        <v>229</v>
      </c>
      <c r="IW430" s="2" t="s">
        <v>241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272</v>
      </c>
      <c r="JF430" s="2" t="s">
        <v>226</v>
      </c>
      <c r="JG430" s="2" t="s">
        <v>229</v>
      </c>
      <c r="JH430" s="2" t="s">
        <v>229</v>
      </c>
      <c r="JI430" s="2" t="s">
        <v>241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272</v>
      </c>
      <c r="JR430" s="2" t="s">
        <v>226</v>
      </c>
      <c r="JS430" s="2" t="s">
        <v>229</v>
      </c>
      <c r="JT430" s="2" t="s">
        <v>229</v>
      </c>
      <c r="JU430" s="2" t="s">
        <v>241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272</v>
      </c>
      <c r="KD430" s="2" t="s">
        <v>226</v>
      </c>
      <c r="KE430" s="2" t="s">
        <v>229</v>
      </c>
      <c r="KF430" s="2" t="s">
        <v>229</v>
      </c>
      <c r="KG430" s="2" t="s">
        <v>241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272</v>
      </c>
      <c r="KP430" s="2" t="s">
        <v>226</v>
      </c>
      <c r="KQ430" s="2" t="s">
        <v>229</v>
      </c>
      <c r="KR430" s="2" t="s">
        <v>229</v>
      </c>
      <c r="KS430" s="2" t="s">
        <v>241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272</v>
      </c>
      <c r="LB430" s="2" t="s">
        <v>226</v>
      </c>
      <c r="LC430" s="2" t="s">
        <v>229</v>
      </c>
      <c r="LD430" s="2" t="s">
        <v>229</v>
      </c>
      <c r="LE430" s="2" t="s">
        <v>241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229</v>
      </c>
      <c r="LN430" s="2" t="s">
        <v>229</v>
      </c>
      <c r="LO430" s="2" t="s">
        <v>229</v>
      </c>
      <c r="LP430" s="2" t="s">
        <v>229</v>
      </c>
      <c r="LQ430" s="2" t="s">
        <v>229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272</v>
      </c>
      <c r="LZ430" s="2" t="s">
        <v>226</v>
      </c>
      <c r="MA430" s="2" t="s">
        <v>229</v>
      </c>
      <c r="MB430" s="2" t="s">
        <v>229</v>
      </c>
      <c r="MC430" s="2" t="s">
        <v>241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272</v>
      </c>
      <c r="ML430" s="2" t="s">
        <v>226</v>
      </c>
      <c r="MM430" s="2" t="s">
        <v>229</v>
      </c>
      <c r="MN430" s="2" t="s">
        <v>229</v>
      </c>
      <c r="MO430" s="2" t="s">
        <v>241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266</v>
      </c>
      <c r="MX430" s="2" t="s">
        <v>226</v>
      </c>
      <c r="MY430" s="2" t="s">
        <v>229</v>
      </c>
      <c r="MZ430" s="2" t="s">
        <v>229</v>
      </c>
      <c r="NA430" s="2" t="s">
        <v>241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229</v>
      </c>
      <c r="NJ430" s="2" t="s">
        <v>229</v>
      </c>
      <c r="NK430" s="2" t="s">
        <v>229</v>
      </c>
      <c r="NL430" s="2" t="s">
        <v>229</v>
      </c>
      <c r="NM430" s="2" t="s">
        <v>229</v>
      </c>
      <c r="NN430" s="2" t="s">
        <v>229</v>
      </c>
      <c r="NO430" s="4"/>
      <c r="NP430" s="8"/>
      <c r="NQ430" s="4"/>
      <c r="NR430" s="8"/>
      <c r="NS430" s="7"/>
      <c r="NT430" s="7"/>
      <c r="NU430" s="2" t="s">
        <v>272</v>
      </c>
      <c r="NV430" s="2" t="s">
        <v>226</v>
      </c>
      <c r="NW430" s="2" t="s">
        <v>229</v>
      </c>
      <c r="NX430" s="2" t="s">
        <v>229</v>
      </c>
      <c r="NY430" s="2" t="s">
        <v>241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272</v>
      </c>
      <c r="OH430" s="2" t="s">
        <v>226</v>
      </c>
      <c r="OI430" s="2" t="s">
        <v>229</v>
      </c>
      <c r="OJ430" s="2" t="s">
        <v>229</v>
      </c>
      <c r="OK430" s="2" t="s">
        <v>241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229</v>
      </c>
      <c r="OT430" s="2" t="s">
        <v>229</v>
      </c>
      <c r="OU430" s="2" t="s">
        <v>229</v>
      </c>
      <c r="OV430" s="2" t="s">
        <v>229</v>
      </c>
      <c r="OW430" s="2" t="s">
        <v>229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229</v>
      </c>
      <c r="PG430" s="2" t="s">
        <v>229</v>
      </c>
      <c r="PH430" s="2" t="s">
        <v>229</v>
      </c>
      <c r="PI430" s="2" t="s">
        <v>229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229</v>
      </c>
      <c r="PS430" s="2" t="s">
        <v>229</v>
      </c>
      <c r="PT430" s="2" t="s">
        <v>229</v>
      </c>
      <c r="PU430" s="2" t="s">
        <v>229</v>
      </c>
      <c r="PV430" s="2" t="s">
        <v>229</v>
      </c>
      <c r="PW430" s="4"/>
      <c r="PX430" s="8"/>
      <c r="PY430" s="4"/>
      <c r="PZ430" s="8"/>
      <c r="QA430" s="7"/>
      <c r="QB430" s="7"/>
      <c r="QC430" s="2" t="s">
        <v>281</v>
      </c>
      <c r="QD430" s="2" t="s">
        <v>226</v>
      </c>
      <c r="QE430" s="2" t="s">
        <v>229</v>
      </c>
      <c r="QF430" s="2" t="s">
        <v>229</v>
      </c>
      <c r="QG430" s="2" t="s">
        <v>241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272</v>
      </c>
      <c r="QP430" s="2" t="s">
        <v>226</v>
      </c>
      <c r="QQ430" s="2" t="s">
        <v>229</v>
      </c>
      <c r="QR430" s="2" t="s">
        <v>229</v>
      </c>
      <c r="QS430" s="2" t="s">
        <v>241</v>
      </c>
      <c r="QT430" s="2" t="s">
        <v>229</v>
      </c>
      <c r="QU430" s="4"/>
      <c r="QV430" s="8"/>
      <c r="QW430" s="4"/>
      <c r="QX430" s="8"/>
      <c r="QY430" s="7"/>
      <c r="QZ430" s="7"/>
      <c r="RA430" s="2" t="s">
        <v>272</v>
      </c>
      <c r="RB430" s="2" t="s">
        <v>226</v>
      </c>
      <c r="RC430" s="2" t="s">
        <v>229</v>
      </c>
      <c r="RD430" s="2" t="s">
        <v>229</v>
      </c>
      <c r="RE430" s="2" t="s">
        <v>241</v>
      </c>
      <c r="RF430" s="2" t="s">
        <v>229</v>
      </c>
      <c r="RG430" s="4"/>
      <c r="RH430" s="8"/>
      <c r="RI430" s="4"/>
      <c r="RJ430" s="8"/>
      <c r="RK430" s="7"/>
      <c r="RL430" s="7"/>
      <c r="RM430" s="2" t="s">
        <v>272</v>
      </c>
      <c r="RN430" s="2" t="s">
        <v>226</v>
      </c>
      <c r="RO430" s="2" t="s">
        <v>229</v>
      </c>
      <c r="RP430" s="2" t="s">
        <v>229</v>
      </c>
      <c r="RQ430" s="2" t="s">
        <v>241</v>
      </c>
      <c r="RR430" s="2" t="s">
        <v>229</v>
      </c>
      <c r="RS430" s="4"/>
      <c r="RT430" s="8"/>
      <c r="RU430" s="4"/>
      <c r="RV430" s="8"/>
      <c r="RW430" s="7"/>
      <c r="RX430" s="7"/>
      <c r="RY430" s="2" t="s">
        <v>229</v>
      </c>
      <c r="RZ430" s="2" t="s">
        <v>229</v>
      </c>
      <c r="SA430" s="2" t="s">
        <v>229</v>
      </c>
      <c r="SB430" s="2" t="s">
        <v>229</v>
      </c>
      <c r="SC430" s="2" t="s">
        <v>229</v>
      </c>
      <c r="SD430" s="2" t="s">
        <v>229</v>
      </c>
      <c r="SE430" s="4">
        <v>35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>
        <v>70</v>
      </c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>
        <v>160</v>
      </c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>
        <v>70</v>
      </c>
      <c r="VS430" s="4"/>
    </row>
    <row r="431">
      <c r="A431" s="2" t="s">
        <v>3517</v>
      </c>
      <c r="B431" s="2" t="s">
        <v>216</v>
      </c>
      <c r="C431" s="2" t="s">
        <v>217</v>
      </c>
      <c r="D431" s="2" t="s">
        <v>3164</v>
      </c>
      <c r="E431" s="2" t="s">
        <v>3497</v>
      </c>
      <c r="F431" s="2" t="s">
        <v>2229</v>
      </c>
      <c r="G431" s="2" t="s">
        <v>2374</v>
      </c>
      <c r="H431" s="2" t="s">
        <v>2461</v>
      </c>
      <c r="I431" s="2" t="s">
        <v>3498</v>
      </c>
      <c r="J431" s="2" t="s">
        <v>285</v>
      </c>
      <c r="K431" s="2" t="s">
        <v>673</v>
      </c>
      <c r="L431" s="3">
        <v>30.95</v>
      </c>
      <c r="M431" s="3">
        <v>32.5</v>
      </c>
      <c r="N431" s="3">
        <v>64.99</v>
      </c>
      <c r="O431" s="2" t="s">
        <v>226</v>
      </c>
      <c r="P431" s="2" t="s">
        <v>618</v>
      </c>
      <c r="Q431" s="2" t="s">
        <v>228</v>
      </c>
      <c r="R431" s="2" t="s">
        <v>229</v>
      </c>
      <c r="S431" s="2" t="s">
        <v>2523</v>
      </c>
      <c r="T431" s="2" t="s">
        <v>2437</v>
      </c>
      <c r="U431" s="2" t="s">
        <v>232</v>
      </c>
      <c r="V431" s="2" t="s">
        <v>233</v>
      </c>
      <c r="W431" s="2" t="s">
        <v>686</v>
      </c>
      <c r="X431" s="2" t="s">
        <v>1009</v>
      </c>
      <c r="Y431" s="2" t="s">
        <v>1128</v>
      </c>
      <c r="Z431" s="4">
        <v>76</v>
      </c>
      <c r="AA431" s="4">
        <f>=ROUNDDOWN(15.2,0)</f>
      </c>
      <c r="AB431" s="5">
        <v>5</v>
      </c>
      <c r="AC431" s="2" t="s">
        <v>637</v>
      </c>
      <c r="AD431" s="4">
        <v>130</v>
      </c>
      <c r="AE431" s="4">
        <v>440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229</v>
      </c>
      <c r="AW431" s="8" t="s">
        <v>229</v>
      </c>
      <c r="AX431" s="4" t="s">
        <v>229</v>
      </c>
      <c r="AY431" s="8" t="s">
        <v>229</v>
      </c>
      <c r="AZ431" s="7" t="s">
        <v>229</v>
      </c>
      <c r="BA431" s="7" t="s">
        <v>229</v>
      </c>
      <c r="BB431" s="7"/>
      <c r="BC431" s="4" t="s">
        <v>229</v>
      </c>
      <c r="BD431" s="8" t="s">
        <v>229</v>
      </c>
      <c r="BE431" s="4" t="s">
        <v>229</v>
      </c>
      <c r="BF431" s="8" t="s">
        <v>229</v>
      </c>
      <c r="BG431" s="7" t="s">
        <v>229</v>
      </c>
      <c r="BH431" s="7" t="s">
        <v>229</v>
      </c>
      <c r="BI431" s="7" t="s">
        <v>229</v>
      </c>
      <c r="BJ431" s="4"/>
      <c r="BK431" s="8"/>
      <c r="BL431" s="2" t="s">
        <v>229</v>
      </c>
      <c r="BM431" s="7"/>
      <c r="BN431" s="7"/>
      <c r="BO431" s="4"/>
      <c r="BP431" s="8"/>
      <c r="BQ431" s="4"/>
      <c r="BR431" s="8"/>
      <c r="BS431" s="7"/>
      <c r="BT431" s="7"/>
      <c r="BU431" s="2" t="s">
        <v>239</v>
      </c>
      <c r="BV431" s="2" t="s">
        <v>226</v>
      </c>
      <c r="BW431" s="2" t="s">
        <v>229</v>
      </c>
      <c r="BX431" s="2" t="s">
        <v>2583</v>
      </c>
      <c r="BY431" s="2" t="s">
        <v>241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239</v>
      </c>
      <c r="CH431" s="2" t="s">
        <v>226</v>
      </c>
      <c r="CI431" s="2" t="s">
        <v>1548</v>
      </c>
      <c r="CJ431" s="2" t="s">
        <v>472</v>
      </c>
      <c r="CK431" s="2" t="s">
        <v>241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266</v>
      </c>
      <c r="CT431" s="2" t="s">
        <v>226</v>
      </c>
      <c r="CU431" s="2" t="s">
        <v>229</v>
      </c>
      <c r="CV431" s="2" t="s">
        <v>229</v>
      </c>
      <c r="CW431" s="2" t="s">
        <v>241</v>
      </c>
      <c r="CX431" s="2" t="s">
        <v>229</v>
      </c>
      <c r="CY431" s="4"/>
      <c r="CZ431" s="8"/>
      <c r="DA431" s="4"/>
      <c r="DB431" s="8"/>
      <c r="DC431" s="7"/>
      <c r="DD431" s="7"/>
      <c r="DE431" s="2" t="s">
        <v>239</v>
      </c>
      <c r="DF431" s="2" t="s">
        <v>226</v>
      </c>
      <c r="DG431" s="2" t="s">
        <v>631</v>
      </c>
      <c r="DH431" s="2" t="s">
        <v>856</v>
      </c>
      <c r="DI431" s="2" t="s">
        <v>241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239</v>
      </c>
      <c r="DR431" s="2" t="s">
        <v>226</v>
      </c>
      <c r="DS431" s="2" t="s">
        <v>1548</v>
      </c>
      <c r="DT431" s="2" t="s">
        <v>229</v>
      </c>
      <c r="DU431" s="2" t="s">
        <v>241</v>
      </c>
      <c r="DV431" s="2" t="s">
        <v>229</v>
      </c>
      <c r="DW431" s="4"/>
      <c r="DX431" s="8"/>
      <c r="DY431" s="4"/>
      <c r="DZ431" s="8"/>
      <c r="EA431" s="7"/>
      <c r="EB431" s="7"/>
      <c r="EC431" s="2" t="s">
        <v>1106</v>
      </c>
      <c r="ED431" s="2" t="s">
        <v>226</v>
      </c>
      <c r="EE431" s="2" t="s">
        <v>229</v>
      </c>
      <c r="EF431" s="2" t="s">
        <v>229</v>
      </c>
      <c r="EG431" s="2" t="s">
        <v>241</v>
      </c>
      <c r="EH431" s="2" t="s">
        <v>229</v>
      </c>
      <c r="EI431" s="4"/>
      <c r="EJ431" s="8"/>
      <c r="EK431" s="4"/>
      <c r="EL431" s="8"/>
      <c r="EM431" s="7"/>
      <c r="EN431" s="7"/>
      <c r="EO431" s="2" t="s">
        <v>239</v>
      </c>
      <c r="EP431" s="2" t="s">
        <v>226</v>
      </c>
      <c r="EQ431" s="2" t="s">
        <v>2516</v>
      </c>
      <c r="ER431" s="2" t="s">
        <v>402</v>
      </c>
      <c r="ES431" s="2" t="s">
        <v>241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226</v>
      </c>
      <c r="FC431" s="2" t="s">
        <v>1548</v>
      </c>
      <c r="FD431" s="2" t="s">
        <v>1179</v>
      </c>
      <c r="FE431" s="2" t="s">
        <v>241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226</v>
      </c>
      <c r="FO431" s="2" t="s">
        <v>1548</v>
      </c>
      <c r="FP431" s="2" t="s">
        <v>229</v>
      </c>
      <c r="FQ431" s="2" t="s">
        <v>241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239</v>
      </c>
      <c r="FZ431" s="2" t="s">
        <v>226</v>
      </c>
      <c r="GA431" s="2" t="s">
        <v>327</v>
      </c>
      <c r="GB431" s="2" t="s">
        <v>229</v>
      </c>
      <c r="GC431" s="2" t="s">
        <v>241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272</v>
      </c>
      <c r="GL431" s="2" t="s">
        <v>226</v>
      </c>
      <c r="GM431" s="2" t="s">
        <v>229</v>
      </c>
      <c r="GN431" s="2" t="s">
        <v>229</v>
      </c>
      <c r="GO431" s="2" t="s">
        <v>241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226</v>
      </c>
      <c r="GY431" s="2" t="s">
        <v>229</v>
      </c>
      <c r="GZ431" s="2" t="s">
        <v>229</v>
      </c>
      <c r="HA431" s="2" t="s">
        <v>241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266</v>
      </c>
      <c r="HJ431" s="2" t="s">
        <v>226</v>
      </c>
      <c r="HK431" s="2" t="s">
        <v>229</v>
      </c>
      <c r="HL431" s="2" t="s">
        <v>229</v>
      </c>
      <c r="HM431" s="2" t="s">
        <v>241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266</v>
      </c>
      <c r="HV431" s="2" t="s">
        <v>226</v>
      </c>
      <c r="HW431" s="2" t="s">
        <v>229</v>
      </c>
      <c r="HX431" s="2" t="s">
        <v>229</v>
      </c>
      <c r="HY431" s="2" t="s">
        <v>241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266</v>
      </c>
      <c r="IH431" s="2" t="s">
        <v>226</v>
      </c>
      <c r="II431" s="2" t="s">
        <v>229</v>
      </c>
      <c r="IJ431" s="2" t="s">
        <v>229</v>
      </c>
      <c r="IK431" s="2" t="s">
        <v>241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664</v>
      </c>
      <c r="IT431" s="2" t="s">
        <v>226</v>
      </c>
      <c r="IU431" s="2" t="s">
        <v>229</v>
      </c>
      <c r="IV431" s="2" t="s">
        <v>229</v>
      </c>
      <c r="IW431" s="2" t="s">
        <v>241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272</v>
      </c>
      <c r="JF431" s="2" t="s">
        <v>226</v>
      </c>
      <c r="JG431" s="2" t="s">
        <v>229</v>
      </c>
      <c r="JH431" s="2" t="s">
        <v>229</v>
      </c>
      <c r="JI431" s="2" t="s">
        <v>241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272</v>
      </c>
      <c r="JR431" s="2" t="s">
        <v>226</v>
      </c>
      <c r="JS431" s="2" t="s">
        <v>229</v>
      </c>
      <c r="JT431" s="2" t="s">
        <v>229</v>
      </c>
      <c r="JU431" s="2" t="s">
        <v>241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272</v>
      </c>
      <c r="KD431" s="2" t="s">
        <v>226</v>
      </c>
      <c r="KE431" s="2" t="s">
        <v>229</v>
      </c>
      <c r="KF431" s="2" t="s">
        <v>229</v>
      </c>
      <c r="KG431" s="2" t="s">
        <v>241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272</v>
      </c>
      <c r="KP431" s="2" t="s">
        <v>226</v>
      </c>
      <c r="KQ431" s="2" t="s">
        <v>229</v>
      </c>
      <c r="KR431" s="2" t="s">
        <v>229</v>
      </c>
      <c r="KS431" s="2" t="s">
        <v>241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272</v>
      </c>
      <c r="LB431" s="2" t="s">
        <v>226</v>
      </c>
      <c r="LC431" s="2" t="s">
        <v>229</v>
      </c>
      <c r="LD431" s="2" t="s">
        <v>229</v>
      </c>
      <c r="LE431" s="2" t="s">
        <v>241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229</v>
      </c>
      <c r="LN431" s="2" t="s">
        <v>229</v>
      </c>
      <c r="LO431" s="2" t="s">
        <v>229</v>
      </c>
      <c r="LP431" s="2" t="s">
        <v>229</v>
      </c>
      <c r="LQ431" s="2" t="s">
        <v>229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272</v>
      </c>
      <c r="LZ431" s="2" t="s">
        <v>226</v>
      </c>
      <c r="MA431" s="2" t="s">
        <v>229</v>
      </c>
      <c r="MB431" s="2" t="s">
        <v>229</v>
      </c>
      <c r="MC431" s="2" t="s">
        <v>241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272</v>
      </c>
      <c r="ML431" s="2" t="s">
        <v>226</v>
      </c>
      <c r="MM431" s="2" t="s">
        <v>229</v>
      </c>
      <c r="MN431" s="2" t="s">
        <v>229</v>
      </c>
      <c r="MO431" s="2" t="s">
        <v>241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266</v>
      </c>
      <c r="MX431" s="2" t="s">
        <v>226</v>
      </c>
      <c r="MY431" s="2" t="s">
        <v>229</v>
      </c>
      <c r="MZ431" s="2" t="s">
        <v>229</v>
      </c>
      <c r="NA431" s="2" t="s">
        <v>241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229</v>
      </c>
      <c r="NJ431" s="2" t="s">
        <v>229</v>
      </c>
      <c r="NK431" s="2" t="s">
        <v>229</v>
      </c>
      <c r="NL431" s="2" t="s">
        <v>229</v>
      </c>
      <c r="NM431" s="2" t="s">
        <v>229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272</v>
      </c>
      <c r="NV431" s="2" t="s">
        <v>226</v>
      </c>
      <c r="NW431" s="2" t="s">
        <v>229</v>
      </c>
      <c r="NX431" s="2" t="s">
        <v>229</v>
      </c>
      <c r="NY431" s="2" t="s">
        <v>241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272</v>
      </c>
      <c r="OH431" s="2" t="s">
        <v>226</v>
      </c>
      <c r="OI431" s="2" t="s">
        <v>229</v>
      </c>
      <c r="OJ431" s="2" t="s">
        <v>229</v>
      </c>
      <c r="OK431" s="2" t="s">
        <v>241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229</v>
      </c>
      <c r="OT431" s="2" t="s">
        <v>229</v>
      </c>
      <c r="OU431" s="2" t="s">
        <v>229</v>
      </c>
      <c r="OV431" s="2" t="s">
        <v>229</v>
      </c>
      <c r="OW431" s="2" t="s">
        <v>229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229</v>
      </c>
      <c r="PG431" s="2" t="s">
        <v>229</v>
      </c>
      <c r="PH431" s="2" t="s">
        <v>229</v>
      </c>
      <c r="PI431" s="2" t="s">
        <v>229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229</v>
      </c>
      <c r="PS431" s="2" t="s">
        <v>229</v>
      </c>
      <c r="PT431" s="2" t="s">
        <v>229</v>
      </c>
      <c r="PU431" s="2" t="s">
        <v>229</v>
      </c>
      <c r="PV431" s="2" t="s">
        <v>229</v>
      </c>
      <c r="PW431" s="4"/>
      <c r="PX431" s="8"/>
      <c r="PY431" s="4"/>
      <c r="PZ431" s="8"/>
      <c r="QA431" s="7"/>
      <c r="QB431" s="7"/>
      <c r="QC431" s="2" t="s">
        <v>281</v>
      </c>
      <c r="QD431" s="2" t="s">
        <v>226</v>
      </c>
      <c r="QE431" s="2" t="s">
        <v>229</v>
      </c>
      <c r="QF431" s="2" t="s">
        <v>229</v>
      </c>
      <c r="QG431" s="2" t="s">
        <v>241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272</v>
      </c>
      <c r="QP431" s="2" t="s">
        <v>226</v>
      </c>
      <c r="QQ431" s="2" t="s">
        <v>229</v>
      </c>
      <c r="QR431" s="2" t="s">
        <v>229</v>
      </c>
      <c r="QS431" s="2" t="s">
        <v>241</v>
      </c>
      <c r="QT431" s="2" t="s">
        <v>229</v>
      </c>
      <c r="QU431" s="4"/>
      <c r="QV431" s="8"/>
      <c r="QW431" s="4"/>
      <c r="QX431" s="8"/>
      <c r="QY431" s="7"/>
      <c r="QZ431" s="7"/>
      <c r="RA431" s="2" t="s">
        <v>272</v>
      </c>
      <c r="RB431" s="2" t="s">
        <v>226</v>
      </c>
      <c r="RC431" s="2" t="s">
        <v>229</v>
      </c>
      <c r="RD431" s="2" t="s">
        <v>229</v>
      </c>
      <c r="RE431" s="2" t="s">
        <v>241</v>
      </c>
      <c r="RF431" s="2" t="s">
        <v>229</v>
      </c>
      <c r="RG431" s="4"/>
      <c r="RH431" s="8"/>
      <c r="RI431" s="4"/>
      <c r="RJ431" s="8"/>
      <c r="RK431" s="7"/>
      <c r="RL431" s="7"/>
      <c r="RM431" s="2" t="s">
        <v>272</v>
      </c>
      <c r="RN431" s="2" t="s">
        <v>226</v>
      </c>
      <c r="RO431" s="2" t="s">
        <v>229</v>
      </c>
      <c r="RP431" s="2" t="s">
        <v>229</v>
      </c>
      <c r="RQ431" s="2" t="s">
        <v>241</v>
      </c>
      <c r="RR431" s="2" t="s">
        <v>229</v>
      </c>
      <c r="RS431" s="4"/>
      <c r="RT431" s="8"/>
      <c r="RU431" s="4"/>
      <c r="RV431" s="8"/>
      <c r="RW431" s="7"/>
      <c r="RX431" s="7"/>
      <c r="RY431" s="2" t="s">
        <v>229</v>
      </c>
      <c r="RZ431" s="2" t="s">
        <v>229</v>
      </c>
      <c r="SA431" s="2" t="s">
        <v>229</v>
      </c>
      <c r="SB431" s="2" t="s">
        <v>229</v>
      </c>
      <c r="SC431" s="2" t="s">
        <v>229</v>
      </c>
      <c r="SD431" s="2" t="s">
        <v>229</v>
      </c>
      <c r="SE431" s="4">
        <v>76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>
        <v>130</v>
      </c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>
        <v>110</v>
      </c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>
        <v>200</v>
      </c>
      <c r="VS431" s="4"/>
    </row>
    <row r="432">
      <c r="A432" s="2" t="s">
        <v>3518</v>
      </c>
      <c r="B432" s="2" t="s">
        <v>216</v>
      </c>
      <c r="C432" s="2" t="s">
        <v>217</v>
      </c>
      <c r="D432" s="2" t="s">
        <v>3164</v>
      </c>
      <c r="E432" s="2" t="s">
        <v>3497</v>
      </c>
      <c r="F432" s="2" t="s">
        <v>2698</v>
      </c>
      <c r="G432" s="2" t="s">
        <v>2699</v>
      </c>
      <c r="H432" s="2" t="s">
        <v>2700</v>
      </c>
      <c r="I432" s="2" t="s">
        <v>3498</v>
      </c>
      <c r="J432" s="2" t="s">
        <v>224</v>
      </c>
      <c r="K432" s="2" t="s">
        <v>1249</v>
      </c>
      <c r="L432" s="3">
        <v>28.57</v>
      </c>
      <c r="M432" s="3">
        <v>30</v>
      </c>
      <c r="N432" s="3">
        <v>59.99</v>
      </c>
      <c r="O432" s="2" t="s">
        <v>981</v>
      </c>
      <c r="P432" s="2" t="s">
        <v>964</v>
      </c>
      <c r="Q432" s="2" t="s">
        <v>228</v>
      </c>
      <c r="R432" s="2" t="s">
        <v>229</v>
      </c>
      <c r="S432" s="2" t="s">
        <v>2701</v>
      </c>
      <c r="T432" s="2" t="s">
        <v>229</v>
      </c>
      <c r="U432" s="2" t="s">
        <v>2464</v>
      </c>
      <c r="V432" s="2" t="s">
        <v>1008</v>
      </c>
      <c r="W432" s="2" t="s">
        <v>686</v>
      </c>
      <c r="X432" s="2" t="s">
        <v>1009</v>
      </c>
      <c r="Y432" s="2" t="s">
        <v>1754</v>
      </c>
      <c r="Z432" s="4">
        <v>102</v>
      </c>
      <c r="AA432" s="4">
        <f>=ROUNDDOWN(102,0)</f>
      </c>
      <c r="AB432" s="5">
        <v>1</v>
      </c>
      <c r="AC432" s="2" t="s">
        <v>229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>
        <v>3</v>
      </c>
      <c r="AW432" s="8">
        <v>117.94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/>
      <c r="BC432" s="4">
        <v>3</v>
      </c>
      <c r="BD432" s="8">
        <v>117.94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>
        <v>1</v>
      </c>
      <c r="BJ432" s="4"/>
      <c r="BK432" s="8"/>
      <c r="BL432" s="2" t="s">
        <v>229</v>
      </c>
      <c r="BM432" s="7"/>
      <c r="BN432" s="7"/>
      <c r="BO432" s="4"/>
      <c r="BP432" s="8"/>
      <c r="BQ432" s="4"/>
      <c r="BR432" s="8"/>
      <c r="BS432" s="7"/>
      <c r="BT432" s="7"/>
      <c r="BU432" s="2" t="s">
        <v>2075</v>
      </c>
      <c r="BV432" s="2" t="s">
        <v>226</v>
      </c>
      <c r="BW432" s="2" t="s">
        <v>229</v>
      </c>
      <c r="BX432" s="2" t="s">
        <v>229</v>
      </c>
      <c r="BY432" s="2" t="s">
        <v>241</v>
      </c>
      <c r="BZ432" s="2" t="s">
        <v>229</v>
      </c>
      <c r="CA432" s="4"/>
      <c r="CB432" s="8"/>
      <c r="CC432" s="4"/>
      <c r="CD432" s="8"/>
      <c r="CE432" s="7"/>
      <c r="CF432" s="7"/>
      <c r="CG432" s="2" t="s">
        <v>239</v>
      </c>
      <c r="CH432" s="2" t="s">
        <v>226</v>
      </c>
      <c r="CI432" s="2" t="s">
        <v>2702</v>
      </c>
      <c r="CJ432" s="2" t="s">
        <v>2901</v>
      </c>
      <c r="CK432" s="2" t="s">
        <v>241</v>
      </c>
      <c r="CL432" s="2" t="s">
        <v>229</v>
      </c>
      <c r="CM432" s="4"/>
      <c r="CN432" s="8"/>
      <c r="CO432" s="4"/>
      <c r="CP432" s="8"/>
      <c r="CQ432" s="7"/>
      <c r="CR432" s="7"/>
      <c r="CS432" s="2" t="s">
        <v>239</v>
      </c>
      <c r="CT432" s="2" t="s">
        <v>226</v>
      </c>
      <c r="CU432" s="2" t="s">
        <v>629</v>
      </c>
      <c r="CV432" s="2" t="s">
        <v>3519</v>
      </c>
      <c r="CW432" s="2" t="s">
        <v>241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239</v>
      </c>
      <c r="DF432" s="2" t="s">
        <v>226</v>
      </c>
      <c r="DG432" s="2" t="s">
        <v>2856</v>
      </c>
      <c r="DH432" s="2" t="s">
        <v>2732</v>
      </c>
      <c r="DI432" s="2" t="s">
        <v>263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239</v>
      </c>
      <c r="DR432" s="2" t="s">
        <v>226</v>
      </c>
      <c r="DS432" s="2" t="s">
        <v>642</v>
      </c>
      <c r="DT432" s="2" t="s">
        <v>2600</v>
      </c>
      <c r="DU432" s="2" t="s">
        <v>241</v>
      </c>
      <c r="DV432" s="2" t="s">
        <v>229</v>
      </c>
      <c r="DW432" s="4"/>
      <c r="DX432" s="8"/>
      <c r="DY432" s="4"/>
      <c r="DZ432" s="8"/>
      <c r="EA432" s="7"/>
      <c r="EB432" s="7"/>
      <c r="EC432" s="2" t="s">
        <v>239</v>
      </c>
      <c r="ED432" s="2" t="s">
        <v>226</v>
      </c>
      <c r="EE432" s="2" t="s">
        <v>627</v>
      </c>
      <c r="EF432" s="2" t="s">
        <v>2657</v>
      </c>
      <c r="EG432" s="2" t="s">
        <v>241</v>
      </c>
      <c r="EH432" s="2" t="s">
        <v>229</v>
      </c>
      <c r="EI432" s="4"/>
      <c r="EJ432" s="8"/>
      <c r="EK432" s="4"/>
      <c r="EL432" s="8"/>
      <c r="EM432" s="7"/>
      <c r="EN432" s="7"/>
      <c r="EO432" s="2" t="s">
        <v>239</v>
      </c>
      <c r="EP432" s="2" t="s">
        <v>226</v>
      </c>
      <c r="EQ432" s="2" t="s">
        <v>1972</v>
      </c>
      <c r="ER432" s="2" t="s">
        <v>1210</v>
      </c>
      <c r="ES432" s="2" t="s">
        <v>241</v>
      </c>
      <c r="ET432" s="2" t="s">
        <v>229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226</v>
      </c>
      <c r="FC432" s="2" t="s">
        <v>1429</v>
      </c>
      <c r="FD432" s="2" t="s">
        <v>807</v>
      </c>
      <c r="FE432" s="2" t="s">
        <v>241</v>
      </c>
      <c r="FF432" s="2" t="s">
        <v>229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226</v>
      </c>
      <c r="FO432" s="2" t="s">
        <v>1915</v>
      </c>
      <c r="FP432" s="2" t="s">
        <v>2738</v>
      </c>
      <c r="FQ432" s="2" t="s">
        <v>241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239</v>
      </c>
      <c r="FZ432" s="2" t="s">
        <v>226</v>
      </c>
      <c r="GA432" s="2" t="s">
        <v>327</v>
      </c>
      <c r="GB432" s="2" t="s">
        <v>229</v>
      </c>
      <c r="GC432" s="2" t="s">
        <v>241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272</v>
      </c>
      <c r="GL432" s="2" t="s">
        <v>226</v>
      </c>
      <c r="GM432" s="2" t="s">
        <v>229</v>
      </c>
      <c r="GN432" s="2" t="s">
        <v>229</v>
      </c>
      <c r="GO432" s="2" t="s">
        <v>241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239</v>
      </c>
      <c r="GX432" s="2" t="s">
        <v>226</v>
      </c>
      <c r="GY432" s="2" t="s">
        <v>2471</v>
      </c>
      <c r="GZ432" s="2" t="s">
        <v>229</v>
      </c>
      <c r="HA432" s="2" t="s">
        <v>241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266</v>
      </c>
      <c r="HJ432" s="2" t="s">
        <v>226</v>
      </c>
      <c r="HK432" s="2" t="s">
        <v>229</v>
      </c>
      <c r="HL432" s="2" t="s">
        <v>229</v>
      </c>
      <c r="HM432" s="2" t="s">
        <v>241</v>
      </c>
      <c r="HN432" s="2" t="s">
        <v>229</v>
      </c>
      <c r="HO432" s="4"/>
      <c r="HP432" s="8"/>
      <c r="HQ432" s="4"/>
      <c r="HR432" s="8"/>
      <c r="HS432" s="7"/>
      <c r="HT432" s="7"/>
      <c r="HU432" s="2" t="s">
        <v>266</v>
      </c>
      <c r="HV432" s="2" t="s">
        <v>226</v>
      </c>
      <c r="HW432" s="2" t="s">
        <v>229</v>
      </c>
      <c r="HX432" s="2" t="s">
        <v>229</v>
      </c>
      <c r="HY432" s="2" t="s">
        <v>241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266</v>
      </c>
      <c r="IH432" s="2" t="s">
        <v>226</v>
      </c>
      <c r="II432" s="2" t="s">
        <v>229</v>
      </c>
      <c r="IJ432" s="2" t="s">
        <v>229</v>
      </c>
      <c r="IK432" s="2" t="s">
        <v>241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272</v>
      </c>
      <c r="IT432" s="2" t="s">
        <v>226</v>
      </c>
      <c r="IU432" s="2" t="s">
        <v>229</v>
      </c>
      <c r="IV432" s="2" t="s">
        <v>229</v>
      </c>
      <c r="IW432" s="2" t="s">
        <v>241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272</v>
      </c>
      <c r="JF432" s="2" t="s">
        <v>226</v>
      </c>
      <c r="JG432" s="2" t="s">
        <v>229</v>
      </c>
      <c r="JH432" s="2" t="s">
        <v>229</v>
      </c>
      <c r="JI432" s="2" t="s">
        <v>241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272</v>
      </c>
      <c r="JR432" s="2" t="s">
        <v>226</v>
      </c>
      <c r="JS432" s="2" t="s">
        <v>229</v>
      </c>
      <c r="JT432" s="2" t="s">
        <v>229</v>
      </c>
      <c r="JU432" s="2" t="s">
        <v>241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272</v>
      </c>
      <c r="KD432" s="2" t="s">
        <v>226</v>
      </c>
      <c r="KE432" s="2" t="s">
        <v>229</v>
      </c>
      <c r="KF432" s="2" t="s">
        <v>229</v>
      </c>
      <c r="KG432" s="2" t="s">
        <v>241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272</v>
      </c>
      <c r="KP432" s="2" t="s">
        <v>226</v>
      </c>
      <c r="KQ432" s="2" t="s">
        <v>229</v>
      </c>
      <c r="KR432" s="2" t="s">
        <v>229</v>
      </c>
      <c r="KS432" s="2" t="s">
        <v>241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272</v>
      </c>
      <c r="LB432" s="2" t="s">
        <v>226</v>
      </c>
      <c r="LC432" s="2" t="s">
        <v>229</v>
      </c>
      <c r="LD432" s="2" t="s">
        <v>229</v>
      </c>
      <c r="LE432" s="2" t="s">
        <v>241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229</v>
      </c>
      <c r="LN432" s="2" t="s">
        <v>229</v>
      </c>
      <c r="LO432" s="2" t="s">
        <v>229</v>
      </c>
      <c r="LP432" s="2" t="s">
        <v>229</v>
      </c>
      <c r="LQ432" s="2" t="s">
        <v>229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239</v>
      </c>
      <c r="LZ432" s="2" t="s">
        <v>275</v>
      </c>
      <c r="MA432" s="2" t="s">
        <v>2708</v>
      </c>
      <c r="MB432" s="2" t="s">
        <v>229</v>
      </c>
      <c r="MC432" s="2" t="s">
        <v>241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272</v>
      </c>
      <c r="ML432" s="2" t="s">
        <v>226</v>
      </c>
      <c r="MM432" s="2" t="s">
        <v>229</v>
      </c>
      <c r="MN432" s="2" t="s">
        <v>229</v>
      </c>
      <c r="MO432" s="2" t="s">
        <v>241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266</v>
      </c>
      <c r="MX432" s="2" t="s">
        <v>226</v>
      </c>
      <c r="MY432" s="2" t="s">
        <v>229</v>
      </c>
      <c r="MZ432" s="2" t="s">
        <v>229</v>
      </c>
      <c r="NA432" s="2" t="s">
        <v>241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239</v>
      </c>
      <c r="NJ432" s="2" t="s">
        <v>260</v>
      </c>
      <c r="NK432" s="2" t="s">
        <v>2664</v>
      </c>
      <c r="NL432" s="2" t="s">
        <v>229</v>
      </c>
      <c r="NM432" s="2" t="s">
        <v>241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272</v>
      </c>
      <c r="NV432" s="2" t="s">
        <v>226</v>
      </c>
      <c r="NW432" s="2" t="s">
        <v>229</v>
      </c>
      <c r="NX432" s="2" t="s">
        <v>229</v>
      </c>
      <c r="NY432" s="2" t="s">
        <v>241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239</v>
      </c>
      <c r="OH432" s="2" t="s">
        <v>226</v>
      </c>
      <c r="OI432" s="2" t="s">
        <v>229</v>
      </c>
      <c r="OJ432" s="2" t="s">
        <v>229</v>
      </c>
      <c r="OK432" s="2" t="s">
        <v>241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229</v>
      </c>
      <c r="OT432" s="2" t="s">
        <v>229</v>
      </c>
      <c r="OU432" s="2" t="s">
        <v>229</v>
      </c>
      <c r="OV432" s="2" t="s">
        <v>229</v>
      </c>
      <c r="OW432" s="2" t="s">
        <v>229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281</v>
      </c>
      <c r="PF432" s="2" t="s">
        <v>226</v>
      </c>
      <c r="PG432" s="2" t="s">
        <v>229</v>
      </c>
      <c r="PH432" s="2" t="s">
        <v>229</v>
      </c>
      <c r="PI432" s="2" t="s">
        <v>241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229</v>
      </c>
      <c r="PS432" s="2" t="s">
        <v>229</v>
      </c>
      <c r="PT432" s="2" t="s">
        <v>229</v>
      </c>
      <c r="PU432" s="2" t="s">
        <v>229</v>
      </c>
      <c r="PV432" s="2" t="s">
        <v>229</v>
      </c>
      <c r="PW432" s="4"/>
      <c r="PX432" s="8"/>
      <c r="PY432" s="4"/>
      <c r="PZ432" s="8"/>
      <c r="QA432" s="7"/>
      <c r="QB432" s="7"/>
      <c r="QC432" s="2" t="s">
        <v>281</v>
      </c>
      <c r="QD432" s="2" t="s">
        <v>226</v>
      </c>
      <c r="QE432" s="2" t="s">
        <v>229</v>
      </c>
      <c r="QF432" s="2" t="s">
        <v>229</v>
      </c>
      <c r="QG432" s="2" t="s">
        <v>241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229</v>
      </c>
      <c r="QP432" s="2" t="s">
        <v>229</v>
      </c>
      <c r="QQ432" s="2" t="s">
        <v>229</v>
      </c>
      <c r="QR432" s="2" t="s">
        <v>229</v>
      </c>
      <c r="QS432" s="2" t="s">
        <v>229</v>
      </c>
      <c r="QT432" s="2" t="s">
        <v>229</v>
      </c>
      <c r="QU432" s="4"/>
      <c r="QV432" s="8"/>
      <c r="QW432" s="4"/>
      <c r="QX432" s="8"/>
      <c r="QY432" s="7"/>
      <c r="QZ432" s="7"/>
      <c r="RA432" s="2" t="s">
        <v>272</v>
      </c>
      <c r="RB432" s="2" t="s">
        <v>226</v>
      </c>
      <c r="RC432" s="2" t="s">
        <v>229</v>
      </c>
      <c r="RD432" s="2" t="s">
        <v>229</v>
      </c>
      <c r="RE432" s="2" t="s">
        <v>241</v>
      </c>
      <c r="RF432" s="2" t="s">
        <v>229</v>
      </c>
      <c r="RG432" s="4"/>
      <c r="RH432" s="8"/>
      <c r="RI432" s="4"/>
      <c r="RJ432" s="8"/>
      <c r="RK432" s="7"/>
      <c r="RL432" s="7"/>
      <c r="RM432" s="2" t="s">
        <v>272</v>
      </c>
      <c r="RN432" s="2" t="s">
        <v>226</v>
      </c>
      <c r="RO432" s="2" t="s">
        <v>229</v>
      </c>
      <c r="RP432" s="2" t="s">
        <v>229</v>
      </c>
      <c r="RQ432" s="2" t="s">
        <v>241</v>
      </c>
      <c r="RR432" s="2" t="s">
        <v>229</v>
      </c>
      <c r="RS432" s="4"/>
      <c r="RT432" s="8"/>
      <c r="RU432" s="4"/>
      <c r="RV432" s="8"/>
      <c r="RW432" s="7"/>
      <c r="RX432" s="7"/>
      <c r="RY432" s="2" t="s">
        <v>229</v>
      </c>
      <c r="RZ432" s="2" t="s">
        <v>229</v>
      </c>
      <c r="SA432" s="2" t="s">
        <v>229</v>
      </c>
      <c r="SB432" s="2" t="s">
        <v>229</v>
      </c>
      <c r="SC432" s="2" t="s">
        <v>229</v>
      </c>
      <c r="SD432" s="2" t="s">
        <v>229</v>
      </c>
      <c r="SE432" s="4">
        <v>102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</row>
    <row r="433">
      <c r="A433" s="2" t="s">
        <v>3520</v>
      </c>
      <c r="B433" s="2" t="s">
        <v>216</v>
      </c>
      <c r="C433" s="2" t="s">
        <v>217</v>
      </c>
      <c r="D433" s="2" t="s">
        <v>3164</v>
      </c>
      <c r="E433" s="2" t="s">
        <v>3497</v>
      </c>
      <c r="F433" s="2" t="s">
        <v>2698</v>
      </c>
      <c r="G433" s="2" t="s">
        <v>2699</v>
      </c>
      <c r="H433" s="2" t="s">
        <v>2700</v>
      </c>
      <c r="I433" s="2" t="s">
        <v>3498</v>
      </c>
      <c r="J433" s="2" t="s">
        <v>285</v>
      </c>
      <c r="K433" s="2" t="s">
        <v>1249</v>
      </c>
      <c r="L433" s="3">
        <v>33.33</v>
      </c>
      <c r="M433" s="3">
        <v>35</v>
      </c>
      <c r="N433" s="3">
        <v>69.99</v>
      </c>
      <c r="O433" s="2" t="s">
        <v>981</v>
      </c>
      <c r="P433" s="2" t="s">
        <v>964</v>
      </c>
      <c r="Q433" s="2" t="s">
        <v>228</v>
      </c>
      <c r="R433" s="2" t="s">
        <v>229</v>
      </c>
      <c r="S433" s="2" t="s">
        <v>2701</v>
      </c>
      <c r="T433" s="2" t="s">
        <v>229</v>
      </c>
      <c r="U433" s="2" t="s">
        <v>232</v>
      </c>
      <c r="V433" s="2" t="s">
        <v>1008</v>
      </c>
      <c r="W433" s="2" t="s">
        <v>686</v>
      </c>
      <c r="X433" s="2" t="s">
        <v>1009</v>
      </c>
      <c r="Y433" s="2" t="s">
        <v>1754</v>
      </c>
      <c r="Z433" s="4">
        <v>124</v>
      </c>
      <c r="AA433" s="4">
        <f>=ROUNDDOWN(62,0)</f>
      </c>
      <c r="AB433" s="5">
        <v>2</v>
      </c>
      <c r="AC433" s="2" t="s">
        <v>229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>
        <v>3</v>
      </c>
      <c r="AQ433" s="8">
        <v>117.94</v>
      </c>
      <c r="AR433" s="4"/>
      <c r="AS433" s="8"/>
      <c r="AT433" s="7"/>
      <c r="AU433" s="7"/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>
        <v>1</v>
      </c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 t="s">
        <v>229</v>
      </c>
      <c r="BJ433" s="4">
        <v>3</v>
      </c>
      <c r="BK433" s="8">
        <v>117.94</v>
      </c>
      <c r="BL433" s="2" t="s">
        <v>3351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2075</v>
      </c>
      <c r="BV433" s="2" t="s">
        <v>226</v>
      </c>
      <c r="BW433" s="2" t="s">
        <v>229</v>
      </c>
      <c r="BX433" s="2" t="s">
        <v>229</v>
      </c>
      <c r="BY433" s="2" t="s">
        <v>241</v>
      </c>
      <c r="BZ433" s="2" t="s">
        <v>229</v>
      </c>
      <c r="CA433" s="4">
        <v>2</v>
      </c>
      <c r="CB433" s="8">
        <v>75.6</v>
      </c>
      <c r="CC433" s="4"/>
      <c r="CD433" s="8"/>
      <c r="CE433" s="7"/>
      <c r="CF433" s="7"/>
      <c r="CG433" s="2" t="s">
        <v>239</v>
      </c>
      <c r="CH433" s="2" t="s">
        <v>226</v>
      </c>
      <c r="CI433" s="2" t="s">
        <v>2702</v>
      </c>
      <c r="CJ433" s="2" t="s">
        <v>2714</v>
      </c>
      <c r="CK433" s="2" t="s">
        <v>241</v>
      </c>
      <c r="CL433" s="2" t="s">
        <v>229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226</v>
      </c>
      <c r="CU433" s="2" t="s">
        <v>629</v>
      </c>
      <c r="CV433" s="2" t="s">
        <v>3521</v>
      </c>
      <c r="CW433" s="2" t="s">
        <v>241</v>
      </c>
      <c r="CX433" s="2" t="s">
        <v>229</v>
      </c>
      <c r="CY433" s="4"/>
      <c r="CZ433" s="8"/>
      <c r="DA433" s="4"/>
      <c r="DB433" s="8"/>
      <c r="DC433" s="7"/>
      <c r="DD433" s="7"/>
      <c r="DE433" s="2" t="s">
        <v>239</v>
      </c>
      <c r="DF433" s="2" t="s">
        <v>226</v>
      </c>
      <c r="DG433" s="2" t="s">
        <v>2856</v>
      </c>
      <c r="DH433" s="2" t="s">
        <v>2658</v>
      </c>
      <c r="DI433" s="2" t="s">
        <v>263</v>
      </c>
      <c r="DJ433" s="2" t="s">
        <v>229</v>
      </c>
      <c r="DK433" s="4"/>
      <c r="DL433" s="8"/>
      <c r="DM433" s="4"/>
      <c r="DN433" s="8"/>
      <c r="DO433" s="7"/>
      <c r="DP433" s="7"/>
      <c r="DQ433" s="2" t="s">
        <v>239</v>
      </c>
      <c r="DR433" s="2" t="s">
        <v>226</v>
      </c>
      <c r="DS433" s="2" t="s">
        <v>642</v>
      </c>
      <c r="DT433" s="2" t="s">
        <v>2865</v>
      </c>
      <c r="DU433" s="2" t="s">
        <v>241</v>
      </c>
      <c r="DV433" s="2" t="s">
        <v>229</v>
      </c>
      <c r="DW433" s="4">
        <v>1</v>
      </c>
      <c r="DX433" s="8">
        <v>42.34</v>
      </c>
      <c r="DY433" s="4"/>
      <c r="DZ433" s="8"/>
      <c r="EA433" s="7"/>
      <c r="EB433" s="7"/>
      <c r="EC433" s="2" t="s">
        <v>239</v>
      </c>
      <c r="ED433" s="2" t="s">
        <v>226</v>
      </c>
      <c r="EE433" s="2" t="s">
        <v>627</v>
      </c>
      <c r="EF433" s="2" t="s">
        <v>3522</v>
      </c>
      <c r="EG433" s="2" t="s">
        <v>241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226</v>
      </c>
      <c r="EQ433" s="2" t="s">
        <v>1972</v>
      </c>
      <c r="ER433" s="2" t="s">
        <v>1210</v>
      </c>
      <c r="ES433" s="2" t="s">
        <v>241</v>
      </c>
      <c r="ET433" s="2" t="s">
        <v>229</v>
      </c>
      <c r="EU433" s="4"/>
      <c r="EV433" s="8"/>
      <c r="EW433" s="4"/>
      <c r="EX433" s="8"/>
      <c r="EY433" s="7"/>
      <c r="EZ433" s="7"/>
      <c r="FA433" s="2" t="s">
        <v>239</v>
      </c>
      <c r="FB433" s="2" t="s">
        <v>226</v>
      </c>
      <c r="FC433" s="2" t="s">
        <v>1429</v>
      </c>
      <c r="FD433" s="2" t="s">
        <v>624</v>
      </c>
      <c r="FE433" s="2" t="s">
        <v>241</v>
      </c>
      <c r="FF433" s="2" t="s">
        <v>229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226</v>
      </c>
      <c r="FO433" s="2" t="s">
        <v>1754</v>
      </c>
      <c r="FP433" s="2" t="s">
        <v>229</v>
      </c>
      <c r="FQ433" s="2" t="s">
        <v>241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239</v>
      </c>
      <c r="FZ433" s="2" t="s">
        <v>226</v>
      </c>
      <c r="GA433" s="2" t="s">
        <v>327</v>
      </c>
      <c r="GB433" s="2" t="s">
        <v>229</v>
      </c>
      <c r="GC433" s="2" t="s">
        <v>241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272</v>
      </c>
      <c r="GL433" s="2" t="s">
        <v>226</v>
      </c>
      <c r="GM433" s="2" t="s">
        <v>229</v>
      </c>
      <c r="GN433" s="2" t="s">
        <v>229</v>
      </c>
      <c r="GO433" s="2" t="s">
        <v>241</v>
      </c>
      <c r="GP433" s="2" t="s">
        <v>229</v>
      </c>
      <c r="GQ433" s="4"/>
      <c r="GR433" s="8"/>
      <c r="GS433" s="4"/>
      <c r="GT433" s="8"/>
      <c r="GU433" s="7"/>
      <c r="GV433" s="7"/>
      <c r="GW433" s="2" t="s">
        <v>239</v>
      </c>
      <c r="GX433" s="2" t="s">
        <v>226</v>
      </c>
      <c r="GY433" s="2" t="s">
        <v>2471</v>
      </c>
      <c r="GZ433" s="2" t="s">
        <v>229</v>
      </c>
      <c r="HA433" s="2" t="s">
        <v>241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266</v>
      </c>
      <c r="HJ433" s="2" t="s">
        <v>226</v>
      </c>
      <c r="HK433" s="2" t="s">
        <v>229</v>
      </c>
      <c r="HL433" s="2" t="s">
        <v>229</v>
      </c>
      <c r="HM433" s="2" t="s">
        <v>241</v>
      </c>
      <c r="HN433" s="2" t="s">
        <v>229</v>
      </c>
      <c r="HO433" s="4"/>
      <c r="HP433" s="8"/>
      <c r="HQ433" s="4"/>
      <c r="HR433" s="8"/>
      <c r="HS433" s="7"/>
      <c r="HT433" s="7"/>
      <c r="HU433" s="2" t="s">
        <v>266</v>
      </c>
      <c r="HV433" s="2" t="s">
        <v>226</v>
      </c>
      <c r="HW433" s="2" t="s">
        <v>229</v>
      </c>
      <c r="HX433" s="2" t="s">
        <v>229</v>
      </c>
      <c r="HY433" s="2" t="s">
        <v>241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266</v>
      </c>
      <c r="IH433" s="2" t="s">
        <v>226</v>
      </c>
      <c r="II433" s="2" t="s">
        <v>229</v>
      </c>
      <c r="IJ433" s="2" t="s">
        <v>229</v>
      </c>
      <c r="IK433" s="2" t="s">
        <v>241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272</v>
      </c>
      <c r="IT433" s="2" t="s">
        <v>226</v>
      </c>
      <c r="IU433" s="2" t="s">
        <v>229</v>
      </c>
      <c r="IV433" s="2" t="s">
        <v>229</v>
      </c>
      <c r="IW433" s="2" t="s">
        <v>241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272</v>
      </c>
      <c r="JF433" s="2" t="s">
        <v>226</v>
      </c>
      <c r="JG433" s="2" t="s">
        <v>229</v>
      </c>
      <c r="JH433" s="2" t="s">
        <v>229</v>
      </c>
      <c r="JI433" s="2" t="s">
        <v>241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272</v>
      </c>
      <c r="JR433" s="2" t="s">
        <v>226</v>
      </c>
      <c r="JS433" s="2" t="s">
        <v>229</v>
      </c>
      <c r="JT433" s="2" t="s">
        <v>229</v>
      </c>
      <c r="JU433" s="2" t="s">
        <v>241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272</v>
      </c>
      <c r="KD433" s="2" t="s">
        <v>226</v>
      </c>
      <c r="KE433" s="2" t="s">
        <v>229</v>
      </c>
      <c r="KF433" s="2" t="s">
        <v>229</v>
      </c>
      <c r="KG433" s="2" t="s">
        <v>241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272</v>
      </c>
      <c r="KP433" s="2" t="s">
        <v>226</v>
      </c>
      <c r="KQ433" s="2" t="s">
        <v>229</v>
      </c>
      <c r="KR433" s="2" t="s">
        <v>229</v>
      </c>
      <c r="KS433" s="2" t="s">
        <v>241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272</v>
      </c>
      <c r="LB433" s="2" t="s">
        <v>226</v>
      </c>
      <c r="LC433" s="2" t="s">
        <v>229</v>
      </c>
      <c r="LD433" s="2" t="s">
        <v>229</v>
      </c>
      <c r="LE433" s="2" t="s">
        <v>241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229</v>
      </c>
      <c r="LN433" s="2" t="s">
        <v>229</v>
      </c>
      <c r="LO433" s="2" t="s">
        <v>229</v>
      </c>
      <c r="LP433" s="2" t="s">
        <v>229</v>
      </c>
      <c r="LQ433" s="2" t="s">
        <v>229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239</v>
      </c>
      <c r="LZ433" s="2" t="s">
        <v>275</v>
      </c>
      <c r="MA433" s="2" t="s">
        <v>2708</v>
      </c>
      <c r="MB433" s="2" t="s">
        <v>229</v>
      </c>
      <c r="MC433" s="2" t="s">
        <v>241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272</v>
      </c>
      <c r="ML433" s="2" t="s">
        <v>226</v>
      </c>
      <c r="MM433" s="2" t="s">
        <v>229</v>
      </c>
      <c r="MN433" s="2" t="s">
        <v>229</v>
      </c>
      <c r="MO433" s="2" t="s">
        <v>241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266</v>
      </c>
      <c r="MX433" s="2" t="s">
        <v>226</v>
      </c>
      <c r="MY433" s="2" t="s">
        <v>229</v>
      </c>
      <c r="MZ433" s="2" t="s">
        <v>229</v>
      </c>
      <c r="NA433" s="2" t="s">
        <v>241</v>
      </c>
      <c r="NB433" s="2" t="s">
        <v>229</v>
      </c>
      <c r="NC433" s="4"/>
      <c r="ND433" s="8"/>
      <c r="NE433" s="4"/>
      <c r="NF433" s="8"/>
      <c r="NG433" s="7"/>
      <c r="NH433" s="7"/>
      <c r="NI433" s="2" t="s">
        <v>239</v>
      </c>
      <c r="NJ433" s="2" t="s">
        <v>260</v>
      </c>
      <c r="NK433" s="2" t="s">
        <v>2664</v>
      </c>
      <c r="NL433" s="2" t="s">
        <v>1409</v>
      </c>
      <c r="NM433" s="2" t="s">
        <v>241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272</v>
      </c>
      <c r="NV433" s="2" t="s">
        <v>226</v>
      </c>
      <c r="NW433" s="2" t="s">
        <v>229</v>
      </c>
      <c r="NX433" s="2" t="s">
        <v>229</v>
      </c>
      <c r="NY433" s="2" t="s">
        <v>241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239</v>
      </c>
      <c r="OH433" s="2" t="s">
        <v>226</v>
      </c>
      <c r="OI433" s="2" t="s">
        <v>229</v>
      </c>
      <c r="OJ433" s="2" t="s">
        <v>229</v>
      </c>
      <c r="OK433" s="2" t="s">
        <v>241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229</v>
      </c>
      <c r="OT433" s="2" t="s">
        <v>229</v>
      </c>
      <c r="OU433" s="2" t="s">
        <v>229</v>
      </c>
      <c r="OV433" s="2" t="s">
        <v>229</v>
      </c>
      <c r="OW433" s="2" t="s">
        <v>229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281</v>
      </c>
      <c r="PF433" s="2" t="s">
        <v>226</v>
      </c>
      <c r="PG433" s="2" t="s">
        <v>229</v>
      </c>
      <c r="PH433" s="2" t="s">
        <v>229</v>
      </c>
      <c r="PI433" s="2" t="s">
        <v>241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229</v>
      </c>
      <c r="PR433" s="2" t="s">
        <v>229</v>
      </c>
      <c r="PS433" s="2" t="s">
        <v>229</v>
      </c>
      <c r="PT433" s="2" t="s">
        <v>229</v>
      </c>
      <c r="PU433" s="2" t="s">
        <v>229</v>
      </c>
      <c r="PV433" s="2" t="s">
        <v>229</v>
      </c>
      <c r="PW433" s="4"/>
      <c r="PX433" s="8"/>
      <c r="PY433" s="4"/>
      <c r="PZ433" s="8"/>
      <c r="QA433" s="7"/>
      <c r="QB433" s="7"/>
      <c r="QC433" s="2" t="s">
        <v>281</v>
      </c>
      <c r="QD433" s="2" t="s">
        <v>226</v>
      </c>
      <c r="QE433" s="2" t="s">
        <v>229</v>
      </c>
      <c r="QF433" s="2" t="s">
        <v>229</v>
      </c>
      <c r="QG433" s="2" t="s">
        <v>241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229</v>
      </c>
      <c r="QP433" s="2" t="s">
        <v>229</v>
      </c>
      <c r="QQ433" s="2" t="s">
        <v>229</v>
      </c>
      <c r="QR433" s="2" t="s">
        <v>229</v>
      </c>
      <c r="QS433" s="2" t="s">
        <v>229</v>
      </c>
      <c r="QT433" s="2" t="s">
        <v>229</v>
      </c>
      <c r="QU433" s="4"/>
      <c r="QV433" s="8"/>
      <c r="QW433" s="4"/>
      <c r="QX433" s="8"/>
      <c r="QY433" s="7"/>
      <c r="QZ433" s="7"/>
      <c r="RA433" s="2" t="s">
        <v>239</v>
      </c>
      <c r="RB433" s="2" t="s">
        <v>275</v>
      </c>
      <c r="RC433" s="2" t="s">
        <v>338</v>
      </c>
      <c r="RD433" s="2" t="s">
        <v>229</v>
      </c>
      <c r="RE433" s="2" t="s">
        <v>241</v>
      </c>
      <c r="RF433" s="2" t="s">
        <v>229</v>
      </c>
      <c r="RG433" s="4"/>
      <c r="RH433" s="8"/>
      <c r="RI433" s="4"/>
      <c r="RJ433" s="8"/>
      <c r="RK433" s="7"/>
      <c r="RL433" s="7"/>
      <c r="RM433" s="2" t="s">
        <v>272</v>
      </c>
      <c r="RN433" s="2" t="s">
        <v>226</v>
      </c>
      <c r="RO433" s="2" t="s">
        <v>229</v>
      </c>
      <c r="RP433" s="2" t="s">
        <v>229</v>
      </c>
      <c r="RQ433" s="2" t="s">
        <v>241</v>
      </c>
      <c r="RR433" s="2" t="s">
        <v>229</v>
      </c>
      <c r="RS433" s="4"/>
      <c r="RT433" s="8"/>
      <c r="RU433" s="4"/>
      <c r="RV433" s="8"/>
      <c r="RW433" s="7"/>
      <c r="RX433" s="7"/>
      <c r="RY433" s="2" t="s">
        <v>229</v>
      </c>
      <c r="RZ433" s="2" t="s">
        <v>229</v>
      </c>
      <c r="SA433" s="2" t="s">
        <v>229</v>
      </c>
      <c r="SB433" s="2" t="s">
        <v>229</v>
      </c>
      <c r="SC433" s="2" t="s">
        <v>229</v>
      </c>
      <c r="SD433" s="2" t="s">
        <v>229</v>
      </c>
      <c r="SE433" s="4">
        <v>124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</row>
    <row r="434">
      <c r="A434" s="2" t="s">
        <v>3523</v>
      </c>
      <c r="B434" s="2" t="s">
        <v>216</v>
      </c>
      <c r="C434" s="2" t="s">
        <v>217</v>
      </c>
      <c r="D434" s="2" t="s">
        <v>3164</v>
      </c>
      <c r="E434" s="2" t="s">
        <v>3497</v>
      </c>
      <c r="F434" s="2" t="s">
        <v>2717</v>
      </c>
      <c r="G434" s="2" t="s">
        <v>2718</v>
      </c>
      <c r="H434" s="2" t="s">
        <v>2719</v>
      </c>
      <c r="I434" s="2" t="s">
        <v>3524</v>
      </c>
      <c r="J434" s="2" t="s">
        <v>224</v>
      </c>
      <c r="K434" s="2" t="s">
        <v>527</v>
      </c>
      <c r="L434" s="3">
        <v>23.8</v>
      </c>
      <c r="M434" s="3">
        <v>24.99</v>
      </c>
      <c r="N434" s="3">
        <v>49.99</v>
      </c>
      <c r="O434" s="2" t="s">
        <v>981</v>
      </c>
      <c r="P434" s="2" t="s">
        <v>964</v>
      </c>
      <c r="Q434" s="2" t="s">
        <v>228</v>
      </c>
      <c r="R434" s="2" t="s">
        <v>229</v>
      </c>
      <c r="S434" s="2" t="s">
        <v>2721</v>
      </c>
      <c r="T434" s="2" t="s">
        <v>684</v>
      </c>
      <c r="U434" s="2" t="s">
        <v>2464</v>
      </c>
      <c r="V434" s="2" t="s">
        <v>2307</v>
      </c>
      <c r="W434" s="2" t="s">
        <v>686</v>
      </c>
      <c r="X434" s="2" t="s">
        <v>1009</v>
      </c>
      <c r="Y434" s="2" t="s">
        <v>1193</v>
      </c>
      <c r="Z434" s="4"/>
      <c r="AA434" s="4">
        <f>=ROUNDDOWN({0},0)</f>
      </c>
      <c r="AB434" s="5">
        <v>2</v>
      </c>
      <c r="AC434" s="2" t="s">
        <v>229</v>
      </c>
      <c r="AD434" s="4"/>
      <c r="AE434" s="4"/>
      <c r="AF434" s="6">
        <v>64</v>
      </c>
      <c r="AG434" s="6"/>
      <c r="AH434" s="7">
        <v>0.1667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>
        <v>2</v>
      </c>
      <c r="AQ434" s="8">
        <v>42.73</v>
      </c>
      <c r="AR434" s="4"/>
      <c r="AS434" s="8"/>
      <c r="AT434" s="7"/>
      <c r="AU434" s="7"/>
      <c r="AV434" s="4">
        <v>2</v>
      </c>
      <c r="AW434" s="8">
        <v>42.73</v>
      </c>
      <c r="AX434" s="4" t="s">
        <v>229</v>
      </c>
      <c r="AY434" s="8" t="s">
        <v>229</v>
      </c>
      <c r="AZ434" s="7" t="s">
        <v>229</v>
      </c>
      <c r="BA434" s="7" t="s">
        <v>229</v>
      </c>
      <c r="BB434" s="7">
        <v>1</v>
      </c>
      <c r="BC434" s="4">
        <v>4</v>
      </c>
      <c r="BD434" s="8">
        <v>74.21</v>
      </c>
      <c r="BE434" s="4">
        <v>1</v>
      </c>
      <c r="BF434" s="8">
        <v>31.5</v>
      </c>
      <c r="BG434" s="7">
        <v>3</v>
      </c>
      <c r="BH434" s="7">
        <v>1.3559</v>
      </c>
      <c r="BI434" s="7">
        <v>0.5758</v>
      </c>
      <c r="BJ434" s="4">
        <v>2</v>
      </c>
      <c r="BK434" s="8">
        <v>42.73</v>
      </c>
      <c r="BL434" s="2" t="s">
        <v>3525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266</v>
      </c>
      <c r="BV434" s="2" t="s">
        <v>275</v>
      </c>
      <c r="BW434" s="2" t="s">
        <v>229</v>
      </c>
      <c r="BX434" s="2" t="s">
        <v>229</v>
      </c>
      <c r="BY434" s="2" t="s">
        <v>241</v>
      </c>
      <c r="BZ434" s="2" t="s">
        <v>229</v>
      </c>
      <c r="CA434" s="4"/>
      <c r="CB434" s="8"/>
      <c r="CC434" s="4"/>
      <c r="CD434" s="8"/>
      <c r="CE434" s="7"/>
      <c r="CF434" s="7"/>
      <c r="CG434" s="2" t="s">
        <v>239</v>
      </c>
      <c r="CH434" s="2" t="s">
        <v>275</v>
      </c>
      <c r="CI434" s="2" t="s">
        <v>2723</v>
      </c>
      <c r="CJ434" s="2" t="s">
        <v>1045</v>
      </c>
      <c r="CK434" s="2" t="s">
        <v>241</v>
      </c>
      <c r="CL434" s="2" t="s">
        <v>229</v>
      </c>
      <c r="CM434" s="4">
        <v>1</v>
      </c>
      <c r="CN434" s="8">
        <v>26.99</v>
      </c>
      <c r="CO434" s="4"/>
      <c r="CP434" s="8"/>
      <c r="CQ434" s="7"/>
      <c r="CR434" s="7"/>
      <c r="CS434" s="2" t="s">
        <v>239</v>
      </c>
      <c r="CT434" s="2" t="s">
        <v>275</v>
      </c>
      <c r="CU434" s="2" t="s">
        <v>2703</v>
      </c>
      <c r="CV434" s="2" t="s">
        <v>2713</v>
      </c>
      <c r="CW434" s="2" t="s">
        <v>241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239</v>
      </c>
      <c r="DF434" s="2" t="s">
        <v>275</v>
      </c>
      <c r="DG434" s="2" t="s">
        <v>647</v>
      </c>
      <c r="DH434" s="2" t="s">
        <v>657</v>
      </c>
      <c r="DI434" s="2" t="s">
        <v>263</v>
      </c>
      <c r="DJ434" s="2" t="s">
        <v>229</v>
      </c>
      <c r="DK434" s="4"/>
      <c r="DL434" s="8"/>
      <c r="DM434" s="4"/>
      <c r="DN434" s="8"/>
      <c r="DO434" s="7"/>
      <c r="DP434" s="7"/>
      <c r="DQ434" s="2" t="s">
        <v>239</v>
      </c>
      <c r="DR434" s="2" t="s">
        <v>275</v>
      </c>
      <c r="DS434" s="2" t="s">
        <v>2726</v>
      </c>
      <c r="DT434" s="2" t="s">
        <v>229</v>
      </c>
      <c r="DU434" s="2" t="s">
        <v>241</v>
      </c>
      <c r="DV434" s="2" t="s">
        <v>229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275</v>
      </c>
      <c r="EE434" s="2" t="s">
        <v>627</v>
      </c>
      <c r="EF434" s="2" t="s">
        <v>3003</v>
      </c>
      <c r="EG434" s="2" t="s">
        <v>241</v>
      </c>
      <c r="EH434" s="2" t="s">
        <v>229</v>
      </c>
      <c r="EI434" s="4">
        <v>1</v>
      </c>
      <c r="EJ434" s="8">
        <v>15.74</v>
      </c>
      <c r="EK434" s="4"/>
      <c r="EL434" s="8"/>
      <c r="EM434" s="7"/>
      <c r="EN434" s="7"/>
      <c r="EO434" s="2" t="s">
        <v>239</v>
      </c>
      <c r="EP434" s="2" t="s">
        <v>275</v>
      </c>
      <c r="EQ434" s="2" t="s">
        <v>1972</v>
      </c>
      <c r="ER434" s="2" t="s">
        <v>2725</v>
      </c>
      <c r="ES434" s="2" t="s">
        <v>241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275</v>
      </c>
      <c r="FC434" s="2" t="s">
        <v>1409</v>
      </c>
      <c r="FD434" s="2" t="s">
        <v>2331</v>
      </c>
      <c r="FE434" s="2" t="s">
        <v>241</v>
      </c>
      <c r="FF434" s="2" t="s">
        <v>229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275</v>
      </c>
      <c r="FO434" s="2" t="s">
        <v>1409</v>
      </c>
      <c r="FP434" s="2" t="s">
        <v>229</v>
      </c>
      <c r="FQ434" s="2" t="s">
        <v>241</v>
      </c>
      <c r="FR434" s="2" t="s">
        <v>229</v>
      </c>
      <c r="FS434" s="4"/>
      <c r="FT434" s="8"/>
      <c r="FU434" s="4"/>
      <c r="FV434" s="8"/>
      <c r="FW434" s="7"/>
      <c r="FX434" s="7"/>
      <c r="FY434" s="2" t="s">
        <v>239</v>
      </c>
      <c r="FZ434" s="2" t="s">
        <v>275</v>
      </c>
      <c r="GA434" s="2" t="s">
        <v>327</v>
      </c>
      <c r="GB434" s="2" t="s">
        <v>229</v>
      </c>
      <c r="GC434" s="2" t="s">
        <v>241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272</v>
      </c>
      <c r="GL434" s="2" t="s">
        <v>275</v>
      </c>
      <c r="GM434" s="2" t="s">
        <v>229</v>
      </c>
      <c r="GN434" s="2" t="s">
        <v>229</v>
      </c>
      <c r="GO434" s="2" t="s">
        <v>241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239</v>
      </c>
      <c r="GX434" s="2" t="s">
        <v>275</v>
      </c>
      <c r="GY434" s="2" t="s">
        <v>2471</v>
      </c>
      <c r="GZ434" s="2" t="s">
        <v>229</v>
      </c>
      <c r="HA434" s="2" t="s">
        <v>241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266</v>
      </c>
      <c r="HJ434" s="2" t="s">
        <v>275</v>
      </c>
      <c r="HK434" s="2" t="s">
        <v>229</v>
      </c>
      <c r="HL434" s="2" t="s">
        <v>229</v>
      </c>
      <c r="HM434" s="2" t="s">
        <v>241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266</v>
      </c>
      <c r="HV434" s="2" t="s">
        <v>275</v>
      </c>
      <c r="HW434" s="2" t="s">
        <v>229</v>
      </c>
      <c r="HX434" s="2" t="s">
        <v>229</v>
      </c>
      <c r="HY434" s="2" t="s">
        <v>241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266</v>
      </c>
      <c r="IH434" s="2" t="s">
        <v>275</v>
      </c>
      <c r="II434" s="2" t="s">
        <v>229</v>
      </c>
      <c r="IJ434" s="2" t="s">
        <v>229</v>
      </c>
      <c r="IK434" s="2" t="s">
        <v>241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272</v>
      </c>
      <c r="IT434" s="2" t="s">
        <v>275</v>
      </c>
      <c r="IU434" s="2" t="s">
        <v>229</v>
      </c>
      <c r="IV434" s="2" t="s">
        <v>229</v>
      </c>
      <c r="IW434" s="2" t="s">
        <v>241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272</v>
      </c>
      <c r="JF434" s="2" t="s">
        <v>275</v>
      </c>
      <c r="JG434" s="2" t="s">
        <v>229</v>
      </c>
      <c r="JH434" s="2" t="s">
        <v>229</v>
      </c>
      <c r="JI434" s="2" t="s">
        <v>241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272</v>
      </c>
      <c r="JR434" s="2" t="s">
        <v>275</v>
      </c>
      <c r="JS434" s="2" t="s">
        <v>229</v>
      </c>
      <c r="JT434" s="2" t="s">
        <v>229</v>
      </c>
      <c r="JU434" s="2" t="s">
        <v>241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272</v>
      </c>
      <c r="KD434" s="2" t="s">
        <v>275</v>
      </c>
      <c r="KE434" s="2" t="s">
        <v>229</v>
      </c>
      <c r="KF434" s="2" t="s">
        <v>229</v>
      </c>
      <c r="KG434" s="2" t="s">
        <v>241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272</v>
      </c>
      <c r="KP434" s="2" t="s">
        <v>275</v>
      </c>
      <c r="KQ434" s="2" t="s">
        <v>229</v>
      </c>
      <c r="KR434" s="2" t="s">
        <v>229</v>
      </c>
      <c r="KS434" s="2" t="s">
        <v>241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272</v>
      </c>
      <c r="LB434" s="2" t="s">
        <v>275</v>
      </c>
      <c r="LC434" s="2" t="s">
        <v>229</v>
      </c>
      <c r="LD434" s="2" t="s">
        <v>229</v>
      </c>
      <c r="LE434" s="2" t="s">
        <v>241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229</v>
      </c>
      <c r="LN434" s="2" t="s">
        <v>229</v>
      </c>
      <c r="LO434" s="2" t="s">
        <v>229</v>
      </c>
      <c r="LP434" s="2" t="s">
        <v>229</v>
      </c>
      <c r="LQ434" s="2" t="s">
        <v>229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239</v>
      </c>
      <c r="LZ434" s="2" t="s">
        <v>275</v>
      </c>
      <c r="MA434" s="2" t="s">
        <v>2474</v>
      </c>
      <c r="MB434" s="2" t="s">
        <v>410</v>
      </c>
      <c r="MC434" s="2" t="s">
        <v>241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272</v>
      </c>
      <c r="ML434" s="2" t="s">
        <v>275</v>
      </c>
      <c r="MM434" s="2" t="s">
        <v>229</v>
      </c>
      <c r="MN434" s="2" t="s">
        <v>229</v>
      </c>
      <c r="MO434" s="2" t="s">
        <v>241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239</v>
      </c>
      <c r="MX434" s="2" t="s">
        <v>275</v>
      </c>
      <c r="MY434" s="2" t="s">
        <v>308</v>
      </c>
      <c r="MZ434" s="2" t="s">
        <v>229</v>
      </c>
      <c r="NA434" s="2" t="s">
        <v>241</v>
      </c>
      <c r="NB434" s="2" t="s">
        <v>229</v>
      </c>
      <c r="NC434" s="4"/>
      <c r="ND434" s="8"/>
      <c r="NE434" s="4"/>
      <c r="NF434" s="8"/>
      <c r="NG434" s="7"/>
      <c r="NH434" s="7"/>
      <c r="NI434" s="2" t="s">
        <v>239</v>
      </c>
      <c r="NJ434" s="2" t="s">
        <v>275</v>
      </c>
      <c r="NK434" s="2" t="s">
        <v>1409</v>
      </c>
      <c r="NL434" s="2" t="s">
        <v>229</v>
      </c>
      <c r="NM434" s="2" t="s">
        <v>241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272</v>
      </c>
      <c r="NV434" s="2" t="s">
        <v>275</v>
      </c>
      <c r="NW434" s="2" t="s">
        <v>229</v>
      </c>
      <c r="NX434" s="2" t="s">
        <v>229</v>
      </c>
      <c r="NY434" s="2" t="s">
        <v>241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239</v>
      </c>
      <c r="OH434" s="2" t="s">
        <v>275</v>
      </c>
      <c r="OI434" s="2" t="s">
        <v>229</v>
      </c>
      <c r="OJ434" s="2" t="s">
        <v>229</v>
      </c>
      <c r="OK434" s="2" t="s">
        <v>241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229</v>
      </c>
      <c r="OT434" s="2" t="s">
        <v>229</v>
      </c>
      <c r="OU434" s="2" t="s">
        <v>229</v>
      </c>
      <c r="OV434" s="2" t="s">
        <v>229</v>
      </c>
      <c r="OW434" s="2" t="s">
        <v>229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229</v>
      </c>
      <c r="PF434" s="2" t="s">
        <v>229</v>
      </c>
      <c r="PG434" s="2" t="s">
        <v>229</v>
      </c>
      <c r="PH434" s="2" t="s">
        <v>229</v>
      </c>
      <c r="PI434" s="2" t="s">
        <v>229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229</v>
      </c>
      <c r="PS434" s="2" t="s">
        <v>229</v>
      </c>
      <c r="PT434" s="2" t="s">
        <v>229</v>
      </c>
      <c r="PU434" s="2" t="s">
        <v>229</v>
      </c>
      <c r="PV434" s="2" t="s">
        <v>229</v>
      </c>
      <c r="PW434" s="4"/>
      <c r="PX434" s="8"/>
      <c r="PY434" s="4"/>
      <c r="PZ434" s="8"/>
      <c r="QA434" s="7"/>
      <c r="QB434" s="7"/>
      <c r="QC434" s="2" t="s">
        <v>281</v>
      </c>
      <c r="QD434" s="2" t="s">
        <v>275</v>
      </c>
      <c r="QE434" s="2" t="s">
        <v>229</v>
      </c>
      <c r="QF434" s="2" t="s">
        <v>229</v>
      </c>
      <c r="QG434" s="2" t="s">
        <v>241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229</v>
      </c>
      <c r="QP434" s="2" t="s">
        <v>229</v>
      </c>
      <c r="QQ434" s="2" t="s">
        <v>229</v>
      </c>
      <c r="QR434" s="2" t="s">
        <v>229</v>
      </c>
      <c r="QS434" s="2" t="s">
        <v>229</v>
      </c>
      <c r="QT434" s="2" t="s">
        <v>229</v>
      </c>
      <c r="QU434" s="4"/>
      <c r="QV434" s="8"/>
      <c r="QW434" s="4"/>
      <c r="QX434" s="8"/>
      <c r="QY434" s="7"/>
      <c r="QZ434" s="7"/>
      <c r="RA434" s="2" t="s">
        <v>272</v>
      </c>
      <c r="RB434" s="2" t="s">
        <v>275</v>
      </c>
      <c r="RC434" s="2" t="s">
        <v>229</v>
      </c>
      <c r="RD434" s="2" t="s">
        <v>229</v>
      </c>
      <c r="RE434" s="2" t="s">
        <v>241</v>
      </c>
      <c r="RF434" s="2" t="s">
        <v>229</v>
      </c>
      <c r="RG434" s="4"/>
      <c r="RH434" s="8"/>
      <c r="RI434" s="4"/>
      <c r="RJ434" s="8"/>
      <c r="RK434" s="7"/>
      <c r="RL434" s="7"/>
      <c r="RM434" s="2" t="s">
        <v>272</v>
      </c>
      <c r="RN434" s="2" t="s">
        <v>275</v>
      </c>
      <c r="RO434" s="2" t="s">
        <v>229</v>
      </c>
      <c r="RP434" s="2" t="s">
        <v>229</v>
      </c>
      <c r="RQ434" s="2" t="s">
        <v>241</v>
      </c>
      <c r="RR434" s="2" t="s">
        <v>229</v>
      </c>
      <c r="RS434" s="4"/>
      <c r="RT434" s="8"/>
      <c r="RU434" s="4"/>
      <c r="RV434" s="8"/>
      <c r="RW434" s="7"/>
      <c r="RX434" s="7"/>
      <c r="RY434" s="2" t="s">
        <v>229</v>
      </c>
      <c r="RZ434" s="2" t="s">
        <v>229</v>
      </c>
      <c r="SA434" s="2" t="s">
        <v>229</v>
      </c>
      <c r="SB434" s="2" t="s">
        <v>229</v>
      </c>
      <c r="SC434" s="2" t="s">
        <v>229</v>
      </c>
      <c r="SD434" s="2" t="s">
        <v>229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</row>
    <row r="435">
      <c r="A435" s="2" t="s">
        <v>3526</v>
      </c>
      <c r="B435" s="2" t="s">
        <v>216</v>
      </c>
      <c r="C435" s="2" t="s">
        <v>217</v>
      </c>
      <c r="D435" s="2" t="s">
        <v>3164</v>
      </c>
      <c r="E435" s="2" t="s">
        <v>3497</v>
      </c>
      <c r="F435" s="2" t="s">
        <v>2717</v>
      </c>
      <c r="G435" s="2" t="s">
        <v>2718</v>
      </c>
      <c r="H435" s="2" t="s">
        <v>2719</v>
      </c>
      <c r="I435" s="2" t="s">
        <v>3524</v>
      </c>
      <c r="J435" s="2" t="s">
        <v>285</v>
      </c>
      <c r="K435" s="2" t="s">
        <v>527</v>
      </c>
      <c r="L435" s="3">
        <v>28.57</v>
      </c>
      <c r="M435" s="3">
        <v>30</v>
      </c>
      <c r="N435" s="3">
        <v>59.99</v>
      </c>
      <c r="O435" s="2" t="s">
        <v>981</v>
      </c>
      <c r="P435" s="2" t="s">
        <v>964</v>
      </c>
      <c r="Q435" s="2" t="s">
        <v>228</v>
      </c>
      <c r="R435" s="2" t="s">
        <v>229</v>
      </c>
      <c r="S435" s="2" t="s">
        <v>2721</v>
      </c>
      <c r="T435" s="2" t="s">
        <v>684</v>
      </c>
      <c r="U435" s="2" t="s">
        <v>232</v>
      </c>
      <c r="V435" s="2" t="s">
        <v>2307</v>
      </c>
      <c r="W435" s="2" t="s">
        <v>686</v>
      </c>
      <c r="X435" s="2" t="s">
        <v>1009</v>
      </c>
      <c r="Y435" s="2" t="s">
        <v>1193</v>
      </c>
      <c r="Z435" s="4">
        <v>153</v>
      </c>
      <c r="AA435" s="4">
        <f>=ROUNDDOWN(51,0)</f>
      </c>
      <c r="AB435" s="5">
        <v>3</v>
      </c>
      <c r="AC435" s="2" t="s">
        <v>229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/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 t="s">
        <v>229</v>
      </c>
      <c r="BJ435" s="4"/>
      <c r="BK435" s="8"/>
      <c r="BL435" s="2" t="s">
        <v>229</v>
      </c>
      <c r="BM435" s="7"/>
      <c r="BN435" s="7"/>
      <c r="BO435" s="4"/>
      <c r="BP435" s="8"/>
      <c r="BQ435" s="4"/>
      <c r="BR435" s="8"/>
      <c r="BS435" s="7"/>
      <c r="BT435" s="7"/>
      <c r="BU435" s="2" t="s">
        <v>266</v>
      </c>
      <c r="BV435" s="2" t="s">
        <v>226</v>
      </c>
      <c r="BW435" s="2" t="s">
        <v>229</v>
      </c>
      <c r="BX435" s="2" t="s">
        <v>229</v>
      </c>
      <c r="BY435" s="2" t="s">
        <v>241</v>
      </c>
      <c r="BZ435" s="2" t="s">
        <v>229</v>
      </c>
      <c r="CA435" s="4"/>
      <c r="CB435" s="8"/>
      <c r="CC435" s="4"/>
      <c r="CD435" s="8"/>
      <c r="CE435" s="7"/>
      <c r="CF435" s="7"/>
      <c r="CG435" s="2" t="s">
        <v>239</v>
      </c>
      <c r="CH435" s="2" t="s">
        <v>226</v>
      </c>
      <c r="CI435" s="2" t="s">
        <v>2723</v>
      </c>
      <c r="CJ435" s="2" t="s">
        <v>2625</v>
      </c>
      <c r="CK435" s="2" t="s">
        <v>241</v>
      </c>
      <c r="CL435" s="2" t="s">
        <v>229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226</v>
      </c>
      <c r="CU435" s="2" t="s">
        <v>2703</v>
      </c>
      <c r="CV435" s="2" t="s">
        <v>3505</v>
      </c>
      <c r="CW435" s="2" t="s">
        <v>241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239</v>
      </c>
      <c r="DF435" s="2" t="s">
        <v>226</v>
      </c>
      <c r="DG435" s="2" t="s">
        <v>647</v>
      </c>
      <c r="DH435" s="2" t="s">
        <v>2625</v>
      </c>
      <c r="DI435" s="2" t="s">
        <v>263</v>
      </c>
      <c r="DJ435" s="2" t="s">
        <v>229</v>
      </c>
      <c r="DK435" s="4"/>
      <c r="DL435" s="8"/>
      <c r="DM435" s="4"/>
      <c r="DN435" s="8"/>
      <c r="DO435" s="7"/>
      <c r="DP435" s="7"/>
      <c r="DQ435" s="2" t="s">
        <v>239</v>
      </c>
      <c r="DR435" s="2" t="s">
        <v>226</v>
      </c>
      <c r="DS435" s="2" t="s">
        <v>2726</v>
      </c>
      <c r="DT435" s="2" t="s">
        <v>229</v>
      </c>
      <c r="DU435" s="2" t="s">
        <v>241</v>
      </c>
      <c r="DV435" s="2" t="s">
        <v>229</v>
      </c>
      <c r="DW435" s="4"/>
      <c r="DX435" s="8"/>
      <c r="DY435" s="4"/>
      <c r="DZ435" s="8"/>
      <c r="EA435" s="7"/>
      <c r="EB435" s="7"/>
      <c r="EC435" s="2" t="s">
        <v>239</v>
      </c>
      <c r="ED435" s="2" t="s">
        <v>226</v>
      </c>
      <c r="EE435" s="2" t="s">
        <v>627</v>
      </c>
      <c r="EF435" s="2" t="s">
        <v>3003</v>
      </c>
      <c r="EG435" s="2" t="s">
        <v>241</v>
      </c>
      <c r="EH435" s="2" t="s">
        <v>229</v>
      </c>
      <c r="EI435" s="4"/>
      <c r="EJ435" s="8"/>
      <c r="EK435" s="4"/>
      <c r="EL435" s="8"/>
      <c r="EM435" s="7"/>
      <c r="EN435" s="7"/>
      <c r="EO435" s="2" t="s">
        <v>239</v>
      </c>
      <c r="EP435" s="2" t="s">
        <v>226</v>
      </c>
      <c r="EQ435" s="2" t="s">
        <v>1972</v>
      </c>
      <c r="ER435" s="2" t="s">
        <v>2471</v>
      </c>
      <c r="ES435" s="2" t="s">
        <v>241</v>
      </c>
      <c r="ET435" s="2" t="s">
        <v>229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226</v>
      </c>
      <c r="FC435" s="2" t="s">
        <v>1409</v>
      </c>
      <c r="FD435" s="2" t="s">
        <v>2507</v>
      </c>
      <c r="FE435" s="2" t="s">
        <v>241</v>
      </c>
      <c r="FF435" s="2" t="s">
        <v>229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226</v>
      </c>
      <c r="FO435" s="2" t="s">
        <v>1409</v>
      </c>
      <c r="FP435" s="2" t="s">
        <v>229</v>
      </c>
      <c r="FQ435" s="2" t="s">
        <v>241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239</v>
      </c>
      <c r="FZ435" s="2" t="s">
        <v>226</v>
      </c>
      <c r="GA435" s="2" t="s">
        <v>327</v>
      </c>
      <c r="GB435" s="2" t="s">
        <v>229</v>
      </c>
      <c r="GC435" s="2" t="s">
        <v>241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272</v>
      </c>
      <c r="GL435" s="2" t="s">
        <v>226</v>
      </c>
      <c r="GM435" s="2" t="s">
        <v>229</v>
      </c>
      <c r="GN435" s="2" t="s">
        <v>229</v>
      </c>
      <c r="GO435" s="2" t="s">
        <v>241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239</v>
      </c>
      <c r="GX435" s="2" t="s">
        <v>226</v>
      </c>
      <c r="GY435" s="2" t="s">
        <v>2471</v>
      </c>
      <c r="GZ435" s="2" t="s">
        <v>3338</v>
      </c>
      <c r="HA435" s="2" t="s">
        <v>241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266</v>
      </c>
      <c r="HJ435" s="2" t="s">
        <v>226</v>
      </c>
      <c r="HK435" s="2" t="s">
        <v>229</v>
      </c>
      <c r="HL435" s="2" t="s">
        <v>229</v>
      </c>
      <c r="HM435" s="2" t="s">
        <v>241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266</v>
      </c>
      <c r="HV435" s="2" t="s">
        <v>226</v>
      </c>
      <c r="HW435" s="2" t="s">
        <v>229</v>
      </c>
      <c r="HX435" s="2" t="s">
        <v>229</v>
      </c>
      <c r="HY435" s="2" t="s">
        <v>241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266</v>
      </c>
      <c r="IH435" s="2" t="s">
        <v>226</v>
      </c>
      <c r="II435" s="2" t="s">
        <v>229</v>
      </c>
      <c r="IJ435" s="2" t="s">
        <v>229</v>
      </c>
      <c r="IK435" s="2" t="s">
        <v>241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272</v>
      </c>
      <c r="IT435" s="2" t="s">
        <v>226</v>
      </c>
      <c r="IU435" s="2" t="s">
        <v>229</v>
      </c>
      <c r="IV435" s="2" t="s">
        <v>229</v>
      </c>
      <c r="IW435" s="2" t="s">
        <v>241</v>
      </c>
      <c r="IX435" s="2" t="s">
        <v>229</v>
      </c>
      <c r="IY435" s="4"/>
      <c r="IZ435" s="8"/>
      <c r="JA435" s="4"/>
      <c r="JB435" s="8"/>
      <c r="JC435" s="7"/>
      <c r="JD435" s="7"/>
      <c r="JE435" s="2" t="s">
        <v>272</v>
      </c>
      <c r="JF435" s="2" t="s">
        <v>226</v>
      </c>
      <c r="JG435" s="2" t="s">
        <v>229</v>
      </c>
      <c r="JH435" s="2" t="s">
        <v>229</v>
      </c>
      <c r="JI435" s="2" t="s">
        <v>241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272</v>
      </c>
      <c r="JR435" s="2" t="s">
        <v>226</v>
      </c>
      <c r="JS435" s="2" t="s">
        <v>229</v>
      </c>
      <c r="JT435" s="2" t="s">
        <v>229</v>
      </c>
      <c r="JU435" s="2" t="s">
        <v>241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272</v>
      </c>
      <c r="KD435" s="2" t="s">
        <v>226</v>
      </c>
      <c r="KE435" s="2" t="s">
        <v>229</v>
      </c>
      <c r="KF435" s="2" t="s">
        <v>229</v>
      </c>
      <c r="KG435" s="2" t="s">
        <v>241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272</v>
      </c>
      <c r="KP435" s="2" t="s">
        <v>226</v>
      </c>
      <c r="KQ435" s="2" t="s">
        <v>229</v>
      </c>
      <c r="KR435" s="2" t="s">
        <v>229</v>
      </c>
      <c r="KS435" s="2" t="s">
        <v>241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272</v>
      </c>
      <c r="LB435" s="2" t="s">
        <v>226</v>
      </c>
      <c r="LC435" s="2" t="s">
        <v>229</v>
      </c>
      <c r="LD435" s="2" t="s">
        <v>229</v>
      </c>
      <c r="LE435" s="2" t="s">
        <v>241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229</v>
      </c>
      <c r="LN435" s="2" t="s">
        <v>229</v>
      </c>
      <c r="LO435" s="2" t="s">
        <v>229</v>
      </c>
      <c r="LP435" s="2" t="s">
        <v>229</v>
      </c>
      <c r="LQ435" s="2" t="s">
        <v>229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239</v>
      </c>
      <c r="LZ435" s="2" t="s">
        <v>275</v>
      </c>
      <c r="MA435" s="2" t="s">
        <v>2474</v>
      </c>
      <c r="MB435" s="2" t="s">
        <v>229</v>
      </c>
      <c r="MC435" s="2" t="s">
        <v>241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272</v>
      </c>
      <c r="ML435" s="2" t="s">
        <v>226</v>
      </c>
      <c r="MM435" s="2" t="s">
        <v>229</v>
      </c>
      <c r="MN435" s="2" t="s">
        <v>229</v>
      </c>
      <c r="MO435" s="2" t="s">
        <v>241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239</v>
      </c>
      <c r="MX435" s="2" t="s">
        <v>226</v>
      </c>
      <c r="MY435" s="2" t="s">
        <v>308</v>
      </c>
      <c r="MZ435" s="2" t="s">
        <v>229</v>
      </c>
      <c r="NA435" s="2" t="s">
        <v>241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239</v>
      </c>
      <c r="NJ435" s="2" t="s">
        <v>260</v>
      </c>
      <c r="NK435" s="2" t="s">
        <v>1409</v>
      </c>
      <c r="NL435" s="2" t="s">
        <v>229</v>
      </c>
      <c r="NM435" s="2" t="s">
        <v>241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272</v>
      </c>
      <c r="NV435" s="2" t="s">
        <v>226</v>
      </c>
      <c r="NW435" s="2" t="s">
        <v>229</v>
      </c>
      <c r="NX435" s="2" t="s">
        <v>229</v>
      </c>
      <c r="NY435" s="2" t="s">
        <v>241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239</v>
      </c>
      <c r="OH435" s="2" t="s">
        <v>226</v>
      </c>
      <c r="OI435" s="2" t="s">
        <v>229</v>
      </c>
      <c r="OJ435" s="2" t="s">
        <v>229</v>
      </c>
      <c r="OK435" s="2" t="s">
        <v>241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229</v>
      </c>
      <c r="OT435" s="2" t="s">
        <v>229</v>
      </c>
      <c r="OU435" s="2" t="s">
        <v>229</v>
      </c>
      <c r="OV435" s="2" t="s">
        <v>229</v>
      </c>
      <c r="OW435" s="2" t="s">
        <v>229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229</v>
      </c>
      <c r="PF435" s="2" t="s">
        <v>229</v>
      </c>
      <c r="PG435" s="2" t="s">
        <v>229</v>
      </c>
      <c r="PH435" s="2" t="s">
        <v>229</v>
      </c>
      <c r="PI435" s="2" t="s">
        <v>229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229</v>
      </c>
      <c r="PS435" s="2" t="s">
        <v>229</v>
      </c>
      <c r="PT435" s="2" t="s">
        <v>229</v>
      </c>
      <c r="PU435" s="2" t="s">
        <v>229</v>
      </c>
      <c r="PV435" s="2" t="s">
        <v>229</v>
      </c>
      <c r="PW435" s="4"/>
      <c r="PX435" s="8"/>
      <c r="PY435" s="4"/>
      <c r="PZ435" s="8"/>
      <c r="QA435" s="7"/>
      <c r="QB435" s="7"/>
      <c r="QC435" s="2" t="s">
        <v>281</v>
      </c>
      <c r="QD435" s="2" t="s">
        <v>226</v>
      </c>
      <c r="QE435" s="2" t="s">
        <v>229</v>
      </c>
      <c r="QF435" s="2" t="s">
        <v>229</v>
      </c>
      <c r="QG435" s="2" t="s">
        <v>241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229</v>
      </c>
      <c r="QP435" s="2" t="s">
        <v>229</v>
      </c>
      <c r="QQ435" s="2" t="s">
        <v>229</v>
      </c>
      <c r="QR435" s="2" t="s">
        <v>229</v>
      </c>
      <c r="QS435" s="2" t="s">
        <v>229</v>
      </c>
      <c r="QT435" s="2" t="s">
        <v>229</v>
      </c>
      <c r="QU435" s="4"/>
      <c r="QV435" s="8"/>
      <c r="QW435" s="4"/>
      <c r="QX435" s="8"/>
      <c r="QY435" s="7"/>
      <c r="QZ435" s="7"/>
      <c r="RA435" s="2" t="s">
        <v>272</v>
      </c>
      <c r="RB435" s="2" t="s">
        <v>226</v>
      </c>
      <c r="RC435" s="2" t="s">
        <v>229</v>
      </c>
      <c r="RD435" s="2" t="s">
        <v>229</v>
      </c>
      <c r="RE435" s="2" t="s">
        <v>241</v>
      </c>
      <c r="RF435" s="2" t="s">
        <v>229</v>
      </c>
      <c r="RG435" s="4"/>
      <c r="RH435" s="8"/>
      <c r="RI435" s="4"/>
      <c r="RJ435" s="8"/>
      <c r="RK435" s="7"/>
      <c r="RL435" s="7"/>
      <c r="RM435" s="2" t="s">
        <v>272</v>
      </c>
      <c r="RN435" s="2" t="s">
        <v>226</v>
      </c>
      <c r="RO435" s="2" t="s">
        <v>229</v>
      </c>
      <c r="RP435" s="2" t="s">
        <v>229</v>
      </c>
      <c r="RQ435" s="2" t="s">
        <v>241</v>
      </c>
      <c r="RR435" s="2" t="s">
        <v>229</v>
      </c>
      <c r="RS435" s="4"/>
      <c r="RT435" s="8"/>
      <c r="RU435" s="4"/>
      <c r="RV435" s="8"/>
      <c r="RW435" s="7"/>
      <c r="RX435" s="7"/>
      <c r="RY435" s="2" t="s">
        <v>229</v>
      </c>
      <c r="RZ435" s="2" t="s">
        <v>229</v>
      </c>
      <c r="SA435" s="2" t="s">
        <v>229</v>
      </c>
      <c r="SB435" s="2" t="s">
        <v>229</v>
      </c>
      <c r="SC435" s="2" t="s">
        <v>229</v>
      </c>
      <c r="SD435" s="2" t="s">
        <v>229</v>
      </c>
      <c r="SE435" s="4">
        <v>153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</row>
    <row r="436">
      <c r="A436" s="2" t="s">
        <v>3527</v>
      </c>
      <c r="B436" s="2" t="s">
        <v>216</v>
      </c>
      <c r="C436" s="2" t="s">
        <v>217</v>
      </c>
      <c r="D436" s="2" t="s">
        <v>3164</v>
      </c>
      <c r="E436" s="2" t="s">
        <v>3497</v>
      </c>
      <c r="F436" s="2" t="s">
        <v>2717</v>
      </c>
      <c r="G436" s="2" t="s">
        <v>2718</v>
      </c>
      <c r="H436" s="2" t="s">
        <v>2719</v>
      </c>
      <c r="I436" s="2" t="s">
        <v>3524</v>
      </c>
      <c r="J436" s="2" t="s">
        <v>224</v>
      </c>
      <c r="K436" s="2" t="s">
        <v>1796</v>
      </c>
      <c r="L436" s="3">
        <v>23.8</v>
      </c>
      <c r="M436" s="3">
        <v>24.99</v>
      </c>
      <c r="N436" s="3">
        <v>49.99</v>
      </c>
      <c r="O436" s="2" t="s">
        <v>981</v>
      </c>
      <c r="P436" s="2" t="s">
        <v>964</v>
      </c>
      <c r="Q436" s="2" t="s">
        <v>228</v>
      </c>
      <c r="R436" s="2" t="s">
        <v>229</v>
      </c>
      <c r="S436" s="2" t="s">
        <v>2731</v>
      </c>
      <c r="T436" s="2" t="s">
        <v>684</v>
      </c>
      <c r="U436" s="2" t="s">
        <v>2464</v>
      </c>
      <c r="V436" s="2" t="s">
        <v>2307</v>
      </c>
      <c r="W436" s="2" t="s">
        <v>686</v>
      </c>
      <c r="X436" s="2" t="s">
        <v>1009</v>
      </c>
      <c r="Y436" s="2" t="s">
        <v>1193</v>
      </c>
      <c r="Z436" s="4">
        <v>13</v>
      </c>
      <c r="AA436" s="4">
        <f>=ROUNDDOWN(6.5,0)</f>
      </c>
      <c r="AB436" s="5">
        <v>2</v>
      </c>
      <c r="AC436" s="2" t="s">
        <v>229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>
        <v>2</v>
      </c>
      <c r="AQ436" s="8">
        <v>31.48</v>
      </c>
      <c r="AR436" s="4"/>
      <c r="AS436" s="8"/>
      <c r="AT436" s="7"/>
      <c r="AU436" s="7"/>
      <c r="AV436" s="4">
        <v>2</v>
      </c>
      <c r="AW436" s="8">
        <v>31.48</v>
      </c>
      <c r="AX436" s="4">
        <v>1</v>
      </c>
      <c r="AY436" s="8">
        <v>31.5</v>
      </c>
      <c r="AZ436" s="7">
        <v>1</v>
      </c>
      <c r="BA436" s="7">
        <v>-0.0006</v>
      </c>
      <c r="BB436" s="7">
        <v>1</v>
      </c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>
        <v>0.4242</v>
      </c>
      <c r="BJ436" s="4">
        <v>2</v>
      </c>
      <c r="BK436" s="8">
        <v>31.48</v>
      </c>
      <c r="BL436" s="2" t="s">
        <v>22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266</v>
      </c>
      <c r="BV436" s="2" t="s">
        <v>226</v>
      </c>
      <c r="BW436" s="2" t="s">
        <v>229</v>
      </c>
      <c r="BX436" s="2" t="s">
        <v>229</v>
      </c>
      <c r="BY436" s="2" t="s">
        <v>241</v>
      </c>
      <c r="BZ436" s="2" t="s">
        <v>229</v>
      </c>
      <c r="CA436" s="4"/>
      <c r="CB436" s="8"/>
      <c r="CC436" s="4"/>
      <c r="CD436" s="8"/>
      <c r="CE436" s="7"/>
      <c r="CF436" s="7"/>
      <c r="CG436" s="2" t="s">
        <v>239</v>
      </c>
      <c r="CH436" s="2" t="s">
        <v>226</v>
      </c>
      <c r="CI436" s="2" t="s">
        <v>2723</v>
      </c>
      <c r="CJ436" s="2" t="s">
        <v>472</v>
      </c>
      <c r="CK436" s="2" t="s">
        <v>241</v>
      </c>
      <c r="CL436" s="2" t="s">
        <v>229</v>
      </c>
      <c r="CM436" s="4"/>
      <c r="CN436" s="8"/>
      <c r="CO436" s="4"/>
      <c r="CP436" s="8"/>
      <c r="CQ436" s="7"/>
      <c r="CR436" s="7"/>
      <c r="CS436" s="2" t="s">
        <v>239</v>
      </c>
      <c r="CT436" s="2" t="s">
        <v>226</v>
      </c>
      <c r="CU436" s="2" t="s">
        <v>2703</v>
      </c>
      <c r="CV436" s="2" t="s">
        <v>3528</v>
      </c>
      <c r="CW436" s="2" t="s">
        <v>241</v>
      </c>
      <c r="CX436" s="2" t="s">
        <v>229</v>
      </c>
      <c r="CY436" s="4"/>
      <c r="CZ436" s="8"/>
      <c r="DA436" s="4"/>
      <c r="DB436" s="8"/>
      <c r="DC436" s="7"/>
      <c r="DD436" s="7"/>
      <c r="DE436" s="2" t="s">
        <v>239</v>
      </c>
      <c r="DF436" s="2" t="s">
        <v>226</v>
      </c>
      <c r="DG436" s="2" t="s">
        <v>647</v>
      </c>
      <c r="DH436" s="2" t="s">
        <v>1127</v>
      </c>
      <c r="DI436" s="2" t="s">
        <v>263</v>
      </c>
      <c r="DJ436" s="2" t="s">
        <v>229</v>
      </c>
      <c r="DK436" s="4"/>
      <c r="DL436" s="8"/>
      <c r="DM436" s="4"/>
      <c r="DN436" s="8"/>
      <c r="DO436" s="7"/>
      <c r="DP436" s="7"/>
      <c r="DQ436" s="2" t="s">
        <v>239</v>
      </c>
      <c r="DR436" s="2" t="s">
        <v>226</v>
      </c>
      <c r="DS436" s="2" t="s">
        <v>2726</v>
      </c>
      <c r="DT436" s="2" t="s">
        <v>229</v>
      </c>
      <c r="DU436" s="2" t="s">
        <v>241</v>
      </c>
      <c r="DV436" s="2" t="s">
        <v>229</v>
      </c>
      <c r="DW436" s="4"/>
      <c r="DX436" s="8"/>
      <c r="DY436" s="4"/>
      <c r="DZ436" s="8"/>
      <c r="EA436" s="7"/>
      <c r="EB436" s="7"/>
      <c r="EC436" s="2" t="s">
        <v>239</v>
      </c>
      <c r="ED436" s="2" t="s">
        <v>226</v>
      </c>
      <c r="EE436" s="2" t="s">
        <v>627</v>
      </c>
      <c r="EF436" s="2" t="s">
        <v>2796</v>
      </c>
      <c r="EG436" s="2" t="s">
        <v>241</v>
      </c>
      <c r="EH436" s="2" t="s">
        <v>229</v>
      </c>
      <c r="EI436" s="4">
        <v>2</v>
      </c>
      <c r="EJ436" s="8">
        <v>31.48</v>
      </c>
      <c r="EK436" s="4"/>
      <c r="EL436" s="8"/>
      <c r="EM436" s="7"/>
      <c r="EN436" s="7"/>
      <c r="EO436" s="2" t="s">
        <v>239</v>
      </c>
      <c r="EP436" s="2" t="s">
        <v>226</v>
      </c>
      <c r="EQ436" s="2" t="s">
        <v>1972</v>
      </c>
      <c r="ER436" s="2" t="s">
        <v>1401</v>
      </c>
      <c r="ES436" s="2" t="s">
        <v>241</v>
      </c>
      <c r="ET436" s="2" t="s">
        <v>229</v>
      </c>
      <c r="EU436" s="4"/>
      <c r="EV436" s="8"/>
      <c r="EW436" s="4"/>
      <c r="EX436" s="8"/>
      <c r="EY436" s="7"/>
      <c r="EZ436" s="7"/>
      <c r="FA436" s="2" t="s">
        <v>239</v>
      </c>
      <c r="FB436" s="2" t="s">
        <v>226</v>
      </c>
      <c r="FC436" s="2" t="s">
        <v>1409</v>
      </c>
      <c r="FD436" s="2" t="s">
        <v>2301</v>
      </c>
      <c r="FE436" s="2" t="s">
        <v>241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226</v>
      </c>
      <c r="FO436" s="2" t="s">
        <v>1409</v>
      </c>
      <c r="FP436" s="2" t="s">
        <v>229</v>
      </c>
      <c r="FQ436" s="2" t="s">
        <v>241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239</v>
      </c>
      <c r="FZ436" s="2" t="s">
        <v>226</v>
      </c>
      <c r="GA436" s="2" t="s">
        <v>327</v>
      </c>
      <c r="GB436" s="2" t="s">
        <v>229</v>
      </c>
      <c r="GC436" s="2" t="s">
        <v>241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272</v>
      </c>
      <c r="GL436" s="2" t="s">
        <v>226</v>
      </c>
      <c r="GM436" s="2" t="s">
        <v>229</v>
      </c>
      <c r="GN436" s="2" t="s">
        <v>229</v>
      </c>
      <c r="GO436" s="2" t="s">
        <v>241</v>
      </c>
      <c r="GP436" s="2" t="s">
        <v>229</v>
      </c>
      <c r="GQ436" s="4"/>
      <c r="GR436" s="8"/>
      <c r="GS436" s="4"/>
      <c r="GT436" s="8"/>
      <c r="GU436" s="7"/>
      <c r="GV436" s="7"/>
      <c r="GW436" s="2" t="s">
        <v>239</v>
      </c>
      <c r="GX436" s="2" t="s">
        <v>226</v>
      </c>
      <c r="GY436" s="2" t="s">
        <v>2471</v>
      </c>
      <c r="GZ436" s="2" t="s">
        <v>3529</v>
      </c>
      <c r="HA436" s="2" t="s">
        <v>241</v>
      </c>
      <c r="HB436" s="2" t="s">
        <v>229</v>
      </c>
      <c r="HC436" s="4"/>
      <c r="HD436" s="8"/>
      <c r="HE436" s="4"/>
      <c r="HF436" s="8"/>
      <c r="HG436" s="7"/>
      <c r="HH436" s="7"/>
      <c r="HI436" s="2" t="s">
        <v>266</v>
      </c>
      <c r="HJ436" s="2" t="s">
        <v>226</v>
      </c>
      <c r="HK436" s="2" t="s">
        <v>229</v>
      </c>
      <c r="HL436" s="2" t="s">
        <v>229</v>
      </c>
      <c r="HM436" s="2" t="s">
        <v>241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266</v>
      </c>
      <c r="HV436" s="2" t="s">
        <v>226</v>
      </c>
      <c r="HW436" s="2" t="s">
        <v>229</v>
      </c>
      <c r="HX436" s="2" t="s">
        <v>229</v>
      </c>
      <c r="HY436" s="2" t="s">
        <v>241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266</v>
      </c>
      <c r="IH436" s="2" t="s">
        <v>226</v>
      </c>
      <c r="II436" s="2" t="s">
        <v>229</v>
      </c>
      <c r="IJ436" s="2" t="s">
        <v>229</v>
      </c>
      <c r="IK436" s="2" t="s">
        <v>241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272</v>
      </c>
      <c r="IT436" s="2" t="s">
        <v>226</v>
      </c>
      <c r="IU436" s="2" t="s">
        <v>229</v>
      </c>
      <c r="IV436" s="2" t="s">
        <v>229</v>
      </c>
      <c r="IW436" s="2" t="s">
        <v>241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272</v>
      </c>
      <c r="JF436" s="2" t="s">
        <v>226</v>
      </c>
      <c r="JG436" s="2" t="s">
        <v>229</v>
      </c>
      <c r="JH436" s="2" t="s">
        <v>229</v>
      </c>
      <c r="JI436" s="2" t="s">
        <v>241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272</v>
      </c>
      <c r="JR436" s="2" t="s">
        <v>226</v>
      </c>
      <c r="JS436" s="2" t="s">
        <v>229</v>
      </c>
      <c r="JT436" s="2" t="s">
        <v>229</v>
      </c>
      <c r="JU436" s="2" t="s">
        <v>241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272</v>
      </c>
      <c r="KD436" s="2" t="s">
        <v>226</v>
      </c>
      <c r="KE436" s="2" t="s">
        <v>229</v>
      </c>
      <c r="KF436" s="2" t="s">
        <v>229</v>
      </c>
      <c r="KG436" s="2" t="s">
        <v>241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272</v>
      </c>
      <c r="KP436" s="2" t="s">
        <v>226</v>
      </c>
      <c r="KQ436" s="2" t="s">
        <v>229</v>
      </c>
      <c r="KR436" s="2" t="s">
        <v>229</v>
      </c>
      <c r="KS436" s="2" t="s">
        <v>241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272</v>
      </c>
      <c r="LB436" s="2" t="s">
        <v>226</v>
      </c>
      <c r="LC436" s="2" t="s">
        <v>229</v>
      </c>
      <c r="LD436" s="2" t="s">
        <v>229</v>
      </c>
      <c r="LE436" s="2" t="s">
        <v>241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229</v>
      </c>
      <c r="LN436" s="2" t="s">
        <v>229</v>
      </c>
      <c r="LO436" s="2" t="s">
        <v>229</v>
      </c>
      <c r="LP436" s="2" t="s">
        <v>229</v>
      </c>
      <c r="LQ436" s="2" t="s">
        <v>229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239</v>
      </c>
      <c r="LZ436" s="2" t="s">
        <v>275</v>
      </c>
      <c r="MA436" s="2" t="s">
        <v>2474</v>
      </c>
      <c r="MB436" s="2" t="s">
        <v>2552</v>
      </c>
      <c r="MC436" s="2" t="s">
        <v>241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272</v>
      </c>
      <c r="ML436" s="2" t="s">
        <v>226</v>
      </c>
      <c r="MM436" s="2" t="s">
        <v>229</v>
      </c>
      <c r="MN436" s="2" t="s">
        <v>229</v>
      </c>
      <c r="MO436" s="2" t="s">
        <v>241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239</v>
      </c>
      <c r="MX436" s="2" t="s">
        <v>226</v>
      </c>
      <c r="MY436" s="2" t="s">
        <v>308</v>
      </c>
      <c r="MZ436" s="2" t="s">
        <v>229</v>
      </c>
      <c r="NA436" s="2" t="s">
        <v>241</v>
      </c>
      <c r="NB436" s="2" t="s">
        <v>229</v>
      </c>
      <c r="NC436" s="4"/>
      <c r="ND436" s="8"/>
      <c r="NE436" s="4"/>
      <c r="NF436" s="8"/>
      <c r="NG436" s="7"/>
      <c r="NH436" s="7"/>
      <c r="NI436" s="2" t="s">
        <v>239</v>
      </c>
      <c r="NJ436" s="2" t="s">
        <v>260</v>
      </c>
      <c r="NK436" s="2" t="s">
        <v>1409</v>
      </c>
      <c r="NL436" s="2" t="s">
        <v>2503</v>
      </c>
      <c r="NM436" s="2" t="s">
        <v>241</v>
      </c>
      <c r="NN436" s="2" t="s">
        <v>229</v>
      </c>
      <c r="NO436" s="4"/>
      <c r="NP436" s="8"/>
      <c r="NQ436" s="4"/>
      <c r="NR436" s="8"/>
      <c r="NS436" s="7"/>
      <c r="NT436" s="7"/>
      <c r="NU436" s="2" t="s">
        <v>272</v>
      </c>
      <c r="NV436" s="2" t="s">
        <v>226</v>
      </c>
      <c r="NW436" s="2" t="s">
        <v>229</v>
      </c>
      <c r="NX436" s="2" t="s">
        <v>229</v>
      </c>
      <c r="NY436" s="2" t="s">
        <v>241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239</v>
      </c>
      <c r="OH436" s="2" t="s">
        <v>226</v>
      </c>
      <c r="OI436" s="2" t="s">
        <v>229</v>
      </c>
      <c r="OJ436" s="2" t="s">
        <v>229</v>
      </c>
      <c r="OK436" s="2" t="s">
        <v>241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229</v>
      </c>
      <c r="OT436" s="2" t="s">
        <v>229</v>
      </c>
      <c r="OU436" s="2" t="s">
        <v>229</v>
      </c>
      <c r="OV436" s="2" t="s">
        <v>229</v>
      </c>
      <c r="OW436" s="2" t="s">
        <v>229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229</v>
      </c>
      <c r="PF436" s="2" t="s">
        <v>229</v>
      </c>
      <c r="PG436" s="2" t="s">
        <v>229</v>
      </c>
      <c r="PH436" s="2" t="s">
        <v>229</v>
      </c>
      <c r="PI436" s="2" t="s">
        <v>229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229</v>
      </c>
      <c r="PR436" s="2" t="s">
        <v>229</v>
      </c>
      <c r="PS436" s="2" t="s">
        <v>229</v>
      </c>
      <c r="PT436" s="2" t="s">
        <v>229</v>
      </c>
      <c r="PU436" s="2" t="s">
        <v>229</v>
      </c>
      <c r="PV436" s="2" t="s">
        <v>229</v>
      </c>
      <c r="PW436" s="4"/>
      <c r="PX436" s="8"/>
      <c r="PY436" s="4"/>
      <c r="PZ436" s="8"/>
      <c r="QA436" s="7"/>
      <c r="QB436" s="7"/>
      <c r="QC436" s="2" t="s">
        <v>281</v>
      </c>
      <c r="QD436" s="2" t="s">
        <v>226</v>
      </c>
      <c r="QE436" s="2" t="s">
        <v>229</v>
      </c>
      <c r="QF436" s="2" t="s">
        <v>229</v>
      </c>
      <c r="QG436" s="2" t="s">
        <v>241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229</v>
      </c>
      <c r="QP436" s="2" t="s">
        <v>229</v>
      </c>
      <c r="QQ436" s="2" t="s">
        <v>229</v>
      </c>
      <c r="QR436" s="2" t="s">
        <v>229</v>
      </c>
      <c r="QS436" s="2" t="s">
        <v>229</v>
      </c>
      <c r="QT436" s="2" t="s">
        <v>229</v>
      </c>
      <c r="QU436" s="4"/>
      <c r="QV436" s="8"/>
      <c r="QW436" s="4"/>
      <c r="QX436" s="8"/>
      <c r="QY436" s="7"/>
      <c r="QZ436" s="7"/>
      <c r="RA436" s="2" t="s">
        <v>272</v>
      </c>
      <c r="RB436" s="2" t="s">
        <v>226</v>
      </c>
      <c r="RC436" s="2" t="s">
        <v>229</v>
      </c>
      <c r="RD436" s="2" t="s">
        <v>229</v>
      </c>
      <c r="RE436" s="2" t="s">
        <v>241</v>
      </c>
      <c r="RF436" s="2" t="s">
        <v>229</v>
      </c>
      <c r="RG436" s="4"/>
      <c r="RH436" s="8"/>
      <c r="RI436" s="4"/>
      <c r="RJ436" s="8"/>
      <c r="RK436" s="7"/>
      <c r="RL436" s="7"/>
      <c r="RM436" s="2" t="s">
        <v>272</v>
      </c>
      <c r="RN436" s="2" t="s">
        <v>226</v>
      </c>
      <c r="RO436" s="2" t="s">
        <v>229</v>
      </c>
      <c r="RP436" s="2" t="s">
        <v>229</v>
      </c>
      <c r="RQ436" s="2" t="s">
        <v>241</v>
      </c>
      <c r="RR436" s="2" t="s">
        <v>229</v>
      </c>
      <c r="RS436" s="4"/>
      <c r="RT436" s="8"/>
      <c r="RU436" s="4"/>
      <c r="RV436" s="8"/>
      <c r="RW436" s="7"/>
      <c r="RX436" s="7"/>
      <c r="RY436" s="2" t="s">
        <v>229</v>
      </c>
      <c r="RZ436" s="2" t="s">
        <v>229</v>
      </c>
      <c r="SA436" s="2" t="s">
        <v>229</v>
      </c>
      <c r="SB436" s="2" t="s">
        <v>229</v>
      </c>
      <c r="SC436" s="2" t="s">
        <v>229</v>
      </c>
      <c r="SD436" s="2" t="s">
        <v>229</v>
      </c>
      <c r="SE436" s="4">
        <v>13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</row>
    <row r="437">
      <c r="A437" s="2" t="s">
        <v>3530</v>
      </c>
      <c r="B437" s="2" t="s">
        <v>216</v>
      </c>
      <c r="C437" s="2" t="s">
        <v>217</v>
      </c>
      <c r="D437" s="2" t="s">
        <v>3164</v>
      </c>
      <c r="E437" s="2" t="s">
        <v>3497</v>
      </c>
      <c r="F437" s="2" t="s">
        <v>2717</v>
      </c>
      <c r="G437" s="2" t="s">
        <v>2718</v>
      </c>
      <c r="H437" s="2" t="s">
        <v>2719</v>
      </c>
      <c r="I437" s="2" t="s">
        <v>3524</v>
      </c>
      <c r="J437" s="2" t="s">
        <v>285</v>
      </c>
      <c r="K437" s="2" t="s">
        <v>1796</v>
      </c>
      <c r="L437" s="3">
        <v>28.57</v>
      </c>
      <c r="M437" s="3">
        <v>30</v>
      </c>
      <c r="N437" s="3">
        <v>59.99</v>
      </c>
      <c r="O437" s="2" t="s">
        <v>981</v>
      </c>
      <c r="P437" s="2" t="s">
        <v>964</v>
      </c>
      <c r="Q437" s="2" t="s">
        <v>228</v>
      </c>
      <c r="R437" s="2" t="s">
        <v>229</v>
      </c>
      <c r="S437" s="2" t="s">
        <v>2731</v>
      </c>
      <c r="T437" s="2" t="s">
        <v>684</v>
      </c>
      <c r="U437" s="2" t="s">
        <v>232</v>
      </c>
      <c r="V437" s="2" t="s">
        <v>2307</v>
      </c>
      <c r="W437" s="2" t="s">
        <v>686</v>
      </c>
      <c r="X437" s="2" t="s">
        <v>1009</v>
      </c>
      <c r="Y437" s="2" t="s">
        <v>1193</v>
      </c>
      <c r="Z437" s="4">
        <v>158</v>
      </c>
      <c r="AA437" s="4">
        <f>=ROUNDDOWN(79,0)</f>
      </c>
      <c r="AB437" s="5">
        <v>2</v>
      </c>
      <c r="AC437" s="2" t="s">
        <v>229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>
        <v>1</v>
      </c>
      <c r="AS437" s="8">
        <v>31.5</v>
      </c>
      <c r="AT437" s="7">
        <v>-1</v>
      </c>
      <c r="AU437" s="7">
        <v>-1</v>
      </c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 t="s">
        <v>229</v>
      </c>
      <c r="BJ437" s="4"/>
      <c r="BK437" s="8"/>
      <c r="BL437" s="2" t="s">
        <v>22</v>
      </c>
      <c r="BM437" s="7"/>
      <c r="BN437" s="7"/>
      <c r="BO437" s="4"/>
      <c r="BP437" s="8"/>
      <c r="BQ437" s="4"/>
      <c r="BR437" s="8"/>
      <c r="BS437" s="7"/>
      <c r="BT437" s="7"/>
      <c r="BU437" s="2" t="s">
        <v>266</v>
      </c>
      <c r="BV437" s="2" t="s">
        <v>226</v>
      </c>
      <c r="BW437" s="2" t="s">
        <v>229</v>
      </c>
      <c r="BX437" s="2" t="s">
        <v>229</v>
      </c>
      <c r="BY437" s="2" t="s">
        <v>241</v>
      </c>
      <c r="BZ437" s="2" t="s">
        <v>229</v>
      </c>
      <c r="CA437" s="4"/>
      <c r="CB437" s="8"/>
      <c r="CC437" s="4"/>
      <c r="CD437" s="8"/>
      <c r="CE437" s="7"/>
      <c r="CF437" s="7"/>
      <c r="CG437" s="2" t="s">
        <v>239</v>
      </c>
      <c r="CH437" s="2" t="s">
        <v>226</v>
      </c>
      <c r="CI437" s="2" t="s">
        <v>2723</v>
      </c>
      <c r="CJ437" s="2" t="s">
        <v>3521</v>
      </c>
      <c r="CK437" s="2" t="s">
        <v>241</v>
      </c>
      <c r="CL437" s="2" t="s">
        <v>229</v>
      </c>
      <c r="CM437" s="4"/>
      <c r="CN437" s="8"/>
      <c r="CO437" s="4"/>
      <c r="CP437" s="8"/>
      <c r="CQ437" s="7"/>
      <c r="CR437" s="7"/>
      <c r="CS437" s="2" t="s">
        <v>239</v>
      </c>
      <c r="CT437" s="2" t="s">
        <v>226</v>
      </c>
      <c r="CU437" s="2" t="s">
        <v>2703</v>
      </c>
      <c r="CV437" s="2" t="s">
        <v>1533</v>
      </c>
      <c r="CW437" s="2" t="s">
        <v>241</v>
      </c>
      <c r="CX437" s="2" t="s">
        <v>229</v>
      </c>
      <c r="CY437" s="4"/>
      <c r="CZ437" s="8"/>
      <c r="DA437" s="4"/>
      <c r="DB437" s="8"/>
      <c r="DC437" s="7"/>
      <c r="DD437" s="7"/>
      <c r="DE437" s="2" t="s">
        <v>239</v>
      </c>
      <c r="DF437" s="2" t="s">
        <v>226</v>
      </c>
      <c r="DG437" s="2" t="s">
        <v>647</v>
      </c>
      <c r="DH437" s="2" t="s">
        <v>229</v>
      </c>
      <c r="DI437" s="2" t="s">
        <v>263</v>
      </c>
      <c r="DJ437" s="2" t="s">
        <v>229</v>
      </c>
      <c r="DK437" s="4"/>
      <c r="DL437" s="8"/>
      <c r="DM437" s="4"/>
      <c r="DN437" s="8"/>
      <c r="DO437" s="7"/>
      <c r="DP437" s="7"/>
      <c r="DQ437" s="2" t="s">
        <v>239</v>
      </c>
      <c r="DR437" s="2" t="s">
        <v>226</v>
      </c>
      <c r="DS437" s="2" t="s">
        <v>2726</v>
      </c>
      <c r="DT437" s="2" t="s">
        <v>229</v>
      </c>
      <c r="DU437" s="2" t="s">
        <v>241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239</v>
      </c>
      <c r="ED437" s="2" t="s">
        <v>226</v>
      </c>
      <c r="EE437" s="2" t="s">
        <v>627</v>
      </c>
      <c r="EF437" s="2" t="s">
        <v>2727</v>
      </c>
      <c r="EG437" s="2" t="s">
        <v>241</v>
      </c>
      <c r="EH437" s="2" t="s">
        <v>229</v>
      </c>
      <c r="EI437" s="4"/>
      <c r="EJ437" s="8"/>
      <c r="EK437" s="4">
        <v>1</v>
      </c>
      <c r="EL437" s="8">
        <v>31.5</v>
      </c>
      <c r="EM437" s="7">
        <v>-1</v>
      </c>
      <c r="EN437" s="7">
        <v>-1</v>
      </c>
      <c r="EO437" s="2" t="s">
        <v>239</v>
      </c>
      <c r="EP437" s="2" t="s">
        <v>226</v>
      </c>
      <c r="EQ437" s="2" t="s">
        <v>1972</v>
      </c>
      <c r="ER437" s="2" t="s">
        <v>2712</v>
      </c>
      <c r="ES437" s="2" t="s">
        <v>241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226</v>
      </c>
      <c r="FC437" s="2" t="s">
        <v>1409</v>
      </c>
      <c r="FD437" s="2" t="s">
        <v>2496</v>
      </c>
      <c r="FE437" s="2" t="s">
        <v>241</v>
      </c>
      <c r="FF437" s="2" t="s">
        <v>229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226</v>
      </c>
      <c r="FO437" s="2" t="s">
        <v>1409</v>
      </c>
      <c r="FP437" s="2" t="s">
        <v>229</v>
      </c>
      <c r="FQ437" s="2" t="s">
        <v>241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239</v>
      </c>
      <c r="FZ437" s="2" t="s">
        <v>226</v>
      </c>
      <c r="GA437" s="2" t="s">
        <v>327</v>
      </c>
      <c r="GB437" s="2" t="s">
        <v>229</v>
      </c>
      <c r="GC437" s="2" t="s">
        <v>241</v>
      </c>
      <c r="GD437" s="2" t="s">
        <v>229</v>
      </c>
      <c r="GE437" s="4"/>
      <c r="GF437" s="8"/>
      <c r="GG437" s="4"/>
      <c r="GH437" s="8"/>
      <c r="GI437" s="7"/>
      <c r="GJ437" s="7"/>
      <c r="GK437" s="2" t="s">
        <v>272</v>
      </c>
      <c r="GL437" s="2" t="s">
        <v>226</v>
      </c>
      <c r="GM437" s="2" t="s">
        <v>229</v>
      </c>
      <c r="GN437" s="2" t="s">
        <v>229</v>
      </c>
      <c r="GO437" s="2" t="s">
        <v>241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239</v>
      </c>
      <c r="GX437" s="2" t="s">
        <v>226</v>
      </c>
      <c r="GY437" s="2" t="s">
        <v>2471</v>
      </c>
      <c r="GZ437" s="2" t="s">
        <v>612</v>
      </c>
      <c r="HA437" s="2" t="s">
        <v>241</v>
      </c>
      <c r="HB437" s="2" t="s">
        <v>229</v>
      </c>
      <c r="HC437" s="4"/>
      <c r="HD437" s="8"/>
      <c r="HE437" s="4"/>
      <c r="HF437" s="8"/>
      <c r="HG437" s="7"/>
      <c r="HH437" s="7"/>
      <c r="HI437" s="2" t="s">
        <v>266</v>
      </c>
      <c r="HJ437" s="2" t="s">
        <v>226</v>
      </c>
      <c r="HK437" s="2" t="s">
        <v>229</v>
      </c>
      <c r="HL437" s="2" t="s">
        <v>229</v>
      </c>
      <c r="HM437" s="2" t="s">
        <v>241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266</v>
      </c>
      <c r="HV437" s="2" t="s">
        <v>226</v>
      </c>
      <c r="HW437" s="2" t="s">
        <v>229</v>
      </c>
      <c r="HX437" s="2" t="s">
        <v>229</v>
      </c>
      <c r="HY437" s="2" t="s">
        <v>241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266</v>
      </c>
      <c r="IH437" s="2" t="s">
        <v>226</v>
      </c>
      <c r="II437" s="2" t="s">
        <v>229</v>
      </c>
      <c r="IJ437" s="2" t="s">
        <v>229</v>
      </c>
      <c r="IK437" s="2" t="s">
        <v>241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272</v>
      </c>
      <c r="IT437" s="2" t="s">
        <v>226</v>
      </c>
      <c r="IU437" s="2" t="s">
        <v>229</v>
      </c>
      <c r="IV437" s="2" t="s">
        <v>229</v>
      </c>
      <c r="IW437" s="2" t="s">
        <v>241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272</v>
      </c>
      <c r="JF437" s="2" t="s">
        <v>226</v>
      </c>
      <c r="JG437" s="2" t="s">
        <v>229</v>
      </c>
      <c r="JH437" s="2" t="s">
        <v>229</v>
      </c>
      <c r="JI437" s="2" t="s">
        <v>241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272</v>
      </c>
      <c r="JR437" s="2" t="s">
        <v>226</v>
      </c>
      <c r="JS437" s="2" t="s">
        <v>229</v>
      </c>
      <c r="JT437" s="2" t="s">
        <v>229</v>
      </c>
      <c r="JU437" s="2" t="s">
        <v>241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272</v>
      </c>
      <c r="KD437" s="2" t="s">
        <v>226</v>
      </c>
      <c r="KE437" s="2" t="s">
        <v>229</v>
      </c>
      <c r="KF437" s="2" t="s">
        <v>229</v>
      </c>
      <c r="KG437" s="2" t="s">
        <v>241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272</v>
      </c>
      <c r="KP437" s="2" t="s">
        <v>226</v>
      </c>
      <c r="KQ437" s="2" t="s">
        <v>229</v>
      </c>
      <c r="KR437" s="2" t="s">
        <v>229</v>
      </c>
      <c r="KS437" s="2" t="s">
        <v>241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272</v>
      </c>
      <c r="LB437" s="2" t="s">
        <v>226</v>
      </c>
      <c r="LC437" s="2" t="s">
        <v>229</v>
      </c>
      <c r="LD437" s="2" t="s">
        <v>229</v>
      </c>
      <c r="LE437" s="2" t="s">
        <v>241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229</v>
      </c>
      <c r="LN437" s="2" t="s">
        <v>229</v>
      </c>
      <c r="LO437" s="2" t="s">
        <v>229</v>
      </c>
      <c r="LP437" s="2" t="s">
        <v>229</v>
      </c>
      <c r="LQ437" s="2" t="s">
        <v>229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239</v>
      </c>
      <c r="LZ437" s="2" t="s">
        <v>275</v>
      </c>
      <c r="MA437" s="2" t="s">
        <v>2474</v>
      </c>
      <c r="MB437" s="2" t="s">
        <v>428</v>
      </c>
      <c r="MC437" s="2" t="s">
        <v>241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272</v>
      </c>
      <c r="ML437" s="2" t="s">
        <v>226</v>
      </c>
      <c r="MM437" s="2" t="s">
        <v>229</v>
      </c>
      <c r="MN437" s="2" t="s">
        <v>229</v>
      </c>
      <c r="MO437" s="2" t="s">
        <v>241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239</v>
      </c>
      <c r="MX437" s="2" t="s">
        <v>226</v>
      </c>
      <c r="MY437" s="2" t="s">
        <v>308</v>
      </c>
      <c r="MZ437" s="2" t="s">
        <v>229</v>
      </c>
      <c r="NA437" s="2" t="s">
        <v>241</v>
      </c>
      <c r="NB437" s="2" t="s">
        <v>229</v>
      </c>
      <c r="NC437" s="4"/>
      <c r="ND437" s="8"/>
      <c r="NE437" s="4"/>
      <c r="NF437" s="8"/>
      <c r="NG437" s="7"/>
      <c r="NH437" s="7"/>
      <c r="NI437" s="2" t="s">
        <v>239</v>
      </c>
      <c r="NJ437" s="2" t="s">
        <v>260</v>
      </c>
      <c r="NK437" s="2" t="s">
        <v>1409</v>
      </c>
      <c r="NL437" s="2" t="s">
        <v>229</v>
      </c>
      <c r="NM437" s="2" t="s">
        <v>241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272</v>
      </c>
      <c r="NV437" s="2" t="s">
        <v>226</v>
      </c>
      <c r="NW437" s="2" t="s">
        <v>229</v>
      </c>
      <c r="NX437" s="2" t="s">
        <v>229</v>
      </c>
      <c r="NY437" s="2" t="s">
        <v>241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239</v>
      </c>
      <c r="OH437" s="2" t="s">
        <v>226</v>
      </c>
      <c r="OI437" s="2" t="s">
        <v>229</v>
      </c>
      <c r="OJ437" s="2" t="s">
        <v>229</v>
      </c>
      <c r="OK437" s="2" t="s">
        <v>241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229</v>
      </c>
      <c r="OT437" s="2" t="s">
        <v>229</v>
      </c>
      <c r="OU437" s="2" t="s">
        <v>229</v>
      </c>
      <c r="OV437" s="2" t="s">
        <v>229</v>
      </c>
      <c r="OW437" s="2" t="s">
        <v>229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229</v>
      </c>
      <c r="PF437" s="2" t="s">
        <v>229</v>
      </c>
      <c r="PG437" s="2" t="s">
        <v>229</v>
      </c>
      <c r="PH437" s="2" t="s">
        <v>229</v>
      </c>
      <c r="PI437" s="2" t="s">
        <v>229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229</v>
      </c>
      <c r="PR437" s="2" t="s">
        <v>229</v>
      </c>
      <c r="PS437" s="2" t="s">
        <v>229</v>
      </c>
      <c r="PT437" s="2" t="s">
        <v>229</v>
      </c>
      <c r="PU437" s="2" t="s">
        <v>229</v>
      </c>
      <c r="PV437" s="2" t="s">
        <v>229</v>
      </c>
      <c r="PW437" s="4"/>
      <c r="PX437" s="8"/>
      <c r="PY437" s="4"/>
      <c r="PZ437" s="8"/>
      <c r="QA437" s="7"/>
      <c r="QB437" s="7"/>
      <c r="QC437" s="2" t="s">
        <v>281</v>
      </c>
      <c r="QD437" s="2" t="s">
        <v>226</v>
      </c>
      <c r="QE437" s="2" t="s">
        <v>229</v>
      </c>
      <c r="QF437" s="2" t="s">
        <v>229</v>
      </c>
      <c r="QG437" s="2" t="s">
        <v>241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229</v>
      </c>
      <c r="QP437" s="2" t="s">
        <v>229</v>
      </c>
      <c r="QQ437" s="2" t="s">
        <v>229</v>
      </c>
      <c r="QR437" s="2" t="s">
        <v>229</v>
      </c>
      <c r="QS437" s="2" t="s">
        <v>229</v>
      </c>
      <c r="QT437" s="2" t="s">
        <v>229</v>
      </c>
      <c r="QU437" s="4"/>
      <c r="QV437" s="8"/>
      <c r="QW437" s="4"/>
      <c r="QX437" s="8"/>
      <c r="QY437" s="7"/>
      <c r="QZ437" s="7"/>
      <c r="RA437" s="2" t="s">
        <v>272</v>
      </c>
      <c r="RB437" s="2" t="s">
        <v>226</v>
      </c>
      <c r="RC437" s="2" t="s">
        <v>229</v>
      </c>
      <c r="RD437" s="2" t="s">
        <v>229</v>
      </c>
      <c r="RE437" s="2" t="s">
        <v>241</v>
      </c>
      <c r="RF437" s="2" t="s">
        <v>229</v>
      </c>
      <c r="RG437" s="4"/>
      <c r="RH437" s="8"/>
      <c r="RI437" s="4"/>
      <c r="RJ437" s="8"/>
      <c r="RK437" s="7"/>
      <c r="RL437" s="7"/>
      <c r="RM437" s="2" t="s">
        <v>272</v>
      </c>
      <c r="RN437" s="2" t="s">
        <v>226</v>
      </c>
      <c r="RO437" s="2" t="s">
        <v>229</v>
      </c>
      <c r="RP437" s="2" t="s">
        <v>229</v>
      </c>
      <c r="RQ437" s="2" t="s">
        <v>241</v>
      </c>
      <c r="RR437" s="2" t="s">
        <v>229</v>
      </c>
      <c r="RS437" s="4"/>
      <c r="RT437" s="8"/>
      <c r="RU437" s="4"/>
      <c r="RV437" s="8"/>
      <c r="RW437" s="7"/>
      <c r="RX437" s="7"/>
      <c r="RY437" s="2" t="s">
        <v>229</v>
      </c>
      <c r="RZ437" s="2" t="s">
        <v>229</v>
      </c>
      <c r="SA437" s="2" t="s">
        <v>229</v>
      </c>
      <c r="SB437" s="2" t="s">
        <v>229</v>
      </c>
      <c r="SC437" s="2" t="s">
        <v>229</v>
      </c>
      <c r="SD437" s="2" t="s">
        <v>229</v>
      </c>
      <c r="SE437" s="4">
        <v>158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</row>
    <row r="438">
      <c r="A438" s="2" t="s">
        <v>3531</v>
      </c>
      <c r="B438" s="2" t="s">
        <v>216</v>
      </c>
      <c r="C438" s="2" t="s">
        <v>217</v>
      </c>
      <c r="D438" s="2" t="s">
        <v>3164</v>
      </c>
      <c r="E438" s="2" t="s">
        <v>3497</v>
      </c>
      <c r="F438" s="2" t="s">
        <v>2346</v>
      </c>
      <c r="G438" s="2" t="s">
        <v>2542</v>
      </c>
      <c r="H438" s="2" t="s">
        <v>2543</v>
      </c>
      <c r="I438" s="2" t="s">
        <v>3532</v>
      </c>
      <c r="J438" s="2" t="s">
        <v>224</v>
      </c>
      <c r="K438" s="2" t="s">
        <v>2545</v>
      </c>
      <c r="L438" s="3">
        <v>23.8</v>
      </c>
      <c r="M438" s="3">
        <v>24.99</v>
      </c>
      <c r="N438" s="3">
        <v>49.99</v>
      </c>
      <c r="O438" s="2" t="s">
        <v>226</v>
      </c>
      <c r="P438" s="2" t="s">
        <v>618</v>
      </c>
      <c r="Q438" s="2" t="s">
        <v>228</v>
      </c>
      <c r="R438" s="2" t="s">
        <v>229</v>
      </c>
      <c r="S438" s="2" t="s">
        <v>2546</v>
      </c>
      <c r="T438" s="2" t="s">
        <v>2547</v>
      </c>
      <c r="U438" s="2" t="s">
        <v>2464</v>
      </c>
      <c r="V438" s="2" t="s">
        <v>233</v>
      </c>
      <c r="W438" s="2" t="s">
        <v>234</v>
      </c>
      <c r="X438" s="2" t="s">
        <v>1251</v>
      </c>
      <c r="Y438" s="2" t="s">
        <v>2548</v>
      </c>
      <c r="Z438" s="4">
        <v>82</v>
      </c>
      <c r="AA438" s="4">
        <f>=ROUNDDOWN(82,0)</f>
      </c>
      <c r="AB438" s="5">
        <v>1</v>
      </c>
      <c r="AC438" s="2" t="s">
        <v>2549</v>
      </c>
      <c r="AD438" s="4">
        <v>50</v>
      </c>
      <c r="AE438" s="4">
        <v>50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>
        <v>1</v>
      </c>
      <c r="AW438" s="8">
        <v>37.8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>
        <v>2</v>
      </c>
      <c r="BD438" s="8">
        <v>72.8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>
        <v>0.5192</v>
      </c>
      <c r="BJ438" s="4"/>
      <c r="BK438" s="8"/>
      <c r="BL438" s="2" t="s">
        <v>229</v>
      </c>
      <c r="BM438" s="7"/>
      <c r="BN438" s="7"/>
      <c r="BO438" s="4"/>
      <c r="BP438" s="8"/>
      <c r="BQ438" s="4"/>
      <c r="BR438" s="8"/>
      <c r="BS438" s="7"/>
      <c r="BT438" s="7"/>
      <c r="BU438" s="2" t="s">
        <v>267</v>
      </c>
      <c r="BV438" s="2" t="s">
        <v>226</v>
      </c>
      <c r="BW438" s="2" t="s">
        <v>229</v>
      </c>
      <c r="BX438" s="2" t="s">
        <v>229</v>
      </c>
      <c r="BY438" s="2" t="s">
        <v>241</v>
      </c>
      <c r="BZ438" s="2" t="s">
        <v>229</v>
      </c>
      <c r="CA438" s="4"/>
      <c r="CB438" s="8"/>
      <c r="CC438" s="4"/>
      <c r="CD438" s="8"/>
      <c r="CE438" s="7"/>
      <c r="CF438" s="7"/>
      <c r="CG438" s="2" t="s">
        <v>239</v>
      </c>
      <c r="CH438" s="2" t="s">
        <v>226</v>
      </c>
      <c r="CI438" s="2" t="s">
        <v>1103</v>
      </c>
      <c r="CJ438" s="2" t="s">
        <v>229</v>
      </c>
      <c r="CK438" s="2" t="s">
        <v>241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239</v>
      </c>
      <c r="CT438" s="2" t="s">
        <v>226</v>
      </c>
      <c r="CU438" s="2" t="s">
        <v>2550</v>
      </c>
      <c r="CV438" s="2" t="s">
        <v>612</v>
      </c>
      <c r="CW438" s="2" t="s">
        <v>241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239</v>
      </c>
      <c r="DF438" s="2" t="s">
        <v>226</v>
      </c>
      <c r="DG438" s="2" t="s">
        <v>1533</v>
      </c>
      <c r="DH438" s="2" t="s">
        <v>645</v>
      </c>
      <c r="DI438" s="2" t="s">
        <v>241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239</v>
      </c>
      <c r="DR438" s="2" t="s">
        <v>226</v>
      </c>
      <c r="DS438" s="2" t="s">
        <v>2551</v>
      </c>
      <c r="DT438" s="2" t="s">
        <v>229</v>
      </c>
      <c r="DU438" s="2" t="s">
        <v>241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239</v>
      </c>
      <c r="ED438" s="2" t="s">
        <v>226</v>
      </c>
      <c r="EE438" s="2" t="s">
        <v>2552</v>
      </c>
      <c r="EF438" s="2" t="s">
        <v>1097</v>
      </c>
      <c r="EG438" s="2" t="s">
        <v>241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239</v>
      </c>
      <c r="EP438" s="2" t="s">
        <v>226</v>
      </c>
      <c r="EQ438" s="2" t="s">
        <v>847</v>
      </c>
      <c r="ER438" s="2" t="s">
        <v>229</v>
      </c>
      <c r="ES438" s="2" t="s">
        <v>241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226</v>
      </c>
      <c r="FC438" s="2" t="s">
        <v>2553</v>
      </c>
      <c r="FD438" s="2" t="s">
        <v>2552</v>
      </c>
      <c r="FE438" s="2" t="s">
        <v>241</v>
      </c>
      <c r="FF438" s="2" t="s">
        <v>229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226</v>
      </c>
      <c r="FO438" s="2" t="s">
        <v>2551</v>
      </c>
      <c r="FP438" s="2" t="s">
        <v>229</v>
      </c>
      <c r="FQ438" s="2" t="s">
        <v>241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239</v>
      </c>
      <c r="FZ438" s="2" t="s">
        <v>226</v>
      </c>
      <c r="GA438" s="2" t="s">
        <v>327</v>
      </c>
      <c r="GB438" s="2" t="s">
        <v>229</v>
      </c>
      <c r="GC438" s="2" t="s">
        <v>241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272</v>
      </c>
      <c r="GL438" s="2" t="s">
        <v>226</v>
      </c>
      <c r="GM438" s="2" t="s">
        <v>229</v>
      </c>
      <c r="GN438" s="2" t="s">
        <v>229</v>
      </c>
      <c r="GO438" s="2" t="s">
        <v>241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239</v>
      </c>
      <c r="GX438" s="2" t="s">
        <v>226</v>
      </c>
      <c r="GY438" s="2" t="s">
        <v>632</v>
      </c>
      <c r="GZ438" s="2" t="s">
        <v>229</v>
      </c>
      <c r="HA438" s="2" t="s">
        <v>241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266</v>
      </c>
      <c r="HJ438" s="2" t="s">
        <v>226</v>
      </c>
      <c r="HK438" s="2" t="s">
        <v>229</v>
      </c>
      <c r="HL438" s="2" t="s">
        <v>229</v>
      </c>
      <c r="HM438" s="2" t="s">
        <v>241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266</v>
      </c>
      <c r="HV438" s="2" t="s">
        <v>226</v>
      </c>
      <c r="HW438" s="2" t="s">
        <v>229</v>
      </c>
      <c r="HX438" s="2" t="s">
        <v>229</v>
      </c>
      <c r="HY438" s="2" t="s">
        <v>241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266</v>
      </c>
      <c r="IH438" s="2" t="s">
        <v>226</v>
      </c>
      <c r="II438" s="2" t="s">
        <v>229</v>
      </c>
      <c r="IJ438" s="2" t="s">
        <v>229</v>
      </c>
      <c r="IK438" s="2" t="s">
        <v>241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272</v>
      </c>
      <c r="IT438" s="2" t="s">
        <v>226</v>
      </c>
      <c r="IU438" s="2" t="s">
        <v>229</v>
      </c>
      <c r="IV438" s="2" t="s">
        <v>229</v>
      </c>
      <c r="IW438" s="2" t="s">
        <v>241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272</v>
      </c>
      <c r="JF438" s="2" t="s">
        <v>226</v>
      </c>
      <c r="JG438" s="2" t="s">
        <v>229</v>
      </c>
      <c r="JH438" s="2" t="s">
        <v>229</v>
      </c>
      <c r="JI438" s="2" t="s">
        <v>241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272</v>
      </c>
      <c r="JR438" s="2" t="s">
        <v>226</v>
      </c>
      <c r="JS438" s="2" t="s">
        <v>229</v>
      </c>
      <c r="JT438" s="2" t="s">
        <v>229</v>
      </c>
      <c r="JU438" s="2" t="s">
        <v>241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272</v>
      </c>
      <c r="KD438" s="2" t="s">
        <v>226</v>
      </c>
      <c r="KE438" s="2" t="s">
        <v>229</v>
      </c>
      <c r="KF438" s="2" t="s">
        <v>229</v>
      </c>
      <c r="KG438" s="2" t="s">
        <v>241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272</v>
      </c>
      <c r="KP438" s="2" t="s">
        <v>226</v>
      </c>
      <c r="KQ438" s="2" t="s">
        <v>229</v>
      </c>
      <c r="KR438" s="2" t="s">
        <v>229</v>
      </c>
      <c r="KS438" s="2" t="s">
        <v>241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272</v>
      </c>
      <c r="LB438" s="2" t="s">
        <v>226</v>
      </c>
      <c r="LC438" s="2" t="s">
        <v>229</v>
      </c>
      <c r="LD438" s="2" t="s">
        <v>229</v>
      </c>
      <c r="LE438" s="2" t="s">
        <v>241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229</v>
      </c>
      <c r="LN438" s="2" t="s">
        <v>229</v>
      </c>
      <c r="LO438" s="2" t="s">
        <v>229</v>
      </c>
      <c r="LP438" s="2" t="s">
        <v>229</v>
      </c>
      <c r="LQ438" s="2" t="s">
        <v>229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272</v>
      </c>
      <c r="LZ438" s="2" t="s">
        <v>226</v>
      </c>
      <c r="MA438" s="2" t="s">
        <v>229</v>
      </c>
      <c r="MB438" s="2" t="s">
        <v>229</v>
      </c>
      <c r="MC438" s="2" t="s">
        <v>241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272</v>
      </c>
      <c r="ML438" s="2" t="s">
        <v>226</v>
      </c>
      <c r="MM438" s="2" t="s">
        <v>229</v>
      </c>
      <c r="MN438" s="2" t="s">
        <v>229</v>
      </c>
      <c r="MO438" s="2" t="s">
        <v>241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266</v>
      </c>
      <c r="MX438" s="2" t="s">
        <v>226</v>
      </c>
      <c r="MY438" s="2" t="s">
        <v>229</v>
      </c>
      <c r="MZ438" s="2" t="s">
        <v>229</v>
      </c>
      <c r="NA438" s="2" t="s">
        <v>241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266</v>
      </c>
      <c r="NJ438" s="2" t="s">
        <v>226</v>
      </c>
      <c r="NK438" s="2" t="s">
        <v>229</v>
      </c>
      <c r="NL438" s="2" t="s">
        <v>229</v>
      </c>
      <c r="NM438" s="2" t="s">
        <v>241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272</v>
      </c>
      <c r="NV438" s="2" t="s">
        <v>226</v>
      </c>
      <c r="NW438" s="2" t="s">
        <v>229</v>
      </c>
      <c r="NX438" s="2" t="s">
        <v>229</v>
      </c>
      <c r="NY438" s="2" t="s">
        <v>241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272</v>
      </c>
      <c r="OH438" s="2" t="s">
        <v>226</v>
      </c>
      <c r="OI438" s="2" t="s">
        <v>229</v>
      </c>
      <c r="OJ438" s="2" t="s">
        <v>229</v>
      </c>
      <c r="OK438" s="2" t="s">
        <v>241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229</v>
      </c>
      <c r="OT438" s="2" t="s">
        <v>229</v>
      </c>
      <c r="OU438" s="2" t="s">
        <v>229</v>
      </c>
      <c r="OV438" s="2" t="s">
        <v>229</v>
      </c>
      <c r="OW438" s="2" t="s">
        <v>229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229</v>
      </c>
      <c r="PF438" s="2" t="s">
        <v>229</v>
      </c>
      <c r="PG438" s="2" t="s">
        <v>229</v>
      </c>
      <c r="PH438" s="2" t="s">
        <v>229</v>
      </c>
      <c r="PI438" s="2" t="s">
        <v>229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229</v>
      </c>
      <c r="PS438" s="2" t="s">
        <v>229</v>
      </c>
      <c r="PT438" s="2" t="s">
        <v>229</v>
      </c>
      <c r="PU438" s="2" t="s">
        <v>229</v>
      </c>
      <c r="PV438" s="2" t="s">
        <v>229</v>
      </c>
      <c r="PW438" s="4"/>
      <c r="PX438" s="8"/>
      <c r="PY438" s="4"/>
      <c r="PZ438" s="8"/>
      <c r="QA438" s="7"/>
      <c r="QB438" s="7"/>
      <c r="QC438" s="2" t="s">
        <v>281</v>
      </c>
      <c r="QD438" s="2" t="s">
        <v>226</v>
      </c>
      <c r="QE438" s="2" t="s">
        <v>229</v>
      </c>
      <c r="QF438" s="2" t="s">
        <v>229</v>
      </c>
      <c r="QG438" s="2" t="s">
        <v>241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229</v>
      </c>
      <c r="QP438" s="2" t="s">
        <v>229</v>
      </c>
      <c r="QQ438" s="2" t="s">
        <v>229</v>
      </c>
      <c r="QR438" s="2" t="s">
        <v>229</v>
      </c>
      <c r="QS438" s="2" t="s">
        <v>229</v>
      </c>
      <c r="QT438" s="2" t="s">
        <v>229</v>
      </c>
      <c r="QU438" s="4"/>
      <c r="QV438" s="8"/>
      <c r="QW438" s="4"/>
      <c r="QX438" s="8"/>
      <c r="QY438" s="7"/>
      <c r="QZ438" s="7"/>
      <c r="RA438" s="2" t="s">
        <v>272</v>
      </c>
      <c r="RB438" s="2" t="s">
        <v>226</v>
      </c>
      <c r="RC438" s="2" t="s">
        <v>229</v>
      </c>
      <c r="RD438" s="2" t="s">
        <v>229</v>
      </c>
      <c r="RE438" s="2" t="s">
        <v>241</v>
      </c>
      <c r="RF438" s="2" t="s">
        <v>229</v>
      </c>
      <c r="RG438" s="4"/>
      <c r="RH438" s="8"/>
      <c r="RI438" s="4"/>
      <c r="RJ438" s="8"/>
      <c r="RK438" s="7"/>
      <c r="RL438" s="7"/>
      <c r="RM438" s="2" t="s">
        <v>272</v>
      </c>
      <c r="RN438" s="2" t="s">
        <v>226</v>
      </c>
      <c r="RO438" s="2" t="s">
        <v>229</v>
      </c>
      <c r="RP438" s="2" t="s">
        <v>229</v>
      </c>
      <c r="RQ438" s="2" t="s">
        <v>241</v>
      </c>
      <c r="RR438" s="2" t="s">
        <v>229</v>
      </c>
      <c r="RS438" s="4"/>
      <c r="RT438" s="8"/>
      <c r="RU438" s="4"/>
      <c r="RV438" s="8"/>
      <c r="RW438" s="7"/>
      <c r="RX438" s="7"/>
      <c r="RY438" s="2" t="s">
        <v>229</v>
      </c>
      <c r="RZ438" s="2" t="s">
        <v>229</v>
      </c>
      <c r="SA438" s="2" t="s">
        <v>229</v>
      </c>
      <c r="SB438" s="2" t="s">
        <v>229</v>
      </c>
      <c r="SC438" s="2" t="s">
        <v>229</v>
      </c>
      <c r="SD438" s="2" t="s">
        <v>229</v>
      </c>
      <c r="SE438" s="4">
        <v>82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>
        <v>50</v>
      </c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</row>
    <row r="439">
      <c r="A439" s="2" t="s">
        <v>3533</v>
      </c>
      <c r="B439" s="2" t="s">
        <v>216</v>
      </c>
      <c r="C439" s="2" t="s">
        <v>217</v>
      </c>
      <c r="D439" s="2" t="s">
        <v>3164</v>
      </c>
      <c r="E439" s="2" t="s">
        <v>3497</v>
      </c>
      <c r="F439" s="2" t="s">
        <v>2346</v>
      </c>
      <c r="G439" s="2" t="s">
        <v>2542</v>
      </c>
      <c r="H439" s="2" t="s">
        <v>2543</v>
      </c>
      <c r="I439" s="2" t="s">
        <v>3532</v>
      </c>
      <c r="J439" s="2" t="s">
        <v>285</v>
      </c>
      <c r="K439" s="2" t="s">
        <v>2545</v>
      </c>
      <c r="L439" s="3">
        <v>33.33</v>
      </c>
      <c r="M439" s="3">
        <v>35</v>
      </c>
      <c r="N439" s="3">
        <v>69.99</v>
      </c>
      <c r="O439" s="2" t="s">
        <v>226</v>
      </c>
      <c r="P439" s="2" t="s">
        <v>618</v>
      </c>
      <c r="Q439" s="2" t="s">
        <v>228</v>
      </c>
      <c r="R439" s="2" t="s">
        <v>229</v>
      </c>
      <c r="S439" s="2" t="s">
        <v>2546</v>
      </c>
      <c r="T439" s="2" t="s">
        <v>2547</v>
      </c>
      <c r="U439" s="2" t="s">
        <v>232</v>
      </c>
      <c r="V439" s="2" t="s">
        <v>233</v>
      </c>
      <c r="W439" s="2" t="s">
        <v>234</v>
      </c>
      <c r="X439" s="2" t="s">
        <v>1251</v>
      </c>
      <c r="Y439" s="2" t="s">
        <v>2548</v>
      </c>
      <c r="Z439" s="4">
        <v>145</v>
      </c>
      <c r="AA439" s="4">
        <f>=ROUNDDOWN(72.5,0)</f>
      </c>
      <c r="AB439" s="5">
        <v>2</v>
      </c>
      <c r="AC439" s="2" t="s">
        <v>2549</v>
      </c>
      <c r="AD439" s="4">
        <v>90</v>
      </c>
      <c r="AE439" s="4">
        <v>90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>
        <v>1</v>
      </c>
      <c r="AQ439" s="8">
        <v>37.8</v>
      </c>
      <c r="AR439" s="4"/>
      <c r="AS439" s="8"/>
      <c r="AT439" s="7"/>
      <c r="AU439" s="7"/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>
        <v>1</v>
      </c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 t="s">
        <v>229</v>
      </c>
      <c r="BJ439" s="4">
        <v>1</v>
      </c>
      <c r="BK439" s="8">
        <v>37.8</v>
      </c>
      <c r="BL439" s="2" t="s">
        <v>21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267</v>
      </c>
      <c r="BV439" s="2" t="s">
        <v>226</v>
      </c>
      <c r="BW439" s="2" t="s">
        <v>229</v>
      </c>
      <c r="BX439" s="2" t="s">
        <v>229</v>
      </c>
      <c r="BY439" s="2" t="s">
        <v>241</v>
      </c>
      <c r="BZ439" s="2" t="s">
        <v>229</v>
      </c>
      <c r="CA439" s="4"/>
      <c r="CB439" s="8"/>
      <c r="CC439" s="4"/>
      <c r="CD439" s="8"/>
      <c r="CE439" s="7"/>
      <c r="CF439" s="7"/>
      <c r="CG439" s="2" t="s">
        <v>239</v>
      </c>
      <c r="CH439" s="2" t="s">
        <v>226</v>
      </c>
      <c r="CI439" s="2" t="s">
        <v>1103</v>
      </c>
      <c r="CJ439" s="2" t="s">
        <v>229</v>
      </c>
      <c r="CK439" s="2" t="s">
        <v>241</v>
      </c>
      <c r="CL439" s="2" t="s">
        <v>229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226</v>
      </c>
      <c r="CU439" s="2" t="s">
        <v>2550</v>
      </c>
      <c r="CV439" s="2" t="s">
        <v>1179</v>
      </c>
      <c r="CW439" s="2" t="s">
        <v>241</v>
      </c>
      <c r="CX439" s="2" t="s">
        <v>229</v>
      </c>
      <c r="CY439" s="4"/>
      <c r="CZ439" s="8"/>
      <c r="DA439" s="4"/>
      <c r="DB439" s="8"/>
      <c r="DC439" s="7"/>
      <c r="DD439" s="7"/>
      <c r="DE439" s="2" t="s">
        <v>239</v>
      </c>
      <c r="DF439" s="2" t="s">
        <v>226</v>
      </c>
      <c r="DG439" s="2" t="s">
        <v>1533</v>
      </c>
      <c r="DH439" s="2" t="s">
        <v>2578</v>
      </c>
      <c r="DI439" s="2" t="s">
        <v>241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226</v>
      </c>
      <c r="DS439" s="2" t="s">
        <v>2554</v>
      </c>
      <c r="DT439" s="2" t="s">
        <v>229</v>
      </c>
      <c r="DU439" s="2" t="s">
        <v>241</v>
      </c>
      <c r="DV439" s="2" t="s">
        <v>229</v>
      </c>
      <c r="DW439" s="4">
        <v>1</v>
      </c>
      <c r="DX439" s="8">
        <v>37.8</v>
      </c>
      <c r="DY439" s="4"/>
      <c r="DZ439" s="8"/>
      <c r="EA439" s="7"/>
      <c r="EB439" s="7"/>
      <c r="EC439" s="2" t="s">
        <v>239</v>
      </c>
      <c r="ED439" s="2" t="s">
        <v>226</v>
      </c>
      <c r="EE439" s="2" t="s">
        <v>2552</v>
      </c>
      <c r="EF439" s="2" t="s">
        <v>328</v>
      </c>
      <c r="EG439" s="2" t="s">
        <v>241</v>
      </c>
      <c r="EH439" s="2" t="s">
        <v>229</v>
      </c>
      <c r="EI439" s="4"/>
      <c r="EJ439" s="8"/>
      <c r="EK439" s="4"/>
      <c r="EL439" s="8"/>
      <c r="EM439" s="7"/>
      <c r="EN439" s="7"/>
      <c r="EO439" s="2" t="s">
        <v>239</v>
      </c>
      <c r="EP439" s="2" t="s">
        <v>226</v>
      </c>
      <c r="EQ439" s="2" t="s">
        <v>847</v>
      </c>
      <c r="ER439" s="2" t="s">
        <v>2517</v>
      </c>
      <c r="ES439" s="2" t="s">
        <v>241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226</v>
      </c>
      <c r="FC439" s="2" t="s">
        <v>2553</v>
      </c>
      <c r="FD439" s="2" t="s">
        <v>1105</v>
      </c>
      <c r="FE439" s="2" t="s">
        <v>241</v>
      </c>
      <c r="FF439" s="2" t="s">
        <v>229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226</v>
      </c>
      <c r="FO439" s="2" t="s">
        <v>2554</v>
      </c>
      <c r="FP439" s="2" t="s">
        <v>229</v>
      </c>
      <c r="FQ439" s="2" t="s">
        <v>241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239</v>
      </c>
      <c r="FZ439" s="2" t="s">
        <v>226</v>
      </c>
      <c r="GA439" s="2" t="s">
        <v>327</v>
      </c>
      <c r="GB439" s="2" t="s">
        <v>229</v>
      </c>
      <c r="GC439" s="2" t="s">
        <v>241</v>
      </c>
      <c r="GD439" s="2" t="s">
        <v>229</v>
      </c>
      <c r="GE439" s="4"/>
      <c r="GF439" s="8"/>
      <c r="GG439" s="4"/>
      <c r="GH439" s="8"/>
      <c r="GI439" s="7"/>
      <c r="GJ439" s="7"/>
      <c r="GK439" s="2" t="s">
        <v>272</v>
      </c>
      <c r="GL439" s="2" t="s">
        <v>226</v>
      </c>
      <c r="GM439" s="2" t="s">
        <v>229</v>
      </c>
      <c r="GN439" s="2" t="s">
        <v>229</v>
      </c>
      <c r="GO439" s="2" t="s">
        <v>241</v>
      </c>
      <c r="GP439" s="2" t="s">
        <v>229</v>
      </c>
      <c r="GQ439" s="4"/>
      <c r="GR439" s="8"/>
      <c r="GS439" s="4"/>
      <c r="GT439" s="8"/>
      <c r="GU439" s="7"/>
      <c r="GV439" s="7"/>
      <c r="GW439" s="2" t="s">
        <v>239</v>
      </c>
      <c r="GX439" s="2" t="s">
        <v>226</v>
      </c>
      <c r="GY439" s="2" t="s">
        <v>632</v>
      </c>
      <c r="GZ439" s="2" t="s">
        <v>1045</v>
      </c>
      <c r="HA439" s="2" t="s">
        <v>241</v>
      </c>
      <c r="HB439" s="2" t="s">
        <v>229</v>
      </c>
      <c r="HC439" s="4"/>
      <c r="HD439" s="8"/>
      <c r="HE439" s="4"/>
      <c r="HF439" s="8"/>
      <c r="HG439" s="7"/>
      <c r="HH439" s="7"/>
      <c r="HI439" s="2" t="s">
        <v>266</v>
      </c>
      <c r="HJ439" s="2" t="s">
        <v>226</v>
      </c>
      <c r="HK439" s="2" t="s">
        <v>229</v>
      </c>
      <c r="HL439" s="2" t="s">
        <v>229</v>
      </c>
      <c r="HM439" s="2" t="s">
        <v>241</v>
      </c>
      <c r="HN439" s="2" t="s">
        <v>229</v>
      </c>
      <c r="HO439" s="4"/>
      <c r="HP439" s="8"/>
      <c r="HQ439" s="4"/>
      <c r="HR439" s="8"/>
      <c r="HS439" s="7"/>
      <c r="HT439" s="7"/>
      <c r="HU439" s="2" t="s">
        <v>266</v>
      </c>
      <c r="HV439" s="2" t="s">
        <v>226</v>
      </c>
      <c r="HW439" s="2" t="s">
        <v>229</v>
      </c>
      <c r="HX439" s="2" t="s">
        <v>229</v>
      </c>
      <c r="HY439" s="2" t="s">
        <v>241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266</v>
      </c>
      <c r="IH439" s="2" t="s">
        <v>226</v>
      </c>
      <c r="II439" s="2" t="s">
        <v>229</v>
      </c>
      <c r="IJ439" s="2" t="s">
        <v>229</v>
      </c>
      <c r="IK439" s="2" t="s">
        <v>241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272</v>
      </c>
      <c r="IT439" s="2" t="s">
        <v>226</v>
      </c>
      <c r="IU439" s="2" t="s">
        <v>229</v>
      </c>
      <c r="IV439" s="2" t="s">
        <v>229</v>
      </c>
      <c r="IW439" s="2" t="s">
        <v>241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272</v>
      </c>
      <c r="JF439" s="2" t="s">
        <v>226</v>
      </c>
      <c r="JG439" s="2" t="s">
        <v>229</v>
      </c>
      <c r="JH439" s="2" t="s">
        <v>229</v>
      </c>
      <c r="JI439" s="2" t="s">
        <v>241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272</v>
      </c>
      <c r="JR439" s="2" t="s">
        <v>226</v>
      </c>
      <c r="JS439" s="2" t="s">
        <v>229</v>
      </c>
      <c r="JT439" s="2" t="s">
        <v>229</v>
      </c>
      <c r="JU439" s="2" t="s">
        <v>241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272</v>
      </c>
      <c r="KD439" s="2" t="s">
        <v>226</v>
      </c>
      <c r="KE439" s="2" t="s">
        <v>229</v>
      </c>
      <c r="KF439" s="2" t="s">
        <v>229</v>
      </c>
      <c r="KG439" s="2" t="s">
        <v>241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272</v>
      </c>
      <c r="KP439" s="2" t="s">
        <v>226</v>
      </c>
      <c r="KQ439" s="2" t="s">
        <v>229</v>
      </c>
      <c r="KR439" s="2" t="s">
        <v>229</v>
      </c>
      <c r="KS439" s="2" t="s">
        <v>241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272</v>
      </c>
      <c r="LB439" s="2" t="s">
        <v>226</v>
      </c>
      <c r="LC439" s="2" t="s">
        <v>229</v>
      </c>
      <c r="LD439" s="2" t="s">
        <v>229</v>
      </c>
      <c r="LE439" s="2" t="s">
        <v>241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229</v>
      </c>
      <c r="LN439" s="2" t="s">
        <v>229</v>
      </c>
      <c r="LO439" s="2" t="s">
        <v>229</v>
      </c>
      <c r="LP439" s="2" t="s">
        <v>229</v>
      </c>
      <c r="LQ439" s="2" t="s">
        <v>229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272</v>
      </c>
      <c r="LZ439" s="2" t="s">
        <v>226</v>
      </c>
      <c r="MA439" s="2" t="s">
        <v>229</v>
      </c>
      <c r="MB439" s="2" t="s">
        <v>229</v>
      </c>
      <c r="MC439" s="2" t="s">
        <v>241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272</v>
      </c>
      <c r="ML439" s="2" t="s">
        <v>226</v>
      </c>
      <c r="MM439" s="2" t="s">
        <v>229</v>
      </c>
      <c r="MN439" s="2" t="s">
        <v>229</v>
      </c>
      <c r="MO439" s="2" t="s">
        <v>241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266</v>
      </c>
      <c r="MX439" s="2" t="s">
        <v>226</v>
      </c>
      <c r="MY439" s="2" t="s">
        <v>229</v>
      </c>
      <c r="MZ439" s="2" t="s">
        <v>229</v>
      </c>
      <c r="NA439" s="2" t="s">
        <v>241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266</v>
      </c>
      <c r="NJ439" s="2" t="s">
        <v>226</v>
      </c>
      <c r="NK439" s="2" t="s">
        <v>229</v>
      </c>
      <c r="NL439" s="2" t="s">
        <v>229</v>
      </c>
      <c r="NM439" s="2" t="s">
        <v>241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272</v>
      </c>
      <c r="NV439" s="2" t="s">
        <v>226</v>
      </c>
      <c r="NW439" s="2" t="s">
        <v>229</v>
      </c>
      <c r="NX439" s="2" t="s">
        <v>229</v>
      </c>
      <c r="NY439" s="2" t="s">
        <v>241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272</v>
      </c>
      <c r="OH439" s="2" t="s">
        <v>226</v>
      </c>
      <c r="OI439" s="2" t="s">
        <v>229</v>
      </c>
      <c r="OJ439" s="2" t="s">
        <v>229</v>
      </c>
      <c r="OK439" s="2" t="s">
        <v>241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229</v>
      </c>
      <c r="OT439" s="2" t="s">
        <v>229</v>
      </c>
      <c r="OU439" s="2" t="s">
        <v>229</v>
      </c>
      <c r="OV439" s="2" t="s">
        <v>229</v>
      </c>
      <c r="OW439" s="2" t="s">
        <v>229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229</v>
      </c>
      <c r="PF439" s="2" t="s">
        <v>229</v>
      </c>
      <c r="PG439" s="2" t="s">
        <v>229</v>
      </c>
      <c r="PH439" s="2" t="s">
        <v>229</v>
      </c>
      <c r="PI439" s="2" t="s">
        <v>229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229</v>
      </c>
      <c r="PR439" s="2" t="s">
        <v>229</v>
      </c>
      <c r="PS439" s="2" t="s">
        <v>229</v>
      </c>
      <c r="PT439" s="2" t="s">
        <v>229</v>
      </c>
      <c r="PU439" s="2" t="s">
        <v>229</v>
      </c>
      <c r="PV439" s="2" t="s">
        <v>229</v>
      </c>
      <c r="PW439" s="4"/>
      <c r="PX439" s="8"/>
      <c r="PY439" s="4"/>
      <c r="PZ439" s="8"/>
      <c r="QA439" s="7"/>
      <c r="QB439" s="7"/>
      <c r="QC439" s="2" t="s">
        <v>281</v>
      </c>
      <c r="QD439" s="2" t="s">
        <v>226</v>
      </c>
      <c r="QE439" s="2" t="s">
        <v>229</v>
      </c>
      <c r="QF439" s="2" t="s">
        <v>229</v>
      </c>
      <c r="QG439" s="2" t="s">
        <v>241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229</v>
      </c>
      <c r="QP439" s="2" t="s">
        <v>229</v>
      </c>
      <c r="QQ439" s="2" t="s">
        <v>229</v>
      </c>
      <c r="QR439" s="2" t="s">
        <v>229</v>
      </c>
      <c r="QS439" s="2" t="s">
        <v>229</v>
      </c>
      <c r="QT439" s="2" t="s">
        <v>229</v>
      </c>
      <c r="QU439" s="4"/>
      <c r="QV439" s="8"/>
      <c r="QW439" s="4"/>
      <c r="QX439" s="8"/>
      <c r="QY439" s="7"/>
      <c r="QZ439" s="7"/>
      <c r="RA439" s="2" t="s">
        <v>272</v>
      </c>
      <c r="RB439" s="2" t="s">
        <v>226</v>
      </c>
      <c r="RC439" s="2" t="s">
        <v>229</v>
      </c>
      <c r="RD439" s="2" t="s">
        <v>229</v>
      </c>
      <c r="RE439" s="2" t="s">
        <v>241</v>
      </c>
      <c r="RF439" s="2" t="s">
        <v>229</v>
      </c>
      <c r="RG439" s="4"/>
      <c r="RH439" s="8"/>
      <c r="RI439" s="4"/>
      <c r="RJ439" s="8"/>
      <c r="RK439" s="7"/>
      <c r="RL439" s="7"/>
      <c r="RM439" s="2" t="s">
        <v>272</v>
      </c>
      <c r="RN439" s="2" t="s">
        <v>226</v>
      </c>
      <c r="RO439" s="2" t="s">
        <v>229</v>
      </c>
      <c r="RP439" s="2" t="s">
        <v>229</v>
      </c>
      <c r="RQ439" s="2" t="s">
        <v>241</v>
      </c>
      <c r="RR439" s="2" t="s">
        <v>229</v>
      </c>
      <c r="RS439" s="4"/>
      <c r="RT439" s="8"/>
      <c r="RU439" s="4"/>
      <c r="RV439" s="8"/>
      <c r="RW439" s="7"/>
      <c r="RX439" s="7"/>
      <c r="RY439" s="2" t="s">
        <v>229</v>
      </c>
      <c r="RZ439" s="2" t="s">
        <v>229</v>
      </c>
      <c r="SA439" s="2" t="s">
        <v>229</v>
      </c>
      <c r="SB439" s="2" t="s">
        <v>229</v>
      </c>
      <c r="SC439" s="2" t="s">
        <v>229</v>
      </c>
      <c r="SD439" s="2" t="s">
        <v>229</v>
      </c>
      <c r="SE439" s="4">
        <v>145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>
        <v>90</v>
      </c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</row>
    <row r="440">
      <c r="A440" s="2" t="s">
        <v>3534</v>
      </c>
      <c r="B440" s="2" t="s">
        <v>216</v>
      </c>
      <c r="C440" s="2" t="s">
        <v>217</v>
      </c>
      <c r="D440" s="2" t="s">
        <v>3164</v>
      </c>
      <c r="E440" s="2" t="s">
        <v>3497</v>
      </c>
      <c r="F440" s="2" t="s">
        <v>2346</v>
      </c>
      <c r="G440" s="2" t="s">
        <v>2542</v>
      </c>
      <c r="H440" s="2" t="s">
        <v>2543</v>
      </c>
      <c r="I440" s="2" t="s">
        <v>3532</v>
      </c>
      <c r="J440" s="2" t="s">
        <v>224</v>
      </c>
      <c r="K440" s="2" t="s">
        <v>767</v>
      </c>
      <c r="L440" s="3">
        <v>23.8</v>
      </c>
      <c r="M440" s="3">
        <v>24.99</v>
      </c>
      <c r="N440" s="3">
        <v>49.99</v>
      </c>
      <c r="O440" s="2" t="s">
        <v>226</v>
      </c>
      <c r="P440" s="2" t="s">
        <v>618</v>
      </c>
      <c r="Q440" s="2" t="s">
        <v>228</v>
      </c>
      <c r="R440" s="2" t="s">
        <v>229</v>
      </c>
      <c r="S440" s="2" t="s">
        <v>2574</v>
      </c>
      <c r="T440" s="2" t="s">
        <v>2547</v>
      </c>
      <c r="U440" s="2" t="s">
        <v>2464</v>
      </c>
      <c r="V440" s="2" t="s">
        <v>233</v>
      </c>
      <c r="W440" s="2" t="s">
        <v>234</v>
      </c>
      <c r="X440" s="2" t="s">
        <v>1251</v>
      </c>
      <c r="Y440" s="2" t="s">
        <v>2548</v>
      </c>
      <c r="Z440" s="4">
        <v>70</v>
      </c>
      <c r="AA440" s="4">
        <f>=ROUNDDOWN(70,0)</f>
      </c>
      <c r="AB440" s="5">
        <v>1</v>
      </c>
      <c r="AC440" s="2" t="s">
        <v>2549</v>
      </c>
      <c r="AD440" s="4">
        <v>75</v>
      </c>
      <c r="AE440" s="4">
        <v>75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</v>
      </c>
      <c r="AW440" s="8">
        <v>35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/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>
        <v>0.4808</v>
      </c>
      <c r="BJ440" s="4"/>
      <c r="BK440" s="8"/>
      <c r="BL440" s="2" t="s">
        <v>229</v>
      </c>
      <c r="BM440" s="7"/>
      <c r="BN440" s="7"/>
      <c r="BO440" s="4"/>
      <c r="BP440" s="8"/>
      <c r="BQ440" s="4"/>
      <c r="BR440" s="8"/>
      <c r="BS440" s="7"/>
      <c r="BT440" s="7"/>
      <c r="BU440" s="2" t="s">
        <v>267</v>
      </c>
      <c r="BV440" s="2" t="s">
        <v>226</v>
      </c>
      <c r="BW440" s="2" t="s">
        <v>229</v>
      </c>
      <c r="BX440" s="2" t="s">
        <v>229</v>
      </c>
      <c r="BY440" s="2" t="s">
        <v>241</v>
      </c>
      <c r="BZ440" s="2" t="s">
        <v>229</v>
      </c>
      <c r="CA440" s="4"/>
      <c r="CB440" s="8"/>
      <c r="CC440" s="4"/>
      <c r="CD440" s="8"/>
      <c r="CE440" s="7"/>
      <c r="CF440" s="7"/>
      <c r="CG440" s="2" t="s">
        <v>239</v>
      </c>
      <c r="CH440" s="2" t="s">
        <v>226</v>
      </c>
      <c r="CI440" s="2" t="s">
        <v>1103</v>
      </c>
      <c r="CJ440" s="2" t="s">
        <v>229</v>
      </c>
      <c r="CK440" s="2" t="s">
        <v>241</v>
      </c>
      <c r="CL440" s="2" t="s">
        <v>229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226</v>
      </c>
      <c r="CU440" s="2" t="s">
        <v>2550</v>
      </c>
      <c r="CV440" s="2" t="s">
        <v>229</v>
      </c>
      <c r="CW440" s="2" t="s">
        <v>241</v>
      </c>
      <c r="CX440" s="2" t="s">
        <v>229</v>
      </c>
      <c r="CY440" s="4"/>
      <c r="CZ440" s="8"/>
      <c r="DA440" s="4"/>
      <c r="DB440" s="8"/>
      <c r="DC440" s="7"/>
      <c r="DD440" s="7"/>
      <c r="DE440" s="2" t="s">
        <v>239</v>
      </c>
      <c r="DF440" s="2" t="s">
        <v>226</v>
      </c>
      <c r="DG440" s="2" t="s">
        <v>1533</v>
      </c>
      <c r="DH440" s="2" t="s">
        <v>229</v>
      </c>
      <c r="DI440" s="2" t="s">
        <v>241</v>
      </c>
      <c r="DJ440" s="2" t="s">
        <v>229</v>
      </c>
      <c r="DK440" s="4"/>
      <c r="DL440" s="8"/>
      <c r="DM440" s="4"/>
      <c r="DN440" s="8"/>
      <c r="DO440" s="7"/>
      <c r="DP440" s="7"/>
      <c r="DQ440" s="2" t="s">
        <v>239</v>
      </c>
      <c r="DR440" s="2" t="s">
        <v>226</v>
      </c>
      <c r="DS440" s="2" t="s">
        <v>2551</v>
      </c>
      <c r="DT440" s="2" t="s">
        <v>229</v>
      </c>
      <c r="DU440" s="2" t="s">
        <v>241</v>
      </c>
      <c r="DV440" s="2" t="s">
        <v>229</v>
      </c>
      <c r="DW440" s="4"/>
      <c r="DX440" s="8"/>
      <c r="DY440" s="4"/>
      <c r="DZ440" s="8"/>
      <c r="EA440" s="7"/>
      <c r="EB440" s="7"/>
      <c r="EC440" s="2" t="s">
        <v>239</v>
      </c>
      <c r="ED440" s="2" t="s">
        <v>226</v>
      </c>
      <c r="EE440" s="2" t="s">
        <v>2552</v>
      </c>
      <c r="EF440" s="2" t="s">
        <v>229</v>
      </c>
      <c r="EG440" s="2" t="s">
        <v>241</v>
      </c>
      <c r="EH440" s="2" t="s">
        <v>229</v>
      </c>
      <c r="EI440" s="4"/>
      <c r="EJ440" s="8"/>
      <c r="EK440" s="4"/>
      <c r="EL440" s="8"/>
      <c r="EM440" s="7"/>
      <c r="EN440" s="7"/>
      <c r="EO440" s="2" t="s">
        <v>239</v>
      </c>
      <c r="EP440" s="2" t="s">
        <v>226</v>
      </c>
      <c r="EQ440" s="2" t="s">
        <v>847</v>
      </c>
      <c r="ER440" s="2" t="s">
        <v>2520</v>
      </c>
      <c r="ES440" s="2" t="s">
        <v>241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239</v>
      </c>
      <c r="FB440" s="2" t="s">
        <v>226</v>
      </c>
      <c r="FC440" s="2" t="s">
        <v>2553</v>
      </c>
      <c r="FD440" s="2" t="s">
        <v>1548</v>
      </c>
      <c r="FE440" s="2" t="s">
        <v>241</v>
      </c>
      <c r="FF440" s="2" t="s">
        <v>229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226</v>
      </c>
      <c r="FO440" s="2" t="s">
        <v>2554</v>
      </c>
      <c r="FP440" s="2" t="s">
        <v>229</v>
      </c>
      <c r="FQ440" s="2" t="s">
        <v>241</v>
      </c>
      <c r="FR440" s="2" t="s">
        <v>229</v>
      </c>
      <c r="FS440" s="4"/>
      <c r="FT440" s="8"/>
      <c r="FU440" s="4"/>
      <c r="FV440" s="8"/>
      <c r="FW440" s="7"/>
      <c r="FX440" s="7"/>
      <c r="FY440" s="2" t="s">
        <v>239</v>
      </c>
      <c r="FZ440" s="2" t="s">
        <v>226</v>
      </c>
      <c r="GA440" s="2" t="s">
        <v>327</v>
      </c>
      <c r="GB440" s="2" t="s">
        <v>1103</v>
      </c>
      <c r="GC440" s="2" t="s">
        <v>241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272</v>
      </c>
      <c r="GL440" s="2" t="s">
        <v>226</v>
      </c>
      <c r="GM440" s="2" t="s">
        <v>229</v>
      </c>
      <c r="GN440" s="2" t="s">
        <v>229</v>
      </c>
      <c r="GO440" s="2" t="s">
        <v>241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239</v>
      </c>
      <c r="GX440" s="2" t="s">
        <v>226</v>
      </c>
      <c r="GY440" s="2" t="s">
        <v>632</v>
      </c>
      <c r="GZ440" s="2" t="s">
        <v>2630</v>
      </c>
      <c r="HA440" s="2" t="s">
        <v>241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266</v>
      </c>
      <c r="HJ440" s="2" t="s">
        <v>226</v>
      </c>
      <c r="HK440" s="2" t="s">
        <v>229</v>
      </c>
      <c r="HL440" s="2" t="s">
        <v>229</v>
      </c>
      <c r="HM440" s="2" t="s">
        <v>241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266</v>
      </c>
      <c r="HV440" s="2" t="s">
        <v>226</v>
      </c>
      <c r="HW440" s="2" t="s">
        <v>229</v>
      </c>
      <c r="HX440" s="2" t="s">
        <v>229</v>
      </c>
      <c r="HY440" s="2" t="s">
        <v>241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266</v>
      </c>
      <c r="IH440" s="2" t="s">
        <v>226</v>
      </c>
      <c r="II440" s="2" t="s">
        <v>229</v>
      </c>
      <c r="IJ440" s="2" t="s">
        <v>229</v>
      </c>
      <c r="IK440" s="2" t="s">
        <v>241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272</v>
      </c>
      <c r="IT440" s="2" t="s">
        <v>226</v>
      </c>
      <c r="IU440" s="2" t="s">
        <v>229</v>
      </c>
      <c r="IV440" s="2" t="s">
        <v>229</v>
      </c>
      <c r="IW440" s="2" t="s">
        <v>241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272</v>
      </c>
      <c r="JF440" s="2" t="s">
        <v>226</v>
      </c>
      <c r="JG440" s="2" t="s">
        <v>229</v>
      </c>
      <c r="JH440" s="2" t="s">
        <v>229</v>
      </c>
      <c r="JI440" s="2" t="s">
        <v>241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272</v>
      </c>
      <c r="JR440" s="2" t="s">
        <v>226</v>
      </c>
      <c r="JS440" s="2" t="s">
        <v>229</v>
      </c>
      <c r="JT440" s="2" t="s">
        <v>229</v>
      </c>
      <c r="JU440" s="2" t="s">
        <v>241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272</v>
      </c>
      <c r="KD440" s="2" t="s">
        <v>226</v>
      </c>
      <c r="KE440" s="2" t="s">
        <v>229</v>
      </c>
      <c r="KF440" s="2" t="s">
        <v>229</v>
      </c>
      <c r="KG440" s="2" t="s">
        <v>241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272</v>
      </c>
      <c r="KP440" s="2" t="s">
        <v>226</v>
      </c>
      <c r="KQ440" s="2" t="s">
        <v>229</v>
      </c>
      <c r="KR440" s="2" t="s">
        <v>229</v>
      </c>
      <c r="KS440" s="2" t="s">
        <v>241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272</v>
      </c>
      <c r="LB440" s="2" t="s">
        <v>226</v>
      </c>
      <c r="LC440" s="2" t="s">
        <v>229</v>
      </c>
      <c r="LD440" s="2" t="s">
        <v>229</v>
      </c>
      <c r="LE440" s="2" t="s">
        <v>241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229</v>
      </c>
      <c r="LN440" s="2" t="s">
        <v>229</v>
      </c>
      <c r="LO440" s="2" t="s">
        <v>229</v>
      </c>
      <c r="LP440" s="2" t="s">
        <v>229</v>
      </c>
      <c r="LQ440" s="2" t="s">
        <v>229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272</v>
      </c>
      <c r="LZ440" s="2" t="s">
        <v>226</v>
      </c>
      <c r="MA440" s="2" t="s">
        <v>229</v>
      </c>
      <c r="MB440" s="2" t="s">
        <v>229</v>
      </c>
      <c r="MC440" s="2" t="s">
        <v>241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272</v>
      </c>
      <c r="ML440" s="2" t="s">
        <v>226</v>
      </c>
      <c r="MM440" s="2" t="s">
        <v>229</v>
      </c>
      <c r="MN440" s="2" t="s">
        <v>229</v>
      </c>
      <c r="MO440" s="2" t="s">
        <v>241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266</v>
      </c>
      <c r="MX440" s="2" t="s">
        <v>226</v>
      </c>
      <c r="MY440" s="2" t="s">
        <v>229</v>
      </c>
      <c r="MZ440" s="2" t="s">
        <v>229</v>
      </c>
      <c r="NA440" s="2" t="s">
        <v>241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266</v>
      </c>
      <c r="NJ440" s="2" t="s">
        <v>226</v>
      </c>
      <c r="NK440" s="2" t="s">
        <v>229</v>
      </c>
      <c r="NL440" s="2" t="s">
        <v>229</v>
      </c>
      <c r="NM440" s="2" t="s">
        <v>241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272</v>
      </c>
      <c r="NV440" s="2" t="s">
        <v>226</v>
      </c>
      <c r="NW440" s="2" t="s">
        <v>229</v>
      </c>
      <c r="NX440" s="2" t="s">
        <v>229</v>
      </c>
      <c r="NY440" s="2" t="s">
        <v>241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272</v>
      </c>
      <c r="OH440" s="2" t="s">
        <v>226</v>
      </c>
      <c r="OI440" s="2" t="s">
        <v>229</v>
      </c>
      <c r="OJ440" s="2" t="s">
        <v>229</v>
      </c>
      <c r="OK440" s="2" t="s">
        <v>241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229</v>
      </c>
      <c r="OT440" s="2" t="s">
        <v>229</v>
      </c>
      <c r="OU440" s="2" t="s">
        <v>229</v>
      </c>
      <c r="OV440" s="2" t="s">
        <v>229</v>
      </c>
      <c r="OW440" s="2" t="s">
        <v>229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229</v>
      </c>
      <c r="PF440" s="2" t="s">
        <v>229</v>
      </c>
      <c r="PG440" s="2" t="s">
        <v>229</v>
      </c>
      <c r="PH440" s="2" t="s">
        <v>229</v>
      </c>
      <c r="PI440" s="2" t="s">
        <v>229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229</v>
      </c>
      <c r="PR440" s="2" t="s">
        <v>229</v>
      </c>
      <c r="PS440" s="2" t="s">
        <v>229</v>
      </c>
      <c r="PT440" s="2" t="s">
        <v>229</v>
      </c>
      <c r="PU440" s="2" t="s">
        <v>229</v>
      </c>
      <c r="PV440" s="2" t="s">
        <v>229</v>
      </c>
      <c r="PW440" s="4"/>
      <c r="PX440" s="8"/>
      <c r="PY440" s="4"/>
      <c r="PZ440" s="8"/>
      <c r="QA440" s="7"/>
      <c r="QB440" s="7"/>
      <c r="QC440" s="2" t="s">
        <v>281</v>
      </c>
      <c r="QD440" s="2" t="s">
        <v>226</v>
      </c>
      <c r="QE440" s="2" t="s">
        <v>229</v>
      </c>
      <c r="QF440" s="2" t="s">
        <v>229</v>
      </c>
      <c r="QG440" s="2" t="s">
        <v>241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229</v>
      </c>
      <c r="QP440" s="2" t="s">
        <v>229</v>
      </c>
      <c r="QQ440" s="2" t="s">
        <v>229</v>
      </c>
      <c r="QR440" s="2" t="s">
        <v>229</v>
      </c>
      <c r="QS440" s="2" t="s">
        <v>229</v>
      </c>
      <c r="QT440" s="2" t="s">
        <v>229</v>
      </c>
      <c r="QU440" s="4"/>
      <c r="QV440" s="8"/>
      <c r="QW440" s="4"/>
      <c r="QX440" s="8"/>
      <c r="QY440" s="7"/>
      <c r="QZ440" s="7"/>
      <c r="RA440" s="2" t="s">
        <v>272</v>
      </c>
      <c r="RB440" s="2" t="s">
        <v>226</v>
      </c>
      <c r="RC440" s="2" t="s">
        <v>229</v>
      </c>
      <c r="RD440" s="2" t="s">
        <v>229</v>
      </c>
      <c r="RE440" s="2" t="s">
        <v>241</v>
      </c>
      <c r="RF440" s="2" t="s">
        <v>229</v>
      </c>
      <c r="RG440" s="4"/>
      <c r="RH440" s="8"/>
      <c r="RI440" s="4"/>
      <c r="RJ440" s="8"/>
      <c r="RK440" s="7"/>
      <c r="RL440" s="7"/>
      <c r="RM440" s="2" t="s">
        <v>272</v>
      </c>
      <c r="RN440" s="2" t="s">
        <v>226</v>
      </c>
      <c r="RO440" s="2" t="s">
        <v>229</v>
      </c>
      <c r="RP440" s="2" t="s">
        <v>229</v>
      </c>
      <c r="RQ440" s="2" t="s">
        <v>241</v>
      </c>
      <c r="RR440" s="2" t="s">
        <v>229</v>
      </c>
      <c r="RS440" s="4"/>
      <c r="RT440" s="8"/>
      <c r="RU440" s="4"/>
      <c r="RV440" s="8"/>
      <c r="RW440" s="7"/>
      <c r="RX440" s="7"/>
      <c r="RY440" s="2" t="s">
        <v>229</v>
      </c>
      <c r="RZ440" s="2" t="s">
        <v>229</v>
      </c>
      <c r="SA440" s="2" t="s">
        <v>229</v>
      </c>
      <c r="SB440" s="2" t="s">
        <v>229</v>
      </c>
      <c r="SC440" s="2" t="s">
        <v>229</v>
      </c>
      <c r="SD440" s="2" t="s">
        <v>229</v>
      </c>
      <c r="SE440" s="4">
        <v>70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>
        <v>75</v>
      </c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</row>
    <row r="441">
      <c r="A441" s="2" t="s">
        <v>3535</v>
      </c>
      <c r="B441" s="2" t="s">
        <v>216</v>
      </c>
      <c r="C441" s="2" t="s">
        <v>217</v>
      </c>
      <c r="D441" s="2" t="s">
        <v>3164</v>
      </c>
      <c r="E441" s="2" t="s">
        <v>3497</v>
      </c>
      <c r="F441" s="2" t="s">
        <v>2346</v>
      </c>
      <c r="G441" s="2" t="s">
        <v>2542</v>
      </c>
      <c r="H441" s="2" t="s">
        <v>2543</v>
      </c>
      <c r="I441" s="2" t="s">
        <v>3532</v>
      </c>
      <c r="J441" s="2" t="s">
        <v>285</v>
      </c>
      <c r="K441" s="2" t="s">
        <v>767</v>
      </c>
      <c r="L441" s="3">
        <v>33.33</v>
      </c>
      <c r="M441" s="3">
        <v>35</v>
      </c>
      <c r="N441" s="3">
        <v>69.99</v>
      </c>
      <c r="O441" s="2" t="s">
        <v>226</v>
      </c>
      <c r="P441" s="2" t="s">
        <v>618</v>
      </c>
      <c r="Q441" s="2" t="s">
        <v>228</v>
      </c>
      <c r="R441" s="2" t="s">
        <v>229</v>
      </c>
      <c r="S441" s="2" t="s">
        <v>2574</v>
      </c>
      <c r="T441" s="2" t="s">
        <v>2547</v>
      </c>
      <c r="U441" s="2" t="s">
        <v>232</v>
      </c>
      <c r="V441" s="2" t="s">
        <v>233</v>
      </c>
      <c r="W441" s="2" t="s">
        <v>234</v>
      </c>
      <c r="X441" s="2" t="s">
        <v>1251</v>
      </c>
      <c r="Y441" s="2" t="s">
        <v>2548</v>
      </c>
      <c r="Z441" s="4">
        <v>109</v>
      </c>
      <c r="AA441" s="4">
        <f>=ROUNDDOWN(54.5,0)</f>
      </c>
      <c r="AB441" s="5">
        <v>2</v>
      </c>
      <c r="AC441" s="2" t="s">
        <v>2549</v>
      </c>
      <c r="AD441" s="4">
        <v>110</v>
      </c>
      <c r="AE441" s="4">
        <v>110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>
        <v>1</v>
      </c>
      <c r="AQ441" s="8">
        <v>35</v>
      </c>
      <c r="AR441" s="4"/>
      <c r="AS441" s="8"/>
      <c r="AT441" s="7"/>
      <c r="AU441" s="7"/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>
        <v>1</v>
      </c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 t="s">
        <v>229</v>
      </c>
      <c r="BJ441" s="4">
        <v>1</v>
      </c>
      <c r="BK441" s="8">
        <v>35</v>
      </c>
      <c r="BL441" s="2" t="s">
        <v>19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267</v>
      </c>
      <c r="BV441" s="2" t="s">
        <v>226</v>
      </c>
      <c r="BW441" s="2" t="s">
        <v>229</v>
      </c>
      <c r="BX441" s="2" t="s">
        <v>229</v>
      </c>
      <c r="BY441" s="2" t="s">
        <v>241</v>
      </c>
      <c r="BZ441" s="2" t="s">
        <v>229</v>
      </c>
      <c r="CA441" s="4"/>
      <c r="CB441" s="8"/>
      <c r="CC441" s="4"/>
      <c r="CD441" s="8"/>
      <c r="CE441" s="7"/>
      <c r="CF441" s="7"/>
      <c r="CG441" s="2" t="s">
        <v>239</v>
      </c>
      <c r="CH441" s="2" t="s">
        <v>226</v>
      </c>
      <c r="CI441" s="2" t="s">
        <v>1103</v>
      </c>
      <c r="CJ441" s="2" t="s">
        <v>229</v>
      </c>
      <c r="CK441" s="2" t="s">
        <v>241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239</v>
      </c>
      <c r="CT441" s="2" t="s">
        <v>226</v>
      </c>
      <c r="CU441" s="2" t="s">
        <v>2550</v>
      </c>
      <c r="CV441" s="2" t="s">
        <v>749</v>
      </c>
      <c r="CW441" s="2" t="s">
        <v>241</v>
      </c>
      <c r="CX441" s="2" t="s">
        <v>229</v>
      </c>
      <c r="CY441" s="4">
        <v>1</v>
      </c>
      <c r="CZ441" s="8">
        <v>35</v>
      </c>
      <c r="DA441" s="4"/>
      <c r="DB441" s="8"/>
      <c r="DC441" s="7"/>
      <c r="DD441" s="7"/>
      <c r="DE441" s="2" t="s">
        <v>239</v>
      </c>
      <c r="DF441" s="2" t="s">
        <v>226</v>
      </c>
      <c r="DG441" s="2" t="s">
        <v>1533</v>
      </c>
      <c r="DH441" s="2" t="s">
        <v>1534</v>
      </c>
      <c r="DI441" s="2" t="s">
        <v>241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239</v>
      </c>
      <c r="DR441" s="2" t="s">
        <v>226</v>
      </c>
      <c r="DS441" s="2" t="s">
        <v>2554</v>
      </c>
      <c r="DT441" s="2" t="s">
        <v>229</v>
      </c>
      <c r="DU441" s="2" t="s">
        <v>241</v>
      </c>
      <c r="DV441" s="2" t="s">
        <v>229</v>
      </c>
      <c r="DW441" s="4"/>
      <c r="DX441" s="8"/>
      <c r="DY441" s="4"/>
      <c r="DZ441" s="8"/>
      <c r="EA441" s="7"/>
      <c r="EB441" s="7"/>
      <c r="EC441" s="2" t="s">
        <v>239</v>
      </c>
      <c r="ED441" s="2" t="s">
        <v>226</v>
      </c>
      <c r="EE441" s="2" t="s">
        <v>2552</v>
      </c>
      <c r="EF441" s="2" t="s">
        <v>612</v>
      </c>
      <c r="EG441" s="2" t="s">
        <v>241</v>
      </c>
      <c r="EH441" s="2" t="s">
        <v>229</v>
      </c>
      <c r="EI441" s="4"/>
      <c r="EJ441" s="8"/>
      <c r="EK441" s="4"/>
      <c r="EL441" s="8"/>
      <c r="EM441" s="7"/>
      <c r="EN441" s="7"/>
      <c r="EO441" s="2" t="s">
        <v>239</v>
      </c>
      <c r="EP441" s="2" t="s">
        <v>226</v>
      </c>
      <c r="EQ441" s="2" t="s">
        <v>847</v>
      </c>
      <c r="ER441" s="2" t="s">
        <v>2557</v>
      </c>
      <c r="ES441" s="2" t="s">
        <v>241</v>
      </c>
      <c r="ET441" s="2" t="s">
        <v>229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226</v>
      </c>
      <c r="FC441" s="2" t="s">
        <v>2553</v>
      </c>
      <c r="FD441" s="2" t="s">
        <v>521</v>
      </c>
      <c r="FE441" s="2" t="s">
        <v>241</v>
      </c>
      <c r="FF441" s="2" t="s">
        <v>229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226</v>
      </c>
      <c r="FO441" s="2" t="s">
        <v>2554</v>
      </c>
      <c r="FP441" s="2" t="s">
        <v>229</v>
      </c>
      <c r="FQ441" s="2" t="s">
        <v>241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239</v>
      </c>
      <c r="FZ441" s="2" t="s">
        <v>226</v>
      </c>
      <c r="GA441" s="2" t="s">
        <v>327</v>
      </c>
      <c r="GB441" s="2" t="s">
        <v>229</v>
      </c>
      <c r="GC441" s="2" t="s">
        <v>241</v>
      </c>
      <c r="GD441" s="2" t="s">
        <v>229</v>
      </c>
      <c r="GE441" s="4"/>
      <c r="GF441" s="8"/>
      <c r="GG441" s="4"/>
      <c r="GH441" s="8"/>
      <c r="GI441" s="7"/>
      <c r="GJ441" s="7"/>
      <c r="GK441" s="2" t="s">
        <v>272</v>
      </c>
      <c r="GL441" s="2" t="s">
        <v>226</v>
      </c>
      <c r="GM441" s="2" t="s">
        <v>229</v>
      </c>
      <c r="GN441" s="2" t="s">
        <v>229</v>
      </c>
      <c r="GO441" s="2" t="s">
        <v>241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239</v>
      </c>
      <c r="GX441" s="2" t="s">
        <v>226</v>
      </c>
      <c r="GY441" s="2" t="s">
        <v>632</v>
      </c>
      <c r="GZ441" s="2" t="s">
        <v>402</v>
      </c>
      <c r="HA441" s="2" t="s">
        <v>241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266</v>
      </c>
      <c r="HJ441" s="2" t="s">
        <v>226</v>
      </c>
      <c r="HK441" s="2" t="s">
        <v>229</v>
      </c>
      <c r="HL441" s="2" t="s">
        <v>229</v>
      </c>
      <c r="HM441" s="2" t="s">
        <v>241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266</v>
      </c>
      <c r="HV441" s="2" t="s">
        <v>226</v>
      </c>
      <c r="HW441" s="2" t="s">
        <v>229</v>
      </c>
      <c r="HX441" s="2" t="s">
        <v>229</v>
      </c>
      <c r="HY441" s="2" t="s">
        <v>241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266</v>
      </c>
      <c r="IH441" s="2" t="s">
        <v>226</v>
      </c>
      <c r="II441" s="2" t="s">
        <v>229</v>
      </c>
      <c r="IJ441" s="2" t="s">
        <v>229</v>
      </c>
      <c r="IK441" s="2" t="s">
        <v>241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272</v>
      </c>
      <c r="IT441" s="2" t="s">
        <v>226</v>
      </c>
      <c r="IU441" s="2" t="s">
        <v>229</v>
      </c>
      <c r="IV441" s="2" t="s">
        <v>229</v>
      </c>
      <c r="IW441" s="2" t="s">
        <v>241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272</v>
      </c>
      <c r="JF441" s="2" t="s">
        <v>226</v>
      </c>
      <c r="JG441" s="2" t="s">
        <v>229</v>
      </c>
      <c r="JH441" s="2" t="s">
        <v>229</v>
      </c>
      <c r="JI441" s="2" t="s">
        <v>241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272</v>
      </c>
      <c r="JR441" s="2" t="s">
        <v>226</v>
      </c>
      <c r="JS441" s="2" t="s">
        <v>229</v>
      </c>
      <c r="JT441" s="2" t="s">
        <v>229</v>
      </c>
      <c r="JU441" s="2" t="s">
        <v>241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272</v>
      </c>
      <c r="KD441" s="2" t="s">
        <v>226</v>
      </c>
      <c r="KE441" s="2" t="s">
        <v>229</v>
      </c>
      <c r="KF441" s="2" t="s">
        <v>229</v>
      </c>
      <c r="KG441" s="2" t="s">
        <v>241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272</v>
      </c>
      <c r="KP441" s="2" t="s">
        <v>226</v>
      </c>
      <c r="KQ441" s="2" t="s">
        <v>229</v>
      </c>
      <c r="KR441" s="2" t="s">
        <v>229</v>
      </c>
      <c r="KS441" s="2" t="s">
        <v>241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272</v>
      </c>
      <c r="LB441" s="2" t="s">
        <v>226</v>
      </c>
      <c r="LC441" s="2" t="s">
        <v>229</v>
      </c>
      <c r="LD441" s="2" t="s">
        <v>229</v>
      </c>
      <c r="LE441" s="2" t="s">
        <v>241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229</v>
      </c>
      <c r="LN441" s="2" t="s">
        <v>229</v>
      </c>
      <c r="LO441" s="2" t="s">
        <v>229</v>
      </c>
      <c r="LP441" s="2" t="s">
        <v>229</v>
      </c>
      <c r="LQ441" s="2" t="s">
        <v>229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272</v>
      </c>
      <c r="LZ441" s="2" t="s">
        <v>226</v>
      </c>
      <c r="MA441" s="2" t="s">
        <v>229</v>
      </c>
      <c r="MB441" s="2" t="s">
        <v>229</v>
      </c>
      <c r="MC441" s="2" t="s">
        <v>241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272</v>
      </c>
      <c r="ML441" s="2" t="s">
        <v>226</v>
      </c>
      <c r="MM441" s="2" t="s">
        <v>229</v>
      </c>
      <c r="MN441" s="2" t="s">
        <v>229</v>
      </c>
      <c r="MO441" s="2" t="s">
        <v>241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266</v>
      </c>
      <c r="MX441" s="2" t="s">
        <v>226</v>
      </c>
      <c r="MY441" s="2" t="s">
        <v>229</v>
      </c>
      <c r="MZ441" s="2" t="s">
        <v>229</v>
      </c>
      <c r="NA441" s="2" t="s">
        <v>241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266</v>
      </c>
      <c r="NJ441" s="2" t="s">
        <v>226</v>
      </c>
      <c r="NK441" s="2" t="s">
        <v>229</v>
      </c>
      <c r="NL441" s="2" t="s">
        <v>229</v>
      </c>
      <c r="NM441" s="2" t="s">
        <v>241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272</v>
      </c>
      <c r="NV441" s="2" t="s">
        <v>226</v>
      </c>
      <c r="NW441" s="2" t="s">
        <v>229</v>
      </c>
      <c r="NX441" s="2" t="s">
        <v>229</v>
      </c>
      <c r="NY441" s="2" t="s">
        <v>241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272</v>
      </c>
      <c r="OH441" s="2" t="s">
        <v>226</v>
      </c>
      <c r="OI441" s="2" t="s">
        <v>229</v>
      </c>
      <c r="OJ441" s="2" t="s">
        <v>229</v>
      </c>
      <c r="OK441" s="2" t="s">
        <v>241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229</v>
      </c>
      <c r="OT441" s="2" t="s">
        <v>229</v>
      </c>
      <c r="OU441" s="2" t="s">
        <v>229</v>
      </c>
      <c r="OV441" s="2" t="s">
        <v>229</v>
      </c>
      <c r="OW441" s="2" t="s">
        <v>229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229</v>
      </c>
      <c r="PF441" s="2" t="s">
        <v>229</v>
      </c>
      <c r="PG441" s="2" t="s">
        <v>229</v>
      </c>
      <c r="PH441" s="2" t="s">
        <v>229</v>
      </c>
      <c r="PI441" s="2" t="s">
        <v>229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229</v>
      </c>
      <c r="PR441" s="2" t="s">
        <v>229</v>
      </c>
      <c r="PS441" s="2" t="s">
        <v>229</v>
      </c>
      <c r="PT441" s="2" t="s">
        <v>229</v>
      </c>
      <c r="PU441" s="2" t="s">
        <v>229</v>
      </c>
      <c r="PV441" s="2" t="s">
        <v>229</v>
      </c>
      <c r="PW441" s="4"/>
      <c r="PX441" s="8"/>
      <c r="PY441" s="4"/>
      <c r="PZ441" s="8"/>
      <c r="QA441" s="7"/>
      <c r="QB441" s="7"/>
      <c r="QC441" s="2" t="s">
        <v>281</v>
      </c>
      <c r="QD441" s="2" t="s">
        <v>226</v>
      </c>
      <c r="QE441" s="2" t="s">
        <v>229</v>
      </c>
      <c r="QF441" s="2" t="s">
        <v>229</v>
      </c>
      <c r="QG441" s="2" t="s">
        <v>241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229</v>
      </c>
      <c r="QP441" s="2" t="s">
        <v>229</v>
      </c>
      <c r="QQ441" s="2" t="s">
        <v>229</v>
      </c>
      <c r="QR441" s="2" t="s">
        <v>229</v>
      </c>
      <c r="QS441" s="2" t="s">
        <v>229</v>
      </c>
      <c r="QT441" s="2" t="s">
        <v>229</v>
      </c>
      <c r="QU441" s="4"/>
      <c r="QV441" s="8"/>
      <c r="QW441" s="4"/>
      <c r="QX441" s="8"/>
      <c r="QY441" s="7"/>
      <c r="QZ441" s="7"/>
      <c r="RA441" s="2" t="s">
        <v>272</v>
      </c>
      <c r="RB441" s="2" t="s">
        <v>226</v>
      </c>
      <c r="RC441" s="2" t="s">
        <v>229</v>
      </c>
      <c r="RD441" s="2" t="s">
        <v>229</v>
      </c>
      <c r="RE441" s="2" t="s">
        <v>241</v>
      </c>
      <c r="RF441" s="2" t="s">
        <v>229</v>
      </c>
      <c r="RG441" s="4"/>
      <c r="RH441" s="8"/>
      <c r="RI441" s="4"/>
      <c r="RJ441" s="8"/>
      <c r="RK441" s="7"/>
      <c r="RL441" s="7"/>
      <c r="RM441" s="2" t="s">
        <v>272</v>
      </c>
      <c r="RN441" s="2" t="s">
        <v>226</v>
      </c>
      <c r="RO441" s="2" t="s">
        <v>229</v>
      </c>
      <c r="RP441" s="2" t="s">
        <v>229</v>
      </c>
      <c r="RQ441" s="2" t="s">
        <v>241</v>
      </c>
      <c r="RR441" s="2" t="s">
        <v>229</v>
      </c>
      <c r="RS441" s="4"/>
      <c r="RT441" s="8"/>
      <c r="RU441" s="4"/>
      <c r="RV441" s="8"/>
      <c r="RW441" s="7"/>
      <c r="RX441" s="7"/>
      <c r="RY441" s="2" t="s">
        <v>229</v>
      </c>
      <c r="RZ441" s="2" t="s">
        <v>229</v>
      </c>
      <c r="SA441" s="2" t="s">
        <v>229</v>
      </c>
      <c r="SB441" s="2" t="s">
        <v>229</v>
      </c>
      <c r="SC441" s="2" t="s">
        <v>229</v>
      </c>
      <c r="SD441" s="2" t="s">
        <v>229</v>
      </c>
      <c r="SE441" s="4">
        <v>109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>
        <v>110</v>
      </c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</row>
    <row r="442">
      <c r="A442" s="2" t="s">
        <v>3536</v>
      </c>
      <c r="B442" s="2" t="s">
        <v>216</v>
      </c>
      <c r="C442" s="2" t="s">
        <v>217</v>
      </c>
      <c r="D442" s="2" t="s">
        <v>3164</v>
      </c>
      <c r="E442" s="2" t="s">
        <v>3497</v>
      </c>
      <c r="F442" s="2" t="s">
        <v>2346</v>
      </c>
      <c r="G442" s="2" t="s">
        <v>2542</v>
      </c>
      <c r="H442" s="2" t="s">
        <v>2543</v>
      </c>
      <c r="I442" s="2" t="s">
        <v>3532</v>
      </c>
      <c r="J442" s="2" t="s">
        <v>224</v>
      </c>
      <c r="K442" s="2" t="s">
        <v>2567</v>
      </c>
      <c r="L442" s="3">
        <v>23.8</v>
      </c>
      <c r="M442" s="3">
        <v>24.99</v>
      </c>
      <c r="N442" s="3">
        <v>49.99</v>
      </c>
      <c r="O442" s="2" t="s">
        <v>226</v>
      </c>
      <c r="P442" s="2" t="s">
        <v>618</v>
      </c>
      <c r="Q442" s="2" t="s">
        <v>228</v>
      </c>
      <c r="R442" s="2" t="s">
        <v>229</v>
      </c>
      <c r="S442" s="2" t="s">
        <v>2568</v>
      </c>
      <c r="T442" s="2" t="s">
        <v>2547</v>
      </c>
      <c r="U442" s="2" t="s">
        <v>2464</v>
      </c>
      <c r="V442" s="2" t="s">
        <v>233</v>
      </c>
      <c r="W442" s="2" t="s">
        <v>234</v>
      </c>
      <c r="X442" s="2" t="s">
        <v>1251</v>
      </c>
      <c r="Y442" s="2" t="s">
        <v>2548</v>
      </c>
      <c r="Z442" s="4">
        <v>59</v>
      </c>
      <c r="AA442" s="4">
        <f>=ROUNDDOWN(59,0)</f>
      </c>
      <c r="AB442" s="5">
        <v>1</v>
      </c>
      <c r="AC442" s="2" t="s">
        <v>2549</v>
      </c>
      <c r="AD442" s="4">
        <v>80</v>
      </c>
      <c r="AE442" s="4">
        <v>80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/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 t="s">
        <v>229</v>
      </c>
      <c r="BJ442" s="4"/>
      <c r="BK442" s="8"/>
      <c r="BL442" s="2" t="s">
        <v>229</v>
      </c>
      <c r="BM442" s="7"/>
      <c r="BN442" s="7"/>
      <c r="BO442" s="4"/>
      <c r="BP442" s="8"/>
      <c r="BQ442" s="4"/>
      <c r="BR442" s="8"/>
      <c r="BS442" s="7"/>
      <c r="BT442" s="7"/>
      <c r="BU442" s="2" t="s">
        <v>267</v>
      </c>
      <c r="BV442" s="2" t="s">
        <v>226</v>
      </c>
      <c r="BW442" s="2" t="s">
        <v>229</v>
      </c>
      <c r="BX442" s="2" t="s">
        <v>229</v>
      </c>
      <c r="BY442" s="2" t="s">
        <v>241</v>
      </c>
      <c r="BZ442" s="2" t="s">
        <v>229</v>
      </c>
      <c r="CA442" s="4"/>
      <c r="CB442" s="8"/>
      <c r="CC442" s="4"/>
      <c r="CD442" s="8"/>
      <c r="CE442" s="7"/>
      <c r="CF442" s="7"/>
      <c r="CG442" s="2" t="s">
        <v>239</v>
      </c>
      <c r="CH442" s="2" t="s">
        <v>226</v>
      </c>
      <c r="CI442" s="2" t="s">
        <v>1103</v>
      </c>
      <c r="CJ442" s="2" t="s">
        <v>229</v>
      </c>
      <c r="CK442" s="2" t="s">
        <v>241</v>
      </c>
      <c r="CL442" s="2" t="s">
        <v>229</v>
      </c>
      <c r="CM442" s="4"/>
      <c r="CN442" s="8"/>
      <c r="CO442" s="4"/>
      <c r="CP442" s="8"/>
      <c r="CQ442" s="7"/>
      <c r="CR442" s="7"/>
      <c r="CS442" s="2" t="s">
        <v>239</v>
      </c>
      <c r="CT442" s="2" t="s">
        <v>226</v>
      </c>
      <c r="CU442" s="2" t="s">
        <v>2550</v>
      </c>
      <c r="CV442" s="2" t="s">
        <v>229</v>
      </c>
      <c r="CW442" s="2" t="s">
        <v>241</v>
      </c>
      <c r="CX442" s="2" t="s">
        <v>229</v>
      </c>
      <c r="CY442" s="4"/>
      <c r="CZ442" s="8"/>
      <c r="DA442" s="4"/>
      <c r="DB442" s="8"/>
      <c r="DC442" s="7"/>
      <c r="DD442" s="7"/>
      <c r="DE442" s="2" t="s">
        <v>239</v>
      </c>
      <c r="DF442" s="2" t="s">
        <v>226</v>
      </c>
      <c r="DG442" s="2" t="s">
        <v>1533</v>
      </c>
      <c r="DH442" s="2" t="s">
        <v>3397</v>
      </c>
      <c r="DI442" s="2" t="s">
        <v>241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239</v>
      </c>
      <c r="DR442" s="2" t="s">
        <v>226</v>
      </c>
      <c r="DS442" s="2" t="s">
        <v>2551</v>
      </c>
      <c r="DT442" s="2" t="s">
        <v>229</v>
      </c>
      <c r="DU442" s="2" t="s">
        <v>241</v>
      </c>
      <c r="DV442" s="2" t="s">
        <v>229</v>
      </c>
      <c r="DW442" s="4"/>
      <c r="DX442" s="8"/>
      <c r="DY442" s="4"/>
      <c r="DZ442" s="8"/>
      <c r="EA442" s="7"/>
      <c r="EB442" s="7"/>
      <c r="EC442" s="2" t="s">
        <v>239</v>
      </c>
      <c r="ED442" s="2" t="s">
        <v>226</v>
      </c>
      <c r="EE442" s="2" t="s">
        <v>2552</v>
      </c>
      <c r="EF442" s="2" t="s">
        <v>2517</v>
      </c>
      <c r="EG442" s="2" t="s">
        <v>241</v>
      </c>
      <c r="EH442" s="2" t="s">
        <v>229</v>
      </c>
      <c r="EI442" s="4"/>
      <c r="EJ442" s="8"/>
      <c r="EK442" s="4"/>
      <c r="EL442" s="8"/>
      <c r="EM442" s="7"/>
      <c r="EN442" s="7"/>
      <c r="EO442" s="2" t="s">
        <v>239</v>
      </c>
      <c r="EP442" s="2" t="s">
        <v>226</v>
      </c>
      <c r="EQ442" s="2" t="s">
        <v>847</v>
      </c>
      <c r="ER442" s="2" t="s">
        <v>229</v>
      </c>
      <c r="ES442" s="2" t="s">
        <v>241</v>
      </c>
      <c r="ET442" s="2" t="s">
        <v>229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226</v>
      </c>
      <c r="FC442" s="2" t="s">
        <v>2553</v>
      </c>
      <c r="FD442" s="2" t="s">
        <v>1548</v>
      </c>
      <c r="FE442" s="2" t="s">
        <v>241</v>
      </c>
      <c r="FF442" s="2" t="s">
        <v>229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226</v>
      </c>
      <c r="FO442" s="2" t="s">
        <v>2554</v>
      </c>
      <c r="FP442" s="2" t="s">
        <v>229</v>
      </c>
      <c r="FQ442" s="2" t="s">
        <v>241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239</v>
      </c>
      <c r="FZ442" s="2" t="s">
        <v>226</v>
      </c>
      <c r="GA442" s="2" t="s">
        <v>327</v>
      </c>
      <c r="GB442" s="2" t="s">
        <v>229</v>
      </c>
      <c r="GC442" s="2" t="s">
        <v>241</v>
      </c>
      <c r="GD442" s="2" t="s">
        <v>229</v>
      </c>
      <c r="GE442" s="4"/>
      <c r="GF442" s="8"/>
      <c r="GG442" s="4"/>
      <c r="GH442" s="8"/>
      <c r="GI442" s="7"/>
      <c r="GJ442" s="7"/>
      <c r="GK442" s="2" t="s">
        <v>272</v>
      </c>
      <c r="GL442" s="2" t="s">
        <v>226</v>
      </c>
      <c r="GM442" s="2" t="s">
        <v>229</v>
      </c>
      <c r="GN442" s="2" t="s">
        <v>229</v>
      </c>
      <c r="GO442" s="2" t="s">
        <v>241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239</v>
      </c>
      <c r="GX442" s="2" t="s">
        <v>226</v>
      </c>
      <c r="GY442" s="2" t="s">
        <v>632</v>
      </c>
      <c r="GZ442" s="2" t="s">
        <v>229</v>
      </c>
      <c r="HA442" s="2" t="s">
        <v>241</v>
      </c>
      <c r="HB442" s="2" t="s">
        <v>229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226</v>
      </c>
      <c r="HK442" s="2" t="s">
        <v>229</v>
      </c>
      <c r="HL442" s="2" t="s">
        <v>229</v>
      </c>
      <c r="HM442" s="2" t="s">
        <v>241</v>
      </c>
      <c r="HN442" s="2" t="s">
        <v>229</v>
      </c>
      <c r="HO442" s="4"/>
      <c r="HP442" s="8"/>
      <c r="HQ442" s="4"/>
      <c r="HR442" s="8"/>
      <c r="HS442" s="7"/>
      <c r="HT442" s="7"/>
      <c r="HU442" s="2" t="s">
        <v>266</v>
      </c>
      <c r="HV442" s="2" t="s">
        <v>226</v>
      </c>
      <c r="HW442" s="2" t="s">
        <v>229</v>
      </c>
      <c r="HX442" s="2" t="s">
        <v>229</v>
      </c>
      <c r="HY442" s="2" t="s">
        <v>241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266</v>
      </c>
      <c r="IH442" s="2" t="s">
        <v>226</v>
      </c>
      <c r="II442" s="2" t="s">
        <v>229</v>
      </c>
      <c r="IJ442" s="2" t="s">
        <v>229</v>
      </c>
      <c r="IK442" s="2" t="s">
        <v>241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272</v>
      </c>
      <c r="IT442" s="2" t="s">
        <v>226</v>
      </c>
      <c r="IU442" s="2" t="s">
        <v>229</v>
      </c>
      <c r="IV442" s="2" t="s">
        <v>229</v>
      </c>
      <c r="IW442" s="2" t="s">
        <v>241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272</v>
      </c>
      <c r="JF442" s="2" t="s">
        <v>226</v>
      </c>
      <c r="JG442" s="2" t="s">
        <v>229</v>
      </c>
      <c r="JH442" s="2" t="s">
        <v>229</v>
      </c>
      <c r="JI442" s="2" t="s">
        <v>241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272</v>
      </c>
      <c r="JR442" s="2" t="s">
        <v>226</v>
      </c>
      <c r="JS442" s="2" t="s">
        <v>229</v>
      </c>
      <c r="JT442" s="2" t="s">
        <v>229</v>
      </c>
      <c r="JU442" s="2" t="s">
        <v>241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272</v>
      </c>
      <c r="KD442" s="2" t="s">
        <v>226</v>
      </c>
      <c r="KE442" s="2" t="s">
        <v>229</v>
      </c>
      <c r="KF442" s="2" t="s">
        <v>229</v>
      </c>
      <c r="KG442" s="2" t="s">
        <v>241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272</v>
      </c>
      <c r="KP442" s="2" t="s">
        <v>226</v>
      </c>
      <c r="KQ442" s="2" t="s">
        <v>229</v>
      </c>
      <c r="KR442" s="2" t="s">
        <v>229</v>
      </c>
      <c r="KS442" s="2" t="s">
        <v>241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272</v>
      </c>
      <c r="LB442" s="2" t="s">
        <v>226</v>
      </c>
      <c r="LC442" s="2" t="s">
        <v>229</v>
      </c>
      <c r="LD442" s="2" t="s">
        <v>229</v>
      </c>
      <c r="LE442" s="2" t="s">
        <v>241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229</v>
      </c>
      <c r="LN442" s="2" t="s">
        <v>229</v>
      </c>
      <c r="LO442" s="2" t="s">
        <v>229</v>
      </c>
      <c r="LP442" s="2" t="s">
        <v>229</v>
      </c>
      <c r="LQ442" s="2" t="s">
        <v>229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272</v>
      </c>
      <c r="LZ442" s="2" t="s">
        <v>226</v>
      </c>
      <c r="MA442" s="2" t="s">
        <v>229</v>
      </c>
      <c r="MB442" s="2" t="s">
        <v>229</v>
      </c>
      <c r="MC442" s="2" t="s">
        <v>241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272</v>
      </c>
      <c r="ML442" s="2" t="s">
        <v>226</v>
      </c>
      <c r="MM442" s="2" t="s">
        <v>229</v>
      </c>
      <c r="MN442" s="2" t="s">
        <v>229</v>
      </c>
      <c r="MO442" s="2" t="s">
        <v>241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266</v>
      </c>
      <c r="MX442" s="2" t="s">
        <v>226</v>
      </c>
      <c r="MY442" s="2" t="s">
        <v>229</v>
      </c>
      <c r="MZ442" s="2" t="s">
        <v>229</v>
      </c>
      <c r="NA442" s="2" t="s">
        <v>241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266</v>
      </c>
      <c r="NJ442" s="2" t="s">
        <v>226</v>
      </c>
      <c r="NK442" s="2" t="s">
        <v>229</v>
      </c>
      <c r="NL442" s="2" t="s">
        <v>229</v>
      </c>
      <c r="NM442" s="2" t="s">
        <v>241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272</v>
      </c>
      <c r="NV442" s="2" t="s">
        <v>226</v>
      </c>
      <c r="NW442" s="2" t="s">
        <v>229</v>
      </c>
      <c r="NX442" s="2" t="s">
        <v>229</v>
      </c>
      <c r="NY442" s="2" t="s">
        <v>241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272</v>
      </c>
      <c r="OH442" s="2" t="s">
        <v>226</v>
      </c>
      <c r="OI442" s="2" t="s">
        <v>229</v>
      </c>
      <c r="OJ442" s="2" t="s">
        <v>229</v>
      </c>
      <c r="OK442" s="2" t="s">
        <v>241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229</v>
      </c>
      <c r="OT442" s="2" t="s">
        <v>229</v>
      </c>
      <c r="OU442" s="2" t="s">
        <v>229</v>
      </c>
      <c r="OV442" s="2" t="s">
        <v>229</v>
      </c>
      <c r="OW442" s="2" t="s">
        <v>229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229</v>
      </c>
      <c r="PF442" s="2" t="s">
        <v>229</v>
      </c>
      <c r="PG442" s="2" t="s">
        <v>229</v>
      </c>
      <c r="PH442" s="2" t="s">
        <v>229</v>
      </c>
      <c r="PI442" s="2" t="s">
        <v>229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229</v>
      </c>
      <c r="PR442" s="2" t="s">
        <v>229</v>
      </c>
      <c r="PS442" s="2" t="s">
        <v>229</v>
      </c>
      <c r="PT442" s="2" t="s">
        <v>229</v>
      </c>
      <c r="PU442" s="2" t="s">
        <v>229</v>
      </c>
      <c r="PV442" s="2" t="s">
        <v>229</v>
      </c>
      <c r="PW442" s="4"/>
      <c r="PX442" s="8"/>
      <c r="PY442" s="4"/>
      <c r="PZ442" s="8"/>
      <c r="QA442" s="7"/>
      <c r="QB442" s="7"/>
      <c r="QC442" s="2" t="s">
        <v>281</v>
      </c>
      <c r="QD442" s="2" t="s">
        <v>226</v>
      </c>
      <c r="QE442" s="2" t="s">
        <v>229</v>
      </c>
      <c r="QF442" s="2" t="s">
        <v>229</v>
      </c>
      <c r="QG442" s="2" t="s">
        <v>241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229</v>
      </c>
      <c r="QP442" s="2" t="s">
        <v>229</v>
      </c>
      <c r="QQ442" s="2" t="s">
        <v>229</v>
      </c>
      <c r="QR442" s="2" t="s">
        <v>229</v>
      </c>
      <c r="QS442" s="2" t="s">
        <v>229</v>
      </c>
      <c r="QT442" s="2" t="s">
        <v>229</v>
      </c>
      <c r="QU442" s="4"/>
      <c r="QV442" s="8"/>
      <c r="QW442" s="4"/>
      <c r="QX442" s="8"/>
      <c r="QY442" s="7"/>
      <c r="QZ442" s="7"/>
      <c r="RA442" s="2" t="s">
        <v>272</v>
      </c>
      <c r="RB442" s="2" t="s">
        <v>226</v>
      </c>
      <c r="RC442" s="2" t="s">
        <v>229</v>
      </c>
      <c r="RD442" s="2" t="s">
        <v>229</v>
      </c>
      <c r="RE442" s="2" t="s">
        <v>241</v>
      </c>
      <c r="RF442" s="2" t="s">
        <v>229</v>
      </c>
      <c r="RG442" s="4"/>
      <c r="RH442" s="8"/>
      <c r="RI442" s="4"/>
      <c r="RJ442" s="8"/>
      <c r="RK442" s="7"/>
      <c r="RL442" s="7"/>
      <c r="RM442" s="2" t="s">
        <v>272</v>
      </c>
      <c r="RN442" s="2" t="s">
        <v>226</v>
      </c>
      <c r="RO442" s="2" t="s">
        <v>229</v>
      </c>
      <c r="RP442" s="2" t="s">
        <v>229</v>
      </c>
      <c r="RQ442" s="2" t="s">
        <v>241</v>
      </c>
      <c r="RR442" s="2" t="s">
        <v>229</v>
      </c>
      <c r="RS442" s="4"/>
      <c r="RT442" s="8"/>
      <c r="RU442" s="4"/>
      <c r="RV442" s="8"/>
      <c r="RW442" s="7"/>
      <c r="RX442" s="7"/>
      <c r="RY442" s="2" t="s">
        <v>229</v>
      </c>
      <c r="RZ442" s="2" t="s">
        <v>229</v>
      </c>
      <c r="SA442" s="2" t="s">
        <v>229</v>
      </c>
      <c r="SB442" s="2" t="s">
        <v>229</v>
      </c>
      <c r="SC442" s="2" t="s">
        <v>229</v>
      </c>
      <c r="SD442" s="2" t="s">
        <v>229</v>
      </c>
      <c r="SE442" s="4">
        <v>59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>
        <v>80</v>
      </c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</row>
    <row r="443">
      <c r="A443" s="2" t="s">
        <v>3537</v>
      </c>
      <c r="B443" s="2" t="s">
        <v>216</v>
      </c>
      <c r="C443" s="2" t="s">
        <v>217</v>
      </c>
      <c r="D443" s="2" t="s">
        <v>3164</v>
      </c>
      <c r="E443" s="2" t="s">
        <v>3497</v>
      </c>
      <c r="F443" s="2" t="s">
        <v>2346</v>
      </c>
      <c r="G443" s="2" t="s">
        <v>2542</v>
      </c>
      <c r="H443" s="2" t="s">
        <v>2543</v>
      </c>
      <c r="I443" s="2" t="s">
        <v>3532</v>
      </c>
      <c r="J443" s="2" t="s">
        <v>285</v>
      </c>
      <c r="K443" s="2" t="s">
        <v>2567</v>
      </c>
      <c r="L443" s="3">
        <v>33.33</v>
      </c>
      <c r="M443" s="3">
        <v>35</v>
      </c>
      <c r="N443" s="3">
        <v>69.99</v>
      </c>
      <c r="O443" s="2" t="s">
        <v>226</v>
      </c>
      <c r="P443" s="2" t="s">
        <v>618</v>
      </c>
      <c r="Q443" s="2" t="s">
        <v>228</v>
      </c>
      <c r="R443" s="2" t="s">
        <v>229</v>
      </c>
      <c r="S443" s="2" t="s">
        <v>2568</v>
      </c>
      <c r="T443" s="2" t="s">
        <v>2547</v>
      </c>
      <c r="U443" s="2" t="s">
        <v>232</v>
      </c>
      <c r="V443" s="2" t="s">
        <v>233</v>
      </c>
      <c r="W443" s="2" t="s">
        <v>234</v>
      </c>
      <c r="X443" s="2" t="s">
        <v>1251</v>
      </c>
      <c r="Y443" s="2" t="s">
        <v>2548</v>
      </c>
      <c r="Z443" s="4">
        <v>85</v>
      </c>
      <c r="AA443" s="4">
        <f>=ROUNDDOWN(42.5,0)</f>
      </c>
      <c r="AB443" s="5">
        <v>2</v>
      </c>
      <c r="AC443" s="2" t="s">
        <v>2549</v>
      </c>
      <c r="AD443" s="4">
        <v>90</v>
      </c>
      <c r="AE443" s="4">
        <v>90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/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 t="s">
        <v>229</v>
      </c>
      <c r="BJ443" s="4"/>
      <c r="BK443" s="8"/>
      <c r="BL443" s="2" t="s">
        <v>229</v>
      </c>
      <c r="BM443" s="7"/>
      <c r="BN443" s="7"/>
      <c r="BO443" s="4"/>
      <c r="BP443" s="8"/>
      <c r="BQ443" s="4"/>
      <c r="BR443" s="8"/>
      <c r="BS443" s="7"/>
      <c r="BT443" s="7"/>
      <c r="BU443" s="2" t="s">
        <v>267</v>
      </c>
      <c r="BV443" s="2" t="s">
        <v>226</v>
      </c>
      <c r="BW443" s="2" t="s">
        <v>229</v>
      </c>
      <c r="BX443" s="2" t="s">
        <v>229</v>
      </c>
      <c r="BY443" s="2" t="s">
        <v>241</v>
      </c>
      <c r="BZ443" s="2" t="s">
        <v>229</v>
      </c>
      <c r="CA443" s="4"/>
      <c r="CB443" s="8"/>
      <c r="CC443" s="4"/>
      <c r="CD443" s="8"/>
      <c r="CE443" s="7"/>
      <c r="CF443" s="7"/>
      <c r="CG443" s="2" t="s">
        <v>239</v>
      </c>
      <c r="CH443" s="2" t="s">
        <v>226</v>
      </c>
      <c r="CI443" s="2" t="s">
        <v>1103</v>
      </c>
      <c r="CJ443" s="2" t="s">
        <v>229</v>
      </c>
      <c r="CK443" s="2" t="s">
        <v>241</v>
      </c>
      <c r="CL443" s="2" t="s">
        <v>229</v>
      </c>
      <c r="CM443" s="4"/>
      <c r="CN443" s="8"/>
      <c r="CO443" s="4"/>
      <c r="CP443" s="8"/>
      <c r="CQ443" s="7"/>
      <c r="CR443" s="7"/>
      <c r="CS443" s="2" t="s">
        <v>239</v>
      </c>
      <c r="CT443" s="2" t="s">
        <v>226</v>
      </c>
      <c r="CU443" s="2" t="s">
        <v>2550</v>
      </c>
      <c r="CV443" s="2" t="s">
        <v>1082</v>
      </c>
      <c r="CW443" s="2" t="s">
        <v>241</v>
      </c>
      <c r="CX443" s="2" t="s">
        <v>229</v>
      </c>
      <c r="CY443" s="4"/>
      <c r="CZ443" s="8"/>
      <c r="DA443" s="4"/>
      <c r="DB443" s="8"/>
      <c r="DC443" s="7"/>
      <c r="DD443" s="7"/>
      <c r="DE443" s="2" t="s">
        <v>239</v>
      </c>
      <c r="DF443" s="2" t="s">
        <v>226</v>
      </c>
      <c r="DG443" s="2" t="s">
        <v>1533</v>
      </c>
      <c r="DH443" s="2" t="s">
        <v>1534</v>
      </c>
      <c r="DI443" s="2" t="s">
        <v>241</v>
      </c>
      <c r="DJ443" s="2" t="s">
        <v>229</v>
      </c>
      <c r="DK443" s="4"/>
      <c r="DL443" s="8"/>
      <c r="DM443" s="4"/>
      <c r="DN443" s="8"/>
      <c r="DO443" s="7"/>
      <c r="DP443" s="7"/>
      <c r="DQ443" s="2" t="s">
        <v>239</v>
      </c>
      <c r="DR443" s="2" t="s">
        <v>226</v>
      </c>
      <c r="DS443" s="2" t="s">
        <v>2551</v>
      </c>
      <c r="DT443" s="2" t="s">
        <v>229</v>
      </c>
      <c r="DU443" s="2" t="s">
        <v>241</v>
      </c>
      <c r="DV443" s="2" t="s">
        <v>229</v>
      </c>
      <c r="DW443" s="4"/>
      <c r="DX443" s="8"/>
      <c r="DY443" s="4"/>
      <c r="DZ443" s="8"/>
      <c r="EA443" s="7"/>
      <c r="EB443" s="7"/>
      <c r="EC443" s="2" t="s">
        <v>239</v>
      </c>
      <c r="ED443" s="2" t="s">
        <v>226</v>
      </c>
      <c r="EE443" s="2" t="s">
        <v>2552</v>
      </c>
      <c r="EF443" s="2" t="s">
        <v>2562</v>
      </c>
      <c r="EG443" s="2" t="s">
        <v>241</v>
      </c>
      <c r="EH443" s="2" t="s">
        <v>229</v>
      </c>
      <c r="EI443" s="4"/>
      <c r="EJ443" s="8"/>
      <c r="EK443" s="4"/>
      <c r="EL443" s="8"/>
      <c r="EM443" s="7"/>
      <c r="EN443" s="7"/>
      <c r="EO443" s="2" t="s">
        <v>239</v>
      </c>
      <c r="EP443" s="2" t="s">
        <v>226</v>
      </c>
      <c r="EQ443" s="2" t="s">
        <v>847</v>
      </c>
      <c r="ER443" s="2" t="s">
        <v>298</v>
      </c>
      <c r="ES443" s="2" t="s">
        <v>241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226</v>
      </c>
      <c r="FC443" s="2" t="s">
        <v>2553</v>
      </c>
      <c r="FD443" s="2" t="s">
        <v>631</v>
      </c>
      <c r="FE443" s="2" t="s">
        <v>241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226</v>
      </c>
      <c r="FO443" s="2" t="s">
        <v>2554</v>
      </c>
      <c r="FP443" s="2" t="s">
        <v>229</v>
      </c>
      <c r="FQ443" s="2" t="s">
        <v>241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239</v>
      </c>
      <c r="FZ443" s="2" t="s">
        <v>226</v>
      </c>
      <c r="GA443" s="2" t="s">
        <v>327</v>
      </c>
      <c r="GB443" s="2" t="s">
        <v>229</v>
      </c>
      <c r="GC443" s="2" t="s">
        <v>241</v>
      </c>
      <c r="GD443" s="2" t="s">
        <v>229</v>
      </c>
      <c r="GE443" s="4"/>
      <c r="GF443" s="8"/>
      <c r="GG443" s="4"/>
      <c r="GH443" s="8"/>
      <c r="GI443" s="7"/>
      <c r="GJ443" s="7"/>
      <c r="GK443" s="2" t="s">
        <v>272</v>
      </c>
      <c r="GL443" s="2" t="s">
        <v>226</v>
      </c>
      <c r="GM443" s="2" t="s">
        <v>229</v>
      </c>
      <c r="GN443" s="2" t="s">
        <v>229</v>
      </c>
      <c r="GO443" s="2" t="s">
        <v>241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239</v>
      </c>
      <c r="GX443" s="2" t="s">
        <v>226</v>
      </c>
      <c r="GY443" s="2" t="s">
        <v>632</v>
      </c>
      <c r="GZ443" s="2" t="s">
        <v>1055</v>
      </c>
      <c r="HA443" s="2" t="s">
        <v>241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226</v>
      </c>
      <c r="HK443" s="2" t="s">
        <v>229</v>
      </c>
      <c r="HL443" s="2" t="s">
        <v>229</v>
      </c>
      <c r="HM443" s="2" t="s">
        <v>241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266</v>
      </c>
      <c r="HV443" s="2" t="s">
        <v>226</v>
      </c>
      <c r="HW443" s="2" t="s">
        <v>229</v>
      </c>
      <c r="HX443" s="2" t="s">
        <v>229</v>
      </c>
      <c r="HY443" s="2" t="s">
        <v>241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266</v>
      </c>
      <c r="IH443" s="2" t="s">
        <v>226</v>
      </c>
      <c r="II443" s="2" t="s">
        <v>229</v>
      </c>
      <c r="IJ443" s="2" t="s">
        <v>229</v>
      </c>
      <c r="IK443" s="2" t="s">
        <v>241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272</v>
      </c>
      <c r="IT443" s="2" t="s">
        <v>226</v>
      </c>
      <c r="IU443" s="2" t="s">
        <v>229</v>
      </c>
      <c r="IV443" s="2" t="s">
        <v>229</v>
      </c>
      <c r="IW443" s="2" t="s">
        <v>241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272</v>
      </c>
      <c r="JF443" s="2" t="s">
        <v>226</v>
      </c>
      <c r="JG443" s="2" t="s">
        <v>229</v>
      </c>
      <c r="JH443" s="2" t="s">
        <v>229</v>
      </c>
      <c r="JI443" s="2" t="s">
        <v>241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272</v>
      </c>
      <c r="JR443" s="2" t="s">
        <v>226</v>
      </c>
      <c r="JS443" s="2" t="s">
        <v>229</v>
      </c>
      <c r="JT443" s="2" t="s">
        <v>229</v>
      </c>
      <c r="JU443" s="2" t="s">
        <v>241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272</v>
      </c>
      <c r="KD443" s="2" t="s">
        <v>226</v>
      </c>
      <c r="KE443" s="2" t="s">
        <v>229</v>
      </c>
      <c r="KF443" s="2" t="s">
        <v>229</v>
      </c>
      <c r="KG443" s="2" t="s">
        <v>241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272</v>
      </c>
      <c r="KP443" s="2" t="s">
        <v>226</v>
      </c>
      <c r="KQ443" s="2" t="s">
        <v>229</v>
      </c>
      <c r="KR443" s="2" t="s">
        <v>229</v>
      </c>
      <c r="KS443" s="2" t="s">
        <v>241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272</v>
      </c>
      <c r="LB443" s="2" t="s">
        <v>226</v>
      </c>
      <c r="LC443" s="2" t="s">
        <v>229</v>
      </c>
      <c r="LD443" s="2" t="s">
        <v>229</v>
      </c>
      <c r="LE443" s="2" t="s">
        <v>241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229</v>
      </c>
      <c r="LN443" s="2" t="s">
        <v>229</v>
      </c>
      <c r="LO443" s="2" t="s">
        <v>229</v>
      </c>
      <c r="LP443" s="2" t="s">
        <v>229</v>
      </c>
      <c r="LQ443" s="2" t="s">
        <v>229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272</v>
      </c>
      <c r="LZ443" s="2" t="s">
        <v>226</v>
      </c>
      <c r="MA443" s="2" t="s">
        <v>229</v>
      </c>
      <c r="MB443" s="2" t="s">
        <v>229</v>
      </c>
      <c r="MC443" s="2" t="s">
        <v>241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272</v>
      </c>
      <c r="ML443" s="2" t="s">
        <v>226</v>
      </c>
      <c r="MM443" s="2" t="s">
        <v>229</v>
      </c>
      <c r="MN443" s="2" t="s">
        <v>229</v>
      </c>
      <c r="MO443" s="2" t="s">
        <v>241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266</v>
      </c>
      <c r="MX443" s="2" t="s">
        <v>226</v>
      </c>
      <c r="MY443" s="2" t="s">
        <v>229</v>
      </c>
      <c r="MZ443" s="2" t="s">
        <v>229</v>
      </c>
      <c r="NA443" s="2" t="s">
        <v>241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266</v>
      </c>
      <c r="NJ443" s="2" t="s">
        <v>226</v>
      </c>
      <c r="NK443" s="2" t="s">
        <v>229</v>
      </c>
      <c r="NL443" s="2" t="s">
        <v>229</v>
      </c>
      <c r="NM443" s="2" t="s">
        <v>241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272</v>
      </c>
      <c r="NV443" s="2" t="s">
        <v>226</v>
      </c>
      <c r="NW443" s="2" t="s">
        <v>229</v>
      </c>
      <c r="NX443" s="2" t="s">
        <v>229</v>
      </c>
      <c r="NY443" s="2" t="s">
        <v>241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272</v>
      </c>
      <c r="OH443" s="2" t="s">
        <v>226</v>
      </c>
      <c r="OI443" s="2" t="s">
        <v>229</v>
      </c>
      <c r="OJ443" s="2" t="s">
        <v>229</v>
      </c>
      <c r="OK443" s="2" t="s">
        <v>241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229</v>
      </c>
      <c r="OT443" s="2" t="s">
        <v>229</v>
      </c>
      <c r="OU443" s="2" t="s">
        <v>229</v>
      </c>
      <c r="OV443" s="2" t="s">
        <v>229</v>
      </c>
      <c r="OW443" s="2" t="s">
        <v>229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229</v>
      </c>
      <c r="PF443" s="2" t="s">
        <v>229</v>
      </c>
      <c r="PG443" s="2" t="s">
        <v>229</v>
      </c>
      <c r="PH443" s="2" t="s">
        <v>229</v>
      </c>
      <c r="PI443" s="2" t="s">
        <v>229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229</v>
      </c>
      <c r="PR443" s="2" t="s">
        <v>229</v>
      </c>
      <c r="PS443" s="2" t="s">
        <v>229</v>
      </c>
      <c r="PT443" s="2" t="s">
        <v>229</v>
      </c>
      <c r="PU443" s="2" t="s">
        <v>229</v>
      </c>
      <c r="PV443" s="2" t="s">
        <v>229</v>
      </c>
      <c r="PW443" s="4"/>
      <c r="PX443" s="8"/>
      <c r="PY443" s="4"/>
      <c r="PZ443" s="8"/>
      <c r="QA443" s="7"/>
      <c r="QB443" s="7"/>
      <c r="QC443" s="2" t="s">
        <v>281</v>
      </c>
      <c r="QD443" s="2" t="s">
        <v>226</v>
      </c>
      <c r="QE443" s="2" t="s">
        <v>229</v>
      </c>
      <c r="QF443" s="2" t="s">
        <v>229</v>
      </c>
      <c r="QG443" s="2" t="s">
        <v>241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229</v>
      </c>
      <c r="QP443" s="2" t="s">
        <v>229</v>
      </c>
      <c r="QQ443" s="2" t="s">
        <v>229</v>
      </c>
      <c r="QR443" s="2" t="s">
        <v>229</v>
      </c>
      <c r="QS443" s="2" t="s">
        <v>229</v>
      </c>
      <c r="QT443" s="2" t="s">
        <v>229</v>
      </c>
      <c r="QU443" s="4"/>
      <c r="QV443" s="8"/>
      <c r="QW443" s="4"/>
      <c r="QX443" s="8"/>
      <c r="QY443" s="7"/>
      <c r="QZ443" s="7"/>
      <c r="RA443" s="2" t="s">
        <v>272</v>
      </c>
      <c r="RB443" s="2" t="s">
        <v>226</v>
      </c>
      <c r="RC443" s="2" t="s">
        <v>229</v>
      </c>
      <c r="RD443" s="2" t="s">
        <v>229</v>
      </c>
      <c r="RE443" s="2" t="s">
        <v>241</v>
      </c>
      <c r="RF443" s="2" t="s">
        <v>229</v>
      </c>
      <c r="RG443" s="4"/>
      <c r="RH443" s="8"/>
      <c r="RI443" s="4"/>
      <c r="RJ443" s="8"/>
      <c r="RK443" s="7"/>
      <c r="RL443" s="7"/>
      <c r="RM443" s="2" t="s">
        <v>272</v>
      </c>
      <c r="RN443" s="2" t="s">
        <v>226</v>
      </c>
      <c r="RO443" s="2" t="s">
        <v>229</v>
      </c>
      <c r="RP443" s="2" t="s">
        <v>229</v>
      </c>
      <c r="RQ443" s="2" t="s">
        <v>241</v>
      </c>
      <c r="RR443" s="2" t="s">
        <v>229</v>
      </c>
      <c r="RS443" s="4"/>
      <c r="RT443" s="8"/>
      <c r="RU443" s="4"/>
      <c r="RV443" s="8"/>
      <c r="RW443" s="7"/>
      <c r="RX443" s="7"/>
      <c r="RY443" s="2" t="s">
        <v>229</v>
      </c>
      <c r="RZ443" s="2" t="s">
        <v>229</v>
      </c>
      <c r="SA443" s="2" t="s">
        <v>229</v>
      </c>
      <c r="SB443" s="2" t="s">
        <v>229</v>
      </c>
      <c r="SC443" s="2" t="s">
        <v>229</v>
      </c>
      <c r="SD443" s="2" t="s">
        <v>229</v>
      </c>
      <c r="SE443" s="4">
        <v>85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>
        <v>90</v>
      </c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</row>
    <row r="444">
      <c r="A444" s="2" t="s">
        <v>3538</v>
      </c>
      <c r="B444" s="2" t="s">
        <v>216</v>
      </c>
      <c r="C444" s="2" t="s">
        <v>217</v>
      </c>
      <c r="D444" s="2" t="s">
        <v>3164</v>
      </c>
      <c r="E444" s="2" t="s">
        <v>3497</v>
      </c>
      <c r="F444" s="2" t="s">
        <v>2650</v>
      </c>
      <c r="G444" s="2" t="s">
        <v>2651</v>
      </c>
      <c r="H444" s="2" t="s">
        <v>2652</v>
      </c>
      <c r="I444" s="2" t="s">
        <v>3539</v>
      </c>
      <c r="J444" s="2" t="s">
        <v>224</v>
      </c>
      <c r="K444" s="2" t="s">
        <v>2654</v>
      </c>
      <c r="L444" s="3">
        <v>19.04</v>
      </c>
      <c r="M444" s="3">
        <v>19.99</v>
      </c>
      <c r="N444" s="3">
        <v>39.99</v>
      </c>
      <c r="O444" s="2" t="s">
        <v>963</v>
      </c>
      <c r="P444" s="2" t="s">
        <v>964</v>
      </c>
      <c r="Q444" s="2" t="s">
        <v>228</v>
      </c>
      <c r="R444" s="2" t="s">
        <v>229</v>
      </c>
      <c r="S444" s="2" t="s">
        <v>2655</v>
      </c>
      <c r="T444" s="2" t="s">
        <v>684</v>
      </c>
      <c r="U444" s="2" t="s">
        <v>2464</v>
      </c>
      <c r="V444" s="2" t="s">
        <v>1745</v>
      </c>
      <c r="W444" s="2" t="s">
        <v>686</v>
      </c>
      <c r="X444" s="2" t="s">
        <v>1525</v>
      </c>
      <c r="Y444" s="2" t="s">
        <v>2008</v>
      </c>
      <c r="Z444" s="4"/>
      <c r="AA444" s="4">
        <f>=ROUNDDOWN({0},0)</f>
      </c>
      <c r="AB444" s="5">
        <v>4</v>
      </c>
      <c r="AC444" s="2" t="s">
        <v>229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/>
      <c r="AQ444" s="8"/>
      <c r="AR444" s="4">
        <v>1</v>
      </c>
      <c r="AS444" s="8">
        <v>21.59</v>
      </c>
      <c r="AT444" s="7">
        <v>-1</v>
      </c>
      <c r="AU444" s="7">
        <v>-1</v>
      </c>
      <c r="AV444" s="4">
        <v>2</v>
      </c>
      <c r="AW444" s="8">
        <v>64.8</v>
      </c>
      <c r="AX444" s="4">
        <v>5</v>
      </c>
      <c r="AY444" s="8">
        <v>125.55</v>
      </c>
      <c r="AZ444" s="7">
        <v>-0.6</v>
      </c>
      <c r="BA444" s="7">
        <v>-0.4839</v>
      </c>
      <c r="BB444" s="7"/>
      <c r="BC444" s="4">
        <v>2</v>
      </c>
      <c r="BD444" s="8">
        <v>64.8</v>
      </c>
      <c r="BE444" s="4">
        <v>5</v>
      </c>
      <c r="BF444" s="8">
        <v>125.55</v>
      </c>
      <c r="BG444" s="7">
        <v>-0.6</v>
      </c>
      <c r="BH444" s="7">
        <v>-0.4839</v>
      </c>
      <c r="BI444" s="7">
        <v>1</v>
      </c>
      <c r="BJ444" s="4"/>
      <c r="BK444" s="8"/>
      <c r="BL444" s="2" t="s">
        <v>17</v>
      </c>
      <c r="BM444" s="7"/>
      <c r="BN444" s="7"/>
      <c r="BO444" s="4"/>
      <c r="BP444" s="8"/>
      <c r="BQ444" s="4"/>
      <c r="BR444" s="8"/>
      <c r="BS444" s="7"/>
      <c r="BT444" s="7"/>
      <c r="BU444" s="2" t="s">
        <v>239</v>
      </c>
      <c r="BV444" s="2" t="s">
        <v>275</v>
      </c>
      <c r="BW444" s="2" t="s">
        <v>229</v>
      </c>
      <c r="BX444" s="2" t="s">
        <v>229</v>
      </c>
      <c r="BY444" s="2" t="s">
        <v>241</v>
      </c>
      <c r="BZ444" s="2" t="s">
        <v>229</v>
      </c>
      <c r="CA444" s="4"/>
      <c r="CB444" s="8"/>
      <c r="CC444" s="4">
        <v>1</v>
      </c>
      <c r="CD444" s="8">
        <v>21.59</v>
      </c>
      <c r="CE444" s="7">
        <v>-1</v>
      </c>
      <c r="CF444" s="7">
        <v>-1</v>
      </c>
      <c r="CG444" s="2" t="s">
        <v>239</v>
      </c>
      <c r="CH444" s="2" t="s">
        <v>275</v>
      </c>
      <c r="CI444" s="2" t="s">
        <v>2466</v>
      </c>
      <c r="CJ444" s="2" t="s">
        <v>3505</v>
      </c>
      <c r="CK444" s="2" t="s">
        <v>241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239</v>
      </c>
      <c r="CT444" s="2" t="s">
        <v>275</v>
      </c>
      <c r="CU444" s="2" t="s">
        <v>1972</v>
      </c>
      <c r="CV444" s="2" t="s">
        <v>3540</v>
      </c>
      <c r="CW444" s="2" t="s">
        <v>241</v>
      </c>
      <c r="CX444" s="2" t="s">
        <v>229</v>
      </c>
      <c r="CY444" s="4"/>
      <c r="CZ444" s="8"/>
      <c r="DA444" s="4"/>
      <c r="DB444" s="8"/>
      <c r="DC444" s="7"/>
      <c r="DD444" s="7"/>
      <c r="DE444" s="2" t="s">
        <v>239</v>
      </c>
      <c r="DF444" s="2" t="s">
        <v>275</v>
      </c>
      <c r="DG444" s="2" t="s">
        <v>625</v>
      </c>
      <c r="DH444" s="2" t="s">
        <v>1472</v>
      </c>
      <c r="DI444" s="2" t="s">
        <v>263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239</v>
      </c>
      <c r="DR444" s="2" t="s">
        <v>275</v>
      </c>
      <c r="DS444" s="2" t="s">
        <v>2659</v>
      </c>
      <c r="DT444" s="2" t="s">
        <v>229</v>
      </c>
      <c r="DU444" s="2" t="s">
        <v>241</v>
      </c>
      <c r="DV444" s="2" t="s">
        <v>229</v>
      </c>
      <c r="DW444" s="4"/>
      <c r="DX444" s="8"/>
      <c r="DY444" s="4"/>
      <c r="DZ444" s="8"/>
      <c r="EA444" s="7"/>
      <c r="EB444" s="7"/>
      <c r="EC444" s="2" t="s">
        <v>239</v>
      </c>
      <c r="ED444" s="2" t="s">
        <v>275</v>
      </c>
      <c r="EE444" s="2" t="s">
        <v>643</v>
      </c>
      <c r="EF444" s="2" t="s">
        <v>3541</v>
      </c>
      <c r="EG444" s="2" t="s">
        <v>263</v>
      </c>
      <c r="EH444" s="2" t="s">
        <v>229</v>
      </c>
      <c r="EI444" s="4"/>
      <c r="EJ444" s="8"/>
      <c r="EK444" s="4"/>
      <c r="EL444" s="8"/>
      <c r="EM444" s="7"/>
      <c r="EN444" s="7"/>
      <c r="EO444" s="2" t="s">
        <v>239</v>
      </c>
      <c r="EP444" s="2" t="s">
        <v>275</v>
      </c>
      <c r="EQ444" s="2" t="s">
        <v>634</v>
      </c>
      <c r="ER444" s="2" t="s">
        <v>2475</v>
      </c>
      <c r="ES444" s="2" t="s">
        <v>241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275</v>
      </c>
      <c r="FC444" s="2" t="s">
        <v>2008</v>
      </c>
      <c r="FD444" s="2" t="s">
        <v>2483</v>
      </c>
      <c r="FE444" s="2" t="s">
        <v>241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275</v>
      </c>
      <c r="FO444" s="2" t="s">
        <v>2008</v>
      </c>
      <c r="FP444" s="2" t="s">
        <v>2727</v>
      </c>
      <c r="FQ444" s="2" t="s">
        <v>241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229</v>
      </c>
      <c r="FZ444" s="2" t="s">
        <v>229</v>
      </c>
      <c r="GA444" s="2" t="s">
        <v>229</v>
      </c>
      <c r="GB444" s="2" t="s">
        <v>229</v>
      </c>
      <c r="GC444" s="2" t="s">
        <v>229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272</v>
      </c>
      <c r="GL444" s="2" t="s">
        <v>275</v>
      </c>
      <c r="GM444" s="2" t="s">
        <v>229</v>
      </c>
      <c r="GN444" s="2" t="s">
        <v>229</v>
      </c>
      <c r="GO444" s="2" t="s">
        <v>241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239</v>
      </c>
      <c r="GX444" s="2" t="s">
        <v>275</v>
      </c>
      <c r="GY444" s="2" t="s">
        <v>2471</v>
      </c>
      <c r="GZ444" s="2" t="s">
        <v>3237</v>
      </c>
      <c r="HA444" s="2" t="s">
        <v>241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275</v>
      </c>
      <c r="HK444" s="2" t="s">
        <v>229</v>
      </c>
      <c r="HL444" s="2" t="s">
        <v>229</v>
      </c>
      <c r="HM444" s="2" t="s">
        <v>241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266</v>
      </c>
      <c r="HV444" s="2" t="s">
        <v>275</v>
      </c>
      <c r="HW444" s="2" t="s">
        <v>229</v>
      </c>
      <c r="HX444" s="2" t="s">
        <v>229</v>
      </c>
      <c r="HY444" s="2" t="s">
        <v>241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266</v>
      </c>
      <c r="IH444" s="2" t="s">
        <v>275</v>
      </c>
      <c r="II444" s="2" t="s">
        <v>229</v>
      </c>
      <c r="IJ444" s="2" t="s">
        <v>229</v>
      </c>
      <c r="IK444" s="2" t="s">
        <v>241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272</v>
      </c>
      <c r="IT444" s="2" t="s">
        <v>275</v>
      </c>
      <c r="IU444" s="2" t="s">
        <v>229</v>
      </c>
      <c r="IV444" s="2" t="s">
        <v>229</v>
      </c>
      <c r="IW444" s="2" t="s">
        <v>241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272</v>
      </c>
      <c r="JF444" s="2" t="s">
        <v>275</v>
      </c>
      <c r="JG444" s="2" t="s">
        <v>229</v>
      </c>
      <c r="JH444" s="2" t="s">
        <v>229</v>
      </c>
      <c r="JI444" s="2" t="s">
        <v>241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272</v>
      </c>
      <c r="JR444" s="2" t="s">
        <v>275</v>
      </c>
      <c r="JS444" s="2" t="s">
        <v>229</v>
      </c>
      <c r="JT444" s="2" t="s">
        <v>229</v>
      </c>
      <c r="JU444" s="2" t="s">
        <v>241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272</v>
      </c>
      <c r="KD444" s="2" t="s">
        <v>275</v>
      </c>
      <c r="KE444" s="2" t="s">
        <v>229</v>
      </c>
      <c r="KF444" s="2" t="s">
        <v>229</v>
      </c>
      <c r="KG444" s="2" t="s">
        <v>241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272</v>
      </c>
      <c r="KP444" s="2" t="s">
        <v>275</v>
      </c>
      <c r="KQ444" s="2" t="s">
        <v>229</v>
      </c>
      <c r="KR444" s="2" t="s">
        <v>229</v>
      </c>
      <c r="KS444" s="2" t="s">
        <v>241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272</v>
      </c>
      <c r="LB444" s="2" t="s">
        <v>275</v>
      </c>
      <c r="LC444" s="2" t="s">
        <v>229</v>
      </c>
      <c r="LD444" s="2" t="s">
        <v>229</v>
      </c>
      <c r="LE444" s="2" t="s">
        <v>241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229</v>
      </c>
      <c r="LN444" s="2" t="s">
        <v>229</v>
      </c>
      <c r="LO444" s="2" t="s">
        <v>229</v>
      </c>
      <c r="LP444" s="2" t="s">
        <v>229</v>
      </c>
      <c r="LQ444" s="2" t="s">
        <v>229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266</v>
      </c>
      <c r="LZ444" s="2" t="s">
        <v>275</v>
      </c>
      <c r="MA444" s="2" t="s">
        <v>229</v>
      </c>
      <c r="MB444" s="2" t="s">
        <v>229</v>
      </c>
      <c r="MC444" s="2" t="s">
        <v>241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272</v>
      </c>
      <c r="ML444" s="2" t="s">
        <v>275</v>
      </c>
      <c r="MM444" s="2" t="s">
        <v>229</v>
      </c>
      <c r="MN444" s="2" t="s">
        <v>229</v>
      </c>
      <c r="MO444" s="2" t="s">
        <v>241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267</v>
      </c>
      <c r="MX444" s="2" t="s">
        <v>275</v>
      </c>
      <c r="MY444" s="2" t="s">
        <v>229</v>
      </c>
      <c r="MZ444" s="2" t="s">
        <v>229</v>
      </c>
      <c r="NA444" s="2" t="s">
        <v>241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239</v>
      </c>
      <c r="NJ444" s="2" t="s">
        <v>260</v>
      </c>
      <c r="NK444" s="2" t="s">
        <v>2008</v>
      </c>
      <c r="NL444" s="2" t="s">
        <v>229</v>
      </c>
      <c r="NM444" s="2" t="s">
        <v>241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272</v>
      </c>
      <c r="NV444" s="2" t="s">
        <v>275</v>
      </c>
      <c r="NW444" s="2" t="s">
        <v>229</v>
      </c>
      <c r="NX444" s="2" t="s">
        <v>229</v>
      </c>
      <c r="NY444" s="2" t="s">
        <v>241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239</v>
      </c>
      <c r="OH444" s="2" t="s">
        <v>275</v>
      </c>
      <c r="OI444" s="2" t="s">
        <v>229</v>
      </c>
      <c r="OJ444" s="2" t="s">
        <v>229</v>
      </c>
      <c r="OK444" s="2" t="s">
        <v>241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229</v>
      </c>
      <c r="OT444" s="2" t="s">
        <v>229</v>
      </c>
      <c r="OU444" s="2" t="s">
        <v>229</v>
      </c>
      <c r="OV444" s="2" t="s">
        <v>229</v>
      </c>
      <c r="OW444" s="2" t="s">
        <v>229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229</v>
      </c>
      <c r="PF444" s="2" t="s">
        <v>229</v>
      </c>
      <c r="PG444" s="2" t="s">
        <v>229</v>
      </c>
      <c r="PH444" s="2" t="s">
        <v>229</v>
      </c>
      <c r="PI444" s="2" t="s">
        <v>229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229</v>
      </c>
      <c r="PR444" s="2" t="s">
        <v>229</v>
      </c>
      <c r="PS444" s="2" t="s">
        <v>229</v>
      </c>
      <c r="PT444" s="2" t="s">
        <v>229</v>
      </c>
      <c r="PU444" s="2" t="s">
        <v>229</v>
      </c>
      <c r="PV444" s="2" t="s">
        <v>229</v>
      </c>
      <c r="PW444" s="4"/>
      <c r="PX444" s="8"/>
      <c r="PY444" s="4"/>
      <c r="PZ444" s="8"/>
      <c r="QA444" s="7"/>
      <c r="QB444" s="7"/>
      <c r="QC444" s="2" t="s">
        <v>281</v>
      </c>
      <c r="QD444" s="2" t="s">
        <v>275</v>
      </c>
      <c r="QE444" s="2" t="s">
        <v>229</v>
      </c>
      <c r="QF444" s="2" t="s">
        <v>229</v>
      </c>
      <c r="QG444" s="2" t="s">
        <v>241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229</v>
      </c>
      <c r="QQ444" s="2" t="s">
        <v>229</v>
      </c>
      <c r="QR444" s="2" t="s">
        <v>229</v>
      </c>
      <c r="QS444" s="2" t="s">
        <v>229</v>
      </c>
      <c r="QT444" s="2" t="s">
        <v>229</v>
      </c>
      <c r="QU444" s="4"/>
      <c r="QV444" s="8"/>
      <c r="QW444" s="4"/>
      <c r="QX444" s="8"/>
      <c r="QY444" s="7"/>
      <c r="QZ444" s="7"/>
      <c r="RA444" s="2" t="s">
        <v>239</v>
      </c>
      <c r="RB444" s="2" t="s">
        <v>275</v>
      </c>
      <c r="RC444" s="2" t="s">
        <v>338</v>
      </c>
      <c r="RD444" s="2" t="s">
        <v>229</v>
      </c>
      <c r="RE444" s="2" t="s">
        <v>241</v>
      </c>
      <c r="RF444" s="2" t="s">
        <v>229</v>
      </c>
      <c r="RG444" s="4"/>
      <c r="RH444" s="8"/>
      <c r="RI444" s="4"/>
      <c r="RJ444" s="8"/>
      <c r="RK444" s="7"/>
      <c r="RL444" s="7"/>
      <c r="RM444" s="2" t="s">
        <v>272</v>
      </c>
      <c r="RN444" s="2" t="s">
        <v>275</v>
      </c>
      <c r="RO444" s="2" t="s">
        <v>229</v>
      </c>
      <c r="RP444" s="2" t="s">
        <v>229</v>
      </c>
      <c r="RQ444" s="2" t="s">
        <v>241</v>
      </c>
      <c r="RR444" s="2" t="s">
        <v>229</v>
      </c>
      <c r="RS444" s="4"/>
      <c r="RT444" s="8"/>
      <c r="RU444" s="4"/>
      <c r="RV444" s="8"/>
      <c r="RW444" s="7"/>
      <c r="RX444" s="7"/>
      <c r="RY444" s="2" t="s">
        <v>229</v>
      </c>
      <c r="RZ444" s="2" t="s">
        <v>229</v>
      </c>
      <c r="SA444" s="2" t="s">
        <v>229</v>
      </c>
      <c r="SB444" s="2" t="s">
        <v>229</v>
      </c>
      <c r="SC444" s="2" t="s">
        <v>229</v>
      </c>
      <c r="SD444" s="2" t="s">
        <v>229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</row>
    <row r="445">
      <c r="A445" s="2" t="s">
        <v>3542</v>
      </c>
      <c r="B445" s="2" t="s">
        <v>216</v>
      </c>
      <c r="C445" s="2" t="s">
        <v>217</v>
      </c>
      <c r="D445" s="2" t="s">
        <v>3164</v>
      </c>
      <c r="E445" s="2" t="s">
        <v>3497</v>
      </c>
      <c r="F445" s="2" t="s">
        <v>2650</v>
      </c>
      <c r="G445" s="2" t="s">
        <v>2651</v>
      </c>
      <c r="H445" s="2" t="s">
        <v>2652</v>
      </c>
      <c r="I445" s="2" t="s">
        <v>3539</v>
      </c>
      <c r="J445" s="2" t="s">
        <v>285</v>
      </c>
      <c r="K445" s="2" t="s">
        <v>2654</v>
      </c>
      <c r="L445" s="3">
        <v>23.8</v>
      </c>
      <c r="M445" s="3">
        <v>24.99</v>
      </c>
      <c r="N445" s="3">
        <v>49.99</v>
      </c>
      <c r="O445" s="2" t="s">
        <v>981</v>
      </c>
      <c r="P445" s="2" t="s">
        <v>964</v>
      </c>
      <c r="Q445" s="2" t="s">
        <v>228</v>
      </c>
      <c r="R445" s="2" t="s">
        <v>229</v>
      </c>
      <c r="S445" s="2" t="s">
        <v>2655</v>
      </c>
      <c r="T445" s="2" t="s">
        <v>684</v>
      </c>
      <c r="U445" s="2" t="s">
        <v>232</v>
      </c>
      <c r="V445" s="2" t="s">
        <v>1745</v>
      </c>
      <c r="W445" s="2" t="s">
        <v>686</v>
      </c>
      <c r="X445" s="2" t="s">
        <v>1525</v>
      </c>
      <c r="Y445" s="2" t="s">
        <v>257</v>
      </c>
      <c r="Z445" s="4"/>
      <c r="AA445" s="4">
        <f>=ROUNDDOWN({0},0)</f>
      </c>
      <c r="AB445" s="5">
        <v>4</v>
      </c>
      <c r="AC445" s="2" t="s">
        <v>229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/>
      <c r="AQ445" s="8"/>
      <c r="AR445" s="4">
        <v>4</v>
      </c>
      <c r="AS445" s="8">
        <v>103.96</v>
      </c>
      <c r="AT445" s="7">
        <v>-1</v>
      </c>
      <c r="AU445" s="7">
        <v>-1</v>
      </c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/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 t="s">
        <v>229</v>
      </c>
      <c r="BJ445" s="4"/>
      <c r="BK445" s="8"/>
      <c r="BL445" s="2" t="s">
        <v>1881</v>
      </c>
      <c r="BM445" s="7"/>
      <c r="BN445" s="7"/>
      <c r="BO445" s="4"/>
      <c r="BP445" s="8"/>
      <c r="BQ445" s="4"/>
      <c r="BR445" s="8"/>
      <c r="BS445" s="7"/>
      <c r="BT445" s="7"/>
      <c r="BU445" s="2" t="s">
        <v>239</v>
      </c>
      <c r="BV445" s="2" t="s">
        <v>275</v>
      </c>
      <c r="BW445" s="2" t="s">
        <v>229</v>
      </c>
      <c r="BX445" s="2" t="s">
        <v>1045</v>
      </c>
      <c r="BY445" s="2" t="s">
        <v>241</v>
      </c>
      <c r="BZ445" s="2" t="s">
        <v>229</v>
      </c>
      <c r="CA445" s="4"/>
      <c r="CB445" s="8"/>
      <c r="CC445" s="4">
        <v>2</v>
      </c>
      <c r="CD445" s="8">
        <v>53.98</v>
      </c>
      <c r="CE445" s="7">
        <v>-1</v>
      </c>
      <c r="CF445" s="7">
        <v>-1</v>
      </c>
      <c r="CG445" s="2" t="s">
        <v>239</v>
      </c>
      <c r="CH445" s="2" t="s">
        <v>275</v>
      </c>
      <c r="CI445" s="2" t="s">
        <v>885</v>
      </c>
      <c r="CJ445" s="2" t="s">
        <v>2302</v>
      </c>
      <c r="CK445" s="2" t="s">
        <v>241</v>
      </c>
      <c r="CL445" s="2" t="s">
        <v>229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275</v>
      </c>
      <c r="CU445" s="2" t="s">
        <v>461</v>
      </c>
      <c r="CV445" s="2" t="s">
        <v>1962</v>
      </c>
      <c r="CW445" s="2" t="s">
        <v>241</v>
      </c>
      <c r="CX445" s="2" t="s">
        <v>229</v>
      </c>
      <c r="CY445" s="4"/>
      <c r="CZ445" s="8"/>
      <c r="DA445" s="4">
        <v>2</v>
      </c>
      <c r="DB445" s="8">
        <v>49.98</v>
      </c>
      <c r="DC445" s="7">
        <v>-1</v>
      </c>
      <c r="DD445" s="7">
        <v>-1</v>
      </c>
      <c r="DE445" s="2" t="s">
        <v>239</v>
      </c>
      <c r="DF445" s="2" t="s">
        <v>275</v>
      </c>
      <c r="DG445" s="2" t="s">
        <v>2333</v>
      </c>
      <c r="DH445" s="2" t="s">
        <v>1090</v>
      </c>
      <c r="DI445" s="2" t="s">
        <v>263</v>
      </c>
      <c r="DJ445" s="2" t="s">
        <v>229</v>
      </c>
      <c r="DK445" s="4"/>
      <c r="DL445" s="8"/>
      <c r="DM445" s="4"/>
      <c r="DN445" s="8"/>
      <c r="DO445" s="7"/>
      <c r="DP445" s="7"/>
      <c r="DQ445" s="2" t="s">
        <v>239</v>
      </c>
      <c r="DR445" s="2" t="s">
        <v>275</v>
      </c>
      <c r="DS445" s="2" t="s">
        <v>2663</v>
      </c>
      <c r="DT445" s="2" t="s">
        <v>2223</v>
      </c>
      <c r="DU445" s="2" t="s">
        <v>241</v>
      </c>
      <c r="DV445" s="2" t="s">
        <v>229</v>
      </c>
      <c r="DW445" s="4"/>
      <c r="DX445" s="8"/>
      <c r="DY445" s="4"/>
      <c r="DZ445" s="8"/>
      <c r="EA445" s="7"/>
      <c r="EB445" s="7"/>
      <c r="EC445" s="2" t="s">
        <v>239</v>
      </c>
      <c r="ED445" s="2" t="s">
        <v>275</v>
      </c>
      <c r="EE445" s="2" t="s">
        <v>1530</v>
      </c>
      <c r="EF445" s="2" t="s">
        <v>2000</v>
      </c>
      <c r="EG445" s="2" t="s">
        <v>263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275</v>
      </c>
      <c r="EQ445" s="2" t="s">
        <v>2665</v>
      </c>
      <c r="ER445" s="2" t="s">
        <v>3218</v>
      </c>
      <c r="ES445" s="2" t="s">
        <v>241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275</v>
      </c>
      <c r="FC445" s="2" t="s">
        <v>461</v>
      </c>
      <c r="FD445" s="2" t="s">
        <v>1532</v>
      </c>
      <c r="FE445" s="2" t="s">
        <v>241</v>
      </c>
      <c r="FF445" s="2" t="s">
        <v>229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275</v>
      </c>
      <c r="FO445" s="2" t="s">
        <v>461</v>
      </c>
      <c r="FP445" s="2" t="s">
        <v>2837</v>
      </c>
      <c r="FQ445" s="2" t="s">
        <v>241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229</v>
      </c>
      <c r="FZ445" s="2" t="s">
        <v>229</v>
      </c>
      <c r="GA445" s="2" t="s">
        <v>229</v>
      </c>
      <c r="GB445" s="2" t="s">
        <v>229</v>
      </c>
      <c r="GC445" s="2" t="s">
        <v>229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272</v>
      </c>
      <c r="GL445" s="2" t="s">
        <v>275</v>
      </c>
      <c r="GM445" s="2" t="s">
        <v>229</v>
      </c>
      <c r="GN445" s="2" t="s">
        <v>229</v>
      </c>
      <c r="GO445" s="2" t="s">
        <v>241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239</v>
      </c>
      <c r="GX445" s="2" t="s">
        <v>275</v>
      </c>
      <c r="GY445" s="2" t="s">
        <v>2471</v>
      </c>
      <c r="GZ445" s="2" t="s">
        <v>229</v>
      </c>
      <c r="HA445" s="2" t="s">
        <v>241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266</v>
      </c>
      <c r="HJ445" s="2" t="s">
        <v>275</v>
      </c>
      <c r="HK445" s="2" t="s">
        <v>229</v>
      </c>
      <c r="HL445" s="2" t="s">
        <v>229</v>
      </c>
      <c r="HM445" s="2" t="s">
        <v>241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266</v>
      </c>
      <c r="HV445" s="2" t="s">
        <v>275</v>
      </c>
      <c r="HW445" s="2" t="s">
        <v>229</v>
      </c>
      <c r="HX445" s="2" t="s">
        <v>229</v>
      </c>
      <c r="HY445" s="2" t="s">
        <v>241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266</v>
      </c>
      <c r="IH445" s="2" t="s">
        <v>275</v>
      </c>
      <c r="II445" s="2" t="s">
        <v>229</v>
      </c>
      <c r="IJ445" s="2" t="s">
        <v>229</v>
      </c>
      <c r="IK445" s="2" t="s">
        <v>241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272</v>
      </c>
      <c r="IT445" s="2" t="s">
        <v>275</v>
      </c>
      <c r="IU445" s="2" t="s">
        <v>229</v>
      </c>
      <c r="IV445" s="2" t="s">
        <v>229</v>
      </c>
      <c r="IW445" s="2" t="s">
        <v>241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267</v>
      </c>
      <c r="JF445" s="2" t="s">
        <v>275</v>
      </c>
      <c r="JG445" s="2" t="s">
        <v>229</v>
      </c>
      <c r="JH445" s="2" t="s">
        <v>229</v>
      </c>
      <c r="JI445" s="2" t="s">
        <v>241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272</v>
      </c>
      <c r="JR445" s="2" t="s">
        <v>275</v>
      </c>
      <c r="JS445" s="2" t="s">
        <v>229</v>
      </c>
      <c r="JT445" s="2" t="s">
        <v>229</v>
      </c>
      <c r="JU445" s="2" t="s">
        <v>241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272</v>
      </c>
      <c r="KD445" s="2" t="s">
        <v>275</v>
      </c>
      <c r="KE445" s="2" t="s">
        <v>229</v>
      </c>
      <c r="KF445" s="2" t="s">
        <v>229</v>
      </c>
      <c r="KG445" s="2" t="s">
        <v>241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239</v>
      </c>
      <c r="KP445" s="2" t="s">
        <v>275</v>
      </c>
      <c r="KQ445" s="2" t="s">
        <v>2223</v>
      </c>
      <c r="KR445" s="2" t="s">
        <v>560</v>
      </c>
      <c r="KS445" s="2" t="s">
        <v>241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272</v>
      </c>
      <c r="LB445" s="2" t="s">
        <v>275</v>
      </c>
      <c r="LC445" s="2" t="s">
        <v>229</v>
      </c>
      <c r="LD445" s="2" t="s">
        <v>229</v>
      </c>
      <c r="LE445" s="2" t="s">
        <v>241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229</v>
      </c>
      <c r="LN445" s="2" t="s">
        <v>229</v>
      </c>
      <c r="LO445" s="2" t="s">
        <v>229</v>
      </c>
      <c r="LP445" s="2" t="s">
        <v>229</v>
      </c>
      <c r="LQ445" s="2" t="s">
        <v>229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239</v>
      </c>
      <c r="LZ445" s="2" t="s">
        <v>275</v>
      </c>
      <c r="MA445" s="2" t="s">
        <v>2292</v>
      </c>
      <c r="MB445" s="2" t="s">
        <v>1531</v>
      </c>
      <c r="MC445" s="2" t="s">
        <v>241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239</v>
      </c>
      <c r="ML445" s="2" t="s">
        <v>275</v>
      </c>
      <c r="MM445" s="2" t="s">
        <v>2667</v>
      </c>
      <c r="MN445" s="2" t="s">
        <v>1820</v>
      </c>
      <c r="MO445" s="2" t="s">
        <v>241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266</v>
      </c>
      <c r="MX445" s="2" t="s">
        <v>275</v>
      </c>
      <c r="MY445" s="2" t="s">
        <v>229</v>
      </c>
      <c r="MZ445" s="2" t="s">
        <v>229</v>
      </c>
      <c r="NA445" s="2" t="s">
        <v>241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239</v>
      </c>
      <c r="NJ445" s="2" t="s">
        <v>275</v>
      </c>
      <c r="NK445" s="2" t="s">
        <v>2668</v>
      </c>
      <c r="NL445" s="2" t="s">
        <v>885</v>
      </c>
      <c r="NM445" s="2" t="s">
        <v>241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272</v>
      </c>
      <c r="NV445" s="2" t="s">
        <v>275</v>
      </c>
      <c r="NW445" s="2" t="s">
        <v>229</v>
      </c>
      <c r="NX445" s="2" t="s">
        <v>229</v>
      </c>
      <c r="NY445" s="2" t="s">
        <v>241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239</v>
      </c>
      <c r="OH445" s="2" t="s">
        <v>275</v>
      </c>
      <c r="OI445" s="2" t="s">
        <v>229</v>
      </c>
      <c r="OJ445" s="2" t="s">
        <v>229</v>
      </c>
      <c r="OK445" s="2" t="s">
        <v>241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229</v>
      </c>
      <c r="OT445" s="2" t="s">
        <v>229</v>
      </c>
      <c r="OU445" s="2" t="s">
        <v>229</v>
      </c>
      <c r="OV445" s="2" t="s">
        <v>229</v>
      </c>
      <c r="OW445" s="2" t="s">
        <v>229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229</v>
      </c>
      <c r="PF445" s="2" t="s">
        <v>229</v>
      </c>
      <c r="PG445" s="2" t="s">
        <v>229</v>
      </c>
      <c r="PH445" s="2" t="s">
        <v>229</v>
      </c>
      <c r="PI445" s="2" t="s">
        <v>229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272</v>
      </c>
      <c r="PR445" s="2" t="s">
        <v>275</v>
      </c>
      <c r="PS445" s="2" t="s">
        <v>229</v>
      </c>
      <c r="PT445" s="2" t="s">
        <v>229</v>
      </c>
      <c r="PU445" s="2" t="s">
        <v>241</v>
      </c>
      <c r="PV445" s="2" t="s">
        <v>229</v>
      </c>
      <c r="PW445" s="4"/>
      <c r="PX445" s="8"/>
      <c r="PY445" s="4"/>
      <c r="PZ445" s="8"/>
      <c r="QA445" s="7"/>
      <c r="QB445" s="7"/>
      <c r="QC445" s="2" t="s">
        <v>281</v>
      </c>
      <c r="QD445" s="2" t="s">
        <v>275</v>
      </c>
      <c r="QE445" s="2" t="s">
        <v>229</v>
      </c>
      <c r="QF445" s="2" t="s">
        <v>229</v>
      </c>
      <c r="QG445" s="2" t="s">
        <v>241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229</v>
      </c>
      <c r="QQ445" s="2" t="s">
        <v>229</v>
      </c>
      <c r="QR445" s="2" t="s">
        <v>229</v>
      </c>
      <c r="QS445" s="2" t="s">
        <v>229</v>
      </c>
      <c r="QT445" s="2" t="s">
        <v>229</v>
      </c>
      <c r="QU445" s="4"/>
      <c r="QV445" s="8"/>
      <c r="QW445" s="4"/>
      <c r="QX445" s="8"/>
      <c r="QY445" s="7"/>
      <c r="QZ445" s="7"/>
      <c r="RA445" s="2" t="s">
        <v>239</v>
      </c>
      <c r="RB445" s="2" t="s">
        <v>275</v>
      </c>
      <c r="RC445" s="2" t="s">
        <v>338</v>
      </c>
      <c r="RD445" s="2" t="s">
        <v>229</v>
      </c>
      <c r="RE445" s="2" t="s">
        <v>241</v>
      </c>
      <c r="RF445" s="2" t="s">
        <v>229</v>
      </c>
      <c r="RG445" s="4"/>
      <c r="RH445" s="8"/>
      <c r="RI445" s="4"/>
      <c r="RJ445" s="8"/>
      <c r="RK445" s="7"/>
      <c r="RL445" s="7"/>
      <c r="RM445" s="2" t="s">
        <v>229</v>
      </c>
      <c r="RN445" s="2" t="s">
        <v>229</v>
      </c>
      <c r="RO445" s="2" t="s">
        <v>229</v>
      </c>
      <c r="RP445" s="2" t="s">
        <v>229</v>
      </c>
      <c r="RQ445" s="2" t="s">
        <v>229</v>
      </c>
      <c r="RR445" s="2" t="s">
        <v>229</v>
      </c>
      <c r="RS445" s="4"/>
      <c r="RT445" s="8"/>
      <c r="RU445" s="4"/>
      <c r="RV445" s="8"/>
      <c r="RW445" s="7"/>
      <c r="RX445" s="7"/>
      <c r="RY445" s="2" t="s">
        <v>272</v>
      </c>
      <c r="RZ445" s="2" t="s">
        <v>275</v>
      </c>
      <c r="SA445" s="2" t="s">
        <v>229</v>
      </c>
      <c r="SB445" s="2" t="s">
        <v>229</v>
      </c>
      <c r="SC445" s="2" t="s">
        <v>241</v>
      </c>
      <c r="SD445" s="2" t="s">
        <v>229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</row>
    <row r="446">
      <c r="A446" s="2" t="s">
        <v>3543</v>
      </c>
      <c r="B446" s="2" t="s">
        <v>216</v>
      </c>
      <c r="C446" s="2" t="s">
        <v>217</v>
      </c>
      <c r="D446" s="2" t="s">
        <v>3164</v>
      </c>
      <c r="E446" s="2" t="s">
        <v>3497</v>
      </c>
      <c r="F446" s="2" t="s">
        <v>2650</v>
      </c>
      <c r="G446" s="2" t="s">
        <v>2651</v>
      </c>
      <c r="H446" s="2" t="s">
        <v>2652</v>
      </c>
      <c r="I446" s="2" t="s">
        <v>3539</v>
      </c>
      <c r="J446" s="2" t="s">
        <v>312</v>
      </c>
      <c r="K446" s="2" t="s">
        <v>2654</v>
      </c>
      <c r="L446" s="3">
        <v>28.57</v>
      </c>
      <c r="M446" s="3">
        <v>30</v>
      </c>
      <c r="N446" s="3">
        <v>59.99</v>
      </c>
      <c r="O446" s="2" t="s">
        <v>963</v>
      </c>
      <c r="P446" s="2" t="s">
        <v>964</v>
      </c>
      <c r="Q446" s="2" t="s">
        <v>228</v>
      </c>
      <c r="R446" s="2" t="s">
        <v>229</v>
      </c>
      <c r="S446" s="2" t="s">
        <v>2655</v>
      </c>
      <c r="T446" s="2" t="s">
        <v>684</v>
      </c>
      <c r="U446" s="2" t="s">
        <v>232</v>
      </c>
      <c r="V446" s="2" t="s">
        <v>1745</v>
      </c>
      <c r="W446" s="2" t="s">
        <v>686</v>
      </c>
      <c r="X446" s="2" t="s">
        <v>1525</v>
      </c>
      <c r="Y446" s="2" t="s">
        <v>257</v>
      </c>
      <c r="Z446" s="4">
        <v>8</v>
      </c>
      <c r="AA446" s="4">
        <f>=ROUNDDOWN(4,0)</f>
      </c>
      <c r="AB446" s="5">
        <v>2</v>
      </c>
      <c r="AC446" s="2" t="s">
        <v>229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>
        <v>2</v>
      </c>
      <c r="AQ446" s="8">
        <v>64.8</v>
      </c>
      <c r="AR446" s="4"/>
      <c r="AS446" s="8"/>
      <c r="AT446" s="7"/>
      <c r="AU446" s="7"/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>
        <v>1</v>
      </c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 t="s">
        <v>229</v>
      </c>
      <c r="BJ446" s="4">
        <v>2</v>
      </c>
      <c r="BK446" s="8">
        <v>64.8</v>
      </c>
      <c r="BL446" s="2" t="s">
        <v>17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239</v>
      </c>
      <c r="BV446" s="2" t="s">
        <v>226</v>
      </c>
      <c r="BW446" s="2" t="s">
        <v>229</v>
      </c>
      <c r="BX446" s="2" t="s">
        <v>1189</v>
      </c>
      <c r="BY446" s="2" t="s">
        <v>241</v>
      </c>
      <c r="BZ446" s="2" t="s">
        <v>229</v>
      </c>
      <c r="CA446" s="4">
        <v>2</v>
      </c>
      <c r="CB446" s="8">
        <v>64.8</v>
      </c>
      <c r="CC446" s="4"/>
      <c r="CD446" s="8"/>
      <c r="CE446" s="7"/>
      <c r="CF446" s="7"/>
      <c r="CG446" s="2" t="s">
        <v>239</v>
      </c>
      <c r="CH446" s="2" t="s">
        <v>226</v>
      </c>
      <c r="CI446" s="2" t="s">
        <v>885</v>
      </c>
      <c r="CJ446" s="2" t="s">
        <v>2221</v>
      </c>
      <c r="CK446" s="2" t="s">
        <v>241</v>
      </c>
      <c r="CL446" s="2" t="s">
        <v>229</v>
      </c>
      <c r="CM446" s="4"/>
      <c r="CN446" s="8"/>
      <c r="CO446" s="4"/>
      <c r="CP446" s="8"/>
      <c r="CQ446" s="7"/>
      <c r="CR446" s="7"/>
      <c r="CS446" s="2" t="s">
        <v>239</v>
      </c>
      <c r="CT446" s="2" t="s">
        <v>226</v>
      </c>
      <c r="CU446" s="2" t="s">
        <v>461</v>
      </c>
      <c r="CV446" s="2" t="s">
        <v>2785</v>
      </c>
      <c r="CW446" s="2" t="s">
        <v>241</v>
      </c>
      <c r="CX446" s="2" t="s">
        <v>229</v>
      </c>
      <c r="CY446" s="4"/>
      <c r="CZ446" s="8"/>
      <c r="DA446" s="4"/>
      <c r="DB446" s="8"/>
      <c r="DC446" s="7"/>
      <c r="DD446" s="7"/>
      <c r="DE446" s="2" t="s">
        <v>239</v>
      </c>
      <c r="DF446" s="2" t="s">
        <v>226</v>
      </c>
      <c r="DG446" s="2" t="s">
        <v>2333</v>
      </c>
      <c r="DH446" s="2" t="s">
        <v>3544</v>
      </c>
      <c r="DI446" s="2" t="s">
        <v>263</v>
      </c>
      <c r="DJ446" s="2" t="s">
        <v>229</v>
      </c>
      <c r="DK446" s="4"/>
      <c r="DL446" s="8"/>
      <c r="DM446" s="4"/>
      <c r="DN446" s="8"/>
      <c r="DO446" s="7"/>
      <c r="DP446" s="7"/>
      <c r="DQ446" s="2" t="s">
        <v>239</v>
      </c>
      <c r="DR446" s="2" t="s">
        <v>226</v>
      </c>
      <c r="DS446" s="2" t="s">
        <v>2663</v>
      </c>
      <c r="DT446" s="2" t="s">
        <v>229</v>
      </c>
      <c r="DU446" s="2" t="s">
        <v>241</v>
      </c>
      <c r="DV446" s="2" t="s">
        <v>229</v>
      </c>
      <c r="DW446" s="4"/>
      <c r="DX446" s="8"/>
      <c r="DY446" s="4"/>
      <c r="DZ446" s="8"/>
      <c r="EA446" s="7"/>
      <c r="EB446" s="7"/>
      <c r="EC446" s="2" t="s">
        <v>239</v>
      </c>
      <c r="ED446" s="2" t="s">
        <v>226</v>
      </c>
      <c r="EE446" s="2" t="s">
        <v>1530</v>
      </c>
      <c r="EF446" s="2" t="s">
        <v>2000</v>
      </c>
      <c r="EG446" s="2" t="s">
        <v>263</v>
      </c>
      <c r="EH446" s="2" t="s">
        <v>229</v>
      </c>
      <c r="EI446" s="4"/>
      <c r="EJ446" s="8"/>
      <c r="EK446" s="4"/>
      <c r="EL446" s="8"/>
      <c r="EM446" s="7"/>
      <c r="EN446" s="7"/>
      <c r="EO446" s="2" t="s">
        <v>239</v>
      </c>
      <c r="EP446" s="2" t="s">
        <v>226</v>
      </c>
      <c r="EQ446" s="2" t="s">
        <v>2665</v>
      </c>
      <c r="ER446" s="2" t="s">
        <v>3545</v>
      </c>
      <c r="ES446" s="2" t="s">
        <v>241</v>
      </c>
      <c r="ET446" s="2" t="s">
        <v>229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226</v>
      </c>
      <c r="FC446" s="2" t="s">
        <v>461</v>
      </c>
      <c r="FD446" s="2" t="s">
        <v>2666</v>
      </c>
      <c r="FE446" s="2" t="s">
        <v>241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226</v>
      </c>
      <c r="FO446" s="2" t="s">
        <v>461</v>
      </c>
      <c r="FP446" s="2" t="s">
        <v>229</v>
      </c>
      <c r="FQ446" s="2" t="s">
        <v>241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229</v>
      </c>
      <c r="FZ446" s="2" t="s">
        <v>229</v>
      </c>
      <c r="GA446" s="2" t="s">
        <v>229</v>
      </c>
      <c r="GB446" s="2" t="s">
        <v>229</v>
      </c>
      <c r="GC446" s="2" t="s">
        <v>229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272</v>
      </c>
      <c r="GL446" s="2" t="s">
        <v>226</v>
      </c>
      <c r="GM446" s="2" t="s">
        <v>229</v>
      </c>
      <c r="GN446" s="2" t="s">
        <v>229</v>
      </c>
      <c r="GO446" s="2" t="s">
        <v>241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239</v>
      </c>
      <c r="GX446" s="2" t="s">
        <v>226</v>
      </c>
      <c r="GY446" s="2" t="s">
        <v>2471</v>
      </c>
      <c r="GZ446" s="2" t="s">
        <v>3541</v>
      </c>
      <c r="HA446" s="2" t="s">
        <v>241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266</v>
      </c>
      <c r="HJ446" s="2" t="s">
        <v>226</v>
      </c>
      <c r="HK446" s="2" t="s">
        <v>229</v>
      </c>
      <c r="HL446" s="2" t="s">
        <v>229</v>
      </c>
      <c r="HM446" s="2" t="s">
        <v>241</v>
      </c>
      <c r="HN446" s="2" t="s">
        <v>229</v>
      </c>
      <c r="HO446" s="4"/>
      <c r="HP446" s="8"/>
      <c r="HQ446" s="4"/>
      <c r="HR446" s="8"/>
      <c r="HS446" s="7"/>
      <c r="HT446" s="7"/>
      <c r="HU446" s="2" t="s">
        <v>272</v>
      </c>
      <c r="HV446" s="2" t="s">
        <v>226</v>
      </c>
      <c r="HW446" s="2" t="s">
        <v>229</v>
      </c>
      <c r="HX446" s="2" t="s">
        <v>229</v>
      </c>
      <c r="HY446" s="2" t="s">
        <v>241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266</v>
      </c>
      <c r="IH446" s="2" t="s">
        <v>226</v>
      </c>
      <c r="II446" s="2" t="s">
        <v>229</v>
      </c>
      <c r="IJ446" s="2" t="s">
        <v>229</v>
      </c>
      <c r="IK446" s="2" t="s">
        <v>241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272</v>
      </c>
      <c r="IT446" s="2" t="s">
        <v>226</v>
      </c>
      <c r="IU446" s="2" t="s">
        <v>229</v>
      </c>
      <c r="IV446" s="2" t="s">
        <v>229</v>
      </c>
      <c r="IW446" s="2" t="s">
        <v>241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267</v>
      </c>
      <c r="JF446" s="2" t="s">
        <v>226</v>
      </c>
      <c r="JG446" s="2" t="s">
        <v>229</v>
      </c>
      <c r="JH446" s="2" t="s">
        <v>229</v>
      </c>
      <c r="JI446" s="2" t="s">
        <v>241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272</v>
      </c>
      <c r="JR446" s="2" t="s">
        <v>226</v>
      </c>
      <c r="JS446" s="2" t="s">
        <v>229</v>
      </c>
      <c r="JT446" s="2" t="s">
        <v>229</v>
      </c>
      <c r="JU446" s="2" t="s">
        <v>241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272</v>
      </c>
      <c r="KD446" s="2" t="s">
        <v>226</v>
      </c>
      <c r="KE446" s="2" t="s">
        <v>229</v>
      </c>
      <c r="KF446" s="2" t="s">
        <v>229</v>
      </c>
      <c r="KG446" s="2" t="s">
        <v>241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239</v>
      </c>
      <c r="KP446" s="2" t="s">
        <v>226</v>
      </c>
      <c r="KQ446" s="2" t="s">
        <v>2223</v>
      </c>
      <c r="KR446" s="2" t="s">
        <v>796</v>
      </c>
      <c r="KS446" s="2" t="s">
        <v>241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272</v>
      </c>
      <c r="LB446" s="2" t="s">
        <v>226</v>
      </c>
      <c r="LC446" s="2" t="s">
        <v>229</v>
      </c>
      <c r="LD446" s="2" t="s">
        <v>229</v>
      </c>
      <c r="LE446" s="2" t="s">
        <v>241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229</v>
      </c>
      <c r="LN446" s="2" t="s">
        <v>229</v>
      </c>
      <c r="LO446" s="2" t="s">
        <v>229</v>
      </c>
      <c r="LP446" s="2" t="s">
        <v>229</v>
      </c>
      <c r="LQ446" s="2" t="s">
        <v>229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239</v>
      </c>
      <c r="LZ446" s="2" t="s">
        <v>275</v>
      </c>
      <c r="MA446" s="2" t="s">
        <v>2292</v>
      </c>
      <c r="MB446" s="2" t="s">
        <v>835</v>
      </c>
      <c r="MC446" s="2" t="s">
        <v>241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239</v>
      </c>
      <c r="ML446" s="2" t="s">
        <v>226</v>
      </c>
      <c r="MM446" s="2" t="s">
        <v>2667</v>
      </c>
      <c r="MN446" s="2" t="s">
        <v>614</v>
      </c>
      <c r="MO446" s="2" t="s">
        <v>241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266</v>
      </c>
      <c r="MX446" s="2" t="s">
        <v>226</v>
      </c>
      <c r="MY446" s="2" t="s">
        <v>229</v>
      </c>
      <c r="MZ446" s="2" t="s">
        <v>229</v>
      </c>
      <c r="NA446" s="2" t="s">
        <v>241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239</v>
      </c>
      <c r="NJ446" s="2" t="s">
        <v>260</v>
      </c>
      <c r="NK446" s="2" t="s">
        <v>2668</v>
      </c>
      <c r="NL446" s="2" t="s">
        <v>885</v>
      </c>
      <c r="NM446" s="2" t="s">
        <v>241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272</v>
      </c>
      <c r="NV446" s="2" t="s">
        <v>226</v>
      </c>
      <c r="NW446" s="2" t="s">
        <v>229</v>
      </c>
      <c r="NX446" s="2" t="s">
        <v>229</v>
      </c>
      <c r="NY446" s="2" t="s">
        <v>241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239</v>
      </c>
      <c r="OH446" s="2" t="s">
        <v>226</v>
      </c>
      <c r="OI446" s="2" t="s">
        <v>229</v>
      </c>
      <c r="OJ446" s="2" t="s">
        <v>229</v>
      </c>
      <c r="OK446" s="2" t="s">
        <v>241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229</v>
      </c>
      <c r="OT446" s="2" t="s">
        <v>229</v>
      </c>
      <c r="OU446" s="2" t="s">
        <v>229</v>
      </c>
      <c r="OV446" s="2" t="s">
        <v>229</v>
      </c>
      <c r="OW446" s="2" t="s">
        <v>229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229</v>
      </c>
      <c r="PF446" s="2" t="s">
        <v>229</v>
      </c>
      <c r="PG446" s="2" t="s">
        <v>229</v>
      </c>
      <c r="PH446" s="2" t="s">
        <v>229</v>
      </c>
      <c r="PI446" s="2" t="s">
        <v>229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272</v>
      </c>
      <c r="PR446" s="2" t="s">
        <v>275</v>
      </c>
      <c r="PS446" s="2" t="s">
        <v>229</v>
      </c>
      <c r="PT446" s="2" t="s">
        <v>229</v>
      </c>
      <c r="PU446" s="2" t="s">
        <v>241</v>
      </c>
      <c r="PV446" s="2" t="s">
        <v>229</v>
      </c>
      <c r="PW446" s="4"/>
      <c r="PX446" s="8"/>
      <c r="PY446" s="4"/>
      <c r="PZ446" s="8"/>
      <c r="QA446" s="7"/>
      <c r="QB446" s="7"/>
      <c r="QC446" s="2" t="s">
        <v>281</v>
      </c>
      <c r="QD446" s="2" t="s">
        <v>226</v>
      </c>
      <c r="QE446" s="2" t="s">
        <v>229</v>
      </c>
      <c r="QF446" s="2" t="s">
        <v>229</v>
      </c>
      <c r="QG446" s="2" t="s">
        <v>241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229</v>
      </c>
      <c r="QQ446" s="2" t="s">
        <v>229</v>
      </c>
      <c r="QR446" s="2" t="s">
        <v>229</v>
      </c>
      <c r="QS446" s="2" t="s">
        <v>229</v>
      </c>
      <c r="QT446" s="2" t="s">
        <v>229</v>
      </c>
      <c r="QU446" s="4"/>
      <c r="QV446" s="8"/>
      <c r="QW446" s="4"/>
      <c r="QX446" s="8"/>
      <c r="QY446" s="7"/>
      <c r="QZ446" s="7"/>
      <c r="RA446" s="2" t="s">
        <v>239</v>
      </c>
      <c r="RB446" s="2" t="s">
        <v>275</v>
      </c>
      <c r="RC446" s="2" t="s">
        <v>338</v>
      </c>
      <c r="RD446" s="2" t="s">
        <v>229</v>
      </c>
      <c r="RE446" s="2" t="s">
        <v>241</v>
      </c>
      <c r="RF446" s="2" t="s">
        <v>229</v>
      </c>
      <c r="RG446" s="4"/>
      <c r="RH446" s="8"/>
      <c r="RI446" s="4"/>
      <c r="RJ446" s="8"/>
      <c r="RK446" s="7"/>
      <c r="RL446" s="7"/>
      <c r="RM446" s="2" t="s">
        <v>229</v>
      </c>
      <c r="RN446" s="2" t="s">
        <v>229</v>
      </c>
      <c r="RO446" s="2" t="s">
        <v>229</v>
      </c>
      <c r="RP446" s="2" t="s">
        <v>229</v>
      </c>
      <c r="RQ446" s="2" t="s">
        <v>229</v>
      </c>
      <c r="RR446" s="2" t="s">
        <v>229</v>
      </c>
      <c r="RS446" s="4"/>
      <c r="RT446" s="8"/>
      <c r="RU446" s="4"/>
      <c r="RV446" s="8"/>
      <c r="RW446" s="7"/>
      <c r="RX446" s="7"/>
      <c r="RY446" s="2" t="s">
        <v>272</v>
      </c>
      <c r="RZ446" s="2" t="s">
        <v>275</v>
      </c>
      <c r="SA446" s="2" t="s">
        <v>229</v>
      </c>
      <c r="SB446" s="2" t="s">
        <v>229</v>
      </c>
      <c r="SC446" s="2" t="s">
        <v>241</v>
      </c>
      <c r="SD446" s="2" t="s">
        <v>229</v>
      </c>
      <c r="SE446" s="4">
        <v>8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</row>
    <row r="447">
      <c r="A447" s="2" t="s">
        <v>3546</v>
      </c>
      <c r="B447" s="2" t="s">
        <v>216</v>
      </c>
      <c r="C447" s="2" t="s">
        <v>217</v>
      </c>
      <c r="D447" s="2" t="s">
        <v>3164</v>
      </c>
      <c r="E447" s="2" t="s">
        <v>3497</v>
      </c>
      <c r="F447" s="2" t="s">
        <v>2813</v>
      </c>
      <c r="G447" s="2" t="s">
        <v>1339</v>
      </c>
      <c r="H447" s="2" t="s">
        <v>2814</v>
      </c>
      <c r="I447" s="2" t="s">
        <v>3498</v>
      </c>
      <c r="J447" s="2" t="s">
        <v>224</v>
      </c>
      <c r="K447" s="2" t="s">
        <v>412</v>
      </c>
      <c r="L447" s="3">
        <v>26.19</v>
      </c>
      <c r="M447" s="3">
        <v>27.5</v>
      </c>
      <c r="N447" s="3">
        <v>54.99</v>
      </c>
      <c r="O447" s="2" t="s">
        <v>981</v>
      </c>
      <c r="P447" s="2" t="s">
        <v>964</v>
      </c>
      <c r="Q447" s="2" t="s">
        <v>228</v>
      </c>
      <c r="R447" s="2" t="s">
        <v>229</v>
      </c>
      <c r="S447" s="2" t="s">
        <v>2815</v>
      </c>
      <c r="T447" s="2" t="s">
        <v>229</v>
      </c>
      <c r="U447" s="2" t="s">
        <v>2464</v>
      </c>
      <c r="V447" s="2" t="s">
        <v>685</v>
      </c>
      <c r="W447" s="2" t="s">
        <v>686</v>
      </c>
      <c r="X447" s="2" t="s">
        <v>1009</v>
      </c>
      <c r="Y447" s="2" t="s">
        <v>2008</v>
      </c>
      <c r="Z447" s="4">
        <v>47</v>
      </c>
      <c r="AA447" s="4">
        <f>=ROUNDDOWN(23.5,0)</f>
      </c>
      <c r="AB447" s="5">
        <v>2</v>
      </c>
      <c r="AC447" s="2" t="s">
        <v>229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2</v>
      </c>
      <c r="AW447" s="8">
        <v>54.6</v>
      </c>
      <c r="AX447" s="4">
        <v>1</v>
      </c>
      <c r="AY447" s="8">
        <v>35.1</v>
      </c>
      <c r="AZ447" s="7">
        <v>1</v>
      </c>
      <c r="BA447" s="7">
        <v>0.5556</v>
      </c>
      <c r="BB447" s="7"/>
      <c r="BC447" s="4">
        <v>2</v>
      </c>
      <c r="BD447" s="8">
        <v>54.6</v>
      </c>
      <c r="BE447" s="4">
        <v>1</v>
      </c>
      <c r="BF447" s="8">
        <v>35.1</v>
      </c>
      <c r="BG447" s="7">
        <v>1</v>
      </c>
      <c r="BH447" s="7">
        <v>0.5556</v>
      </c>
      <c r="BI447" s="7">
        <v>1</v>
      </c>
      <c r="BJ447" s="4"/>
      <c r="BK447" s="8"/>
      <c r="BL447" s="2" t="s">
        <v>229</v>
      </c>
      <c r="BM447" s="7"/>
      <c r="BN447" s="7"/>
      <c r="BO447" s="4"/>
      <c r="BP447" s="8"/>
      <c r="BQ447" s="4"/>
      <c r="BR447" s="8"/>
      <c r="BS447" s="7"/>
      <c r="BT447" s="7"/>
      <c r="BU447" s="2" t="s">
        <v>266</v>
      </c>
      <c r="BV447" s="2" t="s">
        <v>226</v>
      </c>
      <c r="BW447" s="2" t="s">
        <v>229</v>
      </c>
      <c r="BX447" s="2" t="s">
        <v>229</v>
      </c>
      <c r="BY447" s="2" t="s">
        <v>241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239</v>
      </c>
      <c r="CH447" s="2" t="s">
        <v>226</v>
      </c>
      <c r="CI447" s="2" t="s">
        <v>2466</v>
      </c>
      <c r="CJ447" s="2" t="s">
        <v>2482</v>
      </c>
      <c r="CK447" s="2" t="s">
        <v>241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226</v>
      </c>
      <c r="CU447" s="2" t="s">
        <v>2483</v>
      </c>
      <c r="CV447" s="2" t="s">
        <v>2473</v>
      </c>
      <c r="CW447" s="2" t="s">
        <v>241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239</v>
      </c>
      <c r="DF447" s="2" t="s">
        <v>226</v>
      </c>
      <c r="DG447" s="2" t="s">
        <v>2484</v>
      </c>
      <c r="DH447" s="2" t="s">
        <v>1189</v>
      </c>
      <c r="DI447" s="2" t="s">
        <v>263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239</v>
      </c>
      <c r="DR447" s="2" t="s">
        <v>226</v>
      </c>
      <c r="DS447" s="2" t="s">
        <v>2816</v>
      </c>
      <c r="DT447" s="2" t="s">
        <v>2575</v>
      </c>
      <c r="DU447" s="2" t="s">
        <v>241</v>
      </c>
      <c r="DV447" s="2" t="s">
        <v>229</v>
      </c>
      <c r="DW447" s="4"/>
      <c r="DX447" s="8"/>
      <c r="DY447" s="4"/>
      <c r="DZ447" s="8"/>
      <c r="EA447" s="7"/>
      <c r="EB447" s="7"/>
      <c r="EC447" s="2" t="s">
        <v>239</v>
      </c>
      <c r="ED447" s="2" t="s">
        <v>226</v>
      </c>
      <c r="EE447" s="2" t="s">
        <v>627</v>
      </c>
      <c r="EF447" s="2" t="s">
        <v>2817</v>
      </c>
      <c r="EG447" s="2" t="s">
        <v>241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239</v>
      </c>
      <c r="EP447" s="2" t="s">
        <v>226</v>
      </c>
      <c r="EQ447" s="2" t="s">
        <v>1972</v>
      </c>
      <c r="ER447" s="2" t="s">
        <v>1505</v>
      </c>
      <c r="ES447" s="2" t="s">
        <v>241</v>
      </c>
      <c r="ET447" s="2" t="s">
        <v>229</v>
      </c>
      <c r="EU447" s="4"/>
      <c r="EV447" s="8"/>
      <c r="EW447" s="4"/>
      <c r="EX447" s="8"/>
      <c r="EY447" s="7"/>
      <c r="EZ447" s="7"/>
      <c r="FA447" s="2" t="s">
        <v>239</v>
      </c>
      <c r="FB447" s="2" t="s">
        <v>226</v>
      </c>
      <c r="FC447" s="2" t="s">
        <v>2008</v>
      </c>
      <c r="FD447" s="2" t="s">
        <v>1401</v>
      </c>
      <c r="FE447" s="2" t="s">
        <v>241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226</v>
      </c>
      <c r="FO447" s="2" t="s">
        <v>2008</v>
      </c>
      <c r="FP447" s="2" t="s">
        <v>229</v>
      </c>
      <c r="FQ447" s="2" t="s">
        <v>241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239</v>
      </c>
      <c r="FZ447" s="2" t="s">
        <v>226</v>
      </c>
      <c r="GA447" s="2" t="s">
        <v>327</v>
      </c>
      <c r="GB447" s="2" t="s">
        <v>229</v>
      </c>
      <c r="GC447" s="2" t="s">
        <v>241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272</v>
      </c>
      <c r="GL447" s="2" t="s">
        <v>226</v>
      </c>
      <c r="GM447" s="2" t="s">
        <v>229</v>
      </c>
      <c r="GN447" s="2" t="s">
        <v>229</v>
      </c>
      <c r="GO447" s="2" t="s">
        <v>241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239</v>
      </c>
      <c r="GX447" s="2" t="s">
        <v>226</v>
      </c>
      <c r="GY447" s="2" t="s">
        <v>2471</v>
      </c>
      <c r="GZ447" s="2" t="s">
        <v>229</v>
      </c>
      <c r="HA447" s="2" t="s">
        <v>241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266</v>
      </c>
      <c r="HJ447" s="2" t="s">
        <v>226</v>
      </c>
      <c r="HK447" s="2" t="s">
        <v>229</v>
      </c>
      <c r="HL447" s="2" t="s">
        <v>229</v>
      </c>
      <c r="HM447" s="2" t="s">
        <v>241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266</v>
      </c>
      <c r="HV447" s="2" t="s">
        <v>226</v>
      </c>
      <c r="HW447" s="2" t="s">
        <v>229</v>
      </c>
      <c r="HX447" s="2" t="s">
        <v>229</v>
      </c>
      <c r="HY447" s="2" t="s">
        <v>241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266</v>
      </c>
      <c r="IH447" s="2" t="s">
        <v>226</v>
      </c>
      <c r="II447" s="2" t="s">
        <v>229</v>
      </c>
      <c r="IJ447" s="2" t="s">
        <v>229</v>
      </c>
      <c r="IK447" s="2" t="s">
        <v>241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272</v>
      </c>
      <c r="IT447" s="2" t="s">
        <v>226</v>
      </c>
      <c r="IU447" s="2" t="s">
        <v>229</v>
      </c>
      <c r="IV447" s="2" t="s">
        <v>229</v>
      </c>
      <c r="IW447" s="2" t="s">
        <v>241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272</v>
      </c>
      <c r="JF447" s="2" t="s">
        <v>226</v>
      </c>
      <c r="JG447" s="2" t="s">
        <v>229</v>
      </c>
      <c r="JH447" s="2" t="s">
        <v>229</v>
      </c>
      <c r="JI447" s="2" t="s">
        <v>241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272</v>
      </c>
      <c r="JR447" s="2" t="s">
        <v>226</v>
      </c>
      <c r="JS447" s="2" t="s">
        <v>229</v>
      </c>
      <c r="JT447" s="2" t="s">
        <v>229</v>
      </c>
      <c r="JU447" s="2" t="s">
        <v>241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272</v>
      </c>
      <c r="KD447" s="2" t="s">
        <v>226</v>
      </c>
      <c r="KE447" s="2" t="s">
        <v>229</v>
      </c>
      <c r="KF447" s="2" t="s">
        <v>229</v>
      </c>
      <c r="KG447" s="2" t="s">
        <v>241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272</v>
      </c>
      <c r="KP447" s="2" t="s">
        <v>226</v>
      </c>
      <c r="KQ447" s="2" t="s">
        <v>229</v>
      </c>
      <c r="KR447" s="2" t="s">
        <v>229</v>
      </c>
      <c r="KS447" s="2" t="s">
        <v>241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272</v>
      </c>
      <c r="LB447" s="2" t="s">
        <v>226</v>
      </c>
      <c r="LC447" s="2" t="s">
        <v>229</v>
      </c>
      <c r="LD447" s="2" t="s">
        <v>229</v>
      </c>
      <c r="LE447" s="2" t="s">
        <v>241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229</v>
      </c>
      <c r="LN447" s="2" t="s">
        <v>229</v>
      </c>
      <c r="LO447" s="2" t="s">
        <v>229</v>
      </c>
      <c r="LP447" s="2" t="s">
        <v>229</v>
      </c>
      <c r="LQ447" s="2" t="s">
        <v>229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239</v>
      </c>
      <c r="LZ447" s="2" t="s">
        <v>275</v>
      </c>
      <c r="MA447" s="2" t="s">
        <v>2474</v>
      </c>
      <c r="MB447" s="2" t="s">
        <v>229</v>
      </c>
      <c r="MC447" s="2" t="s">
        <v>241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272</v>
      </c>
      <c r="ML447" s="2" t="s">
        <v>226</v>
      </c>
      <c r="MM447" s="2" t="s">
        <v>229</v>
      </c>
      <c r="MN447" s="2" t="s">
        <v>229</v>
      </c>
      <c r="MO447" s="2" t="s">
        <v>241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239</v>
      </c>
      <c r="MX447" s="2" t="s">
        <v>226</v>
      </c>
      <c r="MY447" s="2" t="s">
        <v>308</v>
      </c>
      <c r="MZ447" s="2" t="s">
        <v>229</v>
      </c>
      <c r="NA447" s="2" t="s">
        <v>241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239</v>
      </c>
      <c r="NJ447" s="2" t="s">
        <v>260</v>
      </c>
      <c r="NK447" s="2" t="s">
        <v>2008</v>
      </c>
      <c r="NL447" s="2" t="s">
        <v>2658</v>
      </c>
      <c r="NM447" s="2" t="s">
        <v>241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272</v>
      </c>
      <c r="NV447" s="2" t="s">
        <v>226</v>
      </c>
      <c r="NW447" s="2" t="s">
        <v>229</v>
      </c>
      <c r="NX447" s="2" t="s">
        <v>229</v>
      </c>
      <c r="NY447" s="2" t="s">
        <v>241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239</v>
      </c>
      <c r="OH447" s="2" t="s">
        <v>226</v>
      </c>
      <c r="OI447" s="2" t="s">
        <v>229</v>
      </c>
      <c r="OJ447" s="2" t="s">
        <v>229</v>
      </c>
      <c r="OK447" s="2" t="s">
        <v>241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229</v>
      </c>
      <c r="OT447" s="2" t="s">
        <v>229</v>
      </c>
      <c r="OU447" s="2" t="s">
        <v>229</v>
      </c>
      <c r="OV447" s="2" t="s">
        <v>229</v>
      </c>
      <c r="OW447" s="2" t="s">
        <v>229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281</v>
      </c>
      <c r="PF447" s="2" t="s">
        <v>226</v>
      </c>
      <c r="PG447" s="2" t="s">
        <v>229</v>
      </c>
      <c r="PH447" s="2" t="s">
        <v>229</v>
      </c>
      <c r="PI447" s="2" t="s">
        <v>241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229</v>
      </c>
      <c r="PS447" s="2" t="s">
        <v>229</v>
      </c>
      <c r="PT447" s="2" t="s">
        <v>229</v>
      </c>
      <c r="PU447" s="2" t="s">
        <v>229</v>
      </c>
      <c r="PV447" s="2" t="s">
        <v>229</v>
      </c>
      <c r="PW447" s="4"/>
      <c r="PX447" s="8"/>
      <c r="PY447" s="4"/>
      <c r="PZ447" s="8"/>
      <c r="QA447" s="7"/>
      <c r="QB447" s="7"/>
      <c r="QC447" s="2" t="s">
        <v>281</v>
      </c>
      <c r="QD447" s="2" t="s">
        <v>226</v>
      </c>
      <c r="QE447" s="2" t="s">
        <v>229</v>
      </c>
      <c r="QF447" s="2" t="s">
        <v>229</v>
      </c>
      <c r="QG447" s="2" t="s">
        <v>241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229</v>
      </c>
      <c r="QP447" s="2" t="s">
        <v>229</v>
      </c>
      <c r="QQ447" s="2" t="s">
        <v>229</v>
      </c>
      <c r="QR447" s="2" t="s">
        <v>229</v>
      </c>
      <c r="QS447" s="2" t="s">
        <v>229</v>
      </c>
      <c r="QT447" s="2" t="s">
        <v>229</v>
      </c>
      <c r="QU447" s="4"/>
      <c r="QV447" s="8"/>
      <c r="QW447" s="4"/>
      <c r="QX447" s="8"/>
      <c r="QY447" s="7"/>
      <c r="QZ447" s="7"/>
      <c r="RA447" s="2" t="s">
        <v>272</v>
      </c>
      <c r="RB447" s="2" t="s">
        <v>226</v>
      </c>
      <c r="RC447" s="2" t="s">
        <v>229</v>
      </c>
      <c r="RD447" s="2" t="s">
        <v>229</v>
      </c>
      <c r="RE447" s="2" t="s">
        <v>241</v>
      </c>
      <c r="RF447" s="2" t="s">
        <v>229</v>
      </c>
      <c r="RG447" s="4"/>
      <c r="RH447" s="8"/>
      <c r="RI447" s="4"/>
      <c r="RJ447" s="8"/>
      <c r="RK447" s="7"/>
      <c r="RL447" s="7"/>
      <c r="RM447" s="2" t="s">
        <v>272</v>
      </c>
      <c r="RN447" s="2" t="s">
        <v>226</v>
      </c>
      <c r="RO447" s="2" t="s">
        <v>229</v>
      </c>
      <c r="RP447" s="2" t="s">
        <v>229</v>
      </c>
      <c r="RQ447" s="2" t="s">
        <v>241</v>
      </c>
      <c r="RR447" s="2" t="s">
        <v>229</v>
      </c>
      <c r="RS447" s="4"/>
      <c r="RT447" s="8"/>
      <c r="RU447" s="4"/>
      <c r="RV447" s="8"/>
      <c r="RW447" s="7"/>
      <c r="RX447" s="7"/>
      <c r="RY447" s="2" t="s">
        <v>229</v>
      </c>
      <c r="RZ447" s="2" t="s">
        <v>229</v>
      </c>
      <c r="SA447" s="2" t="s">
        <v>229</v>
      </c>
      <c r="SB447" s="2" t="s">
        <v>229</v>
      </c>
      <c r="SC447" s="2" t="s">
        <v>229</v>
      </c>
      <c r="SD447" s="2" t="s">
        <v>229</v>
      </c>
      <c r="SE447" s="4">
        <v>47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</row>
    <row r="448">
      <c r="A448" s="2" t="s">
        <v>3547</v>
      </c>
      <c r="B448" s="2" t="s">
        <v>216</v>
      </c>
      <c r="C448" s="2" t="s">
        <v>217</v>
      </c>
      <c r="D448" s="2" t="s">
        <v>3164</v>
      </c>
      <c r="E448" s="2" t="s">
        <v>3497</v>
      </c>
      <c r="F448" s="2" t="s">
        <v>2813</v>
      </c>
      <c r="G448" s="2" t="s">
        <v>1339</v>
      </c>
      <c r="H448" s="2" t="s">
        <v>2814</v>
      </c>
      <c r="I448" s="2" t="s">
        <v>3498</v>
      </c>
      <c r="J448" s="2" t="s">
        <v>285</v>
      </c>
      <c r="K448" s="2" t="s">
        <v>412</v>
      </c>
      <c r="L448" s="3">
        <v>30.95</v>
      </c>
      <c r="M448" s="3">
        <v>32.5</v>
      </c>
      <c r="N448" s="3">
        <v>64.99</v>
      </c>
      <c r="O448" s="2" t="s">
        <v>981</v>
      </c>
      <c r="P448" s="2" t="s">
        <v>964</v>
      </c>
      <c r="Q448" s="2" t="s">
        <v>228</v>
      </c>
      <c r="R448" s="2" t="s">
        <v>229</v>
      </c>
      <c r="S448" s="2" t="s">
        <v>2815</v>
      </c>
      <c r="T448" s="2" t="s">
        <v>229</v>
      </c>
      <c r="U448" s="2" t="s">
        <v>232</v>
      </c>
      <c r="V448" s="2" t="s">
        <v>685</v>
      </c>
      <c r="W448" s="2" t="s">
        <v>686</v>
      </c>
      <c r="X448" s="2" t="s">
        <v>1009</v>
      </c>
      <c r="Y448" s="2" t="s">
        <v>2008</v>
      </c>
      <c r="Z448" s="4">
        <v>167</v>
      </c>
      <c r="AA448" s="4">
        <f>=ROUNDDOWN(55.6666666666667,0)</f>
      </c>
      <c r="AB448" s="5">
        <v>3</v>
      </c>
      <c r="AC448" s="2" t="s">
        <v>229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>
        <v>2</v>
      </c>
      <c r="AQ448" s="8">
        <v>54.6</v>
      </c>
      <c r="AR448" s="4">
        <v>1</v>
      </c>
      <c r="AS448" s="8">
        <v>35.1</v>
      </c>
      <c r="AT448" s="7">
        <v>1</v>
      </c>
      <c r="AU448" s="7">
        <v>0.5556</v>
      </c>
      <c r="AV448" s="4" t="s">
        <v>229</v>
      </c>
      <c r="AW448" s="8" t="s">
        <v>229</v>
      </c>
      <c r="AX448" s="4" t="s">
        <v>229</v>
      </c>
      <c r="AY448" s="8" t="s">
        <v>229</v>
      </c>
      <c r="AZ448" s="7" t="s">
        <v>229</v>
      </c>
      <c r="BA448" s="7" t="s">
        <v>229</v>
      </c>
      <c r="BB448" s="7">
        <v>1</v>
      </c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 t="s">
        <v>229</v>
      </c>
      <c r="BJ448" s="4">
        <v>2</v>
      </c>
      <c r="BK448" s="8">
        <v>54.6</v>
      </c>
      <c r="BL448" s="2" t="s">
        <v>3548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266</v>
      </c>
      <c r="BV448" s="2" t="s">
        <v>226</v>
      </c>
      <c r="BW448" s="2" t="s">
        <v>229</v>
      </c>
      <c r="BX448" s="2" t="s">
        <v>229</v>
      </c>
      <c r="BY448" s="2" t="s">
        <v>241</v>
      </c>
      <c r="BZ448" s="2" t="s">
        <v>229</v>
      </c>
      <c r="CA448" s="4">
        <v>1</v>
      </c>
      <c r="CB448" s="8">
        <v>35.1</v>
      </c>
      <c r="CC448" s="4"/>
      <c r="CD448" s="8"/>
      <c r="CE448" s="7"/>
      <c r="CF448" s="7"/>
      <c r="CG448" s="2" t="s">
        <v>239</v>
      </c>
      <c r="CH448" s="2" t="s">
        <v>226</v>
      </c>
      <c r="CI448" s="2" t="s">
        <v>2466</v>
      </c>
      <c r="CJ448" s="2" t="s">
        <v>2788</v>
      </c>
      <c r="CK448" s="2" t="s">
        <v>241</v>
      </c>
      <c r="CL448" s="2" t="s">
        <v>229</v>
      </c>
      <c r="CM448" s="4"/>
      <c r="CN448" s="8"/>
      <c r="CO448" s="4">
        <v>1</v>
      </c>
      <c r="CP448" s="8">
        <v>35.1</v>
      </c>
      <c r="CQ448" s="7">
        <v>-1</v>
      </c>
      <c r="CR448" s="7">
        <v>-1</v>
      </c>
      <c r="CS448" s="2" t="s">
        <v>239</v>
      </c>
      <c r="CT448" s="2" t="s">
        <v>226</v>
      </c>
      <c r="CU448" s="2" t="s">
        <v>2483</v>
      </c>
      <c r="CV448" s="2" t="s">
        <v>2469</v>
      </c>
      <c r="CW448" s="2" t="s">
        <v>241</v>
      </c>
      <c r="CX448" s="2" t="s">
        <v>229</v>
      </c>
      <c r="CY448" s="4">
        <v>1</v>
      </c>
      <c r="CZ448" s="8">
        <v>19.5</v>
      </c>
      <c r="DA448" s="4"/>
      <c r="DB448" s="8"/>
      <c r="DC448" s="7"/>
      <c r="DD448" s="7"/>
      <c r="DE448" s="2" t="s">
        <v>239</v>
      </c>
      <c r="DF448" s="2" t="s">
        <v>226</v>
      </c>
      <c r="DG448" s="2" t="s">
        <v>2484</v>
      </c>
      <c r="DH448" s="2" t="s">
        <v>2496</v>
      </c>
      <c r="DI448" s="2" t="s">
        <v>263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239</v>
      </c>
      <c r="DR448" s="2" t="s">
        <v>226</v>
      </c>
      <c r="DS448" s="2" t="s">
        <v>2816</v>
      </c>
      <c r="DT448" s="2" t="s">
        <v>3003</v>
      </c>
      <c r="DU448" s="2" t="s">
        <v>241</v>
      </c>
      <c r="DV448" s="2" t="s">
        <v>229</v>
      </c>
      <c r="DW448" s="4"/>
      <c r="DX448" s="8"/>
      <c r="DY448" s="4"/>
      <c r="DZ448" s="8"/>
      <c r="EA448" s="7"/>
      <c r="EB448" s="7"/>
      <c r="EC448" s="2" t="s">
        <v>239</v>
      </c>
      <c r="ED448" s="2" t="s">
        <v>226</v>
      </c>
      <c r="EE448" s="2" t="s">
        <v>627</v>
      </c>
      <c r="EF448" s="2" t="s">
        <v>2602</v>
      </c>
      <c r="EG448" s="2" t="s">
        <v>241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239</v>
      </c>
      <c r="EP448" s="2" t="s">
        <v>226</v>
      </c>
      <c r="EQ448" s="2" t="s">
        <v>1972</v>
      </c>
      <c r="ER448" s="2" t="s">
        <v>1536</v>
      </c>
      <c r="ES448" s="2" t="s">
        <v>241</v>
      </c>
      <c r="ET448" s="2" t="s">
        <v>229</v>
      </c>
      <c r="EU448" s="4"/>
      <c r="EV448" s="8"/>
      <c r="EW448" s="4"/>
      <c r="EX448" s="8"/>
      <c r="EY448" s="7"/>
      <c r="EZ448" s="7"/>
      <c r="FA448" s="2" t="s">
        <v>239</v>
      </c>
      <c r="FB448" s="2" t="s">
        <v>226</v>
      </c>
      <c r="FC448" s="2" t="s">
        <v>2008</v>
      </c>
      <c r="FD448" s="2" t="s">
        <v>1850</v>
      </c>
      <c r="FE448" s="2" t="s">
        <v>241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226</v>
      </c>
      <c r="FO448" s="2" t="s">
        <v>2008</v>
      </c>
      <c r="FP448" s="2" t="s">
        <v>229</v>
      </c>
      <c r="FQ448" s="2" t="s">
        <v>241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239</v>
      </c>
      <c r="FZ448" s="2" t="s">
        <v>226</v>
      </c>
      <c r="GA448" s="2" t="s">
        <v>327</v>
      </c>
      <c r="GB448" s="2" t="s">
        <v>229</v>
      </c>
      <c r="GC448" s="2" t="s">
        <v>241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272</v>
      </c>
      <c r="GL448" s="2" t="s">
        <v>226</v>
      </c>
      <c r="GM448" s="2" t="s">
        <v>229</v>
      </c>
      <c r="GN448" s="2" t="s">
        <v>229</v>
      </c>
      <c r="GO448" s="2" t="s">
        <v>241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239</v>
      </c>
      <c r="GX448" s="2" t="s">
        <v>226</v>
      </c>
      <c r="GY448" s="2" t="s">
        <v>2471</v>
      </c>
      <c r="GZ448" s="2" t="s">
        <v>229</v>
      </c>
      <c r="HA448" s="2" t="s">
        <v>241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226</v>
      </c>
      <c r="HK448" s="2" t="s">
        <v>229</v>
      </c>
      <c r="HL448" s="2" t="s">
        <v>229</v>
      </c>
      <c r="HM448" s="2" t="s">
        <v>241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266</v>
      </c>
      <c r="HV448" s="2" t="s">
        <v>226</v>
      </c>
      <c r="HW448" s="2" t="s">
        <v>229</v>
      </c>
      <c r="HX448" s="2" t="s">
        <v>229</v>
      </c>
      <c r="HY448" s="2" t="s">
        <v>241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266</v>
      </c>
      <c r="IH448" s="2" t="s">
        <v>226</v>
      </c>
      <c r="II448" s="2" t="s">
        <v>229</v>
      </c>
      <c r="IJ448" s="2" t="s">
        <v>229</v>
      </c>
      <c r="IK448" s="2" t="s">
        <v>241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272</v>
      </c>
      <c r="IT448" s="2" t="s">
        <v>226</v>
      </c>
      <c r="IU448" s="2" t="s">
        <v>229</v>
      </c>
      <c r="IV448" s="2" t="s">
        <v>229</v>
      </c>
      <c r="IW448" s="2" t="s">
        <v>241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272</v>
      </c>
      <c r="JF448" s="2" t="s">
        <v>226</v>
      </c>
      <c r="JG448" s="2" t="s">
        <v>229</v>
      </c>
      <c r="JH448" s="2" t="s">
        <v>229</v>
      </c>
      <c r="JI448" s="2" t="s">
        <v>241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272</v>
      </c>
      <c r="JR448" s="2" t="s">
        <v>226</v>
      </c>
      <c r="JS448" s="2" t="s">
        <v>229</v>
      </c>
      <c r="JT448" s="2" t="s">
        <v>229</v>
      </c>
      <c r="JU448" s="2" t="s">
        <v>241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272</v>
      </c>
      <c r="KD448" s="2" t="s">
        <v>226</v>
      </c>
      <c r="KE448" s="2" t="s">
        <v>229</v>
      </c>
      <c r="KF448" s="2" t="s">
        <v>229</v>
      </c>
      <c r="KG448" s="2" t="s">
        <v>241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272</v>
      </c>
      <c r="KP448" s="2" t="s">
        <v>226</v>
      </c>
      <c r="KQ448" s="2" t="s">
        <v>229</v>
      </c>
      <c r="KR448" s="2" t="s">
        <v>229</v>
      </c>
      <c r="KS448" s="2" t="s">
        <v>241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272</v>
      </c>
      <c r="LB448" s="2" t="s">
        <v>226</v>
      </c>
      <c r="LC448" s="2" t="s">
        <v>229</v>
      </c>
      <c r="LD448" s="2" t="s">
        <v>229</v>
      </c>
      <c r="LE448" s="2" t="s">
        <v>241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229</v>
      </c>
      <c r="LN448" s="2" t="s">
        <v>229</v>
      </c>
      <c r="LO448" s="2" t="s">
        <v>229</v>
      </c>
      <c r="LP448" s="2" t="s">
        <v>229</v>
      </c>
      <c r="LQ448" s="2" t="s">
        <v>229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239</v>
      </c>
      <c r="LZ448" s="2" t="s">
        <v>275</v>
      </c>
      <c r="MA448" s="2" t="s">
        <v>2474</v>
      </c>
      <c r="MB448" s="2" t="s">
        <v>229</v>
      </c>
      <c r="MC448" s="2" t="s">
        <v>241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272</v>
      </c>
      <c r="ML448" s="2" t="s">
        <v>226</v>
      </c>
      <c r="MM448" s="2" t="s">
        <v>229</v>
      </c>
      <c r="MN448" s="2" t="s">
        <v>229</v>
      </c>
      <c r="MO448" s="2" t="s">
        <v>241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239</v>
      </c>
      <c r="MX448" s="2" t="s">
        <v>226</v>
      </c>
      <c r="MY448" s="2" t="s">
        <v>308</v>
      </c>
      <c r="MZ448" s="2" t="s">
        <v>229</v>
      </c>
      <c r="NA448" s="2" t="s">
        <v>241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239</v>
      </c>
      <c r="NJ448" s="2" t="s">
        <v>260</v>
      </c>
      <c r="NK448" s="2" t="s">
        <v>2008</v>
      </c>
      <c r="NL448" s="2" t="s">
        <v>229</v>
      </c>
      <c r="NM448" s="2" t="s">
        <v>241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272</v>
      </c>
      <c r="NV448" s="2" t="s">
        <v>226</v>
      </c>
      <c r="NW448" s="2" t="s">
        <v>229</v>
      </c>
      <c r="NX448" s="2" t="s">
        <v>229</v>
      </c>
      <c r="NY448" s="2" t="s">
        <v>241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239</v>
      </c>
      <c r="OH448" s="2" t="s">
        <v>226</v>
      </c>
      <c r="OI448" s="2" t="s">
        <v>229</v>
      </c>
      <c r="OJ448" s="2" t="s">
        <v>229</v>
      </c>
      <c r="OK448" s="2" t="s">
        <v>241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229</v>
      </c>
      <c r="OT448" s="2" t="s">
        <v>229</v>
      </c>
      <c r="OU448" s="2" t="s">
        <v>229</v>
      </c>
      <c r="OV448" s="2" t="s">
        <v>229</v>
      </c>
      <c r="OW448" s="2" t="s">
        <v>229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281</v>
      </c>
      <c r="PF448" s="2" t="s">
        <v>226</v>
      </c>
      <c r="PG448" s="2" t="s">
        <v>229</v>
      </c>
      <c r="PH448" s="2" t="s">
        <v>229</v>
      </c>
      <c r="PI448" s="2" t="s">
        <v>241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229</v>
      </c>
      <c r="PS448" s="2" t="s">
        <v>229</v>
      </c>
      <c r="PT448" s="2" t="s">
        <v>229</v>
      </c>
      <c r="PU448" s="2" t="s">
        <v>229</v>
      </c>
      <c r="PV448" s="2" t="s">
        <v>229</v>
      </c>
      <c r="PW448" s="4"/>
      <c r="PX448" s="8"/>
      <c r="PY448" s="4"/>
      <c r="PZ448" s="8"/>
      <c r="QA448" s="7"/>
      <c r="QB448" s="7"/>
      <c r="QC448" s="2" t="s">
        <v>281</v>
      </c>
      <c r="QD448" s="2" t="s">
        <v>226</v>
      </c>
      <c r="QE448" s="2" t="s">
        <v>229</v>
      </c>
      <c r="QF448" s="2" t="s">
        <v>229</v>
      </c>
      <c r="QG448" s="2" t="s">
        <v>241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229</v>
      </c>
      <c r="QP448" s="2" t="s">
        <v>229</v>
      </c>
      <c r="QQ448" s="2" t="s">
        <v>229</v>
      </c>
      <c r="QR448" s="2" t="s">
        <v>229</v>
      </c>
      <c r="QS448" s="2" t="s">
        <v>229</v>
      </c>
      <c r="QT448" s="2" t="s">
        <v>229</v>
      </c>
      <c r="QU448" s="4"/>
      <c r="QV448" s="8"/>
      <c r="QW448" s="4"/>
      <c r="QX448" s="8"/>
      <c r="QY448" s="7"/>
      <c r="QZ448" s="7"/>
      <c r="RA448" s="2" t="s">
        <v>272</v>
      </c>
      <c r="RB448" s="2" t="s">
        <v>226</v>
      </c>
      <c r="RC448" s="2" t="s">
        <v>229</v>
      </c>
      <c r="RD448" s="2" t="s">
        <v>229</v>
      </c>
      <c r="RE448" s="2" t="s">
        <v>241</v>
      </c>
      <c r="RF448" s="2" t="s">
        <v>229</v>
      </c>
      <c r="RG448" s="4"/>
      <c r="RH448" s="8"/>
      <c r="RI448" s="4"/>
      <c r="RJ448" s="8"/>
      <c r="RK448" s="7"/>
      <c r="RL448" s="7"/>
      <c r="RM448" s="2" t="s">
        <v>272</v>
      </c>
      <c r="RN448" s="2" t="s">
        <v>226</v>
      </c>
      <c r="RO448" s="2" t="s">
        <v>229</v>
      </c>
      <c r="RP448" s="2" t="s">
        <v>229</v>
      </c>
      <c r="RQ448" s="2" t="s">
        <v>241</v>
      </c>
      <c r="RR448" s="2" t="s">
        <v>229</v>
      </c>
      <c r="RS448" s="4"/>
      <c r="RT448" s="8"/>
      <c r="RU448" s="4"/>
      <c r="RV448" s="8"/>
      <c r="RW448" s="7"/>
      <c r="RX448" s="7"/>
      <c r="RY448" s="2" t="s">
        <v>229</v>
      </c>
      <c r="RZ448" s="2" t="s">
        <v>229</v>
      </c>
      <c r="SA448" s="2" t="s">
        <v>229</v>
      </c>
      <c r="SB448" s="2" t="s">
        <v>229</v>
      </c>
      <c r="SC448" s="2" t="s">
        <v>229</v>
      </c>
      <c r="SD448" s="2" t="s">
        <v>229</v>
      </c>
      <c r="SE448" s="4">
        <v>167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</row>
    <row r="449">
      <c r="A449" s="2" t="s">
        <v>3549</v>
      </c>
      <c r="B449" s="2" t="s">
        <v>216</v>
      </c>
      <c r="C449" s="2" t="s">
        <v>217</v>
      </c>
      <c r="D449" s="2" t="s">
        <v>3164</v>
      </c>
      <c r="E449" s="2" t="s">
        <v>3497</v>
      </c>
      <c r="F449" s="2" t="s">
        <v>2802</v>
      </c>
      <c r="G449" s="2" t="s">
        <v>2803</v>
      </c>
      <c r="H449" s="2" t="s">
        <v>2804</v>
      </c>
      <c r="I449" s="2" t="s">
        <v>3550</v>
      </c>
      <c r="J449" s="2" t="s">
        <v>224</v>
      </c>
      <c r="K449" s="2" t="s">
        <v>617</v>
      </c>
      <c r="L449" s="3">
        <v>26.19</v>
      </c>
      <c r="M449" s="3">
        <v>27.5</v>
      </c>
      <c r="N449" s="3">
        <v>54.99</v>
      </c>
      <c r="O449" s="2" t="s">
        <v>226</v>
      </c>
      <c r="P449" s="2" t="s">
        <v>964</v>
      </c>
      <c r="Q449" s="2" t="s">
        <v>228</v>
      </c>
      <c r="R449" s="2" t="s">
        <v>229</v>
      </c>
      <c r="S449" s="2" t="s">
        <v>2806</v>
      </c>
      <c r="T449" s="2" t="s">
        <v>229</v>
      </c>
      <c r="U449" s="2" t="s">
        <v>2464</v>
      </c>
      <c r="V449" s="2" t="s">
        <v>2807</v>
      </c>
      <c r="W449" s="2" t="s">
        <v>1009</v>
      </c>
      <c r="X449" s="2" t="s">
        <v>229</v>
      </c>
      <c r="Y449" s="2" t="s">
        <v>437</v>
      </c>
      <c r="Z449" s="4">
        <v>19</v>
      </c>
      <c r="AA449" s="4">
        <f>=ROUNDDOWN(9.5,0)</f>
      </c>
      <c r="AB449" s="5">
        <v>2</v>
      </c>
      <c r="AC449" s="2" t="s">
        <v>229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</v>
      </c>
      <c r="AW449" s="8">
        <v>23.88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>
        <v>1</v>
      </c>
      <c r="BD449" s="8">
        <v>23.88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>
        <v>1</v>
      </c>
      <c r="BJ449" s="4"/>
      <c r="BK449" s="8"/>
      <c r="BL449" s="2" t="s">
        <v>229</v>
      </c>
      <c r="BM449" s="7"/>
      <c r="BN449" s="7"/>
      <c r="BO449" s="4"/>
      <c r="BP449" s="8"/>
      <c r="BQ449" s="4"/>
      <c r="BR449" s="8"/>
      <c r="BS449" s="7"/>
      <c r="BT449" s="7"/>
      <c r="BU449" s="2" t="s">
        <v>266</v>
      </c>
      <c r="BV449" s="2" t="s">
        <v>226</v>
      </c>
      <c r="BW449" s="2" t="s">
        <v>229</v>
      </c>
      <c r="BX449" s="2" t="s">
        <v>229</v>
      </c>
      <c r="BY449" s="2" t="s">
        <v>241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239</v>
      </c>
      <c r="CH449" s="2" t="s">
        <v>226</v>
      </c>
      <c r="CI449" s="2" t="s">
        <v>2466</v>
      </c>
      <c r="CJ449" s="2" t="s">
        <v>2083</v>
      </c>
      <c r="CK449" s="2" t="s">
        <v>241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226</v>
      </c>
      <c r="CU449" s="2" t="s">
        <v>2466</v>
      </c>
      <c r="CV449" s="2" t="s">
        <v>2553</v>
      </c>
      <c r="CW449" s="2" t="s">
        <v>241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239</v>
      </c>
      <c r="DF449" s="2" t="s">
        <v>226</v>
      </c>
      <c r="DG449" s="2" t="s">
        <v>2484</v>
      </c>
      <c r="DH449" s="2" t="s">
        <v>229</v>
      </c>
      <c r="DI449" s="2" t="s">
        <v>263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239</v>
      </c>
      <c r="DR449" s="2" t="s">
        <v>226</v>
      </c>
      <c r="DS449" s="2" t="s">
        <v>2658</v>
      </c>
      <c r="DT449" s="2" t="s">
        <v>229</v>
      </c>
      <c r="DU449" s="2" t="s">
        <v>241</v>
      </c>
      <c r="DV449" s="2" t="s">
        <v>229</v>
      </c>
      <c r="DW449" s="4"/>
      <c r="DX449" s="8"/>
      <c r="DY449" s="4"/>
      <c r="DZ449" s="8"/>
      <c r="EA449" s="7"/>
      <c r="EB449" s="7"/>
      <c r="EC449" s="2" t="s">
        <v>239</v>
      </c>
      <c r="ED449" s="2" t="s">
        <v>226</v>
      </c>
      <c r="EE449" s="2" t="s">
        <v>627</v>
      </c>
      <c r="EF449" s="2" t="s">
        <v>1755</v>
      </c>
      <c r="EG449" s="2" t="s">
        <v>241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226</v>
      </c>
      <c r="EQ449" s="2" t="s">
        <v>1972</v>
      </c>
      <c r="ER449" s="2" t="s">
        <v>2289</v>
      </c>
      <c r="ES449" s="2" t="s">
        <v>241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226</v>
      </c>
      <c r="FC449" s="2" t="s">
        <v>2482</v>
      </c>
      <c r="FD449" s="2" t="s">
        <v>2553</v>
      </c>
      <c r="FE449" s="2" t="s">
        <v>241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226</v>
      </c>
      <c r="FO449" s="2" t="s">
        <v>1544</v>
      </c>
      <c r="FP449" s="2" t="s">
        <v>2560</v>
      </c>
      <c r="FQ449" s="2" t="s">
        <v>241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239</v>
      </c>
      <c r="FZ449" s="2" t="s">
        <v>226</v>
      </c>
      <c r="GA449" s="2" t="s">
        <v>327</v>
      </c>
      <c r="GB449" s="2" t="s">
        <v>229</v>
      </c>
      <c r="GC449" s="2" t="s">
        <v>241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272</v>
      </c>
      <c r="GL449" s="2" t="s">
        <v>226</v>
      </c>
      <c r="GM449" s="2" t="s">
        <v>229</v>
      </c>
      <c r="GN449" s="2" t="s">
        <v>229</v>
      </c>
      <c r="GO449" s="2" t="s">
        <v>241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239</v>
      </c>
      <c r="GX449" s="2" t="s">
        <v>226</v>
      </c>
      <c r="GY449" s="2" t="s">
        <v>2471</v>
      </c>
      <c r="GZ449" s="2" t="s">
        <v>229</v>
      </c>
      <c r="HA449" s="2" t="s">
        <v>241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226</v>
      </c>
      <c r="HK449" s="2" t="s">
        <v>229</v>
      </c>
      <c r="HL449" s="2" t="s">
        <v>229</v>
      </c>
      <c r="HM449" s="2" t="s">
        <v>241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272</v>
      </c>
      <c r="HV449" s="2" t="s">
        <v>226</v>
      </c>
      <c r="HW449" s="2" t="s">
        <v>229</v>
      </c>
      <c r="HX449" s="2" t="s">
        <v>229</v>
      </c>
      <c r="HY449" s="2" t="s">
        <v>241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266</v>
      </c>
      <c r="IH449" s="2" t="s">
        <v>226</v>
      </c>
      <c r="II449" s="2" t="s">
        <v>229</v>
      </c>
      <c r="IJ449" s="2" t="s">
        <v>229</v>
      </c>
      <c r="IK449" s="2" t="s">
        <v>241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272</v>
      </c>
      <c r="IT449" s="2" t="s">
        <v>226</v>
      </c>
      <c r="IU449" s="2" t="s">
        <v>229</v>
      </c>
      <c r="IV449" s="2" t="s">
        <v>229</v>
      </c>
      <c r="IW449" s="2" t="s">
        <v>241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272</v>
      </c>
      <c r="JF449" s="2" t="s">
        <v>226</v>
      </c>
      <c r="JG449" s="2" t="s">
        <v>229</v>
      </c>
      <c r="JH449" s="2" t="s">
        <v>229</v>
      </c>
      <c r="JI449" s="2" t="s">
        <v>241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272</v>
      </c>
      <c r="JR449" s="2" t="s">
        <v>226</v>
      </c>
      <c r="JS449" s="2" t="s">
        <v>229</v>
      </c>
      <c r="JT449" s="2" t="s">
        <v>229</v>
      </c>
      <c r="JU449" s="2" t="s">
        <v>241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272</v>
      </c>
      <c r="KD449" s="2" t="s">
        <v>226</v>
      </c>
      <c r="KE449" s="2" t="s">
        <v>229</v>
      </c>
      <c r="KF449" s="2" t="s">
        <v>229</v>
      </c>
      <c r="KG449" s="2" t="s">
        <v>241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272</v>
      </c>
      <c r="KP449" s="2" t="s">
        <v>226</v>
      </c>
      <c r="KQ449" s="2" t="s">
        <v>229</v>
      </c>
      <c r="KR449" s="2" t="s">
        <v>229</v>
      </c>
      <c r="KS449" s="2" t="s">
        <v>241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272</v>
      </c>
      <c r="LB449" s="2" t="s">
        <v>226</v>
      </c>
      <c r="LC449" s="2" t="s">
        <v>229</v>
      </c>
      <c r="LD449" s="2" t="s">
        <v>229</v>
      </c>
      <c r="LE449" s="2" t="s">
        <v>241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229</v>
      </c>
      <c r="LN449" s="2" t="s">
        <v>229</v>
      </c>
      <c r="LO449" s="2" t="s">
        <v>229</v>
      </c>
      <c r="LP449" s="2" t="s">
        <v>229</v>
      </c>
      <c r="LQ449" s="2" t="s">
        <v>229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239</v>
      </c>
      <c r="LZ449" s="2" t="s">
        <v>275</v>
      </c>
      <c r="MA449" s="2" t="s">
        <v>2474</v>
      </c>
      <c r="MB449" s="2" t="s">
        <v>229</v>
      </c>
      <c r="MC449" s="2" t="s">
        <v>241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272</v>
      </c>
      <c r="ML449" s="2" t="s">
        <v>226</v>
      </c>
      <c r="MM449" s="2" t="s">
        <v>229</v>
      </c>
      <c r="MN449" s="2" t="s">
        <v>229</v>
      </c>
      <c r="MO449" s="2" t="s">
        <v>241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239</v>
      </c>
      <c r="MX449" s="2" t="s">
        <v>226</v>
      </c>
      <c r="MY449" s="2" t="s">
        <v>308</v>
      </c>
      <c r="MZ449" s="2" t="s">
        <v>229</v>
      </c>
      <c r="NA449" s="2" t="s">
        <v>241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266</v>
      </c>
      <c r="NJ449" s="2" t="s">
        <v>226</v>
      </c>
      <c r="NK449" s="2" t="s">
        <v>229</v>
      </c>
      <c r="NL449" s="2" t="s">
        <v>229</v>
      </c>
      <c r="NM449" s="2" t="s">
        <v>241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272</v>
      </c>
      <c r="NV449" s="2" t="s">
        <v>226</v>
      </c>
      <c r="NW449" s="2" t="s">
        <v>229</v>
      </c>
      <c r="NX449" s="2" t="s">
        <v>229</v>
      </c>
      <c r="NY449" s="2" t="s">
        <v>241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239</v>
      </c>
      <c r="OH449" s="2" t="s">
        <v>226</v>
      </c>
      <c r="OI449" s="2" t="s">
        <v>229</v>
      </c>
      <c r="OJ449" s="2" t="s">
        <v>229</v>
      </c>
      <c r="OK449" s="2" t="s">
        <v>241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229</v>
      </c>
      <c r="OT449" s="2" t="s">
        <v>229</v>
      </c>
      <c r="OU449" s="2" t="s">
        <v>229</v>
      </c>
      <c r="OV449" s="2" t="s">
        <v>229</v>
      </c>
      <c r="OW449" s="2" t="s">
        <v>229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281</v>
      </c>
      <c r="PF449" s="2" t="s">
        <v>226</v>
      </c>
      <c r="PG449" s="2" t="s">
        <v>229</v>
      </c>
      <c r="PH449" s="2" t="s">
        <v>229</v>
      </c>
      <c r="PI449" s="2" t="s">
        <v>241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229</v>
      </c>
      <c r="PS449" s="2" t="s">
        <v>229</v>
      </c>
      <c r="PT449" s="2" t="s">
        <v>229</v>
      </c>
      <c r="PU449" s="2" t="s">
        <v>229</v>
      </c>
      <c r="PV449" s="2" t="s">
        <v>229</v>
      </c>
      <c r="PW449" s="4"/>
      <c r="PX449" s="8"/>
      <c r="PY449" s="4"/>
      <c r="PZ449" s="8"/>
      <c r="QA449" s="7"/>
      <c r="QB449" s="7"/>
      <c r="QC449" s="2" t="s">
        <v>281</v>
      </c>
      <c r="QD449" s="2" t="s">
        <v>226</v>
      </c>
      <c r="QE449" s="2" t="s">
        <v>229</v>
      </c>
      <c r="QF449" s="2" t="s">
        <v>229</v>
      </c>
      <c r="QG449" s="2" t="s">
        <v>241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229</v>
      </c>
      <c r="QP449" s="2" t="s">
        <v>229</v>
      </c>
      <c r="QQ449" s="2" t="s">
        <v>229</v>
      </c>
      <c r="QR449" s="2" t="s">
        <v>229</v>
      </c>
      <c r="QS449" s="2" t="s">
        <v>229</v>
      </c>
      <c r="QT449" s="2" t="s">
        <v>229</v>
      </c>
      <c r="QU449" s="4"/>
      <c r="QV449" s="8"/>
      <c r="QW449" s="4"/>
      <c r="QX449" s="8"/>
      <c r="QY449" s="7"/>
      <c r="QZ449" s="7"/>
      <c r="RA449" s="2" t="s">
        <v>272</v>
      </c>
      <c r="RB449" s="2" t="s">
        <v>226</v>
      </c>
      <c r="RC449" s="2" t="s">
        <v>229</v>
      </c>
      <c r="RD449" s="2" t="s">
        <v>229</v>
      </c>
      <c r="RE449" s="2" t="s">
        <v>241</v>
      </c>
      <c r="RF449" s="2" t="s">
        <v>229</v>
      </c>
      <c r="RG449" s="4"/>
      <c r="RH449" s="8"/>
      <c r="RI449" s="4"/>
      <c r="RJ449" s="8"/>
      <c r="RK449" s="7"/>
      <c r="RL449" s="7"/>
      <c r="RM449" s="2" t="s">
        <v>272</v>
      </c>
      <c r="RN449" s="2" t="s">
        <v>226</v>
      </c>
      <c r="RO449" s="2" t="s">
        <v>229</v>
      </c>
      <c r="RP449" s="2" t="s">
        <v>229</v>
      </c>
      <c r="RQ449" s="2" t="s">
        <v>241</v>
      </c>
      <c r="RR449" s="2" t="s">
        <v>229</v>
      </c>
      <c r="RS449" s="4"/>
      <c r="RT449" s="8"/>
      <c r="RU449" s="4"/>
      <c r="RV449" s="8"/>
      <c r="RW449" s="7"/>
      <c r="RX449" s="7"/>
      <c r="RY449" s="2" t="s">
        <v>229</v>
      </c>
      <c r="RZ449" s="2" t="s">
        <v>229</v>
      </c>
      <c r="SA449" s="2" t="s">
        <v>229</v>
      </c>
      <c r="SB449" s="2" t="s">
        <v>229</v>
      </c>
      <c r="SC449" s="2" t="s">
        <v>229</v>
      </c>
      <c r="SD449" s="2" t="s">
        <v>229</v>
      </c>
      <c r="SE449" s="4">
        <v>19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</row>
    <row r="450">
      <c r="A450" s="2" t="s">
        <v>3551</v>
      </c>
      <c r="B450" s="2" t="s">
        <v>216</v>
      </c>
      <c r="C450" s="2" t="s">
        <v>217</v>
      </c>
      <c r="D450" s="2" t="s">
        <v>3164</v>
      </c>
      <c r="E450" s="2" t="s">
        <v>3497</v>
      </c>
      <c r="F450" s="2" t="s">
        <v>2802</v>
      </c>
      <c r="G450" s="2" t="s">
        <v>2803</v>
      </c>
      <c r="H450" s="2" t="s">
        <v>2804</v>
      </c>
      <c r="I450" s="2" t="s">
        <v>3550</v>
      </c>
      <c r="J450" s="2" t="s">
        <v>285</v>
      </c>
      <c r="K450" s="2" t="s">
        <v>617</v>
      </c>
      <c r="L450" s="3">
        <v>30.95</v>
      </c>
      <c r="M450" s="3">
        <v>32.5</v>
      </c>
      <c r="N450" s="3">
        <v>64.99</v>
      </c>
      <c r="O450" s="2" t="s">
        <v>226</v>
      </c>
      <c r="P450" s="2" t="s">
        <v>964</v>
      </c>
      <c r="Q450" s="2" t="s">
        <v>228</v>
      </c>
      <c r="R450" s="2" t="s">
        <v>229</v>
      </c>
      <c r="S450" s="2" t="s">
        <v>2806</v>
      </c>
      <c r="T450" s="2" t="s">
        <v>229</v>
      </c>
      <c r="U450" s="2" t="s">
        <v>232</v>
      </c>
      <c r="V450" s="2" t="s">
        <v>2807</v>
      </c>
      <c r="W450" s="2" t="s">
        <v>1009</v>
      </c>
      <c r="X450" s="2" t="s">
        <v>229</v>
      </c>
      <c r="Y450" s="2" t="s">
        <v>437</v>
      </c>
      <c r="Z450" s="4">
        <v>54</v>
      </c>
      <c r="AA450" s="4">
        <f>=ROUNDDOWN(18,0)</f>
      </c>
      <c r="AB450" s="5">
        <v>3</v>
      </c>
      <c r="AC450" s="2" t="s">
        <v>229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>
        <v>1</v>
      </c>
      <c r="AQ450" s="8">
        <v>23.88</v>
      </c>
      <c r="AR450" s="4"/>
      <c r="AS450" s="8"/>
      <c r="AT450" s="7"/>
      <c r="AU450" s="7"/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>
        <v>1</v>
      </c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 t="s">
        <v>229</v>
      </c>
      <c r="BJ450" s="4">
        <v>1</v>
      </c>
      <c r="BK450" s="8">
        <v>23.88</v>
      </c>
      <c r="BL450" s="2" t="s">
        <v>22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266</v>
      </c>
      <c r="BV450" s="2" t="s">
        <v>226</v>
      </c>
      <c r="BW450" s="2" t="s">
        <v>229</v>
      </c>
      <c r="BX450" s="2" t="s">
        <v>229</v>
      </c>
      <c r="BY450" s="2" t="s">
        <v>241</v>
      </c>
      <c r="BZ450" s="2" t="s">
        <v>229</v>
      </c>
      <c r="CA450" s="4"/>
      <c r="CB450" s="8"/>
      <c r="CC450" s="4"/>
      <c r="CD450" s="8"/>
      <c r="CE450" s="7"/>
      <c r="CF450" s="7"/>
      <c r="CG450" s="2" t="s">
        <v>239</v>
      </c>
      <c r="CH450" s="2" t="s">
        <v>226</v>
      </c>
      <c r="CI450" s="2" t="s">
        <v>2466</v>
      </c>
      <c r="CJ450" s="2" t="s">
        <v>3552</v>
      </c>
      <c r="CK450" s="2" t="s">
        <v>241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226</v>
      </c>
      <c r="CU450" s="2" t="s">
        <v>2466</v>
      </c>
      <c r="CV450" s="2" t="s">
        <v>2496</v>
      </c>
      <c r="CW450" s="2" t="s">
        <v>241</v>
      </c>
      <c r="CX450" s="2" t="s">
        <v>229</v>
      </c>
      <c r="CY450" s="4"/>
      <c r="CZ450" s="8"/>
      <c r="DA450" s="4"/>
      <c r="DB450" s="8"/>
      <c r="DC450" s="7"/>
      <c r="DD450" s="7"/>
      <c r="DE450" s="2" t="s">
        <v>239</v>
      </c>
      <c r="DF450" s="2" t="s">
        <v>226</v>
      </c>
      <c r="DG450" s="2" t="s">
        <v>2484</v>
      </c>
      <c r="DH450" s="2" t="s">
        <v>2732</v>
      </c>
      <c r="DI450" s="2" t="s">
        <v>263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239</v>
      </c>
      <c r="DR450" s="2" t="s">
        <v>226</v>
      </c>
      <c r="DS450" s="2" t="s">
        <v>2658</v>
      </c>
      <c r="DT450" s="2" t="s">
        <v>229</v>
      </c>
      <c r="DU450" s="2" t="s">
        <v>241</v>
      </c>
      <c r="DV450" s="2" t="s">
        <v>229</v>
      </c>
      <c r="DW450" s="4"/>
      <c r="DX450" s="8"/>
      <c r="DY450" s="4"/>
      <c r="DZ450" s="8"/>
      <c r="EA450" s="7"/>
      <c r="EB450" s="7"/>
      <c r="EC450" s="2" t="s">
        <v>239</v>
      </c>
      <c r="ED450" s="2" t="s">
        <v>226</v>
      </c>
      <c r="EE450" s="2" t="s">
        <v>627</v>
      </c>
      <c r="EF450" s="2" t="s">
        <v>2811</v>
      </c>
      <c r="EG450" s="2" t="s">
        <v>241</v>
      </c>
      <c r="EH450" s="2" t="s">
        <v>229</v>
      </c>
      <c r="EI450" s="4">
        <v>1</v>
      </c>
      <c r="EJ450" s="8">
        <v>23.88</v>
      </c>
      <c r="EK450" s="4"/>
      <c r="EL450" s="8"/>
      <c r="EM450" s="7"/>
      <c r="EN450" s="7"/>
      <c r="EO450" s="2" t="s">
        <v>239</v>
      </c>
      <c r="EP450" s="2" t="s">
        <v>226</v>
      </c>
      <c r="EQ450" s="2" t="s">
        <v>1972</v>
      </c>
      <c r="ER450" s="2" t="s">
        <v>2507</v>
      </c>
      <c r="ES450" s="2" t="s">
        <v>241</v>
      </c>
      <c r="ET450" s="2" t="s">
        <v>229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226</v>
      </c>
      <c r="FC450" s="2" t="s">
        <v>2482</v>
      </c>
      <c r="FD450" s="2" t="s">
        <v>2725</v>
      </c>
      <c r="FE450" s="2" t="s">
        <v>241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226</v>
      </c>
      <c r="FO450" s="2" t="s">
        <v>1544</v>
      </c>
      <c r="FP450" s="2" t="s">
        <v>2467</v>
      </c>
      <c r="FQ450" s="2" t="s">
        <v>241</v>
      </c>
      <c r="FR450" s="2" t="s">
        <v>229</v>
      </c>
      <c r="FS450" s="4"/>
      <c r="FT450" s="8"/>
      <c r="FU450" s="4"/>
      <c r="FV450" s="8"/>
      <c r="FW450" s="7"/>
      <c r="FX450" s="7"/>
      <c r="FY450" s="2" t="s">
        <v>239</v>
      </c>
      <c r="FZ450" s="2" t="s">
        <v>226</v>
      </c>
      <c r="GA450" s="2" t="s">
        <v>327</v>
      </c>
      <c r="GB450" s="2" t="s">
        <v>229</v>
      </c>
      <c r="GC450" s="2" t="s">
        <v>241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272</v>
      </c>
      <c r="GL450" s="2" t="s">
        <v>226</v>
      </c>
      <c r="GM450" s="2" t="s">
        <v>229</v>
      </c>
      <c r="GN450" s="2" t="s">
        <v>229</v>
      </c>
      <c r="GO450" s="2" t="s">
        <v>241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239</v>
      </c>
      <c r="GX450" s="2" t="s">
        <v>226</v>
      </c>
      <c r="GY450" s="2" t="s">
        <v>2471</v>
      </c>
      <c r="GZ450" s="2" t="s">
        <v>2595</v>
      </c>
      <c r="HA450" s="2" t="s">
        <v>241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226</v>
      </c>
      <c r="HK450" s="2" t="s">
        <v>229</v>
      </c>
      <c r="HL450" s="2" t="s">
        <v>229</v>
      </c>
      <c r="HM450" s="2" t="s">
        <v>241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266</v>
      </c>
      <c r="HV450" s="2" t="s">
        <v>226</v>
      </c>
      <c r="HW450" s="2" t="s">
        <v>229</v>
      </c>
      <c r="HX450" s="2" t="s">
        <v>229</v>
      </c>
      <c r="HY450" s="2" t="s">
        <v>241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266</v>
      </c>
      <c r="IH450" s="2" t="s">
        <v>226</v>
      </c>
      <c r="II450" s="2" t="s">
        <v>229</v>
      </c>
      <c r="IJ450" s="2" t="s">
        <v>229</v>
      </c>
      <c r="IK450" s="2" t="s">
        <v>241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272</v>
      </c>
      <c r="IT450" s="2" t="s">
        <v>226</v>
      </c>
      <c r="IU450" s="2" t="s">
        <v>229</v>
      </c>
      <c r="IV450" s="2" t="s">
        <v>229</v>
      </c>
      <c r="IW450" s="2" t="s">
        <v>241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272</v>
      </c>
      <c r="JF450" s="2" t="s">
        <v>226</v>
      </c>
      <c r="JG450" s="2" t="s">
        <v>229</v>
      </c>
      <c r="JH450" s="2" t="s">
        <v>229</v>
      </c>
      <c r="JI450" s="2" t="s">
        <v>241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272</v>
      </c>
      <c r="JR450" s="2" t="s">
        <v>226</v>
      </c>
      <c r="JS450" s="2" t="s">
        <v>229</v>
      </c>
      <c r="JT450" s="2" t="s">
        <v>229</v>
      </c>
      <c r="JU450" s="2" t="s">
        <v>241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272</v>
      </c>
      <c r="KD450" s="2" t="s">
        <v>226</v>
      </c>
      <c r="KE450" s="2" t="s">
        <v>229</v>
      </c>
      <c r="KF450" s="2" t="s">
        <v>229</v>
      </c>
      <c r="KG450" s="2" t="s">
        <v>241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272</v>
      </c>
      <c r="KP450" s="2" t="s">
        <v>226</v>
      </c>
      <c r="KQ450" s="2" t="s">
        <v>229</v>
      </c>
      <c r="KR450" s="2" t="s">
        <v>229</v>
      </c>
      <c r="KS450" s="2" t="s">
        <v>241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272</v>
      </c>
      <c r="LB450" s="2" t="s">
        <v>226</v>
      </c>
      <c r="LC450" s="2" t="s">
        <v>229</v>
      </c>
      <c r="LD450" s="2" t="s">
        <v>229</v>
      </c>
      <c r="LE450" s="2" t="s">
        <v>241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229</v>
      </c>
      <c r="LN450" s="2" t="s">
        <v>229</v>
      </c>
      <c r="LO450" s="2" t="s">
        <v>229</v>
      </c>
      <c r="LP450" s="2" t="s">
        <v>229</v>
      </c>
      <c r="LQ450" s="2" t="s">
        <v>229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239</v>
      </c>
      <c r="LZ450" s="2" t="s">
        <v>275</v>
      </c>
      <c r="MA450" s="2" t="s">
        <v>2474</v>
      </c>
      <c r="MB450" s="2" t="s">
        <v>229</v>
      </c>
      <c r="MC450" s="2" t="s">
        <v>241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272</v>
      </c>
      <c r="ML450" s="2" t="s">
        <v>226</v>
      </c>
      <c r="MM450" s="2" t="s">
        <v>229</v>
      </c>
      <c r="MN450" s="2" t="s">
        <v>229</v>
      </c>
      <c r="MO450" s="2" t="s">
        <v>241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239</v>
      </c>
      <c r="MX450" s="2" t="s">
        <v>226</v>
      </c>
      <c r="MY450" s="2" t="s">
        <v>308</v>
      </c>
      <c r="MZ450" s="2" t="s">
        <v>229</v>
      </c>
      <c r="NA450" s="2" t="s">
        <v>241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266</v>
      </c>
      <c r="NJ450" s="2" t="s">
        <v>226</v>
      </c>
      <c r="NK450" s="2" t="s">
        <v>229</v>
      </c>
      <c r="NL450" s="2" t="s">
        <v>229</v>
      </c>
      <c r="NM450" s="2" t="s">
        <v>241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272</v>
      </c>
      <c r="NV450" s="2" t="s">
        <v>226</v>
      </c>
      <c r="NW450" s="2" t="s">
        <v>229</v>
      </c>
      <c r="NX450" s="2" t="s">
        <v>229</v>
      </c>
      <c r="NY450" s="2" t="s">
        <v>241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239</v>
      </c>
      <c r="OH450" s="2" t="s">
        <v>226</v>
      </c>
      <c r="OI450" s="2" t="s">
        <v>229</v>
      </c>
      <c r="OJ450" s="2" t="s">
        <v>229</v>
      </c>
      <c r="OK450" s="2" t="s">
        <v>241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229</v>
      </c>
      <c r="OT450" s="2" t="s">
        <v>229</v>
      </c>
      <c r="OU450" s="2" t="s">
        <v>229</v>
      </c>
      <c r="OV450" s="2" t="s">
        <v>229</v>
      </c>
      <c r="OW450" s="2" t="s">
        <v>229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281</v>
      </c>
      <c r="PF450" s="2" t="s">
        <v>226</v>
      </c>
      <c r="PG450" s="2" t="s">
        <v>229</v>
      </c>
      <c r="PH450" s="2" t="s">
        <v>229</v>
      </c>
      <c r="PI450" s="2" t="s">
        <v>241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229</v>
      </c>
      <c r="PR450" s="2" t="s">
        <v>229</v>
      </c>
      <c r="PS450" s="2" t="s">
        <v>229</v>
      </c>
      <c r="PT450" s="2" t="s">
        <v>229</v>
      </c>
      <c r="PU450" s="2" t="s">
        <v>229</v>
      </c>
      <c r="PV450" s="2" t="s">
        <v>229</v>
      </c>
      <c r="PW450" s="4"/>
      <c r="PX450" s="8"/>
      <c r="PY450" s="4"/>
      <c r="PZ450" s="8"/>
      <c r="QA450" s="7"/>
      <c r="QB450" s="7"/>
      <c r="QC450" s="2" t="s">
        <v>281</v>
      </c>
      <c r="QD450" s="2" t="s">
        <v>226</v>
      </c>
      <c r="QE450" s="2" t="s">
        <v>229</v>
      </c>
      <c r="QF450" s="2" t="s">
        <v>229</v>
      </c>
      <c r="QG450" s="2" t="s">
        <v>241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229</v>
      </c>
      <c r="QP450" s="2" t="s">
        <v>229</v>
      </c>
      <c r="QQ450" s="2" t="s">
        <v>229</v>
      </c>
      <c r="QR450" s="2" t="s">
        <v>229</v>
      </c>
      <c r="QS450" s="2" t="s">
        <v>229</v>
      </c>
      <c r="QT450" s="2" t="s">
        <v>229</v>
      </c>
      <c r="QU450" s="4"/>
      <c r="QV450" s="8"/>
      <c r="QW450" s="4"/>
      <c r="QX450" s="8"/>
      <c r="QY450" s="7"/>
      <c r="QZ450" s="7"/>
      <c r="RA450" s="2" t="s">
        <v>272</v>
      </c>
      <c r="RB450" s="2" t="s">
        <v>226</v>
      </c>
      <c r="RC450" s="2" t="s">
        <v>229</v>
      </c>
      <c r="RD450" s="2" t="s">
        <v>229</v>
      </c>
      <c r="RE450" s="2" t="s">
        <v>241</v>
      </c>
      <c r="RF450" s="2" t="s">
        <v>229</v>
      </c>
      <c r="RG450" s="4"/>
      <c r="RH450" s="8"/>
      <c r="RI450" s="4"/>
      <c r="RJ450" s="8"/>
      <c r="RK450" s="7"/>
      <c r="RL450" s="7"/>
      <c r="RM450" s="2" t="s">
        <v>272</v>
      </c>
      <c r="RN450" s="2" t="s">
        <v>226</v>
      </c>
      <c r="RO450" s="2" t="s">
        <v>229</v>
      </c>
      <c r="RP450" s="2" t="s">
        <v>229</v>
      </c>
      <c r="RQ450" s="2" t="s">
        <v>241</v>
      </c>
      <c r="RR450" s="2" t="s">
        <v>229</v>
      </c>
      <c r="RS450" s="4"/>
      <c r="RT450" s="8"/>
      <c r="RU450" s="4"/>
      <c r="RV450" s="8"/>
      <c r="RW450" s="7"/>
      <c r="RX450" s="7"/>
      <c r="RY450" s="2" t="s">
        <v>229</v>
      </c>
      <c r="RZ450" s="2" t="s">
        <v>229</v>
      </c>
      <c r="SA450" s="2" t="s">
        <v>229</v>
      </c>
      <c r="SB450" s="2" t="s">
        <v>229</v>
      </c>
      <c r="SC450" s="2" t="s">
        <v>229</v>
      </c>
      <c r="SD450" s="2" t="s">
        <v>229</v>
      </c>
      <c r="SE450" s="4">
        <v>54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</row>
    <row r="451">
      <c r="A451" s="2" t="s">
        <v>3553</v>
      </c>
      <c r="B451" s="2" t="s">
        <v>216</v>
      </c>
      <c r="C451" s="2" t="s">
        <v>217</v>
      </c>
      <c r="D451" s="2" t="s">
        <v>3164</v>
      </c>
      <c r="E451" s="2" t="s">
        <v>3497</v>
      </c>
      <c r="F451" s="2" t="s">
        <v>2042</v>
      </c>
      <c r="G451" s="2" t="s">
        <v>2043</v>
      </c>
      <c r="H451" s="2" t="s">
        <v>2044</v>
      </c>
      <c r="I451" s="2" t="s">
        <v>3554</v>
      </c>
      <c r="J451" s="2" t="s">
        <v>224</v>
      </c>
      <c r="K451" s="2" t="s">
        <v>2045</v>
      </c>
      <c r="L451" s="3">
        <v>14.28</v>
      </c>
      <c r="M451" s="3">
        <v>14.99</v>
      </c>
      <c r="N451" s="3">
        <v>29.99</v>
      </c>
      <c r="O451" s="2" t="s">
        <v>226</v>
      </c>
      <c r="P451" s="2" t="s">
        <v>2046</v>
      </c>
      <c r="Q451" s="2" t="s">
        <v>228</v>
      </c>
      <c r="R451" s="2" t="s">
        <v>229</v>
      </c>
      <c r="S451" s="2" t="s">
        <v>2047</v>
      </c>
      <c r="T451" s="2" t="s">
        <v>684</v>
      </c>
      <c r="U451" s="2" t="s">
        <v>2464</v>
      </c>
      <c r="V451" s="2" t="s">
        <v>1745</v>
      </c>
      <c r="W451" s="2" t="s">
        <v>1009</v>
      </c>
      <c r="X451" s="2" t="s">
        <v>1746</v>
      </c>
      <c r="Y451" s="2" t="s">
        <v>229</v>
      </c>
      <c r="Z451" s="4"/>
      <c r="AA451" s="4">
        <f>=ROUNDDOWN({0},0)</f>
      </c>
      <c r="AB451" s="5"/>
      <c r="AC451" s="2" t="s">
        <v>637</v>
      </c>
      <c r="AD451" s="4">
        <v>60</v>
      </c>
      <c r="AE451" s="4">
        <v>110</v>
      </c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/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/>
      <c r="BJ451" s="4"/>
      <c r="BK451" s="8"/>
      <c r="BL451" s="2" t="s">
        <v>229</v>
      </c>
      <c r="BM451" s="7"/>
      <c r="BN451" s="7"/>
      <c r="BO451" s="4"/>
      <c r="BP451" s="8"/>
      <c r="BQ451" s="4"/>
      <c r="BR451" s="8"/>
      <c r="BS451" s="7"/>
      <c r="BT451" s="7"/>
      <c r="BU451" s="2" t="s">
        <v>664</v>
      </c>
      <c r="BV451" s="2" t="s">
        <v>226</v>
      </c>
      <c r="BW451" s="2" t="s">
        <v>229</v>
      </c>
      <c r="BX451" s="2" t="s">
        <v>229</v>
      </c>
      <c r="BY451" s="2" t="s">
        <v>241</v>
      </c>
      <c r="BZ451" s="2" t="s">
        <v>229</v>
      </c>
      <c r="CA451" s="4"/>
      <c r="CB451" s="8"/>
      <c r="CC451" s="4"/>
      <c r="CD451" s="8"/>
      <c r="CE451" s="7"/>
      <c r="CF451" s="7"/>
      <c r="CG451" s="2" t="s">
        <v>272</v>
      </c>
      <c r="CH451" s="2" t="s">
        <v>226</v>
      </c>
      <c r="CI451" s="2" t="s">
        <v>229</v>
      </c>
      <c r="CJ451" s="2" t="s">
        <v>229</v>
      </c>
      <c r="CK451" s="2" t="s">
        <v>241</v>
      </c>
      <c r="CL451" s="2" t="s">
        <v>229</v>
      </c>
      <c r="CM451" s="4"/>
      <c r="CN451" s="8"/>
      <c r="CO451" s="4"/>
      <c r="CP451" s="8"/>
      <c r="CQ451" s="7"/>
      <c r="CR451" s="7"/>
      <c r="CS451" s="2" t="s">
        <v>272</v>
      </c>
      <c r="CT451" s="2" t="s">
        <v>226</v>
      </c>
      <c r="CU451" s="2" t="s">
        <v>229</v>
      </c>
      <c r="CV451" s="2" t="s">
        <v>229</v>
      </c>
      <c r="CW451" s="2" t="s">
        <v>241</v>
      </c>
      <c r="CX451" s="2" t="s">
        <v>229</v>
      </c>
      <c r="CY451" s="4"/>
      <c r="CZ451" s="8"/>
      <c r="DA451" s="4"/>
      <c r="DB451" s="8"/>
      <c r="DC451" s="7"/>
      <c r="DD451" s="7"/>
      <c r="DE451" s="2" t="s">
        <v>272</v>
      </c>
      <c r="DF451" s="2" t="s">
        <v>226</v>
      </c>
      <c r="DG451" s="2" t="s">
        <v>229</v>
      </c>
      <c r="DH451" s="2" t="s">
        <v>229</v>
      </c>
      <c r="DI451" s="2" t="s">
        <v>241</v>
      </c>
      <c r="DJ451" s="2" t="s">
        <v>229</v>
      </c>
      <c r="DK451" s="4"/>
      <c r="DL451" s="8"/>
      <c r="DM451" s="4"/>
      <c r="DN451" s="8"/>
      <c r="DO451" s="7"/>
      <c r="DP451" s="7"/>
      <c r="DQ451" s="2" t="s">
        <v>239</v>
      </c>
      <c r="DR451" s="2" t="s">
        <v>226</v>
      </c>
      <c r="DS451" s="2" t="s">
        <v>229</v>
      </c>
      <c r="DT451" s="2" t="s">
        <v>229</v>
      </c>
      <c r="DU451" s="2" t="s">
        <v>241</v>
      </c>
      <c r="DV451" s="2" t="s">
        <v>229</v>
      </c>
      <c r="DW451" s="4"/>
      <c r="DX451" s="8"/>
      <c r="DY451" s="4"/>
      <c r="DZ451" s="8"/>
      <c r="EA451" s="7"/>
      <c r="EB451" s="7"/>
      <c r="EC451" s="2" t="s">
        <v>272</v>
      </c>
      <c r="ED451" s="2" t="s">
        <v>226</v>
      </c>
      <c r="EE451" s="2" t="s">
        <v>229</v>
      </c>
      <c r="EF451" s="2" t="s">
        <v>229</v>
      </c>
      <c r="EG451" s="2" t="s">
        <v>241</v>
      </c>
      <c r="EH451" s="2" t="s">
        <v>229</v>
      </c>
      <c r="EI451" s="4"/>
      <c r="EJ451" s="8"/>
      <c r="EK451" s="4"/>
      <c r="EL451" s="8"/>
      <c r="EM451" s="7"/>
      <c r="EN451" s="7"/>
      <c r="EO451" s="2" t="s">
        <v>272</v>
      </c>
      <c r="EP451" s="2" t="s">
        <v>226</v>
      </c>
      <c r="EQ451" s="2" t="s">
        <v>229</v>
      </c>
      <c r="ER451" s="2" t="s">
        <v>229</v>
      </c>
      <c r="ES451" s="2" t="s">
        <v>241</v>
      </c>
      <c r="ET451" s="2" t="s">
        <v>229</v>
      </c>
      <c r="EU451" s="4"/>
      <c r="EV451" s="8"/>
      <c r="EW451" s="4"/>
      <c r="EX451" s="8"/>
      <c r="EY451" s="7"/>
      <c r="EZ451" s="7"/>
      <c r="FA451" s="2" t="s">
        <v>267</v>
      </c>
      <c r="FB451" s="2" t="s">
        <v>226</v>
      </c>
      <c r="FC451" s="2" t="s">
        <v>229</v>
      </c>
      <c r="FD451" s="2" t="s">
        <v>229</v>
      </c>
      <c r="FE451" s="2" t="s">
        <v>241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226</v>
      </c>
      <c r="FO451" s="2" t="s">
        <v>229</v>
      </c>
      <c r="FP451" s="2" t="s">
        <v>229</v>
      </c>
      <c r="FQ451" s="2" t="s">
        <v>241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239</v>
      </c>
      <c r="FZ451" s="2" t="s">
        <v>226</v>
      </c>
      <c r="GA451" s="2" t="s">
        <v>229</v>
      </c>
      <c r="GB451" s="2" t="s">
        <v>229</v>
      </c>
      <c r="GC451" s="2" t="s">
        <v>241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272</v>
      </c>
      <c r="GL451" s="2" t="s">
        <v>226</v>
      </c>
      <c r="GM451" s="2" t="s">
        <v>229</v>
      </c>
      <c r="GN451" s="2" t="s">
        <v>229</v>
      </c>
      <c r="GO451" s="2" t="s">
        <v>241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272</v>
      </c>
      <c r="GX451" s="2" t="s">
        <v>226</v>
      </c>
      <c r="GY451" s="2" t="s">
        <v>229</v>
      </c>
      <c r="GZ451" s="2" t="s">
        <v>229</v>
      </c>
      <c r="HA451" s="2" t="s">
        <v>241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272</v>
      </c>
      <c r="HJ451" s="2" t="s">
        <v>226</v>
      </c>
      <c r="HK451" s="2" t="s">
        <v>229</v>
      </c>
      <c r="HL451" s="2" t="s">
        <v>229</v>
      </c>
      <c r="HM451" s="2" t="s">
        <v>241</v>
      </c>
      <c r="HN451" s="2" t="s">
        <v>229</v>
      </c>
      <c r="HO451" s="4"/>
      <c r="HP451" s="8"/>
      <c r="HQ451" s="4"/>
      <c r="HR451" s="8"/>
      <c r="HS451" s="7"/>
      <c r="HT451" s="7"/>
      <c r="HU451" s="2" t="s">
        <v>272</v>
      </c>
      <c r="HV451" s="2" t="s">
        <v>226</v>
      </c>
      <c r="HW451" s="2" t="s">
        <v>229</v>
      </c>
      <c r="HX451" s="2" t="s">
        <v>229</v>
      </c>
      <c r="HY451" s="2" t="s">
        <v>241</v>
      </c>
      <c r="HZ451" s="2" t="s">
        <v>229</v>
      </c>
      <c r="IA451" s="4"/>
      <c r="IB451" s="8"/>
      <c r="IC451" s="4"/>
      <c r="ID451" s="8"/>
      <c r="IE451" s="7"/>
      <c r="IF451" s="7"/>
      <c r="IG451" s="2" t="s">
        <v>272</v>
      </c>
      <c r="IH451" s="2" t="s">
        <v>226</v>
      </c>
      <c r="II451" s="2" t="s">
        <v>229</v>
      </c>
      <c r="IJ451" s="2" t="s">
        <v>229</v>
      </c>
      <c r="IK451" s="2" t="s">
        <v>241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664</v>
      </c>
      <c r="IT451" s="2" t="s">
        <v>226</v>
      </c>
      <c r="IU451" s="2" t="s">
        <v>229</v>
      </c>
      <c r="IV451" s="2" t="s">
        <v>229</v>
      </c>
      <c r="IW451" s="2" t="s">
        <v>241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272</v>
      </c>
      <c r="JF451" s="2" t="s">
        <v>226</v>
      </c>
      <c r="JG451" s="2" t="s">
        <v>229</v>
      </c>
      <c r="JH451" s="2" t="s">
        <v>229</v>
      </c>
      <c r="JI451" s="2" t="s">
        <v>241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272</v>
      </c>
      <c r="JR451" s="2" t="s">
        <v>226</v>
      </c>
      <c r="JS451" s="2" t="s">
        <v>229</v>
      </c>
      <c r="JT451" s="2" t="s">
        <v>229</v>
      </c>
      <c r="JU451" s="2" t="s">
        <v>241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272</v>
      </c>
      <c r="KD451" s="2" t="s">
        <v>226</v>
      </c>
      <c r="KE451" s="2" t="s">
        <v>229</v>
      </c>
      <c r="KF451" s="2" t="s">
        <v>229</v>
      </c>
      <c r="KG451" s="2" t="s">
        <v>241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272</v>
      </c>
      <c r="KP451" s="2" t="s">
        <v>226</v>
      </c>
      <c r="KQ451" s="2" t="s">
        <v>229</v>
      </c>
      <c r="KR451" s="2" t="s">
        <v>229</v>
      </c>
      <c r="KS451" s="2" t="s">
        <v>241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272</v>
      </c>
      <c r="LB451" s="2" t="s">
        <v>226</v>
      </c>
      <c r="LC451" s="2" t="s">
        <v>229</v>
      </c>
      <c r="LD451" s="2" t="s">
        <v>229</v>
      </c>
      <c r="LE451" s="2" t="s">
        <v>241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272</v>
      </c>
      <c r="LN451" s="2" t="s">
        <v>226</v>
      </c>
      <c r="LO451" s="2" t="s">
        <v>229</v>
      </c>
      <c r="LP451" s="2" t="s">
        <v>229</v>
      </c>
      <c r="LQ451" s="2" t="s">
        <v>241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664</v>
      </c>
      <c r="LZ451" s="2" t="s">
        <v>226</v>
      </c>
      <c r="MA451" s="2" t="s">
        <v>229</v>
      </c>
      <c r="MB451" s="2" t="s">
        <v>229</v>
      </c>
      <c r="MC451" s="2" t="s">
        <v>241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272</v>
      </c>
      <c r="ML451" s="2" t="s">
        <v>226</v>
      </c>
      <c r="MM451" s="2" t="s">
        <v>229</v>
      </c>
      <c r="MN451" s="2" t="s">
        <v>229</v>
      </c>
      <c r="MO451" s="2" t="s">
        <v>241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272</v>
      </c>
      <c r="MX451" s="2" t="s">
        <v>226</v>
      </c>
      <c r="MY451" s="2" t="s">
        <v>229</v>
      </c>
      <c r="MZ451" s="2" t="s">
        <v>229</v>
      </c>
      <c r="NA451" s="2" t="s">
        <v>241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229</v>
      </c>
      <c r="NK451" s="2" t="s">
        <v>229</v>
      </c>
      <c r="NL451" s="2" t="s">
        <v>229</v>
      </c>
      <c r="NM451" s="2" t="s">
        <v>229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272</v>
      </c>
      <c r="NV451" s="2" t="s">
        <v>226</v>
      </c>
      <c r="NW451" s="2" t="s">
        <v>229</v>
      </c>
      <c r="NX451" s="2" t="s">
        <v>229</v>
      </c>
      <c r="NY451" s="2" t="s">
        <v>241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272</v>
      </c>
      <c r="OH451" s="2" t="s">
        <v>226</v>
      </c>
      <c r="OI451" s="2" t="s">
        <v>229</v>
      </c>
      <c r="OJ451" s="2" t="s">
        <v>229</v>
      </c>
      <c r="OK451" s="2" t="s">
        <v>241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229</v>
      </c>
      <c r="OT451" s="2" t="s">
        <v>229</v>
      </c>
      <c r="OU451" s="2" t="s">
        <v>229</v>
      </c>
      <c r="OV451" s="2" t="s">
        <v>229</v>
      </c>
      <c r="OW451" s="2" t="s">
        <v>229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229</v>
      </c>
      <c r="PF451" s="2" t="s">
        <v>229</v>
      </c>
      <c r="PG451" s="2" t="s">
        <v>229</v>
      </c>
      <c r="PH451" s="2" t="s">
        <v>229</v>
      </c>
      <c r="PI451" s="2" t="s">
        <v>229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272</v>
      </c>
      <c r="PR451" s="2" t="s">
        <v>226</v>
      </c>
      <c r="PS451" s="2" t="s">
        <v>229</v>
      </c>
      <c r="PT451" s="2" t="s">
        <v>229</v>
      </c>
      <c r="PU451" s="2" t="s">
        <v>241</v>
      </c>
      <c r="PV451" s="2" t="s">
        <v>229</v>
      </c>
      <c r="PW451" s="4"/>
      <c r="PX451" s="8"/>
      <c r="PY451" s="4"/>
      <c r="PZ451" s="8"/>
      <c r="QA451" s="7"/>
      <c r="QB451" s="7"/>
      <c r="QC451" s="2" t="s">
        <v>281</v>
      </c>
      <c r="QD451" s="2" t="s">
        <v>226</v>
      </c>
      <c r="QE451" s="2" t="s">
        <v>229</v>
      </c>
      <c r="QF451" s="2" t="s">
        <v>229</v>
      </c>
      <c r="QG451" s="2" t="s">
        <v>241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272</v>
      </c>
      <c r="QP451" s="2" t="s">
        <v>226</v>
      </c>
      <c r="QQ451" s="2" t="s">
        <v>229</v>
      </c>
      <c r="QR451" s="2" t="s">
        <v>229</v>
      </c>
      <c r="QS451" s="2" t="s">
        <v>241</v>
      </c>
      <c r="QT451" s="2" t="s">
        <v>229</v>
      </c>
      <c r="QU451" s="4"/>
      <c r="QV451" s="8"/>
      <c r="QW451" s="4"/>
      <c r="QX451" s="8"/>
      <c r="QY451" s="7"/>
      <c r="QZ451" s="7"/>
      <c r="RA451" s="2" t="s">
        <v>272</v>
      </c>
      <c r="RB451" s="2" t="s">
        <v>226</v>
      </c>
      <c r="RC451" s="2" t="s">
        <v>229</v>
      </c>
      <c r="RD451" s="2" t="s">
        <v>229</v>
      </c>
      <c r="RE451" s="2" t="s">
        <v>241</v>
      </c>
      <c r="RF451" s="2" t="s">
        <v>229</v>
      </c>
      <c r="RG451" s="4"/>
      <c r="RH451" s="8"/>
      <c r="RI451" s="4"/>
      <c r="RJ451" s="8"/>
      <c r="RK451" s="7"/>
      <c r="RL451" s="7"/>
      <c r="RM451" s="2" t="s">
        <v>272</v>
      </c>
      <c r="RN451" s="2" t="s">
        <v>226</v>
      </c>
      <c r="RO451" s="2" t="s">
        <v>229</v>
      </c>
      <c r="RP451" s="2" t="s">
        <v>229</v>
      </c>
      <c r="RQ451" s="2" t="s">
        <v>241</v>
      </c>
      <c r="RR451" s="2" t="s">
        <v>229</v>
      </c>
      <c r="RS451" s="4"/>
      <c r="RT451" s="8"/>
      <c r="RU451" s="4"/>
      <c r="RV451" s="8"/>
      <c r="RW451" s="7"/>
      <c r="RX451" s="7"/>
      <c r="RY451" s="2" t="s">
        <v>229</v>
      </c>
      <c r="RZ451" s="2" t="s">
        <v>229</v>
      </c>
      <c r="SA451" s="2" t="s">
        <v>229</v>
      </c>
      <c r="SB451" s="2" t="s">
        <v>229</v>
      </c>
      <c r="SC451" s="2" t="s">
        <v>229</v>
      </c>
      <c r="SD451" s="2" t="s">
        <v>229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60</v>
      </c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>
        <v>50</v>
      </c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</row>
    <row r="452">
      <c r="A452" s="2" t="s">
        <v>3555</v>
      </c>
      <c r="B452" s="2" t="s">
        <v>216</v>
      </c>
      <c r="C452" s="2" t="s">
        <v>217</v>
      </c>
      <c r="D452" s="2" t="s">
        <v>3164</v>
      </c>
      <c r="E452" s="2" t="s">
        <v>3497</v>
      </c>
      <c r="F452" s="2" t="s">
        <v>2042</v>
      </c>
      <c r="G452" s="2" t="s">
        <v>2043</v>
      </c>
      <c r="H452" s="2" t="s">
        <v>2044</v>
      </c>
      <c r="I452" s="2" t="s">
        <v>3554</v>
      </c>
      <c r="J452" s="2" t="s">
        <v>285</v>
      </c>
      <c r="K452" s="2" t="s">
        <v>2045</v>
      </c>
      <c r="L452" s="3">
        <v>19.04</v>
      </c>
      <c r="M452" s="3">
        <v>19.99</v>
      </c>
      <c r="N452" s="3">
        <v>39.99</v>
      </c>
      <c r="O452" s="2" t="s">
        <v>226</v>
      </c>
      <c r="P452" s="2" t="s">
        <v>2046</v>
      </c>
      <c r="Q452" s="2" t="s">
        <v>228</v>
      </c>
      <c r="R452" s="2" t="s">
        <v>229</v>
      </c>
      <c r="S452" s="2" t="s">
        <v>2047</v>
      </c>
      <c r="T452" s="2" t="s">
        <v>684</v>
      </c>
      <c r="U452" s="2" t="s">
        <v>232</v>
      </c>
      <c r="V452" s="2" t="s">
        <v>1745</v>
      </c>
      <c r="W452" s="2" t="s">
        <v>1009</v>
      </c>
      <c r="X452" s="2" t="s">
        <v>1746</v>
      </c>
      <c r="Y452" s="2" t="s">
        <v>229</v>
      </c>
      <c r="Z452" s="4"/>
      <c r="AA452" s="4">
        <f>=ROUNDDOWN({0},0)</f>
      </c>
      <c r="AB452" s="5"/>
      <c r="AC452" s="2" t="s">
        <v>637</v>
      </c>
      <c r="AD452" s="4">
        <v>70</v>
      </c>
      <c r="AE452" s="4">
        <v>140</v>
      </c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/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664</v>
      </c>
      <c r="BV452" s="2" t="s">
        <v>226</v>
      </c>
      <c r="BW452" s="2" t="s">
        <v>229</v>
      </c>
      <c r="BX452" s="2" t="s">
        <v>229</v>
      </c>
      <c r="BY452" s="2" t="s">
        <v>241</v>
      </c>
      <c r="BZ452" s="2" t="s">
        <v>229</v>
      </c>
      <c r="CA452" s="4"/>
      <c r="CB452" s="8"/>
      <c r="CC452" s="4"/>
      <c r="CD452" s="8"/>
      <c r="CE452" s="7"/>
      <c r="CF452" s="7"/>
      <c r="CG452" s="2" t="s">
        <v>272</v>
      </c>
      <c r="CH452" s="2" t="s">
        <v>226</v>
      </c>
      <c r="CI452" s="2" t="s">
        <v>229</v>
      </c>
      <c r="CJ452" s="2" t="s">
        <v>229</v>
      </c>
      <c r="CK452" s="2" t="s">
        <v>241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272</v>
      </c>
      <c r="CT452" s="2" t="s">
        <v>226</v>
      </c>
      <c r="CU452" s="2" t="s">
        <v>229</v>
      </c>
      <c r="CV452" s="2" t="s">
        <v>229</v>
      </c>
      <c r="CW452" s="2" t="s">
        <v>241</v>
      </c>
      <c r="CX452" s="2" t="s">
        <v>229</v>
      </c>
      <c r="CY452" s="4"/>
      <c r="CZ452" s="8"/>
      <c r="DA452" s="4"/>
      <c r="DB452" s="8"/>
      <c r="DC452" s="7"/>
      <c r="DD452" s="7"/>
      <c r="DE452" s="2" t="s">
        <v>272</v>
      </c>
      <c r="DF452" s="2" t="s">
        <v>226</v>
      </c>
      <c r="DG452" s="2" t="s">
        <v>229</v>
      </c>
      <c r="DH452" s="2" t="s">
        <v>229</v>
      </c>
      <c r="DI452" s="2" t="s">
        <v>241</v>
      </c>
      <c r="DJ452" s="2" t="s">
        <v>229</v>
      </c>
      <c r="DK452" s="4"/>
      <c r="DL452" s="8"/>
      <c r="DM452" s="4"/>
      <c r="DN452" s="8"/>
      <c r="DO452" s="7"/>
      <c r="DP452" s="7"/>
      <c r="DQ452" s="2" t="s">
        <v>239</v>
      </c>
      <c r="DR452" s="2" t="s">
        <v>226</v>
      </c>
      <c r="DS452" s="2" t="s">
        <v>229</v>
      </c>
      <c r="DT452" s="2" t="s">
        <v>229</v>
      </c>
      <c r="DU452" s="2" t="s">
        <v>241</v>
      </c>
      <c r="DV452" s="2" t="s">
        <v>229</v>
      </c>
      <c r="DW452" s="4"/>
      <c r="DX452" s="8"/>
      <c r="DY452" s="4"/>
      <c r="DZ452" s="8"/>
      <c r="EA452" s="7"/>
      <c r="EB452" s="7"/>
      <c r="EC452" s="2" t="s">
        <v>272</v>
      </c>
      <c r="ED452" s="2" t="s">
        <v>226</v>
      </c>
      <c r="EE452" s="2" t="s">
        <v>229</v>
      </c>
      <c r="EF452" s="2" t="s">
        <v>229</v>
      </c>
      <c r="EG452" s="2" t="s">
        <v>241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272</v>
      </c>
      <c r="EP452" s="2" t="s">
        <v>226</v>
      </c>
      <c r="EQ452" s="2" t="s">
        <v>229</v>
      </c>
      <c r="ER452" s="2" t="s">
        <v>229</v>
      </c>
      <c r="ES452" s="2" t="s">
        <v>241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267</v>
      </c>
      <c r="FB452" s="2" t="s">
        <v>226</v>
      </c>
      <c r="FC452" s="2" t="s">
        <v>229</v>
      </c>
      <c r="FD452" s="2" t="s">
        <v>229</v>
      </c>
      <c r="FE452" s="2" t="s">
        <v>241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226</v>
      </c>
      <c r="FO452" s="2" t="s">
        <v>229</v>
      </c>
      <c r="FP452" s="2" t="s">
        <v>229</v>
      </c>
      <c r="FQ452" s="2" t="s">
        <v>241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239</v>
      </c>
      <c r="FZ452" s="2" t="s">
        <v>226</v>
      </c>
      <c r="GA452" s="2" t="s">
        <v>229</v>
      </c>
      <c r="GB452" s="2" t="s">
        <v>229</v>
      </c>
      <c r="GC452" s="2" t="s">
        <v>241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272</v>
      </c>
      <c r="GL452" s="2" t="s">
        <v>226</v>
      </c>
      <c r="GM452" s="2" t="s">
        <v>229</v>
      </c>
      <c r="GN452" s="2" t="s">
        <v>229</v>
      </c>
      <c r="GO452" s="2" t="s">
        <v>241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272</v>
      </c>
      <c r="GX452" s="2" t="s">
        <v>226</v>
      </c>
      <c r="GY452" s="2" t="s">
        <v>229</v>
      </c>
      <c r="GZ452" s="2" t="s">
        <v>229</v>
      </c>
      <c r="HA452" s="2" t="s">
        <v>241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272</v>
      </c>
      <c r="HJ452" s="2" t="s">
        <v>226</v>
      </c>
      <c r="HK452" s="2" t="s">
        <v>229</v>
      </c>
      <c r="HL452" s="2" t="s">
        <v>229</v>
      </c>
      <c r="HM452" s="2" t="s">
        <v>241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272</v>
      </c>
      <c r="HV452" s="2" t="s">
        <v>226</v>
      </c>
      <c r="HW452" s="2" t="s">
        <v>229</v>
      </c>
      <c r="HX452" s="2" t="s">
        <v>229</v>
      </c>
      <c r="HY452" s="2" t="s">
        <v>241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272</v>
      </c>
      <c r="IH452" s="2" t="s">
        <v>226</v>
      </c>
      <c r="II452" s="2" t="s">
        <v>229</v>
      </c>
      <c r="IJ452" s="2" t="s">
        <v>229</v>
      </c>
      <c r="IK452" s="2" t="s">
        <v>241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664</v>
      </c>
      <c r="IT452" s="2" t="s">
        <v>226</v>
      </c>
      <c r="IU452" s="2" t="s">
        <v>229</v>
      </c>
      <c r="IV452" s="2" t="s">
        <v>229</v>
      </c>
      <c r="IW452" s="2" t="s">
        <v>241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272</v>
      </c>
      <c r="JF452" s="2" t="s">
        <v>226</v>
      </c>
      <c r="JG452" s="2" t="s">
        <v>229</v>
      </c>
      <c r="JH452" s="2" t="s">
        <v>229</v>
      </c>
      <c r="JI452" s="2" t="s">
        <v>241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272</v>
      </c>
      <c r="JR452" s="2" t="s">
        <v>226</v>
      </c>
      <c r="JS452" s="2" t="s">
        <v>229</v>
      </c>
      <c r="JT452" s="2" t="s">
        <v>229</v>
      </c>
      <c r="JU452" s="2" t="s">
        <v>241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272</v>
      </c>
      <c r="KD452" s="2" t="s">
        <v>226</v>
      </c>
      <c r="KE452" s="2" t="s">
        <v>229</v>
      </c>
      <c r="KF452" s="2" t="s">
        <v>229</v>
      </c>
      <c r="KG452" s="2" t="s">
        <v>241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272</v>
      </c>
      <c r="KP452" s="2" t="s">
        <v>226</v>
      </c>
      <c r="KQ452" s="2" t="s">
        <v>229</v>
      </c>
      <c r="KR452" s="2" t="s">
        <v>229</v>
      </c>
      <c r="KS452" s="2" t="s">
        <v>241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272</v>
      </c>
      <c r="LB452" s="2" t="s">
        <v>226</v>
      </c>
      <c r="LC452" s="2" t="s">
        <v>229</v>
      </c>
      <c r="LD452" s="2" t="s">
        <v>229</v>
      </c>
      <c r="LE452" s="2" t="s">
        <v>241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272</v>
      </c>
      <c r="LN452" s="2" t="s">
        <v>226</v>
      </c>
      <c r="LO452" s="2" t="s">
        <v>229</v>
      </c>
      <c r="LP452" s="2" t="s">
        <v>229</v>
      </c>
      <c r="LQ452" s="2" t="s">
        <v>241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664</v>
      </c>
      <c r="LZ452" s="2" t="s">
        <v>226</v>
      </c>
      <c r="MA452" s="2" t="s">
        <v>229</v>
      </c>
      <c r="MB452" s="2" t="s">
        <v>229</v>
      </c>
      <c r="MC452" s="2" t="s">
        <v>241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272</v>
      </c>
      <c r="ML452" s="2" t="s">
        <v>226</v>
      </c>
      <c r="MM452" s="2" t="s">
        <v>229</v>
      </c>
      <c r="MN452" s="2" t="s">
        <v>229</v>
      </c>
      <c r="MO452" s="2" t="s">
        <v>241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272</v>
      </c>
      <c r="MX452" s="2" t="s">
        <v>226</v>
      </c>
      <c r="MY452" s="2" t="s">
        <v>229</v>
      </c>
      <c r="MZ452" s="2" t="s">
        <v>229</v>
      </c>
      <c r="NA452" s="2" t="s">
        <v>241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229</v>
      </c>
      <c r="NK452" s="2" t="s">
        <v>229</v>
      </c>
      <c r="NL452" s="2" t="s">
        <v>229</v>
      </c>
      <c r="NM452" s="2" t="s">
        <v>229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272</v>
      </c>
      <c r="NV452" s="2" t="s">
        <v>226</v>
      </c>
      <c r="NW452" s="2" t="s">
        <v>229</v>
      </c>
      <c r="NX452" s="2" t="s">
        <v>229</v>
      </c>
      <c r="NY452" s="2" t="s">
        <v>241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272</v>
      </c>
      <c r="OH452" s="2" t="s">
        <v>226</v>
      </c>
      <c r="OI452" s="2" t="s">
        <v>229</v>
      </c>
      <c r="OJ452" s="2" t="s">
        <v>229</v>
      </c>
      <c r="OK452" s="2" t="s">
        <v>241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229</v>
      </c>
      <c r="OT452" s="2" t="s">
        <v>229</v>
      </c>
      <c r="OU452" s="2" t="s">
        <v>229</v>
      </c>
      <c r="OV452" s="2" t="s">
        <v>229</v>
      </c>
      <c r="OW452" s="2" t="s">
        <v>229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229</v>
      </c>
      <c r="PF452" s="2" t="s">
        <v>229</v>
      </c>
      <c r="PG452" s="2" t="s">
        <v>229</v>
      </c>
      <c r="PH452" s="2" t="s">
        <v>229</v>
      </c>
      <c r="PI452" s="2" t="s">
        <v>229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272</v>
      </c>
      <c r="PR452" s="2" t="s">
        <v>226</v>
      </c>
      <c r="PS452" s="2" t="s">
        <v>229</v>
      </c>
      <c r="PT452" s="2" t="s">
        <v>229</v>
      </c>
      <c r="PU452" s="2" t="s">
        <v>241</v>
      </c>
      <c r="PV452" s="2" t="s">
        <v>229</v>
      </c>
      <c r="PW452" s="4"/>
      <c r="PX452" s="8"/>
      <c r="PY452" s="4"/>
      <c r="PZ452" s="8"/>
      <c r="QA452" s="7"/>
      <c r="QB452" s="7"/>
      <c r="QC452" s="2" t="s">
        <v>281</v>
      </c>
      <c r="QD452" s="2" t="s">
        <v>226</v>
      </c>
      <c r="QE452" s="2" t="s">
        <v>229</v>
      </c>
      <c r="QF452" s="2" t="s">
        <v>229</v>
      </c>
      <c r="QG452" s="2" t="s">
        <v>241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272</v>
      </c>
      <c r="QP452" s="2" t="s">
        <v>226</v>
      </c>
      <c r="QQ452" s="2" t="s">
        <v>229</v>
      </c>
      <c r="QR452" s="2" t="s">
        <v>229</v>
      </c>
      <c r="QS452" s="2" t="s">
        <v>241</v>
      </c>
      <c r="QT452" s="2" t="s">
        <v>229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226</v>
      </c>
      <c r="RC452" s="2" t="s">
        <v>229</v>
      </c>
      <c r="RD452" s="2" t="s">
        <v>229</v>
      </c>
      <c r="RE452" s="2" t="s">
        <v>241</v>
      </c>
      <c r="RF452" s="2" t="s">
        <v>229</v>
      </c>
      <c r="RG452" s="4"/>
      <c r="RH452" s="8"/>
      <c r="RI452" s="4"/>
      <c r="RJ452" s="8"/>
      <c r="RK452" s="7"/>
      <c r="RL452" s="7"/>
      <c r="RM452" s="2" t="s">
        <v>272</v>
      </c>
      <c r="RN452" s="2" t="s">
        <v>226</v>
      </c>
      <c r="RO452" s="2" t="s">
        <v>229</v>
      </c>
      <c r="RP452" s="2" t="s">
        <v>229</v>
      </c>
      <c r="RQ452" s="2" t="s">
        <v>241</v>
      </c>
      <c r="RR452" s="2" t="s">
        <v>229</v>
      </c>
      <c r="RS452" s="4"/>
      <c r="RT452" s="8"/>
      <c r="RU452" s="4"/>
      <c r="RV452" s="8"/>
      <c r="RW452" s="7"/>
      <c r="RX452" s="7"/>
      <c r="RY452" s="2" t="s">
        <v>229</v>
      </c>
      <c r="RZ452" s="2" t="s">
        <v>229</v>
      </c>
      <c r="SA452" s="2" t="s">
        <v>229</v>
      </c>
      <c r="SB452" s="2" t="s">
        <v>229</v>
      </c>
      <c r="SC452" s="2" t="s">
        <v>229</v>
      </c>
      <c r="SD452" s="2" t="s">
        <v>229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70</v>
      </c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>
        <v>70</v>
      </c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</row>
    <row r="453">
      <c r="A453" s="2" t="s">
        <v>3556</v>
      </c>
      <c r="B453" s="2" t="s">
        <v>216</v>
      </c>
      <c r="C453" s="2" t="s">
        <v>217</v>
      </c>
      <c r="D453" s="2" t="s">
        <v>3164</v>
      </c>
      <c r="E453" s="2" t="s">
        <v>3497</v>
      </c>
      <c r="F453" s="2" t="s">
        <v>2781</v>
      </c>
      <c r="G453" s="2" t="s">
        <v>2782</v>
      </c>
      <c r="H453" s="2" t="s">
        <v>2783</v>
      </c>
      <c r="I453" s="2" t="s">
        <v>3557</v>
      </c>
      <c r="J453" s="2" t="s">
        <v>224</v>
      </c>
      <c r="K453" s="2" t="s">
        <v>1249</v>
      </c>
      <c r="L453" s="3">
        <v>23.8</v>
      </c>
      <c r="M453" s="3">
        <v>24.99</v>
      </c>
      <c r="N453" s="3">
        <v>49.99</v>
      </c>
      <c r="O453" s="2" t="s">
        <v>226</v>
      </c>
      <c r="P453" s="2" t="s">
        <v>964</v>
      </c>
      <c r="Q453" s="2" t="s">
        <v>228</v>
      </c>
      <c r="R453" s="2" t="s">
        <v>229</v>
      </c>
      <c r="S453" s="2" t="s">
        <v>2784</v>
      </c>
      <c r="T453" s="2" t="s">
        <v>684</v>
      </c>
      <c r="U453" s="2" t="s">
        <v>2464</v>
      </c>
      <c r="V453" s="2" t="s">
        <v>2117</v>
      </c>
      <c r="W453" s="2" t="s">
        <v>686</v>
      </c>
      <c r="X453" s="2" t="s">
        <v>2248</v>
      </c>
      <c r="Y453" s="2" t="s">
        <v>593</v>
      </c>
      <c r="Z453" s="4">
        <v>6</v>
      </c>
      <c r="AA453" s="4">
        <f>=ROUNDDOWN(6,0)</f>
      </c>
      <c r="AB453" s="5">
        <v>1</v>
      </c>
      <c r="AC453" s="2" t="s">
        <v>229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229</v>
      </c>
      <c r="AW453" s="8" t="s">
        <v>229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/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/>
      <c r="BJ453" s="4"/>
      <c r="BK453" s="8"/>
      <c r="BL453" s="2" t="s">
        <v>229</v>
      </c>
      <c r="BM453" s="7"/>
      <c r="BN453" s="7"/>
      <c r="BO453" s="4"/>
      <c r="BP453" s="8"/>
      <c r="BQ453" s="4"/>
      <c r="BR453" s="8"/>
      <c r="BS453" s="7"/>
      <c r="BT453" s="7"/>
      <c r="BU453" s="2" t="s">
        <v>2075</v>
      </c>
      <c r="BV453" s="2" t="s">
        <v>226</v>
      </c>
      <c r="BW453" s="2" t="s">
        <v>229</v>
      </c>
      <c r="BX453" s="2" t="s">
        <v>229</v>
      </c>
      <c r="BY453" s="2" t="s">
        <v>241</v>
      </c>
      <c r="BZ453" s="2" t="s">
        <v>229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226</v>
      </c>
      <c r="CI453" s="2" t="s">
        <v>1311</v>
      </c>
      <c r="CJ453" s="2" t="s">
        <v>3558</v>
      </c>
      <c r="CK453" s="2" t="s">
        <v>241</v>
      </c>
      <c r="CL453" s="2" t="s">
        <v>229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226</v>
      </c>
      <c r="CU453" s="2" t="s">
        <v>1293</v>
      </c>
      <c r="CV453" s="2" t="s">
        <v>3559</v>
      </c>
      <c r="CW453" s="2" t="s">
        <v>241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226</v>
      </c>
      <c r="DG453" s="2" t="s">
        <v>2004</v>
      </c>
      <c r="DH453" s="2" t="s">
        <v>2600</v>
      </c>
      <c r="DI453" s="2" t="s">
        <v>263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226</v>
      </c>
      <c r="DS453" s="2" t="s">
        <v>2472</v>
      </c>
      <c r="DT453" s="2" t="s">
        <v>229</v>
      </c>
      <c r="DU453" s="2" t="s">
        <v>241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226</v>
      </c>
      <c r="EE453" s="2" t="s">
        <v>627</v>
      </c>
      <c r="EF453" s="2" t="s">
        <v>2811</v>
      </c>
      <c r="EG453" s="2" t="s">
        <v>263</v>
      </c>
      <c r="EH453" s="2" t="s">
        <v>229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226</v>
      </c>
      <c r="EQ453" s="2" t="s">
        <v>1972</v>
      </c>
      <c r="ER453" s="2" t="s">
        <v>229</v>
      </c>
      <c r="ES453" s="2" t="s">
        <v>241</v>
      </c>
      <c r="ET453" s="2" t="s">
        <v>229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226</v>
      </c>
      <c r="FC453" s="2" t="s">
        <v>640</v>
      </c>
      <c r="FD453" s="2" t="s">
        <v>3560</v>
      </c>
      <c r="FE453" s="2" t="s">
        <v>241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226</v>
      </c>
      <c r="FO453" s="2" t="s">
        <v>640</v>
      </c>
      <c r="FP453" s="2" t="s">
        <v>229</v>
      </c>
      <c r="FQ453" s="2" t="s">
        <v>241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229</v>
      </c>
      <c r="FZ453" s="2" t="s">
        <v>229</v>
      </c>
      <c r="GA453" s="2" t="s">
        <v>229</v>
      </c>
      <c r="GB453" s="2" t="s">
        <v>229</v>
      </c>
      <c r="GC453" s="2" t="s">
        <v>229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272</v>
      </c>
      <c r="GL453" s="2" t="s">
        <v>226</v>
      </c>
      <c r="GM453" s="2" t="s">
        <v>229</v>
      </c>
      <c r="GN453" s="2" t="s">
        <v>229</v>
      </c>
      <c r="GO453" s="2" t="s">
        <v>241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239</v>
      </c>
      <c r="GX453" s="2" t="s">
        <v>226</v>
      </c>
      <c r="GY453" s="2" t="s">
        <v>2471</v>
      </c>
      <c r="GZ453" s="2" t="s">
        <v>3561</v>
      </c>
      <c r="HA453" s="2" t="s">
        <v>241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226</v>
      </c>
      <c r="HK453" s="2" t="s">
        <v>229</v>
      </c>
      <c r="HL453" s="2" t="s">
        <v>229</v>
      </c>
      <c r="HM453" s="2" t="s">
        <v>241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272</v>
      </c>
      <c r="HV453" s="2" t="s">
        <v>226</v>
      </c>
      <c r="HW453" s="2" t="s">
        <v>229</v>
      </c>
      <c r="HX453" s="2" t="s">
        <v>229</v>
      </c>
      <c r="HY453" s="2" t="s">
        <v>241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266</v>
      </c>
      <c r="IH453" s="2" t="s">
        <v>226</v>
      </c>
      <c r="II453" s="2" t="s">
        <v>229</v>
      </c>
      <c r="IJ453" s="2" t="s">
        <v>229</v>
      </c>
      <c r="IK453" s="2" t="s">
        <v>241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272</v>
      </c>
      <c r="IT453" s="2" t="s">
        <v>226</v>
      </c>
      <c r="IU453" s="2" t="s">
        <v>229</v>
      </c>
      <c r="IV453" s="2" t="s">
        <v>229</v>
      </c>
      <c r="IW453" s="2" t="s">
        <v>241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272</v>
      </c>
      <c r="JF453" s="2" t="s">
        <v>226</v>
      </c>
      <c r="JG453" s="2" t="s">
        <v>229</v>
      </c>
      <c r="JH453" s="2" t="s">
        <v>229</v>
      </c>
      <c r="JI453" s="2" t="s">
        <v>241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272</v>
      </c>
      <c r="JR453" s="2" t="s">
        <v>226</v>
      </c>
      <c r="JS453" s="2" t="s">
        <v>229</v>
      </c>
      <c r="JT453" s="2" t="s">
        <v>229</v>
      </c>
      <c r="JU453" s="2" t="s">
        <v>241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272</v>
      </c>
      <c r="KD453" s="2" t="s">
        <v>226</v>
      </c>
      <c r="KE453" s="2" t="s">
        <v>229</v>
      </c>
      <c r="KF453" s="2" t="s">
        <v>229</v>
      </c>
      <c r="KG453" s="2" t="s">
        <v>241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272</v>
      </c>
      <c r="KP453" s="2" t="s">
        <v>226</v>
      </c>
      <c r="KQ453" s="2" t="s">
        <v>229</v>
      </c>
      <c r="KR453" s="2" t="s">
        <v>229</v>
      </c>
      <c r="KS453" s="2" t="s">
        <v>241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272</v>
      </c>
      <c r="LB453" s="2" t="s">
        <v>226</v>
      </c>
      <c r="LC453" s="2" t="s">
        <v>229</v>
      </c>
      <c r="LD453" s="2" t="s">
        <v>229</v>
      </c>
      <c r="LE453" s="2" t="s">
        <v>241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229</v>
      </c>
      <c r="LN453" s="2" t="s">
        <v>229</v>
      </c>
      <c r="LO453" s="2" t="s">
        <v>229</v>
      </c>
      <c r="LP453" s="2" t="s">
        <v>229</v>
      </c>
      <c r="LQ453" s="2" t="s">
        <v>229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239</v>
      </c>
      <c r="LZ453" s="2" t="s">
        <v>275</v>
      </c>
      <c r="MA453" s="2" t="s">
        <v>2708</v>
      </c>
      <c r="MB453" s="2" t="s">
        <v>229</v>
      </c>
      <c r="MC453" s="2" t="s">
        <v>241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272</v>
      </c>
      <c r="ML453" s="2" t="s">
        <v>226</v>
      </c>
      <c r="MM453" s="2" t="s">
        <v>229</v>
      </c>
      <c r="MN453" s="2" t="s">
        <v>229</v>
      </c>
      <c r="MO453" s="2" t="s">
        <v>241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239</v>
      </c>
      <c r="MX453" s="2" t="s">
        <v>226</v>
      </c>
      <c r="MY453" s="2" t="s">
        <v>308</v>
      </c>
      <c r="MZ453" s="2" t="s">
        <v>229</v>
      </c>
      <c r="NA453" s="2" t="s">
        <v>241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260</v>
      </c>
      <c r="NK453" s="2" t="s">
        <v>2664</v>
      </c>
      <c r="NL453" s="2" t="s">
        <v>229</v>
      </c>
      <c r="NM453" s="2" t="s">
        <v>241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272</v>
      </c>
      <c r="NV453" s="2" t="s">
        <v>226</v>
      </c>
      <c r="NW453" s="2" t="s">
        <v>229</v>
      </c>
      <c r="NX453" s="2" t="s">
        <v>229</v>
      </c>
      <c r="NY453" s="2" t="s">
        <v>241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239</v>
      </c>
      <c r="OH453" s="2" t="s">
        <v>226</v>
      </c>
      <c r="OI453" s="2" t="s">
        <v>229</v>
      </c>
      <c r="OJ453" s="2" t="s">
        <v>229</v>
      </c>
      <c r="OK453" s="2" t="s">
        <v>241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229</v>
      </c>
      <c r="OT453" s="2" t="s">
        <v>229</v>
      </c>
      <c r="OU453" s="2" t="s">
        <v>229</v>
      </c>
      <c r="OV453" s="2" t="s">
        <v>229</v>
      </c>
      <c r="OW453" s="2" t="s">
        <v>229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281</v>
      </c>
      <c r="PF453" s="2" t="s">
        <v>226</v>
      </c>
      <c r="PG453" s="2" t="s">
        <v>229</v>
      </c>
      <c r="PH453" s="2" t="s">
        <v>229</v>
      </c>
      <c r="PI453" s="2" t="s">
        <v>241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229</v>
      </c>
      <c r="PS453" s="2" t="s">
        <v>229</v>
      </c>
      <c r="PT453" s="2" t="s">
        <v>229</v>
      </c>
      <c r="PU453" s="2" t="s">
        <v>229</v>
      </c>
      <c r="PV453" s="2" t="s">
        <v>229</v>
      </c>
      <c r="PW453" s="4"/>
      <c r="PX453" s="8"/>
      <c r="PY453" s="4"/>
      <c r="PZ453" s="8"/>
      <c r="QA453" s="7"/>
      <c r="QB453" s="7"/>
      <c r="QC453" s="2" t="s">
        <v>281</v>
      </c>
      <c r="QD453" s="2" t="s">
        <v>226</v>
      </c>
      <c r="QE453" s="2" t="s">
        <v>229</v>
      </c>
      <c r="QF453" s="2" t="s">
        <v>229</v>
      </c>
      <c r="QG453" s="2" t="s">
        <v>241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229</v>
      </c>
      <c r="QP453" s="2" t="s">
        <v>229</v>
      </c>
      <c r="QQ453" s="2" t="s">
        <v>229</v>
      </c>
      <c r="QR453" s="2" t="s">
        <v>229</v>
      </c>
      <c r="QS453" s="2" t="s">
        <v>229</v>
      </c>
      <c r="QT453" s="2" t="s">
        <v>229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226</v>
      </c>
      <c r="RC453" s="2" t="s">
        <v>229</v>
      </c>
      <c r="RD453" s="2" t="s">
        <v>229</v>
      </c>
      <c r="RE453" s="2" t="s">
        <v>241</v>
      </c>
      <c r="RF453" s="2" t="s">
        <v>229</v>
      </c>
      <c r="RG453" s="4"/>
      <c r="RH453" s="8"/>
      <c r="RI453" s="4"/>
      <c r="RJ453" s="8"/>
      <c r="RK453" s="7"/>
      <c r="RL453" s="7"/>
      <c r="RM453" s="2" t="s">
        <v>272</v>
      </c>
      <c r="RN453" s="2" t="s">
        <v>226</v>
      </c>
      <c r="RO453" s="2" t="s">
        <v>229</v>
      </c>
      <c r="RP453" s="2" t="s">
        <v>229</v>
      </c>
      <c r="RQ453" s="2" t="s">
        <v>241</v>
      </c>
      <c r="RR453" s="2" t="s">
        <v>229</v>
      </c>
      <c r="RS453" s="4"/>
      <c r="RT453" s="8"/>
      <c r="RU453" s="4"/>
      <c r="RV453" s="8"/>
      <c r="RW453" s="7"/>
      <c r="RX453" s="7"/>
      <c r="RY453" s="2" t="s">
        <v>229</v>
      </c>
      <c r="RZ453" s="2" t="s">
        <v>229</v>
      </c>
      <c r="SA453" s="2" t="s">
        <v>229</v>
      </c>
      <c r="SB453" s="2" t="s">
        <v>229</v>
      </c>
      <c r="SC453" s="2" t="s">
        <v>229</v>
      </c>
      <c r="SD453" s="2" t="s">
        <v>229</v>
      </c>
      <c r="SE453" s="4">
        <v>6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</row>
    <row r="454">
      <c r="A454" s="2" t="s">
        <v>3562</v>
      </c>
      <c r="B454" s="2" t="s">
        <v>216</v>
      </c>
      <c r="C454" s="2" t="s">
        <v>217</v>
      </c>
      <c r="D454" s="2" t="s">
        <v>3164</v>
      </c>
      <c r="E454" s="2" t="s">
        <v>3497</v>
      </c>
      <c r="F454" s="2" t="s">
        <v>2781</v>
      </c>
      <c r="G454" s="2" t="s">
        <v>2782</v>
      </c>
      <c r="H454" s="2" t="s">
        <v>2783</v>
      </c>
      <c r="I454" s="2" t="s">
        <v>3557</v>
      </c>
      <c r="J454" s="2" t="s">
        <v>285</v>
      </c>
      <c r="K454" s="2" t="s">
        <v>1249</v>
      </c>
      <c r="L454" s="3">
        <v>28.57</v>
      </c>
      <c r="M454" s="3">
        <v>30</v>
      </c>
      <c r="N454" s="3">
        <v>59.99</v>
      </c>
      <c r="O454" s="2" t="s">
        <v>226</v>
      </c>
      <c r="P454" s="2" t="s">
        <v>964</v>
      </c>
      <c r="Q454" s="2" t="s">
        <v>228</v>
      </c>
      <c r="R454" s="2" t="s">
        <v>229</v>
      </c>
      <c r="S454" s="2" t="s">
        <v>2784</v>
      </c>
      <c r="T454" s="2" t="s">
        <v>684</v>
      </c>
      <c r="U454" s="2" t="s">
        <v>232</v>
      </c>
      <c r="V454" s="2" t="s">
        <v>2117</v>
      </c>
      <c r="W454" s="2" t="s">
        <v>686</v>
      </c>
      <c r="X454" s="2" t="s">
        <v>2248</v>
      </c>
      <c r="Y454" s="2" t="s">
        <v>593</v>
      </c>
      <c r="Z454" s="4">
        <v>31</v>
      </c>
      <c r="AA454" s="4">
        <f>=ROUNDDOWN(31,0)</f>
      </c>
      <c r="AB454" s="5">
        <v>1</v>
      </c>
      <c r="AC454" s="2" t="s">
        <v>229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/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/>
      <c r="BJ454" s="4"/>
      <c r="BK454" s="8"/>
      <c r="BL454" s="2" t="s">
        <v>229</v>
      </c>
      <c r="BM454" s="7"/>
      <c r="BN454" s="7"/>
      <c r="BO454" s="4"/>
      <c r="BP454" s="8"/>
      <c r="BQ454" s="4"/>
      <c r="BR454" s="8"/>
      <c r="BS454" s="7"/>
      <c r="BT454" s="7"/>
      <c r="BU454" s="2" t="s">
        <v>2075</v>
      </c>
      <c r="BV454" s="2" t="s">
        <v>226</v>
      </c>
      <c r="BW454" s="2" t="s">
        <v>229</v>
      </c>
      <c r="BX454" s="2" t="s">
        <v>229</v>
      </c>
      <c r="BY454" s="2" t="s">
        <v>241</v>
      </c>
      <c r="BZ454" s="2" t="s">
        <v>229</v>
      </c>
      <c r="CA454" s="4"/>
      <c r="CB454" s="8"/>
      <c r="CC454" s="4"/>
      <c r="CD454" s="8"/>
      <c r="CE454" s="7"/>
      <c r="CF454" s="7"/>
      <c r="CG454" s="2" t="s">
        <v>239</v>
      </c>
      <c r="CH454" s="2" t="s">
        <v>226</v>
      </c>
      <c r="CI454" s="2" t="s">
        <v>1311</v>
      </c>
      <c r="CJ454" s="2" t="s">
        <v>2856</v>
      </c>
      <c r="CK454" s="2" t="s">
        <v>241</v>
      </c>
      <c r="CL454" s="2" t="s">
        <v>229</v>
      </c>
      <c r="CM454" s="4"/>
      <c r="CN454" s="8"/>
      <c r="CO454" s="4"/>
      <c r="CP454" s="8"/>
      <c r="CQ454" s="7"/>
      <c r="CR454" s="7"/>
      <c r="CS454" s="2" t="s">
        <v>239</v>
      </c>
      <c r="CT454" s="2" t="s">
        <v>226</v>
      </c>
      <c r="CU454" s="2" t="s">
        <v>1293</v>
      </c>
      <c r="CV454" s="2" t="s">
        <v>2516</v>
      </c>
      <c r="CW454" s="2" t="s">
        <v>241</v>
      </c>
      <c r="CX454" s="2" t="s">
        <v>229</v>
      </c>
      <c r="CY454" s="4"/>
      <c r="CZ454" s="8"/>
      <c r="DA454" s="4"/>
      <c r="DB454" s="8"/>
      <c r="DC454" s="7"/>
      <c r="DD454" s="7"/>
      <c r="DE454" s="2" t="s">
        <v>239</v>
      </c>
      <c r="DF454" s="2" t="s">
        <v>226</v>
      </c>
      <c r="DG454" s="2" t="s">
        <v>2004</v>
      </c>
      <c r="DH454" s="2" t="s">
        <v>2679</v>
      </c>
      <c r="DI454" s="2" t="s">
        <v>263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239</v>
      </c>
      <c r="DR454" s="2" t="s">
        <v>226</v>
      </c>
      <c r="DS454" s="2" t="s">
        <v>2472</v>
      </c>
      <c r="DT454" s="2" t="s">
        <v>335</v>
      </c>
      <c r="DU454" s="2" t="s">
        <v>241</v>
      </c>
      <c r="DV454" s="2" t="s">
        <v>229</v>
      </c>
      <c r="DW454" s="4"/>
      <c r="DX454" s="8"/>
      <c r="DY454" s="4"/>
      <c r="DZ454" s="8"/>
      <c r="EA454" s="7"/>
      <c r="EB454" s="7"/>
      <c r="EC454" s="2" t="s">
        <v>239</v>
      </c>
      <c r="ED454" s="2" t="s">
        <v>226</v>
      </c>
      <c r="EE454" s="2" t="s">
        <v>627</v>
      </c>
      <c r="EF454" s="2" t="s">
        <v>2657</v>
      </c>
      <c r="EG454" s="2" t="s">
        <v>263</v>
      </c>
      <c r="EH454" s="2" t="s">
        <v>229</v>
      </c>
      <c r="EI454" s="4"/>
      <c r="EJ454" s="8"/>
      <c r="EK454" s="4"/>
      <c r="EL454" s="8"/>
      <c r="EM454" s="7"/>
      <c r="EN454" s="7"/>
      <c r="EO454" s="2" t="s">
        <v>239</v>
      </c>
      <c r="EP454" s="2" t="s">
        <v>226</v>
      </c>
      <c r="EQ454" s="2" t="s">
        <v>1972</v>
      </c>
      <c r="ER454" s="2" t="s">
        <v>3540</v>
      </c>
      <c r="ES454" s="2" t="s">
        <v>241</v>
      </c>
      <c r="ET454" s="2" t="s">
        <v>229</v>
      </c>
      <c r="EU454" s="4"/>
      <c r="EV454" s="8"/>
      <c r="EW454" s="4"/>
      <c r="EX454" s="8"/>
      <c r="EY454" s="7"/>
      <c r="EZ454" s="7"/>
      <c r="FA454" s="2" t="s">
        <v>239</v>
      </c>
      <c r="FB454" s="2" t="s">
        <v>226</v>
      </c>
      <c r="FC454" s="2" t="s">
        <v>640</v>
      </c>
      <c r="FD454" s="2" t="s">
        <v>1597</v>
      </c>
      <c r="FE454" s="2" t="s">
        <v>241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226</v>
      </c>
      <c r="FO454" s="2" t="s">
        <v>640</v>
      </c>
      <c r="FP454" s="2" t="s">
        <v>229</v>
      </c>
      <c r="FQ454" s="2" t="s">
        <v>241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229</v>
      </c>
      <c r="GA454" s="2" t="s">
        <v>229</v>
      </c>
      <c r="GB454" s="2" t="s">
        <v>229</v>
      </c>
      <c r="GC454" s="2" t="s">
        <v>229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272</v>
      </c>
      <c r="GL454" s="2" t="s">
        <v>226</v>
      </c>
      <c r="GM454" s="2" t="s">
        <v>229</v>
      </c>
      <c r="GN454" s="2" t="s">
        <v>229</v>
      </c>
      <c r="GO454" s="2" t="s">
        <v>241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239</v>
      </c>
      <c r="GX454" s="2" t="s">
        <v>226</v>
      </c>
      <c r="GY454" s="2" t="s">
        <v>2471</v>
      </c>
      <c r="GZ454" s="2" t="s">
        <v>2741</v>
      </c>
      <c r="HA454" s="2" t="s">
        <v>241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266</v>
      </c>
      <c r="HJ454" s="2" t="s">
        <v>226</v>
      </c>
      <c r="HK454" s="2" t="s">
        <v>229</v>
      </c>
      <c r="HL454" s="2" t="s">
        <v>229</v>
      </c>
      <c r="HM454" s="2" t="s">
        <v>241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266</v>
      </c>
      <c r="HV454" s="2" t="s">
        <v>226</v>
      </c>
      <c r="HW454" s="2" t="s">
        <v>229</v>
      </c>
      <c r="HX454" s="2" t="s">
        <v>229</v>
      </c>
      <c r="HY454" s="2" t="s">
        <v>241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266</v>
      </c>
      <c r="IH454" s="2" t="s">
        <v>226</v>
      </c>
      <c r="II454" s="2" t="s">
        <v>229</v>
      </c>
      <c r="IJ454" s="2" t="s">
        <v>229</v>
      </c>
      <c r="IK454" s="2" t="s">
        <v>241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272</v>
      </c>
      <c r="IT454" s="2" t="s">
        <v>226</v>
      </c>
      <c r="IU454" s="2" t="s">
        <v>229</v>
      </c>
      <c r="IV454" s="2" t="s">
        <v>229</v>
      </c>
      <c r="IW454" s="2" t="s">
        <v>241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272</v>
      </c>
      <c r="JF454" s="2" t="s">
        <v>226</v>
      </c>
      <c r="JG454" s="2" t="s">
        <v>229</v>
      </c>
      <c r="JH454" s="2" t="s">
        <v>229</v>
      </c>
      <c r="JI454" s="2" t="s">
        <v>241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272</v>
      </c>
      <c r="JR454" s="2" t="s">
        <v>226</v>
      </c>
      <c r="JS454" s="2" t="s">
        <v>229</v>
      </c>
      <c r="JT454" s="2" t="s">
        <v>229</v>
      </c>
      <c r="JU454" s="2" t="s">
        <v>241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272</v>
      </c>
      <c r="KD454" s="2" t="s">
        <v>226</v>
      </c>
      <c r="KE454" s="2" t="s">
        <v>229</v>
      </c>
      <c r="KF454" s="2" t="s">
        <v>229</v>
      </c>
      <c r="KG454" s="2" t="s">
        <v>241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272</v>
      </c>
      <c r="KP454" s="2" t="s">
        <v>226</v>
      </c>
      <c r="KQ454" s="2" t="s">
        <v>229</v>
      </c>
      <c r="KR454" s="2" t="s">
        <v>229</v>
      </c>
      <c r="KS454" s="2" t="s">
        <v>241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272</v>
      </c>
      <c r="LB454" s="2" t="s">
        <v>226</v>
      </c>
      <c r="LC454" s="2" t="s">
        <v>229</v>
      </c>
      <c r="LD454" s="2" t="s">
        <v>229</v>
      </c>
      <c r="LE454" s="2" t="s">
        <v>241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229</v>
      </c>
      <c r="LN454" s="2" t="s">
        <v>229</v>
      </c>
      <c r="LO454" s="2" t="s">
        <v>229</v>
      </c>
      <c r="LP454" s="2" t="s">
        <v>229</v>
      </c>
      <c r="LQ454" s="2" t="s">
        <v>229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239</v>
      </c>
      <c r="LZ454" s="2" t="s">
        <v>275</v>
      </c>
      <c r="MA454" s="2" t="s">
        <v>2708</v>
      </c>
      <c r="MB454" s="2" t="s">
        <v>229</v>
      </c>
      <c r="MC454" s="2" t="s">
        <v>241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272</v>
      </c>
      <c r="ML454" s="2" t="s">
        <v>226</v>
      </c>
      <c r="MM454" s="2" t="s">
        <v>229</v>
      </c>
      <c r="MN454" s="2" t="s">
        <v>229</v>
      </c>
      <c r="MO454" s="2" t="s">
        <v>241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239</v>
      </c>
      <c r="MX454" s="2" t="s">
        <v>226</v>
      </c>
      <c r="MY454" s="2" t="s">
        <v>308</v>
      </c>
      <c r="MZ454" s="2" t="s">
        <v>229</v>
      </c>
      <c r="NA454" s="2" t="s">
        <v>241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239</v>
      </c>
      <c r="NJ454" s="2" t="s">
        <v>260</v>
      </c>
      <c r="NK454" s="2" t="s">
        <v>2664</v>
      </c>
      <c r="NL454" s="2" t="s">
        <v>3563</v>
      </c>
      <c r="NM454" s="2" t="s">
        <v>241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272</v>
      </c>
      <c r="NV454" s="2" t="s">
        <v>226</v>
      </c>
      <c r="NW454" s="2" t="s">
        <v>229</v>
      </c>
      <c r="NX454" s="2" t="s">
        <v>229</v>
      </c>
      <c r="NY454" s="2" t="s">
        <v>241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239</v>
      </c>
      <c r="OH454" s="2" t="s">
        <v>226</v>
      </c>
      <c r="OI454" s="2" t="s">
        <v>229</v>
      </c>
      <c r="OJ454" s="2" t="s">
        <v>229</v>
      </c>
      <c r="OK454" s="2" t="s">
        <v>241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229</v>
      </c>
      <c r="OT454" s="2" t="s">
        <v>229</v>
      </c>
      <c r="OU454" s="2" t="s">
        <v>229</v>
      </c>
      <c r="OV454" s="2" t="s">
        <v>229</v>
      </c>
      <c r="OW454" s="2" t="s">
        <v>229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281</v>
      </c>
      <c r="PF454" s="2" t="s">
        <v>226</v>
      </c>
      <c r="PG454" s="2" t="s">
        <v>229</v>
      </c>
      <c r="PH454" s="2" t="s">
        <v>229</v>
      </c>
      <c r="PI454" s="2" t="s">
        <v>241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229</v>
      </c>
      <c r="PS454" s="2" t="s">
        <v>229</v>
      </c>
      <c r="PT454" s="2" t="s">
        <v>229</v>
      </c>
      <c r="PU454" s="2" t="s">
        <v>229</v>
      </c>
      <c r="PV454" s="2" t="s">
        <v>229</v>
      </c>
      <c r="PW454" s="4"/>
      <c r="PX454" s="8"/>
      <c r="PY454" s="4"/>
      <c r="PZ454" s="8"/>
      <c r="QA454" s="7"/>
      <c r="QB454" s="7"/>
      <c r="QC454" s="2" t="s">
        <v>281</v>
      </c>
      <c r="QD454" s="2" t="s">
        <v>226</v>
      </c>
      <c r="QE454" s="2" t="s">
        <v>229</v>
      </c>
      <c r="QF454" s="2" t="s">
        <v>229</v>
      </c>
      <c r="QG454" s="2" t="s">
        <v>241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229</v>
      </c>
      <c r="QP454" s="2" t="s">
        <v>229</v>
      </c>
      <c r="QQ454" s="2" t="s">
        <v>229</v>
      </c>
      <c r="QR454" s="2" t="s">
        <v>229</v>
      </c>
      <c r="QS454" s="2" t="s">
        <v>229</v>
      </c>
      <c r="QT454" s="2" t="s">
        <v>229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226</v>
      </c>
      <c r="RC454" s="2" t="s">
        <v>229</v>
      </c>
      <c r="RD454" s="2" t="s">
        <v>229</v>
      </c>
      <c r="RE454" s="2" t="s">
        <v>241</v>
      </c>
      <c r="RF454" s="2" t="s">
        <v>229</v>
      </c>
      <c r="RG454" s="4"/>
      <c r="RH454" s="8"/>
      <c r="RI454" s="4"/>
      <c r="RJ454" s="8"/>
      <c r="RK454" s="7"/>
      <c r="RL454" s="7"/>
      <c r="RM454" s="2" t="s">
        <v>272</v>
      </c>
      <c r="RN454" s="2" t="s">
        <v>226</v>
      </c>
      <c r="RO454" s="2" t="s">
        <v>229</v>
      </c>
      <c r="RP454" s="2" t="s">
        <v>229</v>
      </c>
      <c r="RQ454" s="2" t="s">
        <v>241</v>
      </c>
      <c r="RR454" s="2" t="s">
        <v>229</v>
      </c>
      <c r="RS454" s="4"/>
      <c r="RT454" s="8"/>
      <c r="RU454" s="4"/>
      <c r="RV454" s="8"/>
      <c r="RW454" s="7"/>
      <c r="RX454" s="7"/>
      <c r="RY454" s="2" t="s">
        <v>229</v>
      </c>
      <c r="RZ454" s="2" t="s">
        <v>229</v>
      </c>
      <c r="SA454" s="2" t="s">
        <v>229</v>
      </c>
      <c r="SB454" s="2" t="s">
        <v>229</v>
      </c>
      <c r="SC454" s="2" t="s">
        <v>229</v>
      </c>
      <c r="SD454" s="2" t="s">
        <v>229</v>
      </c>
      <c r="SE454" s="4">
        <v>31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</row>
    <row r="455">
      <c r="A455" s="2" t="s">
        <v>3564</v>
      </c>
      <c r="B455" s="2" t="s">
        <v>216</v>
      </c>
      <c r="C455" s="2" t="s">
        <v>217</v>
      </c>
      <c r="D455" s="2" t="s">
        <v>3164</v>
      </c>
      <c r="E455" s="2" t="s">
        <v>3497</v>
      </c>
      <c r="F455" s="2" t="s">
        <v>2585</v>
      </c>
      <c r="G455" s="2" t="s">
        <v>2586</v>
      </c>
      <c r="H455" s="2" t="s">
        <v>2587</v>
      </c>
      <c r="I455" s="2" t="s">
        <v>3565</v>
      </c>
      <c r="J455" s="2" t="s">
        <v>224</v>
      </c>
      <c r="K455" s="2" t="s">
        <v>2589</v>
      </c>
      <c r="L455" s="3">
        <v>23.8</v>
      </c>
      <c r="M455" s="3">
        <v>24.99</v>
      </c>
      <c r="N455" s="3">
        <v>49.99</v>
      </c>
      <c r="O455" s="2" t="s">
        <v>226</v>
      </c>
      <c r="P455" s="2" t="s">
        <v>2046</v>
      </c>
      <c r="Q455" s="2" t="s">
        <v>228</v>
      </c>
      <c r="R455" s="2" t="s">
        <v>229</v>
      </c>
      <c r="S455" s="2" t="s">
        <v>2590</v>
      </c>
      <c r="T455" s="2" t="s">
        <v>2547</v>
      </c>
      <c r="U455" s="2" t="s">
        <v>2464</v>
      </c>
      <c r="V455" s="2" t="s">
        <v>1008</v>
      </c>
      <c r="W455" s="2" t="s">
        <v>686</v>
      </c>
      <c r="X455" s="2" t="s">
        <v>229</v>
      </c>
      <c r="Y455" s="2" t="s">
        <v>229</v>
      </c>
      <c r="Z455" s="4"/>
      <c r="AA455" s="4">
        <f>=ROUNDDOWN({0},0)</f>
      </c>
      <c r="AB455" s="5">
        <v>5</v>
      </c>
      <c r="AC455" s="2" t="s">
        <v>1072</v>
      </c>
      <c r="AD455" s="4">
        <v>70</v>
      </c>
      <c r="AE455" s="4">
        <v>140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229</v>
      </c>
      <c r="AW455" s="8" t="s">
        <v>229</v>
      </c>
      <c r="AX455" s="4" t="s">
        <v>229</v>
      </c>
      <c r="AY455" s="8" t="s">
        <v>229</v>
      </c>
      <c r="AZ455" s="7" t="s">
        <v>229</v>
      </c>
      <c r="BA455" s="7" t="s">
        <v>229</v>
      </c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/>
      <c r="BJ455" s="4"/>
      <c r="BK455" s="8"/>
      <c r="BL455" s="2" t="s">
        <v>229</v>
      </c>
      <c r="BM455" s="7"/>
      <c r="BN455" s="7"/>
      <c r="BO455" s="4"/>
      <c r="BP455" s="8"/>
      <c r="BQ455" s="4"/>
      <c r="BR455" s="8"/>
      <c r="BS455" s="7"/>
      <c r="BT455" s="7"/>
      <c r="BU455" s="2" t="s">
        <v>272</v>
      </c>
      <c r="BV455" s="2" t="s">
        <v>226</v>
      </c>
      <c r="BW455" s="2" t="s">
        <v>229</v>
      </c>
      <c r="BX455" s="2" t="s">
        <v>229</v>
      </c>
      <c r="BY455" s="2" t="s">
        <v>241</v>
      </c>
      <c r="BZ455" s="2" t="s">
        <v>229</v>
      </c>
      <c r="CA455" s="4"/>
      <c r="CB455" s="8"/>
      <c r="CC455" s="4"/>
      <c r="CD455" s="8"/>
      <c r="CE455" s="7"/>
      <c r="CF455" s="7"/>
      <c r="CG455" s="2" t="s">
        <v>272</v>
      </c>
      <c r="CH455" s="2" t="s">
        <v>226</v>
      </c>
      <c r="CI455" s="2" t="s">
        <v>229</v>
      </c>
      <c r="CJ455" s="2" t="s">
        <v>229</v>
      </c>
      <c r="CK455" s="2" t="s">
        <v>241</v>
      </c>
      <c r="CL455" s="2" t="s">
        <v>229</v>
      </c>
      <c r="CM455" s="4"/>
      <c r="CN455" s="8"/>
      <c r="CO455" s="4"/>
      <c r="CP455" s="8"/>
      <c r="CQ455" s="7"/>
      <c r="CR455" s="7"/>
      <c r="CS455" s="2" t="s">
        <v>272</v>
      </c>
      <c r="CT455" s="2" t="s">
        <v>226</v>
      </c>
      <c r="CU455" s="2" t="s">
        <v>229</v>
      </c>
      <c r="CV455" s="2" t="s">
        <v>229</v>
      </c>
      <c r="CW455" s="2" t="s">
        <v>241</v>
      </c>
      <c r="CX455" s="2" t="s">
        <v>229</v>
      </c>
      <c r="CY455" s="4"/>
      <c r="CZ455" s="8"/>
      <c r="DA455" s="4"/>
      <c r="DB455" s="8"/>
      <c r="DC455" s="7"/>
      <c r="DD455" s="7"/>
      <c r="DE455" s="2" t="s">
        <v>272</v>
      </c>
      <c r="DF455" s="2" t="s">
        <v>226</v>
      </c>
      <c r="DG455" s="2" t="s">
        <v>229</v>
      </c>
      <c r="DH455" s="2" t="s">
        <v>229</v>
      </c>
      <c r="DI455" s="2" t="s">
        <v>241</v>
      </c>
      <c r="DJ455" s="2" t="s">
        <v>229</v>
      </c>
      <c r="DK455" s="4"/>
      <c r="DL455" s="8"/>
      <c r="DM455" s="4"/>
      <c r="DN455" s="8"/>
      <c r="DO455" s="7"/>
      <c r="DP455" s="7"/>
      <c r="DQ455" s="2" t="s">
        <v>239</v>
      </c>
      <c r="DR455" s="2" t="s">
        <v>226</v>
      </c>
      <c r="DS455" s="2" t="s">
        <v>229</v>
      </c>
      <c r="DT455" s="2" t="s">
        <v>229</v>
      </c>
      <c r="DU455" s="2" t="s">
        <v>241</v>
      </c>
      <c r="DV455" s="2" t="s">
        <v>229</v>
      </c>
      <c r="DW455" s="4"/>
      <c r="DX455" s="8"/>
      <c r="DY455" s="4"/>
      <c r="DZ455" s="8"/>
      <c r="EA455" s="7"/>
      <c r="EB455" s="7"/>
      <c r="EC455" s="2" t="s">
        <v>272</v>
      </c>
      <c r="ED455" s="2" t="s">
        <v>226</v>
      </c>
      <c r="EE455" s="2" t="s">
        <v>229</v>
      </c>
      <c r="EF455" s="2" t="s">
        <v>229</v>
      </c>
      <c r="EG455" s="2" t="s">
        <v>241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272</v>
      </c>
      <c r="EP455" s="2" t="s">
        <v>226</v>
      </c>
      <c r="EQ455" s="2" t="s">
        <v>229</v>
      </c>
      <c r="ER455" s="2" t="s">
        <v>229</v>
      </c>
      <c r="ES455" s="2" t="s">
        <v>241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267</v>
      </c>
      <c r="FB455" s="2" t="s">
        <v>226</v>
      </c>
      <c r="FC455" s="2" t="s">
        <v>229</v>
      </c>
      <c r="FD455" s="2" t="s">
        <v>229</v>
      </c>
      <c r="FE455" s="2" t="s">
        <v>241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226</v>
      </c>
      <c r="FO455" s="2" t="s">
        <v>229</v>
      </c>
      <c r="FP455" s="2" t="s">
        <v>229</v>
      </c>
      <c r="FQ455" s="2" t="s">
        <v>241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239</v>
      </c>
      <c r="FZ455" s="2" t="s">
        <v>226</v>
      </c>
      <c r="GA455" s="2" t="s">
        <v>229</v>
      </c>
      <c r="GB455" s="2" t="s">
        <v>229</v>
      </c>
      <c r="GC455" s="2" t="s">
        <v>241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272</v>
      </c>
      <c r="GL455" s="2" t="s">
        <v>226</v>
      </c>
      <c r="GM455" s="2" t="s">
        <v>229</v>
      </c>
      <c r="GN455" s="2" t="s">
        <v>229</v>
      </c>
      <c r="GO455" s="2" t="s">
        <v>241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272</v>
      </c>
      <c r="GX455" s="2" t="s">
        <v>226</v>
      </c>
      <c r="GY455" s="2" t="s">
        <v>229</v>
      </c>
      <c r="GZ455" s="2" t="s">
        <v>229</v>
      </c>
      <c r="HA455" s="2" t="s">
        <v>241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272</v>
      </c>
      <c r="HJ455" s="2" t="s">
        <v>226</v>
      </c>
      <c r="HK455" s="2" t="s">
        <v>229</v>
      </c>
      <c r="HL455" s="2" t="s">
        <v>229</v>
      </c>
      <c r="HM455" s="2" t="s">
        <v>241</v>
      </c>
      <c r="HN455" s="2" t="s">
        <v>229</v>
      </c>
      <c r="HO455" s="4"/>
      <c r="HP455" s="8"/>
      <c r="HQ455" s="4"/>
      <c r="HR455" s="8"/>
      <c r="HS455" s="7"/>
      <c r="HT455" s="7"/>
      <c r="HU455" s="2" t="s">
        <v>272</v>
      </c>
      <c r="HV455" s="2" t="s">
        <v>226</v>
      </c>
      <c r="HW455" s="2" t="s">
        <v>229</v>
      </c>
      <c r="HX455" s="2" t="s">
        <v>229</v>
      </c>
      <c r="HY455" s="2" t="s">
        <v>241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272</v>
      </c>
      <c r="IH455" s="2" t="s">
        <v>226</v>
      </c>
      <c r="II455" s="2" t="s">
        <v>229</v>
      </c>
      <c r="IJ455" s="2" t="s">
        <v>229</v>
      </c>
      <c r="IK455" s="2" t="s">
        <v>241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664</v>
      </c>
      <c r="IT455" s="2" t="s">
        <v>226</v>
      </c>
      <c r="IU455" s="2" t="s">
        <v>229</v>
      </c>
      <c r="IV455" s="2" t="s">
        <v>229</v>
      </c>
      <c r="IW455" s="2" t="s">
        <v>241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272</v>
      </c>
      <c r="JF455" s="2" t="s">
        <v>226</v>
      </c>
      <c r="JG455" s="2" t="s">
        <v>229</v>
      </c>
      <c r="JH455" s="2" t="s">
        <v>229</v>
      </c>
      <c r="JI455" s="2" t="s">
        <v>241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272</v>
      </c>
      <c r="JR455" s="2" t="s">
        <v>226</v>
      </c>
      <c r="JS455" s="2" t="s">
        <v>229</v>
      </c>
      <c r="JT455" s="2" t="s">
        <v>229</v>
      </c>
      <c r="JU455" s="2" t="s">
        <v>241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272</v>
      </c>
      <c r="KD455" s="2" t="s">
        <v>226</v>
      </c>
      <c r="KE455" s="2" t="s">
        <v>229</v>
      </c>
      <c r="KF455" s="2" t="s">
        <v>229</v>
      </c>
      <c r="KG455" s="2" t="s">
        <v>241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272</v>
      </c>
      <c r="KP455" s="2" t="s">
        <v>226</v>
      </c>
      <c r="KQ455" s="2" t="s">
        <v>229</v>
      </c>
      <c r="KR455" s="2" t="s">
        <v>229</v>
      </c>
      <c r="KS455" s="2" t="s">
        <v>241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272</v>
      </c>
      <c r="LB455" s="2" t="s">
        <v>226</v>
      </c>
      <c r="LC455" s="2" t="s">
        <v>229</v>
      </c>
      <c r="LD455" s="2" t="s">
        <v>229</v>
      </c>
      <c r="LE455" s="2" t="s">
        <v>241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272</v>
      </c>
      <c r="LN455" s="2" t="s">
        <v>226</v>
      </c>
      <c r="LO455" s="2" t="s">
        <v>229</v>
      </c>
      <c r="LP455" s="2" t="s">
        <v>229</v>
      </c>
      <c r="LQ455" s="2" t="s">
        <v>241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664</v>
      </c>
      <c r="LZ455" s="2" t="s">
        <v>226</v>
      </c>
      <c r="MA455" s="2" t="s">
        <v>229</v>
      </c>
      <c r="MB455" s="2" t="s">
        <v>229</v>
      </c>
      <c r="MC455" s="2" t="s">
        <v>241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272</v>
      </c>
      <c r="ML455" s="2" t="s">
        <v>226</v>
      </c>
      <c r="MM455" s="2" t="s">
        <v>229</v>
      </c>
      <c r="MN455" s="2" t="s">
        <v>229</v>
      </c>
      <c r="MO455" s="2" t="s">
        <v>241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272</v>
      </c>
      <c r="MX455" s="2" t="s">
        <v>226</v>
      </c>
      <c r="MY455" s="2" t="s">
        <v>229</v>
      </c>
      <c r="MZ455" s="2" t="s">
        <v>229</v>
      </c>
      <c r="NA455" s="2" t="s">
        <v>241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229</v>
      </c>
      <c r="NJ455" s="2" t="s">
        <v>229</v>
      </c>
      <c r="NK455" s="2" t="s">
        <v>229</v>
      </c>
      <c r="NL455" s="2" t="s">
        <v>229</v>
      </c>
      <c r="NM455" s="2" t="s">
        <v>229</v>
      </c>
      <c r="NN455" s="2" t="s">
        <v>229</v>
      </c>
      <c r="NO455" s="4"/>
      <c r="NP455" s="8"/>
      <c r="NQ455" s="4"/>
      <c r="NR455" s="8"/>
      <c r="NS455" s="7"/>
      <c r="NT455" s="7"/>
      <c r="NU455" s="2" t="s">
        <v>272</v>
      </c>
      <c r="NV455" s="2" t="s">
        <v>226</v>
      </c>
      <c r="NW455" s="2" t="s">
        <v>229</v>
      </c>
      <c r="NX455" s="2" t="s">
        <v>229</v>
      </c>
      <c r="NY455" s="2" t="s">
        <v>241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272</v>
      </c>
      <c r="OH455" s="2" t="s">
        <v>226</v>
      </c>
      <c r="OI455" s="2" t="s">
        <v>229</v>
      </c>
      <c r="OJ455" s="2" t="s">
        <v>229</v>
      </c>
      <c r="OK455" s="2" t="s">
        <v>241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229</v>
      </c>
      <c r="OT455" s="2" t="s">
        <v>229</v>
      </c>
      <c r="OU455" s="2" t="s">
        <v>229</v>
      </c>
      <c r="OV455" s="2" t="s">
        <v>229</v>
      </c>
      <c r="OW455" s="2" t="s">
        <v>229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272</v>
      </c>
      <c r="PR455" s="2" t="s">
        <v>226</v>
      </c>
      <c r="PS455" s="2" t="s">
        <v>229</v>
      </c>
      <c r="PT455" s="2" t="s">
        <v>229</v>
      </c>
      <c r="PU455" s="2" t="s">
        <v>241</v>
      </c>
      <c r="PV455" s="2" t="s">
        <v>229</v>
      </c>
      <c r="PW455" s="4"/>
      <c r="PX455" s="8"/>
      <c r="PY455" s="4"/>
      <c r="PZ455" s="8"/>
      <c r="QA455" s="7"/>
      <c r="QB455" s="7"/>
      <c r="QC455" s="2" t="s">
        <v>281</v>
      </c>
      <c r="QD455" s="2" t="s">
        <v>226</v>
      </c>
      <c r="QE455" s="2" t="s">
        <v>229</v>
      </c>
      <c r="QF455" s="2" t="s">
        <v>229</v>
      </c>
      <c r="QG455" s="2" t="s">
        <v>241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272</v>
      </c>
      <c r="QP455" s="2" t="s">
        <v>226</v>
      </c>
      <c r="QQ455" s="2" t="s">
        <v>229</v>
      </c>
      <c r="QR455" s="2" t="s">
        <v>229</v>
      </c>
      <c r="QS455" s="2" t="s">
        <v>241</v>
      </c>
      <c r="QT455" s="2" t="s">
        <v>229</v>
      </c>
      <c r="QU455" s="4"/>
      <c r="QV455" s="8"/>
      <c r="QW455" s="4"/>
      <c r="QX455" s="8"/>
      <c r="QY455" s="7"/>
      <c r="QZ455" s="7"/>
      <c r="RA455" s="2" t="s">
        <v>272</v>
      </c>
      <c r="RB455" s="2" t="s">
        <v>226</v>
      </c>
      <c r="RC455" s="2" t="s">
        <v>229</v>
      </c>
      <c r="RD455" s="2" t="s">
        <v>229</v>
      </c>
      <c r="RE455" s="2" t="s">
        <v>241</v>
      </c>
      <c r="RF455" s="2" t="s">
        <v>229</v>
      </c>
      <c r="RG455" s="4"/>
      <c r="RH455" s="8"/>
      <c r="RI455" s="4"/>
      <c r="RJ455" s="8"/>
      <c r="RK455" s="7"/>
      <c r="RL455" s="7"/>
      <c r="RM455" s="2" t="s">
        <v>272</v>
      </c>
      <c r="RN455" s="2" t="s">
        <v>226</v>
      </c>
      <c r="RO455" s="2" t="s">
        <v>229</v>
      </c>
      <c r="RP455" s="2" t="s">
        <v>229</v>
      </c>
      <c r="RQ455" s="2" t="s">
        <v>241</v>
      </c>
      <c r="RR455" s="2" t="s">
        <v>229</v>
      </c>
      <c r="RS455" s="4"/>
      <c r="RT455" s="8"/>
      <c r="RU455" s="4"/>
      <c r="RV455" s="8"/>
      <c r="RW455" s="7"/>
      <c r="RX455" s="7"/>
      <c r="RY455" s="2" t="s">
        <v>229</v>
      </c>
      <c r="RZ455" s="2" t="s">
        <v>229</v>
      </c>
      <c r="SA455" s="2" t="s">
        <v>229</v>
      </c>
      <c r="SB455" s="2" t="s">
        <v>229</v>
      </c>
      <c r="SC455" s="2" t="s">
        <v>229</v>
      </c>
      <c r="SD455" s="2" t="s">
        <v>229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>
        <v>70</v>
      </c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>
        <v>70</v>
      </c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</row>
    <row r="456">
      <c r="A456" s="2" t="s">
        <v>3566</v>
      </c>
      <c r="B456" s="2" t="s">
        <v>216</v>
      </c>
      <c r="C456" s="2" t="s">
        <v>217</v>
      </c>
      <c r="D456" s="2" t="s">
        <v>3164</v>
      </c>
      <c r="E456" s="2" t="s">
        <v>3497</v>
      </c>
      <c r="F456" s="2" t="s">
        <v>2585</v>
      </c>
      <c r="G456" s="2" t="s">
        <v>2586</v>
      </c>
      <c r="H456" s="2" t="s">
        <v>2587</v>
      </c>
      <c r="I456" s="2" t="s">
        <v>3565</v>
      </c>
      <c r="J456" s="2" t="s">
        <v>285</v>
      </c>
      <c r="K456" s="2" t="s">
        <v>2589</v>
      </c>
      <c r="L456" s="3">
        <v>33.33</v>
      </c>
      <c r="M456" s="3">
        <v>35</v>
      </c>
      <c r="N456" s="3">
        <v>69.99</v>
      </c>
      <c r="O456" s="2" t="s">
        <v>226</v>
      </c>
      <c r="P456" s="2" t="s">
        <v>2046</v>
      </c>
      <c r="Q456" s="2" t="s">
        <v>228</v>
      </c>
      <c r="R456" s="2" t="s">
        <v>229</v>
      </c>
      <c r="S456" s="2" t="s">
        <v>2590</v>
      </c>
      <c r="T456" s="2" t="s">
        <v>2547</v>
      </c>
      <c r="U456" s="2" t="s">
        <v>232</v>
      </c>
      <c r="V456" s="2" t="s">
        <v>1008</v>
      </c>
      <c r="W456" s="2" t="s">
        <v>686</v>
      </c>
      <c r="X456" s="2" t="s">
        <v>229</v>
      </c>
      <c r="Y456" s="2" t="s">
        <v>229</v>
      </c>
      <c r="Z456" s="4"/>
      <c r="AA456" s="4">
        <f>=ROUNDDOWN({0},0)</f>
      </c>
      <c r="AB456" s="5">
        <v>7</v>
      </c>
      <c r="AC456" s="2" t="s">
        <v>1072</v>
      </c>
      <c r="AD456" s="4">
        <v>100</v>
      </c>
      <c r="AE456" s="4">
        <v>200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229</v>
      </c>
      <c r="AW456" s="8" t="s">
        <v>229</v>
      </c>
      <c r="AX456" s="4" t="s">
        <v>229</v>
      </c>
      <c r="AY456" s="8" t="s">
        <v>229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/>
      <c r="BJ456" s="4"/>
      <c r="BK456" s="8"/>
      <c r="BL456" s="2" t="s">
        <v>229</v>
      </c>
      <c r="BM456" s="7"/>
      <c r="BN456" s="7"/>
      <c r="BO456" s="4"/>
      <c r="BP456" s="8"/>
      <c r="BQ456" s="4"/>
      <c r="BR456" s="8"/>
      <c r="BS456" s="7"/>
      <c r="BT456" s="7"/>
      <c r="BU456" s="2" t="s">
        <v>272</v>
      </c>
      <c r="BV456" s="2" t="s">
        <v>226</v>
      </c>
      <c r="BW456" s="2" t="s">
        <v>229</v>
      </c>
      <c r="BX456" s="2" t="s">
        <v>229</v>
      </c>
      <c r="BY456" s="2" t="s">
        <v>241</v>
      </c>
      <c r="BZ456" s="2" t="s">
        <v>229</v>
      </c>
      <c r="CA456" s="4"/>
      <c r="CB456" s="8"/>
      <c r="CC456" s="4"/>
      <c r="CD456" s="8"/>
      <c r="CE456" s="7"/>
      <c r="CF456" s="7"/>
      <c r="CG456" s="2" t="s">
        <v>272</v>
      </c>
      <c r="CH456" s="2" t="s">
        <v>226</v>
      </c>
      <c r="CI456" s="2" t="s">
        <v>229</v>
      </c>
      <c r="CJ456" s="2" t="s">
        <v>229</v>
      </c>
      <c r="CK456" s="2" t="s">
        <v>241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272</v>
      </c>
      <c r="CT456" s="2" t="s">
        <v>226</v>
      </c>
      <c r="CU456" s="2" t="s">
        <v>229</v>
      </c>
      <c r="CV456" s="2" t="s">
        <v>229</v>
      </c>
      <c r="CW456" s="2" t="s">
        <v>241</v>
      </c>
      <c r="CX456" s="2" t="s">
        <v>229</v>
      </c>
      <c r="CY456" s="4"/>
      <c r="CZ456" s="8"/>
      <c r="DA456" s="4"/>
      <c r="DB456" s="8"/>
      <c r="DC456" s="7"/>
      <c r="DD456" s="7"/>
      <c r="DE456" s="2" t="s">
        <v>272</v>
      </c>
      <c r="DF456" s="2" t="s">
        <v>226</v>
      </c>
      <c r="DG456" s="2" t="s">
        <v>229</v>
      </c>
      <c r="DH456" s="2" t="s">
        <v>229</v>
      </c>
      <c r="DI456" s="2" t="s">
        <v>241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226</v>
      </c>
      <c r="DS456" s="2" t="s">
        <v>229</v>
      </c>
      <c r="DT456" s="2" t="s">
        <v>229</v>
      </c>
      <c r="DU456" s="2" t="s">
        <v>241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272</v>
      </c>
      <c r="ED456" s="2" t="s">
        <v>226</v>
      </c>
      <c r="EE456" s="2" t="s">
        <v>229</v>
      </c>
      <c r="EF456" s="2" t="s">
        <v>229</v>
      </c>
      <c r="EG456" s="2" t="s">
        <v>241</v>
      </c>
      <c r="EH456" s="2" t="s">
        <v>229</v>
      </c>
      <c r="EI456" s="4"/>
      <c r="EJ456" s="8"/>
      <c r="EK456" s="4"/>
      <c r="EL456" s="8"/>
      <c r="EM456" s="7"/>
      <c r="EN456" s="7"/>
      <c r="EO456" s="2" t="s">
        <v>272</v>
      </c>
      <c r="EP456" s="2" t="s">
        <v>226</v>
      </c>
      <c r="EQ456" s="2" t="s">
        <v>229</v>
      </c>
      <c r="ER456" s="2" t="s">
        <v>229</v>
      </c>
      <c r="ES456" s="2" t="s">
        <v>241</v>
      </c>
      <c r="ET456" s="2" t="s">
        <v>229</v>
      </c>
      <c r="EU456" s="4"/>
      <c r="EV456" s="8"/>
      <c r="EW456" s="4"/>
      <c r="EX456" s="8"/>
      <c r="EY456" s="7"/>
      <c r="EZ456" s="7"/>
      <c r="FA456" s="2" t="s">
        <v>267</v>
      </c>
      <c r="FB456" s="2" t="s">
        <v>226</v>
      </c>
      <c r="FC456" s="2" t="s">
        <v>229</v>
      </c>
      <c r="FD456" s="2" t="s">
        <v>229</v>
      </c>
      <c r="FE456" s="2" t="s">
        <v>241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226</v>
      </c>
      <c r="FO456" s="2" t="s">
        <v>229</v>
      </c>
      <c r="FP456" s="2" t="s">
        <v>229</v>
      </c>
      <c r="FQ456" s="2" t="s">
        <v>241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239</v>
      </c>
      <c r="FZ456" s="2" t="s">
        <v>226</v>
      </c>
      <c r="GA456" s="2" t="s">
        <v>229</v>
      </c>
      <c r="GB456" s="2" t="s">
        <v>229</v>
      </c>
      <c r="GC456" s="2" t="s">
        <v>241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272</v>
      </c>
      <c r="GL456" s="2" t="s">
        <v>226</v>
      </c>
      <c r="GM456" s="2" t="s">
        <v>229</v>
      </c>
      <c r="GN456" s="2" t="s">
        <v>229</v>
      </c>
      <c r="GO456" s="2" t="s">
        <v>241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272</v>
      </c>
      <c r="GX456" s="2" t="s">
        <v>226</v>
      </c>
      <c r="GY456" s="2" t="s">
        <v>229</v>
      </c>
      <c r="GZ456" s="2" t="s">
        <v>229</v>
      </c>
      <c r="HA456" s="2" t="s">
        <v>241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272</v>
      </c>
      <c r="HJ456" s="2" t="s">
        <v>226</v>
      </c>
      <c r="HK456" s="2" t="s">
        <v>229</v>
      </c>
      <c r="HL456" s="2" t="s">
        <v>229</v>
      </c>
      <c r="HM456" s="2" t="s">
        <v>241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272</v>
      </c>
      <c r="HV456" s="2" t="s">
        <v>226</v>
      </c>
      <c r="HW456" s="2" t="s">
        <v>229</v>
      </c>
      <c r="HX456" s="2" t="s">
        <v>229</v>
      </c>
      <c r="HY456" s="2" t="s">
        <v>241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272</v>
      </c>
      <c r="IH456" s="2" t="s">
        <v>226</v>
      </c>
      <c r="II456" s="2" t="s">
        <v>229</v>
      </c>
      <c r="IJ456" s="2" t="s">
        <v>229</v>
      </c>
      <c r="IK456" s="2" t="s">
        <v>241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664</v>
      </c>
      <c r="IT456" s="2" t="s">
        <v>226</v>
      </c>
      <c r="IU456" s="2" t="s">
        <v>229</v>
      </c>
      <c r="IV456" s="2" t="s">
        <v>229</v>
      </c>
      <c r="IW456" s="2" t="s">
        <v>241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272</v>
      </c>
      <c r="JF456" s="2" t="s">
        <v>226</v>
      </c>
      <c r="JG456" s="2" t="s">
        <v>229</v>
      </c>
      <c r="JH456" s="2" t="s">
        <v>229</v>
      </c>
      <c r="JI456" s="2" t="s">
        <v>241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272</v>
      </c>
      <c r="JR456" s="2" t="s">
        <v>226</v>
      </c>
      <c r="JS456" s="2" t="s">
        <v>229</v>
      </c>
      <c r="JT456" s="2" t="s">
        <v>229</v>
      </c>
      <c r="JU456" s="2" t="s">
        <v>241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272</v>
      </c>
      <c r="KD456" s="2" t="s">
        <v>226</v>
      </c>
      <c r="KE456" s="2" t="s">
        <v>229</v>
      </c>
      <c r="KF456" s="2" t="s">
        <v>229</v>
      </c>
      <c r="KG456" s="2" t="s">
        <v>241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272</v>
      </c>
      <c r="KP456" s="2" t="s">
        <v>226</v>
      </c>
      <c r="KQ456" s="2" t="s">
        <v>229</v>
      </c>
      <c r="KR456" s="2" t="s">
        <v>229</v>
      </c>
      <c r="KS456" s="2" t="s">
        <v>241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272</v>
      </c>
      <c r="LB456" s="2" t="s">
        <v>226</v>
      </c>
      <c r="LC456" s="2" t="s">
        <v>229</v>
      </c>
      <c r="LD456" s="2" t="s">
        <v>229</v>
      </c>
      <c r="LE456" s="2" t="s">
        <v>241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272</v>
      </c>
      <c r="LN456" s="2" t="s">
        <v>226</v>
      </c>
      <c r="LO456" s="2" t="s">
        <v>229</v>
      </c>
      <c r="LP456" s="2" t="s">
        <v>229</v>
      </c>
      <c r="LQ456" s="2" t="s">
        <v>241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664</v>
      </c>
      <c r="LZ456" s="2" t="s">
        <v>226</v>
      </c>
      <c r="MA456" s="2" t="s">
        <v>229</v>
      </c>
      <c r="MB456" s="2" t="s">
        <v>229</v>
      </c>
      <c r="MC456" s="2" t="s">
        <v>241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272</v>
      </c>
      <c r="ML456" s="2" t="s">
        <v>226</v>
      </c>
      <c r="MM456" s="2" t="s">
        <v>229</v>
      </c>
      <c r="MN456" s="2" t="s">
        <v>229</v>
      </c>
      <c r="MO456" s="2" t="s">
        <v>241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272</v>
      </c>
      <c r="MX456" s="2" t="s">
        <v>226</v>
      </c>
      <c r="MY456" s="2" t="s">
        <v>229</v>
      </c>
      <c r="MZ456" s="2" t="s">
        <v>229</v>
      </c>
      <c r="NA456" s="2" t="s">
        <v>241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229</v>
      </c>
      <c r="NJ456" s="2" t="s">
        <v>229</v>
      </c>
      <c r="NK456" s="2" t="s">
        <v>229</v>
      </c>
      <c r="NL456" s="2" t="s">
        <v>229</v>
      </c>
      <c r="NM456" s="2" t="s">
        <v>229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272</v>
      </c>
      <c r="NV456" s="2" t="s">
        <v>226</v>
      </c>
      <c r="NW456" s="2" t="s">
        <v>229</v>
      </c>
      <c r="NX456" s="2" t="s">
        <v>229</v>
      </c>
      <c r="NY456" s="2" t="s">
        <v>241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272</v>
      </c>
      <c r="OH456" s="2" t="s">
        <v>226</v>
      </c>
      <c r="OI456" s="2" t="s">
        <v>229</v>
      </c>
      <c r="OJ456" s="2" t="s">
        <v>229</v>
      </c>
      <c r="OK456" s="2" t="s">
        <v>241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229</v>
      </c>
      <c r="OT456" s="2" t="s">
        <v>229</v>
      </c>
      <c r="OU456" s="2" t="s">
        <v>229</v>
      </c>
      <c r="OV456" s="2" t="s">
        <v>229</v>
      </c>
      <c r="OW456" s="2" t="s">
        <v>229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272</v>
      </c>
      <c r="PR456" s="2" t="s">
        <v>226</v>
      </c>
      <c r="PS456" s="2" t="s">
        <v>229</v>
      </c>
      <c r="PT456" s="2" t="s">
        <v>229</v>
      </c>
      <c r="PU456" s="2" t="s">
        <v>241</v>
      </c>
      <c r="PV456" s="2" t="s">
        <v>229</v>
      </c>
      <c r="PW456" s="4"/>
      <c r="PX456" s="8"/>
      <c r="PY456" s="4"/>
      <c r="PZ456" s="8"/>
      <c r="QA456" s="7"/>
      <c r="QB456" s="7"/>
      <c r="QC456" s="2" t="s">
        <v>281</v>
      </c>
      <c r="QD456" s="2" t="s">
        <v>226</v>
      </c>
      <c r="QE456" s="2" t="s">
        <v>229</v>
      </c>
      <c r="QF456" s="2" t="s">
        <v>229</v>
      </c>
      <c r="QG456" s="2" t="s">
        <v>241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272</v>
      </c>
      <c r="QP456" s="2" t="s">
        <v>226</v>
      </c>
      <c r="QQ456" s="2" t="s">
        <v>229</v>
      </c>
      <c r="QR456" s="2" t="s">
        <v>229</v>
      </c>
      <c r="QS456" s="2" t="s">
        <v>241</v>
      </c>
      <c r="QT456" s="2" t="s">
        <v>229</v>
      </c>
      <c r="QU456" s="4"/>
      <c r="QV456" s="8"/>
      <c r="QW456" s="4"/>
      <c r="QX456" s="8"/>
      <c r="QY456" s="7"/>
      <c r="QZ456" s="7"/>
      <c r="RA456" s="2" t="s">
        <v>272</v>
      </c>
      <c r="RB456" s="2" t="s">
        <v>226</v>
      </c>
      <c r="RC456" s="2" t="s">
        <v>229</v>
      </c>
      <c r="RD456" s="2" t="s">
        <v>229</v>
      </c>
      <c r="RE456" s="2" t="s">
        <v>241</v>
      </c>
      <c r="RF456" s="2" t="s">
        <v>229</v>
      </c>
      <c r="RG456" s="4"/>
      <c r="RH456" s="8"/>
      <c r="RI456" s="4"/>
      <c r="RJ456" s="8"/>
      <c r="RK456" s="7"/>
      <c r="RL456" s="7"/>
      <c r="RM456" s="2" t="s">
        <v>272</v>
      </c>
      <c r="RN456" s="2" t="s">
        <v>226</v>
      </c>
      <c r="RO456" s="2" t="s">
        <v>229</v>
      </c>
      <c r="RP456" s="2" t="s">
        <v>229</v>
      </c>
      <c r="RQ456" s="2" t="s">
        <v>241</v>
      </c>
      <c r="RR456" s="2" t="s">
        <v>229</v>
      </c>
      <c r="RS456" s="4"/>
      <c r="RT456" s="8"/>
      <c r="RU456" s="4"/>
      <c r="RV456" s="8"/>
      <c r="RW456" s="7"/>
      <c r="RX456" s="7"/>
      <c r="RY456" s="2" t="s">
        <v>229</v>
      </c>
      <c r="RZ456" s="2" t="s">
        <v>229</v>
      </c>
      <c r="SA456" s="2" t="s">
        <v>229</v>
      </c>
      <c r="SB456" s="2" t="s">
        <v>229</v>
      </c>
      <c r="SC456" s="2" t="s">
        <v>229</v>
      </c>
      <c r="SD456" s="2" t="s">
        <v>229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>
        <v>100</v>
      </c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>
        <v>100</v>
      </c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</row>
    <row r="457">
      <c r="A457" s="2" t="s">
        <v>3567</v>
      </c>
      <c r="B457" s="2" t="s">
        <v>216</v>
      </c>
      <c r="C457" s="2" t="s">
        <v>217</v>
      </c>
      <c r="D457" s="2" t="s">
        <v>3164</v>
      </c>
      <c r="E457" s="2" t="s">
        <v>3497</v>
      </c>
      <c r="F457" s="2" t="s">
        <v>2585</v>
      </c>
      <c r="G457" s="2" t="s">
        <v>2586</v>
      </c>
      <c r="H457" s="2" t="s">
        <v>2587</v>
      </c>
      <c r="I457" s="2" t="s">
        <v>3565</v>
      </c>
      <c r="J457" s="2" t="s">
        <v>312</v>
      </c>
      <c r="K457" s="2" t="s">
        <v>2589</v>
      </c>
      <c r="L457" s="3">
        <v>38.09</v>
      </c>
      <c r="M457" s="3">
        <v>39.99</v>
      </c>
      <c r="N457" s="3">
        <v>79.99</v>
      </c>
      <c r="O457" s="2" t="s">
        <v>226</v>
      </c>
      <c r="P457" s="2" t="s">
        <v>2046</v>
      </c>
      <c r="Q457" s="2" t="s">
        <v>228</v>
      </c>
      <c r="R457" s="2" t="s">
        <v>229</v>
      </c>
      <c r="S457" s="2" t="s">
        <v>2590</v>
      </c>
      <c r="T457" s="2" t="s">
        <v>2547</v>
      </c>
      <c r="U457" s="2" t="s">
        <v>232</v>
      </c>
      <c r="V457" s="2" t="s">
        <v>1008</v>
      </c>
      <c r="W457" s="2" t="s">
        <v>686</v>
      </c>
      <c r="X457" s="2" t="s">
        <v>229</v>
      </c>
      <c r="Y457" s="2" t="s">
        <v>229</v>
      </c>
      <c r="Z457" s="4"/>
      <c r="AA457" s="4">
        <f>=ROUNDDOWN({0},0)</f>
      </c>
      <c r="AB457" s="5">
        <v>4</v>
      </c>
      <c r="AC457" s="2" t="s">
        <v>1072</v>
      </c>
      <c r="AD457" s="4">
        <v>55</v>
      </c>
      <c r="AE457" s="4">
        <v>110</v>
      </c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/>
      <c r="BJ457" s="4"/>
      <c r="BK457" s="8"/>
      <c r="BL457" s="2" t="s">
        <v>229</v>
      </c>
      <c r="BM457" s="7"/>
      <c r="BN457" s="7"/>
      <c r="BO457" s="4"/>
      <c r="BP457" s="8"/>
      <c r="BQ457" s="4"/>
      <c r="BR457" s="8"/>
      <c r="BS457" s="7"/>
      <c r="BT457" s="7"/>
      <c r="BU457" s="2" t="s">
        <v>272</v>
      </c>
      <c r="BV457" s="2" t="s">
        <v>226</v>
      </c>
      <c r="BW457" s="2" t="s">
        <v>229</v>
      </c>
      <c r="BX457" s="2" t="s">
        <v>229</v>
      </c>
      <c r="BY457" s="2" t="s">
        <v>241</v>
      </c>
      <c r="BZ457" s="2" t="s">
        <v>229</v>
      </c>
      <c r="CA457" s="4"/>
      <c r="CB457" s="8"/>
      <c r="CC457" s="4"/>
      <c r="CD457" s="8"/>
      <c r="CE457" s="7"/>
      <c r="CF457" s="7"/>
      <c r="CG457" s="2" t="s">
        <v>272</v>
      </c>
      <c r="CH457" s="2" t="s">
        <v>226</v>
      </c>
      <c r="CI457" s="2" t="s">
        <v>229</v>
      </c>
      <c r="CJ457" s="2" t="s">
        <v>229</v>
      </c>
      <c r="CK457" s="2" t="s">
        <v>241</v>
      </c>
      <c r="CL457" s="2" t="s">
        <v>229</v>
      </c>
      <c r="CM457" s="4"/>
      <c r="CN457" s="8"/>
      <c r="CO457" s="4"/>
      <c r="CP457" s="8"/>
      <c r="CQ457" s="7"/>
      <c r="CR457" s="7"/>
      <c r="CS457" s="2" t="s">
        <v>272</v>
      </c>
      <c r="CT457" s="2" t="s">
        <v>226</v>
      </c>
      <c r="CU457" s="2" t="s">
        <v>229</v>
      </c>
      <c r="CV457" s="2" t="s">
        <v>229</v>
      </c>
      <c r="CW457" s="2" t="s">
        <v>241</v>
      </c>
      <c r="CX457" s="2" t="s">
        <v>229</v>
      </c>
      <c r="CY457" s="4"/>
      <c r="CZ457" s="8"/>
      <c r="DA457" s="4"/>
      <c r="DB457" s="8"/>
      <c r="DC457" s="7"/>
      <c r="DD457" s="7"/>
      <c r="DE457" s="2" t="s">
        <v>272</v>
      </c>
      <c r="DF457" s="2" t="s">
        <v>226</v>
      </c>
      <c r="DG457" s="2" t="s">
        <v>229</v>
      </c>
      <c r="DH457" s="2" t="s">
        <v>229</v>
      </c>
      <c r="DI457" s="2" t="s">
        <v>241</v>
      </c>
      <c r="DJ457" s="2" t="s">
        <v>229</v>
      </c>
      <c r="DK457" s="4"/>
      <c r="DL457" s="8"/>
      <c r="DM457" s="4"/>
      <c r="DN457" s="8"/>
      <c r="DO457" s="7"/>
      <c r="DP457" s="7"/>
      <c r="DQ457" s="2" t="s">
        <v>239</v>
      </c>
      <c r="DR457" s="2" t="s">
        <v>226</v>
      </c>
      <c r="DS457" s="2" t="s">
        <v>229</v>
      </c>
      <c r="DT457" s="2" t="s">
        <v>229</v>
      </c>
      <c r="DU457" s="2" t="s">
        <v>241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272</v>
      </c>
      <c r="ED457" s="2" t="s">
        <v>226</v>
      </c>
      <c r="EE457" s="2" t="s">
        <v>229</v>
      </c>
      <c r="EF457" s="2" t="s">
        <v>229</v>
      </c>
      <c r="EG457" s="2" t="s">
        <v>241</v>
      </c>
      <c r="EH457" s="2" t="s">
        <v>229</v>
      </c>
      <c r="EI457" s="4"/>
      <c r="EJ457" s="8"/>
      <c r="EK457" s="4"/>
      <c r="EL457" s="8"/>
      <c r="EM457" s="7"/>
      <c r="EN457" s="7"/>
      <c r="EO457" s="2" t="s">
        <v>272</v>
      </c>
      <c r="EP457" s="2" t="s">
        <v>226</v>
      </c>
      <c r="EQ457" s="2" t="s">
        <v>229</v>
      </c>
      <c r="ER457" s="2" t="s">
        <v>229</v>
      </c>
      <c r="ES457" s="2" t="s">
        <v>241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267</v>
      </c>
      <c r="FB457" s="2" t="s">
        <v>226</v>
      </c>
      <c r="FC457" s="2" t="s">
        <v>229</v>
      </c>
      <c r="FD457" s="2" t="s">
        <v>229</v>
      </c>
      <c r="FE457" s="2" t="s">
        <v>241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226</v>
      </c>
      <c r="FO457" s="2" t="s">
        <v>229</v>
      </c>
      <c r="FP457" s="2" t="s">
        <v>229</v>
      </c>
      <c r="FQ457" s="2" t="s">
        <v>241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239</v>
      </c>
      <c r="FZ457" s="2" t="s">
        <v>226</v>
      </c>
      <c r="GA457" s="2" t="s">
        <v>229</v>
      </c>
      <c r="GB457" s="2" t="s">
        <v>229</v>
      </c>
      <c r="GC457" s="2" t="s">
        <v>241</v>
      </c>
      <c r="GD457" s="2" t="s">
        <v>229</v>
      </c>
      <c r="GE457" s="4"/>
      <c r="GF457" s="8"/>
      <c r="GG457" s="4"/>
      <c r="GH457" s="8"/>
      <c r="GI457" s="7"/>
      <c r="GJ457" s="7"/>
      <c r="GK457" s="2" t="s">
        <v>272</v>
      </c>
      <c r="GL457" s="2" t="s">
        <v>226</v>
      </c>
      <c r="GM457" s="2" t="s">
        <v>229</v>
      </c>
      <c r="GN457" s="2" t="s">
        <v>229</v>
      </c>
      <c r="GO457" s="2" t="s">
        <v>241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272</v>
      </c>
      <c r="GX457" s="2" t="s">
        <v>226</v>
      </c>
      <c r="GY457" s="2" t="s">
        <v>229</v>
      </c>
      <c r="GZ457" s="2" t="s">
        <v>229</v>
      </c>
      <c r="HA457" s="2" t="s">
        <v>241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272</v>
      </c>
      <c r="HJ457" s="2" t="s">
        <v>226</v>
      </c>
      <c r="HK457" s="2" t="s">
        <v>229</v>
      </c>
      <c r="HL457" s="2" t="s">
        <v>229</v>
      </c>
      <c r="HM457" s="2" t="s">
        <v>241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272</v>
      </c>
      <c r="HV457" s="2" t="s">
        <v>226</v>
      </c>
      <c r="HW457" s="2" t="s">
        <v>229</v>
      </c>
      <c r="HX457" s="2" t="s">
        <v>229</v>
      </c>
      <c r="HY457" s="2" t="s">
        <v>241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272</v>
      </c>
      <c r="IH457" s="2" t="s">
        <v>226</v>
      </c>
      <c r="II457" s="2" t="s">
        <v>229</v>
      </c>
      <c r="IJ457" s="2" t="s">
        <v>229</v>
      </c>
      <c r="IK457" s="2" t="s">
        <v>241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664</v>
      </c>
      <c r="IT457" s="2" t="s">
        <v>226</v>
      </c>
      <c r="IU457" s="2" t="s">
        <v>229</v>
      </c>
      <c r="IV457" s="2" t="s">
        <v>229</v>
      </c>
      <c r="IW457" s="2" t="s">
        <v>241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272</v>
      </c>
      <c r="JF457" s="2" t="s">
        <v>226</v>
      </c>
      <c r="JG457" s="2" t="s">
        <v>229</v>
      </c>
      <c r="JH457" s="2" t="s">
        <v>229</v>
      </c>
      <c r="JI457" s="2" t="s">
        <v>241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272</v>
      </c>
      <c r="JR457" s="2" t="s">
        <v>226</v>
      </c>
      <c r="JS457" s="2" t="s">
        <v>229</v>
      </c>
      <c r="JT457" s="2" t="s">
        <v>229</v>
      </c>
      <c r="JU457" s="2" t="s">
        <v>241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272</v>
      </c>
      <c r="KD457" s="2" t="s">
        <v>226</v>
      </c>
      <c r="KE457" s="2" t="s">
        <v>229</v>
      </c>
      <c r="KF457" s="2" t="s">
        <v>229</v>
      </c>
      <c r="KG457" s="2" t="s">
        <v>241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272</v>
      </c>
      <c r="KP457" s="2" t="s">
        <v>226</v>
      </c>
      <c r="KQ457" s="2" t="s">
        <v>229</v>
      </c>
      <c r="KR457" s="2" t="s">
        <v>229</v>
      </c>
      <c r="KS457" s="2" t="s">
        <v>241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272</v>
      </c>
      <c r="LB457" s="2" t="s">
        <v>226</v>
      </c>
      <c r="LC457" s="2" t="s">
        <v>229</v>
      </c>
      <c r="LD457" s="2" t="s">
        <v>229</v>
      </c>
      <c r="LE457" s="2" t="s">
        <v>241</v>
      </c>
      <c r="LF457" s="2" t="s">
        <v>229</v>
      </c>
      <c r="LG457" s="4"/>
      <c r="LH457" s="8"/>
      <c r="LI457" s="4"/>
      <c r="LJ457" s="8"/>
      <c r="LK457" s="7"/>
      <c r="LL457" s="7"/>
      <c r="LM457" s="2" t="s">
        <v>272</v>
      </c>
      <c r="LN457" s="2" t="s">
        <v>226</v>
      </c>
      <c r="LO457" s="2" t="s">
        <v>229</v>
      </c>
      <c r="LP457" s="2" t="s">
        <v>229</v>
      </c>
      <c r="LQ457" s="2" t="s">
        <v>241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664</v>
      </c>
      <c r="LZ457" s="2" t="s">
        <v>226</v>
      </c>
      <c r="MA457" s="2" t="s">
        <v>229</v>
      </c>
      <c r="MB457" s="2" t="s">
        <v>229</v>
      </c>
      <c r="MC457" s="2" t="s">
        <v>241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272</v>
      </c>
      <c r="ML457" s="2" t="s">
        <v>226</v>
      </c>
      <c r="MM457" s="2" t="s">
        <v>229</v>
      </c>
      <c r="MN457" s="2" t="s">
        <v>229</v>
      </c>
      <c r="MO457" s="2" t="s">
        <v>241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272</v>
      </c>
      <c r="MX457" s="2" t="s">
        <v>226</v>
      </c>
      <c r="MY457" s="2" t="s">
        <v>229</v>
      </c>
      <c r="MZ457" s="2" t="s">
        <v>229</v>
      </c>
      <c r="NA457" s="2" t="s">
        <v>241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229</v>
      </c>
      <c r="NJ457" s="2" t="s">
        <v>229</v>
      </c>
      <c r="NK457" s="2" t="s">
        <v>229</v>
      </c>
      <c r="NL457" s="2" t="s">
        <v>229</v>
      </c>
      <c r="NM457" s="2" t="s">
        <v>229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272</v>
      </c>
      <c r="NV457" s="2" t="s">
        <v>226</v>
      </c>
      <c r="NW457" s="2" t="s">
        <v>229</v>
      </c>
      <c r="NX457" s="2" t="s">
        <v>229</v>
      </c>
      <c r="NY457" s="2" t="s">
        <v>241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272</v>
      </c>
      <c r="OH457" s="2" t="s">
        <v>226</v>
      </c>
      <c r="OI457" s="2" t="s">
        <v>229</v>
      </c>
      <c r="OJ457" s="2" t="s">
        <v>229</v>
      </c>
      <c r="OK457" s="2" t="s">
        <v>241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229</v>
      </c>
      <c r="OT457" s="2" t="s">
        <v>229</v>
      </c>
      <c r="OU457" s="2" t="s">
        <v>229</v>
      </c>
      <c r="OV457" s="2" t="s">
        <v>229</v>
      </c>
      <c r="OW457" s="2" t="s">
        <v>229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272</v>
      </c>
      <c r="PR457" s="2" t="s">
        <v>226</v>
      </c>
      <c r="PS457" s="2" t="s">
        <v>229</v>
      </c>
      <c r="PT457" s="2" t="s">
        <v>229</v>
      </c>
      <c r="PU457" s="2" t="s">
        <v>241</v>
      </c>
      <c r="PV457" s="2" t="s">
        <v>229</v>
      </c>
      <c r="PW457" s="4"/>
      <c r="PX457" s="8"/>
      <c r="PY457" s="4"/>
      <c r="PZ457" s="8"/>
      <c r="QA457" s="7"/>
      <c r="QB457" s="7"/>
      <c r="QC457" s="2" t="s">
        <v>281</v>
      </c>
      <c r="QD457" s="2" t="s">
        <v>226</v>
      </c>
      <c r="QE457" s="2" t="s">
        <v>229</v>
      </c>
      <c r="QF457" s="2" t="s">
        <v>229</v>
      </c>
      <c r="QG457" s="2" t="s">
        <v>241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272</v>
      </c>
      <c r="QP457" s="2" t="s">
        <v>226</v>
      </c>
      <c r="QQ457" s="2" t="s">
        <v>229</v>
      </c>
      <c r="QR457" s="2" t="s">
        <v>229</v>
      </c>
      <c r="QS457" s="2" t="s">
        <v>241</v>
      </c>
      <c r="QT457" s="2" t="s">
        <v>229</v>
      </c>
      <c r="QU457" s="4"/>
      <c r="QV457" s="8"/>
      <c r="QW457" s="4"/>
      <c r="QX457" s="8"/>
      <c r="QY457" s="7"/>
      <c r="QZ457" s="7"/>
      <c r="RA457" s="2" t="s">
        <v>272</v>
      </c>
      <c r="RB457" s="2" t="s">
        <v>226</v>
      </c>
      <c r="RC457" s="2" t="s">
        <v>229</v>
      </c>
      <c r="RD457" s="2" t="s">
        <v>229</v>
      </c>
      <c r="RE457" s="2" t="s">
        <v>241</v>
      </c>
      <c r="RF457" s="2" t="s">
        <v>229</v>
      </c>
      <c r="RG457" s="4"/>
      <c r="RH457" s="8"/>
      <c r="RI457" s="4"/>
      <c r="RJ457" s="8"/>
      <c r="RK457" s="7"/>
      <c r="RL457" s="7"/>
      <c r="RM457" s="2" t="s">
        <v>272</v>
      </c>
      <c r="RN457" s="2" t="s">
        <v>226</v>
      </c>
      <c r="RO457" s="2" t="s">
        <v>229</v>
      </c>
      <c r="RP457" s="2" t="s">
        <v>229</v>
      </c>
      <c r="RQ457" s="2" t="s">
        <v>241</v>
      </c>
      <c r="RR457" s="2" t="s">
        <v>229</v>
      </c>
      <c r="RS457" s="4"/>
      <c r="RT457" s="8"/>
      <c r="RU457" s="4"/>
      <c r="RV457" s="8"/>
      <c r="RW457" s="7"/>
      <c r="RX457" s="7"/>
      <c r="RY457" s="2" t="s">
        <v>229</v>
      </c>
      <c r="RZ457" s="2" t="s">
        <v>229</v>
      </c>
      <c r="SA457" s="2" t="s">
        <v>229</v>
      </c>
      <c r="SB457" s="2" t="s">
        <v>229</v>
      </c>
      <c r="SC457" s="2" t="s">
        <v>229</v>
      </c>
      <c r="SD457" s="2" t="s">
        <v>229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>
        <v>55</v>
      </c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>
        <v>55</v>
      </c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</row>
    <row r="458">
      <c r="A458" s="2" t="s">
        <v>3568</v>
      </c>
      <c r="B458" s="2" t="s">
        <v>216</v>
      </c>
      <c r="C458" s="2" t="s">
        <v>217</v>
      </c>
      <c r="D458" s="2" t="s">
        <v>3164</v>
      </c>
      <c r="E458" s="2" t="s">
        <v>3497</v>
      </c>
      <c r="F458" s="2" t="s">
        <v>2136</v>
      </c>
      <c r="G458" s="2" t="s">
        <v>2137</v>
      </c>
      <c r="H458" s="2" t="s">
        <v>2138</v>
      </c>
      <c r="I458" s="2" t="s">
        <v>3569</v>
      </c>
      <c r="J458" s="2" t="s">
        <v>224</v>
      </c>
      <c r="K458" s="2" t="s">
        <v>617</v>
      </c>
      <c r="L458" s="3">
        <v>14.28</v>
      </c>
      <c r="M458" s="3">
        <v>14.99</v>
      </c>
      <c r="N458" s="3">
        <v>29.99</v>
      </c>
      <c r="O458" s="2" t="s">
        <v>226</v>
      </c>
      <c r="P458" s="2" t="s">
        <v>2046</v>
      </c>
      <c r="Q458" s="2" t="s">
        <v>228</v>
      </c>
      <c r="R458" s="2" t="s">
        <v>229</v>
      </c>
      <c r="S458" s="2" t="s">
        <v>2140</v>
      </c>
      <c r="T458" s="2" t="s">
        <v>684</v>
      </c>
      <c r="U458" s="2" t="s">
        <v>2464</v>
      </c>
      <c r="V458" s="2" t="s">
        <v>2141</v>
      </c>
      <c r="W458" s="2" t="s">
        <v>2142</v>
      </c>
      <c r="X458" s="2" t="s">
        <v>229</v>
      </c>
      <c r="Y458" s="2" t="s">
        <v>229</v>
      </c>
      <c r="Z458" s="4"/>
      <c r="AA458" s="4">
        <f>=ROUNDDOWN({0},0)</f>
      </c>
      <c r="AB458" s="5"/>
      <c r="AC458" s="2" t="s">
        <v>1072</v>
      </c>
      <c r="AD458" s="4">
        <v>50</v>
      </c>
      <c r="AE458" s="4">
        <v>100</v>
      </c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/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664</v>
      </c>
      <c r="BV458" s="2" t="s">
        <v>226</v>
      </c>
      <c r="BW458" s="2" t="s">
        <v>229</v>
      </c>
      <c r="BX458" s="2" t="s">
        <v>229</v>
      </c>
      <c r="BY458" s="2" t="s">
        <v>241</v>
      </c>
      <c r="BZ458" s="2" t="s">
        <v>229</v>
      </c>
      <c r="CA458" s="4"/>
      <c r="CB458" s="8"/>
      <c r="CC458" s="4"/>
      <c r="CD458" s="8"/>
      <c r="CE458" s="7"/>
      <c r="CF458" s="7"/>
      <c r="CG458" s="2" t="s">
        <v>272</v>
      </c>
      <c r="CH458" s="2" t="s">
        <v>226</v>
      </c>
      <c r="CI458" s="2" t="s">
        <v>229</v>
      </c>
      <c r="CJ458" s="2" t="s">
        <v>229</v>
      </c>
      <c r="CK458" s="2" t="s">
        <v>241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272</v>
      </c>
      <c r="CT458" s="2" t="s">
        <v>226</v>
      </c>
      <c r="CU458" s="2" t="s">
        <v>229</v>
      </c>
      <c r="CV458" s="2" t="s">
        <v>229</v>
      </c>
      <c r="CW458" s="2" t="s">
        <v>241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272</v>
      </c>
      <c r="DF458" s="2" t="s">
        <v>226</v>
      </c>
      <c r="DG458" s="2" t="s">
        <v>229</v>
      </c>
      <c r="DH458" s="2" t="s">
        <v>229</v>
      </c>
      <c r="DI458" s="2" t="s">
        <v>241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239</v>
      </c>
      <c r="DR458" s="2" t="s">
        <v>226</v>
      </c>
      <c r="DS458" s="2" t="s">
        <v>229</v>
      </c>
      <c r="DT458" s="2" t="s">
        <v>229</v>
      </c>
      <c r="DU458" s="2" t="s">
        <v>241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272</v>
      </c>
      <c r="ED458" s="2" t="s">
        <v>226</v>
      </c>
      <c r="EE458" s="2" t="s">
        <v>229</v>
      </c>
      <c r="EF458" s="2" t="s">
        <v>229</v>
      </c>
      <c r="EG458" s="2" t="s">
        <v>241</v>
      </c>
      <c r="EH458" s="2" t="s">
        <v>229</v>
      </c>
      <c r="EI458" s="4"/>
      <c r="EJ458" s="8"/>
      <c r="EK458" s="4"/>
      <c r="EL458" s="8"/>
      <c r="EM458" s="7"/>
      <c r="EN458" s="7"/>
      <c r="EO458" s="2" t="s">
        <v>272</v>
      </c>
      <c r="EP458" s="2" t="s">
        <v>226</v>
      </c>
      <c r="EQ458" s="2" t="s">
        <v>229</v>
      </c>
      <c r="ER458" s="2" t="s">
        <v>229</v>
      </c>
      <c r="ES458" s="2" t="s">
        <v>241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267</v>
      </c>
      <c r="FB458" s="2" t="s">
        <v>226</v>
      </c>
      <c r="FC458" s="2" t="s">
        <v>229</v>
      </c>
      <c r="FD458" s="2" t="s">
        <v>229</v>
      </c>
      <c r="FE458" s="2" t="s">
        <v>241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226</v>
      </c>
      <c r="FO458" s="2" t="s">
        <v>229</v>
      </c>
      <c r="FP458" s="2" t="s">
        <v>229</v>
      </c>
      <c r="FQ458" s="2" t="s">
        <v>241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239</v>
      </c>
      <c r="FZ458" s="2" t="s">
        <v>226</v>
      </c>
      <c r="GA458" s="2" t="s">
        <v>229</v>
      </c>
      <c r="GB458" s="2" t="s">
        <v>229</v>
      </c>
      <c r="GC458" s="2" t="s">
        <v>241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272</v>
      </c>
      <c r="GL458" s="2" t="s">
        <v>226</v>
      </c>
      <c r="GM458" s="2" t="s">
        <v>229</v>
      </c>
      <c r="GN458" s="2" t="s">
        <v>229</v>
      </c>
      <c r="GO458" s="2" t="s">
        <v>241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272</v>
      </c>
      <c r="GX458" s="2" t="s">
        <v>226</v>
      </c>
      <c r="GY458" s="2" t="s">
        <v>229</v>
      </c>
      <c r="GZ458" s="2" t="s">
        <v>229</v>
      </c>
      <c r="HA458" s="2" t="s">
        <v>241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272</v>
      </c>
      <c r="HJ458" s="2" t="s">
        <v>226</v>
      </c>
      <c r="HK458" s="2" t="s">
        <v>229</v>
      </c>
      <c r="HL458" s="2" t="s">
        <v>229</v>
      </c>
      <c r="HM458" s="2" t="s">
        <v>241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272</v>
      </c>
      <c r="HV458" s="2" t="s">
        <v>226</v>
      </c>
      <c r="HW458" s="2" t="s">
        <v>229</v>
      </c>
      <c r="HX458" s="2" t="s">
        <v>229</v>
      </c>
      <c r="HY458" s="2" t="s">
        <v>241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272</v>
      </c>
      <c r="IH458" s="2" t="s">
        <v>226</v>
      </c>
      <c r="II458" s="2" t="s">
        <v>229</v>
      </c>
      <c r="IJ458" s="2" t="s">
        <v>229</v>
      </c>
      <c r="IK458" s="2" t="s">
        <v>241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664</v>
      </c>
      <c r="IT458" s="2" t="s">
        <v>226</v>
      </c>
      <c r="IU458" s="2" t="s">
        <v>229</v>
      </c>
      <c r="IV458" s="2" t="s">
        <v>229</v>
      </c>
      <c r="IW458" s="2" t="s">
        <v>241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272</v>
      </c>
      <c r="JF458" s="2" t="s">
        <v>226</v>
      </c>
      <c r="JG458" s="2" t="s">
        <v>229</v>
      </c>
      <c r="JH458" s="2" t="s">
        <v>229</v>
      </c>
      <c r="JI458" s="2" t="s">
        <v>241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272</v>
      </c>
      <c r="JR458" s="2" t="s">
        <v>226</v>
      </c>
      <c r="JS458" s="2" t="s">
        <v>229</v>
      </c>
      <c r="JT458" s="2" t="s">
        <v>229</v>
      </c>
      <c r="JU458" s="2" t="s">
        <v>241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272</v>
      </c>
      <c r="KD458" s="2" t="s">
        <v>226</v>
      </c>
      <c r="KE458" s="2" t="s">
        <v>229</v>
      </c>
      <c r="KF458" s="2" t="s">
        <v>229</v>
      </c>
      <c r="KG458" s="2" t="s">
        <v>241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272</v>
      </c>
      <c r="KP458" s="2" t="s">
        <v>226</v>
      </c>
      <c r="KQ458" s="2" t="s">
        <v>229</v>
      </c>
      <c r="KR458" s="2" t="s">
        <v>229</v>
      </c>
      <c r="KS458" s="2" t="s">
        <v>241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272</v>
      </c>
      <c r="LB458" s="2" t="s">
        <v>226</v>
      </c>
      <c r="LC458" s="2" t="s">
        <v>229</v>
      </c>
      <c r="LD458" s="2" t="s">
        <v>229</v>
      </c>
      <c r="LE458" s="2" t="s">
        <v>241</v>
      </c>
      <c r="LF458" s="2" t="s">
        <v>229</v>
      </c>
      <c r="LG458" s="4"/>
      <c r="LH458" s="8"/>
      <c r="LI458" s="4"/>
      <c r="LJ458" s="8"/>
      <c r="LK458" s="7"/>
      <c r="LL458" s="7"/>
      <c r="LM458" s="2" t="s">
        <v>272</v>
      </c>
      <c r="LN458" s="2" t="s">
        <v>226</v>
      </c>
      <c r="LO458" s="2" t="s">
        <v>229</v>
      </c>
      <c r="LP458" s="2" t="s">
        <v>229</v>
      </c>
      <c r="LQ458" s="2" t="s">
        <v>241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664</v>
      </c>
      <c r="LZ458" s="2" t="s">
        <v>226</v>
      </c>
      <c r="MA458" s="2" t="s">
        <v>229</v>
      </c>
      <c r="MB458" s="2" t="s">
        <v>229</v>
      </c>
      <c r="MC458" s="2" t="s">
        <v>241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272</v>
      </c>
      <c r="ML458" s="2" t="s">
        <v>226</v>
      </c>
      <c r="MM458" s="2" t="s">
        <v>229</v>
      </c>
      <c r="MN458" s="2" t="s">
        <v>229</v>
      </c>
      <c r="MO458" s="2" t="s">
        <v>241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272</v>
      </c>
      <c r="MX458" s="2" t="s">
        <v>226</v>
      </c>
      <c r="MY458" s="2" t="s">
        <v>229</v>
      </c>
      <c r="MZ458" s="2" t="s">
        <v>229</v>
      </c>
      <c r="NA458" s="2" t="s">
        <v>241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229</v>
      </c>
      <c r="NK458" s="2" t="s">
        <v>229</v>
      </c>
      <c r="NL458" s="2" t="s">
        <v>229</v>
      </c>
      <c r="NM458" s="2" t="s">
        <v>229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272</v>
      </c>
      <c r="NV458" s="2" t="s">
        <v>226</v>
      </c>
      <c r="NW458" s="2" t="s">
        <v>229</v>
      </c>
      <c r="NX458" s="2" t="s">
        <v>229</v>
      </c>
      <c r="NY458" s="2" t="s">
        <v>241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272</v>
      </c>
      <c r="OH458" s="2" t="s">
        <v>226</v>
      </c>
      <c r="OI458" s="2" t="s">
        <v>229</v>
      </c>
      <c r="OJ458" s="2" t="s">
        <v>229</v>
      </c>
      <c r="OK458" s="2" t="s">
        <v>241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229</v>
      </c>
      <c r="OT458" s="2" t="s">
        <v>229</v>
      </c>
      <c r="OU458" s="2" t="s">
        <v>229</v>
      </c>
      <c r="OV458" s="2" t="s">
        <v>229</v>
      </c>
      <c r="OW458" s="2" t="s">
        <v>229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229</v>
      </c>
      <c r="PF458" s="2" t="s">
        <v>229</v>
      </c>
      <c r="PG458" s="2" t="s">
        <v>229</v>
      </c>
      <c r="PH458" s="2" t="s">
        <v>229</v>
      </c>
      <c r="PI458" s="2" t="s">
        <v>229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272</v>
      </c>
      <c r="PR458" s="2" t="s">
        <v>226</v>
      </c>
      <c r="PS458" s="2" t="s">
        <v>229</v>
      </c>
      <c r="PT458" s="2" t="s">
        <v>229</v>
      </c>
      <c r="PU458" s="2" t="s">
        <v>241</v>
      </c>
      <c r="PV458" s="2" t="s">
        <v>229</v>
      </c>
      <c r="PW458" s="4"/>
      <c r="PX458" s="8"/>
      <c r="PY458" s="4"/>
      <c r="PZ458" s="8"/>
      <c r="QA458" s="7"/>
      <c r="QB458" s="7"/>
      <c r="QC458" s="2" t="s">
        <v>281</v>
      </c>
      <c r="QD458" s="2" t="s">
        <v>226</v>
      </c>
      <c r="QE458" s="2" t="s">
        <v>229</v>
      </c>
      <c r="QF458" s="2" t="s">
        <v>229</v>
      </c>
      <c r="QG458" s="2" t="s">
        <v>241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272</v>
      </c>
      <c r="QP458" s="2" t="s">
        <v>226</v>
      </c>
      <c r="QQ458" s="2" t="s">
        <v>229</v>
      </c>
      <c r="QR458" s="2" t="s">
        <v>229</v>
      </c>
      <c r="QS458" s="2" t="s">
        <v>241</v>
      </c>
      <c r="QT458" s="2" t="s">
        <v>229</v>
      </c>
      <c r="QU458" s="4"/>
      <c r="QV458" s="8"/>
      <c r="QW458" s="4"/>
      <c r="QX458" s="8"/>
      <c r="QY458" s="7"/>
      <c r="QZ458" s="7"/>
      <c r="RA458" s="2" t="s">
        <v>272</v>
      </c>
      <c r="RB458" s="2" t="s">
        <v>226</v>
      </c>
      <c r="RC458" s="2" t="s">
        <v>229</v>
      </c>
      <c r="RD458" s="2" t="s">
        <v>229</v>
      </c>
      <c r="RE458" s="2" t="s">
        <v>241</v>
      </c>
      <c r="RF458" s="2" t="s">
        <v>229</v>
      </c>
      <c r="RG458" s="4"/>
      <c r="RH458" s="8"/>
      <c r="RI458" s="4"/>
      <c r="RJ458" s="8"/>
      <c r="RK458" s="7"/>
      <c r="RL458" s="7"/>
      <c r="RM458" s="2" t="s">
        <v>272</v>
      </c>
      <c r="RN458" s="2" t="s">
        <v>226</v>
      </c>
      <c r="RO458" s="2" t="s">
        <v>229</v>
      </c>
      <c r="RP458" s="2" t="s">
        <v>229</v>
      </c>
      <c r="RQ458" s="2" t="s">
        <v>241</v>
      </c>
      <c r="RR458" s="2" t="s">
        <v>229</v>
      </c>
      <c r="RS458" s="4"/>
      <c r="RT458" s="8"/>
      <c r="RU458" s="4"/>
      <c r="RV458" s="8"/>
      <c r="RW458" s="7"/>
      <c r="RX458" s="7"/>
      <c r="RY458" s="2" t="s">
        <v>229</v>
      </c>
      <c r="RZ458" s="2" t="s">
        <v>229</v>
      </c>
      <c r="SA458" s="2" t="s">
        <v>229</v>
      </c>
      <c r="SB458" s="2" t="s">
        <v>229</v>
      </c>
      <c r="SC458" s="2" t="s">
        <v>229</v>
      </c>
      <c r="SD458" s="2" t="s">
        <v>229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>
        <v>50</v>
      </c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>
        <v>50</v>
      </c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</row>
    <row r="459">
      <c r="A459" s="2" t="s">
        <v>3570</v>
      </c>
      <c r="B459" s="2" t="s">
        <v>216</v>
      </c>
      <c r="C459" s="2" t="s">
        <v>217</v>
      </c>
      <c r="D459" s="2" t="s">
        <v>3164</v>
      </c>
      <c r="E459" s="2" t="s">
        <v>3497</v>
      </c>
      <c r="F459" s="2" t="s">
        <v>2136</v>
      </c>
      <c r="G459" s="2" t="s">
        <v>2137</v>
      </c>
      <c r="H459" s="2" t="s">
        <v>2138</v>
      </c>
      <c r="I459" s="2" t="s">
        <v>3569</v>
      </c>
      <c r="J459" s="2" t="s">
        <v>285</v>
      </c>
      <c r="K459" s="2" t="s">
        <v>617</v>
      </c>
      <c r="L459" s="3">
        <v>19.04</v>
      </c>
      <c r="M459" s="3">
        <v>19.99</v>
      </c>
      <c r="N459" s="3">
        <v>39.99</v>
      </c>
      <c r="O459" s="2" t="s">
        <v>226</v>
      </c>
      <c r="P459" s="2" t="s">
        <v>2046</v>
      </c>
      <c r="Q459" s="2" t="s">
        <v>228</v>
      </c>
      <c r="R459" s="2" t="s">
        <v>229</v>
      </c>
      <c r="S459" s="2" t="s">
        <v>2140</v>
      </c>
      <c r="T459" s="2" t="s">
        <v>684</v>
      </c>
      <c r="U459" s="2" t="s">
        <v>232</v>
      </c>
      <c r="V459" s="2" t="s">
        <v>2141</v>
      </c>
      <c r="W459" s="2" t="s">
        <v>2142</v>
      </c>
      <c r="X459" s="2" t="s">
        <v>229</v>
      </c>
      <c r="Y459" s="2" t="s">
        <v>229</v>
      </c>
      <c r="Z459" s="4"/>
      <c r="AA459" s="4">
        <f>=ROUNDDOWN({0},0)</f>
      </c>
      <c r="AB459" s="5"/>
      <c r="AC459" s="2" t="s">
        <v>1072</v>
      </c>
      <c r="AD459" s="4">
        <v>60</v>
      </c>
      <c r="AE459" s="4">
        <v>120</v>
      </c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/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/>
      <c r="BJ459" s="4"/>
      <c r="BK459" s="8"/>
      <c r="BL459" s="2" t="s">
        <v>229</v>
      </c>
      <c r="BM459" s="7"/>
      <c r="BN459" s="7"/>
      <c r="BO459" s="4"/>
      <c r="BP459" s="8"/>
      <c r="BQ459" s="4"/>
      <c r="BR459" s="8"/>
      <c r="BS459" s="7"/>
      <c r="BT459" s="7"/>
      <c r="BU459" s="2" t="s">
        <v>664</v>
      </c>
      <c r="BV459" s="2" t="s">
        <v>226</v>
      </c>
      <c r="BW459" s="2" t="s">
        <v>229</v>
      </c>
      <c r="BX459" s="2" t="s">
        <v>229</v>
      </c>
      <c r="BY459" s="2" t="s">
        <v>241</v>
      </c>
      <c r="BZ459" s="2" t="s">
        <v>229</v>
      </c>
      <c r="CA459" s="4"/>
      <c r="CB459" s="8"/>
      <c r="CC459" s="4"/>
      <c r="CD459" s="8"/>
      <c r="CE459" s="7"/>
      <c r="CF459" s="7"/>
      <c r="CG459" s="2" t="s">
        <v>272</v>
      </c>
      <c r="CH459" s="2" t="s">
        <v>226</v>
      </c>
      <c r="CI459" s="2" t="s">
        <v>229</v>
      </c>
      <c r="CJ459" s="2" t="s">
        <v>229</v>
      </c>
      <c r="CK459" s="2" t="s">
        <v>241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272</v>
      </c>
      <c r="CT459" s="2" t="s">
        <v>226</v>
      </c>
      <c r="CU459" s="2" t="s">
        <v>229</v>
      </c>
      <c r="CV459" s="2" t="s">
        <v>229</v>
      </c>
      <c r="CW459" s="2" t="s">
        <v>241</v>
      </c>
      <c r="CX459" s="2" t="s">
        <v>229</v>
      </c>
      <c r="CY459" s="4"/>
      <c r="CZ459" s="8"/>
      <c r="DA459" s="4"/>
      <c r="DB459" s="8"/>
      <c r="DC459" s="7"/>
      <c r="DD459" s="7"/>
      <c r="DE459" s="2" t="s">
        <v>272</v>
      </c>
      <c r="DF459" s="2" t="s">
        <v>226</v>
      </c>
      <c r="DG459" s="2" t="s">
        <v>229</v>
      </c>
      <c r="DH459" s="2" t="s">
        <v>229</v>
      </c>
      <c r="DI459" s="2" t="s">
        <v>241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239</v>
      </c>
      <c r="DR459" s="2" t="s">
        <v>226</v>
      </c>
      <c r="DS459" s="2" t="s">
        <v>229</v>
      </c>
      <c r="DT459" s="2" t="s">
        <v>229</v>
      </c>
      <c r="DU459" s="2" t="s">
        <v>241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272</v>
      </c>
      <c r="ED459" s="2" t="s">
        <v>226</v>
      </c>
      <c r="EE459" s="2" t="s">
        <v>229</v>
      </c>
      <c r="EF459" s="2" t="s">
        <v>229</v>
      </c>
      <c r="EG459" s="2" t="s">
        <v>241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272</v>
      </c>
      <c r="EP459" s="2" t="s">
        <v>226</v>
      </c>
      <c r="EQ459" s="2" t="s">
        <v>229</v>
      </c>
      <c r="ER459" s="2" t="s">
        <v>229</v>
      </c>
      <c r="ES459" s="2" t="s">
        <v>241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267</v>
      </c>
      <c r="FB459" s="2" t="s">
        <v>226</v>
      </c>
      <c r="FC459" s="2" t="s">
        <v>229</v>
      </c>
      <c r="FD459" s="2" t="s">
        <v>229</v>
      </c>
      <c r="FE459" s="2" t="s">
        <v>241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226</v>
      </c>
      <c r="FO459" s="2" t="s">
        <v>229</v>
      </c>
      <c r="FP459" s="2" t="s">
        <v>229</v>
      </c>
      <c r="FQ459" s="2" t="s">
        <v>241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239</v>
      </c>
      <c r="FZ459" s="2" t="s">
        <v>226</v>
      </c>
      <c r="GA459" s="2" t="s">
        <v>229</v>
      </c>
      <c r="GB459" s="2" t="s">
        <v>229</v>
      </c>
      <c r="GC459" s="2" t="s">
        <v>241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272</v>
      </c>
      <c r="GL459" s="2" t="s">
        <v>226</v>
      </c>
      <c r="GM459" s="2" t="s">
        <v>229</v>
      </c>
      <c r="GN459" s="2" t="s">
        <v>229</v>
      </c>
      <c r="GO459" s="2" t="s">
        <v>241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272</v>
      </c>
      <c r="GX459" s="2" t="s">
        <v>226</v>
      </c>
      <c r="GY459" s="2" t="s">
        <v>229</v>
      </c>
      <c r="GZ459" s="2" t="s">
        <v>229</v>
      </c>
      <c r="HA459" s="2" t="s">
        <v>241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272</v>
      </c>
      <c r="HJ459" s="2" t="s">
        <v>226</v>
      </c>
      <c r="HK459" s="2" t="s">
        <v>229</v>
      </c>
      <c r="HL459" s="2" t="s">
        <v>229</v>
      </c>
      <c r="HM459" s="2" t="s">
        <v>241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272</v>
      </c>
      <c r="HV459" s="2" t="s">
        <v>226</v>
      </c>
      <c r="HW459" s="2" t="s">
        <v>229</v>
      </c>
      <c r="HX459" s="2" t="s">
        <v>229</v>
      </c>
      <c r="HY459" s="2" t="s">
        <v>241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272</v>
      </c>
      <c r="IH459" s="2" t="s">
        <v>226</v>
      </c>
      <c r="II459" s="2" t="s">
        <v>229</v>
      </c>
      <c r="IJ459" s="2" t="s">
        <v>229</v>
      </c>
      <c r="IK459" s="2" t="s">
        <v>241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664</v>
      </c>
      <c r="IT459" s="2" t="s">
        <v>226</v>
      </c>
      <c r="IU459" s="2" t="s">
        <v>229</v>
      </c>
      <c r="IV459" s="2" t="s">
        <v>229</v>
      </c>
      <c r="IW459" s="2" t="s">
        <v>241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272</v>
      </c>
      <c r="JF459" s="2" t="s">
        <v>226</v>
      </c>
      <c r="JG459" s="2" t="s">
        <v>229</v>
      </c>
      <c r="JH459" s="2" t="s">
        <v>229</v>
      </c>
      <c r="JI459" s="2" t="s">
        <v>241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272</v>
      </c>
      <c r="JR459" s="2" t="s">
        <v>226</v>
      </c>
      <c r="JS459" s="2" t="s">
        <v>229</v>
      </c>
      <c r="JT459" s="2" t="s">
        <v>229</v>
      </c>
      <c r="JU459" s="2" t="s">
        <v>241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272</v>
      </c>
      <c r="KD459" s="2" t="s">
        <v>226</v>
      </c>
      <c r="KE459" s="2" t="s">
        <v>229</v>
      </c>
      <c r="KF459" s="2" t="s">
        <v>229</v>
      </c>
      <c r="KG459" s="2" t="s">
        <v>241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272</v>
      </c>
      <c r="KP459" s="2" t="s">
        <v>226</v>
      </c>
      <c r="KQ459" s="2" t="s">
        <v>229</v>
      </c>
      <c r="KR459" s="2" t="s">
        <v>229</v>
      </c>
      <c r="KS459" s="2" t="s">
        <v>241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272</v>
      </c>
      <c r="LB459" s="2" t="s">
        <v>226</v>
      </c>
      <c r="LC459" s="2" t="s">
        <v>229</v>
      </c>
      <c r="LD459" s="2" t="s">
        <v>229</v>
      </c>
      <c r="LE459" s="2" t="s">
        <v>241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272</v>
      </c>
      <c r="LN459" s="2" t="s">
        <v>226</v>
      </c>
      <c r="LO459" s="2" t="s">
        <v>229</v>
      </c>
      <c r="LP459" s="2" t="s">
        <v>229</v>
      </c>
      <c r="LQ459" s="2" t="s">
        <v>241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664</v>
      </c>
      <c r="LZ459" s="2" t="s">
        <v>226</v>
      </c>
      <c r="MA459" s="2" t="s">
        <v>229</v>
      </c>
      <c r="MB459" s="2" t="s">
        <v>229</v>
      </c>
      <c r="MC459" s="2" t="s">
        <v>241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272</v>
      </c>
      <c r="ML459" s="2" t="s">
        <v>226</v>
      </c>
      <c r="MM459" s="2" t="s">
        <v>229</v>
      </c>
      <c r="MN459" s="2" t="s">
        <v>229</v>
      </c>
      <c r="MO459" s="2" t="s">
        <v>241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272</v>
      </c>
      <c r="MX459" s="2" t="s">
        <v>226</v>
      </c>
      <c r="MY459" s="2" t="s">
        <v>229</v>
      </c>
      <c r="MZ459" s="2" t="s">
        <v>229</v>
      </c>
      <c r="NA459" s="2" t="s">
        <v>241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229</v>
      </c>
      <c r="NJ459" s="2" t="s">
        <v>229</v>
      </c>
      <c r="NK459" s="2" t="s">
        <v>229</v>
      </c>
      <c r="NL459" s="2" t="s">
        <v>229</v>
      </c>
      <c r="NM459" s="2" t="s">
        <v>229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272</v>
      </c>
      <c r="NV459" s="2" t="s">
        <v>226</v>
      </c>
      <c r="NW459" s="2" t="s">
        <v>229</v>
      </c>
      <c r="NX459" s="2" t="s">
        <v>229</v>
      </c>
      <c r="NY459" s="2" t="s">
        <v>241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272</v>
      </c>
      <c r="OH459" s="2" t="s">
        <v>226</v>
      </c>
      <c r="OI459" s="2" t="s">
        <v>229</v>
      </c>
      <c r="OJ459" s="2" t="s">
        <v>229</v>
      </c>
      <c r="OK459" s="2" t="s">
        <v>241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229</v>
      </c>
      <c r="OT459" s="2" t="s">
        <v>229</v>
      </c>
      <c r="OU459" s="2" t="s">
        <v>229</v>
      </c>
      <c r="OV459" s="2" t="s">
        <v>229</v>
      </c>
      <c r="OW459" s="2" t="s">
        <v>229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229</v>
      </c>
      <c r="PF459" s="2" t="s">
        <v>229</v>
      </c>
      <c r="PG459" s="2" t="s">
        <v>229</v>
      </c>
      <c r="PH459" s="2" t="s">
        <v>229</v>
      </c>
      <c r="PI459" s="2" t="s">
        <v>229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272</v>
      </c>
      <c r="PR459" s="2" t="s">
        <v>226</v>
      </c>
      <c r="PS459" s="2" t="s">
        <v>229</v>
      </c>
      <c r="PT459" s="2" t="s">
        <v>229</v>
      </c>
      <c r="PU459" s="2" t="s">
        <v>241</v>
      </c>
      <c r="PV459" s="2" t="s">
        <v>229</v>
      </c>
      <c r="PW459" s="4"/>
      <c r="PX459" s="8"/>
      <c r="PY459" s="4"/>
      <c r="PZ459" s="8"/>
      <c r="QA459" s="7"/>
      <c r="QB459" s="7"/>
      <c r="QC459" s="2" t="s">
        <v>281</v>
      </c>
      <c r="QD459" s="2" t="s">
        <v>226</v>
      </c>
      <c r="QE459" s="2" t="s">
        <v>229</v>
      </c>
      <c r="QF459" s="2" t="s">
        <v>229</v>
      </c>
      <c r="QG459" s="2" t="s">
        <v>241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272</v>
      </c>
      <c r="QP459" s="2" t="s">
        <v>226</v>
      </c>
      <c r="QQ459" s="2" t="s">
        <v>229</v>
      </c>
      <c r="QR459" s="2" t="s">
        <v>229</v>
      </c>
      <c r="QS459" s="2" t="s">
        <v>241</v>
      </c>
      <c r="QT459" s="2" t="s">
        <v>229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226</v>
      </c>
      <c r="RC459" s="2" t="s">
        <v>229</v>
      </c>
      <c r="RD459" s="2" t="s">
        <v>229</v>
      </c>
      <c r="RE459" s="2" t="s">
        <v>241</v>
      </c>
      <c r="RF459" s="2" t="s">
        <v>229</v>
      </c>
      <c r="RG459" s="4"/>
      <c r="RH459" s="8"/>
      <c r="RI459" s="4"/>
      <c r="RJ459" s="8"/>
      <c r="RK459" s="7"/>
      <c r="RL459" s="7"/>
      <c r="RM459" s="2" t="s">
        <v>272</v>
      </c>
      <c r="RN459" s="2" t="s">
        <v>226</v>
      </c>
      <c r="RO459" s="2" t="s">
        <v>229</v>
      </c>
      <c r="RP459" s="2" t="s">
        <v>229</v>
      </c>
      <c r="RQ459" s="2" t="s">
        <v>241</v>
      </c>
      <c r="RR459" s="2" t="s">
        <v>229</v>
      </c>
      <c r="RS459" s="4"/>
      <c r="RT459" s="8"/>
      <c r="RU459" s="4"/>
      <c r="RV459" s="8"/>
      <c r="RW459" s="7"/>
      <c r="RX459" s="7"/>
      <c r="RY459" s="2" t="s">
        <v>229</v>
      </c>
      <c r="RZ459" s="2" t="s">
        <v>229</v>
      </c>
      <c r="SA459" s="2" t="s">
        <v>229</v>
      </c>
      <c r="SB459" s="2" t="s">
        <v>229</v>
      </c>
      <c r="SC459" s="2" t="s">
        <v>229</v>
      </c>
      <c r="SD459" s="2" t="s">
        <v>229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>
        <v>60</v>
      </c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>
        <v>60</v>
      </c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</row>
    <row r="460">
      <c r="A460" s="2" t="s">
        <v>3571</v>
      </c>
      <c r="B460" s="2" t="s">
        <v>216</v>
      </c>
      <c r="C460" s="2" t="s">
        <v>217</v>
      </c>
      <c r="D460" s="2" t="s">
        <v>3164</v>
      </c>
      <c r="E460" s="2" t="s">
        <v>3497</v>
      </c>
      <c r="F460" s="2" t="s">
        <v>2673</v>
      </c>
      <c r="G460" s="2" t="s">
        <v>2674</v>
      </c>
      <c r="H460" s="2" t="s">
        <v>2675</v>
      </c>
      <c r="I460" s="2" t="s">
        <v>3572</v>
      </c>
      <c r="J460" s="2" t="s">
        <v>285</v>
      </c>
      <c r="K460" s="2" t="s">
        <v>527</v>
      </c>
      <c r="L460" s="3">
        <v>23.8</v>
      </c>
      <c r="M460" s="3">
        <v>24.99</v>
      </c>
      <c r="N460" s="3">
        <v>49.99</v>
      </c>
      <c r="O460" s="2" t="s">
        <v>981</v>
      </c>
      <c r="P460" s="2" t="s">
        <v>964</v>
      </c>
      <c r="Q460" s="2" t="s">
        <v>228</v>
      </c>
      <c r="R460" s="2" t="s">
        <v>229</v>
      </c>
      <c r="S460" s="2" t="s">
        <v>2677</v>
      </c>
      <c r="T460" s="2" t="s">
        <v>684</v>
      </c>
      <c r="U460" s="2" t="s">
        <v>232</v>
      </c>
      <c r="V460" s="2" t="s">
        <v>1910</v>
      </c>
      <c r="W460" s="2" t="s">
        <v>2678</v>
      </c>
      <c r="X460" s="2" t="s">
        <v>3573</v>
      </c>
      <c r="Y460" s="2" t="s">
        <v>337</v>
      </c>
      <c r="Z460" s="4"/>
      <c r="AA460" s="4">
        <f>=ROUNDDOWN({0},0)</f>
      </c>
      <c r="AB460" s="5"/>
      <c r="AC460" s="2" t="s">
        <v>229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/>
      <c r="AQ460" s="8"/>
      <c r="AR460" s="4">
        <v>5</v>
      </c>
      <c r="AS460" s="8">
        <v>134.95</v>
      </c>
      <c r="AT460" s="7">
        <v>-1</v>
      </c>
      <c r="AU460" s="7">
        <v>-1</v>
      </c>
      <c r="AV460" s="4" t="s">
        <v>229</v>
      </c>
      <c r="AW460" s="8" t="s">
        <v>229</v>
      </c>
      <c r="AX460" s="4">
        <v>6</v>
      </c>
      <c r="AY460" s="8">
        <v>167.35</v>
      </c>
      <c r="AZ460" s="7" t="s">
        <v>229</v>
      </c>
      <c r="BA460" s="7" t="s">
        <v>229</v>
      </c>
      <c r="BB460" s="7"/>
      <c r="BC460" s="4" t="s">
        <v>229</v>
      </c>
      <c r="BD460" s="8" t="s">
        <v>229</v>
      </c>
      <c r="BE460" s="4">
        <v>6</v>
      </c>
      <c r="BF460" s="8">
        <v>167.35</v>
      </c>
      <c r="BG460" s="7" t="s">
        <v>229</v>
      </c>
      <c r="BH460" s="7" t="s">
        <v>229</v>
      </c>
      <c r="BI460" s="7"/>
      <c r="BJ460" s="4"/>
      <c r="BK460" s="8"/>
      <c r="BL460" s="2" t="s">
        <v>17</v>
      </c>
      <c r="BM460" s="7"/>
      <c r="BN460" s="7"/>
      <c r="BO460" s="4"/>
      <c r="BP460" s="8"/>
      <c r="BQ460" s="4"/>
      <c r="BR460" s="8"/>
      <c r="BS460" s="7"/>
      <c r="BT460" s="7"/>
      <c r="BU460" s="2" t="s">
        <v>278</v>
      </c>
      <c r="BV460" s="2" t="s">
        <v>275</v>
      </c>
      <c r="BW460" s="2" t="s">
        <v>229</v>
      </c>
      <c r="BX460" s="2" t="s">
        <v>229</v>
      </c>
      <c r="BY460" s="2" t="s">
        <v>241</v>
      </c>
      <c r="BZ460" s="2" t="s">
        <v>229</v>
      </c>
      <c r="CA460" s="4"/>
      <c r="CB460" s="8"/>
      <c r="CC460" s="4">
        <v>5</v>
      </c>
      <c r="CD460" s="8">
        <v>134.95</v>
      </c>
      <c r="CE460" s="7">
        <v>-1</v>
      </c>
      <c r="CF460" s="7">
        <v>-1</v>
      </c>
      <c r="CG460" s="2" t="s">
        <v>239</v>
      </c>
      <c r="CH460" s="2" t="s">
        <v>275</v>
      </c>
      <c r="CI460" s="2" t="s">
        <v>885</v>
      </c>
      <c r="CJ460" s="2" t="s">
        <v>2298</v>
      </c>
      <c r="CK460" s="2" t="s">
        <v>241</v>
      </c>
      <c r="CL460" s="2" t="s">
        <v>229</v>
      </c>
      <c r="CM460" s="4"/>
      <c r="CN460" s="8"/>
      <c r="CO460" s="4"/>
      <c r="CP460" s="8"/>
      <c r="CQ460" s="7"/>
      <c r="CR460" s="7"/>
      <c r="CS460" s="2" t="s">
        <v>239</v>
      </c>
      <c r="CT460" s="2" t="s">
        <v>275</v>
      </c>
      <c r="CU460" s="2" t="s">
        <v>400</v>
      </c>
      <c r="CV460" s="2" t="s">
        <v>3574</v>
      </c>
      <c r="CW460" s="2" t="s">
        <v>241</v>
      </c>
      <c r="CX460" s="2" t="s">
        <v>229</v>
      </c>
      <c r="CY460" s="4"/>
      <c r="CZ460" s="8"/>
      <c r="DA460" s="4"/>
      <c r="DB460" s="8"/>
      <c r="DC460" s="7"/>
      <c r="DD460" s="7"/>
      <c r="DE460" s="2" t="s">
        <v>239</v>
      </c>
      <c r="DF460" s="2" t="s">
        <v>275</v>
      </c>
      <c r="DG460" s="2" t="s">
        <v>1782</v>
      </c>
      <c r="DH460" s="2" t="s">
        <v>3575</v>
      </c>
      <c r="DI460" s="2" t="s">
        <v>263</v>
      </c>
      <c r="DJ460" s="2" t="s">
        <v>229</v>
      </c>
      <c r="DK460" s="4"/>
      <c r="DL460" s="8"/>
      <c r="DM460" s="4"/>
      <c r="DN460" s="8"/>
      <c r="DO460" s="7"/>
      <c r="DP460" s="7"/>
      <c r="DQ460" s="2" t="s">
        <v>239</v>
      </c>
      <c r="DR460" s="2" t="s">
        <v>275</v>
      </c>
      <c r="DS460" s="2" t="s">
        <v>408</v>
      </c>
      <c r="DT460" s="2" t="s">
        <v>3576</v>
      </c>
      <c r="DU460" s="2" t="s">
        <v>241</v>
      </c>
      <c r="DV460" s="2" t="s">
        <v>229</v>
      </c>
      <c r="DW460" s="4"/>
      <c r="DX460" s="8"/>
      <c r="DY460" s="4"/>
      <c r="DZ460" s="8"/>
      <c r="EA460" s="7"/>
      <c r="EB460" s="7"/>
      <c r="EC460" s="2" t="s">
        <v>239</v>
      </c>
      <c r="ED460" s="2" t="s">
        <v>275</v>
      </c>
      <c r="EE460" s="2" t="s">
        <v>1530</v>
      </c>
      <c r="EF460" s="2" t="s">
        <v>1529</v>
      </c>
      <c r="EG460" s="2" t="s">
        <v>263</v>
      </c>
      <c r="EH460" s="2" t="s">
        <v>229</v>
      </c>
      <c r="EI460" s="4"/>
      <c r="EJ460" s="8"/>
      <c r="EK460" s="4"/>
      <c r="EL460" s="8"/>
      <c r="EM460" s="7"/>
      <c r="EN460" s="7"/>
      <c r="EO460" s="2" t="s">
        <v>239</v>
      </c>
      <c r="EP460" s="2" t="s">
        <v>275</v>
      </c>
      <c r="EQ460" s="2" t="s">
        <v>2665</v>
      </c>
      <c r="ER460" s="2" t="s">
        <v>899</v>
      </c>
      <c r="ES460" s="2" t="s">
        <v>241</v>
      </c>
      <c r="ET460" s="2" t="s">
        <v>229</v>
      </c>
      <c r="EU460" s="4"/>
      <c r="EV460" s="8"/>
      <c r="EW460" s="4"/>
      <c r="EX460" s="8"/>
      <c r="EY460" s="7"/>
      <c r="EZ460" s="7"/>
      <c r="FA460" s="2" t="s">
        <v>239</v>
      </c>
      <c r="FB460" s="2" t="s">
        <v>275</v>
      </c>
      <c r="FC460" s="2" t="s">
        <v>2690</v>
      </c>
      <c r="FD460" s="2" t="s">
        <v>3577</v>
      </c>
      <c r="FE460" s="2" t="s">
        <v>241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275</v>
      </c>
      <c r="FO460" s="2" t="s">
        <v>400</v>
      </c>
      <c r="FP460" s="2" t="s">
        <v>229</v>
      </c>
      <c r="FQ460" s="2" t="s">
        <v>241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229</v>
      </c>
      <c r="FZ460" s="2" t="s">
        <v>229</v>
      </c>
      <c r="GA460" s="2" t="s">
        <v>229</v>
      </c>
      <c r="GB460" s="2" t="s">
        <v>229</v>
      </c>
      <c r="GC460" s="2" t="s">
        <v>229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272</v>
      </c>
      <c r="GL460" s="2" t="s">
        <v>275</v>
      </c>
      <c r="GM460" s="2" t="s">
        <v>229</v>
      </c>
      <c r="GN460" s="2" t="s">
        <v>229</v>
      </c>
      <c r="GO460" s="2" t="s">
        <v>241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239</v>
      </c>
      <c r="GX460" s="2" t="s">
        <v>275</v>
      </c>
      <c r="GY460" s="2" t="s">
        <v>2471</v>
      </c>
      <c r="GZ460" s="2" t="s">
        <v>1082</v>
      </c>
      <c r="HA460" s="2" t="s">
        <v>241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275</v>
      </c>
      <c r="HK460" s="2" t="s">
        <v>229</v>
      </c>
      <c r="HL460" s="2" t="s">
        <v>229</v>
      </c>
      <c r="HM460" s="2" t="s">
        <v>241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266</v>
      </c>
      <c r="HV460" s="2" t="s">
        <v>275</v>
      </c>
      <c r="HW460" s="2" t="s">
        <v>229</v>
      </c>
      <c r="HX460" s="2" t="s">
        <v>229</v>
      </c>
      <c r="HY460" s="2" t="s">
        <v>241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266</v>
      </c>
      <c r="IH460" s="2" t="s">
        <v>275</v>
      </c>
      <c r="II460" s="2" t="s">
        <v>229</v>
      </c>
      <c r="IJ460" s="2" t="s">
        <v>229</v>
      </c>
      <c r="IK460" s="2" t="s">
        <v>241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272</v>
      </c>
      <c r="IT460" s="2" t="s">
        <v>275</v>
      </c>
      <c r="IU460" s="2" t="s">
        <v>229</v>
      </c>
      <c r="IV460" s="2" t="s">
        <v>229</v>
      </c>
      <c r="IW460" s="2" t="s">
        <v>241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267</v>
      </c>
      <c r="JF460" s="2" t="s">
        <v>275</v>
      </c>
      <c r="JG460" s="2" t="s">
        <v>229</v>
      </c>
      <c r="JH460" s="2" t="s">
        <v>229</v>
      </c>
      <c r="JI460" s="2" t="s">
        <v>241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272</v>
      </c>
      <c r="JR460" s="2" t="s">
        <v>275</v>
      </c>
      <c r="JS460" s="2" t="s">
        <v>229</v>
      </c>
      <c r="JT460" s="2" t="s">
        <v>229</v>
      </c>
      <c r="JU460" s="2" t="s">
        <v>241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272</v>
      </c>
      <c r="KD460" s="2" t="s">
        <v>275</v>
      </c>
      <c r="KE460" s="2" t="s">
        <v>229</v>
      </c>
      <c r="KF460" s="2" t="s">
        <v>229</v>
      </c>
      <c r="KG460" s="2" t="s">
        <v>241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239</v>
      </c>
      <c r="KP460" s="2" t="s">
        <v>275</v>
      </c>
      <c r="KQ460" s="2" t="s">
        <v>2223</v>
      </c>
      <c r="KR460" s="2" t="s">
        <v>1535</v>
      </c>
      <c r="KS460" s="2" t="s">
        <v>241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272</v>
      </c>
      <c r="LB460" s="2" t="s">
        <v>275</v>
      </c>
      <c r="LC460" s="2" t="s">
        <v>229</v>
      </c>
      <c r="LD460" s="2" t="s">
        <v>229</v>
      </c>
      <c r="LE460" s="2" t="s">
        <v>241</v>
      </c>
      <c r="LF460" s="2" t="s">
        <v>229</v>
      </c>
      <c r="LG460" s="4"/>
      <c r="LH460" s="8"/>
      <c r="LI460" s="4"/>
      <c r="LJ460" s="8"/>
      <c r="LK460" s="7"/>
      <c r="LL460" s="7"/>
      <c r="LM460" s="2" t="s">
        <v>229</v>
      </c>
      <c r="LN460" s="2" t="s">
        <v>229</v>
      </c>
      <c r="LO460" s="2" t="s">
        <v>229</v>
      </c>
      <c r="LP460" s="2" t="s">
        <v>229</v>
      </c>
      <c r="LQ460" s="2" t="s">
        <v>229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239</v>
      </c>
      <c r="LZ460" s="2" t="s">
        <v>275</v>
      </c>
      <c r="MA460" s="2" t="s">
        <v>407</v>
      </c>
      <c r="MB460" s="2" t="s">
        <v>229</v>
      </c>
      <c r="MC460" s="2" t="s">
        <v>241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239</v>
      </c>
      <c r="ML460" s="2" t="s">
        <v>275</v>
      </c>
      <c r="MM460" s="2" t="s">
        <v>2667</v>
      </c>
      <c r="MN460" s="2" t="s">
        <v>1507</v>
      </c>
      <c r="MO460" s="2" t="s">
        <v>241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266</v>
      </c>
      <c r="MX460" s="2" t="s">
        <v>275</v>
      </c>
      <c r="MY460" s="2" t="s">
        <v>229</v>
      </c>
      <c r="MZ460" s="2" t="s">
        <v>229</v>
      </c>
      <c r="NA460" s="2" t="s">
        <v>241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239</v>
      </c>
      <c r="NJ460" s="2" t="s">
        <v>260</v>
      </c>
      <c r="NK460" s="2" t="s">
        <v>2668</v>
      </c>
      <c r="NL460" s="2" t="s">
        <v>2695</v>
      </c>
      <c r="NM460" s="2" t="s">
        <v>241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272</v>
      </c>
      <c r="NV460" s="2" t="s">
        <v>275</v>
      </c>
      <c r="NW460" s="2" t="s">
        <v>229</v>
      </c>
      <c r="NX460" s="2" t="s">
        <v>229</v>
      </c>
      <c r="NY460" s="2" t="s">
        <v>241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239</v>
      </c>
      <c r="OH460" s="2" t="s">
        <v>275</v>
      </c>
      <c r="OI460" s="2" t="s">
        <v>229</v>
      </c>
      <c r="OJ460" s="2" t="s">
        <v>229</v>
      </c>
      <c r="OK460" s="2" t="s">
        <v>241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229</v>
      </c>
      <c r="OT460" s="2" t="s">
        <v>229</v>
      </c>
      <c r="OU460" s="2" t="s">
        <v>229</v>
      </c>
      <c r="OV460" s="2" t="s">
        <v>229</v>
      </c>
      <c r="OW460" s="2" t="s">
        <v>229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229</v>
      </c>
      <c r="PF460" s="2" t="s">
        <v>229</v>
      </c>
      <c r="PG460" s="2" t="s">
        <v>229</v>
      </c>
      <c r="PH460" s="2" t="s">
        <v>229</v>
      </c>
      <c r="PI460" s="2" t="s">
        <v>229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272</v>
      </c>
      <c r="PR460" s="2" t="s">
        <v>275</v>
      </c>
      <c r="PS460" s="2" t="s">
        <v>229</v>
      </c>
      <c r="PT460" s="2" t="s">
        <v>229</v>
      </c>
      <c r="PU460" s="2" t="s">
        <v>241</v>
      </c>
      <c r="PV460" s="2" t="s">
        <v>229</v>
      </c>
      <c r="PW460" s="4"/>
      <c r="PX460" s="8"/>
      <c r="PY460" s="4"/>
      <c r="PZ460" s="8"/>
      <c r="QA460" s="7"/>
      <c r="QB460" s="7"/>
      <c r="QC460" s="2" t="s">
        <v>281</v>
      </c>
      <c r="QD460" s="2" t="s">
        <v>275</v>
      </c>
      <c r="QE460" s="2" t="s">
        <v>229</v>
      </c>
      <c r="QF460" s="2" t="s">
        <v>229</v>
      </c>
      <c r="QG460" s="2" t="s">
        <v>241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229</v>
      </c>
      <c r="QP460" s="2" t="s">
        <v>229</v>
      </c>
      <c r="QQ460" s="2" t="s">
        <v>229</v>
      </c>
      <c r="QR460" s="2" t="s">
        <v>229</v>
      </c>
      <c r="QS460" s="2" t="s">
        <v>229</v>
      </c>
      <c r="QT460" s="2" t="s">
        <v>229</v>
      </c>
      <c r="QU460" s="4"/>
      <c r="QV460" s="8"/>
      <c r="QW460" s="4"/>
      <c r="QX460" s="8"/>
      <c r="QY460" s="7"/>
      <c r="QZ460" s="7"/>
      <c r="RA460" s="2" t="s">
        <v>239</v>
      </c>
      <c r="RB460" s="2" t="s">
        <v>275</v>
      </c>
      <c r="RC460" s="2" t="s">
        <v>338</v>
      </c>
      <c r="RD460" s="2" t="s">
        <v>229</v>
      </c>
      <c r="RE460" s="2" t="s">
        <v>241</v>
      </c>
      <c r="RF460" s="2" t="s">
        <v>229</v>
      </c>
      <c r="RG460" s="4"/>
      <c r="RH460" s="8"/>
      <c r="RI460" s="4"/>
      <c r="RJ460" s="8"/>
      <c r="RK460" s="7"/>
      <c r="RL460" s="7"/>
      <c r="RM460" s="2" t="s">
        <v>229</v>
      </c>
      <c r="RN460" s="2" t="s">
        <v>229</v>
      </c>
      <c r="RO460" s="2" t="s">
        <v>229</v>
      </c>
      <c r="RP460" s="2" t="s">
        <v>229</v>
      </c>
      <c r="RQ460" s="2" t="s">
        <v>229</v>
      </c>
      <c r="RR460" s="2" t="s">
        <v>229</v>
      </c>
      <c r="RS460" s="4"/>
      <c r="RT460" s="8"/>
      <c r="RU460" s="4"/>
      <c r="RV460" s="8"/>
      <c r="RW460" s="7"/>
      <c r="RX460" s="7"/>
      <c r="RY460" s="2" t="s">
        <v>272</v>
      </c>
      <c r="RZ460" s="2" t="s">
        <v>275</v>
      </c>
      <c r="SA460" s="2" t="s">
        <v>229</v>
      </c>
      <c r="SB460" s="2" t="s">
        <v>229</v>
      </c>
      <c r="SC460" s="2" t="s">
        <v>241</v>
      </c>
      <c r="SD460" s="2" t="s">
        <v>229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</row>
    <row r="461">
      <c r="A461" s="2" t="s">
        <v>3578</v>
      </c>
      <c r="B461" s="2" t="s">
        <v>216</v>
      </c>
      <c r="C461" s="2" t="s">
        <v>217</v>
      </c>
      <c r="D461" s="2" t="s">
        <v>3164</v>
      </c>
      <c r="E461" s="2" t="s">
        <v>3497</v>
      </c>
      <c r="F461" s="2" t="s">
        <v>2673</v>
      </c>
      <c r="G461" s="2" t="s">
        <v>2674</v>
      </c>
      <c r="H461" s="2" t="s">
        <v>2675</v>
      </c>
      <c r="I461" s="2" t="s">
        <v>3572</v>
      </c>
      <c r="J461" s="2" t="s">
        <v>312</v>
      </c>
      <c r="K461" s="2" t="s">
        <v>527</v>
      </c>
      <c r="L461" s="3">
        <v>28.57</v>
      </c>
      <c r="M461" s="3">
        <v>30</v>
      </c>
      <c r="N461" s="3">
        <v>59.99</v>
      </c>
      <c r="O461" s="2" t="s">
        <v>963</v>
      </c>
      <c r="P461" s="2" t="s">
        <v>964</v>
      </c>
      <c r="Q461" s="2" t="s">
        <v>228</v>
      </c>
      <c r="R461" s="2" t="s">
        <v>229</v>
      </c>
      <c r="S461" s="2" t="s">
        <v>2677</v>
      </c>
      <c r="T461" s="2" t="s">
        <v>684</v>
      </c>
      <c r="U461" s="2" t="s">
        <v>232</v>
      </c>
      <c r="V461" s="2" t="s">
        <v>1910</v>
      </c>
      <c r="W461" s="2" t="s">
        <v>2678</v>
      </c>
      <c r="X461" s="2" t="s">
        <v>3573</v>
      </c>
      <c r="Y461" s="2" t="s">
        <v>337</v>
      </c>
      <c r="Z461" s="4"/>
      <c r="AA461" s="4">
        <f>=ROUNDDOWN({0},0)</f>
      </c>
      <c r="AB461" s="5"/>
      <c r="AC461" s="2" t="s">
        <v>229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/>
      <c r="AQ461" s="8"/>
      <c r="AR461" s="4">
        <v>1</v>
      </c>
      <c r="AS461" s="8">
        <v>32.4</v>
      </c>
      <c r="AT461" s="7">
        <v>-1</v>
      </c>
      <c r="AU461" s="7">
        <v>-1</v>
      </c>
      <c r="AV461" s="4" t="s">
        <v>229</v>
      </c>
      <c r="AW461" s="8" t="s">
        <v>229</v>
      </c>
      <c r="AX461" s="4" t="s">
        <v>229</v>
      </c>
      <c r="AY461" s="8" t="s">
        <v>229</v>
      </c>
      <c r="AZ461" s="7" t="s">
        <v>229</v>
      </c>
      <c r="BA461" s="7" t="s">
        <v>229</v>
      </c>
      <c r="BB461" s="7"/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/>
      <c r="BJ461" s="4"/>
      <c r="BK461" s="8"/>
      <c r="BL461" s="2" t="s">
        <v>35</v>
      </c>
      <c r="BM461" s="7"/>
      <c r="BN461" s="7"/>
      <c r="BO461" s="4"/>
      <c r="BP461" s="8"/>
      <c r="BQ461" s="4"/>
      <c r="BR461" s="8"/>
      <c r="BS461" s="7"/>
      <c r="BT461" s="7"/>
      <c r="BU461" s="2" t="s">
        <v>278</v>
      </c>
      <c r="BV461" s="2" t="s">
        <v>275</v>
      </c>
      <c r="BW461" s="2" t="s">
        <v>229</v>
      </c>
      <c r="BX461" s="2" t="s">
        <v>229</v>
      </c>
      <c r="BY461" s="2" t="s">
        <v>241</v>
      </c>
      <c r="BZ461" s="2" t="s">
        <v>229</v>
      </c>
      <c r="CA461" s="4"/>
      <c r="CB461" s="8"/>
      <c r="CC461" s="4"/>
      <c r="CD461" s="8"/>
      <c r="CE461" s="7"/>
      <c r="CF461" s="7"/>
      <c r="CG461" s="2" t="s">
        <v>239</v>
      </c>
      <c r="CH461" s="2" t="s">
        <v>275</v>
      </c>
      <c r="CI461" s="2" t="s">
        <v>885</v>
      </c>
      <c r="CJ461" s="2" t="s">
        <v>2287</v>
      </c>
      <c r="CK461" s="2" t="s">
        <v>241</v>
      </c>
      <c r="CL461" s="2" t="s">
        <v>229</v>
      </c>
      <c r="CM461" s="4"/>
      <c r="CN461" s="8"/>
      <c r="CO461" s="4"/>
      <c r="CP461" s="8"/>
      <c r="CQ461" s="7"/>
      <c r="CR461" s="7"/>
      <c r="CS461" s="2" t="s">
        <v>239</v>
      </c>
      <c r="CT461" s="2" t="s">
        <v>275</v>
      </c>
      <c r="CU461" s="2" t="s">
        <v>400</v>
      </c>
      <c r="CV461" s="2" t="s">
        <v>1079</v>
      </c>
      <c r="CW461" s="2" t="s">
        <v>241</v>
      </c>
      <c r="CX461" s="2" t="s">
        <v>229</v>
      </c>
      <c r="CY461" s="4"/>
      <c r="CZ461" s="8"/>
      <c r="DA461" s="4"/>
      <c r="DB461" s="8"/>
      <c r="DC461" s="7"/>
      <c r="DD461" s="7"/>
      <c r="DE461" s="2" t="s">
        <v>239</v>
      </c>
      <c r="DF461" s="2" t="s">
        <v>275</v>
      </c>
      <c r="DG461" s="2" t="s">
        <v>1782</v>
      </c>
      <c r="DH461" s="2" t="s">
        <v>2670</v>
      </c>
      <c r="DI461" s="2" t="s">
        <v>263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239</v>
      </c>
      <c r="DR461" s="2" t="s">
        <v>275</v>
      </c>
      <c r="DS461" s="2" t="s">
        <v>408</v>
      </c>
      <c r="DT461" s="2" t="s">
        <v>3576</v>
      </c>
      <c r="DU461" s="2" t="s">
        <v>241</v>
      </c>
      <c r="DV461" s="2" t="s">
        <v>229</v>
      </c>
      <c r="DW461" s="4"/>
      <c r="DX461" s="8"/>
      <c r="DY461" s="4"/>
      <c r="DZ461" s="8"/>
      <c r="EA461" s="7"/>
      <c r="EB461" s="7"/>
      <c r="EC461" s="2" t="s">
        <v>239</v>
      </c>
      <c r="ED461" s="2" t="s">
        <v>275</v>
      </c>
      <c r="EE461" s="2" t="s">
        <v>1530</v>
      </c>
      <c r="EF461" s="2" t="s">
        <v>1496</v>
      </c>
      <c r="EG461" s="2" t="s">
        <v>263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275</v>
      </c>
      <c r="EQ461" s="2" t="s">
        <v>2665</v>
      </c>
      <c r="ER461" s="2" t="s">
        <v>614</v>
      </c>
      <c r="ES461" s="2" t="s">
        <v>241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239</v>
      </c>
      <c r="FB461" s="2" t="s">
        <v>275</v>
      </c>
      <c r="FC461" s="2" t="s">
        <v>2690</v>
      </c>
      <c r="FD461" s="2" t="s">
        <v>2691</v>
      </c>
      <c r="FE461" s="2" t="s">
        <v>241</v>
      </c>
      <c r="FF461" s="2" t="s">
        <v>229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275</v>
      </c>
      <c r="FO461" s="2" t="s">
        <v>400</v>
      </c>
      <c r="FP461" s="2" t="s">
        <v>229</v>
      </c>
      <c r="FQ461" s="2" t="s">
        <v>241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229</v>
      </c>
      <c r="FZ461" s="2" t="s">
        <v>229</v>
      </c>
      <c r="GA461" s="2" t="s">
        <v>229</v>
      </c>
      <c r="GB461" s="2" t="s">
        <v>229</v>
      </c>
      <c r="GC461" s="2" t="s">
        <v>229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272</v>
      </c>
      <c r="GL461" s="2" t="s">
        <v>275</v>
      </c>
      <c r="GM461" s="2" t="s">
        <v>229</v>
      </c>
      <c r="GN461" s="2" t="s">
        <v>229</v>
      </c>
      <c r="GO461" s="2" t="s">
        <v>241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239</v>
      </c>
      <c r="GX461" s="2" t="s">
        <v>275</v>
      </c>
      <c r="GY461" s="2" t="s">
        <v>2471</v>
      </c>
      <c r="GZ461" s="2" t="s">
        <v>229</v>
      </c>
      <c r="HA461" s="2" t="s">
        <v>241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266</v>
      </c>
      <c r="HJ461" s="2" t="s">
        <v>275</v>
      </c>
      <c r="HK461" s="2" t="s">
        <v>229</v>
      </c>
      <c r="HL461" s="2" t="s">
        <v>229</v>
      </c>
      <c r="HM461" s="2" t="s">
        <v>241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266</v>
      </c>
      <c r="HV461" s="2" t="s">
        <v>275</v>
      </c>
      <c r="HW461" s="2" t="s">
        <v>229</v>
      </c>
      <c r="HX461" s="2" t="s">
        <v>229</v>
      </c>
      <c r="HY461" s="2" t="s">
        <v>241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266</v>
      </c>
      <c r="IH461" s="2" t="s">
        <v>275</v>
      </c>
      <c r="II461" s="2" t="s">
        <v>229</v>
      </c>
      <c r="IJ461" s="2" t="s">
        <v>229</v>
      </c>
      <c r="IK461" s="2" t="s">
        <v>241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272</v>
      </c>
      <c r="IT461" s="2" t="s">
        <v>275</v>
      </c>
      <c r="IU461" s="2" t="s">
        <v>229</v>
      </c>
      <c r="IV461" s="2" t="s">
        <v>229</v>
      </c>
      <c r="IW461" s="2" t="s">
        <v>241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267</v>
      </c>
      <c r="JF461" s="2" t="s">
        <v>275</v>
      </c>
      <c r="JG461" s="2" t="s">
        <v>229</v>
      </c>
      <c r="JH461" s="2" t="s">
        <v>229</v>
      </c>
      <c r="JI461" s="2" t="s">
        <v>241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272</v>
      </c>
      <c r="JR461" s="2" t="s">
        <v>275</v>
      </c>
      <c r="JS461" s="2" t="s">
        <v>229</v>
      </c>
      <c r="JT461" s="2" t="s">
        <v>229</v>
      </c>
      <c r="JU461" s="2" t="s">
        <v>241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272</v>
      </c>
      <c r="KD461" s="2" t="s">
        <v>275</v>
      </c>
      <c r="KE461" s="2" t="s">
        <v>229</v>
      </c>
      <c r="KF461" s="2" t="s">
        <v>229</v>
      </c>
      <c r="KG461" s="2" t="s">
        <v>241</v>
      </c>
      <c r="KH461" s="2" t="s">
        <v>229</v>
      </c>
      <c r="KI461" s="4"/>
      <c r="KJ461" s="8"/>
      <c r="KK461" s="4">
        <v>1</v>
      </c>
      <c r="KL461" s="8">
        <v>32.4</v>
      </c>
      <c r="KM461" s="7">
        <v>-1</v>
      </c>
      <c r="KN461" s="7">
        <v>-1</v>
      </c>
      <c r="KO461" s="2" t="s">
        <v>239</v>
      </c>
      <c r="KP461" s="2" t="s">
        <v>275</v>
      </c>
      <c r="KQ461" s="2" t="s">
        <v>2223</v>
      </c>
      <c r="KR461" s="2" t="s">
        <v>3317</v>
      </c>
      <c r="KS461" s="2" t="s">
        <v>241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272</v>
      </c>
      <c r="LB461" s="2" t="s">
        <v>275</v>
      </c>
      <c r="LC461" s="2" t="s">
        <v>229</v>
      </c>
      <c r="LD461" s="2" t="s">
        <v>229</v>
      </c>
      <c r="LE461" s="2" t="s">
        <v>241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229</v>
      </c>
      <c r="LN461" s="2" t="s">
        <v>229</v>
      </c>
      <c r="LO461" s="2" t="s">
        <v>229</v>
      </c>
      <c r="LP461" s="2" t="s">
        <v>229</v>
      </c>
      <c r="LQ461" s="2" t="s">
        <v>229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239</v>
      </c>
      <c r="LZ461" s="2" t="s">
        <v>275</v>
      </c>
      <c r="MA461" s="2" t="s">
        <v>407</v>
      </c>
      <c r="MB461" s="2" t="s">
        <v>2554</v>
      </c>
      <c r="MC461" s="2" t="s">
        <v>241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239</v>
      </c>
      <c r="ML461" s="2" t="s">
        <v>275</v>
      </c>
      <c r="MM461" s="2" t="s">
        <v>2667</v>
      </c>
      <c r="MN461" s="2" t="s">
        <v>639</v>
      </c>
      <c r="MO461" s="2" t="s">
        <v>241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266</v>
      </c>
      <c r="MX461" s="2" t="s">
        <v>275</v>
      </c>
      <c r="MY461" s="2" t="s">
        <v>229</v>
      </c>
      <c r="MZ461" s="2" t="s">
        <v>229</v>
      </c>
      <c r="NA461" s="2" t="s">
        <v>241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239</v>
      </c>
      <c r="NJ461" s="2" t="s">
        <v>275</v>
      </c>
      <c r="NK461" s="2" t="s">
        <v>2668</v>
      </c>
      <c r="NL461" s="2" t="s">
        <v>1964</v>
      </c>
      <c r="NM461" s="2" t="s">
        <v>241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272</v>
      </c>
      <c r="NV461" s="2" t="s">
        <v>275</v>
      </c>
      <c r="NW461" s="2" t="s">
        <v>229</v>
      </c>
      <c r="NX461" s="2" t="s">
        <v>229</v>
      </c>
      <c r="NY461" s="2" t="s">
        <v>241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239</v>
      </c>
      <c r="OH461" s="2" t="s">
        <v>275</v>
      </c>
      <c r="OI461" s="2" t="s">
        <v>229</v>
      </c>
      <c r="OJ461" s="2" t="s">
        <v>229</v>
      </c>
      <c r="OK461" s="2" t="s">
        <v>241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229</v>
      </c>
      <c r="OT461" s="2" t="s">
        <v>229</v>
      </c>
      <c r="OU461" s="2" t="s">
        <v>229</v>
      </c>
      <c r="OV461" s="2" t="s">
        <v>229</v>
      </c>
      <c r="OW461" s="2" t="s">
        <v>229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229</v>
      </c>
      <c r="PF461" s="2" t="s">
        <v>229</v>
      </c>
      <c r="PG461" s="2" t="s">
        <v>229</v>
      </c>
      <c r="PH461" s="2" t="s">
        <v>229</v>
      </c>
      <c r="PI461" s="2" t="s">
        <v>229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272</v>
      </c>
      <c r="PR461" s="2" t="s">
        <v>275</v>
      </c>
      <c r="PS461" s="2" t="s">
        <v>229</v>
      </c>
      <c r="PT461" s="2" t="s">
        <v>229</v>
      </c>
      <c r="PU461" s="2" t="s">
        <v>241</v>
      </c>
      <c r="PV461" s="2" t="s">
        <v>229</v>
      </c>
      <c r="PW461" s="4"/>
      <c r="PX461" s="8"/>
      <c r="PY461" s="4"/>
      <c r="PZ461" s="8"/>
      <c r="QA461" s="7"/>
      <c r="QB461" s="7"/>
      <c r="QC461" s="2" t="s">
        <v>281</v>
      </c>
      <c r="QD461" s="2" t="s">
        <v>275</v>
      </c>
      <c r="QE461" s="2" t="s">
        <v>229</v>
      </c>
      <c r="QF461" s="2" t="s">
        <v>229</v>
      </c>
      <c r="QG461" s="2" t="s">
        <v>241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229</v>
      </c>
      <c r="QP461" s="2" t="s">
        <v>229</v>
      </c>
      <c r="QQ461" s="2" t="s">
        <v>229</v>
      </c>
      <c r="QR461" s="2" t="s">
        <v>229</v>
      </c>
      <c r="QS461" s="2" t="s">
        <v>229</v>
      </c>
      <c r="QT461" s="2" t="s">
        <v>229</v>
      </c>
      <c r="QU461" s="4"/>
      <c r="QV461" s="8"/>
      <c r="QW461" s="4"/>
      <c r="QX461" s="8"/>
      <c r="QY461" s="7"/>
      <c r="QZ461" s="7"/>
      <c r="RA461" s="2" t="s">
        <v>239</v>
      </c>
      <c r="RB461" s="2" t="s">
        <v>275</v>
      </c>
      <c r="RC461" s="2" t="s">
        <v>338</v>
      </c>
      <c r="RD461" s="2" t="s">
        <v>229</v>
      </c>
      <c r="RE461" s="2" t="s">
        <v>241</v>
      </c>
      <c r="RF461" s="2" t="s">
        <v>229</v>
      </c>
      <c r="RG461" s="4"/>
      <c r="RH461" s="8"/>
      <c r="RI461" s="4"/>
      <c r="RJ461" s="8"/>
      <c r="RK461" s="7"/>
      <c r="RL461" s="7"/>
      <c r="RM461" s="2" t="s">
        <v>229</v>
      </c>
      <c r="RN461" s="2" t="s">
        <v>229</v>
      </c>
      <c r="RO461" s="2" t="s">
        <v>229</v>
      </c>
      <c r="RP461" s="2" t="s">
        <v>229</v>
      </c>
      <c r="RQ461" s="2" t="s">
        <v>229</v>
      </c>
      <c r="RR461" s="2" t="s">
        <v>229</v>
      </c>
      <c r="RS461" s="4"/>
      <c r="RT461" s="8"/>
      <c r="RU461" s="4"/>
      <c r="RV461" s="8"/>
      <c r="RW461" s="7"/>
      <c r="RX461" s="7"/>
      <c r="RY461" s="2" t="s">
        <v>272</v>
      </c>
      <c r="RZ461" s="2" t="s">
        <v>275</v>
      </c>
      <c r="SA461" s="2" t="s">
        <v>229</v>
      </c>
      <c r="SB461" s="2" t="s">
        <v>229</v>
      </c>
      <c r="SC461" s="2" t="s">
        <v>241</v>
      </c>
      <c r="SD461" s="2" t="s">
        <v>229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</row>
    <row r="462">
      <c r="A462" s="2" t="s">
        <v>3579</v>
      </c>
      <c r="B462" s="2" t="s">
        <v>216</v>
      </c>
      <c r="C462" s="2" t="s">
        <v>217</v>
      </c>
      <c r="D462" s="2" t="s">
        <v>3164</v>
      </c>
      <c r="E462" s="2" t="s">
        <v>3497</v>
      </c>
      <c r="F462" s="2" t="s">
        <v>3580</v>
      </c>
      <c r="G462" s="2" t="s">
        <v>3581</v>
      </c>
      <c r="H462" s="2" t="s">
        <v>3582</v>
      </c>
      <c r="I462" s="2" t="s">
        <v>3583</v>
      </c>
      <c r="J462" s="2" t="s">
        <v>224</v>
      </c>
      <c r="K462" s="2" t="s">
        <v>341</v>
      </c>
      <c r="L462" s="3">
        <v>22.05</v>
      </c>
      <c r="M462" s="3">
        <v>23.15</v>
      </c>
      <c r="N462" s="3">
        <v>44.99</v>
      </c>
      <c r="O462" s="2" t="s">
        <v>963</v>
      </c>
      <c r="P462" s="2" t="s">
        <v>964</v>
      </c>
      <c r="Q462" s="2" t="s">
        <v>228</v>
      </c>
      <c r="R462" s="2" t="s">
        <v>229</v>
      </c>
      <c r="S462" s="2" t="s">
        <v>3584</v>
      </c>
      <c r="T462" s="2" t="s">
        <v>684</v>
      </c>
      <c r="U462" s="2" t="s">
        <v>2464</v>
      </c>
      <c r="V462" s="2" t="s">
        <v>1142</v>
      </c>
      <c r="W462" s="2" t="s">
        <v>234</v>
      </c>
      <c r="X462" s="2" t="s">
        <v>1251</v>
      </c>
      <c r="Y462" s="2" t="s">
        <v>716</v>
      </c>
      <c r="Z462" s="4"/>
      <c r="AA462" s="4">
        <f>=ROUNDDOWN({0},0)</f>
      </c>
      <c r="AB462" s="5"/>
      <c r="AC462" s="2" t="s">
        <v>229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229</v>
      </c>
      <c r="BM462" s="7"/>
      <c r="BN462" s="7"/>
      <c r="BO462" s="4"/>
      <c r="BP462" s="8"/>
      <c r="BQ462" s="4"/>
      <c r="BR462" s="8"/>
      <c r="BS462" s="7"/>
      <c r="BT462" s="7"/>
      <c r="BU462" s="2" t="s">
        <v>266</v>
      </c>
      <c r="BV462" s="2" t="s">
        <v>226</v>
      </c>
      <c r="BW462" s="2" t="s">
        <v>229</v>
      </c>
      <c r="BX462" s="2" t="s">
        <v>229</v>
      </c>
      <c r="BY462" s="2" t="s">
        <v>241</v>
      </c>
      <c r="BZ462" s="2" t="s">
        <v>229</v>
      </c>
      <c r="CA462" s="4"/>
      <c r="CB462" s="8"/>
      <c r="CC462" s="4"/>
      <c r="CD462" s="8"/>
      <c r="CE462" s="7"/>
      <c r="CF462" s="7"/>
      <c r="CG462" s="2" t="s">
        <v>239</v>
      </c>
      <c r="CH462" s="2" t="s">
        <v>275</v>
      </c>
      <c r="CI462" s="2" t="s">
        <v>485</v>
      </c>
      <c r="CJ462" s="2" t="s">
        <v>978</v>
      </c>
      <c r="CK462" s="2" t="s">
        <v>241</v>
      </c>
      <c r="CL462" s="2" t="s">
        <v>229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226</v>
      </c>
      <c r="CU462" s="2" t="s">
        <v>794</v>
      </c>
      <c r="CV462" s="2" t="s">
        <v>587</v>
      </c>
      <c r="CW462" s="2" t="s">
        <v>241</v>
      </c>
      <c r="CX462" s="2" t="s">
        <v>229</v>
      </c>
      <c r="CY462" s="4"/>
      <c r="CZ462" s="8"/>
      <c r="DA462" s="4"/>
      <c r="DB462" s="8"/>
      <c r="DC462" s="7"/>
      <c r="DD462" s="7"/>
      <c r="DE462" s="2" t="s">
        <v>239</v>
      </c>
      <c r="DF462" s="2" t="s">
        <v>226</v>
      </c>
      <c r="DG462" s="2" t="s">
        <v>942</v>
      </c>
      <c r="DH462" s="2" t="s">
        <v>1312</v>
      </c>
      <c r="DI462" s="2" t="s">
        <v>263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226</v>
      </c>
      <c r="DS462" s="2" t="s">
        <v>587</v>
      </c>
      <c r="DT462" s="2" t="s">
        <v>3373</v>
      </c>
      <c r="DU462" s="2" t="s">
        <v>241</v>
      </c>
      <c r="DV462" s="2" t="s">
        <v>229</v>
      </c>
      <c r="DW462" s="4"/>
      <c r="DX462" s="8"/>
      <c r="DY462" s="4"/>
      <c r="DZ462" s="8"/>
      <c r="EA462" s="7"/>
      <c r="EB462" s="7"/>
      <c r="EC462" s="2" t="s">
        <v>239</v>
      </c>
      <c r="ED462" s="2" t="s">
        <v>275</v>
      </c>
      <c r="EE462" s="2" t="s">
        <v>490</v>
      </c>
      <c r="EF462" s="2" t="s">
        <v>1952</v>
      </c>
      <c r="EG462" s="2" t="s">
        <v>241</v>
      </c>
      <c r="EH462" s="2" t="s">
        <v>229</v>
      </c>
      <c r="EI462" s="4"/>
      <c r="EJ462" s="8"/>
      <c r="EK462" s="4"/>
      <c r="EL462" s="8"/>
      <c r="EM462" s="7"/>
      <c r="EN462" s="7"/>
      <c r="EO462" s="2" t="s">
        <v>266</v>
      </c>
      <c r="EP462" s="2" t="s">
        <v>275</v>
      </c>
      <c r="EQ462" s="2" t="s">
        <v>229</v>
      </c>
      <c r="ER462" s="2" t="s">
        <v>229</v>
      </c>
      <c r="ES462" s="2" t="s">
        <v>241</v>
      </c>
      <c r="ET462" s="2" t="s">
        <v>229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226</v>
      </c>
      <c r="FC462" s="2" t="s">
        <v>860</v>
      </c>
      <c r="FD462" s="2" t="s">
        <v>1670</v>
      </c>
      <c r="FE462" s="2" t="s">
        <v>241</v>
      </c>
      <c r="FF462" s="2" t="s">
        <v>229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226</v>
      </c>
      <c r="FO462" s="2" t="s">
        <v>794</v>
      </c>
      <c r="FP462" s="2" t="s">
        <v>229</v>
      </c>
      <c r="FQ462" s="2" t="s">
        <v>241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229</v>
      </c>
      <c r="FZ462" s="2" t="s">
        <v>229</v>
      </c>
      <c r="GA462" s="2" t="s">
        <v>229</v>
      </c>
      <c r="GB462" s="2" t="s">
        <v>229</v>
      </c>
      <c r="GC462" s="2" t="s">
        <v>229</v>
      </c>
      <c r="GD462" s="2" t="s">
        <v>229</v>
      </c>
      <c r="GE462" s="4"/>
      <c r="GF462" s="8"/>
      <c r="GG462" s="4"/>
      <c r="GH462" s="8"/>
      <c r="GI462" s="7"/>
      <c r="GJ462" s="7"/>
      <c r="GK462" s="2" t="s">
        <v>1106</v>
      </c>
      <c r="GL462" s="2" t="s">
        <v>226</v>
      </c>
      <c r="GM462" s="2" t="s">
        <v>229</v>
      </c>
      <c r="GN462" s="2" t="s">
        <v>229</v>
      </c>
      <c r="GO462" s="2" t="s">
        <v>241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239</v>
      </c>
      <c r="GX462" s="2" t="s">
        <v>226</v>
      </c>
      <c r="GY462" s="2" t="s">
        <v>794</v>
      </c>
      <c r="GZ462" s="2" t="s">
        <v>276</v>
      </c>
      <c r="HA462" s="2" t="s">
        <v>241</v>
      </c>
      <c r="HB462" s="2" t="s">
        <v>229</v>
      </c>
      <c r="HC462" s="4"/>
      <c r="HD462" s="8"/>
      <c r="HE462" s="4"/>
      <c r="HF462" s="8"/>
      <c r="HG462" s="7"/>
      <c r="HH462" s="7"/>
      <c r="HI462" s="2" t="s">
        <v>239</v>
      </c>
      <c r="HJ462" s="2" t="s">
        <v>226</v>
      </c>
      <c r="HK462" s="2" t="s">
        <v>846</v>
      </c>
      <c r="HL462" s="2" t="s">
        <v>3585</v>
      </c>
      <c r="HM462" s="2" t="s">
        <v>241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239</v>
      </c>
      <c r="HV462" s="2" t="s">
        <v>226</v>
      </c>
      <c r="HW462" s="2" t="s">
        <v>794</v>
      </c>
      <c r="HX462" s="2" t="s">
        <v>3586</v>
      </c>
      <c r="HY462" s="2" t="s">
        <v>241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266</v>
      </c>
      <c r="IH462" s="2" t="s">
        <v>226</v>
      </c>
      <c r="II462" s="2" t="s">
        <v>229</v>
      </c>
      <c r="IJ462" s="2" t="s">
        <v>229</v>
      </c>
      <c r="IK462" s="2" t="s">
        <v>241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272</v>
      </c>
      <c r="IT462" s="2" t="s">
        <v>226</v>
      </c>
      <c r="IU462" s="2" t="s">
        <v>229</v>
      </c>
      <c r="IV462" s="2" t="s">
        <v>229</v>
      </c>
      <c r="IW462" s="2" t="s">
        <v>241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239</v>
      </c>
      <c r="JF462" s="2" t="s">
        <v>226</v>
      </c>
      <c r="JG462" s="2" t="s">
        <v>2659</v>
      </c>
      <c r="JH462" s="2" t="s">
        <v>229</v>
      </c>
      <c r="JI462" s="2" t="s">
        <v>241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239</v>
      </c>
      <c r="JR462" s="2" t="s">
        <v>226</v>
      </c>
      <c r="JS462" s="2" t="s">
        <v>2366</v>
      </c>
      <c r="JT462" s="2" t="s">
        <v>229</v>
      </c>
      <c r="JU462" s="2" t="s">
        <v>241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272</v>
      </c>
      <c r="KD462" s="2" t="s">
        <v>226</v>
      </c>
      <c r="KE462" s="2" t="s">
        <v>229</v>
      </c>
      <c r="KF462" s="2" t="s">
        <v>229</v>
      </c>
      <c r="KG462" s="2" t="s">
        <v>241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272</v>
      </c>
      <c r="KP462" s="2" t="s">
        <v>226</v>
      </c>
      <c r="KQ462" s="2" t="s">
        <v>229</v>
      </c>
      <c r="KR462" s="2" t="s">
        <v>229</v>
      </c>
      <c r="KS462" s="2" t="s">
        <v>241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272</v>
      </c>
      <c r="LB462" s="2" t="s">
        <v>226</v>
      </c>
      <c r="LC462" s="2" t="s">
        <v>229</v>
      </c>
      <c r="LD462" s="2" t="s">
        <v>229</v>
      </c>
      <c r="LE462" s="2" t="s">
        <v>241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229</v>
      </c>
      <c r="LN462" s="2" t="s">
        <v>229</v>
      </c>
      <c r="LO462" s="2" t="s">
        <v>229</v>
      </c>
      <c r="LP462" s="2" t="s">
        <v>229</v>
      </c>
      <c r="LQ462" s="2" t="s">
        <v>229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239</v>
      </c>
      <c r="LZ462" s="2" t="s">
        <v>275</v>
      </c>
      <c r="MA462" s="2" t="s">
        <v>349</v>
      </c>
      <c r="MB462" s="2" t="s">
        <v>229</v>
      </c>
      <c r="MC462" s="2" t="s">
        <v>241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266</v>
      </c>
      <c r="ML462" s="2" t="s">
        <v>226</v>
      </c>
      <c r="MM462" s="2" t="s">
        <v>229</v>
      </c>
      <c r="MN462" s="2" t="s">
        <v>229</v>
      </c>
      <c r="MO462" s="2" t="s">
        <v>241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272</v>
      </c>
      <c r="MX462" s="2" t="s">
        <v>226</v>
      </c>
      <c r="MY462" s="2" t="s">
        <v>229</v>
      </c>
      <c r="MZ462" s="2" t="s">
        <v>229</v>
      </c>
      <c r="NA462" s="2" t="s">
        <v>241</v>
      </c>
      <c r="NB462" s="2" t="s">
        <v>229</v>
      </c>
      <c r="NC462" s="4"/>
      <c r="ND462" s="8"/>
      <c r="NE462" s="4"/>
      <c r="NF462" s="8"/>
      <c r="NG462" s="7"/>
      <c r="NH462" s="7"/>
      <c r="NI462" s="2" t="s">
        <v>239</v>
      </c>
      <c r="NJ462" s="2" t="s">
        <v>260</v>
      </c>
      <c r="NK462" s="2" t="s">
        <v>794</v>
      </c>
      <c r="NL462" s="2" t="s">
        <v>3587</v>
      </c>
      <c r="NM462" s="2" t="s">
        <v>241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272</v>
      </c>
      <c r="NV462" s="2" t="s">
        <v>226</v>
      </c>
      <c r="NW462" s="2" t="s">
        <v>229</v>
      </c>
      <c r="NX462" s="2" t="s">
        <v>229</v>
      </c>
      <c r="NY462" s="2" t="s">
        <v>241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229</v>
      </c>
      <c r="OH462" s="2" t="s">
        <v>229</v>
      </c>
      <c r="OI462" s="2" t="s">
        <v>229</v>
      </c>
      <c r="OJ462" s="2" t="s">
        <v>229</v>
      </c>
      <c r="OK462" s="2" t="s">
        <v>229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229</v>
      </c>
      <c r="OT462" s="2" t="s">
        <v>229</v>
      </c>
      <c r="OU462" s="2" t="s">
        <v>229</v>
      </c>
      <c r="OV462" s="2" t="s">
        <v>229</v>
      </c>
      <c r="OW462" s="2" t="s">
        <v>229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281</v>
      </c>
      <c r="PF462" s="2" t="s">
        <v>226</v>
      </c>
      <c r="PG462" s="2" t="s">
        <v>229</v>
      </c>
      <c r="PH462" s="2" t="s">
        <v>229</v>
      </c>
      <c r="PI462" s="2" t="s">
        <v>241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266</v>
      </c>
      <c r="PR462" s="2" t="s">
        <v>275</v>
      </c>
      <c r="PS462" s="2" t="s">
        <v>229</v>
      </c>
      <c r="PT462" s="2" t="s">
        <v>229</v>
      </c>
      <c r="PU462" s="2" t="s">
        <v>241</v>
      </c>
      <c r="PV462" s="2" t="s">
        <v>229</v>
      </c>
      <c r="PW462" s="4"/>
      <c r="PX462" s="8"/>
      <c r="PY462" s="4"/>
      <c r="PZ462" s="8"/>
      <c r="QA462" s="7"/>
      <c r="QB462" s="7"/>
      <c r="QC462" s="2" t="s">
        <v>281</v>
      </c>
      <c r="QD462" s="2" t="s">
        <v>226</v>
      </c>
      <c r="QE462" s="2" t="s">
        <v>229</v>
      </c>
      <c r="QF462" s="2" t="s">
        <v>229</v>
      </c>
      <c r="QG462" s="2" t="s">
        <v>241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229</v>
      </c>
      <c r="QP462" s="2" t="s">
        <v>229</v>
      </c>
      <c r="QQ462" s="2" t="s">
        <v>229</v>
      </c>
      <c r="QR462" s="2" t="s">
        <v>229</v>
      </c>
      <c r="QS462" s="2" t="s">
        <v>229</v>
      </c>
      <c r="QT462" s="2" t="s">
        <v>229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226</v>
      </c>
      <c r="RC462" s="2" t="s">
        <v>229</v>
      </c>
      <c r="RD462" s="2" t="s">
        <v>229</v>
      </c>
      <c r="RE462" s="2" t="s">
        <v>241</v>
      </c>
      <c r="RF462" s="2" t="s">
        <v>229</v>
      </c>
      <c r="RG462" s="4"/>
      <c r="RH462" s="8"/>
      <c r="RI462" s="4"/>
      <c r="RJ462" s="8"/>
      <c r="RK462" s="7"/>
      <c r="RL462" s="7"/>
      <c r="RM462" s="2" t="s">
        <v>229</v>
      </c>
      <c r="RN462" s="2" t="s">
        <v>229</v>
      </c>
      <c r="RO462" s="2" t="s">
        <v>229</v>
      </c>
      <c r="RP462" s="2" t="s">
        <v>229</v>
      </c>
      <c r="RQ462" s="2" t="s">
        <v>229</v>
      </c>
      <c r="RR462" s="2" t="s">
        <v>229</v>
      </c>
      <c r="RS462" s="4"/>
      <c r="RT462" s="8"/>
      <c r="RU462" s="4"/>
      <c r="RV462" s="8"/>
      <c r="RW462" s="7"/>
      <c r="RX462" s="7"/>
      <c r="RY462" s="2" t="s">
        <v>266</v>
      </c>
      <c r="RZ462" s="2" t="s">
        <v>275</v>
      </c>
      <c r="SA462" s="2" t="s">
        <v>483</v>
      </c>
      <c r="SB462" s="2" t="s">
        <v>229</v>
      </c>
      <c r="SC462" s="2" t="s">
        <v>241</v>
      </c>
      <c r="SD462" s="2" t="s">
        <v>229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</row>
    <row r="463">
      <c r="A463" s="2" t="s">
        <v>3588</v>
      </c>
      <c r="B463" s="2" t="s">
        <v>216</v>
      </c>
      <c r="C463" s="2" t="s">
        <v>217</v>
      </c>
      <c r="D463" s="2" t="s">
        <v>3164</v>
      </c>
      <c r="E463" s="2" t="s">
        <v>3497</v>
      </c>
      <c r="F463" s="2" t="s">
        <v>2821</v>
      </c>
      <c r="G463" s="2" t="s">
        <v>2822</v>
      </c>
      <c r="H463" s="2" t="s">
        <v>2162</v>
      </c>
      <c r="I463" s="2" t="s">
        <v>3589</v>
      </c>
      <c r="J463" s="2" t="s">
        <v>224</v>
      </c>
      <c r="K463" s="2" t="s">
        <v>2824</v>
      </c>
      <c r="L463" s="3">
        <v>23.8</v>
      </c>
      <c r="M463" s="3">
        <v>24.99</v>
      </c>
      <c r="N463" s="3">
        <v>49.99</v>
      </c>
      <c r="O463" s="2" t="s">
        <v>226</v>
      </c>
      <c r="P463" s="2" t="s">
        <v>2825</v>
      </c>
      <c r="Q463" s="2" t="s">
        <v>228</v>
      </c>
      <c r="R463" s="2" t="s">
        <v>229</v>
      </c>
      <c r="S463" s="2" t="s">
        <v>2826</v>
      </c>
      <c r="T463" s="2" t="s">
        <v>2437</v>
      </c>
      <c r="U463" s="2" t="s">
        <v>2464</v>
      </c>
      <c r="V463" s="2" t="s">
        <v>1482</v>
      </c>
      <c r="W463" s="2" t="s">
        <v>686</v>
      </c>
      <c r="X463" s="2" t="s">
        <v>1009</v>
      </c>
      <c r="Y463" s="2" t="s">
        <v>229</v>
      </c>
      <c r="Z463" s="4"/>
      <c r="AA463" s="4">
        <f>=ROUNDDOWN({0},0)</f>
      </c>
      <c r="AB463" s="5"/>
      <c r="AC463" s="2" t="s">
        <v>2827</v>
      </c>
      <c r="AD463" s="4">
        <v>45</v>
      </c>
      <c r="AE463" s="4">
        <v>90</v>
      </c>
      <c r="AF463" s="6"/>
      <c r="AG463" s="6"/>
      <c r="AH463" s="7">
        <v>0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/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/>
      <c r="BJ463" s="4"/>
      <c r="BK463" s="8"/>
      <c r="BL463" s="2" t="s">
        <v>229</v>
      </c>
      <c r="BM463" s="7"/>
      <c r="BN463" s="7"/>
      <c r="BO463" s="4"/>
      <c r="BP463" s="8"/>
      <c r="BQ463" s="4"/>
      <c r="BR463" s="8"/>
      <c r="BS463" s="7"/>
      <c r="BT463" s="7"/>
      <c r="BU463" s="2" t="s">
        <v>664</v>
      </c>
      <c r="BV463" s="2" t="s">
        <v>226</v>
      </c>
      <c r="BW463" s="2" t="s">
        <v>229</v>
      </c>
      <c r="BX463" s="2" t="s">
        <v>229</v>
      </c>
      <c r="BY463" s="2" t="s">
        <v>241</v>
      </c>
      <c r="BZ463" s="2" t="s">
        <v>229</v>
      </c>
      <c r="CA463" s="4"/>
      <c r="CB463" s="8"/>
      <c r="CC463" s="4"/>
      <c r="CD463" s="8"/>
      <c r="CE463" s="7"/>
      <c r="CF463" s="7"/>
      <c r="CG463" s="2" t="s">
        <v>272</v>
      </c>
      <c r="CH463" s="2" t="s">
        <v>226</v>
      </c>
      <c r="CI463" s="2" t="s">
        <v>229</v>
      </c>
      <c r="CJ463" s="2" t="s">
        <v>229</v>
      </c>
      <c r="CK463" s="2" t="s">
        <v>241</v>
      </c>
      <c r="CL463" s="2" t="s">
        <v>229</v>
      </c>
      <c r="CM463" s="4"/>
      <c r="CN463" s="8"/>
      <c r="CO463" s="4"/>
      <c r="CP463" s="8"/>
      <c r="CQ463" s="7"/>
      <c r="CR463" s="7"/>
      <c r="CS463" s="2" t="s">
        <v>272</v>
      </c>
      <c r="CT463" s="2" t="s">
        <v>226</v>
      </c>
      <c r="CU463" s="2" t="s">
        <v>229</v>
      </c>
      <c r="CV463" s="2" t="s">
        <v>229</v>
      </c>
      <c r="CW463" s="2" t="s">
        <v>241</v>
      </c>
      <c r="CX463" s="2" t="s">
        <v>229</v>
      </c>
      <c r="CY463" s="4"/>
      <c r="CZ463" s="8"/>
      <c r="DA463" s="4"/>
      <c r="DB463" s="8"/>
      <c r="DC463" s="7"/>
      <c r="DD463" s="7"/>
      <c r="DE463" s="2" t="s">
        <v>272</v>
      </c>
      <c r="DF463" s="2" t="s">
        <v>226</v>
      </c>
      <c r="DG463" s="2" t="s">
        <v>229</v>
      </c>
      <c r="DH463" s="2" t="s">
        <v>229</v>
      </c>
      <c r="DI463" s="2" t="s">
        <v>241</v>
      </c>
      <c r="DJ463" s="2" t="s">
        <v>229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226</v>
      </c>
      <c r="DS463" s="2" t="s">
        <v>229</v>
      </c>
      <c r="DT463" s="2" t="s">
        <v>229</v>
      </c>
      <c r="DU463" s="2" t="s">
        <v>241</v>
      </c>
      <c r="DV463" s="2" t="s">
        <v>229</v>
      </c>
      <c r="DW463" s="4"/>
      <c r="DX463" s="8"/>
      <c r="DY463" s="4"/>
      <c r="DZ463" s="8"/>
      <c r="EA463" s="7"/>
      <c r="EB463" s="7"/>
      <c r="EC463" s="2" t="s">
        <v>272</v>
      </c>
      <c r="ED463" s="2" t="s">
        <v>226</v>
      </c>
      <c r="EE463" s="2" t="s">
        <v>229</v>
      </c>
      <c r="EF463" s="2" t="s">
        <v>229</v>
      </c>
      <c r="EG463" s="2" t="s">
        <v>241</v>
      </c>
      <c r="EH463" s="2" t="s">
        <v>229</v>
      </c>
      <c r="EI463" s="4"/>
      <c r="EJ463" s="8"/>
      <c r="EK463" s="4"/>
      <c r="EL463" s="8"/>
      <c r="EM463" s="7"/>
      <c r="EN463" s="7"/>
      <c r="EO463" s="2" t="s">
        <v>272</v>
      </c>
      <c r="EP463" s="2" t="s">
        <v>226</v>
      </c>
      <c r="EQ463" s="2" t="s">
        <v>229</v>
      </c>
      <c r="ER463" s="2" t="s">
        <v>229</v>
      </c>
      <c r="ES463" s="2" t="s">
        <v>241</v>
      </c>
      <c r="ET463" s="2" t="s">
        <v>229</v>
      </c>
      <c r="EU463" s="4"/>
      <c r="EV463" s="8"/>
      <c r="EW463" s="4"/>
      <c r="EX463" s="8"/>
      <c r="EY463" s="7"/>
      <c r="EZ463" s="7"/>
      <c r="FA463" s="2" t="s">
        <v>272</v>
      </c>
      <c r="FB463" s="2" t="s">
        <v>226</v>
      </c>
      <c r="FC463" s="2" t="s">
        <v>229</v>
      </c>
      <c r="FD463" s="2" t="s">
        <v>229</v>
      </c>
      <c r="FE463" s="2" t="s">
        <v>241</v>
      </c>
      <c r="FF463" s="2" t="s">
        <v>229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226</v>
      </c>
      <c r="FO463" s="2" t="s">
        <v>229</v>
      </c>
      <c r="FP463" s="2" t="s">
        <v>229</v>
      </c>
      <c r="FQ463" s="2" t="s">
        <v>241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239</v>
      </c>
      <c r="FZ463" s="2" t="s">
        <v>226</v>
      </c>
      <c r="GA463" s="2" t="s">
        <v>229</v>
      </c>
      <c r="GB463" s="2" t="s">
        <v>229</v>
      </c>
      <c r="GC463" s="2" t="s">
        <v>241</v>
      </c>
      <c r="GD463" s="2" t="s">
        <v>229</v>
      </c>
      <c r="GE463" s="4"/>
      <c r="GF463" s="8"/>
      <c r="GG463" s="4"/>
      <c r="GH463" s="8"/>
      <c r="GI463" s="7"/>
      <c r="GJ463" s="7"/>
      <c r="GK463" s="2" t="s">
        <v>272</v>
      </c>
      <c r="GL463" s="2" t="s">
        <v>226</v>
      </c>
      <c r="GM463" s="2" t="s">
        <v>229</v>
      </c>
      <c r="GN463" s="2" t="s">
        <v>229</v>
      </c>
      <c r="GO463" s="2" t="s">
        <v>241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272</v>
      </c>
      <c r="GX463" s="2" t="s">
        <v>226</v>
      </c>
      <c r="GY463" s="2" t="s">
        <v>229</v>
      </c>
      <c r="GZ463" s="2" t="s">
        <v>229</v>
      </c>
      <c r="HA463" s="2" t="s">
        <v>241</v>
      </c>
      <c r="HB463" s="2" t="s">
        <v>229</v>
      </c>
      <c r="HC463" s="4"/>
      <c r="HD463" s="8"/>
      <c r="HE463" s="4"/>
      <c r="HF463" s="8"/>
      <c r="HG463" s="7"/>
      <c r="HH463" s="7"/>
      <c r="HI463" s="2" t="s">
        <v>272</v>
      </c>
      <c r="HJ463" s="2" t="s">
        <v>226</v>
      </c>
      <c r="HK463" s="2" t="s">
        <v>229</v>
      </c>
      <c r="HL463" s="2" t="s">
        <v>229</v>
      </c>
      <c r="HM463" s="2" t="s">
        <v>241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272</v>
      </c>
      <c r="HV463" s="2" t="s">
        <v>226</v>
      </c>
      <c r="HW463" s="2" t="s">
        <v>229</v>
      </c>
      <c r="HX463" s="2" t="s">
        <v>229</v>
      </c>
      <c r="HY463" s="2" t="s">
        <v>241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272</v>
      </c>
      <c r="IH463" s="2" t="s">
        <v>226</v>
      </c>
      <c r="II463" s="2" t="s">
        <v>229</v>
      </c>
      <c r="IJ463" s="2" t="s">
        <v>229</v>
      </c>
      <c r="IK463" s="2" t="s">
        <v>241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664</v>
      </c>
      <c r="IT463" s="2" t="s">
        <v>226</v>
      </c>
      <c r="IU463" s="2" t="s">
        <v>229</v>
      </c>
      <c r="IV463" s="2" t="s">
        <v>229</v>
      </c>
      <c r="IW463" s="2" t="s">
        <v>241</v>
      </c>
      <c r="IX463" s="2" t="s">
        <v>229</v>
      </c>
      <c r="IY463" s="4"/>
      <c r="IZ463" s="8"/>
      <c r="JA463" s="4"/>
      <c r="JB463" s="8"/>
      <c r="JC463" s="7"/>
      <c r="JD463" s="7"/>
      <c r="JE463" s="2" t="s">
        <v>272</v>
      </c>
      <c r="JF463" s="2" t="s">
        <v>226</v>
      </c>
      <c r="JG463" s="2" t="s">
        <v>229</v>
      </c>
      <c r="JH463" s="2" t="s">
        <v>229</v>
      </c>
      <c r="JI463" s="2" t="s">
        <v>241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272</v>
      </c>
      <c r="JR463" s="2" t="s">
        <v>226</v>
      </c>
      <c r="JS463" s="2" t="s">
        <v>229</v>
      </c>
      <c r="JT463" s="2" t="s">
        <v>229</v>
      </c>
      <c r="JU463" s="2" t="s">
        <v>241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272</v>
      </c>
      <c r="KD463" s="2" t="s">
        <v>226</v>
      </c>
      <c r="KE463" s="2" t="s">
        <v>229</v>
      </c>
      <c r="KF463" s="2" t="s">
        <v>229</v>
      </c>
      <c r="KG463" s="2" t="s">
        <v>241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272</v>
      </c>
      <c r="KP463" s="2" t="s">
        <v>226</v>
      </c>
      <c r="KQ463" s="2" t="s">
        <v>229</v>
      </c>
      <c r="KR463" s="2" t="s">
        <v>229</v>
      </c>
      <c r="KS463" s="2" t="s">
        <v>241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272</v>
      </c>
      <c r="LB463" s="2" t="s">
        <v>226</v>
      </c>
      <c r="LC463" s="2" t="s">
        <v>229</v>
      </c>
      <c r="LD463" s="2" t="s">
        <v>229</v>
      </c>
      <c r="LE463" s="2" t="s">
        <v>241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272</v>
      </c>
      <c r="LN463" s="2" t="s">
        <v>226</v>
      </c>
      <c r="LO463" s="2" t="s">
        <v>229</v>
      </c>
      <c r="LP463" s="2" t="s">
        <v>229</v>
      </c>
      <c r="LQ463" s="2" t="s">
        <v>241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664</v>
      </c>
      <c r="LZ463" s="2" t="s">
        <v>226</v>
      </c>
      <c r="MA463" s="2" t="s">
        <v>229</v>
      </c>
      <c r="MB463" s="2" t="s">
        <v>229</v>
      </c>
      <c r="MC463" s="2" t="s">
        <v>241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272</v>
      </c>
      <c r="ML463" s="2" t="s">
        <v>226</v>
      </c>
      <c r="MM463" s="2" t="s">
        <v>229</v>
      </c>
      <c r="MN463" s="2" t="s">
        <v>229</v>
      </c>
      <c r="MO463" s="2" t="s">
        <v>241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272</v>
      </c>
      <c r="MX463" s="2" t="s">
        <v>226</v>
      </c>
      <c r="MY463" s="2" t="s">
        <v>229</v>
      </c>
      <c r="MZ463" s="2" t="s">
        <v>229</v>
      </c>
      <c r="NA463" s="2" t="s">
        <v>241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229</v>
      </c>
      <c r="NJ463" s="2" t="s">
        <v>229</v>
      </c>
      <c r="NK463" s="2" t="s">
        <v>229</v>
      </c>
      <c r="NL463" s="2" t="s">
        <v>229</v>
      </c>
      <c r="NM463" s="2" t="s">
        <v>229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272</v>
      </c>
      <c r="NV463" s="2" t="s">
        <v>226</v>
      </c>
      <c r="NW463" s="2" t="s">
        <v>229</v>
      </c>
      <c r="NX463" s="2" t="s">
        <v>229</v>
      </c>
      <c r="NY463" s="2" t="s">
        <v>241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272</v>
      </c>
      <c r="OH463" s="2" t="s">
        <v>226</v>
      </c>
      <c r="OI463" s="2" t="s">
        <v>229</v>
      </c>
      <c r="OJ463" s="2" t="s">
        <v>229</v>
      </c>
      <c r="OK463" s="2" t="s">
        <v>241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229</v>
      </c>
      <c r="OT463" s="2" t="s">
        <v>229</v>
      </c>
      <c r="OU463" s="2" t="s">
        <v>229</v>
      </c>
      <c r="OV463" s="2" t="s">
        <v>229</v>
      </c>
      <c r="OW463" s="2" t="s">
        <v>229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229</v>
      </c>
      <c r="PF463" s="2" t="s">
        <v>229</v>
      </c>
      <c r="PG463" s="2" t="s">
        <v>229</v>
      </c>
      <c r="PH463" s="2" t="s">
        <v>229</v>
      </c>
      <c r="PI463" s="2" t="s">
        <v>229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272</v>
      </c>
      <c r="PR463" s="2" t="s">
        <v>226</v>
      </c>
      <c r="PS463" s="2" t="s">
        <v>229</v>
      </c>
      <c r="PT463" s="2" t="s">
        <v>229</v>
      </c>
      <c r="PU463" s="2" t="s">
        <v>241</v>
      </c>
      <c r="PV463" s="2" t="s">
        <v>229</v>
      </c>
      <c r="PW463" s="4"/>
      <c r="PX463" s="8"/>
      <c r="PY463" s="4"/>
      <c r="PZ463" s="8"/>
      <c r="QA463" s="7"/>
      <c r="QB463" s="7"/>
      <c r="QC463" s="2" t="s">
        <v>281</v>
      </c>
      <c r="QD463" s="2" t="s">
        <v>226</v>
      </c>
      <c r="QE463" s="2" t="s">
        <v>229</v>
      </c>
      <c r="QF463" s="2" t="s">
        <v>229</v>
      </c>
      <c r="QG463" s="2" t="s">
        <v>241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272</v>
      </c>
      <c r="QP463" s="2" t="s">
        <v>226</v>
      </c>
      <c r="QQ463" s="2" t="s">
        <v>229</v>
      </c>
      <c r="QR463" s="2" t="s">
        <v>229</v>
      </c>
      <c r="QS463" s="2" t="s">
        <v>241</v>
      </c>
      <c r="QT463" s="2" t="s">
        <v>229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226</v>
      </c>
      <c r="RC463" s="2" t="s">
        <v>229</v>
      </c>
      <c r="RD463" s="2" t="s">
        <v>229</v>
      </c>
      <c r="RE463" s="2" t="s">
        <v>241</v>
      </c>
      <c r="RF463" s="2" t="s">
        <v>229</v>
      </c>
      <c r="RG463" s="4"/>
      <c r="RH463" s="8"/>
      <c r="RI463" s="4"/>
      <c r="RJ463" s="8"/>
      <c r="RK463" s="7"/>
      <c r="RL463" s="7"/>
      <c r="RM463" s="2" t="s">
        <v>272</v>
      </c>
      <c r="RN463" s="2" t="s">
        <v>226</v>
      </c>
      <c r="RO463" s="2" t="s">
        <v>229</v>
      </c>
      <c r="RP463" s="2" t="s">
        <v>229</v>
      </c>
      <c r="RQ463" s="2" t="s">
        <v>241</v>
      </c>
      <c r="RR463" s="2" t="s">
        <v>229</v>
      </c>
      <c r="RS463" s="4"/>
      <c r="RT463" s="8"/>
      <c r="RU463" s="4"/>
      <c r="RV463" s="8"/>
      <c r="RW463" s="7"/>
      <c r="RX463" s="7"/>
      <c r="RY463" s="2" t="s">
        <v>229</v>
      </c>
      <c r="RZ463" s="2" t="s">
        <v>229</v>
      </c>
      <c r="SA463" s="2" t="s">
        <v>229</v>
      </c>
      <c r="SB463" s="2" t="s">
        <v>229</v>
      </c>
      <c r="SC463" s="2" t="s">
        <v>229</v>
      </c>
      <c r="SD463" s="2" t="s">
        <v>229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>
        <v>45</v>
      </c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>
        <v>45</v>
      </c>
      <c r="VM463" s="4"/>
      <c r="VN463" s="4"/>
      <c r="VO463" s="4"/>
      <c r="VP463" s="4"/>
      <c r="VQ463" s="4"/>
      <c r="VR463" s="4"/>
      <c r="VS463" s="4"/>
    </row>
    <row r="464">
      <c r="A464" s="2" t="s">
        <v>3590</v>
      </c>
      <c r="B464" s="2" t="s">
        <v>216</v>
      </c>
      <c r="C464" s="2" t="s">
        <v>217</v>
      </c>
      <c r="D464" s="2" t="s">
        <v>3164</v>
      </c>
      <c r="E464" s="2" t="s">
        <v>3497</v>
      </c>
      <c r="F464" s="2" t="s">
        <v>2821</v>
      </c>
      <c r="G464" s="2" t="s">
        <v>2822</v>
      </c>
      <c r="H464" s="2" t="s">
        <v>2162</v>
      </c>
      <c r="I464" s="2" t="s">
        <v>3589</v>
      </c>
      <c r="J464" s="2" t="s">
        <v>285</v>
      </c>
      <c r="K464" s="2" t="s">
        <v>2824</v>
      </c>
      <c r="L464" s="3">
        <v>28.57</v>
      </c>
      <c r="M464" s="3">
        <v>30</v>
      </c>
      <c r="N464" s="3">
        <v>59.99</v>
      </c>
      <c r="O464" s="2" t="s">
        <v>226</v>
      </c>
      <c r="P464" s="2" t="s">
        <v>2825</v>
      </c>
      <c r="Q464" s="2" t="s">
        <v>228</v>
      </c>
      <c r="R464" s="2" t="s">
        <v>229</v>
      </c>
      <c r="S464" s="2" t="s">
        <v>2826</v>
      </c>
      <c r="T464" s="2" t="s">
        <v>2437</v>
      </c>
      <c r="U464" s="2" t="s">
        <v>232</v>
      </c>
      <c r="V464" s="2" t="s">
        <v>1482</v>
      </c>
      <c r="W464" s="2" t="s">
        <v>686</v>
      </c>
      <c r="X464" s="2" t="s">
        <v>1009</v>
      </c>
      <c r="Y464" s="2" t="s">
        <v>229</v>
      </c>
      <c r="Z464" s="4"/>
      <c r="AA464" s="4">
        <f>=ROUNDDOWN({0},0)</f>
      </c>
      <c r="AB464" s="5"/>
      <c r="AC464" s="2" t="s">
        <v>2827</v>
      </c>
      <c r="AD464" s="4">
        <v>55</v>
      </c>
      <c r="AE464" s="4">
        <v>110</v>
      </c>
      <c r="AF464" s="6"/>
      <c r="AG464" s="6"/>
      <c r="AH464" s="7">
        <v>0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/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/>
      <c r="BJ464" s="4"/>
      <c r="BK464" s="8"/>
      <c r="BL464" s="2" t="s">
        <v>229</v>
      </c>
      <c r="BM464" s="7"/>
      <c r="BN464" s="7"/>
      <c r="BO464" s="4"/>
      <c r="BP464" s="8"/>
      <c r="BQ464" s="4"/>
      <c r="BR464" s="8"/>
      <c r="BS464" s="7"/>
      <c r="BT464" s="7"/>
      <c r="BU464" s="2" t="s">
        <v>664</v>
      </c>
      <c r="BV464" s="2" t="s">
        <v>226</v>
      </c>
      <c r="BW464" s="2" t="s">
        <v>229</v>
      </c>
      <c r="BX464" s="2" t="s">
        <v>229</v>
      </c>
      <c r="BY464" s="2" t="s">
        <v>241</v>
      </c>
      <c r="BZ464" s="2" t="s">
        <v>229</v>
      </c>
      <c r="CA464" s="4"/>
      <c r="CB464" s="8"/>
      <c r="CC464" s="4"/>
      <c r="CD464" s="8"/>
      <c r="CE464" s="7"/>
      <c r="CF464" s="7"/>
      <c r="CG464" s="2" t="s">
        <v>272</v>
      </c>
      <c r="CH464" s="2" t="s">
        <v>226</v>
      </c>
      <c r="CI464" s="2" t="s">
        <v>229</v>
      </c>
      <c r="CJ464" s="2" t="s">
        <v>229</v>
      </c>
      <c r="CK464" s="2" t="s">
        <v>241</v>
      </c>
      <c r="CL464" s="2" t="s">
        <v>229</v>
      </c>
      <c r="CM464" s="4"/>
      <c r="CN464" s="8"/>
      <c r="CO464" s="4"/>
      <c r="CP464" s="8"/>
      <c r="CQ464" s="7"/>
      <c r="CR464" s="7"/>
      <c r="CS464" s="2" t="s">
        <v>272</v>
      </c>
      <c r="CT464" s="2" t="s">
        <v>226</v>
      </c>
      <c r="CU464" s="2" t="s">
        <v>229</v>
      </c>
      <c r="CV464" s="2" t="s">
        <v>229</v>
      </c>
      <c r="CW464" s="2" t="s">
        <v>241</v>
      </c>
      <c r="CX464" s="2" t="s">
        <v>229</v>
      </c>
      <c r="CY464" s="4"/>
      <c r="CZ464" s="8"/>
      <c r="DA464" s="4"/>
      <c r="DB464" s="8"/>
      <c r="DC464" s="7"/>
      <c r="DD464" s="7"/>
      <c r="DE464" s="2" t="s">
        <v>272</v>
      </c>
      <c r="DF464" s="2" t="s">
        <v>226</v>
      </c>
      <c r="DG464" s="2" t="s">
        <v>229</v>
      </c>
      <c r="DH464" s="2" t="s">
        <v>229</v>
      </c>
      <c r="DI464" s="2" t="s">
        <v>241</v>
      </c>
      <c r="DJ464" s="2" t="s">
        <v>229</v>
      </c>
      <c r="DK464" s="4"/>
      <c r="DL464" s="8"/>
      <c r="DM464" s="4"/>
      <c r="DN464" s="8"/>
      <c r="DO464" s="7"/>
      <c r="DP464" s="7"/>
      <c r="DQ464" s="2" t="s">
        <v>239</v>
      </c>
      <c r="DR464" s="2" t="s">
        <v>226</v>
      </c>
      <c r="DS464" s="2" t="s">
        <v>229</v>
      </c>
      <c r="DT464" s="2" t="s">
        <v>229</v>
      </c>
      <c r="DU464" s="2" t="s">
        <v>241</v>
      </c>
      <c r="DV464" s="2" t="s">
        <v>229</v>
      </c>
      <c r="DW464" s="4"/>
      <c r="DX464" s="8"/>
      <c r="DY464" s="4"/>
      <c r="DZ464" s="8"/>
      <c r="EA464" s="7"/>
      <c r="EB464" s="7"/>
      <c r="EC464" s="2" t="s">
        <v>272</v>
      </c>
      <c r="ED464" s="2" t="s">
        <v>226</v>
      </c>
      <c r="EE464" s="2" t="s">
        <v>229</v>
      </c>
      <c r="EF464" s="2" t="s">
        <v>229</v>
      </c>
      <c r="EG464" s="2" t="s">
        <v>241</v>
      </c>
      <c r="EH464" s="2" t="s">
        <v>229</v>
      </c>
      <c r="EI464" s="4"/>
      <c r="EJ464" s="8"/>
      <c r="EK464" s="4"/>
      <c r="EL464" s="8"/>
      <c r="EM464" s="7"/>
      <c r="EN464" s="7"/>
      <c r="EO464" s="2" t="s">
        <v>272</v>
      </c>
      <c r="EP464" s="2" t="s">
        <v>226</v>
      </c>
      <c r="EQ464" s="2" t="s">
        <v>229</v>
      </c>
      <c r="ER464" s="2" t="s">
        <v>229</v>
      </c>
      <c r="ES464" s="2" t="s">
        <v>241</v>
      </c>
      <c r="ET464" s="2" t="s">
        <v>229</v>
      </c>
      <c r="EU464" s="4"/>
      <c r="EV464" s="8"/>
      <c r="EW464" s="4"/>
      <c r="EX464" s="8"/>
      <c r="EY464" s="7"/>
      <c r="EZ464" s="7"/>
      <c r="FA464" s="2" t="s">
        <v>272</v>
      </c>
      <c r="FB464" s="2" t="s">
        <v>226</v>
      </c>
      <c r="FC464" s="2" t="s">
        <v>229</v>
      </c>
      <c r="FD464" s="2" t="s">
        <v>229</v>
      </c>
      <c r="FE464" s="2" t="s">
        <v>241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226</v>
      </c>
      <c r="FO464" s="2" t="s">
        <v>229</v>
      </c>
      <c r="FP464" s="2" t="s">
        <v>229</v>
      </c>
      <c r="FQ464" s="2" t="s">
        <v>241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239</v>
      </c>
      <c r="FZ464" s="2" t="s">
        <v>226</v>
      </c>
      <c r="GA464" s="2" t="s">
        <v>229</v>
      </c>
      <c r="GB464" s="2" t="s">
        <v>229</v>
      </c>
      <c r="GC464" s="2" t="s">
        <v>241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272</v>
      </c>
      <c r="GL464" s="2" t="s">
        <v>226</v>
      </c>
      <c r="GM464" s="2" t="s">
        <v>229</v>
      </c>
      <c r="GN464" s="2" t="s">
        <v>229</v>
      </c>
      <c r="GO464" s="2" t="s">
        <v>241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272</v>
      </c>
      <c r="GX464" s="2" t="s">
        <v>226</v>
      </c>
      <c r="GY464" s="2" t="s">
        <v>229</v>
      </c>
      <c r="GZ464" s="2" t="s">
        <v>229</v>
      </c>
      <c r="HA464" s="2" t="s">
        <v>241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272</v>
      </c>
      <c r="HJ464" s="2" t="s">
        <v>226</v>
      </c>
      <c r="HK464" s="2" t="s">
        <v>229</v>
      </c>
      <c r="HL464" s="2" t="s">
        <v>229</v>
      </c>
      <c r="HM464" s="2" t="s">
        <v>241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272</v>
      </c>
      <c r="HV464" s="2" t="s">
        <v>226</v>
      </c>
      <c r="HW464" s="2" t="s">
        <v>229</v>
      </c>
      <c r="HX464" s="2" t="s">
        <v>229</v>
      </c>
      <c r="HY464" s="2" t="s">
        <v>241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272</v>
      </c>
      <c r="IH464" s="2" t="s">
        <v>226</v>
      </c>
      <c r="II464" s="2" t="s">
        <v>229</v>
      </c>
      <c r="IJ464" s="2" t="s">
        <v>229</v>
      </c>
      <c r="IK464" s="2" t="s">
        <v>241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664</v>
      </c>
      <c r="IT464" s="2" t="s">
        <v>226</v>
      </c>
      <c r="IU464" s="2" t="s">
        <v>229</v>
      </c>
      <c r="IV464" s="2" t="s">
        <v>229</v>
      </c>
      <c r="IW464" s="2" t="s">
        <v>241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272</v>
      </c>
      <c r="JF464" s="2" t="s">
        <v>226</v>
      </c>
      <c r="JG464" s="2" t="s">
        <v>229</v>
      </c>
      <c r="JH464" s="2" t="s">
        <v>229</v>
      </c>
      <c r="JI464" s="2" t="s">
        <v>241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272</v>
      </c>
      <c r="JR464" s="2" t="s">
        <v>226</v>
      </c>
      <c r="JS464" s="2" t="s">
        <v>229</v>
      </c>
      <c r="JT464" s="2" t="s">
        <v>229</v>
      </c>
      <c r="JU464" s="2" t="s">
        <v>241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272</v>
      </c>
      <c r="KD464" s="2" t="s">
        <v>226</v>
      </c>
      <c r="KE464" s="2" t="s">
        <v>229</v>
      </c>
      <c r="KF464" s="2" t="s">
        <v>229</v>
      </c>
      <c r="KG464" s="2" t="s">
        <v>241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272</v>
      </c>
      <c r="KP464" s="2" t="s">
        <v>226</v>
      </c>
      <c r="KQ464" s="2" t="s">
        <v>229</v>
      </c>
      <c r="KR464" s="2" t="s">
        <v>229</v>
      </c>
      <c r="KS464" s="2" t="s">
        <v>241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272</v>
      </c>
      <c r="LB464" s="2" t="s">
        <v>226</v>
      </c>
      <c r="LC464" s="2" t="s">
        <v>229</v>
      </c>
      <c r="LD464" s="2" t="s">
        <v>229</v>
      </c>
      <c r="LE464" s="2" t="s">
        <v>241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272</v>
      </c>
      <c r="LN464" s="2" t="s">
        <v>226</v>
      </c>
      <c r="LO464" s="2" t="s">
        <v>229</v>
      </c>
      <c r="LP464" s="2" t="s">
        <v>229</v>
      </c>
      <c r="LQ464" s="2" t="s">
        <v>241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664</v>
      </c>
      <c r="LZ464" s="2" t="s">
        <v>226</v>
      </c>
      <c r="MA464" s="2" t="s">
        <v>229</v>
      </c>
      <c r="MB464" s="2" t="s">
        <v>229</v>
      </c>
      <c r="MC464" s="2" t="s">
        <v>241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272</v>
      </c>
      <c r="ML464" s="2" t="s">
        <v>226</v>
      </c>
      <c r="MM464" s="2" t="s">
        <v>229</v>
      </c>
      <c r="MN464" s="2" t="s">
        <v>229</v>
      </c>
      <c r="MO464" s="2" t="s">
        <v>241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272</v>
      </c>
      <c r="MX464" s="2" t="s">
        <v>226</v>
      </c>
      <c r="MY464" s="2" t="s">
        <v>229</v>
      </c>
      <c r="MZ464" s="2" t="s">
        <v>229</v>
      </c>
      <c r="NA464" s="2" t="s">
        <v>241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229</v>
      </c>
      <c r="NJ464" s="2" t="s">
        <v>229</v>
      </c>
      <c r="NK464" s="2" t="s">
        <v>229</v>
      </c>
      <c r="NL464" s="2" t="s">
        <v>229</v>
      </c>
      <c r="NM464" s="2" t="s">
        <v>229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272</v>
      </c>
      <c r="NV464" s="2" t="s">
        <v>226</v>
      </c>
      <c r="NW464" s="2" t="s">
        <v>229</v>
      </c>
      <c r="NX464" s="2" t="s">
        <v>229</v>
      </c>
      <c r="NY464" s="2" t="s">
        <v>241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272</v>
      </c>
      <c r="OH464" s="2" t="s">
        <v>226</v>
      </c>
      <c r="OI464" s="2" t="s">
        <v>229</v>
      </c>
      <c r="OJ464" s="2" t="s">
        <v>229</v>
      </c>
      <c r="OK464" s="2" t="s">
        <v>241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229</v>
      </c>
      <c r="OT464" s="2" t="s">
        <v>229</v>
      </c>
      <c r="OU464" s="2" t="s">
        <v>229</v>
      </c>
      <c r="OV464" s="2" t="s">
        <v>229</v>
      </c>
      <c r="OW464" s="2" t="s">
        <v>229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229</v>
      </c>
      <c r="PF464" s="2" t="s">
        <v>229</v>
      </c>
      <c r="PG464" s="2" t="s">
        <v>229</v>
      </c>
      <c r="PH464" s="2" t="s">
        <v>229</v>
      </c>
      <c r="PI464" s="2" t="s">
        <v>229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272</v>
      </c>
      <c r="PR464" s="2" t="s">
        <v>226</v>
      </c>
      <c r="PS464" s="2" t="s">
        <v>229</v>
      </c>
      <c r="PT464" s="2" t="s">
        <v>229</v>
      </c>
      <c r="PU464" s="2" t="s">
        <v>241</v>
      </c>
      <c r="PV464" s="2" t="s">
        <v>229</v>
      </c>
      <c r="PW464" s="4"/>
      <c r="PX464" s="8"/>
      <c r="PY464" s="4"/>
      <c r="PZ464" s="8"/>
      <c r="QA464" s="7"/>
      <c r="QB464" s="7"/>
      <c r="QC464" s="2" t="s">
        <v>281</v>
      </c>
      <c r="QD464" s="2" t="s">
        <v>226</v>
      </c>
      <c r="QE464" s="2" t="s">
        <v>229</v>
      </c>
      <c r="QF464" s="2" t="s">
        <v>229</v>
      </c>
      <c r="QG464" s="2" t="s">
        <v>241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272</v>
      </c>
      <c r="QP464" s="2" t="s">
        <v>226</v>
      </c>
      <c r="QQ464" s="2" t="s">
        <v>229</v>
      </c>
      <c r="QR464" s="2" t="s">
        <v>229</v>
      </c>
      <c r="QS464" s="2" t="s">
        <v>241</v>
      </c>
      <c r="QT464" s="2" t="s">
        <v>229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226</v>
      </c>
      <c r="RC464" s="2" t="s">
        <v>229</v>
      </c>
      <c r="RD464" s="2" t="s">
        <v>229</v>
      </c>
      <c r="RE464" s="2" t="s">
        <v>241</v>
      </c>
      <c r="RF464" s="2" t="s">
        <v>229</v>
      </c>
      <c r="RG464" s="4"/>
      <c r="RH464" s="8"/>
      <c r="RI464" s="4"/>
      <c r="RJ464" s="8"/>
      <c r="RK464" s="7"/>
      <c r="RL464" s="7"/>
      <c r="RM464" s="2" t="s">
        <v>272</v>
      </c>
      <c r="RN464" s="2" t="s">
        <v>226</v>
      </c>
      <c r="RO464" s="2" t="s">
        <v>229</v>
      </c>
      <c r="RP464" s="2" t="s">
        <v>229</v>
      </c>
      <c r="RQ464" s="2" t="s">
        <v>241</v>
      </c>
      <c r="RR464" s="2" t="s">
        <v>229</v>
      </c>
      <c r="RS464" s="4"/>
      <c r="RT464" s="8"/>
      <c r="RU464" s="4"/>
      <c r="RV464" s="8"/>
      <c r="RW464" s="7"/>
      <c r="RX464" s="7"/>
      <c r="RY464" s="2" t="s">
        <v>229</v>
      </c>
      <c r="RZ464" s="2" t="s">
        <v>229</v>
      </c>
      <c r="SA464" s="2" t="s">
        <v>229</v>
      </c>
      <c r="SB464" s="2" t="s">
        <v>229</v>
      </c>
      <c r="SC464" s="2" t="s">
        <v>229</v>
      </c>
      <c r="SD464" s="2" t="s">
        <v>229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>
        <v>55</v>
      </c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>
        <v>55</v>
      </c>
      <c r="VM464" s="4"/>
      <c r="VN464" s="4"/>
      <c r="VO464" s="4"/>
      <c r="VP464" s="4"/>
      <c r="VQ464" s="4"/>
      <c r="VR464" s="4"/>
      <c r="VS464" s="4"/>
    </row>
    <row r="465">
      <c r="A465" s="2" t="s">
        <v>3591</v>
      </c>
      <c r="B465" s="2" t="s">
        <v>216</v>
      </c>
      <c r="C465" s="2" t="s">
        <v>217</v>
      </c>
      <c r="D465" s="2" t="s">
        <v>3164</v>
      </c>
      <c r="E465" s="2" t="s">
        <v>3497</v>
      </c>
      <c r="F465" s="2" t="s">
        <v>2821</v>
      </c>
      <c r="G465" s="2" t="s">
        <v>2822</v>
      </c>
      <c r="H465" s="2" t="s">
        <v>2162</v>
      </c>
      <c r="I465" s="2" t="s">
        <v>3589</v>
      </c>
      <c r="J465" s="2" t="s">
        <v>312</v>
      </c>
      <c r="K465" s="2" t="s">
        <v>2824</v>
      </c>
      <c r="L465" s="3">
        <v>33.33</v>
      </c>
      <c r="M465" s="3">
        <v>35</v>
      </c>
      <c r="N465" s="3">
        <v>69.99</v>
      </c>
      <c r="O465" s="2" t="s">
        <v>226</v>
      </c>
      <c r="P465" s="2" t="s">
        <v>2825</v>
      </c>
      <c r="Q465" s="2" t="s">
        <v>228</v>
      </c>
      <c r="R465" s="2" t="s">
        <v>229</v>
      </c>
      <c r="S465" s="2" t="s">
        <v>2826</v>
      </c>
      <c r="T465" s="2" t="s">
        <v>2437</v>
      </c>
      <c r="U465" s="2" t="s">
        <v>232</v>
      </c>
      <c r="V465" s="2" t="s">
        <v>1482</v>
      </c>
      <c r="W465" s="2" t="s">
        <v>686</v>
      </c>
      <c r="X465" s="2" t="s">
        <v>1009</v>
      </c>
      <c r="Y465" s="2" t="s">
        <v>229</v>
      </c>
      <c r="Z465" s="4"/>
      <c r="AA465" s="4">
        <f>=ROUNDDOWN({0},0)</f>
      </c>
      <c r="AB465" s="5"/>
      <c r="AC465" s="2" t="s">
        <v>2827</v>
      </c>
      <c r="AD465" s="4">
        <v>40</v>
      </c>
      <c r="AE465" s="4">
        <v>80</v>
      </c>
      <c r="AF465" s="6"/>
      <c r="AG465" s="6"/>
      <c r="AH465" s="7">
        <v>0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/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/>
      <c r="BJ465" s="4"/>
      <c r="BK465" s="8"/>
      <c r="BL465" s="2" t="s">
        <v>229</v>
      </c>
      <c r="BM465" s="7"/>
      <c r="BN465" s="7"/>
      <c r="BO465" s="4"/>
      <c r="BP465" s="8"/>
      <c r="BQ465" s="4"/>
      <c r="BR465" s="8"/>
      <c r="BS465" s="7"/>
      <c r="BT465" s="7"/>
      <c r="BU465" s="2" t="s">
        <v>664</v>
      </c>
      <c r="BV465" s="2" t="s">
        <v>226</v>
      </c>
      <c r="BW465" s="2" t="s">
        <v>229</v>
      </c>
      <c r="BX465" s="2" t="s">
        <v>229</v>
      </c>
      <c r="BY465" s="2" t="s">
        <v>241</v>
      </c>
      <c r="BZ465" s="2" t="s">
        <v>229</v>
      </c>
      <c r="CA465" s="4"/>
      <c r="CB465" s="8"/>
      <c r="CC465" s="4"/>
      <c r="CD465" s="8"/>
      <c r="CE465" s="7"/>
      <c r="CF465" s="7"/>
      <c r="CG465" s="2" t="s">
        <v>272</v>
      </c>
      <c r="CH465" s="2" t="s">
        <v>226</v>
      </c>
      <c r="CI465" s="2" t="s">
        <v>229</v>
      </c>
      <c r="CJ465" s="2" t="s">
        <v>229</v>
      </c>
      <c r="CK465" s="2" t="s">
        <v>241</v>
      </c>
      <c r="CL465" s="2" t="s">
        <v>229</v>
      </c>
      <c r="CM465" s="4"/>
      <c r="CN465" s="8"/>
      <c r="CO465" s="4"/>
      <c r="CP465" s="8"/>
      <c r="CQ465" s="7"/>
      <c r="CR465" s="7"/>
      <c r="CS465" s="2" t="s">
        <v>272</v>
      </c>
      <c r="CT465" s="2" t="s">
        <v>226</v>
      </c>
      <c r="CU465" s="2" t="s">
        <v>229</v>
      </c>
      <c r="CV465" s="2" t="s">
        <v>229</v>
      </c>
      <c r="CW465" s="2" t="s">
        <v>241</v>
      </c>
      <c r="CX465" s="2" t="s">
        <v>229</v>
      </c>
      <c r="CY465" s="4"/>
      <c r="CZ465" s="8"/>
      <c r="DA465" s="4"/>
      <c r="DB465" s="8"/>
      <c r="DC465" s="7"/>
      <c r="DD465" s="7"/>
      <c r="DE465" s="2" t="s">
        <v>272</v>
      </c>
      <c r="DF465" s="2" t="s">
        <v>226</v>
      </c>
      <c r="DG465" s="2" t="s">
        <v>229</v>
      </c>
      <c r="DH465" s="2" t="s">
        <v>229</v>
      </c>
      <c r="DI465" s="2" t="s">
        <v>241</v>
      </c>
      <c r="DJ465" s="2" t="s">
        <v>229</v>
      </c>
      <c r="DK465" s="4"/>
      <c r="DL465" s="8"/>
      <c r="DM465" s="4"/>
      <c r="DN465" s="8"/>
      <c r="DO465" s="7"/>
      <c r="DP465" s="7"/>
      <c r="DQ465" s="2" t="s">
        <v>239</v>
      </c>
      <c r="DR465" s="2" t="s">
        <v>226</v>
      </c>
      <c r="DS465" s="2" t="s">
        <v>229</v>
      </c>
      <c r="DT465" s="2" t="s">
        <v>229</v>
      </c>
      <c r="DU465" s="2" t="s">
        <v>241</v>
      </c>
      <c r="DV465" s="2" t="s">
        <v>229</v>
      </c>
      <c r="DW465" s="4"/>
      <c r="DX465" s="8"/>
      <c r="DY465" s="4"/>
      <c r="DZ465" s="8"/>
      <c r="EA465" s="7"/>
      <c r="EB465" s="7"/>
      <c r="EC465" s="2" t="s">
        <v>272</v>
      </c>
      <c r="ED465" s="2" t="s">
        <v>226</v>
      </c>
      <c r="EE465" s="2" t="s">
        <v>229</v>
      </c>
      <c r="EF465" s="2" t="s">
        <v>229</v>
      </c>
      <c r="EG465" s="2" t="s">
        <v>241</v>
      </c>
      <c r="EH465" s="2" t="s">
        <v>229</v>
      </c>
      <c r="EI465" s="4"/>
      <c r="EJ465" s="8"/>
      <c r="EK465" s="4"/>
      <c r="EL465" s="8"/>
      <c r="EM465" s="7"/>
      <c r="EN465" s="7"/>
      <c r="EO465" s="2" t="s">
        <v>272</v>
      </c>
      <c r="EP465" s="2" t="s">
        <v>226</v>
      </c>
      <c r="EQ465" s="2" t="s">
        <v>229</v>
      </c>
      <c r="ER465" s="2" t="s">
        <v>229</v>
      </c>
      <c r="ES465" s="2" t="s">
        <v>241</v>
      </c>
      <c r="ET465" s="2" t="s">
        <v>229</v>
      </c>
      <c r="EU465" s="4"/>
      <c r="EV465" s="8"/>
      <c r="EW465" s="4"/>
      <c r="EX465" s="8"/>
      <c r="EY465" s="7"/>
      <c r="EZ465" s="7"/>
      <c r="FA465" s="2" t="s">
        <v>272</v>
      </c>
      <c r="FB465" s="2" t="s">
        <v>226</v>
      </c>
      <c r="FC465" s="2" t="s">
        <v>229</v>
      </c>
      <c r="FD465" s="2" t="s">
        <v>229</v>
      </c>
      <c r="FE465" s="2" t="s">
        <v>241</v>
      </c>
      <c r="FF465" s="2" t="s">
        <v>229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226</v>
      </c>
      <c r="FO465" s="2" t="s">
        <v>229</v>
      </c>
      <c r="FP465" s="2" t="s">
        <v>229</v>
      </c>
      <c r="FQ465" s="2" t="s">
        <v>241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239</v>
      </c>
      <c r="FZ465" s="2" t="s">
        <v>226</v>
      </c>
      <c r="GA465" s="2" t="s">
        <v>229</v>
      </c>
      <c r="GB465" s="2" t="s">
        <v>229</v>
      </c>
      <c r="GC465" s="2" t="s">
        <v>241</v>
      </c>
      <c r="GD465" s="2" t="s">
        <v>229</v>
      </c>
      <c r="GE465" s="4"/>
      <c r="GF465" s="8"/>
      <c r="GG465" s="4"/>
      <c r="GH465" s="8"/>
      <c r="GI465" s="7"/>
      <c r="GJ465" s="7"/>
      <c r="GK465" s="2" t="s">
        <v>272</v>
      </c>
      <c r="GL465" s="2" t="s">
        <v>226</v>
      </c>
      <c r="GM465" s="2" t="s">
        <v>229</v>
      </c>
      <c r="GN465" s="2" t="s">
        <v>229</v>
      </c>
      <c r="GO465" s="2" t="s">
        <v>241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272</v>
      </c>
      <c r="GX465" s="2" t="s">
        <v>226</v>
      </c>
      <c r="GY465" s="2" t="s">
        <v>229</v>
      </c>
      <c r="GZ465" s="2" t="s">
        <v>229</v>
      </c>
      <c r="HA465" s="2" t="s">
        <v>241</v>
      </c>
      <c r="HB465" s="2" t="s">
        <v>229</v>
      </c>
      <c r="HC465" s="4"/>
      <c r="HD465" s="8"/>
      <c r="HE465" s="4"/>
      <c r="HF465" s="8"/>
      <c r="HG465" s="7"/>
      <c r="HH465" s="7"/>
      <c r="HI465" s="2" t="s">
        <v>272</v>
      </c>
      <c r="HJ465" s="2" t="s">
        <v>226</v>
      </c>
      <c r="HK465" s="2" t="s">
        <v>229</v>
      </c>
      <c r="HL465" s="2" t="s">
        <v>229</v>
      </c>
      <c r="HM465" s="2" t="s">
        <v>241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272</v>
      </c>
      <c r="HV465" s="2" t="s">
        <v>226</v>
      </c>
      <c r="HW465" s="2" t="s">
        <v>229</v>
      </c>
      <c r="HX465" s="2" t="s">
        <v>229</v>
      </c>
      <c r="HY465" s="2" t="s">
        <v>241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272</v>
      </c>
      <c r="IH465" s="2" t="s">
        <v>226</v>
      </c>
      <c r="II465" s="2" t="s">
        <v>229</v>
      </c>
      <c r="IJ465" s="2" t="s">
        <v>229</v>
      </c>
      <c r="IK465" s="2" t="s">
        <v>241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664</v>
      </c>
      <c r="IT465" s="2" t="s">
        <v>226</v>
      </c>
      <c r="IU465" s="2" t="s">
        <v>229</v>
      </c>
      <c r="IV465" s="2" t="s">
        <v>229</v>
      </c>
      <c r="IW465" s="2" t="s">
        <v>241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272</v>
      </c>
      <c r="JF465" s="2" t="s">
        <v>226</v>
      </c>
      <c r="JG465" s="2" t="s">
        <v>229</v>
      </c>
      <c r="JH465" s="2" t="s">
        <v>229</v>
      </c>
      <c r="JI465" s="2" t="s">
        <v>241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272</v>
      </c>
      <c r="JR465" s="2" t="s">
        <v>226</v>
      </c>
      <c r="JS465" s="2" t="s">
        <v>229</v>
      </c>
      <c r="JT465" s="2" t="s">
        <v>229</v>
      </c>
      <c r="JU465" s="2" t="s">
        <v>241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272</v>
      </c>
      <c r="KD465" s="2" t="s">
        <v>226</v>
      </c>
      <c r="KE465" s="2" t="s">
        <v>229</v>
      </c>
      <c r="KF465" s="2" t="s">
        <v>229</v>
      </c>
      <c r="KG465" s="2" t="s">
        <v>241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272</v>
      </c>
      <c r="KP465" s="2" t="s">
        <v>226</v>
      </c>
      <c r="KQ465" s="2" t="s">
        <v>229</v>
      </c>
      <c r="KR465" s="2" t="s">
        <v>229</v>
      </c>
      <c r="KS465" s="2" t="s">
        <v>241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272</v>
      </c>
      <c r="LB465" s="2" t="s">
        <v>226</v>
      </c>
      <c r="LC465" s="2" t="s">
        <v>229</v>
      </c>
      <c r="LD465" s="2" t="s">
        <v>229</v>
      </c>
      <c r="LE465" s="2" t="s">
        <v>241</v>
      </c>
      <c r="LF465" s="2" t="s">
        <v>229</v>
      </c>
      <c r="LG465" s="4"/>
      <c r="LH465" s="8"/>
      <c r="LI465" s="4"/>
      <c r="LJ465" s="8"/>
      <c r="LK465" s="7"/>
      <c r="LL465" s="7"/>
      <c r="LM465" s="2" t="s">
        <v>272</v>
      </c>
      <c r="LN465" s="2" t="s">
        <v>226</v>
      </c>
      <c r="LO465" s="2" t="s">
        <v>229</v>
      </c>
      <c r="LP465" s="2" t="s">
        <v>229</v>
      </c>
      <c r="LQ465" s="2" t="s">
        <v>241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664</v>
      </c>
      <c r="LZ465" s="2" t="s">
        <v>226</v>
      </c>
      <c r="MA465" s="2" t="s">
        <v>229</v>
      </c>
      <c r="MB465" s="2" t="s">
        <v>229</v>
      </c>
      <c r="MC465" s="2" t="s">
        <v>241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272</v>
      </c>
      <c r="ML465" s="2" t="s">
        <v>226</v>
      </c>
      <c r="MM465" s="2" t="s">
        <v>229</v>
      </c>
      <c r="MN465" s="2" t="s">
        <v>229</v>
      </c>
      <c r="MO465" s="2" t="s">
        <v>241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272</v>
      </c>
      <c r="MX465" s="2" t="s">
        <v>226</v>
      </c>
      <c r="MY465" s="2" t="s">
        <v>229</v>
      </c>
      <c r="MZ465" s="2" t="s">
        <v>229</v>
      </c>
      <c r="NA465" s="2" t="s">
        <v>241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229</v>
      </c>
      <c r="NJ465" s="2" t="s">
        <v>229</v>
      </c>
      <c r="NK465" s="2" t="s">
        <v>229</v>
      </c>
      <c r="NL465" s="2" t="s">
        <v>229</v>
      </c>
      <c r="NM465" s="2" t="s">
        <v>229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272</v>
      </c>
      <c r="NV465" s="2" t="s">
        <v>226</v>
      </c>
      <c r="NW465" s="2" t="s">
        <v>229</v>
      </c>
      <c r="NX465" s="2" t="s">
        <v>229</v>
      </c>
      <c r="NY465" s="2" t="s">
        <v>241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272</v>
      </c>
      <c r="OH465" s="2" t="s">
        <v>226</v>
      </c>
      <c r="OI465" s="2" t="s">
        <v>229</v>
      </c>
      <c r="OJ465" s="2" t="s">
        <v>229</v>
      </c>
      <c r="OK465" s="2" t="s">
        <v>241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229</v>
      </c>
      <c r="OT465" s="2" t="s">
        <v>229</v>
      </c>
      <c r="OU465" s="2" t="s">
        <v>229</v>
      </c>
      <c r="OV465" s="2" t="s">
        <v>229</v>
      </c>
      <c r="OW465" s="2" t="s">
        <v>229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229</v>
      </c>
      <c r="PF465" s="2" t="s">
        <v>229</v>
      </c>
      <c r="PG465" s="2" t="s">
        <v>229</v>
      </c>
      <c r="PH465" s="2" t="s">
        <v>229</v>
      </c>
      <c r="PI465" s="2" t="s">
        <v>229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272</v>
      </c>
      <c r="PR465" s="2" t="s">
        <v>226</v>
      </c>
      <c r="PS465" s="2" t="s">
        <v>229</v>
      </c>
      <c r="PT465" s="2" t="s">
        <v>229</v>
      </c>
      <c r="PU465" s="2" t="s">
        <v>241</v>
      </c>
      <c r="PV465" s="2" t="s">
        <v>229</v>
      </c>
      <c r="PW465" s="4"/>
      <c r="PX465" s="8"/>
      <c r="PY465" s="4"/>
      <c r="PZ465" s="8"/>
      <c r="QA465" s="7"/>
      <c r="QB465" s="7"/>
      <c r="QC465" s="2" t="s">
        <v>281</v>
      </c>
      <c r="QD465" s="2" t="s">
        <v>226</v>
      </c>
      <c r="QE465" s="2" t="s">
        <v>229</v>
      </c>
      <c r="QF465" s="2" t="s">
        <v>229</v>
      </c>
      <c r="QG465" s="2" t="s">
        <v>241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272</v>
      </c>
      <c r="QP465" s="2" t="s">
        <v>226</v>
      </c>
      <c r="QQ465" s="2" t="s">
        <v>229</v>
      </c>
      <c r="QR465" s="2" t="s">
        <v>229</v>
      </c>
      <c r="QS465" s="2" t="s">
        <v>241</v>
      </c>
      <c r="QT465" s="2" t="s">
        <v>229</v>
      </c>
      <c r="QU465" s="4"/>
      <c r="QV465" s="8"/>
      <c r="QW465" s="4"/>
      <c r="QX465" s="8"/>
      <c r="QY465" s="7"/>
      <c r="QZ465" s="7"/>
      <c r="RA465" s="2" t="s">
        <v>272</v>
      </c>
      <c r="RB465" s="2" t="s">
        <v>226</v>
      </c>
      <c r="RC465" s="2" t="s">
        <v>229</v>
      </c>
      <c r="RD465" s="2" t="s">
        <v>229</v>
      </c>
      <c r="RE465" s="2" t="s">
        <v>241</v>
      </c>
      <c r="RF465" s="2" t="s">
        <v>229</v>
      </c>
      <c r="RG465" s="4"/>
      <c r="RH465" s="8"/>
      <c r="RI465" s="4"/>
      <c r="RJ465" s="8"/>
      <c r="RK465" s="7"/>
      <c r="RL465" s="7"/>
      <c r="RM465" s="2" t="s">
        <v>272</v>
      </c>
      <c r="RN465" s="2" t="s">
        <v>226</v>
      </c>
      <c r="RO465" s="2" t="s">
        <v>229</v>
      </c>
      <c r="RP465" s="2" t="s">
        <v>229</v>
      </c>
      <c r="RQ465" s="2" t="s">
        <v>241</v>
      </c>
      <c r="RR465" s="2" t="s">
        <v>229</v>
      </c>
      <c r="RS465" s="4"/>
      <c r="RT465" s="8"/>
      <c r="RU465" s="4"/>
      <c r="RV465" s="8"/>
      <c r="RW465" s="7"/>
      <c r="RX465" s="7"/>
      <c r="RY465" s="2" t="s">
        <v>229</v>
      </c>
      <c r="RZ465" s="2" t="s">
        <v>229</v>
      </c>
      <c r="SA465" s="2" t="s">
        <v>229</v>
      </c>
      <c r="SB465" s="2" t="s">
        <v>229</v>
      </c>
      <c r="SC465" s="2" t="s">
        <v>229</v>
      </c>
      <c r="SD465" s="2" t="s">
        <v>229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>
        <v>40</v>
      </c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>
        <v>40</v>
      </c>
      <c r="VM465" s="4"/>
      <c r="VN465" s="4"/>
      <c r="VO465" s="4"/>
      <c r="VP465" s="4"/>
      <c r="VQ465" s="4"/>
      <c r="VR465" s="4"/>
      <c r="VS465" s="4"/>
    </row>
    <row r="466">
      <c r="A466" s="2" t="s">
        <v>3592</v>
      </c>
      <c r="B466" s="2" t="s">
        <v>216</v>
      </c>
      <c r="C466" s="2" t="s">
        <v>217</v>
      </c>
      <c r="D466" s="2" t="s">
        <v>3164</v>
      </c>
      <c r="E466" s="2" t="s">
        <v>3497</v>
      </c>
      <c r="F466" s="2" t="s">
        <v>2424</v>
      </c>
      <c r="G466" s="2" t="s">
        <v>2425</v>
      </c>
      <c r="H466" s="2" t="s">
        <v>2426</v>
      </c>
      <c r="I466" s="2" t="s">
        <v>3593</v>
      </c>
      <c r="J466" s="2" t="s">
        <v>224</v>
      </c>
      <c r="K466" s="2" t="s">
        <v>1140</v>
      </c>
      <c r="L466" s="3">
        <v>14.28</v>
      </c>
      <c r="M466" s="3">
        <v>14.99</v>
      </c>
      <c r="N466" s="3">
        <v>29.99</v>
      </c>
      <c r="O466" s="2" t="s">
        <v>226</v>
      </c>
      <c r="P466" s="2" t="s">
        <v>2046</v>
      </c>
      <c r="Q466" s="2" t="s">
        <v>228</v>
      </c>
      <c r="R466" s="2" t="s">
        <v>229</v>
      </c>
      <c r="S466" s="2" t="s">
        <v>2428</v>
      </c>
      <c r="T466" s="2" t="s">
        <v>684</v>
      </c>
      <c r="U466" s="2" t="s">
        <v>2464</v>
      </c>
      <c r="V466" s="2" t="s">
        <v>2141</v>
      </c>
      <c r="W466" s="2" t="s">
        <v>2142</v>
      </c>
      <c r="X466" s="2" t="s">
        <v>229</v>
      </c>
      <c r="Y466" s="2" t="s">
        <v>229</v>
      </c>
      <c r="Z466" s="4"/>
      <c r="AA466" s="4">
        <f>=ROUNDDOWN({0},0)</f>
      </c>
      <c r="AB466" s="5"/>
      <c r="AC466" s="2" t="s">
        <v>1072</v>
      </c>
      <c r="AD466" s="4">
        <v>50</v>
      </c>
      <c r="AE466" s="4">
        <v>100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/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/>
      <c r="BJ466" s="4"/>
      <c r="BK466" s="8"/>
      <c r="BL466" s="2" t="s">
        <v>229</v>
      </c>
      <c r="BM466" s="7"/>
      <c r="BN466" s="7"/>
      <c r="BO466" s="4"/>
      <c r="BP466" s="8"/>
      <c r="BQ466" s="4"/>
      <c r="BR466" s="8"/>
      <c r="BS466" s="7"/>
      <c r="BT466" s="7"/>
      <c r="BU466" s="2" t="s">
        <v>664</v>
      </c>
      <c r="BV466" s="2" t="s">
        <v>226</v>
      </c>
      <c r="BW466" s="2" t="s">
        <v>229</v>
      </c>
      <c r="BX466" s="2" t="s">
        <v>229</v>
      </c>
      <c r="BY466" s="2" t="s">
        <v>241</v>
      </c>
      <c r="BZ466" s="2" t="s">
        <v>229</v>
      </c>
      <c r="CA466" s="4"/>
      <c r="CB466" s="8"/>
      <c r="CC466" s="4"/>
      <c r="CD466" s="8"/>
      <c r="CE466" s="7"/>
      <c r="CF466" s="7"/>
      <c r="CG466" s="2" t="s">
        <v>272</v>
      </c>
      <c r="CH466" s="2" t="s">
        <v>226</v>
      </c>
      <c r="CI466" s="2" t="s">
        <v>229</v>
      </c>
      <c r="CJ466" s="2" t="s">
        <v>229</v>
      </c>
      <c r="CK466" s="2" t="s">
        <v>241</v>
      </c>
      <c r="CL466" s="2" t="s">
        <v>229</v>
      </c>
      <c r="CM466" s="4"/>
      <c r="CN466" s="8"/>
      <c r="CO466" s="4"/>
      <c r="CP466" s="8"/>
      <c r="CQ466" s="7"/>
      <c r="CR466" s="7"/>
      <c r="CS466" s="2" t="s">
        <v>272</v>
      </c>
      <c r="CT466" s="2" t="s">
        <v>226</v>
      </c>
      <c r="CU466" s="2" t="s">
        <v>229</v>
      </c>
      <c r="CV466" s="2" t="s">
        <v>229</v>
      </c>
      <c r="CW466" s="2" t="s">
        <v>241</v>
      </c>
      <c r="CX466" s="2" t="s">
        <v>229</v>
      </c>
      <c r="CY466" s="4"/>
      <c r="CZ466" s="8"/>
      <c r="DA466" s="4"/>
      <c r="DB466" s="8"/>
      <c r="DC466" s="7"/>
      <c r="DD466" s="7"/>
      <c r="DE466" s="2" t="s">
        <v>272</v>
      </c>
      <c r="DF466" s="2" t="s">
        <v>226</v>
      </c>
      <c r="DG466" s="2" t="s">
        <v>229</v>
      </c>
      <c r="DH466" s="2" t="s">
        <v>229</v>
      </c>
      <c r="DI466" s="2" t="s">
        <v>241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239</v>
      </c>
      <c r="DR466" s="2" t="s">
        <v>226</v>
      </c>
      <c r="DS466" s="2" t="s">
        <v>229</v>
      </c>
      <c r="DT466" s="2" t="s">
        <v>229</v>
      </c>
      <c r="DU466" s="2" t="s">
        <v>241</v>
      </c>
      <c r="DV466" s="2" t="s">
        <v>229</v>
      </c>
      <c r="DW466" s="4"/>
      <c r="DX466" s="8"/>
      <c r="DY466" s="4"/>
      <c r="DZ466" s="8"/>
      <c r="EA466" s="7"/>
      <c r="EB466" s="7"/>
      <c r="EC466" s="2" t="s">
        <v>272</v>
      </c>
      <c r="ED466" s="2" t="s">
        <v>226</v>
      </c>
      <c r="EE466" s="2" t="s">
        <v>229</v>
      </c>
      <c r="EF466" s="2" t="s">
        <v>229</v>
      </c>
      <c r="EG466" s="2" t="s">
        <v>241</v>
      </c>
      <c r="EH466" s="2" t="s">
        <v>229</v>
      </c>
      <c r="EI466" s="4"/>
      <c r="EJ466" s="8"/>
      <c r="EK466" s="4"/>
      <c r="EL466" s="8"/>
      <c r="EM466" s="7"/>
      <c r="EN466" s="7"/>
      <c r="EO466" s="2" t="s">
        <v>272</v>
      </c>
      <c r="EP466" s="2" t="s">
        <v>226</v>
      </c>
      <c r="EQ466" s="2" t="s">
        <v>229</v>
      </c>
      <c r="ER466" s="2" t="s">
        <v>229</v>
      </c>
      <c r="ES466" s="2" t="s">
        <v>241</v>
      </c>
      <c r="ET466" s="2" t="s">
        <v>229</v>
      </c>
      <c r="EU466" s="4"/>
      <c r="EV466" s="8"/>
      <c r="EW466" s="4"/>
      <c r="EX466" s="8"/>
      <c r="EY466" s="7"/>
      <c r="EZ466" s="7"/>
      <c r="FA466" s="2" t="s">
        <v>267</v>
      </c>
      <c r="FB466" s="2" t="s">
        <v>226</v>
      </c>
      <c r="FC466" s="2" t="s">
        <v>229</v>
      </c>
      <c r="FD466" s="2" t="s">
        <v>229</v>
      </c>
      <c r="FE466" s="2" t="s">
        <v>241</v>
      </c>
      <c r="FF466" s="2" t="s">
        <v>229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226</v>
      </c>
      <c r="FO466" s="2" t="s">
        <v>229</v>
      </c>
      <c r="FP466" s="2" t="s">
        <v>229</v>
      </c>
      <c r="FQ466" s="2" t="s">
        <v>241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239</v>
      </c>
      <c r="FZ466" s="2" t="s">
        <v>226</v>
      </c>
      <c r="GA466" s="2" t="s">
        <v>229</v>
      </c>
      <c r="GB466" s="2" t="s">
        <v>229</v>
      </c>
      <c r="GC466" s="2" t="s">
        <v>241</v>
      </c>
      <c r="GD466" s="2" t="s">
        <v>229</v>
      </c>
      <c r="GE466" s="4"/>
      <c r="GF466" s="8"/>
      <c r="GG466" s="4"/>
      <c r="GH466" s="8"/>
      <c r="GI466" s="7"/>
      <c r="GJ466" s="7"/>
      <c r="GK466" s="2" t="s">
        <v>272</v>
      </c>
      <c r="GL466" s="2" t="s">
        <v>226</v>
      </c>
      <c r="GM466" s="2" t="s">
        <v>229</v>
      </c>
      <c r="GN466" s="2" t="s">
        <v>229</v>
      </c>
      <c r="GO466" s="2" t="s">
        <v>241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272</v>
      </c>
      <c r="GX466" s="2" t="s">
        <v>226</v>
      </c>
      <c r="GY466" s="2" t="s">
        <v>229</v>
      </c>
      <c r="GZ466" s="2" t="s">
        <v>229</v>
      </c>
      <c r="HA466" s="2" t="s">
        <v>241</v>
      </c>
      <c r="HB466" s="2" t="s">
        <v>229</v>
      </c>
      <c r="HC466" s="4"/>
      <c r="HD466" s="8"/>
      <c r="HE466" s="4"/>
      <c r="HF466" s="8"/>
      <c r="HG466" s="7"/>
      <c r="HH466" s="7"/>
      <c r="HI466" s="2" t="s">
        <v>272</v>
      </c>
      <c r="HJ466" s="2" t="s">
        <v>226</v>
      </c>
      <c r="HK466" s="2" t="s">
        <v>229</v>
      </c>
      <c r="HL466" s="2" t="s">
        <v>229</v>
      </c>
      <c r="HM466" s="2" t="s">
        <v>241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272</v>
      </c>
      <c r="HV466" s="2" t="s">
        <v>226</v>
      </c>
      <c r="HW466" s="2" t="s">
        <v>229</v>
      </c>
      <c r="HX466" s="2" t="s">
        <v>229</v>
      </c>
      <c r="HY466" s="2" t="s">
        <v>241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272</v>
      </c>
      <c r="IH466" s="2" t="s">
        <v>226</v>
      </c>
      <c r="II466" s="2" t="s">
        <v>229</v>
      </c>
      <c r="IJ466" s="2" t="s">
        <v>229</v>
      </c>
      <c r="IK466" s="2" t="s">
        <v>241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664</v>
      </c>
      <c r="IT466" s="2" t="s">
        <v>226</v>
      </c>
      <c r="IU466" s="2" t="s">
        <v>229</v>
      </c>
      <c r="IV466" s="2" t="s">
        <v>229</v>
      </c>
      <c r="IW466" s="2" t="s">
        <v>241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272</v>
      </c>
      <c r="JF466" s="2" t="s">
        <v>226</v>
      </c>
      <c r="JG466" s="2" t="s">
        <v>229</v>
      </c>
      <c r="JH466" s="2" t="s">
        <v>229</v>
      </c>
      <c r="JI466" s="2" t="s">
        <v>241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272</v>
      </c>
      <c r="JR466" s="2" t="s">
        <v>226</v>
      </c>
      <c r="JS466" s="2" t="s">
        <v>229</v>
      </c>
      <c r="JT466" s="2" t="s">
        <v>229</v>
      </c>
      <c r="JU466" s="2" t="s">
        <v>241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272</v>
      </c>
      <c r="KD466" s="2" t="s">
        <v>226</v>
      </c>
      <c r="KE466" s="2" t="s">
        <v>229</v>
      </c>
      <c r="KF466" s="2" t="s">
        <v>229</v>
      </c>
      <c r="KG466" s="2" t="s">
        <v>241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272</v>
      </c>
      <c r="KP466" s="2" t="s">
        <v>226</v>
      </c>
      <c r="KQ466" s="2" t="s">
        <v>229</v>
      </c>
      <c r="KR466" s="2" t="s">
        <v>229</v>
      </c>
      <c r="KS466" s="2" t="s">
        <v>241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272</v>
      </c>
      <c r="LB466" s="2" t="s">
        <v>226</v>
      </c>
      <c r="LC466" s="2" t="s">
        <v>229</v>
      </c>
      <c r="LD466" s="2" t="s">
        <v>229</v>
      </c>
      <c r="LE466" s="2" t="s">
        <v>241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272</v>
      </c>
      <c r="LN466" s="2" t="s">
        <v>226</v>
      </c>
      <c r="LO466" s="2" t="s">
        <v>229</v>
      </c>
      <c r="LP466" s="2" t="s">
        <v>229</v>
      </c>
      <c r="LQ466" s="2" t="s">
        <v>241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664</v>
      </c>
      <c r="LZ466" s="2" t="s">
        <v>226</v>
      </c>
      <c r="MA466" s="2" t="s">
        <v>229</v>
      </c>
      <c r="MB466" s="2" t="s">
        <v>229</v>
      </c>
      <c r="MC466" s="2" t="s">
        <v>241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272</v>
      </c>
      <c r="ML466" s="2" t="s">
        <v>226</v>
      </c>
      <c r="MM466" s="2" t="s">
        <v>229</v>
      </c>
      <c r="MN466" s="2" t="s">
        <v>229</v>
      </c>
      <c r="MO466" s="2" t="s">
        <v>241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272</v>
      </c>
      <c r="MX466" s="2" t="s">
        <v>226</v>
      </c>
      <c r="MY466" s="2" t="s">
        <v>229</v>
      </c>
      <c r="MZ466" s="2" t="s">
        <v>229</v>
      </c>
      <c r="NA466" s="2" t="s">
        <v>241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229</v>
      </c>
      <c r="NJ466" s="2" t="s">
        <v>229</v>
      </c>
      <c r="NK466" s="2" t="s">
        <v>229</v>
      </c>
      <c r="NL466" s="2" t="s">
        <v>229</v>
      </c>
      <c r="NM466" s="2" t="s">
        <v>229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272</v>
      </c>
      <c r="NV466" s="2" t="s">
        <v>226</v>
      </c>
      <c r="NW466" s="2" t="s">
        <v>229</v>
      </c>
      <c r="NX466" s="2" t="s">
        <v>229</v>
      </c>
      <c r="NY466" s="2" t="s">
        <v>241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272</v>
      </c>
      <c r="OH466" s="2" t="s">
        <v>226</v>
      </c>
      <c r="OI466" s="2" t="s">
        <v>229</v>
      </c>
      <c r="OJ466" s="2" t="s">
        <v>229</v>
      </c>
      <c r="OK466" s="2" t="s">
        <v>241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229</v>
      </c>
      <c r="OT466" s="2" t="s">
        <v>229</v>
      </c>
      <c r="OU466" s="2" t="s">
        <v>229</v>
      </c>
      <c r="OV466" s="2" t="s">
        <v>229</v>
      </c>
      <c r="OW466" s="2" t="s">
        <v>229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229</v>
      </c>
      <c r="PF466" s="2" t="s">
        <v>229</v>
      </c>
      <c r="PG466" s="2" t="s">
        <v>229</v>
      </c>
      <c r="PH466" s="2" t="s">
        <v>229</v>
      </c>
      <c r="PI466" s="2" t="s">
        <v>229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272</v>
      </c>
      <c r="PR466" s="2" t="s">
        <v>226</v>
      </c>
      <c r="PS466" s="2" t="s">
        <v>229</v>
      </c>
      <c r="PT466" s="2" t="s">
        <v>229</v>
      </c>
      <c r="PU466" s="2" t="s">
        <v>241</v>
      </c>
      <c r="PV466" s="2" t="s">
        <v>229</v>
      </c>
      <c r="PW466" s="4"/>
      <c r="PX466" s="8"/>
      <c r="PY466" s="4"/>
      <c r="PZ466" s="8"/>
      <c r="QA466" s="7"/>
      <c r="QB466" s="7"/>
      <c r="QC466" s="2" t="s">
        <v>281</v>
      </c>
      <c r="QD466" s="2" t="s">
        <v>226</v>
      </c>
      <c r="QE466" s="2" t="s">
        <v>229</v>
      </c>
      <c r="QF466" s="2" t="s">
        <v>229</v>
      </c>
      <c r="QG466" s="2" t="s">
        <v>241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272</v>
      </c>
      <c r="QP466" s="2" t="s">
        <v>226</v>
      </c>
      <c r="QQ466" s="2" t="s">
        <v>229</v>
      </c>
      <c r="QR466" s="2" t="s">
        <v>229</v>
      </c>
      <c r="QS466" s="2" t="s">
        <v>241</v>
      </c>
      <c r="QT466" s="2" t="s">
        <v>229</v>
      </c>
      <c r="QU466" s="4"/>
      <c r="QV466" s="8"/>
      <c r="QW466" s="4"/>
      <c r="QX466" s="8"/>
      <c r="QY466" s="7"/>
      <c r="QZ466" s="7"/>
      <c r="RA466" s="2" t="s">
        <v>272</v>
      </c>
      <c r="RB466" s="2" t="s">
        <v>226</v>
      </c>
      <c r="RC466" s="2" t="s">
        <v>229</v>
      </c>
      <c r="RD466" s="2" t="s">
        <v>229</v>
      </c>
      <c r="RE466" s="2" t="s">
        <v>241</v>
      </c>
      <c r="RF466" s="2" t="s">
        <v>229</v>
      </c>
      <c r="RG466" s="4"/>
      <c r="RH466" s="8"/>
      <c r="RI466" s="4"/>
      <c r="RJ466" s="8"/>
      <c r="RK466" s="7"/>
      <c r="RL466" s="7"/>
      <c r="RM466" s="2" t="s">
        <v>272</v>
      </c>
      <c r="RN466" s="2" t="s">
        <v>226</v>
      </c>
      <c r="RO466" s="2" t="s">
        <v>229</v>
      </c>
      <c r="RP466" s="2" t="s">
        <v>229</v>
      </c>
      <c r="RQ466" s="2" t="s">
        <v>241</v>
      </c>
      <c r="RR466" s="2" t="s">
        <v>229</v>
      </c>
      <c r="RS466" s="4"/>
      <c r="RT466" s="8"/>
      <c r="RU466" s="4"/>
      <c r="RV466" s="8"/>
      <c r="RW466" s="7"/>
      <c r="RX466" s="7"/>
      <c r="RY466" s="2" t="s">
        <v>229</v>
      </c>
      <c r="RZ466" s="2" t="s">
        <v>229</v>
      </c>
      <c r="SA466" s="2" t="s">
        <v>229</v>
      </c>
      <c r="SB466" s="2" t="s">
        <v>229</v>
      </c>
      <c r="SC466" s="2" t="s">
        <v>229</v>
      </c>
      <c r="SD466" s="2" t="s">
        <v>229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>
        <v>50</v>
      </c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>
        <v>50</v>
      </c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</row>
    <row r="467">
      <c r="A467" s="2" t="s">
        <v>3594</v>
      </c>
      <c r="B467" s="2" t="s">
        <v>216</v>
      </c>
      <c r="C467" s="2" t="s">
        <v>217</v>
      </c>
      <c r="D467" s="2" t="s">
        <v>3164</v>
      </c>
      <c r="E467" s="2" t="s">
        <v>3497</v>
      </c>
      <c r="F467" s="2" t="s">
        <v>2424</v>
      </c>
      <c r="G467" s="2" t="s">
        <v>2425</v>
      </c>
      <c r="H467" s="2" t="s">
        <v>2426</v>
      </c>
      <c r="I467" s="2" t="s">
        <v>3593</v>
      </c>
      <c r="J467" s="2" t="s">
        <v>285</v>
      </c>
      <c r="K467" s="2" t="s">
        <v>1140</v>
      </c>
      <c r="L467" s="3">
        <v>19.04</v>
      </c>
      <c r="M467" s="3">
        <v>19.99</v>
      </c>
      <c r="N467" s="3">
        <v>39.99</v>
      </c>
      <c r="O467" s="2" t="s">
        <v>226</v>
      </c>
      <c r="P467" s="2" t="s">
        <v>2046</v>
      </c>
      <c r="Q467" s="2" t="s">
        <v>228</v>
      </c>
      <c r="R467" s="2" t="s">
        <v>229</v>
      </c>
      <c r="S467" s="2" t="s">
        <v>2428</v>
      </c>
      <c r="T467" s="2" t="s">
        <v>684</v>
      </c>
      <c r="U467" s="2" t="s">
        <v>232</v>
      </c>
      <c r="V467" s="2" t="s">
        <v>2141</v>
      </c>
      <c r="W467" s="2" t="s">
        <v>2142</v>
      </c>
      <c r="X467" s="2" t="s">
        <v>229</v>
      </c>
      <c r="Y467" s="2" t="s">
        <v>229</v>
      </c>
      <c r="Z467" s="4"/>
      <c r="AA467" s="4">
        <f>=ROUNDDOWN({0},0)</f>
      </c>
      <c r="AB467" s="5"/>
      <c r="AC467" s="2" t="s">
        <v>1072</v>
      </c>
      <c r="AD467" s="4">
        <v>60</v>
      </c>
      <c r="AE467" s="4">
        <v>120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229</v>
      </c>
      <c r="AW467" s="8" t="s">
        <v>229</v>
      </c>
      <c r="AX467" s="4" t="s">
        <v>229</v>
      </c>
      <c r="AY467" s="8" t="s">
        <v>229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/>
      <c r="BJ467" s="4"/>
      <c r="BK467" s="8"/>
      <c r="BL467" s="2" t="s">
        <v>229</v>
      </c>
      <c r="BM467" s="7"/>
      <c r="BN467" s="7"/>
      <c r="BO467" s="4"/>
      <c r="BP467" s="8"/>
      <c r="BQ467" s="4"/>
      <c r="BR467" s="8"/>
      <c r="BS467" s="7"/>
      <c r="BT467" s="7"/>
      <c r="BU467" s="2" t="s">
        <v>664</v>
      </c>
      <c r="BV467" s="2" t="s">
        <v>226</v>
      </c>
      <c r="BW467" s="2" t="s">
        <v>229</v>
      </c>
      <c r="BX467" s="2" t="s">
        <v>229</v>
      </c>
      <c r="BY467" s="2" t="s">
        <v>241</v>
      </c>
      <c r="BZ467" s="2" t="s">
        <v>229</v>
      </c>
      <c r="CA467" s="4"/>
      <c r="CB467" s="8"/>
      <c r="CC467" s="4"/>
      <c r="CD467" s="8"/>
      <c r="CE467" s="7"/>
      <c r="CF467" s="7"/>
      <c r="CG467" s="2" t="s">
        <v>272</v>
      </c>
      <c r="CH467" s="2" t="s">
        <v>226</v>
      </c>
      <c r="CI467" s="2" t="s">
        <v>229</v>
      </c>
      <c r="CJ467" s="2" t="s">
        <v>229</v>
      </c>
      <c r="CK467" s="2" t="s">
        <v>241</v>
      </c>
      <c r="CL467" s="2" t="s">
        <v>229</v>
      </c>
      <c r="CM467" s="4"/>
      <c r="CN467" s="8"/>
      <c r="CO467" s="4"/>
      <c r="CP467" s="8"/>
      <c r="CQ467" s="7"/>
      <c r="CR467" s="7"/>
      <c r="CS467" s="2" t="s">
        <v>272</v>
      </c>
      <c r="CT467" s="2" t="s">
        <v>226</v>
      </c>
      <c r="CU467" s="2" t="s">
        <v>229</v>
      </c>
      <c r="CV467" s="2" t="s">
        <v>229</v>
      </c>
      <c r="CW467" s="2" t="s">
        <v>241</v>
      </c>
      <c r="CX467" s="2" t="s">
        <v>229</v>
      </c>
      <c r="CY467" s="4"/>
      <c r="CZ467" s="8"/>
      <c r="DA467" s="4"/>
      <c r="DB467" s="8"/>
      <c r="DC467" s="7"/>
      <c r="DD467" s="7"/>
      <c r="DE467" s="2" t="s">
        <v>272</v>
      </c>
      <c r="DF467" s="2" t="s">
        <v>226</v>
      </c>
      <c r="DG467" s="2" t="s">
        <v>229</v>
      </c>
      <c r="DH467" s="2" t="s">
        <v>229</v>
      </c>
      <c r="DI467" s="2" t="s">
        <v>241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239</v>
      </c>
      <c r="DR467" s="2" t="s">
        <v>226</v>
      </c>
      <c r="DS467" s="2" t="s">
        <v>229</v>
      </c>
      <c r="DT467" s="2" t="s">
        <v>229</v>
      </c>
      <c r="DU467" s="2" t="s">
        <v>241</v>
      </c>
      <c r="DV467" s="2" t="s">
        <v>229</v>
      </c>
      <c r="DW467" s="4"/>
      <c r="DX467" s="8"/>
      <c r="DY467" s="4"/>
      <c r="DZ467" s="8"/>
      <c r="EA467" s="7"/>
      <c r="EB467" s="7"/>
      <c r="EC467" s="2" t="s">
        <v>272</v>
      </c>
      <c r="ED467" s="2" t="s">
        <v>226</v>
      </c>
      <c r="EE467" s="2" t="s">
        <v>229</v>
      </c>
      <c r="EF467" s="2" t="s">
        <v>229</v>
      </c>
      <c r="EG467" s="2" t="s">
        <v>241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272</v>
      </c>
      <c r="EP467" s="2" t="s">
        <v>226</v>
      </c>
      <c r="EQ467" s="2" t="s">
        <v>229</v>
      </c>
      <c r="ER467" s="2" t="s">
        <v>229</v>
      </c>
      <c r="ES467" s="2" t="s">
        <v>241</v>
      </c>
      <c r="ET467" s="2" t="s">
        <v>229</v>
      </c>
      <c r="EU467" s="4"/>
      <c r="EV467" s="8"/>
      <c r="EW467" s="4"/>
      <c r="EX467" s="8"/>
      <c r="EY467" s="7"/>
      <c r="EZ467" s="7"/>
      <c r="FA467" s="2" t="s">
        <v>267</v>
      </c>
      <c r="FB467" s="2" t="s">
        <v>226</v>
      </c>
      <c r="FC467" s="2" t="s">
        <v>229</v>
      </c>
      <c r="FD467" s="2" t="s">
        <v>229</v>
      </c>
      <c r="FE467" s="2" t="s">
        <v>241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226</v>
      </c>
      <c r="FO467" s="2" t="s">
        <v>229</v>
      </c>
      <c r="FP467" s="2" t="s">
        <v>229</v>
      </c>
      <c r="FQ467" s="2" t="s">
        <v>241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239</v>
      </c>
      <c r="FZ467" s="2" t="s">
        <v>226</v>
      </c>
      <c r="GA467" s="2" t="s">
        <v>229</v>
      </c>
      <c r="GB467" s="2" t="s">
        <v>229</v>
      </c>
      <c r="GC467" s="2" t="s">
        <v>241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272</v>
      </c>
      <c r="GL467" s="2" t="s">
        <v>226</v>
      </c>
      <c r="GM467" s="2" t="s">
        <v>229</v>
      </c>
      <c r="GN467" s="2" t="s">
        <v>229</v>
      </c>
      <c r="GO467" s="2" t="s">
        <v>241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272</v>
      </c>
      <c r="GX467" s="2" t="s">
        <v>226</v>
      </c>
      <c r="GY467" s="2" t="s">
        <v>229</v>
      </c>
      <c r="GZ467" s="2" t="s">
        <v>229</v>
      </c>
      <c r="HA467" s="2" t="s">
        <v>241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272</v>
      </c>
      <c r="HJ467" s="2" t="s">
        <v>226</v>
      </c>
      <c r="HK467" s="2" t="s">
        <v>229</v>
      </c>
      <c r="HL467" s="2" t="s">
        <v>229</v>
      </c>
      <c r="HM467" s="2" t="s">
        <v>241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272</v>
      </c>
      <c r="HV467" s="2" t="s">
        <v>226</v>
      </c>
      <c r="HW467" s="2" t="s">
        <v>229</v>
      </c>
      <c r="HX467" s="2" t="s">
        <v>229</v>
      </c>
      <c r="HY467" s="2" t="s">
        <v>241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272</v>
      </c>
      <c r="IH467" s="2" t="s">
        <v>226</v>
      </c>
      <c r="II467" s="2" t="s">
        <v>229</v>
      </c>
      <c r="IJ467" s="2" t="s">
        <v>229</v>
      </c>
      <c r="IK467" s="2" t="s">
        <v>241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664</v>
      </c>
      <c r="IT467" s="2" t="s">
        <v>226</v>
      </c>
      <c r="IU467" s="2" t="s">
        <v>229</v>
      </c>
      <c r="IV467" s="2" t="s">
        <v>229</v>
      </c>
      <c r="IW467" s="2" t="s">
        <v>241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272</v>
      </c>
      <c r="JF467" s="2" t="s">
        <v>226</v>
      </c>
      <c r="JG467" s="2" t="s">
        <v>229</v>
      </c>
      <c r="JH467" s="2" t="s">
        <v>229</v>
      </c>
      <c r="JI467" s="2" t="s">
        <v>241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272</v>
      </c>
      <c r="JR467" s="2" t="s">
        <v>226</v>
      </c>
      <c r="JS467" s="2" t="s">
        <v>229</v>
      </c>
      <c r="JT467" s="2" t="s">
        <v>229</v>
      </c>
      <c r="JU467" s="2" t="s">
        <v>241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272</v>
      </c>
      <c r="KD467" s="2" t="s">
        <v>226</v>
      </c>
      <c r="KE467" s="2" t="s">
        <v>229</v>
      </c>
      <c r="KF467" s="2" t="s">
        <v>229</v>
      </c>
      <c r="KG467" s="2" t="s">
        <v>241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272</v>
      </c>
      <c r="KP467" s="2" t="s">
        <v>226</v>
      </c>
      <c r="KQ467" s="2" t="s">
        <v>229</v>
      </c>
      <c r="KR467" s="2" t="s">
        <v>229</v>
      </c>
      <c r="KS467" s="2" t="s">
        <v>241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272</v>
      </c>
      <c r="LB467" s="2" t="s">
        <v>226</v>
      </c>
      <c r="LC467" s="2" t="s">
        <v>229</v>
      </c>
      <c r="LD467" s="2" t="s">
        <v>229</v>
      </c>
      <c r="LE467" s="2" t="s">
        <v>241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272</v>
      </c>
      <c r="LN467" s="2" t="s">
        <v>226</v>
      </c>
      <c r="LO467" s="2" t="s">
        <v>229</v>
      </c>
      <c r="LP467" s="2" t="s">
        <v>229</v>
      </c>
      <c r="LQ467" s="2" t="s">
        <v>241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664</v>
      </c>
      <c r="LZ467" s="2" t="s">
        <v>226</v>
      </c>
      <c r="MA467" s="2" t="s">
        <v>229</v>
      </c>
      <c r="MB467" s="2" t="s">
        <v>229</v>
      </c>
      <c r="MC467" s="2" t="s">
        <v>241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272</v>
      </c>
      <c r="ML467" s="2" t="s">
        <v>226</v>
      </c>
      <c r="MM467" s="2" t="s">
        <v>229</v>
      </c>
      <c r="MN467" s="2" t="s">
        <v>229</v>
      </c>
      <c r="MO467" s="2" t="s">
        <v>241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272</v>
      </c>
      <c r="MX467" s="2" t="s">
        <v>226</v>
      </c>
      <c r="MY467" s="2" t="s">
        <v>229</v>
      </c>
      <c r="MZ467" s="2" t="s">
        <v>229</v>
      </c>
      <c r="NA467" s="2" t="s">
        <v>241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229</v>
      </c>
      <c r="NJ467" s="2" t="s">
        <v>229</v>
      </c>
      <c r="NK467" s="2" t="s">
        <v>229</v>
      </c>
      <c r="NL467" s="2" t="s">
        <v>229</v>
      </c>
      <c r="NM467" s="2" t="s">
        <v>229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272</v>
      </c>
      <c r="NV467" s="2" t="s">
        <v>226</v>
      </c>
      <c r="NW467" s="2" t="s">
        <v>229</v>
      </c>
      <c r="NX467" s="2" t="s">
        <v>229</v>
      </c>
      <c r="NY467" s="2" t="s">
        <v>241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272</v>
      </c>
      <c r="OH467" s="2" t="s">
        <v>226</v>
      </c>
      <c r="OI467" s="2" t="s">
        <v>229</v>
      </c>
      <c r="OJ467" s="2" t="s">
        <v>229</v>
      </c>
      <c r="OK467" s="2" t="s">
        <v>241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229</v>
      </c>
      <c r="OT467" s="2" t="s">
        <v>229</v>
      </c>
      <c r="OU467" s="2" t="s">
        <v>229</v>
      </c>
      <c r="OV467" s="2" t="s">
        <v>229</v>
      </c>
      <c r="OW467" s="2" t="s">
        <v>229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229</v>
      </c>
      <c r="PF467" s="2" t="s">
        <v>229</v>
      </c>
      <c r="PG467" s="2" t="s">
        <v>229</v>
      </c>
      <c r="PH467" s="2" t="s">
        <v>229</v>
      </c>
      <c r="PI467" s="2" t="s">
        <v>229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272</v>
      </c>
      <c r="PR467" s="2" t="s">
        <v>226</v>
      </c>
      <c r="PS467" s="2" t="s">
        <v>229</v>
      </c>
      <c r="PT467" s="2" t="s">
        <v>229</v>
      </c>
      <c r="PU467" s="2" t="s">
        <v>241</v>
      </c>
      <c r="PV467" s="2" t="s">
        <v>229</v>
      </c>
      <c r="PW467" s="4"/>
      <c r="PX467" s="8"/>
      <c r="PY467" s="4"/>
      <c r="PZ467" s="8"/>
      <c r="QA467" s="7"/>
      <c r="QB467" s="7"/>
      <c r="QC467" s="2" t="s">
        <v>281</v>
      </c>
      <c r="QD467" s="2" t="s">
        <v>226</v>
      </c>
      <c r="QE467" s="2" t="s">
        <v>229</v>
      </c>
      <c r="QF467" s="2" t="s">
        <v>229</v>
      </c>
      <c r="QG467" s="2" t="s">
        <v>241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272</v>
      </c>
      <c r="QP467" s="2" t="s">
        <v>226</v>
      </c>
      <c r="QQ467" s="2" t="s">
        <v>229</v>
      </c>
      <c r="QR467" s="2" t="s">
        <v>229</v>
      </c>
      <c r="QS467" s="2" t="s">
        <v>241</v>
      </c>
      <c r="QT467" s="2" t="s">
        <v>229</v>
      </c>
      <c r="QU467" s="4"/>
      <c r="QV467" s="8"/>
      <c r="QW467" s="4"/>
      <c r="QX467" s="8"/>
      <c r="QY467" s="7"/>
      <c r="QZ467" s="7"/>
      <c r="RA467" s="2" t="s">
        <v>272</v>
      </c>
      <c r="RB467" s="2" t="s">
        <v>226</v>
      </c>
      <c r="RC467" s="2" t="s">
        <v>229</v>
      </c>
      <c r="RD467" s="2" t="s">
        <v>229</v>
      </c>
      <c r="RE467" s="2" t="s">
        <v>241</v>
      </c>
      <c r="RF467" s="2" t="s">
        <v>229</v>
      </c>
      <c r="RG467" s="4"/>
      <c r="RH467" s="8"/>
      <c r="RI467" s="4"/>
      <c r="RJ467" s="8"/>
      <c r="RK467" s="7"/>
      <c r="RL467" s="7"/>
      <c r="RM467" s="2" t="s">
        <v>272</v>
      </c>
      <c r="RN467" s="2" t="s">
        <v>226</v>
      </c>
      <c r="RO467" s="2" t="s">
        <v>229</v>
      </c>
      <c r="RP467" s="2" t="s">
        <v>229</v>
      </c>
      <c r="RQ467" s="2" t="s">
        <v>241</v>
      </c>
      <c r="RR467" s="2" t="s">
        <v>229</v>
      </c>
      <c r="RS467" s="4"/>
      <c r="RT467" s="8"/>
      <c r="RU467" s="4"/>
      <c r="RV467" s="8"/>
      <c r="RW467" s="7"/>
      <c r="RX467" s="7"/>
      <c r="RY467" s="2" t="s">
        <v>229</v>
      </c>
      <c r="RZ467" s="2" t="s">
        <v>229</v>
      </c>
      <c r="SA467" s="2" t="s">
        <v>229</v>
      </c>
      <c r="SB467" s="2" t="s">
        <v>229</v>
      </c>
      <c r="SC467" s="2" t="s">
        <v>229</v>
      </c>
      <c r="SD467" s="2" t="s">
        <v>229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>
        <v>60</v>
      </c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>
        <v>60</v>
      </c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</row>
    <row r="468">
      <c r="A468" s="2" t="s">
        <v>3595</v>
      </c>
      <c r="B468" s="2" t="s">
        <v>216</v>
      </c>
      <c r="C468" s="2" t="s">
        <v>217</v>
      </c>
      <c r="D468" s="2" t="s">
        <v>3164</v>
      </c>
      <c r="E468" s="2" t="s">
        <v>3497</v>
      </c>
      <c r="F468" s="2" t="s">
        <v>2874</v>
      </c>
      <c r="G468" s="2" t="s">
        <v>2875</v>
      </c>
      <c r="H468" s="2" t="s">
        <v>2876</v>
      </c>
      <c r="I468" s="2" t="s">
        <v>3596</v>
      </c>
      <c r="J468" s="2" t="s">
        <v>224</v>
      </c>
      <c r="K468" s="2" t="s">
        <v>1140</v>
      </c>
      <c r="L468" s="3">
        <v>19.04</v>
      </c>
      <c r="M468" s="3">
        <v>19.99</v>
      </c>
      <c r="N468" s="3">
        <v>39.99</v>
      </c>
      <c r="O468" s="2" t="s">
        <v>226</v>
      </c>
      <c r="P468" s="2" t="s">
        <v>2825</v>
      </c>
      <c r="Q468" s="2" t="s">
        <v>228</v>
      </c>
      <c r="R468" s="2" t="s">
        <v>229</v>
      </c>
      <c r="S468" s="2" t="s">
        <v>2878</v>
      </c>
      <c r="T468" s="2" t="s">
        <v>2437</v>
      </c>
      <c r="U468" s="2" t="s">
        <v>2464</v>
      </c>
      <c r="V468" s="2" t="s">
        <v>2879</v>
      </c>
      <c r="W468" s="2" t="s">
        <v>1009</v>
      </c>
      <c r="X468" s="2" t="s">
        <v>1143</v>
      </c>
      <c r="Y468" s="2" t="s">
        <v>229</v>
      </c>
      <c r="Z468" s="4"/>
      <c r="AA468" s="4">
        <f>=ROUNDDOWN({0},0)</f>
      </c>
      <c r="AB468" s="5"/>
      <c r="AC468" s="2" t="s">
        <v>2827</v>
      </c>
      <c r="AD468" s="4">
        <v>35</v>
      </c>
      <c r="AE468" s="4">
        <v>70</v>
      </c>
      <c r="AF468" s="6"/>
      <c r="AG468" s="6"/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/>
      <c r="BJ468" s="4"/>
      <c r="BK468" s="8"/>
      <c r="BL468" s="2" t="s">
        <v>229</v>
      </c>
      <c r="BM468" s="7"/>
      <c r="BN468" s="7"/>
      <c r="BO468" s="4"/>
      <c r="BP468" s="8"/>
      <c r="BQ468" s="4"/>
      <c r="BR468" s="8"/>
      <c r="BS468" s="7"/>
      <c r="BT468" s="7"/>
      <c r="BU468" s="2" t="s">
        <v>664</v>
      </c>
      <c r="BV468" s="2" t="s">
        <v>226</v>
      </c>
      <c r="BW468" s="2" t="s">
        <v>229</v>
      </c>
      <c r="BX468" s="2" t="s">
        <v>229</v>
      </c>
      <c r="BY468" s="2" t="s">
        <v>241</v>
      </c>
      <c r="BZ468" s="2" t="s">
        <v>229</v>
      </c>
      <c r="CA468" s="4"/>
      <c r="CB468" s="8"/>
      <c r="CC468" s="4"/>
      <c r="CD468" s="8"/>
      <c r="CE468" s="7"/>
      <c r="CF468" s="7"/>
      <c r="CG468" s="2" t="s">
        <v>272</v>
      </c>
      <c r="CH468" s="2" t="s">
        <v>226</v>
      </c>
      <c r="CI468" s="2" t="s">
        <v>229</v>
      </c>
      <c r="CJ468" s="2" t="s">
        <v>229</v>
      </c>
      <c r="CK468" s="2" t="s">
        <v>241</v>
      </c>
      <c r="CL468" s="2" t="s">
        <v>229</v>
      </c>
      <c r="CM468" s="4"/>
      <c r="CN468" s="8"/>
      <c r="CO468" s="4"/>
      <c r="CP468" s="8"/>
      <c r="CQ468" s="7"/>
      <c r="CR468" s="7"/>
      <c r="CS468" s="2" t="s">
        <v>272</v>
      </c>
      <c r="CT468" s="2" t="s">
        <v>226</v>
      </c>
      <c r="CU468" s="2" t="s">
        <v>229</v>
      </c>
      <c r="CV468" s="2" t="s">
        <v>229</v>
      </c>
      <c r="CW468" s="2" t="s">
        <v>241</v>
      </c>
      <c r="CX468" s="2" t="s">
        <v>229</v>
      </c>
      <c r="CY468" s="4"/>
      <c r="CZ468" s="8"/>
      <c r="DA468" s="4"/>
      <c r="DB468" s="8"/>
      <c r="DC468" s="7"/>
      <c r="DD468" s="7"/>
      <c r="DE468" s="2" t="s">
        <v>272</v>
      </c>
      <c r="DF468" s="2" t="s">
        <v>226</v>
      </c>
      <c r="DG468" s="2" t="s">
        <v>229</v>
      </c>
      <c r="DH468" s="2" t="s">
        <v>229</v>
      </c>
      <c r="DI468" s="2" t="s">
        <v>241</v>
      </c>
      <c r="DJ468" s="2" t="s">
        <v>229</v>
      </c>
      <c r="DK468" s="4"/>
      <c r="DL468" s="8"/>
      <c r="DM468" s="4"/>
      <c r="DN468" s="8"/>
      <c r="DO468" s="7"/>
      <c r="DP468" s="7"/>
      <c r="DQ468" s="2" t="s">
        <v>239</v>
      </c>
      <c r="DR468" s="2" t="s">
        <v>226</v>
      </c>
      <c r="DS468" s="2" t="s">
        <v>229</v>
      </c>
      <c r="DT468" s="2" t="s">
        <v>229</v>
      </c>
      <c r="DU468" s="2" t="s">
        <v>241</v>
      </c>
      <c r="DV468" s="2" t="s">
        <v>229</v>
      </c>
      <c r="DW468" s="4"/>
      <c r="DX468" s="8"/>
      <c r="DY468" s="4"/>
      <c r="DZ468" s="8"/>
      <c r="EA468" s="7"/>
      <c r="EB468" s="7"/>
      <c r="EC468" s="2" t="s">
        <v>272</v>
      </c>
      <c r="ED468" s="2" t="s">
        <v>226</v>
      </c>
      <c r="EE468" s="2" t="s">
        <v>229</v>
      </c>
      <c r="EF468" s="2" t="s">
        <v>229</v>
      </c>
      <c r="EG468" s="2" t="s">
        <v>241</v>
      </c>
      <c r="EH468" s="2" t="s">
        <v>229</v>
      </c>
      <c r="EI468" s="4"/>
      <c r="EJ468" s="8"/>
      <c r="EK468" s="4"/>
      <c r="EL468" s="8"/>
      <c r="EM468" s="7"/>
      <c r="EN468" s="7"/>
      <c r="EO468" s="2" t="s">
        <v>272</v>
      </c>
      <c r="EP468" s="2" t="s">
        <v>226</v>
      </c>
      <c r="EQ468" s="2" t="s">
        <v>229</v>
      </c>
      <c r="ER468" s="2" t="s">
        <v>229</v>
      </c>
      <c r="ES468" s="2" t="s">
        <v>241</v>
      </c>
      <c r="ET468" s="2" t="s">
        <v>229</v>
      </c>
      <c r="EU468" s="4"/>
      <c r="EV468" s="8"/>
      <c r="EW468" s="4"/>
      <c r="EX468" s="8"/>
      <c r="EY468" s="7"/>
      <c r="EZ468" s="7"/>
      <c r="FA468" s="2" t="s">
        <v>272</v>
      </c>
      <c r="FB468" s="2" t="s">
        <v>226</v>
      </c>
      <c r="FC468" s="2" t="s">
        <v>229</v>
      </c>
      <c r="FD468" s="2" t="s">
        <v>229</v>
      </c>
      <c r="FE468" s="2" t="s">
        <v>241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226</v>
      </c>
      <c r="FO468" s="2" t="s">
        <v>229</v>
      </c>
      <c r="FP468" s="2" t="s">
        <v>229</v>
      </c>
      <c r="FQ468" s="2" t="s">
        <v>241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239</v>
      </c>
      <c r="FZ468" s="2" t="s">
        <v>226</v>
      </c>
      <c r="GA468" s="2" t="s">
        <v>229</v>
      </c>
      <c r="GB468" s="2" t="s">
        <v>229</v>
      </c>
      <c r="GC468" s="2" t="s">
        <v>241</v>
      </c>
      <c r="GD468" s="2" t="s">
        <v>229</v>
      </c>
      <c r="GE468" s="4"/>
      <c r="GF468" s="8"/>
      <c r="GG468" s="4"/>
      <c r="GH468" s="8"/>
      <c r="GI468" s="7"/>
      <c r="GJ468" s="7"/>
      <c r="GK468" s="2" t="s">
        <v>272</v>
      </c>
      <c r="GL468" s="2" t="s">
        <v>226</v>
      </c>
      <c r="GM468" s="2" t="s">
        <v>229</v>
      </c>
      <c r="GN468" s="2" t="s">
        <v>229</v>
      </c>
      <c r="GO468" s="2" t="s">
        <v>241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272</v>
      </c>
      <c r="GX468" s="2" t="s">
        <v>226</v>
      </c>
      <c r="GY468" s="2" t="s">
        <v>229</v>
      </c>
      <c r="GZ468" s="2" t="s">
        <v>229</v>
      </c>
      <c r="HA468" s="2" t="s">
        <v>241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272</v>
      </c>
      <c r="HJ468" s="2" t="s">
        <v>226</v>
      </c>
      <c r="HK468" s="2" t="s">
        <v>229</v>
      </c>
      <c r="HL468" s="2" t="s">
        <v>229</v>
      </c>
      <c r="HM468" s="2" t="s">
        <v>241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272</v>
      </c>
      <c r="HV468" s="2" t="s">
        <v>226</v>
      </c>
      <c r="HW468" s="2" t="s">
        <v>229</v>
      </c>
      <c r="HX468" s="2" t="s">
        <v>229</v>
      </c>
      <c r="HY468" s="2" t="s">
        <v>241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272</v>
      </c>
      <c r="IH468" s="2" t="s">
        <v>226</v>
      </c>
      <c r="II468" s="2" t="s">
        <v>229</v>
      </c>
      <c r="IJ468" s="2" t="s">
        <v>229</v>
      </c>
      <c r="IK468" s="2" t="s">
        <v>241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664</v>
      </c>
      <c r="IT468" s="2" t="s">
        <v>226</v>
      </c>
      <c r="IU468" s="2" t="s">
        <v>229</v>
      </c>
      <c r="IV468" s="2" t="s">
        <v>229</v>
      </c>
      <c r="IW468" s="2" t="s">
        <v>241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272</v>
      </c>
      <c r="JF468" s="2" t="s">
        <v>226</v>
      </c>
      <c r="JG468" s="2" t="s">
        <v>229</v>
      </c>
      <c r="JH468" s="2" t="s">
        <v>229</v>
      </c>
      <c r="JI468" s="2" t="s">
        <v>241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272</v>
      </c>
      <c r="JR468" s="2" t="s">
        <v>226</v>
      </c>
      <c r="JS468" s="2" t="s">
        <v>229</v>
      </c>
      <c r="JT468" s="2" t="s">
        <v>229</v>
      </c>
      <c r="JU468" s="2" t="s">
        <v>241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272</v>
      </c>
      <c r="KD468" s="2" t="s">
        <v>226</v>
      </c>
      <c r="KE468" s="2" t="s">
        <v>229</v>
      </c>
      <c r="KF468" s="2" t="s">
        <v>229</v>
      </c>
      <c r="KG468" s="2" t="s">
        <v>241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272</v>
      </c>
      <c r="KP468" s="2" t="s">
        <v>226</v>
      </c>
      <c r="KQ468" s="2" t="s">
        <v>229</v>
      </c>
      <c r="KR468" s="2" t="s">
        <v>229</v>
      </c>
      <c r="KS468" s="2" t="s">
        <v>241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272</v>
      </c>
      <c r="LB468" s="2" t="s">
        <v>226</v>
      </c>
      <c r="LC468" s="2" t="s">
        <v>229</v>
      </c>
      <c r="LD468" s="2" t="s">
        <v>229</v>
      </c>
      <c r="LE468" s="2" t="s">
        <v>241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272</v>
      </c>
      <c r="LN468" s="2" t="s">
        <v>226</v>
      </c>
      <c r="LO468" s="2" t="s">
        <v>229</v>
      </c>
      <c r="LP468" s="2" t="s">
        <v>229</v>
      </c>
      <c r="LQ468" s="2" t="s">
        <v>241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664</v>
      </c>
      <c r="LZ468" s="2" t="s">
        <v>226</v>
      </c>
      <c r="MA468" s="2" t="s">
        <v>229</v>
      </c>
      <c r="MB468" s="2" t="s">
        <v>229</v>
      </c>
      <c r="MC468" s="2" t="s">
        <v>241</v>
      </c>
      <c r="MD468" s="2" t="s">
        <v>229</v>
      </c>
      <c r="ME468" s="4"/>
      <c r="MF468" s="8"/>
      <c r="MG468" s="4"/>
      <c r="MH468" s="8"/>
      <c r="MI468" s="7"/>
      <c r="MJ468" s="7"/>
      <c r="MK468" s="2" t="s">
        <v>272</v>
      </c>
      <c r="ML468" s="2" t="s">
        <v>226</v>
      </c>
      <c r="MM468" s="2" t="s">
        <v>229</v>
      </c>
      <c r="MN468" s="2" t="s">
        <v>229</v>
      </c>
      <c r="MO468" s="2" t="s">
        <v>241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272</v>
      </c>
      <c r="MX468" s="2" t="s">
        <v>226</v>
      </c>
      <c r="MY468" s="2" t="s">
        <v>229</v>
      </c>
      <c r="MZ468" s="2" t="s">
        <v>229</v>
      </c>
      <c r="NA468" s="2" t="s">
        <v>241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229</v>
      </c>
      <c r="NJ468" s="2" t="s">
        <v>229</v>
      </c>
      <c r="NK468" s="2" t="s">
        <v>229</v>
      </c>
      <c r="NL468" s="2" t="s">
        <v>229</v>
      </c>
      <c r="NM468" s="2" t="s">
        <v>229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272</v>
      </c>
      <c r="NV468" s="2" t="s">
        <v>226</v>
      </c>
      <c r="NW468" s="2" t="s">
        <v>229</v>
      </c>
      <c r="NX468" s="2" t="s">
        <v>229</v>
      </c>
      <c r="NY468" s="2" t="s">
        <v>241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272</v>
      </c>
      <c r="OH468" s="2" t="s">
        <v>226</v>
      </c>
      <c r="OI468" s="2" t="s">
        <v>229</v>
      </c>
      <c r="OJ468" s="2" t="s">
        <v>229</v>
      </c>
      <c r="OK468" s="2" t="s">
        <v>241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229</v>
      </c>
      <c r="OT468" s="2" t="s">
        <v>229</v>
      </c>
      <c r="OU468" s="2" t="s">
        <v>229</v>
      </c>
      <c r="OV468" s="2" t="s">
        <v>229</v>
      </c>
      <c r="OW468" s="2" t="s">
        <v>229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229</v>
      </c>
      <c r="PF468" s="2" t="s">
        <v>229</v>
      </c>
      <c r="PG468" s="2" t="s">
        <v>229</v>
      </c>
      <c r="PH468" s="2" t="s">
        <v>229</v>
      </c>
      <c r="PI468" s="2" t="s">
        <v>229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272</v>
      </c>
      <c r="PR468" s="2" t="s">
        <v>226</v>
      </c>
      <c r="PS468" s="2" t="s">
        <v>229</v>
      </c>
      <c r="PT468" s="2" t="s">
        <v>229</v>
      </c>
      <c r="PU468" s="2" t="s">
        <v>241</v>
      </c>
      <c r="PV468" s="2" t="s">
        <v>229</v>
      </c>
      <c r="PW468" s="4"/>
      <c r="PX468" s="8"/>
      <c r="PY468" s="4"/>
      <c r="PZ468" s="8"/>
      <c r="QA468" s="7"/>
      <c r="QB468" s="7"/>
      <c r="QC468" s="2" t="s">
        <v>281</v>
      </c>
      <c r="QD468" s="2" t="s">
        <v>226</v>
      </c>
      <c r="QE468" s="2" t="s">
        <v>229</v>
      </c>
      <c r="QF468" s="2" t="s">
        <v>229</v>
      </c>
      <c r="QG468" s="2" t="s">
        <v>241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272</v>
      </c>
      <c r="QP468" s="2" t="s">
        <v>226</v>
      </c>
      <c r="QQ468" s="2" t="s">
        <v>229</v>
      </c>
      <c r="QR468" s="2" t="s">
        <v>229</v>
      </c>
      <c r="QS468" s="2" t="s">
        <v>241</v>
      </c>
      <c r="QT468" s="2" t="s">
        <v>229</v>
      </c>
      <c r="QU468" s="4"/>
      <c r="QV468" s="8"/>
      <c r="QW468" s="4"/>
      <c r="QX468" s="8"/>
      <c r="QY468" s="7"/>
      <c r="QZ468" s="7"/>
      <c r="RA468" s="2" t="s">
        <v>272</v>
      </c>
      <c r="RB468" s="2" t="s">
        <v>226</v>
      </c>
      <c r="RC468" s="2" t="s">
        <v>229</v>
      </c>
      <c r="RD468" s="2" t="s">
        <v>229</v>
      </c>
      <c r="RE468" s="2" t="s">
        <v>241</v>
      </c>
      <c r="RF468" s="2" t="s">
        <v>229</v>
      </c>
      <c r="RG468" s="4"/>
      <c r="RH468" s="8"/>
      <c r="RI468" s="4"/>
      <c r="RJ468" s="8"/>
      <c r="RK468" s="7"/>
      <c r="RL468" s="7"/>
      <c r="RM468" s="2" t="s">
        <v>272</v>
      </c>
      <c r="RN468" s="2" t="s">
        <v>226</v>
      </c>
      <c r="RO468" s="2" t="s">
        <v>229</v>
      </c>
      <c r="RP468" s="2" t="s">
        <v>229</v>
      </c>
      <c r="RQ468" s="2" t="s">
        <v>241</v>
      </c>
      <c r="RR468" s="2" t="s">
        <v>229</v>
      </c>
      <c r="RS468" s="4"/>
      <c r="RT468" s="8"/>
      <c r="RU468" s="4"/>
      <c r="RV468" s="8"/>
      <c r="RW468" s="7"/>
      <c r="RX468" s="7"/>
      <c r="RY468" s="2" t="s">
        <v>229</v>
      </c>
      <c r="RZ468" s="2" t="s">
        <v>229</v>
      </c>
      <c r="SA468" s="2" t="s">
        <v>229</v>
      </c>
      <c r="SB468" s="2" t="s">
        <v>229</v>
      </c>
      <c r="SC468" s="2" t="s">
        <v>229</v>
      </c>
      <c r="SD468" s="2" t="s">
        <v>229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>
        <v>35</v>
      </c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>
        <v>35</v>
      </c>
      <c r="VM468" s="4"/>
      <c r="VN468" s="4"/>
      <c r="VO468" s="4"/>
      <c r="VP468" s="4"/>
      <c r="VQ468" s="4"/>
      <c r="VR468" s="4"/>
      <c r="VS468" s="4"/>
    </row>
    <row r="469">
      <c r="A469" s="2" t="s">
        <v>3597</v>
      </c>
      <c r="B469" s="2" t="s">
        <v>216</v>
      </c>
      <c r="C469" s="2" t="s">
        <v>217</v>
      </c>
      <c r="D469" s="2" t="s">
        <v>3164</v>
      </c>
      <c r="E469" s="2" t="s">
        <v>3497</v>
      </c>
      <c r="F469" s="2" t="s">
        <v>2874</v>
      </c>
      <c r="G469" s="2" t="s">
        <v>2875</v>
      </c>
      <c r="H469" s="2" t="s">
        <v>2876</v>
      </c>
      <c r="I469" s="2" t="s">
        <v>3596</v>
      </c>
      <c r="J469" s="2" t="s">
        <v>285</v>
      </c>
      <c r="K469" s="2" t="s">
        <v>1140</v>
      </c>
      <c r="L469" s="3">
        <v>23.8</v>
      </c>
      <c r="M469" s="3">
        <v>24.99</v>
      </c>
      <c r="N469" s="3">
        <v>49.99</v>
      </c>
      <c r="O469" s="2" t="s">
        <v>226</v>
      </c>
      <c r="P469" s="2" t="s">
        <v>2825</v>
      </c>
      <c r="Q469" s="2" t="s">
        <v>228</v>
      </c>
      <c r="R469" s="2" t="s">
        <v>229</v>
      </c>
      <c r="S469" s="2" t="s">
        <v>2878</v>
      </c>
      <c r="T469" s="2" t="s">
        <v>2437</v>
      </c>
      <c r="U469" s="2" t="s">
        <v>232</v>
      </c>
      <c r="V469" s="2" t="s">
        <v>2879</v>
      </c>
      <c r="W469" s="2" t="s">
        <v>1009</v>
      </c>
      <c r="X469" s="2" t="s">
        <v>1143</v>
      </c>
      <c r="Y469" s="2" t="s">
        <v>229</v>
      </c>
      <c r="Z469" s="4"/>
      <c r="AA469" s="4">
        <f>=ROUNDDOWN({0},0)</f>
      </c>
      <c r="AB469" s="5"/>
      <c r="AC469" s="2" t="s">
        <v>2827</v>
      </c>
      <c r="AD469" s="4">
        <v>115</v>
      </c>
      <c r="AE469" s="4">
        <v>230</v>
      </c>
      <c r="AF469" s="6"/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/>
      <c r="BJ469" s="4"/>
      <c r="BK469" s="8"/>
      <c r="BL469" s="2" t="s">
        <v>229</v>
      </c>
      <c r="BM469" s="7"/>
      <c r="BN469" s="7"/>
      <c r="BO469" s="4"/>
      <c r="BP469" s="8"/>
      <c r="BQ469" s="4"/>
      <c r="BR469" s="8"/>
      <c r="BS469" s="7"/>
      <c r="BT469" s="7"/>
      <c r="BU469" s="2" t="s">
        <v>664</v>
      </c>
      <c r="BV469" s="2" t="s">
        <v>226</v>
      </c>
      <c r="BW469" s="2" t="s">
        <v>229</v>
      </c>
      <c r="BX469" s="2" t="s">
        <v>229</v>
      </c>
      <c r="BY469" s="2" t="s">
        <v>241</v>
      </c>
      <c r="BZ469" s="2" t="s">
        <v>229</v>
      </c>
      <c r="CA469" s="4"/>
      <c r="CB469" s="8"/>
      <c r="CC469" s="4"/>
      <c r="CD469" s="8"/>
      <c r="CE469" s="7"/>
      <c r="CF469" s="7"/>
      <c r="CG469" s="2" t="s">
        <v>272</v>
      </c>
      <c r="CH469" s="2" t="s">
        <v>226</v>
      </c>
      <c r="CI469" s="2" t="s">
        <v>229</v>
      </c>
      <c r="CJ469" s="2" t="s">
        <v>229</v>
      </c>
      <c r="CK469" s="2" t="s">
        <v>241</v>
      </c>
      <c r="CL469" s="2" t="s">
        <v>229</v>
      </c>
      <c r="CM469" s="4"/>
      <c r="CN469" s="8"/>
      <c r="CO469" s="4"/>
      <c r="CP469" s="8"/>
      <c r="CQ469" s="7"/>
      <c r="CR469" s="7"/>
      <c r="CS469" s="2" t="s">
        <v>272</v>
      </c>
      <c r="CT469" s="2" t="s">
        <v>226</v>
      </c>
      <c r="CU469" s="2" t="s">
        <v>229</v>
      </c>
      <c r="CV469" s="2" t="s">
        <v>229</v>
      </c>
      <c r="CW469" s="2" t="s">
        <v>241</v>
      </c>
      <c r="CX469" s="2" t="s">
        <v>229</v>
      </c>
      <c r="CY469" s="4"/>
      <c r="CZ469" s="8"/>
      <c r="DA469" s="4"/>
      <c r="DB469" s="8"/>
      <c r="DC469" s="7"/>
      <c r="DD469" s="7"/>
      <c r="DE469" s="2" t="s">
        <v>272</v>
      </c>
      <c r="DF469" s="2" t="s">
        <v>226</v>
      </c>
      <c r="DG469" s="2" t="s">
        <v>229</v>
      </c>
      <c r="DH469" s="2" t="s">
        <v>229</v>
      </c>
      <c r="DI469" s="2" t="s">
        <v>241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239</v>
      </c>
      <c r="DR469" s="2" t="s">
        <v>226</v>
      </c>
      <c r="DS469" s="2" t="s">
        <v>229</v>
      </c>
      <c r="DT469" s="2" t="s">
        <v>229</v>
      </c>
      <c r="DU469" s="2" t="s">
        <v>241</v>
      </c>
      <c r="DV469" s="2" t="s">
        <v>229</v>
      </c>
      <c r="DW469" s="4"/>
      <c r="DX469" s="8"/>
      <c r="DY469" s="4"/>
      <c r="DZ469" s="8"/>
      <c r="EA469" s="7"/>
      <c r="EB469" s="7"/>
      <c r="EC469" s="2" t="s">
        <v>272</v>
      </c>
      <c r="ED469" s="2" t="s">
        <v>226</v>
      </c>
      <c r="EE469" s="2" t="s">
        <v>229</v>
      </c>
      <c r="EF469" s="2" t="s">
        <v>229</v>
      </c>
      <c r="EG469" s="2" t="s">
        <v>241</v>
      </c>
      <c r="EH469" s="2" t="s">
        <v>229</v>
      </c>
      <c r="EI469" s="4"/>
      <c r="EJ469" s="8"/>
      <c r="EK469" s="4"/>
      <c r="EL469" s="8"/>
      <c r="EM469" s="7"/>
      <c r="EN469" s="7"/>
      <c r="EO469" s="2" t="s">
        <v>272</v>
      </c>
      <c r="EP469" s="2" t="s">
        <v>226</v>
      </c>
      <c r="EQ469" s="2" t="s">
        <v>229</v>
      </c>
      <c r="ER469" s="2" t="s">
        <v>229</v>
      </c>
      <c r="ES469" s="2" t="s">
        <v>241</v>
      </c>
      <c r="ET469" s="2" t="s">
        <v>229</v>
      </c>
      <c r="EU469" s="4"/>
      <c r="EV469" s="8"/>
      <c r="EW469" s="4"/>
      <c r="EX469" s="8"/>
      <c r="EY469" s="7"/>
      <c r="EZ469" s="7"/>
      <c r="FA469" s="2" t="s">
        <v>272</v>
      </c>
      <c r="FB469" s="2" t="s">
        <v>226</v>
      </c>
      <c r="FC469" s="2" t="s">
        <v>229</v>
      </c>
      <c r="FD469" s="2" t="s">
        <v>229</v>
      </c>
      <c r="FE469" s="2" t="s">
        <v>241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226</v>
      </c>
      <c r="FO469" s="2" t="s">
        <v>229</v>
      </c>
      <c r="FP469" s="2" t="s">
        <v>229</v>
      </c>
      <c r="FQ469" s="2" t="s">
        <v>241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239</v>
      </c>
      <c r="FZ469" s="2" t="s">
        <v>226</v>
      </c>
      <c r="GA469" s="2" t="s">
        <v>229</v>
      </c>
      <c r="GB469" s="2" t="s">
        <v>229</v>
      </c>
      <c r="GC469" s="2" t="s">
        <v>241</v>
      </c>
      <c r="GD469" s="2" t="s">
        <v>229</v>
      </c>
      <c r="GE469" s="4"/>
      <c r="GF469" s="8"/>
      <c r="GG469" s="4"/>
      <c r="GH469" s="8"/>
      <c r="GI469" s="7"/>
      <c r="GJ469" s="7"/>
      <c r="GK469" s="2" t="s">
        <v>272</v>
      </c>
      <c r="GL469" s="2" t="s">
        <v>226</v>
      </c>
      <c r="GM469" s="2" t="s">
        <v>229</v>
      </c>
      <c r="GN469" s="2" t="s">
        <v>229</v>
      </c>
      <c r="GO469" s="2" t="s">
        <v>241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272</v>
      </c>
      <c r="GX469" s="2" t="s">
        <v>226</v>
      </c>
      <c r="GY469" s="2" t="s">
        <v>229</v>
      </c>
      <c r="GZ469" s="2" t="s">
        <v>229</v>
      </c>
      <c r="HA469" s="2" t="s">
        <v>241</v>
      </c>
      <c r="HB469" s="2" t="s">
        <v>229</v>
      </c>
      <c r="HC469" s="4"/>
      <c r="HD469" s="8"/>
      <c r="HE469" s="4"/>
      <c r="HF469" s="8"/>
      <c r="HG469" s="7"/>
      <c r="HH469" s="7"/>
      <c r="HI469" s="2" t="s">
        <v>272</v>
      </c>
      <c r="HJ469" s="2" t="s">
        <v>226</v>
      </c>
      <c r="HK469" s="2" t="s">
        <v>229</v>
      </c>
      <c r="HL469" s="2" t="s">
        <v>229</v>
      </c>
      <c r="HM469" s="2" t="s">
        <v>241</v>
      </c>
      <c r="HN469" s="2" t="s">
        <v>229</v>
      </c>
      <c r="HO469" s="4"/>
      <c r="HP469" s="8"/>
      <c r="HQ469" s="4"/>
      <c r="HR469" s="8"/>
      <c r="HS469" s="7"/>
      <c r="HT469" s="7"/>
      <c r="HU469" s="2" t="s">
        <v>272</v>
      </c>
      <c r="HV469" s="2" t="s">
        <v>226</v>
      </c>
      <c r="HW469" s="2" t="s">
        <v>229</v>
      </c>
      <c r="HX469" s="2" t="s">
        <v>229</v>
      </c>
      <c r="HY469" s="2" t="s">
        <v>241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272</v>
      </c>
      <c r="IH469" s="2" t="s">
        <v>226</v>
      </c>
      <c r="II469" s="2" t="s">
        <v>229</v>
      </c>
      <c r="IJ469" s="2" t="s">
        <v>229</v>
      </c>
      <c r="IK469" s="2" t="s">
        <v>241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664</v>
      </c>
      <c r="IT469" s="2" t="s">
        <v>226</v>
      </c>
      <c r="IU469" s="2" t="s">
        <v>229</v>
      </c>
      <c r="IV469" s="2" t="s">
        <v>229</v>
      </c>
      <c r="IW469" s="2" t="s">
        <v>241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272</v>
      </c>
      <c r="JF469" s="2" t="s">
        <v>226</v>
      </c>
      <c r="JG469" s="2" t="s">
        <v>229</v>
      </c>
      <c r="JH469" s="2" t="s">
        <v>229</v>
      </c>
      <c r="JI469" s="2" t="s">
        <v>241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272</v>
      </c>
      <c r="JR469" s="2" t="s">
        <v>226</v>
      </c>
      <c r="JS469" s="2" t="s">
        <v>229</v>
      </c>
      <c r="JT469" s="2" t="s">
        <v>229</v>
      </c>
      <c r="JU469" s="2" t="s">
        <v>241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272</v>
      </c>
      <c r="KD469" s="2" t="s">
        <v>226</v>
      </c>
      <c r="KE469" s="2" t="s">
        <v>229</v>
      </c>
      <c r="KF469" s="2" t="s">
        <v>229</v>
      </c>
      <c r="KG469" s="2" t="s">
        <v>241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272</v>
      </c>
      <c r="KP469" s="2" t="s">
        <v>226</v>
      </c>
      <c r="KQ469" s="2" t="s">
        <v>229</v>
      </c>
      <c r="KR469" s="2" t="s">
        <v>229</v>
      </c>
      <c r="KS469" s="2" t="s">
        <v>241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272</v>
      </c>
      <c r="LB469" s="2" t="s">
        <v>226</v>
      </c>
      <c r="LC469" s="2" t="s">
        <v>229</v>
      </c>
      <c r="LD469" s="2" t="s">
        <v>229</v>
      </c>
      <c r="LE469" s="2" t="s">
        <v>241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272</v>
      </c>
      <c r="LN469" s="2" t="s">
        <v>226</v>
      </c>
      <c r="LO469" s="2" t="s">
        <v>229</v>
      </c>
      <c r="LP469" s="2" t="s">
        <v>229</v>
      </c>
      <c r="LQ469" s="2" t="s">
        <v>241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664</v>
      </c>
      <c r="LZ469" s="2" t="s">
        <v>226</v>
      </c>
      <c r="MA469" s="2" t="s">
        <v>229</v>
      </c>
      <c r="MB469" s="2" t="s">
        <v>229</v>
      </c>
      <c r="MC469" s="2" t="s">
        <v>241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272</v>
      </c>
      <c r="ML469" s="2" t="s">
        <v>226</v>
      </c>
      <c r="MM469" s="2" t="s">
        <v>229</v>
      </c>
      <c r="MN469" s="2" t="s">
        <v>229</v>
      </c>
      <c r="MO469" s="2" t="s">
        <v>241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272</v>
      </c>
      <c r="MX469" s="2" t="s">
        <v>226</v>
      </c>
      <c r="MY469" s="2" t="s">
        <v>229</v>
      </c>
      <c r="MZ469" s="2" t="s">
        <v>229</v>
      </c>
      <c r="NA469" s="2" t="s">
        <v>241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229</v>
      </c>
      <c r="NJ469" s="2" t="s">
        <v>229</v>
      </c>
      <c r="NK469" s="2" t="s">
        <v>229</v>
      </c>
      <c r="NL469" s="2" t="s">
        <v>229</v>
      </c>
      <c r="NM469" s="2" t="s">
        <v>229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272</v>
      </c>
      <c r="NV469" s="2" t="s">
        <v>226</v>
      </c>
      <c r="NW469" s="2" t="s">
        <v>229</v>
      </c>
      <c r="NX469" s="2" t="s">
        <v>229</v>
      </c>
      <c r="NY469" s="2" t="s">
        <v>241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226</v>
      </c>
      <c r="OI469" s="2" t="s">
        <v>229</v>
      </c>
      <c r="OJ469" s="2" t="s">
        <v>229</v>
      </c>
      <c r="OK469" s="2" t="s">
        <v>241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229</v>
      </c>
      <c r="OT469" s="2" t="s">
        <v>229</v>
      </c>
      <c r="OU469" s="2" t="s">
        <v>229</v>
      </c>
      <c r="OV469" s="2" t="s">
        <v>229</v>
      </c>
      <c r="OW469" s="2" t="s">
        <v>229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229</v>
      </c>
      <c r="PF469" s="2" t="s">
        <v>229</v>
      </c>
      <c r="PG469" s="2" t="s">
        <v>229</v>
      </c>
      <c r="PH469" s="2" t="s">
        <v>229</v>
      </c>
      <c r="PI469" s="2" t="s">
        <v>229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272</v>
      </c>
      <c r="PR469" s="2" t="s">
        <v>226</v>
      </c>
      <c r="PS469" s="2" t="s">
        <v>229</v>
      </c>
      <c r="PT469" s="2" t="s">
        <v>229</v>
      </c>
      <c r="PU469" s="2" t="s">
        <v>241</v>
      </c>
      <c r="PV469" s="2" t="s">
        <v>229</v>
      </c>
      <c r="PW469" s="4"/>
      <c r="PX469" s="8"/>
      <c r="PY469" s="4"/>
      <c r="PZ469" s="8"/>
      <c r="QA469" s="7"/>
      <c r="QB469" s="7"/>
      <c r="QC469" s="2" t="s">
        <v>281</v>
      </c>
      <c r="QD469" s="2" t="s">
        <v>226</v>
      </c>
      <c r="QE469" s="2" t="s">
        <v>229</v>
      </c>
      <c r="QF469" s="2" t="s">
        <v>229</v>
      </c>
      <c r="QG469" s="2" t="s">
        <v>241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272</v>
      </c>
      <c r="QP469" s="2" t="s">
        <v>226</v>
      </c>
      <c r="QQ469" s="2" t="s">
        <v>229</v>
      </c>
      <c r="QR469" s="2" t="s">
        <v>229</v>
      </c>
      <c r="QS469" s="2" t="s">
        <v>241</v>
      </c>
      <c r="QT469" s="2" t="s">
        <v>229</v>
      </c>
      <c r="QU469" s="4"/>
      <c r="QV469" s="8"/>
      <c r="QW469" s="4"/>
      <c r="QX469" s="8"/>
      <c r="QY469" s="7"/>
      <c r="QZ469" s="7"/>
      <c r="RA469" s="2" t="s">
        <v>272</v>
      </c>
      <c r="RB469" s="2" t="s">
        <v>226</v>
      </c>
      <c r="RC469" s="2" t="s">
        <v>229</v>
      </c>
      <c r="RD469" s="2" t="s">
        <v>229</v>
      </c>
      <c r="RE469" s="2" t="s">
        <v>241</v>
      </c>
      <c r="RF469" s="2" t="s">
        <v>229</v>
      </c>
      <c r="RG469" s="4"/>
      <c r="RH469" s="8"/>
      <c r="RI469" s="4"/>
      <c r="RJ469" s="8"/>
      <c r="RK469" s="7"/>
      <c r="RL469" s="7"/>
      <c r="RM469" s="2" t="s">
        <v>272</v>
      </c>
      <c r="RN469" s="2" t="s">
        <v>226</v>
      </c>
      <c r="RO469" s="2" t="s">
        <v>229</v>
      </c>
      <c r="RP469" s="2" t="s">
        <v>229</v>
      </c>
      <c r="RQ469" s="2" t="s">
        <v>241</v>
      </c>
      <c r="RR469" s="2" t="s">
        <v>229</v>
      </c>
      <c r="RS469" s="4"/>
      <c r="RT469" s="8"/>
      <c r="RU469" s="4"/>
      <c r="RV469" s="8"/>
      <c r="RW469" s="7"/>
      <c r="RX469" s="7"/>
      <c r="RY469" s="2" t="s">
        <v>229</v>
      </c>
      <c r="RZ469" s="2" t="s">
        <v>229</v>
      </c>
      <c r="SA469" s="2" t="s">
        <v>229</v>
      </c>
      <c r="SB469" s="2" t="s">
        <v>229</v>
      </c>
      <c r="SC469" s="2" t="s">
        <v>229</v>
      </c>
      <c r="SD469" s="2" t="s">
        <v>229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>
        <v>115</v>
      </c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>
        <v>115</v>
      </c>
      <c r="VM469" s="4"/>
      <c r="VN469" s="4"/>
      <c r="VO469" s="4"/>
      <c r="VP469" s="4"/>
      <c r="VQ469" s="4"/>
      <c r="VR469" s="4"/>
      <c r="VS469" s="4"/>
    </row>
    <row r="470">
      <c r="A470" s="2" t="s">
        <v>3598</v>
      </c>
      <c r="B470" s="2" t="s">
        <v>216</v>
      </c>
      <c r="C470" s="2" t="s">
        <v>217</v>
      </c>
      <c r="D470" s="2" t="s">
        <v>3164</v>
      </c>
      <c r="E470" s="2" t="s">
        <v>3497</v>
      </c>
      <c r="F470" s="2" t="s">
        <v>2874</v>
      </c>
      <c r="G470" s="2" t="s">
        <v>2875</v>
      </c>
      <c r="H470" s="2" t="s">
        <v>2876</v>
      </c>
      <c r="I470" s="2" t="s">
        <v>3596</v>
      </c>
      <c r="J470" s="2" t="s">
        <v>312</v>
      </c>
      <c r="K470" s="2" t="s">
        <v>1140</v>
      </c>
      <c r="L470" s="3">
        <v>26.19</v>
      </c>
      <c r="M470" s="3">
        <v>27.5</v>
      </c>
      <c r="N470" s="3">
        <v>54.99</v>
      </c>
      <c r="O470" s="2" t="s">
        <v>226</v>
      </c>
      <c r="P470" s="2" t="s">
        <v>2825</v>
      </c>
      <c r="Q470" s="2" t="s">
        <v>228</v>
      </c>
      <c r="R470" s="2" t="s">
        <v>229</v>
      </c>
      <c r="S470" s="2" t="s">
        <v>2878</v>
      </c>
      <c r="T470" s="2" t="s">
        <v>2437</v>
      </c>
      <c r="U470" s="2" t="s">
        <v>232</v>
      </c>
      <c r="V470" s="2" t="s">
        <v>2879</v>
      </c>
      <c r="W470" s="2" t="s">
        <v>1009</v>
      </c>
      <c r="X470" s="2" t="s">
        <v>1143</v>
      </c>
      <c r="Y470" s="2" t="s">
        <v>229</v>
      </c>
      <c r="Z470" s="4"/>
      <c r="AA470" s="4">
        <f>=ROUNDDOWN({0},0)</f>
      </c>
      <c r="AB470" s="5"/>
      <c r="AC470" s="2" t="s">
        <v>2827</v>
      </c>
      <c r="AD470" s="4">
        <v>40</v>
      </c>
      <c r="AE470" s="4">
        <v>80</v>
      </c>
      <c r="AF470" s="6"/>
      <c r="AG470" s="6"/>
      <c r="AH470" s="7">
        <v>0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229</v>
      </c>
      <c r="AW470" s="8" t="s">
        <v>229</v>
      </c>
      <c r="AX470" s="4" t="s">
        <v>229</v>
      </c>
      <c r="AY470" s="8" t="s">
        <v>229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/>
      <c r="BJ470" s="4"/>
      <c r="BK470" s="8"/>
      <c r="BL470" s="2" t="s">
        <v>229</v>
      </c>
      <c r="BM470" s="7"/>
      <c r="BN470" s="7"/>
      <c r="BO470" s="4"/>
      <c r="BP470" s="8"/>
      <c r="BQ470" s="4"/>
      <c r="BR470" s="8"/>
      <c r="BS470" s="7"/>
      <c r="BT470" s="7"/>
      <c r="BU470" s="2" t="s">
        <v>664</v>
      </c>
      <c r="BV470" s="2" t="s">
        <v>226</v>
      </c>
      <c r="BW470" s="2" t="s">
        <v>229</v>
      </c>
      <c r="BX470" s="2" t="s">
        <v>229</v>
      </c>
      <c r="BY470" s="2" t="s">
        <v>241</v>
      </c>
      <c r="BZ470" s="2" t="s">
        <v>229</v>
      </c>
      <c r="CA470" s="4"/>
      <c r="CB470" s="8"/>
      <c r="CC470" s="4"/>
      <c r="CD470" s="8"/>
      <c r="CE470" s="7"/>
      <c r="CF470" s="7"/>
      <c r="CG470" s="2" t="s">
        <v>272</v>
      </c>
      <c r="CH470" s="2" t="s">
        <v>226</v>
      </c>
      <c r="CI470" s="2" t="s">
        <v>229</v>
      </c>
      <c r="CJ470" s="2" t="s">
        <v>229</v>
      </c>
      <c r="CK470" s="2" t="s">
        <v>241</v>
      </c>
      <c r="CL470" s="2" t="s">
        <v>229</v>
      </c>
      <c r="CM470" s="4"/>
      <c r="CN470" s="8"/>
      <c r="CO470" s="4"/>
      <c r="CP470" s="8"/>
      <c r="CQ470" s="7"/>
      <c r="CR470" s="7"/>
      <c r="CS470" s="2" t="s">
        <v>272</v>
      </c>
      <c r="CT470" s="2" t="s">
        <v>226</v>
      </c>
      <c r="CU470" s="2" t="s">
        <v>229</v>
      </c>
      <c r="CV470" s="2" t="s">
        <v>229</v>
      </c>
      <c r="CW470" s="2" t="s">
        <v>241</v>
      </c>
      <c r="CX470" s="2" t="s">
        <v>229</v>
      </c>
      <c r="CY470" s="4"/>
      <c r="CZ470" s="8"/>
      <c r="DA470" s="4"/>
      <c r="DB470" s="8"/>
      <c r="DC470" s="7"/>
      <c r="DD470" s="7"/>
      <c r="DE470" s="2" t="s">
        <v>272</v>
      </c>
      <c r="DF470" s="2" t="s">
        <v>226</v>
      </c>
      <c r="DG470" s="2" t="s">
        <v>229</v>
      </c>
      <c r="DH470" s="2" t="s">
        <v>229</v>
      </c>
      <c r="DI470" s="2" t="s">
        <v>241</v>
      </c>
      <c r="DJ470" s="2" t="s">
        <v>229</v>
      </c>
      <c r="DK470" s="4"/>
      <c r="DL470" s="8"/>
      <c r="DM470" s="4"/>
      <c r="DN470" s="8"/>
      <c r="DO470" s="7"/>
      <c r="DP470" s="7"/>
      <c r="DQ470" s="2" t="s">
        <v>239</v>
      </c>
      <c r="DR470" s="2" t="s">
        <v>226</v>
      </c>
      <c r="DS470" s="2" t="s">
        <v>229</v>
      </c>
      <c r="DT470" s="2" t="s">
        <v>229</v>
      </c>
      <c r="DU470" s="2" t="s">
        <v>241</v>
      </c>
      <c r="DV470" s="2" t="s">
        <v>229</v>
      </c>
      <c r="DW470" s="4"/>
      <c r="DX470" s="8"/>
      <c r="DY470" s="4"/>
      <c r="DZ470" s="8"/>
      <c r="EA470" s="7"/>
      <c r="EB470" s="7"/>
      <c r="EC470" s="2" t="s">
        <v>272</v>
      </c>
      <c r="ED470" s="2" t="s">
        <v>226</v>
      </c>
      <c r="EE470" s="2" t="s">
        <v>229</v>
      </c>
      <c r="EF470" s="2" t="s">
        <v>229</v>
      </c>
      <c r="EG470" s="2" t="s">
        <v>241</v>
      </c>
      <c r="EH470" s="2" t="s">
        <v>229</v>
      </c>
      <c r="EI470" s="4"/>
      <c r="EJ470" s="8"/>
      <c r="EK470" s="4"/>
      <c r="EL470" s="8"/>
      <c r="EM470" s="7"/>
      <c r="EN470" s="7"/>
      <c r="EO470" s="2" t="s">
        <v>272</v>
      </c>
      <c r="EP470" s="2" t="s">
        <v>226</v>
      </c>
      <c r="EQ470" s="2" t="s">
        <v>229</v>
      </c>
      <c r="ER470" s="2" t="s">
        <v>229</v>
      </c>
      <c r="ES470" s="2" t="s">
        <v>241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272</v>
      </c>
      <c r="FB470" s="2" t="s">
        <v>226</v>
      </c>
      <c r="FC470" s="2" t="s">
        <v>229</v>
      </c>
      <c r="FD470" s="2" t="s">
        <v>229</v>
      </c>
      <c r="FE470" s="2" t="s">
        <v>241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226</v>
      </c>
      <c r="FO470" s="2" t="s">
        <v>229</v>
      </c>
      <c r="FP470" s="2" t="s">
        <v>229</v>
      </c>
      <c r="FQ470" s="2" t="s">
        <v>241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226</v>
      </c>
      <c r="GA470" s="2" t="s">
        <v>229</v>
      </c>
      <c r="GB470" s="2" t="s">
        <v>229</v>
      </c>
      <c r="GC470" s="2" t="s">
        <v>241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272</v>
      </c>
      <c r="GL470" s="2" t="s">
        <v>226</v>
      </c>
      <c r="GM470" s="2" t="s">
        <v>229</v>
      </c>
      <c r="GN470" s="2" t="s">
        <v>229</v>
      </c>
      <c r="GO470" s="2" t="s">
        <v>241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272</v>
      </c>
      <c r="GX470" s="2" t="s">
        <v>226</v>
      </c>
      <c r="GY470" s="2" t="s">
        <v>229</v>
      </c>
      <c r="GZ470" s="2" t="s">
        <v>229</v>
      </c>
      <c r="HA470" s="2" t="s">
        <v>241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272</v>
      </c>
      <c r="HJ470" s="2" t="s">
        <v>226</v>
      </c>
      <c r="HK470" s="2" t="s">
        <v>229</v>
      </c>
      <c r="HL470" s="2" t="s">
        <v>229</v>
      </c>
      <c r="HM470" s="2" t="s">
        <v>241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272</v>
      </c>
      <c r="HV470" s="2" t="s">
        <v>226</v>
      </c>
      <c r="HW470" s="2" t="s">
        <v>229</v>
      </c>
      <c r="HX470" s="2" t="s">
        <v>229</v>
      </c>
      <c r="HY470" s="2" t="s">
        <v>241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272</v>
      </c>
      <c r="IH470" s="2" t="s">
        <v>226</v>
      </c>
      <c r="II470" s="2" t="s">
        <v>229</v>
      </c>
      <c r="IJ470" s="2" t="s">
        <v>229</v>
      </c>
      <c r="IK470" s="2" t="s">
        <v>241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664</v>
      </c>
      <c r="IT470" s="2" t="s">
        <v>226</v>
      </c>
      <c r="IU470" s="2" t="s">
        <v>229</v>
      </c>
      <c r="IV470" s="2" t="s">
        <v>229</v>
      </c>
      <c r="IW470" s="2" t="s">
        <v>241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272</v>
      </c>
      <c r="JF470" s="2" t="s">
        <v>226</v>
      </c>
      <c r="JG470" s="2" t="s">
        <v>229</v>
      </c>
      <c r="JH470" s="2" t="s">
        <v>229</v>
      </c>
      <c r="JI470" s="2" t="s">
        <v>241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272</v>
      </c>
      <c r="JR470" s="2" t="s">
        <v>226</v>
      </c>
      <c r="JS470" s="2" t="s">
        <v>229</v>
      </c>
      <c r="JT470" s="2" t="s">
        <v>229</v>
      </c>
      <c r="JU470" s="2" t="s">
        <v>241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272</v>
      </c>
      <c r="KD470" s="2" t="s">
        <v>226</v>
      </c>
      <c r="KE470" s="2" t="s">
        <v>229</v>
      </c>
      <c r="KF470" s="2" t="s">
        <v>229</v>
      </c>
      <c r="KG470" s="2" t="s">
        <v>241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272</v>
      </c>
      <c r="KP470" s="2" t="s">
        <v>226</v>
      </c>
      <c r="KQ470" s="2" t="s">
        <v>229</v>
      </c>
      <c r="KR470" s="2" t="s">
        <v>229</v>
      </c>
      <c r="KS470" s="2" t="s">
        <v>241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272</v>
      </c>
      <c r="LB470" s="2" t="s">
        <v>226</v>
      </c>
      <c r="LC470" s="2" t="s">
        <v>229</v>
      </c>
      <c r="LD470" s="2" t="s">
        <v>229</v>
      </c>
      <c r="LE470" s="2" t="s">
        <v>241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272</v>
      </c>
      <c r="LN470" s="2" t="s">
        <v>226</v>
      </c>
      <c r="LO470" s="2" t="s">
        <v>229</v>
      </c>
      <c r="LP470" s="2" t="s">
        <v>229</v>
      </c>
      <c r="LQ470" s="2" t="s">
        <v>241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664</v>
      </c>
      <c r="LZ470" s="2" t="s">
        <v>226</v>
      </c>
      <c r="MA470" s="2" t="s">
        <v>229</v>
      </c>
      <c r="MB470" s="2" t="s">
        <v>229</v>
      </c>
      <c r="MC470" s="2" t="s">
        <v>241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272</v>
      </c>
      <c r="ML470" s="2" t="s">
        <v>226</v>
      </c>
      <c r="MM470" s="2" t="s">
        <v>229</v>
      </c>
      <c r="MN470" s="2" t="s">
        <v>229</v>
      </c>
      <c r="MO470" s="2" t="s">
        <v>241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272</v>
      </c>
      <c r="MX470" s="2" t="s">
        <v>226</v>
      </c>
      <c r="MY470" s="2" t="s">
        <v>229</v>
      </c>
      <c r="MZ470" s="2" t="s">
        <v>229</v>
      </c>
      <c r="NA470" s="2" t="s">
        <v>241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229</v>
      </c>
      <c r="NJ470" s="2" t="s">
        <v>229</v>
      </c>
      <c r="NK470" s="2" t="s">
        <v>229</v>
      </c>
      <c r="NL470" s="2" t="s">
        <v>229</v>
      </c>
      <c r="NM470" s="2" t="s">
        <v>229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272</v>
      </c>
      <c r="NV470" s="2" t="s">
        <v>226</v>
      </c>
      <c r="NW470" s="2" t="s">
        <v>229</v>
      </c>
      <c r="NX470" s="2" t="s">
        <v>229</v>
      </c>
      <c r="NY470" s="2" t="s">
        <v>241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272</v>
      </c>
      <c r="OH470" s="2" t="s">
        <v>226</v>
      </c>
      <c r="OI470" s="2" t="s">
        <v>229</v>
      </c>
      <c r="OJ470" s="2" t="s">
        <v>229</v>
      </c>
      <c r="OK470" s="2" t="s">
        <v>241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229</v>
      </c>
      <c r="OT470" s="2" t="s">
        <v>229</v>
      </c>
      <c r="OU470" s="2" t="s">
        <v>229</v>
      </c>
      <c r="OV470" s="2" t="s">
        <v>229</v>
      </c>
      <c r="OW470" s="2" t="s">
        <v>229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229</v>
      </c>
      <c r="PF470" s="2" t="s">
        <v>229</v>
      </c>
      <c r="PG470" s="2" t="s">
        <v>229</v>
      </c>
      <c r="PH470" s="2" t="s">
        <v>229</v>
      </c>
      <c r="PI470" s="2" t="s">
        <v>229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272</v>
      </c>
      <c r="PR470" s="2" t="s">
        <v>226</v>
      </c>
      <c r="PS470" s="2" t="s">
        <v>229</v>
      </c>
      <c r="PT470" s="2" t="s">
        <v>229</v>
      </c>
      <c r="PU470" s="2" t="s">
        <v>241</v>
      </c>
      <c r="PV470" s="2" t="s">
        <v>229</v>
      </c>
      <c r="PW470" s="4"/>
      <c r="PX470" s="8"/>
      <c r="PY470" s="4"/>
      <c r="PZ470" s="8"/>
      <c r="QA470" s="7"/>
      <c r="QB470" s="7"/>
      <c r="QC470" s="2" t="s">
        <v>281</v>
      </c>
      <c r="QD470" s="2" t="s">
        <v>226</v>
      </c>
      <c r="QE470" s="2" t="s">
        <v>229</v>
      </c>
      <c r="QF470" s="2" t="s">
        <v>229</v>
      </c>
      <c r="QG470" s="2" t="s">
        <v>241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272</v>
      </c>
      <c r="QP470" s="2" t="s">
        <v>226</v>
      </c>
      <c r="QQ470" s="2" t="s">
        <v>229</v>
      </c>
      <c r="QR470" s="2" t="s">
        <v>229</v>
      </c>
      <c r="QS470" s="2" t="s">
        <v>241</v>
      </c>
      <c r="QT470" s="2" t="s">
        <v>229</v>
      </c>
      <c r="QU470" s="4"/>
      <c r="QV470" s="8"/>
      <c r="QW470" s="4"/>
      <c r="QX470" s="8"/>
      <c r="QY470" s="7"/>
      <c r="QZ470" s="7"/>
      <c r="RA470" s="2" t="s">
        <v>272</v>
      </c>
      <c r="RB470" s="2" t="s">
        <v>226</v>
      </c>
      <c r="RC470" s="2" t="s">
        <v>229</v>
      </c>
      <c r="RD470" s="2" t="s">
        <v>229</v>
      </c>
      <c r="RE470" s="2" t="s">
        <v>241</v>
      </c>
      <c r="RF470" s="2" t="s">
        <v>229</v>
      </c>
      <c r="RG470" s="4"/>
      <c r="RH470" s="8"/>
      <c r="RI470" s="4"/>
      <c r="RJ470" s="8"/>
      <c r="RK470" s="7"/>
      <c r="RL470" s="7"/>
      <c r="RM470" s="2" t="s">
        <v>272</v>
      </c>
      <c r="RN470" s="2" t="s">
        <v>226</v>
      </c>
      <c r="RO470" s="2" t="s">
        <v>229</v>
      </c>
      <c r="RP470" s="2" t="s">
        <v>229</v>
      </c>
      <c r="RQ470" s="2" t="s">
        <v>241</v>
      </c>
      <c r="RR470" s="2" t="s">
        <v>229</v>
      </c>
      <c r="RS470" s="4"/>
      <c r="RT470" s="8"/>
      <c r="RU470" s="4"/>
      <c r="RV470" s="8"/>
      <c r="RW470" s="7"/>
      <c r="RX470" s="7"/>
      <c r="RY470" s="2" t="s">
        <v>229</v>
      </c>
      <c r="RZ470" s="2" t="s">
        <v>229</v>
      </c>
      <c r="SA470" s="2" t="s">
        <v>229</v>
      </c>
      <c r="SB470" s="2" t="s">
        <v>229</v>
      </c>
      <c r="SC470" s="2" t="s">
        <v>229</v>
      </c>
      <c r="SD470" s="2" t="s">
        <v>229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>
        <v>40</v>
      </c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>
        <v>40</v>
      </c>
      <c r="VM470" s="4"/>
      <c r="VN470" s="4"/>
      <c r="VO470" s="4"/>
      <c r="VP470" s="4"/>
      <c r="VQ470" s="4"/>
      <c r="VR470" s="4"/>
      <c r="VS470" s="4"/>
    </row>
    <row r="471">
      <c r="A471" s="2" t="s">
        <v>3599</v>
      </c>
      <c r="B471" s="2" t="s">
        <v>216</v>
      </c>
      <c r="C471" s="2" t="s">
        <v>217</v>
      </c>
      <c r="D471" s="2" t="s">
        <v>3600</v>
      </c>
      <c r="E471" s="2" t="s">
        <v>3601</v>
      </c>
      <c r="F471" s="2" t="s">
        <v>1875</v>
      </c>
      <c r="G471" s="2" t="s">
        <v>1876</v>
      </c>
      <c r="H471" s="2" t="s">
        <v>1877</v>
      </c>
      <c r="I471" s="2" t="s">
        <v>3602</v>
      </c>
      <c r="J471" s="2" t="s">
        <v>224</v>
      </c>
      <c r="K471" s="2" t="s">
        <v>1878</v>
      </c>
      <c r="L471" s="3">
        <v>31.68</v>
      </c>
      <c r="M471" s="3">
        <v>33.26</v>
      </c>
      <c r="N471" s="3">
        <v>69.99</v>
      </c>
      <c r="O471" s="2" t="s">
        <v>226</v>
      </c>
      <c r="P471" s="2" t="s">
        <v>618</v>
      </c>
      <c r="Q471" s="2" t="s">
        <v>228</v>
      </c>
      <c r="R471" s="2" t="s">
        <v>229</v>
      </c>
      <c r="S471" s="2" t="s">
        <v>1879</v>
      </c>
      <c r="T471" s="2" t="s">
        <v>684</v>
      </c>
      <c r="U471" s="2" t="s">
        <v>286</v>
      </c>
      <c r="V471" s="2" t="s">
        <v>1436</v>
      </c>
      <c r="W471" s="2" t="s">
        <v>1009</v>
      </c>
      <c r="X471" s="2" t="s">
        <v>1437</v>
      </c>
      <c r="Y471" s="2" t="s">
        <v>1144</v>
      </c>
      <c r="Z471" s="4">
        <v>221</v>
      </c>
      <c r="AA471" s="4">
        <f>=ROUNDDOWN(55.25,0)</f>
      </c>
      <c r="AB471" s="5">
        <v>4</v>
      </c>
      <c r="AC471" s="2" t="s">
        <v>1880</v>
      </c>
      <c r="AD471" s="4">
        <v>40</v>
      </c>
      <c r="AE471" s="4">
        <v>40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>
        <v>5</v>
      </c>
      <c r="AQ471" s="8">
        <v>181.63</v>
      </c>
      <c r="AR471" s="4"/>
      <c r="AS471" s="8"/>
      <c r="AT471" s="7"/>
      <c r="AU471" s="7"/>
      <c r="AV471" s="4">
        <v>22</v>
      </c>
      <c r="AW471" s="8">
        <v>968.68</v>
      </c>
      <c r="AX471" s="4">
        <v>9</v>
      </c>
      <c r="AY471" s="8">
        <v>404.93</v>
      </c>
      <c r="AZ471" s="7">
        <v>1.4444</v>
      </c>
      <c r="BA471" s="7">
        <v>1.3922</v>
      </c>
      <c r="BB471" s="7">
        <v>0.1875</v>
      </c>
      <c r="BC471" s="4">
        <v>22</v>
      </c>
      <c r="BD471" s="8">
        <v>968.68</v>
      </c>
      <c r="BE471" s="4">
        <v>9</v>
      </c>
      <c r="BF471" s="8">
        <v>404.93</v>
      </c>
      <c r="BG471" s="7">
        <v>1.4444</v>
      </c>
      <c r="BH471" s="7">
        <v>1.3922</v>
      </c>
      <c r="BI471" s="7">
        <v>1</v>
      </c>
      <c r="BJ471" s="4">
        <v>5</v>
      </c>
      <c r="BK471" s="8">
        <v>181.63</v>
      </c>
      <c r="BL471" s="2" t="s">
        <v>3603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714</v>
      </c>
      <c r="BV471" s="2" t="s">
        <v>275</v>
      </c>
      <c r="BW471" s="2" t="s">
        <v>229</v>
      </c>
      <c r="BX471" s="2" t="s">
        <v>1719</v>
      </c>
      <c r="BY471" s="2" t="s">
        <v>241</v>
      </c>
      <c r="BZ471" s="2" t="s">
        <v>229</v>
      </c>
      <c r="CA471" s="4"/>
      <c r="CB471" s="8"/>
      <c r="CC471" s="4"/>
      <c r="CD471" s="8"/>
      <c r="CE471" s="7"/>
      <c r="CF471" s="7"/>
      <c r="CG471" s="2" t="s">
        <v>239</v>
      </c>
      <c r="CH471" s="2" t="s">
        <v>226</v>
      </c>
      <c r="CI471" s="2" t="s">
        <v>1930</v>
      </c>
      <c r="CJ471" s="2" t="s">
        <v>1705</v>
      </c>
      <c r="CK471" s="2" t="s">
        <v>241</v>
      </c>
      <c r="CL471" s="2" t="s">
        <v>229</v>
      </c>
      <c r="CM471" s="4">
        <v>2</v>
      </c>
      <c r="CN471" s="8">
        <v>72.42</v>
      </c>
      <c r="CO471" s="4"/>
      <c r="CP471" s="8"/>
      <c r="CQ471" s="7"/>
      <c r="CR471" s="7"/>
      <c r="CS471" s="2" t="s">
        <v>239</v>
      </c>
      <c r="CT471" s="2" t="s">
        <v>226</v>
      </c>
      <c r="CU471" s="2" t="s">
        <v>1148</v>
      </c>
      <c r="CV471" s="2" t="s">
        <v>3604</v>
      </c>
      <c r="CW471" s="2" t="s">
        <v>241</v>
      </c>
      <c r="CX471" s="2" t="s">
        <v>229</v>
      </c>
      <c r="CY471" s="4"/>
      <c r="CZ471" s="8"/>
      <c r="DA471" s="4"/>
      <c r="DB471" s="8"/>
      <c r="DC471" s="7"/>
      <c r="DD471" s="7"/>
      <c r="DE471" s="2" t="s">
        <v>239</v>
      </c>
      <c r="DF471" s="2" t="s">
        <v>226</v>
      </c>
      <c r="DG471" s="2" t="s">
        <v>1148</v>
      </c>
      <c r="DH471" s="2" t="s">
        <v>1649</v>
      </c>
      <c r="DI471" s="2" t="s">
        <v>241</v>
      </c>
      <c r="DJ471" s="2" t="s">
        <v>229</v>
      </c>
      <c r="DK471" s="4"/>
      <c r="DL471" s="8"/>
      <c r="DM471" s="4"/>
      <c r="DN471" s="8"/>
      <c r="DO471" s="7"/>
      <c r="DP471" s="7"/>
      <c r="DQ471" s="2" t="s">
        <v>239</v>
      </c>
      <c r="DR471" s="2" t="s">
        <v>226</v>
      </c>
      <c r="DS471" s="2" t="s">
        <v>1148</v>
      </c>
      <c r="DT471" s="2" t="s">
        <v>2342</v>
      </c>
      <c r="DU471" s="2" t="s">
        <v>241</v>
      </c>
      <c r="DV471" s="2" t="s">
        <v>229</v>
      </c>
      <c r="DW471" s="4"/>
      <c r="DX471" s="8"/>
      <c r="DY471" s="4"/>
      <c r="DZ471" s="8"/>
      <c r="EA471" s="7"/>
      <c r="EB471" s="7"/>
      <c r="EC471" s="2" t="s">
        <v>239</v>
      </c>
      <c r="ED471" s="2" t="s">
        <v>226</v>
      </c>
      <c r="EE471" s="2" t="s">
        <v>699</v>
      </c>
      <c r="EF471" s="2" t="s">
        <v>1785</v>
      </c>
      <c r="EG471" s="2" t="s">
        <v>241</v>
      </c>
      <c r="EH471" s="2" t="s">
        <v>229</v>
      </c>
      <c r="EI471" s="4">
        <v>1</v>
      </c>
      <c r="EJ471" s="8">
        <v>35.23</v>
      </c>
      <c r="EK471" s="4"/>
      <c r="EL471" s="8"/>
      <c r="EM471" s="7"/>
      <c r="EN471" s="7"/>
      <c r="EO471" s="2" t="s">
        <v>239</v>
      </c>
      <c r="EP471" s="2" t="s">
        <v>226</v>
      </c>
      <c r="EQ471" s="2" t="s">
        <v>1148</v>
      </c>
      <c r="ER471" s="2" t="s">
        <v>3605</v>
      </c>
      <c r="ES471" s="2" t="s">
        <v>241</v>
      </c>
      <c r="ET471" s="2" t="s">
        <v>229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226</v>
      </c>
      <c r="FC471" s="2" t="s">
        <v>1148</v>
      </c>
      <c r="FD471" s="2" t="s">
        <v>2210</v>
      </c>
      <c r="FE471" s="2" t="s">
        <v>241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226</v>
      </c>
      <c r="FO471" s="2" t="s">
        <v>1148</v>
      </c>
      <c r="FP471" s="2" t="s">
        <v>3606</v>
      </c>
      <c r="FQ471" s="2" t="s">
        <v>241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239</v>
      </c>
      <c r="FZ471" s="2" t="s">
        <v>226</v>
      </c>
      <c r="GA471" s="2" t="s">
        <v>327</v>
      </c>
      <c r="GB471" s="2" t="s">
        <v>229</v>
      </c>
      <c r="GC471" s="2" t="s">
        <v>241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714</v>
      </c>
      <c r="GL471" s="2" t="s">
        <v>275</v>
      </c>
      <c r="GM471" s="2" t="s">
        <v>1148</v>
      </c>
      <c r="GN471" s="2" t="s">
        <v>2077</v>
      </c>
      <c r="GO471" s="2" t="s">
        <v>241</v>
      </c>
      <c r="GP471" s="2" t="s">
        <v>229</v>
      </c>
      <c r="GQ471" s="4">
        <v>2</v>
      </c>
      <c r="GR471" s="8">
        <v>73.98</v>
      </c>
      <c r="GS471" s="4"/>
      <c r="GT471" s="8"/>
      <c r="GU471" s="7"/>
      <c r="GV471" s="7"/>
      <c r="GW471" s="2" t="s">
        <v>239</v>
      </c>
      <c r="GX471" s="2" t="s">
        <v>226</v>
      </c>
      <c r="GY471" s="2" t="s">
        <v>258</v>
      </c>
      <c r="GZ471" s="2" t="s">
        <v>449</v>
      </c>
      <c r="HA471" s="2" t="s">
        <v>241</v>
      </c>
      <c r="HB471" s="2" t="s">
        <v>229</v>
      </c>
      <c r="HC471" s="4"/>
      <c r="HD471" s="8"/>
      <c r="HE471" s="4"/>
      <c r="HF471" s="8"/>
      <c r="HG471" s="7"/>
      <c r="HH471" s="7"/>
      <c r="HI471" s="2" t="s">
        <v>239</v>
      </c>
      <c r="HJ471" s="2" t="s">
        <v>226</v>
      </c>
      <c r="HK471" s="2" t="s">
        <v>1557</v>
      </c>
      <c r="HL471" s="2" t="s">
        <v>1836</v>
      </c>
      <c r="HM471" s="2" t="s">
        <v>241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239</v>
      </c>
      <c r="HV471" s="2" t="s">
        <v>226</v>
      </c>
      <c r="HW471" s="2" t="s">
        <v>712</v>
      </c>
      <c r="HX471" s="2" t="s">
        <v>992</v>
      </c>
      <c r="HY471" s="2" t="s">
        <v>241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266</v>
      </c>
      <c r="IH471" s="2" t="s">
        <v>226</v>
      </c>
      <c r="II471" s="2" t="s">
        <v>229</v>
      </c>
      <c r="IJ471" s="2" t="s">
        <v>229</v>
      </c>
      <c r="IK471" s="2" t="s">
        <v>241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267</v>
      </c>
      <c r="IT471" s="2" t="s">
        <v>226</v>
      </c>
      <c r="IU471" s="2" t="s">
        <v>229</v>
      </c>
      <c r="IV471" s="2" t="s">
        <v>229</v>
      </c>
      <c r="IW471" s="2" t="s">
        <v>241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239</v>
      </c>
      <c r="JF471" s="2" t="s">
        <v>226</v>
      </c>
      <c r="JG471" s="2" t="s">
        <v>268</v>
      </c>
      <c r="JH471" s="2" t="s">
        <v>437</v>
      </c>
      <c r="JI471" s="2" t="s">
        <v>241</v>
      </c>
      <c r="JJ471" s="2" t="s">
        <v>229</v>
      </c>
      <c r="JK471" s="4"/>
      <c r="JL471" s="8"/>
      <c r="JM471" s="4"/>
      <c r="JN471" s="8"/>
      <c r="JO471" s="7"/>
      <c r="JP471" s="7"/>
      <c r="JQ471" s="2" t="s">
        <v>229</v>
      </c>
      <c r="JR471" s="2" t="s">
        <v>229</v>
      </c>
      <c r="JS471" s="2" t="s">
        <v>229</v>
      </c>
      <c r="JT471" s="2" t="s">
        <v>229</v>
      </c>
      <c r="JU471" s="2" t="s">
        <v>229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239</v>
      </c>
      <c r="KD471" s="2" t="s">
        <v>226</v>
      </c>
      <c r="KE471" s="2" t="s">
        <v>270</v>
      </c>
      <c r="KF471" s="2" t="s">
        <v>3607</v>
      </c>
      <c r="KG471" s="2" t="s">
        <v>241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272</v>
      </c>
      <c r="KP471" s="2" t="s">
        <v>226</v>
      </c>
      <c r="KQ471" s="2" t="s">
        <v>229</v>
      </c>
      <c r="KR471" s="2" t="s">
        <v>229</v>
      </c>
      <c r="KS471" s="2" t="s">
        <v>241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239</v>
      </c>
      <c r="LB471" s="2" t="s">
        <v>226</v>
      </c>
      <c r="LC471" s="2" t="s">
        <v>2063</v>
      </c>
      <c r="LD471" s="2" t="s">
        <v>3608</v>
      </c>
      <c r="LE471" s="2" t="s">
        <v>241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229</v>
      </c>
      <c r="LN471" s="2" t="s">
        <v>229</v>
      </c>
      <c r="LO471" s="2" t="s">
        <v>229</v>
      </c>
      <c r="LP471" s="2" t="s">
        <v>229</v>
      </c>
      <c r="LQ471" s="2" t="s">
        <v>229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239</v>
      </c>
      <c r="LZ471" s="2" t="s">
        <v>275</v>
      </c>
      <c r="MA471" s="2" t="s">
        <v>1474</v>
      </c>
      <c r="MB471" s="2" t="s">
        <v>3609</v>
      </c>
      <c r="MC471" s="2" t="s">
        <v>241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278</v>
      </c>
      <c r="ML471" s="2" t="s">
        <v>226</v>
      </c>
      <c r="MM471" s="2" t="s">
        <v>229</v>
      </c>
      <c r="MN471" s="2" t="s">
        <v>229</v>
      </c>
      <c r="MO471" s="2" t="s">
        <v>241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239</v>
      </c>
      <c r="MX471" s="2" t="s">
        <v>226</v>
      </c>
      <c r="MY471" s="2" t="s">
        <v>866</v>
      </c>
      <c r="MZ471" s="2" t="s">
        <v>2078</v>
      </c>
      <c r="NA471" s="2" t="s">
        <v>241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239</v>
      </c>
      <c r="NJ471" s="2" t="s">
        <v>260</v>
      </c>
      <c r="NK471" s="2" t="s">
        <v>1165</v>
      </c>
      <c r="NL471" s="2" t="s">
        <v>1884</v>
      </c>
      <c r="NM471" s="2" t="s">
        <v>241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272</v>
      </c>
      <c r="NV471" s="2" t="s">
        <v>226</v>
      </c>
      <c r="NW471" s="2" t="s">
        <v>229</v>
      </c>
      <c r="NX471" s="2" t="s">
        <v>229</v>
      </c>
      <c r="NY471" s="2" t="s">
        <v>241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239</v>
      </c>
      <c r="OH471" s="2" t="s">
        <v>226</v>
      </c>
      <c r="OI471" s="2" t="s">
        <v>229</v>
      </c>
      <c r="OJ471" s="2" t="s">
        <v>229</v>
      </c>
      <c r="OK471" s="2" t="s">
        <v>241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229</v>
      </c>
      <c r="OT471" s="2" t="s">
        <v>229</v>
      </c>
      <c r="OU471" s="2" t="s">
        <v>229</v>
      </c>
      <c r="OV471" s="2" t="s">
        <v>229</v>
      </c>
      <c r="OW471" s="2" t="s">
        <v>229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229</v>
      </c>
      <c r="PF471" s="2" t="s">
        <v>229</v>
      </c>
      <c r="PG471" s="2" t="s">
        <v>229</v>
      </c>
      <c r="PH471" s="2" t="s">
        <v>229</v>
      </c>
      <c r="PI471" s="2" t="s">
        <v>229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239</v>
      </c>
      <c r="PR471" s="2" t="s">
        <v>275</v>
      </c>
      <c r="PS471" s="2" t="s">
        <v>1166</v>
      </c>
      <c r="PT471" s="2" t="s">
        <v>2895</v>
      </c>
      <c r="PU471" s="2" t="s">
        <v>241</v>
      </c>
      <c r="PV471" s="2" t="s">
        <v>229</v>
      </c>
      <c r="PW471" s="4"/>
      <c r="PX471" s="8"/>
      <c r="PY471" s="4"/>
      <c r="PZ471" s="8"/>
      <c r="QA471" s="7"/>
      <c r="QB471" s="7"/>
      <c r="QC471" s="2" t="s">
        <v>281</v>
      </c>
      <c r="QD471" s="2" t="s">
        <v>226</v>
      </c>
      <c r="QE471" s="2" t="s">
        <v>229</v>
      </c>
      <c r="QF471" s="2" t="s">
        <v>229</v>
      </c>
      <c r="QG471" s="2" t="s">
        <v>241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229</v>
      </c>
      <c r="QP471" s="2" t="s">
        <v>229</v>
      </c>
      <c r="QQ471" s="2" t="s">
        <v>229</v>
      </c>
      <c r="QR471" s="2" t="s">
        <v>229</v>
      </c>
      <c r="QS471" s="2" t="s">
        <v>229</v>
      </c>
      <c r="QT471" s="2" t="s">
        <v>229</v>
      </c>
      <c r="QU471" s="4"/>
      <c r="QV471" s="8"/>
      <c r="QW471" s="4"/>
      <c r="QX471" s="8"/>
      <c r="QY471" s="7"/>
      <c r="QZ471" s="7"/>
      <c r="RA471" s="2" t="s">
        <v>239</v>
      </c>
      <c r="RB471" s="2" t="s">
        <v>275</v>
      </c>
      <c r="RC471" s="2" t="s">
        <v>2181</v>
      </c>
      <c r="RD471" s="2" t="s">
        <v>3563</v>
      </c>
      <c r="RE471" s="2" t="s">
        <v>241</v>
      </c>
      <c r="RF471" s="2" t="s">
        <v>229</v>
      </c>
      <c r="RG471" s="4"/>
      <c r="RH471" s="8"/>
      <c r="RI471" s="4"/>
      <c r="RJ471" s="8"/>
      <c r="RK471" s="7"/>
      <c r="RL471" s="7"/>
      <c r="RM471" s="2" t="s">
        <v>229</v>
      </c>
      <c r="RN471" s="2" t="s">
        <v>229</v>
      </c>
      <c r="RO471" s="2" t="s">
        <v>229</v>
      </c>
      <c r="RP471" s="2" t="s">
        <v>229</v>
      </c>
      <c r="RQ471" s="2" t="s">
        <v>229</v>
      </c>
      <c r="RR471" s="2" t="s">
        <v>229</v>
      </c>
      <c r="RS471" s="4"/>
      <c r="RT471" s="8"/>
      <c r="RU471" s="4"/>
      <c r="RV471" s="8"/>
      <c r="RW471" s="7"/>
      <c r="RX471" s="7"/>
      <c r="RY471" s="2" t="s">
        <v>239</v>
      </c>
      <c r="RZ471" s="2" t="s">
        <v>275</v>
      </c>
      <c r="SA471" s="2" t="s">
        <v>800</v>
      </c>
      <c r="SB471" s="2" t="s">
        <v>1457</v>
      </c>
      <c r="SC471" s="2" t="s">
        <v>241</v>
      </c>
      <c r="SD471" s="2" t="s">
        <v>229</v>
      </c>
      <c r="SE471" s="4">
        <v>221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>
        <v>40</v>
      </c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</row>
    <row r="472">
      <c r="A472" s="2" t="s">
        <v>3610</v>
      </c>
      <c r="B472" s="2" t="s">
        <v>216</v>
      </c>
      <c r="C472" s="2" t="s">
        <v>217</v>
      </c>
      <c r="D472" s="2" t="s">
        <v>3600</v>
      </c>
      <c r="E472" s="2" t="s">
        <v>3601</v>
      </c>
      <c r="F472" s="2" t="s">
        <v>1875</v>
      </c>
      <c r="G472" s="2" t="s">
        <v>1876</v>
      </c>
      <c r="H472" s="2" t="s">
        <v>1877</v>
      </c>
      <c r="I472" s="2" t="s">
        <v>3602</v>
      </c>
      <c r="J472" s="2" t="s">
        <v>285</v>
      </c>
      <c r="K472" s="2" t="s">
        <v>1878</v>
      </c>
      <c r="L472" s="3">
        <v>36.45</v>
      </c>
      <c r="M472" s="3">
        <v>38.27</v>
      </c>
      <c r="N472" s="3">
        <v>79.99</v>
      </c>
      <c r="O472" s="2" t="s">
        <v>226</v>
      </c>
      <c r="P472" s="2" t="s">
        <v>618</v>
      </c>
      <c r="Q472" s="2" t="s">
        <v>228</v>
      </c>
      <c r="R472" s="2" t="s">
        <v>229</v>
      </c>
      <c r="S472" s="2" t="s">
        <v>1879</v>
      </c>
      <c r="T472" s="2" t="s">
        <v>684</v>
      </c>
      <c r="U472" s="2" t="s">
        <v>733</v>
      </c>
      <c r="V472" s="2" t="s">
        <v>1436</v>
      </c>
      <c r="W472" s="2" t="s">
        <v>1009</v>
      </c>
      <c r="X472" s="2" t="s">
        <v>1437</v>
      </c>
      <c r="Y472" s="2" t="s">
        <v>1144</v>
      </c>
      <c r="Z472" s="4">
        <v>162</v>
      </c>
      <c r="AA472" s="4">
        <f>=ROUNDDOWN(18,0)</f>
      </c>
      <c r="AB472" s="5">
        <v>9</v>
      </c>
      <c r="AC472" s="2" t="s">
        <v>1617</v>
      </c>
      <c r="AD472" s="4">
        <v>250</v>
      </c>
      <c r="AE472" s="4">
        <v>400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>
        <v>8</v>
      </c>
      <c r="AQ472" s="8">
        <v>316.03</v>
      </c>
      <c r="AR472" s="4">
        <v>5</v>
      </c>
      <c r="AS472" s="8">
        <v>209.85</v>
      </c>
      <c r="AT472" s="7">
        <v>0.6</v>
      </c>
      <c r="AU472" s="7">
        <v>0.506</v>
      </c>
      <c r="AV472" s="4" t="s">
        <v>229</v>
      </c>
      <c r="AW472" s="8" t="s">
        <v>229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>
        <v>0.3262</v>
      </c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 t="s">
        <v>229</v>
      </c>
      <c r="BJ472" s="4">
        <v>8</v>
      </c>
      <c r="BK472" s="8">
        <v>316.03</v>
      </c>
      <c r="BL472" s="2" t="s">
        <v>3611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714</v>
      </c>
      <c r="BV472" s="2" t="s">
        <v>275</v>
      </c>
      <c r="BW472" s="2" t="s">
        <v>229</v>
      </c>
      <c r="BX472" s="2" t="s">
        <v>1719</v>
      </c>
      <c r="BY472" s="2" t="s">
        <v>241</v>
      </c>
      <c r="BZ472" s="2" t="s">
        <v>229</v>
      </c>
      <c r="CA472" s="4">
        <v>2</v>
      </c>
      <c r="CB472" s="8">
        <v>82.78</v>
      </c>
      <c r="CC472" s="4">
        <v>1</v>
      </c>
      <c r="CD472" s="8">
        <v>41.39</v>
      </c>
      <c r="CE472" s="7">
        <v>1</v>
      </c>
      <c r="CF472" s="7">
        <v>1</v>
      </c>
      <c r="CG472" s="2" t="s">
        <v>239</v>
      </c>
      <c r="CH472" s="2" t="s">
        <v>226</v>
      </c>
      <c r="CI472" s="2" t="s">
        <v>1650</v>
      </c>
      <c r="CJ472" s="2" t="s">
        <v>1705</v>
      </c>
      <c r="CK472" s="2" t="s">
        <v>241</v>
      </c>
      <c r="CL472" s="2" t="s">
        <v>229</v>
      </c>
      <c r="CM472" s="4"/>
      <c r="CN472" s="8"/>
      <c r="CO472" s="4">
        <v>1</v>
      </c>
      <c r="CP472" s="8">
        <v>41.39</v>
      </c>
      <c r="CQ472" s="7">
        <v>-1</v>
      </c>
      <c r="CR472" s="7">
        <v>-1</v>
      </c>
      <c r="CS472" s="2" t="s">
        <v>239</v>
      </c>
      <c r="CT472" s="2" t="s">
        <v>226</v>
      </c>
      <c r="CU472" s="2" t="s">
        <v>1148</v>
      </c>
      <c r="CV472" s="2" t="s">
        <v>3612</v>
      </c>
      <c r="CW472" s="2" t="s">
        <v>241</v>
      </c>
      <c r="CX472" s="2" t="s">
        <v>229</v>
      </c>
      <c r="CY472" s="4">
        <v>2</v>
      </c>
      <c r="CZ472" s="8">
        <v>69.26</v>
      </c>
      <c r="DA472" s="4"/>
      <c r="DB472" s="8"/>
      <c r="DC472" s="7"/>
      <c r="DD472" s="7"/>
      <c r="DE472" s="2" t="s">
        <v>239</v>
      </c>
      <c r="DF472" s="2" t="s">
        <v>226</v>
      </c>
      <c r="DG472" s="2" t="s">
        <v>1148</v>
      </c>
      <c r="DH472" s="2" t="s">
        <v>1567</v>
      </c>
      <c r="DI472" s="2" t="s">
        <v>241</v>
      </c>
      <c r="DJ472" s="2" t="s">
        <v>229</v>
      </c>
      <c r="DK472" s="4">
        <v>1</v>
      </c>
      <c r="DL472" s="8">
        <v>38.27</v>
      </c>
      <c r="DM472" s="4"/>
      <c r="DN472" s="8"/>
      <c r="DO472" s="7"/>
      <c r="DP472" s="7"/>
      <c r="DQ472" s="2" t="s">
        <v>239</v>
      </c>
      <c r="DR472" s="2" t="s">
        <v>226</v>
      </c>
      <c r="DS472" s="2" t="s">
        <v>1148</v>
      </c>
      <c r="DT472" s="2" t="s">
        <v>3613</v>
      </c>
      <c r="DU472" s="2" t="s">
        <v>241</v>
      </c>
      <c r="DV472" s="2" t="s">
        <v>229</v>
      </c>
      <c r="DW472" s="4">
        <v>1</v>
      </c>
      <c r="DX472" s="8">
        <v>43.2</v>
      </c>
      <c r="DY472" s="4"/>
      <c r="DZ472" s="8"/>
      <c r="EA472" s="7"/>
      <c r="EB472" s="7"/>
      <c r="EC472" s="2" t="s">
        <v>239</v>
      </c>
      <c r="ED472" s="2" t="s">
        <v>226</v>
      </c>
      <c r="EE472" s="2" t="s">
        <v>699</v>
      </c>
      <c r="EF472" s="2" t="s">
        <v>2972</v>
      </c>
      <c r="EG472" s="2" t="s">
        <v>241</v>
      </c>
      <c r="EH472" s="2" t="s">
        <v>229</v>
      </c>
      <c r="EI472" s="4">
        <v>1</v>
      </c>
      <c r="EJ472" s="8">
        <v>40.25</v>
      </c>
      <c r="EK472" s="4"/>
      <c r="EL472" s="8"/>
      <c r="EM472" s="7"/>
      <c r="EN472" s="7"/>
      <c r="EO472" s="2" t="s">
        <v>239</v>
      </c>
      <c r="EP472" s="2" t="s">
        <v>226</v>
      </c>
      <c r="EQ472" s="2" t="s">
        <v>1148</v>
      </c>
      <c r="ER472" s="2" t="s">
        <v>3614</v>
      </c>
      <c r="ES472" s="2" t="s">
        <v>241</v>
      </c>
      <c r="ET472" s="2" t="s">
        <v>229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226</v>
      </c>
      <c r="FC472" s="2" t="s">
        <v>1148</v>
      </c>
      <c r="FD472" s="2" t="s">
        <v>1732</v>
      </c>
      <c r="FE472" s="2" t="s">
        <v>241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226</v>
      </c>
      <c r="FO472" s="2" t="s">
        <v>1148</v>
      </c>
      <c r="FP472" s="2" t="s">
        <v>1884</v>
      </c>
      <c r="FQ472" s="2" t="s">
        <v>241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226</v>
      </c>
      <c r="GA472" s="2" t="s">
        <v>327</v>
      </c>
      <c r="GB472" s="2" t="s">
        <v>229</v>
      </c>
      <c r="GC472" s="2" t="s">
        <v>241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714</v>
      </c>
      <c r="GL472" s="2" t="s">
        <v>275</v>
      </c>
      <c r="GM472" s="2" t="s">
        <v>1148</v>
      </c>
      <c r="GN472" s="2" t="s">
        <v>3615</v>
      </c>
      <c r="GO472" s="2" t="s">
        <v>241</v>
      </c>
      <c r="GP472" s="2" t="s">
        <v>229</v>
      </c>
      <c r="GQ472" s="4">
        <v>1</v>
      </c>
      <c r="GR472" s="8">
        <v>42.27</v>
      </c>
      <c r="GS472" s="4">
        <v>2</v>
      </c>
      <c r="GT472" s="8">
        <v>84.54</v>
      </c>
      <c r="GU472" s="7">
        <v>-0.5</v>
      </c>
      <c r="GV472" s="7">
        <v>-0.5</v>
      </c>
      <c r="GW472" s="2" t="s">
        <v>239</v>
      </c>
      <c r="GX472" s="2" t="s">
        <v>226</v>
      </c>
      <c r="GY472" s="2" t="s">
        <v>258</v>
      </c>
      <c r="GZ472" s="2" t="s">
        <v>1367</v>
      </c>
      <c r="HA472" s="2" t="s">
        <v>241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239</v>
      </c>
      <c r="HJ472" s="2" t="s">
        <v>226</v>
      </c>
      <c r="HK472" s="2" t="s">
        <v>1557</v>
      </c>
      <c r="HL472" s="2" t="s">
        <v>2028</v>
      </c>
      <c r="HM472" s="2" t="s">
        <v>241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239</v>
      </c>
      <c r="HV472" s="2" t="s">
        <v>226</v>
      </c>
      <c r="HW472" s="2" t="s">
        <v>712</v>
      </c>
      <c r="HX472" s="2" t="s">
        <v>1619</v>
      </c>
      <c r="HY472" s="2" t="s">
        <v>241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266</v>
      </c>
      <c r="IH472" s="2" t="s">
        <v>226</v>
      </c>
      <c r="II472" s="2" t="s">
        <v>229</v>
      </c>
      <c r="IJ472" s="2" t="s">
        <v>229</v>
      </c>
      <c r="IK472" s="2" t="s">
        <v>241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267</v>
      </c>
      <c r="IT472" s="2" t="s">
        <v>226</v>
      </c>
      <c r="IU472" s="2" t="s">
        <v>229</v>
      </c>
      <c r="IV472" s="2" t="s">
        <v>229</v>
      </c>
      <c r="IW472" s="2" t="s">
        <v>241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239</v>
      </c>
      <c r="JF472" s="2" t="s">
        <v>226</v>
      </c>
      <c r="JG472" s="2" t="s">
        <v>268</v>
      </c>
      <c r="JH472" s="2" t="s">
        <v>2226</v>
      </c>
      <c r="JI472" s="2" t="s">
        <v>241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229</v>
      </c>
      <c r="JR472" s="2" t="s">
        <v>229</v>
      </c>
      <c r="JS472" s="2" t="s">
        <v>229</v>
      </c>
      <c r="JT472" s="2" t="s">
        <v>229</v>
      </c>
      <c r="JU472" s="2" t="s">
        <v>229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239</v>
      </c>
      <c r="KD472" s="2" t="s">
        <v>226</v>
      </c>
      <c r="KE472" s="2" t="s">
        <v>270</v>
      </c>
      <c r="KF472" s="2" t="s">
        <v>1224</v>
      </c>
      <c r="KG472" s="2" t="s">
        <v>241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278</v>
      </c>
      <c r="KP472" s="2" t="s">
        <v>226</v>
      </c>
      <c r="KQ472" s="2" t="s">
        <v>229</v>
      </c>
      <c r="KR472" s="2" t="s">
        <v>229</v>
      </c>
      <c r="KS472" s="2" t="s">
        <v>241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239</v>
      </c>
      <c r="LB472" s="2" t="s">
        <v>226</v>
      </c>
      <c r="LC472" s="2" t="s">
        <v>2063</v>
      </c>
      <c r="LD472" s="2" t="s">
        <v>536</v>
      </c>
      <c r="LE472" s="2" t="s">
        <v>241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229</v>
      </c>
      <c r="LN472" s="2" t="s">
        <v>229</v>
      </c>
      <c r="LO472" s="2" t="s">
        <v>229</v>
      </c>
      <c r="LP472" s="2" t="s">
        <v>229</v>
      </c>
      <c r="LQ472" s="2" t="s">
        <v>229</v>
      </c>
      <c r="LR472" s="2" t="s">
        <v>229</v>
      </c>
      <c r="LS472" s="4"/>
      <c r="LT472" s="8"/>
      <c r="LU472" s="4">
        <v>1</v>
      </c>
      <c r="LV472" s="8">
        <v>42.53</v>
      </c>
      <c r="LW472" s="7">
        <v>-1</v>
      </c>
      <c r="LX472" s="7">
        <v>-1</v>
      </c>
      <c r="LY472" s="2" t="s">
        <v>239</v>
      </c>
      <c r="LZ472" s="2" t="s">
        <v>275</v>
      </c>
      <c r="MA472" s="2" t="s">
        <v>1474</v>
      </c>
      <c r="MB472" s="2" t="s">
        <v>2893</v>
      </c>
      <c r="MC472" s="2" t="s">
        <v>241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278</v>
      </c>
      <c r="ML472" s="2" t="s">
        <v>226</v>
      </c>
      <c r="MM472" s="2" t="s">
        <v>229</v>
      </c>
      <c r="MN472" s="2" t="s">
        <v>229</v>
      </c>
      <c r="MO472" s="2" t="s">
        <v>241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239</v>
      </c>
      <c r="MX472" s="2" t="s">
        <v>226</v>
      </c>
      <c r="MY472" s="2" t="s">
        <v>866</v>
      </c>
      <c r="MZ472" s="2" t="s">
        <v>2023</v>
      </c>
      <c r="NA472" s="2" t="s">
        <v>241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239</v>
      </c>
      <c r="NJ472" s="2" t="s">
        <v>260</v>
      </c>
      <c r="NK472" s="2" t="s">
        <v>1165</v>
      </c>
      <c r="NL472" s="2" t="s">
        <v>1884</v>
      </c>
      <c r="NM472" s="2" t="s">
        <v>241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272</v>
      </c>
      <c r="NV472" s="2" t="s">
        <v>226</v>
      </c>
      <c r="NW472" s="2" t="s">
        <v>229</v>
      </c>
      <c r="NX472" s="2" t="s">
        <v>229</v>
      </c>
      <c r="NY472" s="2" t="s">
        <v>241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239</v>
      </c>
      <c r="OH472" s="2" t="s">
        <v>226</v>
      </c>
      <c r="OI472" s="2" t="s">
        <v>229</v>
      </c>
      <c r="OJ472" s="2" t="s">
        <v>229</v>
      </c>
      <c r="OK472" s="2" t="s">
        <v>241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229</v>
      </c>
      <c r="OT472" s="2" t="s">
        <v>229</v>
      </c>
      <c r="OU472" s="2" t="s">
        <v>229</v>
      </c>
      <c r="OV472" s="2" t="s">
        <v>229</v>
      </c>
      <c r="OW472" s="2" t="s">
        <v>229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229</v>
      </c>
      <c r="PF472" s="2" t="s">
        <v>229</v>
      </c>
      <c r="PG472" s="2" t="s">
        <v>229</v>
      </c>
      <c r="PH472" s="2" t="s">
        <v>229</v>
      </c>
      <c r="PI472" s="2" t="s">
        <v>229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239</v>
      </c>
      <c r="PR472" s="2" t="s">
        <v>275</v>
      </c>
      <c r="PS472" s="2" t="s">
        <v>1166</v>
      </c>
      <c r="PT472" s="2" t="s">
        <v>1803</v>
      </c>
      <c r="PU472" s="2" t="s">
        <v>241</v>
      </c>
      <c r="PV472" s="2" t="s">
        <v>229</v>
      </c>
      <c r="PW472" s="4"/>
      <c r="PX472" s="8"/>
      <c r="PY472" s="4"/>
      <c r="PZ472" s="8"/>
      <c r="QA472" s="7"/>
      <c r="QB472" s="7"/>
      <c r="QC472" s="2" t="s">
        <v>281</v>
      </c>
      <c r="QD472" s="2" t="s">
        <v>226</v>
      </c>
      <c r="QE472" s="2" t="s">
        <v>229</v>
      </c>
      <c r="QF472" s="2" t="s">
        <v>229</v>
      </c>
      <c r="QG472" s="2" t="s">
        <v>241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229</v>
      </c>
      <c r="QP472" s="2" t="s">
        <v>229</v>
      </c>
      <c r="QQ472" s="2" t="s">
        <v>229</v>
      </c>
      <c r="QR472" s="2" t="s">
        <v>229</v>
      </c>
      <c r="QS472" s="2" t="s">
        <v>229</v>
      </c>
      <c r="QT472" s="2" t="s">
        <v>229</v>
      </c>
      <c r="QU472" s="4"/>
      <c r="QV472" s="8"/>
      <c r="QW472" s="4"/>
      <c r="QX472" s="8"/>
      <c r="QY472" s="7"/>
      <c r="QZ472" s="7"/>
      <c r="RA472" s="2" t="s">
        <v>239</v>
      </c>
      <c r="RB472" s="2" t="s">
        <v>275</v>
      </c>
      <c r="RC472" s="2" t="s">
        <v>547</v>
      </c>
      <c r="RD472" s="2" t="s">
        <v>1335</v>
      </c>
      <c r="RE472" s="2" t="s">
        <v>241</v>
      </c>
      <c r="RF472" s="2" t="s">
        <v>229</v>
      </c>
      <c r="RG472" s="4"/>
      <c r="RH472" s="8"/>
      <c r="RI472" s="4"/>
      <c r="RJ472" s="8"/>
      <c r="RK472" s="7"/>
      <c r="RL472" s="7"/>
      <c r="RM472" s="2" t="s">
        <v>229</v>
      </c>
      <c r="RN472" s="2" t="s">
        <v>229</v>
      </c>
      <c r="RO472" s="2" t="s">
        <v>229</v>
      </c>
      <c r="RP472" s="2" t="s">
        <v>229</v>
      </c>
      <c r="RQ472" s="2" t="s">
        <v>229</v>
      </c>
      <c r="RR472" s="2" t="s">
        <v>229</v>
      </c>
      <c r="RS472" s="4"/>
      <c r="RT472" s="8"/>
      <c r="RU472" s="4"/>
      <c r="RV472" s="8"/>
      <c r="RW472" s="7"/>
      <c r="RX472" s="7"/>
      <c r="RY472" s="2" t="s">
        <v>239</v>
      </c>
      <c r="RZ472" s="2" t="s">
        <v>275</v>
      </c>
      <c r="SA472" s="2" t="s">
        <v>800</v>
      </c>
      <c r="SB472" s="2" t="s">
        <v>959</v>
      </c>
      <c r="SC472" s="2" t="s">
        <v>241</v>
      </c>
      <c r="SD472" s="2" t="s">
        <v>229</v>
      </c>
      <c r="SE472" s="4">
        <v>162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>
        <v>250</v>
      </c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>
        <v>150</v>
      </c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</row>
    <row r="473">
      <c r="A473" s="2" t="s">
        <v>3616</v>
      </c>
      <c r="B473" s="2" t="s">
        <v>216</v>
      </c>
      <c r="C473" s="2" t="s">
        <v>217</v>
      </c>
      <c r="D473" s="2" t="s">
        <v>3600</v>
      </c>
      <c r="E473" s="2" t="s">
        <v>3601</v>
      </c>
      <c r="F473" s="2" t="s">
        <v>1875</v>
      </c>
      <c r="G473" s="2" t="s">
        <v>1876</v>
      </c>
      <c r="H473" s="2" t="s">
        <v>1877</v>
      </c>
      <c r="I473" s="2" t="s">
        <v>3602</v>
      </c>
      <c r="J473" s="2" t="s">
        <v>312</v>
      </c>
      <c r="K473" s="2" t="s">
        <v>1878</v>
      </c>
      <c r="L473" s="3">
        <v>40.5</v>
      </c>
      <c r="M473" s="3">
        <v>42.52</v>
      </c>
      <c r="N473" s="3">
        <v>89.99</v>
      </c>
      <c r="O473" s="2" t="s">
        <v>226</v>
      </c>
      <c r="P473" s="2" t="s">
        <v>618</v>
      </c>
      <c r="Q473" s="2" t="s">
        <v>228</v>
      </c>
      <c r="R473" s="2" t="s">
        <v>229</v>
      </c>
      <c r="S473" s="2" t="s">
        <v>1879</v>
      </c>
      <c r="T473" s="2" t="s">
        <v>684</v>
      </c>
      <c r="U473" s="2" t="s">
        <v>733</v>
      </c>
      <c r="V473" s="2" t="s">
        <v>1436</v>
      </c>
      <c r="W473" s="2" t="s">
        <v>1009</v>
      </c>
      <c r="X473" s="2" t="s">
        <v>1437</v>
      </c>
      <c r="Y473" s="2" t="s">
        <v>1506</v>
      </c>
      <c r="Z473" s="4">
        <v>527</v>
      </c>
      <c r="AA473" s="4">
        <f>=ROUNDDOWN(58.5555555555556,0)</f>
      </c>
      <c r="AB473" s="5">
        <v>9</v>
      </c>
      <c r="AC473" s="2" t="s">
        <v>229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>
        <v>9</v>
      </c>
      <c r="AQ473" s="8">
        <v>471.02</v>
      </c>
      <c r="AR473" s="4">
        <v>4</v>
      </c>
      <c r="AS473" s="8">
        <v>195.08</v>
      </c>
      <c r="AT473" s="7">
        <v>1.25</v>
      </c>
      <c r="AU473" s="7">
        <v>1.4145</v>
      </c>
      <c r="AV473" s="4" t="s">
        <v>229</v>
      </c>
      <c r="AW473" s="8" t="s">
        <v>229</v>
      </c>
      <c r="AX473" s="4" t="s">
        <v>229</v>
      </c>
      <c r="AY473" s="8" t="s">
        <v>229</v>
      </c>
      <c r="AZ473" s="7" t="s">
        <v>229</v>
      </c>
      <c r="BA473" s="7" t="s">
        <v>229</v>
      </c>
      <c r="BB473" s="7">
        <v>0.4862</v>
      </c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 t="s">
        <v>229</v>
      </c>
      <c r="BJ473" s="4">
        <v>9</v>
      </c>
      <c r="BK473" s="8">
        <v>471.02</v>
      </c>
      <c r="BL473" s="2" t="s">
        <v>3617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278</v>
      </c>
      <c r="BV473" s="2" t="s">
        <v>226</v>
      </c>
      <c r="BW473" s="2" t="s">
        <v>229</v>
      </c>
      <c r="BX473" s="2" t="s">
        <v>229</v>
      </c>
      <c r="BY473" s="2" t="s">
        <v>241</v>
      </c>
      <c r="BZ473" s="2" t="s">
        <v>229</v>
      </c>
      <c r="CA473" s="4">
        <v>1</v>
      </c>
      <c r="CB473" s="8">
        <v>50.29</v>
      </c>
      <c r="CC473" s="4"/>
      <c r="CD473" s="8"/>
      <c r="CE473" s="7"/>
      <c r="CF473" s="7"/>
      <c r="CG473" s="2" t="s">
        <v>239</v>
      </c>
      <c r="CH473" s="2" t="s">
        <v>226</v>
      </c>
      <c r="CI473" s="2" t="s">
        <v>442</v>
      </c>
      <c r="CJ473" s="2" t="s">
        <v>347</v>
      </c>
      <c r="CK473" s="2" t="s">
        <v>241</v>
      </c>
      <c r="CL473" s="2" t="s">
        <v>229</v>
      </c>
      <c r="CM473" s="4">
        <v>2</v>
      </c>
      <c r="CN473" s="8">
        <v>100.58</v>
      </c>
      <c r="CO473" s="4">
        <v>2</v>
      </c>
      <c r="CP473" s="8">
        <v>100.58</v>
      </c>
      <c r="CQ473" s="7"/>
      <c r="CR473" s="7"/>
      <c r="CS473" s="2" t="s">
        <v>239</v>
      </c>
      <c r="CT473" s="2" t="s">
        <v>226</v>
      </c>
      <c r="CU473" s="2" t="s">
        <v>1506</v>
      </c>
      <c r="CV473" s="2" t="s">
        <v>1329</v>
      </c>
      <c r="CW473" s="2" t="s">
        <v>241</v>
      </c>
      <c r="CX473" s="2" t="s">
        <v>229</v>
      </c>
      <c r="CY473" s="4">
        <v>2</v>
      </c>
      <c r="CZ473" s="8">
        <v>89.7</v>
      </c>
      <c r="DA473" s="4"/>
      <c r="DB473" s="8"/>
      <c r="DC473" s="7"/>
      <c r="DD473" s="7"/>
      <c r="DE473" s="2" t="s">
        <v>239</v>
      </c>
      <c r="DF473" s="2" t="s">
        <v>226</v>
      </c>
      <c r="DG473" s="2" t="s">
        <v>1506</v>
      </c>
      <c r="DH473" s="2" t="s">
        <v>990</v>
      </c>
      <c r="DI473" s="2" t="s">
        <v>241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239</v>
      </c>
      <c r="DR473" s="2" t="s">
        <v>226</v>
      </c>
      <c r="DS473" s="2" t="s">
        <v>1506</v>
      </c>
      <c r="DT473" s="2" t="s">
        <v>854</v>
      </c>
      <c r="DU473" s="2" t="s">
        <v>241</v>
      </c>
      <c r="DV473" s="2" t="s">
        <v>229</v>
      </c>
      <c r="DW473" s="4">
        <v>2</v>
      </c>
      <c r="DX473" s="8">
        <v>103.96</v>
      </c>
      <c r="DY473" s="4"/>
      <c r="DZ473" s="8"/>
      <c r="EA473" s="7"/>
      <c r="EB473" s="7"/>
      <c r="EC473" s="2" t="s">
        <v>239</v>
      </c>
      <c r="ED473" s="2" t="s">
        <v>226</v>
      </c>
      <c r="EE473" s="2" t="s">
        <v>646</v>
      </c>
      <c r="EF473" s="2" t="s">
        <v>1850</v>
      </c>
      <c r="EG473" s="2" t="s">
        <v>241</v>
      </c>
      <c r="EH473" s="2" t="s">
        <v>229</v>
      </c>
      <c r="EI473" s="4"/>
      <c r="EJ473" s="8"/>
      <c r="EK473" s="4"/>
      <c r="EL473" s="8"/>
      <c r="EM473" s="7"/>
      <c r="EN473" s="7"/>
      <c r="EO473" s="2" t="s">
        <v>278</v>
      </c>
      <c r="EP473" s="2" t="s">
        <v>226</v>
      </c>
      <c r="EQ473" s="2" t="s">
        <v>229</v>
      </c>
      <c r="ER473" s="2" t="s">
        <v>229</v>
      </c>
      <c r="ES473" s="2" t="s">
        <v>241</v>
      </c>
      <c r="ET473" s="2" t="s">
        <v>229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226</v>
      </c>
      <c r="FC473" s="2" t="s">
        <v>1506</v>
      </c>
      <c r="FD473" s="2" t="s">
        <v>1329</v>
      </c>
      <c r="FE473" s="2" t="s">
        <v>241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226</v>
      </c>
      <c r="FO473" s="2" t="s">
        <v>1506</v>
      </c>
      <c r="FP473" s="2" t="s">
        <v>395</v>
      </c>
      <c r="FQ473" s="2" t="s">
        <v>241</v>
      </c>
      <c r="FR473" s="2" t="s">
        <v>229</v>
      </c>
      <c r="FS473" s="4">
        <v>2</v>
      </c>
      <c r="FT473" s="8">
        <v>126.49</v>
      </c>
      <c r="FU473" s="4"/>
      <c r="FV473" s="8"/>
      <c r="FW473" s="7"/>
      <c r="FX473" s="7"/>
      <c r="FY473" s="2" t="s">
        <v>239</v>
      </c>
      <c r="FZ473" s="2" t="s">
        <v>226</v>
      </c>
      <c r="GA473" s="2" t="s">
        <v>327</v>
      </c>
      <c r="GB473" s="2" t="s">
        <v>1179</v>
      </c>
      <c r="GC473" s="2" t="s">
        <v>241</v>
      </c>
      <c r="GD473" s="2" t="s">
        <v>229</v>
      </c>
      <c r="GE473" s="4"/>
      <c r="GF473" s="8"/>
      <c r="GG473" s="4"/>
      <c r="GH473" s="8"/>
      <c r="GI473" s="7"/>
      <c r="GJ473" s="7"/>
      <c r="GK473" s="2" t="s">
        <v>272</v>
      </c>
      <c r="GL473" s="2" t="s">
        <v>226</v>
      </c>
      <c r="GM473" s="2" t="s">
        <v>229</v>
      </c>
      <c r="GN473" s="2" t="s">
        <v>229</v>
      </c>
      <c r="GO473" s="2" t="s">
        <v>241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239</v>
      </c>
      <c r="GX473" s="2" t="s">
        <v>226</v>
      </c>
      <c r="GY473" s="2" t="s">
        <v>330</v>
      </c>
      <c r="GZ473" s="2" t="s">
        <v>3180</v>
      </c>
      <c r="HA473" s="2" t="s">
        <v>241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266</v>
      </c>
      <c r="HJ473" s="2" t="s">
        <v>226</v>
      </c>
      <c r="HK473" s="2" t="s">
        <v>229</v>
      </c>
      <c r="HL473" s="2" t="s">
        <v>229</v>
      </c>
      <c r="HM473" s="2" t="s">
        <v>241</v>
      </c>
      <c r="HN473" s="2" t="s">
        <v>229</v>
      </c>
      <c r="HO473" s="4"/>
      <c r="HP473" s="8"/>
      <c r="HQ473" s="4"/>
      <c r="HR473" s="8"/>
      <c r="HS473" s="7"/>
      <c r="HT473" s="7"/>
      <c r="HU473" s="2" t="s">
        <v>239</v>
      </c>
      <c r="HV473" s="2" t="s">
        <v>226</v>
      </c>
      <c r="HW473" s="2" t="s">
        <v>1051</v>
      </c>
      <c r="HX473" s="2" t="s">
        <v>2838</v>
      </c>
      <c r="HY473" s="2" t="s">
        <v>241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266</v>
      </c>
      <c r="IH473" s="2" t="s">
        <v>226</v>
      </c>
      <c r="II473" s="2" t="s">
        <v>229</v>
      </c>
      <c r="IJ473" s="2" t="s">
        <v>229</v>
      </c>
      <c r="IK473" s="2" t="s">
        <v>241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267</v>
      </c>
      <c r="IT473" s="2" t="s">
        <v>226</v>
      </c>
      <c r="IU473" s="2" t="s">
        <v>229</v>
      </c>
      <c r="IV473" s="2" t="s">
        <v>229</v>
      </c>
      <c r="IW473" s="2" t="s">
        <v>241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239</v>
      </c>
      <c r="JF473" s="2" t="s">
        <v>226</v>
      </c>
      <c r="JG473" s="2" t="s">
        <v>268</v>
      </c>
      <c r="JH473" s="2" t="s">
        <v>229</v>
      </c>
      <c r="JI473" s="2" t="s">
        <v>241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229</v>
      </c>
      <c r="JR473" s="2" t="s">
        <v>229</v>
      </c>
      <c r="JS473" s="2" t="s">
        <v>229</v>
      </c>
      <c r="JT473" s="2" t="s">
        <v>229</v>
      </c>
      <c r="JU473" s="2" t="s">
        <v>229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272</v>
      </c>
      <c r="KD473" s="2" t="s">
        <v>226</v>
      </c>
      <c r="KE473" s="2" t="s">
        <v>229</v>
      </c>
      <c r="KF473" s="2" t="s">
        <v>229</v>
      </c>
      <c r="KG473" s="2" t="s">
        <v>241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278</v>
      </c>
      <c r="KP473" s="2" t="s">
        <v>226</v>
      </c>
      <c r="KQ473" s="2" t="s">
        <v>229</v>
      </c>
      <c r="KR473" s="2" t="s">
        <v>229</v>
      </c>
      <c r="KS473" s="2" t="s">
        <v>241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272</v>
      </c>
      <c r="LB473" s="2" t="s">
        <v>226</v>
      </c>
      <c r="LC473" s="2" t="s">
        <v>229</v>
      </c>
      <c r="LD473" s="2" t="s">
        <v>229</v>
      </c>
      <c r="LE473" s="2" t="s">
        <v>241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229</v>
      </c>
      <c r="LN473" s="2" t="s">
        <v>229</v>
      </c>
      <c r="LO473" s="2" t="s">
        <v>229</v>
      </c>
      <c r="LP473" s="2" t="s">
        <v>229</v>
      </c>
      <c r="LQ473" s="2" t="s">
        <v>229</v>
      </c>
      <c r="LR473" s="2" t="s">
        <v>229</v>
      </c>
      <c r="LS473" s="4"/>
      <c r="LT473" s="8"/>
      <c r="LU473" s="4">
        <v>2</v>
      </c>
      <c r="LV473" s="8">
        <v>94.5</v>
      </c>
      <c r="LW473" s="7">
        <v>-1</v>
      </c>
      <c r="LX473" s="7">
        <v>-1</v>
      </c>
      <c r="LY473" s="2" t="s">
        <v>239</v>
      </c>
      <c r="LZ473" s="2" t="s">
        <v>275</v>
      </c>
      <c r="MA473" s="2" t="s">
        <v>1333</v>
      </c>
      <c r="MB473" s="2" t="s">
        <v>2249</v>
      </c>
      <c r="MC473" s="2" t="s">
        <v>241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266</v>
      </c>
      <c r="ML473" s="2" t="s">
        <v>226</v>
      </c>
      <c r="MM473" s="2" t="s">
        <v>229</v>
      </c>
      <c r="MN473" s="2" t="s">
        <v>229</v>
      </c>
      <c r="MO473" s="2" t="s">
        <v>241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266</v>
      </c>
      <c r="MX473" s="2" t="s">
        <v>226</v>
      </c>
      <c r="MY473" s="2" t="s">
        <v>229</v>
      </c>
      <c r="MZ473" s="2" t="s">
        <v>229</v>
      </c>
      <c r="NA473" s="2" t="s">
        <v>241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239</v>
      </c>
      <c r="NJ473" s="2" t="s">
        <v>260</v>
      </c>
      <c r="NK473" s="2" t="s">
        <v>3618</v>
      </c>
      <c r="NL473" s="2" t="s">
        <v>429</v>
      </c>
      <c r="NM473" s="2" t="s">
        <v>241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272</v>
      </c>
      <c r="NV473" s="2" t="s">
        <v>226</v>
      </c>
      <c r="NW473" s="2" t="s">
        <v>229</v>
      </c>
      <c r="NX473" s="2" t="s">
        <v>229</v>
      </c>
      <c r="NY473" s="2" t="s">
        <v>241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239</v>
      </c>
      <c r="OH473" s="2" t="s">
        <v>226</v>
      </c>
      <c r="OI473" s="2" t="s">
        <v>229</v>
      </c>
      <c r="OJ473" s="2" t="s">
        <v>229</v>
      </c>
      <c r="OK473" s="2" t="s">
        <v>241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229</v>
      </c>
      <c r="OT473" s="2" t="s">
        <v>229</v>
      </c>
      <c r="OU473" s="2" t="s">
        <v>229</v>
      </c>
      <c r="OV473" s="2" t="s">
        <v>229</v>
      </c>
      <c r="OW473" s="2" t="s">
        <v>229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281</v>
      </c>
      <c r="PF473" s="2" t="s">
        <v>226</v>
      </c>
      <c r="PG473" s="2" t="s">
        <v>229</v>
      </c>
      <c r="PH473" s="2" t="s">
        <v>229</v>
      </c>
      <c r="PI473" s="2" t="s">
        <v>241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266</v>
      </c>
      <c r="PR473" s="2" t="s">
        <v>275</v>
      </c>
      <c r="PS473" s="2" t="s">
        <v>229</v>
      </c>
      <c r="PT473" s="2" t="s">
        <v>229</v>
      </c>
      <c r="PU473" s="2" t="s">
        <v>241</v>
      </c>
      <c r="PV473" s="2" t="s">
        <v>229</v>
      </c>
      <c r="PW473" s="4"/>
      <c r="PX473" s="8"/>
      <c r="PY473" s="4"/>
      <c r="PZ473" s="8"/>
      <c r="QA473" s="7"/>
      <c r="QB473" s="7"/>
      <c r="QC473" s="2" t="s">
        <v>281</v>
      </c>
      <c r="QD473" s="2" t="s">
        <v>226</v>
      </c>
      <c r="QE473" s="2" t="s">
        <v>229</v>
      </c>
      <c r="QF473" s="2" t="s">
        <v>229</v>
      </c>
      <c r="QG473" s="2" t="s">
        <v>241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229</v>
      </c>
      <c r="QP473" s="2" t="s">
        <v>229</v>
      </c>
      <c r="QQ473" s="2" t="s">
        <v>229</v>
      </c>
      <c r="QR473" s="2" t="s">
        <v>229</v>
      </c>
      <c r="QS473" s="2" t="s">
        <v>229</v>
      </c>
      <c r="QT473" s="2" t="s">
        <v>229</v>
      </c>
      <c r="QU473" s="4"/>
      <c r="QV473" s="8"/>
      <c r="QW473" s="4"/>
      <c r="QX473" s="8"/>
      <c r="QY473" s="7"/>
      <c r="QZ473" s="7"/>
      <c r="RA473" s="2" t="s">
        <v>239</v>
      </c>
      <c r="RB473" s="2" t="s">
        <v>275</v>
      </c>
      <c r="RC473" s="2" t="s">
        <v>2596</v>
      </c>
      <c r="RD473" s="2" t="s">
        <v>229</v>
      </c>
      <c r="RE473" s="2" t="s">
        <v>241</v>
      </c>
      <c r="RF473" s="2" t="s">
        <v>229</v>
      </c>
      <c r="RG473" s="4"/>
      <c r="RH473" s="8"/>
      <c r="RI473" s="4"/>
      <c r="RJ473" s="8"/>
      <c r="RK473" s="7"/>
      <c r="RL473" s="7"/>
      <c r="RM473" s="2" t="s">
        <v>229</v>
      </c>
      <c r="RN473" s="2" t="s">
        <v>229</v>
      </c>
      <c r="RO473" s="2" t="s">
        <v>229</v>
      </c>
      <c r="RP473" s="2" t="s">
        <v>229</v>
      </c>
      <c r="RQ473" s="2" t="s">
        <v>229</v>
      </c>
      <c r="RR473" s="2" t="s">
        <v>229</v>
      </c>
      <c r="RS473" s="4"/>
      <c r="RT473" s="8"/>
      <c r="RU473" s="4"/>
      <c r="RV473" s="8"/>
      <c r="RW473" s="7"/>
      <c r="RX473" s="7"/>
      <c r="RY473" s="2" t="s">
        <v>266</v>
      </c>
      <c r="RZ473" s="2" t="s">
        <v>275</v>
      </c>
      <c r="SA473" s="2" t="s">
        <v>229</v>
      </c>
      <c r="SB473" s="2" t="s">
        <v>229</v>
      </c>
      <c r="SC473" s="2" t="s">
        <v>241</v>
      </c>
      <c r="SD473" s="2" t="s">
        <v>229</v>
      </c>
      <c r="SE473" s="4">
        <v>527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</row>
    <row r="474">
      <c r="A474" s="2" t="s">
        <v>3619</v>
      </c>
      <c r="B474" s="2" t="s">
        <v>216</v>
      </c>
      <c r="C474" s="2" t="s">
        <v>217</v>
      </c>
      <c r="D474" s="2" t="s">
        <v>3600</v>
      </c>
      <c r="E474" s="2" t="s">
        <v>3601</v>
      </c>
      <c r="F474" s="2" t="s">
        <v>1066</v>
      </c>
      <c r="G474" s="2" t="s">
        <v>1067</v>
      </c>
      <c r="H474" s="2" t="s">
        <v>1068</v>
      </c>
      <c r="I474" s="2" t="s">
        <v>3620</v>
      </c>
      <c r="J474" s="2" t="s">
        <v>224</v>
      </c>
      <c r="K474" s="2" t="s">
        <v>1070</v>
      </c>
      <c r="L474" s="3">
        <v>23.8</v>
      </c>
      <c r="M474" s="3">
        <v>24.99</v>
      </c>
      <c r="N474" s="3">
        <v>49.99</v>
      </c>
      <c r="O474" s="2" t="s">
        <v>226</v>
      </c>
      <c r="P474" s="2" t="s">
        <v>2046</v>
      </c>
      <c r="Q474" s="2" t="s">
        <v>228</v>
      </c>
      <c r="R474" s="2" t="s">
        <v>229</v>
      </c>
      <c r="S474" s="2" t="s">
        <v>1100</v>
      </c>
      <c r="T474" s="2" t="s">
        <v>684</v>
      </c>
      <c r="U474" s="2" t="s">
        <v>232</v>
      </c>
      <c r="V474" s="2" t="s">
        <v>1008</v>
      </c>
      <c r="W474" s="2" t="s">
        <v>686</v>
      </c>
      <c r="X474" s="2" t="s">
        <v>1009</v>
      </c>
      <c r="Y474" s="2" t="s">
        <v>2562</v>
      </c>
      <c r="Z474" s="4">
        <v>178</v>
      </c>
      <c r="AA474" s="4">
        <f>=ROUNDDOWN(8.9,0)</f>
      </c>
      <c r="AB474" s="5">
        <v>20</v>
      </c>
      <c r="AC474" s="2" t="s">
        <v>416</v>
      </c>
      <c r="AD474" s="4">
        <v>220</v>
      </c>
      <c r="AE474" s="4">
        <v>220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6</v>
      </c>
      <c r="AQ474" s="8">
        <v>163.46</v>
      </c>
      <c r="AR474" s="4"/>
      <c r="AS474" s="8"/>
      <c r="AT474" s="7"/>
      <c r="AU474" s="7"/>
      <c r="AV474" s="4">
        <v>20</v>
      </c>
      <c r="AW474" s="8">
        <v>621.68</v>
      </c>
      <c r="AX474" s="4" t="s">
        <v>229</v>
      </c>
      <c r="AY474" s="8" t="s">
        <v>229</v>
      </c>
      <c r="AZ474" s="7" t="s">
        <v>229</v>
      </c>
      <c r="BA474" s="7" t="s">
        <v>229</v>
      </c>
      <c r="BB474" s="7">
        <v>0.2629</v>
      </c>
      <c r="BC474" s="4">
        <v>20</v>
      </c>
      <c r="BD474" s="8">
        <v>621.68</v>
      </c>
      <c r="BE474" s="4" t="s">
        <v>229</v>
      </c>
      <c r="BF474" s="8" t="s">
        <v>229</v>
      </c>
      <c r="BG474" s="7" t="s">
        <v>229</v>
      </c>
      <c r="BH474" s="7" t="s">
        <v>229</v>
      </c>
      <c r="BI474" s="7">
        <v>1</v>
      </c>
      <c r="BJ474" s="4">
        <v>6</v>
      </c>
      <c r="BK474" s="8">
        <v>163.46</v>
      </c>
      <c r="BL474" s="2" t="s">
        <v>3621</v>
      </c>
      <c r="BM474" s="7">
        <v>1</v>
      </c>
      <c r="BN474" s="7">
        <v>1</v>
      </c>
      <c r="BO474" s="4">
        <v>4</v>
      </c>
      <c r="BP474" s="8">
        <v>109.48</v>
      </c>
      <c r="BQ474" s="4"/>
      <c r="BR474" s="8"/>
      <c r="BS474" s="7"/>
      <c r="BT474" s="7"/>
      <c r="BU474" s="2" t="s">
        <v>239</v>
      </c>
      <c r="BV474" s="2" t="s">
        <v>226</v>
      </c>
      <c r="BW474" s="2" t="s">
        <v>229</v>
      </c>
      <c r="BX474" s="2" t="s">
        <v>2997</v>
      </c>
      <c r="BY474" s="2" t="s">
        <v>241</v>
      </c>
      <c r="BZ474" s="2" t="s">
        <v>229</v>
      </c>
      <c r="CA474" s="4"/>
      <c r="CB474" s="8"/>
      <c r="CC474" s="4"/>
      <c r="CD474" s="8"/>
      <c r="CE474" s="7"/>
      <c r="CF474" s="7"/>
      <c r="CG474" s="2" t="s">
        <v>239</v>
      </c>
      <c r="CH474" s="2" t="s">
        <v>226</v>
      </c>
      <c r="CI474" s="2" t="s">
        <v>1103</v>
      </c>
      <c r="CJ474" s="2" t="s">
        <v>229</v>
      </c>
      <c r="CK474" s="2" t="s">
        <v>241</v>
      </c>
      <c r="CL474" s="2" t="s">
        <v>229</v>
      </c>
      <c r="CM474" s="4">
        <v>2</v>
      </c>
      <c r="CN474" s="8">
        <v>53.98</v>
      </c>
      <c r="CO474" s="4"/>
      <c r="CP474" s="8"/>
      <c r="CQ474" s="7"/>
      <c r="CR474" s="7"/>
      <c r="CS474" s="2" t="s">
        <v>239</v>
      </c>
      <c r="CT474" s="2" t="s">
        <v>226</v>
      </c>
      <c r="CU474" s="2" t="s">
        <v>2512</v>
      </c>
      <c r="CV474" s="2" t="s">
        <v>3622</v>
      </c>
      <c r="CW474" s="2" t="s">
        <v>241</v>
      </c>
      <c r="CX474" s="2" t="s">
        <v>229</v>
      </c>
      <c r="CY474" s="4"/>
      <c r="CZ474" s="8"/>
      <c r="DA474" s="4"/>
      <c r="DB474" s="8"/>
      <c r="DC474" s="7"/>
      <c r="DD474" s="7"/>
      <c r="DE474" s="2" t="s">
        <v>239</v>
      </c>
      <c r="DF474" s="2" t="s">
        <v>226</v>
      </c>
      <c r="DG474" s="2" t="s">
        <v>706</v>
      </c>
      <c r="DH474" s="2" t="s">
        <v>579</v>
      </c>
      <c r="DI474" s="2" t="s">
        <v>241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239</v>
      </c>
      <c r="DR474" s="2" t="s">
        <v>226</v>
      </c>
      <c r="DS474" s="2" t="s">
        <v>327</v>
      </c>
      <c r="DT474" s="2" t="s">
        <v>3528</v>
      </c>
      <c r="DU474" s="2" t="s">
        <v>241</v>
      </c>
      <c r="DV474" s="2" t="s">
        <v>229</v>
      </c>
      <c r="DW474" s="4"/>
      <c r="DX474" s="8"/>
      <c r="DY474" s="4"/>
      <c r="DZ474" s="8"/>
      <c r="EA474" s="7"/>
      <c r="EB474" s="7"/>
      <c r="EC474" s="2" t="s">
        <v>1106</v>
      </c>
      <c r="ED474" s="2" t="s">
        <v>226</v>
      </c>
      <c r="EE474" s="2" t="s">
        <v>229</v>
      </c>
      <c r="EF474" s="2" t="s">
        <v>229</v>
      </c>
      <c r="EG474" s="2" t="s">
        <v>241</v>
      </c>
      <c r="EH474" s="2" t="s">
        <v>229</v>
      </c>
      <c r="EI474" s="4"/>
      <c r="EJ474" s="8"/>
      <c r="EK474" s="4"/>
      <c r="EL474" s="8"/>
      <c r="EM474" s="7"/>
      <c r="EN474" s="7"/>
      <c r="EO474" s="2" t="s">
        <v>239</v>
      </c>
      <c r="EP474" s="2" t="s">
        <v>226</v>
      </c>
      <c r="EQ474" s="2" t="s">
        <v>327</v>
      </c>
      <c r="ER474" s="2" t="s">
        <v>2511</v>
      </c>
      <c r="ES474" s="2" t="s">
        <v>241</v>
      </c>
      <c r="ET474" s="2" t="s">
        <v>229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226</v>
      </c>
      <c r="FC474" s="2" t="s">
        <v>327</v>
      </c>
      <c r="FD474" s="2" t="s">
        <v>706</v>
      </c>
      <c r="FE474" s="2" t="s">
        <v>241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226</v>
      </c>
      <c r="FO474" s="2" t="s">
        <v>327</v>
      </c>
      <c r="FP474" s="2" t="s">
        <v>229</v>
      </c>
      <c r="FQ474" s="2" t="s">
        <v>241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239</v>
      </c>
      <c r="FZ474" s="2" t="s">
        <v>226</v>
      </c>
      <c r="GA474" s="2" t="s">
        <v>327</v>
      </c>
      <c r="GB474" s="2" t="s">
        <v>229</v>
      </c>
      <c r="GC474" s="2" t="s">
        <v>241</v>
      </c>
      <c r="GD474" s="2" t="s">
        <v>229</v>
      </c>
      <c r="GE474" s="4"/>
      <c r="GF474" s="8"/>
      <c r="GG474" s="4"/>
      <c r="GH474" s="8"/>
      <c r="GI474" s="7"/>
      <c r="GJ474" s="7"/>
      <c r="GK474" s="2" t="s">
        <v>272</v>
      </c>
      <c r="GL474" s="2" t="s">
        <v>226</v>
      </c>
      <c r="GM474" s="2" t="s">
        <v>229</v>
      </c>
      <c r="GN474" s="2" t="s">
        <v>229</v>
      </c>
      <c r="GO474" s="2" t="s">
        <v>241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266</v>
      </c>
      <c r="GX474" s="2" t="s">
        <v>226</v>
      </c>
      <c r="GY474" s="2" t="s">
        <v>229</v>
      </c>
      <c r="GZ474" s="2" t="s">
        <v>229</v>
      </c>
      <c r="HA474" s="2" t="s">
        <v>241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266</v>
      </c>
      <c r="HJ474" s="2" t="s">
        <v>226</v>
      </c>
      <c r="HK474" s="2" t="s">
        <v>229</v>
      </c>
      <c r="HL474" s="2" t="s">
        <v>229</v>
      </c>
      <c r="HM474" s="2" t="s">
        <v>241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266</v>
      </c>
      <c r="HV474" s="2" t="s">
        <v>226</v>
      </c>
      <c r="HW474" s="2" t="s">
        <v>229</v>
      </c>
      <c r="HX474" s="2" t="s">
        <v>229</v>
      </c>
      <c r="HY474" s="2" t="s">
        <v>241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266</v>
      </c>
      <c r="IH474" s="2" t="s">
        <v>226</v>
      </c>
      <c r="II474" s="2" t="s">
        <v>229</v>
      </c>
      <c r="IJ474" s="2" t="s">
        <v>229</v>
      </c>
      <c r="IK474" s="2" t="s">
        <v>241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664</v>
      </c>
      <c r="IT474" s="2" t="s">
        <v>226</v>
      </c>
      <c r="IU474" s="2" t="s">
        <v>229</v>
      </c>
      <c r="IV474" s="2" t="s">
        <v>229</v>
      </c>
      <c r="IW474" s="2" t="s">
        <v>241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272</v>
      </c>
      <c r="JF474" s="2" t="s">
        <v>226</v>
      </c>
      <c r="JG474" s="2" t="s">
        <v>229</v>
      </c>
      <c r="JH474" s="2" t="s">
        <v>229</v>
      </c>
      <c r="JI474" s="2" t="s">
        <v>241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272</v>
      </c>
      <c r="JR474" s="2" t="s">
        <v>226</v>
      </c>
      <c r="JS474" s="2" t="s">
        <v>229</v>
      </c>
      <c r="JT474" s="2" t="s">
        <v>229</v>
      </c>
      <c r="JU474" s="2" t="s">
        <v>241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272</v>
      </c>
      <c r="KD474" s="2" t="s">
        <v>226</v>
      </c>
      <c r="KE474" s="2" t="s">
        <v>229</v>
      </c>
      <c r="KF474" s="2" t="s">
        <v>229</v>
      </c>
      <c r="KG474" s="2" t="s">
        <v>241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272</v>
      </c>
      <c r="KP474" s="2" t="s">
        <v>226</v>
      </c>
      <c r="KQ474" s="2" t="s">
        <v>229</v>
      </c>
      <c r="KR474" s="2" t="s">
        <v>229</v>
      </c>
      <c r="KS474" s="2" t="s">
        <v>241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272</v>
      </c>
      <c r="LB474" s="2" t="s">
        <v>226</v>
      </c>
      <c r="LC474" s="2" t="s">
        <v>229</v>
      </c>
      <c r="LD474" s="2" t="s">
        <v>229</v>
      </c>
      <c r="LE474" s="2" t="s">
        <v>241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229</v>
      </c>
      <c r="LN474" s="2" t="s">
        <v>229</v>
      </c>
      <c r="LO474" s="2" t="s">
        <v>229</v>
      </c>
      <c r="LP474" s="2" t="s">
        <v>229</v>
      </c>
      <c r="LQ474" s="2" t="s">
        <v>229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664</v>
      </c>
      <c r="LZ474" s="2" t="s">
        <v>226</v>
      </c>
      <c r="MA474" s="2" t="s">
        <v>229</v>
      </c>
      <c r="MB474" s="2" t="s">
        <v>229</v>
      </c>
      <c r="MC474" s="2" t="s">
        <v>241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272</v>
      </c>
      <c r="ML474" s="2" t="s">
        <v>226</v>
      </c>
      <c r="MM474" s="2" t="s">
        <v>229</v>
      </c>
      <c r="MN474" s="2" t="s">
        <v>229</v>
      </c>
      <c r="MO474" s="2" t="s">
        <v>241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266</v>
      </c>
      <c r="MX474" s="2" t="s">
        <v>226</v>
      </c>
      <c r="MY474" s="2" t="s">
        <v>229</v>
      </c>
      <c r="MZ474" s="2" t="s">
        <v>229</v>
      </c>
      <c r="NA474" s="2" t="s">
        <v>241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229</v>
      </c>
      <c r="NJ474" s="2" t="s">
        <v>229</v>
      </c>
      <c r="NK474" s="2" t="s">
        <v>229</v>
      </c>
      <c r="NL474" s="2" t="s">
        <v>229</v>
      </c>
      <c r="NM474" s="2" t="s">
        <v>229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272</v>
      </c>
      <c r="NV474" s="2" t="s">
        <v>226</v>
      </c>
      <c r="NW474" s="2" t="s">
        <v>229</v>
      </c>
      <c r="NX474" s="2" t="s">
        <v>229</v>
      </c>
      <c r="NY474" s="2" t="s">
        <v>241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226</v>
      </c>
      <c r="OI474" s="2" t="s">
        <v>229</v>
      </c>
      <c r="OJ474" s="2" t="s">
        <v>229</v>
      </c>
      <c r="OK474" s="2" t="s">
        <v>241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229</v>
      </c>
      <c r="OT474" s="2" t="s">
        <v>229</v>
      </c>
      <c r="OU474" s="2" t="s">
        <v>229</v>
      </c>
      <c r="OV474" s="2" t="s">
        <v>229</v>
      </c>
      <c r="OW474" s="2" t="s">
        <v>229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229</v>
      </c>
      <c r="PF474" s="2" t="s">
        <v>229</v>
      </c>
      <c r="PG474" s="2" t="s">
        <v>229</v>
      </c>
      <c r="PH474" s="2" t="s">
        <v>229</v>
      </c>
      <c r="PI474" s="2" t="s">
        <v>229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229</v>
      </c>
      <c r="PR474" s="2" t="s">
        <v>229</v>
      </c>
      <c r="PS474" s="2" t="s">
        <v>229</v>
      </c>
      <c r="PT474" s="2" t="s">
        <v>229</v>
      </c>
      <c r="PU474" s="2" t="s">
        <v>229</v>
      </c>
      <c r="PV474" s="2" t="s">
        <v>229</v>
      </c>
      <c r="PW474" s="4"/>
      <c r="PX474" s="8"/>
      <c r="PY474" s="4"/>
      <c r="PZ474" s="8"/>
      <c r="QA474" s="7"/>
      <c r="QB474" s="7"/>
      <c r="QC474" s="2" t="s">
        <v>281</v>
      </c>
      <c r="QD474" s="2" t="s">
        <v>226</v>
      </c>
      <c r="QE474" s="2" t="s">
        <v>229</v>
      </c>
      <c r="QF474" s="2" t="s">
        <v>229</v>
      </c>
      <c r="QG474" s="2" t="s">
        <v>241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272</v>
      </c>
      <c r="QP474" s="2" t="s">
        <v>226</v>
      </c>
      <c r="QQ474" s="2" t="s">
        <v>229</v>
      </c>
      <c r="QR474" s="2" t="s">
        <v>229</v>
      </c>
      <c r="QS474" s="2" t="s">
        <v>241</v>
      </c>
      <c r="QT474" s="2" t="s">
        <v>229</v>
      </c>
      <c r="QU474" s="4"/>
      <c r="QV474" s="8"/>
      <c r="QW474" s="4"/>
      <c r="QX474" s="8"/>
      <c r="QY474" s="7"/>
      <c r="QZ474" s="7"/>
      <c r="RA474" s="2" t="s">
        <v>272</v>
      </c>
      <c r="RB474" s="2" t="s">
        <v>226</v>
      </c>
      <c r="RC474" s="2" t="s">
        <v>229</v>
      </c>
      <c r="RD474" s="2" t="s">
        <v>229</v>
      </c>
      <c r="RE474" s="2" t="s">
        <v>241</v>
      </c>
      <c r="RF474" s="2" t="s">
        <v>229</v>
      </c>
      <c r="RG474" s="4"/>
      <c r="RH474" s="8"/>
      <c r="RI474" s="4"/>
      <c r="RJ474" s="8"/>
      <c r="RK474" s="7"/>
      <c r="RL474" s="7"/>
      <c r="RM474" s="2" t="s">
        <v>272</v>
      </c>
      <c r="RN474" s="2" t="s">
        <v>226</v>
      </c>
      <c r="RO474" s="2" t="s">
        <v>229</v>
      </c>
      <c r="RP474" s="2" t="s">
        <v>229</v>
      </c>
      <c r="RQ474" s="2" t="s">
        <v>241</v>
      </c>
      <c r="RR474" s="2" t="s">
        <v>229</v>
      </c>
      <c r="RS474" s="4"/>
      <c r="RT474" s="8"/>
      <c r="RU474" s="4"/>
      <c r="RV474" s="8"/>
      <c r="RW474" s="7"/>
      <c r="RX474" s="7"/>
      <c r="RY474" s="2" t="s">
        <v>229</v>
      </c>
      <c r="RZ474" s="2" t="s">
        <v>229</v>
      </c>
      <c r="SA474" s="2" t="s">
        <v>229</v>
      </c>
      <c r="SB474" s="2" t="s">
        <v>229</v>
      </c>
      <c r="SC474" s="2" t="s">
        <v>229</v>
      </c>
      <c r="SD474" s="2" t="s">
        <v>229</v>
      </c>
      <c r="SE474" s="4">
        <v>178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>
        <v>220</v>
      </c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</row>
    <row r="475">
      <c r="A475" s="2" t="s">
        <v>3623</v>
      </c>
      <c r="B475" s="2" t="s">
        <v>216</v>
      </c>
      <c r="C475" s="2" t="s">
        <v>217</v>
      </c>
      <c r="D475" s="2" t="s">
        <v>3600</v>
      </c>
      <c r="E475" s="2" t="s">
        <v>3601</v>
      </c>
      <c r="F475" s="2" t="s">
        <v>1066</v>
      </c>
      <c r="G475" s="2" t="s">
        <v>1067</v>
      </c>
      <c r="H475" s="2" t="s">
        <v>1068</v>
      </c>
      <c r="I475" s="2" t="s">
        <v>3620</v>
      </c>
      <c r="J475" s="2" t="s">
        <v>285</v>
      </c>
      <c r="K475" s="2" t="s">
        <v>1070</v>
      </c>
      <c r="L475" s="3">
        <v>28.57</v>
      </c>
      <c r="M475" s="3">
        <v>30</v>
      </c>
      <c r="N475" s="3">
        <v>59.99</v>
      </c>
      <c r="O475" s="2" t="s">
        <v>226</v>
      </c>
      <c r="P475" s="2" t="s">
        <v>2046</v>
      </c>
      <c r="Q475" s="2" t="s">
        <v>228</v>
      </c>
      <c r="R475" s="2" t="s">
        <v>229</v>
      </c>
      <c r="S475" s="2" t="s">
        <v>1100</v>
      </c>
      <c r="T475" s="2" t="s">
        <v>684</v>
      </c>
      <c r="U475" s="2" t="s">
        <v>286</v>
      </c>
      <c r="V475" s="2" t="s">
        <v>1008</v>
      </c>
      <c r="W475" s="2" t="s">
        <v>686</v>
      </c>
      <c r="X475" s="2" t="s">
        <v>1009</v>
      </c>
      <c r="Y475" s="2" t="s">
        <v>2562</v>
      </c>
      <c r="Z475" s="4">
        <v>319</v>
      </c>
      <c r="AA475" s="4">
        <f>=ROUNDDOWN(12.76,0)</f>
      </c>
      <c r="AB475" s="5">
        <v>25</v>
      </c>
      <c r="AC475" s="2" t="s">
        <v>416</v>
      </c>
      <c r="AD475" s="4">
        <v>250</v>
      </c>
      <c r="AE475" s="4">
        <v>250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14</v>
      </c>
      <c r="AQ475" s="8">
        <v>458.22</v>
      </c>
      <c r="AR475" s="4"/>
      <c r="AS475" s="8"/>
      <c r="AT475" s="7"/>
      <c r="AU475" s="7"/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0.7371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14</v>
      </c>
      <c r="BK475" s="8">
        <v>458.22</v>
      </c>
      <c r="BL475" s="2" t="s">
        <v>3624</v>
      </c>
      <c r="BM475" s="7">
        <v>1</v>
      </c>
      <c r="BN475" s="7">
        <v>1</v>
      </c>
      <c r="BO475" s="4">
        <v>12</v>
      </c>
      <c r="BP475" s="8">
        <v>394.32</v>
      </c>
      <c r="BQ475" s="4"/>
      <c r="BR475" s="8"/>
      <c r="BS475" s="7"/>
      <c r="BT475" s="7"/>
      <c r="BU475" s="2" t="s">
        <v>239</v>
      </c>
      <c r="BV475" s="2" t="s">
        <v>226</v>
      </c>
      <c r="BW475" s="2" t="s">
        <v>229</v>
      </c>
      <c r="BX475" s="2" t="s">
        <v>1124</v>
      </c>
      <c r="BY475" s="2" t="s">
        <v>241</v>
      </c>
      <c r="BZ475" s="2" t="s">
        <v>229</v>
      </c>
      <c r="CA475" s="4"/>
      <c r="CB475" s="8"/>
      <c r="CC475" s="4"/>
      <c r="CD475" s="8"/>
      <c r="CE475" s="7"/>
      <c r="CF475" s="7"/>
      <c r="CG475" s="2" t="s">
        <v>239</v>
      </c>
      <c r="CH475" s="2" t="s">
        <v>226</v>
      </c>
      <c r="CI475" s="2" t="s">
        <v>1103</v>
      </c>
      <c r="CJ475" s="2" t="s">
        <v>229</v>
      </c>
      <c r="CK475" s="2" t="s">
        <v>241</v>
      </c>
      <c r="CL475" s="2" t="s">
        <v>229</v>
      </c>
      <c r="CM475" s="4">
        <v>1</v>
      </c>
      <c r="CN475" s="8">
        <v>32.4</v>
      </c>
      <c r="CO475" s="4"/>
      <c r="CP475" s="8"/>
      <c r="CQ475" s="7"/>
      <c r="CR475" s="7"/>
      <c r="CS475" s="2" t="s">
        <v>239</v>
      </c>
      <c r="CT475" s="2" t="s">
        <v>226</v>
      </c>
      <c r="CU475" s="2" t="s">
        <v>2512</v>
      </c>
      <c r="CV475" s="2" t="s">
        <v>1178</v>
      </c>
      <c r="CW475" s="2" t="s">
        <v>241</v>
      </c>
      <c r="CX475" s="2" t="s">
        <v>229</v>
      </c>
      <c r="CY475" s="4"/>
      <c r="CZ475" s="8"/>
      <c r="DA475" s="4"/>
      <c r="DB475" s="8"/>
      <c r="DC475" s="7"/>
      <c r="DD475" s="7"/>
      <c r="DE475" s="2" t="s">
        <v>239</v>
      </c>
      <c r="DF475" s="2" t="s">
        <v>226</v>
      </c>
      <c r="DG475" s="2" t="s">
        <v>706</v>
      </c>
      <c r="DH475" s="2" t="s">
        <v>538</v>
      </c>
      <c r="DI475" s="2" t="s">
        <v>241</v>
      </c>
      <c r="DJ475" s="2" t="s">
        <v>229</v>
      </c>
      <c r="DK475" s="4"/>
      <c r="DL475" s="8"/>
      <c r="DM475" s="4"/>
      <c r="DN475" s="8"/>
      <c r="DO475" s="7"/>
      <c r="DP475" s="7"/>
      <c r="DQ475" s="2" t="s">
        <v>239</v>
      </c>
      <c r="DR475" s="2" t="s">
        <v>226</v>
      </c>
      <c r="DS475" s="2" t="s">
        <v>327</v>
      </c>
      <c r="DT475" s="2" t="s">
        <v>229</v>
      </c>
      <c r="DU475" s="2" t="s">
        <v>241</v>
      </c>
      <c r="DV475" s="2" t="s">
        <v>229</v>
      </c>
      <c r="DW475" s="4"/>
      <c r="DX475" s="8"/>
      <c r="DY475" s="4"/>
      <c r="DZ475" s="8"/>
      <c r="EA475" s="7"/>
      <c r="EB475" s="7"/>
      <c r="EC475" s="2" t="s">
        <v>1106</v>
      </c>
      <c r="ED475" s="2" t="s">
        <v>226</v>
      </c>
      <c r="EE475" s="2" t="s">
        <v>229</v>
      </c>
      <c r="EF475" s="2" t="s">
        <v>229</v>
      </c>
      <c r="EG475" s="2" t="s">
        <v>241</v>
      </c>
      <c r="EH475" s="2" t="s">
        <v>229</v>
      </c>
      <c r="EI475" s="4">
        <v>1</v>
      </c>
      <c r="EJ475" s="8">
        <v>31.5</v>
      </c>
      <c r="EK475" s="4"/>
      <c r="EL475" s="8"/>
      <c r="EM475" s="7"/>
      <c r="EN475" s="7"/>
      <c r="EO475" s="2" t="s">
        <v>239</v>
      </c>
      <c r="EP475" s="2" t="s">
        <v>226</v>
      </c>
      <c r="EQ475" s="2" t="s">
        <v>327</v>
      </c>
      <c r="ER475" s="2" t="s">
        <v>856</v>
      </c>
      <c r="ES475" s="2" t="s">
        <v>241</v>
      </c>
      <c r="ET475" s="2" t="s">
        <v>229</v>
      </c>
      <c r="EU475" s="4"/>
      <c r="EV475" s="8"/>
      <c r="EW475" s="4"/>
      <c r="EX475" s="8"/>
      <c r="EY475" s="7"/>
      <c r="EZ475" s="7"/>
      <c r="FA475" s="2" t="s">
        <v>239</v>
      </c>
      <c r="FB475" s="2" t="s">
        <v>226</v>
      </c>
      <c r="FC475" s="2" t="s">
        <v>327</v>
      </c>
      <c r="FD475" s="2" t="s">
        <v>2524</v>
      </c>
      <c r="FE475" s="2" t="s">
        <v>241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226</v>
      </c>
      <c r="FO475" s="2" t="s">
        <v>327</v>
      </c>
      <c r="FP475" s="2" t="s">
        <v>2489</v>
      </c>
      <c r="FQ475" s="2" t="s">
        <v>241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226</v>
      </c>
      <c r="GA475" s="2" t="s">
        <v>327</v>
      </c>
      <c r="GB475" s="2" t="s">
        <v>1490</v>
      </c>
      <c r="GC475" s="2" t="s">
        <v>241</v>
      </c>
      <c r="GD475" s="2" t="s">
        <v>229</v>
      </c>
      <c r="GE475" s="4"/>
      <c r="GF475" s="8"/>
      <c r="GG475" s="4"/>
      <c r="GH475" s="8"/>
      <c r="GI475" s="7"/>
      <c r="GJ475" s="7"/>
      <c r="GK475" s="2" t="s">
        <v>272</v>
      </c>
      <c r="GL475" s="2" t="s">
        <v>226</v>
      </c>
      <c r="GM475" s="2" t="s">
        <v>229</v>
      </c>
      <c r="GN475" s="2" t="s">
        <v>229</v>
      </c>
      <c r="GO475" s="2" t="s">
        <v>241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266</v>
      </c>
      <c r="GX475" s="2" t="s">
        <v>226</v>
      </c>
      <c r="GY475" s="2" t="s">
        <v>229</v>
      </c>
      <c r="GZ475" s="2" t="s">
        <v>229</v>
      </c>
      <c r="HA475" s="2" t="s">
        <v>241</v>
      </c>
      <c r="HB475" s="2" t="s">
        <v>229</v>
      </c>
      <c r="HC475" s="4"/>
      <c r="HD475" s="8"/>
      <c r="HE475" s="4"/>
      <c r="HF475" s="8"/>
      <c r="HG475" s="7"/>
      <c r="HH475" s="7"/>
      <c r="HI475" s="2" t="s">
        <v>266</v>
      </c>
      <c r="HJ475" s="2" t="s">
        <v>226</v>
      </c>
      <c r="HK475" s="2" t="s">
        <v>229</v>
      </c>
      <c r="HL475" s="2" t="s">
        <v>229</v>
      </c>
      <c r="HM475" s="2" t="s">
        <v>241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266</v>
      </c>
      <c r="HV475" s="2" t="s">
        <v>226</v>
      </c>
      <c r="HW475" s="2" t="s">
        <v>229</v>
      </c>
      <c r="HX475" s="2" t="s">
        <v>229</v>
      </c>
      <c r="HY475" s="2" t="s">
        <v>241</v>
      </c>
      <c r="HZ475" s="2" t="s">
        <v>229</v>
      </c>
      <c r="IA475" s="4"/>
      <c r="IB475" s="8"/>
      <c r="IC475" s="4"/>
      <c r="ID475" s="8"/>
      <c r="IE475" s="7"/>
      <c r="IF475" s="7"/>
      <c r="IG475" s="2" t="s">
        <v>266</v>
      </c>
      <c r="IH475" s="2" t="s">
        <v>226</v>
      </c>
      <c r="II475" s="2" t="s">
        <v>229</v>
      </c>
      <c r="IJ475" s="2" t="s">
        <v>229</v>
      </c>
      <c r="IK475" s="2" t="s">
        <v>241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664</v>
      </c>
      <c r="IT475" s="2" t="s">
        <v>226</v>
      </c>
      <c r="IU475" s="2" t="s">
        <v>229</v>
      </c>
      <c r="IV475" s="2" t="s">
        <v>229</v>
      </c>
      <c r="IW475" s="2" t="s">
        <v>241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272</v>
      </c>
      <c r="JF475" s="2" t="s">
        <v>226</v>
      </c>
      <c r="JG475" s="2" t="s">
        <v>229</v>
      </c>
      <c r="JH475" s="2" t="s">
        <v>229</v>
      </c>
      <c r="JI475" s="2" t="s">
        <v>241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272</v>
      </c>
      <c r="JR475" s="2" t="s">
        <v>226</v>
      </c>
      <c r="JS475" s="2" t="s">
        <v>229</v>
      </c>
      <c r="JT475" s="2" t="s">
        <v>229</v>
      </c>
      <c r="JU475" s="2" t="s">
        <v>241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272</v>
      </c>
      <c r="KD475" s="2" t="s">
        <v>226</v>
      </c>
      <c r="KE475" s="2" t="s">
        <v>229</v>
      </c>
      <c r="KF475" s="2" t="s">
        <v>229</v>
      </c>
      <c r="KG475" s="2" t="s">
        <v>241</v>
      </c>
      <c r="KH475" s="2" t="s">
        <v>229</v>
      </c>
      <c r="KI475" s="4"/>
      <c r="KJ475" s="8"/>
      <c r="KK475" s="4"/>
      <c r="KL475" s="8"/>
      <c r="KM475" s="7"/>
      <c r="KN475" s="7"/>
      <c r="KO475" s="2" t="s">
        <v>272</v>
      </c>
      <c r="KP475" s="2" t="s">
        <v>226</v>
      </c>
      <c r="KQ475" s="2" t="s">
        <v>229</v>
      </c>
      <c r="KR475" s="2" t="s">
        <v>229</v>
      </c>
      <c r="KS475" s="2" t="s">
        <v>241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272</v>
      </c>
      <c r="LB475" s="2" t="s">
        <v>226</v>
      </c>
      <c r="LC475" s="2" t="s">
        <v>229</v>
      </c>
      <c r="LD475" s="2" t="s">
        <v>229</v>
      </c>
      <c r="LE475" s="2" t="s">
        <v>241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229</v>
      </c>
      <c r="LN475" s="2" t="s">
        <v>229</v>
      </c>
      <c r="LO475" s="2" t="s">
        <v>229</v>
      </c>
      <c r="LP475" s="2" t="s">
        <v>229</v>
      </c>
      <c r="LQ475" s="2" t="s">
        <v>229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664</v>
      </c>
      <c r="LZ475" s="2" t="s">
        <v>226</v>
      </c>
      <c r="MA475" s="2" t="s">
        <v>229</v>
      </c>
      <c r="MB475" s="2" t="s">
        <v>229</v>
      </c>
      <c r="MC475" s="2" t="s">
        <v>241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272</v>
      </c>
      <c r="ML475" s="2" t="s">
        <v>226</v>
      </c>
      <c r="MM475" s="2" t="s">
        <v>229</v>
      </c>
      <c r="MN475" s="2" t="s">
        <v>229</v>
      </c>
      <c r="MO475" s="2" t="s">
        <v>241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266</v>
      </c>
      <c r="MX475" s="2" t="s">
        <v>226</v>
      </c>
      <c r="MY475" s="2" t="s">
        <v>229</v>
      </c>
      <c r="MZ475" s="2" t="s">
        <v>229</v>
      </c>
      <c r="NA475" s="2" t="s">
        <v>241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229</v>
      </c>
      <c r="NJ475" s="2" t="s">
        <v>229</v>
      </c>
      <c r="NK475" s="2" t="s">
        <v>229</v>
      </c>
      <c r="NL475" s="2" t="s">
        <v>229</v>
      </c>
      <c r="NM475" s="2" t="s">
        <v>229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272</v>
      </c>
      <c r="NV475" s="2" t="s">
        <v>226</v>
      </c>
      <c r="NW475" s="2" t="s">
        <v>229</v>
      </c>
      <c r="NX475" s="2" t="s">
        <v>229</v>
      </c>
      <c r="NY475" s="2" t="s">
        <v>241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272</v>
      </c>
      <c r="OH475" s="2" t="s">
        <v>226</v>
      </c>
      <c r="OI475" s="2" t="s">
        <v>229</v>
      </c>
      <c r="OJ475" s="2" t="s">
        <v>229</v>
      </c>
      <c r="OK475" s="2" t="s">
        <v>241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229</v>
      </c>
      <c r="OT475" s="2" t="s">
        <v>229</v>
      </c>
      <c r="OU475" s="2" t="s">
        <v>229</v>
      </c>
      <c r="OV475" s="2" t="s">
        <v>229</v>
      </c>
      <c r="OW475" s="2" t="s">
        <v>229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229</v>
      </c>
      <c r="PF475" s="2" t="s">
        <v>229</v>
      </c>
      <c r="PG475" s="2" t="s">
        <v>229</v>
      </c>
      <c r="PH475" s="2" t="s">
        <v>229</v>
      </c>
      <c r="PI475" s="2" t="s">
        <v>229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229</v>
      </c>
      <c r="PR475" s="2" t="s">
        <v>229</v>
      </c>
      <c r="PS475" s="2" t="s">
        <v>229</v>
      </c>
      <c r="PT475" s="2" t="s">
        <v>229</v>
      </c>
      <c r="PU475" s="2" t="s">
        <v>229</v>
      </c>
      <c r="PV475" s="2" t="s">
        <v>229</v>
      </c>
      <c r="PW475" s="4"/>
      <c r="PX475" s="8"/>
      <c r="PY475" s="4"/>
      <c r="PZ475" s="8"/>
      <c r="QA475" s="7"/>
      <c r="QB475" s="7"/>
      <c r="QC475" s="2" t="s">
        <v>281</v>
      </c>
      <c r="QD475" s="2" t="s">
        <v>226</v>
      </c>
      <c r="QE475" s="2" t="s">
        <v>229</v>
      </c>
      <c r="QF475" s="2" t="s">
        <v>229</v>
      </c>
      <c r="QG475" s="2" t="s">
        <v>241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272</v>
      </c>
      <c r="QP475" s="2" t="s">
        <v>226</v>
      </c>
      <c r="QQ475" s="2" t="s">
        <v>229</v>
      </c>
      <c r="QR475" s="2" t="s">
        <v>229</v>
      </c>
      <c r="QS475" s="2" t="s">
        <v>241</v>
      </c>
      <c r="QT475" s="2" t="s">
        <v>229</v>
      </c>
      <c r="QU475" s="4"/>
      <c r="QV475" s="8"/>
      <c r="QW475" s="4"/>
      <c r="QX475" s="8"/>
      <c r="QY475" s="7"/>
      <c r="QZ475" s="7"/>
      <c r="RA475" s="2" t="s">
        <v>272</v>
      </c>
      <c r="RB475" s="2" t="s">
        <v>226</v>
      </c>
      <c r="RC475" s="2" t="s">
        <v>229</v>
      </c>
      <c r="RD475" s="2" t="s">
        <v>229</v>
      </c>
      <c r="RE475" s="2" t="s">
        <v>241</v>
      </c>
      <c r="RF475" s="2" t="s">
        <v>229</v>
      </c>
      <c r="RG475" s="4"/>
      <c r="RH475" s="8"/>
      <c r="RI475" s="4"/>
      <c r="RJ475" s="8"/>
      <c r="RK475" s="7"/>
      <c r="RL475" s="7"/>
      <c r="RM475" s="2" t="s">
        <v>272</v>
      </c>
      <c r="RN475" s="2" t="s">
        <v>226</v>
      </c>
      <c r="RO475" s="2" t="s">
        <v>229</v>
      </c>
      <c r="RP475" s="2" t="s">
        <v>229</v>
      </c>
      <c r="RQ475" s="2" t="s">
        <v>241</v>
      </c>
      <c r="RR475" s="2" t="s">
        <v>229</v>
      </c>
      <c r="RS475" s="4"/>
      <c r="RT475" s="8"/>
      <c r="RU475" s="4"/>
      <c r="RV475" s="8"/>
      <c r="RW475" s="7"/>
      <c r="RX475" s="7"/>
      <c r="RY475" s="2" t="s">
        <v>229</v>
      </c>
      <c r="RZ475" s="2" t="s">
        <v>229</v>
      </c>
      <c r="SA475" s="2" t="s">
        <v>229</v>
      </c>
      <c r="SB475" s="2" t="s">
        <v>229</v>
      </c>
      <c r="SC475" s="2" t="s">
        <v>229</v>
      </c>
      <c r="SD475" s="2" t="s">
        <v>229</v>
      </c>
      <c r="SE475" s="4">
        <v>319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>
        <v>250</v>
      </c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</row>
    <row r="476">
      <c r="A476" s="2" t="s">
        <v>3625</v>
      </c>
      <c r="B476" s="2" t="s">
        <v>216</v>
      </c>
      <c r="C476" s="2" t="s">
        <v>217</v>
      </c>
      <c r="D476" s="2" t="s">
        <v>3600</v>
      </c>
      <c r="E476" s="2" t="s">
        <v>3601</v>
      </c>
      <c r="F476" s="2" t="s">
        <v>3626</v>
      </c>
      <c r="G476" s="2" t="s">
        <v>3627</v>
      </c>
      <c r="H476" s="2" t="s">
        <v>3628</v>
      </c>
      <c r="I476" s="2" t="s">
        <v>3602</v>
      </c>
      <c r="J476" s="2" t="s">
        <v>224</v>
      </c>
      <c r="K476" s="2" t="s">
        <v>1878</v>
      </c>
      <c r="L476" s="3">
        <v>34.4</v>
      </c>
      <c r="M476" s="3">
        <v>36.12</v>
      </c>
      <c r="N476" s="3">
        <v>79.99</v>
      </c>
      <c r="O476" s="2" t="s">
        <v>226</v>
      </c>
      <c r="P476" s="2" t="s">
        <v>964</v>
      </c>
      <c r="Q476" s="2" t="s">
        <v>228</v>
      </c>
      <c r="R476" s="2" t="s">
        <v>229</v>
      </c>
      <c r="S476" s="2" t="s">
        <v>3629</v>
      </c>
      <c r="T476" s="2" t="s">
        <v>684</v>
      </c>
      <c r="U476" s="2" t="s">
        <v>286</v>
      </c>
      <c r="V476" s="2" t="s">
        <v>2117</v>
      </c>
      <c r="W476" s="2" t="s">
        <v>1437</v>
      </c>
      <c r="X476" s="2" t="s">
        <v>1009</v>
      </c>
      <c r="Y476" s="2" t="s">
        <v>1144</v>
      </c>
      <c r="Z476" s="4">
        <v>248</v>
      </c>
      <c r="AA476" s="4">
        <f>=ROUNDDOWN(82.6666666666667,0)</f>
      </c>
      <c r="AB476" s="5">
        <v>3</v>
      </c>
      <c r="AC476" s="2" t="s">
        <v>229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1</v>
      </c>
      <c r="AQ476" s="8">
        <v>34.25</v>
      </c>
      <c r="AR476" s="4">
        <v>4</v>
      </c>
      <c r="AS476" s="8">
        <v>150.52</v>
      </c>
      <c r="AT476" s="7">
        <v>-0.75</v>
      </c>
      <c r="AU476" s="7">
        <v>-0.7725</v>
      </c>
      <c r="AV476" s="4">
        <v>9</v>
      </c>
      <c r="AW476" s="8">
        <v>369.2</v>
      </c>
      <c r="AX476" s="4">
        <v>10</v>
      </c>
      <c r="AY476" s="8">
        <v>412.59</v>
      </c>
      <c r="AZ476" s="7">
        <v>-0.1</v>
      </c>
      <c r="BA476" s="7">
        <v>-0.1052</v>
      </c>
      <c r="BB476" s="7">
        <v>0.0928</v>
      </c>
      <c r="BC476" s="4">
        <v>9</v>
      </c>
      <c r="BD476" s="8">
        <v>369.2</v>
      </c>
      <c r="BE476" s="4">
        <v>10</v>
      </c>
      <c r="BF476" s="8">
        <v>412.59</v>
      </c>
      <c r="BG476" s="7">
        <v>-0.1</v>
      </c>
      <c r="BH476" s="7">
        <v>-0.1052</v>
      </c>
      <c r="BI476" s="7">
        <v>1</v>
      </c>
      <c r="BJ476" s="4">
        <v>1</v>
      </c>
      <c r="BK476" s="8">
        <v>34.25</v>
      </c>
      <c r="BL476" s="2" t="s">
        <v>3630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714</v>
      </c>
      <c r="BV476" s="2" t="s">
        <v>275</v>
      </c>
      <c r="BW476" s="2" t="s">
        <v>229</v>
      </c>
      <c r="BX476" s="2" t="s">
        <v>1649</v>
      </c>
      <c r="BY476" s="2" t="s">
        <v>241</v>
      </c>
      <c r="BZ476" s="2" t="s">
        <v>229</v>
      </c>
      <c r="CA476" s="4"/>
      <c r="CB476" s="8"/>
      <c r="CC476" s="4"/>
      <c r="CD476" s="8"/>
      <c r="CE476" s="7"/>
      <c r="CF476" s="7"/>
      <c r="CG476" s="2" t="s">
        <v>239</v>
      </c>
      <c r="CH476" s="2" t="s">
        <v>226</v>
      </c>
      <c r="CI476" s="2" t="s">
        <v>1557</v>
      </c>
      <c r="CJ476" s="2" t="s">
        <v>1930</v>
      </c>
      <c r="CK476" s="2" t="s">
        <v>241</v>
      </c>
      <c r="CL476" s="2" t="s">
        <v>229</v>
      </c>
      <c r="CM476" s="4"/>
      <c r="CN476" s="8"/>
      <c r="CO476" s="4"/>
      <c r="CP476" s="8"/>
      <c r="CQ476" s="7"/>
      <c r="CR476" s="7"/>
      <c r="CS476" s="2" t="s">
        <v>239</v>
      </c>
      <c r="CT476" s="2" t="s">
        <v>226</v>
      </c>
      <c r="CU476" s="2" t="s">
        <v>1148</v>
      </c>
      <c r="CV476" s="2" t="s">
        <v>2445</v>
      </c>
      <c r="CW476" s="2" t="s">
        <v>241</v>
      </c>
      <c r="CX476" s="2" t="s">
        <v>229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226</v>
      </c>
      <c r="DG476" s="2" t="s">
        <v>1148</v>
      </c>
      <c r="DH476" s="2" t="s">
        <v>1201</v>
      </c>
      <c r="DI476" s="2" t="s">
        <v>241</v>
      </c>
      <c r="DJ476" s="2" t="s">
        <v>229</v>
      </c>
      <c r="DK476" s="4"/>
      <c r="DL476" s="8"/>
      <c r="DM476" s="4"/>
      <c r="DN476" s="8"/>
      <c r="DO476" s="7"/>
      <c r="DP476" s="7"/>
      <c r="DQ476" s="2" t="s">
        <v>239</v>
      </c>
      <c r="DR476" s="2" t="s">
        <v>226</v>
      </c>
      <c r="DS476" s="2" t="s">
        <v>1148</v>
      </c>
      <c r="DT476" s="2" t="s">
        <v>3631</v>
      </c>
      <c r="DU476" s="2" t="s">
        <v>241</v>
      </c>
      <c r="DV476" s="2" t="s">
        <v>229</v>
      </c>
      <c r="DW476" s="4"/>
      <c r="DX476" s="8"/>
      <c r="DY476" s="4"/>
      <c r="DZ476" s="8"/>
      <c r="EA476" s="7"/>
      <c r="EB476" s="7"/>
      <c r="EC476" s="2" t="s">
        <v>239</v>
      </c>
      <c r="ED476" s="2" t="s">
        <v>226</v>
      </c>
      <c r="EE476" s="2" t="s">
        <v>699</v>
      </c>
      <c r="EF476" s="2" t="s">
        <v>1785</v>
      </c>
      <c r="EG476" s="2" t="s">
        <v>241</v>
      </c>
      <c r="EH476" s="2" t="s">
        <v>229</v>
      </c>
      <c r="EI476" s="4">
        <v>1</v>
      </c>
      <c r="EJ476" s="8">
        <v>34.25</v>
      </c>
      <c r="EK476" s="4">
        <v>2</v>
      </c>
      <c r="EL476" s="8">
        <v>78.28</v>
      </c>
      <c r="EM476" s="7">
        <v>-0.5</v>
      </c>
      <c r="EN476" s="7">
        <v>-0.5625</v>
      </c>
      <c r="EO476" s="2" t="s">
        <v>239</v>
      </c>
      <c r="EP476" s="2" t="s">
        <v>226</v>
      </c>
      <c r="EQ476" s="2" t="s">
        <v>1148</v>
      </c>
      <c r="ER476" s="2" t="s">
        <v>1853</v>
      </c>
      <c r="ES476" s="2" t="s">
        <v>241</v>
      </c>
      <c r="ET476" s="2" t="s">
        <v>229</v>
      </c>
      <c r="EU476" s="4"/>
      <c r="EV476" s="8"/>
      <c r="EW476" s="4"/>
      <c r="EX476" s="8"/>
      <c r="EY476" s="7"/>
      <c r="EZ476" s="7"/>
      <c r="FA476" s="2" t="s">
        <v>239</v>
      </c>
      <c r="FB476" s="2" t="s">
        <v>226</v>
      </c>
      <c r="FC476" s="2" t="s">
        <v>1148</v>
      </c>
      <c r="FD476" s="2" t="s">
        <v>3632</v>
      </c>
      <c r="FE476" s="2" t="s">
        <v>241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226</v>
      </c>
      <c r="FO476" s="2" t="s">
        <v>1148</v>
      </c>
      <c r="FP476" s="2" t="s">
        <v>3633</v>
      </c>
      <c r="FQ476" s="2" t="s">
        <v>241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226</v>
      </c>
      <c r="GA476" s="2" t="s">
        <v>327</v>
      </c>
      <c r="GB476" s="2" t="s">
        <v>229</v>
      </c>
      <c r="GC476" s="2" t="s">
        <v>241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714</v>
      </c>
      <c r="GL476" s="2" t="s">
        <v>275</v>
      </c>
      <c r="GM476" s="2" t="s">
        <v>1148</v>
      </c>
      <c r="GN476" s="2" t="s">
        <v>3634</v>
      </c>
      <c r="GO476" s="2" t="s">
        <v>241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239</v>
      </c>
      <c r="GX476" s="2" t="s">
        <v>226</v>
      </c>
      <c r="GY476" s="2" t="s">
        <v>743</v>
      </c>
      <c r="GZ476" s="2" t="s">
        <v>3488</v>
      </c>
      <c r="HA476" s="2" t="s">
        <v>241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239</v>
      </c>
      <c r="HJ476" s="2" t="s">
        <v>226</v>
      </c>
      <c r="HK476" s="2" t="s">
        <v>1148</v>
      </c>
      <c r="HL476" s="2" t="s">
        <v>1721</v>
      </c>
      <c r="HM476" s="2" t="s">
        <v>241</v>
      </c>
      <c r="HN476" s="2" t="s">
        <v>229</v>
      </c>
      <c r="HO476" s="4"/>
      <c r="HP476" s="8"/>
      <c r="HQ476" s="4"/>
      <c r="HR476" s="8"/>
      <c r="HS476" s="7"/>
      <c r="HT476" s="7"/>
      <c r="HU476" s="2" t="s">
        <v>239</v>
      </c>
      <c r="HV476" s="2" t="s">
        <v>226</v>
      </c>
      <c r="HW476" s="2" t="s">
        <v>712</v>
      </c>
      <c r="HX476" s="2" t="s">
        <v>3635</v>
      </c>
      <c r="HY476" s="2" t="s">
        <v>241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266</v>
      </c>
      <c r="IH476" s="2" t="s">
        <v>226</v>
      </c>
      <c r="II476" s="2" t="s">
        <v>229</v>
      </c>
      <c r="IJ476" s="2" t="s">
        <v>229</v>
      </c>
      <c r="IK476" s="2" t="s">
        <v>241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267</v>
      </c>
      <c r="IT476" s="2" t="s">
        <v>226</v>
      </c>
      <c r="IU476" s="2" t="s">
        <v>229</v>
      </c>
      <c r="IV476" s="2" t="s">
        <v>229</v>
      </c>
      <c r="IW476" s="2" t="s">
        <v>241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239</v>
      </c>
      <c r="JF476" s="2" t="s">
        <v>226</v>
      </c>
      <c r="JG476" s="2" t="s">
        <v>2007</v>
      </c>
      <c r="JH476" s="2" t="s">
        <v>2325</v>
      </c>
      <c r="JI476" s="2" t="s">
        <v>241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229</v>
      </c>
      <c r="JR476" s="2" t="s">
        <v>229</v>
      </c>
      <c r="JS476" s="2" t="s">
        <v>229</v>
      </c>
      <c r="JT476" s="2" t="s">
        <v>229</v>
      </c>
      <c r="JU476" s="2" t="s">
        <v>229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272</v>
      </c>
      <c r="KD476" s="2" t="s">
        <v>226</v>
      </c>
      <c r="KE476" s="2" t="s">
        <v>229</v>
      </c>
      <c r="KF476" s="2" t="s">
        <v>229</v>
      </c>
      <c r="KG476" s="2" t="s">
        <v>241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272</v>
      </c>
      <c r="KP476" s="2" t="s">
        <v>226</v>
      </c>
      <c r="KQ476" s="2" t="s">
        <v>229</v>
      </c>
      <c r="KR476" s="2" t="s">
        <v>229</v>
      </c>
      <c r="KS476" s="2" t="s">
        <v>241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239</v>
      </c>
      <c r="LB476" s="2" t="s">
        <v>226</v>
      </c>
      <c r="LC476" s="2" t="s">
        <v>720</v>
      </c>
      <c r="LD476" s="2" t="s">
        <v>3636</v>
      </c>
      <c r="LE476" s="2" t="s">
        <v>241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229</v>
      </c>
      <c r="LN476" s="2" t="s">
        <v>229</v>
      </c>
      <c r="LO476" s="2" t="s">
        <v>229</v>
      </c>
      <c r="LP476" s="2" t="s">
        <v>229</v>
      </c>
      <c r="LQ476" s="2" t="s">
        <v>229</v>
      </c>
      <c r="LR476" s="2" t="s">
        <v>229</v>
      </c>
      <c r="LS476" s="4"/>
      <c r="LT476" s="8"/>
      <c r="LU476" s="4">
        <v>2</v>
      </c>
      <c r="LV476" s="8">
        <v>72.24</v>
      </c>
      <c r="LW476" s="7">
        <v>-1</v>
      </c>
      <c r="LX476" s="7">
        <v>-1</v>
      </c>
      <c r="LY476" s="2" t="s">
        <v>239</v>
      </c>
      <c r="LZ476" s="2" t="s">
        <v>275</v>
      </c>
      <c r="MA476" s="2" t="s">
        <v>747</v>
      </c>
      <c r="MB476" s="2" t="s">
        <v>1495</v>
      </c>
      <c r="MC476" s="2" t="s">
        <v>241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266</v>
      </c>
      <c r="ML476" s="2" t="s">
        <v>226</v>
      </c>
      <c r="MM476" s="2" t="s">
        <v>229</v>
      </c>
      <c r="MN476" s="2" t="s">
        <v>229</v>
      </c>
      <c r="MO476" s="2" t="s">
        <v>241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239</v>
      </c>
      <c r="MX476" s="2" t="s">
        <v>226</v>
      </c>
      <c r="MY476" s="2" t="s">
        <v>866</v>
      </c>
      <c r="MZ476" s="2" t="s">
        <v>229</v>
      </c>
      <c r="NA476" s="2" t="s">
        <v>241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239</v>
      </c>
      <c r="NJ476" s="2" t="s">
        <v>260</v>
      </c>
      <c r="NK476" s="2" t="s">
        <v>1165</v>
      </c>
      <c r="NL476" s="2" t="s">
        <v>2448</v>
      </c>
      <c r="NM476" s="2" t="s">
        <v>241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272</v>
      </c>
      <c r="NV476" s="2" t="s">
        <v>226</v>
      </c>
      <c r="NW476" s="2" t="s">
        <v>229</v>
      </c>
      <c r="NX476" s="2" t="s">
        <v>229</v>
      </c>
      <c r="NY476" s="2" t="s">
        <v>241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239</v>
      </c>
      <c r="OH476" s="2" t="s">
        <v>226</v>
      </c>
      <c r="OI476" s="2" t="s">
        <v>229</v>
      </c>
      <c r="OJ476" s="2" t="s">
        <v>229</v>
      </c>
      <c r="OK476" s="2" t="s">
        <v>241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229</v>
      </c>
      <c r="OT476" s="2" t="s">
        <v>229</v>
      </c>
      <c r="OU476" s="2" t="s">
        <v>229</v>
      </c>
      <c r="OV476" s="2" t="s">
        <v>229</v>
      </c>
      <c r="OW476" s="2" t="s">
        <v>229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229</v>
      </c>
      <c r="PF476" s="2" t="s">
        <v>229</v>
      </c>
      <c r="PG476" s="2" t="s">
        <v>229</v>
      </c>
      <c r="PH476" s="2" t="s">
        <v>229</v>
      </c>
      <c r="PI476" s="2" t="s">
        <v>229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239</v>
      </c>
      <c r="PR476" s="2" t="s">
        <v>275</v>
      </c>
      <c r="PS476" s="2" t="s">
        <v>1166</v>
      </c>
      <c r="PT476" s="2" t="s">
        <v>2896</v>
      </c>
      <c r="PU476" s="2" t="s">
        <v>241</v>
      </c>
      <c r="PV476" s="2" t="s">
        <v>229</v>
      </c>
      <c r="PW476" s="4"/>
      <c r="PX476" s="8"/>
      <c r="PY476" s="4"/>
      <c r="PZ476" s="8"/>
      <c r="QA476" s="7"/>
      <c r="QB476" s="7"/>
      <c r="QC476" s="2" t="s">
        <v>281</v>
      </c>
      <c r="QD476" s="2" t="s">
        <v>226</v>
      </c>
      <c r="QE476" s="2" t="s">
        <v>229</v>
      </c>
      <c r="QF476" s="2" t="s">
        <v>229</v>
      </c>
      <c r="QG476" s="2" t="s">
        <v>241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229</v>
      </c>
      <c r="QP476" s="2" t="s">
        <v>229</v>
      </c>
      <c r="QQ476" s="2" t="s">
        <v>229</v>
      </c>
      <c r="QR476" s="2" t="s">
        <v>229</v>
      </c>
      <c r="QS476" s="2" t="s">
        <v>229</v>
      </c>
      <c r="QT476" s="2" t="s">
        <v>229</v>
      </c>
      <c r="QU476" s="4"/>
      <c r="QV476" s="8"/>
      <c r="QW476" s="4"/>
      <c r="QX476" s="8"/>
      <c r="QY476" s="7"/>
      <c r="QZ476" s="7"/>
      <c r="RA476" s="2" t="s">
        <v>239</v>
      </c>
      <c r="RB476" s="2" t="s">
        <v>275</v>
      </c>
      <c r="RC476" s="2" t="s">
        <v>338</v>
      </c>
      <c r="RD476" s="2" t="s">
        <v>229</v>
      </c>
      <c r="RE476" s="2" t="s">
        <v>241</v>
      </c>
      <c r="RF476" s="2" t="s">
        <v>229</v>
      </c>
      <c r="RG476" s="4"/>
      <c r="RH476" s="8"/>
      <c r="RI476" s="4"/>
      <c r="RJ476" s="8"/>
      <c r="RK476" s="7"/>
      <c r="RL476" s="7"/>
      <c r="RM476" s="2" t="s">
        <v>229</v>
      </c>
      <c r="RN476" s="2" t="s">
        <v>229</v>
      </c>
      <c r="RO476" s="2" t="s">
        <v>229</v>
      </c>
      <c r="RP476" s="2" t="s">
        <v>229</v>
      </c>
      <c r="RQ476" s="2" t="s">
        <v>229</v>
      </c>
      <c r="RR476" s="2" t="s">
        <v>229</v>
      </c>
      <c r="RS476" s="4"/>
      <c r="RT476" s="8"/>
      <c r="RU476" s="4"/>
      <c r="RV476" s="8"/>
      <c r="RW476" s="7"/>
      <c r="RX476" s="7"/>
      <c r="RY476" s="2" t="s">
        <v>239</v>
      </c>
      <c r="RZ476" s="2" t="s">
        <v>275</v>
      </c>
      <c r="SA476" s="2" t="s">
        <v>800</v>
      </c>
      <c r="SB476" s="2" t="s">
        <v>763</v>
      </c>
      <c r="SC476" s="2" t="s">
        <v>241</v>
      </c>
      <c r="SD476" s="2" t="s">
        <v>229</v>
      </c>
      <c r="SE476" s="4">
        <v>227</v>
      </c>
      <c r="SF476" s="4">
        <v>21</v>
      </c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</row>
    <row r="477">
      <c r="A477" s="2" t="s">
        <v>3637</v>
      </c>
      <c r="B477" s="2" t="s">
        <v>216</v>
      </c>
      <c r="C477" s="2" t="s">
        <v>217</v>
      </c>
      <c r="D477" s="2" t="s">
        <v>3600</v>
      </c>
      <c r="E477" s="2" t="s">
        <v>3601</v>
      </c>
      <c r="F477" s="2" t="s">
        <v>3626</v>
      </c>
      <c r="G477" s="2" t="s">
        <v>3627</v>
      </c>
      <c r="H477" s="2" t="s">
        <v>3628</v>
      </c>
      <c r="I477" s="2" t="s">
        <v>3602</v>
      </c>
      <c r="J477" s="2" t="s">
        <v>285</v>
      </c>
      <c r="K477" s="2" t="s">
        <v>1878</v>
      </c>
      <c r="L477" s="3">
        <v>39.6</v>
      </c>
      <c r="M477" s="3">
        <v>41.58</v>
      </c>
      <c r="N477" s="3">
        <v>89.99</v>
      </c>
      <c r="O477" s="2" t="s">
        <v>226</v>
      </c>
      <c r="P477" s="2" t="s">
        <v>964</v>
      </c>
      <c r="Q477" s="2" t="s">
        <v>228</v>
      </c>
      <c r="R477" s="2" t="s">
        <v>229</v>
      </c>
      <c r="S477" s="2" t="s">
        <v>3629</v>
      </c>
      <c r="T477" s="2" t="s">
        <v>684</v>
      </c>
      <c r="U477" s="2" t="s">
        <v>733</v>
      </c>
      <c r="V477" s="2" t="s">
        <v>2117</v>
      </c>
      <c r="W477" s="2" t="s">
        <v>1437</v>
      </c>
      <c r="X477" s="2" t="s">
        <v>1009</v>
      </c>
      <c r="Y477" s="2" t="s">
        <v>1144</v>
      </c>
      <c r="Z477" s="4">
        <v>230</v>
      </c>
      <c r="AA477" s="4">
        <f>=ROUNDDOWN(32.8571428571429,0)</f>
      </c>
      <c r="AB477" s="5">
        <v>7</v>
      </c>
      <c r="AC477" s="2" t="s">
        <v>229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8</v>
      </c>
      <c r="AQ477" s="8">
        <v>334.95</v>
      </c>
      <c r="AR477" s="4">
        <v>6</v>
      </c>
      <c r="AS477" s="8">
        <v>262.07</v>
      </c>
      <c r="AT477" s="7">
        <v>0.3333</v>
      </c>
      <c r="AU477" s="7">
        <v>0.2781</v>
      </c>
      <c r="AV477" s="4" t="s">
        <v>229</v>
      </c>
      <c r="AW477" s="8" t="s">
        <v>229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>
        <v>0.9072</v>
      </c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 t="s">
        <v>229</v>
      </c>
      <c r="BJ477" s="4">
        <v>8</v>
      </c>
      <c r="BK477" s="8">
        <v>334.95</v>
      </c>
      <c r="BL477" s="2" t="s">
        <v>3638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714</v>
      </c>
      <c r="BV477" s="2" t="s">
        <v>275</v>
      </c>
      <c r="BW477" s="2" t="s">
        <v>229</v>
      </c>
      <c r="BX477" s="2" t="s">
        <v>1649</v>
      </c>
      <c r="BY477" s="2" t="s">
        <v>241</v>
      </c>
      <c r="BZ477" s="2" t="s">
        <v>229</v>
      </c>
      <c r="CA477" s="4">
        <v>1</v>
      </c>
      <c r="CB477" s="8">
        <v>41.39</v>
      </c>
      <c r="CC477" s="4"/>
      <c r="CD477" s="8"/>
      <c r="CE477" s="7"/>
      <c r="CF477" s="7"/>
      <c r="CG477" s="2" t="s">
        <v>239</v>
      </c>
      <c r="CH477" s="2" t="s">
        <v>226</v>
      </c>
      <c r="CI477" s="2" t="s">
        <v>1557</v>
      </c>
      <c r="CJ477" s="2" t="s">
        <v>2258</v>
      </c>
      <c r="CK477" s="2" t="s">
        <v>241</v>
      </c>
      <c r="CL477" s="2" t="s">
        <v>229</v>
      </c>
      <c r="CM477" s="4"/>
      <c r="CN477" s="8"/>
      <c r="CO477" s="4"/>
      <c r="CP477" s="8"/>
      <c r="CQ477" s="7"/>
      <c r="CR477" s="7"/>
      <c r="CS477" s="2" t="s">
        <v>239</v>
      </c>
      <c r="CT477" s="2" t="s">
        <v>226</v>
      </c>
      <c r="CU477" s="2" t="s">
        <v>1148</v>
      </c>
      <c r="CV477" s="2" t="s">
        <v>1173</v>
      </c>
      <c r="CW477" s="2" t="s">
        <v>241</v>
      </c>
      <c r="CX477" s="2" t="s">
        <v>229</v>
      </c>
      <c r="CY477" s="4"/>
      <c r="CZ477" s="8"/>
      <c r="DA477" s="4"/>
      <c r="DB477" s="8"/>
      <c r="DC477" s="7"/>
      <c r="DD477" s="7"/>
      <c r="DE477" s="2" t="s">
        <v>239</v>
      </c>
      <c r="DF477" s="2" t="s">
        <v>226</v>
      </c>
      <c r="DG477" s="2" t="s">
        <v>1148</v>
      </c>
      <c r="DH477" s="2" t="s">
        <v>1666</v>
      </c>
      <c r="DI477" s="2" t="s">
        <v>241</v>
      </c>
      <c r="DJ477" s="2" t="s">
        <v>229</v>
      </c>
      <c r="DK477" s="4"/>
      <c r="DL477" s="8"/>
      <c r="DM477" s="4">
        <v>1</v>
      </c>
      <c r="DN477" s="8">
        <v>41.57</v>
      </c>
      <c r="DO477" s="7">
        <v>-1</v>
      </c>
      <c r="DP477" s="7">
        <v>-1</v>
      </c>
      <c r="DQ477" s="2" t="s">
        <v>239</v>
      </c>
      <c r="DR477" s="2" t="s">
        <v>226</v>
      </c>
      <c r="DS477" s="2" t="s">
        <v>1148</v>
      </c>
      <c r="DT477" s="2" t="s">
        <v>1150</v>
      </c>
      <c r="DU477" s="2" t="s">
        <v>241</v>
      </c>
      <c r="DV477" s="2" t="s">
        <v>229</v>
      </c>
      <c r="DW477" s="4">
        <v>6</v>
      </c>
      <c r="DX477" s="8">
        <v>253.8</v>
      </c>
      <c r="DY477" s="4"/>
      <c r="DZ477" s="8"/>
      <c r="EA477" s="7"/>
      <c r="EB477" s="7"/>
      <c r="EC477" s="2" t="s">
        <v>239</v>
      </c>
      <c r="ED477" s="2" t="s">
        <v>226</v>
      </c>
      <c r="EE477" s="2" t="s">
        <v>699</v>
      </c>
      <c r="EF477" s="2" t="s">
        <v>1896</v>
      </c>
      <c r="EG477" s="2" t="s">
        <v>241</v>
      </c>
      <c r="EH477" s="2" t="s">
        <v>229</v>
      </c>
      <c r="EI477" s="4">
        <v>1</v>
      </c>
      <c r="EJ477" s="8">
        <v>39.76</v>
      </c>
      <c r="EK477" s="4">
        <v>4</v>
      </c>
      <c r="EL477" s="8">
        <v>178.92</v>
      </c>
      <c r="EM477" s="7">
        <v>-0.75</v>
      </c>
      <c r="EN477" s="7">
        <v>-0.7778</v>
      </c>
      <c r="EO477" s="2" t="s">
        <v>239</v>
      </c>
      <c r="EP477" s="2" t="s">
        <v>226</v>
      </c>
      <c r="EQ477" s="2" t="s">
        <v>1148</v>
      </c>
      <c r="ER477" s="2" t="s">
        <v>1173</v>
      </c>
      <c r="ES477" s="2" t="s">
        <v>241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226</v>
      </c>
      <c r="FC477" s="2" t="s">
        <v>1148</v>
      </c>
      <c r="FD477" s="2" t="s">
        <v>1173</v>
      </c>
      <c r="FE477" s="2" t="s">
        <v>241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226</v>
      </c>
      <c r="FO477" s="2" t="s">
        <v>1148</v>
      </c>
      <c r="FP477" s="2" t="s">
        <v>2448</v>
      </c>
      <c r="FQ477" s="2" t="s">
        <v>241</v>
      </c>
      <c r="FR477" s="2" t="s">
        <v>229</v>
      </c>
      <c r="FS477" s="4"/>
      <c r="FT477" s="8"/>
      <c r="FU477" s="4"/>
      <c r="FV477" s="8"/>
      <c r="FW477" s="7"/>
      <c r="FX477" s="7"/>
      <c r="FY477" s="2" t="s">
        <v>239</v>
      </c>
      <c r="FZ477" s="2" t="s">
        <v>226</v>
      </c>
      <c r="GA477" s="2" t="s">
        <v>327</v>
      </c>
      <c r="GB477" s="2" t="s">
        <v>229</v>
      </c>
      <c r="GC477" s="2" t="s">
        <v>241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714</v>
      </c>
      <c r="GL477" s="2" t="s">
        <v>275</v>
      </c>
      <c r="GM477" s="2" t="s">
        <v>1148</v>
      </c>
      <c r="GN477" s="2" t="s">
        <v>1593</v>
      </c>
      <c r="GO477" s="2" t="s">
        <v>241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239</v>
      </c>
      <c r="GX477" s="2" t="s">
        <v>226</v>
      </c>
      <c r="GY477" s="2" t="s">
        <v>743</v>
      </c>
      <c r="GZ477" s="2" t="s">
        <v>1935</v>
      </c>
      <c r="HA477" s="2" t="s">
        <v>241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239</v>
      </c>
      <c r="HJ477" s="2" t="s">
        <v>226</v>
      </c>
      <c r="HK477" s="2" t="s">
        <v>1148</v>
      </c>
      <c r="HL477" s="2" t="s">
        <v>3639</v>
      </c>
      <c r="HM477" s="2" t="s">
        <v>241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226</v>
      </c>
      <c r="HW477" s="2" t="s">
        <v>712</v>
      </c>
      <c r="HX477" s="2" t="s">
        <v>1415</v>
      </c>
      <c r="HY477" s="2" t="s">
        <v>241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266</v>
      </c>
      <c r="IH477" s="2" t="s">
        <v>226</v>
      </c>
      <c r="II477" s="2" t="s">
        <v>229</v>
      </c>
      <c r="IJ477" s="2" t="s">
        <v>229</v>
      </c>
      <c r="IK477" s="2" t="s">
        <v>241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267</v>
      </c>
      <c r="IT477" s="2" t="s">
        <v>226</v>
      </c>
      <c r="IU477" s="2" t="s">
        <v>229</v>
      </c>
      <c r="IV477" s="2" t="s">
        <v>229</v>
      </c>
      <c r="IW477" s="2" t="s">
        <v>241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239</v>
      </c>
      <c r="JF477" s="2" t="s">
        <v>226</v>
      </c>
      <c r="JG477" s="2" t="s">
        <v>268</v>
      </c>
      <c r="JH477" s="2" t="s">
        <v>1400</v>
      </c>
      <c r="JI477" s="2" t="s">
        <v>241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229</v>
      </c>
      <c r="JR477" s="2" t="s">
        <v>229</v>
      </c>
      <c r="JS477" s="2" t="s">
        <v>229</v>
      </c>
      <c r="JT477" s="2" t="s">
        <v>229</v>
      </c>
      <c r="JU477" s="2" t="s">
        <v>229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272</v>
      </c>
      <c r="KD477" s="2" t="s">
        <v>226</v>
      </c>
      <c r="KE477" s="2" t="s">
        <v>229</v>
      </c>
      <c r="KF477" s="2" t="s">
        <v>229</v>
      </c>
      <c r="KG477" s="2" t="s">
        <v>241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272</v>
      </c>
      <c r="KP477" s="2" t="s">
        <v>226</v>
      </c>
      <c r="KQ477" s="2" t="s">
        <v>229</v>
      </c>
      <c r="KR477" s="2" t="s">
        <v>229</v>
      </c>
      <c r="KS477" s="2" t="s">
        <v>241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239</v>
      </c>
      <c r="LB477" s="2" t="s">
        <v>226</v>
      </c>
      <c r="LC477" s="2" t="s">
        <v>720</v>
      </c>
      <c r="LD477" s="2" t="s">
        <v>458</v>
      </c>
      <c r="LE477" s="2" t="s">
        <v>241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229</v>
      </c>
      <c r="LN477" s="2" t="s">
        <v>229</v>
      </c>
      <c r="LO477" s="2" t="s">
        <v>229</v>
      </c>
      <c r="LP477" s="2" t="s">
        <v>229</v>
      </c>
      <c r="LQ477" s="2" t="s">
        <v>229</v>
      </c>
      <c r="LR477" s="2" t="s">
        <v>229</v>
      </c>
      <c r="LS477" s="4"/>
      <c r="LT477" s="8"/>
      <c r="LU477" s="4">
        <v>1</v>
      </c>
      <c r="LV477" s="8">
        <v>41.58</v>
      </c>
      <c r="LW477" s="7">
        <v>-1</v>
      </c>
      <c r="LX477" s="7">
        <v>-1</v>
      </c>
      <c r="LY477" s="2" t="s">
        <v>239</v>
      </c>
      <c r="LZ477" s="2" t="s">
        <v>275</v>
      </c>
      <c r="MA477" s="2" t="s">
        <v>2900</v>
      </c>
      <c r="MB477" s="2" t="s">
        <v>2900</v>
      </c>
      <c r="MC477" s="2" t="s">
        <v>241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266</v>
      </c>
      <c r="ML477" s="2" t="s">
        <v>226</v>
      </c>
      <c r="MM477" s="2" t="s">
        <v>229</v>
      </c>
      <c r="MN477" s="2" t="s">
        <v>229</v>
      </c>
      <c r="MO477" s="2" t="s">
        <v>241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239</v>
      </c>
      <c r="MX477" s="2" t="s">
        <v>226</v>
      </c>
      <c r="MY477" s="2" t="s">
        <v>866</v>
      </c>
      <c r="MZ477" s="2" t="s">
        <v>1305</v>
      </c>
      <c r="NA477" s="2" t="s">
        <v>241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239</v>
      </c>
      <c r="NJ477" s="2" t="s">
        <v>260</v>
      </c>
      <c r="NK477" s="2" t="s">
        <v>1165</v>
      </c>
      <c r="NL477" s="2" t="s">
        <v>2448</v>
      </c>
      <c r="NM477" s="2" t="s">
        <v>241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272</v>
      </c>
      <c r="NV477" s="2" t="s">
        <v>226</v>
      </c>
      <c r="NW477" s="2" t="s">
        <v>229</v>
      </c>
      <c r="NX477" s="2" t="s">
        <v>229</v>
      </c>
      <c r="NY477" s="2" t="s">
        <v>241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239</v>
      </c>
      <c r="OH477" s="2" t="s">
        <v>226</v>
      </c>
      <c r="OI477" s="2" t="s">
        <v>229</v>
      </c>
      <c r="OJ477" s="2" t="s">
        <v>229</v>
      </c>
      <c r="OK477" s="2" t="s">
        <v>241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229</v>
      </c>
      <c r="OT477" s="2" t="s">
        <v>229</v>
      </c>
      <c r="OU477" s="2" t="s">
        <v>229</v>
      </c>
      <c r="OV477" s="2" t="s">
        <v>229</v>
      </c>
      <c r="OW477" s="2" t="s">
        <v>229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229</v>
      </c>
      <c r="PF477" s="2" t="s">
        <v>229</v>
      </c>
      <c r="PG477" s="2" t="s">
        <v>229</v>
      </c>
      <c r="PH477" s="2" t="s">
        <v>229</v>
      </c>
      <c r="PI477" s="2" t="s">
        <v>229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239</v>
      </c>
      <c r="PR477" s="2" t="s">
        <v>275</v>
      </c>
      <c r="PS477" s="2" t="s">
        <v>1166</v>
      </c>
      <c r="PT477" s="2" t="s">
        <v>724</v>
      </c>
      <c r="PU477" s="2" t="s">
        <v>241</v>
      </c>
      <c r="PV477" s="2" t="s">
        <v>229</v>
      </c>
      <c r="PW477" s="4"/>
      <c r="PX477" s="8"/>
      <c r="PY477" s="4"/>
      <c r="PZ477" s="8"/>
      <c r="QA477" s="7"/>
      <c r="QB477" s="7"/>
      <c r="QC477" s="2" t="s">
        <v>281</v>
      </c>
      <c r="QD477" s="2" t="s">
        <v>226</v>
      </c>
      <c r="QE477" s="2" t="s">
        <v>229</v>
      </c>
      <c r="QF477" s="2" t="s">
        <v>229</v>
      </c>
      <c r="QG477" s="2" t="s">
        <v>241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229</v>
      </c>
      <c r="QP477" s="2" t="s">
        <v>229</v>
      </c>
      <c r="QQ477" s="2" t="s">
        <v>229</v>
      </c>
      <c r="QR477" s="2" t="s">
        <v>229</v>
      </c>
      <c r="QS477" s="2" t="s">
        <v>229</v>
      </c>
      <c r="QT477" s="2" t="s">
        <v>229</v>
      </c>
      <c r="QU477" s="4"/>
      <c r="QV477" s="8"/>
      <c r="QW477" s="4"/>
      <c r="QX477" s="8"/>
      <c r="QY477" s="7"/>
      <c r="QZ477" s="7"/>
      <c r="RA477" s="2" t="s">
        <v>239</v>
      </c>
      <c r="RB477" s="2" t="s">
        <v>275</v>
      </c>
      <c r="RC477" s="2" t="s">
        <v>338</v>
      </c>
      <c r="RD477" s="2" t="s">
        <v>229</v>
      </c>
      <c r="RE477" s="2" t="s">
        <v>241</v>
      </c>
      <c r="RF477" s="2" t="s">
        <v>229</v>
      </c>
      <c r="RG477" s="4"/>
      <c r="RH477" s="8"/>
      <c r="RI477" s="4"/>
      <c r="RJ477" s="8"/>
      <c r="RK477" s="7"/>
      <c r="RL477" s="7"/>
      <c r="RM477" s="2" t="s">
        <v>229</v>
      </c>
      <c r="RN477" s="2" t="s">
        <v>229</v>
      </c>
      <c r="RO477" s="2" t="s">
        <v>229</v>
      </c>
      <c r="RP477" s="2" t="s">
        <v>229</v>
      </c>
      <c r="RQ477" s="2" t="s">
        <v>229</v>
      </c>
      <c r="RR477" s="2" t="s">
        <v>229</v>
      </c>
      <c r="RS477" s="4"/>
      <c r="RT477" s="8"/>
      <c r="RU477" s="4"/>
      <c r="RV477" s="8"/>
      <c r="RW477" s="7"/>
      <c r="RX477" s="7"/>
      <c r="RY477" s="2" t="s">
        <v>239</v>
      </c>
      <c r="RZ477" s="2" t="s">
        <v>275</v>
      </c>
      <c r="SA477" s="2" t="s">
        <v>800</v>
      </c>
      <c r="SB477" s="2" t="s">
        <v>763</v>
      </c>
      <c r="SC477" s="2" t="s">
        <v>241</v>
      </c>
      <c r="SD477" s="2" t="s">
        <v>229</v>
      </c>
      <c r="SE477" s="4">
        <v>230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</row>
    <row r="478">
      <c r="A478" s="2" t="s">
        <v>3640</v>
      </c>
      <c r="B478" s="2" t="s">
        <v>216</v>
      </c>
      <c r="C478" s="2" t="s">
        <v>217</v>
      </c>
      <c r="D478" s="2" t="s">
        <v>3600</v>
      </c>
      <c r="E478" s="2" t="s">
        <v>3601</v>
      </c>
      <c r="F478" s="2" t="s">
        <v>1431</v>
      </c>
      <c r="G478" s="2" t="s">
        <v>1432</v>
      </c>
      <c r="H478" s="2" t="s">
        <v>1433</v>
      </c>
      <c r="I478" s="2" t="s">
        <v>3602</v>
      </c>
      <c r="J478" s="2" t="s">
        <v>224</v>
      </c>
      <c r="K478" s="2" t="s">
        <v>481</v>
      </c>
      <c r="L478" s="3">
        <v>35.2</v>
      </c>
      <c r="M478" s="3">
        <v>36.96</v>
      </c>
      <c r="N478" s="3">
        <v>79.99</v>
      </c>
      <c r="O478" s="2" t="s">
        <v>226</v>
      </c>
      <c r="P478" s="2" t="s">
        <v>618</v>
      </c>
      <c r="Q478" s="2" t="s">
        <v>228</v>
      </c>
      <c r="R478" s="2" t="s">
        <v>229</v>
      </c>
      <c r="S478" s="2" t="s">
        <v>1435</v>
      </c>
      <c r="T478" s="2" t="s">
        <v>684</v>
      </c>
      <c r="U478" s="2" t="s">
        <v>286</v>
      </c>
      <c r="V478" s="2" t="s">
        <v>1436</v>
      </c>
      <c r="W478" s="2" t="s">
        <v>1009</v>
      </c>
      <c r="X478" s="2" t="s">
        <v>3641</v>
      </c>
      <c r="Y478" s="2" t="s">
        <v>1144</v>
      </c>
      <c r="Z478" s="4">
        <v>301</v>
      </c>
      <c r="AA478" s="4">
        <f>=ROUNDDOWN(43,0)</f>
      </c>
      <c r="AB478" s="5">
        <v>7</v>
      </c>
      <c r="AC478" s="2" t="s">
        <v>416</v>
      </c>
      <c r="AD478" s="4">
        <v>50</v>
      </c>
      <c r="AE478" s="4">
        <v>90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2</v>
      </c>
      <c r="AQ478" s="8">
        <v>73.47</v>
      </c>
      <c r="AR478" s="4"/>
      <c r="AS478" s="8"/>
      <c r="AT478" s="7"/>
      <c r="AU478" s="7"/>
      <c r="AV478" s="4">
        <v>8</v>
      </c>
      <c r="AW478" s="8">
        <v>327.66</v>
      </c>
      <c r="AX478" s="4">
        <v>5</v>
      </c>
      <c r="AY478" s="8">
        <v>211.29</v>
      </c>
      <c r="AZ478" s="7">
        <v>0.6</v>
      </c>
      <c r="BA478" s="7">
        <v>0.5508</v>
      </c>
      <c r="BB478" s="7">
        <v>0.2242</v>
      </c>
      <c r="BC478" s="4">
        <v>8</v>
      </c>
      <c r="BD478" s="8">
        <v>327.66</v>
      </c>
      <c r="BE478" s="4">
        <v>5</v>
      </c>
      <c r="BF478" s="8">
        <v>211.29</v>
      </c>
      <c r="BG478" s="7">
        <v>0.6</v>
      </c>
      <c r="BH478" s="7">
        <v>0.5508</v>
      </c>
      <c r="BI478" s="7">
        <v>1</v>
      </c>
      <c r="BJ478" s="4">
        <v>2</v>
      </c>
      <c r="BK478" s="8">
        <v>73.47</v>
      </c>
      <c r="BL478" s="2" t="s">
        <v>3205</v>
      </c>
      <c r="BM478" s="7">
        <v>1</v>
      </c>
      <c r="BN478" s="7">
        <v>1</v>
      </c>
      <c r="BO478" s="4">
        <v>1</v>
      </c>
      <c r="BP478" s="8">
        <v>37.25</v>
      </c>
      <c r="BQ478" s="4"/>
      <c r="BR478" s="8"/>
      <c r="BS478" s="7"/>
      <c r="BT478" s="7"/>
      <c r="BU478" s="2" t="s">
        <v>239</v>
      </c>
      <c r="BV478" s="2" t="s">
        <v>226</v>
      </c>
      <c r="BW478" s="2" t="s">
        <v>229</v>
      </c>
      <c r="BX478" s="2" t="s">
        <v>759</v>
      </c>
      <c r="BY478" s="2" t="s">
        <v>241</v>
      </c>
      <c r="BZ478" s="2" t="s">
        <v>229</v>
      </c>
      <c r="CA478" s="4">
        <v>1</v>
      </c>
      <c r="CB478" s="8">
        <v>36.22</v>
      </c>
      <c r="CC478" s="4"/>
      <c r="CD478" s="8"/>
      <c r="CE478" s="7"/>
      <c r="CF478" s="7"/>
      <c r="CG478" s="2" t="s">
        <v>239</v>
      </c>
      <c r="CH478" s="2" t="s">
        <v>226</v>
      </c>
      <c r="CI478" s="2" t="s">
        <v>1463</v>
      </c>
      <c r="CJ478" s="2" t="s">
        <v>2119</v>
      </c>
      <c r="CK478" s="2" t="s">
        <v>241</v>
      </c>
      <c r="CL478" s="2" t="s">
        <v>229</v>
      </c>
      <c r="CM478" s="4"/>
      <c r="CN478" s="8"/>
      <c r="CO478" s="4"/>
      <c r="CP478" s="8"/>
      <c r="CQ478" s="7"/>
      <c r="CR478" s="7"/>
      <c r="CS478" s="2" t="s">
        <v>239</v>
      </c>
      <c r="CT478" s="2" t="s">
        <v>226</v>
      </c>
      <c r="CU478" s="2" t="s">
        <v>1443</v>
      </c>
      <c r="CV478" s="2" t="s">
        <v>1445</v>
      </c>
      <c r="CW478" s="2" t="s">
        <v>241</v>
      </c>
      <c r="CX478" s="2" t="s">
        <v>229</v>
      </c>
      <c r="CY478" s="4"/>
      <c r="CZ478" s="8"/>
      <c r="DA478" s="4"/>
      <c r="DB478" s="8"/>
      <c r="DC478" s="7"/>
      <c r="DD478" s="7"/>
      <c r="DE478" s="2" t="s">
        <v>239</v>
      </c>
      <c r="DF478" s="2" t="s">
        <v>226</v>
      </c>
      <c r="DG478" s="2" t="s">
        <v>1829</v>
      </c>
      <c r="DH478" s="2" t="s">
        <v>1166</v>
      </c>
      <c r="DI478" s="2" t="s">
        <v>241</v>
      </c>
      <c r="DJ478" s="2" t="s">
        <v>229</v>
      </c>
      <c r="DK478" s="4"/>
      <c r="DL478" s="8"/>
      <c r="DM478" s="4"/>
      <c r="DN478" s="8"/>
      <c r="DO478" s="7"/>
      <c r="DP478" s="7"/>
      <c r="DQ478" s="2" t="s">
        <v>239</v>
      </c>
      <c r="DR478" s="2" t="s">
        <v>226</v>
      </c>
      <c r="DS478" s="2" t="s">
        <v>1447</v>
      </c>
      <c r="DT478" s="2" t="s">
        <v>3642</v>
      </c>
      <c r="DU478" s="2" t="s">
        <v>241</v>
      </c>
      <c r="DV478" s="2" t="s">
        <v>229</v>
      </c>
      <c r="DW478" s="4"/>
      <c r="DX478" s="8"/>
      <c r="DY478" s="4"/>
      <c r="DZ478" s="8"/>
      <c r="EA478" s="7"/>
      <c r="EB478" s="7"/>
      <c r="EC478" s="2" t="s">
        <v>239</v>
      </c>
      <c r="ED478" s="2" t="s">
        <v>226</v>
      </c>
      <c r="EE478" s="2" t="s">
        <v>699</v>
      </c>
      <c r="EF478" s="2" t="s">
        <v>2421</v>
      </c>
      <c r="EG478" s="2" t="s">
        <v>241</v>
      </c>
      <c r="EH478" s="2" t="s">
        <v>229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226</v>
      </c>
      <c r="EQ478" s="2" t="s">
        <v>1444</v>
      </c>
      <c r="ER478" s="2" t="s">
        <v>2157</v>
      </c>
      <c r="ES478" s="2" t="s">
        <v>241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226</v>
      </c>
      <c r="FC478" s="2" t="s">
        <v>1451</v>
      </c>
      <c r="FD478" s="2" t="s">
        <v>2387</v>
      </c>
      <c r="FE478" s="2" t="s">
        <v>241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226</v>
      </c>
      <c r="FO478" s="2" t="s">
        <v>1452</v>
      </c>
      <c r="FP478" s="2" t="s">
        <v>3643</v>
      </c>
      <c r="FQ478" s="2" t="s">
        <v>241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226</v>
      </c>
      <c r="GA478" s="2" t="s">
        <v>327</v>
      </c>
      <c r="GB478" s="2" t="s">
        <v>229</v>
      </c>
      <c r="GC478" s="2" t="s">
        <v>241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714</v>
      </c>
      <c r="GL478" s="2" t="s">
        <v>275</v>
      </c>
      <c r="GM478" s="2" t="s">
        <v>707</v>
      </c>
      <c r="GN478" s="2" t="s">
        <v>1419</v>
      </c>
      <c r="GO478" s="2" t="s">
        <v>241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239</v>
      </c>
      <c r="GX478" s="2" t="s">
        <v>226</v>
      </c>
      <c r="GY478" s="2" t="s">
        <v>743</v>
      </c>
      <c r="GZ478" s="2" t="s">
        <v>1030</v>
      </c>
      <c r="HA478" s="2" t="s">
        <v>241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239</v>
      </c>
      <c r="HJ478" s="2" t="s">
        <v>226</v>
      </c>
      <c r="HK478" s="2" t="s">
        <v>1454</v>
      </c>
      <c r="HL478" s="2" t="s">
        <v>1447</v>
      </c>
      <c r="HM478" s="2" t="s">
        <v>241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239</v>
      </c>
      <c r="HV478" s="2" t="s">
        <v>226</v>
      </c>
      <c r="HW478" s="2" t="s">
        <v>712</v>
      </c>
      <c r="HX478" s="2" t="s">
        <v>918</v>
      </c>
      <c r="HY478" s="2" t="s">
        <v>241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266</v>
      </c>
      <c r="IH478" s="2" t="s">
        <v>226</v>
      </c>
      <c r="II478" s="2" t="s">
        <v>700</v>
      </c>
      <c r="IJ478" s="2" t="s">
        <v>229</v>
      </c>
      <c r="IK478" s="2" t="s">
        <v>241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267</v>
      </c>
      <c r="IT478" s="2" t="s">
        <v>226</v>
      </c>
      <c r="IU478" s="2" t="s">
        <v>229</v>
      </c>
      <c r="IV478" s="2" t="s">
        <v>229</v>
      </c>
      <c r="IW478" s="2" t="s">
        <v>241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239</v>
      </c>
      <c r="JF478" s="2" t="s">
        <v>226</v>
      </c>
      <c r="JG478" s="2" t="s">
        <v>268</v>
      </c>
      <c r="JH478" s="2" t="s">
        <v>229</v>
      </c>
      <c r="JI478" s="2" t="s">
        <v>241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229</v>
      </c>
      <c r="JR478" s="2" t="s">
        <v>229</v>
      </c>
      <c r="JS478" s="2" t="s">
        <v>229</v>
      </c>
      <c r="JT478" s="2" t="s">
        <v>229</v>
      </c>
      <c r="JU478" s="2" t="s">
        <v>229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278</v>
      </c>
      <c r="KD478" s="2" t="s">
        <v>275</v>
      </c>
      <c r="KE478" s="2" t="s">
        <v>270</v>
      </c>
      <c r="KF478" s="2" t="s">
        <v>3644</v>
      </c>
      <c r="KG478" s="2" t="s">
        <v>241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272</v>
      </c>
      <c r="KP478" s="2" t="s">
        <v>226</v>
      </c>
      <c r="KQ478" s="2" t="s">
        <v>229</v>
      </c>
      <c r="KR478" s="2" t="s">
        <v>229</v>
      </c>
      <c r="KS478" s="2" t="s">
        <v>241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239</v>
      </c>
      <c r="LB478" s="2" t="s">
        <v>226</v>
      </c>
      <c r="LC478" s="2" t="s">
        <v>1443</v>
      </c>
      <c r="LD478" s="2" t="s">
        <v>3645</v>
      </c>
      <c r="LE478" s="2" t="s">
        <v>241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229</v>
      </c>
      <c r="LN478" s="2" t="s">
        <v>229</v>
      </c>
      <c r="LO478" s="2" t="s">
        <v>229</v>
      </c>
      <c r="LP478" s="2" t="s">
        <v>229</v>
      </c>
      <c r="LQ478" s="2" t="s">
        <v>229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239</v>
      </c>
      <c r="LZ478" s="2" t="s">
        <v>275</v>
      </c>
      <c r="MA478" s="2" t="s">
        <v>1474</v>
      </c>
      <c r="MB478" s="2" t="s">
        <v>871</v>
      </c>
      <c r="MC478" s="2" t="s">
        <v>241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266</v>
      </c>
      <c r="ML478" s="2" t="s">
        <v>226</v>
      </c>
      <c r="MM478" s="2" t="s">
        <v>229</v>
      </c>
      <c r="MN478" s="2" t="s">
        <v>229</v>
      </c>
      <c r="MO478" s="2" t="s">
        <v>241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239</v>
      </c>
      <c r="MX478" s="2" t="s">
        <v>226</v>
      </c>
      <c r="MY478" s="2" t="s">
        <v>723</v>
      </c>
      <c r="MZ478" s="2" t="s">
        <v>229</v>
      </c>
      <c r="NA478" s="2" t="s">
        <v>241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239</v>
      </c>
      <c r="NJ478" s="2" t="s">
        <v>260</v>
      </c>
      <c r="NK478" s="2" t="s">
        <v>1458</v>
      </c>
      <c r="NL478" s="2" t="s">
        <v>2079</v>
      </c>
      <c r="NM478" s="2" t="s">
        <v>241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272</v>
      </c>
      <c r="NV478" s="2" t="s">
        <v>226</v>
      </c>
      <c r="NW478" s="2" t="s">
        <v>229</v>
      </c>
      <c r="NX478" s="2" t="s">
        <v>229</v>
      </c>
      <c r="NY478" s="2" t="s">
        <v>241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239</v>
      </c>
      <c r="OH478" s="2" t="s">
        <v>226</v>
      </c>
      <c r="OI478" s="2" t="s">
        <v>229</v>
      </c>
      <c r="OJ478" s="2" t="s">
        <v>229</v>
      </c>
      <c r="OK478" s="2" t="s">
        <v>241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229</v>
      </c>
      <c r="OT478" s="2" t="s">
        <v>229</v>
      </c>
      <c r="OU478" s="2" t="s">
        <v>229</v>
      </c>
      <c r="OV478" s="2" t="s">
        <v>229</v>
      </c>
      <c r="OW478" s="2" t="s">
        <v>229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229</v>
      </c>
      <c r="PF478" s="2" t="s">
        <v>229</v>
      </c>
      <c r="PG478" s="2" t="s">
        <v>229</v>
      </c>
      <c r="PH478" s="2" t="s">
        <v>229</v>
      </c>
      <c r="PI478" s="2" t="s">
        <v>229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266</v>
      </c>
      <c r="PR478" s="2" t="s">
        <v>275</v>
      </c>
      <c r="PS478" s="2" t="s">
        <v>229</v>
      </c>
      <c r="PT478" s="2" t="s">
        <v>229</v>
      </c>
      <c r="PU478" s="2" t="s">
        <v>241</v>
      </c>
      <c r="PV478" s="2" t="s">
        <v>229</v>
      </c>
      <c r="PW478" s="4"/>
      <c r="PX478" s="8"/>
      <c r="PY478" s="4"/>
      <c r="PZ478" s="8"/>
      <c r="QA478" s="7"/>
      <c r="QB478" s="7"/>
      <c r="QC478" s="2" t="s">
        <v>281</v>
      </c>
      <c r="QD478" s="2" t="s">
        <v>226</v>
      </c>
      <c r="QE478" s="2" t="s">
        <v>229</v>
      </c>
      <c r="QF478" s="2" t="s">
        <v>229</v>
      </c>
      <c r="QG478" s="2" t="s">
        <v>241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229</v>
      </c>
      <c r="QP478" s="2" t="s">
        <v>229</v>
      </c>
      <c r="QQ478" s="2" t="s">
        <v>229</v>
      </c>
      <c r="QR478" s="2" t="s">
        <v>229</v>
      </c>
      <c r="QS478" s="2" t="s">
        <v>229</v>
      </c>
      <c r="QT478" s="2" t="s">
        <v>229</v>
      </c>
      <c r="QU478" s="4"/>
      <c r="QV478" s="8"/>
      <c r="QW478" s="4"/>
      <c r="QX478" s="8"/>
      <c r="QY478" s="7"/>
      <c r="QZ478" s="7"/>
      <c r="RA478" s="2" t="s">
        <v>239</v>
      </c>
      <c r="RB478" s="2" t="s">
        <v>275</v>
      </c>
      <c r="RC478" s="2" t="s">
        <v>338</v>
      </c>
      <c r="RD478" s="2" t="s">
        <v>229</v>
      </c>
      <c r="RE478" s="2" t="s">
        <v>241</v>
      </c>
      <c r="RF478" s="2" t="s">
        <v>229</v>
      </c>
      <c r="RG478" s="4"/>
      <c r="RH478" s="8"/>
      <c r="RI478" s="4"/>
      <c r="RJ478" s="8"/>
      <c r="RK478" s="7"/>
      <c r="RL478" s="7"/>
      <c r="RM478" s="2" t="s">
        <v>229</v>
      </c>
      <c r="RN478" s="2" t="s">
        <v>229</v>
      </c>
      <c r="RO478" s="2" t="s">
        <v>229</v>
      </c>
      <c r="RP478" s="2" t="s">
        <v>229</v>
      </c>
      <c r="RQ478" s="2" t="s">
        <v>229</v>
      </c>
      <c r="RR478" s="2" t="s">
        <v>229</v>
      </c>
      <c r="RS478" s="4"/>
      <c r="RT478" s="8"/>
      <c r="RU478" s="4"/>
      <c r="RV478" s="8"/>
      <c r="RW478" s="7"/>
      <c r="RX478" s="7"/>
      <c r="RY478" s="2" t="s">
        <v>239</v>
      </c>
      <c r="RZ478" s="2" t="s">
        <v>275</v>
      </c>
      <c r="SA478" s="2" t="s">
        <v>282</v>
      </c>
      <c r="SB478" s="2" t="s">
        <v>816</v>
      </c>
      <c r="SC478" s="2" t="s">
        <v>241</v>
      </c>
      <c r="SD478" s="2" t="s">
        <v>229</v>
      </c>
      <c r="SE478" s="4">
        <v>222</v>
      </c>
      <c r="SF478" s="4"/>
      <c r="SG478" s="4"/>
      <c r="SH478" s="4"/>
      <c r="SI478" s="4">
        <v>79</v>
      </c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>
        <v>50</v>
      </c>
      <c r="US478" s="4"/>
      <c r="UT478" s="4"/>
      <c r="UU478" s="4">
        <v>40</v>
      </c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</row>
    <row r="479">
      <c r="A479" s="2" t="s">
        <v>3646</v>
      </c>
      <c r="B479" s="2" t="s">
        <v>216</v>
      </c>
      <c r="C479" s="2" t="s">
        <v>217</v>
      </c>
      <c r="D479" s="2" t="s">
        <v>3600</v>
      </c>
      <c r="E479" s="2" t="s">
        <v>3601</v>
      </c>
      <c r="F479" s="2" t="s">
        <v>1431</v>
      </c>
      <c r="G479" s="2" t="s">
        <v>1432</v>
      </c>
      <c r="H479" s="2" t="s">
        <v>1433</v>
      </c>
      <c r="I479" s="2" t="s">
        <v>3602</v>
      </c>
      <c r="J479" s="2" t="s">
        <v>285</v>
      </c>
      <c r="K479" s="2" t="s">
        <v>481</v>
      </c>
      <c r="L479" s="3">
        <v>39.6</v>
      </c>
      <c r="M479" s="3">
        <v>41.58</v>
      </c>
      <c r="N479" s="3">
        <v>89.99</v>
      </c>
      <c r="O479" s="2" t="s">
        <v>226</v>
      </c>
      <c r="P479" s="2" t="s">
        <v>618</v>
      </c>
      <c r="Q479" s="2" t="s">
        <v>228</v>
      </c>
      <c r="R479" s="2" t="s">
        <v>229</v>
      </c>
      <c r="S479" s="2" t="s">
        <v>1435</v>
      </c>
      <c r="T479" s="2" t="s">
        <v>684</v>
      </c>
      <c r="U479" s="2" t="s">
        <v>733</v>
      </c>
      <c r="V479" s="2" t="s">
        <v>1436</v>
      </c>
      <c r="W479" s="2" t="s">
        <v>1009</v>
      </c>
      <c r="X479" s="2" t="s">
        <v>3641</v>
      </c>
      <c r="Y479" s="2" t="s">
        <v>1144</v>
      </c>
      <c r="Z479" s="4">
        <v>322</v>
      </c>
      <c r="AA479" s="4">
        <f>=ROUNDDOWN(26.8333333333333,0)</f>
      </c>
      <c r="AB479" s="5">
        <v>12</v>
      </c>
      <c r="AC479" s="2" t="s">
        <v>416</v>
      </c>
      <c r="AD479" s="4">
        <v>190</v>
      </c>
      <c r="AE479" s="4">
        <v>190</v>
      </c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6</v>
      </c>
      <c r="AQ479" s="8">
        <v>254.19</v>
      </c>
      <c r="AR479" s="4">
        <v>5</v>
      </c>
      <c r="AS479" s="8">
        <v>211.29</v>
      </c>
      <c r="AT479" s="7">
        <v>0.2</v>
      </c>
      <c r="AU479" s="7">
        <v>0.203</v>
      </c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>
        <v>0.7758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 t="s">
        <v>229</v>
      </c>
      <c r="BJ479" s="4">
        <v>6</v>
      </c>
      <c r="BK479" s="8">
        <v>254.19</v>
      </c>
      <c r="BL479" s="2" t="s">
        <v>3647</v>
      </c>
      <c r="BM479" s="7">
        <v>1</v>
      </c>
      <c r="BN479" s="7">
        <v>1</v>
      </c>
      <c r="BO479" s="4"/>
      <c r="BP479" s="8"/>
      <c r="BQ479" s="4">
        <v>4</v>
      </c>
      <c r="BR479" s="8">
        <v>170.28</v>
      </c>
      <c r="BS479" s="7">
        <v>-1</v>
      </c>
      <c r="BT479" s="7">
        <v>-1</v>
      </c>
      <c r="BU479" s="2" t="s">
        <v>239</v>
      </c>
      <c r="BV479" s="2" t="s">
        <v>226</v>
      </c>
      <c r="BW479" s="2" t="s">
        <v>229</v>
      </c>
      <c r="BX479" s="2" t="s">
        <v>759</v>
      </c>
      <c r="BY479" s="2" t="s">
        <v>241</v>
      </c>
      <c r="BZ479" s="2" t="s">
        <v>229</v>
      </c>
      <c r="CA479" s="4">
        <v>1</v>
      </c>
      <c r="CB479" s="8">
        <v>41.39</v>
      </c>
      <c r="CC479" s="4"/>
      <c r="CD479" s="8"/>
      <c r="CE479" s="7"/>
      <c r="CF479" s="7"/>
      <c r="CG479" s="2" t="s">
        <v>239</v>
      </c>
      <c r="CH479" s="2" t="s">
        <v>226</v>
      </c>
      <c r="CI479" s="2" t="s">
        <v>1463</v>
      </c>
      <c r="CJ479" s="2" t="s">
        <v>2157</v>
      </c>
      <c r="CK479" s="2" t="s">
        <v>241</v>
      </c>
      <c r="CL479" s="2" t="s">
        <v>229</v>
      </c>
      <c r="CM479" s="4">
        <v>1</v>
      </c>
      <c r="CN479" s="8">
        <v>43.46</v>
      </c>
      <c r="CO479" s="4"/>
      <c r="CP479" s="8"/>
      <c r="CQ479" s="7"/>
      <c r="CR479" s="7"/>
      <c r="CS479" s="2" t="s">
        <v>239</v>
      </c>
      <c r="CT479" s="2" t="s">
        <v>226</v>
      </c>
      <c r="CU479" s="2" t="s">
        <v>1443</v>
      </c>
      <c r="CV479" s="2" t="s">
        <v>1444</v>
      </c>
      <c r="CW479" s="2" t="s">
        <v>241</v>
      </c>
      <c r="CX479" s="2" t="s">
        <v>229</v>
      </c>
      <c r="CY479" s="4"/>
      <c r="CZ479" s="8"/>
      <c r="DA479" s="4"/>
      <c r="DB479" s="8"/>
      <c r="DC479" s="7"/>
      <c r="DD479" s="7"/>
      <c r="DE479" s="2" t="s">
        <v>239</v>
      </c>
      <c r="DF479" s="2" t="s">
        <v>226</v>
      </c>
      <c r="DG479" s="2" t="s">
        <v>1829</v>
      </c>
      <c r="DH479" s="2" t="s">
        <v>1444</v>
      </c>
      <c r="DI479" s="2" t="s">
        <v>241</v>
      </c>
      <c r="DJ479" s="2" t="s">
        <v>229</v>
      </c>
      <c r="DK479" s="4"/>
      <c r="DL479" s="8"/>
      <c r="DM479" s="4"/>
      <c r="DN479" s="8"/>
      <c r="DO479" s="7"/>
      <c r="DP479" s="7"/>
      <c r="DQ479" s="2" t="s">
        <v>239</v>
      </c>
      <c r="DR479" s="2" t="s">
        <v>226</v>
      </c>
      <c r="DS479" s="2" t="s">
        <v>1447</v>
      </c>
      <c r="DT479" s="2" t="s">
        <v>701</v>
      </c>
      <c r="DU479" s="2" t="s">
        <v>241</v>
      </c>
      <c r="DV479" s="2" t="s">
        <v>229</v>
      </c>
      <c r="DW479" s="4"/>
      <c r="DX479" s="8"/>
      <c r="DY479" s="4"/>
      <c r="DZ479" s="8"/>
      <c r="EA479" s="7"/>
      <c r="EB479" s="7"/>
      <c r="EC479" s="2" t="s">
        <v>239</v>
      </c>
      <c r="ED479" s="2" t="s">
        <v>226</v>
      </c>
      <c r="EE479" s="2" t="s">
        <v>699</v>
      </c>
      <c r="EF479" s="2" t="s">
        <v>3648</v>
      </c>
      <c r="EG479" s="2" t="s">
        <v>241</v>
      </c>
      <c r="EH479" s="2" t="s">
        <v>229</v>
      </c>
      <c r="EI479" s="4">
        <v>2</v>
      </c>
      <c r="EJ479" s="8">
        <v>87.32</v>
      </c>
      <c r="EK479" s="4"/>
      <c r="EL479" s="8"/>
      <c r="EM479" s="7"/>
      <c r="EN479" s="7"/>
      <c r="EO479" s="2" t="s">
        <v>239</v>
      </c>
      <c r="EP479" s="2" t="s">
        <v>226</v>
      </c>
      <c r="EQ479" s="2" t="s">
        <v>1444</v>
      </c>
      <c r="ER479" s="2" t="s">
        <v>2174</v>
      </c>
      <c r="ES479" s="2" t="s">
        <v>241</v>
      </c>
      <c r="ET479" s="2" t="s">
        <v>229</v>
      </c>
      <c r="EU479" s="4">
        <v>2</v>
      </c>
      <c r="EV479" s="8">
        <v>82.02</v>
      </c>
      <c r="EW479" s="4">
        <v>1</v>
      </c>
      <c r="EX479" s="8">
        <v>41.01</v>
      </c>
      <c r="EY479" s="7">
        <v>1</v>
      </c>
      <c r="EZ479" s="7">
        <v>1</v>
      </c>
      <c r="FA479" s="2" t="s">
        <v>239</v>
      </c>
      <c r="FB479" s="2" t="s">
        <v>226</v>
      </c>
      <c r="FC479" s="2" t="s">
        <v>1451</v>
      </c>
      <c r="FD479" s="2" t="s">
        <v>3649</v>
      </c>
      <c r="FE479" s="2" t="s">
        <v>241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226</v>
      </c>
      <c r="FO479" s="2" t="s">
        <v>1452</v>
      </c>
      <c r="FP479" s="2" t="s">
        <v>2150</v>
      </c>
      <c r="FQ479" s="2" t="s">
        <v>241</v>
      </c>
      <c r="FR479" s="2" t="s">
        <v>229</v>
      </c>
      <c r="FS479" s="4"/>
      <c r="FT479" s="8"/>
      <c r="FU479" s="4"/>
      <c r="FV479" s="8"/>
      <c r="FW479" s="7"/>
      <c r="FX479" s="7"/>
      <c r="FY479" s="2" t="s">
        <v>239</v>
      </c>
      <c r="FZ479" s="2" t="s">
        <v>226</v>
      </c>
      <c r="GA479" s="2" t="s">
        <v>327</v>
      </c>
      <c r="GB479" s="2" t="s">
        <v>229</v>
      </c>
      <c r="GC479" s="2" t="s">
        <v>241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714</v>
      </c>
      <c r="GL479" s="2" t="s">
        <v>275</v>
      </c>
      <c r="GM479" s="2" t="s">
        <v>707</v>
      </c>
      <c r="GN479" s="2" t="s">
        <v>302</v>
      </c>
      <c r="GO479" s="2" t="s">
        <v>241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239</v>
      </c>
      <c r="GX479" s="2" t="s">
        <v>226</v>
      </c>
      <c r="GY479" s="2" t="s">
        <v>743</v>
      </c>
      <c r="GZ479" s="2" t="s">
        <v>556</v>
      </c>
      <c r="HA479" s="2" t="s">
        <v>241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239</v>
      </c>
      <c r="HJ479" s="2" t="s">
        <v>226</v>
      </c>
      <c r="HK479" s="2" t="s">
        <v>1454</v>
      </c>
      <c r="HL479" s="2" t="s">
        <v>1988</v>
      </c>
      <c r="HM479" s="2" t="s">
        <v>241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239</v>
      </c>
      <c r="HV479" s="2" t="s">
        <v>226</v>
      </c>
      <c r="HW479" s="2" t="s">
        <v>712</v>
      </c>
      <c r="HX479" s="2" t="s">
        <v>927</v>
      </c>
      <c r="HY479" s="2" t="s">
        <v>241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266</v>
      </c>
      <c r="IH479" s="2" t="s">
        <v>226</v>
      </c>
      <c r="II479" s="2" t="s">
        <v>700</v>
      </c>
      <c r="IJ479" s="2" t="s">
        <v>229</v>
      </c>
      <c r="IK479" s="2" t="s">
        <v>241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267</v>
      </c>
      <c r="IT479" s="2" t="s">
        <v>226</v>
      </c>
      <c r="IU479" s="2" t="s">
        <v>229</v>
      </c>
      <c r="IV479" s="2" t="s">
        <v>229</v>
      </c>
      <c r="IW479" s="2" t="s">
        <v>241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239</v>
      </c>
      <c r="JF479" s="2" t="s">
        <v>226</v>
      </c>
      <c r="JG479" s="2" t="s">
        <v>268</v>
      </c>
      <c r="JH479" s="2" t="s">
        <v>2467</v>
      </c>
      <c r="JI479" s="2" t="s">
        <v>241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229</v>
      </c>
      <c r="JR479" s="2" t="s">
        <v>229</v>
      </c>
      <c r="JS479" s="2" t="s">
        <v>229</v>
      </c>
      <c r="JT479" s="2" t="s">
        <v>229</v>
      </c>
      <c r="JU479" s="2" t="s">
        <v>229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278</v>
      </c>
      <c r="KD479" s="2" t="s">
        <v>275</v>
      </c>
      <c r="KE479" s="2" t="s">
        <v>270</v>
      </c>
      <c r="KF479" s="2" t="s">
        <v>493</v>
      </c>
      <c r="KG479" s="2" t="s">
        <v>241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272</v>
      </c>
      <c r="KP479" s="2" t="s">
        <v>226</v>
      </c>
      <c r="KQ479" s="2" t="s">
        <v>229</v>
      </c>
      <c r="KR479" s="2" t="s">
        <v>229</v>
      </c>
      <c r="KS479" s="2" t="s">
        <v>241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239</v>
      </c>
      <c r="LB479" s="2" t="s">
        <v>226</v>
      </c>
      <c r="LC479" s="2" t="s">
        <v>1443</v>
      </c>
      <c r="LD479" s="2" t="s">
        <v>1470</v>
      </c>
      <c r="LE479" s="2" t="s">
        <v>241</v>
      </c>
      <c r="LF479" s="2" t="s">
        <v>229</v>
      </c>
      <c r="LG479" s="4"/>
      <c r="LH479" s="8"/>
      <c r="LI479" s="4"/>
      <c r="LJ479" s="8"/>
      <c r="LK479" s="7"/>
      <c r="LL479" s="7"/>
      <c r="LM479" s="2" t="s">
        <v>229</v>
      </c>
      <c r="LN479" s="2" t="s">
        <v>229</v>
      </c>
      <c r="LO479" s="2" t="s">
        <v>229</v>
      </c>
      <c r="LP479" s="2" t="s">
        <v>229</v>
      </c>
      <c r="LQ479" s="2" t="s">
        <v>229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239</v>
      </c>
      <c r="LZ479" s="2" t="s">
        <v>275</v>
      </c>
      <c r="MA479" s="2" t="s">
        <v>1474</v>
      </c>
      <c r="MB479" s="2" t="s">
        <v>2893</v>
      </c>
      <c r="MC479" s="2" t="s">
        <v>241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266</v>
      </c>
      <c r="ML479" s="2" t="s">
        <v>226</v>
      </c>
      <c r="MM479" s="2" t="s">
        <v>229</v>
      </c>
      <c r="MN479" s="2" t="s">
        <v>229</v>
      </c>
      <c r="MO479" s="2" t="s">
        <v>241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239</v>
      </c>
      <c r="MX479" s="2" t="s">
        <v>226</v>
      </c>
      <c r="MY479" s="2" t="s">
        <v>723</v>
      </c>
      <c r="MZ479" s="2" t="s">
        <v>229</v>
      </c>
      <c r="NA479" s="2" t="s">
        <v>241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239</v>
      </c>
      <c r="NJ479" s="2" t="s">
        <v>260</v>
      </c>
      <c r="NK479" s="2" t="s">
        <v>1458</v>
      </c>
      <c r="NL479" s="2" t="s">
        <v>739</v>
      </c>
      <c r="NM479" s="2" t="s">
        <v>241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272</v>
      </c>
      <c r="NV479" s="2" t="s">
        <v>226</v>
      </c>
      <c r="NW479" s="2" t="s">
        <v>229</v>
      </c>
      <c r="NX479" s="2" t="s">
        <v>229</v>
      </c>
      <c r="NY479" s="2" t="s">
        <v>241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239</v>
      </c>
      <c r="OH479" s="2" t="s">
        <v>226</v>
      </c>
      <c r="OI479" s="2" t="s">
        <v>229</v>
      </c>
      <c r="OJ479" s="2" t="s">
        <v>229</v>
      </c>
      <c r="OK479" s="2" t="s">
        <v>241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229</v>
      </c>
      <c r="OT479" s="2" t="s">
        <v>229</v>
      </c>
      <c r="OU479" s="2" t="s">
        <v>229</v>
      </c>
      <c r="OV479" s="2" t="s">
        <v>229</v>
      </c>
      <c r="OW479" s="2" t="s">
        <v>229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229</v>
      </c>
      <c r="PF479" s="2" t="s">
        <v>229</v>
      </c>
      <c r="PG479" s="2" t="s">
        <v>229</v>
      </c>
      <c r="PH479" s="2" t="s">
        <v>229</v>
      </c>
      <c r="PI479" s="2" t="s">
        <v>229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266</v>
      </c>
      <c r="PR479" s="2" t="s">
        <v>275</v>
      </c>
      <c r="PS479" s="2" t="s">
        <v>229</v>
      </c>
      <c r="PT479" s="2" t="s">
        <v>229</v>
      </c>
      <c r="PU479" s="2" t="s">
        <v>241</v>
      </c>
      <c r="PV479" s="2" t="s">
        <v>229</v>
      </c>
      <c r="PW479" s="4"/>
      <c r="PX479" s="8"/>
      <c r="PY479" s="4"/>
      <c r="PZ479" s="8"/>
      <c r="QA479" s="7"/>
      <c r="QB479" s="7"/>
      <c r="QC479" s="2" t="s">
        <v>281</v>
      </c>
      <c r="QD479" s="2" t="s">
        <v>226</v>
      </c>
      <c r="QE479" s="2" t="s">
        <v>229</v>
      </c>
      <c r="QF479" s="2" t="s">
        <v>229</v>
      </c>
      <c r="QG479" s="2" t="s">
        <v>241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229</v>
      </c>
      <c r="QP479" s="2" t="s">
        <v>229</v>
      </c>
      <c r="QQ479" s="2" t="s">
        <v>229</v>
      </c>
      <c r="QR479" s="2" t="s">
        <v>229</v>
      </c>
      <c r="QS479" s="2" t="s">
        <v>229</v>
      </c>
      <c r="QT479" s="2" t="s">
        <v>229</v>
      </c>
      <c r="QU479" s="4"/>
      <c r="QV479" s="8"/>
      <c r="QW479" s="4"/>
      <c r="QX479" s="8"/>
      <c r="QY479" s="7"/>
      <c r="QZ479" s="7"/>
      <c r="RA479" s="2" t="s">
        <v>239</v>
      </c>
      <c r="RB479" s="2" t="s">
        <v>275</v>
      </c>
      <c r="RC479" s="2" t="s">
        <v>338</v>
      </c>
      <c r="RD479" s="2" t="s">
        <v>229</v>
      </c>
      <c r="RE479" s="2" t="s">
        <v>241</v>
      </c>
      <c r="RF479" s="2" t="s">
        <v>229</v>
      </c>
      <c r="RG479" s="4"/>
      <c r="RH479" s="8"/>
      <c r="RI479" s="4"/>
      <c r="RJ479" s="8"/>
      <c r="RK479" s="7"/>
      <c r="RL479" s="7"/>
      <c r="RM479" s="2" t="s">
        <v>229</v>
      </c>
      <c r="RN479" s="2" t="s">
        <v>229</v>
      </c>
      <c r="RO479" s="2" t="s">
        <v>229</v>
      </c>
      <c r="RP479" s="2" t="s">
        <v>229</v>
      </c>
      <c r="RQ479" s="2" t="s">
        <v>229</v>
      </c>
      <c r="RR479" s="2" t="s">
        <v>229</v>
      </c>
      <c r="RS479" s="4"/>
      <c r="RT479" s="8"/>
      <c r="RU479" s="4"/>
      <c r="RV479" s="8"/>
      <c r="RW479" s="7"/>
      <c r="RX479" s="7"/>
      <c r="RY479" s="2" t="s">
        <v>239</v>
      </c>
      <c r="RZ479" s="2" t="s">
        <v>275</v>
      </c>
      <c r="SA479" s="2" t="s">
        <v>282</v>
      </c>
      <c r="SB479" s="2" t="s">
        <v>563</v>
      </c>
      <c r="SC479" s="2" t="s">
        <v>241</v>
      </c>
      <c r="SD479" s="2" t="s">
        <v>229</v>
      </c>
      <c r="SE479" s="4">
        <v>242</v>
      </c>
      <c r="SF479" s="4"/>
      <c r="SG479" s="4"/>
      <c r="SH479" s="4"/>
      <c r="SI479" s="4">
        <v>80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>
        <v>190</v>
      </c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</row>
    <row r="480">
      <c r="A480" s="2" t="s">
        <v>3650</v>
      </c>
      <c r="B480" s="2" t="s">
        <v>216</v>
      </c>
      <c r="C480" s="2" t="s">
        <v>217</v>
      </c>
      <c r="D480" s="2" t="s">
        <v>3600</v>
      </c>
      <c r="E480" s="2" t="s">
        <v>3601</v>
      </c>
      <c r="F480" s="2" t="s">
        <v>3651</v>
      </c>
      <c r="G480" s="2" t="s">
        <v>3652</v>
      </c>
      <c r="H480" s="2" t="s">
        <v>3653</v>
      </c>
      <c r="I480" s="2" t="s">
        <v>3602</v>
      </c>
      <c r="J480" s="2" t="s">
        <v>224</v>
      </c>
      <c r="K480" s="2" t="s">
        <v>583</v>
      </c>
      <c r="L480" s="3">
        <v>35.2</v>
      </c>
      <c r="M480" s="3">
        <v>36.96</v>
      </c>
      <c r="N480" s="3">
        <v>79.99</v>
      </c>
      <c r="O480" s="2" t="s">
        <v>226</v>
      </c>
      <c r="P480" s="2" t="s">
        <v>618</v>
      </c>
      <c r="Q480" s="2" t="s">
        <v>228</v>
      </c>
      <c r="R480" s="2" t="s">
        <v>229</v>
      </c>
      <c r="S480" s="2" t="s">
        <v>3654</v>
      </c>
      <c r="T480" s="2" t="s">
        <v>684</v>
      </c>
      <c r="U480" s="2" t="s">
        <v>286</v>
      </c>
      <c r="V480" s="2" t="s">
        <v>1910</v>
      </c>
      <c r="W480" s="2" t="s">
        <v>1009</v>
      </c>
      <c r="X480" s="2" t="s">
        <v>229</v>
      </c>
      <c r="Y480" s="2" t="s">
        <v>1144</v>
      </c>
      <c r="Z480" s="4">
        <v>165</v>
      </c>
      <c r="AA480" s="4">
        <f>=ROUNDDOWN(41.25,0)</f>
      </c>
      <c r="AB480" s="5">
        <v>4</v>
      </c>
      <c r="AC480" s="2" t="s">
        <v>287</v>
      </c>
      <c r="AD480" s="4">
        <v>230</v>
      </c>
      <c r="AE480" s="4">
        <v>310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>
        <v>3</v>
      </c>
      <c r="AQ480" s="8">
        <v>109.2</v>
      </c>
      <c r="AR480" s="4">
        <v>4</v>
      </c>
      <c r="AS480" s="8">
        <v>148.02</v>
      </c>
      <c r="AT480" s="7">
        <v>-0.25</v>
      </c>
      <c r="AU480" s="7">
        <v>-0.2623</v>
      </c>
      <c r="AV480" s="4">
        <v>4</v>
      </c>
      <c r="AW480" s="8">
        <v>151.5</v>
      </c>
      <c r="AX480" s="4">
        <v>6</v>
      </c>
      <c r="AY480" s="8">
        <v>230.98</v>
      </c>
      <c r="AZ480" s="7">
        <v>-0.3333</v>
      </c>
      <c r="BA480" s="7">
        <v>-0.3441</v>
      </c>
      <c r="BB480" s="7">
        <v>0.7208</v>
      </c>
      <c r="BC480" s="4">
        <v>4</v>
      </c>
      <c r="BD480" s="8">
        <v>151.5</v>
      </c>
      <c r="BE480" s="4">
        <v>6</v>
      </c>
      <c r="BF480" s="8">
        <v>230.98</v>
      </c>
      <c r="BG480" s="7">
        <v>-0.3333</v>
      </c>
      <c r="BH480" s="7">
        <v>-0.3441</v>
      </c>
      <c r="BI480" s="7">
        <v>1</v>
      </c>
      <c r="BJ480" s="4">
        <v>3</v>
      </c>
      <c r="BK480" s="8">
        <v>109.2</v>
      </c>
      <c r="BL480" s="2" t="s">
        <v>2418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239</v>
      </c>
      <c r="BV480" s="2" t="s">
        <v>226</v>
      </c>
      <c r="BW480" s="2" t="s">
        <v>229</v>
      </c>
      <c r="BX480" s="2" t="s">
        <v>2206</v>
      </c>
      <c r="BY480" s="2" t="s">
        <v>241</v>
      </c>
      <c r="BZ480" s="2" t="s">
        <v>229</v>
      </c>
      <c r="CA480" s="4"/>
      <c r="CB480" s="8"/>
      <c r="CC480" s="4">
        <v>1</v>
      </c>
      <c r="CD480" s="8">
        <v>36.22</v>
      </c>
      <c r="CE480" s="7">
        <v>-1</v>
      </c>
      <c r="CF480" s="7">
        <v>-1</v>
      </c>
      <c r="CG480" s="2" t="s">
        <v>239</v>
      </c>
      <c r="CH480" s="2" t="s">
        <v>226</v>
      </c>
      <c r="CI480" s="2" t="s">
        <v>1557</v>
      </c>
      <c r="CJ480" s="2" t="s">
        <v>1832</v>
      </c>
      <c r="CK480" s="2" t="s">
        <v>241</v>
      </c>
      <c r="CL480" s="2" t="s">
        <v>229</v>
      </c>
      <c r="CM480" s="4">
        <v>1</v>
      </c>
      <c r="CN480" s="8">
        <v>36.21</v>
      </c>
      <c r="CO480" s="4"/>
      <c r="CP480" s="8"/>
      <c r="CQ480" s="7"/>
      <c r="CR480" s="7"/>
      <c r="CS480" s="2" t="s">
        <v>239</v>
      </c>
      <c r="CT480" s="2" t="s">
        <v>226</v>
      </c>
      <c r="CU480" s="2" t="s">
        <v>1148</v>
      </c>
      <c r="CV480" s="2" t="s">
        <v>3477</v>
      </c>
      <c r="CW480" s="2" t="s">
        <v>241</v>
      </c>
      <c r="CX480" s="2" t="s">
        <v>229</v>
      </c>
      <c r="CY480" s="4"/>
      <c r="CZ480" s="8"/>
      <c r="DA480" s="4"/>
      <c r="DB480" s="8"/>
      <c r="DC480" s="7"/>
      <c r="DD480" s="7"/>
      <c r="DE480" s="2" t="s">
        <v>239</v>
      </c>
      <c r="DF480" s="2" t="s">
        <v>226</v>
      </c>
      <c r="DG480" s="2" t="s">
        <v>1148</v>
      </c>
      <c r="DH480" s="2" t="s">
        <v>3157</v>
      </c>
      <c r="DI480" s="2" t="s">
        <v>241</v>
      </c>
      <c r="DJ480" s="2" t="s">
        <v>229</v>
      </c>
      <c r="DK480" s="4"/>
      <c r="DL480" s="8"/>
      <c r="DM480" s="4"/>
      <c r="DN480" s="8"/>
      <c r="DO480" s="7"/>
      <c r="DP480" s="7"/>
      <c r="DQ480" s="2" t="s">
        <v>239</v>
      </c>
      <c r="DR480" s="2" t="s">
        <v>226</v>
      </c>
      <c r="DS480" s="2" t="s">
        <v>1148</v>
      </c>
      <c r="DT480" s="2" t="s">
        <v>2019</v>
      </c>
      <c r="DU480" s="2" t="s">
        <v>241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239</v>
      </c>
      <c r="ED480" s="2" t="s">
        <v>226</v>
      </c>
      <c r="EE480" s="2" t="s">
        <v>699</v>
      </c>
      <c r="EF480" s="2" t="s">
        <v>1786</v>
      </c>
      <c r="EG480" s="2" t="s">
        <v>241</v>
      </c>
      <c r="EH480" s="2" t="s">
        <v>229</v>
      </c>
      <c r="EI480" s="4">
        <v>1</v>
      </c>
      <c r="EJ480" s="8">
        <v>38.81</v>
      </c>
      <c r="EK480" s="4">
        <v>2</v>
      </c>
      <c r="EL480" s="8">
        <v>77.62</v>
      </c>
      <c r="EM480" s="7">
        <v>-0.5</v>
      </c>
      <c r="EN480" s="7">
        <v>-0.5</v>
      </c>
      <c r="EO480" s="2" t="s">
        <v>239</v>
      </c>
      <c r="EP480" s="2" t="s">
        <v>226</v>
      </c>
      <c r="EQ480" s="2" t="s">
        <v>1148</v>
      </c>
      <c r="ER480" s="2" t="s">
        <v>3655</v>
      </c>
      <c r="ES480" s="2" t="s">
        <v>241</v>
      </c>
      <c r="ET480" s="2" t="s">
        <v>229</v>
      </c>
      <c r="EU480" s="4">
        <v>1</v>
      </c>
      <c r="EV480" s="8">
        <v>34.18</v>
      </c>
      <c r="EW480" s="4">
        <v>1</v>
      </c>
      <c r="EX480" s="8">
        <v>34.18</v>
      </c>
      <c r="EY480" s="7"/>
      <c r="EZ480" s="7"/>
      <c r="FA480" s="2" t="s">
        <v>239</v>
      </c>
      <c r="FB480" s="2" t="s">
        <v>226</v>
      </c>
      <c r="FC480" s="2" t="s">
        <v>1148</v>
      </c>
      <c r="FD480" s="2" t="s">
        <v>3656</v>
      </c>
      <c r="FE480" s="2" t="s">
        <v>241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226</v>
      </c>
      <c r="FO480" s="2" t="s">
        <v>1148</v>
      </c>
      <c r="FP480" s="2" t="s">
        <v>1560</v>
      </c>
      <c r="FQ480" s="2" t="s">
        <v>241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239</v>
      </c>
      <c r="FZ480" s="2" t="s">
        <v>226</v>
      </c>
      <c r="GA480" s="2" t="s">
        <v>327</v>
      </c>
      <c r="GB480" s="2" t="s">
        <v>229</v>
      </c>
      <c r="GC480" s="2" t="s">
        <v>241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714</v>
      </c>
      <c r="GL480" s="2" t="s">
        <v>275</v>
      </c>
      <c r="GM480" s="2" t="s">
        <v>1148</v>
      </c>
      <c r="GN480" s="2" t="s">
        <v>3430</v>
      </c>
      <c r="GO480" s="2" t="s">
        <v>241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239</v>
      </c>
      <c r="GX480" s="2" t="s">
        <v>226</v>
      </c>
      <c r="GY480" s="2" t="s">
        <v>743</v>
      </c>
      <c r="GZ480" s="2" t="s">
        <v>562</v>
      </c>
      <c r="HA480" s="2" t="s">
        <v>241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714</v>
      </c>
      <c r="HJ480" s="2" t="s">
        <v>275</v>
      </c>
      <c r="HK480" s="2" t="s">
        <v>1557</v>
      </c>
      <c r="HL480" s="2" t="s">
        <v>3657</v>
      </c>
      <c r="HM480" s="2" t="s">
        <v>241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239</v>
      </c>
      <c r="HV480" s="2" t="s">
        <v>226</v>
      </c>
      <c r="HW480" s="2" t="s">
        <v>712</v>
      </c>
      <c r="HX480" s="2" t="s">
        <v>2969</v>
      </c>
      <c r="HY480" s="2" t="s">
        <v>241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266</v>
      </c>
      <c r="IH480" s="2" t="s">
        <v>226</v>
      </c>
      <c r="II480" s="2" t="s">
        <v>229</v>
      </c>
      <c r="IJ480" s="2" t="s">
        <v>229</v>
      </c>
      <c r="IK480" s="2" t="s">
        <v>241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267</v>
      </c>
      <c r="IT480" s="2" t="s">
        <v>226</v>
      </c>
      <c r="IU480" s="2" t="s">
        <v>229</v>
      </c>
      <c r="IV480" s="2" t="s">
        <v>229</v>
      </c>
      <c r="IW480" s="2" t="s">
        <v>241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239</v>
      </c>
      <c r="JF480" s="2" t="s">
        <v>226</v>
      </c>
      <c r="JG480" s="2" t="s">
        <v>268</v>
      </c>
      <c r="JH480" s="2" t="s">
        <v>229</v>
      </c>
      <c r="JI480" s="2" t="s">
        <v>241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229</v>
      </c>
      <c r="JR480" s="2" t="s">
        <v>229</v>
      </c>
      <c r="JS480" s="2" t="s">
        <v>229</v>
      </c>
      <c r="JT480" s="2" t="s">
        <v>229</v>
      </c>
      <c r="JU480" s="2" t="s">
        <v>229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239</v>
      </c>
      <c r="KD480" s="2" t="s">
        <v>226</v>
      </c>
      <c r="KE480" s="2" t="s">
        <v>270</v>
      </c>
      <c r="KF480" s="2" t="s">
        <v>885</v>
      </c>
      <c r="KG480" s="2" t="s">
        <v>241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272</v>
      </c>
      <c r="KP480" s="2" t="s">
        <v>226</v>
      </c>
      <c r="KQ480" s="2" t="s">
        <v>229</v>
      </c>
      <c r="KR480" s="2" t="s">
        <v>229</v>
      </c>
      <c r="KS480" s="2" t="s">
        <v>241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239</v>
      </c>
      <c r="LB480" s="2" t="s">
        <v>226</v>
      </c>
      <c r="LC480" s="2" t="s">
        <v>720</v>
      </c>
      <c r="LD480" s="2" t="s">
        <v>1440</v>
      </c>
      <c r="LE480" s="2" t="s">
        <v>241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229</v>
      </c>
      <c r="LN480" s="2" t="s">
        <v>229</v>
      </c>
      <c r="LO480" s="2" t="s">
        <v>229</v>
      </c>
      <c r="LP480" s="2" t="s">
        <v>229</v>
      </c>
      <c r="LQ480" s="2" t="s">
        <v>229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239</v>
      </c>
      <c r="LZ480" s="2" t="s">
        <v>275</v>
      </c>
      <c r="MA480" s="2" t="s">
        <v>1474</v>
      </c>
      <c r="MB480" s="2" t="s">
        <v>854</v>
      </c>
      <c r="MC480" s="2" t="s">
        <v>241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266</v>
      </c>
      <c r="ML480" s="2" t="s">
        <v>226</v>
      </c>
      <c r="MM480" s="2" t="s">
        <v>229</v>
      </c>
      <c r="MN480" s="2" t="s">
        <v>229</v>
      </c>
      <c r="MO480" s="2" t="s">
        <v>241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239</v>
      </c>
      <c r="MX480" s="2" t="s">
        <v>226</v>
      </c>
      <c r="MY480" s="2" t="s">
        <v>866</v>
      </c>
      <c r="MZ480" s="2" t="s">
        <v>1030</v>
      </c>
      <c r="NA480" s="2" t="s">
        <v>241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239</v>
      </c>
      <c r="NJ480" s="2" t="s">
        <v>260</v>
      </c>
      <c r="NK480" s="2" t="s">
        <v>1165</v>
      </c>
      <c r="NL480" s="2" t="s">
        <v>3444</v>
      </c>
      <c r="NM480" s="2" t="s">
        <v>241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272</v>
      </c>
      <c r="NV480" s="2" t="s">
        <v>226</v>
      </c>
      <c r="NW480" s="2" t="s">
        <v>229</v>
      </c>
      <c r="NX480" s="2" t="s">
        <v>229</v>
      </c>
      <c r="NY480" s="2" t="s">
        <v>241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239</v>
      </c>
      <c r="OH480" s="2" t="s">
        <v>226</v>
      </c>
      <c r="OI480" s="2" t="s">
        <v>229</v>
      </c>
      <c r="OJ480" s="2" t="s">
        <v>229</v>
      </c>
      <c r="OK480" s="2" t="s">
        <v>241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229</v>
      </c>
      <c r="OT480" s="2" t="s">
        <v>229</v>
      </c>
      <c r="OU480" s="2" t="s">
        <v>229</v>
      </c>
      <c r="OV480" s="2" t="s">
        <v>229</v>
      </c>
      <c r="OW480" s="2" t="s">
        <v>229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229</v>
      </c>
      <c r="PF480" s="2" t="s">
        <v>229</v>
      </c>
      <c r="PG480" s="2" t="s">
        <v>229</v>
      </c>
      <c r="PH480" s="2" t="s">
        <v>229</v>
      </c>
      <c r="PI480" s="2" t="s">
        <v>229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239</v>
      </c>
      <c r="PR480" s="2" t="s">
        <v>275</v>
      </c>
      <c r="PS480" s="2" t="s">
        <v>1166</v>
      </c>
      <c r="PT480" s="2" t="s">
        <v>1349</v>
      </c>
      <c r="PU480" s="2" t="s">
        <v>241</v>
      </c>
      <c r="PV480" s="2" t="s">
        <v>229</v>
      </c>
      <c r="PW480" s="4"/>
      <c r="PX480" s="8"/>
      <c r="PY480" s="4"/>
      <c r="PZ480" s="8"/>
      <c r="QA480" s="7"/>
      <c r="QB480" s="7"/>
      <c r="QC480" s="2" t="s">
        <v>281</v>
      </c>
      <c r="QD480" s="2" t="s">
        <v>226</v>
      </c>
      <c r="QE480" s="2" t="s">
        <v>229</v>
      </c>
      <c r="QF480" s="2" t="s">
        <v>229</v>
      </c>
      <c r="QG480" s="2" t="s">
        <v>241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229</v>
      </c>
      <c r="QP480" s="2" t="s">
        <v>229</v>
      </c>
      <c r="QQ480" s="2" t="s">
        <v>229</v>
      </c>
      <c r="QR480" s="2" t="s">
        <v>229</v>
      </c>
      <c r="QS480" s="2" t="s">
        <v>229</v>
      </c>
      <c r="QT480" s="2" t="s">
        <v>229</v>
      </c>
      <c r="QU480" s="4"/>
      <c r="QV480" s="8"/>
      <c r="QW480" s="4"/>
      <c r="QX480" s="8"/>
      <c r="QY480" s="7"/>
      <c r="QZ480" s="7"/>
      <c r="RA480" s="2" t="s">
        <v>239</v>
      </c>
      <c r="RB480" s="2" t="s">
        <v>275</v>
      </c>
      <c r="RC480" s="2" t="s">
        <v>442</v>
      </c>
      <c r="RD480" s="2" t="s">
        <v>229</v>
      </c>
      <c r="RE480" s="2" t="s">
        <v>241</v>
      </c>
      <c r="RF480" s="2" t="s">
        <v>229</v>
      </c>
      <c r="RG480" s="4"/>
      <c r="RH480" s="8"/>
      <c r="RI480" s="4"/>
      <c r="RJ480" s="8"/>
      <c r="RK480" s="7"/>
      <c r="RL480" s="7"/>
      <c r="RM480" s="2" t="s">
        <v>229</v>
      </c>
      <c r="RN480" s="2" t="s">
        <v>229</v>
      </c>
      <c r="RO480" s="2" t="s">
        <v>229</v>
      </c>
      <c r="RP480" s="2" t="s">
        <v>229</v>
      </c>
      <c r="RQ480" s="2" t="s">
        <v>229</v>
      </c>
      <c r="RR480" s="2" t="s">
        <v>229</v>
      </c>
      <c r="RS480" s="4"/>
      <c r="RT480" s="8"/>
      <c r="RU480" s="4"/>
      <c r="RV480" s="8"/>
      <c r="RW480" s="7"/>
      <c r="RX480" s="7"/>
      <c r="RY480" s="2" t="s">
        <v>239</v>
      </c>
      <c r="RZ480" s="2" t="s">
        <v>275</v>
      </c>
      <c r="SA480" s="2" t="s">
        <v>800</v>
      </c>
      <c r="SB480" s="2" t="s">
        <v>3658</v>
      </c>
      <c r="SC480" s="2" t="s">
        <v>241</v>
      </c>
      <c r="SD480" s="2" t="s">
        <v>229</v>
      </c>
      <c r="SE480" s="4">
        <v>165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>
        <v>230</v>
      </c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>
        <v>80</v>
      </c>
    </row>
    <row r="481">
      <c r="A481" s="2" t="s">
        <v>3659</v>
      </c>
      <c r="B481" s="2" t="s">
        <v>216</v>
      </c>
      <c r="C481" s="2" t="s">
        <v>217</v>
      </c>
      <c r="D481" s="2" t="s">
        <v>3600</v>
      </c>
      <c r="E481" s="2" t="s">
        <v>3601</v>
      </c>
      <c r="F481" s="2" t="s">
        <v>3651</v>
      </c>
      <c r="G481" s="2" t="s">
        <v>3652</v>
      </c>
      <c r="H481" s="2" t="s">
        <v>3653</v>
      </c>
      <c r="I481" s="2" t="s">
        <v>3602</v>
      </c>
      <c r="J481" s="2" t="s">
        <v>285</v>
      </c>
      <c r="K481" s="2" t="s">
        <v>583</v>
      </c>
      <c r="L481" s="3">
        <v>39.6</v>
      </c>
      <c r="M481" s="3">
        <v>41.58</v>
      </c>
      <c r="N481" s="3">
        <v>89.99</v>
      </c>
      <c r="O481" s="2" t="s">
        <v>226</v>
      </c>
      <c r="P481" s="2" t="s">
        <v>618</v>
      </c>
      <c r="Q481" s="2" t="s">
        <v>228</v>
      </c>
      <c r="R481" s="2" t="s">
        <v>229</v>
      </c>
      <c r="S481" s="2" t="s">
        <v>3654</v>
      </c>
      <c r="T481" s="2" t="s">
        <v>684</v>
      </c>
      <c r="U481" s="2" t="s">
        <v>733</v>
      </c>
      <c r="V481" s="2" t="s">
        <v>1910</v>
      </c>
      <c r="W481" s="2" t="s">
        <v>1009</v>
      </c>
      <c r="X481" s="2" t="s">
        <v>229</v>
      </c>
      <c r="Y481" s="2" t="s">
        <v>1144</v>
      </c>
      <c r="Z481" s="4">
        <v>252</v>
      </c>
      <c r="AA481" s="4">
        <f>=ROUNDDOWN(50.4,0)</f>
      </c>
      <c r="AB481" s="5">
        <v>5</v>
      </c>
      <c r="AC481" s="2" t="s">
        <v>287</v>
      </c>
      <c r="AD481" s="4">
        <v>180</v>
      </c>
      <c r="AE481" s="4">
        <v>260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>
        <v>1</v>
      </c>
      <c r="AQ481" s="8">
        <v>42.3</v>
      </c>
      <c r="AR481" s="4">
        <v>2</v>
      </c>
      <c r="AS481" s="8">
        <v>82.96</v>
      </c>
      <c r="AT481" s="7">
        <v>-0.5</v>
      </c>
      <c r="AU481" s="7">
        <v>-0.4901</v>
      </c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>
        <v>0.2792</v>
      </c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 t="s">
        <v>229</v>
      </c>
      <c r="BJ481" s="4">
        <v>1</v>
      </c>
      <c r="BK481" s="8">
        <v>42.3</v>
      </c>
      <c r="BL481" s="2" t="s">
        <v>3660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239</v>
      </c>
      <c r="BV481" s="2" t="s">
        <v>226</v>
      </c>
      <c r="BW481" s="2" t="s">
        <v>229</v>
      </c>
      <c r="BX481" s="2" t="s">
        <v>1649</v>
      </c>
      <c r="BY481" s="2" t="s">
        <v>241</v>
      </c>
      <c r="BZ481" s="2" t="s">
        <v>229</v>
      </c>
      <c r="CA481" s="4"/>
      <c r="CB481" s="8"/>
      <c r="CC481" s="4">
        <v>1</v>
      </c>
      <c r="CD481" s="8">
        <v>41.39</v>
      </c>
      <c r="CE481" s="7">
        <v>-1</v>
      </c>
      <c r="CF481" s="7">
        <v>-1</v>
      </c>
      <c r="CG481" s="2" t="s">
        <v>239</v>
      </c>
      <c r="CH481" s="2" t="s">
        <v>226</v>
      </c>
      <c r="CI481" s="2" t="s">
        <v>1557</v>
      </c>
      <c r="CJ481" s="2" t="s">
        <v>3447</v>
      </c>
      <c r="CK481" s="2" t="s">
        <v>241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226</v>
      </c>
      <c r="CU481" s="2" t="s">
        <v>1148</v>
      </c>
      <c r="CV481" s="2" t="s">
        <v>3661</v>
      </c>
      <c r="CW481" s="2" t="s">
        <v>241</v>
      </c>
      <c r="CX481" s="2" t="s">
        <v>229</v>
      </c>
      <c r="CY481" s="4"/>
      <c r="CZ481" s="8"/>
      <c r="DA481" s="4"/>
      <c r="DB481" s="8"/>
      <c r="DC481" s="7"/>
      <c r="DD481" s="7"/>
      <c r="DE481" s="2" t="s">
        <v>239</v>
      </c>
      <c r="DF481" s="2" t="s">
        <v>226</v>
      </c>
      <c r="DG481" s="2" t="s">
        <v>1148</v>
      </c>
      <c r="DH481" s="2" t="s">
        <v>1799</v>
      </c>
      <c r="DI481" s="2" t="s">
        <v>241</v>
      </c>
      <c r="DJ481" s="2" t="s">
        <v>229</v>
      </c>
      <c r="DK481" s="4"/>
      <c r="DL481" s="8"/>
      <c r="DM481" s="4">
        <v>1</v>
      </c>
      <c r="DN481" s="8">
        <v>41.57</v>
      </c>
      <c r="DO481" s="7">
        <v>-1</v>
      </c>
      <c r="DP481" s="7">
        <v>-1</v>
      </c>
      <c r="DQ481" s="2" t="s">
        <v>239</v>
      </c>
      <c r="DR481" s="2" t="s">
        <v>226</v>
      </c>
      <c r="DS481" s="2" t="s">
        <v>1148</v>
      </c>
      <c r="DT481" s="2" t="s">
        <v>3662</v>
      </c>
      <c r="DU481" s="2" t="s">
        <v>241</v>
      </c>
      <c r="DV481" s="2" t="s">
        <v>229</v>
      </c>
      <c r="DW481" s="4">
        <v>1</v>
      </c>
      <c r="DX481" s="8">
        <v>42.3</v>
      </c>
      <c r="DY481" s="4"/>
      <c r="DZ481" s="8"/>
      <c r="EA481" s="7"/>
      <c r="EB481" s="7"/>
      <c r="EC481" s="2" t="s">
        <v>239</v>
      </c>
      <c r="ED481" s="2" t="s">
        <v>226</v>
      </c>
      <c r="EE481" s="2" t="s">
        <v>699</v>
      </c>
      <c r="EF481" s="2" t="s">
        <v>789</v>
      </c>
      <c r="EG481" s="2" t="s">
        <v>241</v>
      </c>
      <c r="EH481" s="2" t="s">
        <v>229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226</v>
      </c>
      <c r="EQ481" s="2" t="s">
        <v>1148</v>
      </c>
      <c r="ER481" s="2" t="s">
        <v>1561</v>
      </c>
      <c r="ES481" s="2" t="s">
        <v>241</v>
      </c>
      <c r="ET481" s="2" t="s">
        <v>229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226</v>
      </c>
      <c r="FC481" s="2" t="s">
        <v>1148</v>
      </c>
      <c r="FD481" s="2" t="s">
        <v>3663</v>
      </c>
      <c r="FE481" s="2" t="s">
        <v>241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226</v>
      </c>
      <c r="FO481" s="2" t="s">
        <v>1148</v>
      </c>
      <c r="FP481" s="2" t="s">
        <v>1573</v>
      </c>
      <c r="FQ481" s="2" t="s">
        <v>241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239</v>
      </c>
      <c r="FZ481" s="2" t="s">
        <v>226</v>
      </c>
      <c r="GA481" s="2" t="s">
        <v>327</v>
      </c>
      <c r="GB481" s="2" t="s">
        <v>229</v>
      </c>
      <c r="GC481" s="2" t="s">
        <v>241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714</v>
      </c>
      <c r="GL481" s="2" t="s">
        <v>275</v>
      </c>
      <c r="GM481" s="2" t="s">
        <v>1148</v>
      </c>
      <c r="GN481" s="2" t="s">
        <v>1835</v>
      </c>
      <c r="GO481" s="2" t="s">
        <v>241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239</v>
      </c>
      <c r="GX481" s="2" t="s">
        <v>226</v>
      </c>
      <c r="GY481" s="2" t="s">
        <v>743</v>
      </c>
      <c r="GZ481" s="2" t="s">
        <v>1030</v>
      </c>
      <c r="HA481" s="2" t="s">
        <v>241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714</v>
      </c>
      <c r="HJ481" s="2" t="s">
        <v>275</v>
      </c>
      <c r="HK481" s="2" t="s">
        <v>1557</v>
      </c>
      <c r="HL481" s="2" t="s">
        <v>3664</v>
      </c>
      <c r="HM481" s="2" t="s">
        <v>241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239</v>
      </c>
      <c r="HV481" s="2" t="s">
        <v>226</v>
      </c>
      <c r="HW481" s="2" t="s">
        <v>712</v>
      </c>
      <c r="HX481" s="2" t="s">
        <v>262</v>
      </c>
      <c r="HY481" s="2" t="s">
        <v>241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266</v>
      </c>
      <c r="IH481" s="2" t="s">
        <v>226</v>
      </c>
      <c r="II481" s="2" t="s">
        <v>229</v>
      </c>
      <c r="IJ481" s="2" t="s">
        <v>229</v>
      </c>
      <c r="IK481" s="2" t="s">
        <v>241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267</v>
      </c>
      <c r="IT481" s="2" t="s">
        <v>226</v>
      </c>
      <c r="IU481" s="2" t="s">
        <v>229</v>
      </c>
      <c r="IV481" s="2" t="s">
        <v>229</v>
      </c>
      <c r="IW481" s="2" t="s">
        <v>241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239</v>
      </c>
      <c r="JF481" s="2" t="s">
        <v>226</v>
      </c>
      <c r="JG481" s="2" t="s">
        <v>268</v>
      </c>
      <c r="JH481" s="2" t="s">
        <v>1534</v>
      </c>
      <c r="JI481" s="2" t="s">
        <v>241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229</v>
      </c>
      <c r="JR481" s="2" t="s">
        <v>229</v>
      </c>
      <c r="JS481" s="2" t="s">
        <v>229</v>
      </c>
      <c r="JT481" s="2" t="s">
        <v>229</v>
      </c>
      <c r="JU481" s="2" t="s">
        <v>229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239</v>
      </c>
      <c r="KD481" s="2" t="s">
        <v>226</v>
      </c>
      <c r="KE481" s="2" t="s">
        <v>270</v>
      </c>
      <c r="KF481" s="2" t="s">
        <v>1378</v>
      </c>
      <c r="KG481" s="2" t="s">
        <v>241</v>
      </c>
      <c r="KH481" s="2" t="s">
        <v>229</v>
      </c>
      <c r="KI481" s="4"/>
      <c r="KJ481" s="8"/>
      <c r="KK481" s="4"/>
      <c r="KL481" s="8"/>
      <c r="KM481" s="7"/>
      <c r="KN481" s="7"/>
      <c r="KO481" s="2" t="s">
        <v>272</v>
      </c>
      <c r="KP481" s="2" t="s">
        <v>226</v>
      </c>
      <c r="KQ481" s="2" t="s">
        <v>229</v>
      </c>
      <c r="KR481" s="2" t="s">
        <v>229</v>
      </c>
      <c r="KS481" s="2" t="s">
        <v>241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239</v>
      </c>
      <c r="LB481" s="2" t="s">
        <v>226</v>
      </c>
      <c r="LC481" s="2" t="s">
        <v>720</v>
      </c>
      <c r="LD481" s="2" t="s">
        <v>2920</v>
      </c>
      <c r="LE481" s="2" t="s">
        <v>241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229</v>
      </c>
      <c r="LN481" s="2" t="s">
        <v>229</v>
      </c>
      <c r="LO481" s="2" t="s">
        <v>229</v>
      </c>
      <c r="LP481" s="2" t="s">
        <v>229</v>
      </c>
      <c r="LQ481" s="2" t="s">
        <v>229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239</v>
      </c>
      <c r="LZ481" s="2" t="s">
        <v>275</v>
      </c>
      <c r="MA481" s="2" t="s">
        <v>1474</v>
      </c>
      <c r="MB481" s="2" t="s">
        <v>467</v>
      </c>
      <c r="MC481" s="2" t="s">
        <v>241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266</v>
      </c>
      <c r="ML481" s="2" t="s">
        <v>226</v>
      </c>
      <c r="MM481" s="2" t="s">
        <v>229</v>
      </c>
      <c r="MN481" s="2" t="s">
        <v>229</v>
      </c>
      <c r="MO481" s="2" t="s">
        <v>241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239</v>
      </c>
      <c r="MX481" s="2" t="s">
        <v>226</v>
      </c>
      <c r="MY481" s="2" t="s">
        <v>866</v>
      </c>
      <c r="MZ481" s="2" t="s">
        <v>1395</v>
      </c>
      <c r="NA481" s="2" t="s">
        <v>241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239</v>
      </c>
      <c r="NJ481" s="2" t="s">
        <v>260</v>
      </c>
      <c r="NK481" s="2" t="s">
        <v>1165</v>
      </c>
      <c r="NL481" s="2" t="s">
        <v>2019</v>
      </c>
      <c r="NM481" s="2" t="s">
        <v>241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272</v>
      </c>
      <c r="NV481" s="2" t="s">
        <v>226</v>
      </c>
      <c r="NW481" s="2" t="s">
        <v>229</v>
      </c>
      <c r="NX481" s="2" t="s">
        <v>229</v>
      </c>
      <c r="NY481" s="2" t="s">
        <v>241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239</v>
      </c>
      <c r="OH481" s="2" t="s">
        <v>226</v>
      </c>
      <c r="OI481" s="2" t="s">
        <v>229</v>
      </c>
      <c r="OJ481" s="2" t="s">
        <v>229</v>
      </c>
      <c r="OK481" s="2" t="s">
        <v>241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229</v>
      </c>
      <c r="OT481" s="2" t="s">
        <v>229</v>
      </c>
      <c r="OU481" s="2" t="s">
        <v>229</v>
      </c>
      <c r="OV481" s="2" t="s">
        <v>229</v>
      </c>
      <c r="OW481" s="2" t="s">
        <v>229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229</v>
      </c>
      <c r="PF481" s="2" t="s">
        <v>229</v>
      </c>
      <c r="PG481" s="2" t="s">
        <v>229</v>
      </c>
      <c r="PH481" s="2" t="s">
        <v>229</v>
      </c>
      <c r="PI481" s="2" t="s">
        <v>229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239</v>
      </c>
      <c r="PR481" s="2" t="s">
        <v>275</v>
      </c>
      <c r="PS481" s="2" t="s">
        <v>1166</v>
      </c>
      <c r="PT481" s="2" t="s">
        <v>2897</v>
      </c>
      <c r="PU481" s="2" t="s">
        <v>241</v>
      </c>
      <c r="PV481" s="2" t="s">
        <v>229</v>
      </c>
      <c r="PW481" s="4"/>
      <c r="PX481" s="8"/>
      <c r="PY481" s="4"/>
      <c r="PZ481" s="8"/>
      <c r="QA481" s="7"/>
      <c r="QB481" s="7"/>
      <c r="QC481" s="2" t="s">
        <v>281</v>
      </c>
      <c r="QD481" s="2" t="s">
        <v>226</v>
      </c>
      <c r="QE481" s="2" t="s">
        <v>229</v>
      </c>
      <c r="QF481" s="2" t="s">
        <v>229</v>
      </c>
      <c r="QG481" s="2" t="s">
        <v>241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229</v>
      </c>
      <c r="QP481" s="2" t="s">
        <v>229</v>
      </c>
      <c r="QQ481" s="2" t="s">
        <v>229</v>
      </c>
      <c r="QR481" s="2" t="s">
        <v>229</v>
      </c>
      <c r="QS481" s="2" t="s">
        <v>229</v>
      </c>
      <c r="QT481" s="2" t="s">
        <v>229</v>
      </c>
      <c r="QU481" s="4"/>
      <c r="QV481" s="8"/>
      <c r="QW481" s="4"/>
      <c r="QX481" s="8"/>
      <c r="QY481" s="7"/>
      <c r="QZ481" s="7"/>
      <c r="RA481" s="2" t="s">
        <v>239</v>
      </c>
      <c r="RB481" s="2" t="s">
        <v>275</v>
      </c>
      <c r="RC481" s="2" t="s">
        <v>442</v>
      </c>
      <c r="RD481" s="2" t="s">
        <v>229</v>
      </c>
      <c r="RE481" s="2" t="s">
        <v>241</v>
      </c>
      <c r="RF481" s="2" t="s">
        <v>229</v>
      </c>
      <c r="RG481" s="4"/>
      <c r="RH481" s="8"/>
      <c r="RI481" s="4"/>
      <c r="RJ481" s="8"/>
      <c r="RK481" s="7"/>
      <c r="RL481" s="7"/>
      <c r="RM481" s="2" t="s">
        <v>229</v>
      </c>
      <c r="RN481" s="2" t="s">
        <v>229</v>
      </c>
      <c r="RO481" s="2" t="s">
        <v>229</v>
      </c>
      <c r="RP481" s="2" t="s">
        <v>229</v>
      </c>
      <c r="RQ481" s="2" t="s">
        <v>229</v>
      </c>
      <c r="RR481" s="2" t="s">
        <v>229</v>
      </c>
      <c r="RS481" s="4"/>
      <c r="RT481" s="8"/>
      <c r="RU481" s="4"/>
      <c r="RV481" s="8"/>
      <c r="RW481" s="7"/>
      <c r="RX481" s="7"/>
      <c r="RY481" s="2" t="s">
        <v>239</v>
      </c>
      <c r="RZ481" s="2" t="s">
        <v>275</v>
      </c>
      <c r="SA481" s="2" t="s">
        <v>800</v>
      </c>
      <c r="SB481" s="2" t="s">
        <v>1685</v>
      </c>
      <c r="SC481" s="2" t="s">
        <v>241</v>
      </c>
      <c r="SD481" s="2" t="s">
        <v>229</v>
      </c>
      <c r="SE481" s="4">
        <v>252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>
        <v>180</v>
      </c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>
        <v>80</v>
      </c>
    </row>
    <row r="482">
      <c r="A482" s="2" t="s">
        <v>3665</v>
      </c>
      <c r="B482" s="2" t="s">
        <v>216</v>
      </c>
      <c r="C482" s="2" t="s">
        <v>217</v>
      </c>
      <c r="D482" s="2" t="s">
        <v>3600</v>
      </c>
      <c r="E482" s="2" t="s">
        <v>3601</v>
      </c>
      <c r="F482" s="2" t="s">
        <v>3666</v>
      </c>
      <c r="G482" s="2" t="s">
        <v>3667</v>
      </c>
      <c r="H482" s="2" t="s">
        <v>3668</v>
      </c>
      <c r="I482" s="2" t="s">
        <v>3669</v>
      </c>
      <c r="J482" s="2" t="s">
        <v>224</v>
      </c>
      <c r="K482" s="2" t="s">
        <v>1070</v>
      </c>
      <c r="L482" s="3">
        <v>31.5</v>
      </c>
      <c r="M482" s="3">
        <v>33.07</v>
      </c>
      <c r="N482" s="3">
        <v>69.99</v>
      </c>
      <c r="O482" s="2" t="s">
        <v>226</v>
      </c>
      <c r="P482" s="2" t="s">
        <v>964</v>
      </c>
      <c r="Q482" s="2" t="s">
        <v>228</v>
      </c>
      <c r="R482" s="2" t="s">
        <v>229</v>
      </c>
      <c r="S482" s="2" t="s">
        <v>3670</v>
      </c>
      <c r="T482" s="2" t="s">
        <v>229</v>
      </c>
      <c r="U482" s="2" t="s">
        <v>286</v>
      </c>
      <c r="V482" s="2" t="s">
        <v>1554</v>
      </c>
      <c r="W482" s="2" t="s">
        <v>1009</v>
      </c>
      <c r="X482" s="2" t="s">
        <v>229</v>
      </c>
      <c r="Y482" s="2" t="s">
        <v>1144</v>
      </c>
      <c r="Z482" s="4"/>
      <c r="AA482" s="4">
        <f>=ROUNDDOWN({0},0)</f>
      </c>
      <c r="AB482" s="5"/>
      <c r="AC482" s="2" t="s">
        <v>229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229</v>
      </c>
      <c r="AW482" s="8" t="s">
        <v>229</v>
      </c>
      <c r="AX482" s="4" t="s">
        <v>229</v>
      </c>
      <c r="AY482" s="8" t="s">
        <v>229</v>
      </c>
      <c r="AZ482" s="7" t="s">
        <v>229</v>
      </c>
      <c r="BA482" s="7" t="s">
        <v>229</v>
      </c>
      <c r="BB482" s="7"/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/>
      <c r="BJ482" s="4"/>
      <c r="BK482" s="8"/>
      <c r="BL482" s="2" t="s">
        <v>229</v>
      </c>
      <c r="BM482" s="7"/>
      <c r="BN482" s="7"/>
      <c r="BO482" s="4"/>
      <c r="BP482" s="8"/>
      <c r="BQ482" s="4"/>
      <c r="BR482" s="8"/>
      <c r="BS482" s="7"/>
      <c r="BT482" s="7"/>
      <c r="BU482" s="2" t="s">
        <v>239</v>
      </c>
      <c r="BV482" s="2" t="s">
        <v>275</v>
      </c>
      <c r="BW482" s="2" t="s">
        <v>229</v>
      </c>
      <c r="BX482" s="2" t="s">
        <v>1556</v>
      </c>
      <c r="BY482" s="2" t="s">
        <v>241</v>
      </c>
      <c r="BZ482" s="2" t="s">
        <v>229</v>
      </c>
      <c r="CA482" s="4"/>
      <c r="CB482" s="8"/>
      <c r="CC482" s="4"/>
      <c r="CD482" s="8"/>
      <c r="CE482" s="7"/>
      <c r="CF482" s="7"/>
      <c r="CG482" s="2" t="s">
        <v>239</v>
      </c>
      <c r="CH482" s="2" t="s">
        <v>275</v>
      </c>
      <c r="CI482" s="2" t="s">
        <v>1557</v>
      </c>
      <c r="CJ482" s="2" t="s">
        <v>2342</v>
      </c>
      <c r="CK482" s="2" t="s">
        <v>241</v>
      </c>
      <c r="CL482" s="2" t="s">
        <v>229</v>
      </c>
      <c r="CM482" s="4"/>
      <c r="CN482" s="8"/>
      <c r="CO482" s="4"/>
      <c r="CP482" s="8"/>
      <c r="CQ482" s="7"/>
      <c r="CR482" s="7"/>
      <c r="CS482" s="2" t="s">
        <v>239</v>
      </c>
      <c r="CT482" s="2" t="s">
        <v>275</v>
      </c>
      <c r="CU482" s="2" t="s">
        <v>1148</v>
      </c>
      <c r="CV482" s="2" t="s">
        <v>3671</v>
      </c>
      <c r="CW482" s="2" t="s">
        <v>241</v>
      </c>
      <c r="CX482" s="2" t="s">
        <v>229</v>
      </c>
      <c r="CY482" s="4"/>
      <c r="CZ482" s="8"/>
      <c r="DA482" s="4"/>
      <c r="DB482" s="8"/>
      <c r="DC482" s="7"/>
      <c r="DD482" s="7"/>
      <c r="DE482" s="2" t="s">
        <v>239</v>
      </c>
      <c r="DF482" s="2" t="s">
        <v>275</v>
      </c>
      <c r="DG482" s="2" t="s">
        <v>1148</v>
      </c>
      <c r="DH482" s="2" t="s">
        <v>3672</v>
      </c>
      <c r="DI482" s="2" t="s">
        <v>241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239</v>
      </c>
      <c r="DR482" s="2" t="s">
        <v>275</v>
      </c>
      <c r="DS482" s="2" t="s">
        <v>2132</v>
      </c>
      <c r="DT482" s="2" t="s">
        <v>3673</v>
      </c>
      <c r="DU482" s="2" t="s">
        <v>241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272</v>
      </c>
      <c r="ED482" s="2" t="s">
        <v>275</v>
      </c>
      <c r="EE482" s="2" t="s">
        <v>229</v>
      </c>
      <c r="EF482" s="2" t="s">
        <v>229</v>
      </c>
      <c r="EG482" s="2" t="s">
        <v>241</v>
      </c>
      <c r="EH482" s="2" t="s">
        <v>229</v>
      </c>
      <c r="EI482" s="4"/>
      <c r="EJ482" s="8"/>
      <c r="EK482" s="4"/>
      <c r="EL482" s="8"/>
      <c r="EM482" s="7"/>
      <c r="EN482" s="7"/>
      <c r="EO482" s="2" t="s">
        <v>239</v>
      </c>
      <c r="EP482" s="2" t="s">
        <v>275</v>
      </c>
      <c r="EQ482" s="2" t="s">
        <v>1148</v>
      </c>
      <c r="ER482" s="2" t="s">
        <v>2020</v>
      </c>
      <c r="ES482" s="2" t="s">
        <v>241</v>
      </c>
      <c r="ET482" s="2" t="s">
        <v>229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275</v>
      </c>
      <c r="FC482" s="2" t="s">
        <v>1148</v>
      </c>
      <c r="FD482" s="2" t="s">
        <v>3674</v>
      </c>
      <c r="FE482" s="2" t="s">
        <v>241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275</v>
      </c>
      <c r="FO482" s="2" t="s">
        <v>1148</v>
      </c>
      <c r="FP482" s="2" t="s">
        <v>1656</v>
      </c>
      <c r="FQ482" s="2" t="s">
        <v>241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229</v>
      </c>
      <c r="FZ482" s="2" t="s">
        <v>229</v>
      </c>
      <c r="GA482" s="2" t="s">
        <v>229</v>
      </c>
      <c r="GB482" s="2" t="s">
        <v>229</v>
      </c>
      <c r="GC482" s="2" t="s">
        <v>229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239</v>
      </c>
      <c r="GL482" s="2" t="s">
        <v>275</v>
      </c>
      <c r="GM482" s="2" t="s">
        <v>1987</v>
      </c>
      <c r="GN482" s="2" t="s">
        <v>3161</v>
      </c>
      <c r="GO482" s="2" t="s">
        <v>241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281</v>
      </c>
      <c r="GX482" s="2" t="s">
        <v>275</v>
      </c>
      <c r="GY482" s="2" t="s">
        <v>229</v>
      </c>
      <c r="GZ482" s="2" t="s">
        <v>229</v>
      </c>
      <c r="HA482" s="2" t="s">
        <v>241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239</v>
      </c>
      <c r="HJ482" s="2" t="s">
        <v>275</v>
      </c>
      <c r="HK482" s="2" t="s">
        <v>1557</v>
      </c>
      <c r="HL482" s="2" t="s">
        <v>3675</v>
      </c>
      <c r="HM482" s="2" t="s">
        <v>241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272</v>
      </c>
      <c r="HV482" s="2" t="s">
        <v>226</v>
      </c>
      <c r="HW482" s="2" t="s">
        <v>229</v>
      </c>
      <c r="HX482" s="2" t="s">
        <v>229</v>
      </c>
      <c r="HY482" s="2" t="s">
        <v>241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272</v>
      </c>
      <c r="IH482" s="2" t="s">
        <v>275</v>
      </c>
      <c r="II482" s="2" t="s">
        <v>229</v>
      </c>
      <c r="IJ482" s="2" t="s">
        <v>229</v>
      </c>
      <c r="IK482" s="2" t="s">
        <v>241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229</v>
      </c>
      <c r="IT482" s="2" t="s">
        <v>229</v>
      </c>
      <c r="IU482" s="2" t="s">
        <v>229</v>
      </c>
      <c r="IV482" s="2" t="s">
        <v>229</v>
      </c>
      <c r="IW482" s="2" t="s">
        <v>229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272</v>
      </c>
      <c r="JF482" s="2" t="s">
        <v>226</v>
      </c>
      <c r="JG482" s="2" t="s">
        <v>229</v>
      </c>
      <c r="JH482" s="2" t="s">
        <v>229</v>
      </c>
      <c r="JI482" s="2" t="s">
        <v>241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229</v>
      </c>
      <c r="JR482" s="2" t="s">
        <v>229</v>
      </c>
      <c r="JS482" s="2" t="s">
        <v>229</v>
      </c>
      <c r="JT482" s="2" t="s">
        <v>229</v>
      </c>
      <c r="JU482" s="2" t="s">
        <v>229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272</v>
      </c>
      <c r="KD482" s="2" t="s">
        <v>275</v>
      </c>
      <c r="KE482" s="2" t="s">
        <v>229</v>
      </c>
      <c r="KF482" s="2" t="s">
        <v>229</v>
      </c>
      <c r="KG482" s="2" t="s">
        <v>241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272</v>
      </c>
      <c r="KP482" s="2" t="s">
        <v>226</v>
      </c>
      <c r="KQ482" s="2" t="s">
        <v>229</v>
      </c>
      <c r="KR482" s="2" t="s">
        <v>229</v>
      </c>
      <c r="KS482" s="2" t="s">
        <v>241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266</v>
      </c>
      <c r="LB482" s="2" t="s">
        <v>275</v>
      </c>
      <c r="LC482" s="2" t="s">
        <v>229</v>
      </c>
      <c r="LD482" s="2" t="s">
        <v>229</v>
      </c>
      <c r="LE482" s="2" t="s">
        <v>241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229</v>
      </c>
      <c r="LN482" s="2" t="s">
        <v>229</v>
      </c>
      <c r="LO482" s="2" t="s">
        <v>229</v>
      </c>
      <c r="LP482" s="2" t="s">
        <v>229</v>
      </c>
      <c r="LQ482" s="2" t="s">
        <v>229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272</v>
      </c>
      <c r="LZ482" s="2" t="s">
        <v>226</v>
      </c>
      <c r="MA482" s="2" t="s">
        <v>229</v>
      </c>
      <c r="MB482" s="2" t="s">
        <v>229</v>
      </c>
      <c r="MC482" s="2" t="s">
        <v>241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229</v>
      </c>
      <c r="ML482" s="2" t="s">
        <v>229</v>
      </c>
      <c r="MM482" s="2" t="s">
        <v>229</v>
      </c>
      <c r="MN482" s="2" t="s">
        <v>229</v>
      </c>
      <c r="MO482" s="2" t="s">
        <v>229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229</v>
      </c>
      <c r="MX482" s="2" t="s">
        <v>229</v>
      </c>
      <c r="MY482" s="2" t="s">
        <v>229</v>
      </c>
      <c r="MZ482" s="2" t="s">
        <v>229</v>
      </c>
      <c r="NA482" s="2" t="s">
        <v>229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239</v>
      </c>
      <c r="NJ482" s="2" t="s">
        <v>275</v>
      </c>
      <c r="NK482" s="2" t="s">
        <v>1165</v>
      </c>
      <c r="NL482" s="2" t="s">
        <v>2151</v>
      </c>
      <c r="NM482" s="2" t="s">
        <v>241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272</v>
      </c>
      <c r="NV482" s="2" t="s">
        <v>275</v>
      </c>
      <c r="NW482" s="2" t="s">
        <v>229</v>
      </c>
      <c r="NX482" s="2" t="s">
        <v>229</v>
      </c>
      <c r="NY482" s="2" t="s">
        <v>241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229</v>
      </c>
      <c r="OH482" s="2" t="s">
        <v>229</v>
      </c>
      <c r="OI482" s="2" t="s">
        <v>229</v>
      </c>
      <c r="OJ482" s="2" t="s">
        <v>229</v>
      </c>
      <c r="OK482" s="2" t="s">
        <v>229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229</v>
      </c>
      <c r="OT482" s="2" t="s">
        <v>229</v>
      </c>
      <c r="OU482" s="2" t="s">
        <v>229</v>
      </c>
      <c r="OV482" s="2" t="s">
        <v>229</v>
      </c>
      <c r="OW482" s="2" t="s">
        <v>229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229</v>
      </c>
      <c r="PF482" s="2" t="s">
        <v>229</v>
      </c>
      <c r="PG482" s="2" t="s">
        <v>229</v>
      </c>
      <c r="PH482" s="2" t="s">
        <v>229</v>
      </c>
      <c r="PI482" s="2" t="s">
        <v>229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229</v>
      </c>
      <c r="PR482" s="2" t="s">
        <v>229</v>
      </c>
      <c r="PS482" s="2" t="s">
        <v>229</v>
      </c>
      <c r="PT482" s="2" t="s">
        <v>229</v>
      </c>
      <c r="PU482" s="2" t="s">
        <v>229</v>
      </c>
      <c r="PV482" s="2" t="s">
        <v>229</v>
      </c>
      <c r="PW482" s="4"/>
      <c r="PX482" s="8"/>
      <c r="PY482" s="4"/>
      <c r="PZ482" s="8"/>
      <c r="QA482" s="7"/>
      <c r="QB482" s="7"/>
      <c r="QC482" s="2" t="s">
        <v>281</v>
      </c>
      <c r="QD482" s="2" t="s">
        <v>226</v>
      </c>
      <c r="QE482" s="2" t="s">
        <v>229</v>
      </c>
      <c r="QF482" s="2" t="s">
        <v>229</v>
      </c>
      <c r="QG482" s="2" t="s">
        <v>241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229</v>
      </c>
      <c r="QP482" s="2" t="s">
        <v>229</v>
      </c>
      <c r="QQ482" s="2" t="s">
        <v>229</v>
      </c>
      <c r="QR482" s="2" t="s">
        <v>229</v>
      </c>
      <c r="QS482" s="2" t="s">
        <v>229</v>
      </c>
      <c r="QT482" s="2" t="s">
        <v>229</v>
      </c>
      <c r="QU482" s="4"/>
      <c r="QV482" s="8"/>
      <c r="QW482" s="4"/>
      <c r="QX482" s="8"/>
      <c r="QY482" s="7"/>
      <c r="QZ482" s="7"/>
      <c r="RA482" s="2" t="s">
        <v>272</v>
      </c>
      <c r="RB482" s="2" t="s">
        <v>275</v>
      </c>
      <c r="RC482" s="2" t="s">
        <v>229</v>
      </c>
      <c r="RD482" s="2" t="s">
        <v>229</v>
      </c>
      <c r="RE482" s="2" t="s">
        <v>241</v>
      </c>
      <c r="RF482" s="2" t="s">
        <v>229</v>
      </c>
      <c r="RG482" s="4"/>
      <c r="RH482" s="8"/>
      <c r="RI482" s="4"/>
      <c r="RJ482" s="8"/>
      <c r="RK482" s="7"/>
      <c r="RL482" s="7"/>
      <c r="RM482" s="2" t="s">
        <v>229</v>
      </c>
      <c r="RN482" s="2" t="s">
        <v>229</v>
      </c>
      <c r="RO482" s="2" t="s">
        <v>229</v>
      </c>
      <c r="RP482" s="2" t="s">
        <v>229</v>
      </c>
      <c r="RQ482" s="2" t="s">
        <v>229</v>
      </c>
      <c r="RR482" s="2" t="s">
        <v>229</v>
      </c>
      <c r="RS482" s="4"/>
      <c r="RT482" s="8"/>
      <c r="RU482" s="4"/>
      <c r="RV482" s="8"/>
      <c r="RW482" s="7"/>
      <c r="RX482" s="7"/>
      <c r="RY482" s="2" t="s">
        <v>272</v>
      </c>
      <c r="RZ482" s="2" t="s">
        <v>275</v>
      </c>
      <c r="SA482" s="2" t="s">
        <v>229</v>
      </c>
      <c r="SB482" s="2" t="s">
        <v>229</v>
      </c>
      <c r="SC482" s="2" t="s">
        <v>241</v>
      </c>
      <c r="SD482" s="2" t="s">
        <v>229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</row>
    <row r="483">
      <c r="A483" s="2" t="s">
        <v>3676</v>
      </c>
      <c r="B483" s="2" t="s">
        <v>216</v>
      </c>
      <c r="C483" s="2" t="s">
        <v>217</v>
      </c>
      <c r="D483" s="2" t="s">
        <v>3600</v>
      </c>
      <c r="E483" s="2" t="s">
        <v>3601</v>
      </c>
      <c r="F483" s="2" t="s">
        <v>3666</v>
      </c>
      <c r="G483" s="2" t="s">
        <v>3667</v>
      </c>
      <c r="H483" s="2" t="s">
        <v>3668</v>
      </c>
      <c r="I483" s="2" t="s">
        <v>3669</v>
      </c>
      <c r="J483" s="2" t="s">
        <v>285</v>
      </c>
      <c r="K483" s="2" t="s">
        <v>1070</v>
      </c>
      <c r="L483" s="3">
        <v>36</v>
      </c>
      <c r="M483" s="3">
        <v>37.8</v>
      </c>
      <c r="N483" s="3">
        <v>79.99</v>
      </c>
      <c r="O483" s="2" t="s">
        <v>2130</v>
      </c>
      <c r="P483" s="2" t="s">
        <v>964</v>
      </c>
      <c r="Q483" s="2" t="s">
        <v>228</v>
      </c>
      <c r="R483" s="2" t="s">
        <v>229</v>
      </c>
      <c r="S483" s="2" t="s">
        <v>3670</v>
      </c>
      <c r="T483" s="2" t="s">
        <v>229</v>
      </c>
      <c r="U483" s="2" t="s">
        <v>733</v>
      </c>
      <c r="V483" s="2" t="s">
        <v>1554</v>
      </c>
      <c r="W483" s="2" t="s">
        <v>1009</v>
      </c>
      <c r="X483" s="2" t="s">
        <v>229</v>
      </c>
      <c r="Y483" s="2" t="s">
        <v>1144</v>
      </c>
      <c r="Z483" s="4"/>
      <c r="AA483" s="4">
        <f>=ROUNDDOWN({0},0)</f>
      </c>
      <c r="AB483" s="5"/>
      <c r="AC483" s="2" t="s">
        <v>229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/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/>
      <c r="BJ483" s="4"/>
      <c r="BK483" s="8"/>
      <c r="BL483" s="2" t="s">
        <v>229</v>
      </c>
      <c r="BM483" s="7"/>
      <c r="BN483" s="7"/>
      <c r="BO483" s="4"/>
      <c r="BP483" s="8"/>
      <c r="BQ483" s="4"/>
      <c r="BR483" s="8"/>
      <c r="BS483" s="7"/>
      <c r="BT483" s="7"/>
      <c r="BU483" s="2" t="s">
        <v>239</v>
      </c>
      <c r="BV483" s="2" t="s">
        <v>275</v>
      </c>
      <c r="BW483" s="2" t="s">
        <v>229</v>
      </c>
      <c r="BX483" s="2" t="s">
        <v>1719</v>
      </c>
      <c r="BY483" s="2" t="s">
        <v>241</v>
      </c>
      <c r="BZ483" s="2" t="s">
        <v>229</v>
      </c>
      <c r="CA483" s="4"/>
      <c r="CB483" s="8"/>
      <c r="CC483" s="4"/>
      <c r="CD483" s="8"/>
      <c r="CE483" s="7"/>
      <c r="CF483" s="7"/>
      <c r="CG483" s="2" t="s">
        <v>239</v>
      </c>
      <c r="CH483" s="2" t="s">
        <v>275</v>
      </c>
      <c r="CI483" s="2" t="s">
        <v>1557</v>
      </c>
      <c r="CJ483" s="2" t="s">
        <v>3677</v>
      </c>
      <c r="CK483" s="2" t="s">
        <v>241</v>
      </c>
      <c r="CL483" s="2" t="s">
        <v>229</v>
      </c>
      <c r="CM483" s="4"/>
      <c r="CN483" s="8"/>
      <c r="CO483" s="4"/>
      <c r="CP483" s="8"/>
      <c r="CQ483" s="7"/>
      <c r="CR483" s="7"/>
      <c r="CS483" s="2" t="s">
        <v>239</v>
      </c>
      <c r="CT483" s="2" t="s">
        <v>275</v>
      </c>
      <c r="CU483" s="2" t="s">
        <v>1148</v>
      </c>
      <c r="CV483" s="2" t="s">
        <v>3678</v>
      </c>
      <c r="CW483" s="2" t="s">
        <v>241</v>
      </c>
      <c r="CX483" s="2" t="s">
        <v>229</v>
      </c>
      <c r="CY483" s="4"/>
      <c r="CZ483" s="8"/>
      <c r="DA483" s="4"/>
      <c r="DB483" s="8"/>
      <c r="DC483" s="7"/>
      <c r="DD483" s="7"/>
      <c r="DE483" s="2" t="s">
        <v>239</v>
      </c>
      <c r="DF483" s="2" t="s">
        <v>275</v>
      </c>
      <c r="DG483" s="2" t="s">
        <v>1148</v>
      </c>
      <c r="DH483" s="2" t="s">
        <v>2096</v>
      </c>
      <c r="DI483" s="2" t="s">
        <v>241</v>
      </c>
      <c r="DJ483" s="2" t="s">
        <v>229</v>
      </c>
      <c r="DK483" s="4"/>
      <c r="DL483" s="8"/>
      <c r="DM483" s="4"/>
      <c r="DN483" s="8"/>
      <c r="DO483" s="7"/>
      <c r="DP483" s="7"/>
      <c r="DQ483" s="2" t="s">
        <v>239</v>
      </c>
      <c r="DR483" s="2" t="s">
        <v>275</v>
      </c>
      <c r="DS483" s="2" t="s">
        <v>2132</v>
      </c>
      <c r="DT483" s="2" t="s">
        <v>3679</v>
      </c>
      <c r="DU483" s="2" t="s">
        <v>241</v>
      </c>
      <c r="DV483" s="2" t="s">
        <v>229</v>
      </c>
      <c r="DW483" s="4"/>
      <c r="DX483" s="8"/>
      <c r="DY483" s="4"/>
      <c r="DZ483" s="8"/>
      <c r="EA483" s="7"/>
      <c r="EB483" s="7"/>
      <c r="EC483" s="2" t="s">
        <v>272</v>
      </c>
      <c r="ED483" s="2" t="s">
        <v>275</v>
      </c>
      <c r="EE483" s="2" t="s">
        <v>229</v>
      </c>
      <c r="EF483" s="2" t="s">
        <v>229</v>
      </c>
      <c r="EG483" s="2" t="s">
        <v>241</v>
      </c>
      <c r="EH483" s="2" t="s">
        <v>229</v>
      </c>
      <c r="EI483" s="4"/>
      <c r="EJ483" s="8"/>
      <c r="EK483" s="4"/>
      <c r="EL483" s="8"/>
      <c r="EM483" s="7"/>
      <c r="EN483" s="7"/>
      <c r="EO483" s="2" t="s">
        <v>239</v>
      </c>
      <c r="EP483" s="2" t="s">
        <v>275</v>
      </c>
      <c r="EQ483" s="2" t="s">
        <v>1148</v>
      </c>
      <c r="ER483" s="2" t="s">
        <v>1701</v>
      </c>
      <c r="ES483" s="2" t="s">
        <v>241</v>
      </c>
      <c r="ET483" s="2" t="s">
        <v>229</v>
      </c>
      <c r="EU483" s="4"/>
      <c r="EV483" s="8"/>
      <c r="EW483" s="4"/>
      <c r="EX483" s="8"/>
      <c r="EY483" s="7"/>
      <c r="EZ483" s="7"/>
      <c r="FA483" s="2" t="s">
        <v>239</v>
      </c>
      <c r="FB483" s="2" t="s">
        <v>275</v>
      </c>
      <c r="FC483" s="2" t="s">
        <v>1148</v>
      </c>
      <c r="FD483" s="2" t="s">
        <v>3680</v>
      </c>
      <c r="FE483" s="2" t="s">
        <v>241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275</v>
      </c>
      <c r="FO483" s="2" t="s">
        <v>1148</v>
      </c>
      <c r="FP483" s="2" t="s">
        <v>3681</v>
      </c>
      <c r="FQ483" s="2" t="s">
        <v>241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229</v>
      </c>
      <c r="FZ483" s="2" t="s">
        <v>229</v>
      </c>
      <c r="GA483" s="2" t="s">
        <v>229</v>
      </c>
      <c r="GB483" s="2" t="s">
        <v>229</v>
      </c>
      <c r="GC483" s="2" t="s">
        <v>229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239</v>
      </c>
      <c r="GL483" s="2" t="s">
        <v>275</v>
      </c>
      <c r="GM483" s="2" t="s">
        <v>1987</v>
      </c>
      <c r="GN483" s="2" t="s">
        <v>2150</v>
      </c>
      <c r="GO483" s="2" t="s">
        <v>241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281</v>
      </c>
      <c r="GX483" s="2" t="s">
        <v>275</v>
      </c>
      <c r="GY483" s="2" t="s">
        <v>229</v>
      </c>
      <c r="GZ483" s="2" t="s">
        <v>229</v>
      </c>
      <c r="HA483" s="2" t="s">
        <v>241</v>
      </c>
      <c r="HB483" s="2" t="s">
        <v>229</v>
      </c>
      <c r="HC483" s="4"/>
      <c r="HD483" s="8"/>
      <c r="HE483" s="4"/>
      <c r="HF483" s="8"/>
      <c r="HG483" s="7"/>
      <c r="HH483" s="7"/>
      <c r="HI483" s="2" t="s">
        <v>239</v>
      </c>
      <c r="HJ483" s="2" t="s">
        <v>275</v>
      </c>
      <c r="HK483" s="2" t="s">
        <v>1557</v>
      </c>
      <c r="HL483" s="2" t="s">
        <v>3664</v>
      </c>
      <c r="HM483" s="2" t="s">
        <v>241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229</v>
      </c>
      <c r="HV483" s="2" t="s">
        <v>229</v>
      </c>
      <c r="HW483" s="2" t="s">
        <v>229</v>
      </c>
      <c r="HX483" s="2" t="s">
        <v>229</v>
      </c>
      <c r="HY483" s="2" t="s">
        <v>229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272</v>
      </c>
      <c r="IH483" s="2" t="s">
        <v>275</v>
      </c>
      <c r="II483" s="2" t="s">
        <v>229</v>
      </c>
      <c r="IJ483" s="2" t="s">
        <v>229</v>
      </c>
      <c r="IK483" s="2" t="s">
        <v>241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229</v>
      </c>
      <c r="IT483" s="2" t="s">
        <v>229</v>
      </c>
      <c r="IU483" s="2" t="s">
        <v>229</v>
      </c>
      <c r="IV483" s="2" t="s">
        <v>229</v>
      </c>
      <c r="IW483" s="2" t="s">
        <v>229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229</v>
      </c>
      <c r="JF483" s="2" t="s">
        <v>229</v>
      </c>
      <c r="JG483" s="2" t="s">
        <v>229</v>
      </c>
      <c r="JH483" s="2" t="s">
        <v>229</v>
      </c>
      <c r="JI483" s="2" t="s">
        <v>229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229</v>
      </c>
      <c r="JR483" s="2" t="s">
        <v>229</v>
      </c>
      <c r="JS483" s="2" t="s">
        <v>229</v>
      </c>
      <c r="JT483" s="2" t="s">
        <v>229</v>
      </c>
      <c r="JU483" s="2" t="s">
        <v>229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281</v>
      </c>
      <c r="KD483" s="2" t="s">
        <v>275</v>
      </c>
      <c r="KE483" s="2" t="s">
        <v>229</v>
      </c>
      <c r="KF483" s="2" t="s">
        <v>229</v>
      </c>
      <c r="KG483" s="2" t="s">
        <v>241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229</v>
      </c>
      <c r="KP483" s="2" t="s">
        <v>229</v>
      </c>
      <c r="KQ483" s="2" t="s">
        <v>229</v>
      </c>
      <c r="KR483" s="2" t="s">
        <v>229</v>
      </c>
      <c r="KS483" s="2" t="s">
        <v>229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266</v>
      </c>
      <c r="LB483" s="2" t="s">
        <v>275</v>
      </c>
      <c r="LC483" s="2" t="s">
        <v>229</v>
      </c>
      <c r="LD483" s="2" t="s">
        <v>229</v>
      </c>
      <c r="LE483" s="2" t="s">
        <v>241</v>
      </c>
      <c r="LF483" s="2" t="s">
        <v>229</v>
      </c>
      <c r="LG483" s="4"/>
      <c r="LH483" s="8"/>
      <c r="LI483" s="4"/>
      <c r="LJ483" s="8"/>
      <c r="LK483" s="7"/>
      <c r="LL483" s="7"/>
      <c r="LM483" s="2" t="s">
        <v>229</v>
      </c>
      <c r="LN483" s="2" t="s">
        <v>229</v>
      </c>
      <c r="LO483" s="2" t="s">
        <v>229</v>
      </c>
      <c r="LP483" s="2" t="s">
        <v>229</v>
      </c>
      <c r="LQ483" s="2" t="s">
        <v>229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272</v>
      </c>
      <c r="LZ483" s="2" t="s">
        <v>275</v>
      </c>
      <c r="MA483" s="2" t="s">
        <v>229</v>
      </c>
      <c r="MB483" s="2" t="s">
        <v>229</v>
      </c>
      <c r="MC483" s="2" t="s">
        <v>241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229</v>
      </c>
      <c r="ML483" s="2" t="s">
        <v>229</v>
      </c>
      <c r="MM483" s="2" t="s">
        <v>229</v>
      </c>
      <c r="MN483" s="2" t="s">
        <v>229</v>
      </c>
      <c r="MO483" s="2" t="s">
        <v>229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229</v>
      </c>
      <c r="MY483" s="2" t="s">
        <v>229</v>
      </c>
      <c r="MZ483" s="2" t="s">
        <v>229</v>
      </c>
      <c r="NA483" s="2" t="s">
        <v>229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239</v>
      </c>
      <c r="NJ483" s="2" t="s">
        <v>275</v>
      </c>
      <c r="NK483" s="2" t="s">
        <v>1165</v>
      </c>
      <c r="NL483" s="2" t="s">
        <v>3682</v>
      </c>
      <c r="NM483" s="2" t="s">
        <v>241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272</v>
      </c>
      <c r="NV483" s="2" t="s">
        <v>275</v>
      </c>
      <c r="NW483" s="2" t="s">
        <v>229</v>
      </c>
      <c r="NX483" s="2" t="s">
        <v>229</v>
      </c>
      <c r="NY483" s="2" t="s">
        <v>241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229</v>
      </c>
      <c r="OH483" s="2" t="s">
        <v>229</v>
      </c>
      <c r="OI483" s="2" t="s">
        <v>229</v>
      </c>
      <c r="OJ483" s="2" t="s">
        <v>229</v>
      </c>
      <c r="OK483" s="2" t="s">
        <v>229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229</v>
      </c>
      <c r="OT483" s="2" t="s">
        <v>229</v>
      </c>
      <c r="OU483" s="2" t="s">
        <v>229</v>
      </c>
      <c r="OV483" s="2" t="s">
        <v>229</v>
      </c>
      <c r="OW483" s="2" t="s">
        <v>229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229</v>
      </c>
      <c r="PF483" s="2" t="s">
        <v>229</v>
      </c>
      <c r="PG483" s="2" t="s">
        <v>229</v>
      </c>
      <c r="PH483" s="2" t="s">
        <v>229</v>
      </c>
      <c r="PI483" s="2" t="s">
        <v>229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229</v>
      </c>
      <c r="PR483" s="2" t="s">
        <v>229</v>
      </c>
      <c r="PS483" s="2" t="s">
        <v>229</v>
      </c>
      <c r="PT483" s="2" t="s">
        <v>229</v>
      </c>
      <c r="PU483" s="2" t="s">
        <v>229</v>
      </c>
      <c r="PV483" s="2" t="s">
        <v>229</v>
      </c>
      <c r="PW483" s="4"/>
      <c r="PX483" s="8"/>
      <c r="PY483" s="4"/>
      <c r="PZ483" s="8"/>
      <c r="QA483" s="7"/>
      <c r="QB483" s="7"/>
      <c r="QC483" s="2" t="s">
        <v>281</v>
      </c>
      <c r="QD483" s="2" t="s">
        <v>226</v>
      </c>
      <c r="QE483" s="2" t="s">
        <v>229</v>
      </c>
      <c r="QF483" s="2" t="s">
        <v>229</v>
      </c>
      <c r="QG483" s="2" t="s">
        <v>241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229</v>
      </c>
      <c r="QP483" s="2" t="s">
        <v>229</v>
      </c>
      <c r="QQ483" s="2" t="s">
        <v>229</v>
      </c>
      <c r="QR483" s="2" t="s">
        <v>229</v>
      </c>
      <c r="QS483" s="2" t="s">
        <v>229</v>
      </c>
      <c r="QT483" s="2" t="s">
        <v>229</v>
      </c>
      <c r="QU483" s="4"/>
      <c r="QV483" s="8"/>
      <c r="QW483" s="4"/>
      <c r="QX483" s="8"/>
      <c r="QY483" s="7"/>
      <c r="QZ483" s="7"/>
      <c r="RA483" s="2" t="s">
        <v>272</v>
      </c>
      <c r="RB483" s="2" t="s">
        <v>275</v>
      </c>
      <c r="RC483" s="2" t="s">
        <v>229</v>
      </c>
      <c r="RD483" s="2" t="s">
        <v>229</v>
      </c>
      <c r="RE483" s="2" t="s">
        <v>241</v>
      </c>
      <c r="RF483" s="2" t="s">
        <v>229</v>
      </c>
      <c r="RG483" s="4"/>
      <c r="RH483" s="8"/>
      <c r="RI483" s="4"/>
      <c r="RJ483" s="8"/>
      <c r="RK483" s="7"/>
      <c r="RL483" s="7"/>
      <c r="RM483" s="2" t="s">
        <v>229</v>
      </c>
      <c r="RN483" s="2" t="s">
        <v>229</v>
      </c>
      <c r="RO483" s="2" t="s">
        <v>229</v>
      </c>
      <c r="RP483" s="2" t="s">
        <v>229</v>
      </c>
      <c r="RQ483" s="2" t="s">
        <v>229</v>
      </c>
      <c r="RR483" s="2" t="s">
        <v>229</v>
      </c>
      <c r="RS483" s="4"/>
      <c r="RT483" s="8"/>
      <c r="RU483" s="4"/>
      <c r="RV483" s="8"/>
      <c r="RW483" s="7"/>
      <c r="RX483" s="7"/>
      <c r="RY483" s="2" t="s">
        <v>272</v>
      </c>
      <c r="RZ483" s="2" t="s">
        <v>275</v>
      </c>
      <c r="SA483" s="2" t="s">
        <v>229</v>
      </c>
      <c r="SB483" s="2" t="s">
        <v>229</v>
      </c>
      <c r="SC483" s="2" t="s">
        <v>241</v>
      </c>
      <c r="SD483" s="2" t="s">
        <v>229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</row>
    <row r="484">
      <c r="A484" s="2" t="s">
        <v>3683</v>
      </c>
      <c r="B484" s="2" t="s">
        <v>216</v>
      </c>
      <c r="C484" s="2" t="s">
        <v>217</v>
      </c>
      <c r="D484" s="2" t="s">
        <v>3600</v>
      </c>
      <c r="E484" s="2" t="s">
        <v>3601</v>
      </c>
      <c r="F484" s="2" t="s">
        <v>2161</v>
      </c>
      <c r="G484" s="2" t="s">
        <v>2162</v>
      </c>
      <c r="H484" s="2" t="s">
        <v>2163</v>
      </c>
      <c r="I484" s="2" t="s">
        <v>3684</v>
      </c>
      <c r="J484" s="2" t="s">
        <v>224</v>
      </c>
      <c r="K484" s="2" t="s">
        <v>617</v>
      </c>
      <c r="L484" s="3">
        <v>35.2</v>
      </c>
      <c r="M484" s="3">
        <v>36.96</v>
      </c>
      <c r="N484" s="3">
        <v>79.99</v>
      </c>
      <c r="O484" s="2" t="s">
        <v>963</v>
      </c>
      <c r="P484" s="2" t="s">
        <v>964</v>
      </c>
      <c r="Q484" s="2" t="s">
        <v>228</v>
      </c>
      <c r="R484" s="2" t="s">
        <v>229</v>
      </c>
      <c r="S484" s="2" t="s">
        <v>3685</v>
      </c>
      <c r="T484" s="2" t="s">
        <v>229</v>
      </c>
      <c r="U484" s="2" t="s">
        <v>286</v>
      </c>
      <c r="V484" s="2" t="s">
        <v>685</v>
      </c>
      <c r="W484" s="2" t="s">
        <v>686</v>
      </c>
      <c r="X484" s="2" t="s">
        <v>1009</v>
      </c>
      <c r="Y484" s="2" t="s">
        <v>1144</v>
      </c>
      <c r="Z484" s="4"/>
      <c r="AA484" s="4">
        <f>=ROUNDDOWN({0},0)</f>
      </c>
      <c r="AB484" s="5"/>
      <c r="AC484" s="2" t="s">
        <v>229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/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/>
      <c r="BJ484" s="4"/>
      <c r="BK484" s="8"/>
      <c r="BL484" s="2" t="s">
        <v>229</v>
      </c>
      <c r="BM484" s="7"/>
      <c r="BN484" s="7"/>
      <c r="BO484" s="4"/>
      <c r="BP484" s="8"/>
      <c r="BQ484" s="4"/>
      <c r="BR484" s="8"/>
      <c r="BS484" s="7"/>
      <c r="BT484" s="7"/>
      <c r="BU484" s="2" t="s">
        <v>714</v>
      </c>
      <c r="BV484" s="2" t="s">
        <v>275</v>
      </c>
      <c r="BW484" s="2" t="s">
        <v>229</v>
      </c>
      <c r="BX484" s="2" t="s">
        <v>1556</v>
      </c>
      <c r="BY484" s="2" t="s">
        <v>241</v>
      </c>
      <c r="BZ484" s="2" t="s">
        <v>229</v>
      </c>
      <c r="CA484" s="4"/>
      <c r="CB484" s="8"/>
      <c r="CC484" s="4"/>
      <c r="CD484" s="8"/>
      <c r="CE484" s="7"/>
      <c r="CF484" s="7"/>
      <c r="CG484" s="2" t="s">
        <v>239</v>
      </c>
      <c r="CH484" s="2" t="s">
        <v>275</v>
      </c>
      <c r="CI484" s="2" t="s">
        <v>1148</v>
      </c>
      <c r="CJ484" s="2" t="s">
        <v>1201</v>
      </c>
      <c r="CK484" s="2" t="s">
        <v>241</v>
      </c>
      <c r="CL484" s="2" t="s">
        <v>229</v>
      </c>
      <c r="CM484" s="4"/>
      <c r="CN484" s="8"/>
      <c r="CO484" s="4"/>
      <c r="CP484" s="8"/>
      <c r="CQ484" s="7"/>
      <c r="CR484" s="7"/>
      <c r="CS484" s="2" t="s">
        <v>239</v>
      </c>
      <c r="CT484" s="2" t="s">
        <v>275</v>
      </c>
      <c r="CU484" s="2" t="s">
        <v>1148</v>
      </c>
      <c r="CV484" s="2" t="s">
        <v>1155</v>
      </c>
      <c r="CW484" s="2" t="s">
        <v>241</v>
      </c>
      <c r="CX484" s="2" t="s">
        <v>229</v>
      </c>
      <c r="CY484" s="4"/>
      <c r="CZ484" s="8"/>
      <c r="DA484" s="4"/>
      <c r="DB484" s="8"/>
      <c r="DC484" s="7"/>
      <c r="DD484" s="7"/>
      <c r="DE484" s="2" t="s">
        <v>239</v>
      </c>
      <c r="DF484" s="2" t="s">
        <v>275</v>
      </c>
      <c r="DG484" s="2" t="s">
        <v>1148</v>
      </c>
      <c r="DH484" s="2" t="s">
        <v>3632</v>
      </c>
      <c r="DI484" s="2" t="s">
        <v>241</v>
      </c>
      <c r="DJ484" s="2" t="s">
        <v>229</v>
      </c>
      <c r="DK484" s="4"/>
      <c r="DL484" s="8"/>
      <c r="DM484" s="4"/>
      <c r="DN484" s="8"/>
      <c r="DO484" s="7"/>
      <c r="DP484" s="7"/>
      <c r="DQ484" s="2" t="s">
        <v>239</v>
      </c>
      <c r="DR484" s="2" t="s">
        <v>275</v>
      </c>
      <c r="DS484" s="2" t="s">
        <v>1148</v>
      </c>
      <c r="DT484" s="2" t="s">
        <v>3686</v>
      </c>
      <c r="DU484" s="2" t="s">
        <v>241</v>
      </c>
      <c r="DV484" s="2" t="s">
        <v>229</v>
      </c>
      <c r="DW484" s="4"/>
      <c r="DX484" s="8"/>
      <c r="DY484" s="4"/>
      <c r="DZ484" s="8"/>
      <c r="EA484" s="7"/>
      <c r="EB484" s="7"/>
      <c r="EC484" s="2" t="s">
        <v>239</v>
      </c>
      <c r="ED484" s="2" t="s">
        <v>275</v>
      </c>
      <c r="EE484" s="2" t="s">
        <v>699</v>
      </c>
      <c r="EF484" s="2" t="s">
        <v>1794</v>
      </c>
      <c r="EG484" s="2" t="s">
        <v>241</v>
      </c>
      <c r="EH484" s="2" t="s">
        <v>229</v>
      </c>
      <c r="EI484" s="4"/>
      <c r="EJ484" s="8"/>
      <c r="EK484" s="4"/>
      <c r="EL484" s="8"/>
      <c r="EM484" s="7"/>
      <c r="EN484" s="7"/>
      <c r="EO484" s="2" t="s">
        <v>239</v>
      </c>
      <c r="EP484" s="2" t="s">
        <v>275</v>
      </c>
      <c r="EQ484" s="2" t="s">
        <v>1148</v>
      </c>
      <c r="ER484" s="2" t="s">
        <v>1220</v>
      </c>
      <c r="ES484" s="2" t="s">
        <v>241</v>
      </c>
      <c r="ET484" s="2" t="s">
        <v>229</v>
      </c>
      <c r="EU484" s="4"/>
      <c r="EV484" s="8"/>
      <c r="EW484" s="4"/>
      <c r="EX484" s="8"/>
      <c r="EY484" s="7"/>
      <c r="EZ484" s="7"/>
      <c r="FA484" s="2" t="s">
        <v>239</v>
      </c>
      <c r="FB484" s="2" t="s">
        <v>275</v>
      </c>
      <c r="FC484" s="2" t="s">
        <v>1148</v>
      </c>
      <c r="FD484" s="2" t="s">
        <v>1187</v>
      </c>
      <c r="FE484" s="2" t="s">
        <v>241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275</v>
      </c>
      <c r="FO484" s="2" t="s">
        <v>1148</v>
      </c>
      <c r="FP484" s="2" t="s">
        <v>3687</v>
      </c>
      <c r="FQ484" s="2" t="s">
        <v>241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229</v>
      </c>
      <c r="FZ484" s="2" t="s">
        <v>229</v>
      </c>
      <c r="GA484" s="2" t="s">
        <v>229</v>
      </c>
      <c r="GB484" s="2" t="s">
        <v>229</v>
      </c>
      <c r="GC484" s="2" t="s">
        <v>229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239</v>
      </c>
      <c r="GL484" s="2" t="s">
        <v>275</v>
      </c>
      <c r="GM484" s="2" t="s">
        <v>1148</v>
      </c>
      <c r="GN484" s="2" t="s">
        <v>2309</v>
      </c>
      <c r="GO484" s="2" t="s">
        <v>241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239</v>
      </c>
      <c r="GX484" s="2" t="s">
        <v>275</v>
      </c>
      <c r="GY484" s="2" t="s">
        <v>743</v>
      </c>
      <c r="GZ484" s="2" t="s">
        <v>803</v>
      </c>
      <c r="HA484" s="2" t="s">
        <v>241</v>
      </c>
      <c r="HB484" s="2" t="s">
        <v>229</v>
      </c>
      <c r="HC484" s="4"/>
      <c r="HD484" s="8"/>
      <c r="HE484" s="4"/>
      <c r="HF484" s="8"/>
      <c r="HG484" s="7"/>
      <c r="HH484" s="7"/>
      <c r="HI484" s="2" t="s">
        <v>239</v>
      </c>
      <c r="HJ484" s="2" t="s">
        <v>226</v>
      </c>
      <c r="HK484" s="2" t="s">
        <v>1148</v>
      </c>
      <c r="HL484" s="2" t="s">
        <v>3688</v>
      </c>
      <c r="HM484" s="2" t="s">
        <v>241</v>
      </c>
      <c r="HN484" s="2" t="s">
        <v>229</v>
      </c>
      <c r="HO484" s="4"/>
      <c r="HP484" s="8"/>
      <c r="HQ484" s="4"/>
      <c r="HR484" s="8"/>
      <c r="HS484" s="7"/>
      <c r="HT484" s="7"/>
      <c r="HU484" s="2" t="s">
        <v>239</v>
      </c>
      <c r="HV484" s="2" t="s">
        <v>275</v>
      </c>
      <c r="HW484" s="2" t="s">
        <v>712</v>
      </c>
      <c r="HX484" s="2" t="s">
        <v>441</v>
      </c>
      <c r="HY484" s="2" t="s">
        <v>241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266</v>
      </c>
      <c r="IH484" s="2" t="s">
        <v>275</v>
      </c>
      <c r="II484" s="2" t="s">
        <v>229</v>
      </c>
      <c r="IJ484" s="2" t="s">
        <v>229</v>
      </c>
      <c r="IK484" s="2" t="s">
        <v>241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272</v>
      </c>
      <c r="IT484" s="2" t="s">
        <v>275</v>
      </c>
      <c r="IU484" s="2" t="s">
        <v>229</v>
      </c>
      <c r="IV484" s="2" t="s">
        <v>229</v>
      </c>
      <c r="IW484" s="2" t="s">
        <v>241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239</v>
      </c>
      <c r="JF484" s="2" t="s">
        <v>226</v>
      </c>
      <c r="JG484" s="2" t="s">
        <v>1322</v>
      </c>
      <c r="JH484" s="2" t="s">
        <v>229</v>
      </c>
      <c r="JI484" s="2" t="s">
        <v>241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229</v>
      </c>
      <c r="JR484" s="2" t="s">
        <v>229</v>
      </c>
      <c r="JS484" s="2" t="s">
        <v>229</v>
      </c>
      <c r="JT484" s="2" t="s">
        <v>229</v>
      </c>
      <c r="JU484" s="2" t="s">
        <v>229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272</v>
      </c>
      <c r="KD484" s="2" t="s">
        <v>275</v>
      </c>
      <c r="KE484" s="2" t="s">
        <v>229</v>
      </c>
      <c r="KF484" s="2" t="s">
        <v>229</v>
      </c>
      <c r="KG484" s="2" t="s">
        <v>241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272</v>
      </c>
      <c r="KP484" s="2" t="s">
        <v>275</v>
      </c>
      <c r="KQ484" s="2" t="s">
        <v>229</v>
      </c>
      <c r="KR484" s="2" t="s">
        <v>229</v>
      </c>
      <c r="KS484" s="2" t="s">
        <v>241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239</v>
      </c>
      <c r="LB484" s="2" t="s">
        <v>275</v>
      </c>
      <c r="LC484" s="2" t="s">
        <v>720</v>
      </c>
      <c r="LD484" s="2" t="s">
        <v>229</v>
      </c>
      <c r="LE484" s="2" t="s">
        <v>241</v>
      </c>
      <c r="LF484" s="2" t="s">
        <v>229</v>
      </c>
      <c r="LG484" s="4"/>
      <c r="LH484" s="8"/>
      <c r="LI484" s="4"/>
      <c r="LJ484" s="8"/>
      <c r="LK484" s="7"/>
      <c r="LL484" s="7"/>
      <c r="LM484" s="2" t="s">
        <v>229</v>
      </c>
      <c r="LN484" s="2" t="s">
        <v>229</v>
      </c>
      <c r="LO484" s="2" t="s">
        <v>229</v>
      </c>
      <c r="LP484" s="2" t="s">
        <v>229</v>
      </c>
      <c r="LQ484" s="2" t="s">
        <v>229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239</v>
      </c>
      <c r="LZ484" s="2" t="s">
        <v>275</v>
      </c>
      <c r="MA484" s="2" t="s">
        <v>1474</v>
      </c>
      <c r="MB484" s="2" t="s">
        <v>611</v>
      </c>
      <c r="MC484" s="2" t="s">
        <v>241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266</v>
      </c>
      <c r="ML484" s="2" t="s">
        <v>275</v>
      </c>
      <c r="MM484" s="2" t="s">
        <v>229</v>
      </c>
      <c r="MN484" s="2" t="s">
        <v>229</v>
      </c>
      <c r="MO484" s="2" t="s">
        <v>241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281</v>
      </c>
      <c r="MX484" s="2" t="s">
        <v>275</v>
      </c>
      <c r="MY484" s="2" t="s">
        <v>866</v>
      </c>
      <c r="MZ484" s="2" t="s">
        <v>971</v>
      </c>
      <c r="NA484" s="2" t="s">
        <v>241</v>
      </c>
      <c r="NB484" s="2" t="s">
        <v>229</v>
      </c>
      <c r="NC484" s="4"/>
      <c r="ND484" s="8"/>
      <c r="NE484" s="4"/>
      <c r="NF484" s="8"/>
      <c r="NG484" s="7"/>
      <c r="NH484" s="7"/>
      <c r="NI484" s="2" t="s">
        <v>239</v>
      </c>
      <c r="NJ484" s="2" t="s">
        <v>275</v>
      </c>
      <c r="NK484" s="2" t="s">
        <v>1165</v>
      </c>
      <c r="NL484" s="2" t="s">
        <v>1822</v>
      </c>
      <c r="NM484" s="2" t="s">
        <v>241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272</v>
      </c>
      <c r="NV484" s="2" t="s">
        <v>275</v>
      </c>
      <c r="NW484" s="2" t="s">
        <v>229</v>
      </c>
      <c r="NX484" s="2" t="s">
        <v>229</v>
      </c>
      <c r="NY484" s="2" t="s">
        <v>241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229</v>
      </c>
      <c r="OH484" s="2" t="s">
        <v>229</v>
      </c>
      <c r="OI484" s="2" t="s">
        <v>229</v>
      </c>
      <c r="OJ484" s="2" t="s">
        <v>229</v>
      </c>
      <c r="OK484" s="2" t="s">
        <v>229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229</v>
      </c>
      <c r="OT484" s="2" t="s">
        <v>229</v>
      </c>
      <c r="OU484" s="2" t="s">
        <v>229</v>
      </c>
      <c r="OV484" s="2" t="s">
        <v>229</v>
      </c>
      <c r="OW484" s="2" t="s">
        <v>229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229</v>
      </c>
      <c r="PF484" s="2" t="s">
        <v>229</v>
      </c>
      <c r="PG484" s="2" t="s">
        <v>229</v>
      </c>
      <c r="PH484" s="2" t="s">
        <v>229</v>
      </c>
      <c r="PI484" s="2" t="s">
        <v>229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239</v>
      </c>
      <c r="PR484" s="2" t="s">
        <v>275</v>
      </c>
      <c r="PS484" s="2" t="s">
        <v>1166</v>
      </c>
      <c r="PT484" s="2" t="s">
        <v>420</v>
      </c>
      <c r="PU484" s="2" t="s">
        <v>241</v>
      </c>
      <c r="PV484" s="2" t="s">
        <v>229</v>
      </c>
      <c r="PW484" s="4"/>
      <c r="PX484" s="8"/>
      <c r="PY484" s="4"/>
      <c r="PZ484" s="8"/>
      <c r="QA484" s="7"/>
      <c r="QB484" s="7"/>
      <c r="QC484" s="2" t="s">
        <v>281</v>
      </c>
      <c r="QD484" s="2" t="s">
        <v>275</v>
      </c>
      <c r="QE484" s="2" t="s">
        <v>229</v>
      </c>
      <c r="QF484" s="2" t="s">
        <v>229</v>
      </c>
      <c r="QG484" s="2" t="s">
        <v>241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229</v>
      </c>
      <c r="QP484" s="2" t="s">
        <v>229</v>
      </c>
      <c r="QQ484" s="2" t="s">
        <v>229</v>
      </c>
      <c r="QR484" s="2" t="s">
        <v>229</v>
      </c>
      <c r="QS484" s="2" t="s">
        <v>229</v>
      </c>
      <c r="QT484" s="2" t="s">
        <v>229</v>
      </c>
      <c r="QU484" s="4"/>
      <c r="QV484" s="8"/>
      <c r="QW484" s="4"/>
      <c r="QX484" s="8"/>
      <c r="QY484" s="7"/>
      <c r="QZ484" s="7"/>
      <c r="RA484" s="2" t="s">
        <v>272</v>
      </c>
      <c r="RB484" s="2" t="s">
        <v>275</v>
      </c>
      <c r="RC484" s="2" t="s">
        <v>229</v>
      </c>
      <c r="RD484" s="2" t="s">
        <v>229</v>
      </c>
      <c r="RE484" s="2" t="s">
        <v>241</v>
      </c>
      <c r="RF484" s="2" t="s">
        <v>229</v>
      </c>
      <c r="RG484" s="4"/>
      <c r="RH484" s="8"/>
      <c r="RI484" s="4"/>
      <c r="RJ484" s="8"/>
      <c r="RK484" s="7"/>
      <c r="RL484" s="7"/>
      <c r="RM484" s="2" t="s">
        <v>229</v>
      </c>
      <c r="RN484" s="2" t="s">
        <v>229</v>
      </c>
      <c r="RO484" s="2" t="s">
        <v>229</v>
      </c>
      <c r="RP484" s="2" t="s">
        <v>229</v>
      </c>
      <c r="RQ484" s="2" t="s">
        <v>229</v>
      </c>
      <c r="RR484" s="2" t="s">
        <v>229</v>
      </c>
      <c r="RS484" s="4"/>
      <c r="RT484" s="8"/>
      <c r="RU484" s="4"/>
      <c r="RV484" s="8"/>
      <c r="RW484" s="7"/>
      <c r="RX484" s="7"/>
      <c r="RY484" s="2" t="s">
        <v>239</v>
      </c>
      <c r="RZ484" s="2" t="s">
        <v>275</v>
      </c>
      <c r="SA484" s="2" t="s">
        <v>282</v>
      </c>
      <c r="SB484" s="2" t="s">
        <v>3689</v>
      </c>
      <c r="SC484" s="2" t="s">
        <v>241</v>
      </c>
      <c r="SD484" s="2" t="s">
        <v>229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</row>
    <row r="485">
      <c r="A485" s="2" t="s">
        <v>3690</v>
      </c>
      <c r="B485" s="2" t="s">
        <v>216</v>
      </c>
      <c r="C485" s="2" t="s">
        <v>217</v>
      </c>
      <c r="D485" s="2" t="s">
        <v>3600</v>
      </c>
      <c r="E485" s="2" t="s">
        <v>3601</v>
      </c>
      <c r="F485" s="2" t="s">
        <v>2161</v>
      </c>
      <c r="G485" s="2" t="s">
        <v>2162</v>
      </c>
      <c r="H485" s="2" t="s">
        <v>2163</v>
      </c>
      <c r="I485" s="2" t="s">
        <v>3684</v>
      </c>
      <c r="J485" s="2" t="s">
        <v>312</v>
      </c>
      <c r="K485" s="2" t="s">
        <v>617</v>
      </c>
      <c r="L485" s="3">
        <v>44</v>
      </c>
      <c r="M485" s="3">
        <v>46.2</v>
      </c>
      <c r="N485" s="3">
        <v>99.99</v>
      </c>
      <c r="O485" s="2" t="s">
        <v>963</v>
      </c>
      <c r="P485" s="2" t="s">
        <v>964</v>
      </c>
      <c r="Q485" s="2" t="s">
        <v>228</v>
      </c>
      <c r="R485" s="2" t="s">
        <v>229</v>
      </c>
      <c r="S485" s="2" t="s">
        <v>3685</v>
      </c>
      <c r="T485" s="2" t="s">
        <v>229</v>
      </c>
      <c r="U485" s="2" t="s">
        <v>733</v>
      </c>
      <c r="V485" s="2" t="s">
        <v>685</v>
      </c>
      <c r="W485" s="2" t="s">
        <v>686</v>
      </c>
      <c r="X485" s="2" t="s">
        <v>1009</v>
      </c>
      <c r="Y485" s="2" t="s">
        <v>1144</v>
      </c>
      <c r="Z485" s="4"/>
      <c r="AA485" s="4">
        <f>=ROUNDDOWN({0},0)</f>
      </c>
      <c r="AB485" s="5"/>
      <c r="AC485" s="2" t="s">
        <v>229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229</v>
      </c>
      <c r="AW485" s="8" t="s">
        <v>229</v>
      </c>
      <c r="AX485" s="4" t="s">
        <v>229</v>
      </c>
      <c r="AY485" s="8" t="s">
        <v>229</v>
      </c>
      <c r="AZ485" s="7" t="s">
        <v>229</v>
      </c>
      <c r="BA485" s="7" t="s">
        <v>229</v>
      </c>
      <c r="BB485" s="7"/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/>
      <c r="BJ485" s="4"/>
      <c r="BK485" s="8"/>
      <c r="BL485" s="2" t="s">
        <v>229</v>
      </c>
      <c r="BM485" s="7"/>
      <c r="BN485" s="7"/>
      <c r="BO485" s="4"/>
      <c r="BP485" s="8"/>
      <c r="BQ485" s="4"/>
      <c r="BR485" s="8"/>
      <c r="BS485" s="7"/>
      <c r="BT485" s="7"/>
      <c r="BU485" s="2" t="s">
        <v>714</v>
      </c>
      <c r="BV485" s="2" t="s">
        <v>275</v>
      </c>
      <c r="BW485" s="2" t="s">
        <v>229</v>
      </c>
      <c r="BX485" s="2" t="s">
        <v>3691</v>
      </c>
      <c r="BY485" s="2" t="s">
        <v>241</v>
      </c>
      <c r="BZ485" s="2" t="s">
        <v>229</v>
      </c>
      <c r="CA485" s="4"/>
      <c r="CB485" s="8"/>
      <c r="CC485" s="4"/>
      <c r="CD485" s="8"/>
      <c r="CE485" s="7"/>
      <c r="CF485" s="7"/>
      <c r="CG485" s="2" t="s">
        <v>239</v>
      </c>
      <c r="CH485" s="2" t="s">
        <v>275</v>
      </c>
      <c r="CI485" s="2" t="s">
        <v>1463</v>
      </c>
      <c r="CJ485" s="2" t="s">
        <v>1826</v>
      </c>
      <c r="CK485" s="2" t="s">
        <v>241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239</v>
      </c>
      <c r="CT485" s="2" t="s">
        <v>275</v>
      </c>
      <c r="CU485" s="2" t="s">
        <v>1148</v>
      </c>
      <c r="CV485" s="2" t="s">
        <v>3692</v>
      </c>
      <c r="CW485" s="2" t="s">
        <v>241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239</v>
      </c>
      <c r="DF485" s="2" t="s">
        <v>275</v>
      </c>
      <c r="DG485" s="2" t="s">
        <v>1148</v>
      </c>
      <c r="DH485" s="2" t="s">
        <v>2172</v>
      </c>
      <c r="DI485" s="2" t="s">
        <v>241</v>
      </c>
      <c r="DJ485" s="2" t="s">
        <v>229</v>
      </c>
      <c r="DK485" s="4"/>
      <c r="DL485" s="8"/>
      <c r="DM485" s="4"/>
      <c r="DN485" s="8"/>
      <c r="DO485" s="7"/>
      <c r="DP485" s="7"/>
      <c r="DQ485" s="2" t="s">
        <v>239</v>
      </c>
      <c r="DR485" s="2" t="s">
        <v>275</v>
      </c>
      <c r="DS485" s="2" t="s">
        <v>1148</v>
      </c>
      <c r="DT485" s="2" t="s">
        <v>3693</v>
      </c>
      <c r="DU485" s="2" t="s">
        <v>241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239</v>
      </c>
      <c r="ED485" s="2" t="s">
        <v>275</v>
      </c>
      <c r="EE485" s="2" t="s">
        <v>699</v>
      </c>
      <c r="EF485" s="2" t="s">
        <v>938</v>
      </c>
      <c r="EG485" s="2" t="s">
        <v>241</v>
      </c>
      <c r="EH485" s="2" t="s">
        <v>229</v>
      </c>
      <c r="EI485" s="4"/>
      <c r="EJ485" s="8"/>
      <c r="EK485" s="4"/>
      <c r="EL485" s="8"/>
      <c r="EM485" s="7"/>
      <c r="EN485" s="7"/>
      <c r="EO485" s="2" t="s">
        <v>239</v>
      </c>
      <c r="EP485" s="2" t="s">
        <v>275</v>
      </c>
      <c r="EQ485" s="2" t="s">
        <v>2060</v>
      </c>
      <c r="ER485" s="2" t="s">
        <v>1629</v>
      </c>
      <c r="ES485" s="2" t="s">
        <v>241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275</v>
      </c>
      <c r="FC485" s="2" t="s">
        <v>1832</v>
      </c>
      <c r="FD485" s="2" t="s">
        <v>1835</v>
      </c>
      <c r="FE485" s="2" t="s">
        <v>241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275</v>
      </c>
      <c r="FO485" s="2" t="s">
        <v>1148</v>
      </c>
      <c r="FP485" s="2" t="s">
        <v>3694</v>
      </c>
      <c r="FQ485" s="2" t="s">
        <v>241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229</v>
      </c>
      <c r="FZ485" s="2" t="s">
        <v>229</v>
      </c>
      <c r="GA485" s="2" t="s">
        <v>229</v>
      </c>
      <c r="GB485" s="2" t="s">
        <v>229</v>
      </c>
      <c r="GC485" s="2" t="s">
        <v>229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239</v>
      </c>
      <c r="GL485" s="2" t="s">
        <v>275</v>
      </c>
      <c r="GM485" s="2" t="s">
        <v>1148</v>
      </c>
      <c r="GN485" s="2" t="s">
        <v>1190</v>
      </c>
      <c r="GO485" s="2" t="s">
        <v>241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239</v>
      </c>
      <c r="GX485" s="2" t="s">
        <v>275</v>
      </c>
      <c r="GY485" s="2" t="s">
        <v>743</v>
      </c>
      <c r="GZ485" s="2" t="s">
        <v>3635</v>
      </c>
      <c r="HA485" s="2" t="s">
        <v>241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239</v>
      </c>
      <c r="HJ485" s="2" t="s">
        <v>226</v>
      </c>
      <c r="HK485" s="2" t="s">
        <v>1595</v>
      </c>
      <c r="HL485" s="2" t="s">
        <v>2060</v>
      </c>
      <c r="HM485" s="2" t="s">
        <v>241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239</v>
      </c>
      <c r="HV485" s="2" t="s">
        <v>275</v>
      </c>
      <c r="HW485" s="2" t="s">
        <v>712</v>
      </c>
      <c r="HX485" s="2" t="s">
        <v>751</v>
      </c>
      <c r="HY485" s="2" t="s">
        <v>241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266</v>
      </c>
      <c r="IH485" s="2" t="s">
        <v>275</v>
      </c>
      <c r="II485" s="2" t="s">
        <v>229</v>
      </c>
      <c r="IJ485" s="2" t="s">
        <v>229</v>
      </c>
      <c r="IK485" s="2" t="s">
        <v>241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272</v>
      </c>
      <c r="IT485" s="2" t="s">
        <v>275</v>
      </c>
      <c r="IU485" s="2" t="s">
        <v>229</v>
      </c>
      <c r="IV485" s="2" t="s">
        <v>229</v>
      </c>
      <c r="IW485" s="2" t="s">
        <v>241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239</v>
      </c>
      <c r="JF485" s="2" t="s">
        <v>226</v>
      </c>
      <c r="JG485" s="2" t="s">
        <v>3695</v>
      </c>
      <c r="JH485" s="2" t="s">
        <v>229</v>
      </c>
      <c r="JI485" s="2" t="s">
        <v>241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229</v>
      </c>
      <c r="JR485" s="2" t="s">
        <v>229</v>
      </c>
      <c r="JS485" s="2" t="s">
        <v>229</v>
      </c>
      <c r="JT485" s="2" t="s">
        <v>229</v>
      </c>
      <c r="JU485" s="2" t="s">
        <v>229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272</v>
      </c>
      <c r="KD485" s="2" t="s">
        <v>275</v>
      </c>
      <c r="KE485" s="2" t="s">
        <v>229</v>
      </c>
      <c r="KF485" s="2" t="s">
        <v>229</v>
      </c>
      <c r="KG485" s="2" t="s">
        <v>241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272</v>
      </c>
      <c r="KP485" s="2" t="s">
        <v>275</v>
      </c>
      <c r="KQ485" s="2" t="s">
        <v>229</v>
      </c>
      <c r="KR485" s="2" t="s">
        <v>229</v>
      </c>
      <c r="KS485" s="2" t="s">
        <v>241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239</v>
      </c>
      <c r="LB485" s="2" t="s">
        <v>275</v>
      </c>
      <c r="LC485" s="2" t="s">
        <v>720</v>
      </c>
      <c r="LD485" s="2" t="s">
        <v>3696</v>
      </c>
      <c r="LE485" s="2" t="s">
        <v>241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229</v>
      </c>
      <c r="LN485" s="2" t="s">
        <v>229</v>
      </c>
      <c r="LO485" s="2" t="s">
        <v>229</v>
      </c>
      <c r="LP485" s="2" t="s">
        <v>229</v>
      </c>
      <c r="LQ485" s="2" t="s">
        <v>229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239</v>
      </c>
      <c r="LZ485" s="2" t="s">
        <v>275</v>
      </c>
      <c r="MA485" s="2" t="s">
        <v>1474</v>
      </c>
      <c r="MB485" s="2" t="s">
        <v>229</v>
      </c>
      <c r="MC485" s="2" t="s">
        <v>241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266</v>
      </c>
      <c r="ML485" s="2" t="s">
        <v>275</v>
      </c>
      <c r="MM485" s="2" t="s">
        <v>229</v>
      </c>
      <c r="MN485" s="2" t="s">
        <v>229</v>
      </c>
      <c r="MO485" s="2" t="s">
        <v>241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281</v>
      </c>
      <c r="MX485" s="2" t="s">
        <v>275</v>
      </c>
      <c r="MY485" s="2" t="s">
        <v>866</v>
      </c>
      <c r="MZ485" s="2" t="s">
        <v>229</v>
      </c>
      <c r="NA485" s="2" t="s">
        <v>241</v>
      </c>
      <c r="NB485" s="2" t="s">
        <v>229</v>
      </c>
      <c r="NC485" s="4"/>
      <c r="ND485" s="8"/>
      <c r="NE485" s="4"/>
      <c r="NF485" s="8"/>
      <c r="NG485" s="7"/>
      <c r="NH485" s="7"/>
      <c r="NI485" s="2" t="s">
        <v>239</v>
      </c>
      <c r="NJ485" s="2" t="s">
        <v>275</v>
      </c>
      <c r="NK485" s="2" t="s">
        <v>1165</v>
      </c>
      <c r="NL485" s="2" t="s">
        <v>1821</v>
      </c>
      <c r="NM485" s="2" t="s">
        <v>241</v>
      </c>
      <c r="NN485" s="2" t="s">
        <v>229</v>
      </c>
      <c r="NO485" s="4"/>
      <c r="NP485" s="8"/>
      <c r="NQ485" s="4"/>
      <c r="NR485" s="8"/>
      <c r="NS485" s="7"/>
      <c r="NT485" s="7"/>
      <c r="NU485" s="2" t="s">
        <v>272</v>
      </c>
      <c r="NV485" s="2" t="s">
        <v>275</v>
      </c>
      <c r="NW485" s="2" t="s">
        <v>229</v>
      </c>
      <c r="NX485" s="2" t="s">
        <v>229</v>
      </c>
      <c r="NY485" s="2" t="s">
        <v>241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229</v>
      </c>
      <c r="OH485" s="2" t="s">
        <v>229</v>
      </c>
      <c r="OI485" s="2" t="s">
        <v>229</v>
      </c>
      <c r="OJ485" s="2" t="s">
        <v>229</v>
      </c>
      <c r="OK485" s="2" t="s">
        <v>229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229</v>
      </c>
      <c r="OT485" s="2" t="s">
        <v>229</v>
      </c>
      <c r="OU485" s="2" t="s">
        <v>229</v>
      </c>
      <c r="OV485" s="2" t="s">
        <v>229</v>
      </c>
      <c r="OW485" s="2" t="s">
        <v>229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229</v>
      </c>
      <c r="PF485" s="2" t="s">
        <v>229</v>
      </c>
      <c r="PG485" s="2" t="s">
        <v>229</v>
      </c>
      <c r="PH485" s="2" t="s">
        <v>229</v>
      </c>
      <c r="PI485" s="2" t="s">
        <v>229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239</v>
      </c>
      <c r="PR485" s="2" t="s">
        <v>275</v>
      </c>
      <c r="PS485" s="2" t="s">
        <v>1166</v>
      </c>
      <c r="PT485" s="2" t="s">
        <v>229</v>
      </c>
      <c r="PU485" s="2" t="s">
        <v>241</v>
      </c>
      <c r="PV485" s="2" t="s">
        <v>229</v>
      </c>
      <c r="PW485" s="4"/>
      <c r="PX485" s="8"/>
      <c r="PY485" s="4"/>
      <c r="PZ485" s="8"/>
      <c r="QA485" s="7"/>
      <c r="QB485" s="7"/>
      <c r="QC485" s="2" t="s">
        <v>281</v>
      </c>
      <c r="QD485" s="2" t="s">
        <v>275</v>
      </c>
      <c r="QE485" s="2" t="s">
        <v>229</v>
      </c>
      <c r="QF485" s="2" t="s">
        <v>229</v>
      </c>
      <c r="QG485" s="2" t="s">
        <v>241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229</v>
      </c>
      <c r="QP485" s="2" t="s">
        <v>229</v>
      </c>
      <c r="QQ485" s="2" t="s">
        <v>229</v>
      </c>
      <c r="QR485" s="2" t="s">
        <v>229</v>
      </c>
      <c r="QS485" s="2" t="s">
        <v>229</v>
      </c>
      <c r="QT485" s="2" t="s">
        <v>229</v>
      </c>
      <c r="QU485" s="4"/>
      <c r="QV485" s="8"/>
      <c r="QW485" s="4"/>
      <c r="QX485" s="8"/>
      <c r="QY485" s="7"/>
      <c r="QZ485" s="7"/>
      <c r="RA485" s="2" t="s">
        <v>272</v>
      </c>
      <c r="RB485" s="2" t="s">
        <v>275</v>
      </c>
      <c r="RC485" s="2" t="s">
        <v>229</v>
      </c>
      <c r="RD485" s="2" t="s">
        <v>229</v>
      </c>
      <c r="RE485" s="2" t="s">
        <v>241</v>
      </c>
      <c r="RF485" s="2" t="s">
        <v>229</v>
      </c>
      <c r="RG485" s="4"/>
      <c r="RH485" s="8"/>
      <c r="RI485" s="4"/>
      <c r="RJ485" s="8"/>
      <c r="RK485" s="7"/>
      <c r="RL485" s="7"/>
      <c r="RM485" s="2" t="s">
        <v>229</v>
      </c>
      <c r="RN485" s="2" t="s">
        <v>229</v>
      </c>
      <c r="RO485" s="2" t="s">
        <v>229</v>
      </c>
      <c r="RP485" s="2" t="s">
        <v>229</v>
      </c>
      <c r="RQ485" s="2" t="s">
        <v>229</v>
      </c>
      <c r="RR485" s="2" t="s">
        <v>229</v>
      </c>
      <c r="RS485" s="4"/>
      <c r="RT485" s="8"/>
      <c r="RU485" s="4"/>
      <c r="RV485" s="8"/>
      <c r="RW485" s="7"/>
      <c r="RX485" s="7"/>
      <c r="RY485" s="2" t="s">
        <v>239</v>
      </c>
      <c r="RZ485" s="2" t="s">
        <v>275</v>
      </c>
      <c r="SA485" s="2" t="s">
        <v>282</v>
      </c>
      <c r="SB485" s="2" t="s">
        <v>727</v>
      </c>
      <c r="SC485" s="2" t="s">
        <v>241</v>
      </c>
      <c r="SD485" s="2" t="s">
        <v>229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</row>
    <row r="486">
      <c r="A486" s="2" t="s">
        <v>3697</v>
      </c>
      <c r="B486" s="2" t="s">
        <v>216</v>
      </c>
      <c r="C486" s="2" t="s">
        <v>217</v>
      </c>
      <c r="D486" s="2" t="s">
        <v>3600</v>
      </c>
      <c r="E486" s="2" t="s">
        <v>3601</v>
      </c>
      <c r="F486" s="2" t="s">
        <v>3698</v>
      </c>
      <c r="G486" s="2" t="s">
        <v>3699</v>
      </c>
      <c r="H486" s="2" t="s">
        <v>3700</v>
      </c>
      <c r="I486" s="2" t="s">
        <v>3669</v>
      </c>
      <c r="J486" s="2" t="s">
        <v>224</v>
      </c>
      <c r="K486" s="2" t="s">
        <v>481</v>
      </c>
      <c r="L486" s="3">
        <v>31.5</v>
      </c>
      <c r="M486" s="3">
        <v>33.07</v>
      </c>
      <c r="N486" s="3">
        <v>69.99</v>
      </c>
      <c r="O486" s="2" t="s">
        <v>2130</v>
      </c>
      <c r="P486" s="2" t="s">
        <v>964</v>
      </c>
      <c r="Q486" s="2" t="s">
        <v>228</v>
      </c>
      <c r="R486" s="2" t="s">
        <v>229</v>
      </c>
      <c r="S486" s="2" t="s">
        <v>3701</v>
      </c>
      <c r="T486" s="2" t="s">
        <v>229</v>
      </c>
      <c r="U486" s="2" t="s">
        <v>286</v>
      </c>
      <c r="V486" s="2" t="s">
        <v>2117</v>
      </c>
      <c r="W486" s="2" t="s">
        <v>1009</v>
      </c>
      <c r="X486" s="2" t="s">
        <v>229</v>
      </c>
      <c r="Y486" s="2" t="s">
        <v>1144</v>
      </c>
      <c r="Z486" s="4"/>
      <c r="AA486" s="4">
        <f>=ROUNDDOWN({0},0)</f>
      </c>
      <c r="AB486" s="5"/>
      <c r="AC486" s="2" t="s">
        <v>229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229</v>
      </c>
      <c r="BM486" s="7"/>
      <c r="BN486" s="7"/>
      <c r="BO486" s="4"/>
      <c r="BP486" s="8"/>
      <c r="BQ486" s="4"/>
      <c r="BR486" s="8"/>
      <c r="BS486" s="7"/>
      <c r="BT486" s="7"/>
      <c r="BU486" s="2" t="s">
        <v>239</v>
      </c>
      <c r="BV486" s="2" t="s">
        <v>275</v>
      </c>
      <c r="BW486" s="2" t="s">
        <v>229</v>
      </c>
      <c r="BX486" s="2" t="s">
        <v>1649</v>
      </c>
      <c r="BY486" s="2" t="s">
        <v>241</v>
      </c>
      <c r="BZ486" s="2" t="s">
        <v>229</v>
      </c>
      <c r="CA486" s="4"/>
      <c r="CB486" s="8"/>
      <c r="CC486" s="4"/>
      <c r="CD486" s="8"/>
      <c r="CE486" s="7"/>
      <c r="CF486" s="7"/>
      <c r="CG486" s="2" t="s">
        <v>239</v>
      </c>
      <c r="CH486" s="2" t="s">
        <v>275</v>
      </c>
      <c r="CI486" s="2" t="s">
        <v>1557</v>
      </c>
      <c r="CJ486" s="2" t="s">
        <v>1705</v>
      </c>
      <c r="CK486" s="2" t="s">
        <v>241</v>
      </c>
      <c r="CL486" s="2" t="s">
        <v>229</v>
      </c>
      <c r="CM486" s="4"/>
      <c r="CN486" s="8"/>
      <c r="CO486" s="4"/>
      <c r="CP486" s="8"/>
      <c r="CQ486" s="7"/>
      <c r="CR486" s="7"/>
      <c r="CS486" s="2" t="s">
        <v>239</v>
      </c>
      <c r="CT486" s="2" t="s">
        <v>275</v>
      </c>
      <c r="CU486" s="2" t="s">
        <v>1148</v>
      </c>
      <c r="CV486" s="2" t="s">
        <v>3632</v>
      </c>
      <c r="CW486" s="2" t="s">
        <v>241</v>
      </c>
      <c r="CX486" s="2" t="s">
        <v>229</v>
      </c>
      <c r="CY486" s="4"/>
      <c r="CZ486" s="8"/>
      <c r="DA486" s="4"/>
      <c r="DB486" s="8"/>
      <c r="DC486" s="7"/>
      <c r="DD486" s="7"/>
      <c r="DE486" s="2" t="s">
        <v>239</v>
      </c>
      <c r="DF486" s="2" t="s">
        <v>275</v>
      </c>
      <c r="DG486" s="2" t="s">
        <v>1148</v>
      </c>
      <c r="DH486" s="2" t="s">
        <v>1637</v>
      </c>
      <c r="DI486" s="2" t="s">
        <v>241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239</v>
      </c>
      <c r="DR486" s="2" t="s">
        <v>275</v>
      </c>
      <c r="DS486" s="2" t="s">
        <v>1148</v>
      </c>
      <c r="DT486" s="2" t="s">
        <v>1701</v>
      </c>
      <c r="DU486" s="2" t="s">
        <v>241</v>
      </c>
      <c r="DV486" s="2" t="s">
        <v>229</v>
      </c>
      <c r="DW486" s="4"/>
      <c r="DX486" s="8"/>
      <c r="DY486" s="4"/>
      <c r="DZ486" s="8"/>
      <c r="EA486" s="7"/>
      <c r="EB486" s="7"/>
      <c r="EC486" s="2" t="s">
        <v>272</v>
      </c>
      <c r="ED486" s="2" t="s">
        <v>275</v>
      </c>
      <c r="EE486" s="2" t="s">
        <v>229</v>
      </c>
      <c r="EF486" s="2" t="s">
        <v>229</v>
      </c>
      <c r="EG486" s="2" t="s">
        <v>241</v>
      </c>
      <c r="EH486" s="2" t="s">
        <v>229</v>
      </c>
      <c r="EI486" s="4"/>
      <c r="EJ486" s="8"/>
      <c r="EK486" s="4"/>
      <c r="EL486" s="8"/>
      <c r="EM486" s="7"/>
      <c r="EN486" s="7"/>
      <c r="EO486" s="2" t="s">
        <v>239</v>
      </c>
      <c r="EP486" s="2" t="s">
        <v>275</v>
      </c>
      <c r="EQ486" s="2" t="s">
        <v>1148</v>
      </c>
      <c r="ER486" s="2" t="s">
        <v>2445</v>
      </c>
      <c r="ES486" s="2" t="s">
        <v>241</v>
      </c>
      <c r="ET486" s="2" t="s">
        <v>229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275</v>
      </c>
      <c r="FC486" s="2" t="s">
        <v>1148</v>
      </c>
      <c r="FD486" s="2" t="s">
        <v>1149</v>
      </c>
      <c r="FE486" s="2" t="s">
        <v>241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275</v>
      </c>
      <c r="FO486" s="2" t="s">
        <v>1148</v>
      </c>
      <c r="FP486" s="2" t="s">
        <v>1853</v>
      </c>
      <c r="FQ486" s="2" t="s">
        <v>241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229</v>
      </c>
      <c r="FZ486" s="2" t="s">
        <v>229</v>
      </c>
      <c r="GA486" s="2" t="s">
        <v>229</v>
      </c>
      <c r="GB486" s="2" t="s">
        <v>229</v>
      </c>
      <c r="GC486" s="2" t="s">
        <v>229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239</v>
      </c>
      <c r="GL486" s="2" t="s">
        <v>275</v>
      </c>
      <c r="GM486" s="2" t="s">
        <v>1148</v>
      </c>
      <c r="GN486" s="2" t="s">
        <v>3702</v>
      </c>
      <c r="GO486" s="2" t="s">
        <v>241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281</v>
      </c>
      <c r="GX486" s="2" t="s">
        <v>275</v>
      </c>
      <c r="GY486" s="2" t="s">
        <v>229</v>
      </c>
      <c r="GZ486" s="2" t="s">
        <v>229</v>
      </c>
      <c r="HA486" s="2" t="s">
        <v>241</v>
      </c>
      <c r="HB486" s="2" t="s">
        <v>229</v>
      </c>
      <c r="HC486" s="4"/>
      <c r="HD486" s="8"/>
      <c r="HE486" s="4"/>
      <c r="HF486" s="8"/>
      <c r="HG486" s="7"/>
      <c r="HH486" s="7"/>
      <c r="HI486" s="2" t="s">
        <v>239</v>
      </c>
      <c r="HJ486" s="2" t="s">
        <v>275</v>
      </c>
      <c r="HK486" s="2" t="s">
        <v>1148</v>
      </c>
      <c r="HL486" s="2" t="s">
        <v>3703</v>
      </c>
      <c r="HM486" s="2" t="s">
        <v>241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229</v>
      </c>
      <c r="HV486" s="2" t="s">
        <v>229</v>
      </c>
      <c r="HW486" s="2" t="s">
        <v>229</v>
      </c>
      <c r="HX486" s="2" t="s">
        <v>229</v>
      </c>
      <c r="HY486" s="2" t="s">
        <v>229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266</v>
      </c>
      <c r="IH486" s="2" t="s">
        <v>275</v>
      </c>
      <c r="II486" s="2" t="s">
        <v>229</v>
      </c>
      <c r="IJ486" s="2" t="s">
        <v>229</v>
      </c>
      <c r="IK486" s="2" t="s">
        <v>241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229</v>
      </c>
      <c r="IT486" s="2" t="s">
        <v>229</v>
      </c>
      <c r="IU486" s="2" t="s">
        <v>229</v>
      </c>
      <c r="IV486" s="2" t="s">
        <v>229</v>
      </c>
      <c r="IW486" s="2" t="s">
        <v>229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229</v>
      </c>
      <c r="JF486" s="2" t="s">
        <v>229</v>
      </c>
      <c r="JG486" s="2" t="s">
        <v>229</v>
      </c>
      <c r="JH486" s="2" t="s">
        <v>229</v>
      </c>
      <c r="JI486" s="2" t="s">
        <v>229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229</v>
      </c>
      <c r="JR486" s="2" t="s">
        <v>229</v>
      </c>
      <c r="JS486" s="2" t="s">
        <v>229</v>
      </c>
      <c r="JT486" s="2" t="s">
        <v>229</v>
      </c>
      <c r="JU486" s="2" t="s">
        <v>229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281</v>
      </c>
      <c r="KD486" s="2" t="s">
        <v>275</v>
      </c>
      <c r="KE486" s="2" t="s">
        <v>229</v>
      </c>
      <c r="KF486" s="2" t="s">
        <v>229</v>
      </c>
      <c r="KG486" s="2" t="s">
        <v>241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229</v>
      </c>
      <c r="KP486" s="2" t="s">
        <v>229</v>
      </c>
      <c r="KQ486" s="2" t="s">
        <v>229</v>
      </c>
      <c r="KR486" s="2" t="s">
        <v>229</v>
      </c>
      <c r="KS486" s="2" t="s">
        <v>229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239</v>
      </c>
      <c r="LB486" s="2" t="s">
        <v>275</v>
      </c>
      <c r="LC486" s="2" t="s">
        <v>1148</v>
      </c>
      <c r="LD486" s="2" t="s">
        <v>3704</v>
      </c>
      <c r="LE486" s="2" t="s">
        <v>241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229</v>
      </c>
      <c r="LN486" s="2" t="s">
        <v>229</v>
      </c>
      <c r="LO486" s="2" t="s">
        <v>229</v>
      </c>
      <c r="LP486" s="2" t="s">
        <v>229</v>
      </c>
      <c r="LQ486" s="2" t="s">
        <v>229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272</v>
      </c>
      <c r="LZ486" s="2" t="s">
        <v>275</v>
      </c>
      <c r="MA486" s="2" t="s">
        <v>229</v>
      </c>
      <c r="MB486" s="2" t="s">
        <v>229</v>
      </c>
      <c r="MC486" s="2" t="s">
        <v>241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229</v>
      </c>
      <c r="ML486" s="2" t="s">
        <v>229</v>
      </c>
      <c r="MM486" s="2" t="s">
        <v>229</v>
      </c>
      <c r="MN486" s="2" t="s">
        <v>229</v>
      </c>
      <c r="MO486" s="2" t="s">
        <v>229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229</v>
      </c>
      <c r="MY486" s="2" t="s">
        <v>229</v>
      </c>
      <c r="MZ486" s="2" t="s">
        <v>229</v>
      </c>
      <c r="NA486" s="2" t="s">
        <v>229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239</v>
      </c>
      <c r="NJ486" s="2" t="s">
        <v>275</v>
      </c>
      <c r="NK486" s="2" t="s">
        <v>1165</v>
      </c>
      <c r="NL486" s="2" t="s">
        <v>3705</v>
      </c>
      <c r="NM486" s="2" t="s">
        <v>241</v>
      </c>
      <c r="NN486" s="2" t="s">
        <v>229</v>
      </c>
      <c r="NO486" s="4"/>
      <c r="NP486" s="8"/>
      <c r="NQ486" s="4"/>
      <c r="NR486" s="8"/>
      <c r="NS486" s="7"/>
      <c r="NT486" s="7"/>
      <c r="NU486" s="2" t="s">
        <v>272</v>
      </c>
      <c r="NV486" s="2" t="s">
        <v>275</v>
      </c>
      <c r="NW486" s="2" t="s">
        <v>229</v>
      </c>
      <c r="NX486" s="2" t="s">
        <v>229</v>
      </c>
      <c r="NY486" s="2" t="s">
        <v>241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229</v>
      </c>
      <c r="OH486" s="2" t="s">
        <v>229</v>
      </c>
      <c r="OI486" s="2" t="s">
        <v>229</v>
      </c>
      <c r="OJ486" s="2" t="s">
        <v>229</v>
      </c>
      <c r="OK486" s="2" t="s">
        <v>229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229</v>
      </c>
      <c r="OT486" s="2" t="s">
        <v>229</v>
      </c>
      <c r="OU486" s="2" t="s">
        <v>229</v>
      </c>
      <c r="OV486" s="2" t="s">
        <v>229</v>
      </c>
      <c r="OW486" s="2" t="s">
        <v>229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229</v>
      </c>
      <c r="PF486" s="2" t="s">
        <v>229</v>
      </c>
      <c r="PG486" s="2" t="s">
        <v>229</v>
      </c>
      <c r="PH486" s="2" t="s">
        <v>229</v>
      </c>
      <c r="PI486" s="2" t="s">
        <v>229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272</v>
      </c>
      <c r="PR486" s="2" t="s">
        <v>275</v>
      </c>
      <c r="PS486" s="2" t="s">
        <v>229</v>
      </c>
      <c r="PT486" s="2" t="s">
        <v>229</v>
      </c>
      <c r="PU486" s="2" t="s">
        <v>241</v>
      </c>
      <c r="PV486" s="2" t="s">
        <v>229</v>
      </c>
      <c r="PW486" s="4"/>
      <c r="PX486" s="8"/>
      <c r="PY486" s="4"/>
      <c r="PZ486" s="8"/>
      <c r="QA486" s="7"/>
      <c r="QB486" s="7"/>
      <c r="QC486" s="2" t="s">
        <v>281</v>
      </c>
      <c r="QD486" s="2" t="s">
        <v>226</v>
      </c>
      <c r="QE486" s="2" t="s">
        <v>229</v>
      </c>
      <c r="QF486" s="2" t="s">
        <v>229</v>
      </c>
      <c r="QG486" s="2" t="s">
        <v>241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229</v>
      </c>
      <c r="QP486" s="2" t="s">
        <v>229</v>
      </c>
      <c r="QQ486" s="2" t="s">
        <v>229</v>
      </c>
      <c r="QR486" s="2" t="s">
        <v>229</v>
      </c>
      <c r="QS486" s="2" t="s">
        <v>229</v>
      </c>
      <c r="QT486" s="2" t="s">
        <v>229</v>
      </c>
      <c r="QU486" s="4"/>
      <c r="QV486" s="8"/>
      <c r="QW486" s="4"/>
      <c r="QX486" s="8"/>
      <c r="QY486" s="7"/>
      <c r="QZ486" s="7"/>
      <c r="RA486" s="2" t="s">
        <v>272</v>
      </c>
      <c r="RB486" s="2" t="s">
        <v>275</v>
      </c>
      <c r="RC486" s="2" t="s">
        <v>229</v>
      </c>
      <c r="RD486" s="2" t="s">
        <v>229</v>
      </c>
      <c r="RE486" s="2" t="s">
        <v>241</v>
      </c>
      <c r="RF486" s="2" t="s">
        <v>229</v>
      </c>
      <c r="RG486" s="4"/>
      <c r="RH486" s="8"/>
      <c r="RI486" s="4"/>
      <c r="RJ486" s="8"/>
      <c r="RK486" s="7"/>
      <c r="RL486" s="7"/>
      <c r="RM486" s="2" t="s">
        <v>229</v>
      </c>
      <c r="RN486" s="2" t="s">
        <v>229</v>
      </c>
      <c r="RO486" s="2" t="s">
        <v>229</v>
      </c>
      <c r="RP486" s="2" t="s">
        <v>229</v>
      </c>
      <c r="RQ486" s="2" t="s">
        <v>229</v>
      </c>
      <c r="RR486" s="2" t="s">
        <v>229</v>
      </c>
      <c r="RS486" s="4"/>
      <c r="RT486" s="8"/>
      <c r="RU486" s="4"/>
      <c r="RV486" s="8"/>
      <c r="RW486" s="7"/>
      <c r="RX486" s="7"/>
      <c r="RY486" s="2" t="s">
        <v>267</v>
      </c>
      <c r="RZ486" s="2" t="s">
        <v>275</v>
      </c>
      <c r="SA486" s="2" t="s">
        <v>229</v>
      </c>
      <c r="SB486" s="2" t="s">
        <v>229</v>
      </c>
      <c r="SC486" s="2" t="s">
        <v>241</v>
      </c>
      <c r="SD486" s="2" t="s">
        <v>229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</row>
    <row r="487">
      <c r="A487" s="2" t="s">
        <v>3706</v>
      </c>
      <c r="B487" s="2" t="s">
        <v>216</v>
      </c>
      <c r="C487" s="2" t="s">
        <v>217</v>
      </c>
      <c r="D487" s="2" t="s">
        <v>3600</v>
      </c>
      <c r="E487" s="2" t="s">
        <v>3601</v>
      </c>
      <c r="F487" s="2" t="s">
        <v>2412</v>
      </c>
      <c r="G487" s="2" t="s">
        <v>1138</v>
      </c>
      <c r="H487" s="2" t="s">
        <v>2413</v>
      </c>
      <c r="I487" s="2" t="s">
        <v>3707</v>
      </c>
      <c r="J487" s="2" t="s">
        <v>224</v>
      </c>
      <c r="K487" s="2" t="s">
        <v>3708</v>
      </c>
      <c r="L487" s="3">
        <v>35.2</v>
      </c>
      <c r="M487" s="3">
        <v>36.96</v>
      </c>
      <c r="N487" s="3">
        <v>79.99</v>
      </c>
      <c r="O487" s="2" t="s">
        <v>963</v>
      </c>
      <c r="P487" s="2" t="s">
        <v>964</v>
      </c>
      <c r="Q487" s="2" t="s">
        <v>228</v>
      </c>
      <c r="R487" s="2" t="s">
        <v>229</v>
      </c>
      <c r="S487" s="2" t="s">
        <v>3709</v>
      </c>
      <c r="T487" s="2" t="s">
        <v>684</v>
      </c>
      <c r="U487" s="2" t="s">
        <v>286</v>
      </c>
      <c r="V487" s="2" t="s">
        <v>1436</v>
      </c>
      <c r="W487" s="2" t="s">
        <v>1437</v>
      </c>
      <c r="X487" s="2" t="s">
        <v>1009</v>
      </c>
      <c r="Y487" s="2" t="s">
        <v>3710</v>
      </c>
      <c r="Z487" s="4"/>
      <c r="AA487" s="4">
        <f>=ROUNDDOWN({0},0)</f>
      </c>
      <c r="AB487" s="5">
        <v>0.5</v>
      </c>
      <c r="AC487" s="2" t="s">
        <v>229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/>
      <c r="AQ487" s="8"/>
      <c r="AR487" s="4">
        <v>1</v>
      </c>
      <c r="AS487" s="8">
        <v>15.97</v>
      </c>
      <c r="AT487" s="7">
        <v>-1</v>
      </c>
      <c r="AU487" s="7">
        <v>-1</v>
      </c>
      <c r="AV487" s="4"/>
      <c r="AW487" s="8"/>
      <c r="AX487" s="4">
        <v>1</v>
      </c>
      <c r="AY487" s="8">
        <v>15.97</v>
      </c>
      <c r="AZ487" s="7">
        <v>-1</v>
      </c>
      <c r="BA487" s="7">
        <v>-1</v>
      </c>
      <c r="BB487" s="7"/>
      <c r="BC487" s="4"/>
      <c r="BD487" s="8"/>
      <c r="BE487" s="4">
        <v>1</v>
      </c>
      <c r="BF487" s="8">
        <v>15.97</v>
      </c>
      <c r="BG487" s="7">
        <v>-1</v>
      </c>
      <c r="BH487" s="7">
        <v>-1</v>
      </c>
      <c r="BI487" s="7"/>
      <c r="BJ487" s="4"/>
      <c r="BK487" s="8"/>
      <c r="BL487" s="2" t="s">
        <v>18</v>
      </c>
      <c r="BM487" s="7"/>
      <c r="BN487" s="7"/>
      <c r="BO487" s="4"/>
      <c r="BP487" s="8"/>
      <c r="BQ487" s="4"/>
      <c r="BR487" s="8"/>
      <c r="BS487" s="7"/>
      <c r="BT487" s="7"/>
      <c r="BU487" s="2" t="s">
        <v>239</v>
      </c>
      <c r="BV487" s="2" t="s">
        <v>275</v>
      </c>
      <c r="BW487" s="2" t="s">
        <v>229</v>
      </c>
      <c r="BX487" s="2" t="s">
        <v>355</v>
      </c>
      <c r="BY487" s="2" t="s">
        <v>241</v>
      </c>
      <c r="BZ487" s="2" t="s">
        <v>229</v>
      </c>
      <c r="CA487" s="4"/>
      <c r="CB487" s="8"/>
      <c r="CC487" s="4"/>
      <c r="CD487" s="8"/>
      <c r="CE487" s="7"/>
      <c r="CF487" s="7"/>
      <c r="CG487" s="2" t="s">
        <v>239</v>
      </c>
      <c r="CH487" s="2" t="s">
        <v>275</v>
      </c>
      <c r="CI487" s="2" t="s">
        <v>442</v>
      </c>
      <c r="CJ487" s="2" t="s">
        <v>3110</v>
      </c>
      <c r="CK487" s="2" t="s">
        <v>241</v>
      </c>
      <c r="CL487" s="2" t="s">
        <v>229</v>
      </c>
      <c r="CM487" s="4"/>
      <c r="CN487" s="8"/>
      <c r="CO487" s="4">
        <v>1</v>
      </c>
      <c r="CP487" s="8">
        <v>15.97</v>
      </c>
      <c r="CQ487" s="7">
        <v>-1</v>
      </c>
      <c r="CR487" s="7">
        <v>-1</v>
      </c>
      <c r="CS487" s="2" t="s">
        <v>239</v>
      </c>
      <c r="CT487" s="2" t="s">
        <v>275</v>
      </c>
      <c r="CU487" s="2" t="s">
        <v>1584</v>
      </c>
      <c r="CV487" s="2" t="s">
        <v>398</v>
      </c>
      <c r="CW487" s="2" t="s">
        <v>241</v>
      </c>
      <c r="CX487" s="2" t="s">
        <v>229</v>
      </c>
      <c r="CY487" s="4"/>
      <c r="CZ487" s="8"/>
      <c r="DA487" s="4"/>
      <c r="DB487" s="8"/>
      <c r="DC487" s="7"/>
      <c r="DD487" s="7"/>
      <c r="DE487" s="2" t="s">
        <v>239</v>
      </c>
      <c r="DF487" s="2" t="s">
        <v>275</v>
      </c>
      <c r="DG487" s="2" t="s">
        <v>1584</v>
      </c>
      <c r="DH487" s="2" t="s">
        <v>1513</v>
      </c>
      <c r="DI487" s="2" t="s">
        <v>263</v>
      </c>
      <c r="DJ487" s="2" t="s">
        <v>229</v>
      </c>
      <c r="DK487" s="4"/>
      <c r="DL487" s="8"/>
      <c r="DM487" s="4"/>
      <c r="DN487" s="8"/>
      <c r="DO487" s="7"/>
      <c r="DP487" s="7"/>
      <c r="DQ487" s="2" t="s">
        <v>239</v>
      </c>
      <c r="DR487" s="2" t="s">
        <v>275</v>
      </c>
      <c r="DS487" s="2" t="s">
        <v>519</v>
      </c>
      <c r="DT487" s="2" t="s">
        <v>589</v>
      </c>
      <c r="DU487" s="2" t="s">
        <v>241</v>
      </c>
      <c r="DV487" s="2" t="s">
        <v>229</v>
      </c>
      <c r="DW487" s="4"/>
      <c r="DX487" s="8"/>
      <c r="DY487" s="4"/>
      <c r="DZ487" s="8"/>
      <c r="EA487" s="7"/>
      <c r="EB487" s="7"/>
      <c r="EC487" s="2" t="s">
        <v>272</v>
      </c>
      <c r="ED487" s="2" t="s">
        <v>275</v>
      </c>
      <c r="EE487" s="2" t="s">
        <v>229</v>
      </c>
      <c r="EF487" s="2" t="s">
        <v>229</v>
      </c>
      <c r="EG487" s="2" t="s">
        <v>241</v>
      </c>
      <c r="EH487" s="2" t="s">
        <v>229</v>
      </c>
      <c r="EI487" s="4"/>
      <c r="EJ487" s="8"/>
      <c r="EK487" s="4"/>
      <c r="EL487" s="8"/>
      <c r="EM487" s="7"/>
      <c r="EN487" s="7"/>
      <c r="EO487" s="2" t="s">
        <v>266</v>
      </c>
      <c r="EP487" s="2" t="s">
        <v>275</v>
      </c>
      <c r="EQ487" s="2" t="s">
        <v>229</v>
      </c>
      <c r="ER487" s="2" t="s">
        <v>229</v>
      </c>
      <c r="ES487" s="2" t="s">
        <v>241</v>
      </c>
      <c r="ET487" s="2" t="s">
        <v>229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275</v>
      </c>
      <c r="FC487" s="2" t="s">
        <v>1584</v>
      </c>
      <c r="FD487" s="2" t="s">
        <v>580</v>
      </c>
      <c r="FE487" s="2" t="s">
        <v>241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275</v>
      </c>
      <c r="FO487" s="2" t="s">
        <v>1584</v>
      </c>
      <c r="FP487" s="2" t="s">
        <v>2607</v>
      </c>
      <c r="FQ487" s="2" t="s">
        <v>241</v>
      </c>
      <c r="FR487" s="2" t="s">
        <v>229</v>
      </c>
      <c r="FS487" s="4"/>
      <c r="FT487" s="8"/>
      <c r="FU487" s="4"/>
      <c r="FV487" s="8"/>
      <c r="FW487" s="7"/>
      <c r="FX487" s="7"/>
      <c r="FY487" s="2" t="s">
        <v>229</v>
      </c>
      <c r="FZ487" s="2" t="s">
        <v>229</v>
      </c>
      <c r="GA487" s="2" t="s">
        <v>229</v>
      </c>
      <c r="GB487" s="2" t="s">
        <v>229</v>
      </c>
      <c r="GC487" s="2" t="s">
        <v>229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272</v>
      </c>
      <c r="GL487" s="2" t="s">
        <v>275</v>
      </c>
      <c r="GM487" s="2" t="s">
        <v>229</v>
      </c>
      <c r="GN487" s="2" t="s">
        <v>229</v>
      </c>
      <c r="GO487" s="2" t="s">
        <v>241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281</v>
      </c>
      <c r="GX487" s="2" t="s">
        <v>275</v>
      </c>
      <c r="GY487" s="2" t="s">
        <v>229</v>
      </c>
      <c r="GZ487" s="2" t="s">
        <v>229</v>
      </c>
      <c r="HA487" s="2" t="s">
        <v>241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266</v>
      </c>
      <c r="HJ487" s="2" t="s">
        <v>275</v>
      </c>
      <c r="HK487" s="2" t="s">
        <v>229</v>
      </c>
      <c r="HL487" s="2" t="s">
        <v>229</v>
      </c>
      <c r="HM487" s="2" t="s">
        <v>241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239</v>
      </c>
      <c r="HV487" s="2" t="s">
        <v>275</v>
      </c>
      <c r="HW487" s="2" t="s">
        <v>833</v>
      </c>
      <c r="HX487" s="2" t="s">
        <v>644</v>
      </c>
      <c r="HY487" s="2" t="s">
        <v>241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266</v>
      </c>
      <c r="IH487" s="2" t="s">
        <v>275</v>
      </c>
      <c r="II487" s="2" t="s">
        <v>229</v>
      </c>
      <c r="IJ487" s="2" t="s">
        <v>229</v>
      </c>
      <c r="IK487" s="2" t="s">
        <v>241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272</v>
      </c>
      <c r="IT487" s="2" t="s">
        <v>275</v>
      </c>
      <c r="IU487" s="2" t="s">
        <v>229</v>
      </c>
      <c r="IV487" s="2" t="s">
        <v>229</v>
      </c>
      <c r="IW487" s="2" t="s">
        <v>241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239</v>
      </c>
      <c r="JF487" s="2" t="s">
        <v>275</v>
      </c>
      <c r="JG487" s="2" t="s">
        <v>268</v>
      </c>
      <c r="JH487" s="2" t="s">
        <v>646</v>
      </c>
      <c r="JI487" s="2" t="s">
        <v>241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229</v>
      </c>
      <c r="JR487" s="2" t="s">
        <v>229</v>
      </c>
      <c r="JS487" s="2" t="s">
        <v>229</v>
      </c>
      <c r="JT487" s="2" t="s">
        <v>229</v>
      </c>
      <c r="JU487" s="2" t="s">
        <v>229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272</v>
      </c>
      <c r="KD487" s="2" t="s">
        <v>275</v>
      </c>
      <c r="KE487" s="2" t="s">
        <v>229</v>
      </c>
      <c r="KF487" s="2" t="s">
        <v>229</v>
      </c>
      <c r="KG487" s="2" t="s">
        <v>241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272</v>
      </c>
      <c r="KP487" s="2" t="s">
        <v>275</v>
      </c>
      <c r="KQ487" s="2" t="s">
        <v>229</v>
      </c>
      <c r="KR487" s="2" t="s">
        <v>229</v>
      </c>
      <c r="KS487" s="2" t="s">
        <v>241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272</v>
      </c>
      <c r="LB487" s="2" t="s">
        <v>275</v>
      </c>
      <c r="LC487" s="2" t="s">
        <v>229</v>
      </c>
      <c r="LD487" s="2" t="s">
        <v>229</v>
      </c>
      <c r="LE487" s="2" t="s">
        <v>241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229</v>
      </c>
      <c r="LN487" s="2" t="s">
        <v>229</v>
      </c>
      <c r="LO487" s="2" t="s">
        <v>229</v>
      </c>
      <c r="LP487" s="2" t="s">
        <v>229</v>
      </c>
      <c r="LQ487" s="2" t="s">
        <v>229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239</v>
      </c>
      <c r="LZ487" s="2" t="s">
        <v>275</v>
      </c>
      <c r="MA487" s="2" t="s">
        <v>393</v>
      </c>
      <c r="MB487" s="2" t="s">
        <v>2690</v>
      </c>
      <c r="MC487" s="2" t="s">
        <v>241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272</v>
      </c>
      <c r="ML487" s="2" t="s">
        <v>275</v>
      </c>
      <c r="MM487" s="2" t="s">
        <v>229</v>
      </c>
      <c r="MN487" s="2" t="s">
        <v>229</v>
      </c>
      <c r="MO487" s="2" t="s">
        <v>241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272</v>
      </c>
      <c r="MX487" s="2" t="s">
        <v>275</v>
      </c>
      <c r="MY487" s="2" t="s">
        <v>229</v>
      </c>
      <c r="MZ487" s="2" t="s">
        <v>229</v>
      </c>
      <c r="NA487" s="2" t="s">
        <v>241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239</v>
      </c>
      <c r="NJ487" s="2" t="s">
        <v>275</v>
      </c>
      <c r="NK487" s="2" t="s">
        <v>1584</v>
      </c>
      <c r="NL487" s="2" t="s">
        <v>501</v>
      </c>
      <c r="NM487" s="2" t="s">
        <v>263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272</v>
      </c>
      <c r="NV487" s="2" t="s">
        <v>275</v>
      </c>
      <c r="NW487" s="2" t="s">
        <v>229</v>
      </c>
      <c r="NX487" s="2" t="s">
        <v>229</v>
      </c>
      <c r="NY487" s="2" t="s">
        <v>241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229</v>
      </c>
      <c r="OH487" s="2" t="s">
        <v>229</v>
      </c>
      <c r="OI487" s="2" t="s">
        <v>229</v>
      </c>
      <c r="OJ487" s="2" t="s">
        <v>229</v>
      </c>
      <c r="OK487" s="2" t="s">
        <v>229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229</v>
      </c>
      <c r="OT487" s="2" t="s">
        <v>229</v>
      </c>
      <c r="OU487" s="2" t="s">
        <v>229</v>
      </c>
      <c r="OV487" s="2" t="s">
        <v>229</v>
      </c>
      <c r="OW487" s="2" t="s">
        <v>229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281</v>
      </c>
      <c r="PF487" s="2" t="s">
        <v>275</v>
      </c>
      <c r="PG487" s="2" t="s">
        <v>229</v>
      </c>
      <c r="PH487" s="2" t="s">
        <v>229</v>
      </c>
      <c r="PI487" s="2" t="s">
        <v>241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266</v>
      </c>
      <c r="PR487" s="2" t="s">
        <v>275</v>
      </c>
      <c r="PS487" s="2" t="s">
        <v>229</v>
      </c>
      <c r="PT487" s="2" t="s">
        <v>229</v>
      </c>
      <c r="PU487" s="2" t="s">
        <v>241</v>
      </c>
      <c r="PV487" s="2" t="s">
        <v>229</v>
      </c>
      <c r="PW487" s="4"/>
      <c r="PX487" s="8"/>
      <c r="PY487" s="4"/>
      <c r="PZ487" s="8"/>
      <c r="QA487" s="7"/>
      <c r="QB487" s="7"/>
      <c r="QC487" s="2" t="s">
        <v>281</v>
      </c>
      <c r="QD487" s="2" t="s">
        <v>275</v>
      </c>
      <c r="QE487" s="2" t="s">
        <v>229</v>
      </c>
      <c r="QF487" s="2" t="s">
        <v>229</v>
      </c>
      <c r="QG487" s="2" t="s">
        <v>241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229</v>
      </c>
      <c r="QP487" s="2" t="s">
        <v>229</v>
      </c>
      <c r="QQ487" s="2" t="s">
        <v>229</v>
      </c>
      <c r="QR487" s="2" t="s">
        <v>229</v>
      </c>
      <c r="QS487" s="2" t="s">
        <v>229</v>
      </c>
      <c r="QT487" s="2" t="s">
        <v>229</v>
      </c>
      <c r="QU487" s="4"/>
      <c r="QV487" s="8"/>
      <c r="QW487" s="4"/>
      <c r="QX487" s="8"/>
      <c r="QY487" s="7"/>
      <c r="QZ487" s="7"/>
      <c r="RA487" s="2" t="s">
        <v>272</v>
      </c>
      <c r="RB487" s="2" t="s">
        <v>275</v>
      </c>
      <c r="RC487" s="2" t="s">
        <v>229</v>
      </c>
      <c r="RD487" s="2" t="s">
        <v>229</v>
      </c>
      <c r="RE487" s="2" t="s">
        <v>241</v>
      </c>
      <c r="RF487" s="2" t="s">
        <v>229</v>
      </c>
      <c r="RG487" s="4"/>
      <c r="RH487" s="8"/>
      <c r="RI487" s="4"/>
      <c r="RJ487" s="8"/>
      <c r="RK487" s="7"/>
      <c r="RL487" s="7"/>
      <c r="RM487" s="2" t="s">
        <v>229</v>
      </c>
      <c r="RN487" s="2" t="s">
        <v>229</v>
      </c>
      <c r="RO487" s="2" t="s">
        <v>229</v>
      </c>
      <c r="RP487" s="2" t="s">
        <v>229</v>
      </c>
      <c r="RQ487" s="2" t="s">
        <v>229</v>
      </c>
      <c r="RR487" s="2" t="s">
        <v>229</v>
      </c>
      <c r="RS487" s="4"/>
      <c r="RT487" s="8"/>
      <c r="RU487" s="4"/>
      <c r="RV487" s="8"/>
      <c r="RW487" s="7"/>
      <c r="RX487" s="7"/>
      <c r="RY487" s="2" t="s">
        <v>272</v>
      </c>
      <c r="RZ487" s="2" t="s">
        <v>275</v>
      </c>
      <c r="SA487" s="2" t="s">
        <v>229</v>
      </c>
      <c r="SB487" s="2" t="s">
        <v>229</v>
      </c>
      <c r="SC487" s="2" t="s">
        <v>241</v>
      </c>
      <c r="SD487" s="2" t="s">
        <v>229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</row>
    <row r="488">
      <c r="A488" s="2" t="s">
        <v>3711</v>
      </c>
      <c r="B488" s="2" t="s">
        <v>216</v>
      </c>
      <c r="C488" s="2" t="s">
        <v>217</v>
      </c>
      <c r="D488" s="2" t="s">
        <v>3600</v>
      </c>
      <c r="E488" s="2" t="s">
        <v>3601</v>
      </c>
      <c r="F488" s="2" t="s">
        <v>3712</v>
      </c>
      <c r="G488" s="2" t="s">
        <v>3713</v>
      </c>
      <c r="H488" s="2" t="s">
        <v>3714</v>
      </c>
      <c r="I488" s="2" t="s">
        <v>3715</v>
      </c>
      <c r="J488" s="2" t="s">
        <v>224</v>
      </c>
      <c r="K488" s="2" t="s">
        <v>1070</v>
      </c>
      <c r="L488" s="3">
        <v>37.6</v>
      </c>
      <c r="M488" s="3">
        <v>39.48</v>
      </c>
      <c r="N488" s="3">
        <v>79.99</v>
      </c>
      <c r="O488" s="2" t="s">
        <v>963</v>
      </c>
      <c r="P488" s="2" t="s">
        <v>964</v>
      </c>
      <c r="Q488" s="2" t="s">
        <v>228</v>
      </c>
      <c r="R488" s="2" t="s">
        <v>229</v>
      </c>
      <c r="S488" s="2" t="s">
        <v>3716</v>
      </c>
      <c r="T488" s="2" t="s">
        <v>684</v>
      </c>
      <c r="U488" s="2" t="s">
        <v>286</v>
      </c>
      <c r="V488" s="2" t="s">
        <v>1436</v>
      </c>
      <c r="W488" s="2" t="s">
        <v>1437</v>
      </c>
      <c r="X488" s="2" t="s">
        <v>1251</v>
      </c>
      <c r="Y488" s="2" t="s">
        <v>1267</v>
      </c>
      <c r="Z488" s="4"/>
      <c r="AA488" s="4">
        <f>=ROUNDDOWN({0},0)</f>
      </c>
      <c r="AB488" s="5"/>
      <c r="AC488" s="2" t="s">
        <v>229</v>
      </c>
      <c r="AD488" s="4"/>
      <c r="AE488" s="4"/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229</v>
      </c>
      <c r="BM488" s="7"/>
      <c r="BN488" s="7"/>
      <c r="BO488" s="4"/>
      <c r="BP488" s="8"/>
      <c r="BQ488" s="4"/>
      <c r="BR488" s="8"/>
      <c r="BS488" s="7"/>
      <c r="BT488" s="7"/>
      <c r="BU488" s="2" t="s">
        <v>266</v>
      </c>
      <c r="BV488" s="2" t="s">
        <v>275</v>
      </c>
      <c r="BW488" s="2" t="s">
        <v>229</v>
      </c>
      <c r="BX488" s="2" t="s">
        <v>229</v>
      </c>
      <c r="BY488" s="2" t="s">
        <v>241</v>
      </c>
      <c r="BZ488" s="2" t="s">
        <v>229</v>
      </c>
      <c r="CA488" s="4"/>
      <c r="CB488" s="8"/>
      <c r="CC488" s="4"/>
      <c r="CD488" s="8"/>
      <c r="CE488" s="7"/>
      <c r="CF488" s="7"/>
      <c r="CG488" s="2" t="s">
        <v>239</v>
      </c>
      <c r="CH488" s="2" t="s">
        <v>275</v>
      </c>
      <c r="CI488" s="2" t="s">
        <v>1510</v>
      </c>
      <c r="CJ488" s="2" t="s">
        <v>2284</v>
      </c>
      <c r="CK488" s="2" t="s">
        <v>241</v>
      </c>
      <c r="CL488" s="2" t="s">
        <v>229</v>
      </c>
      <c r="CM488" s="4"/>
      <c r="CN488" s="8"/>
      <c r="CO488" s="4"/>
      <c r="CP488" s="8"/>
      <c r="CQ488" s="7"/>
      <c r="CR488" s="7"/>
      <c r="CS488" s="2" t="s">
        <v>239</v>
      </c>
      <c r="CT488" s="2" t="s">
        <v>275</v>
      </c>
      <c r="CU488" s="2" t="s">
        <v>1267</v>
      </c>
      <c r="CV488" s="2" t="s">
        <v>854</v>
      </c>
      <c r="CW488" s="2" t="s">
        <v>241</v>
      </c>
      <c r="CX488" s="2" t="s">
        <v>229</v>
      </c>
      <c r="CY488" s="4"/>
      <c r="CZ488" s="8"/>
      <c r="DA488" s="4"/>
      <c r="DB488" s="8"/>
      <c r="DC488" s="7"/>
      <c r="DD488" s="7"/>
      <c r="DE488" s="2" t="s">
        <v>239</v>
      </c>
      <c r="DF488" s="2" t="s">
        <v>275</v>
      </c>
      <c r="DG488" s="2" t="s">
        <v>1267</v>
      </c>
      <c r="DH488" s="2" t="s">
        <v>355</v>
      </c>
      <c r="DI488" s="2" t="s">
        <v>263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239</v>
      </c>
      <c r="DR488" s="2" t="s">
        <v>275</v>
      </c>
      <c r="DS488" s="2" t="s">
        <v>1511</v>
      </c>
      <c r="DT488" s="2" t="s">
        <v>2323</v>
      </c>
      <c r="DU488" s="2" t="s">
        <v>241</v>
      </c>
      <c r="DV488" s="2" t="s">
        <v>229</v>
      </c>
      <c r="DW488" s="4"/>
      <c r="DX488" s="8"/>
      <c r="DY488" s="4"/>
      <c r="DZ488" s="8"/>
      <c r="EA488" s="7"/>
      <c r="EB488" s="7"/>
      <c r="EC488" s="2" t="s">
        <v>239</v>
      </c>
      <c r="ED488" s="2" t="s">
        <v>275</v>
      </c>
      <c r="EE488" s="2" t="s">
        <v>1077</v>
      </c>
      <c r="EF488" s="2" t="s">
        <v>3360</v>
      </c>
      <c r="EG488" s="2" t="s">
        <v>263</v>
      </c>
      <c r="EH488" s="2" t="s">
        <v>229</v>
      </c>
      <c r="EI488" s="4"/>
      <c r="EJ488" s="8"/>
      <c r="EK488" s="4"/>
      <c r="EL488" s="8"/>
      <c r="EM488" s="7"/>
      <c r="EN488" s="7"/>
      <c r="EO488" s="2" t="s">
        <v>239</v>
      </c>
      <c r="EP488" s="2" t="s">
        <v>275</v>
      </c>
      <c r="EQ488" s="2" t="s">
        <v>377</v>
      </c>
      <c r="ER488" s="2" t="s">
        <v>1334</v>
      </c>
      <c r="ES488" s="2" t="s">
        <v>241</v>
      </c>
      <c r="ET488" s="2" t="s">
        <v>229</v>
      </c>
      <c r="EU488" s="4"/>
      <c r="EV488" s="8"/>
      <c r="EW488" s="4"/>
      <c r="EX488" s="8"/>
      <c r="EY488" s="7"/>
      <c r="EZ488" s="7"/>
      <c r="FA488" s="2" t="s">
        <v>239</v>
      </c>
      <c r="FB488" s="2" t="s">
        <v>275</v>
      </c>
      <c r="FC488" s="2" t="s">
        <v>1267</v>
      </c>
      <c r="FD488" s="2" t="s">
        <v>3575</v>
      </c>
      <c r="FE488" s="2" t="s">
        <v>241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226</v>
      </c>
      <c r="FO488" s="2" t="s">
        <v>1267</v>
      </c>
      <c r="FP488" s="2" t="s">
        <v>1292</v>
      </c>
      <c r="FQ488" s="2" t="s">
        <v>241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229</v>
      </c>
      <c r="FZ488" s="2" t="s">
        <v>229</v>
      </c>
      <c r="GA488" s="2" t="s">
        <v>229</v>
      </c>
      <c r="GB488" s="2" t="s">
        <v>229</v>
      </c>
      <c r="GC488" s="2" t="s">
        <v>229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272</v>
      </c>
      <c r="GL488" s="2" t="s">
        <v>275</v>
      </c>
      <c r="GM488" s="2" t="s">
        <v>229</v>
      </c>
      <c r="GN488" s="2" t="s">
        <v>229</v>
      </c>
      <c r="GO488" s="2" t="s">
        <v>241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281</v>
      </c>
      <c r="GX488" s="2" t="s">
        <v>275</v>
      </c>
      <c r="GY488" s="2" t="s">
        <v>229</v>
      </c>
      <c r="GZ488" s="2" t="s">
        <v>229</v>
      </c>
      <c r="HA488" s="2" t="s">
        <v>241</v>
      </c>
      <c r="HB488" s="2" t="s">
        <v>229</v>
      </c>
      <c r="HC488" s="4"/>
      <c r="HD488" s="8"/>
      <c r="HE488" s="4"/>
      <c r="HF488" s="8"/>
      <c r="HG488" s="7"/>
      <c r="HH488" s="7"/>
      <c r="HI488" s="2" t="s">
        <v>266</v>
      </c>
      <c r="HJ488" s="2" t="s">
        <v>275</v>
      </c>
      <c r="HK488" s="2" t="s">
        <v>229</v>
      </c>
      <c r="HL488" s="2" t="s">
        <v>229</v>
      </c>
      <c r="HM488" s="2" t="s">
        <v>241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239</v>
      </c>
      <c r="HV488" s="2" t="s">
        <v>275</v>
      </c>
      <c r="HW488" s="2" t="s">
        <v>833</v>
      </c>
      <c r="HX488" s="2" t="s">
        <v>229</v>
      </c>
      <c r="HY488" s="2" t="s">
        <v>241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266</v>
      </c>
      <c r="IH488" s="2" t="s">
        <v>275</v>
      </c>
      <c r="II488" s="2" t="s">
        <v>229</v>
      </c>
      <c r="IJ488" s="2" t="s">
        <v>229</v>
      </c>
      <c r="IK488" s="2" t="s">
        <v>241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272</v>
      </c>
      <c r="IT488" s="2" t="s">
        <v>275</v>
      </c>
      <c r="IU488" s="2" t="s">
        <v>229</v>
      </c>
      <c r="IV488" s="2" t="s">
        <v>229</v>
      </c>
      <c r="IW488" s="2" t="s">
        <v>241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239</v>
      </c>
      <c r="JF488" s="2" t="s">
        <v>275</v>
      </c>
      <c r="JG488" s="2" t="s">
        <v>268</v>
      </c>
      <c r="JH488" s="2" t="s">
        <v>229</v>
      </c>
      <c r="JI488" s="2" t="s">
        <v>241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229</v>
      </c>
      <c r="JR488" s="2" t="s">
        <v>229</v>
      </c>
      <c r="JS488" s="2" t="s">
        <v>229</v>
      </c>
      <c r="JT488" s="2" t="s">
        <v>229</v>
      </c>
      <c r="JU488" s="2" t="s">
        <v>229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272</v>
      </c>
      <c r="KD488" s="2" t="s">
        <v>275</v>
      </c>
      <c r="KE488" s="2" t="s">
        <v>229</v>
      </c>
      <c r="KF488" s="2" t="s">
        <v>229</v>
      </c>
      <c r="KG488" s="2" t="s">
        <v>241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272</v>
      </c>
      <c r="KP488" s="2" t="s">
        <v>275</v>
      </c>
      <c r="KQ488" s="2" t="s">
        <v>229</v>
      </c>
      <c r="KR488" s="2" t="s">
        <v>229</v>
      </c>
      <c r="KS488" s="2" t="s">
        <v>241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272</v>
      </c>
      <c r="LB488" s="2" t="s">
        <v>275</v>
      </c>
      <c r="LC488" s="2" t="s">
        <v>229</v>
      </c>
      <c r="LD488" s="2" t="s">
        <v>229</v>
      </c>
      <c r="LE488" s="2" t="s">
        <v>241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229</v>
      </c>
      <c r="LN488" s="2" t="s">
        <v>229</v>
      </c>
      <c r="LO488" s="2" t="s">
        <v>229</v>
      </c>
      <c r="LP488" s="2" t="s">
        <v>229</v>
      </c>
      <c r="LQ488" s="2" t="s">
        <v>229</v>
      </c>
      <c r="LR488" s="2" t="s">
        <v>229</v>
      </c>
      <c r="LS488" s="4"/>
      <c r="LT488" s="8"/>
      <c r="LU488" s="4"/>
      <c r="LV488" s="8"/>
      <c r="LW488" s="7"/>
      <c r="LX488" s="7"/>
      <c r="LY488" s="2" t="s">
        <v>239</v>
      </c>
      <c r="LZ488" s="2" t="s">
        <v>275</v>
      </c>
      <c r="MA488" s="2" t="s">
        <v>854</v>
      </c>
      <c r="MB488" s="2" t="s">
        <v>3717</v>
      </c>
      <c r="MC488" s="2" t="s">
        <v>241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266</v>
      </c>
      <c r="ML488" s="2" t="s">
        <v>275</v>
      </c>
      <c r="MM488" s="2" t="s">
        <v>229</v>
      </c>
      <c r="MN488" s="2" t="s">
        <v>229</v>
      </c>
      <c r="MO488" s="2" t="s">
        <v>241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272</v>
      </c>
      <c r="MX488" s="2" t="s">
        <v>275</v>
      </c>
      <c r="MY488" s="2" t="s">
        <v>229</v>
      </c>
      <c r="MZ488" s="2" t="s">
        <v>229</v>
      </c>
      <c r="NA488" s="2" t="s">
        <v>241</v>
      </c>
      <c r="NB488" s="2" t="s">
        <v>229</v>
      </c>
      <c r="NC488" s="4"/>
      <c r="ND488" s="8"/>
      <c r="NE488" s="4"/>
      <c r="NF488" s="8"/>
      <c r="NG488" s="7"/>
      <c r="NH488" s="7"/>
      <c r="NI488" s="2" t="s">
        <v>239</v>
      </c>
      <c r="NJ488" s="2" t="s">
        <v>275</v>
      </c>
      <c r="NK488" s="2" t="s">
        <v>990</v>
      </c>
      <c r="NL488" s="2" t="s">
        <v>972</v>
      </c>
      <c r="NM488" s="2" t="s">
        <v>263</v>
      </c>
      <c r="NN488" s="2" t="s">
        <v>229</v>
      </c>
      <c r="NO488" s="4"/>
      <c r="NP488" s="8"/>
      <c r="NQ488" s="4"/>
      <c r="NR488" s="8"/>
      <c r="NS488" s="7"/>
      <c r="NT488" s="7"/>
      <c r="NU488" s="2" t="s">
        <v>272</v>
      </c>
      <c r="NV488" s="2" t="s">
        <v>275</v>
      </c>
      <c r="NW488" s="2" t="s">
        <v>229</v>
      </c>
      <c r="NX488" s="2" t="s">
        <v>229</v>
      </c>
      <c r="NY488" s="2" t="s">
        <v>241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229</v>
      </c>
      <c r="OH488" s="2" t="s">
        <v>229</v>
      </c>
      <c r="OI488" s="2" t="s">
        <v>229</v>
      </c>
      <c r="OJ488" s="2" t="s">
        <v>229</v>
      </c>
      <c r="OK488" s="2" t="s">
        <v>229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229</v>
      </c>
      <c r="OT488" s="2" t="s">
        <v>229</v>
      </c>
      <c r="OU488" s="2" t="s">
        <v>229</v>
      </c>
      <c r="OV488" s="2" t="s">
        <v>229</v>
      </c>
      <c r="OW488" s="2" t="s">
        <v>229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281</v>
      </c>
      <c r="PF488" s="2" t="s">
        <v>275</v>
      </c>
      <c r="PG488" s="2" t="s">
        <v>229</v>
      </c>
      <c r="PH488" s="2" t="s">
        <v>229</v>
      </c>
      <c r="PI488" s="2" t="s">
        <v>241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272</v>
      </c>
      <c r="PR488" s="2" t="s">
        <v>275</v>
      </c>
      <c r="PS488" s="2" t="s">
        <v>229</v>
      </c>
      <c r="PT488" s="2" t="s">
        <v>229</v>
      </c>
      <c r="PU488" s="2" t="s">
        <v>241</v>
      </c>
      <c r="PV488" s="2" t="s">
        <v>229</v>
      </c>
      <c r="PW488" s="4"/>
      <c r="PX488" s="8"/>
      <c r="PY488" s="4"/>
      <c r="PZ488" s="8"/>
      <c r="QA488" s="7"/>
      <c r="QB488" s="7"/>
      <c r="QC488" s="2" t="s">
        <v>281</v>
      </c>
      <c r="QD488" s="2" t="s">
        <v>275</v>
      </c>
      <c r="QE488" s="2" t="s">
        <v>229</v>
      </c>
      <c r="QF488" s="2" t="s">
        <v>229</v>
      </c>
      <c r="QG488" s="2" t="s">
        <v>241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229</v>
      </c>
      <c r="QP488" s="2" t="s">
        <v>229</v>
      </c>
      <c r="QQ488" s="2" t="s">
        <v>229</v>
      </c>
      <c r="QR488" s="2" t="s">
        <v>229</v>
      </c>
      <c r="QS488" s="2" t="s">
        <v>229</v>
      </c>
      <c r="QT488" s="2" t="s">
        <v>229</v>
      </c>
      <c r="QU488" s="4"/>
      <c r="QV488" s="8"/>
      <c r="QW488" s="4"/>
      <c r="QX488" s="8"/>
      <c r="QY488" s="7"/>
      <c r="QZ488" s="7"/>
      <c r="RA488" s="2" t="s">
        <v>272</v>
      </c>
      <c r="RB488" s="2" t="s">
        <v>275</v>
      </c>
      <c r="RC488" s="2" t="s">
        <v>229</v>
      </c>
      <c r="RD488" s="2" t="s">
        <v>229</v>
      </c>
      <c r="RE488" s="2" t="s">
        <v>241</v>
      </c>
      <c r="RF488" s="2" t="s">
        <v>229</v>
      </c>
      <c r="RG488" s="4"/>
      <c r="RH488" s="8"/>
      <c r="RI488" s="4"/>
      <c r="RJ488" s="8"/>
      <c r="RK488" s="7"/>
      <c r="RL488" s="7"/>
      <c r="RM488" s="2" t="s">
        <v>229</v>
      </c>
      <c r="RN488" s="2" t="s">
        <v>229</v>
      </c>
      <c r="RO488" s="2" t="s">
        <v>229</v>
      </c>
      <c r="RP488" s="2" t="s">
        <v>229</v>
      </c>
      <c r="RQ488" s="2" t="s">
        <v>229</v>
      </c>
      <c r="RR488" s="2" t="s">
        <v>229</v>
      </c>
      <c r="RS488" s="4"/>
      <c r="RT488" s="8"/>
      <c r="RU488" s="4"/>
      <c r="RV488" s="8"/>
      <c r="RW488" s="7"/>
      <c r="RX488" s="7"/>
      <c r="RY488" s="2" t="s">
        <v>272</v>
      </c>
      <c r="RZ488" s="2" t="s">
        <v>275</v>
      </c>
      <c r="SA488" s="2" t="s">
        <v>229</v>
      </c>
      <c r="SB488" s="2" t="s">
        <v>229</v>
      </c>
      <c r="SC488" s="2" t="s">
        <v>241</v>
      </c>
      <c r="SD488" s="2" t="s">
        <v>229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</row>
    <row r="489">
      <c r="A489" s="2" t="s">
        <v>3718</v>
      </c>
      <c r="B489" s="2" t="s">
        <v>216</v>
      </c>
      <c r="C489" s="2" t="s">
        <v>217</v>
      </c>
      <c r="D489" s="2" t="s">
        <v>3600</v>
      </c>
      <c r="E489" s="2" t="s">
        <v>3601</v>
      </c>
      <c r="F489" s="2" t="s">
        <v>678</v>
      </c>
      <c r="G489" s="2" t="s">
        <v>679</v>
      </c>
      <c r="H489" s="2" t="s">
        <v>680</v>
      </c>
      <c r="I489" s="2" t="s">
        <v>3719</v>
      </c>
      <c r="J489" s="2" t="s">
        <v>224</v>
      </c>
      <c r="K489" s="2" t="s">
        <v>767</v>
      </c>
      <c r="L489" s="3">
        <v>34.4</v>
      </c>
      <c r="M489" s="3">
        <v>36.12</v>
      </c>
      <c r="N489" s="3">
        <v>79.99</v>
      </c>
      <c r="O489" s="2" t="s">
        <v>963</v>
      </c>
      <c r="P489" s="2" t="s">
        <v>964</v>
      </c>
      <c r="Q489" s="2" t="s">
        <v>228</v>
      </c>
      <c r="R489" s="2" t="s">
        <v>229</v>
      </c>
      <c r="S489" s="2" t="s">
        <v>3303</v>
      </c>
      <c r="T489" s="2" t="s">
        <v>229</v>
      </c>
      <c r="U489" s="2" t="s">
        <v>286</v>
      </c>
      <c r="V489" s="2" t="s">
        <v>685</v>
      </c>
      <c r="W489" s="2" t="s">
        <v>686</v>
      </c>
      <c r="X489" s="2" t="s">
        <v>234</v>
      </c>
      <c r="Y489" s="2" t="s">
        <v>1342</v>
      </c>
      <c r="Z489" s="4"/>
      <c r="AA489" s="4">
        <f>=ROUNDDOWN({0},0)</f>
      </c>
      <c r="AB489" s="5"/>
      <c r="AC489" s="2" t="s">
        <v>229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229</v>
      </c>
      <c r="BM489" s="7"/>
      <c r="BN489" s="7"/>
      <c r="BO489" s="4"/>
      <c r="BP489" s="8"/>
      <c r="BQ489" s="4"/>
      <c r="BR489" s="8"/>
      <c r="BS489" s="7"/>
      <c r="BT489" s="7"/>
      <c r="BU489" s="2" t="s">
        <v>714</v>
      </c>
      <c r="BV489" s="2" t="s">
        <v>275</v>
      </c>
      <c r="BW489" s="2" t="s">
        <v>229</v>
      </c>
      <c r="BX489" s="2" t="s">
        <v>872</v>
      </c>
      <c r="BY489" s="2" t="s">
        <v>241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239</v>
      </c>
      <c r="CH489" s="2" t="s">
        <v>275</v>
      </c>
      <c r="CI489" s="2" t="s">
        <v>780</v>
      </c>
      <c r="CJ489" s="2" t="s">
        <v>2996</v>
      </c>
      <c r="CK489" s="2" t="s">
        <v>241</v>
      </c>
      <c r="CL489" s="2" t="s">
        <v>229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275</v>
      </c>
      <c r="CU489" s="2" t="s">
        <v>1344</v>
      </c>
      <c r="CV489" s="2" t="s">
        <v>722</v>
      </c>
      <c r="CW489" s="2" t="s">
        <v>241</v>
      </c>
      <c r="CX489" s="2" t="s">
        <v>229</v>
      </c>
      <c r="CY489" s="4"/>
      <c r="CZ489" s="8"/>
      <c r="DA489" s="4"/>
      <c r="DB489" s="8"/>
      <c r="DC489" s="7"/>
      <c r="DD489" s="7"/>
      <c r="DE489" s="2" t="s">
        <v>239</v>
      </c>
      <c r="DF489" s="2" t="s">
        <v>275</v>
      </c>
      <c r="DG489" s="2" t="s">
        <v>1345</v>
      </c>
      <c r="DH489" s="2" t="s">
        <v>875</v>
      </c>
      <c r="DI489" s="2" t="s">
        <v>241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239</v>
      </c>
      <c r="DR489" s="2" t="s">
        <v>275</v>
      </c>
      <c r="DS489" s="2" t="s">
        <v>871</v>
      </c>
      <c r="DT489" s="2" t="s">
        <v>3285</v>
      </c>
      <c r="DU489" s="2" t="s">
        <v>241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239</v>
      </c>
      <c r="ED489" s="2" t="s">
        <v>275</v>
      </c>
      <c r="EE489" s="2" t="s">
        <v>1347</v>
      </c>
      <c r="EF489" s="2" t="s">
        <v>1777</v>
      </c>
      <c r="EG489" s="2" t="s">
        <v>241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239</v>
      </c>
      <c r="EP489" s="2" t="s">
        <v>275</v>
      </c>
      <c r="EQ489" s="2" t="s">
        <v>950</v>
      </c>
      <c r="ER489" s="2" t="s">
        <v>2064</v>
      </c>
      <c r="ES489" s="2" t="s">
        <v>241</v>
      </c>
      <c r="ET489" s="2" t="s">
        <v>229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275</v>
      </c>
      <c r="FC489" s="2" t="s">
        <v>1396</v>
      </c>
      <c r="FD489" s="2" t="s">
        <v>1405</v>
      </c>
      <c r="FE489" s="2" t="s">
        <v>241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275</v>
      </c>
      <c r="FO489" s="2" t="s">
        <v>1781</v>
      </c>
      <c r="FP489" s="2" t="s">
        <v>692</v>
      </c>
      <c r="FQ489" s="2" t="s">
        <v>241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229</v>
      </c>
      <c r="FZ489" s="2" t="s">
        <v>229</v>
      </c>
      <c r="GA489" s="2" t="s">
        <v>229</v>
      </c>
      <c r="GB489" s="2" t="s">
        <v>229</v>
      </c>
      <c r="GC489" s="2" t="s">
        <v>229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239</v>
      </c>
      <c r="GL489" s="2" t="s">
        <v>275</v>
      </c>
      <c r="GM489" s="2" t="s">
        <v>707</v>
      </c>
      <c r="GN489" s="2" t="s">
        <v>1305</v>
      </c>
      <c r="GO489" s="2" t="s">
        <v>241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239</v>
      </c>
      <c r="GX489" s="2" t="s">
        <v>275</v>
      </c>
      <c r="GY489" s="2" t="s">
        <v>743</v>
      </c>
      <c r="GZ489" s="2" t="s">
        <v>2752</v>
      </c>
      <c r="HA489" s="2" t="s">
        <v>241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239</v>
      </c>
      <c r="HJ489" s="2" t="s">
        <v>275</v>
      </c>
      <c r="HK489" s="2" t="s">
        <v>699</v>
      </c>
      <c r="HL489" s="2" t="s">
        <v>229</v>
      </c>
      <c r="HM489" s="2" t="s">
        <v>241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239</v>
      </c>
      <c r="HV489" s="2" t="s">
        <v>275</v>
      </c>
      <c r="HW489" s="2" t="s">
        <v>712</v>
      </c>
      <c r="HX489" s="2" t="s">
        <v>3635</v>
      </c>
      <c r="HY489" s="2" t="s">
        <v>241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266</v>
      </c>
      <c r="IH489" s="2" t="s">
        <v>275</v>
      </c>
      <c r="II489" s="2" t="s">
        <v>229</v>
      </c>
      <c r="IJ489" s="2" t="s">
        <v>229</v>
      </c>
      <c r="IK489" s="2" t="s">
        <v>241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272</v>
      </c>
      <c r="IT489" s="2" t="s">
        <v>275</v>
      </c>
      <c r="IU489" s="2" t="s">
        <v>229</v>
      </c>
      <c r="IV489" s="2" t="s">
        <v>229</v>
      </c>
      <c r="IW489" s="2" t="s">
        <v>241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239</v>
      </c>
      <c r="JF489" s="2" t="s">
        <v>226</v>
      </c>
      <c r="JG489" s="2" t="s">
        <v>3720</v>
      </c>
      <c r="JH489" s="2" t="s">
        <v>229</v>
      </c>
      <c r="JI489" s="2" t="s">
        <v>241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229</v>
      </c>
      <c r="JR489" s="2" t="s">
        <v>229</v>
      </c>
      <c r="JS489" s="2" t="s">
        <v>229</v>
      </c>
      <c r="JT489" s="2" t="s">
        <v>229</v>
      </c>
      <c r="JU489" s="2" t="s">
        <v>229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272</v>
      </c>
      <c r="KD489" s="2" t="s">
        <v>275</v>
      </c>
      <c r="KE489" s="2" t="s">
        <v>229</v>
      </c>
      <c r="KF489" s="2" t="s">
        <v>229</v>
      </c>
      <c r="KG489" s="2" t="s">
        <v>241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272</v>
      </c>
      <c r="KP489" s="2" t="s">
        <v>275</v>
      </c>
      <c r="KQ489" s="2" t="s">
        <v>229</v>
      </c>
      <c r="KR489" s="2" t="s">
        <v>229</v>
      </c>
      <c r="KS489" s="2" t="s">
        <v>241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239</v>
      </c>
      <c r="LB489" s="2" t="s">
        <v>275</v>
      </c>
      <c r="LC489" s="2" t="s">
        <v>1357</v>
      </c>
      <c r="LD489" s="2" t="s">
        <v>229</v>
      </c>
      <c r="LE489" s="2" t="s">
        <v>241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229</v>
      </c>
      <c r="LN489" s="2" t="s">
        <v>229</v>
      </c>
      <c r="LO489" s="2" t="s">
        <v>229</v>
      </c>
      <c r="LP489" s="2" t="s">
        <v>229</v>
      </c>
      <c r="LQ489" s="2" t="s">
        <v>229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239</v>
      </c>
      <c r="LZ489" s="2" t="s">
        <v>275</v>
      </c>
      <c r="MA489" s="2" t="s">
        <v>877</v>
      </c>
      <c r="MB489" s="2" t="s">
        <v>3721</v>
      </c>
      <c r="MC489" s="2" t="s">
        <v>241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266</v>
      </c>
      <c r="ML489" s="2" t="s">
        <v>275</v>
      </c>
      <c r="MM489" s="2" t="s">
        <v>229</v>
      </c>
      <c r="MN489" s="2" t="s">
        <v>229</v>
      </c>
      <c r="MO489" s="2" t="s">
        <v>241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272</v>
      </c>
      <c r="MX489" s="2" t="s">
        <v>275</v>
      </c>
      <c r="MY489" s="2" t="s">
        <v>229</v>
      </c>
      <c r="MZ489" s="2" t="s">
        <v>229</v>
      </c>
      <c r="NA489" s="2" t="s">
        <v>241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239</v>
      </c>
      <c r="NJ489" s="2" t="s">
        <v>275</v>
      </c>
      <c r="NK489" s="2" t="s">
        <v>1195</v>
      </c>
      <c r="NL489" s="2" t="s">
        <v>2991</v>
      </c>
      <c r="NM489" s="2" t="s">
        <v>241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272</v>
      </c>
      <c r="NV489" s="2" t="s">
        <v>275</v>
      </c>
      <c r="NW489" s="2" t="s">
        <v>229</v>
      </c>
      <c r="NX489" s="2" t="s">
        <v>229</v>
      </c>
      <c r="NY489" s="2" t="s">
        <v>241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229</v>
      </c>
      <c r="OH489" s="2" t="s">
        <v>229</v>
      </c>
      <c r="OI489" s="2" t="s">
        <v>229</v>
      </c>
      <c r="OJ489" s="2" t="s">
        <v>229</v>
      </c>
      <c r="OK489" s="2" t="s">
        <v>229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229</v>
      </c>
      <c r="OT489" s="2" t="s">
        <v>229</v>
      </c>
      <c r="OU489" s="2" t="s">
        <v>229</v>
      </c>
      <c r="OV489" s="2" t="s">
        <v>229</v>
      </c>
      <c r="OW489" s="2" t="s">
        <v>229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229</v>
      </c>
      <c r="PF489" s="2" t="s">
        <v>229</v>
      </c>
      <c r="PG489" s="2" t="s">
        <v>229</v>
      </c>
      <c r="PH489" s="2" t="s">
        <v>229</v>
      </c>
      <c r="PI489" s="2" t="s">
        <v>229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239</v>
      </c>
      <c r="PR489" s="2" t="s">
        <v>275</v>
      </c>
      <c r="PS489" s="2" t="s">
        <v>726</v>
      </c>
      <c r="PT489" s="2" t="s">
        <v>229</v>
      </c>
      <c r="PU489" s="2" t="s">
        <v>241</v>
      </c>
      <c r="PV489" s="2" t="s">
        <v>229</v>
      </c>
      <c r="PW489" s="4"/>
      <c r="PX489" s="8"/>
      <c r="PY489" s="4"/>
      <c r="PZ489" s="8"/>
      <c r="QA489" s="7"/>
      <c r="QB489" s="7"/>
      <c r="QC489" s="2" t="s">
        <v>281</v>
      </c>
      <c r="QD489" s="2" t="s">
        <v>275</v>
      </c>
      <c r="QE489" s="2" t="s">
        <v>229</v>
      </c>
      <c r="QF489" s="2" t="s">
        <v>229</v>
      </c>
      <c r="QG489" s="2" t="s">
        <v>241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229</v>
      </c>
      <c r="QP489" s="2" t="s">
        <v>229</v>
      </c>
      <c r="QQ489" s="2" t="s">
        <v>229</v>
      </c>
      <c r="QR489" s="2" t="s">
        <v>229</v>
      </c>
      <c r="QS489" s="2" t="s">
        <v>229</v>
      </c>
      <c r="QT489" s="2" t="s">
        <v>229</v>
      </c>
      <c r="QU489" s="4"/>
      <c r="QV489" s="8"/>
      <c r="QW489" s="4"/>
      <c r="QX489" s="8"/>
      <c r="QY489" s="7"/>
      <c r="QZ489" s="7"/>
      <c r="RA489" s="2" t="s">
        <v>239</v>
      </c>
      <c r="RB489" s="2" t="s">
        <v>275</v>
      </c>
      <c r="RC489" s="2" t="s">
        <v>442</v>
      </c>
      <c r="RD489" s="2" t="s">
        <v>229</v>
      </c>
      <c r="RE489" s="2" t="s">
        <v>241</v>
      </c>
      <c r="RF489" s="2" t="s">
        <v>229</v>
      </c>
      <c r="RG489" s="4"/>
      <c r="RH489" s="8"/>
      <c r="RI489" s="4"/>
      <c r="RJ489" s="8"/>
      <c r="RK489" s="7"/>
      <c r="RL489" s="7"/>
      <c r="RM489" s="2" t="s">
        <v>229</v>
      </c>
      <c r="RN489" s="2" t="s">
        <v>229</v>
      </c>
      <c r="RO489" s="2" t="s">
        <v>229</v>
      </c>
      <c r="RP489" s="2" t="s">
        <v>229</v>
      </c>
      <c r="RQ489" s="2" t="s">
        <v>229</v>
      </c>
      <c r="RR489" s="2" t="s">
        <v>229</v>
      </c>
      <c r="RS489" s="4"/>
      <c r="RT489" s="8"/>
      <c r="RU489" s="4"/>
      <c r="RV489" s="8"/>
      <c r="RW489" s="7"/>
      <c r="RX489" s="7"/>
      <c r="RY489" s="2" t="s">
        <v>239</v>
      </c>
      <c r="RZ489" s="2" t="s">
        <v>275</v>
      </c>
      <c r="SA489" s="2" t="s">
        <v>914</v>
      </c>
      <c r="SB489" s="2" t="s">
        <v>708</v>
      </c>
      <c r="SC489" s="2" t="s">
        <v>241</v>
      </c>
      <c r="SD489" s="2" t="s">
        <v>229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</row>
    <row r="490">
      <c r="A490" s="2" t="s">
        <v>3722</v>
      </c>
      <c r="B490" s="2" t="s">
        <v>216</v>
      </c>
      <c r="C490" s="2" t="s">
        <v>217</v>
      </c>
      <c r="D490" s="2" t="s">
        <v>3600</v>
      </c>
      <c r="E490" s="2" t="s">
        <v>3601</v>
      </c>
      <c r="F490" s="2" t="s">
        <v>1337</v>
      </c>
      <c r="G490" s="2" t="s">
        <v>1338</v>
      </c>
      <c r="H490" s="2" t="s">
        <v>1339</v>
      </c>
      <c r="I490" s="2" t="s">
        <v>3723</v>
      </c>
      <c r="J490" s="2" t="s">
        <v>224</v>
      </c>
      <c r="K490" s="2" t="s">
        <v>682</v>
      </c>
      <c r="L490" s="3">
        <v>34.4</v>
      </c>
      <c r="M490" s="3">
        <v>36.12</v>
      </c>
      <c r="N490" s="3">
        <v>79.99</v>
      </c>
      <c r="O490" s="2" t="s">
        <v>963</v>
      </c>
      <c r="P490" s="2" t="s">
        <v>964</v>
      </c>
      <c r="Q490" s="2" t="s">
        <v>228</v>
      </c>
      <c r="R490" s="2" t="s">
        <v>229</v>
      </c>
      <c r="S490" s="2" t="s">
        <v>1341</v>
      </c>
      <c r="T490" s="2" t="s">
        <v>684</v>
      </c>
      <c r="U490" s="2" t="s">
        <v>286</v>
      </c>
      <c r="V490" s="2" t="s">
        <v>685</v>
      </c>
      <c r="W490" s="2" t="s">
        <v>234</v>
      </c>
      <c r="X490" s="2" t="s">
        <v>686</v>
      </c>
      <c r="Y490" s="2" t="s">
        <v>793</v>
      </c>
      <c r="Z490" s="4"/>
      <c r="AA490" s="4">
        <f>=ROUNDDOWN({0},0)</f>
      </c>
      <c r="AB490" s="5"/>
      <c r="AC490" s="2" t="s">
        <v>229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229</v>
      </c>
      <c r="BM490" s="7"/>
      <c r="BN490" s="7"/>
      <c r="BO490" s="4"/>
      <c r="BP490" s="8"/>
      <c r="BQ490" s="4"/>
      <c r="BR490" s="8"/>
      <c r="BS490" s="7"/>
      <c r="BT490" s="7"/>
      <c r="BU490" s="2" t="s">
        <v>714</v>
      </c>
      <c r="BV490" s="2" t="s">
        <v>275</v>
      </c>
      <c r="BW490" s="2" t="s">
        <v>229</v>
      </c>
      <c r="BX490" s="2" t="s">
        <v>531</v>
      </c>
      <c r="BY490" s="2" t="s">
        <v>241</v>
      </c>
      <c r="BZ490" s="2" t="s">
        <v>229</v>
      </c>
      <c r="CA490" s="4"/>
      <c r="CB490" s="8"/>
      <c r="CC490" s="4"/>
      <c r="CD490" s="8"/>
      <c r="CE490" s="7"/>
      <c r="CF490" s="7"/>
      <c r="CG490" s="2" t="s">
        <v>239</v>
      </c>
      <c r="CH490" s="2" t="s">
        <v>275</v>
      </c>
      <c r="CI490" s="2" t="s">
        <v>3186</v>
      </c>
      <c r="CJ490" s="2" t="s">
        <v>1319</v>
      </c>
      <c r="CK490" s="2" t="s">
        <v>241</v>
      </c>
      <c r="CL490" s="2" t="s">
        <v>229</v>
      </c>
      <c r="CM490" s="4"/>
      <c r="CN490" s="8"/>
      <c r="CO490" s="4"/>
      <c r="CP490" s="8"/>
      <c r="CQ490" s="7"/>
      <c r="CR490" s="7"/>
      <c r="CS490" s="2" t="s">
        <v>239</v>
      </c>
      <c r="CT490" s="2" t="s">
        <v>275</v>
      </c>
      <c r="CU490" s="2" t="s">
        <v>793</v>
      </c>
      <c r="CV490" s="2" t="s">
        <v>860</v>
      </c>
      <c r="CW490" s="2" t="s">
        <v>241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239</v>
      </c>
      <c r="DF490" s="2" t="s">
        <v>275</v>
      </c>
      <c r="DG490" s="2" t="s">
        <v>793</v>
      </c>
      <c r="DH490" s="2" t="s">
        <v>1367</v>
      </c>
      <c r="DI490" s="2" t="s">
        <v>241</v>
      </c>
      <c r="DJ490" s="2" t="s">
        <v>229</v>
      </c>
      <c r="DK490" s="4"/>
      <c r="DL490" s="8"/>
      <c r="DM490" s="4"/>
      <c r="DN490" s="8"/>
      <c r="DO490" s="7"/>
      <c r="DP490" s="7"/>
      <c r="DQ490" s="2" t="s">
        <v>239</v>
      </c>
      <c r="DR490" s="2" t="s">
        <v>275</v>
      </c>
      <c r="DS490" s="2" t="s">
        <v>824</v>
      </c>
      <c r="DT490" s="2" t="s">
        <v>3724</v>
      </c>
      <c r="DU490" s="2" t="s">
        <v>241</v>
      </c>
      <c r="DV490" s="2" t="s">
        <v>229</v>
      </c>
      <c r="DW490" s="4"/>
      <c r="DX490" s="8"/>
      <c r="DY490" s="4"/>
      <c r="DZ490" s="8"/>
      <c r="EA490" s="7"/>
      <c r="EB490" s="7"/>
      <c r="EC490" s="2" t="s">
        <v>239</v>
      </c>
      <c r="ED490" s="2" t="s">
        <v>275</v>
      </c>
      <c r="EE490" s="2" t="s">
        <v>793</v>
      </c>
      <c r="EF490" s="2" t="s">
        <v>546</v>
      </c>
      <c r="EG490" s="2" t="s">
        <v>241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266</v>
      </c>
      <c r="EP490" s="2" t="s">
        <v>275</v>
      </c>
      <c r="EQ490" s="2" t="s">
        <v>229</v>
      </c>
      <c r="ER490" s="2" t="s">
        <v>229</v>
      </c>
      <c r="ES490" s="2" t="s">
        <v>241</v>
      </c>
      <c r="ET490" s="2" t="s">
        <v>229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275</v>
      </c>
      <c r="FC490" s="2" t="s">
        <v>793</v>
      </c>
      <c r="FD490" s="2" t="s">
        <v>2935</v>
      </c>
      <c r="FE490" s="2" t="s">
        <v>241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275</v>
      </c>
      <c r="FO490" s="2" t="s">
        <v>793</v>
      </c>
      <c r="FP490" s="2" t="s">
        <v>229</v>
      </c>
      <c r="FQ490" s="2" t="s">
        <v>241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229</v>
      </c>
      <c r="FZ490" s="2" t="s">
        <v>229</v>
      </c>
      <c r="GA490" s="2" t="s">
        <v>229</v>
      </c>
      <c r="GB490" s="2" t="s">
        <v>229</v>
      </c>
      <c r="GC490" s="2" t="s">
        <v>229</v>
      </c>
      <c r="GD490" s="2" t="s">
        <v>229</v>
      </c>
      <c r="GE490" s="4"/>
      <c r="GF490" s="8"/>
      <c r="GG490" s="4"/>
      <c r="GH490" s="8"/>
      <c r="GI490" s="7"/>
      <c r="GJ490" s="7"/>
      <c r="GK490" s="2" t="s">
        <v>1106</v>
      </c>
      <c r="GL490" s="2" t="s">
        <v>275</v>
      </c>
      <c r="GM490" s="2" t="s">
        <v>229</v>
      </c>
      <c r="GN490" s="2" t="s">
        <v>229</v>
      </c>
      <c r="GO490" s="2" t="s">
        <v>241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239</v>
      </c>
      <c r="GX490" s="2" t="s">
        <v>275</v>
      </c>
      <c r="GY490" s="2" t="s">
        <v>458</v>
      </c>
      <c r="GZ490" s="2" t="s">
        <v>1504</v>
      </c>
      <c r="HA490" s="2" t="s">
        <v>241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239</v>
      </c>
      <c r="HJ490" s="2" t="s">
        <v>275</v>
      </c>
      <c r="HK490" s="2" t="s">
        <v>546</v>
      </c>
      <c r="HL490" s="2" t="s">
        <v>795</v>
      </c>
      <c r="HM490" s="2" t="s">
        <v>241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272</v>
      </c>
      <c r="HV490" s="2" t="s">
        <v>275</v>
      </c>
      <c r="HW490" s="2" t="s">
        <v>229</v>
      </c>
      <c r="HX490" s="2" t="s">
        <v>229</v>
      </c>
      <c r="HY490" s="2" t="s">
        <v>241</v>
      </c>
      <c r="HZ490" s="2" t="s">
        <v>229</v>
      </c>
      <c r="IA490" s="4"/>
      <c r="IB490" s="8"/>
      <c r="IC490" s="4"/>
      <c r="ID490" s="8"/>
      <c r="IE490" s="7"/>
      <c r="IF490" s="7"/>
      <c r="IG490" s="2" t="s">
        <v>266</v>
      </c>
      <c r="IH490" s="2" t="s">
        <v>275</v>
      </c>
      <c r="II490" s="2" t="s">
        <v>229</v>
      </c>
      <c r="IJ490" s="2" t="s">
        <v>229</v>
      </c>
      <c r="IK490" s="2" t="s">
        <v>241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272</v>
      </c>
      <c r="IT490" s="2" t="s">
        <v>275</v>
      </c>
      <c r="IU490" s="2" t="s">
        <v>229</v>
      </c>
      <c r="IV490" s="2" t="s">
        <v>229</v>
      </c>
      <c r="IW490" s="2" t="s">
        <v>241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239</v>
      </c>
      <c r="JF490" s="2" t="s">
        <v>226</v>
      </c>
      <c r="JG490" s="2" t="s">
        <v>229</v>
      </c>
      <c r="JH490" s="2" t="s">
        <v>229</v>
      </c>
      <c r="JI490" s="2" t="s">
        <v>241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229</v>
      </c>
      <c r="JR490" s="2" t="s">
        <v>229</v>
      </c>
      <c r="JS490" s="2" t="s">
        <v>229</v>
      </c>
      <c r="JT490" s="2" t="s">
        <v>229</v>
      </c>
      <c r="JU490" s="2" t="s">
        <v>229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272</v>
      </c>
      <c r="KD490" s="2" t="s">
        <v>275</v>
      </c>
      <c r="KE490" s="2" t="s">
        <v>229</v>
      </c>
      <c r="KF490" s="2" t="s">
        <v>229</v>
      </c>
      <c r="KG490" s="2" t="s">
        <v>241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272</v>
      </c>
      <c r="KP490" s="2" t="s">
        <v>275</v>
      </c>
      <c r="KQ490" s="2" t="s">
        <v>229</v>
      </c>
      <c r="KR490" s="2" t="s">
        <v>229</v>
      </c>
      <c r="KS490" s="2" t="s">
        <v>241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239</v>
      </c>
      <c r="LB490" s="2" t="s">
        <v>275</v>
      </c>
      <c r="LC490" s="2" t="s">
        <v>836</v>
      </c>
      <c r="LD490" s="2" t="s">
        <v>229</v>
      </c>
      <c r="LE490" s="2" t="s">
        <v>241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229</v>
      </c>
      <c r="LN490" s="2" t="s">
        <v>229</v>
      </c>
      <c r="LO490" s="2" t="s">
        <v>229</v>
      </c>
      <c r="LP490" s="2" t="s">
        <v>229</v>
      </c>
      <c r="LQ490" s="2" t="s">
        <v>229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239</v>
      </c>
      <c r="LZ490" s="2" t="s">
        <v>275</v>
      </c>
      <c r="MA490" s="2" t="s">
        <v>978</v>
      </c>
      <c r="MB490" s="2" t="s">
        <v>1313</v>
      </c>
      <c r="MC490" s="2" t="s">
        <v>241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266</v>
      </c>
      <c r="ML490" s="2" t="s">
        <v>275</v>
      </c>
      <c r="MM490" s="2" t="s">
        <v>229</v>
      </c>
      <c r="MN490" s="2" t="s">
        <v>229</v>
      </c>
      <c r="MO490" s="2" t="s">
        <v>241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272</v>
      </c>
      <c r="MX490" s="2" t="s">
        <v>275</v>
      </c>
      <c r="MY490" s="2" t="s">
        <v>229</v>
      </c>
      <c r="MZ490" s="2" t="s">
        <v>229</v>
      </c>
      <c r="NA490" s="2" t="s">
        <v>241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239</v>
      </c>
      <c r="NJ490" s="2" t="s">
        <v>275</v>
      </c>
      <c r="NK490" s="2" t="s">
        <v>1659</v>
      </c>
      <c r="NL490" s="2" t="s">
        <v>802</v>
      </c>
      <c r="NM490" s="2" t="s">
        <v>241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272</v>
      </c>
      <c r="NV490" s="2" t="s">
        <v>275</v>
      </c>
      <c r="NW490" s="2" t="s">
        <v>229</v>
      </c>
      <c r="NX490" s="2" t="s">
        <v>229</v>
      </c>
      <c r="NY490" s="2" t="s">
        <v>241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229</v>
      </c>
      <c r="OH490" s="2" t="s">
        <v>229</v>
      </c>
      <c r="OI490" s="2" t="s">
        <v>229</v>
      </c>
      <c r="OJ490" s="2" t="s">
        <v>229</v>
      </c>
      <c r="OK490" s="2" t="s">
        <v>229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229</v>
      </c>
      <c r="OT490" s="2" t="s">
        <v>229</v>
      </c>
      <c r="OU490" s="2" t="s">
        <v>229</v>
      </c>
      <c r="OV490" s="2" t="s">
        <v>229</v>
      </c>
      <c r="OW490" s="2" t="s">
        <v>229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281</v>
      </c>
      <c r="PF490" s="2" t="s">
        <v>275</v>
      </c>
      <c r="PG490" s="2" t="s">
        <v>229</v>
      </c>
      <c r="PH490" s="2" t="s">
        <v>229</v>
      </c>
      <c r="PI490" s="2" t="s">
        <v>241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266</v>
      </c>
      <c r="PR490" s="2" t="s">
        <v>275</v>
      </c>
      <c r="PS490" s="2" t="s">
        <v>229</v>
      </c>
      <c r="PT490" s="2" t="s">
        <v>229</v>
      </c>
      <c r="PU490" s="2" t="s">
        <v>241</v>
      </c>
      <c r="PV490" s="2" t="s">
        <v>229</v>
      </c>
      <c r="PW490" s="4"/>
      <c r="PX490" s="8"/>
      <c r="PY490" s="4"/>
      <c r="PZ490" s="8"/>
      <c r="QA490" s="7"/>
      <c r="QB490" s="7"/>
      <c r="QC490" s="2" t="s">
        <v>281</v>
      </c>
      <c r="QD490" s="2" t="s">
        <v>275</v>
      </c>
      <c r="QE490" s="2" t="s">
        <v>229</v>
      </c>
      <c r="QF490" s="2" t="s">
        <v>229</v>
      </c>
      <c r="QG490" s="2" t="s">
        <v>241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229</v>
      </c>
      <c r="QP490" s="2" t="s">
        <v>229</v>
      </c>
      <c r="QQ490" s="2" t="s">
        <v>229</v>
      </c>
      <c r="QR490" s="2" t="s">
        <v>229</v>
      </c>
      <c r="QS490" s="2" t="s">
        <v>229</v>
      </c>
      <c r="QT490" s="2" t="s">
        <v>229</v>
      </c>
      <c r="QU490" s="4"/>
      <c r="QV490" s="8"/>
      <c r="QW490" s="4"/>
      <c r="QX490" s="8"/>
      <c r="QY490" s="7"/>
      <c r="QZ490" s="7"/>
      <c r="RA490" s="2" t="s">
        <v>272</v>
      </c>
      <c r="RB490" s="2" t="s">
        <v>275</v>
      </c>
      <c r="RC490" s="2" t="s">
        <v>229</v>
      </c>
      <c r="RD490" s="2" t="s">
        <v>229</v>
      </c>
      <c r="RE490" s="2" t="s">
        <v>241</v>
      </c>
      <c r="RF490" s="2" t="s">
        <v>229</v>
      </c>
      <c r="RG490" s="4"/>
      <c r="RH490" s="8"/>
      <c r="RI490" s="4"/>
      <c r="RJ490" s="8"/>
      <c r="RK490" s="7"/>
      <c r="RL490" s="7"/>
      <c r="RM490" s="2" t="s">
        <v>229</v>
      </c>
      <c r="RN490" s="2" t="s">
        <v>229</v>
      </c>
      <c r="RO490" s="2" t="s">
        <v>229</v>
      </c>
      <c r="RP490" s="2" t="s">
        <v>229</v>
      </c>
      <c r="RQ490" s="2" t="s">
        <v>229</v>
      </c>
      <c r="RR490" s="2" t="s">
        <v>229</v>
      </c>
      <c r="RS490" s="4"/>
      <c r="RT490" s="8"/>
      <c r="RU490" s="4"/>
      <c r="RV490" s="8"/>
      <c r="RW490" s="7"/>
      <c r="RX490" s="7"/>
      <c r="RY490" s="2" t="s">
        <v>266</v>
      </c>
      <c r="RZ490" s="2" t="s">
        <v>275</v>
      </c>
      <c r="SA490" s="2" t="s">
        <v>229</v>
      </c>
      <c r="SB490" s="2" t="s">
        <v>229</v>
      </c>
      <c r="SC490" s="2" t="s">
        <v>241</v>
      </c>
      <c r="SD490" s="2" t="s">
        <v>229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</row>
    <row r="491">
      <c r="A491" s="2" t="s">
        <v>3725</v>
      </c>
      <c r="B491" s="2" t="s">
        <v>216</v>
      </c>
      <c r="C491" s="2" t="s">
        <v>217</v>
      </c>
      <c r="D491" s="2" t="s">
        <v>3600</v>
      </c>
      <c r="E491" s="2" t="s">
        <v>3726</v>
      </c>
      <c r="F491" s="2" t="s">
        <v>3727</v>
      </c>
      <c r="G491" s="2" t="s">
        <v>3728</v>
      </c>
      <c r="H491" s="2" t="s">
        <v>3729</v>
      </c>
      <c r="I491" s="2" t="s">
        <v>3730</v>
      </c>
      <c r="J491" s="2" t="s">
        <v>224</v>
      </c>
      <c r="K491" s="2" t="s">
        <v>3731</v>
      </c>
      <c r="L491" s="3">
        <v>33.6</v>
      </c>
      <c r="M491" s="3">
        <v>35.28</v>
      </c>
      <c r="N491" s="3">
        <v>69.99</v>
      </c>
      <c r="O491" s="2" t="s">
        <v>963</v>
      </c>
      <c r="P491" s="2" t="s">
        <v>964</v>
      </c>
      <c r="Q491" s="2" t="s">
        <v>228</v>
      </c>
      <c r="R491" s="2" t="s">
        <v>229</v>
      </c>
      <c r="S491" s="2" t="s">
        <v>3732</v>
      </c>
      <c r="T491" s="2" t="s">
        <v>3733</v>
      </c>
      <c r="U491" s="2" t="s">
        <v>2464</v>
      </c>
      <c r="V491" s="2" t="s">
        <v>3734</v>
      </c>
      <c r="W491" s="2" t="s">
        <v>1009</v>
      </c>
      <c r="X491" s="2" t="s">
        <v>2142</v>
      </c>
      <c r="Y491" s="2" t="s">
        <v>1913</v>
      </c>
      <c r="Z491" s="4"/>
      <c r="AA491" s="4">
        <f>=ROUNDDOWN({0},0)</f>
      </c>
      <c r="AB491" s="5">
        <v>4.2</v>
      </c>
      <c r="AC491" s="2" t="s">
        <v>229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>
        <v>3</v>
      </c>
      <c r="AQ491" s="8">
        <v>99.49</v>
      </c>
      <c r="AR491" s="4">
        <v>1</v>
      </c>
      <c r="AS491" s="8">
        <v>37.04</v>
      </c>
      <c r="AT491" s="7">
        <v>2</v>
      </c>
      <c r="AU491" s="7">
        <v>1.686</v>
      </c>
      <c r="AV491" s="4">
        <v>9</v>
      </c>
      <c r="AW491" s="8">
        <v>277.22</v>
      </c>
      <c r="AX491" s="4">
        <v>4</v>
      </c>
      <c r="AY491" s="8">
        <v>162.24</v>
      </c>
      <c r="AZ491" s="7">
        <v>1.25</v>
      </c>
      <c r="BA491" s="7">
        <v>0.7087</v>
      </c>
      <c r="BB491" s="7">
        <v>0.3589</v>
      </c>
      <c r="BC491" s="4">
        <v>9</v>
      </c>
      <c r="BD491" s="8">
        <v>277.22</v>
      </c>
      <c r="BE491" s="4">
        <v>4</v>
      </c>
      <c r="BF491" s="8">
        <v>162.24</v>
      </c>
      <c r="BG491" s="7">
        <v>1.25</v>
      </c>
      <c r="BH491" s="7">
        <v>0.7087</v>
      </c>
      <c r="BI491" s="7">
        <v>1</v>
      </c>
      <c r="BJ491" s="4">
        <v>3</v>
      </c>
      <c r="BK491" s="8">
        <v>99.49</v>
      </c>
      <c r="BL491" s="2" t="s">
        <v>3735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239</v>
      </c>
      <c r="BV491" s="2" t="s">
        <v>226</v>
      </c>
      <c r="BW491" s="2" t="s">
        <v>229</v>
      </c>
      <c r="BX491" s="2" t="s">
        <v>229</v>
      </c>
      <c r="BY491" s="2" t="s">
        <v>241</v>
      </c>
      <c r="BZ491" s="2" t="s">
        <v>229</v>
      </c>
      <c r="CA491" s="4">
        <v>2</v>
      </c>
      <c r="CB491" s="8">
        <v>76.2</v>
      </c>
      <c r="CC491" s="4"/>
      <c r="CD491" s="8"/>
      <c r="CE491" s="7"/>
      <c r="CF491" s="7"/>
      <c r="CG491" s="2" t="s">
        <v>239</v>
      </c>
      <c r="CH491" s="2" t="s">
        <v>226</v>
      </c>
      <c r="CI491" s="2" t="s">
        <v>1016</v>
      </c>
      <c r="CJ491" s="2" t="s">
        <v>1052</v>
      </c>
      <c r="CK491" s="2" t="s">
        <v>241</v>
      </c>
      <c r="CL491" s="2" t="s">
        <v>229</v>
      </c>
      <c r="CM491" s="4"/>
      <c r="CN491" s="8"/>
      <c r="CO491" s="4"/>
      <c r="CP491" s="8"/>
      <c r="CQ491" s="7"/>
      <c r="CR491" s="7"/>
      <c r="CS491" s="2" t="s">
        <v>239</v>
      </c>
      <c r="CT491" s="2" t="s">
        <v>226</v>
      </c>
      <c r="CU491" s="2" t="s">
        <v>2323</v>
      </c>
      <c r="CV491" s="2" t="s">
        <v>2370</v>
      </c>
      <c r="CW491" s="2" t="s">
        <v>241</v>
      </c>
      <c r="CX491" s="2" t="s">
        <v>229</v>
      </c>
      <c r="CY491" s="4"/>
      <c r="CZ491" s="8"/>
      <c r="DA491" s="4"/>
      <c r="DB491" s="8"/>
      <c r="DC491" s="7"/>
      <c r="DD491" s="7"/>
      <c r="DE491" s="2" t="s">
        <v>239</v>
      </c>
      <c r="DF491" s="2" t="s">
        <v>226</v>
      </c>
      <c r="DG491" s="2" t="s">
        <v>398</v>
      </c>
      <c r="DH491" s="2" t="s">
        <v>2671</v>
      </c>
      <c r="DI491" s="2" t="s">
        <v>263</v>
      </c>
      <c r="DJ491" s="2" t="s">
        <v>229</v>
      </c>
      <c r="DK491" s="4"/>
      <c r="DL491" s="8"/>
      <c r="DM491" s="4"/>
      <c r="DN491" s="8"/>
      <c r="DO491" s="7"/>
      <c r="DP491" s="7"/>
      <c r="DQ491" s="2" t="s">
        <v>239</v>
      </c>
      <c r="DR491" s="2" t="s">
        <v>226</v>
      </c>
      <c r="DS491" s="2" t="s">
        <v>3736</v>
      </c>
      <c r="DT491" s="2" t="s">
        <v>1516</v>
      </c>
      <c r="DU491" s="2" t="s">
        <v>241</v>
      </c>
      <c r="DV491" s="2" t="s">
        <v>229</v>
      </c>
      <c r="DW491" s="4">
        <v>1</v>
      </c>
      <c r="DX491" s="8">
        <v>23.29</v>
      </c>
      <c r="DY491" s="4"/>
      <c r="DZ491" s="8"/>
      <c r="EA491" s="7"/>
      <c r="EB491" s="7"/>
      <c r="EC491" s="2" t="s">
        <v>239</v>
      </c>
      <c r="ED491" s="2" t="s">
        <v>226</v>
      </c>
      <c r="EE491" s="2" t="s">
        <v>1530</v>
      </c>
      <c r="EF491" s="2" t="s">
        <v>2704</v>
      </c>
      <c r="EG491" s="2" t="s">
        <v>263</v>
      </c>
      <c r="EH491" s="2" t="s">
        <v>229</v>
      </c>
      <c r="EI491" s="4"/>
      <c r="EJ491" s="8"/>
      <c r="EK491" s="4">
        <v>1</v>
      </c>
      <c r="EL491" s="8">
        <v>37.04</v>
      </c>
      <c r="EM491" s="7">
        <v>-1</v>
      </c>
      <c r="EN491" s="7">
        <v>-1</v>
      </c>
      <c r="EO491" s="2" t="s">
        <v>239</v>
      </c>
      <c r="EP491" s="2" t="s">
        <v>226</v>
      </c>
      <c r="EQ491" s="2" t="s">
        <v>1545</v>
      </c>
      <c r="ER491" s="2" t="s">
        <v>1281</v>
      </c>
      <c r="ES491" s="2" t="s">
        <v>241</v>
      </c>
      <c r="ET491" s="2" t="s">
        <v>229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226</v>
      </c>
      <c r="FC491" s="2" t="s">
        <v>1049</v>
      </c>
      <c r="FD491" s="2" t="s">
        <v>1528</v>
      </c>
      <c r="FE491" s="2" t="s">
        <v>241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226</v>
      </c>
      <c r="FO491" s="2" t="s">
        <v>1016</v>
      </c>
      <c r="FP491" s="2" t="s">
        <v>1062</v>
      </c>
      <c r="FQ491" s="2" t="s">
        <v>241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229</v>
      </c>
      <c r="FZ491" s="2" t="s">
        <v>229</v>
      </c>
      <c r="GA491" s="2" t="s">
        <v>229</v>
      </c>
      <c r="GB491" s="2" t="s">
        <v>229</v>
      </c>
      <c r="GC491" s="2" t="s">
        <v>229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272</v>
      </c>
      <c r="GL491" s="2" t="s">
        <v>226</v>
      </c>
      <c r="GM491" s="2" t="s">
        <v>229</v>
      </c>
      <c r="GN491" s="2" t="s">
        <v>229</v>
      </c>
      <c r="GO491" s="2" t="s">
        <v>241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281</v>
      </c>
      <c r="GX491" s="2" t="s">
        <v>226</v>
      </c>
      <c r="GY491" s="2" t="s">
        <v>229</v>
      </c>
      <c r="GZ491" s="2" t="s">
        <v>229</v>
      </c>
      <c r="HA491" s="2" t="s">
        <v>241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266</v>
      </c>
      <c r="HJ491" s="2" t="s">
        <v>226</v>
      </c>
      <c r="HK491" s="2" t="s">
        <v>229</v>
      </c>
      <c r="HL491" s="2" t="s">
        <v>229</v>
      </c>
      <c r="HM491" s="2" t="s">
        <v>241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272</v>
      </c>
      <c r="HV491" s="2" t="s">
        <v>226</v>
      </c>
      <c r="HW491" s="2" t="s">
        <v>229</v>
      </c>
      <c r="HX491" s="2" t="s">
        <v>229</v>
      </c>
      <c r="HY491" s="2" t="s">
        <v>241</v>
      </c>
      <c r="HZ491" s="2" t="s">
        <v>229</v>
      </c>
      <c r="IA491" s="4"/>
      <c r="IB491" s="8"/>
      <c r="IC491" s="4"/>
      <c r="ID491" s="8"/>
      <c r="IE491" s="7"/>
      <c r="IF491" s="7"/>
      <c r="IG491" s="2" t="s">
        <v>266</v>
      </c>
      <c r="IH491" s="2" t="s">
        <v>226</v>
      </c>
      <c r="II491" s="2" t="s">
        <v>229</v>
      </c>
      <c r="IJ491" s="2" t="s">
        <v>229</v>
      </c>
      <c r="IK491" s="2" t="s">
        <v>241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272</v>
      </c>
      <c r="IT491" s="2" t="s">
        <v>226</v>
      </c>
      <c r="IU491" s="2" t="s">
        <v>229</v>
      </c>
      <c r="IV491" s="2" t="s">
        <v>229</v>
      </c>
      <c r="IW491" s="2" t="s">
        <v>241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272</v>
      </c>
      <c r="JF491" s="2" t="s">
        <v>226</v>
      </c>
      <c r="JG491" s="2" t="s">
        <v>229</v>
      </c>
      <c r="JH491" s="2" t="s">
        <v>229</v>
      </c>
      <c r="JI491" s="2" t="s">
        <v>241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272</v>
      </c>
      <c r="JR491" s="2" t="s">
        <v>226</v>
      </c>
      <c r="JS491" s="2" t="s">
        <v>229</v>
      </c>
      <c r="JT491" s="2" t="s">
        <v>229</v>
      </c>
      <c r="JU491" s="2" t="s">
        <v>241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272</v>
      </c>
      <c r="KD491" s="2" t="s">
        <v>226</v>
      </c>
      <c r="KE491" s="2" t="s">
        <v>229</v>
      </c>
      <c r="KF491" s="2" t="s">
        <v>229</v>
      </c>
      <c r="KG491" s="2" t="s">
        <v>241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272</v>
      </c>
      <c r="KP491" s="2" t="s">
        <v>226</v>
      </c>
      <c r="KQ491" s="2" t="s">
        <v>229</v>
      </c>
      <c r="KR491" s="2" t="s">
        <v>229</v>
      </c>
      <c r="KS491" s="2" t="s">
        <v>241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272</v>
      </c>
      <c r="LB491" s="2" t="s">
        <v>226</v>
      </c>
      <c r="LC491" s="2" t="s">
        <v>229</v>
      </c>
      <c r="LD491" s="2" t="s">
        <v>229</v>
      </c>
      <c r="LE491" s="2" t="s">
        <v>241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229</v>
      </c>
      <c r="LN491" s="2" t="s">
        <v>229</v>
      </c>
      <c r="LO491" s="2" t="s">
        <v>229</v>
      </c>
      <c r="LP491" s="2" t="s">
        <v>229</v>
      </c>
      <c r="LQ491" s="2" t="s">
        <v>229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239</v>
      </c>
      <c r="LZ491" s="2" t="s">
        <v>275</v>
      </c>
      <c r="MA491" s="2" t="s">
        <v>2353</v>
      </c>
      <c r="MB491" s="2" t="s">
        <v>2836</v>
      </c>
      <c r="MC491" s="2" t="s">
        <v>241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272</v>
      </c>
      <c r="ML491" s="2" t="s">
        <v>226</v>
      </c>
      <c r="MM491" s="2" t="s">
        <v>229</v>
      </c>
      <c r="MN491" s="2" t="s">
        <v>229</v>
      </c>
      <c r="MO491" s="2" t="s">
        <v>241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266</v>
      </c>
      <c r="MX491" s="2" t="s">
        <v>226</v>
      </c>
      <c r="MY491" s="2" t="s">
        <v>229</v>
      </c>
      <c r="MZ491" s="2" t="s">
        <v>229</v>
      </c>
      <c r="NA491" s="2" t="s">
        <v>241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239</v>
      </c>
      <c r="NJ491" s="2" t="s">
        <v>260</v>
      </c>
      <c r="NK491" s="2" t="s">
        <v>408</v>
      </c>
      <c r="NL491" s="2" t="s">
        <v>1095</v>
      </c>
      <c r="NM491" s="2" t="s">
        <v>263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272</v>
      </c>
      <c r="NV491" s="2" t="s">
        <v>226</v>
      </c>
      <c r="NW491" s="2" t="s">
        <v>229</v>
      </c>
      <c r="NX491" s="2" t="s">
        <v>229</v>
      </c>
      <c r="NY491" s="2" t="s">
        <v>241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229</v>
      </c>
      <c r="OH491" s="2" t="s">
        <v>229</v>
      </c>
      <c r="OI491" s="2" t="s">
        <v>229</v>
      </c>
      <c r="OJ491" s="2" t="s">
        <v>229</v>
      </c>
      <c r="OK491" s="2" t="s">
        <v>229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229</v>
      </c>
      <c r="OT491" s="2" t="s">
        <v>229</v>
      </c>
      <c r="OU491" s="2" t="s">
        <v>229</v>
      </c>
      <c r="OV491" s="2" t="s">
        <v>229</v>
      </c>
      <c r="OW491" s="2" t="s">
        <v>229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281</v>
      </c>
      <c r="PF491" s="2" t="s">
        <v>226</v>
      </c>
      <c r="PG491" s="2" t="s">
        <v>229</v>
      </c>
      <c r="PH491" s="2" t="s">
        <v>229</v>
      </c>
      <c r="PI491" s="2" t="s">
        <v>241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272</v>
      </c>
      <c r="PR491" s="2" t="s">
        <v>275</v>
      </c>
      <c r="PS491" s="2" t="s">
        <v>229</v>
      </c>
      <c r="PT491" s="2" t="s">
        <v>229</v>
      </c>
      <c r="PU491" s="2" t="s">
        <v>241</v>
      </c>
      <c r="PV491" s="2" t="s">
        <v>229</v>
      </c>
      <c r="PW491" s="4"/>
      <c r="PX491" s="8"/>
      <c r="PY491" s="4"/>
      <c r="PZ491" s="8"/>
      <c r="QA491" s="7"/>
      <c r="QB491" s="7"/>
      <c r="QC491" s="2" t="s">
        <v>281</v>
      </c>
      <c r="QD491" s="2" t="s">
        <v>226</v>
      </c>
      <c r="QE491" s="2" t="s">
        <v>229</v>
      </c>
      <c r="QF491" s="2" t="s">
        <v>229</v>
      </c>
      <c r="QG491" s="2" t="s">
        <v>241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229</v>
      </c>
      <c r="QP491" s="2" t="s">
        <v>229</v>
      </c>
      <c r="QQ491" s="2" t="s">
        <v>229</v>
      </c>
      <c r="QR491" s="2" t="s">
        <v>229</v>
      </c>
      <c r="QS491" s="2" t="s">
        <v>229</v>
      </c>
      <c r="QT491" s="2" t="s">
        <v>229</v>
      </c>
      <c r="QU491" s="4"/>
      <c r="QV491" s="8"/>
      <c r="QW491" s="4"/>
      <c r="QX491" s="8"/>
      <c r="QY491" s="7"/>
      <c r="QZ491" s="7"/>
      <c r="RA491" s="2" t="s">
        <v>272</v>
      </c>
      <c r="RB491" s="2" t="s">
        <v>226</v>
      </c>
      <c r="RC491" s="2" t="s">
        <v>229</v>
      </c>
      <c r="RD491" s="2" t="s">
        <v>229</v>
      </c>
      <c r="RE491" s="2" t="s">
        <v>241</v>
      </c>
      <c r="RF491" s="2" t="s">
        <v>229</v>
      </c>
      <c r="RG491" s="4"/>
      <c r="RH491" s="8"/>
      <c r="RI491" s="4"/>
      <c r="RJ491" s="8"/>
      <c r="RK491" s="7"/>
      <c r="RL491" s="7"/>
      <c r="RM491" s="2" t="s">
        <v>229</v>
      </c>
      <c r="RN491" s="2" t="s">
        <v>229</v>
      </c>
      <c r="RO491" s="2" t="s">
        <v>229</v>
      </c>
      <c r="RP491" s="2" t="s">
        <v>229</v>
      </c>
      <c r="RQ491" s="2" t="s">
        <v>229</v>
      </c>
      <c r="RR491" s="2" t="s">
        <v>229</v>
      </c>
      <c r="RS491" s="4"/>
      <c r="RT491" s="8"/>
      <c r="RU491" s="4"/>
      <c r="RV491" s="8"/>
      <c r="RW491" s="7"/>
      <c r="RX491" s="7"/>
      <c r="RY491" s="2" t="s">
        <v>272</v>
      </c>
      <c r="RZ491" s="2" t="s">
        <v>275</v>
      </c>
      <c r="SA491" s="2" t="s">
        <v>229</v>
      </c>
      <c r="SB491" s="2" t="s">
        <v>229</v>
      </c>
      <c r="SC491" s="2" t="s">
        <v>241</v>
      </c>
      <c r="SD491" s="2" t="s">
        <v>229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</row>
    <row r="492">
      <c r="A492" s="2" t="s">
        <v>3737</v>
      </c>
      <c r="B492" s="2" t="s">
        <v>216</v>
      </c>
      <c r="C492" s="2" t="s">
        <v>217</v>
      </c>
      <c r="D492" s="2" t="s">
        <v>3600</v>
      </c>
      <c r="E492" s="2" t="s">
        <v>3726</v>
      </c>
      <c r="F492" s="2" t="s">
        <v>3727</v>
      </c>
      <c r="G492" s="2" t="s">
        <v>3728</v>
      </c>
      <c r="H492" s="2" t="s">
        <v>3729</v>
      </c>
      <c r="I492" s="2" t="s">
        <v>3730</v>
      </c>
      <c r="J492" s="2" t="s">
        <v>285</v>
      </c>
      <c r="K492" s="2" t="s">
        <v>3731</v>
      </c>
      <c r="L492" s="3">
        <v>43.2</v>
      </c>
      <c r="M492" s="3">
        <v>45.36</v>
      </c>
      <c r="N492" s="3">
        <v>89.99</v>
      </c>
      <c r="O492" s="2" t="s">
        <v>963</v>
      </c>
      <c r="P492" s="2" t="s">
        <v>964</v>
      </c>
      <c r="Q492" s="2" t="s">
        <v>228</v>
      </c>
      <c r="R492" s="2" t="s">
        <v>229</v>
      </c>
      <c r="S492" s="2" t="s">
        <v>3732</v>
      </c>
      <c r="T492" s="2" t="s">
        <v>3733</v>
      </c>
      <c r="U492" s="2" t="s">
        <v>232</v>
      </c>
      <c r="V492" s="2" t="s">
        <v>3734</v>
      </c>
      <c r="W492" s="2" t="s">
        <v>1009</v>
      </c>
      <c r="X492" s="2" t="s">
        <v>2142</v>
      </c>
      <c r="Y492" s="2" t="s">
        <v>1913</v>
      </c>
      <c r="Z492" s="4">
        <v>72</v>
      </c>
      <c r="AA492" s="4">
        <f>=ROUNDDOWN(14.6938775510204,0)</f>
      </c>
      <c r="AB492" s="5">
        <v>4.9</v>
      </c>
      <c r="AC492" s="2" t="s">
        <v>229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>
        <v>6</v>
      </c>
      <c r="AQ492" s="8">
        <v>177.73</v>
      </c>
      <c r="AR492" s="4">
        <v>3</v>
      </c>
      <c r="AS492" s="8">
        <v>125.2</v>
      </c>
      <c r="AT492" s="7">
        <v>1</v>
      </c>
      <c r="AU492" s="7">
        <v>0.4196</v>
      </c>
      <c r="AV492" s="4" t="s">
        <v>229</v>
      </c>
      <c r="AW492" s="8" t="s">
        <v>229</v>
      </c>
      <c r="AX492" s="4" t="s">
        <v>229</v>
      </c>
      <c r="AY492" s="8" t="s">
        <v>229</v>
      </c>
      <c r="AZ492" s="7" t="s">
        <v>229</v>
      </c>
      <c r="BA492" s="7" t="s">
        <v>229</v>
      </c>
      <c r="BB492" s="7">
        <v>0.6411</v>
      </c>
      <c r="BC492" s="4" t="s">
        <v>229</v>
      </c>
      <c r="BD492" s="8" t="s">
        <v>229</v>
      </c>
      <c r="BE492" s="4" t="s">
        <v>229</v>
      </c>
      <c r="BF492" s="8" t="s">
        <v>229</v>
      </c>
      <c r="BG492" s="7" t="s">
        <v>229</v>
      </c>
      <c r="BH492" s="7" t="s">
        <v>229</v>
      </c>
      <c r="BI492" s="7" t="s">
        <v>229</v>
      </c>
      <c r="BJ492" s="4">
        <v>6</v>
      </c>
      <c r="BK492" s="8">
        <v>177.73</v>
      </c>
      <c r="BL492" s="2" t="s">
        <v>3738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239</v>
      </c>
      <c r="BV492" s="2" t="s">
        <v>226</v>
      </c>
      <c r="BW492" s="2" t="s">
        <v>229</v>
      </c>
      <c r="BX492" s="2" t="s">
        <v>229</v>
      </c>
      <c r="BY492" s="2" t="s">
        <v>241</v>
      </c>
      <c r="BZ492" s="2" t="s">
        <v>229</v>
      </c>
      <c r="CA492" s="4"/>
      <c r="CB492" s="8"/>
      <c r="CC492" s="4"/>
      <c r="CD492" s="8"/>
      <c r="CE492" s="7"/>
      <c r="CF492" s="7"/>
      <c r="CG492" s="2" t="s">
        <v>239</v>
      </c>
      <c r="CH492" s="2" t="s">
        <v>226</v>
      </c>
      <c r="CI492" s="2" t="s">
        <v>1016</v>
      </c>
      <c r="CJ492" s="2" t="s">
        <v>390</v>
      </c>
      <c r="CK492" s="2" t="s">
        <v>241</v>
      </c>
      <c r="CL492" s="2" t="s">
        <v>229</v>
      </c>
      <c r="CM492" s="4">
        <v>1</v>
      </c>
      <c r="CN492" s="8">
        <v>29.39</v>
      </c>
      <c r="CO492" s="4"/>
      <c r="CP492" s="8"/>
      <c r="CQ492" s="7"/>
      <c r="CR492" s="7"/>
      <c r="CS492" s="2" t="s">
        <v>239</v>
      </c>
      <c r="CT492" s="2" t="s">
        <v>226</v>
      </c>
      <c r="CU492" s="2" t="s">
        <v>2323</v>
      </c>
      <c r="CV492" s="2" t="s">
        <v>1639</v>
      </c>
      <c r="CW492" s="2" t="s">
        <v>241</v>
      </c>
      <c r="CX492" s="2" t="s">
        <v>229</v>
      </c>
      <c r="CY492" s="4"/>
      <c r="CZ492" s="8"/>
      <c r="DA492" s="4"/>
      <c r="DB492" s="8"/>
      <c r="DC492" s="7"/>
      <c r="DD492" s="7"/>
      <c r="DE492" s="2" t="s">
        <v>239</v>
      </c>
      <c r="DF492" s="2" t="s">
        <v>226</v>
      </c>
      <c r="DG492" s="2" t="s">
        <v>398</v>
      </c>
      <c r="DH492" s="2" t="s">
        <v>2333</v>
      </c>
      <c r="DI492" s="2" t="s">
        <v>263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239</v>
      </c>
      <c r="DR492" s="2" t="s">
        <v>226</v>
      </c>
      <c r="DS492" s="2" t="s">
        <v>3736</v>
      </c>
      <c r="DT492" s="2" t="s">
        <v>3234</v>
      </c>
      <c r="DU492" s="2" t="s">
        <v>241</v>
      </c>
      <c r="DV492" s="2" t="s">
        <v>229</v>
      </c>
      <c r="DW492" s="4">
        <v>4</v>
      </c>
      <c r="DX492" s="8">
        <v>119.76</v>
      </c>
      <c r="DY492" s="4">
        <v>1</v>
      </c>
      <c r="DZ492" s="8">
        <v>29.94</v>
      </c>
      <c r="EA492" s="7">
        <v>3</v>
      </c>
      <c r="EB492" s="7">
        <v>3</v>
      </c>
      <c r="EC492" s="2" t="s">
        <v>239</v>
      </c>
      <c r="ED492" s="2" t="s">
        <v>226</v>
      </c>
      <c r="EE492" s="2" t="s">
        <v>1530</v>
      </c>
      <c r="EF492" s="2" t="s">
        <v>2788</v>
      </c>
      <c r="EG492" s="2" t="s">
        <v>263</v>
      </c>
      <c r="EH492" s="2" t="s">
        <v>229</v>
      </c>
      <c r="EI492" s="4">
        <v>1</v>
      </c>
      <c r="EJ492" s="8">
        <v>28.58</v>
      </c>
      <c r="EK492" s="4">
        <v>2</v>
      </c>
      <c r="EL492" s="8">
        <v>95.26</v>
      </c>
      <c r="EM492" s="7">
        <v>-0.5</v>
      </c>
      <c r="EN492" s="7">
        <v>-0.7</v>
      </c>
      <c r="EO492" s="2" t="s">
        <v>239</v>
      </c>
      <c r="EP492" s="2" t="s">
        <v>226</v>
      </c>
      <c r="EQ492" s="2" t="s">
        <v>1545</v>
      </c>
      <c r="ER492" s="2" t="s">
        <v>3739</v>
      </c>
      <c r="ES492" s="2" t="s">
        <v>241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226</v>
      </c>
      <c r="FC492" s="2" t="s">
        <v>1049</v>
      </c>
      <c r="FD492" s="2" t="s">
        <v>1532</v>
      </c>
      <c r="FE492" s="2" t="s">
        <v>241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226</v>
      </c>
      <c r="FO492" s="2" t="s">
        <v>1016</v>
      </c>
      <c r="FP492" s="2" t="s">
        <v>229</v>
      </c>
      <c r="FQ492" s="2" t="s">
        <v>241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229</v>
      </c>
      <c r="FZ492" s="2" t="s">
        <v>229</v>
      </c>
      <c r="GA492" s="2" t="s">
        <v>229</v>
      </c>
      <c r="GB492" s="2" t="s">
        <v>229</v>
      </c>
      <c r="GC492" s="2" t="s">
        <v>229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272</v>
      </c>
      <c r="GL492" s="2" t="s">
        <v>226</v>
      </c>
      <c r="GM492" s="2" t="s">
        <v>229</v>
      </c>
      <c r="GN492" s="2" t="s">
        <v>229</v>
      </c>
      <c r="GO492" s="2" t="s">
        <v>241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281</v>
      </c>
      <c r="GX492" s="2" t="s">
        <v>226</v>
      </c>
      <c r="GY492" s="2" t="s">
        <v>229</v>
      </c>
      <c r="GZ492" s="2" t="s">
        <v>229</v>
      </c>
      <c r="HA492" s="2" t="s">
        <v>241</v>
      </c>
      <c r="HB492" s="2" t="s">
        <v>229</v>
      </c>
      <c r="HC492" s="4"/>
      <c r="HD492" s="8"/>
      <c r="HE492" s="4"/>
      <c r="HF492" s="8"/>
      <c r="HG492" s="7"/>
      <c r="HH492" s="7"/>
      <c r="HI492" s="2" t="s">
        <v>266</v>
      </c>
      <c r="HJ492" s="2" t="s">
        <v>226</v>
      </c>
      <c r="HK492" s="2" t="s">
        <v>229</v>
      </c>
      <c r="HL492" s="2" t="s">
        <v>229</v>
      </c>
      <c r="HM492" s="2" t="s">
        <v>241</v>
      </c>
      <c r="HN492" s="2" t="s">
        <v>229</v>
      </c>
      <c r="HO492" s="4"/>
      <c r="HP492" s="8"/>
      <c r="HQ492" s="4"/>
      <c r="HR492" s="8"/>
      <c r="HS492" s="7"/>
      <c r="HT492" s="7"/>
      <c r="HU492" s="2" t="s">
        <v>272</v>
      </c>
      <c r="HV492" s="2" t="s">
        <v>226</v>
      </c>
      <c r="HW492" s="2" t="s">
        <v>229</v>
      </c>
      <c r="HX492" s="2" t="s">
        <v>229</v>
      </c>
      <c r="HY492" s="2" t="s">
        <v>241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266</v>
      </c>
      <c r="IH492" s="2" t="s">
        <v>226</v>
      </c>
      <c r="II492" s="2" t="s">
        <v>229</v>
      </c>
      <c r="IJ492" s="2" t="s">
        <v>229</v>
      </c>
      <c r="IK492" s="2" t="s">
        <v>241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272</v>
      </c>
      <c r="IT492" s="2" t="s">
        <v>226</v>
      </c>
      <c r="IU492" s="2" t="s">
        <v>229</v>
      </c>
      <c r="IV492" s="2" t="s">
        <v>229</v>
      </c>
      <c r="IW492" s="2" t="s">
        <v>241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272</v>
      </c>
      <c r="JF492" s="2" t="s">
        <v>226</v>
      </c>
      <c r="JG492" s="2" t="s">
        <v>229</v>
      </c>
      <c r="JH492" s="2" t="s">
        <v>229</v>
      </c>
      <c r="JI492" s="2" t="s">
        <v>241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272</v>
      </c>
      <c r="JR492" s="2" t="s">
        <v>226</v>
      </c>
      <c r="JS492" s="2" t="s">
        <v>229</v>
      </c>
      <c r="JT492" s="2" t="s">
        <v>229</v>
      </c>
      <c r="JU492" s="2" t="s">
        <v>241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272</v>
      </c>
      <c r="KD492" s="2" t="s">
        <v>226</v>
      </c>
      <c r="KE492" s="2" t="s">
        <v>229</v>
      </c>
      <c r="KF492" s="2" t="s">
        <v>229</v>
      </c>
      <c r="KG492" s="2" t="s">
        <v>241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272</v>
      </c>
      <c r="KP492" s="2" t="s">
        <v>226</v>
      </c>
      <c r="KQ492" s="2" t="s">
        <v>229</v>
      </c>
      <c r="KR492" s="2" t="s">
        <v>229</v>
      </c>
      <c r="KS492" s="2" t="s">
        <v>241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272</v>
      </c>
      <c r="LB492" s="2" t="s">
        <v>226</v>
      </c>
      <c r="LC492" s="2" t="s">
        <v>229</v>
      </c>
      <c r="LD492" s="2" t="s">
        <v>229</v>
      </c>
      <c r="LE492" s="2" t="s">
        <v>241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229</v>
      </c>
      <c r="LN492" s="2" t="s">
        <v>229</v>
      </c>
      <c r="LO492" s="2" t="s">
        <v>229</v>
      </c>
      <c r="LP492" s="2" t="s">
        <v>229</v>
      </c>
      <c r="LQ492" s="2" t="s">
        <v>229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239</v>
      </c>
      <c r="LZ492" s="2" t="s">
        <v>275</v>
      </c>
      <c r="MA492" s="2" t="s">
        <v>2353</v>
      </c>
      <c r="MB492" s="2" t="s">
        <v>2291</v>
      </c>
      <c r="MC492" s="2" t="s">
        <v>241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272</v>
      </c>
      <c r="ML492" s="2" t="s">
        <v>226</v>
      </c>
      <c r="MM492" s="2" t="s">
        <v>229</v>
      </c>
      <c r="MN492" s="2" t="s">
        <v>229</v>
      </c>
      <c r="MO492" s="2" t="s">
        <v>241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266</v>
      </c>
      <c r="MX492" s="2" t="s">
        <v>226</v>
      </c>
      <c r="MY492" s="2" t="s">
        <v>229</v>
      </c>
      <c r="MZ492" s="2" t="s">
        <v>229</v>
      </c>
      <c r="NA492" s="2" t="s">
        <v>241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239</v>
      </c>
      <c r="NJ492" s="2" t="s">
        <v>260</v>
      </c>
      <c r="NK492" s="2" t="s">
        <v>408</v>
      </c>
      <c r="NL492" s="2" t="s">
        <v>2221</v>
      </c>
      <c r="NM492" s="2" t="s">
        <v>263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272</v>
      </c>
      <c r="NV492" s="2" t="s">
        <v>226</v>
      </c>
      <c r="NW492" s="2" t="s">
        <v>229</v>
      </c>
      <c r="NX492" s="2" t="s">
        <v>229</v>
      </c>
      <c r="NY492" s="2" t="s">
        <v>241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229</v>
      </c>
      <c r="OH492" s="2" t="s">
        <v>229</v>
      </c>
      <c r="OI492" s="2" t="s">
        <v>229</v>
      </c>
      <c r="OJ492" s="2" t="s">
        <v>229</v>
      </c>
      <c r="OK492" s="2" t="s">
        <v>229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229</v>
      </c>
      <c r="OT492" s="2" t="s">
        <v>229</v>
      </c>
      <c r="OU492" s="2" t="s">
        <v>229</v>
      </c>
      <c r="OV492" s="2" t="s">
        <v>229</v>
      </c>
      <c r="OW492" s="2" t="s">
        <v>229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281</v>
      </c>
      <c r="PF492" s="2" t="s">
        <v>226</v>
      </c>
      <c r="PG492" s="2" t="s">
        <v>229</v>
      </c>
      <c r="PH492" s="2" t="s">
        <v>229</v>
      </c>
      <c r="PI492" s="2" t="s">
        <v>241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272</v>
      </c>
      <c r="PR492" s="2" t="s">
        <v>275</v>
      </c>
      <c r="PS492" s="2" t="s">
        <v>229</v>
      </c>
      <c r="PT492" s="2" t="s">
        <v>229</v>
      </c>
      <c r="PU492" s="2" t="s">
        <v>241</v>
      </c>
      <c r="PV492" s="2" t="s">
        <v>229</v>
      </c>
      <c r="PW492" s="4"/>
      <c r="PX492" s="8"/>
      <c r="PY492" s="4"/>
      <c r="PZ492" s="8"/>
      <c r="QA492" s="7"/>
      <c r="QB492" s="7"/>
      <c r="QC492" s="2" t="s">
        <v>281</v>
      </c>
      <c r="QD492" s="2" t="s">
        <v>226</v>
      </c>
      <c r="QE492" s="2" t="s">
        <v>229</v>
      </c>
      <c r="QF492" s="2" t="s">
        <v>229</v>
      </c>
      <c r="QG492" s="2" t="s">
        <v>241</v>
      </c>
      <c r="QH492" s="2" t="s">
        <v>229</v>
      </c>
      <c r="QI492" s="4"/>
      <c r="QJ492" s="8"/>
      <c r="QK492" s="4"/>
      <c r="QL492" s="8"/>
      <c r="QM492" s="7"/>
      <c r="QN492" s="7"/>
      <c r="QO492" s="2" t="s">
        <v>229</v>
      </c>
      <c r="QP492" s="2" t="s">
        <v>229</v>
      </c>
      <c r="QQ492" s="2" t="s">
        <v>229</v>
      </c>
      <c r="QR492" s="2" t="s">
        <v>229</v>
      </c>
      <c r="QS492" s="2" t="s">
        <v>229</v>
      </c>
      <c r="QT492" s="2" t="s">
        <v>229</v>
      </c>
      <c r="QU492" s="4"/>
      <c r="QV492" s="8"/>
      <c r="QW492" s="4"/>
      <c r="QX492" s="8"/>
      <c r="QY492" s="7"/>
      <c r="QZ492" s="7"/>
      <c r="RA492" s="2" t="s">
        <v>272</v>
      </c>
      <c r="RB492" s="2" t="s">
        <v>226</v>
      </c>
      <c r="RC492" s="2" t="s">
        <v>229</v>
      </c>
      <c r="RD492" s="2" t="s">
        <v>229</v>
      </c>
      <c r="RE492" s="2" t="s">
        <v>241</v>
      </c>
      <c r="RF492" s="2" t="s">
        <v>229</v>
      </c>
      <c r="RG492" s="4"/>
      <c r="RH492" s="8"/>
      <c r="RI492" s="4"/>
      <c r="RJ492" s="8"/>
      <c r="RK492" s="7"/>
      <c r="RL492" s="7"/>
      <c r="RM492" s="2" t="s">
        <v>229</v>
      </c>
      <c r="RN492" s="2" t="s">
        <v>229</v>
      </c>
      <c r="RO492" s="2" t="s">
        <v>229</v>
      </c>
      <c r="RP492" s="2" t="s">
        <v>229</v>
      </c>
      <c r="RQ492" s="2" t="s">
        <v>229</v>
      </c>
      <c r="RR492" s="2" t="s">
        <v>229</v>
      </c>
      <c r="RS492" s="4"/>
      <c r="RT492" s="8"/>
      <c r="RU492" s="4"/>
      <c r="RV492" s="8"/>
      <c r="RW492" s="7"/>
      <c r="RX492" s="7"/>
      <c r="RY492" s="2" t="s">
        <v>272</v>
      </c>
      <c r="RZ492" s="2" t="s">
        <v>275</v>
      </c>
      <c r="SA492" s="2" t="s">
        <v>229</v>
      </c>
      <c r="SB492" s="2" t="s">
        <v>229</v>
      </c>
      <c r="SC492" s="2" t="s">
        <v>241</v>
      </c>
      <c r="SD492" s="2" t="s">
        <v>229</v>
      </c>
      <c r="SE492" s="4">
        <v>72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</row>
    <row r="493">
      <c r="A493" s="2" t="s">
        <v>3740</v>
      </c>
      <c r="B493" s="2" t="s">
        <v>216</v>
      </c>
      <c r="C493" s="2" t="s">
        <v>217</v>
      </c>
      <c r="D493" s="2" t="s">
        <v>3600</v>
      </c>
      <c r="E493" s="2" t="s">
        <v>3726</v>
      </c>
      <c r="F493" s="2" t="s">
        <v>220</v>
      </c>
      <c r="G493" s="2" t="s">
        <v>221</v>
      </c>
      <c r="H493" s="2" t="s">
        <v>222</v>
      </c>
      <c r="I493" s="2" t="s">
        <v>3741</v>
      </c>
      <c r="J493" s="2" t="s">
        <v>224</v>
      </c>
      <c r="K493" s="2" t="s">
        <v>225</v>
      </c>
      <c r="L493" s="3">
        <v>26.19</v>
      </c>
      <c r="M493" s="3">
        <v>27.5</v>
      </c>
      <c r="N493" s="3">
        <v>54.99</v>
      </c>
      <c r="O493" s="2" t="s">
        <v>981</v>
      </c>
      <c r="P493" s="2" t="s">
        <v>964</v>
      </c>
      <c r="Q493" s="2" t="s">
        <v>228</v>
      </c>
      <c r="R493" s="2" t="s">
        <v>229</v>
      </c>
      <c r="S493" s="2" t="s">
        <v>230</v>
      </c>
      <c r="T493" s="2" t="s">
        <v>231</v>
      </c>
      <c r="U493" s="2" t="s">
        <v>2464</v>
      </c>
      <c r="V493" s="2" t="s">
        <v>233</v>
      </c>
      <c r="W493" s="2" t="s">
        <v>234</v>
      </c>
      <c r="X493" s="2" t="s">
        <v>235</v>
      </c>
      <c r="Y493" s="2" t="s">
        <v>1064</v>
      </c>
      <c r="Z493" s="4">
        <v>135</v>
      </c>
      <c r="AA493" s="4">
        <f>=ROUNDDOWN(54,0)</f>
      </c>
      <c r="AB493" s="5">
        <v>2.5</v>
      </c>
      <c r="AC493" s="2" t="s">
        <v>229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>
        <v>2</v>
      </c>
      <c r="AQ493" s="8">
        <v>34.64</v>
      </c>
      <c r="AR493" s="4">
        <v>1</v>
      </c>
      <c r="AS493" s="8">
        <v>27.5</v>
      </c>
      <c r="AT493" s="7">
        <v>1</v>
      </c>
      <c r="AU493" s="7">
        <v>0.2596</v>
      </c>
      <c r="AV493" s="4">
        <v>8</v>
      </c>
      <c r="AW493" s="8">
        <v>169.18</v>
      </c>
      <c r="AX493" s="4">
        <v>4</v>
      </c>
      <c r="AY493" s="8">
        <v>133.78</v>
      </c>
      <c r="AZ493" s="7">
        <v>1</v>
      </c>
      <c r="BA493" s="7">
        <v>0.2646</v>
      </c>
      <c r="BB493" s="7">
        <v>0.2048</v>
      </c>
      <c r="BC493" s="4">
        <v>9</v>
      </c>
      <c r="BD493" s="8">
        <v>189.65</v>
      </c>
      <c r="BE493" s="4">
        <v>4</v>
      </c>
      <c r="BF493" s="8">
        <v>133.78</v>
      </c>
      <c r="BG493" s="7">
        <v>1.25</v>
      </c>
      <c r="BH493" s="7">
        <v>0.4176</v>
      </c>
      <c r="BI493" s="7">
        <v>0.8921</v>
      </c>
      <c r="BJ493" s="4">
        <v>2</v>
      </c>
      <c r="BK493" s="8">
        <v>34.64</v>
      </c>
      <c r="BL493" s="2" t="s">
        <v>3436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239</v>
      </c>
      <c r="BV493" s="2" t="s">
        <v>275</v>
      </c>
      <c r="BW493" s="2" t="s">
        <v>229</v>
      </c>
      <c r="BX493" s="2" t="s">
        <v>229</v>
      </c>
      <c r="BY493" s="2" t="s">
        <v>241</v>
      </c>
      <c r="BZ493" s="2" t="s">
        <v>229</v>
      </c>
      <c r="CA493" s="4"/>
      <c r="CB493" s="8"/>
      <c r="CC493" s="4"/>
      <c r="CD493" s="8"/>
      <c r="CE493" s="7"/>
      <c r="CF493" s="7"/>
      <c r="CG493" s="2" t="s">
        <v>239</v>
      </c>
      <c r="CH493" s="2" t="s">
        <v>226</v>
      </c>
      <c r="CI493" s="2" t="s">
        <v>639</v>
      </c>
      <c r="CJ493" s="2" t="s">
        <v>1529</v>
      </c>
      <c r="CK493" s="2" t="s">
        <v>241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239</v>
      </c>
      <c r="CT493" s="2" t="s">
        <v>226</v>
      </c>
      <c r="CU493" s="2" t="s">
        <v>1547</v>
      </c>
      <c r="CV493" s="2" t="s">
        <v>2800</v>
      </c>
      <c r="CW493" s="2" t="s">
        <v>241</v>
      </c>
      <c r="CX493" s="2" t="s">
        <v>229</v>
      </c>
      <c r="CY493" s="4"/>
      <c r="CZ493" s="8"/>
      <c r="DA493" s="4">
        <v>1</v>
      </c>
      <c r="DB493" s="8">
        <v>27.5</v>
      </c>
      <c r="DC493" s="7">
        <v>-1</v>
      </c>
      <c r="DD493" s="7">
        <v>-1</v>
      </c>
      <c r="DE493" s="2" t="s">
        <v>239</v>
      </c>
      <c r="DF493" s="2" t="s">
        <v>226</v>
      </c>
      <c r="DG493" s="2" t="s">
        <v>3742</v>
      </c>
      <c r="DH493" s="2" t="s">
        <v>2703</v>
      </c>
      <c r="DI493" s="2" t="s">
        <v>263</v>
      </c>
      <c r="DJ493" s="2" t="s">
        <v>229</v>
      </c>
      <c r="DK493" s="4"/>
      <c r="DL493" s="8"/>
      <c r="DM493" s="4"/>
      <c r="DN493" s="8"/>
      <c r="DO493" s="7"/>
      <c r="DP493" s="7"/>
      <c r="DQ493" s="2" t="s">
        <v>239</v>
      </c>
      <c r="DR493" s="2" t="s">
        <v>226</v>
      </c>
      <c r="DS493" s="2" t="s">
        <v>437</v>
      </c>
      <c r="DT493" s="2" t="s">
        <v>3743</v>
      </c>
      <c r="DU493" s="2" t="s">
        <v>241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239</v>
      </c>
      <c r="ED493" s="2" t="s">
        <v>226</v>
      </c>
      <c r="EE493" s="2" t="s">
        <v>627</v>
      </c>
      <c r="EF493" s="2" t="s">
        <v>1756</v>
      </c>
      <c r="EG493" s="2" t="s">
        <v>241</v>
      </c>
      <c r="EH493" s="2" t="s">
        <v>229</v>
      </c>
      <c r="EI493" s="4">
        <v>2</v>
      </c>
      <c r="EJ493" s="8">
        <v>34.64</v>
      </c>
      <c r="EK493" s="4"/>
      <c r="EL493" s="8"/>
      <c r="EM493" s="7"/>
      <c r="EN493" s="7"/>
      <c r="EO493" s="2" t="s">
        <v>239</v>
      </c>
      <c r="EP493" s="2" t="s">
        <v>226</v>
      </c>
      <c r="EQ493" s="2" t="s">
        <v>3744</v>
      </c>
      <c r="ER493" s="2" t="s">
        <v>1193</v>
      </c>
      <c r="ES493" s="2" t="s">
        <v>241</v>
      </c>
      <c r="ET493" s="2" t="s">
        <v>229</v>
      </c>
      <c r="EU493" s="4"/>
      <c r="EV493" s="8"/>
      <c r="EW493" s="4"/>
      <c r="EX493" s="8"/>
      <c r="EY493" s="7"/>
      <c r="EZ493" s="7"/>
      <c r="FA493" s="2" t="s">
        <v>267</v>
      </c>
      <c r="FB493" s="2" t="s">
        <v>226</v>
      </c>
      <c r="FC493" s="2" t="s">
        <v>229</v>
      </c>
      <c r="FD493" s="2" t="s">
        <v>229</v>
      </c>
      <c r="FE493" s="2" t="s">
        <v>241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226</v>
      </c>
      <c r="FO493" s="2" t="s">
        <v>1547</v>
      </c>
      <c r="FP493" s="2" t="s">
        <v>229</v>
      </c>
      <c r="FQ493" s="2" t="s">
        <v>241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239</v>
      </c>
      <c r="FZ493" s="2" t="s">
        <v>226</v>
      </c>
      <c r="GA493" s="2" t="s">
        <v>327</v>
      </c>
      <c r="GB493" s="2" t="s">
        <v>229</v>
      </c>
      <c r="GC493" s="2" t="s">
        <v>241</v>
      </c>
      <c r="GD493" s="2" t="s">
        <v>229</v>
      </c>
      <c r="GE493" s="4"/>
      <c r="GF493" s="8"/>
      <c r="GG493" s="4"/>
      <c r="GH493" s="8"/>
      <c r="GI493" s="7"/>
      <c r="GJ493" s="7"/>
      <c r="GK493" s="2" t="s">
        <v>272</v>
      </c>
      <c r="GL493" s="2" t="s">
        <v>226</v>
      </c>
      <c r="GM493" s="2" t="s">
        <v>229</v>
      </c>
      <c r="GN493" s="2" t="s">
        <v>229</v>
      </c>
      <c r="GO493" s="2" t="s">
        <v>241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239</v>
      </c>
      <c r="GX493" s="2" t="s">
        <v>226</v>
      </c>
      <c r="GY493" s="2" t="s">
        <v>632</v>
      </c>
      <c r="GZ493" s="2" t="s">
        <v>2517</v>
      </c>
      <c r="HA493" s="2" t="s">
        <v>241</v>
      </c>
      <c r="HB493" s="2" t="s">
        <v>229</v>
      </c>
      <c r="HC493" s="4"/>
      <c r="HD493" s="8"/>
      <c r="HE493" s="4"/>
      <c r="HF493" s="8"/>
      <c r="HG493" s="7"/>
      <c r="HH493" s="7"/>
      <c r="HI493" s="2" t="s">
        <v>266</v>
      </c>
      <c r="HJ493" s="2" t="s">
        <v>226</v>
      </c>
      <c r="HK493" s="2" t="s">
        <v>229</v>
      </c>
      <c r="HL493" s="2" t="s">
        <v>229</v>
      </c>
      <c r="HM493" s="2" t="s">
        <v>241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266</v>
      </c>
      <c r="HV493" s="2" t="s">
        <v>226</v>
      </c>
      <c r="HW493" s="2" t="s">
        <v>229</v>
      </c>
      <c r="HX493" s="2" t="s">
        <v>229</v>
      </c>
      <c r="HY493" s="2" t="s">
        <v>241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266</v>
      </c>
      <c r="IH493" s="2" t="s">
        <v>226</v>
      </c>
      <c r="II493" s="2" t="s">
        <v>229</v>
      </c>
      <c r="IJ493" s="2" t="s">
        <v>229</v>
      </c>
      <c r="IK493" s="2" t="s">
        <v>241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272</v>
      </c>
      <c r="IT493" s="2" t="s">
        <v>226</v>
      </c>
      <c r="IU493" s="2" t="s">
        <v>229</v>
      </c>
      <c r="IV493" s="2" t="s">
        <v>229</v>
      </c>
      <c r="IW493" s="2" t="s">
        <v>241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272</v>
      </c>
      <c r="JF493" s="2" t="s">
        <v>226</v>
      </c>
      <c r="JG493" s="2" t="s">
        <v>229</v>
      </c>
      <c r="JH493" s="2" t="s">
        <v>229</v>
      </c>
      <c r="JI493" s="2" t="s">
        <v>241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272</v>
      </c>
      <c r="JR493" s="2" t="s">
        <v>226</v>
      </c>
      <c r="JS493" s="2" t="s">
        <v>229</v>
      </c>
      <c r="JT493" s="2" t="s">
        <v>229</v>
      </c>
      <c r="JU493" s="2" t="s">
        <v>241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272</v>
      </c>
      <c r="KD493" s="2" t="s">
        <v>226</v>
      </c>
      <c r="KE493" s="2" t="s">
        <v>229</v>
      </c>
      <c r="KF493" s="2" t="s">
        <v>229</v>
      </c>
      <c r="KG493" s="2" t="s">
        <v>241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272</v>
      </c>
      <c r="KP493" s="2" t="s">
        <v>226</v>
      </c>
      <c r="KQ493" s="2" t="s">
        <v>229</v>
      </c>
      <c r="KR493" s="2" t="s">
        <v>229</v>
      </c>
      <c r="KS493" s="2" t="s">
        <v>241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272</v>
      </c>
      <c r="LB493" s="2" t="s">
        <v>226</v>
      </c>
      <c r="LC493" s="2" t="s">
        <v>229</v>
      </c>
      <c r="LD493" s="2" t="s">
        <v>229</v>
      </c>
      <c r="LE493" s="2" t="s">
        <v>241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229</v>
      </c>
      <c r="LN493" s="2" t="s">
        <v>229</v>
      </c>
      <c r="LO493" s="2" t="s">
        <v>229</v>
      </c>
      <c r="LP493" s="2" t="s">
        <v>229</v>
      </c>
      <c r="LQ493" s="2" t="s">
        <v>229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239</v>
      </c>
      <c r="LZ493" s="2" t="s">
        <v>275</v>
      </c>
      <c r="MA493" s="2" t="s">
        <v>634</v>
      </c>
      <c r="MB493" s="2" t="s">
        <v>229</v>
      </c>
      <c r="MC493" s="2" t="s">
        <v>241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272</v>
      </c>
      <c r="ML493" s="2" t="s">
        <v>226</v>
      </c>
      <c r="MM493" s="2" t="s">
        <v>229</v>
      </c>
      <c r="MN493" s="2" t="s">
        <v>229</v>
      </c>
      <c r="MO493" s="2" t="s">
        <v>241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239</v>
      </c>
      <c r="MX493" s="2" t="s">
        <v>226</v>
      </c>
      <c r="MY493" s="2" t="s">
        <v>723</v>
      </c>
      <c r="MZ493" s="2" t="s">
        <v>229</v>
      </c>
      <c r="NA493" s="2" t="s">
        <v>241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239</v>
      </c>
      <c r="NJ493" s="2" t="s">
        <v>260</v>
      </c>
      <c r="NK493" s="2" t="s">
        <v>635</v>
      </c>
      <c r="NL493" s="2" t="s">
        <v>647</v>
      </c>
      <c r="NM493" s="2" t="s">
        <v>241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272</v>
      </c>
      <c r="NV493" s="2" t="s">
        <v>226</v>
      </c>
      <c r="NW493" s="2" t="s">
        <v>229</v>
      </c>
      <c r="NX493" s="2" t="s">
        <v>229</v>
      </c>
      <c r="NY493" s="2" t="s">
        <v>241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239</v>
      </c>
      <c r="OH493" s="2" t="s">
        <v>226</v>
      </c>
      <c r="OI493" s="2" t="s">
        <v>229</v>
      </c>
      <c r="OJ493" s="2" t="s">
        <v>229</v>
      </c>
      <c r="OK493" s="2" t="s">
        <v>241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229</v>
      </c>
      <c r="OT493" s="2" t="s">
        <v>229</v>
      </c>
      <c r="OU493" s="2" t="s">
        <v>229</v>
      </c>
      <c r="OV493" s="2" t="s">
        <v>229</v>
      </c>
      <c r="OW493" s="2" t="s">
        <v>229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281</v>
      </c>
      <c r="PF493" s="2" t="s">
        <v>226</v>
      </c>
      <c r="PG493" s="2" t="s">
        <v>229</v>
      </c>
      <c r="PH493" s="2" t="s">
        <v>229</v>
      </c>
      <c r="PI493" s="2" t="s">
        <v>241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229</v>
      </c>
      <c r="PR493" s="2" t="s">
        <v>229</v>
      </c>
      <c r="PS493" s="2" t="s">
        <v>229</v>
      </c>
      <c r="PT493" s="2" t="s">
        <v>229</v>
      </c>
      <c r="PU493" s="2" t="s">
        <v>229</v>
      </c>
      <c r="PV493" s="2" t="s">
        <v>229</v>
      </c>
      <c r="PW493" s="4"/>
      <c r="PX493" s="8"/>
      <c r="PY493" s="4"/>
      <c r="PZ493" s="8"/>
      <c r="QA493" s="7"/>
      <c r="QB493" s="7"/>
      <c r="QC493" s="2" t="s">
        <v>281</v>
      </c>
      <c r="QD493" s="2" t="s">
        <v>226</v>
      </c>
      <c r="QE493" s="2" t="s">
        <v>229</v>
      </c>
      <c r="QF493" s="2" t="s">
        <v>229</v>
      </c>
      <c r="QG493" s="2" t="s">
        <v>241</v>
      </c>
      <c r="QH493" s="2" t="s">
        <v>229</v>
      </c>
      <c r="QI493" s="4"/>
      <c r="QJ493" s="8"/>
      <c r="QK493" s="4"/>
      <c r="QL493" s="8"/>
      <c r="QM493" s="7"/>
      <c r="QN493" s="7"/>
      <c r="QO493" s="2" t="s">
        <v>229</v>
      </c>
      <c r="QP493" s="2" t="s">
        <v>229</v>
      </c>
      <c r="QQ493" s="2" t="s">
        <v>229</v>
      </c>
      <c r="QR493" s="2" t="s">
        <v>229</v>
      </c>
      <c r="QS493" s="2" t="s">
        <v>229</v>
      </c>
      <c r="QT493" s="2" t="s">
        <v>229</v>
      </c>
      <c r="QU493" s="4"/>
      <c r="QV493" s="8"/>
      <c r="QW493" s="4"/>
      <c r="QX493" s="8"/>
      <c r="QY493" s="7"/>
      <c r="QZ493" s="7"/>
      <c r="RA493" s="2" t="s">
        <v>239</v>
      </c>
      <c r="RB493" s="2" t="s">
        <v>275</v>
      </c>
      <c r="RC493" s="2" t="s">
        <v>338</v>
      </c>
      <c r="RD493" s="2" t="s">
        <v>229</v>
      </c>
      <c r="RE493" s="2" t="s">
        <v>241</v>
      </c>
      <c r="RF493" s="2" t="s">
        <v>229</v>
      </c>
      <c r="RG493" s="4"/>
      <c r="RH493" s="8"/>
      <c r="RI493" s="4"/>
      <c r="RJ493" s="8"/>
      <c r="RK493" s="7"/>
      <c r="RL493" s="7"/>
      <c r="RM493" s="2" t="s">
        <v>272</v>
      </c>
      <c r="RN493" s="2" t="s">
        <v>226</v>
      </c>
      <c r="RO493" s="2" t="s">
        <v>229</v>
      </c>
      <c r="RP493" s="2" t="s">
        <v>229</v>
      </c>
      <c r="RQ493" s="2" t="s">
        <v>241</v>
      </c>
      <c r="RR493" s="2" t="s">
        <v>229</v>
      </c>
      <c r="RS493" s="4"/>
      <c r="RT493" s="8"/>
      <c r="RU493" s="4"/>
      <c r="RV493" s="8"/>
      <c r="RW493" s="7"/>
      <c r="RX493" s="7"/>
      <c r="RY493" s="2" t="s">
        <v>229</v>
      </c>
      <c r="RZ493" s="2" t="s">
        <v>229</v>
      </c>
      <c r="SA493" s="2" t="s">
        <v>229</v>
      </c>
      <c r="SB493" s="2" t="s">
        <v>229</v>
      </c>
      <c r="SC493" s="2" t="s">
        <v>229</v>
      </c>
      <c r="SD493" s="2" t="s">
        <v>229</v>
      </c>
      <c r="SE493" s="4">
        <v>135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</row>
    <row r="494">
      <c r="A494" s="2" t="s">
        <v>3745</v>
      </c>
      <c r="B494" s="2" t="s">
        <v>216</v>
      </c>
      <c r="C494" s="2" t="s">
        <v>217</v>
      </c>
      <c r="D494" s="2" t="s">
        <v>3600</v>
      </c>
      <c r="E494" s="2" t="s">
        <v>3726</v>
      </c>
      <c r="F494" s="2" t="s">
        <v>220</v>
      </c>
      <c r="G494" s="2" t="s">
        <v>221</v>
      </c>
      <c r="H494" s="2" t="s">
        <v>222</v>
      </c>
      <c r="I494" s="2" t="s">
        <v>3741</v>
      </c>
      <c r="J494" s="2" t="s">
        <v>285</v>
      </c>
      <c r="K494" s="2" t="s">
        <v>225</v>
      </c>
      <c r="L494" s="3">
        <v>30.95</v>
      </c>
      <c r="M494" s="3">
        <v>32.5</v>
      </c>
      <c r="N494" s="3">
        <v>64.99</v>
      </c>
      <c r="O494" s="2" t="s">
        <v>981</v>
      </c>
      <c r="P494" s="2" t="s">
        <v>964</v>
      </c>
      <c r="Q494" s="2" t="s">
        <v>228</v>
      </c>
      <c r="R494" s="2" t="s">
        <v>229</v>
      </c>
      <c r="S494" s="2" t="s">
        <v>230</v>
      </c>
      <c r="T494" s="2" t="s">
        <v>231</v>
      </c>
      <c r="U494" s="2" t="s">
        <v>232</v>
      </c>
      <c r="V494" s="2" t="s">
        <v>233</v>
      </c>
      <c r="W494" s="2" t="s">
        <v>234</v>
      </c>
      <c r="X494" s="2" t="s">
        <v>235</v>
      </c>
      <c r="Y494" s="2" t="s">
        <v>1064</v>
      </c>
      <c r="Z494" s="4">
        <v>98</v>
      </c>
      <c r="AA494" s="4">
        <f>=ROUNDDOWN(19.6,0)</f>
      </c>
      <c r="AB494" s="5">
        <v>5</v>
      </c>
      <c r="AC494" s="2" t="s">
        <v>229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>
        <v>6</v>
      </c>
      <c r="AQ494" s="8">
        <v>134.54</v>
      </c>
      <c r="AR494" s="4">
        <v>3</v>
      </c>
      <c r="AS494" s="8">
        <v>106.28</v>
      </c>
      <c r="AT494" s="7">
        <v>1</v>
      </c>
      <c r="AU494" s="7">
        <v>0.2659</v>
      </c>
      <c r="AV494" s="4" t="s">
        <v>229</v>
      </c>
      <c r="AW494" s="8" t="s">
        <v>229</v>
      </c>
      <c r="AX494" s="4" t="s">
        <v>229</v>
      </c>
      <c r="AY494" s="8" t="s">
        <v>229</v>
      </c>
      <c r="AZ494" s="7" t="s">
        <v>229</v>
      </c>
      <c r="BA494" s="7" t="s">
        <v>229</v>
      </c>
      <c r="BB494" s="7">
        <v>0.7952</v>
      </c>
      <c r="BC494" s="4" t="s">
        <v>229</v>
      </c>
      <c r="BD494" s="8" t="s">
        <v>229</v>
      </c>
      <c r="BE494" s="4" t="s">
        <v>229</v>
      </c>
      <c r="BF494" s="8" t="s">
        <v>229</v>
      </c>
      <c r="BG494" s="7" t="s">
        <v>229</v>
      </c>
      <c r="BH494" s="7" t="s">
        <v>229</v>
      </c>
      <c r="BI494" s="7" t="s">
        <v>229</v>
      </c>
      <c r="BJ494" s="4">
        <v>6</v>
      </c>
      <c r="BK494" s="8">
        <v>134.54</v>
      </c>
      <c r="BL494" s="2" t="s">
        <v>3746</v>
      </c>
      <c r="BM494" s="7">
        <v>1</v>
      </c>
      <c r="BN494" s="7">
        <v>1</v>
      </c>
      <c r="BO494" s="4"/>
      <c r="BP494" s="8"/>
      <c r="BQ494" s="4">
        <v>2</v>
      </c>
      <c r="BR494" s="8">
        <v>71.18</v>
      </c>
      <c r="BS494" s="7">
        <v>-1</v>
      </c>
      <c r="BT494" s="7">
        <v>-1</v>
      </c>
      <c r="BU494" s="2" t="s">
        <v>239</v>
      </c>
      <c r="BV494" s="2" t="s">
        <v>275</v>
      </c>
      <c r="BW494" s="2" t="s">
        <v>229</v>
      </c>
      <c r="BX494" s="2" t="s">
        <v>229</v>
      </c>
      <c r="BY494" s="2" t="s">
        <v>241</v>
      </c>
      <c r="BZ494" s="2" t="s">
        <v>229</v>
      </c>
      <c r="CA494" s="4"/>
      <c r="CB494" s="8"/>
      <c r="CC494" s="4">
        <v>1</v>
      </c>
      <c r="CD494" s="8">
        <v>35.1</v>
      </c>
      <c r="CE494" s="7">
        <v>-1</v>
      </c>
      <c r="CF494" s="7">
        <v>-1</v>
      </c>
      <c r="CG494" s="2" t="s">
        <v>239</v>
      </c>
      <c r="CH494" s="2" t="s">
        <v>226</v>
      </c>
      <c r="CI494" s="2" t="s">
        <v>639</v>
      </c>
      <c r="CJ494" s="2" t="s">
        <v>1084</v>
      </c>
      <c r="CK494" s="2" t="s">
        <v>241</v>
      </c>
      <c r="CL494" s="2" t="s">
        <v>229</v>
      </c>
      <c r="CM494" s="4">
        <v>1</v>
      </c>
      <c r="CN494" s="8">
        <v>35.1</v>
      </c>
      <c r="CO494" s="4"/>
      <c r="CP494" s="8"/>
      <c r="CQ494" s="7"/>
      <c r="CR494" s="7"/>
      <c r="CS494" s="2" t="s">
        <v>239</v>
      </c>
      <c r="CT494" s="2" t="s">
        <v>226</v>
      </c>
      <c r="CU494" s="2" t="s">
        <v>1547</v>
      </c>
      <c r="CV494" s="2" t="s">
        <v>2664</v>
      </c>
      <c r="CW494" s="2" t="s">
        <v>241</v>
      </c>
      <c r="CX494" s="2" t="s">
        <v>229</v>
      </c>
      <c r="CY494" s="4">
        <v>3</v>
      </c>
      <c r="CZ494" s="8">
        <v>58.5</v>
      </c>
      <c r="DA494" s="4"/>
      <c r="DB494" s="8"/>
      <c r="DC494" s="7"/>
      <c r="DD494" s="7"/>
      <c r="DE494" s="2" t="s">
        <v>239</v>
      </c>
      <c r="DF494" s="2" t="s">
        <v>226</v>
      </c>
      <c r="DG494" s="2" t="s">
        <v>3742</v>
      </c>
      <c r="DH494" s="2" t="s">
        <v>1429</v>
      </c>
      <c r="DI494" s="2" t="s">
        <v>263</v>
      </c>
      <c r="DJ494" s="2" t="s">
        <v>229</v>
      </c>
      <c r="DK494" s="4"/>
      <c r="DL494" s="8"/>
      <c r="DM494" s="4"/>
      <c r="DN494" s="8"/>
      <c r="DO494" s="7"/>
      <c r="DP494" s="7"/>
      <c r="DQ494" s="2" t="s">
        <v>239</v>
      </c>
      <c r="DR494" s="2" t="s">
        <v>226</v>
      </c>
      <c r="DS494" s="2" t="s">
        <v>437</v>
      </c>
      <c r="DT494" s="2" t="s">
        <v>3314</v>
      </c>
      <c r="DU494" s="2" t="s">
        <v>241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239</v>
      </c>
      <c r="ED494" s="2" t="s">
        <v>226</v>
      </c>
      <c r="EE494" s="2" t="s">
        <v>627</v>
      </c>
      <c r="EF494" s="2" t="s">
        <v>3747</v>
      </c>
      <c r="EG494" s="2" t="s">
        <v>241</v>
      </c>
      <c r="EH494" s="2" t="s">
        <v>229</v>
      </c>
      <c r="EI494" s="4">
        <v>2</v>
      </c>
      <c r="EJ494" s="8">
        <v>40.94</v>
      </c>
      <c r="EK494" s="4"/>
      <c r="EL494" s="8"/>
      <c r="EM494" s="7"/>
      <c r="EN494" s="7"/>
      <c r="EO494" s="2" t="s">
        <v>239</v>
      </c>
      <c r="EP494" s="2" t="s">
        <v>226</v>
      </c>
      <c r="EQ494" s="2" t="s">
        <v>3744</v>
      </c>
      <c r="ER494" s="2" t="s">
        <v>2856</v>
      </c>
      <c r="ES494" s="2" t="s">
        <v>241</v>
      </c>
      <c r="ET494" s="2" t="s">
        <v>229</v>
      </c>
      <c r="EU494" s="4"/>
      <c r="EV494" s="8"/>
      <c r="EW494" s="4"/>
      <c r="EX494" s="8"/>
      <c r="EY494" s="7"/>
      <c r="EZ494" s="7"/>
      <c r="FA494" s="2" t="s">
        <v>267</v>
      </c>
      <c r="FB494" s="2" t="s">
        <v>226</v>
      </c>
      <c r="FC494" s="2" t="s">
        <v>229</v>
      </c>
      <c r="FD494" s="2" t="s">
        <v>229</v>
      </c>
      <c r="FE494" s="2" t="s">
        <v>241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226</v>
      </c>
      <c r="FO494" s="2" t="s">
        <v>460</v>
      </c>
      <c r="FP494" s="2" t="s">
        <v>229</v>
      </c>
      <c r="FQ494" s="2" t="s">
        <v>241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239</v>
      </c>
      <c r="FZ494" s="2" t="s">
        <v>226</v>
      </c>
      <c r="GA494" s="2" t="s">
        <v>327</v>
      </c>
      <c r="GB494" s="2" t="s">
        <v>229</v>
      </c>
      <c r="GC494" s="2" t="s">
        <v>241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272</v>
      </c>
      <c r="GL494" s="2" t="s">
        <v>226</v>
      </c>
      <c r="GM494" s="2" t="s">
        <v>229</v>
      </c>
      <c r="GN494" s="2" t="s">
        <v>229</v>
      </c>
      <c r="GO494" s="2" t="s">
        <v>241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239</v>
      </c>
      <c r="GX494" s="2" t="s">
        <v>226</v>
      </c>
      <c r="GY494" s="2" t="s">
        <v>632</v>
      </c>
      <c r="GZ494" s="2" t="s">
        <v>847</v>
      </c>
      <c r="HA494" s="2" t="s">
        <v>241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266</v>
      </c>
      <c r="HJ494" s="2" t="s">
        <v>226</v>
      </c>
      <c r="HK494" s="2" t="s">
        <v>229</v>
      </c>
      <c r="HL494" s="2" t="s">
        <v>229</v>
      </c>
      <c r="HM494" s="2" t="s">
        <v>241</v>
      </c>
      <c r="HN494" s="2" t="s">
        <v>229</v>
      </c>
      <c r="HO494" s="4"/>
      <c r="HP494" s="8"/>
      <c r="HQ494" s="4"/>
      <c r="HR494" s="8"/>
      <c r="HS494" s="7"/>
      <c r="HT494" s="7"/>
      <c r="HU494" s="2" t="s">
        <v>266</v>
      </c>
      <c r="HV494" s="2" t="s">
        <v>226</v>
      </c>
      <c r="HW494" s="2" t="s">
        <v>229</v>
      </c>
      <c r="HX494" s="2" t="s">
        <v>229</v>
      </c>
      <c r="HY494" s="2" t="s">
        <v>241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266</v>
      </c>
      <c r="IH494" s="2" t="s">
        <v>226</v>
      </c>
      <c r="II494" s="2" t="s">
        <v>229</v>
      </c>
      <c r="IJ494" s="2" t="s">
        <v>229</v>
      </c>
      <c r="IK494" s="2" t="s">
        <v>241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272</v>
      </c>
      <c r="IT494" s="2" t="s">
        <v>226</v>
      </c>
      <c r="IU494" s="2" t="s">
        <v>229</v>
      </c>
      <c r="IV494" s="2" t="s">
        <v>229</v>
      </c>
      <c r="IW494" s="2" t="s">
        <v>241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272</v>
      </c>
      <c r="JF494" s="2" t="s">
        <v>226</v>
      </c>
      <c r="JG494" s="2" t="s">
        <v>229</v>
      </c>
      <c r="JH494" s="2" t="s">
        <v>229</v>
      </c>
      <c r="JI494" s="2" t="s">
        <v>241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272</v>
      </c>
      <c r="JR494" s="2" t="s">
        <v>226</v>
      </c>
      <c r="JS494" s="2" t="s">
        <v>229</v>
      </c>
      <c r="JT494" s="2" t="s">
        <v>229</v>
      </c>
      <c r="JU494" s="2" t="s">
        <v>241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272</v>
      </c>
      <c r="KD494" s="2" t="s">
        <v>226</v>
      </c>
      <c r="KE494" s="2" t="s">
        <v>229</v>
      </c>
      <c r="KF494" s="2" t="s">
        <v>229</v>
      </c>
      <c r="KG494" s="2" t="s">
        <v>241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272</v>
      </c>
      <c r="KP494" s="2" t="s">
        <v>226</v>
      </c>
      <c r="KQ494" s="2" t="s">
        <v>229</v>
      </c>
      <c r="KR494" s="2" t="s">
        <v>229</v>
      </c>
      <c r="KS494" s="2" t="s">
        <v>241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272</v>
      </c>
      <c r="LB494" s="2" t="s">
        <v>226</v>
      </c>
      <c r="LC494" s="2" t="s">
        <v>229</v>
      </c>
      <c r="LD494" s="2" t="s">
        <v>229</v>
      </c>
      <c r="LE494" s="2" t="s">
        <v>241</v>
      </c>
      <c r="LF494" s="2" t="s">
        <v>229</v>
      </c>
      <c r="LG494" s="4"/>
      <c r="LH494" s="8"/>
      <c r="LI494" s="4"/>
      <c r="LJ494" s="8"/>
      <c r="LK494" s="7"/>
      <c r="LL494" s="7"/>
      <c r="LM494" s="2" t="s">
        <v>229</v>
      </c>
      <c r="LN494" s="2" t="s">
        <v>229</v>
      </c>
      <c r="LO494" s="2" t="s">
        <v>229</v>
      </c>
      <c r="LP494" s="2" t="s">
        <v>229</v>
      </c>
      <c r="LQ494" s="2" t="s">
        <v>229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239</v>
      </c>
      <c r="LZ494" s="2" t="s">
        <v>275</v>
      </c>
      <c r="MA494" s="2" t="s">
        <v>634</v>
      </c>
      <c r="MB494" s="2" t="s">
        <v>229</v>
      </c>
      <c r="MC494" s="2" t="s">
        <v>241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272</v>
      </c>
      <c r="ML494" s="2" t="s">
        <v>226</v>
      </c>
      <c r="MM494" s="2" t="s">
        <v>229</v>
      </c>
      <c r="MN494" s="2" t="s">
        <v>229</v>
      </c>
      <c r="MO494" s="2" t="s">
        <v>241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239</v>
      </c>
      <c r="MX494" s="2" t="s">
        <v>226</v>
      </c>
      <c r="MY494" s="2" t="s">
        <v>723</v>
      </c>
      <c r="MZ494" s="2" t="s">
        <v>229</v>
      </c>
      <c r="NA494" s="2" t="s">
        <v>241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239</v>
      </c>
      <c r="NJ494" s="2" t="s">
        <v>260</v>
      </c>
      <c r="NK494" s="2" t="s">
        <v>635</v>
      </c>
      <c r="NL494" s="2" t="s">
        <v>659</v>
      </c>
      <c r="NM494" s="2" t="s">
        <v>241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272</v>
      </c>
      <c r="NV494" s="2" t="s">
        <v>226</v>
      </c>
      <c r="NW494" s="2" t="s">
        <v>229</v>
      </c>
      <c r="NX494" s="2" t="s">
        <v>229</v>
      </c>
      <c r="NY494" s="2" t="s">
        <v>241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239</v>
      </c>
      <c r="OH494" s="2" t="s">
        <v>226</v>
      </c>
      <c r="OI494" s="2" t="s">
        <v>229</v>
      </c>
      <c r="OJ494" s="2" t="s">
        <v>229</v>
      </c>
      <c r="OK494" s="2" t="s">
        <v>241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229</v>
      </c>
      <c r="OT494" s="2" t="s">
        <v>229</v>
      </c>
      <c r="OU494" s="2" t="s">
        <v>229</v>
      </c>
      <c r="OV494" s="2" t="s">
        <v>229</v>
      </c>
      <c r="OW494" s="2" t="s">
        <v>229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281</v>
      </c>
      <c r="PF494" s="2" t="s">
        <v>226</v>
      </c>
      <c r="PG494" s="2" t="s">
        <v>229</v>
      </c>
      <c r="PH494" s="2" t="s">
        <v>229</v>
      </c>
      <c r="PI494" s="2" t="s">
        <v>241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229</v>
      </c>
      <c r="PR494" s="2" t="s">
        <v>229</v>
      </c>
      <c r="PS494" s="2" t="s">
        <v>229</v>
      </c>
      <c r="PT494" s="2" t="s">
        <v>229</v>
      </c>
      <c r="PU494" s="2" t="s">
        <v>229</v>
      </c>
      <c r="PV494" s="2" t="s">
        <v>229</v>
      </c>
      <c r="PW494" s="4"/>
      <c r="PX494" s="8"/>
      <c r="PY494" s="4"/>
      <c r="PZ494" s="8"/>
      <c r="QA494" s="7"/>
      <c r="QB494" s="7"/>
      <c r="QC494" s="2" t="s">
        <v>281</v>
      </c>
      <c r="QD494" s="2" t="s">
        <v>226</v>
      </c>
      <c r="QE494" s="2" t="s">
        <v>229</v>
      </c>
      <c r="QF494" s="2" t="s">
        <v>229</v>
      </c>
      <c r="QG494" s="2" t="s">
        <v>241</v>
      </c>
      <c r="QH494" s="2" t="s">
        <v>229</v>
      </c>
      <c r="QI494" s="4"/>
      <c r="QJ494" s="8"/>
      <c r="QK494" s="4"/>
      <c r="QL494" s="8"/>
      <c r="QM494" s="7"/>
      <c r="QN494" s="7"/>
      <c r="QO494" s="2" t="s">
        <v>229</v>
      </c>
      <c r="QP494" s="2" t="s">
        <v>229</v>
      </c>
      <c r="QQ494" s="2" t="s">
        <v>229</v>
      </c>
      <c r="QR494" s="2" t="s">
        <v>229</v>
      </c>
      <c r="QS494" s="2" t="s">
        <v>229</v>
      </c>
      <c r="QT494" s="2" t="s">
        <v>229</v>
      </c>
      <c r="QU494" s="4"/>
      <c r="QV494" s="8"/>
      <c r="QW494" s="4"/>
      <c r="QX494" s="8"/>
      <c r="QY494" s="7"/>
      <c r="QZ494" s="7"/>
      <c r="RA494" s="2" t="s">
        <v>239</v>
      </c>
      <c r="RB494" s="2" t="s">
        <v>275</v>
      </c>
      <c r="RC494" s="2" t="s">
        <v>338</v>
      </c>
      <c r="RD494" s="2" t="s">
        <v>521</v>
      </c>
      <c r="RE494" s="2" t="s">
        <v>241</v>
      </c>
      <c r="RF494" s="2" t="s">
        <v>229</v>
      </c>
      <c r="RG494" s="4"/>
      <c r="RH494" s="8"/>
      <c r="RI494" s="4"/>
      <c r="RJ494" s="8"/>
      <c r="RK494" s="7"/>
      <c r="RL494" s="7"/>
      <c r="RM494" s="2" t="s">
        <v>272</v>
      </c>
      <c r="RN494" s="2" t="s">
        <v>226</v>
      </c>
      <c r="RO494" s="2" t="s">
        <v>229</v>
      </c>
      <c r="RP494" s="2" t="s">
        <v>229</v>
      </c>
      <c r="RQ494" s="2" t="s">
        <v>241</v>
      </c>
      <c r="RR494" s="2" t="s">
        <v>229</v>
      </c>
      <c r="RS494" s="4"/>
      <c r="RT494" s="8"/>
      <c r="RU494" s="4"/>
      <c r="RV494" s="8"/>
      <c r="RW494" s="7"/>
      <c r="RX494" s="7"/>
      <c r="RY494" s="2" t="s">
        <v>229</v>
      </c>
      <c r="RZ494" s="2" t="s">
        <v>229</v>
      </c>
      <c r="SA494" s="2" t="s">
        <v>229</v>
      </c>
      <c r="SB494" s="2" t="s">
        <v>229</v>
      </c>
      <c r="SC494" s="2" t="s">
        <v>229</v>
      </c>
      <c r="SD494" s="2" t="s">
        <v>229</v>
      </c>
      <c r="SE494" s="4">
        <v>98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</row>
    <row r="495">
      <c r="A495" s="2" t="s">
        <v>3748</v>
      </c>
      <c r="B495" s="2" t="s">
        <v>216</v>
      </c>
      <c r="C495" s="2" t="s">
        <v>217</v>
      </c>
      <c r="D495" s="2" t="s">
        <v>3600</v>
      </c>
      <c r="E495" s="2" t="s">
        <v>3726</v>
      </c>
      <c r="F495" s="2" t="s">
        <v>220</v>
      </c>
      <c r="G495" s="2" t="s">
        <v>221</v>
      </c>
      <c r="H495" s="2" t="s">
        <v>222</v>
      </c>
      <c r="I495" s="2" t="s">
        <v>3741</v>
      </c>
      <c r="J495" s="2" t="s">
        <v>224</v>
      </c>
      <c r="K495" s="2" t="s">
        <v>412</v>
      </c>
      <c r="L495" s="3">
        <v>26.19</v>
      </c>
      <c r="M495" s="3">
        <v>27.5</v>
      </c>
      <c r="N495" s="3">
        <v>54.99</v>
      </c>
      <c r="O495" s="2" t="s">
        <v>981</v>
      </c>
      <c r="P495" s="2" t="s">
        <v>964</v>
      </c>
      <c r="Q495" s="2" t="s">
        <v>228</v>
      </c>
      <c r="R495" s="2" t="s">
        <v>229</v>
      </c>
      <c r="S495" s="2" t="s">
        <v>414</v>
      </c>
      <c r="T495" s="2" t="s">
        <v>231</v>
      </c>
      <c r="U495" s="2" t="s">
        <v>2464</v>
      </c>
      <c r="V495" s="2" t="s">
        <v>233</v>
      </c>
      <c r="W495" s="2" t="s">
        <v>234</v>
      </c>
      <c r="X495" s="2" t="s">
        <v>235</v>
      </c>
      <c r="Y495" s="2" t="s">
        <v>1064</v>
      </c>
      <c r="Z495" s="4">
        <v>107</v>
      </c>
      <c r="AA495" s="4">
        <f>=ROUNDDOWN(118.888888888889,0)</f>
      </c>
      <c r="AB495" s="5">
        <v>0.9</v>
      </c>
      <c r="AC495" s="2" t="s">
        <v>229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>
        <v>1</v>
      </c>
      <c r="AW495" s="8">
        <v>20.47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/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>
        <v>0.1079</v>
      </c>
      <c r="BJ495" s="4"/>
      <c r="BK495" s="8"/>
      <c r="BL495" s="2" t="s">
        <v>229</v>
      </c>
      <c r="BM495" s="7"/>
      <c r="BN495" s="7"/>
      <c r="BO495" s="4"/>
      <c r="BP495" s="8"/>
      <c r="BQ495" s="4"/>
      <c r="BR495" s="8"/>
      <c r="BS495" s="7"/>
      <c r="BT495" s="7"/>
      <c r="BU495" s="2" t="s">
        <v>239</v>
      </c>
      <c r="BV495" s="2" t="s">
        <v>275</v>
      </c>
      <c r="BW495" s="2" t="s">
        <v>229</v>
      </c>
      <c r="BX495" s="2" t="s">
        <v>229</v>
      </c>
      <c r="BY495" s="2" t="s">
        <v>241</v>
      </c>
      <c r="BZ495" s="2" t="s">
        <v>229</v>
      </c>
      <c r="CA495" s="4"/>
      <c r="CB495" s="8"/>
      <c r="CC495" s="4"/>
      <c r="CD495" s="8"/>
      <c r="CE495" s="7"/>
      <c r="CF495" s="7"/>
      <c r="CG495" s="2" t="s">
        <v>239</v>
      </c>
      <c r="CH495" s="2" t="s">
        <v>226</v>
      </c>
      <c r="CI495" s="2" t="s">
        <v>639</v>
      </c>
      <c r="CJ495" s="2" t="s">
        <v>2958</v>
      </c>
      <c r="CK495" s="2" t="s">
        <v>241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239</v>
      </c>
      <c r="CT495" s="2" t="s">
        <v>226</v>
      </c>
      <c r="CU495" s="2" t="s">
        <v>460</v>
      </c>
      <c r="CV495" s="2" t="s">
        <v>1111</v>
      </c>
      <c r="CW495" s="2" t="s">
        <v>241</v>
      </c>
      <c r="CX495" s="2" t="s">
        <v>229</v>
      </c>
      <c r="CY495" s="4"/>
      <c r="CZ495" s="8"/>
      <c r="DA495" s="4"/>
      <c r="DB495" s="8"/>
      <c r="DC495" s="7"/>
      <c r="DD495" s="7"/>
      <c r="DE495" s="2" t="s">
        <v>239</v>
      </c>
      <c r="DF495" s="2" t="s">
        <v>226</v>
      </c>
      <c r="DG495" s="2" t="s">
        <v>3742</v>
      </c>
      <c r="DH495" s="2" t="s">
        <v>2507</v>
      </c>
      <c r="DI495" s="2" t="s">
        <v>263</v>
      </c>
      <c r="DJ495" s="2" t="s">
        <v>229</v>
      </c>
      <c r="DK495" s="4"/>
      <c r="DL495" s="8"/>
      <c r="DM495" s="4"/>
      <c r="DN495" s="8"/>
      <c r="DO495" s="7"/>
      <c r="DP495" s="7"/>
      <c r="DQ495" s="2" t="s">
        <v>239</v>
      </c>
      <c r="DR495" s="2" t="s">
        <v>226</v>
      </c>
      <c r="DS495" s="2" t="s">
        <v>437</v>
      </c>
      <c r="DT495" s="2" t="s">
        <v>229</v>
      </c>
      <c r="DU495" s="2" t="s">
        <v>241</v>
      </c>
      <c r="DV495" s="2" t="s">
        <v>229</v>
      </c>
      <c r="DW495" s="4"/>
      <c r="DX495" s="8"/>
      <c r="DY495" s="4"/>
      <c r="DZ495" s="8"/>
      <c r="EA495" s="7"/>
      <c r="EB495" s="7"/>
      <c r="EC495" s="2" t="s">
        <v>239</v>
      </c>
      <c r="ED495" s="2" t="s">
        <v>226</v>
      </c>
      <c r="EE495" s="2" t="s">
        <v>627</v>
      </c>
      <c r="EF495" s="2" t="s">
        <v>2481</v>
      </c>
      <c r="EG495" s="2" t="s">
        <v>241</v>
      </c>
      <c r="EH495" s="2" t="s">
        <v>229</v>
      </c>
      <c r="EI495" s="4"/>
      <c r="EJ495" s="8"/>
      <c r="EK495" s="4"/>
      <c r="EL495" s="8"/>
      <c r="EM495" s="7"/>
      <c r="EN495" s="7"/>
      <c r="EO495" s="2" t="s">
        <v>239</v>
      </c>
      <c r="EP495" s="2" t="s">
        <v>226</v>
      </c>
      <c r="EQ495" s="2" t="s">
        <v>3744</v>
      </c>
      <c r="ER495" s="2" t="s">
        <v>2486</v>
      </c>
      <c r="ES495" s="2" t="s">
        <v>241</v>
      </c>
      <c r="ET495" s="2" t="s">
        <v>229</v>
      </c>
      <c r="EU495" s="4"/>
      <c r="EV495" s="8"/>
      <c r="EW495" s="4"/>
      <c r="EX495" s="8"/>
      <c r="EY495" s="7"/>
      <c r="EZ495" s="7"/>
      <c r="FA495" s="2" t="s">
        <v>267</v>
      </c>
      <c r="FB495" s="2" t="s">
        <v>226</v>
      </c>
      <c r="FC495" s="2" t="s">
        <v>229</v>
      </c>
      <c r="FD495" s="2" t="s">
        <v>229</v>
      </c>
      <c r="FE495" s="2" t="s">
        <v>241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226</v>
      </c>
      <c r="FO495" s="2" t="s">
        <v>460</v>
      </c>
      <c r="FP495" s="2" t="s">
        <v>229</v>
      </c>
      <c r="FQ495" s="2" t="s">
        <v>241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226</v>
      </c>
      <c r="GA495" s="2" t="s">
        <v>327</v>
      </c>
      <c r="GB495" s="2" t="s">
        <v>229</v>
      </c>
      <c r="GC495" s="2" t="s">
        <v>241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272</v>
      </c>
      <c r="GL495" s="2" t="s">
        <v>226</v>
      </c>
      <c r="GM495" s="2" t="s">
        <v>229</v>
      </c>
      <c r="GN495" s="2" t="s">
        <v>229</v>
      </c>
      <c r="GO495" s="2" t="s">
        <v>241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239</v>
      </c>
      <c r="GX495" s="2" t="s">
        <v>226</v>
      </c>
      <c r="GY495" s="2" t="s">
        <v>632</v>
      </c>
      <c r="GZ495" s="2" t="s">
        <v>1277</v>
      </c>
      <c r="HA495" s="2" t="s">
        <v>241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266</v>
      </c>
      <c r="HJ495" s="2" t="s">
        <v>226</v>
      </c>
      <c r="HK495" s="2" t="s">
        <v>229</v>
      </c>
      <c r="HL495" s="2" t="s">
        <v>229</v>
      </c>
      <c r="HM495" s="2" t="s">
        <v>241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266</v>
      </c>
      <c r="HV495" s="2" t="s">
        <v>226</v>
      </c>
      <c r="HW495" s="2" t="s">
        <v>229</v>
      </c>
      <c r="HX495" s="2" t="s">
        <v>229</v>
      </c>
      <c r="HY495" s="2" t="s">
        <v>241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266</v>
      </c>
      <c r="IH495" s="2" t="s">
        <v>226</v>
      </c>
      <c r="II495" s="2" t="s">
        <v>229</v>
      </c>
      <c r="IJ495" s="2" t="s">
        <v>229</v>
      </c>
      <c r="IK495" s="2" t="s">
        <v>241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272</v>
      </c>
      <c r="IT495" s="2" t="s">
        <v>226</v>
      </c>
      <c r="IU495" s="2" t="s">
        <v>229</v>
      </c>
      <c r="IV495" s="2" t="s">
        <v>229</v>
      </c>
      <c r="IW495" s="2" t="s">
        <v>241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272</v>
      </c>
      <c r="JF495" s="2" t="s">
        <v>226</v>
      </c>
      <c r="JG495" s="2" t="s">
        <v>229</v>
      </c>
      <c r="JH495" s="2" t="s">
        <v>229</v>
      </c>
      <c r="JI495" s="2" t="s">
        <v>241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272</v>
      </c>
      <c r="JR495" s="2" t="s">
        <v>226</v>
      </c>
      <c r="JS495" s="2" t="s">
        <v>229</v>
      </c>
      <c r="JT495" s="2" t="s">
        <v>229</v>
      </c>
      <c r="JU495" s="2" t="s">
        <v>241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272</v>
      </c>
      <c r="KD495" s="2" t="s">
        <v>226</v>
      </c>
      <c r="KE495" s="2" t="s">
        <v>229</v>
      </c>
      <c r="KF495" s="2" t="s">
        <v>229</v>
      </c>
      <c r="KG495" s="2" t="s">
        <v>241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272</v>
      </c>
      <c r="KP495" s="2" t="s">
        <v>226</v>
      </c>
      <c r="KQ495" s="2" t="s">
        <v>229</v>
      </c>
      <c r="KR495" s="2" t="s">
        <v>229</v>
      </c>
      <c r="KS495" s="2" t="s">
        <v>241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272</v>
      </c>
      <c r="LB495" s="2" t="s">
        <v>226</v>
      </c>
      <c r="LC495" s="2" t="s">
        <v>229</v>
      </c>
      <c r="LD495" s="2" t="s">
        <v>229</v>
      </c>
      <c r="LE495" s="2" t="s">
        <v>241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229</v>
      </c>
      <c r="LN495" s="2" t="s">
        <v>229</v>
      </c>
      <c r="LO495" s="2" t="s">
        <v>229</v>
      </c>
      <c r="LP495" s="2" t="s">
        <v>229</v>
      </c>
      <c r="LQ495" s="2" t="s">
        <v>229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239</v>
      </c>
      <c r="LZ495" s="2" t="s">
        <v>275</v>
      </c>
      <c r="MA495" s="2" t="s">
        <v>634</v>
      </c>
      <c r="MB495" s="2" t="s">
        <v>229</v>
      </c>
      <c r="MC495" s="2" t="s">
        <v>241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272</v>
      </c>
      <c r="ML495" s="2" t="s">
        <v>226</v>
      </c>
      <c r="MM495" s="2" t="s">
        <v>229</v>
      </c>
      <c r="MN495" s="2" t="s">
        <v>229</v>
      </c>
      <c r="MO495" s="2" t="s">
        <v>241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239</v>
      </c>
      <c r="MX495" s="2" t="s">
        <v>226</v>
      </c>
      <c r="MY495" s="2" t="s">
        <v>723</v>
      </c>
      <c r="MZ495" s="2" t="s">
        <v>229</v>
      </c>
      <c r="NA495" s="2" t="s">
        <v>241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239</v>
      </c>
      <c r="NJ495" s="2" t="s">
        <v>260</v>
      </c>
      <c r="NK495" s="2" t="s">
        <v>635</v>
      </c>
      <c r="NL495" s="2" t="s">
        <v>229</v>
      </c>
      <c r="NM495" s="2" t="s">
        <v>241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272</v>
      </c>
      <c r="NV495" s="2" t="s">
        <v>226</v>
      </c>
      <c r="NW495" s="2" t="s">
        <v>229</v>
      </c>
      <c r="NX495" s="2" t="s">
        <v>229</v>
      </c>
      <c r="NY495" s="2" t="s">
        <v>241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239</v>
      </c>
      <c r="OH495" s="2" t="s">
        <v>226</v>
      </c>
      <c r="OI495" s="2" t="s">
        <v>229</v>
      </c>
      <c r="OJ495" s="2" t="s">
        <v>229</v>
      </c>
      <c r="OK495" s="2" t="s">
        <v>241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229</v>
      </c>
      <c r="OT495" s="2" t="s">
        <v>229</v>
      </c>
      <c r="OU495" s="2" t="s">
        <v>229</v>
      </c>
      <c r="OV495" s="2" t="s">
        <v>229</v>
      </c>
      <c r="OW495" s="2" t="s">
        <v>229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281</v>
      </c>
      <c r="PF495" s="2" t="s">
        <v>226</v>
      </c>
      <c r="PG495" s="2" t="s">
        <v>229</v>
      </c>
      <c r="PH495" s="2" t="s">
        <v>229</v>
      </c>
      <c r="PI495" s="2" t="s">
        <v>241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229</v>
      </c>
      <c r="PR495" s="2" t="s">
        <v>229</v>
      </c>
      <c r="PS495" s="2" t="s">
        <v>229</v>
      </c>
      <c r="PT495" s="2" t="s">
        <v>229</v>
      </c>
      <c r="PU495" s="2" t="s">
        <v>229</v>
      </c>
      <c r="PV495" s="2" t="s">
        <v>229</v>
      </c>
      <c r="PW495" s="4"/>
      <c r="PX495" s="8"/>
      <c r="PY495" s="4"/>
      <c r="PZ495" s="8"/>
      <c r="QA495" s="7"/>
      <c r="QB495" s="7"/>
      <c r="QC495" s="2" t="s">
        <v>281</v>
      </c>
      <c r="QD495" s="2" t="s">
        <v>226</v>
      </c>
      <c r="QE495" s="2" t="s">
        <v>229</v>
      </c>
      <c r="QF495" s="2" t="s">
        <v>229</v>
      </c>
      <c r="QG495" s="2" t="s">
        <v>241</v>
      </c>
      <c r="QH495" s="2" t="s">
        <v>229</v>
      </c>
      <c r="QI495" s="4"/>
      <c r="QJ495" s="8"/>
      <c r="QK495" s="4"/>
      <c r="QL495" s="8"/>
      <c r="QM495" s="7"/>
      <c r="QN495" s="7"/>
      <c r="QO495" s="2" t="s">
        <v>229</v>
      </c>
      <c r="QP495" s="2" t="s">
        <v>229</v>
      </c>
      <c r="QQ495" s="2" t="s">
        <v>229</v>
      </c>
      <c r="QR495" s="2" t="s">
        <v>229</v>
      </c>
      <c r="QS495" s="2" t="s">
        <v>229</v>
      </c>
      <c r="QT495" s="2" t="s">
        <v>229</v>
      </c>
      <c r="QU495" s="4"/>
      <c r="QV495" s="8"/>
      <c r="QW495" s="4"/>
      <c r="QX495" s="8"/>
      <c r="QY495" s="7"/>
      <c r="QZ495" s="7"/>
      <c r="RA495" s="2" t="s">
        <v>239</v>
      </c>
      <c r="RB495" s="2" t="s">
        <v>275</v>
      </c>
      <c r="RC495" s="2" t="s">
        <v>338</v>
      </c>
      <c r="RD495" s="2" t="s">
        <v>229</v>
      </c>
      <c r="RE495" s="2" t="s">
        <v>241</v>
      </c>
      <c r="RF495" s="2" t="s">
        <v>229</v>
      </c>
      <c r="RG495" s="4"/>
      <c r="RH495" s="8"/>
      <c r="RI495" s="4"/>
      <c r="RJ495" s="8"/>
      <c r="RK495" s="7"/>
      <c r="RL495" s="7"/>
      <c r="RM495" s="2" t="s">
        <v>272</v>
      </c>
      <c r="RN495" s="2" t="s">
        <v>226</v>
      </c>
      <c r="RO495" s="2" t="s">
        <v>229</v>
      </c>
      <c r="RP495" s="2" t="s">
        <v>229</v>
      </c>
      <c r="RQ495" s="2" t="s">
        <v>241</v>
      </c>
      <c r="RR495" s="2" t="s">
        <v>229</v>
      </c>
      <c r="RS495" s="4"/>
      <c r="RT495" s="8"/>
      <c r="RU495" s="4"/>
      <c r="RV495" s="8"/>
      <c r="RW495" s="7"/>
      <c r="RX495" s="7"/>
      <c r="RY495" s="2" t="s">
        <v>229</v>
      </c>
      <c r="RZ495" s="2" t="s">
        <v>229</v>
      </c>
      <c r="SA495" s="2" t="s">
        <v>229</v>
      </c>
      <c r="SB495" s="2" t="s">
        <v>229</v>
      </c>
      <c r="SC495" s="2" t="s">
        <v>229</v>
      </c>
      <c r="SD495" s="2" t="s">
        <v>229</v>
      </c>
      <c r="SE495" s="4">
        <v>107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</row>
    <row r="496">
      <c r="A496" s="2" t="s">
        <v>3749</v>
      </c>
      <c r="B496" s="2" t="s">
        <v>216</v>
      </c>
      <c r="C496" s="2" t="s">
        <v>217</v>
      </c>
      <c r="D496" s="2" t="s">
        <v>3600</v>
      </c>
      <c r="E496" s="2" t="s">
        <v>3726</v>
      </c>
      <c r="F496" s="2" t="s">
        <v>220</v>
      </c>
      <c r="G496" s="2" t="s">
        <v>221</v>
      </c>
      <c r="H496" s="2" t="s">
        <v>222</v>
      </c>
      <c r="I496" s="2" t="s">
        <v>3741</v>
      </c>
      <c r="J496" s="2" t="s">
        <v>285</v>
      </c>
      <c r="K496" s="2" t="s">
        <v>412</v>
      </c>
      <c r="L496" s="3">
        <v>30.95</v>
      </c>
      <c r="M496" s="3">
        <v>32.5</v>
      </c>
      <c r="N496" s="3">
        <v>64.99</v>
      </c>
      <c r="O496" s="2" t="s">
        <v>981</v>
      </c>
      <c r="P496" s="2" t="s">
        <v>964</v>
      </c>
      <c r="Q496" s="2" t="s">
        <v>228</v>
      </c>
      <c r="R496" s="2" t="s">
        <v>229</v>
      </c>
      <c r="S496" s="2" t="s">
        <v>414</v>
      </c>
      <c r="T496" s="2" t="s">
        <v>231</v>
      </c>
      <c r="U496" s="2" t="s">
        <v>232</v>
      </c>
      <c r="V496" s="2" t="s">
        <v>233</v>
      </c>
      <c r="W496" s="2" t="s">
        <v>234</v>
      </c>
      <c r="X496" s="2" t="s">
        <v>235</v>
      </c>
      <c r="Y496" s="2" t="s">
        <v>1064</v>
      </c>
      <c r="Z496" s="4">
        <v>187</v>
      </c>
      <c r="AA496" s="4">
        <f>=ROUNDDOWN(46.75,0)</f>
      </c>
      <c r="AB496" s="5">
        <v>4</v>
      </c>
      <c r="AC496" s="2" t="s">
        <v>229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>
        <v>1</v>
      </c>
      <c r="AQ496" s="8">
        <v>20.47</v>
      </c>
      <c r="AR496" s="4"/>
      <c r="AS496" s="8"/>
      <c r="AT496" s="7"/>
      <c r="AU496" s="7"/>
      <c r="AV496" s="4" t="s">
        <v>229</v>
      </c>
      <c r="AW496" s="8" t="s">
        <v>229</v>
      </c>
      <c r="AX496" s="4" t="s">
        <v>229</v>
      </c>
      <c r="AY496" s="8" t="s">
        <v>229</v>
      </c>
      <c r="AZ496" s="7" t="s">
        <v>229</v>
      </c>
      <c r="BA496" s="7" t="s">
        <v>229</v>
      </c>
      <c r="BB496" s="7">
        <v>1</v>
      </c>
      <c r="BC496" s="4" t="s">
        <v>229</v>
      </c>
      <c r="BD496" s="8" t="s">
        <v>229</v>
      </c>
      <c r="BE496" s="4" t="s">
        <v>229</v>
      </c>
      <c r="BF496" s="8" t="s">
        <v>229</v>
      </c>
      <c r="BG496" s="7" t="s">
        <v>229</v>
      </c>
      <c r="BH496" s="7" t="s">
        <v>229</v>
      </c>
      <c r="BI496" s="7" t="s">
        <v>229</v>
      </c>
      <c r="BJ496" s="4">
        <v>1</v>
      </c>
      <c r="BK496" s="8">
        <v>20.47</v>
      </c>
      <c r="BL496" s="2" t="s">
        <v>22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239</v>
      </c>
      <c r="BV496" s="2" t="s">
        <v>275</v>
      </c>
      <c r="BW496" s="2" t="s">
        <v>229</v>
      </c>
      <c r="BX496" s="2" t="s">
        <v>229</v>
      </c>
      <c r="BY496" s="2" t="s">
        <v>241</v>
      </c>
      <c r="BZ496" s="2" t="s">
        <v>229</v>
      </c>
      <c r="CA496" s="4"/>
      <c r="CB496" s="8"/>
      <c r="CC496" s="4"/>
      <c r="CD496" s="8"/>
      <c r="CE496" s="7"/>
      <c r="CF496" s="7"/>
      <c r="CG496" s="2" t="s">
        <v>239</v>
      </c>
      <c r="CH496" s="2" t="s">
        <v>226</v>
      </c>
      <c r="CI496" s="2" t="s">
        <v>639</v>
      </c>
      <c r="CJ496" s="2" t="s">
        <v>2702</v>
      </c>
      <c r="CK496" s="2" t="s">
        <v>241</v>
      </c>
      <c r="CL496" s="2" t="s">
        <v>229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226</v>
      </c>
      <c r="CU496" s="2" t="s">
        <v>460</v>
      </c>
      <c r="CV496" s="2" t="s">
        <v>2562</v>
      </c>
      <c r="CW496" s="2" t="s">
        <v>241</v>
      </c>
      <c r="CX496" s="2" t="s">
        <v>229</v>
      </c>
      <c r="CY496" s="4"/>
      <c r="CZ496" s="8"/>
      <c r="DA496" s="4"/>
      <c r="DB496" s="8"/>
      <c r="DC496" s="7"/>
      <c r="DD496" s="7"/>
      <c r="DE496" s="2" t="s">
        <v>239</v>
      </c>
      <c r="DF496" s="2" t="s">
        <v>226</v>
      </c>
      <c r="DG496" s="2" t="s">
        <v>3742</v>
      </c>
      <c r="DH496" s="2" t="s">
        <v>1193</v>
      </c>
      <c r="DI496" s="2" t="s">
        <v>263</v>
      </c>
      <c r="DJ496" s="2" t="s">
        <v>229</v>
      </c>
      <c r="DK496" s="4"/>
      <c r="DL496" s="8"/>
      <c r="DM496" s="4"/>
      <c r="DN496" s="8"/>
      <c r="DO496" s="7"/>
      <c r="DP496" s="7"/>
      <c r="DQ496" s="2" t="s">
        <v>239</v>
      </c>
      <c r="DR496" s="2" t="s">
        <v>226</v>
      </c>
      <c r="DS496" s="2" t="s">
        <v>437</v>
      </c>
      <c r="DT496" s="2" t="s">
        <v>2727</v>
      </c>
      <c r="DU496" s="2" t="s">
        <v>241</v>
      </c>
      <c r="DV496" s="2" t="s">
        <v>229</v>
      </c>
      <c r="DW496" s="4"/>
      <c r="DX496" s="8"/>
      <c r="DY496" s="4"/>
      <c r="DZ496" s="8"/>
      <c r="EA496" s="7"/>
      <c r="EB496" s="7"/>
      <c r="EC496" s="2" t="s">
        <v>239</v>
      </c>
      <c r="ED496" s="2" t="s">
        <v>226</v>
      </c>
      <c r="EE496" s="2" t="s">
        <v>627</v>
      </c>
      <c r="EF496" s="2" t="s">
        <v>3750</v>
      </c>
      <c r="EG496" s="2" t="s">
        <v>241</v>
      </c>
      <c r="EH496" s="2" t="s">
        <v>229</v>
      </c>
      <c r="EI496" s="4">
        <v>1</v>
      </c>
      <c r="EJ496" s="8">
        <v>20.47</v>
      </c>
      <c r="EK496" s="4"/>
      <c r="EL496" s="8"/>
      <c r="EM496" s="7"/>
      <c r="EN496" s="7"/>
      <c r="EO496" s="2" t="s">
        <v>239</v>
      </c>
      <c r="EP496" s="2" t="s">
        <v>226</v>
      </c>
      <c r="EQ496" s="2" t="s">
        <v>3744</v>
      </c>
      <c r="ER496" s="2" t="s">
        <v>1901</v>
      </c>
      <c r="ES496" s="2" t="s">
        <v>241</v>
      </c>
      <c r="ET496" s="2" t="s">
        <v>229</v>
      </c>
      <c r="EU496" s="4"/>
      <c r="EV496" s="8"/>
      <c r="EW496" s="4"/>
      <c r="EX496" s="8"/>
      <c r="EY496" s="7"/>
      <c r="EZ496" s="7"/>
      <c r="FA496" s="2" t="s">
        <v>267</v>
      </c>
      <c r="FB496" s="2" t="s">
        <v>226</v>
      </c>
      <c r="FC496" s="2" t="s">
        <v>229</v>
      </c>
      <c r="FD496" s="2" t="s">
        <v>229</v>
      </c>
      <c r="FE496" s="2" t="s">
        <v>241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226</v>
      </c>
      <c r="FO496" s="2" t="s">
        <v>460</v>
      </c>
      <c r="FP496" s="2" t="s">
        <v>229</v>
      </c>
      <c r="FQ496" s="2" t="s">
        <v>241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226</v>
      </c>
      <c r="GA496" s="2" t="s">
        <v>327</v>
      </c>
      <c r="GB496" s="2" t="s">
        <v>229</v>
      </c>
      <c r="GC496" s="2" t="s">
        <v>241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272</v>
      </c>
      <c r="GL496" s="2" t="s">
        <v>226</v>
      </c>
      <c r="GM496" s="2" t="s">
        <v>229</v>
      </c>
      <c r="GN496" s="2" t="s">
        <v>229</v>
      </c>
      <c r="GO496" s="2" t="s">
        <v>241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239</v>
      </c>
      <c r="GX496" s="2" t="s">
        <v>226</v>
      </c>
      <c r="GY496" s="2" t="s">
        <v>632</v>
      </c>
      <c r="GZ496" s="2" t="s">
        <v>1097</v>
      </c>
      <c r="HA496" s="2" t="s">
        <v>241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266</v>
      </c>
      <c r="HJ496" s="2" t="s">
        <v>226</v>
      </c>
      <c r="HK496" s="2" t="s">
        <v>229</v>
      </c>
      <c r="HL496" s="2" t="s">
        <v>229</v>
      </c>
      <c r="HM496" s="2" t="s">
        <v>241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266</v>
      </c>
      <c r="HV496" s="2" t="s">
        <v>226</v>
      </c>
      <c r="HW496" s="2" t="s">
        <v>229</v>
      </c>
      <c r="HX496" s="2" t="s">
        <v>229</v>
      </c>
      <c r="HY496" s="2" t="s">
        <v>241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266</v>
      </c>
      <c r="IH496" s="2" t="s">
        <v>226</v>
      </c>
      <c r="II496" s="2" t="s">
        <v>229</v>
      </c>
      <c r="IJ496" s="2" t="s">
        <v>229</v>
      </c>
      <c r="IK496" s="2" t="s">
        <v>241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272</v>
      </c>
      <c r="IT496" s="2" t="s">
        <v>226</v>
      </c>
      <c r="IU496" s="2" t="s">
        <v>229</v>
      </c>
      <c r="IV496" s="2" t="s">
        <v>229</v>
      </c>
      <c r="IW496" s="2" t="s">
        <v>241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272</v>
      </c>
      <c r="JF496" s="2" t="s">
        <v>226</v>
      </c>
      <c r="JG496" s="2" t="s">
        <v>229</v>
      </c>
      <c r="JH496" s="2" t="s">
        <v>229</v>
      </c>
      <c r="JI496" s="2" t="s">
        <v>241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272</v>
      </c>
      <c r="JR496" s="2" t="s">
        <v>226</v>
      </c>
      <c r="JS496" s="2" t="s">
        <v>229</v>
      </c>
      <c r="JT496" s="2" t="s">
        <v>229</v>
      </c>
      <c r="JU496" s="2" t="s">
        <v>241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272</v>
      </c>
      <c r="KD496" s="2" t="s">
        <v>226</v>
      </c>
      <c r="KE496" s="2" t="s">
        <v>229</v>
      </c>
      <c r="KF496" s="2" t="s">
        <v>229</v>
      </c>
      <c r="KG496" s="2" t="s">
        <v>241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272</v>
      </c>
      <c r="KP496" s="2" t="s">
        <v>226</v>
      </c>
      <c r="KQ496" s="2" t="s">
        <v>229</v>
      </c>
      <c r="KR496" s="2" t="s">
        <v>229</v>
      </c>
      <c r="KS496" s="2" t="s">
        <v>241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272</v>
      </c>
      <c r="LB496" s="2" t="s">
        <v>226</v>
      </c>
      <c r="LC496" s="2" t="s">
        <v>229</v>
      </c>
      <c r="LD496" s="2" t="s">
        <v>229</v>
      </c>
      <c r="LE496" s="2" t="s">
        <v>241</v>
      </c>
      <c r="LF496" s="2" t="s">
        <v>229</v>
      </c>
      <c r="LG496" s="4"/>
      <c r="LH496" s="8"/>
      <c r="LI496" s="4"/>
      <c r="LJ496" s="8"/>
      <c r="LK496" s="7"/>
      <c r="LL496" s="7"/>
      <c r="LM496" s="2" t="s">
        <v>229</v>
      </c>
      <c r="LN496" s="2" t="s">
        <v>229</v>
      </c>
      <c r="LO496" s="2" t="s">
        <v>229</v>
      </c>
      <c r="LP496" s="2" t="s">
        <v>229</v>
      </c>
      <c r="LQ496" s="2" t="s">
        <v>229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239</v>
      </c>
      <c r="LZ496" s="2" t="s">
        <v>275</v>
      </c>
      <c r="MA496" s="2" t="s">
        <v>634</v>
      </c>
      <c r="MB496" s="2" t="s">
        <v>2732</v>
      </c>
      <c r="MC496" s="2" t="s">
        <v>241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272</v>
      </c>
      <c r="ML496" s="2" t="s">
        <v>226</v>
      </c>
      <c r="MM496" s="2" t="s">
        <v>229</v>
      </c>
      <c r="MN496" s="2" t="s">
        <v>229</v>
      </c>
      <c r="MO496" s="2" t="s">
        <v>241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226</v>
      </c>
      <c r="MY496" s="2" t="s">
        <v>723</v>
      </c>
      <c r="MZ496" s="2" t="s">
        <v>229</v>
      </c>
      <c r="NA496" s="2" t="s">
        <v>241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239</v>
      </c>
      <c r="NJ496" s="2" t="s">
        <v>260</v>
      </c>
      <c r="NK496" s="2" t="s">
        <v>635</v>
      </c>
      <c r="NL496" s="2" t="s">
        <v>2811</v>
      </c>
      <c r="NM496" s="2" t="s">
        <v>241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272</v>
      </c>
      <c r="NV496" s="2" t="s">
        <v>226</v>
      </c>
      <c r="NW496" s="2" t="s">
        <v>229</v>
      </c>
      <c r="NX496" s="2" t="s">
        <v>229</v>
      </c>
      <c r="NY496" s="2" t="s">
        <v>241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239</v>
      </c>
      <c r="OH496" s="2" t="s">
        <v>226</v>
      </c>
      <c r="OI496" s="2" t="s">
        <v>229</v>
      </c>
      <c r="OJ496" s="2" t="s">
        <v>229</v>
      </c>
      <c r="OK496" s="2" t="s">
        <v>241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229</v>
      </c>
      <c r="OT496" s="2" t="s">
        <v>229</v>
      </c>
      <c r="OU496" s="2" t="s">
        <v>229</v>
      </c>
      <c r="OV496" s="2" t="s">
        <v>229</v>
      </c>
      <c r="OW496" s="2" t="s">
        <v>229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281</v>
      </c>
      <c r="PF496" s="2" t="s">
        <v>226</v>
      </c>
      <c r="PG496" s="2" t="s">
        <v>229</v>
      </c>
      <c r="PH496" s="2" t="s">
        <v>229</v>
      </c>
      <c r="PI496" s="2" t="s">
        <v>241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229</v>
      </c>
      <c r="PR496" s="2" t="s">
        <v>229</v>
      </c>
      <c r="PS496" s="2" t="s">
        <v>229</v>
      </c>
      <c r="PT496" s="2" t="s">
        <v>229</v>
      </c>
      <c r="PU496" s="2" t="s">
        <v>229</v>
      </c>
      <c r="PV496" s="2" t="s">
        <v>229</v>
      </c>
      <c r="PW496" s="4"/>
      <c r="PX496" s="8"/>
      <c r="PY496" s="4"/>
      <c r="PZ496" s="8"/>
      <c r="QA496" s="7"/>
      <c r="QB496" s="7"/>
      <c r="QC496" s="2" t="s">
        <v>281</v>
      </c>
      <c r="QD496" s="2" t="s">
        <v>226</v>
      </c>
      <c r="QE496" s="2" t="s">
        <v>229</v>
      </c>
      <c r="QF496" s="2" t="s">
        <v>229</v>
      </c>
      <c r="QG496" s="2" t="s">
        <v>241</v>
      </c>
      <c r="QH496" s="2" t="s">
        <v>229</v>
      </c>
      <c r="QI496" s="4"/>
      <c r="QJ496" s="8"/>
      <c r="QK496" s="4"/>
      <c r="QL496" s="8"/>
      <c r="QM496" s="7"/>
      <c r="QN496" s="7"/>
      <c r="QO496" s="2" t="s">
        <v>229</v>
      </c>
      <c r="QP496" s="2" t="s">
        <v>229</v>
      </c>
      <c r="QQ496" s="2" t="s">
        <v>229</v>
      </c>
      <c r="QR496" s="2" t="s">
        <v>229</v>
      </c>
      <c r="QS496" s="2" t="s">
        <v>229</v>
      </c>
      <c r="QT496" s="2" t="s">
        <v>229</v>
      </c>
      <c r="QU496" s="4"/>
      <c r="QV496" s="8"/>
      <c r="QW496" s="4"/>
      <c r="QX496" s="8"/>
      <c r="QY496" s="7"/>
      <c r="QZ496" s="7"/>
      <c r="RA496" s="2" t="s">
        <v>239</v>
      </c>
      <c r="RB496" s="2" t="s">
        <v>275</v>
      </c>
      <c r="RC496" s="2" t="s">
        <v>338</v>
      </c>
      <c r="RD496" s="2" t="s">
        <v>632</v>
      </c>
      <c r="RE496" s="2" t="s">
        <v>241</v>
      </c>
      <c r="RF496" s="2" t="s">
        <v>229</v>
      </c>
      <c r="RG496" s="4"/>
      <c r="RH496" s="8"/>
      <c r="RI496" s="4"/>
      <c r="RJ496" s="8"/>
      <c r="RK496" s="7"/>
      <c r="RL496" s="7"/>
      <c r="RM496" s="2" t="s">
        <v>272</v>
      </c>
      <c r="RN496" s="2" t="s">
        <v>226</v>
      </c>
      <c r="RO496" s="2" t="s">
        <v>229</v>
      </c>
      <c r="RP496" s="2" t="s">
        <v>229</v>
      </c>
      <c r="RQ496" s="2" t="s">
        <v>241</v>
      </c>
      <c r="RR496" s="2" t="s">
        <v>229</v>
      </c>
      <c r="RS496" s="4"/>
      <c r="RT496" s="8"/>
      <c r="RU496" s="4"/>
      <c r="RV496" s="8"/>
      <c r="RW496" s="7"/>
      <c r="RX496" s="7"/>
      <c r="RY496" s="2" t="s">
        <v>229</v>
      </c>
      <c r="RZ496" s="2" t="s">
        <v>229</v>
      </c>
      <c r="SA496" s="2" t="s">
        <v>229</v>
      </c>
      <c r="SB496" s="2" t="s">
        <v>229</v>
      </c>
      <c r="SC496" s="2" t="s">
        <v>229</v>
      </c>
      <c r="SD496" s="2" t="s">
        <v>229</v>
      </c>
      <c r="SE496" s="4">
        <v>187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</row>
    <row r="497">
      <c r="A497" s="2" t="s">
        <v>3751</v>
      </c>
      <c r="B497" s="2" t="s">
        <v>216</v>
      </c>
      <c r="C497" s="2" t="s">
        <v>217</v>
      </c>
      <c r="D497" s="2" t="s">
        <v>3600</v>
      </c>
      <c r="E497" s="2" t="s">
        <v>3726</v>
      </c>
      <c r="F497" s="2" t="s">
        <v>3752</v>
      </c>
      <c r="G497" s="2" t="s">
        <v>3753</v>
      </c>
      <c r="H497" s="2" t="s">
        <v>3754</v>
      </c>
      <c r="I497" s="2" t="s">
        <v>3755</v>
      </c>
      <c r="J497" s="2" t="s">
        <v>224</v>
      </c>
      <c r="K497" s="2" t="s">
        <v>1796</v>
      </c>
      <c r="L497" s="3">
        <v>32.2</v>
      </c>
      <c r="M497" s="3">
        <v>33.81</v>
      </c>
      <c r="N497" s="3">
        <v>74.99</v>
      </c>
      <c r="O497" s="2" t="s">
        <v>981</v>
      </c>
      <c r="P497" s="2" t="s">
        <v>964</v>
      </c>
      <c r="Q497" s="2" t="s">
        <v>228</v>
      </c>
      <c r="R497" s="2" t="s">
        <v>229</v>
      </c>
      <c r="S497" s="2" t="s">
        <v>3756</v>
      </c>
      <c r="T497" s="2" t="s">
        <v>684</v>
      </c>
      <c r="U497" s="2" t="s">
        <v>2464</v>
      </c>
      <c r="V497" s="2" t="s">
        <v>233</v>
      </c>
      <c r="W497" s="2" t="s">
        <v>3757</v>
      </c>
      <c r="X497" s="2" t="s">
        <v>3758</v>
      </c>
      <c r="Y497" s="2" t="s">
        <v>1989</v>
      </c>
      <c r="Z497" s="4"/>
      <c r="AA497" s="4">
        <f>=ROUNDDOWN({0},0)</f>
      </c>
      <c r="AB497" s="5">
        <v>6</v>
      </c>
      <c r="AC497" s="2" t="s">
        <v>229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/>
      <c r="AQ497" s="8"/>
      <c r="AR497" s="4">
        <v>2</v>
      </c>
      <c r="AS497" s="8">
        <v>71.28</v>
      </c>
      <c r="AT497" s="7">
        <v>-1</v>
      </c>
      <c r="AU497" s="7">
        <v>-1</v>
      </c>
      <c r="AV497" s="4">
        <v>2</v>
      </c>
      <c r="AW497" s="8">
        <v>94.59</v>
      </c>
      <c r="AX497" s="4">
        <v>5</v>
      </c>
      <c r="AY497" s="8">
        <v>199.32</v>
      </c>
      <c r="AZ497" s="7">
        <v>-0.6</v>
      </c>
      <c r="BA497" s="7">
        <v>-0.5254</v>
      </c>
      <c r="BB497" s="7"/>
      <c r="BC497" s="4">
        <v>2</v>
      </c>
      <c r="BD497" s="8">
        <v>94.59</v>
      </c>
      <c r="BE497" s="4">
        <v>12</v>
      </c>
      <c r="BF497" s="8">
        <v>407.55</v>
      </c>
      <c r="BG497" s="7">
        <v>-0.8333</v>
      </c>
      <c r="BH497" s="7">
        <v>-0.7679</v>
      </c>
      <c r="BI497" s="7">
        <v>1</v>
      </c>
      <c r="BJ497" s="4"/>
      <c r="BK497" s="8"/>
      <c r="BL497" s="2" t="s">
        <v>2035</v>
      </c>
      <c r="BM497" s="7"/>
      <c r="BN497" s="7"/>
      <c r="BO497" s="4"/>
      <c r="BP497" s="8"/>
      <c r="BQ497" s="4"/>
      <c r="BR497" s="8"/>
      <c r="BS497" s="7"/>
      <c r="BT497" s="7"/>
      <c r="BU497" s="2" t="s">
        <v>714</v>
      </c>
      <c r="BV497" s="2" t="s">
        <v>275</v>
      </c>
      <c r="BW497" s="2" t="s">
        <v>229</v>
      </c>
      <c r="BX497" s="2" t="s">
        <v>304</v>
      </c>
      <c r="BY497" s="2" t="s">
        <v>241</v>
      </c>
      <c r="BZ497" s="2" t="s">
        <v>229</v>
      </c>
      <c r="CA497" s="4"/>
      <c r="CB497" s="8"/>
      <c r="CC497" s="4">
        <v>1</v>
      </c>
      <c r="CD497" s="8">
        <v>36.51</v>
      </c>
      <c r="CE497" s="7">
        <v>-1</v>
      </c>
      <c r="CF497" s="7">
        <v>-1</v>
      </c>
      <c r="CG497" s="2" t="s">
        <v>239</v>
      </c>
      <c r="CH497" s="2" t="s">
        <v>275</v>
      </c>
      <c r="CI497" s="2" t="s">
        <v>3186</v>
      </c>
      <c r="CJ497" s="2" t="s">
        <v>1623</v>
      </c>
      <c r="CK497" s="2" t="s">
        <v>241</v>
      </c>
      <c r="CL497" s="2" t="s">
        <v>229</v>
      </c>
      <c r="CM497" s="4"/>
      <c r="CN497" s="8"/>
      <c r="CO497" s="4">
        <v>1</v>
      </c>
      <c r="CP497" s="8">
        <v>34.77</v>
      </c>
      <c r="CQ497" s="7">
        <v>-1</v>
      </c>
      <c r="CR497" s="7">
        <v>-1</v>
      </c>
      <c r="CS497" s="2" t="s">
        <v>239</v>
      </c>
      <c r="CT497" s="2" t="s">
        <v>275</v>
      </c>
      <c r="CU497" s="2" t="s">
        <v>758</v>
      </c>
      <c r="CV497" s="2" t="s">
        <v>3369</v>
      </c>
      <c r="CW497" s="2" t="s">
        <v>241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239</v>
      </c>
      <c r="DF497" s="2" t="s">
        <v>275</v>
      </c>
      <c r="DG497" s="2" t="s">
        <v>811</v>
      </c>
      <c r="DH497" s="2" t="s">
        <v>1423</v>
      </c>
      <c r="DI497" s="2" t="s">
        <v>263</v>
      </c>
      <c r="DJ497" s="2" t="s">
        <v>229</v>
      </c>
      <c r="DK497" s="4"/>
      <c r="DL497" s="8"/>
      <c r="DM497" s="4"/>
      <c r="DN497" s="8"/>
      <c r="DO497" s="7"/>
      <c r="DP497" s="7"/>
      <c r="DQ497" s="2" t="s">
        <v>239</v>
      </c>
      <c r="DR497" s="2" t="s">
        <v>275</v>
      </c>
      <c r="DS497" s="2" t="s">
        <v>247</v>
      </c>
      <c r="DT497" s="2" t="s">
        <v>3759</v>
      </c>
      <c r="DU497" s="2" t="s">
        <v>241</v>
      </c>
      <c r="DV497" s="2" t="s">
        <v>229</v>
      </c>
      <c r="DW497" s="4"/>
      <c r="DX497" s="8"/>
      <c r="DY497" s="4"/>
      <c r="DZ497" s="8"/>
      <c r="EA497" s="7"/>
      <c r="EB497" s="7"/>
      <c r="EC497" s="2" t="s">
        <v>239</v>
      </c>
      <c r="ED497" s="2" t="s">
        <v>275</v>
      </c>
      <c r="EE497" s="2" t="s">
        <v>249</v>
      </c>
      <c r="EF497" s="2" t="s">
        <v>2994</v>
      </c>
      <c r="EG497" s="2" t="s">
        <v>241</v>
      </c>
      <c r="EH497" s="2" t="s">
        <v>229</v>
      </c>
      <c r="EI497" s="4"/>
      <c r="EJ497" s="8"/>
      <c r="EK497" s="4"/>
      <c r="EL497" s="8"/>
      <c r="EM497" s="7"/>
      <c r="EN497" s="7"/>
      <c r="EO497" s="2" t="s">
        <v>239</v>
      </c>
      <c r="EP497" s="2" t="s">
        <v>275</v>
      </c>
      <c r="EQ497" s="2" t="s">
        <v>758</v>
      </c>
      <c r="ER497" s="2" t="s">
        <v>3001</v>
      </c>
      <c r="ES497" s="2" t="s">
        <v>241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275</v>
      </c>
      <c r="FC497" s="2" t="s">
        <v>751</v>
      </c>
      <c r="FD497" s="2" t="s">
        <v>254</v>
      </c>
      <c r="FE497" s="2" t="s">
        <v>241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275</v>
      </c>
      <c r="FO497" s="2" t="s">
        <v>758</v>
      </c>
      <c r="FP497" s="2" t="s">
        <v>1282</v>
      </c>
      <c r="FQ497" s="2" t="s">
        <v>241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275</v>
      </c>
      <c r="GA497" s="2" t="s">
        <v>327</v>
      </c>
      <c r="GB497" s="2" t="s">
        <v>229</v>
      </c>
      <c r="GC497" s="2" t="s">
        <v>241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714</v>
      </c>
      <c r="GL497" s="2" t="s">
        <v>275</v>
      </c>
      <c r="GM497" s="2" t="s">
        <v>974</v>
      </c>
      <c r="GN497" s="2" t="s">
        <v>3739</v>
      </c>
      <c r="GO497" s="2" t="s">
        <v>241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239</v>
      </c>
      <c r="GX497" s="2" t="s">
        <v>275</v>
      </c>
      <c r="GY497" s="2" t="s">
        <v>258</v>
      </c>
      <c r="GZ497" s="2" t="s">
        <v>600</v>
      </c>
      <c r="HA497" s="2" t="s">
        <v>241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239</v>
      </c>
      <c r="HJ497" s="2" t="s">
        <v>275</v>
      </c>
      <c r="HK497" s="2" t="s">
        <v>261</v>
      </c>
      <c r="HL497" s="2" t="s">
        <v>1707</v>
      </c>
      <c r="HM497" s="2" t="s">
        <v>241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239</v>
      </c>
      <c r="HV497" s="2" t="s">
        <v>275</v>
      </c>
      <c r="HW497" s="2" t="s">
        <v>635</v>
      </c>
      <c r="HX497" s="2" t="s">
        <v>229</v>
      </c>
      <c r="HY497" s="2" t="s">
        <v>241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266</v>
      </c>
      <c r="IH497" s="2" t="s">
        <v>275</v>
      </c>
      <c r="II497" s="2" t="s">
        <v>229</v>
      </c>
      <c r="IJ497" s="2" t="s">
        <v>229</v>
      </c>
      <c r="IK497" s="2" t="s">
        <v>241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239</v>
      </c>
      <c r="IT497" s="2" t="s">
        <v>275</v>
      </c>
      <c r="IU497" s="2" t="s">
        <v>2182</v>
      </c>
      <c r="IV497" s="2" t="s">
        <v>1077</v>
      </c>
      <c r="IW497" s="2" t="s">
        <v>241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239</v>
      </c>
      <c r="JF497" s="2" t="s">
        <v>275</v>
      </c>
      <c r="JG497" s="2" t="s">
        <v>268</v>
      </c>
      <c r="JH497" s="2" t="s">
        <v>367</v>
      </c>
      <c r="JI497" s="2" t="s">
        <v>241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229</v>
      </c>
      <c r="JR497" s="2" t="s">
        <v>229</v>
      </c>
      <c r="JS497" s="2" t="s">
        <v>229</v>
      </c>
      <c r="JT497" s="2" t="s">
        <v>229</v>
      </c>
      <c r="JU497" s="2" t="s">
        <v>229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239</v>
      </c>
      <c r="KD497" s="2" t="s">
        <v>275</v>
      </c>
      <c r="KE497" s="2" t="s">
        <v>270</v>
      </c>
      <c r="KF497" s="2" t="s">
        <v>2321</v>
      </c>
      <c r="KG497" s="2" t="s">
        <v>241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272</v>
      </c>
      <c r="KP497" s="2" t="s">
        <v>275</v>
      </c>
      <c r="KQ497" s="2" t="s">
        <v>229</v>
      </c>
      <c r="KR497" s="2" t="s">
        <v>229</v>
      </c>
      <c r="KS497" s="2" t="s">
        <v>241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239</v>
      </c>
      <c r="LB497" s="2" t="s">
        <v>275</v>
      </c>
      <c r="LC497" s="2" t="s">
        <v>291</v>
      </c>
      <c r="LD497" s="2" t="s">
        <v>986</v>
      </c>
      <c r="LE497" s="2" t="s">
        <v>241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229</v>
      </c>
      <c r="LN497" s="2" t="s">
        <v>229</v>
      </c>
      <c r="LO497" s="2" t="s">
        <v>229</v>
      </c>
      <c r="LP497" s="2" t="s">
        <v>229</v>
      </c>
      <c r="LQ497" s="2" t="s">
        <v>229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239</v>
      </c>
      <c r="LZ497" s="2" t="s">
        <v>275</v>
      </c>
      <c r="MA497" s="2" t="s">
        <v>1312</v>
      </c>
      <c r="MB497" s="2" t="s">
        <v>2798</v>
      </c>
      <c r="MC497" s="2" t="s">
        <v>241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266</v>
      </c>
      <c r="ML497" s="2" t="s">
        <v>275</v>
      </c>
      <c r="MM497" s="2" t="s">
        <v>229</v>
      </c>
      <c r="MN497" s="2" t="s">
        <v>229</v>
      </c>
      <c r="MO497" s="2" t="s">
        <v>241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266</v>
      </c>
      <c r="MX497" s="2" t="s">
        <v>275</v>
      </c>
      <c r="MY497" s="2" t="s">
        <v>229</v>
      </c>
      <c r="MZ497" s="2" t="s">
        <v>229</v>
      </c>
      <c r="NA497" s="2" t="s">
        <v>241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239</v>
      </c>
      <c r="NJ497" s="2" t="s">
        <v>275</v>
      </c>
      <c r="NK497" s="2" t="s">
        <v>758</v>
      </c>
      <c r="NL497" s="2" t="s">
        <v>1411</v>
      </c>
      <c r="NM497" s="2" t="s">
        <v>241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272</v>
      </c>
      <c r="NV497" s="2" t="s">
        <v>275</v>
      </c>
      <c r="NW497" s="2" t="s">
        <v>229</v>
      </c>
      <c r="NX497" s="2" t="s">
        <v>229</v>
      </c>
      <c r="NY497" s="2" t="s">
        <v>241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239</v>
      </c>
      <c r="OH497" s="2" t="s">
        <v>275</v>
      </c>
      <c r="OI497" s="2" t="s">
        <v>229</v>
      </c>
      <c r="OJ497" s="2" t="s">
        <v>229</v>
      </c>
      <c r="OK497" s="2" t="s">
        <v>241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229</v>
      </c>
      <c r="OT497" s="2" t="s">
        <v>229</v>
      </c>
      <c r="OU497" s="2" t="s">
        <v>229</v>
      </c>
      <c r="OV497" s="2" t="s">
        <v>229</v>
      </c>
      <c r="OW497" s="2" t="s">
        <v>229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229</v>
      </c>
      <c r="PF497" s="2" t="s">
        <v>229</v>
      </c>
      <c r="PG497" s="2" t="s">
        <v>229</v>
      </c>
      <c r="PH497" s="2" t="s">
        <v>229</v>
      </c>
      <c r="PI497" s="2" t="s">
        <v>229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266</v>
      </c>
      <c r="PR497" s="2" t="s">
        <v>275</v>
      </c>
      <c r="PS497" s="2" t="s">
        <v>229</v>
      </c>
      <c r="PT497" s="2" t="s">
        <v>229</v>
      </c>
      <c r="PU497" s="2" t="s">
        <v>241</v>
      </c>
      <c r="PV497" s="2" t="s">
        <v>229</v>
      </c>
      <c r="PW497" s="4"/>
      <c r="PX497" s="8"/>
      <c r="PY497" s="4"/>
      <c r="PZ497" s="8"/>
      <c r="QA497" s="7"/>
      <c r="QB497" s="7"/>
      <c r="QC497" s="2" t="s">
        <v>281</v>
      </c>
      <c r="QD497" s="2" t="s">
        <v>275</v>
      </c>
      <c r="QE497" s="2" t="s">
        <v>229</v>
      </c>
      <c r="QF497" s="2" t="s">
        <v>229</v>
      </c>
      <c r="QG497" s="2" t="s">
        <v>241</v>
      </c>
      <c r="QH497" s="2" t="s">
        <v>229</v>
      </c>
      <c r="QI497" s="4"/>
      <c r="QJ497" s="8"/>
      <c r="QK497" s="4"/>
      <c r="QL497" s="8"/>
      <c r="QM497" s="7"/>
      <c r="QN497" s="7"/>
      <c r="QO497" s="2" t="s">
        <v>229</v>
      </c>
      <c r="QP497" s="2" t="s">
        <v>229</v>
      </c>
      <c r="QQ497" s="2" t="s">
        <v>229</v>
      </c>
      <c r="QR497" s="2" t="s">
        <v>229</v>
      </c>
      <c r="QS497" s="2" t="s">
        <v>229</v>
      </c>
      <c r="QT497" s="2" t="s">
        <v>229</v>
      </c>
      <c r="QU497" s="4"/>
      <c r="QV497" s="8"/>
      <c r="QW497" s="4"/>
      <c r="QX497" s="8"/>
      <c r="QY497" s="7"/>
      <c r="QZ497" s="7"/>
      <c r="RA497" s="2" t="s">
        <v>239</v>
      </c>
      <c r="RB497" s="2" t="s">
        <v>275</v>
      </c>
      <c r="RC497" s="2" t="s">
        <v>442</v>
      </c>
      <c r="RD497" s="2" t="s">
        <v>229</v>
      </c>
      <c r="RE497" s="2" t="s">
        <v>241</v>
      </c>
      <c r="RF497" s="2" t="s">
        <v>229</v>
      </c>
      <c r="RG497" s="4"/>
      <c r="RH497" s="8"/>
      <c r="RI497" s="4"/>
      <c r="RJ497" s="8"/>
      <c r="RK497" s="7"/>
      <c r="RL497" s="7"/>
      <c r="RM497" s="2" t="s">
        <v>229</v>
      </c>
      <c r="RN497" s="2" t="s">
        <v>229</v>
      </c>
      <c r="RO497" s="2" t="s">
        <v>229</v>
      </c>
      <c r="RP497" s="2" t="s">
        <v>229</v>
      </c>
      <c r="RQ497" s="2" t="s">
        <v>229</v>
      </c>
      <c r="RR497" s="2" t="s">
        <v>229</v>
      </c>
      <c r="RS497" s="4"/>
      <c r="RT497" s="8"/>
      <c r="RU497" s="4"/>
      <c r="RV497" s="8"/>
      <c r="RW497" s="7"/>
      <c r="RX497" s="7"/>
      <c r="RY497" s="2" t="s">
        <v>239</v>
      </c>
      <c r="RZ497" s="2" t="s">
        <v>275</v>
      </c>
      <c r="SA497" s="2" t="s">
        <v>282</v>
      </c>
      <c r="SB497" s="2" t="s">
        <v>830</v>
      </c>
      <c r="SC497" s="2" t="s">
        <v>241</v>
      </c>
      <c r="SD497" s="2" t="s">
        <v>229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</row>
    <row r="498">
      <c r="A498" s="2" t="s">
        <v>3760</v>
      </c>
      <c r="B498" s="2" t="s">
        <v>216</v>
      </c>
      <c r="C498" s="2" t="s">
        <v>217</v>
      </c>
      <c r="D498" s="2" t="s">
        <v>3600</v>
      </c>
      <c r="E498" s="2" t="s">
        <v>3726</v>
      </c>
      <c r="F498" s="2" t="s">
        <v>3752</v>
      </c>
      <c r="G498" s="2" t="s">
        <v>3753</v>
      </c>
      <c r="H498" s="2" t="s">
        <v>3754</v>
      </c>
      <c r="I498" s="2" t="s">
        <v>3755</v>
      </c>
      <c r="J498" s="2" t="s">
        <v>285</v>
      </c>
      <c r="K498" s="2" t="s">
        <v>1796</v>
      </c>
      <c r="L498" s="3">
        <v>43.2</v>
      </c>
      <c r="M498" s="3">
        <v>45.36</v>
      </c>
      <c r="N498" s="3">
        <v>94.99</v>
      </c>
      <c r="O498" s="2" t="s">
        <v>226</v>
      </c>
      <c r="P498" s="2" t="s">
        <v>964</v>
      </c>
      <c r="Q498" s="2" t="s">
        <v>228</v>
      </c>
      <c r="R498" s="2" t="s">
        <v>229</v>
      </c>
      <c r="S498" s="2" t="s">
        <v>3756</v>
      </c>
      <c r="T498" s="2" t="s">
        <v>684</v>
      </c>
      <c r="U498" s="2" t="s">
        <v>232</v>
      </c>
      <c r="V498" s="2" t="s">
        <v>233</v>
      </c>
      <c r="W498" s="2" t="s">
        <v>3757</v>
      </c>
      <c r="X498" s="2" t="s">
        <v>3758</v>
      </c>
      <c r="Y498" s="2" t="s">
        <v>758</v>
      </c>
      <c r="Z498" s="4">
        <v>186</v>
      </c>
      <c r="AA498" s="4">
        <f>=ROUNDDOWN(37.2,0)</f>
      </c>
      <c r="AB498" s="5">
        <v>5</v>
      </c>
      <c r="AC498" s="2" t="s">
        <v>229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>
        <v>2</v>
      </c>
      <c r="AQ498" s="8">
        <v>94.59</v>
      </c>
      <c r="AR498" s="4">
        <v>3</v>
      </c>
      <c r="AS498" s="8">
        <v>128.04</v>
      </c>
      <c r="AT498" s="7">
        <v>-0.3333</v>
      </c>
      <c r="AU498" s="7">
        <v>-0.2612</v>
      </c>
      <c r="AV498" s="4" t="s">
        <v>229</v>
      </c>
      <c r="AW498" s="8" t="s">
        <v>229</v>
      </c>
      <c r="AX498" s="4" t="s">
        <v>229</v>
      </c>
      <c r="AY498" s="8" t="s">
        <v>229</v>
      </c>
      <c r="AZ498" s="7" t="s">
        <v>229</v>
      </c>
      <c r="BA498" s="7" t="s">
        <v>229</v>
      </c>
      <c r="BB498" s="7">
        <v>1</v>
      </c>
      <c r="BC498" s="4" t="s">
        <v>229</v>
      </c>
      <c r="BD498" s="8" t="s">
        <v>229</v>
      </c>
      <c r="BE498" s="4" t="s">
        <v>229</v>
      </c>
      <c r="BF498" s="8" t="s">
        <v>229</v>
      </c>
      <c r="BG498" s="7" t="s">
        <v>229</v>
      </c>
      <c r="BH498" s="7" t="s">
        <v>229</v>
      </c>
      <c r="BI498" s="7" t="s">
        <v>229</v>
      </c>
      <c r="BJ498" s="4">
        <v>2</v>
      </c>
      <c r="BK498" s="8">
        <v>94.59</v>
      </c>
      <c r="BL498" s="2" t="s">
        <v>3761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714</v>
      </c>
      <c r="BV498" s="2" t="s">
        <v>275</v>
      </c>
      <c r="BW498" s="2" t="s">
        <v>917</v>
      </c>
      <c r="BX498" s="2" t="s">
        <v>1495</v>
      </c>
      <c r="BY498" s="2" t="s">
        <v>241</v>
      </c>
      <c r="BZ498" s="2" t="s">
        <v>229</v>
      </c>
      <c r="CA498" s="4">
        <v>1</v>
      </c>
      <c r="CB498" s="8">
        <v>48.99</v>
      </c>
      <c r="CC498" s="4"/>
      <c r="CD498" s="8"/>
      <c r="CE498" s="7"/>
      <c r="CF498" s="7"/>
      <c r="CG498" s="2" t="s">
        <v>239</v>
      </c>
      <c r="CH498" s="2" t="s">
        <v>226</v>
      </c>
      <c r="CI498" s="2" t="s">
        <v>553</v>
      </c>
      <c r="CJ498" s="2" t="s">
        <v>1623</v>
      </c>
      <c r="CK498" s="2" t="s">
        <v>241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239</v>
      </c>
      <c r="CT498" s="2" t="s">
        <v>226</v>
      </c>
      <c r="CU498" s="2" t="s">
        <v>774</v>
      </c>
      <c r="CV498" s="2" t="s">
        <v>273</v>
      </c>
      <c r="CW498" s="2" t="s">
        <v>241</v>
      </c>
      <c r="CX498" s="2" t="s">
        <v>229</v>
      </c>
      <c r="CY498" s="4"/>
      <c r="CZ498" s="8"/>
      <c r="DA498" s="4">
        <v>2</v>
      </c>
      <c r="DB498" s="8">
        <v>82.69</v>
      </c>
      <c r="DC498" s="7">
        <v>-1</v>
      </c>
      <c r="DD498" s="7">
        <v>-1</v>
      </c>
      <c r="DE498" s="2" t="s">
        <v>239</v>
      </c>
      <c r="DF498" s="2" t="s">
        <v>226</v>
      </c>
      <c r="DG498" s="2" t="s">
        <v>811</v>
      </c>
      <c r="DH498" s="2" t="s">
        <v>297</v>
      </c>
      <c r="DI498" s="2" t="s">
        <v>263</v>
      </c>
      <c r="DJ498" s="2" t="s">
        <v>229</v>
      </c>
      <c r="DK498" s="4"/>
      <c r="DL498" s="8"/>
      <c r="DM498" s="4"/>
      <c r="DN498" s="8"/>
      <c r="DO498" s="7"/>
      <c r="DP498" s="7"/>
      <c r="DQ498" s="2" t="s">
        <v>239</v>
      </c>
      <c r="DR498" s="2" t="s">
        <v>226</v>
      </c>
      <c r="DS498" s="2" t="s">
        <v>247</v>
      </c>
      <c r="DT498" s="2" t="s">
        <v>3762</v>
      </c>
      <c r="DU498" s="2" t="s">
        <v>241</v>
      </c>
      <c r="DV498" s="2" t="s">
        <v>229</v>
      </c>
      <c r="DW498" s="4">
        <v>1</v>
      </c>
      <c r="DX498" s="8">
        <v>45.6</v>
      </c>
      <c r="DY498" s="4"/>
      <c r="DZ498" s="8"/>
      <c r="EA498" s="7"/>
      <c r="EB498" s="7"/>
      <c r="EC498" s="2" t="s">
        <v>239</v>
      </c>
      <c r="ED498" s="2" t="s">
        <v>226</v>
      </c>
      <c r="EE498" s="2" t="s">
        <v>249</v>
      </c>
      <c r="EF498" s="2" t="s">
        <v>541</v>
      </c>
      <c r="EG498" s="2" t="s">
        <v>241</v>
      </c>
      <c r="EH498" s="2" t="s">
        <v>229</v>
      </c>
      <c r="EI498" s="4"/>
      <c r="EJ498" s="8"/>
      <c r="EK498" s="4"/>
      <c r="EL498" s="8"/>
      <c r="EM498" s="7"/>
      <c r="EN498" s="7"/>
      <c r="EO498" s="2" t="s">
        <v>239</v>
      </c>
      <c r="EP498" s="2" t="s">
        <v>226</v>
      </c>
      <c r="EQ498" s="2" t="s">
        <v>774</v>
      </c>
      <c r="ER498" s="2" t="s">
        <v>3763</v>
      </c>
      <c r="ES498" s="2" t="s">
        <v>241</v>
      </c>
      <c r="ET498" s="2" t="s">
        <v>229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226</v>
      </c>
      <c r="FC498" s="2" t="s">
        <v>751</v>
      </c>
      <c r="FD498" s="2" t="s">
        <v>881</v>
      </c>
      <c r="FE498" s="2" t="s">
        <v>241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226</v>
      </c>
      <c r="FO498" s="2" t="s">
        <v>774</v>
      </c>
      <c r="FP498" s="2" t="s">
        <v>2201</v>
      </c>
      <c r="FQ498" s="2" t="s">
        <v>241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226</v>
      </c>
      <c r="GA498" s="2" t="s">
        <v>327</v>
      </c>
      <c r="GB498" s="2" t="s">
        <v>229</v>
      </c>
      <c r="GC498" s="2" t="s">
        <v>241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714</v>
      </c>
      <c r="GL498" s="2" t="s">
        <v>275</v>
      </c>
      <c r="GM498" s="2" t="s">
        <v>974</v>
      </c>
      <c r="GN498" s="2" t="s">
        <v>1782</v>
      </c>
      <c r="GO498" s="2" t="s">
        <v>241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239</v>
      </c>
      <c r="GX498" s="2" t="s">
        <v>226</v>
      </c>
      <c r="GY498" s="2" t="s">
        <v>258</v>
      </c>
      <c r="GZ498" s="2" t="s">
        <v>1330</v>
      </c>
      <c r="HA498" s="2" t="s">
        <v>241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239</v>
      </c>
      <c r="HJ498" s="2" t="s">
        <v>226</v>
      </c>
      <c r="HK498" s="2" t="s">
        <v>261</v>
      </c>
      <c r="HL498" s="2" t="s">
        <v>441</v>
      </c>
      <c r="HM498" s="2" t="s">
        <v>241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239</v>
      </c>
      <c r="HV498" s="2" t="s">
        <v>226</v>
      </c>
      <c r="HW498" s="2" t="s">
        <v>1366</v>
      </c>
      <c r="HX498" s="2" t="s">
        <v>229</v>
      </c>
      <c r="HY498" s="2" t="s">
        <v>241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266</v>
      </c>
      <c r="IH498" s="2" t="s">
        <v>226</v>
      </c>
      <c r="II498" s="2" t="s">
        <v>229</v>
      </c>
      <c r="IJ498" s="2" t="s">
        <v>229</v>
      </c>
      <c r="IK498" s="2" t="s">
        <v>241</v>
      </c>
      <c r="IL498" s="2" t="s">
        <v>229</v>
      </c>
      <c r="IM498" s="4"/>
      <c r="IN498" s="8"/>
      <c r="IO498" s="4">
        <v>1</v>
      </c>
      <c r="IP498" s="8">
        <v>45.35</v>
      </c>
      <c r="IQ498" s="7">
        <v>-1</v>
      </c>
      <c r="IR498" s="7">
        <v>-1</v>
      </c>
      <c r="IS498" s="2" t="s">
        <v>239</v>
      </c>
      <c r="IT498" s="2" t="s">
        <v>226</v>
      </c>
      <c r="IU498" s="2" t="s">
        <v>3764</v>
      </c>
      <c r="IV498" s="2" t="s">
        <v>545</v>
      </c>
      <c r="IW498" s="2" t="s">
        <v>241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239</v>
      </c>
      <c r="JF498" s="2" t="s">
        <v>226</v>
      </c>
      <c r="JG498" s="2" t="s">
        <v>268</v>
      </c>
      <c r="JH498" s="2" t="s">
        <v>1022</v>
      </c>
      <c r="JI498" s="2" t="s">
        <v>241</v>
      </c>
      <c r="JJ498" s="2" t="s">
        <v>229</v>
      </c>
      <c r="JK498" s="4"/>
      <c r="JL498" s="8"/>
      <c r="JM498" s="4"/>
      <c r="JN498" s="8"/>
      <c r="JO498" s="7"/>
      <c r="JP498" s="7"/>
      <c r="JQ498" s="2" t="s">
        <v>229</v>
      </c>
      <c r="JR498" s="2" t="s">
        <v>229</v>
      </c>
      <c r="JS498" s="2" t="s">
        <v>229</v>
      </c>
      <c r="JT498" s="2" t="s">
        <v>229</v>
      </c>
      <c r="JU498" s="2" t="s">
        <v>229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239</v>
      </c>
      <c r="KD498" s="2" t="s">
        <v>226</v>
      </c>
      <c r="KE498" s="2" t="s">
        <v>270</v>
      </c>
      <c r="KF498" s="2" t="s">
        <v>1912</v>
      </c>
      <c r="KG498" s="2" t="s">
        <v>241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272</v>
      </c>
      <c r="KP498" s="2" t="s">
        <v>226</v>
      </c>
      <c r="KQ498" s="2" t="s">
        <v>229</v>
      </c>
      <c r="KR498" s="2" t="s">
        <v>229</v>
      </c>
      <c r="KS498" s="2" t="s">
        <v>241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239</v>
      </c>
      <c r="LB498" s="2" t="s">
        <v>226</v>
      </c>
      <c r="LC498" s="2" t="s">
        <v>291</v>
      </c>
      <c r="LD498" s="2" t="s">
        <v>3765</v>
      </c>
      <c r="LE498" s="2" t="s">
        <v>241</v>
      </c>
      <c r="LF498" s="2" t="s">
        <v>229</v>
      </c>
      <c r="LG498" s="4"/>
      <c r="LH498" s="8"/>
      <c r="LI498" s="4"/>
      <c r="LJ498" s="8"/>
      <c r="LK498" s="7"/>
      <c r="LL498" s="7"/>
      <c r="LM498" s="2" t="s">
        <v>229</v>
      </c>
      <c r="LN498" s="2" t="s">
        <v>229</v>
      </c>
      <c r="LO498" s="2" t="s">
        <v>229</v>
      </c>
      <c r="LP498" s="2" t="s">
        <v>229</v>
      </c>
      <c r="LQ498" s="2" t="s">
        <v>229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239</v>
      </c>
      <c r="LZ498" s="2" t="s">
        <v>275</v>
      </c>
      <c r="MA498" s="2" t="s">
        <v>1312</v>
      </c>
      <c r="MB498" s="2" t="s">
        <v>468</v>
      </c>
      <c r="MC498" s="2" t="s">
        <v>241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266</v>
      </c>
      <c r="ML498" s="2" t="s">
        <v>226</v>
      </c>
      <c r="MM498" s="2" t="s">
        <v>229</v>
      </c>
      <c r="MN498" s="2" t="s">
        <v>229</v>
      </c>
      <c r="MO498" s="2" t="s">
        <v>241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266</v>
      </c>
      <c r="MX498" s="2" t="s">
        <v>226</v>
      </c>
      <c r="MY498" s="2" t="s">
        <v>229</v>
      </c>
      <c r="MZ498" s="2" t="s">
        <v>229</v>
      </c>
      <c r="NA498" s="2" t="s">
        <v>241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239</v>
      </c>
      <c r="NJ498" s="2" t="s">
        <v>260</v>
      </c>
      <c r="NK498" s="2" t="s">
        <v>774</v>
      </c>
      <c r="NL498" s="2" t="s">
        <v>881</v>
      </c>
      <c r="NM498" s="2" t="s">
        <v>241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272</v>
      </c>
      <c r="NV498" s="2" t="s">
        <v>226</v>
      </c>
      <c r="NW498" s="2" t="s">
        <v>229</v>
      </c>
      <c r="NX498" s="2" t="s">
        <v>229</v>
      </c>
      <c r="NY498" s="2" t="s">
        <v>241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239</v>
      </c>
      <c r="OH498" s="2" t="s">
        <v>226</v>
      </c>
      <c r="OI498" s="2" t="s">
        <v>229</v>
      </c>
      <c r="OJ498" s="2" t="s">
        <v>229</v>
      </c>
      <c r="OK498" s="2" t="s">
        <v>241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229</v>
      </c>
      <c r="OT498" s="2" t="s">
        <v>229</v>
      </c>
      <c r="OU498" s="2" t="s">
        <v>229</v>
      </c>
      <c r="OV498" s="2" t="s">
        <v>229</v>
      </c>
      <c r="OW498" s="2" t="s">
        <v>229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229</v>
      </c>
      <c r="PF498" s="2" t="s">
        <v>229</v>
      </c>
      <c r="PG498" s="2" t="s">
        <v>229</v>
      </c>
      <c r="PH498" s="2" t="s">
        <v>229</v>
      </c>
      <c r="PI498" s="2" t="s">
        <v>229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266</v>
      </c>
      <c r="PR498" s="2" t="s">
        <v>275</v>
      </c>
      <c r="PS498" s="2" t="s">
        <v>229</v>
      </c>
      <c r="PT498" s="2" t="s">
        <v>229</v>
      </c>
      <c r="PU498" s="2" t="s">
        <v>241</v>
      </c>
      <c r="PV498" s="2" t="s">
        <v>229</v>
      </c>
      <c r="PW498" s="4"/>
      <c r="PX498" s="8"/>
      <c r="PY498" s="4"/>
      <c r="PZ498" s="8"/>
      <c r="QA498" s="7"/>
      <c r="QB498" s="7"/>
      <c r="QC498" s="2" t="s">
        <v>281</v>
      </c>
      <c r="QD498" s="2" t="s">
        <v>226</v>
      </c>
      <c r="QE498" s="2" t="s">
        <v>229</v>
      </c>
      <c r="QF498" s="2" t="s">
        <v>229</v>
      </c>
      <c r="QG498" s="2" t="s">
        <v>241</v>
      </c>
      <c r="QH498" s="2" t="s">
        <v>229</v>
      </c>
      <c r="QI498" s="4"/>
      <c r="QJ498" s="8"/>
      <c r="QK498" s="4"/>
      <c r="QL498" s="8"/>
      <c r="QM498" s="7"/>
      <c r="QN498" s="7"/>
      <c r="QO498" s="2" t="s">
        <v>229</v>
      </c>
      <c r="QP498" s="2" t="s">
        <v>229</v>
      </c>
      <c r="QQ498" s="2" t="s">
        <v>229</v>
      </c>
      <c r="QR498" s="2" t="s">
        <v>229</v>
      </c>
      <c r="QS498" s="2" t="s">
        <v>229</v>
      </c>
      <c r="QT498" s="2" t="s">
        <v>229</v>
      </c>
      <c r="QU498" s="4"/>
      <c r="QV498" s="8"/>
      <c r="QW498" s="4"/>
      <c r="QX498" s="8"/>
      <c r="QY498" s="7"/>
      <c r="QZ498" s="7"/>
      <c r="RA498" s="2" t="s">
        <v>239</v>
      </c>
      <c r="RB498" s="2" t="s">
        <v>275</v>
      </c>
      <c r="RC498" s="2" t="s">
        <v>442</v>
      </c>
      <c r="RD498" s="2" t="s">
        <v>257</v>
      </c>
      <c r="RE498" s="2" t="s">
        <v>241</v>
      </c>
      <c r="RF498" s="2" t="s">
        <v>229</v>
      </c>
      <c r="RG498" s="4"/>
      <c r="RH498" s="8"/>
      <c r="RI498" s="4"/>
      <c r="RJ498" s="8"/>
      <c r="RK498" s="7"/>
      <c r="RL498" s="7"/>
      <c r="RM498" s="2" t="s">
        <v>229</v>
      </c>
      <c r="RN498" s="2" t="s">
        <v>229</v>
      </c>
      <c r="RO498" s="2" t="s">
        <v>229</v>
      </c>
      <c r="RP498" s="2" t="s">
        <v>229</v>
      </c>
      <c r="RQ498" s="2" t="s">
        <v>229</v>
      </c>
      <c r="RR498" s="2" t="s">
        <v>229</v>
      </c>
      <c r="RS498" s="4"/>
      <c r="RT498" s="8"/>
      <c r="RU498" s="4"/>
      <c r="RV498" s="8"/>
      <c r="RW498" s="7"/>
      <c r="RX498" s="7"/>
      <c r="RY498" s="2" t="s">
        <v>239</v>
      </c>
      <c r="RZ498" s="2" t="s">
        <v>275</v>
      </c>
      <c r="SA498" s="2" t="s">
        <v>282</v>
      </c>
      <c r="SB498" s="2" t="s">
        <v>1304</v>
      </c>
      <c r="SC498" s="2" t="s">
        <v>241</v>
      </c>
      <c r="SD498" s="2" t="s">
        <v>229</v>
      </c>
      <c r="SE498" s="4">
        <v>186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</row>
    <row r="499">
      <c r="A499" s="2" t="s">
        <v>3766</v>
      </c>
      <c r="B499" s="2" t="s">
        <v>216</v>
      </c>
      <c r="C499" s="2" t="s">
        <v>217</v>
      </c>
      <c r="D499" s="2" t="s">
        <v>3600</v>
      </c>
      <c r="E499" s="2" t="s">
        <v>3726</v>
      </c>
      <c r="F499" s="2" t="s">
        <v>3752</v>
      </c>
      <c r="G499" s="2" t="s">
        <v>3753</v>
      </c>
      <c r="H499" s="2" t="s">
        <v>3754</v>
      </c>
      <c r="I499" s="2" t="s">
        <v>3755</v>
      </c>
      <c r="J499" s="2" t="s">
        <v>285</v>
      </c>
      <c r="K499" s="2" t="s">
        <v>1070</v>
      </c>
      <c r="L499" s="3">
        <v>43.2</v>
      </c>
      <c r="M499" s="3">
        <v>45.36</v>
      </c>
      <c r="N499" s="3">
        <v>94.99</v>
      </c>
      <c r="O499" s="2" t="s">
        <v>963</v>
      </c>
      <c r="P499" s="2" t="s">
        <v>964</v>
      </c>
      <c r="Q499" s="2" t="s">
        <v>228</v>
      </c>
      <c r="R499" s="2" t="s">
        <v>229</v>
      </c>
      <c r="S499" s="2" t="s">
        <v>3767</v>
      </c>
      <c r="T499" s="2" t="s">
        <v>684</v>
      </c>
      <c r="U499" s="2" t="s">
        <v>232</v>
      </c>
      <c r="V499" s="2" t="s">
        <v>233</v>
      </c>
      <c r="W499" s="2" t="s">
        <v>3757</v>
      </c>
      <c r="X499" s="2" t="s">
        <v>3758</v>
      </c>
      <c r="Y499" s="2" t="s">
        <v>3768</v>
      </c>
      <c r="Z499" s="4"/>
      <c r="AA499" s="4">
        <f>=ROUNDDOWN({0},0)</f>
      </c>
      <c r="AB499" s="5"/>
      <c r="AC499" s="2" t="s">
        <v>229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/>
      <c r="AQ499" s="8"/>
      <c r="AR499" s="4">
        <v>5</v>
      </c>
      <c r="AS499" s="8">
        <v>123.59</v>
      </c>
      <c r="AT499" s="7">
        <v>-1</v>
      </c>
      <c r="AU499" s="7">
        <v>-1</v>
      </c>
      <c r="AV499" s="4"/>
      <c r="AW499" s="8"/>
      <c r="AX499" s="4">
        <v>5</v>
      </c>
      <c r="AY499" s="8">
        <v>123.59</v>
      </c>
      <c r="AZ499" s="7">
        <v>-1</v>
      </c>
      <c r="BA499" s="7">
        <v>-1</v>
      </c>
      <c r="BB499" s="7"/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/>
      <c r="BJ499" s="4"/>
      <c r="BK499" s="8"/>
      <c r="BL499" s="2" t="s">
        <v>2297</v>
      </c>
      <c r="BM499" s="7"/>
      <c r="BN499" s="7"/>
      <c r="BO499" s="4"/>
      <c r="BP499" s="8"/>
      <c r="BQ499" s="4"/>
      <c r="BR499" s="8"/>
      <c r="BS499" s="7"/>
      <c r="BT499" s="7"/>
      <c r="BU499" s="2" t="s">
        <v>278</v>
      </c>
      <c r="BV499" s="2" t="s">
        <v>275</v>
      </c>
      <c r="BW499" s="2" t="s">
        <v>229</v>
      </c>
      <c r="BX499" s="2" t="s">
        <v>229</v>
      </c>
      <c r="BY499" s="2" t="s">
        <v>241</v>
      </c>
      <c r="BZ499" s="2" t="s">
        <v>229</v>
      </c>
      <c r="CA499" s="4"/>
      <c r="CB499" s="8"/>
      <c r="CC499" s="4"/>
      <c r="CD499" s="8"/>
      <c r="CE499" s="7"/>
      <c r="CF499" s="7"/>
      <c r="CG499" s="2" t="s">
        <v>239</v>
      </c>
      <c r="CH499" s="2" t="s">
        <v>275</v>
      </c>
      <c r="CI499" s="2" t="s">
        <v>477</v>
      </c>
      <c r="CJ499" s="2" t="s">
        <v>1923</v>
      </c>
      <c r="CK499" s="2" t="s">
        <v>241</v>
      </c>
      <c r="CL499" s="2" t="s">
        <v>229</v>
      </c>
      <c r="CM499" s="4"/>
      <c r="CN499" s="8"/>
      <c r="CO499" s="4">
        <v>2</v>
      </c>
      <c r="CP499" s="8">
        <v>39.2</v>
      </c>
      <c r="CQ499" s="7">
        <v>-1</v>
      </c>
      <c r="CR499" s="7">
        <v>-1</v>
      </c>
      <c r="CS499" s="2" t="s">
        <v>239</v>
      </c>
      <c r="CT499" s="2" t="s">
        <v>275</v>
      </c>
      <c r="CU499" s="2" t="s">
        <v>477</v>
      </c>
      <c r="CV499" s="2" t="s">
        <v>3046</v>
      </c>
      <c r="CW499" s="2" t="s">
        <v>241</v>
      </c>
      <c r="CX499" s="2" t="s">
        <v>229</v>
      </c>
      <c r="CY499" s="4"/>
      <c r="CZ499" s="8"/>
      <c r="DA499" s="4">
        <v>2</v>
      </c>
      <c r="DB499" s="8">
        <v>36.76</v>
      </c>
      <c r="DC499" s="7">
        <v>-1</v>
      </c>
      <c r="DD499" s="7">
        <v>-1</v>
      </c>
      <c r="DE499" s="2" t="s">
        <v>239</v>
      </c>
      <c r="DF499" s="2" t="s">
        <v>275</v>
      </c>
      <c r="DG499" s="2" t="s">
        <v>3345</v>
      </c>
      <c r="DH499" s="2" t="s">
        <v>3769</v>
      </c>
      <c r="DI499" s="2" t="s">
        <v>263</v>
      </c>
      <c r="DJ499" s="2" t="s">
        <v>229</v>
      </c>
      <c r="DK499" s="4"/>
      <c r="DL499" s="8"/>
      <c r="DM499" s="4"/>
      <c r="DN499" s="8"/>
      <c r="DO499" s="7"/>
      <c r="DP499" s="7"/>
      <c r="DQ499" s="2" t="s">
        <v>239</v>
      </c>
      <c r="DR499" s="2" t="s">
        <v>275</v>
      </c>
      <c r="DS499" s="2" t="s">
        <v>1334</v>
      </c>
      <c r="DT499" s="2" t="s">
        <v>1050</v>
      </c>
      <c r="DU499" s="2" t="s">
        <v>241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272</v>
      </c>
      <c r="ED499" s="2" t="s">
        <v>275</v>
      </c>
      <c r="EE499" s="2" t="s">
        <v>229</v>
      </c>
      <c r="EF499" s="2" t="s">
        <v>229</v>
      </c>
      <c r="EG499" s="2" t="s">
        <v>241</v>
      </c>
      <c r="EH499" s="2" t="s">
        <v>229</v>
      </c>
      <c r="EI499" s="4"/>
      <c r="EJ499" s="8"/>
      <c r="EK499" s="4">
        <v>1</v>
      </c>
      <c r="EL499" s="8">
        <v>47.63</v>
      </c>
      <c r="EM499" s="7">
        <v>-1</v>
      </c>
      <c r="EN499" s="7">
        <v>-1</v>
      </c>
      <c r="EO499" s="2" t="s">
        <v>239</v>
      </c>
      <c r="EP499" s="2" t="s">
        <v>275</v>
      </c>
      <c r="EQ499" s="2" t="s">
        <v>399</v>
      </c>
      <c r="ER499" s="2" t="s">
        <v>1016</v>
      </c>
      <c r="ES499" s="2" t="s">
        <v>241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275</v>
      </c>
      <c r="FC499" s="2" t="s">
        <v>477</v>
      </c>
      <c r="FD499" s="2" t="s">
        <v>1086</v>
      </c>
      <c r="FE499" s="2" t="s">
        <v>241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275</v>
      </c>
      <c r="FO499" s="2" t="s">
        <v>477</v>
      </c>
      <c r="FP499" s="2" t="s">
        <v>2294</v>
      </c>
      <c r="FQ499" s="2" t="s">
        <v>241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229</v>
      </c>
      <c r="FZ499" s="2" t="s">
        <v>229</v>
      </c>
      <c r="GA499" s="2" t="s">
        <v>229</v>
      </c>
      <c r="GB499" s="2" t="s">
        <v>229</v>
      </c>
      <c r="GC499" s="2" t="s">
        <v>229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267</v>
      </c>
      <c r="GL499" s="2" t="s">
        <v>275</v>
      </c>
      <c r="GM499" s="2" t="s">
        <v>229</v>
      </c>
      <c r="GN499" s="2" t="s">
        <v>229</v>
      </c>
      <c r="GO499" s="2" t="s">
        <v>241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281</v>
      </c>
      <c r="GX499" s="2" t="s">
        <v>275</v>
      </c>
      <c r="GY499" s="2" t="s">
        <v>229</v>
      </c>
      <c r="GZ499" s="2" t="s">
        <v>229</v>
      </c>
      <c r="HA499" s="2" t="s">
        <v>241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266</v>
      </c>
      <c r="HJ499" s="2" t="s">
        <v>275</v>
      </c>
      <c r="HK499" s="2" t="s">
        <v>229</v>
      </c>
      <c r="HL499" s="2" t="s">
        <v>229</v>
      </c>
      <c r="HM499" s="2" t="s">
        <v>241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272</v>
      </c>
      <c r="HV499" s="2" t="s">
        <v>275</v>
      </c>
      <c r="HW499" s="2" t="s">
        <v>229</v>
      </c>
      <c r="HX499" s="2" t="s">
        <v>229</v>
      </c>
      <c r="HY499" s="2" t="s">
        <v>241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266</v>
      </c>
      <c r="IH499" s="2" t="s">
        <v>275</v>
      </c>
      <c r="II499" s="2" t="s">
        <v>229</v>
      </c>
      <c r="IJ499" s="2" t="s">
        <v>229</v>
      </c>
      <c r="IK499" s="2" t="s">
        <v>241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272</v>
      </c>
      <c r="IT499" s="2" t="s">
        <v>275</v>
      </c>
      <c r="IU499" s="2" t="s">
        <v>229</v>
      </c>
      <c r="IV499" s="2" t="s">
        <v>229</v>
      </c>
      <c r="IW499" s="2" t="s">
        <v>241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272</v>
      </c>
      <c r="JF499" s="2" t="s">
        <v>275</v>
      </c>
      <c r="JG499" s="2" t="s">
        <v>229</v>
      </c>
      <c r="JH499" s="2" t="s">
        <v>229</v>
      </c>
      <c r="JI499" s="2" t="s">
        <v>241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272</v>
      </c>
      <c r="JR499" s="2" t="s">
        <v>275</v>
      </c>
      <c r="JS499" s="2" t="s">
        <v>229</v>
      </c>
      <c r="JT499" s="2" t="s">
        <v>229</v>
      </c>
      <c r="JU499" s="2" t="s">
        <v>241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272</v>
      </c>
      <c r="KD499" s="2" t="s">
        <v>275</v>
      </c>
      <c r="KE499" s="2" t="s">
        <v>229</v>
      </c>
      <c r="KF499" s="2" t="s">
        <v>229</v>
      </c>
      <c r="KG499" s="2" t="s">
        <v>241</v>
      </c>
      <c r="KH499" s="2" t="s">
        <v>229</v>
      </c>
      <c r="KI499" s="4"/>
      <c r="KJ499" s="8"/>
      <c r="KK499" s="4"/>
      <c r="KL499" s="8"/>
      <c r="KM499" s="7"/>
      <c r="KN499" s="7"/>
      <c r="KO499" s="2" t="s">
        <v>272</v>
      </c>
      <c r="KP499" s="2" t="s">
        <v>275</v>
      </c>
      <c r="KQ499" s="2" t="s">
        <v>229</v>
      </c>
      <c r="KR499" s="2" t="s">
        <v>229</v>
      </c>
      <c r="KS499" s="2" t="s">
        <v>241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272</v>
      </c>
      <c r="LB499" s="2" t="s">
        <v>275</v>
      </c>
      <c r="LC499" s="2" t="s">
        <v>229</v>
      </c>
      <c r="LD499" s="2" t="s">
        <v>229</v>
      </c>
      <c r="LE499" s="2" t="s">
        <v>241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229</v>
      </c>
      <c r="LN499" s="2" t="s">
        <v>229</v>
      </c>
      <c r="LO499" s="2" t="s">
        <v>229</v>
      </c>
      <c r="LP499" s="2" t="s">
        <v>229</v>
      </c>
      <c r="LQ499" s="2" t="s">
        <v>229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239</v>
      </c>
      <c r="LZ499" s="2" t="s">
        <v>275</v>
      </c>
      <c r="MA499" s="2" t="s">
        <v>3374</v>
      </c>
      <c r="MB499" s="2" t="s">
        <v>3770</v>
      </c>
      <c r="MC499" s="2" t="s">
        <v>241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272</v>
      </c>
      <c r="ML499" s="2" t="s">
        <v>275</v>
      </c>
      <c r="MM499" s="2" t="s">
        <v>229</v>
      </c>
      <c r="MN499" s="2" t="s">
        <v>229</v>
      </c>
      <c r="MO499" s="2" t="s">
        <v>241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272</v>
      </c>
      <c r="MX499" s="2" t="s">
        <v>275</v>
      </c>
      <c r="MY499" s="2" t="s">
        <v>229</v>
      </c>
      <c r="MZ499" s="2" t="s">
        <v>229</v>
      </c>
      <c r="NA499" s="2" t="s">
        <v>241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239</v>
      </c>
      <c r="NJ499" s="2" t="s">
        <v>275</v>
      </c>
      <c r="NK499" s="2" t="s">
        <v>477</v>
      </c>
      <c r="NL499" s="2" t="s">
        <v>1016</v>
      </c>
      <c r="NM499" s="2" t="s">
        <v>263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272</v>
      </c>
      <c r="NV499" s="2" t="s">
        <v>275</v>
      </c>
      <c r="NW499" s="2" t="s">
        <v>229</v>
      </c>
      <c r="NX499" s="2" t="s">
        <v>229</v>
      </c>
      <c r="NY499" s="2" t="s">
        <v>241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229</v>
      </c>
      <c r="OH499" s="2" t="s">
        <v>229</v>
      </c>
      <c r="OI499" s="2" t="s">
        <v>229</v>
      </c>
      <c r="OJ499" s="2" t="s">
        <v>229</v>
      </c>
      <c r="OK499" s="2" t="s">
        <v>229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229</v>
      </c>
      <c r="OT499" s="2" t="s">
        <v>229</v>
      </c>
      <c r="OU499" s="2" t="s">
        <v>229</v>
      </c>
      <c r="OV499" s="2" t="s">
        <v>229</v>
      </c>
      <c r="OW499" s="2" t="s">
        <v>229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281</v>
      </c>
      <c r="PF499" s="2" t="s">
        <v>275</v>
      </c>
      <c r="PG499" s="2" t="s">
        <v>229</v>
      </c>
      <c r="PH499" s="2" t="s">
        <v>229</v>
      </c>
      <c r="PI499" s="2" t="s">
        <v>241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272</v>
      </c>
      <c r="PR499" s="2" t="s">
        <v>275</v>
      </c>
      <c r="PS499" s="2" t="s">
        <v>229</v>
      </c>
      <c r="PT499" s="2" t="s">
        <v>229</v>
      </c>
      <c r="PU499" s="2" t="s">
        <v>241</v>
      </c>
      <c r="PV499" s="2" t="s">
        <v>229</v>
      </c>
      <c r="PW499" s="4"/>
      <c r="PX499" s="8"/>
      <c r="PY499" s="4"/>
      <c r="PZ499" s="8"/>
      <c r="QA499" s="7"/>
      <c r="QB499" s="7"/>
      <c r="QC499" s="2" t="s">
        <v>281</v>
      </c>
      <c r="QD499" s="2" t="s">
        <v>275</v>
      </c>
      <c r="QE499" s="2" t="s">
        <v>229</v>
      </c>
      <c r="QF499" s="2" t="s">
        <v>229</v>
      </c>
      <c r="QG499" s="2" t="s">
        <v>241</v>
      </c>
      <c r="QH499" s="2" t="s">
        <v>229</v>
      </c>
      <c r="QI499" s="4"/>
      <c r="QJ499" s="8"/>
      <c r="QK499" s="4"/>
      <c r="QL499" s="8"/>
      <c r="QM499" s="7"/>
      <c r="QN499" s="7"/>
      <c r="QO499" s="2" t="s">
        <v>229</v>
      </c>
      <c r="QP499" s="2" t="s">
        <v>229</v>
      </c>
      <c r="QQ499" s="2" t="s">
        <v>229</v>
      </c>
      <c r="QR499" s="2" t="s">
        <v>229</v>
      </c>
      <c r="QS499" s="2" t="s">
        <v>229</v>
      </c>
      <c r="QT499" s="2" t="s">
        <v>229</v>
      </c>
      <c r="QU499" s="4"/>
      <c r="QV499" s="8"/>
      <c r="QW499" s="4"/>
      <c r="QX499" s="8"/>
      <c r="QY499" s="7"/>
      <c r="QZ499" s="7"/>
      <c r="RA499" s="2" t="s">
        <v>272</v>
      </c>
      <c r="RB499" s="2" t="s">
        <v>275</v>
      </c>
      <c r="RC499" s="2" t="s">
        <v>229</v>
      </c>
      <c r="RD499" s="2" t="s">
        <v>229</v>
      </c>
      <c r="RE499" s="2" t="s">
        <v>241</v>
      </c>
      <c r="RF499" s="2" t="s">
        <v>229</v>
      </c>
      <c r="RG499" s="4"/>
      <c r="RH499" s="8"/>
      <c r="RI499" s="4"/>
      <c r="RJ499" s="8"/>
      <c r="RK499" s="7"/>
      <c r="RL499" s="7"/>
      <c r="RM499" s="2" t="s">
        <v>229</v>
      </c>
      <c r="RN499" s="2" t="s">
        <v>229</v>
      </c>
      <c r="RO499" s="2" t="s">
        <v>229</v>
      </c>
      <c r="RP499" s="2" t="s">
        <v>229</v>
      </c>
      <c r="RQ499" s="2" t="s">
        <v>229</v>
      </c>
      <c r="RR499" s="2" t="s">
        <v>229</v>
      </c>
      <c r="RS499" s="4"/>
      <c r="RT499" s="8"/>
      <c r="RU499" s="4"/>
      <c r="RV499" s="8"/>
      <c r="RW499" s="7"/>
      <c r="RX499" s="7"/>
      <c r="RY499" s="2" t="s">
        <v>272</v>
      </c>
      <c r="RZ499" s="2" t="s">
        <v>275</v>
      </c>
      <c r="SA499" s="2" t="s">
        <v>229</v>
      </c>
      <c r="SB499" s="2" t="s">
        <v>229</v>
      </c>
      <c r="SC499" s="2" t="s">
        <v>241</v>
      </c>
      <c r="SD499" s="2" t="s">
        <v>229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</row>
    <row r="500">
      <c r="A500" s="2" t="s">
        <v>3771</v>
      </c>
      <c r="B500" s="2" t="s">
        <v>216</v>
      </c>
      <c r="C500" s="2" t="s">
        <v>217</v>
      </c>
      <c r="D500" s="2" t="s">
        <v>3600</v>
      </c>
      <c r="E500" s="2" t="s">
        <v>3726</v>
      </c>
      <c r="F500" s="2" t="s">
        <v>3752</v>
      </c>
      <c r="G500" s="2" t="s">
        <v>3753</v>
      </c>
      <c r="H500" s="2" t="s">
        <v>3754</v>
      </c>
      <c r="I500" s="2" t="s">
        <v>3755</v>
      </c>
      <c r="J500" s="2" t="s">
        <v>224</v>
      </c>
      <c r="K500" s="2" t="s">
        <v>225</v>
      </c>
      <c r="L500" s="3">
        <v>32.2</v>
      </c>
      <c r="M500" s="3">
        <v>33.81</v>
      </c>
      <c r="N500" s="3">
        <v>74.99</v>
      </c>
      <c r="O500" s="2" t="s">
        <v>963</v>
      </c>
      <c r="P500" s="2" t="s">
        <v>964</v>
      </c>
      <c r="Q500" s="2" t="s">
        <v>228</v>
      </c>
      <c r="R500" s="2" t="s">
        <v>229</v>
      </c>
      <c r="S500" s="2" t="s">
        <v>3772</v>
      </c>
      <c r="T500" s="2" t="s">
        <v>684</v>
      </c>
      <c r="U500" s="2" t="s">
        <v>2464</v>
      </c>
      <c r="V500" s="2" t="s">
        <v>233</v>
      </c>
      <c r="W500" s="2" t="s">
        <v>3757</v>
      </c>
      <c r="X500" s="2" t="s">
        <v>3758</v>
      </c>
      <c r="Y500" s="2" t="s">
        <v>1989</v>
      </c>
      <c r="Z500" s="4"/>
      <c r="AA500" s="4">
        <f>=ROUNDDOWN({0},0)</f>
      </c>
      <c r="AB500" s="5"/>
      <c r="AC500" s="2" t="s">
        <v>229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>
        <v>1</v>
      </c>
      <c r="AS500" s="8">
        <v>36.51</v>
      </c>
      <c r="AT500" s="7">
        <v>-1</v>
      </c>
      <c r="AU500" s="7">
        <v>-1</v>
      </c>
      <c r="AV500" s="4" t="s">
        <v>229</v>
      </c>
      <c r="AW500" s="8" t="s">
        <v>229</v>
      </c>
      <c r="AX500" s="4">
        <v>2</v>
      </c>
      <c r="AY500" s="8">
        <v>84.64</v>
      </c>
      <c r="AZ500" s="7" t="s">
        <v>229</v>
      </c>
      <c r="BA500" s="7" t="s">
        <v>229</v>
      </c>
      <c r="BB500" s="7"/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 t="s">
        <v>229</v>
      </c>
      <c r="BJ500" s="4"/>
      <c r="BK500" s="8"/>
      <c r="BL500" s="2" t="s">
        <v>17</v>
      </c>
      <c r="BM500" s="7"/>
      <c r="BN500" s="7"/>
      <c r="BO500" s="4"/>
      <c r="BP500" s="8"/>
      <c r="BQ500" s="4"/>
      <c r="BR500" s="8"/>
      <c r="BS500" s="7"/>
      <c r="BT500" s="7"/>
      <c r="BU500" s="2" t="s">
        <v>239</v>
      </c>
      <c r="BV500" s="2" t="s">
        <v>275</v>
      </c>
      <c r="BW500" s="2" t="s">
        <v>229</v>
      </c>
      <c r="BX500" s="2" t="s">
        <v>531</v>
      </c>
      <c r="BY500" s="2" t="s">
        <v>241</v>
      </c>
      <c r="BZ500" s="2" t="s">
        <v>229</v>
      </c>
      <c r="CA500" s="4"/>
      <c r="CB500" s="8"/>
      <c r="CC500" s="4">
        <v>1</v>
      </c>
      <c r="CD500" s="8">
        <v>36.51</v>
      </c>
      <c r="CE500" s="7">
        <v>-1</v>
      </c>
      <c r="CF500" s="7">
        <v>-1</v>
      </c>
      <c r="CG500" s="2" t="s">
        <v>239</v>
      </c>
      <c r="CH500" s="2" t="s">
        <v>275</v>
      </c>
      <c r="CI500" s="2" t="s">
        <v>3060</v>
      </c>
      <c r="CJ500" s="2" t="s">
        <v>243</v>
      </c>
      <c r="CK500" s="2" t="s">
        <v>241</v>
      </c>
      <c r="CL500" s="2" t="s">
        <v>229</v>
      </c>
      <c r="CM500" s="4"/>
      <c r="CN500" s="8"/>
      <c r="CO500" s="4"/>
      <c r="CP500" s="8"/>
      <c r="CQ500" s="7"/>
      <c r="CR500" s="7"/>
      <c r="CS500" s="2" t="s">
        <v>239</v>
      </c>
      <c r="CT500" s="2" t="s">
        <v>275</v>
      </c>
      <c r="CU500" s="2" t="s">
        <v>912</v>
      </c>
      <c r="CV500" s="2" t="s">
        <v>3334</v>
      </c>
      <c r="CW500" s="2" t="s">
        <v>241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239</v>
      </c>
      <c r="DF500" s="2" t="s">
        <v>275</v>
      </c>
      <c r="DG500" s="2" t="s">
        <v>811</v>
      </c>
      <c r="DH500" s="2" t="s">
        <v>3115</v>
      </c>
      <c r="DI500" s="2" t="s">
        <v>263</v>
      </c>
      <c r="DJ500" s="2" t="s">
        <v>229</v>
      </c>
      <c r="DK500" s="4"/>
      <c r="DL500" s="8"/>
      <c r="DM500" s="4"/>
      <c r="DN500" s="8"/>
      <c r="DO500" s="7"/>
      <c r="DP500" s="7"/>
      <c r="DQ500" s="2" t="s">
        <v>239</v>
      </c>
      <c r="DR500" s="2" t="s">
        <v>275</v>
      </c>
      <c r="DS500" s="2" t="s">
        <v>247</v>
      </c>
      <c r="DT500" s="2" t="s">
        <v>291</v>
      </c>
      <c r="DU500" s="2" t="s">
        <v>241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239</v>
      </c>
      <c r="ED500" s="2" t="s">
        <v>275</v>
      </c>
      <c r="EE500" s="2" t="s">
        <v>249</v>
      </c>
      <c r="EF500" s="2" t="s">
        <v>1279</v>
      </c>
      <c r="EG500" s="2" t="s">
        <v>241</v>
      </c>
      <c r="EH500" s="2" t="s">
        <v>229</v>
      </c>
      <c r="EI500" s="4"/>
      <c r="EJ500" s="8"/>
      <c r="EK500" s="4"/>
      <c r="EL500" s="8"/>
      <c r="EM500" s="7"/>
      <c r="EN500" s="7"/>
      <c r="EO500" s="2" t="s">
        <v>239</v>
      </c>
      <c r="EP500" s="2" t="s">
        <v>275</v>
      </c>
      <c r="EQ500" s="2" t="s">
        <v>912</v>
      </c>
      <c r="ER500" s="2" t="s">
        <v>3773</v>
      </c>
      <c r="ES500" s="2" t="s">
        <v>241</v>
      </c>
      <c r="ET500" s="2" t="s">
        <v>229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275</v>
      </c>
      <c r="FC500" s="2" t="s">
        <v>751</v>
      </c>
      <c r="FD500" s="2" t="s">
        <v>556</v>
      </c>
      <c r="FE500" s="2" t="s">
        <v>241</v>
      </c>
      <c r="FF500" s="2" t="s">
        <v>229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275</v>
      </c>
      <c r="FO500" s="2" t="s">
        <v>912</v>
      </c>
      <c r="FP500" s="2" t="s">
        <v>2976</v>
      </c>
      <c r="FQ500" s="2" t="s">
        <v>241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229</v>
      </c>
      <c r="FZ500" s="2" t="s">
        <v>229</v>
      </c>
      <c r="GA500" s="2" t="s">
        <v>229</v>
      </c>
      <c r="GB500" s="2" t="s">
        <v>229</v>
      </c>
      <c r="GC500" s="2" t="s">
        <v>229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714</v>
      </c>
      <c r="GL500" s="2" t="s">
        <v>275</v>
      </c>
      <c r="GM500" s="2" t="s">
        <v>974</v>
      </c>
      <c r="GN500" s="2" t="s">
        <v>622</v>
      </c>
      <c r="GO500" s="2" t="s">
        <v>241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239</v>
      </c>
      <c r="GX500" s="2" t="s">
        <v>275</v>
      </c>
      <c r="GY500" s="2" t="s">
        <v>258</v>
      </c>
      <c r="GZ500" s="2" t="s">
        <v>3774</v>
      </c>
      <c r="HA500" s="2" t="s">
        <v>241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239</v>
      </c>
      <c r="HJ500" s="2" t="s">
        <v>275</v>
      </c>
      <c r="HK500" s="2" t="s">
        <v>261</v>
      </c>
      <c r="HL500" s="2" t="s">
        <v>3488</v>
      </c>
      <c r="HM500" s="2" t="s">
        <v>241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239</v>
      </c>
      <c r="HV500" s="2" t="s">
        <v>275</v>
      </c>
      <c r="HW500" s="2" t="s">
        <v>635</v>
      </c>
      <c r="HX500" s="2" t="s">
        <v>229</v>
      </c>
      <c r="HY500" s="2" t="s">
        <v>241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266</v>
      </c>
      <c r="IH500" s="2" t="s">
        <v>275</v>
      </c>
      <c r="II500" s="2" t="s">
        <v>229</v>
      </c>
      <c r="IJ500" s="2" t="s">
        <v>229</v>
      </c>
      <c r="IK500" s="2" t="s">
        <v>241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272</v>
      </c>
      <c r="IT500" s="2" t="s">
        <v>275</v>
      </c>
      <c r="IU500" s="2" t="s">
        <v>229</v>
      </c>
      <c r="IV500" s="2" t="s">
        <v>229</v>
      </c>
      <c r="IW500" s="2" t="s">
        <v>241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239</v>
      </c>
      <c r="JF500" s="2" t="s">
        <v>275</v>
      </c>
      <c r="JG500" s="2" t="s">
        <v>268</v>
      </c>
      <c r="JH500" s="2" t="s">
        <v>899</v>
      </c>
      <c r="JI500" s="2" t="s">
        <v>241</v>
      </c>
      <c r="JJ500" s="2" t="s">
        <v>229</v>
      </c>
      <c r="JK500" s="4"/>
      <c r="JL500" s="8"/>
      <c r="JM500" s="4"/>
      <c r="JN500" s="8"/>
      <c r="JO500" s="7"/>
      <c r="JP500" s="7"/>
      <c r="JQ500" s="2" t="s">
        <v>229</v>
      </c>
      <c r="JR500" s="2" t="s">
        <v>229</v>
      </c>
      <c r="JS500" s="2" t="s">
        <v>229</v>
      </c>
      <c r="JT500" s="2" t="s">
        <v>229</v>
      </c>
      <c r="JU500" s="2" t="s">
        <v>229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272</v>
      </c>
      <c r="KD500" s="2" t="s">
        <v>275</v>
      </c>
      <c r="KE500" s="2" t="s">
        <v>229</v>
      </c>
      <c r="KF500" s="2" t="s">
        <v>229</v>
      </c>
      <c r="KG500" s="2" t="s">
        <v>241</v>
      </c>
      <c r="KH500" s="2" t="s">
        <v>229</v>
      </c>
      <c r="KI500" s="4"/>
      <c r="KJ500" s="8"/>
      <c r="KK500" s="4"/>
      <c r="KL500" s="8"/>
      <c r="KM500" s="7"/>
      <c r="KN500" s="7"/>
      <c r="KO500" s="2" t="s">
        <v>272</v>
      </c>
      <c r="KP500" s="2" t="s">
        <v>275</v>
      </c>
      <c r="KQ500" s="2" t="s">
        <v>229</v>
      </c>
      <c r="KR500" s="2" t="s">
        <v>229</v>
      </c>
      <c r="KS500" s="2" t="s">
        <v>241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239</v>
      </c>
      <c r="LB500" s="2" t="s">
        <v>275</v>
      </c>
      <c r="LC500" s="2" t="s">
        <v>273</v>
      </c>
      <c r="LD500" s="2" t="s">
        <v>3176</v>
      </c>
      <c r="LE500" s="2" t="s">
        <v>241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229</v>
      </c>
      <c r="LN500" s="2" t="s">
        <v>229</v>
      </c>
      <c r="LO500" s="2" t="s">
        <v>229</v>
      </c>
      <c r="LP500" s="2" t="s">
        <v>229</v>
      </c>
      <c r="LQ500" s="2" t="s">
        <v>229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239</v>
      </c>
      <c r="LZ500" s="2" t="s">
        <v>275</v>
      </c>
      <c r="MA500" s="2" t="s">
        <v>439</v>
      </c>
      <c r="MB500" s="2" t="s">
        <v>3213</v>
      </c>
      <c r="MC500" s="2" t="s">
        <v>241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266</v>
      </c>
      <c r="ML500" s="2" t="s">
        <v>275</v>
      </c>
      <c r="MM500" s="2" t="s">
        <v>229</v>
      </c>
      <c r="MN500" s="2" t="s">
        <v>229</v>
      </c>
      <c r="MO500" s="2" t="s">
        <v>241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275</v>
      </c>
      <c r="MY500" s="2" t="s">
        <v>723</v>
      </c>
      <c r="MZ500" s="2" t="s">
        <v>229</v>
      </c>
      <c r="NA500" s="2" t="s">
        <v>241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239</v>
      </c>
      <c r="NJ500" s="2" t="s">
        <v>260</v>
      </c>
      <c r="NK500" s="2" t="s">
        <v>758</v>
      </c>
      <c r="NL500" s="2" t="s">
        <v>245</v>
      </c>
      <c r="NM500" s="2" t="s">
        <v>241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272</v>
      </c>
      <c r="NV500" s="2" t="s">
        <v>275</v>
      </c>
      <c r="NW500" s="2" t="s">
        <v>229</v>
      </c>
      <c r="NX500" s="2" t="s">
        <v>229</v>
      </c>
      <c r="NY500" s="2" t="s">
        <v>241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239</v>
      </c>
      <c r="OH500" s="2" t="s">
        <v>275</v>
      </c>
      <c r="OI500" s="2" t="s">
        <v>229</v>
      </c>
      <c r="OJ500" s="2" t="s">
        <v>229</v>
      </c>
      <c r="OK500" s="2" t="s">
        <v>241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229</v>
      </c>
      <c r="OT500" s="2" t="s">
        <v>229</v>
      </c>
      <c r="OU500" s="2" t="s">
        <v>229</v>
      </c>
      <c r="OV500" s="2" t="s">
        <v>229</v>
      </c>
      <c r="OW500" s="2" t="s">
        <v>229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229</v>
      </c>
      <c r="PF500" s="2" t="s">
        <v>229</v>
      </c>
      <c r="PG500" s="2" t="s">
        <v>229</v>
      </c>
      <c r="PH500" s="2" t="s">
        <v>229</v>
      </c>
      <c r="PI500" s="2" t="s">
        <v>229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266</v>
      </c>
      <c r="PR500" s="2" t="s">
        <v>275</v>
      </c>
      <c r="PS500" s="2" t="s">
        <v>229</v>
      </c>
      <c r="PT500" s="2" t="s">
        <v>229</v>
      </c>
      <c r="PU500" s="2" t="s">
        <v>241</v>
      </c>
      <c r="PV500" s="2" t="s">
        <v>229</v>
      </c>
      <c r="PW500" s="4"/>
      <c r="PX500" s="8"/>
      <c r="PY500" s="4"/>
      <c r="PZ500" s="8"/>
      <c r="QA500" s="7"/>
      <c r="QB500" s="7"/>
      <c r="QC500" s="2" t="s">
        <v>281</v>
      </c>
      <c r="QD500" s="2" t="s">
        <v>275</v>
      </c>
      <c r="QE500" s="2" t="s">
        <v>229</v>
      </c>
      <c r="QF500" s="2" t="s">
        <v>229</v>
      </c>
      <c r="QG500" s="2" t="s">
        <v>241</v>
      </c>
      <c r="QH500" s="2" t="s">
        <v>229</v>
      </c>
      <c r="QI500" s="4"/>
      <c r="QJ500" s="8"/>
      <c r="QK500" s="4"/>
      <c r="QL500" s="8"/>
      <c r="QM500" s="7"/>
      <c r="QN500" s="7"/>
      <c r="QO500" s="2" t="s">
        <v>229</v>
      </c>
      <c r="QP500" s="2" t="s">
        <v>229</v>
      </c>
      <c r="QQ500" s="2" t="s">
        <v>229</v>
      </c>
      <c r="QR500" s="2" t="s">
        <v>229</v>
      </c>
      <c r="QS500" s="2" t="s">
        <v>229</v>
      </c>
      <c r="QT500" s="2" t="s">
        <v>229</v>
      </c>
      <c r="QU500" s="4"/>
      <c r="QV500" s="8"/>
      <c r="QW500" s="4"/>
      <c r="QX500" s="8"/>
      <c r="QY500" s="7"/>
      <c r="QZ500" s="7"/>
      <c r="RA500" s="2" t="s">
        <v>239</v>
      </c>
      <c r="RB500" s="2" t="s">
        <v>275</v>
      </c>
      <c r="RC500" s="2" t="s">
        <v>338</v>
      </c>
      <c r="RD500" s="2" t="s">
        <v>229</v>
      </c>
      <c r="RE500" s="2" t="s">
        <v>241</v>
      </c>
      <c r="RF500" s="2" t="s">
        <v>229</v>
      </c>
      <c r="RG500" s="4"/>
      <c r="RH500" s="8"/>
      <c r="RI500" s="4"/>
      <c r="RJ500" s="8"/>
      <c r="RK500" s="7"/>
      <c r="RL500" s="7"/>
      <c r="RM500" s="2" t="s">
        <v>229</v>
      </c>
      <c r="RN500" s="2" t="s">
        <v>229</v>
      </c>
      <c r="RO500" s="2" t="s">
        <v>229</v>
      </c>
      <c r="RP500" s="2" t="s">
        <v>229</v>
      </c>
      <c r="RQ500" s="2" t="s">
        <v>229</v>
      </c>
      <c r="RR500" s="2" t="s">
        <v>229</v>
      </c>
      <c r="RS500" s="4"/>
      <c r="RT500" s="8"/>
      <c r="RU500" s="4"/>
      <c r="RV500" s="8"/>
      <c r="RW500" s="7"/>
      <c r="RX500" s="7"/>
      <c r="RY500" s="2" t="s">
        <v>239</v>
      </c>
      <c r="RZ500" s="2" t="s">
        <v>275</v>
      </c>
      <c r="SA500" s="2" t="s">
        <v>282</v>
      </c>
      <c r="SB500" s="2" t="s">
        <v>3775</v>
      </c>
      <c r="SC500" s="2" t="s">
        <v>241</v>
      </c>
      <c r="SD500" s="2" t="s">
        <v>229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</row>
    <row r="501">
      <c r="A501" s="2" t="s">
        <v>3776</v>
      </c>
      <c r="B501" s="2" t="s">
        <v>216</v>
      </c>
      <c r="C501" s="2" t="s">
        <v>217</v>
      </c>
      <c r="D501" s="2" t="s">
        <v>3600</v>
      </c>
      <c r="E501" s="2" t="s">
        <v>3726</v>
      </c>
      <c r="F501" s="2" t="s">
        <v>3752</v>
      </c>
      <c r="G501" s="2" t="s">
        <v>3753</v>
      </c>
      <c r="H501" s="2" t="s">
        <v>3754</v>
      </c>
      <c r="I501" s="2" t="s">
        <v>3755</v>
      </c>
      <c r="J501" s="2" t="s">
        <v>285</v>
      </c>
      <c r="K501" s="2" t="s">
        <v>225</v>
      </c>
      <c r="L501" s="3">
        <v>43.2</v>
      </c>
      <c r="M501" s="3">
        <v>45.36</v>
      </c>
      <c r="N501" s="3">
        <v>94.99</v>
      </c>
      <c r="O501" s="2" t="s">
        <v>981</v>
      </c>
      <c r="P501" s="2" t="s">
        <v>964</v>
      </c>
      <c r="Q501" s="2" t="s">
        <v>228</v>
      </c>
      <c r="R501" s="2" t="s">
        <v>229</v>
      </c>
      <c r="S501" s="2" t="s">
        <v>3772</v>
      </c>
      <c r="T501" s="2" t="s">
        <v>684</v>
      </c>
      <c r="U501" s="2" t="s">
        <v>232</v>
      </c>
      <c r="V501" s="2" t="s">
        <v>233</v>
      </c>
      <c r="W501" s="2" t="s">
        <v>3757</v>
      </c>
      <c r="X501" s="2" t="s">
        <v>3758</v>
      </c>
      <c r="Y501" s="2" t="s">
        <v>758</v>
      </c>
      <c r="Z501" s="4"/>
      <c r="AA501" s="4">
        <f>=ROUNDDOWN({0},0)</f>
      </c>
      <c r="AB501" s="5"/>
      <c r="AC501" s="2" t="s">
        <v>229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>
        <v>1</v>
      </c>
      <c r="AS501" s="8">
        <v>48.13</v>
      </c>
      <c r="AT501" s="7">
        <v>-1</v>
      </c>
      <c r="AU501" s="7">
        <v>-1</v>
      </c>
      <c r="AV501" s="4" t="s">
        <v>229</v>
      </c>
      <c r="AW501" s="8" t="s">
        <v>229</v>
      </c>
      <c r="AX501" s="4" t="s">
        <v>229</v>
      </c>
      <c r="AY501" s="8" t="s">
        <v>229</v>
      </c>
      <c r="AZ501" s="7" t="s">
        <v>229</v>
      </c>
      <c r="BA501" s="7" t="s">
        <v>229</v>
      </c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 t="s">
        <v>229</v>
      </c>
      <c r="BJ501" s="4"/>
      <c r="BK501" s="8"/>
      <c r="BL501" s="2" t="s">
        <v>16</v>
      </c>
      <c r="BM501" s="7"/>
      <c r="BN501" s="7"/>
      <c r="BO501" s="4"/>
      <c r="BP501" s="8"/>
      <c r="BQ501" s="4">
        <v>1</v>
      </c>
      <c r="BR501" s="8">
        <v>48.13</v>
      </c>
      <c r="BS501" s="7">
        <v>-1</v>
      </c>
      <c r="BT501" s="7">
        <v>-1</v>
      </c>
      <c r="BU501" s="2" t="s">
        <v>239</v>
      </c>
      <c r="BV501" s="2" t="s">
        <v>275</v>
      </c>
      <c r="BW501" s="2" t="s">
        <v>229</v>
      </c>
      <c r="BX501" s="2" t="s">
        <v>531</v>
      </c>
      <c r="BY501" s="2" t="s">
        <v>241</v>
      </c>
      <c r="BZ501" s="2" t="s">
        <v>229</v>
      </c>
      <c r="CA501" s="4"/>
      <c r="CB501" s="8"/>
      <c r="CC501" s="4"/>
      <c r="CD501" s="8"/>
      <c r="CE501" s="7"/>
      <c r="CF501" s="7"/>
      <c r="CG501" s="2" t="s">
        <v>239</v>
      </c>
      <c r="CH501" s="2" t="s">
        <v>275</v>
      </c>
      <c r="CI501" s="2" t="s">
        <v>3060</v>
      </c>
      <c r="CJ501" s="2" t="s">
        <v>1373</v>
      </c>
      <c r="CK501" s="2" t="s">
        <v>241</v>
      </c>
      <c r="CL501" s="2" t="s">
        <v>229</v>
      </c>
      <c r="CM501" s="4"/>
      <c r="CN501" s="8"/>
      <c r="CO501" s="4"/>
      <c r="CP501" s="8"/>
      <c r="CQ501" s="7"/>
      <c r="CR501" s="7"/>
      <c r="CS501" s="2" t="s">
        <v>239</v>
      </c>
      <c r="CT501" s="2" t="s">
        <v>275</v>
      </c>
      <c r="CU501" s="2" t="s">
        <v>774</v>
      </c>
      <c r="CV501" s="2" t="s">
        <v>293</v>
      </c>
      <c r="CW501" s="2" t="s">
        <v>241</v>
      </c>
      <c r="CX501" s="2" t="s">
        <v>229</v>
      </c>
      <c r="CY501" s="4"/>
      <c r="CZ501" s="8"/>
      <c r="DA501" s="4"/>
      <c r="DB501" s="8"/>
      <c r="DC501" s="7"/>
      <c r="DD501" s="7"/>
      <c r="DE501" s="2" t="s">
        <v>239</v>
      </c>
      <c r="DF501" s="2" t="s">
        <v>275</v>
      </c>
      <c r="DG501" s="2" t="s">
        <v>811</v>
      </c>
      <c r="DH501" s="2" t="s">
        <v>751</v>
      </c>
      <c r="DI501" s="2" t="s">
        <v>263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239</v>
      </c>
      <c r="DR501" s="2" t="s">
        <v>275</v>
      </c>
      <c r="DS501" s="2" t="s">
        <v>247</v>
      </c>
      <c r="DT501" s="2" t="s">
        <v>532</v>
      </c>
      <c r="DU501" s="2" t="s">
        <v>241</v>
      </c>
      <c r="DV501" s="2" t="s">
        <v>229</v>
      </c>
      <c r="DW501" s="4"/>
      <c r="DX501" s="8"/>
      <c r="DY501" s="4"/>
      <c r="DZ501" s="8"/>
      <c r="EA501" s="7"/>
      <c r="EB501" s="7"/>
      <c r="EC501" s="2" t="s">
        <v>239</v>
      </c>
      <c r="ED501" s="2" t="s">
        <v>275</v>
      </c>
      <c r="EE501" s="2" t="s">
        <v>249</v>
      </c>
      <c r="EF501" s="2" t="s">
        <v>1278</v>
      </c>
      <c r="EG501" s="2" t="s">
        <v>241</v>
      </c>
      <c r="EH501" s="2" t="s">
        <v>229</v>
      </c>
      <c r="EI501" s="4"/>
      <c r="EJ501" s="8"/>
      <c r="EK501" s="4"/>
      <c r="EL501" s="8"/>
      <c r="EM501" s="7"/>
      <c r="EN501" s="7"/>
      <c r="EO501" s="2" t="s">
        <v>239</v>
      </c>
      <c r="EP501" s="2" t="s">
        <v>275</v>
      </c>
      <c r="EQ501" s="2" t="s">
        <v>774</v>
      </c>
      <c r="ER501" s="2" t="s">
        <v>740</v>
      </c>
      <c r="ES501" s="2" t="s">
        <v>241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275</v>
      </c>
      <c r="FC501" s="2" t="s">
        <v>751</v>
      </c>
      <c r="FD501" s="2" t="s">
        <v>2753</v>
      </c>
      <c r="FE501" s="2" t="s">
        <v>241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275</v>
      </c>
      <c r="FO501" s="2" t="s">
        <v>774</v>
      </c>
      <c r="FP501" s="2" t="s">
        <v>708</v>
      </c>
      <c r="FQ501" s="2" t="s">
        <v>241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229</v>
      </c>
      <c r="FZ501" s="2" t="s">
        <v>229</v>
      </c>
      <c r="GA501" s="2" t="s">
        <v>229</v>
      </c>
      <c r="GB501" s="2" t="s">
        <v>229</v>
      </c>
      <c r="GC501" s="2" t="s">
        <v>229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714</v>
      </c>
      <c r="GL501" s="2" t="s">
        <v>275</v>
      </c>
      <c r="GM501" s="2" t="s">
        <v>974</v>
      </c>
      <c r="GN501" s="2" t="s">
        <v>1211</v>
      </c>
      <c r="GO501" s="2" t="s">
        <v>241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239</v>
      </c>
      <c r="GX501" s="2" t="s">
        <v>275</v>
      </c>
      <c r="GY501" s="2" t="s">
        <v>258</v>
      </c>
      <c r="GZ501" s="2" t="s">
        <v>1329</v>
      </c>
      <c r="HA501" s="2" t="s">
        <v>241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239</v>
      </c>
      <c r="HJ501" s="2" t="s">
        <v>275</v>
      </c>
      <c r="HK501" s="2" t="s">
        <v>261</v>
      </c>
      <c r="HL501" s="2" t="s">
        <v>1034</v>
      </c>
      <c r="HM501" s="2" t="s">
        <v>241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239</v>
      </c>
      <c r="HV501" s="2" t="s">
        <v>275</v>
      </c>
      <c r="HW501" s="2" t="s">
        <v>1366</v>
      </c>
      <c r="HX501" s="2" t="s">
        <v>229</v>
      </c>
      <c r="HY501" s="2" t="s">
        <v>241</v>
      </c>
      <c r="HZ501" s="2" t="s">
        <v>229</v>
      </c>
      <c r="IA501" s="4"/>
      <c r="IB501" s="8"/>
      <c r="IC501" s="4"/>
      <c r="ID501" s="8"/>
      <c r="IE501" s="7"/>
      <c r="IF501" s="7"/>
      <c r="IG501" s="2" t="s">
        <v>266</v>
      </c>
      <c r="IH501" s="2" t="s">
        <v>275</v>
      </c>
      <c r="II501" s="2" t="s">
        <v>229</v>
      </c>
      <c r="IJ501" s="2" t="s">
        <v>229</v>
      </c>
      <c r="IK501" s="2" t="s">
        <v>241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272</v>
      </c>
      <c r="IT501" s="2" t="s">
        <v>275</v>
      </c>
      <c r="IU501" s="2" t="s">
        <v>229</v>
      </c>
      <c r="IV501" s="2" t="s">
        <v>229</v>
      </c>
      <c r="IW501" s="2" t="s">
        <v>241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239</v>
      </c>
      <c r="JF501" s="2" t="s">
        <v>275</v>
      </c>
      <c r="JG501" s="2" t="s">
        <v>268</v>
      </c>
      <c r="JH501" s="2" t="s">
        <v>744</v>
      </c>
      <c r="JI501" s="2" t="s">
        <v>241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229</v>
      </c>
      <c r="JR501" s="2" t="s">
        <v>229</v>
      </c>
      <c r="JS501" s="2" t="s">
        <v>229</v>
      </c>
      <c r="JT501" s="2" t="s">
        <v>229</v>
      </c>
      <c r="JU501" s="2" t="s">
        <v>229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272</v>
      </c>
      <c r="KD501" s="2" t="s">
        <v>275</v>
      </c>
      <c r="KE501" s="2" t="s">
        <v>229</v>
      </c>
      <c r="KF501" s="2" t="s">
        <v>229</v>
      </c>
      <c r="KG501" s="2" t="s">
        <v>241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272</v>
      </c>
      <c r="KP501" s="2" t="s">
        <v>275</v>
      </c>
      <c r="KQ501" s="2" t="s">
        <v>229</v>
      </c>
      <c r="KR501" s="2" t="s">
        <v>229</v>
      </c>
      <c r="KS501" s="2" t="s">
        <v>241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239</v>
      </c>
      <c r="LB501" s="2" t="s">
        <v>275</v>
      </c>
      <c r="LC501" s="2" t="s">
        <v>273</v>
      </c>
      <c r="LD501" s="2" t="s">
        <v>3391</v>
      </c>
      <c r="LE501" s="2" t="s">
        <v>241</v>
      </c>
      <c r="LF501" s="2" t="s">
        <v>229</v>
      </c>
      <c r="LG501" s="4"/>
      <c r="LH501" s="8"/>
      <c r="LI501" s="4"/>
      <c r="LJ501" s="8"/>
      <c r="LK501" s="7"/>
      <c r="LL501" s="7"/>
      <c r="LM501" s="2" t="s">
        <v>229</v>
      </c>
      <c r="LN501" s="2" t="s">
        <v>229</v>
      </c>
      <c r="LO501" s="2" t="s">
        <v>229</v>
      </c>
      <c r="LP501" s="2" t="s">
        <v>229</v>
      </c>
      <c r="LQ501" s="2" t="s">
        <v>229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239</v>
      </c>
      <c r="LZ501" s="2" t="s">
        <v>275</v>
      </c>
      <c r="MA501" s="2" t="s">
        <v>439</v>
      </c>
      <c r="MB501" s="2" t="s">
        <v>489</v>
      </c>
      <c r="MC501" s="2" t="s">
        <v>241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266</v>
      </c>
      <c r="ML501" s="2" t="s">
        <v>275</v>
      </c>
      <c r="MM501" s="2" t="s">
        <v>229</v>
      </c>
      <c r="MN501" s="2" t="s">
        <v>229</v>
      </c>
      <c r="MO501" s="2" t="s">
        <v>241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239</v>
      </c>
      <c r="MX501" s="2" t="s">
        <v>275</v>
      </c>
      <c r="MY501" s="2" t="s">
        <v>723</v>
      </c>
      <c r="MZ501" s="2" t="s">
        <v>229</v>
      </c>
      <c r="NA501" s="2" t="s">
        <v>241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239</v>
      </c>
      <c r="NJ501" s="2" t="s">
        <v>275</v>
      </c>
      <c r="NK501" s="2" t="s">
        <v>774</v>
      </c>
      <c r="NL501" s="2" t="s">
        <v>273</v>
      </c>
      <c r="NM501" s="2" t="s">
        <v>241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272</v>
      </c>
      <c r="NV501" s="2" t="s">
        <v>275</v>
      </c>
      <c r="NW501" s="2" t="s">
        <v>229</v>
      </c>
      <c r="NX501" s="2" t="s">
        <v>229</v>
      </c>
      <c r="NY501" s="2" t="s">
        <v>241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239</v>
      </c>
      <c r="OH501" s="2" t="s">
        <v>275</v>
      </c>
      <c r="OI501" s="2" t="s">
        <v>229</v>
      </c>
      <c r="OJ501" s="2" t="s">
        <v>229</v>
      </c>
      <c r="OK501" s="2" t="s">
        <v>241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229</v>
      </c>
      <c r="OT501" s="2" t="s">
        <v>229</v>
      </c>
      <c r="OU501" s="2" t="s">
        <v>229</v>
      </c>
      <c r="OV501" s="2" t="s">
        <v>229</v>
      </c>
      <c r="OW501" s="2" t="s">
        <v>229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266</v>
      </c>
      <c r="PR501" s="2" t="s">
        <v>275</v>
      </c>
      <c r="PS501" s="2" t="s">
        <v>229</v>
      </c>
      <c r="PT501" s="2" t="s">
        <v>229</v>
      </c>
      <c r="PU501" s="2" t="s">
        <v>241</v>
      </c>
      <c r="PV501" s="2" t="s">
        <v>229</v>
      </c>
      <c r="PW501" s="4"/>
      <c r="PX501" s="8"/>
      <c r="PY501" s="4"/>
      <c r="PZ501" s="8"/>
      <c r="QA501" s="7"/>
      <c r="QB501" s="7"/>
      <c r="QC501" s="2" t="s">
        <v>281</v>
      </c>
      <c r="QD501" s="2" t="s">
        <v>275</v>
      </c>
      <c r="QE501" s="2" t="s">
        <v>229</v>
      </c>
      <c r="QF501" s="2" t="s">
        <v>229</v>
      </c>
      <c r="QG501" s="2" t="s">
        <v>241</v>
      </c>
      <c r="QH501" s="2" t="s">
        <v>229</v>
      </c>
      <c r="QI501" s="4"/>
      <c r="QJ501" s="8"/>
      <c r="QK501" s="4"/>
      <c r="QL501" s="8"/>
      <c r="QM501" s="7"/>
      <c r="QN501" s="7"/>
      <c r="QO501" s="2" t="s">
        <v>229</v>
      </c>
      <c r="QP501" s="2" t="s">
        <v>229</v>
      </c>
      <c r="QQ501" s="2" t="s">
        <v>229</v>
      </c>
      <c r="QR501" s="2" t="s">
        <v>229</v>
      </c>
      <c r="QS501" s="2" t="s">
        <v>229</v>
      </c>
      <c r="QT501" s="2" t="s">
        <v>229</v>
      </c>
      <c r="QU501" s="4"/>
      <c r="QV501" s="8"/>
      <c r="QW501" s="4"/>
      <c r="QX501" s="8"/>
      <c r="QY501" s="7"/>
      <c r="QZ501" s="7"/>
      <c r="RA501" s="2" t="s">
        <v>239</v>
      </c>
      <c r="RB501" s="2" t="s">
        <v>275</v>
      </c>
      <c r="RC501" s="2" t="s">
        <v>338</v>
      </c>
      <c r="RD501" s="2" t="s">
        <v>229</v>
      </c>
      <c r="RE501" s="2" t="s">
        <v>241</v>
      </c>
      <c r="RF501" s="2" t="s">
        <v>229</v>
      </c>
      <c r="RG501" s="4"/>
      <c r="RH501" s="8"/>
      <c r="RI501" s="4"/>
      <c r="RJ501" s="8"/>
      <c r="RK501" s="7"/>
      <c r="RL501" s="7"/>
      <c r="RM501" s="2" t="s">
        <v>229</v>
      </c>
      <c r="RN501" s="2" t="s">
        <v>229</v>
      </c>
      <c r="RO501" s="2" t="s">
        <v>229</v>
      </c>
      <c r="RP501" s="2" t="s">
        <v>229</v>
      </c>
      <c r="RQ501" s="2" t="s">
        <v>229</v>
      </c>
      <c r="RR501" s="2" t="s">
        <v>229</v>
      </c>
      <c r="RS501" s="4"/>
      <c r="RT501" s="8"/>
      <c r="RU501" s="4"/>
      <c r="RV501" s="8"/>
      <c r="RW501" s="7"/>
      <c r="RX501" s="7"/>
      <c r="RY501" s="2" t="s">
        <v>239</v>
      </c>
      <c r="RZ501" s="2" t="s">
        <v>275</v>
      </c>
      <c r="SA501" s="2" t="s">
        <v>282</v>
      </c>
      <c r="SB501" s="2" t="s">
        <v>553</v>
      </c>
      <c r="SC501" s="2" t="s">
        <v>241</v>
      </c>
      <c r="SD501" s="2" t="s">
        <v>229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</row>
    <row r="502">
      <c r="A502" s="2" t="s">
        <v>3777</v>
      </c>
      <c r="B502" s="2" t="s">
        <v>216</v>
      </c>
      <c r="C502" s="2" t="s">
        <v>217</v>
      </c>
      <c r="D502" s="2" t="s">
        <v>3600</v>
      </c>
      <c r="E502" s="2" t="s">
        <v>3726</v>
      </c>
      <c r="F502" s="2" t="s">
        <v>3778</v>
      </c>
      <c r="G502" s="2" t="s">
        <v>3779</v>
      </c>
      <c r="H502" s="2" t="s">
        <v>3780</v>
      </c>
      <c r="I502" s="2" t="s">
        <v>3781</v>
      </c>
      <c r="J502" s="2" t="s">
        <v>224</v>
      </c>
      <c r="K502" s="2" t="s">
        <v>617</v>
      </c>
      <c r="L502" s="3">
        <v>26.19</v>
      </c>
      <c r="M502" s="3">
        <v>27.5</v>
      </c>
      <c r="N502" s="3">
        <v>54.99</v>
      </c>
      <c r="O502" s="2" t="s">
        <v>226</v>
      </c>
      <c r="P502" s="2" t="s">
        <v>964</v>
      </c>
      <c r="Q502" s="2" t="s">
        <v>228</v>
      </c>
      <c r="R502" s="2" t="s">
        <v>229</v>
      </c>
      <c r="S502" s="2" t="s">
        <v>3782</v>
      </c>
      <c r="T502" s="2" t="s">
        <v>684</v>
      </c>
      <c r="U502" s="2" t="s">
        <v>2464</v>
      </c>
      <c r="V502" s="2" t="s">
        <v>3734</v>
      </c>
      <c r="W502" s="2" t="s">
        <v>686</v>
      </c>
      <c r="X502" s="2" t="s">
        <v>1009</v>
      </c>
      <c r="Y502" s="2" t="s">
        <v>2219</v>
      </c>
      <c r="Z502" s="4">
        <v>92</v>
      </c>
      <c r="AA502" s="4">
        <f>=ROUNDDOWN(23,0)</f>
      </c>
      <c r="AB502" s="5">
        <v>4</v>
      </c>
      <c r="AC502" s="2" t="s">
        <v>229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/>
      <c r="AQ502" s="8"/>
      <c r="AR502" s="4">
        <v>4</v>
      </c>
      <c r="AS502" s="8">
        <v>117.14</v>
      </c>
      <c r="AT502" s="7">
        <v>-1</v>
      </c>
      <c r="AU502" s="7">
        <v>-1</v>
      </c>
      <c r="AV502" s="4">
        <v>2</v>
      </c>
      <c r="AW502" s="8">
        <v>59.63</v>
      </c>
      <c r="AX502" s="4">
        <v>4</v>
      </c>
      <c r="AY502" s="8">
        <v>117.14</v>
      </c>
      <c r="AZ502" s="7">
        <v>-0.5</v>
      </c>
      <c r="BA502" s="7">
        <v>-0.491</v>
      </c>
      <c r="BB502" s="7"/>
      <c r="BC502" s="4">
        <v>2</v>
      </c>
      <c r="BD502" s="8">
        <v>59.63</v>
      </c>
      <c r="BE502" s="4">
        <v>4</v>
      </c>
      <c r="BF502" s="8">
        <v>117.14</v>
      </c>
      <c r="BG502" s="7">
        <v>-0.5</v>
      </c>
      <c r="BH502" s="7">
        <v>-0.491</v>
      </c>
      <c r="BI502" s="7">
        <v>1</v>
      </c>
      <c r="BJ502" s="4"/>
      <c r="BK502" s="8"/>
      <c r="BL502" s="2" t="s">
        <v>2327</v>
      </c>
      <c r="BM502" s="7"/>
      <c r="BN502" s="7"/>
      <c r="BO502" s="4"/>
      <c r="BP502" s="8"/>
      <c r="BQ502" s="4"/>
      <c r="BR502" s="8"/>
      <c r="BS502" s="7"/>
      <c r="BT502" s="7"/>
      <c r="BU502" s="2" t="s">
        <v>239</v>
      </c>
      <c r="BV502" s="2" t="s">
        <v>226</v>
      </c>
      <c r="BW502" s="2" t="s">
        <v>229</v>
      </c>
      <c r="BX502" s="2" t="s">
        <v>229</v>
      </c>
      <c r="BY502" s="2" t="s">
        <v>241</v>
      </c>
      <c r="BZ502" s="2" t="s">
        <v>229</v>
      </c>
      <c r="CA502" s="4"/>
      <c r="CB502" s="8"/>
      <c r="CC502" s="4">
        <v>2</v>
      </c>
      <c r="CD502" s="8">
        <v>59.4</v>
      </c>
      <c r="CE502" s="7">
        <v>-1</v>
      </c>
      <c r="CF502" s="7">
        <v>-1</v>
      </c>
      <c r="CG502" s="2" t="s">
        <v>239</v>
      </c>
      <c r="CH502" s="2" t="s">
        <v>226</v>
      </c>
      <c r="CI502" s="2" t="s">
        <v>977</v>
      </c>
      <c r="CJ502" s="2" t="s">
        <v>993</v>
      </c>
      <c r="CK502" s="2" t="s">
        <v>241</v>
      </c>
      <c r="CL502" s="2" t="s">
        <v>229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226</v>
      </c>
      <c r="CU502" s="2" t="s">
        <v>2221</v>
      </c>
      <c r="CV502" s="2" t="s">
        <v>993</v>
      </c>
      <c r="CW502" s="2" t="s">
        <v>241</v>
      </c>
      <c r="CX502" s="2" t="s">
        <v>229</v>
      </c>
      <c r="CY502" s="4"/>
      <c r="CZ502" s="8"/>
      <c r="DA502" s="4"/>
      <c r="DB502" s="8"/>
      <c r="DC502" s="7"/>
      <c r="DD502" s="7"/>
      <c r="DE502" s="2" t="s">
        <v>239</v>
      </c>
      <c r="DF502" s="2" t="s">
        <v>226</v>
      </c>
      <c r="DG502" s="2" t="s">
        <v>1962</v>
      </c>
      <c r="DH502" s="2" t="s">
        <v>2845</v>
      </c>
      <c r="DI502" s="2" t="s">
        <v>241</v>
      </c>
      <c r="DJ502" s="2" t="s">
        <v>229</v>
      </c>
      <c r="DK502" s="4"/>
      <c r="DL502" s="8"/>
      <c r="DM502" s="4"/>
      <c r="DN502" s="8"/>
      <c r="DO502" s="7"/>
      <c r="DP502" s="7"/>
      <c r="DQ502" s="2" t="s">
        <v>239</v>
      </c>
      <c r="DR502" s="2" t="s">
        <v>226</v>
      </c>
      <c r="DS502" s="2" t="s">
        <v>1051</v>
      </c>
      <c r="DT502" s="2" t="s">
        <v>3234</v>
      </c>
      <c r="DU502" s="2" t="s">
        <v>241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239</v>
      </c>
      <c r="ED502" s="2" t="s">
        <v>226</v>
      </c>
      <c r="EE502" s="2" t="s">
        <v>1530</v>
      </c>
      <c r="EF502" s="2" t="s">
        <v>2901</v>
      </c>
      <c r="EG502" s="2" t="s">
        <v>241</v>
      </c>
      <c r="EH502" s="2" t="s">
        <v>229</v>
      </c>
      <c r="EI502" s="4"/>
      <c r="EJ502" s="8"/>
      <c r="EK502" s="4">
        <v>2</v>
      </c>
      <c r="EL502" s="8">
        <v>57.74</v>
      </c>
      <c r="EM502" s="7">
        <v>-1</v>
      </c>
      <c r="EN502" s="7">
        <v>-1</v>
      </c>
      <c r="EO502" s="2" t="s">
        <v>239</v>
      </c>
      <c r="EP502" s="2" t="s">
        <v>226</v>
      </c>
      <c r="EQ502" s="2" t="s">
        <v>1545</v>
      </c>
      <c r="ER502" s="2" t="s">
        <v>2839</v>
      </c>
      <c r="ES502" s="2" t="s">
        <v>241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226</v>
      </c>
      <c r="FC502" s="2" t="s">
        <v>520</v>
      </c>
      <c r="FD502" s="2" t="s">
        <v>2847</v>
      </c>
      <c r="FE502" s="2" t="s">
        <v>241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226</v>
      </c>
      <c r="FO502" s="2" t="s">
        <v>2219</v>
      </c>
      <c r="FP502" s="2" t="s">
        <v>229</v>
      </c>
      <c r="FQ502" s="2" t="s">
        <v>241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239</v>
      </c>
      <c r="FZ502" s="2" t="s">
        <v>226</v>
      </c>
      <c r="GA502" s="2" t="s">
        <v>327</v>
      </c>
      <c r="GB502" s="2" t="s">
        <v>229</v>
      </c>
      <c r="GC502" s="2" t="s">
        <v>241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272</v>
      </c>
      <c r="GL502" s="2" t="s">
        <v>226</v>
      </c>
      <c r="GM502" s="2" t="s">
        <v>229</v>
      </c>
      <c r="GN502" s="2" t="s">
        <v>229</v>
      </c>
      <c r="GO502" s="2" t="s">
        <v>241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239</v>
      </c>
      <c r="GX502" s="2" t="s">
        <v>226</v>
      </c>
      <c r="GY502" s="2" t="s">
        <v>632</v>
      </c>
      <c r="GZ502" s="2" t="s">
        <v>3783</v>
      </c>
      <c r="HA502" s="2" t="s">
        <v>241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266</v>
      </c>
      <c r="HJ502" s="2" t="s">
        <v>226</v>
      </c>
      <c r="HK502" s="2" t="s">
        <v>229</v>
      </c>
      <c r="HL502" s="2" t="s">
        <v>229</v>
      </c>
      <c r="HM502" s="2" t="s">
        <v>241</v>
      </c>
      <c r="HN502" s="2" t="s">
        <v>229</v>
      </c>
      <c r="HO502" s="4"/>
      <c r="HP502" s="8"/>
      <c r="HQ502" s="4"/>
      <c r="HR502" s="8"/>
      <c r="HS502" s="7"/>
      <c r="HT502" s="7"/>
      <c r="HU502" s="2" t="s">
        <v>266</v>
      </c>
      <c r="HV502" s="2" t="s">
        <v>226</v>
      </c>
      <c r="HW502" s="2" t="s">
        <v>229</v>
      </c>
      <c r="HX502" s="2" t="s">
        <v>229</v>
      </c>
      <c r="HY502" s="2" t="s">
        <v>241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266</v>
      </c>
      <c r="IH502" s="2" t="s">
        <v>226</v>
      </c>
      <c r="II502" s="2" t="s">
        <v>229</v>
      </c>
      <c r="IJ502" s="2" t="s">
        <v>229</v>
      </c>
      <c r="IK502" s="2" t="s">
        <v>241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272</v>
      </c>
      <c r="IT502" s="2" t="s">
        <v>226</v>
      </c>
      <c r="IU502" s="2" t="s">
        <v>229</v>
      </c>
      <c r="IV502" s="2" t="s">
        <v>229</v>
      </c>
      <c r="IW502" s="2" t="s">
        <v>241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267</v>
      </c>
      <c r="JF502" s="2" t="s">
        <v>226</v>
      </c>
      <c r="JG502" s="2" t="s">
        <v>229</v>
      </c>
      <c r="JH502" s="2" t="s">
        <v>229</v>
      </c>
      <c r="JI502" s="2" t="s">
        <v>241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272</v>
      </c>
      <c r="JR502" s="2" t="s">
        <v>226</v>
      </c>
      <c r="JS502" s="2" t="s">
        <v>229</v>
      </c>
      <c r="JT502" s="2" t="s">
        <v>229</v>
      </c>
      <c r="JU502" s="2" t="s">
        <v>241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272</v>
      </c>
      <c r="KD502" s="2" t="s">
        <v>226</v>
      </c>
      <c r="KE502" s="2" t="s">
        <v>229</v>
      </c>
      <c r="KF502" s="2" t="s">
        <v>229</v>
      </c>
      <c r="KG502" s="2" t="s">
        <v>241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272</v>
      </c>
      <c r="KP502" s="2" t="s">
        <v>226</v>
      </c>
      <c r="KQ502" s="2" t="s">
        <v>229</v>
      </c>
      <c r="KR502" s="2" t="s">
        <v>229</v>
      </c>
      <c r="KS502" s="2" t="s">
        <v>241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272</v>
      </c>
      <c r="LB502" s="2" t="s">
        <v>226</v>
      </c>
      <c r="LC502" s="2" t="s">
        <v>229</v>
      </c>
      <c r="LD502" s="2" t="s">
        <v>229</v>
      </c>
      <c r="LE502" s="2" t="s">
        <v>241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229</v>
      </c>
      <c r="LN502" s="2" t="s">
        <v>229</v>
      </c>
      <c r="LO502" s="2" t="s">
        <v>229</v>
      </c>
      <c r="LP502" s="2" t="s">
        <v>229</v>
      </c>
      <c r="LQ502" s="2" t="s">
        <v>229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239</v>
      </c>
      <c r="LZ502" s="2" t="s">
        <v>275</v>
      </c>
      <c r="MA502" s="2" t="s">
        <v>1056</v>
      </c>
      <c r="MB502" s="2" t="s">
        <v>229</v>
      </c>
      <c r="MC502" s="2" t="s">
        <v>241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272</v>
      </c>
      <c r="ML502" s="2" t="s">
        <v>226</v>
      </c>
      <c r="MM502" s="2" t="s">
        <v>229</v>
      </c>
      <c r="MN502" s="2" t="s">
        <v>229</v>
      </c>
      <c r="MO502" s="2" t="s">
        <v>241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239</v>
      </c>
      <c r="MX502" s="2" t="s">
        <v>226</v>
      </c>
      <c r="MY502" s="2" t="s">
        <v>723</v>
      </c>
      <c r="MZ502" s="2" t="s">
        <v>2607</v>
      </c>
      <c r="NA502" s="2" t="s">
        <v>241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239</v>
      </c>
      <c r="NJ502" s="2" t="s">
        <v>260</v>
      </c>
      <c r="NK502" s="2" t="s">
        <v>3784</v>
      </c>
      <c r="NL502" s="2" t="s">
        <v>460</v>
      </c>
      <c r="NM502" s="2" t="s">
        <v>241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272</v>
      </c>
      <c r="NV502" s="2" t="s">
        <v>226</v>
      </c>
      <c r="NW502" s="2" t="s">
        <v>229</v>
      </c>
      <c r="NX502" s="2" t="s">
        <v>229</v>
      </c>
      <c r="NY502" s="2" t="s">
        <v>241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239</v>
      </c>
      <c r="OH502" s="2" t="s">
        <v>226</v>
      </c>
      <c r="OI502" s="2" t="s">
        <v>229</v>
      </c>
      <c r="OJ502" s="2" t="s">
        <v>229</v>
      </c>
      <c r="OK502" s="2" t="s">
        <v>241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229</v>
      </c>
      <c r="OT502" s="2" t="s">
        <v>229</v>
      </c>
      <c r="OU502" s="2" t="s">
        <v>229</v>
      </c>
      <c r="OV502" s="2" t="s">
        <v>229</v>
      </c>
      <c r="OW502" s="2" t="s">
        <v>229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281</v>
      </c>
      <c r="PF502" s="2" t="s">
        <v>226</v>
      </c>
      <c r="PG502" s="2" t="s">
        <v>229</v>
      </c>
      <c r="PH502" s="2" t="s">
        <v>229</v>
      </c>
      <c r="PI502" s="2" t="s">
        <v>241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272</v>
      </c>
      <c r="PR502" s="2" t="s">
        <v>275</v>
      </c>
      <c r="PS502" s="2" t="s">
        <v>229</v>
      </c>
      <c r="PT502" s="2" t="s">
        <v>229</v>
      </c>
      <c r="PU502" s="2" t="s">
        <v>241</v>
      </c>
      <c r="PV502" s="2" t="s">
        <v>229</v>
      </c>
      <c r="PW502" s="4"/>
      <c r="PX502" s="8"/>
      <c r="PY502" s="4"/>
      <c r="PZ502" s="8"/>
      <c r="QA502" s="7"/>
      <c r="QB502" s="7"/>
      <c r="QC502" s="2" t="s">
        <v>281</v>
      </c>
      <c r="QD502" s="2" t="s">
        <v>226</v>
      </c>
      <c r="QE502" s="2" t="s">
        <v>229</v>
      </c>
      <c r="QF502" s="2" t="s">
        <v>229</v>
      </c>
      <c r="QG502" s="2" t="s">
        <v>241</v>
      </c>
      <c r="QH502" s="2" t="s">
        <v>229</v>
      </c>
      <c r="QI502" s="4"/>
      <c r="QJ502" s="8"/>
      <c r="QK502" s="4"/>
      <c r="QL502" s="8"/>
      <c r="QM502" s="7"/>
      <c r="QN502" s="7"/>
      <c r="QO502" s="2" t="s">
        <v>229</v>
      </c>
      <c r="QP502" s="2" t="s">
        <v>229</v>
      </c>
      <c r="QQ502" s="2" t="s">
        <v>229</v>
      </c>
      <c r="QR502" s="2" t="s">
        <v>229</v>
      </c>
      <c r="QS502" s="2" t="s">
        <v>229</v>
      </c>
      <c r="QT502" s="2" t="s">
        <v>229</v>
      </c>
      <c r="QU502" s="4"/>
      <c r="QV502" s="8"/>
      <c r="QW502" s="4"/>
      <c r="QX502" s="8"/>
      <c r="QY502" s="7"/>
      <c r="QZ502" s="7"/>
      <c r="RA502" s="2" t="s">
        <v>239</v>
      </c>
      <c r="RB502" s="2" t="s">
        <v>275</v>
      </c>
      <c r="RC502" s="2" t="s">
        <v>338</v>
      </c>
      <c r="RD502" s="2" t="s">
        <v>229</v>
      </c>
      <c r="RE502" s="2" t="s">
        <v>241</v>
      </c>
      <c r="RF502" s="2" t="s">
        <v>229</v>
      </c>
      <c r="RG502" s="4"/>
      <c r="RH502" s="8"/>
      <c r="RI502" s="4"/>
      <c r="RJ502" s="8"/>
      <c r="RK502" s="7"/>
      <c r="RL502" s="7"/>
      <c r="RM502" s="2" t="s">
        <v>272</v>
      </c>
      <c r="RN502" s="2" t="s">
        <v>226</v>
      </c>
      <c r="RO502" s="2" t="s">
        <v>229</v>
      </c>
      <c r="RP502" s="2" t="s">
        <v>229</v>
      </c>
      <c r="RQ502" s="2" t="s">
        <v>241</v>
      </c>
      <c r="RR502" s="2" t="s">
        <v>229</v>
      </c>
      <c r="RS502" s="4"/>
      <c r="RT502" s="8"/>
      <c r="RU502" s="4"/>
      <c r="RV502" s="8"/>
      <c r="RW502" s="7"/>
      <c r="RX502" s="7"/>
      <c r="RY502" s="2" t="s">
        <v>272</v>
      </c>
      <c r="RZ502" s="2" t="s">
        <v>275</v>
      </c>
      <c r="SA502" s="2" t="s">
        <v>229</v>
      </c>
      <c r="SB502" s="2" t="s">
        <v>229</v>
      </c>
      <c r="SC502" s="2" t="s">
        <v>241</v>
      </c>
      <c r="SD502" s="2" t="s">
        <v>229</v>
      </c>
      <c r="SE502" s="4">
        <v>92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</row>
    <row r="503">
      <c r="A503" s="2" t="s">
        <v>3785</v>
      </c>
      <c r="B503" s="2" t="s">
        <v>216</v>
      </c>
      <c r="C503" s="2" t="s">
        <v>217</v>
      </c>
      <c r="D503" s="2" t="s">
        <v>3600</v>
      </c>
      <c r="E503" s="2" t="s">
        <v>3726</v>
      </c>
      <c r="F503" s="2" t="s">
        <v>3778</v>
      </c>
      <c r="G503" s="2" t="s">
        <v>3779</v>
      </c>
      <c r="H503" s="2" t="s">
        <v>3780</v>
      </c>
      <c r="I503" s="2" t="s">
        <v>3781</v>
      </c>
      <c r="J503" s="2" t="s">
        <v>285</v>
      </c>
      <c r="K503" s="2" t="s">
        <v>617</v>
      </c>
      <c r="L503" s="3">
        <v>30.95</v>
      </c>
      <c r="M503" s="3">
        <v>32.5</v>
      </c>
      <c r="N503" s="3">
        <v>64.99</v>
      </c>
      <c r="O503" s="2" t="s">
        <v>226</v>
      </c>
      <c r="P503" s="2" t="s">
        <v>964</v>
      </c>
      <c r="Q503" s="2" t="s">
        <v>228</v>
      </c>
      <c r="R503" s="2" t="s">
        <v>229</v>
      </c>
      <c r="S503" s="2" t="s">
        <v>3782</v>
      </c>
      <c r="T503" s="2" t="s">
        <v>684</v>
      </c>
      <c r="U503" s="2" t="s">
        <v>232</v>
      </c>
      <c r="V503" s="2" t="s">
        <v>3734</v>
      </c>
      <c r="W503" s="2" t="s">
        <v>686</v>
      </c>
      <c r="X503" s="2" t="s">
        <v>1009</v>
      </c>
      <c r="Y503" s="2" t="s">
        <v>2219</v>
      </c>
      <c r="Z503" s="4">
        <v>231</v>
      </c>
      <c r="AA503" s="4">
        <f>=ROUNDDOWN(33,0)</f>
      </c>
      <c r="AB503" s="5">
        <v>7</v>
      </c>
      <c r="AC503" s="2" t="s">
        <v>229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>
        <v>2</v>
      </c>
      <c r="AQ503" s="8">
        <v>59.63</v>
      </c>
      <c r="AR503" s="4"/>
      <c r="AS503" s="8"/>
      <c r="AT503" s="7"/>
      <c r="AU503" s="7"/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>
        <v>1</v>
      </c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 t="s">
        <v>229</v>
      </c>
      <c r="BJ503" s="4">
        <v>2</v>
      </c>
      <c r="BK503" s="8">
        <v>59.63</v>
      </c>
      <c r="BL503" s="2" t="s">
        <v>3402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239</v>
      </c>
      <c r="BV503" s="2" t="s">
        <v>226</v>
      </c>
      <c r="BW503" s="2" t="s">
        <v>229</v>
      </c>
      <c r="BX503" s="2" t="s">
        <v>1045</v>
      </c>
      <c r="BY503" s="2" t="s">
        <v>241</v>
      </c>
      <c r="BZ503" s="2" t="s">
        <v>229</v>
      </c>
      <c r="CA503" s="4"/>
      <c r="CB503" s="8"/>
      <c r="CC503" s="4"/>
      <c r="CD503" s="8"/>
      <c r="CE503" s="7"/>
      <c r="CF503" s="7"/>
      <c r="CG503" s="2" t="s">
        <v>239</v>
      </c>
      <c r="CH503" s="2" t="s">
        <v>226</v>
      </c>
      <c r="CI503" s="2" t="s">
        <v>977</v>
      </c>
      <c r="CJ503" s="2" t="s">
        <v>1998</v>
      </c>
      <c r="CK503" s="2" t="s">
        <v>241</v>
      </c>
      <c r="CL503" s="2" t="s">
        <v>229</v>
      </c>
      <c r="CM503" s="4"/>
      <c r="CN503" s="8"/>
      <c r="CO503" s="4"/>
      <c r="CP503" s="8"/>
      <c r="CQ503" s="7"/>
      <c r="CR503" s="7"/>
      <c r="CS503" s="2" t="s">
        <v>239</v>
      </c>
      <c r="CT503" s="2" t="s">
        <v>226</v>
      </c>
      <c r="CU503" s="2" t="s">
        <v>2221</v>
      </c>
      <c r="CV503" s="2" t="s">
        <v>630</v>
      </c>
      <c r="CW503" s="2" t="s">
        <v>241</v>
      </c>
      <c r="CX503" s="2" t="s">
        <v>229</v>
      </c>
      <c r="CY503" s="4"/>
      <c r="CZ503" s="8"/>
      <c r="DA503" s="4"/>
      <c r="DB503" s="8"/>
      <c r="DC503" s="7"/>
      <c r="DD503" s="7"/>
      <c r="DE503" s="2" t="s">
        <v>239</v>
      </c>
      <c r="DF503" s="2" t="s">
        <v>226</v>
      </c>
      <c r="DG503" s="2" t="s">
        <v>1962</v>
      </c>
      <c r="DH503" s="2" t="s">
        <v>2222</v>
      </c>
      <c r="DI503" s="2" t="s">
        <v>241</v>
      </c>
      <c r="DJ503" s="2" t="s">
        <v>229</v>
      </c>
      <c r="DK503" s="4"/>
      <c r="DL503" s="8"/>
      <c r="DM503" s="4"/>
      <c r="DN503" s="8"/>
      <c r="DO503" s="7"/>
      <c r="DP503" s="7"/>
      <c r="DQ503" s="2" t="s">
        <v>239</v>
      </c>
      <c r="DR503" s="2" t="s">
        <v>226</v>
      </c>
      <c r="DS503" s="2" t="s">
        <v>1051</v>
      </c>
      <c r="DT503" s="2" t="s">
        <v>3786</v>
      </c>
      <c r="DU503" s="2" t="s">
        <v>241</v>
      </c>
      <c r="DV503" s="2" t="s">
        <v>229</v>
      </c>
      <c r="DW503" s="4">
        <v>1</v>
      </c>
      <c r="DX503" s="8">
        <v>35.75</v>
      </c>
      <c r="DY503" s="4"/>
      <c r="DZ503" s="8"/>
      <c r="EA503" s="7"/>
      <c r="EB503" s="7"/>
      <c r="EC503" s="2" t="s">
        <v>239</v>
      </c>
      <c r="ED503" s="2" t="s">
        <v>226</v>
      </c>
      <c r="EE503" s="2" t="s">
        <v>1530</v>
      </c>
      <c r="EF503" s="2" t="s">
        <v>2901</v>
      </c>
      <c r="EG503" s="2" t="s">
        <v>241</v>
      </c>
      <c r="EH503" s="2" t="s">
        <v>229</v>
      </c>
      <c r="EI503" s="4">
        <v>1</v>
      </c>
      <c r="EJ503" s="8">
        <v>23.88</v>
      </c>
      <c r="EK503" s="4"/>
      <c r="EL503" s="8"/>
      <c r="EM503" s="7"/>
      <c r="EN503" s="7"/>
      <c r="EO503" s="2" t="s">
        <v>239</v>
      </c>
      <c r="EP503" s="2" t="s">
        <v>226</v>
      </c>
      <c r="EQ503" s="2" t="s">
        <v>1545</v>
      </c>
      <c r="ER503" s="2" t="s">
        <v>2847</v>
      </c>
      <c r="ES503" s="2" t="s">
        <v>241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226</v>
      </c>
      <c r="FC503" s="2" t="s">
        <v>520</v>
      </c>
      <c r="FD503" s="2" t="s">
        <v>2853</v>
      </c>
      <c r="FE503" s="2" t="s">
        <v>241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226</v>
      </c>
      <c r="FO503" s="2" t="s">
        <v>2219</v>
      </c>
      <c r="FP503" s="2" t="s">
        <v>2000</v>
      </c>
      <c r="FQ503" s="2" t="s">
        <v>241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239</v>
      </c>
      <c r="FZ503" s="2" t="s">
        <v>226</v>
      </c>
      <c r="GA503" s="2" t="s">
        <v>327</v>
      </c>
      <c r="GB503" s="2" t="s">
        <v>229</v>
      </c>
      <c r="GC503" s="2" t="s">
        <v>241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272</v>
      </c>
      <c r="GL503" s="2" t="s">
        <v>226</v>
      </c>
      <c r="GM503" s="2" t="s">
        <v>229</v>
      </c>
      <c r="GN503" s="2" t="s">
        <v>229</v>
      </c>
      <c r="GO503" s="2" t="s">
        <v>241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239</v>
      </c>
      <c r="GX503" s="2" t="s">
        <v>226</v>
      </c>
      <c r="GY503" s="2" t="s">
        <v>632</v>
      </c>
      <c r="GZ503" s="2" t="s">
        <v>706</v>
      </c>
      <c r="HA503" s="2" t="s">
        <v>241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266</v>
      </c>
      <c r="HJ503" s="2" t="s">
        <v>226</v>
      </c>
      <c r="HK503" s="2" t="s">
        <v>229</v>
      </c>
      <c r="HL503" s="2" t="s">
        <v>229</v>
      </c>
      <c r="HM503" s="2" t="s">
        <v>241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266</v>
      </c>
      <c r="HV503" s="2" t="s">
        <v>226</v>
      </c>
      <c r="HW503" s="2" t="s">
        <v>229</v>
      </c>
      <c r="HX503" s="2" t="s">
        <v>229</v>
      </c>
      <c r="HY503" s="2" t="s">
        <v>241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266</v>
      </c>
      <c r="IH503" s="2" t="s">
        <v>226</v>
      </c>
      <c r="II503" s="2" t="s">
        <v>229</v>
      </c>
      <c r="IJ503" s="2" t="s">
        <v>229</v>
      </c>
      <c r="IK503" s="2" t="s">
        <v>241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272</v>
      </c>
      <c r="IT503" s="2" t="s">
        <v>226</v>
      </c>
      <c r="IU503" s="2" t="s">
        <v>229</v>
      </c>
      <c r="IV503" s="2" t="s">
        <v>229</v>
      </c>
      <c r="IW503" s="2" t="s">
        <v>241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267</v>
      </c>
      <c r="JF503" s="2" t="s">
        <v>226</v>
      </c>
      <c r="JG503" s="2" t="s">
        <v>229</v>
      </c>
      <c r="JH503" s="2" t="s">
        <v>229</v>
      </c>
      <c r="JI503" s="2" t="s">
        <v>241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272</v>
      </c>
      <c r="JR503" s="2" t="s">
        <v>226</v>
      </c>
      <c r="JS503" s="2" t="s">
        <v>229</v>
      </c>
      <c r="JT503" s="2" t="s">
        <v>229</v>
      </c>
      <c r="JU503" s="2" t="s">
        <v>241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272</v>
      </c>
      <c r="KD503" s="2" t="s">
        <v>226</v>
      </c>
      <c r="KE503" s="2" t="s">
        <v>229</v>
      </c>
      <c r="KF503" s="2" t="s">
        <v>229</v>
      </c>
      <c r="KG503" s="2" t="s">
        <v>241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272</v>
      </c>
      <c r="KP503" s="2" t="s">
        <v>226</v>
      </c>
      <c r="KQ503" s="2" t="s">
        <v>229</v>
      </c>
      <c r="KR503" s="2" t="s">
        <v>229</v>
      </c>
      <c r="KS503" s="2" t="s">
        <v>241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272</v>
      </c>
      <c r="LB503" s="2" t="s">
        <v>226</v>
      </c>
      <c r="LC503" s="2" t="s">
        <v>229</v>
      </c>
      <c r="LD503" s="2" t="s">
        <v>229</v>
      </c>
      <c r="LE503" s="2" t="s">
        <v>241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229</v>
      </c>
      <c r="LN503" s="2" t="s">
        <v>229</v>
      </c>
      <c r="LO503" s="2" t="s">
        <v>229</v>
      </c>
      <c r="LP503" s="2" t="s">
        <v>229</v>
      </c>
      <c r="LQ503" s="2" t="s">
        <v>229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239</v>
      </c>
      <c r="LZ503" s="2" t="s">
        <v>275</v>
      </c>
      <c r="MA503" s="2" t="s">
        <v>1056</v>
      </c>
      <c r="MB503" s="2" t="s">
        <v>2681</v>
      </c>
      <c r="MC503" s="2" t="s">
        <v>241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272</v>
      </c>
      <c r="ML503" s="2" t="s">
        <v>226</v>
      </c>
      <c r="MM503" s="2" t="s">
        <v>229</v>
      </c>
      <c r="MN503" s="2" t="s">
        <v>229</v>
      </c>
      <c r="MO503" s="2" t="s">
        <v>241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239</v>
      </c>
      <c r="MX503" s="2" t="s">
        <v>226</v>
      </c>
      <c r="MY503" s="2" t="s">
        <v>723</v>
      </c>
      <c r="MZ503" s="2" t="s">
        <v>229</v>
      </c>
      <c r="NA503" s="2" t="s">
        <v>241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239</v>
      </c>
      <c r="NJ503" s="2" t="s">
        <v>260</v>
      </c>
      <c r="NK503" s="2" t="s">
        <v>3784</v>
      </c>
      <c r="NL503" s="2" t="s">
        <v>654</v>
      </c>
      <c r="NM503" s="2" t="s">
        <v>241</v>
      </c>
      <c r="NN503" s="2" t="s">
        <v>229</v>
      </c>
      <c r="NO503" s="4"/>
      <c r="NP503" s="8"/>
      <c r="NQ503" s="4"/>
      <c r="NR503" s="8"/>
      <c r="NS503" s="7"/>
      <c r="NT503" s="7"/>
      <c r="NU503" s="2" t="s">
        <v>272</v>
      </c>
      <c r="NV503" s="2" t="s">
        <v>226</v>
      </c>
      <c r="NW503" s="2" t="s">
        <v>229</v>
      </c>
      <c r="NX503" s="2" t="s">
        <v>229</v>
      </c>
      <c r="NY503" s="2" t="s">
        <v>241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239</v>
      </c>
      <c r="OH503" s="2" t="s">
        <v>226</v>
      </c>
      <c r="OI503" s="2" t="s">
        <v>229</v>
      </c>
      <c r="OJ503" s="2" t="s">
        <v>229</v>
      </c>
      <c r="OK503" s="2" t="s">
        <v>241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229</v>
      </c>
      <c r="OT503" s="2" t="s">
        <v>229</v>
      </c>
      <c r="OU503" s="2" t="s">
        <v>229</v>
      </c>
      <c r="OV503" s="2" t="s">
        <v>229</v>
      </c>
      <c r="OW503" s="2" t="s">
        <v>229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281</v>
      </c>
      <c r="PF503" s="2" t="s">
        <v>226</v>
      </c>
      <c r="PG503" s="2" t="s">
        <v>229</v>
      </c>
      <c r="PH503" s="2" t="s">
        <v>229</v>
      </c>
      <c r="PI503" s="2" t="s">
        <v>241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272</v>
      </c>
      <c r="PR503" s="2" t="s">
        <v>275</v>
      </c>
      <c r="PS503" s="2" t="s">
        <v>229</v>
      </c>
      <c r="PT503" s="2" t="s">
        <v>229</v>
      </c>
      <c r="PU503" s="2" t="s">
        <v>241</v>
      </c>
      <c r="PV503" s="2" t="s">
        <v>229</v>
      </c>
      <c r="PW503" s="4"/>
      <c r="PX503" s="8"/>
      <c r="PY503" s="4"/>
      <c r="PZ503" s="8"/>
      <c r="QA503" s="7"/>
      <c r="QB503" s="7"/>
      <c r="QC503" s="2" t="s">
        <v>281</v>
      </c>
      <c r="QD503" s="2" t="s">
        <v>226</v>
      </c>
      <c r="QE503" s="2" t="s">
        <v>229</v>
      </c>
      <c r="QF503" s="2" t="s">
        <v>229</v>
      </c>
      <c r="QG503" s="2" t="s">
        <v>241</v>
      </c>
      <c r="QH503" s="2" t="s">
        <v>229</v>
      </c>
      <c r="QI503" s="4"/>
      <c r="QJ503" s="8"/>
      <c r="QK503" s="4"/>
      <c r="QL503" s="8"/>
      <c r="QM503" s="7"/>
      <c r="QN503" s="7"/>
      <c r="QO503" s="2" t="s">
        <v>229</v>
      </c>
      <c r="QP503" s="2" t="s">
        <v>229</v>
      </c>
      <c r="QQ503" s="2" t="s">
        <v>229</v>
      </c>
      <c r="QR503" s="2" t="s">
        <v>229</v>
      </c>
      <c r="QS503" s="2" t="s">
        <v>229</v>
      </c>
      <c r="QT503" s="2" t="s">
        <v>229</v>
      </c>
      <c r="QU503" s="4"/>
      <c r="QV503" s="8"/>
      <c r="QW503" s="4"/>
      <c r="QX503" s="8"/>
      <c r="QY503" s="7"/>
      <c r="QZ503" s="7"/>
      <c r="RA503" s="2" t="s">
        <v>239</v>
      </c>
      <c r="RB503" s="2" t="s">
        <v>275</v>
      </c>
      <c r="RC503" s="2" t="s">
        <v>338</v>
      </c>
      <c r="RD503" s="2" t="s">
        <v>479</v>
      </c>
      <c r="RE503" s="2" t="s">
        <v>241</v>
      </c>
      <c r="RF503" s="2" t="s">
        <v>229</v>
      </c>
      <c r="RG503" s="4"/>
      <c r="RH503" s="8"/>
      <c r="RI503" s="4"/>
      <c r="RJ503" s="8"/>
      <c r="RK503" s="7"/>
      <c r="RL503" s="7"/>
      <c r="RM503" s="2" t="s">
        <v>272</v>
      </c>
      <c r="RN503" s="2" t="s">
        <v>226</v>
      </c>
      <c r="RO503" s="2" t="s">
        <v>229</v>
      </c>
      <c r="RP503" s="2" t="s">
        <v>229</v>
      </c>
      <c r="RQ503" s="2" t="s">
        <v>241</v>
      </c>
      <c r="RR503" s="2" t="s">
        <v>229</v>
      </c>
      <c r="RS503" s="4"/>
      <c r="RT503" s="8"/>
      <c r="RU503" s="4"/>
      <c r="RV503" s="8"/>
      <c r="RW503" s="7"/>
      <c r="RX503" s="7"/>
      <c r="RY503" s="2" t="s">
        <v>272</v>
      </c>
      <c r="RZ503" s="2" t="s">
        <v>275</v>
      </c>
      <c r="SA503" s="2" t="s">
        <v>229</v>
      </c>
      <c r="SB503" s="2" t="s">
        <v>229</v>
      </c>
      <c r="SC503" s="2" t="s">
        <v>241</v>
      </c>
      <c r="SD503" s="2" t="s">
        <v>229</v>
      </c>
      <c r="SE503" s="4">
        <v>231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</row>
    <row r="504">
      <c r="A504" s="2" t="s">
        <v>3787</v>
      </c>
      <c r="B504" s="2" t="s">
        <v>216</v>
      </c>
      <c r="C504" s="2" t="s">
        <v>217</v>
      </c>
      <c r="D504" s="2" t="s">
        <v>3600</v>
      </c>
      <c r="E504" s="2" t="s">
        <v>3726</v>
      </c>
      <c r="F504" s="2" t="s">
        <v>2781</v>
      </c>
      <c r="G504" s="2" t="s">
        <v>2782</v>
      </c>
      <c r="H504" s="2" t="s">
        <v>2783</v>
      </c>
      <c r="I504" s="2" t="s">
        <v>3788</v>
      </c>
      <c r="J504" s="2" t="s">
        <v>224</v>
      </c>
      <c r="K504" s="2" t="s">
        <v>1249</v>
      </c>
      <c r="L504" s="3">
        <v>26.19</v>
      </c>
      <c r="M504" s="3">
        <v>27.5</v>
      </c>
      <c r="N504" s="3">
        <v>54.99</v>
      </c>
      <c r="O504" s="2" t="s">
        <v>226</v>
      </c>
      <c r="P504" s="2" t="s">
        <v>964</v>
      </c>
      <c r="Q504" s="2" t="s">
        <v>228</v>
      </c>
      <c r="R504" s="2" t="s">
        <v>229</v>
      </c>
      <c r="S504" s="2" t="s">
        <v>2784</v>
      </c>
      <c r="T504" s="2" t="s">
        <v>684</v>
      </c>
      <c r="U504" s="2" t="s">
        <v>2464</v>
      </c>
      <c r="V504" s="2" t="s">
        <v>2117</v>
      </c>
      <c r="W504" s="2" t="s">
        <v>686</v>
      </c>
      <c r="X504" s="2" t="s">
        <v>2248</v>
      </c>
      <c r="Y504" s="2" t="s">
        <v>593</v>
      </c>
      <c r="Z504" s="4">
        <v>24</v>
      </c>
      <c r="AA504" s="4">
        <f>=ROUNDDOWN(24,0)</f>
      </c>
      <c r="AB504" s="5">
        <v>1</v>
      </c>
      <c r="AC504" s="2" t="s">
        <v>229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229</v>
      </c>
      <c r="AW504" s="8" t="s">
        <v>229</v>
      </c>
      <c r="AX504" s="4" t="s">
        <v>229</v>
      </c>
      <c r="AY504" s="8" t="s">
        <v>229</v>
      </c>
      <c r="AZ504" s="7" t="s">
        <v>229</v>
      </c>
      <c r="BA504" s="7" t="s">
        <v>229</v>
      </c>
      <c r="BB504" s="7"/>
      <c r="BC504" s="4" t="s">
        <v>229</v>
      </c>
      <c r="BD504" s="8" t="s">
        <v>229</v>
      </c>
      <c r="BE504" s="4" t="s">
        <v>229</v>
      </c>
      <c r="BF504" s="8" t="s">
        <v>229</v>
      </c>
      <c r="BG504" s="7" t="s">
        <v>229</v>
      </c>
      <c r="BH504" s="7" t="s">
        <v>229</v>
      </c>
      <c r="BI504" s="7"/>
      <c r="BJ504" s="4"/>
      <c r="BK504" s="8"/>
      <c r="BL504" s="2" t="s">
        <v>229</v>
      </c>
      <c r="BM504" s="7"/>
      <c r="BN504" s="7"/>
      <c r="BO504" s="4"/>
      <c r="BP504" s="8"/>
      <c r="BQ504" s="4"/>
      <c r="BR504" s="8"/>
      <c r="BS504" s="7"/>
      <c r="BT504" s="7"/>
      <c r="BU504" s="2" t="s">
        <v>239</v>
      </c>
      <c r="BV504" s="2" t="s">
        <v>226</v>
      </c>
      <c r="BW504" s="2" t="s">
        <v>229</v>
      </c>
      <c r="BX504" s="2" t="s">
        <v>229</v>
      </c>
      <c r="BY504" s="2" t="s">
        <v>241</v>
      </c>
      <c r="BZ504" s="2" t="s">
        <v>229</v>
      </c>
      <c r="CA504" s="4"/>
      <c r="CB504" s="8"/>
      <c r="CC504" s="4"/>
      <c r="CD504" s="8"/>
      <c r="CE504" s="7"/>
      <c r="CF504" s="7"/>
      <c r="CG504" s="2" t="s">
        <v>239</v>
      </c>
      <c r="CH504" s="2" t="s">
        <v>226</v>
      </c>
      <c r="CI504" s="2" t="s">
        <v>1429</v>
      </c>
      <c r="CJ504" s="2" t="s">
        <v>641</v>
      </c>
      <c r="CK504" s="2" t="s">
        <v>241</v>
      </c>
      <c r="CL504" s="2" t="s">
        <v>229</v>
      </c>
      <c r="CM504" s="4"/>
      <c r="CN504" s="8"/>
      <c r="CO504" s="4"/>
      <c r="CP504" s="8"/>
      <c r="CQ504" s="7"/>
      <c r="CR504" s="7"/>
      <c r="CS504" s="2" t="s">
        <v>239</v>
      </c>
      <c r="CT504" s="2" t="s">
        <v>226</v>
      </c>
      <c r="CU504" s="2" t="s">
        <v>1293</v>
      </c>
      <c r="CV504" s="2" t="s">
        <v>3541</v>
      </c>
      <c r="CW504" s="2" t="s">
        <v>241</v>
      </c>
      <c r="CX504" s="2" t="s">
        <v>229</v>
      </c>
      <c r="CY504" s="4"/>
      <c r="CZ504" s="8"/>
      <c r="DA504" s="4"/>
      <c r="DB504" s="8"/>
      <c r="DC504" s="7"/>
      <c r="DD504" s="7"/>
      <c r="DE504" s="2" t="s">
        <v>239</v>
      </c>
      <c r="DF504" s="2" t="s">
        <v>226</v>
      </c>
      <c r="DG504" s="2" t="s">
        <v>2004</v>
      </c>
      <c r="DH504" s="2" t="s">
        <v>229</v>
      </c>
      <c r="DI504" s="2" t="s">
        <v>263</v>
      </c>
      <c r="DJ504" s="2" t="s">
        <v>229</v>
      </c>
      <c r="DK504" s="4"/>
      <c r="DL504" s="8"/>
      <c r="DM504" s="4"/>
      <c r="DN504" s="8"/>
      <c r="DO504" s="7"/>
      <c r="DP504" s="7"/>
      <c r="DQ504" s="2" t="s">
        <v>239</v>
      </c>
      <c r="DR504" s="2" t="s">
        <v>226</v>
      </c>
      <c r="DS504" s="2" t="s">
        <v>2472</v>
      </c>
      <c r="DT504" s="2" t="s">
        <v>2505</v>
      </c>
      <c r="DU504" s="2" t="s">
        <v>241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239</v>
      </c>
      <c r="ED504" s="2" t="s">
        <v>226</v>
      </c>
      <c r="EE504" s="2" t="s">
        <v>627</v>
      </c>
      <c r="EF504" s="2" t="s">
        <v>3314</v>
      </c>
      <c r="EG504" s="2" t="s">
        <v>263</v>
      </c>
      <c r="EH504" s="2" t="s">
        <v>229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226</v>
      </c>
      <c r="EQ504" s="2" t="s">
        <v>847</v>
      </c>
      <c r="ER504" s="2" t="s">
        <v>3181</v>
      </c>
      <c r="ES504" s="2" t="s">
        <v>241</v>
      </c>
      <c r="ET504" s="2" t="s">
        <v>229</v>
      </c>
      <c r="EU504" s="4"/>
      <c r="EV504" s="8"/>
      <c r="EW504" s="4"/>
      <c r="EX504" s="8"/>
      <c r="EY504" s="7"/>
      <c r="EZ504" s="7"/>
      <c r="FA504" s="2" t="s">
        <v>267</v>
      </c>
      <c r="FB504" s="2" t="s">
        <v>226</v>
      </c>
      <c r="FC504" s="2" t="s">
        <v>229</v>
      </c>
      <c r="FD504" s="2" t="s">
        <v>229</v>
      </c>
      <c r="FE504" s="2" t="s">
        <v>241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226</v>
      </c>
      <c r="FO504" s="2" t="s">
        <v>640</v>
      </c>
      <c r="FP504" s="2" t="s">
        <v>229</v>
      </c>
      <c r="FQ504" s="2" t="s">
        <v>241</v>
      </c>
      <c r="FR504" s="2" t="s">
        <v>229</v>
      </c>
      <c r="FS504" s="4"/>
      <c r="FT504" s="8"/>
      <c r="FU504" s="4"/>
      <c r="FV504" s="8"/>
      <c r="FW504" s="7"/>
      <c r="FX504" s="7"/>
      <c r="FY504" s="2" t="s">
        <v>229</v>
      </c>
      <c r="FZ504" s="2" t="s">
        <v>229</v>
      </c>
      <c r="GA504" s="2" t="s">
        <v>229</v>
      </c>
      <c r="GB504" s="2" t="s">
        <v>229</v>
      </c>
      <c r="GC504" s="2" t="s">
        <v>229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272</v>
      </c>
      <c r="GL504" s="2" t="s">
        <v>226</v>
      </c>
      <c r="GM504" s="2" t="s">
        <v>229</v>
      </c>
      <c r="GN504" s="2" t="s">
        <v>229</v>
      </c>
      <c r="GO504" s="2" t="s">
        <v>241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281</v>
      </c>
      <c r="GX504" s="2" t="s">
        <v>226</v>
      </c>
      <c r="GY504" s="2" t="s">
        <v>229</v>
      </c>
      <c r="GZ504" s="2" t="s">
        <v>229</v>
      </c>
      <c r="HA504" s="2" t="s">
        <v>241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266</v>
      </c>
      <c r="HJ504" s="2" t="s">
        <v>226</v>
      </c>
      <c r="HK504" s="2" t="s">
        <v>229</v>
      </c>
      <c r="HL504" s="2" t="s">
        <v>229</v>
      </c>
      <c r="HM504" s="2" t="s">
        <v>241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272</v>
      </c>
      <c r="HV504" s="2" t="s">
        <v>226</v>
      </c>
      <c r="HW504" s="2" t="s">
        <v>229</v>
      </c>
      <c r="HX504" s="2" t="s">
        <v>229</v>
      </c>
      <c r="HY504" s="2" t="s">
        <v>241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266</v>
      </c>
      <c r="IH504" s="2" t="s">
        <v>226</v>
      </c>
      <c r="II504" s="2" t="s">
        <v>229</v>
      </c>
      <c r="IJ504" s="2" t="s">
        <v>229</v>
      </c>
      <c r="IK504" s="2" t="s">
        <v>241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272</v>
      </c>
      <c r="IT504" s="2" t="s">
        <v>226</v>
      </c>
      <c r="IU504" s="2" t="s">
        <v>229</v>
      </c>
      <c r="IV504" s="2" t="s">
        <v>229</v>
      </c>
      <c r="IW504" s="2" t="s">
        <v>241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272</v>
      </c>
      <c r="JF504" s="2" t="s">
        <v>226</v>
      </c>
      <c r="JG504" s="2" t="s">
        <v>229</v>
      </c>
      <c r="JH504" s="2" t="s">
        <v>229</v>
      </c>
      <c r="JI504" s="2" t="s">
        <v>241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272</v>
      </c>
      <c r="JR504" s="2" t="s">
        <v>226</v>
      </c>
      <c r="JS504" s="2" t="s">
        <v>229</v>
      </c>
      <c r="JT504" s="2" t="s">
        <v>229</v>
      </c>
      <c r="JU504" s="2" t="s">
        <v>241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272</v>
      </c>
      <c r="KD504" s="2" t="s">
        <v>226</v>
      </c>
      <c r="KE504" s="2" t="s">
        <v>229</v>
      </c>
      <c r="KF504" s="2" t="s">
        <v>229</v>
      </c>
      <c r="KG504" s="2" t="s">
        <v>241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272</v>
      </c>
      <c r="KP504" s="2" t="s">
        <v>226</v>
      </c>
      <c r="KQ504" s="2" t="s">
        <v>229</v>
      </c>
      <c r="KR504" s="2" t="s">
        <v>229</v>
      </c>
      <c r="KS504" s="2" t="s">
        <v>241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272</v>
      </c>
      <c r="LB504" s="2" t="s">
        <v>226</v>
      </c>
      <c r="LC504" s="2" t="s">
        <v>229</v>
      </c>
      <c r="LD504" s="2" t="s">
        <v>229</v>
      </c>
      <c r="LE504" s="2" t="s">
        <v>241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229</v>
      </c>
      <c r="LN504" s="2" t="s">
        <v>229</v>
      </c>
      <c r="LO504" s="2" t="s">
        <v>229</v>
      </c>
      <c r="LP504" s="2" t="s">
        <v>229</v>
      </c>
      <c r="LQ504" s="2" t="s">
        <v>229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239</v>
      </c>
      <c r="LZ504" s="2" t="s">
        <v>275</v>
      </c>
      <c r="MA504" s="2" t="s">
        <v>2708</v>
      </c>
      <c r="MB504" s="2" t="s">
        <v>229</v>
      </c>
      <c r="MC504" s="2" t="s">
        <v>241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272</v>
      </c>
      <c r="ML504" s="2" t="s">
        <v>226</v>
      </c>
      <c r="MM504" s="2" t="s">
        <v>229</v>
      </c>
      <c r="MN504" s="2" t="s">
        <v>229</v>
      </c>
      <c r="MO504" s="2" t="s">
        <v>241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239</v>
      </c>
      <c r="MX504" s="2" t="s">
        <v>226</v>
      </c>
      <c r="MY504" s="2" t="s">
        <v>2729</v>
      </c>
      <c r="MZ504" s="2" t="s">
        <v>229</v>
      </c>
      <c r="NA504" s="2" t="s">
        <v>241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239</v>
      </c>
      <c r="NJ504" s="2" t="s">
        <v>260</v>
      </c>
      <c r="NK504" s="2" t="s">
        <v>2000</v>
      </c>
      <c r="NL504" s="2" t="s">
        <v>229</v>
      </c>
      <c r="NM504" s="2" t="s">
        <v>241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272</v>
      </c>
      <c r="NV504" s="2" t="s">
        <v>226</v>
      </c>
      <c r="NW504" s="2" t="s">
        <v>229</v>
      </c>
      <c r="NX504" s="2" t="s">
        <v>229</v>
      </c>
      <c r="NY504" s="2" t="s">
        <v>241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239</v>
      </c>
      <c r="OH504" s="2" t="s">
        <v>226</v>
      </c>
      <c r="OI504" s="2" t="s">
        <v>229</v>
      </c>
      <c r="OJ504" s="2" t="s">
        <v>229</v>
      </c>
      <c r="OK504" s="2" t="s">
        <v>241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229</v>
      </c>
      <c r="OT504" s="2" t="s">
        <v>229</v>
      </c>
      <c r="OU504" s="2" t="s">
        <v>229</v>
      </c>
      <c r="OV504" s="2" t="s">
        <v>229</v>
      </c>
      <c r="OW504" s="2" t="s">
        <v>229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281</v>
      </c>
      <c r="PF504" s="2" t="s">
        <v>226</v>
      </c>
      <c r="PG504" s="2" t="s">
        <v>229</v>
      </c>
      <c r="PH504" s="2" t="s">
        <v>229</v>
      </c>
      <c r="PI504" s="2" t="s">
        <v>241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229</v>
      </c>
      <c r="PS504" s="2" t="s">
        <v>229</v>
      </c>
      <c r="PT504" s="2" t="s">
        <v>229</v>
      </c>
      <c r="PU504" s="2" t="s">
        <v>229</v>
      </c>
      <c r="PV504" s="2" t="s">
        <v>229</v>
      </c>
      <c r="PW504" s="4"/>
      <c r="PX504" s="8"/>
      <c r="PY504" s="4"/>
      <c r="PZ504" s="8"/>
      <c r="QA504" s="7"/>
      <c r="QB504" s="7"/>
      <c r="QC504" s="2" t="s">
        <v>281</v>
      </c>
      <c r="QD504" s="2" t="s">
        <v>226</v>
      </c>
      <c r="QE504" s="2" t="s">
        <v>229</v>
      </c>
      <c r="QF504" s="2" t="s">
        <v>229</v>
      </c>
      <c r="QG504" s="2" t="s">
        <v>241</v>
      </c>
      <c r="QH504" s="2" t="s">
        <v>229</v>
      </c>
      <c r="QI504" s="4"/>
      <c r="QJ504" s="8"/>
      <c r="QK504" s="4"/>
      <c r="QL504" s="8"/>
      <c r="QM504" s="7"/>
      <c r="QN504" s="7"/>
      <c r="QO504" s="2" t="s">
        <v>229</v>
      </c>
      <c r="QP504" s="2" t="s">
        <v>229</v>
      </c>
      <c r="QQ504" s="2" t="s">
        <v>229</v>
      </c>
      <c r="QR504" s="2" t="s">
        <v>229</v>
      </c>
      <c r="QS504" s="2" t="s">
        <v>229</v>
      </c>
      <c r="QT504" s="2" t="s">
        <v>229</v>
      </c>
      <c r="QU504" s="4"/>
      <c r="QV504" s="8"/>
      <c r="QW504" s="4"/>
      <c r="QX504" s="8"/>
      <c r="QY504" s="7"/>
      <c r="QZ504" s="7"/>
      <c r="RA504" s="2" t="s">
        <v>272</v>
      </c>
      <c r="RB504" s="2" t="s">
        <v>226</v>
      </c>
      <c r="RC504" s="2" t="s">
        <v>229</v>
      </c>
      <c r="RD504" s="2" t="s">
        <v>229</v>
      </c>
      <c r="RE504" s="2" t="s">
        <v>241</v>
      </c>
      <c r="RF504" s="2" t="s">
        <v>229</v>
      </c>
      <c r="RG504" s="4"/>
      <c r="RH504" s="8"/>
      <c r="RI504" s="4"/>
      <c r="RJ504" s="8"/>
      <c r="RK504" s="7"/>
      <c r="RL504" s="7"/>
      <c r="RM504" s="2" t="s">
        <v>272</v>
      </c>
      <c r="RN504" s="2" t="s">
        <v>226</v>
      </c>
      <c r="RO504" s="2" t="s">
        <v>229</v>
      </c>
      <c r="RP504" s="2" t="s">
        <v>229</v>
      </c>
      <c r="RQ504" s="2" t="s">
        <v>241</v>
      </c>
      <c r="RR504" s="2" t="s">
        <v>229</v>
      </c>
      <c r="RS504" s="4"/>
      <c r="RT504" s="8"/>
      <c r="RU504" s="4"/>
      <c r="RV504" s="8"/>
      <c r="RW504" s="7"/>
      <c r="RX504" s="7"/>
      <c r="RY504" s="2" t="s">
        <v>229</v>
      </c>
      <c r="RZ504" s="2" t="s">
        <v>229</v>
      </c>
      <c r="SA504" s="2" t="s">
        <v>229</v>
      </c>
      <c r="SB504" s="2" t="s">
        <v>229</v>
      </c>
      <c r="SC504" s="2" t="s">
        <v>229</v>
      </c>
      <c r="SD504" s="2" t="s">
        <v>229</v>
      </c>
      <c r="SE504" s="4">
        <v>24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</row>
    <row r="505">
      <c r="A505" s="2" t="s">
        <v>3789</v>
      </c>
      <c r="B505" s="2" t="s">
        <v>216</v>
      </c>
      <c r="C505" s="2" t="s">
        <v>217</v>
      </c>
      <c r="D505" s="2" t="s">
        <v>3600</v>
      </c>
      <c r="E505" s="2" t="s">
        <v>3726</v>
      </c>
      <c r="F505" s="2" t="s">
        <v>2781</v>
      </c>
      <c r="G505" s="2" t="s">
        <v>2782</v>
      </c>
      <c r="H505" s="2" t="s">
        <v>2783</v>
      </c>
      <c r="I505" s="2" t="s">
        <v>3788</v>
      </c>
      <c r="J505" s="2" t="s">
        <v>285</v>
      </c>
      <c r="K505" s="2" t="s">
        <v>1249</v>
      </c>
      <c r="L505" s="3">
        <v>30.95</v>
      </c>
      <c r="M505" s="3">
        <v>32.5</v>
      </c>
      <c r="N505" s="3">
        <v>64.99</v>
      </c>
      <c r="O505" s="2" t="s">
        <v>226</v>
      </c>
      <c r="P505" s="2" t="s">
        <v>964</v>
      </c>
      <c r="Q505" s="2" t="s">
        <v>228</v>
      </c>
      <c r="R505" s="2" t="s">
        <v>229</v>
      </c>
      <c r="S505" s="2" t="s">
        <v>2784</v>
      </c>
      <c r="T505" s="2" t="s">
        <v>684</v>
      </c>
      <c r="U505" s="2" t="s">
        <v>232</v>
      </c>
      <c r="V505" s="2" t="s">
        <v>2117</v>
      </c>
      <c r="W505" s="2" t="s">
        <v>686</v>
      </c>
      <c r="X505" s="2" t="s">
        <v>2248</v>
      </c>
      <c r="Y505" s="2" t="s">
        <v>593</v>
      </c>
      <c r="Z505" s="4">
        <v>111</v>
      </c>
      <c r="AA505" s="4">
        <f>=ROUNDDOWN(26.4285714285714,0)</f>
      </c>
      <c r="AB505" s="5">
        <v>4.2</v>
      </c>
      <c r="AC505" s="2" t="s">
        <v>229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/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/>
      <c r="BJ505" s="4"/>
      <c r="BK505" s="8"/>
      <c r="BL505" s="2" t="s">
        <v>229</v>
      </c>
      <c r="BM505" s="7"/>
      <c r="BN505" s="7"/>
      <c r="BO505" s="4"/>
      <c r="BP505" s="8"/>
      <c r="BQ505" s="4"/>
      <c r="BR505" s="8"/>
      <c r="BS505" s="7"/>
      <c r="BT505" s="7"/>
      <c r="BU505" s="2" t="s">
        <v>239</v>
      </c>
      <c r="BV505" s="2" t="s">
        <v>226</v>
      </c>
      <c r="BW505" s="2" t="s">
        <v>229</v>
      </c>
      <c r="BX505" s="2" t="s">
        <v>229</v>
      </c>
      <c r="BY505" s="2" t="s">
        <v>241</v>
      </c>
      <c r="BZ505" s="2" t="s">
        <v>229</v>
      </c>
      <c r="CA505" s="4"/>
      <c r="CB505" s="8"/>
      <c r="CC505" s="4"/>
      <c r="CD505" s="8"/>
      <c r="CE505" s="7"/>
      <c r="CF505" s="7"/>
      <c r="CG505" s="2" t="s">
        <v>239</v>
      </c>
      <c r="CH505" s="2" t="s">
        <v>226</v>
      </c>
      <c r="CI505" s="2" t="s">
        <v>1429</v>
      </c>
      <c r="CJ505" s="2" t="s">
        <v>3522</v>
      </c>
      <c r="CK505" s="2" t="s">
        <v>241</v>
      </c>
      <c r="CL505" s="2" t="s">
        <v>229</v>
      </c>
      <c r="CM505" s="4"/>
      <c r="CN505" s="8"/>
      <c r="CO505" s="4"/>
      <c r="CP505" s="8"/>
      <c r="CQ505" s="7"/>
      <c r="CR505" s="7"/>
      <c r="CS505" s="2" t="s">
        <v>239</v>
      </c>
      <c r="CT505" s="2" t="s">
        <v>226</v>
      </c>
      <c r="CU505" s="2" t="s">
        <v>1293</v>
      </c>
      <c r="CV505" s="2" t="s">
        <v>229</v>
      </c>
      <c r="CW505" s="2" t="s">
        <v>241</v>
      </c>
      <c r="CX505" s="2" t="s">
        <v>229</v>
      </c>
      <c r="CY505" s="4"/>
      <c r="CZ505" s="8"/>
      <c r="DA505" s="4"/>
      <c r="DB505" s="8"/>
      <c r="DC505" s="7"/>
      <c r="DD505" s="7"/>
      <c r="DE505" s="2" t="s">
        <v>239</v>
      </c>
      <c r="DF505" s="2" t="s">
        <v>226</v>
      </c>
      <c r="DG505" s="2" t="s">
        <v>2004</v>
      </c>
      <c r="DH505" s="2" t="s">
        <v>3314</v>
      </c>
      <c r="DI505" s="2" t="s">
        <v>263</v>
      </c>
      <c r="DJ505" s="2" t="s">
        <v>229</v>
      </c>
      <c r="DK505" s="4"/>
      <c r="DL505" s="8"/>
      <c r="DM505" s="4"/>
      <c r="DN505" s="8"/>
      <c r="DO505" s="7"/>
      <c r="DP505" s="7"/>
      <c r="DQ505" s="2" t="s">
        <v>239</v>
      </c>
      <c r="DR505" s="2" t="s">
        <v>226</v>
      </c>
      <c r="DS505" s="2" t="s">
        <v>2472</v>
      </c>
      <c r="DT505" s="2" t="s">
        <v>229</v>
      </c>
      <c r="DU505" s="2" t="s">
        <v>241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239</v>
      </c>
      <c r="ED505" s="2" t="s">
        <v>226</v>
      </c>
      <c r="EE505" s="2" t="s">
        <v>627</v>
      </c>
      <c r="EF505" s="2" t="s">
        <v>1755</v>
      </c>
      <c r="EG505" s="2" t="s">
        <v>263</v>
      </c>
      <c r="EH505" s="2" t="s">
        <v>229</v>
      </c>
      <c r="EI505" s="4"/>
      <c r="EJ505" s="8"/>
      <c r="EK505" s="4"/>
      <c r="EL505" s="8"/>
      <c r="EM505" s="7"/>
      <c r="EN505" s="7"/>
      <c r="EO505" s="2" t="s">
        <v>239</v>
      </c>
      <c r="EP505" s="2" t="s">
        <v>226</v>
      </c>
      <c r="EQ505" s="2" t="s">
        <v>847</v>
      </c>
      <c r="ER505" s="2" t="s">
        <v>612</v>
      </c>
      <c r="ES505" s="2" t="s">
        <v>241</v>
      </c>
      <c r="ET505" s="2" t="s">
        <v>229</v>
      </c>
      <c r="EU505" s="4"/>
      <c r="EV505" s="8"/>
      <c r="EW505" s="4"/>
      <c r="EX505" s="8"/>
      <c r="EY505" s="7"/>
      <c r="EZ505" s="7"/>
      <c r="FA505" s="2" t="s">
        <v>267</v>
      </c>
      <c r="FB505" s="2" t="s">
        <v>226</v>
      </c>
      <c r="FC505" s="2" t="s">
        <v>229</v>
      </c>
      <c r="FD505" s="2" t="s">
        <v>229</v>
      </c>
      <c r="FE505" s="2" t="s">
        <v>241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226</v>
      </c>
      <c r="FO505" s="2" t="s">
        <v>640</v>
      </c>
      <c r="FP505" s="2" t="s">
        <v>2713</v>
      </c>
      <c r="FQ505" s="2" t="s">
        <v>241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226</v>
      </c>
      <c r="GA505" s="2" t="s">
        <v>327</v>
      </c>
      <c r="GB505" s="2" t="s">
        <v>229</v>
      </c>
      <c r="GC505" s="2" t="s">
        <v>241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272</v>
      </c>
      <c r="GL505" s="2" t="s">
        <v>226</v>
      </c>
      <c r="GM505" s="2" t="s">
        <v>229</v>
      </c>
      <c r="GN505" s="2" t="s">
        <v>229</v>
      </c>
      <c r="GO505" s="2" t="s">
        <v>241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281</v>
      </c>
      <c r="GX505" s="2" t="s">
        <v>226</v>
      </c>
      <c r="GY505" s="2" t="s">
        <v>229</v>
      </c>
      <c r="GZ505" s="2" t="s">
        <v>229</v>
      </c>
      <c r="HA505" s="2" t="s">
        <v>241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266</v>
      </c>
      <c r="HJ505" s="2" t="s">
        <v>226</v>
      </c>
      <c r="HK505" s="2" t="s">
        <v>229</v>
      </c>
      <c r="HL505" s="2" t="s">
        <v>229</v>
      </c>
      <c r="HM505" s="2" t="s">
        <v>241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266</v>
      </c>
      <c r="HV505" s="2" t="s">
        <v>226</v>
      </c>
      <c r="HW505" s="2" t="s">
        <v>229</v>
      </c>
      <c r="HX505" s="2" t="s">
        <v>229</v>
      </c>
      <c r="HY505" s="2" t="s">
        <v>241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266</v>
      </c>
      <c r="IH505" s="2" t="s">
        <v>226</v>
      </c>
      <c r="II505" s="2" t="s">
        <v>229</v>
      </c>
      <c r="IJ505" s="2" t="s">
        <v>229</v>
      </c>
      <c r="IK505" s="2" t="s">
        <v>241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272</v>
      </c>
      <c r="IT505" s="2" t="s">
        <v>226</v>
      </c>
      <c r="IU505" s="2" t="s">
        <v>229</v>
      </c>
      <c r="IV505" s="2" t="s">
        <v>229</v>
      </c>
      <c r="IW505" s="2" t="s">
        <v>241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272</v>
      </c>
      <c r="JF505" s="2" t="s">
        <v>226</v>
      </c>
      <c r="JG505" s="2" t="s">
        <v>229</v>
      </c>
      <c r="JH505" s="2" t="s">
        <v>229</v>
      </c>
      <c r="JI505" s="2" t="s">
        <v>241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272</v>
      </c>
      <c r="JR505" s="2" t="s">
        <v>226</v>
      </c>
      <c r="JS505" s="2" t="s">
        <v>229</v>
      </c>
      <c r="JT505" s="2" t="s">
        <v>229</v>
      </c>
      <c r="JU505" s="2" t="s">
        <v>241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272</v>
      </c>
      <c r="KD505" s="2" t="s">
        <v>226</v>
      </c>
      <c r="KE505" s="2" t="s">
        <v>229</v>
      </c>
      <c r="KF505" s="2" t="s">
        <v>229</v>
      </c>
      <c r="KG505" s="2" t="s">
        <v>241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272</v>
      </c>
      <c r="KP505" s="2" t="s">
        <v>226</v>
      </c>
      <c r="KQ505" s="2" t="s">
        <v>229</v>
      </c>
      <c r="KR505" s="2" t="s">
        <v>229</v>
      </c>
      <c r="KS505" s="2" t="s">
        <v>241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272</v>
      </c>
      <c r="LB505" s="2" t="s">
        <v>226</v>
      </c>
      <c r="LC505" s="2" t="s">
        <v>229</v>
      </c>
      <c r="LD505" s="2" t="s">
        <v>229</v>
      </c>
      <c r="LE505" s="2" t="s">
        <v>241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229</v>
      </c>
      <c r="LN505" s="2" t="s">
        <v>229</v>
      </c>
      <c r="LO505" s="2" t="s">
        <v>229</v>
      </c>
      <c r="LP505" s="2" t="s">
        <v>229</v>
      </c>
      <c r="LQ505" s="2" t="s">
        <v>229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239</v>
      </c>
      <c r="LZ505" s="2" t="s">
        <v>275</v>
      </c>
      <c r="MA505" s="2" t="s">
        <v>2708</v>
      </c>
      <c r="MB505" s="2" t="s">
        <v>1401</v>
      </c>
      <c r="MC505" s="2" t="s">
        <v>241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272</v>
      </c>
      <c r="ML505" s="2" t="s">
        <v>226</v>
      </c>
      <c r="MM505" s="2" t="s">
        <v>229</v>
      </c>
      <c r="MN505" s="2" t="s">
        <v>229</v>
      </c>
      <c r="MO505" s="2" t="s">
        <v>241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239</v>
      </c>
      <c r="MX505" s="2" t="s">
        <v>226</v>
      </c>
      <c r="MY505" s="2" t="s">
        <v>2729</v>
      </c>
      <c r="MZ505" s="2" t="s">
        <v>229</v>
      </c>
      <c r="NA505" s="2" t="s">
        <v>241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239</v>
      </c>
      <c r="NJ505" s="2" t="s">
        <v>260</v>
      </c>
      <c r="NK505" s="2" t="s">
        <v>2000</v>
      </c>
      <c r="NL505" s="2" t="s">
        <v>229</v>
      </c>
      <c r="NM505" s="2" t="s">
        <v>241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272</v>
      </c>
      <c r="NV505" s="2" t="s">
        <v>226</v>
      </c>
      <c r="NW505" s="2" t="s">
        <v>229</v>
      </c>
      <c r="NX505" s="2" t="s">
        <v>229</v>
      </c>
      <c r="NY505" s="2" t="s">
        <v>241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239</v>
      </c>
      <c r="OH505" s="2" t="s">
        <v>226</v>
      </c>
      <c r="OI505" s="2" t="s">
        <v>229</v>
      </c>
      <c r="OJ505" s="2" t="s">
        <v>229</v>
      </c>
      <c r="OK505" s="2" t="s">
        <v>241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229</v>
      </c>
      <c r="OT505" s="2" t="s">
        <v>229</v>
      </c>
      <c r="OU505" s="2" t="s">
        <v>229</v>
      </c>
      <c r="OV505" s="2" t="s">
        <v>229</v>
      </c>
      <c r="OW505" s="2" t="s">
        <v>229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281</v>
      </c>
      <c r="PF505" s="2" t="s">
        <v>226</v>
      </c>
      <c r="PG505" s="2" t="s">
        <v>229</v>
      </c>
      <c r="PH505" s="2" t="s">
        <v>229</v>
      </c>
      <c r="PI505" s="2" t="s">
        <v>241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229</v>
      </c>
      <c r="PS505" s="2" t="s">
        <v>229</v>
      </c>
      <c r="PT505" s="2" t="s">
        <v>229</v>
      </c>
      <c r="PU505" s="2" t="s">
        <v>229</v>
      </c>
      <c r="PV505" s="2" t="s">
        <v>229</v>
      </c>
      <c r="PW505" s="4"/>
      <c r="PX505" s="8"/>
      <c r="PY505" s="4"/>
      <c r="PZ505" s="8"/>
      <c r="QA505" s="7"/>
      <c r="QB505" s="7"/>
      <c r="QC505" s="2" t="s">
        <v>281</v>
      </c>
      <c r="QD505" s="2" t="s">
        <v>226</v>
      </c>
      <c r="QE505" s="2" t="s">
        <v>229</v>
      </c>
      <c r="QF505" s="2" t="s">
        <v>229</v>
      </c>
      <c r="QG505" s="2" t="s">
        <v>241</v>
      </c>
      <c r="QH505" s="2" t="s">
        <v>229</v>
      </c>
      <c r="QI505" s="4"/>
      <c r="QJ505" s="8"/>
      <c r="QK505" s="4"/>
      <c r="QL505" s="8"/>
      <c r="QM505" s="7"/>
      <c r="QN505" s="7"/>
      <c r="QO505" s="2" t="s">
        <v>229</v>
      </c>
      <c r="QP505" s="2" t="s">
        <v>229</v>
      </c>
      <c r="QQ505" s="2" t="s">
        <v>229</v>
      </c>
      <c r="QR505" s="2" t="s">
        <v>229</v>
      </c>
      <c r="QS505" s="2" t="s">
        <v>229</v>
      </c>
      <c r="QT505" s="2" t="s">
        <v>229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226</v>
      </c>
      <c r="RC505" s="2" t="s">
        <v>229</v>
      </c>
      <c r="RD505" s="2" t="s">
        <v>229</v>
      </c>
      <c r="RE505" s="2" t="s">
        <v>241</v>
      </c>
      <c r="RF505" s="2" t="s">
        <v>229</v>
      </c>
      <c r="RG505" s="4"/>
      <c r="RH505" s="8"/>
      <c r="RI505" s="4"/>
      <c r="RJ505" s="8"/>
      <c r="RK505" s="7"/>
      <c r="RL505" s="7"/>
      <c r="RM505" s="2" t="s">
        <v>272</v>
      </c>
      <c r="RN505" s="2" t="s">
        <v>226</v>
      </c>
      <c r="RO505" s="2" t="s">
        <v>229</v>
      </c>
      <c r="RP505" s="2" t="s">
        <v>229</v>
      </c>
      <c r="RQ505" s="2" t="s">
        <v>241</v>
      </c>
      <c r="RR505" s="2" t="s">
        <v>229</v>
      </c>
      <c r="RS505" s="4"/>
      <c r="RT505" s="8"/>
      <c r="RU505" s="4"/>
      <c r="RV505" s="8"/>
      <c r="RW505" s="7"/>
      <c r="RX505" s="7"/>
      <c r="RY505" s="2" t="s">
        <v>229</v>
      </c>
      <c r="RZ505" s="2" t="s">
        <v>229</v>
      </c>
      <c r="SA505" s="2" t="s">
        <v>229</v>
      </c>
      <c r="SB505" s="2" t="s">
        <v>229</v>
      </c>
      <c r="SC505" s="2" t="s">
        <v>229</v>
      </c>
      <c r="SD505" s="2" t="s">
        <v>229</v>
      </c>
      <c r="SE505" s="4">
        <v>111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</row>
    <row r="506">
      <c r="A506" s="2" t="s">
        <v>3790</v>
      </c>
      <c r="B506" s="2" t="s">
        <v>216</v>
      </c>
      <c r="C506" s="2" t="s">
        <v>217</v>
      </c>
      <c r="D506" s="2" t="s">
        <v>3600</v>
      </c>
      <c r="E506" s="2" t="s">
        <v>3726</v>
      </c>
      <c r="F506" s="2" t="s">
        <v>3580</v>
      </c>
      <c r="G506" s="2" t="s">
        <v>3581</v>
      </c>
      <c r="H506" s="2" t="s">
        <v>3582</v>
      </c>
      <c r="I506" s="2" t="s">
        <v>3791</v>
      </c>
      <c r="J506" s="2" t="s">
        <v>285</v>
      </c>
      <c r="K506" s="2" t="s">
        <v>341</v>
      </c>
      <c r="L506" s="3">
        <v>32.9</v>
      </c>
      <c r="M506" s="3">
        <v>34.54</v>
      </c>
      <c r="N506" s="3">
        <v>69.99</v>
      </c>
      <c r="O506" s="2" t="s">
        <v>963</v>
      </c>
      <c r="P506" s="2" t="s">
        <v>964</v>
      </c>
      <c r="Q506" s="2" t="s">
        <v>228</v>
      </c>
      <c r="R506" s="2" t="s">
        <v>229</v>
      </c>
      <c r="S506" s="2" t="s">
        <v>3584</v>
      </c>
      <c r="T506" s="2" t="s">
        <v>229</v>
      </c>
      <c r="U506" s="2" t="s">
        <v>232</v>
      </c>
      <c r="V506" s="2" t="s">
        <v>1142</v>
      </c>
      <c r="W506" s="2" t="s">
        <v>234</v>
      </c>
      <c r="X506" s="2" t="s">
        <v>1251</v>
      </c>
      <c r="Y506" s="2" t="s">
        <v>304</v>
      </c>
      <c r="Z506" s="4"/>
      <c r="AA506" s="4">
        <f>=ROUNDDOWN({0},0)</f>
      </c>
      <c r="AB506" s="5"/>
      <c r="AC506" s="2" t="s">
        <v>229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229</v>
      </c>
      <c r="BM506" s="7"/>
      <c r="BN506" s="7"/>
      <c r="BO506" s="4"/>
      <c r="BP506" s="8"/>
      <c r="BQ506" s="4"/>
      <c r="BR506" s="8"/>
      <c r="BS506" s="7"/>
      <c r="BT506" s="7"/>
      <c r="BU506" s="2" t="s">
        <v>266</v>
      </c>
      <c r="BV506" s="2" t="s">
        <v>275</v>
      </c>
      <c r="BW506" s="2" t="s">
        <v>229</v>
      </c>
      <c r="BX506" s="2" t="s">
        <v>229</v>
      </c>
      <c r="BY506" s="2" t="s">
        <v>241</v>
      </c>
      <c r="BZ506" s="2" t="s">
        <v>229</v>
      </c>
      <c r="CA506" s="4"/>
      <c r="CB506" s="8"/>
      <c r="CC506" s="4"/>
      <c r="CD506" s="8"/>
      <c r="CE506" s="7"/>
      <c r="CF506" s="7"/>
      <c r="CG506" s="2" t="s">
        <v>239</v>
      </c>
      <c r="CH506" s="2" t="s">
        <v>275</v>
      </c>
      <c r="CI506" s="2" t="s">
        <v>485</v>
      </c>
      <c r="CJ506" s="2" t="s">
        <v>978</v>
      </c>
      <c r="CK506" s="2" t="s">
        <v>241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275</v>
      </c>
      <c r="CU506" s="2" t="s">
        <v>304</v>
      </c>
      <c r="CV506" s="2" t="s">
        <v>824</v>
      </c>
      <c r="CW506" s="2" t="s">
        <v>241</v>
      </c>
      <c r="CX506" s="2" t="s">
        <v>229</v>
      </c>
      <c r="CY506" s="4"/>
      <c r="CZ506" s="8"/>
      <c r="DA506" s="4"/>
      <c r="DB506" s="8"/>
      <c r="DC506" s="7"/>
      <c r="DD506" s="7"/>
      <c r="DE506" s="2" t="s">
        <v>239</v>
      </c>
      <c r="DF506" s="2" t="s">
        <v>275</v>
      </c>
      <c r="DG506" s="2" t="s">
        <v>942</v>
      </c>
      <c r="DH506" s="2" t="s">
        <v>1408</v>
      </c>
      <c r="DI506" s="2" t="s">
        <v>241</v>
      </c>
      <c r="DJ506" s="2" t="s">
        <v>229</v>
      </c>
      <c r="DK506" s="4"/>
      <c r="DL506" s="8"/>
      <c r="DM506" s="4"/>
      <c r="DN506" s="8"/>
      <c r="DO506" s="7"/>
      <c r="DP506" s="7"/>
      <c r="DQ506" s="2" t="s">
        <v>239</v>
      </c>
      <c r="DR506" s="2" t="s">
        <v>275</v>
      </c>
      <c r="DS506" s="2" t="s">
        <v>587</v>
      </c>
      <c r="DT506" s="2" t="s">
        <v>3792</v>
      </c>
      <c r="DU506" s="2" t="s">
        <v>241</v>
      </c>
      <c r="DV506" s="2" t="s">
        <v>229</v>
      </c>
      <c r="DW506" s="4"/>
      <c r="DX506" s="8"/>
      <c r="DY506" s="4"/>
      <c r="DZ506" s="8"/>
      <c r="EA506" s="7"/>
      <c r="EB506" s="7"/>
      <c r="EC506" s="2" t="s">
        <v>239</v>
      </c>
      <c r="ED506" s="2" t="s">
        <v>275</v>
      </c>
      <c r="EE506" s="2" t="s">
        <v>490</v>
      </c>
      <c r="EF506" s="2" t="s">
        <v>1502</v>
      </c>
      <c r="EG506" s="2" t="s">
        <v>241</v>
      </c>
      <c r="EH506" s="2" t="s">
        <v>229</v>
      </c>
      <c r="EI506" s="4"/>
      <c r="EJ506" s="8"/>
      <c r="EK506" s="4"/>
      <c r="EL506" s="8"/>
      <c r="EM506" s="7"/>
      <c r="EN506" s="7"/>
      <c r="EO506" s="2" t="s">
        <v>266</v>
      </c>
      <c r="EP506" s="2" t="s">
        <v>275</v>
      </c>
      <c r="EQ506" s="2" t="s">
        <v>229</v>
      </c>
      <c r="ER506" s="2" t="s">
        <v>229</v>
      </c>
      <c r="ES506" s="2" t="s">
        <v>241</v>
      </c>
      <c r="ET506" s="2" t="s">
        <v>229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275</v>
      </c>
      <c r="FC506" s="2" t="s">
        <v>304</v>
      </c>
      <c r="FD506" s="2" t="s">
        <v>839</v>
      </c>
      <c r="FE506" s="2" t="s">
        <v>241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239</v>
      </c>
      <c r="FN506" s="2" t="s">
        <v>275</v>
      </c>
      <c r="FO506" s="2" t="s">
        <v>304</v>
      </c>
      <c r="FP506" s="2" t="s">
        <v>1510</v>
      </c>
      <c r="FQ506" s="2" t="s">
        <v>241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229</v>
      </c>
      <c r="FZ506" s="2" t="s">
        <v>229</v>
      </c>
      <c r="GA506" s="2" t="s">
        <v>229</v>
      </c>
      <c r="GB506" s="2" t="s">
        <v>229</v>
      </c>
      <c r="GC506" s="2" t="s">
        <v>229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1106</v>
      </c>
      <c r="GL506" s="2" t="s">
        <v>275</v>
      </c>
      <c r="GM506" s="2" t="s">
        <v>229</v>
      </c>
      <c r="GN506" s="2" t="s">
        <v>229</v>
      </c>
      <c r="GO506" s="2" t="s">
        <v>241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239</v>
      </c>
      <c r="GX506" s="2" t="s">
        <v>275</v>
      </c>
      <c r="GY506" s="2" t="s">
        <v>304</v>
      </c>
      <c r="GZ506" s="2" t="s">
        <v>504</v>
      </c>
      <c r="HA506" s="2" t="s">
        <v>241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239</v>
      </c>
      <c r="HJ506" s="2" t="s">
        <v>226</v>
      </c>
      <c r="HK506" s="2" t="s">
        <v>846</v>
      </c>
      <c r="HL506" s="2" t="s">
        <v>611</v>
      </c>
      <c r="HM506" s="2" t="s">
        <v>241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239</v>
      </c>
      <c r="HV506" s="2" t="s">
        <v>275</v>
      </c>
      <c r="HW506" s="2" t="s">
        <v>304</v>
      </c>
      <c r="HX506" s="2" t="s">
        <v>846</v>
      </c>
      <c r="HY506" s="2" t="s">
        <v>241</v>
      </c>
      <c r="HZ506" s="2" t="s">
        <v>229</v>
      </c>
      <c r="IA506" s="4"/>
      <c r="IB506" s="8"/>
      <c r="IC506" s="4"/>
      <c r="ID506" s="8"/>
      <c r="IE506" s="7"/>
      <c r="IF506" s="7"/>
      <c r="IG506" s="2" t="s">
        <v>266</v>
      </c>
      <c r="IH506" s="2" t="s">
        <v>275</v>
      </c>
      <c r="II506" s="2" t="s">
        <v>229</v>
      </c>
      <c r="IJ506" s="2" t="s">
        <v>229</v>
      </c>
      <c r="IK506" s="2" t="s">
        <v>241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272</v>
      </c>
      <c r="IT506" s="2" t="s">
        <v>275</v>
      </c>
      <c r="IU506" s="2" t="s">
        <v>229</v>
      </c>
      <c r="IV506" s="2" t="s">
        <v>229</v>
      </c>
      <c r="IW506" s="2" t="s">
        <v>241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239</v>
      </c>
      <c r="JF506" s="2" t="s">
        <v>226</v>
      </c>
      <c r="JG506" s="2" t="s">
        <v>1542</v>
      </c>
      <c r="JH506" s="2" t="s">
        <v>229</v>
      </c>
      <c r="JI506" s="2" t="s">
        <v>241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229</v>
      </c>
      <c r="JR506" s="2" t="s">
        <v>229</v>
      </c>
      <c r="JS506" s="2" t="s">
        <v>229</v>
      </c>
      <c r="JT506" s="2" t="s">
        <v>229</v>
      </c>
      <c r="JU506" s="2" t="s">
        <v>229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272</v>
      </c>
      <c r="KD506" s="2" t="s">
        <v>275</v>
      </c>
      <c r="KE506" s="2" t="s">
        <v>229</v>
      </c>
      <c r="KF506" s="2" t="s">
        <v>229</v>
      </c>
      <c r="KG506" s="2" t="s">
        <v>241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272</v>
      </c>
      <c r="KP506" s="2" t="s">
        <v>275</v>
      </c>
      <c r="KQ506" s="2" t="s">
        <v>229</v>
      </c>
      <c r="KR506" s="2" t="s">
        <v>229</v>
      </c>
      <c r="KS506" s="2" t="s">
        <v>241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272</v>
      </c>
      <c r="LB506" s="2" t="s">
        <v>275</v>
      </c>
      <c r="LC506" s="2" t="s">
        <v>229</v>
      </c>
      <c r="LD506" s="2" t="s">
        <v>229</v>
      </c>
      <c r="LE506" s="2" t="s">
        <v>241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229</v>
      </c>
      <c r="LN506" s="2" t="s">
        <v>229</v>
      </c>
      <c r="LO506" s="2" t="s">
        <v>229</v>
      </c>
      <c r="LP506" s="2" t="s">
        <v>229</v>
      </c>
      <c r="LQ506" s="2" t="s">
        <v>229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239</v>
      </c>
      <c r="LZ506" s="2" t="s">
        <v>275</v>
      </c>
      <c r="MA506" s="2" t="s">
        <v>349</v>
      </c>
      <c r="MB506" s="2" t="s">
        <v>610</v>
      </c>
      <c r="MC506" s="2" t="s">
        <v>241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266</v>
      </c>
      <c r="ML506" s="2" t="s">
        <v>275</v>
      </c>
      <c r="MM506" s="2" t="s">
        <v>229</v>
      </c>
      <c r="MN506" s="2" t="s">
        <v>229</v>
      </c>
      <c r="MO506" s="2" t="s">
        <v>241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272</v>
      </c>
      <c r="MX506" s="2" t="s">
        <v>275</v>
      </c>
      <c r="MY506" s="2" t="s">
        <v>229</v>
      </c>
      <c r="MZ506" s="2" t="s">
        <v>229</v>
      </c>
      <c r="NA506" s="2" t="s">
        <v>241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239</v>
      </c>
      <c r="NJ506" s="2" t="s">
        <v>275</v>
      </c>
      <c r="NK506" s="2" t="s">
        <v>304</v>
      </c>
      <c r="NL506" s="2" t="s">
        <v>1420</v>
      </c>
      <c r="NM506" s="2" t="s">
        <v>241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272</v>
      </c>
      <c r="NV506" s="2" t="s">
        <v>275</v>
      </c>
      <c r="NW506" s="2" t="s">
        <v>229</v>
      </c>
      <c r="NX506" s="2" t="s">
        <v>229</v>
      </c>
      <c r="NY506" s="2" t="s">
        <v>241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229</v>
      </c>
      <c r="OH506" s="2" t="s">
        <v>229</v>
      </c>
      <c r="OI506" s="2" t="s">
        <v>229</v>
      </c>
      <c r="OJ506" s="2" t="s">
        <v>229</v>
      </c>
      <c r="OK506" s="2" t="s">
        <v>229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229</v>
      </c>
      <c r="OT506" s="2" t="s">
        <v>229</v>
      </c>
      <c r="OU506" s="2" t="s">
        <v>229</v>
      </c>
      <c r="OV506" s="2" t="s">
        <v>229</v>
      </c>
      <c r="OW506" s="2" t="s">
        <v>229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281</v>
      </c>
      <c r="PF506" s="2" t="s">
        <v>275</v>
      </c>
      <c r="PG506" s="2" t="s">
        <v>229</v>
      </c>
      <c r="PH506" s="2" t="s">
        <v>229</v>
      </c>
      <c r="PI506" s="2" t="s">
        <v>241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266</v>
      </c>
      <c r="PR506" s="2" t="s">
        <v>275</v>
      </c>
      <c r="PS506" s="2" t="s">
        <v>229</v>
      </c>
      <c r="PT506" s="2" t="s">
        <v>229</v>
      </c>
      <c r="PU506" s="2" t="s">
        <v>241</v>
      </c>
      <c r="PV506" s="2" t="s">
        <v>229</v>
      </c>
      <c r="PW506" s="4"/>
      <c r="PX506" s="8"/>
      <c r="PY506" s="4"/>
      <c r="PZ506" s="8"/>
      <c r="QA506" s="7"/>
      <c r="QB506" s="7"/>
      <c r="QC506" s="2" t="s">
        <v>281</v>
      </c>
      <c r="QD506" s="2" t="s">
        <v>275</v>
      </c>
      <c r="QE506" s="2" t="s">
        <v>229</v>
      </c>
      <c r="QF506" s="2" t="s">
        <v>229</v>
      </c>
      <c r="QG506" s="2" t="s">
        <v>241</v>
      </c>
      <c r="QH506" s="2" t="s">
        <v>229</v>
      </c>
      <c r="QI506" s="4"/>
      <c r="QJ506" s="8"/>
      <c r="QK506" s="4"/>
      <c r="QL506" s="8"/>
      <c r="QM506" s="7"/>
      <c r="QN506" s="7"/>
      <c r="QO506" s="2" t="s">
        <v>229</v>
      </c>
      <c r="QP506" s="2" t="s">
        <v>229</v>
      </c>
      <c r="QQ506" s="2" t="s">
        <v>229</v>
      </c>
      <c r="QR506" s="2" t="s">
        <v>229</v>
      </c>
      <c r="QS506" s="2" t="s">
        <v>229</v>
      </c>
      <c r="QT506" s="2" t="s">
        <v>229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275</v>
      </c>
      <c r="RC506" s="2" t="s">
        <v>229</v>
      </c>
      <c r="RD506" s="2" t="s">
        <v>229</v>
      </c>
      <c r="RE506" s="2" t="s">
        <v>241</v>
      </c>
      <c r="RF506" s="2" t="s">
        <v>229</v>
      </c>
      <c r="RG506" s="4"/>
      <c r="RH506" s="8"/>
      <c r="RI506" s="4"/>
      <c r="RJ506" s="8"/>
      <c r="RK506" s="7"/>
      <c r="RL506" s="7"/>
      <c r="RM506" s="2" t="s">
        <v>229</v>
      </c>
      <c r="RN506" s="2" t="s">
        <v>229</v>
      </c>
      <c r="RO506" s="2" t="s">
        <v>229</v>
      </c>
      <c r="RP506" s="2" t="s">
        <v>229</v>
      </c>
      <c r="RQ506" s="2" t="s">
        <v>229</v>
      </c>
      <c r="RR506" s="2" t="s">
        <v>229</v>
      </c>
      <c r="RS506" s="4"/>
      <c r="RT506" s="8"/>
      <c r="RU506" s="4"/>
      <c r="RV506" s="8"/>
      <c r="RW506" s="7"/>
      <c r="RX506" s="7"/>
      <c r="RY506" s="2" t="s">
        <v>266</v>
      </c>
      <c r="RZ506" s="2" t="s">
        <v>275</v>
      </c>
      <c r="SA506" s="2" t="s">
        <v>229</v>
      </c>
      <c r="SB506" s="2" t="s">
        <v>229</v>
      </c>
      <c r="SC506" s="2" t="s">
        <v>241</v>
      </c>
      <c r="SD506" s="2" t="s">
        <v>229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</row>
    <row r="507">
      <c r="A507" s="2" t="s">
        <v>3793</v>
      </c>
      <c r="B507" s="2" t="s">
        <v>216</v>
      </c>
      <c r="C507" s="2" t="s">
        <v>217</v>
      </c>
      <c r="D507" s="2" t="s">
        <v>3600</v>
      </c>
      <c r="E507" s="2" t="s">
        <v>3726</v>
      </c>
      <c r="F507" s="2" t="s">
        <v>3794</v>
      </c>
      <c r="G507" s="2" t="s">
        <v>2783</v>
      </c>
      <c r="H507" s="2" t="s">
        <v>3795</v>
      </c>
      <c r="I507" s="2" t="s">
        <v>3796</v>
      </c>
      <c r="J507" s="2" t="s">
        <v>224</v>
      </c>
      <c r="K507" s="2" t="s">
        <v>1070</v>
      </c>
      <c r="L507" s="3">
        <v>32.2</v>
      </c>
      <c r="M507" s="3">
        <v>33.81</v>
      </c>
      <c r="N507" s="3">
        <v>69.99</v>
      </c>
      <c r="O507" s="2" t="s">
        <v>963</v>
      </c>
      <c r="P507" s="2" t="s">
        <v>964</v>
      </c>
      <c r="Q507" s="2" t="s">
        <v>228</v>
      </c>
      <c r="R507" s="2" t="s">
        <v>229</v>
      </c>
      <c r="S507" s="2" t="s">
        <v>3797</v>
      </c>
      <c r="T507" s="2" t="s">
        <v>3733</v>
      </c>
      <c r="U507" s="2" t="s">
        <v>2464</v>
      </c>
      <c r="V507" s="2" t="s">
        <v>1524</v>
      </c>
      <c r="W507" s="2" t="s">
        <v>1437</v>
      </c>
      <c r="X507" s="2" t="s">
        <v>1009</v>
      </c>
      <c r="Y507" s="2" t="s">
        <v>546</v>
      </c>
      <c r="Z507" s="4"/>
      <c r="AA507" s="4">
        <f>=ROUNDDOWN({0},0)</f>
      </c>
      <c r="AB507" s="5"/>
      <c r="AC507" s="2" t="s">
        <v>229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229</v>
      </c>
      <c r="AW507" s="8" t="s">
        <v>229</v>
      </c>
      <c r="AX507" s="4" t="s">
        <v>229</v>
      </c>
      <c r="AY507" s="8" t="s">
        <v>229</v>
      </c>
      <c r="AZ507" s="7" t="s">
        <v>229</v>
      </c>
      <c r="BA507" s="7" t="s">
        <v>229</v>
      </c>
      <c r="BB507" s="7"/>
      <c r="BC507" s="4" t="s">
        <v>229</v>
      </c>
      <c r="BD507" s="8" t="s">
        <v>229</v>
      </c>
      <c r="BE507" s="4" t="s">
        <v>229</v>
      </c>
      <c r="BF507" s="8" t="s">
        <v>229</v>
      </c>
      <c r="BG507" s="7" t="s">
        <v>229</v>
      </c>
      <c r="BH507" s="7" t="s">
        <v>229</v>
      </c>
      <c r="BI507" s="7"/>
      <c r="BJ507" s="4"/>
      <c r="BK507" s="8"/>
      <c r="BL507" s="2" t="s">
        <v>229</v>
      </c>
      <c r="BM507" s="7"/>
      <c r="BN507" s="7"/>
      <c r="BO507" s="4"/>
      <c r="BP507" s="8"/>
      <c r="BQ507" s="4"/>
      <c r="BR507" s="8"/>
      <c r="BS507" s="7"/>
      <c r="BT507" s="7"/>
      <c r="BU507" s="2" t="s">
        <v>239</v>
      </c>
      <c r="BV507" s="2" t="s">
        <v>226</v>
      </c>
      <c r="BW507" s="2" t="s">
        <v>229</v>
      </c>
      <c r="BX507" s="2" t="s">
        <v>571</v>
      </c>
      <c r="BY507" s="2" t="s">
        <v>241</v>
      </c>
      <c r="BZ507" s="2" t="s">
        <v>229</v>
      </c>
      <c r="CA507" s="4"/>
      <c r="CB507" s="8"/>
      <c r="CC507" s="4"/>
      <c r="CD507" s="8"/>
      <c r="CE507" s="7"/>
      <c r="CF507" s="7"/>
      <c r="CG507" s="2" t="s">
        <v>239</v>
      </c>
      <c r="CH507" s="2" t="s">
        <v>226</v>
      </c>
      <c r="CI507" s="2" t="s">
        <v>1594</v>
      </c>
      <c r="CJ507" s="2" t="s">
        <v>1318</v>
      </c>
      <c r="CK507" s="2" t="s">
        <v>241</v>
      </c>
      <c r="CL507" s="2" t="s">
        <v>229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226</v>
      </c>
      <c r="CU507" s="2" t="s">
        <v>838</v>
      </c>
      <c r="CV507" s="2" t="s">
        <v>435</v>
      </c>
      <c r="CW507" s="2" t="s">
        <v>241</v>
      </c>
      <c r="CX507" s="2" t="s">
        <v>229</v>
      </c>
      <c r="CY507" s="4"/>
      <c r="CZ507" s="8"/>
      <c r="DA507" s="4"/>
      <c r="DB507" s="8"/>
      <c r="DC507" s="7"/>
      <c r="DD507" s="7"/>
      <c r="DE507" s="2" t="s">
        <v>239</v>
      </c>
      <c r="DF507" s="2" t="s">
        <v>275</v>
      </c>
      <c r="DG507" s="2" t="s">
        <v>838</v>
      </c>
      <c r="DH507" s="2" t="s">
        <v>846</v>
      </c>
      <c r="DI507" s="2" t="s">
        <v>241</v>
      </c>
      <c r="DJ507" s="2" t="s">
        <v>229</v>
      </c>
      <c r="DK507" s="4"/>
      <c r="DL507" s="8"/>
      <c r="DM507" s="4"/>
      <c r="DN507" s="8"/>
      <c r="DO507" s="7"/>
      <c r="DP507" s="7"/>
      <c r="DQ507" s="2" t="s">
        <v>239</v>
      </c>
      <c r="DR507" s="2" t="s">
        <v>275</v>
      </c>
      <c r="DS507" s="2" t="s">
        <v>1487</v>
      </c>
      <c r="DT507" s="2" t="s">
        <v>1328</v>
      </c>
      <c r="DU507" s="2" t="s">
        <v>241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239</v>
      </c>
      <c r="ED507" s="2" t="s">
        <v>275</v>
      </c>
      <c r="EE507" s="2" t="s">
        <v>838</v>
      </c>
      <c r="EF507" s="2" t="s">
        <v>540</v>
      </c>
      <c r="EG507" s="2" t="s">
        <v>263</v>
      </c>
      <c r="EH507" s="2" t="s">
        <v>229</v>
      </c>
      <c r="EI507" s="4"/>
      <c r="EJ507" s="8"/>
      <c r="EK507" s="4"/>
      <c r="EL507" s="8"/>
      <c r="EM507" s="7"/>
      <c r="EN507" s="7"/>
      <c r="EO507" s="2" t="s">
        <v>266</v>
      </c>
      <c r="EP507" s="2" t="s">
        <v>275</v>
      </c>
      <c r="EQ507" s="2" t="s">
        <v>229</v>
      </c>
      <c r="ER507" s="2" t="s">
        <v>229</v>
      </c>
      <c r="ES507" s="2" t="s">
        <v>241</v>
      </c>
      <c r="ET507" s="2" t="s">
        <v>229</v>
      </c>
      <c r="EU507" s="4"/>
      <c r="EV507" s="8"/>
      <c r="EW507" s="4"/>
      <c r="EX507" s="8"/>
      <c r="EY507" s="7"/>
      <c r="EZ507" s="7"/>
      <c r="FA507" s="2" t="s">
        <v>239</v>
      </c>
      <c r="FB507" s="2" t="s">
        <v>226</v>
      </c>
      <c r="FC507" s="2" t="s">
        <v>3419</v>
      </c>
      <c r="FD507" s="2" t="s">
        <v>259</v>
      </c>
      <c r="FE507" s="2" t="s">
        <v>241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275</v>
      </c>
      <c r="FO507" s="2" t="s">
        <v>838</v>
      </c>
      <c r="FP507" s="2" t="s">
        <v>229</v>
      </c>
      <c r="FQ507" s="2" t="s">
        <v>241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229</v>
      </c>
      <c r="FZ507" s="2" t="s">
        <v>229</v>
      </c>
      <c r="GA507" s="2" t="s">
        <v>229</v>
      </c>
      <c r="GB507" s="2" t="s">
        <v>229</v>
      </c>
      <c r="GC507" s="2" t="s">
        <v>229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272</v>
      </c>
      <c r="GL507" s="2" t="s">
        <v>226</v>
      </c>
      <c r="GM507" s="2" t="s">
        <v>229</v>
      </c>
      <c r="GN507" s="2" t="s">
        <v>229</v>
      </c>
      <c r="GO507" s="2" t="s">
        <v>241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226</v>
      </c>
      <c r="GY507" s="2" t="s">
        <v>838</v>
      </c>
      <c r="GZ507" s="2" t="s">
        <v>3798</v>
      </c>
      <c r="HA507" s="2" t="s">
        <v>241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239</v>
      </c>
      <c r="HJ507" s="2" t="s">
        <v>226</v>
      </c>
      <c r="HK507" s="2" t="s">
        <v>846</v>
      </c>
      <c r="HL507" s="2" t="s">
        <v>1329</v>
      </c>
      <c r="HM507" s="2" t="s">
        <v>241</v>
      </c>
      <c r="HN507" s="2" t="s">
        <v>229</v>
      </c>
      <c r="HO507" s="4"/>
      <c r="HP507" s="8"/>
      <c r="HQ507" s="4"/>
      <c r="HR507" s="8"/>
      <c r="HS507" s="7"/>
      <c r="HT507" s="7"/>
      <c r="HU507" s="2" t="s">
        <v>239</v>
      </c>
      <c r="HV507" s="2" t="s">
        <v>275</v>
      </c>
      <c r="HW507" s="2" t="s">
        <v>301</v>
      </c>
      <c r="HX507" s="2" t="s">
        <v>486</v>
      </c>
      <c r="HY507" s="2" t="s">
        <v>241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266</v>
      </c>
      <c r="IH507" s="2" t="s">
        <v>226</v>
      </c>
      <c r="II507" s="2" t="s">
        <v>229</v>
      </c>
      <c r="IJ507" s="2" t="s">
        <v>229</v>
      </c>
      <c r="IK507" s="2" t="s">
        <v>241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272</v>
      </c>
      <c r="IT507" s="2" t="s">
        <v>226</v>
      </c>
      <c r="IU507" s="2" t="s">
        <v>229</v>
      </c>
      <c r="IV507" s="2" t="s">
        <v>229</v>
      </c>
      <c r="IW507" s="2" t="s">
        <v>241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239</v>
      </c>
      <c r="JF507" s="2" t="s">
        <v>226</v>
      </c>
      <c r="JG507" s="2" t="s">
        <v>229</v>
      </c>
      <c r="JH507" s="2" t="s">
        <v>229</v>
      </c>
      <c r="JI507" s="2" t="s">
        <v>241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229</v>
      </c>
      <c r="JR507" s="2" t="s">
        <v>229</v>
      </c>
      <c r="JS507" s="2" t="s">
        <v>229</v>
      </c>
      <c r="JT507" s="2" t="s">
        <v>229</v>
      </c>
      <c r="JU507" s="2" t="s">
        <v>229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272</v>
      </c>
      <c r="KD507" s="2" t="s">
        <v>226</v>
      </c>
      <c r="KE507" s="2" t="s">
        <v>229</v>
      </c>
      <c r="KF507" s="2" t="s">
        <v>229</v>
      </c>
      <c r="KG507" s="2" t="s">
        <v>241</v>
      </c>
      <c r="KH507" s="2" t="s">
        <v>229</v>
      </c>
      <c r="KI507" s="4"/>
      <c r="KJ507" s="8"/>
      <c r="KK507" s="4"/>
      <c r="KL507" s="8"/>
      <c r="KM507" s="7"/>
      <c r="KN507" s="7"/>
      <c r="KO507" s="2" t="s">
        <v>272</v>
      </c>
      <c r="KP507" s="2" t="s">
        <v>226</v>
      </c>
      <c r="KQ507" s="2" t="s">
        <v>229</v>
      </c>
      <c r="KR507" s="2" t="s">
        <v>229</v>
      </c>
      <c r="KS507" s="2" t="s">
        <v>241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272</v>
      </c>
      <c r="LB507" s="2" t="s">
        <v>226</v>
      </c>
      <c r="LC507" s="2" t="s">
        <v>229</v>
      </c>
      <c r="LD507" s="2" t="s">
        <v>229</v>
      </c>
      <c r="LE507" s="2" t="s">
        <v>241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229</v>
      </c>
      <c r="LN507" s="2" t="s">
        <v>229</v>
      </c>
      <c r="LO507" s="2" t="s">
        <v>229</v>
      </c>
      <c r="LP507" s="2" t="s">
        <v>229</v>
      </c>
      <c r="LQ507" s="2" t="s">
        <v>229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239</v>
      </c>
      <c r="LZ507" s="2" t="s">
        <v>275</v>
      </c>
      <c r="MA507" s="2" t="s">
        <v>439</v>
      </c>
      <c r="MB507" s="2" t="s">
        <v>605</v>
      </c>
      <c r="MC507" s="2" t="s">
        <v>241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266</v>
      </c>
      <c r="ML507" s="2" t="s">
        <v>226</v>
      </c>
      <c r="MM507" s="2" t="s">
        <v>229</v>
      </c>
      <c r="MN507" s="2" t="s">
        <v>229</v>
      </c>
      <c r="MO507" s="2" t="s">
        <v>241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272</v>
      </c>
      <c r="MX507" s="2" t="s">
        <v>226</v>
      </c>
      <c r="MY507" s="2" t="s">
        <v>229</v>
      </c>
      <c r="MZ507" s="2" t="s">
        <v>229</v>
      </c>
      <c r="NA507" s="2" t="s">
        <v>241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239</v>
      </c>
      <c r="NJ507" s="2" t="s">
        <v>260</v>
      </c>
      <c r="NK507" s="2" t="s">
        <v>3391</v>
      </c>
      <c r="NL507" s="2" t="s">
        <v>3263</v>
      </c>
      <c r="NM507" s="2" t="s">
        <v>241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272</v>
      </c>
      <c r="NV507" s="2" t="s">
        <v>226</v>
      </c>
      <c r="NW507" s="2" t="s">
        <v>229</v>
      </c>
      <c r="NX507" s="2" t="s">
        <v>229</v>
      </c>
      <c r="NY507" s="2" t="s">
        <v>241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229</v>
      </c>
      <c r="OH507" s="2" t="s">
        <v>229</v>
      </c>
      <c r="OI507" s="2" t="s">
        <v>229</v>
      </c>
      <c r="OJ507" s="2" t="s">
        <v>229</v>
      </c>
      <c r="OK507" s="2" t="s">
        <v>229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229</v>
      </c>
      <c r="OT507" s="2" t="s">
        <v>229</v>
      </c>
      <c r="OU507" s="2" t="s">
        <v>229</v>
      </c>
      <c r="OV507" s="2" t="s">
        <v>229</v>
      </c>
      <c r="OW507" s="2" t="s">
        <v>229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281</v>
      </c>
      <c r="PF507" s="2" t="s">
        <v>226</v>
      </c>
      <c r="PG507" s="2" t="s">
        <v>229</v>
      </c>
      <c r="PH507" s="2" t="s">
        <v>229</v>
      </c>
      <c r="PI507" s="2" t="s">
        <v>241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266</v>
      </c>
      <c r="PR507" s="2" t="s">
        <v>275</v>
      </c>
      <c r="PS507" s="2" t="s">
        <v>229</v>
      </c>
      <c r="PT507" s="2" t="s">
        <v>229</v>
      </c>
      <c r="PU507" s="2" t="s">
        <v>241</v>
      </c>
      <c r="PV507" s="2" t="s">
        <v>229</v>
      </c>
      <c r="PW507" s="4"/>
      <c r="PX507" s="8"/>
      <c r="PY507" s="4"/>
      <c r="PZ507" s="8"/>
      <c r="QA507" s="7"/>
      <c r="QB507" s="7"/>
      <c r="QC507" s="2" t="s">
        <v>281</v>
      </c>
      <c r="QD507" s="2" t="s">
        <v>226</v>
      </c>
      <c r="QE507" s="2" t="s">
        <v>229</v>
      </c>
      <c r="QF507" s="2" t="s">
        <v>229</v>
      </c>
      <c r="QG507" s="2" t="s">
        <v>241</v>
      </c>
      <c r="QH507" s="2" t="s">
        <v>229</v>
      </c>
      <c r="QI507" s="4"/>
      <c r="QJ507" s="8"/>
      <c r="QK507" s="4"/>
      <c r="QL507" s="8"/>
      <c r="QM507" s="7"/>
      <c r="QN507" s="7"/>
      <c r="QO507" s="2" t="s">
        <v>229</v>
      </c>
      <c r="QP507" s="2" t="s">
        <v>229</v>
      </c>
      <c r="QQ507" s="2" t="s">
        <v>229</v>
      </c>
      <c r="QR507" s="2" t="s">
        <v>229</v>
      </c>
      <c r="QS507" s="2" t="s">
        <v>229</v>
      </c>
      <c r="QT507" s="2" t="s">
        <v>229</v>
      </c>
      <c r="QU507" s="4"/>
      <c r="QV507" s="8"/>
      <c r="QW507" s="4"/>
      <c r="QX507" s="8"/>
      <c r="QY507" s="7"/>
      <c r="QZ507" s="7"/>
      <c r="RA507" s="2" t="s">
        <v>272</v>
      </c>
      <c r="RB507" s="2" t="s">
        <v>226</v>
      </c>
      <c r="RC507" s="2" t="s">
        <v>229</v>
      </c>
      <c r="RD507" s="2" t="s">
        <v>229</v>
      </c>
      <c r="RE507" s="2" t="s">
        <v>241</v>
      </c>
      <c r="RF507" s="2" t="s">
        <v>229</v>
      </c>
      <c r="RG507" s="4"/>
      <c r="RH507" s="8"/>
      <c r="RI507" s="4"/>
      <c r="RJ507" s="8"/>
      <c r="RK507" s="7"/>
      <c r="RL507" s="7"/>
      <c r="RM507" s="2" t="s">
        <v>229</v>
      </c>
      <c r="RN507" s="2" t="s">
        <v>229</v>
      </c>
      <c r="RO507" s="2" t="s">
        <v>229</v>
      </c>
      <c r="RP507" s="2" t="s">
        <v>229</v>
      </c>
      <c r="RQ507" s="2" t="s">
        <v>229</v>
      </c>
      <c r="RR507" s="2" t="s">
        <v>229</v>
      </c>
      <c r="RS507" s="4"/>
      <c r="RT507" s="8"/>
      <c r="RU507" s="4"/>
      <c r="RV507" s="8"/>
      <c r="RW507" s="7"/>
      <c r="RX507" s="7"/>
      <c r="RY507" s="2" t="s">
        <v>266</v>
      </c>
      <c r="RZ507" s="2" t="s">
        <v>275</v>
      </c>
      <c r="SA507" s="2" t="s">
        <v>229</v>
      </c>
      <c r="SB507" s="2" t="s">
        <v>229</v>
      </c>
      <c r="SC507" s="2" t="s">
        <v>241</v>
      </c>
      <c r="SD507" s="2" t="s">
        <v>229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</row>
    <row r="508">
      <c r="A508" s="2" t="s">
        <v>3799</v>
      </c>
      <c r="B508" s="2" t="s">
        <v>216</v>
      </c>
      <c r="C508" s="2" t="s">
        <v>217</v>
      </c>
      <c r="D508" s="2" t="s">
        <v>3600</v>
      </c>
      <c r="E508" s="2" t="s">
        <v>3726</v>
      </c>
      <c r="F508" s="2" t="s">
        <v>3794</v>
      </c>
      <c r="G508" s="2" t="s">
        <v>2783</v>
      </c>
      <c r="H508" s="2" t="s">
        <v>3795</v>
      </c>
      <c r="I508" s="2" t="s">
        <v>3796</v>
      </c>
      <c r="J508" s="2" t="s">
        <v>285</v>
      </c>
      <c r="K508" s="2" t="s">
        <v>1070</v>
      </c>
      <c r="L508" s="3">
        <v>41.4</v>
      </c>
      <c r="M508" s="3">
        <v>43.47</v>
      </c>
      <c r="N508" s="3">
        <v>89.99</v>
      </c>
      <c r="O508" s="2" t="s">
        <v>963</v>
      </c>
      <c r="P508" s="2" t="s">
        <v>964</v>
      </c>
      <c r="Q508" s="2" t="s">
        <v>228</v>
      </c>
      <c r="R508" s="2" t="s">
        <v>229</v>
      </c>
      <c r="S508" s="2" t="s">
        <v>3797</v>
      </c>
      <c r="T508" s="2" t="s">
        <v>3733</v>
      </c>
      <c r="U508" s="2" t="s">
        <v>232</v>
      </c>
      <c r="V508" s="2" t="s">
        <v>1524</v>
      </c>
      <c r="W508" s="2" t="s">
        <v>1437</v>
      </c>
      <c r="X508" s="2" t="s">
        <v>1009</v>
      </c>
      <c r="Y508" s="2" t="s">
        <v>546</v>
      </c>
      <c r="Z508" s="4"/>
      <c r="AA508" s="4">
        <f>=ROUNDDOWN({0},0)</f>
      </c>
      <c r="AB508" s="5"/>
      <c r="AC508" s="2" t="s">
        <v>229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/>
      <c r="BJ508" s="4"/>
      <c r="BK508" s="8"/>
      <c r="BL508" s="2" t="s">
        <v>229</v>
      </c>
      <c r="BM508" s="7"/>
      <c r="BN508" s="7"/>
      <c r="BO508" s="4"/>
      <c r="BP508" s="8"/>
      <c r="BQ508" s="4"/>
      <c r="BR508" s="8"/>
      <c r="BS508" s="7"/>
      <c r="BT508" s="7"/>
      <c r="BU508" s="2" t="s">
        <v>239</v>
      </c>
      <c r="BV508" s="2" t="s">
        <v>275</v>
      </c>
      <c r="BW508" s="2" t="s">
        <v>229</v>
      </c>
      <c r="BX508" s="2" t="s">
        <v>1224</v>
      </c>
      <c r="BY508" s="2" t="s">
        <v>241</v>
      </c>
      <c r="BZ508" s="2" t="s">
        <v>229</v>
      </c>
      <c r="CA508" s="4"/>
      <c r="CB508" s="8"/>
      <c r="CC508" s="4"/>
      <c r="CD508" s="8"/>
      <c r="CE508" s="7"/>
      <c r="CF508" s="7"/>
      <c r="CG508" s="2" t="s">
        <v>239</v>
      </c>
      <c r="CH508" s="2" t="s">
        <v>275</v>
      </c>
      <c r="CI508" s="2" t="s">
        <v>1594</v>
      </c>
      <c r="CJ508" s="2" t="s">
        <v>3800</v>
      </c>
      <c r="CK508" s="2" t="s">
        <v>241</v>
      </c>
      <c r="CL508" s="2" t="s">
        <v>229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275</v>
      </c>
      <c r="CU508" s="2" t="s">
        <v>3191</v>
      </c>
      <c r="CV508" s="2" t="s">
        <v>1594</v>
      </c>
      <c r="CW508" s="2" t="s">
        <v>241</v>
      </c>
      <c r="CX508" s="2" t="s">
        <v>229</v>
      </c>
      <c r="CY508" s="4"/>
      <c r="CZ508" s="8"/>
      <c r="DA508" s="4"/>
      <c r="DB508" s="8"/>
      <c r="DC508" s="7"/>
      <c r="DD508" s="7"/>
      <c r="DE508" s="2" t="s">
        <v>239</v>
      </c>
      <c r="DF508" s="2" t="s">
        <v>275</v>
      </c>
      <c r="DG508" s="2" t="s">
        <v>3191</v>
      </c>
      <c r="DH508" s="2" t="s">
        <v>540</v>
      </c>
      <c r="DI508" s="2" t="s">
        <v>241</v>
      </c>
      <c r="DJ508" s="2" t="s">
        <v>229</v>
      </c>
      <c r="DK508" s="4"/>
      <c r="DL508" s="8"/>
      <c r="DM508" s="4"/>
      <c r="DN508" s="8"/>
      <c r="DO508" s="7"/>
      <c r="DP508" s="7"/>
      <c r="DQ508" s="2" t="s">
        <v>239</v>
      </c>
      <c r="DR508" s="2" t="s">
        <v>275</v>
      </c>
      <c r="DS508" s="2" t="s">
        <v>1487</v>
      </c>
      <c r="DT508" s="2" t="s">
        <v>3764</v>
      </c>
      <c r="DU508" s="2" t="s">
        <v>241</v>
      </c>
      <c r="DV508" s="2" t="s">
        <v>229</v>
      </c>
      <c r="DW508" s="4"/>
      <c r="DX508" s="8"/>
      <c r="DY508" s="4"/>
      <c r="DZ508" s="8"/>
      <c r="EA508" s="7"/>
      <c r="EB508" s="7"/>
      <c r="EC508" s="2" t="s">
        <v>239</v>
      </c>
      <c r="ED508" s="2" t="s">
        <v>275</v>
      </c>
      <c r="EE508" s="2" t="s">
        <v>838</v>
      </c>
      <c r="EF508" s="2" t="s">
        <v>435</v>
      </c>
      <c r="EG508" s="2" t="s">
        <v>241</v>
      </c>
      <c r="EH508" s="2" t="s">
        <v>229</v>
      </c>
      <c r="EI508" s="4"/>
      <c r="EJ508" s="8"/>
      <c r="EK508" s="4"/>
      <c r="EL508" s="8"/>
      <c r="EM508" s="7"/>
      <c r="EN508" s="7"/>
      <c r="EO508" s="2" t="s">
        <v>266</v>
      </c>
      <c r="EP508" s="2" t="s">
        <v>275</v>
      </c>
      <c r="EQ508" s="2" t="s">
        <v>229</v>
      </c>
      <c r="ER508" s="2" t="s">
        <v>229</v>
      </c>
      <c r="ES508" s="2" t="s">
        <v>241</v>
      </c>
      <c r="ET508" s="2" t="s">
        <v>229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275</v>
      </c>
      <c r="FC508" s="2" t="s">
        <v>3419</v>
      </c>
      <c r="FD508" s="2" t="s">
        <v>3391</v>
      </c>
      <c r="FE508" s="2" t="s">
        <v>241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226</v>
      </c>
      <c r="FO508" s="2" t="s">
        <v>3191</v>
      </c>
      <c r="FP508" s="2" t="s">
        <v>489</v>
      </c>
      <c r="FQ508" s="2" t="s">
        <v>241</v>
      </c>
      <c r="FR508" s="2" t="s">
        <v>229</v>
      </c>
      <c r="FS508" s="4"/>
      <c r="FT508" s="8"/>
      <c r="FU508" s="4"/>
      <c r="FV508" s="8"/>
      <c r="FW508" s="7"/>
      <c r="FX508" s="7"/>
      <c r="FY508" s="2" t="s">
        <v>229</v>
      </c>
      <c r="FZ508" s="2" t="s">
        <v>229</v>
      </c>
      <c r="GA508" s="2" t="s">
        <v>229</v>
      </c>
      <c r="GB508" s="2" t="s">
        <v>229</v>
      </c>
      <c r="GC508" s="2" t="s">
        <v>229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272</v>
      </c>
      <c r="GL508" s="2" t="s">
        <v>275</v>
      </c>
      <c r="GM508" s="2" t="s">
        <v>229</v>
      </c>
      <c r="GN508" s="2" t="s">
        <v>229</v>
      </c>
      <c r="GO508" s="2" t="s">
        <v>241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239</v>
      </c>
      <c r="GX508" s="2" t="s">
        <v>275</v>
      </c>
      <c r="GY508" s="2" t="s">
        <v>3191</v>
      </c>
      <c r="GZ508" s="2" t="s">
        <v>776</v>
      </c>
      <c r="HA508" s="2" t="s">
        <v>241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239</v>
      </c>
      <c r="HJ508" s="2" t="s">
        <v>226</v>
      </c>
      <c r="HK508" s="2" t="s">
        <v>846</v>
      </c>
      <c r="HL508" s="2" t="s">
        <v>229</v>
      </c>
      <c r="HM508" s="2" t="s">
        <v>241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239</v>
      </c>
      <c r="HV508" s="2" t="s">
        <v>275</v>
      </c>
      <c r="HW508" s="2" t="s">
        <v>301</v>
      </c>
      <c r="HX508" s="2" t="s">
        <v>427</v>
      </c>
      <c r="HY508" s="2" t="s">
        <v>241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266</v>
      </c>
      <c r="IH508" s="2" t="s">
        <v>275</v>
      </c>
      <c r="II508" s="2" t="s">
        <v>229</v>
      </c>
      <c r="IJ508" s="2" t="s">
        <v>229</v>
      </c>
      <c r="IK508" s="2" t="s">
        <v>241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272</v>
      </c>
      <c r="IT508" s="2" t="s">
        <v>275</v>
      </c>
      <c r="IU508" s="2" t="s">
        <v>229</v>
      </c>
      <c r="IV508" s="2" t="s">
        <v>229</v>
      </c>
      <c r="IW508" s="2" t="s">
        <v>241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239</v>
      </c>
      <c r="JF508" s="2" t="s">
        <v>226</v>
      </c>
      <c r="JG508" s="2" t="s">
        <v>3801</v>
      </c>
      <c r="JH508" s="2" t="s">
        <v>229</v>
      </c>
      <c r="JI508" s="2" t="s">
        <v>241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229</v>
      </c>
      <c r="JR508" s="2" t="s">
        <v>229</v>
      </c>
      <c r="JS508" s="2" t="s">
        <v>229</v>
      </c>
      <c r="JT508" s="2" t="s">
        <v>229</v>
      </c>
      <c r="JU508" s="2" t="s">
        <v>229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272</v>
      </c>
      <c r="KD508" s="2" t="s">
        <v>275</v>
      </c>
      <c r="KE508" s="2" t="s">
        <v>229</v>
      </c>
      <c r="KF508" s="2" t="s">
        <v>229</v>
      </c>
      <c r="KG508" s="2" t="s">
        <v>241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272</v>
      </c>
      <c r="KP508" s="2" t="s">
        <v>275</v>
      </c>
      <c r="KQ508" s="2" t="s">
        <v>229</v>
      </c>
      <c r="KR508" s="2" t="s">
        <v>229</v>
      </c>
      <c r="KS508" s="2" t="s">
        <v>241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272</v>
      </c>
      <c r="LB508" s="2" t="s">
        <v>275</v>
      </c>
      <c r="LC508" s="2" t="s">
        <v>229</v>
      </c>
      <c r="LD508" s="2" t="s">
        <v>229</v>
      </c>
      <c r="LE508" s="2" t="s">
        <v>241</v>
      </c>
      <c r="LF508" s="2" t="s">
        <v>229</v>
      </c>
      <c r="LG508" s="4"/>
      <c r="LH508" s="8"/>
      <c r="LI508" s="4"/>
      <c r="LJ508" s="8"/>
      <c r="LK508" s="7"/>
      <c r="LL508" s="7"/>
      <c r="LM508" s="2" t="s">
        <v>229</v>
      </c>
      <c r="LN508" s="2" t="s">
        <v>229</v>
      </c>
      <c r="LO508" s="2" t="s">
        <v>229</v>
      </c>
      <c r="LP508" s="2" t="s">
        <v>229</v>
      </c>
      <c r="LQ508" s="2" t="s">
        <v>229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239</v>
      </c>
      <c r="LZ508" s="2" t="s">
        <v>275</v>
      </c>
      <c r="MA508" s="2" t="s">
        <v>439</v>
      </c>
      <c r="MB508" s="2" t="s">
        <v>1497</v>
      </c>
      <c r="MC508" s="2" t="s">
        <v>241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266</v>
      </c>
      <c r="ML508" s="2" t="s">
        <v>275</v>
      </c>
      <c r="MM508" s="2" t="s">
        <v>229</v>
      </c>
      <c r="MN508" s="2" t="s">
        <v>229</v>
      </c>
      <c r="MO508" s="2" t="s">
        <v>241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272</v>
      </c>
      <c r="MX508" s="2" t="s">
        <v>275</v>
      </c>
      <c r="MY508" s="2" t="s">
        <v>229</v>
      </c>
      <c r="MZ508" s="2" t="s">
        <v>229</v>
      </c>
      <c r="NA508" s="2" t="s">
        <v>241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239</v>
      </c>
      <c r="NJ508" s="2" t="s">
        <v>275</v>
      </c>
      <c r="NK508" s="2" t="s">
        <v>3391</v>
      </c>
      <c r="NL508" s="2" t="s">
        <v>439</v>
      </c>
      <c r="NM508" s="2" t="s">
        <v>241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272</v>
      </c>
      <c r="NV508" s="2" t="s">
        <v>275</v>
      </c>
      <c r="NW508" s="2" t="s">
        <v>229</v>
      </c>
      <c r="NX508" s="2" t="s">
        <v>229</v>
      </c>
      <c r="NY508" s="2" t="s">
        <v>241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229</v>
      </c>
      <c r="OH508" s="2" t="s">
        <v>229</v>
      </c>
      <c r="OI508" s="2" t="s">
        <v>229</v>
      </c>
      <c r="OJ508" s="2" t="s">
        <v>229</v>
      </c>
      <c r="OK508" s="2" t="s">
        <v>229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229</v>
      </c>
      <c r="OT508" s="2" t="s">
        <v>229</v>
      </c>
      <c r="OU508" s="2" t="s">
        <v>229</v>
      </c>
      <c r="OV508" s="2" t="s">
        <v>229</v>
      </c>
      <c r="OW508" s="2" t="s">
        <v>229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281</v>
      </c>
      <c r="PF508" s="2" t="s">
        <v>275</v>
      </c>
      <c r="PG508" s="2" t="s">
        <v>229</v>
      </c>
      <c r="PH508" s="2" t="s">
        <v>229</v>
      </c>
      <c r="PI508" s="2" t="s">
        <v>241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266</v>
      </c>
      <c r="PR508" s="2" t="s">
        <v>275</v>
      </c>
      <c r="PS508" s="2" t="s">
        <v>229</v>
      </c>
      <c r="PT508" s="2" t="s">
        <v>229</v>
      </c>
      <c r="PU508" s="2" t="s">
        <v>241</v>
      </c>
      <c r="PV508" s="2" t="s">
        <v>229</v>
      </c>
      <c r="PW508" s="4"/>
      <c r="PX508" s="8"/>
      <c r="PY508" s="4"/>
      <c r="PZ508" s="8"/>
      <c r="QA508" s="7"/>
      <c r="QB508" s="7"/>
      <c r="QC508" s="2" t="s">
        <v>281</v>
      </c>
      <c r="QD508" s="2" t="s">
        <v>275</v>
      </c>
      <c r="QE508" s="2" t="s">
        <v>229</v>
      </c>
      <c r="QF508" s="2" t="s">
        <v>229</v>
      </c>
      <c r="QG508" s="2" t="s">
        <v>241</v>
      </c>
      <c r="QH508" s="2" t="s">
        <v>229</v>
      </c>
      <c r="QI508" s="4"/>
      <c r="QJ508" s="8"/>
      <c r="QK508" s="4"/>
      <c r="QL508" s="8"/>
      <c r="QM508" s="7"/>
      <c r="QN508" s="7"/>
      <c r="QO508" s="2" t="s">
        <v>229</v>
      </c>
      <c r="QP508" s="2" t="s">
        <v>229</v>
      </c>
      <c r="QQ508" s="2" t="s">
        <v>229</v>
      </c>
      <c r="QR508" s="2" t="s">
        <v>229</v>
      </c>
      <c r="QS508" s="2" t="s">
        <v>229</v>
      </c>
      <c r="QT508" s="2" t="s">
        <v>229</v>
      </c>
      <c r="QU508" s="4"/>
      <c r="QV508" s="8"/>
      <c r="QW508" s="4"/>
      <c r="QX508" s="8"/>
      <c r="QY508" s="7"/>
      <c r="QZ508" s="7"/>
      <c r="RA508" s="2" t="s">
        <v>272</v>
      </c>
      <c r="RB508" s="2" t="s">
        <v>275</v>
      </c>
      <c r="RC508" s="2" t="s">
        <v>229</v>
      </c>
      <c r="RD508" s="2" t="s">
        <v>229</v>
      </c>
      <c r="RE508" s="2" t="s">
        <v>241</v>
      </c>
      <c r="RF508" s="2" t="s">
        <v>229</v>
      </c>
      <c r="RG508" s="4"/>
      <c r="RH508" s="8"/>
      <c r="RI508" s="4"/>
      <c r="RJ508" s="8"/>
      <c r="RK508" s="7"/>
      <c r="RL508" s="7"/>
      <c r="RM508" s="2" t="s">
        <v>229</v>
      </c>
      <c r="RN508" s="2" t="s">
        <v>229</v>
      </c>
      <c r="RO508" s="2" t="s">
        <v>229</v>
      </c>
      <c r="RP508" s="2" t="s">
        <v>229</v>
      </c>
      <c r="RQ508" s="2" t="s">
        <v>229</v>
      </c>
      <c r="RR508" s="2" t="s">
        <v>229</v>
      </c>
      <c r="RS508" s="4"/>
      <c r="RT508" s="8"/>
      <c r="RU508" s="4"/>
      <c r="RV508" s="8"/>
      <c r="RW508" s="7"/>
      <c r="RX508" s="7"/>
      <c r="RY508" s="2" t="s">
        <v>266</v>
      </c>
      <c r="RZ508" s="2" t="s">
        <v>275</v>
      </c>
      <c r="SA508" s="2" t="s">
        <v>229</v>
      </c>
      <c r="SB508" s="2" t="s">
        <v>229</v>
      </c>
      <c r="SC508" s="2" t="s">
        <v>241</v>
      </c>
      <c r="SD508" s="2" t="s">
        <v>229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</row>
    <row r="509">
      <c r="A509" s="2" t="s">
        <v>3802</v>
      </c>
      <c r="B509" s="2" t="s">
        <v>216</v>
      </c>
      <c r="C509" s="2" t="s">
        <v>217</v>
      </c>
      <c r="D509" s="2" t="s">
        <v>3600</v>
      </c>
      <c r="E509" s="2" t="s">
        <v>3726</v>
      </c>
      <c r="F509" s="2" t="s">
        <v>3803</v>
      </c>
      <c r="G509" s="2" t="s">
        <v>3804</v>
      </c>
      <c r="H509" s="2" t="s">
        <v>3805</v>
      </c>
      <c r="I509" s="2" t="s">
        <v>3796</v>
      </c>
      <c r="J509" s="2" t="s">
        <v>224</v>
      </c>
      <c r="K509" s="2" t="s">
        <v>1140</v>
      </c>
      <c r="L509" s="3">
        <v>28.8</v>
      </c>
      <c r="M509" s="3">
        <v>30.24</v>
      </c>
      <c r="N509" s="3">
        <v>59.99</v>
      </c>
      <c r="O509" s="2" t="s">
        <v>963</v>
      </c>
      <c r="P509" s="2" t="s">
        <v>964</v>
      </c>
      <c r="Q509" s="2" t="s">
        <v>228</v>
      </c>
      <c r="R509" s="2" t="s">
        <v>229</v>
      </c>
      <c r="S509" s="2" t="s">
        <v>3806</v>
      </c>
      <c r="T509" s="2" t="s">
        <v>3733</v>
      </c>
      <c r="U509" s="2" t="s">
        <v>2464</v>
      </c>
      <c r="V509" s="2" t="s">
        <v>1524</v>
      </c>
      <c r="W509" s="2" t="s">
        <v>686</v>
      </c>
      <c r="X509" s="2" t="s">
        <v>1009</v>
      </c>
      <c r="Y509" s="2" t="s">
        <v>546</v>
      </c>
      <c r="Z509" s="4"/>
      <c r="AA509" s="4">
        <f>=ROUNDDOWN({0},0)</f>
      </c>
      <c r="AB509" s="5"/>
      <c r="AC509" s="2" t="s">
        <v>229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229</v>
      </c>
      <c r="BM509" s="7"/>
      <c r="BN509" s="7"/>
      <c r="BO509" s="4"/>
      <c r="BP509" s="8"/>
      <c r="BQ509" s="4"/>
      <c r="BR509" s="8"/>
      <c r="BS509" s="7"/>
      <c r="BT509" s="7"/>
      <c r="BU509" s="2" t="s">
        <v>266</v>
      </c>
      <c r="BV509" s="2" t="s">
        <v>275</v>
      </c>
      <c r="BW509" s="2" t="s">
        <v>229</v>
      </c>
      <c r="BX509" s="2" t="s">
        <v>229</v>
      </c>
      <c r="BY509" s="2" t="s">
        <v>241</v>
      </c>
      <c r="BZ509" s="2" t="s">
        <v>229</v>
      </c>
      <c r="CA509" s="4"/>
      <c r="CB509" s="8"/>
      <c r="CC509" s="4"/>
      <c r="CD509" s="8"/>
      <c r="CE509" s="7"/>
      <c r="CF509" s="7"/>
      <c r="CG509" s="2" t="s">
        <v>239</v>
      </c>
      <c r="CH509" s="2" t="s">
        <v>275</v>
      </c>
      <c r="CI509" s="2" t="s">
        <v>1594</v>
      </c>
      <c r="CJ509" s="2" t="s">
        <v>3759</v>
      </c>
      <c r="CK509" s="2" t="s">
        <v>241</v>
      </c>
      <c r="CL509" s="2" t="s">
        <v>229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275</v>
      </c>
      <c r="CU509" s="2" t="s">
        <v>838</v>
      </c>
      <c r="CV509" s="2" t="s">
        <v>1420</v>
      </c>
      <c r="CW509" s="2" t="s">
        <v>241</v>
      </c>
      <c r="CX509" s="2" t="s">
        <v>229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275</v>
      </c>
      <c r="DG509" s="2" t="s">
        <v>838</v>
      </c>
      <c r="DH509" s="2" t="s">
        <v>3124</v>
      </c>
      <c r="DI509" s="2" t="s">
        <v>241</v>
      </c>
      <c r="DJ509" s="2" t="s">
        <v>229</v>
      </c>
      <c r="DK509" s="4"/>
      <c r="DL509" s="8"/>
      <c r="DM509" s="4"/>
      <c r="DN509" s="8"/>
      <c r="DO509" s="7"/>
      <c r="DP509" s="7"/>
      <c r="DQ509" s="2" t="s">
        <v>239</v>
      </c>
      <c r="DR509" s="2" t="s">
        <v>275</v>
      </c>
      <c r="DS509" s="2" t="s">
        <v>3807</v>
      </c>
      <c r="DT509" s="2" t="s">
        <v>332</v>
      </c>
      <c r="DU509" s="2" t="s">
        <v>241</v>
      </c>
      <c r="DV509" s="2" t="s">
        <v>229</v>
      </c>
      <c r="DW509" s="4"/>
      <c r="DX509" s="8"/>
      <c r="DY509" s="4"/>
      <c r="DZ509" s="8"/>
      <c r="EA509" s="7"/>
      <c r="EB509" s="7"/>
      <c r="EC509" s="2" t="s">
        <v>239</v>
      </c>
      <c r="ED509" s="2" t="s">
        <v>275</v>
      </c>
      <c r="EE509" s="2" t="s">
        <v>838</v>
      </c>
      <c r="EF509" s="2" t="s">
        <v>3808</v>
      </c>
      <c r="EG509" s="2" t="s">
        <v>241</v>
      </c>
      <c r="EH509" s="2" t="s">
        <v>229</v>
      </c>
      <c r="EI509" s="4"/>
      <c r="EJ509" s="8"/>
      <c r="EK509" s="4"/>
      <c r="EL509" s="8"/>
      <c r="EM509" s="7"/>
      <c r="EN509" s="7"/>
      <c r="EO509" s="2" t="s">
        <v>266</v>
      </c>
      <c r="EP509" s="2" t="s">
        <v>275</v>
      </c>
      <c r="EQ509" s="2" t="s">
        <v>229</v>
      </c>
      <c r="ER509" s="2" t="s">
        <v>229</v>
      </c>
      <c r="ES509" s="2" t="s">
        <v>241</v>
      </c>
      <c r="ET509" s="2" t="s">
        <v>229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275</v>
      </c>
      <c r="FC509" s="2" t="s">
        <v>3419</v>
      </c>
      <c r="FD509" s="2" t="s">
        <v>304</v>
      </c>
      <c r="FE509" s="2" t="s">
        <v>241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226</v>
      </c>
      <c r="FO509" s="2" t="s">
        <v>838</v>
      </c>
      <c r="FP509" s="2" t="s">
        <v>3809</v>
      </c>
      <c r="FQ509" s="2" t="s">
        <v>241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229</v>
      </c>
      <c r="FZ509" s="2" t="s">
        <v>229</v>
      </c>
      <c r="GA509" s="2" t="s">
        <v>229</v>
      </c>
      <c r="GB509" s="2" t="s">
        <v>229</v>
      </c>
      <c r="GC509" s="2" t="s">
        <v>229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272</v>
      </c>
      <c r="GL509" s="2" t="s">
        <v>275</v>
      </c>
      <c r="GM509" s="2" t="s">
        <v>229</v>
      </c>
      <c r="GN509" s="2" t="s">
        <v>229</v>
      </c>
      <c r="GO509" s="2" t="s">
        <v>241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239</v>
      </c>
      <c r="GX509" s="2" t="s">
        <v>275</v>
      </c>
      <c r="GY509" s="2" t="s">
        <v>838</v>
      </c>
      <c r="GZ509" s="2" t="s">
        <v>971</v>
      </c>
      <c r="HA509" s="2" t="s">
        <v>241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239</v>
      </c>
      <c r="HJ509" s="2" t="s">
        <v>275</v>
      </c>
      <c r="HK509" s="2" t="s">
        <v>846</v>
      </c>
      <c r="HL509" s="2" t="s">
        <v>3810</v>
      </c>
      <c r="HM509" s="2" t="s">
        <v>241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275</v>
      </c>
      <c r="HW509" s="2" t="s">
        <v>301</v>
      </c>
      <c r="HX509" s="2" t="s">
        <v>3764</v>
      </c>
      <c r="HY509" s="2" t="s">
        <v>241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266</v>
      </c>
      <c r="IH509" s="2" t="s">
        <v>275</v>
      </c>
      <c r="II509" s="2" t="s">
        <v>229</v>
      </c>
      <c r="IJ509" s="2" t="s">
        <v>229</v>
      </c>
      <c r="IK509" s="2" t="s">
        <v>241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272</v>
      </c>
      <c r="IT509" s="2" t="s">
        <v>275</v>
      </c>
      <c r="IU509" s="2" t="s">
        <v>229</v>
      </c>
      <c r="IV509" s="2" t="s">
        <v>229</v>
      </c>
      <c r="IW509" s="2" t="s">
        <v>241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229</v>
      </c>
      <c r="JF509" s="2" t="s">
        <v>229</v>
      </c>
      <c r="JG509" s="2" t="s">
        <v>229</v>
      </c>
      <c r="JH509" s="2" t="s">
        <v>229</v>
      </c>
      <c r="JI509" s="2" t="s">
        <v>229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229</v>
      </c>
      <c r="JR509" s="2" t="s">
        <v>229</v>
      </c>
      <c r="JS509" s="2" t="s">
        <v>229</v>
      </c>
      <c r="JT509" s="2" t="s">
        <v>229</v>
      </c>
      <c r="JU509" s="2" t="s">
        <v>229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272</v>
      </c>
      <c r="KD509" s="2" t="s">
        <v>275</v>
      </c>
      <c r="KE509" s="2" t="s">
        <v>229</v>
      </c>
      <c r="KF509" s="2" t="s">
        <v>229</v>
      </c>
      <c r="KG509" s="2" t="s">
        <v>241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272</v>
      </c>
      <c r="KP509" s="2" t="s">
        <v>275</v>
      </c>
      <c r="KQ509" s="2" t="s">
        <v>229</v>
      </c>
      <c r="KR509" s="2" t="s">
        <v>229</v>
      </c>
      <c r="KS509" s="2" t="s">
        <v>241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272</v>
      </c>
      <c r="LB509" s="2" t="s">
        <v>275</v>
      </c>
      <c r="LC509" s="2" t="s">
        <v>229</v>
      </c>
      <c r="LD509" s="2" t="s">
        <v>229</v>
      </c>
      <c r="LE509" s="2" t="s">
        <v>241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229</v>
      </c>
      <c r="LN509" s="2" t="s">
        <v>229</v>
      </c>
      <c r="LO509" s="2" t="s">
        <v>229</v>
      </c>
      <c r="LP509" s="2" t="s">
        <v>229</v>
      </c>
      <c r="LQ509" s="2" t="s">
        <v>229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239</v>
      </c>
      <c r="LZ509" s="2" t="s">
        <v>275</v>
      </c>
      <c r="MA509" s="2" t="s">
        <v>439</v>
      </c>
      <c r="MB509" s="2" t="s">
        <v>590</v>
      </c>
      <c r="MC509" s="2" t="s">
        <v>241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266</v>
      </c>
      <c r="ML509" s="2" t="s">
        <v>275</v>
      </c>
      <c r="MM509" s="2" t="s">
        <v>229</v>
      </c>
      <c r="MN509" s="2" t="s">
        <v>229</v>
      </c>
      <c r="MO509" s="2" t="s">
        <v>241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272</v>
      </c>
      <c r="MX509" s="2" t="s">
        <v>275</v>
      </c>
      <c r="MY509" s="2" t="s">
        <v>229</v>
      </c>
      <c r="MZ509" s="2" t="s">
        <v>229</v>
      </c>
      <c r="NA509" s="2" t="s">
        <v>241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239</v>
      </c>
      <c r="NJ509" s="2" t="s">
        <v>275</v>
      </c>
      <c r="NK509" s="2" t="s">
        <v>3391</v>
      </c>
      <c r="NL509" s="2" t="s">
        <v>3471</v>
      </c>
      <c r="NM509" s="2" t="s">
        <v>241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272</v>
      </c>
      <c r="NV509" s="2" t="s">
        <v>275</v>
      </c>
      <c r="NW509" s="2" t="s">
        <v>229</v>
      </c>
      <c r="NX509" s="2" t="s">
        <v>229</v>
      </c>
      <c r="NY509" s="2" t="s">
        <v>241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229</v>
      </c>
      <c r="OH509" s="2" t="s">
        <v>229</v>
      </c>
      <c r="OI509" s="2" t="s">
        <v>229</v>
      </c>
      <c r="OJ509" s="2" t="s">
        <v>229</v>
      </c>
      <c r="OK509" s="2" t="s">
        <v>229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229</v>
      </c>
      <c r="OT509" s="2" t="s">
        <v>229</v>
      </c>
      <c r="OU509" s="2" t="s">
        <v>229</v>
      </c>
      <c r="OV509" s="2" t="s">
        <v>229</v>
      </c>
      <c r="OW509" s="2" t="s">
        <v>229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281</v>
      </c>
      <c r="PF509" s="2" t="s">
        <v>275</v>
      </c>
      <c r="PG509" s="2" t="s">
        <v>229</v>
      </c>
      <c r="PH509" s="2" t="s">
        <v>229</v>
      </c>
      <c r="PI509" s="2" t="s">
        <v>241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266</v>
      </c>
      <c r="PR509" s="2" t="s">
        <v>275</v>
      </c>
      <c r="PS509" s="2" t="s">
        <v>229</v>
      </c>
      <c r="PT509" s="2" t="s">
        <v>229</v>
      </c>
      <c r="PU509" s="2" t="s">
        <v>241</v>
      </c>
      <c r="PV509" s="2" t="s">
        <v>229</v>
      </c>
      <c r="PW509" s="4"/>
      <c r="PX509" s="8"/>
      <c r="PY509" s="4"/>
      <c r="PZ509" s="8"/>
      <c r="QA509" s="7"/>
      <c r="QB509" s="7"/>
      <c r="QC509" s="2" t="s">
        <v>281</v>
      </c>
      <c r="QD509" s="2" t="s">
        <v>275</v>
      </c>
      <c r="QE509" s="2" t="s">
        <v>229</v>
      </c>
      <c r="QF509" s="2" t="s">
        <v>229</v>
      </c>
      <c r="QG509" s="2" t="s">
        <v>241</v>
      </c>
      <c r="QH509" s="2" t="s">
        <v>229</v>
      </c>
      <c r="QI509" s="4"/>
      <c r="QJ509" s="8"/>
      <c r="QK509" s="4"/>
      <c r="QL509" s="8"/>
      <c r="QM509" s="7"/>
      <c r="QN509" s="7"/>
      <c r="QO509" s="2" t="s">
        <v>229</v>
      </c>
      <c r="QP509" s="2" t="s">
        <v>229</v>
      </c>
      <c r="QQ509" s="2" t="s">
        <v>229</v>
      </c>
      <c r="QR509" s="2" t="s">
        <v>229</v>
      </c>
      <c r="QS509" s="2" t="s">
        <v>229</v>
      </c>
      <c r="QT509" s="2" t="s">
        <v>229</v>
      </c>
      <c r="QU509" s="4"/>
      <c r="QV509" s="8"/>
      <c r="QW509" s="4"/>
      <c r="QX509" s="8"/>
      <c r="QY509" s="7"/>
      <c r="QZ509" s="7"/>
      <c r="RA509" s="2" t="s">
        <v>272</v>
      </c>
      <c r="RB509" s="2" t="s">
        <v>275</v>
      </c>
      <c r="RC509" s="2" t="s">
        <v>229</v>
      </c>
      <c r="RD509" s="2" t="s">
        <v>229</v>
      </c>
      <c r="RE509" s="2" t="s">
        <v>241</v>
      </c>
      <c r="RF509" s="2" t="s">
        <v>229</v>
      </c>
      <c r="RG509" s="4"/>
      <c r="RH509" s="8"/>
      <c r="RI509" s="4"/>
      <c r="RJ509" s="8"/>
      <c r="RK509" s="7"/>
      <c r="RL509" s="7"/>
      <c r="RM509" s="2" t="s">
        <v>229</v>
      </c>
      <c r="RN509" s="2" t="s">
        <v>229</v>
      </c>
      <c r="RO509" s="2" t="s">
        <v>229</v>
      </c>
      <c r="RP509" s="2" t="s">
        <v>229</v>
      </c>
      <c r="RQ509" s="2" t="s">
        <v>229</v>
      </c>
      <c r="RR509" s="2" t="s">
        <v>229</v>
      </c>
      <c r="RS509" s="4"/>
      <c r="RT509" s="8"/>
      <c r="RU509" s="4"/>
      <c r="RV509" s="8"/>
      <c r="RW509" s="7"/>
      <c r="RX509" s="7"/>
      <c r="RY509" s="2" t="s">
        <v>266</v>
      </c>
      <c r="RZ509" s="2" t="s">
        <v>275</v>
      </c>
      <c r="SA509" s="2" t="s">
        <v>229</v>
      </c>
      <c r="SB509" s="2" t="s">
        <v>229</v>
      </c>
      <c r="SC509" s="2" t="s">
        <v>241</v>
      </c>
      <c r="SD509" s="2" t="s">
        <v>229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</row>
    <row r="510">
      <c r="A510" s="2" t="s">
        <v>3811</v>
      </c>
      <c r="B510" s="2" t="s">
        <v>216</v>
      </c>
      <c r="C510" s="2" t="s">
        <v>217</v>
      </c>
      <c r="D510" s="2" t="s">
        <v>3600</v>
      </c>
      <c r="E510" s="2" t="s">
        <v>3726</v>
      </c>
      <c r="F510" s="2" t="s">
        <v>3812</v>
      </c>
      <c r="G510" s="2" t="s">
        <v>1479</v>
      </c>
      <c r="H510" s="2" t="s">
        <v>2860</v>
      </c>
      <c r="I510" s="2" t="s">
        <v>3796</v>
      </c>
      <c r="J510" s="2" t="s">
        <v>224</v>
      </c>
      <c r="K510" s="2" t="s">
        <v>1070</v>
      </c>
      <c r="L510" s="3">
        <v>31.5</v>
      </c>
      <c r="M510" s="3">
        <v>33.08</v>
      </c>
      <c r="N510" s="3">
        <v>69.99</v>
      </c>
      <c r="O510" s="2" t="s">
        <v>963</v>
      </c>
      <c r="P510" s="2" t="s">
        <v>964</v>
      </c>
      <c r="Q510" s="2" t="s">
        <v>228</v>
      </c>
      <c r="R510" s="2" t="s">
        <v>229</v>
      </c>
      <c r="S510" s="2" t="s">
        <v>3813</v>
      </c>
      <c r="T510" s="2" t="s">
        <v>3733</v>
      </c>
      <c r="U510" s="2" t="s">
        <v>2464</v>
      </c>
      <c r="V510" s="2" t="s">
        <v>3734</v>
      </c>
      <c r="W510" s="2" t="s">
        <v>686</v>
      </c>
      <c r="X510" s="2" t="s">
        <v>1009</v>
      </c>
      <c r="Y510" s="2" t="s">
        <v>546</v>
      </c>
      <c r="Z510" s="4"/>
      <c r="AA510" s="4">
        <f>=ROUNDDOWN({0},0)</f>
      </c>
      <c r="AB510" s="5"/>
      <c r="AC510" s="2" t="s">
        <v>229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/>
      <c r="BJ510" s="4"/>
      <c r="BK510" s="8"/>
      <c r="BL510" s="2" t="s">
        <v>229</v>
      </c>
      <c r="BM510" s="7"/>
      <c r="BN510" s="7"/>
      <c r="BO510" s="4"/>
      <c r="BP510" s="8"/>
      <c r="BQ510" s="4"/>
      <c r="BR510" s="8"/>
      <c r="BS510" s="7"/>
      <c r="BT510" s="7"/>
      <c r="BU510" s="2" t="s">
        <v>239</v>
      </c>
      <c r="BV510" s="2" t="s">
        <v>275</v>
      </c>
      <c r="BW510" s="2" t="s">
        <v>229</v>
      </c>
      <c r="BX510" s="2" t="s">
        <v>3222</v>
      </c>
      <c r="BY510" s="2" t="s">
        <v>241</v>
      </c>
      <c r="BZ510" s="2" t="s">
        <v>229</v>
      </c>
      <c r="CA510" s="4"/>
      <c r="CB510" s="8"/>
      <c r="CC510" s="4"/>
      <c r="CD510" s="8"/>
      <c r="CE510" s="7"/>
      <c r="CF510" s="7"/>
      <c r="CG510" s="2" t="s">
        <v>239</v>
      </c>
      <c r="CH510" s="2" t="s">
        <v>275</v>
      </c>
      <c r="CI510" s="2" t="s">
        <v>3471</v>
      </c>
      <c r="CJ510" s="2" t="s">
        <v>1680</v>
      </c>
      <c r="CK510" s="2" t="s">
        <v>241</v>
      </c>
      <c r="CL510" s="2" t="s">
        <v>229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275</v>
      </c>
      <c r="CU510" s="2" t="s">
        <v>546</v>
      </c>
      <c r="CV510" s="2" t="s">
        <v>1500</v>
      </c>
      <c r="CW510" s="2" t="s">
        <v>241</v>
      </c>
      <c r="CX510" s="2" t="s">
        <v>229</v>
      </c>
      <c r="CY510" s="4"/>
      <c r="CZ510" s="8"/>
      <c r="DA510" s="4"/>
      <c r="DB510" s="8"/>
      <c r="DC510" s="7"/>
      <c r="DD510" s="7"/>
      <c r="DE510" s="2" t="s">
        <v>239</v>
      </c>
      <c r="DF510" s="2" t="s">
        <v>275</v>
      </c>
      <c r="DG510" s="2" t="s">
        <v>546</v>
      </c>
      <c r="DH510" s="2" t="s">
        <v>3227</v>
      </c>
      <c r="DI510" s="2" t="s">
        <v>241</v>
      </c>
      <c r="DJ510" s="2" t="s">
        <v>229</v>
      </c>
      <c r="DK510" s="4"/>
      <c r="DL510" s="8"/>
      <c r="DM510" s="4"/>
      <c r="DN510" s="8"/>
      <c r="DO510" s="7"/>
      <c r="DP510" s="7"/>
      <c r="DQ510" s="2" t="s">
        <v>239</v>
      </c>
      <c r="DR510" s="2" t="s">
        <v>275</v>
      </c>
      <c r="DS510" s="2" t="s">
        <v>1487</v>
      </c>
      <c r="DT510" s="2" t="s">
        <v>596</v>
      </c>
      <c r="DU510" s="2" t="s">
        <v>241</v>
      </c>
      <c r="DV510" s="2" t="s">
        <v>229</v>
      </c>
      <c r="DW510" s="4"/>
      <c r="DX510" s="8"/>
      <c r="DY510" s="4"/>
      <c r="DZ510" s="8"/>
      <c r="EA510" s="7"/>
      <c r="EB510" s="7"/>
      <c r="EC510" s="2" t="s">
        <v>239</v>
      </c>
      <c r="ED510" s="2" t="s">
        <v>275</v>
      </c>
      <c r="EE510" s="2" t="s">
        <v>838</v>
      </c>
      <c r="EF510" s="2" t="s">
        <v>3363</v>
      </c>
      <c r="EG510" s="2" t="s">
        <v>241</v>
      </c>
      <c r="EH510" s="2" t="s">
        <v>229</v>
      </c>
      <c r="EI510" s="4"/>
      <c r="EJ510" s="8"/>
      <c r="EK510" s="4"/>
      <c r="EL510" s="8"/>
      <c r="EM510" s="7"/>
      <c r="EN510" s="7"/>
      <c r="EO510" s="2" t="s">
        <v>266</v>
      </c>
      <c r="EP510" s="2" t="s">
        <v>275</v>
      </c>
      <c r="EQ510" s="2" t="s">
        <v>229</v>
      </c>
      <c r="ER510" s="2" t="s">
        <v>229</v>
      </c>
      <c r="ES510" s="2" t="s">
        <v>241</v>
      </c>
      <c r="ET510" s="2" t="s">
        <v>229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275</v>
      </c>
      <c r="FC510" s="2" t="s">
        <v>546</v>
      </c>
      <c r="FD510" s="2" t="s">
        <v>1504</v>
      </c>
      <c r="FE510" s="2" t="s">
        <v>241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275</v>
      </c>
      <c r="FO510" s="2" t="s">
        <v>546</v>
      </c>
      <c r="FP510" s="2" t="s">
        <v>611</v>
      </c>
      <c r="FQ510" s="2" t="s">
        <v>241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229</v>
      </c>
      <c r="FZ510" s="2" t="s">
        <v>229</v>
      </c>
      <c r="GA510" s="2" t="s">
        <v>229</v>
      </c>
      <c r="GB510" s="2" t="s">
        <v>229</v>
      </c>
      <c r="GC510" s="2" t="s">
        <v>229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272</v>
      </c>
      <c r="GL510" s="2" t="s">
        <v>275</v>
      </c>
      <c r="GM510" s="2" t="s">
        <v>229</v>
      </c>
      <c r="GN510" s="2" t="s">
        <v>229</v>
      </c>
      <c r="GO510" s="2" t="s">
        <v>241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239</v>
      </c>
      <c r="GX510" s="2" t="s">
        <v>275</v>
      </c>
      <c r="GY510" s="2" t="s">
        <v>546</v>
      </c>
      <c r="GZ510" s="2" t="s">
        <v>3814</v>
      </c>
      <c r="HA510" s="2" t="s">
        <v>241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239</v>
      </c>
      <c r="HJ510" s="2" t="s">
        <v>226</v>
      </c>
      <c r="HK510" s="2" t="s">
        <v>849</v>
      </c>
      <c r="HL510" s="2" t="s">
        <v>3105</v>
      </c>
      <c r="HM510" s="2" t="s">
        <v>241</v>
      </c>
      <c r="HN510" s="2" t="s">
        <v>229</v>
      </c>
      <c r="HO510" s="4"/>
      <c r="HP510" s="8"/>
      <c r="HQ510" s="4"/>
      <c r="HR510" s="8"/>
      <c r="HS510" s="7"/>
      <c r="HT510" s="7"/>
      <c r="HU510" s="2" t="s">
        <v>239</v>
      </c>
      <c r="HV510" s="2" t="s">
        <v>275</v>
      </c>
      <c r="HW510" s="2" t="s">
        <v>301</v>
      </c>
      <c r="HX510" s="2" t="s">
        <v>717</v>
      </c>
      <c r="HY510" s="2" t="s">
        <v>241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266</v>
      </c>
      <c r="IH510" s="2" t="s">
        <v>275</v>
      </c>
      <c r="II510" s="2" t="s">
        <v>229</v>
      </c>
      <c r="IJ510" s="2" t="s">
        <v>229</v>
      </c>
      <c r="IK510" s="2" t="s">
        <v>241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272</v>
      </c>
      <c r="IT510" s="2" t="s">
        <v>275</v>
      </c>
      <c r="IU510" s="2" t="s">
        <v>229</v>
      </c>
      <c r="IV510" s="2" t="s">
        <v>229</v>
      </c>
      <c r="IW510" s="2" t="s">
        <v>241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239</v>
      </c>
      <c r="JF510" s="2" t="s">
        <v>226</v>
      </c>
      <c r="JG510" s="2" t="s">
        <v>229</v>
      </c>
      <c r="JH510" s="2" t="s">
        <v>229</v>
      </c>
      <c r="JI510" s="2" t="s">
        <v>241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229</v>
      </c>
      <c r="JR510" s="2" t="s">
        <v>229</v>
      </c>
      <c r="JS510" s="2" t="s">
        <v>229</v>
      </c>
      <c r="JT510" s="2" t="s">
        <v>229</v>
      </c>
      <c r="JU510" s="2" t="s">
        <v>229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272</v>
      </c>
      <c r="KD510" s="2" t="s">
        <v>275</v>
      </c>
      <c r="KE510" s="2" t="s">
        <v>229</v>
      </c>
      <c r="KF510" s="2" t="s">
        <v>229</v>
      </c>
      <c r="KG510" s="2" t="s">
        <v>241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272</v>
      </c>
      <c r="KP510" s="2" t="s">
        <v>275</v>
      </c>
      <c r="KQ510" s="2" t="s">
        <v>229</v>
      </c>
      <c r="KR510" s="2" t="s">
        <v>229</v>
      </c>
      <c r="KS510" s="2" t="s">
        <v>241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272</v>
      </c>
      <c r="LB510" s="2" t="s">
        <v>275</v>
      </c>
      <c r="LC510" s="2" t="s">
        <v>229</v>
      </c>
      <c r="LD510" s="2" t="s">
        <v>229</v>
      </c>
      <c r="LE510" s="2" t="s">
        <v>241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229</v>
      </c>
      <c r="LN510" s="2" t="s">
        <v>229</v>
      </c>
      <c r="LO510" s="2" t="s">
        <v>229</v>
      </c>
      <c r="LP510" s="2" t="s">
        <v>229</v>
      </c>
      <c r="LQ510" s="2" t="s">
        <v>229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239</v>
      </c>
      <c r="LZ510" s="2" t="s">
        <v>275</v>
      </c>
      <c r="MA510" s="2" t="s">
        <v>439</v>
      </c>
      <c r="MB510" s="2" t="s">
        <v>1497</v>
      </c>
      <c r="MC510" s="2" t="s">
        <v>241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266</v>
      </c>
      <c r="ML510" s="2" t="s">
        <v>275</v>
      </c>
      <c r="MM510" s="2" t="s">
        <v>229</v>
      </c>
      <c r="MN510" s="2" t="s">
        <v>229</v>
      </c>
      <c r="MO510" s="2" t="s">
        <v>241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272</v>
      </c>
      <c r="MX510" s="2" t="s">
        <v>275</v>
      </c>
      <c r="MY510" s="2" t="s">
        <v>229</v>
      </c>
      <c r="MZ510" s="2" t="s">
        <v>229</v>
      </c>
      <c r="NA510" s="2" t="s">
        <v>241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239</v>
      </c>
      <c r="NJ510" s="2" t="s">
        <v>275</v>
      </c>
      <c r="NK510" s="2" t="s">
        <v>3391</v>
      </c>
      <c r="NL510" s="2" t="s">
        <v>883</v>
      </c>
      <c r="NM510" s="2" t="s">
        <v>241</v>
      </c>
      <c r="NN510" s="2" t="s">
        <v>229</v>
      </c>
      <c r="NO510" s="4"/>
      <c r="NP510" s="8"/>
      <c r="NQ510" s="4"/>
      <c r="NR510" s="8"/>
      <c r="NS510" s="7"/>
      <c r="NT510" s="7"/>
      <c r="NU510" s="2" t="s">
        <v>272</v>
      </c>
      <c r="NV510" s="2" t="s">
        <v>275</v>
      </c>
      <c r="NW510" s="2" t="s">
        <v>229</v>
      </c>
      <c r="NX510" s="2" t="s">
        <v>229</v>
      </c>
      <c r="NY510" s="2" t="s">
        <v>241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229</v>
      </c>
      <c r="OH510" s="2" t="s">
        <v>229</v>
      </c>
      <c r="OI510" s="2" t="s">
        <v>229</v>
      </c>
      <c r="OJ510" s="2" t="s">
        <v>229</v>
      </c>
      <c r="OK510" s="2" t="s">
        <v>229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229</v>
      </c>
      <c r="OT510" s="2" t="s">
        <v>229</v>
      </c>
      <c r="OU510" s="2" t="s">
        <v>229</v>
      </c>
      <c r="OV510" s="2" t="s">
        <v>229</v>
      </c>
      <c r="OW510" s="2" t="s">
        <v>229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281</v>
      </c>
      <c r="PF510" s="2" t="s">
        <v>275</v>
      </c>
      <c r="PG510" s="2" t="s">
        <v>229</v>
      </c>
      <c r="PH510" s="2" t="s">
        <v>229</v>
      </c>
      <c r="PI510" s="2" t="s">
        <v>241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266</v>
      </c>
      <c r="PR510" s="2" t="s">
        <v>275</v>
      </c>
      <c r="PS510" s="2" t="s">
        <v>229</v>
      </c>
      <c r="PT510" s="2" t="s">
        <v>229</v>
      </c>
      <c r="PU510" s="2" t="s">
        <v>241</v>
      </c>
      <c r="PV510" s="2" t="s">
        <v>229</v>
      </c>
      <c r="PW510" s="4"/>
      <c r="PX510" s="8"/>
      <c r="PY510" s="4"/>
      <c r="PZ510" s="8"/>
      <c r="QA510" s="7"/>
      <c r="QB510" s="7"/>
      <c r="QC510" s="2" t="s">
        <v>281</v>
      </c>
      <c r="QD510" s="2" t="s">
        <v>275</v>
      </c>
      <c r="QE510" s="2" t="s">
        <v>229</v>
      </c>
      <c r="QF510" s="2" t="s">
        <v>229</v>
      </c>
      <c r="QG510" s="2" t="s">
        <v>241</v>
      </c>
      <c r="QH510" s="2" t="s">
        <v>229</v>
      </c>
      <c r="QI510" s="4"/>
      <c r="QJ510" s="8"/>
      <c r="QK510" s="4"/>
      <c r="QL510" s="8"/>
      <c r="QM510" s="7"/>
      <c r="QN510" s="7"/>
      <c r="QO510" s="2" t="s">
        <v>229</v>
      </c>
      <c r="QP510" s="2" t="s">
        <v>229</v>
      </c>
      <c r="QQ510" s="2" t="s">
        <v>229</v>
      </c>
      <c r="QR510" s="2" t="s">
        <v>229</v>
      </c>
      <c r="QS510" s="2" t="s">
        <v>229</v>
      </c>
      <c r="QT510" s="2" t="s">
        <v>229</v>
      </c>
      <c r="QU510" s="4"/>
      <c r="QV510" s="8"/>
      <c r="QW510" s="4"/>
      <c r="QX510" s="8"/>
      <c r="QY510" s="7"/>
      <c r="QZ510" s="7"/>
      <c r="RA510" s="2" t="s">
        <v>272</v>
      </c>
      <c r="RB510" s="2" t="s">
        <v>275</v>
      </c>
      <c r="RC510" s="2" t="s">
        <v>229</v>
      </c>
      <c r="RD510" s="2" t="s">
        <v>229</v>
      </c>
      <c r="RE510" s="2" t="s">
        <v>241</v>
      </c>
      <c r="RF510" s="2" t="s">
        <v>229</v>
      </c>
      <c r="RG510" s="4"/>
      <c r="RH510" s="8"/>
      <c r="RI510" s="4"/>
      <c r="RJ510" s="8"/>
      <c r="RK510" s="7"/>
      <c r="RL510" s="7"/>
      <c r="RM510" s="2" t="s">
        <v>229</v>
      </c>
      <c r="RN510" s="2" t="s">
        <v>229</v>
      </c>
      <c r="RO510" s="2" t="s">
        <v>229</v>
      </c>
      <c r="RP510" s="2" t="s">
        <v>229</v>
      </c>
      <c r="RQ510" s="2" t="s">
        <v>229</v>
      </c>
      <c r="RR510" s="2" t="s">
        <v>229</v>
      </c>
      <c r="RS510" s="4"/>
      <c r="RT510" s="8"/>
      <c r="RU510" s="4"/>
      <c r="RV510" s="8"/>
      <c r="RW510" s="7"/>
      <c r="RX510" s="7"/>
      <c r="RY510" s="2" t="s">
        <v>266</v>
      </c>
      <c r="RZ510" s="2" t="s">
        <v>275</v>
      </c>
      <c r="SA510" s="2" t="s">
        <v>229</v>
      </c>
      <c r="SB510" s="2" t="s">
        <v>229</v>
      </c>
      <c r="SC510" s="2" t="s">
        <v>241</v>
      </c>
      <c r="SD510" s="2" t="s">
        <v>229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</row>
    <row r="511">
      <c r="A511" s="2" t="s">
        <v>3815</v>
      </c>
      <c r="B511" s="2" t="s">
        <v>216</v>
      </c>
      <c r="C511" s="2" t="s">
        <v>217</v>
      </c>
      <c r="D511" s="2" t="s">
        <v>3600</v>
      </c>
      <c r="E511" s="2" t="s">
        <v>3726</v>
      </c>
      <c r="F511" s="2" t="s">
        <v>3812</v>
      </c>
      <c r="G511" s="2" t="s">
        <v>1479</v>
      </c>
      <c r="H511" s="2" t="s">
        <v>2860</v>
      </c>
      <c r="I511" s="2" t="s">
        <v>3796</v>
      </c>
      <c r="J511" s="2" t="s">
        <v>285</v>
      </c>
      <c r="K511" s="2" t="s">
        <v>1070</v>
      </c>
      <c r="L511" s="3">
        <v>42.3</v>
      </c>
      <c r="M511" s="3">
        <v>44.42</v>
      </c>
      <c r="N511" s="3">
        <v>89.99</v>
      </c>
      <c r="O511" s="2" t="s">
        <v>963</v>
      </c>
      <c r="P511" s="2" t="s">
        <v>964</v>
      </c>
      <c r="Q511" s="2" t="s">
        <v>228</v>
      </c>
      <c r="R511" s="2" t="s">
        <v>229</v>
      </c>
      <c r="S511" s="2" t="s">
        <v>3813</v>
      </c>
      <c r="T511" s="2" t="s">
        <v>3733</v>
      </c>
      <c r="U511" s="2" t="s">
        <v>232</v>
      </c>
      <c r="V511" s="2" t="s">
        <v>3734</v>
      </c>
      <c r="W511" s="2" t="s">
        <v>686</v>
      </c>
      <c r="X511" s="2" t="s">
        <v>1009</v>
      </c>
      <c r="Y511" s="2" t="s">
        <v>546</v>
      </c>
      <c r="Z511" s="4"/>
      <c r="AA511" s="4">
        <f>=ROUNDDOWN({0},0)</f>
      </c>
      <c r="AB511" s="5"/>
      <c r="AC511" s="2" t="s">
        <v>229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229</v>
      </c>
      <c r="AW511" s="8" t="s">
        <v>229</v>
      </c>
      <c r="AX511" s="4" t="s">
        <v>229</v>
      </c>
      <c r="AY511" s="8" t="s">
        <v>229</v>
      </c>
      <c r="AZ511" s="7" t="s">
        <v>229</v>
      </c>
      <c r="BA511" s="7" t="s">
        <v>229</v>
      </c>
      <c r="BB511" s="7"/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/>
      <c r="BJ511" s="4"/>
      <c r="BK511" s="8"/>
      <c r="BL511" s="2" t="s">
        <v>229</v>
      </c>
      <c r="BM511" s="7"/>
      <c r="BN511" s="7"/>
      <c r="BO511" s="4"/>
      <c r="BP511" s="8"/>
      <c r="BQ511" s="4"/>
      <c r="BR511" s="8"/>
      <c r="BS511" s="7"/>
      <c r="BT511" s="7"/>
      <c r="BU511" s="2" t="s">
        <v>239</v>
      </c>
      <c r="BV511" s="2" t="s">
        <v>275</v>
      </c>
      <c r="BW511" s="2" t="s">
        <v>229</v>
      </c>
      <c r="BX511" s="2" t="s">
        <v>3087</v>
      </c>
      <c r="BY511" s="2" t="s">
        <v>241</v>
      </c>
      <c r="BZ511" s="2" t="s">
        <v>229</v>
      </c>
      <c r="CA511" s="4"/>
      <c r="CB511" s="8"/>
      <c r="CC511" s="4"/>
      <c r="CD511" s="8"/>
      <c r="CE511" s="7"/>
      <c r="CF511" s="7"/>
      <c r="CG511" s="2" t="s">
        <v>239</v>
      </c>
      <c r="CH511" s="2" t="s">
        <v>275</v>
      </c>
      <c r="CI511" s="2" t="s">
        <v>3471</v>
      </c>
      <c r="CJ511" s="2" t="s">
        <v>1680</v>
      </c>
      <c r="CK511" s="2" t="s">
        <v>241</v>
      </c>
      <c r="CL511" s="2" t="s">
        <v>229</v>
      </c>
      <c r="CM511" s="4"/>
      <c r="CN511" s="8"/>
      <c r="CO511" s="4"/>
      <c r="CP511" s="8"/>
      <c r="CQ511" s="7"/>
      <c r="CR511" s="7"/>
      <c r="CS511" s="2" t="s">
        <v>239</v>
      </c>
      <c r="CT511" s="2" t="s">
        <v>275</v>
      </c>
      <c r="CU511" s="2" t="s">
        <v>546</v>
      </c>
      <c r="CV511" s="2" t="s">
        <v>301</v>
      </c>
      <c r="CW511" s="2" t="s">
        <v>241</v>
      </c>
      <c r="CX511" s="2" t="s">
        <v>229</v>
      </c>
      <c r="CY511" s="4"/>
      <c r="CZ511" s="8"/>
      <c r="DA511" s="4"/>
      <c r="DB511" s="8"/>
      <c r="DC511" s="7"/>
      <c r="DD511" s="7"/>
      <c r="DE511" s="2" t="s">
        <v>239</v>
      </c>
      <c r="DF511" s="2" t="s">
        <v>275</v>
      </c>
      <c r="DG511" s="2" t="s">
        <v>546</v>
      </c>
      <c r="DH511" s="2" t="s">
        <v>540</v>
      </c>
      <c r="DI511" s="2" t="s">
        <v>241</v>
      </c>
      <c r="DJ511" s="2" t="s">
        <v>229</v>
      </c>
      <c r="DK511" s="4"/>
      <c r="DL511" s="8"/>
      <c r="DM511" s="4"/>
      <c r="DN511" s="8"/>
      <c r="DO511" s="7"/>
      <c r="DP511" s="7"/>
      <c r="DQ511" s="2" t="s">
        <v>239</v>
      </c>
      <c r="DR511" s="2" t="s">
        <v>275</v>
      </c>
      <c r="DS511" s="2" t="s">
        <v>1487</v>
      </c>
      <c r="DT511" s="2" t="s">
        <v>3816</v>
      </c>
      <c r="DU511" s="2" t="s">
        <v>241</v>
      </c>
      <c r="DV511" s="2" t="s">
        <v>229</v>
      </c>
      <c r="DW511" s="4"/>
      <c r="DX511" s="8"/>
      <c r="DY511" s="4"/>
      <c r="DZ511" s="8"/>
      <c r="EA511" s="7"/>
      <c r="EB511" s="7"/>
      <c r="EC511" s="2" t="s">
        <v>239</v>
      </c>
      <c r="ED511" s="2" t="s">
        <v>275</v>
      </c>
      <c r="EE511" s="2" t="s">
        <v>838</v>
      </c>
      <c r="EF511" s="2" t="s">
        <v>1594</v>
      </c>
      <c r="EG511" s="2" t="s">
        <v>241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266</v>
      </c>
      <c r="EP511" s="2" t="s">
        <v>275</v>
      </c>
      <c r="EQ511" s="2" t="s">
        <v>229</v>
      </c>
      <c r="ER511" s="2" t="s">
        <v>229</v>
      </c>
      <c r="ES511" s="2" t="s">
        <v>241</v>
      </c>
      <c r="ET511" s="2" t="s">
        <v>229</v>
      </c>
      <c r="EU511" s="4"/>
      <c r="EV511" s="8"/>
      <c r="EW511" s="4"/>
      <c r="EX511" s="8"/>
      <c r="EY511" s="7"/>
      <c r="EZ511" s="7"/>
      <c r="FA511" s="2" t="s">
        <v>239</v>
      </c>
      <c r="FB511" s="2" t="s">
        <v>275</v>
      </c>
      <c r="FC511" s="2" t="s">
        <v>546</v>
      </c>
      <c r="FD511" s="2" t="s">
        <v>1398</v>
      </c>
      <c r="FE511" s="2" t="s">
        <v>241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226</v>
      </c>
      <c r="FO511" s="2" t="s">
        <v>546</v>
      </c>
      <c r="FP511" s="2" t="s">
        <v>229</v>
      </c>
      <c r="FQ511" s="2" t="s">
        <v>241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229</v>
      </c>
      <c r="FZ511" s="2" t="s">
        <v>229</v>
      </c>
      <c r="GA511" s="2" t="s">
        <v>229</v>
      </c>
      <c r="GB511" s="2" t="s">
        <v>229</v>
      </c>
      <c r="GC511" s="2" t="s">
        <v>229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272</v>
      </c>
      <c r="GL511" s="2" t="s">
        <v>275</v>
      </c>
      <c r="GM511" s="2" t="s">
        <v>229</v>
      </c>
      <c r="GN511" s="2" t="s">
        <v>229</v>
      </c>
      <c r="GO511" s="2" t="s">
        <v>241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239</v>
      </c>
      <c r="GX511" s="2" t="s">
        <v>275</v>
      </c>
      <c r="GY511" s="2" t="s">
        <v>546</v>
      </c>
      <c r="GZ511" s="2" t="s">
        <v>942</v>
      </c>
      <c r="HA511" s="2" t="s">
        <v>241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239</v>
      </c>
      <c r="HJ511" s="2" t="s">
        <v>226</v>
      </c>
      <c r="HK511" s="2" t="s">
        <v>849</v>
      </c>
      <c r="HL511" s="2" t="s">
        <v>1506</v>
      </c>
      <c r="HM511" s="2" t="s">
        <v>241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239</v>
      </c>
      <c r="HV511" s="2" t="s">
        <v>275</v>
      </c>
      <c r="HW511" s="2" t="s">
        <v>301</v>
      </c>
      <c r="HX511" s="2" t="s">
        <v>441</v>
      </c>
      <c r="HY511" s="2" t="s">
        <v>241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266</v>
      </c>
      <c r="IH511" s="2" t="s">
        <v>275</v>
      </c>
      <c r="II511" s="2" t="s">
        <v>229</v>
      </c>
      <c r="IJ511" s="2" t="s">
        <v>229</v>
      </c>
      <c r="IK511" s="2" t="s">
        <v>241</v>
      </c>
      <c r="IL511" s="2" t="s">
        <v>229</v>
      </c>
      <c r="IM511" s="4"/>
      <c r="IN511" s="8"/>
      <c r="IO511" s="4"/>
      <c r="IP511" s="8"/>
      <c r="IQ511" s="7"/>
      <c r="IR511" s="7"/>
      <c r="IS511" s="2" t="s">
        <v>272</v>
      </c>
      <c r="IT511" s="2" t="s">
        <v>275</v>
      </c>
      <c r="IU511" s="2" t="s">
        <v>229</v>
      </c>
      <c r="IV511" s="2" t="s">
        <v>229</v>
      </c>
      <c r="IW511" s="2" t="s">
        <v>241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239</v>
      </c>
      <c r="JF511" s="2" t="s">
        <v>226</v>
      </c>
      <c r="JG511" s="2" t="s">
        <v>3817</v>
      </c>
      <c r="JH511" s="2" t="s">
        <v>229</v>
      </c>
      <c r="JI511" s="2" t="s">
        <v>241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229</v>
      </c>
      <c r="JR511" s="2" t="s">
        <v>229</v>
      </c>
      <c r="JS511" s="2" t="s">
        <v>229</v>
      </c>
      <c r="JT511" s="2" t="s">
        <v>229</v>
      </c>
      <c r="JU511" s="2" t="s">
        <v>229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272</v>
      </c>
      <c r="KD511" s="2" t="s">
        <v>275</v>
      </c>
      <c r="KE511" s="2" t="s">
        <v>229</v>
      </c>
      <c r="KF511" s="2" t="s">
        <v>229</v>
      </c>
      <c r="KG511" s="2" t="s">
        <v>241</v>
      </c>
      <c r="KH511" s="2" t="s">
        <v>229</v>
      </c>
      <c r="KI511" s="4"/>
      <c r="KJ511" s="8"/>
      <c r="KK511" s="4"/>
      <c r="KL511" s="8"/>
      <c r="KM511" s="7"/>
      <c r="KN511" s="7"/>
      <c r="KO511" s="2" t="s">
        <v>272</v>
      </c>
      <c r="KP511" s="2" t="s">
        <v>275</v>
      </c>
      <c r="KQ511" s="2" t="s">
        <v>229</v>
      </c>
      <c r="KR511" s="2" t="s">
        <v>229</v>
      </c>
      <c r="KS511" s="2" t="s">
        <v>241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272</v>
      </c>
      <c r="LB511" s="2" t="s">
        <v>275</v>
      </c>
      <c r="LC511" s="2" t="s">
        <v>229</v>
      </c>
      <c r="LD511" s="2" t="s">
        <v>229</v>
      </c>
      <c r="LE511" s="2" t="s">
        <v>241</v>
      </c>
      <c r="LF511" s="2" t="s">
        <v>229</v>
      </c>
      <c r="LG511" s="4"/>
      <c r="LH511" s="8"/>
      <c r="LI511" s="4"/>
      <c r="LJ511" s="8"/>
      <c r="LK511" s="7"/>
      <c r="LL511" s="7"/>
      <c r="LM511" s="2" t="s">
        <v>229</v>
      </c>
      <c r="LN511" s="2" t="s">
        <v>229</v>
      </c>
      <c r="LO511" s="2" t="s">
        <v>229</v>
      </c>
      <c r="LP511" s="2" t="s">
        <v>229</v>
      </c>
      <c r="LQ511" s="2" t="s">
        <v>229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239</v>
      </c>
      <c r="LZ511" s="2" t="s">
        <v>275</v>
      </c>
      <c r="MA511" s="2" t="s">
        <v>439</v>
      </c>
      <c r="MB511" s="2" t="s">
        <v>1421</v>
      </c>
      <c r="MC511" s="2" t="s">
        <v>241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266</v>
      </c>
      <c r="ML511" s="2" t="s">
        <v>275</v>
      </c>
      <c r="MM511" s="2" t="s">
        <v>229</v>
      </c>
      <c r="MN511" s="2" t="s">
        <v>229</v>
      </c>
      <c r="MO511" s="2" t="s">
        <v>241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272</v>
      </c>
      <c r="MX511" s="2" t="s">
        <v>275</v>
      </c>
      <c r="MY511" s="2" t="s">
        <v>229</v>
      </c>
      <c r="MZ511" s="2" t="s">
        <v>229</v>
      </c>
      <c r="NA511" s="2" t="s">
        <v>241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239</v>
      </c>
      <c r="NJ511" s="2" t="s">
        <v>275</v>
      </c>
      <c r="NK511" s="2" t="s">
        <v>3391</v>
      </c>
      <c r="NL511" s="2" t="s">
        <v>1283</v>
      </c>
      <c r="NM511" s="2" t="s">
        <v>241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272</v>
      </c>
      <c r="NV511" s="2" t="s">
        <v>275</v>
      </c>
      <c r="NW511" s="2" t="s">
        <v>229</v>
      </c>
      <c r="NX511" s="2" t="s">
        <v>229</v>
      </c>
      <c r="NY511" s="2" t="s">
        <v>241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229</v>
      </c>
      <c r="OH511" s="2" t="s">
        <v>229</v>
      </c>
      <c r="OI511" s="2" t="s">
        <v>229</v>
      </c>
      <c r="OJ511" s="2" t="s">
        <v>229</v>
      </c>
      <c r="OK511" s="2" t="s">
        <v>229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229</v>
      </c>
      <c r="OT511" s="2" t="s">
        <v>229</v>
      </c>
      <c r="OU511" s="2" t="s">
        <v>229</v>
      </c>
      <c r="OV511" s="2" t="s">
        <v>229</v>
      </c>
      <c r="OW511" s="2" t="s">
        <v>229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281</v>
      </c>
      <c r="PF511" s="2" t="s">
        <v>275</v>
      </c>
      <c r="PG511" s="2" t="s">
        <v>229</v>
      </c>
      <c r="PH511" s="2" t="s">
        <v>229</v>
      </c>
      <c r="PI511" s="2" t="s">
        <v>241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266</v>
      </c>
      <c r="PR511" s="2" t="s">
        <v>275</v>
      </c>
      <c r="PS511" s="2" t="s">
        <v>229</v>
      </c>
      <c r="PT511" s="2" t="s">
        <v>229</v>
      </c>
      <c r="PU511" s="2" t="s">
        <v>241</v>
      </c>
      <c r="PV511" s="2" t="s">
        <v>229</v>
      </c>
      <c r="PW511" s="4"/>
      <c r="PX511" s="8"/>
      <c r="PY511" s="4"/>
      <c r="PZ511" s="8"/>
      <c r="QA511" s="7"/>
      <c r="QB511" s="7"/>
      <c r="QC511" s="2" t="s">
        <v>281</v>
      </c>
      <c r="QD511" s="2" t="s">
        <v>275</v>
      </c>
      <c r="QE511" s="2" t="s">
        <v>229</v>
      </c>
      <c r="QF511" s="2" t="s">
        <v>229</v>
      </c>
      <c r="QG511" s="2" t="s">
        <v>241</v>
      </c>
      <c r="QH511" s="2" t="s">
        <v>229</v>
      </c>
      <c r="QI511" s="4"/>
      <c r="QJ511" s="8"/>
      <c r="QK511" s="4"/>
      <c r="QL511" s="8"/>
      <c r="QM511" s="7"/>
      <c r="QN511" s="7"/>
      <c r="QO511" s="2" t="s">
        <v>229</v>
      </c>
      <c r="QP511" s="2" t="s">
        <v>229</v>
      </c>
      <c r="QQ511" s="2" t="s">
        <v>229</v>
      </c>
      <c r="QR511" s="2" t="s">
        <v>229</v>
      </c>
      <c r="QS511" s="2" t="s">
        <v>229</v>
      </c>
      <c r="QT511" s="2" t="s">
        <v>229</v>
      </c>
      <c r="QU511" s="4"/>
      <c r="QV511" s="8"/>
      <c r="QW511" s="4"/>
      <c r="QX511" s="8"/>
      <c r="QY511" s="7"/>
      <c r="QZ511" s="7"/>
      <c r="RA511" s="2" t="s">
        <v>272</v>
      </c>
      <c r="RB511" s="2" t="s">
        <v>275</v>
      </c>
      <c r="RC511" s="2" t="s">
        <v>229</v>
      </c>
      <c r="RD511" s="2" t="s">
        <v>229</v>
      </c>
      <c r="RE511" s="2" t="s">
        <v>241</v>
      </c>
      <c r="RF511" s="2" t="s">
        <v>229</v>
      </c>
      <c r="RG511" s="4"/>
      <c r="RH511" s="8"/>
      <c r="RI511" s="4"/>
      <c r="RJ511" s="8"/>
      <c r="RK511" s="7"/>
      <c r="RL511" s="7"/>
      <c r="RM511" s="2" t="s">
        <v>229</v>
      </c>
      <c r="RN511" s="2" t="s">
        <v>229</v>
      </c>
      <c r="RO511" s="2" t="s">
        <v>229</v>
      </c>
      <c r="RP511" s="2" t="s">
        <v>229</v>
      </c>
      <c r="RQ511" s="2" t="s">
        <v>229</v>
      </c>
      <c r="RR511" s="2" t="s">
        <v>229</v>
      </c>
      <c r="RS511" s="4"/>
      <c r="RT511" s="8"/>
      <c r="RU511" s="4"/>
      <c r="RV511" s="8"/>
      <c r="RW511" s="7"/>
      <c r="RX511" s="7"/>
      <c r="RY511" s="2" t="s">
        <v>266</v>
      </c>
      <c r="RZ511" s="2" t="s">
        <v>275</v>
      </c>
      <c r="SA511" s="2" t="s">
        <v>229</v>
      </c>
      <c r="SB511" s="2" t="s">
        <v>229</v>
      </c>
      <c r="SC511" s="2" t="s">
        <v>241</v>
      </c>
      <c r="SD511" s="2" t="s">
        <v>229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</row>
    <row r="512">
      <c r="A512" s="2" t="s">
        <v>3818</v>
      </c>
      <c r="B512" s="2" t="s">
        <v>216</v>
      </c>
      <c r="C512" s="2" t="s">
        <v>217</v>
      </c>
      <c r="D512" s="2" t="s">
        <v>3600</v>
      </c>
      <c r="E512" s="2" t="s">
        <v>3726</v>
      </c>
      <c r="F512" s="2" t="s">
        <v>3819</v>
      </c>
      <c r="G512" s="2" t="s">
        <v>3820</v>
      </c>
      <c r="H512" s="2" t="s">
        <v>3713</v>
      </c>
      <c r="I512" s="2" t="s">
        <v>3796</v>
      </c>
      <c r="J512" s="2" t="s">
        <v>224</v>
      </c>
      <c r="K512" s="2" t="s">
        <v>1070</v>
      </c>
      <c r="L512" s="3">
        <v>28.8</v>
      </c>
      <c r="M512" s="3">
        <v>30.24</v>
      </c>
      <c r="N512" s="3">
        <v>59.99</v>
      </c>
      <c r="O512" s="2" t="s">
        <v>963</v>
      </c>
      <c r="P512" s="2" t="s">
        <v>964</v>
      </c>
      <c r="Q512" s="2" t="s">
        <v>228</v>
      </c>
      <c r="R512" s="2" t="s">
        <v>229</v>
      </c>
      <c r="S512" s="2" t="s">
        <v>3821</v>
      </c>
      <c r="T512" s="2" t="s">
        <v>3733</v>
      </c>
      <c r="U512" s="2" t="s">
        <v>2464</v>
      </c>
      <c r="V512" s="2" t="s">
        <v>2117</v>
      </c>
      <c r="W512" s="2" t="s">
        <v>1437</v>
      </c>
      <c r="X512" s="2" t="s">
        <v>1009</v>
      </c>
      <c r="Y512" s="2" t="s">
        <v>546</v>
      </c>
      <c r="Z512" s="4"/>
      <c r="AA512" s="4">
        <f>=ROUNDDOWN({0},0)</f>
      </c>
      <c r="AB512" s="5"/>
      <c r="AC512" s="2" t="s">
        <v>229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/>
      <c r="BJ512" s="4"/>
      <c r="BK512" s="8"/>
      <c r="BL512" s="2" t="s">
        <v>229</v>
      </c>
      <c r="BM512" s="7"/>
      <c r="BN512" s="7"/>
      <c r="BO512" s="4"/>
      <c r="BP512" s="8"/>
      <c r="BQ512" s="4"/>
      <c r="BR512" s="8"/>
      <c r="BS512" s="7"/>
      <c r="BT512" s="7"/>
      <c r="BU512" s="2" t="s">
        <v>266</v>
      </c>
      <c r="BV512" s="2" t="s">
        <v>275</v>
      </c>
      <c r="BW512" s="2" t="s">
        <v>229</v>
      </c>
      <c r="BX512" s="2" t="s">
        <v>229</v>
      </c>
      <c r="BY512" s="2" t="s">
        <v>241</v>
      </c>
      <c r="BZ512" s="2" t="s">
        <v>229</v>
      </c>
      <c r="CA512" s="4"/>
      <c r="CB512" s="8"/>
      <c r="CC512" s="4"/>
      <c r="CD512" s="8"/>
      <c r="CE512" s="7"/>
      <c r="CF512" s="7"/>
      <c r="CG512" s="2" t="s">
        <v>239</v>
      </c>
      <c r="CH512" s="2" t="s">
        <v>275</v>
      </c>
      <c r="CI512" s="2" t="s">
        <v>1594</v>
      </c>
      <c r="CJ512" s="2" t="s">
        <v>259</v>
      </c>
      <c r="CK512" s="2" t="s">
        <v>241</v>
      </c>
      <c r="CL512" s="2" t="s">
        <v>229</v>
      </c>
      <c r="CM512" s="4"/>
      <c r="CN512" s="8"/>
      <c r="CO512" s="4"/>
      <c r="CP512" s="8"/>
      <c r="CQ512" s="7"/>
      <c r="CR512" s="7"/>
      <c r="CS512" s="2" t="s">
        <v>239</v>
      </c>
      <c r="CT512" s="2" t="s">
        <v>275</v>
      </c>
      <c r="CU512" s="2" t="s">
        <v>546</v>
      </c>
      <c r="CV512" s="2" t="s">
        <v>3152</v>
      </c>
      <c r="CW512" s="2" t="s">
        <v>241</v>
      </c>
      <c r="CX512" s="2" t="s">
        <v>229</v>
      </c>
      <c r="CY512" s="4"/>
      <c r="CZ512" s="8"/>
      <c r="DA512" s="4"/>
      <c r="DB512" s="8"/>
      <c r="DC512" s="7"/>
      <c r="DD512" s="7"/>
      <c r="DE512" s="2" t="s">
        <v>239</v>
      </c>
      <c r="DF512" s="2" t="s">
        <v>275</v>
      </c>
      <c r="DG512" s="2" t="s">
        <v>546</v>
      </c>
      <c r="DH512" s="2" t="s">
        <v>3822</v>
      </c>
      <c r="DI512" s="2" t="s">
        <v>241</v>
      </c>
      <c r="DJ512" s="2" t="s">
        <v>229</v>
      </c>
      <c r="DK512" s="4"/>
      <c r="DL512" s="8"/>
      <c r="DM512" s="4"/>
      <c r="DN512" s="8"/>
      <c r="DO512" s="7"/>
      <c r="DP512" s="7"/>
      <c r="DQ512" s="2" t="s">
        <v>239</v>
      </c>
      <c r="DR512" s="2" t="s">
        <v>275</v>
      </c>
      <c r="DS512" s="2" t="s">
        <v>3807</v>
      </c>
      <c r="DT512" s="2" t="s">
        <v>2181</v>
      </c>
      <c r="DU512" s="2" t="s">
        <v>241</v>
      </c>
      <c r="DV512" s="2" t="s">
        <v>229</v>
      </c>
      <c r="DW512" s="4"/>
      <c r="DX512" s="8"/>
      <c r="DY512" s="4"/>
      <c r="DZ512" s="8"/>
      <c r="EA512" s="7"/>
      <c r="EB512" s="7"/>
      <c r="EC512" s="2" t="s">
        <v>239</v>
      </c>
      <c r="ED512" s="2" t="s">
        <v>275</v>
      </c>
      <c r="EE512" s="2" t="s">
        <v>838</v>
      </c>
      <c r="EF512" s="2" t="s">
        <v>1397</v>
      </c>
      <c r="EG512" s="2" t="s">
        <v>241</v>
      </c>
      <c r="EH512" s="2" t="s">
        <v>229</v>
      </c>
      <c r="EI512" s="4"/>
      <c r="EJ512" s="8"/>
      <c r="EK512" s="4"/>
      <c r="EL512" s="8"/>
      <c r="EM512" s="7"/>
      <c r="EN512" s="7"/>
      <c r="EO512" s="2" t="s">
        <v>266</v>
      </c>
      <c r="EP512" s="2" t="s">
        <v>275</v>
      </c>
      <c r="EQ512" s="2" t="s">
        <v>229</v>
      </c>
      <c r="ER512" s="2" t="s">
        <v>229</v>
      </c>
      <c r="ES512" s="2" t="s">
        <v>241</v>
      </c>
      <c r="ET512" s="2" t="s">
        <v>229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275</v>
      </c>
      <c r="FC512" s="2" t="s">
        <v>546</v>
      </c>
      <c r="FD512" s="2" t="s">
        <v>1492</v>
      </c>
      <c r="FE512" s="2" t="s">
        <v>241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226</v>
      </c>
      <c r="FO512" s="2" t="s">
        <v>546</v>
      </c>
      <c r="FP512" s="2" t="s">
        <v>600</v>
      </c>
      <c r="FQ512" s="2" t="s">
        <v>241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229</v>
      </c>
      <c r="FZ512" s="2" t="s">
        <v>229</v>
      </c>
      <c r="GA512" s="2" t="s">
        <v>229</v>
      </c>
      <c r="GB512" s="2" t="s">
        <v>229</v>
      </c>
      <c r="GC512" s="2" t="s">
        <v>229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272</v>
      </c>
      <c r="GL512" s="2" t="s">
        <v>275</v>
      </c>
      <c r="GM512" s="2" t="s">
        <v>229</v>
      </c>
      <c r="GN512" s="2" t="s">
        <v>229</v>
      </c>
      <c r="GO512" s="2" t="s">
        <v>241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239</v>
      </c>
      <c r="GX512" s="2" t="s">
        <v>275</v>
      </c>
      <c r="GY512" s="2" t="s">
        <v>546</v>
      </c>
      <c r="GZ512" s="2" t="s">
        <v>1408</v>
      </c>
      <c r="HA512" s="2" t="s">
        <v>241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239</v>
      </c>
      <c r="HJ512" s="2" t="s">
        <v>275</v>
      </c>
      <c r="HK512" s="2" t="s">
        <v>846</v>
      </c>
      <c r="HL512" s="2" t="s">
        <v>1329</v>
      </c>
      <c r="HM512" s="2" t="s">
        <v>241</v>
      </c>
      <c r="HN512" s="2" t="s">
        <v>229</v>
      </c>
      <c r="HO512" s="4"/>
      <c r="HP512" s="8"/>
      <c r="HQ512" s="4"/>
      <c r="HR512" s="8"/>
      <c r="HS512" s="7"/>
      <c r="HT512" s="7"/>
      <c r="HU512" s="2" t="s">
        <v>239</v>
      </c>
      <c r="HV512" s="2" t="s">
        <v>275</v>
      </c>
      <c r="HW512" s="2" t="s">
        <v>301</v>
      </c>
      <c r="HX512" s="2" t="s">
        <v>3331</v>
      </c>
      <c r="HY512" s="2" t="s">
        <v>241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266</v>
      </c>
      <c r="IH512" s="2" t="s">
        <v>275</v>
      </c>
      <c r="II512" s="2" t="s">
        <v>229</v>
      </c>
      <c r="IJ512" s="2" t="s">
        <v>229</v>
      </c>
      <c r="IK512" s="2" t="s">
        <v>241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272</v>
      </c>
      <c r="IT512" s="2" t="s">
        <v>275</v>
      </c>
      <c r="IU512" s="2" t="s">
        <v>229</v>
      </c>
      <c r="IV512" s="2" t="s">
        <v>229</v>
      </c>
      <c r="IW512" s="2" t="s">
        <v>241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229</v>
      </c>
      <c r="JF512" s="2" t="s">
        <v>229</v>
      </c>
      <c r="JG512" s="2" t="s">
        <v>229</v>
      </c>
      <c r="JH512" s="2" t="s">
        <v>229</v>
      </c>
      <c r="JI512" s="2" t="s">
        <v>229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229</v>
      </c>
      <c r="JR512" s="2" t="s">
        <v>229</v>
      </c>
      <c r="JS512" s="2" t="s">
        <v>229</v>
      </c>
      <c r="JT512" s="2" t="s">
        <v>229</v>
      </c>
      <c r="JU512" s="2" t="s">
        <v>229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272</v>
      </c>
      <c r="KD512" s="2" t="s">
        <v>275</v>
      </c>
      <c r="KE512" s="2" t="s">
        <v>229</v>
      </c>
      <c r="KF512" s="2" t="s">
        <v>229</v>
      </c>
      <c r="KG512" s="2" t="s">
        <v>241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272</v>
      </c>
      <c r="KP512" s="2" t="s">
        <v>275</v>
      </c>
      <c r="KQ512" s="2" t="s">
        <v>229</v>
      </c>
      <c r="KR512" s="2" t="s">
        <v>229</v>
      </c>
      <c r="KS512" s="2" t="s">
        <v>241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272</v>
      </c>
      <c r="LB512" s="2" t="s">
        <v>275</v>
      </c>
      <c r="LC512" s="2" t="s">
        <v>229</v>
      </c>
      <c r="LD512" s="2" t="s">
        <v>229</v>
      </c>
      <c r="LE512" s="2" t="s">
        <v>241</v>
      </c>
      <c r="LF512" s="2" t="s">
        <v>229</v>
      </c>
      <c r="LG512" s="4"/>
      <c r="LH512" s="8"/>
      <c r="LI512" s="4"/>
      <c r="LJ512" s="8"/>
      <c r="LK512" s="7"/>
      <c r="LL512" s="7"/>
      <c r="LM512" s="2" t="s">
        <v>229</v>
      </c>
      <c r="LN512" s="2" t="s">
        <v>229</v>
      </c>
      <c r="LO512" s="2" t="s">
        <v>229</v>
      </c>
      <c r="LP512" s="2" t="s">
        <v>229</v>
      </c>
      <c r="LQ512" s="2" t="s">
        <v>229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239</v>
      </c>
      <c r="LZ512" s="2" t="s">
        <v>275</v>
      </c>
      <c r="MA512" s="2" t="s">
        <v>439</v>
      </c>
      <c r="MB512" s="2" t="s">
        <v>229</v>
      </c>
      <c r="MC512" s="2" t="s">
        <v>241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266</v>
      </c>
      <c r="ML512" s="2" t="s">
        <v>275</v>
      </c>
      <c r="MM512" s="2" t="s">
        <v>229</v>
      </c>
      <c r="MN512" s="2" t="s">
        <v>229</v>
      </c>
      <c r="MO512" s="2" t="s">
        <v>241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272</v>
      </c>
      <c r="MX512" s="2" t="s">
        <v>275</v>
      </c>
      <c r="MY512" s="2" t="s">
        <v>229</v>
      </c>
      <c r="MZ512" s="2" t="s">
        <v>229</v>
      </c>
      <c r="NA512" s="2" t="s">
        <v>241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239</v>
      </c>
      <c r="NJ512" s="2" t="s">
        <v>275</v>
      </c>
      <c r="NK512" s="2" t="s">
        <v>3391</v>
      </c>
      <c r="NL512" s="2" t="s">
        <v>3586</v>
      </c>
      <c r="NM512" s="2" t="s">
        <v>241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272</v>
      </c>
      <c r="NV512" s="2" t="s">
        <v>275</v>
      </c>
      <c r="NW512" s="2" t="s">
        <v>229</v>
      </c>
      <c r="NX512" s="2" t="s">
        <v>229</v>
      </c>
      <c r="NY512" s="2" t="s">
        <v>241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229</v>
      </c>
      <c r="OH512" s="2" t="s">
        <v>229</v>
      </c>
      <c r="OI512" s="2" t="s">
        <v>229</v>
      </c>
      <c r="OJ512" s="2" t="s">
        <v>229</v>
      </c>
      <c r="OK512" s="2" t="s">
        <v>229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229</v>
      </c>
      <c r="OT512" s="2" t="s">
        <v>229</v>
      </c>
      <c r="OU512" s="2" t="s">
        <v>229</v>
      </c>
      <c r="OV512" s="2" t="s">
        <v>229</v>
      </c>
      <c r="OW512" s="2" t="s">
        <v>229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281</v>
      </c>
      <c r="PF512" s="2" t="s">
        <v>275</v>
      </c>
      <c r="PG512" s="2" t="s">
        <v>229</v>
      </c>
      <c r="PH512" s="2" t="s">
        <v>229</v>
      </c>
      <c r="PI512" s="2" t="s">
        <v>241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266</v>
      </c>
      <c r="PR512" s="2" t="s">
        <v>275</v>
      </c>
      <c r="PS512" s="2" t="s">
        <v>229</v>
      </c>
      <c r="PT512" s="2" t="s">
        <v>229</v>
      </c>
      <c r="PU512" s="2" t="s">
        <v>241</v>
      </c>
      <c r="PV512" s="2" t="s">
        <v>229</v>
      </c>
      <c r="PW512" s="4"/>
      <c r="PX512" s="8"/>
      <c r="PY512" s="4"/>
      <c r="PZ512" s="8"/>
      <c r="QA512" s="7"/>
      <c r="QB512" s="7"/>
      <c r="QC512" s="2" t="s">
        <v>281</v>
      </c>
      <c r="QD512" s="2" t="s">
        <v>275</v>
      </c>
      <c r="QE512" s="2" t="s">
        <v>229</v>
      </c>
      <c r="QF512" s="2" t="s">
        <v>229</v>
      </c>
      <c r="QG512" s="2" t="s">
        <v>241</v>
      </c>
      <c r="QH512" s="2" t="s">
        <v>229</v>
      </c>
      <c r="QI512" s="4"/>
      <c r="QJ512" s="8"/>
      <c r="QK512" s="4"/>
      <c r="QL512" s="8"/>
      <c r="QM512" s="7"/>
      <c r="QN512" s="7"/>
      <c r="QO512" s="2" t="s">
        <v>229</v>
      </c>
      <c r="QP512" s="2" t="s">
        <v>229</v>
      </c>
      <c r="QQ512" s="2" t="s">
        <v>229</v>
      </c>
      <c r="QR512" s="2" t="s">
        <v>229</v>
      </c>
      <c r="QS512" s="2" t="s">
        <v>229</v>
      </c>
      <c r="QT512" s="2" t="s">
        <v>229</v>
      </c>
      <c r="QU512" s="4"/>
      <c r="QV512" s="8"/>
      <c r="QW512" s="4"/>
      <c r="QX512" s="8"/>
      <c r="QY512" s="7"/>
      <c r="QZ512" s="7"/>
      <c r="RA512" s="2" t="s">
        <v>272</v>
      </c>
      <c r="RB512" s="2" t="s">
        <v>275</v>
      </c>
      <c r="RC512" s="2" t="s">
        <v>229</v>
      </c>
      <c r="RD512" s="2" t="s">
        <v>229</v>
      </c>
      <c r="RE512" s="2" t="s">
        <v>241</v>
      </c>
      <c r="RF512" s="2" t="s">
        <v>229</v>
      </c>
      <c r="RG512" s="4"/>
      <c r="RH512" s="8"/>
      <c r="RI512" s="4"/>
      <c r="RJ512" s="8"/>
      <c r="RK512" s="7"/>
      <c r="RL512" s="7"/>
      <c r="RM512" s="2" t="s">
        <v>229</v>
      </c>
      <c r="RN512" s="2" t="s">
        <v>229</v>
      </c>
      <c r="RO512" s="2" t="s">
        <v>229</v>
      </c>
      <c r="RP512" s="2" t="s">
        <v>229</v>
      </c>
      <c r="RQ512" s="2" t="s">
        <v>229</v>
      </c>
      <c r="RR512" s="2" t="s">
        <v>229</v>
      </c>
      <c r="RS512" s="4"/>
      <c r="RT512" s="8"/>
      <c r="RU512" s="4"/>
      <c r="RV512" s="8"/>
      <c r="RW512" s="7"/>
      <c r="RX512" s="7"/>
      <c r="RY512" s="2" t="s">
        <v>266</v>
      </c>
      <c r="RZ512" s="2" t="s">
        <v>275</v>
      </c>
      <c r="SA512" s="2" t="s">
        <v>229</v>
      </c>
      <c r="SB512" s="2" t="s">
        <v>229</v>
      </c>
      <c r="SC512" s="2" t="s">
        <v>241</v>
      </c>
      <c r="SD512" s="2" t="s">
        <v>229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</row>
    <row r="513">
      <c r="A513" s="2" t="s">
        <v>3823</v>
      </c>
      <c r="B513" s="2" t="s">
        <v>216</v>
      </c>
      <c r="C513" s="2" t="s">
        <v>217</v>
      </c>
      <c r="D513" s="2" t="s">
        <v>3600</v>
      </c>
      <c r="E513" s="2" t="s">
        <v>3726</v>
      </c>
      <c r="F513" s="2" t="s">
        <v>3819</v>
      </c>
      <c r="G513" s="2" t="s">
        <v>3820</v>
      </c>
      <c r="H513" s="2" t="s">
        <v>3713</v>
      </c>
      <c r="I513" s="2" t="s">
        <v>3796</v>
      </c>
      <c r="J513" s="2" t="s">
        <v>285</v>
      </c>
      <c r="K513" s="2" t="s">
        <v>1070</v>
      </c>
      <c r="L513" s="3">
        <v>38.4</v>
      </c>
      <c r="M513" s="3">
        <v>40.32</v>
      </c>
      <c r="N513" s="3">
        <v>79.99</v>
      </c>
      <c r="O513" s="2" t="s">
        <v>963</v>
      </c>
      <c r="P513" s="2" t="s">
        <v>964</v>
      </c>
      <c r="Q513" s="2" t="s">
        <v>228</v>
      </c>
      <c r="R513" s="2" t="s">
        <v>229</v>
      </c>
      <c r="S513" s="2" t="s">
        <v>3821</v>
      </c>
      <c r="T513" s="2" t="s">
        <v>3733</v>
      </c>
      <c r="U513" s="2" t="s">
        <v>232</v>
      </c>
      <c r="V513" s="2" t="s">
        <v>2117</v>
      </c>
      <c r="W513" s="2" t="s">
        <v>1437</v>
      </c>
      <c r="X513" s="2" t="s">
        <v>1009</v>
      </c>
      <c r="Y513" s="2" t="s">
        <v>546</v>
      </c>
      <c r="Z513" s="4"/>
      <c r="AA513" s="4">
        <f>=ROUNDDOWN({0},0)</f>
      </c>
      <c r="AB513" s="5"/>
      <c r="AC513" s="2" t="s">
        <v>229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229</v>
      </c>
      <c r="AW513" s="8" t="s">
        <v>229</v>
      </c>
      <c r="AX513" s="4" t="s">
        <v>229</v>
      </c>
      <c r="AY513" s="8" t="s">
        <v>229</v>
      </c>
      <c r="AZ513" s="7" t="s">
        <v>229</v>
      </c>
      <c r="BA513" s="7" t="s">
        <v>229</v>
      </c>
      <c r="BB513" s="7"/>
      <c r="BC513" s="4" t="s">
        <v>229</v>
      </c>
      <c r="BD513" s="8" t="s">
        <v>229</v>
      </c>
      <c r="BE513" s="4" t="s">
        <v>229</v>
      </c>
      <c r="BF513" s="8" t="s">
        <v>229</v>
      </c>
      <c r="BG513" s="7" t="s">
        <v>229</v>
      </c>
      <c r="BH513" s="7" t="s">
        <v>229</v>
      </c>
      <c r="BI513" s="7"/>
      <c r="BJ513" s="4"/>
      <c r="BK513" s="8"/>
      <c r="BL513" s="2" t="s">
        <v>229</v>
      </c>
      <c r="BM513" s="7"/>
      <c r="BN513" s="7"/>
      <c r="BO513" s="4"/>
      <c r="BP513" s="8"/>
      <c r="BQ513" s="4"/>
      <c r="BR513" s="8"/>
      <c r="BS513" s="7"/>
      <c r="BT513" s="7"/>
      <c r="BU513" s="2" t="s">
        <v>266</v>
      </c>
      <c r="BV513" s="2" t="s">
        <v>275</v>
      </c>
      <c r="BW513" s="2" t="s">
        <v>229</v>
      </c>
      <c r="BX513" s="2" t="s">
        <v>229</v>
      </c>
      <c r="BY513" s="2" t="s">
        <v>241</v>
      </c>
      <c r="BZ513" s="2" t="s">
        <v>229</v>
      </c>
      <c r="CA513" s="4"/>
      <c r="CB513" s="8"/>
      <c r="CC513" s="4"/>
      <c r="CD513" s="8"/>
      <c r="CE513" s="7"/>
      <c r="CF513" s="7"/>
      <c r="CG513" s="2" t="s">
        <v>239</v>
      </c>
      <c r="CH513" s="2" t="s">
        <v>275</v>
      </c>
      <c r="CI513" s="2" t="s">
        <v>1594</v>
      </c>
      <c r="CJ513" s="2" t="s">
        <v>431</v>
      </c>
      <c r="CK513" s="2" t="s">
        <v>241</v>
      </c>
      <c r="CL513" s="2" t="s">
        <v>229</v>
      </c>
      <c r="CM513" s="4"/>
      <c r="CN513" s="8"/>
      <c r="CO513" s="4"/>
      <c r="CP513" s="8"/>
      <c r="CQ513" s="7"/>
      <c r="CR513" s="7"/>
      <c r="CS513" s="2" t="s">
        <v>239</v>
      </c>
      <c r="CT513" s="2" t="s">
        <v>275</v>
      </c>
      <c r="CU513" s="2" t="s">
        <v>546</v>
      </c>
      <c r="CV513" s="2" t="s">
        <v>3227</v>
      </c>
      <c r="CW513" s="2" t="s">
        <v>241</v>
      </c>
      <c r="CX513" s="2" t="s">
        <v>229</v>
      </c>
      <c r="CY513" s="4"/>
      <c r="CZ513" s="8"/>
      <c r="DA513" s="4"/>
      <c r="DB513" s="8"/>
      <c r="DC513" s="7"/>
      <c r="DD513" s="7"/>
      <c r="DE513" s="2" t="s">
        <v>239</v>
      </c>
      <c r="DF513" s="2" t="s">
        <v>275</v>
      </c>
      <c r="DG513" s="2" t="s">
        <v>546</v>
      </c>
      <c r="DH513" s="2" t="s">
        <v>540</v>
      </c>
      <c r="DI513" s="2" t="s">
        <v>241</v>
      </c>
      <c r="DJ513" s="2" t="s">
        <v>229</v>
      </c>
      <c r="DK513" s="4"/>
      <c r="DL513" s="8"/>
      <c r="DM513" s="4"/>
      <c r="DN513" s="8"/>
      <c r="DO513" s="7"/>
      <c r="DP513" s="7"/>
      <c r="DQ513" s="2" t="s">
        <v>239</v>
      </c>
      <c r="DR513" s="2" t="s">
        <v>275</v>
      </c>
      <c r="DS513" s="2" t="s">
        <v>3807</v>
      </c>
      <c r="DT513" s="2" t="s">
        <v>570</v>
      </c>
      <c r="DU513" s="2" t="s">
        <v>241</v>
      </c>
      <c r="DV513" s="2" t="s">
        <v>229</v>
      </c>
      <c r="DW513" s="4"/>
      <c r="DX513" s="8"/>
      <c r="DY513" s="4"/>
      <c r="DZ513" s="8"/>
      <c r="EA513" s="7"/>
      <c r="EB513" s="7"/>
      <c r="EC513" s="2" t="s">
        <v>239</v>
      </c>
      <c r="ED513" s="2" t="s">
        <v>275</v>
      </c>
      <c r="EE513" s="2" t="s">
        <v>838</v>
      </c>
      <c r="EF513" s="2" t="s">
        <v>1483</v>
      </c>
      <c r="EG513" s="2" t="s">
        <v>241</v>
      </c>
      <c r="EH513" s="2" t="s">
        <v>229</v>
      </c>
      <c r="EI513" s="4"/>
      <c r="EJ513" s="8"/>
      <c r="EK513" s="4"/>
      <c r="EL513" s="8"/>
      <c r="EM513" s="7"/>
      <c r="EN513" s="7"/>
      <c r="EO513" s="2" t="s">
        <v>266</v>
      </c>
      <c r="EP513" s="2" t="s">
        <v>275</v>
      </c>
      <c r="EQ513" s="2" t="s">
        <v>229</v>
      </c>
      <c r="ER513" s="2" t="s">
        <v>229</v>
      </c>
      <c r="ES513" s="2" t="s">
        <v>241</v>
      </c>
      <c r="ET513" s="2" t="s">
        <v>229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275</v>
      </c>
      <c r="FC513" s="2" t="s">
        <v>546</v>
      </c>
      <c r="FD513" s="2" t="s">
        <v>435</v>
      </c>
      <c r="FE513" s="2" t="s">
        <v>241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226</v>
      </c>
      <c r="FO513" s="2" t="s">
        <v>546</v>
      </c>
      <c r="FP513" s="2" t="s">
        <v>824</v>
      </c>
      <c r="FQ513" s="2" t="s">
        <v>241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229</v>
      </c>
      <c r="FZ513" s="2" t="s">
        <v>229</v>
      </c>
      <c r="GA513" s="2" t="s">
        <v>229</v>
      </c>
      <c r="GB513" s="2" t="s">
        <v>229</v>
      </c>
      <c r="GC513" s="2" t="s">
        <v>229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272</v>
      </c>
      <c r="GL513" s="2" t="s">
        <v>275</v>
      </c>
      <c r="GM513" s="2" t="s">
        <v>229</v>
      </c>
      <c r="GN513" s="2" t="s">
        <v>229</v>
      </c>
      <c r="GO513" s="2" t="s">
        <v>241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239</v>
      </c>
      <c r="GX513" s="2" t="s">
        <v>275</v>
      </c>
      <c r="GY513" s="2" t="s">
        <v>546</v>
      </c>
      <c r="GZ513" s="2" t="s">
        <v>259</v>
      </c>
      <c r="HA513" s="2" t="s">
        <v>241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239</v>
      </c>
      <c r="HJ513" s="2" t="s">
        <v>275</v>
      </c>
      <c r="HK513" s="2" t="s">
        <v>846</v>
      </c>
      <c r="HL513" s="2" t="s">
        <v>609</v>
      </c>
      <c r="HM513" s="2" t="s">
        <v>241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239</v>
      </c>
      <c r="HV513" s="2" t="s">
        <v>275</v>
      </c>
      <c r="HW513" s="2" t="s">
        <v>301</v>
      </c>
      <c r="HX513" s="2" t="s">
        <v>1860</v>
      </c>
      <c r="HY513" s="2" t="s">
        <v>241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266</v>
      </c>
      <c r="IH513" s="2" t="s">
        <v>275</v>
      </c>
      <c r="II513" s="2" t="s">
        <v>229</v>
      </c>
      <c r="IJ513" s="2" t="s">
        <v>229</v>
      </c>
      <c r="IK513" s="2" t="s">
        <v>241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272</v>
      </c>
      <c r="IT513" s="2" t="s">
        <v>275</v>
      </c>
      <c r="IU513" s="2" t="s">
        <v>229</v>
      </c>
      <c r="IV513" s="2" t="s">
        <v>229</v>
      </c>
      <c r="IW513" s="2" t="s">
        <v>241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229</v>
      </c>
      <c r="JF513" s="2" t="s">
        <v>229</v>
      </c>
      <c r="JG513" s="2" t="s">
        <v>229</v>
      </c>
      <c r="JH513" s="2" t="s">
        <v>229</v>
      </c>
      <c r="JI513" s="2" t="s">
        <v>229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229</v>
      </c>
      <c r="JR513" s="2" t="s">
        <v>229</v>
      </c>
      <c r="JS513" s="2" t="s">
        <v>229</v>
      </c>
      <c r="JT513" s="2" t="s">
        <v>229</v>
      </c>
      <c r="JU513" s="2" t="s">
        <v>229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272</v>
      </c>
      <c r="KD513" s="2" t="s">
        <v>275</v>
      </c>
      <c r="KE513" s="2" t="s">
        <v>229</v>
      </c>
      <c r="KF513" s="2" t="s">
        <v>229</v>
      </c>
      <c r="KG513" s="2" t="s">
        <v>241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272</v>
      </c>
      <c r="KP513" s="2" t="s">
        <v>275</v>
      </c>
      <c r="KQ513" s="2" t="s">
        <v>229</v>
      </c>
      <c r="KR513" s="2" t="s">
        <v>229</v>
      </c>
      <c r="KS513" s="2" t="s">
        <v>241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272</v>
      </c>
      <c r="LB513" s="2" t="s">
        <v>275</v>
      </c>
      <c r="LC513" s="2" t="s">
        <v>229</v>
      </c>
      <c r="LD513" s="2" t="s">
        <v>229</v>
      </c>
      <c r="LE513" s="2" t="s">
        <v>241</v>
      </c>
      <c r="LF513" s="2" t="s">
        <v>229</v>
      </c>
      <c r="LG513" s="4"/>
      <c r="LH513" s="8"/>
      <c r="LI513" s="4"/>
      <c r="LJ513" s="8"/>
      <c r="LK513" s="7"/>
      <c r="LL513" s="7"/>
      <c r="LM513" s="2" t="s">
        <v>229</v>
      </c>
      <c r="LN513" s="2" t="s">
        <v>229</v>
      </c>
      <c r="LO513" s="2" t="s">
        <v>229</v>
      </c>
      <c r="LP513" s="2" t="s">
        <v>229</v>
      </c>
      <c r="LQ513" s="2" t="s">
        <v>229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239</v>
      </c>
      <c r="LZ513" s="2" t="s">
        <v>275</v>
      </c>
      <c r="MA513" s="2" t="s">
        <v>439</v>
      </c>
      <c r="MB513" s="2" t="s">
        <v>3824</v>
      </c>
      <c r="MC513" s="2" t="s">
        <v>241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266</v>
      </c>
      <c r="ML513" s="2" t="s">
        <v>275</v>
      </c>
      <c r="MM513" s="2" t="s">
        <v>229</v>
      </c>
      <c r="MN513" s="2" t="s">
        <v>229</v>
      </c>
      <c r="MO513" s="2" t="s">
        <v>241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272</v>
      </c>
      <c r="MX513" s="2" t="s">
        <v>275</v>
      </c>
      <c r="MY513" s="2" t="s">
        <v>229</v>
      </c>
      <c r="MZ513" s="2" t="s">
        <v>229</v>
      </c>
      <c r="NA513" s="2" t="s">
        <v>241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239</v>
      </c>
      <c r="NJ513" s="2" t="s">
        <v>275</v>
      </c>
      <c r="NK513" s="2" t="s">
        <v>3391</v>
      </c>
      <c r="NL513" s="2" t="s">
        <v>3825</v>
      </c>
      <c r="NM513" s="2" t="s">
        <v>241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272</v>
      </c>
      <c r="NV513" s="2" t="s">
        <v>275</v>
      </c>
      <c r="NW513" s="2" t="s">
        <v>229</v>
      </c>
      <c r="NX513" s="2" t="s">
        <v>229</v>
      </c>
      <c r="NY513" s="2" t="s">
        <v>241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229</v>
      </c>
      <c r="OH513" s="2" t="s">
        <v>229</v>
      </c>
      <c r="OI513" s="2" t="s">
        <v>229</v>
      </c>
      <c r="OJ513" s="2" t="s">
        <v>229</v>
      </c>
      <c r="OK513" s="2" t="s">
        <v>229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229</v>
      </c>
      <c r="OT513" s="2" t="s">
        <v>229</v>
      </c>
      <c r="OU513" s="2" t="s">
        <v>229</v>
      </c>
      <c r="OV513" s="2" t="s">
        <v>229</v>
      </c>
      <c r="OW513" s="2" t="s">
        <v>229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281</v>
      </c>
      <c r="PF513" s="2" t="s">
        <v>275</v>
      </c>
      <c r="PG513" s="2" t="s">
        <v>229</v>
      </c>
      <c r="PH513" s="2" t="s">
        <v>229</v>
      </c>
      <c r="PI513" s="2" t="s">
        <v>241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266</v>
      </c>
      <c r="PR513" s="2" t="s">
        <v>275</v>
      </c>
      <c r="PS513" s="2" t="s">
        <v>229</v>
      </c>
      <c r="PT513" s="2" t="s">
        <v>229</v>
      </c>
      <c r="PU513" s="2" t="s">
        <v>241</v>
      </c>
      <c r="PV513" s="2" t="s">
        <v>229</v>
      </c>
      <c r="PW513" s="4"/>
      <c r="PX513" s="8"/>
      <c r="PY513" s="4"/>
      <c r="PZ513" s="8"/>
      <c r="QA513" s="7"/>
      <c r="QB513" s="7"/>
      <c r="QC513" s="2" t="s">
        <v>281</v>
      </c>
      <c r="QD513" s="2" t="s">
        <v>275</v>
      </c>
      <c r="QE513" s="2" t="s">
        <v>229</v>
      </c>
      <c r="QF513" s="2" t="s">
        <v>229</v>
      </c>
      <c r="QG513" s="2" t="s">
        <v>241</v>
      </c>
      <c r="QH513" s="2" t="s">
        <v>229</v>
      </c>
      <c r="QI513" s="4"/>
      <c r="QJ513" s="8"/>
      <c r="QK513" s="4"/>
      <c r="QL513" s="8"/>
      <c r="QM513" s="7"/>
      <c r="QN513" s="7"/>
      <c r="QO513" s="2" t="s">
        <v>229</v>
      </c>
      <c r="QP513" s="2" t="s">
        <v>229</v>
      </c>
      <c r="QQ513" s="2" t="s">
        <v>229</v>
      </c>
      <c r="QR513" s="2" t="s">
        <v>229</v>
      </c>
      <c r="QS513" s="2" t="s">
        <v>229</v>
      </c>
      <c r="QT513" s="2" t="s">
        <v>229</v>
      </c>
      <c r="QU513" s="4"/>
      <c r="QV513" s="8"/>
      <c r="QW513" s="4"/>
      <c r="QX513" s="8"/>
      <c r="QY513" s="7"/>
      <c r="QZ513" s="7"/>
      <c r="RA513" s="2" t="s">
        <v>272</v>
      </c>
      <c r="RB513" s="2" t="s">
        <v>275</v>
      </c>
      <c r="RC513" s="2" t="s">
        <v>229</v>
      </c>
      <c r="RD513" s="2" t="s">
        <v>229</v>
      </c>
      <c r="RE513" s="2" t="s">
        <v>241</v>
      </c>
      <c r="RF513" s="2" t="s">
        <v>229</v>
      </c>
      <c r="RG513" s="4"/>
      <c r="RH513" s="8"/>
      <c r="RI513" s="4"/>
      <c r="RJ513" s="8"/>
      <c r="RK513" s="7"/>
      <c r="RL513" s="7"/>
      <c r="RM513" s="2" t="s">
        <v>229</v>
      </c>
      <c r="RN513" s="2" t="s">
        <v>229</v>
      </c>
      <c r="RO513" s="2" t="s">
        <v>229</v>
      </c>
      <c r="RP513" s="2" t="s">
        <v>229</v>
      </c>
      <c r="RQ513" s="2" t="s">
        <v>229</v>
      </c>
      <c r="RR513" s="2" t="s">
        <v>229</v>
      </c>
      <c r="RS513" s="4"/>
      <c r="RT513" s="8"/>
      <c r="RU513" s="4"/>
      <c r="RV513" s="8"/>
      <c r="RW513" s="7"/>
      <c r="RX513" s="7"/>
      <c r="RY513" s="2" t="s">
        <v>266</v>
      </c>
      <c r="RZ513" s="2" t="s">
        <v>275</v>
      </c>
      <c r="SA513" s="2" t="s">
        <v>229</v>
      </c>
      <c r="SB513" s="2" t="s">
        <v>229</v>
      </c>
      <c r="SC513" s="2" t="s">
        <v>241</v>
      </c>
      <c r="SD513" s="2" t="s">
        <v>229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</row>
    <row r="514">
      <c r="A514" s="2" t="s">
        <v>3826</v>
      </c>
      <c r="B514" s="2" t="s">
        <v>216</v>
      </c>
      <c r="C514" s="2" t="s">
        <v>217</v>
      </c>
      <c r="D514" s="2" t="s">
        <v>3600</v>
      </c>
      <c r="E514" s="2" t="s">
        <v>3827</v>
      </c>
      <c r="F514" s="2" t="s">
        <v>1431</v>
      </c>
      <c r="G514" s="2" t="s">
        <v>1432</v>
      </c>
      <c r="H514" s="2" t="s">
        <v>1433</v>
      </c>
      <c r="I514" s="2" t="s">
        <v>3828</v>
      </c>
      <c r="J514" s="2" t="s">
        <v>3829</v>
      </c>
      <c r="K514" s="2" t="s">
        <v>481</v>
      </c>
      <c r="L514" s="3">
        <v>36.8</v>
      </c>
      <c r="M514" s="3">
        <v>38.64</v>
      </c>
      <c r="N514" s="3">
        <v>79.99</v>
      </c>
      <c r="O514" s="2" t="s">
        <v>226</v>
      </c>
      <c r="P514" s="2" t="s">
        <v>618</v>
      </c>
      <c r="Q514" s="2" t="s">
        <v>228</v>
      </c>
      <c r="R514" s="2" t="s">
        <v>229</v>
      </c>
      <c r="S514" s="2" t="s">
        <v>3830</v>
      </c>
      <c r="T514" s="2" t="s">
        <v>684</v>
      </c>
      <c r="U514" s="2" t="s">
        <v>3014</v>
      </c>
      <c r="V514" s="2" t="s">
        <v>1436</v>
      </c>
      <c r="W514" s="2" t="s">
        <v>1009</v>
      </c>
      <c r="X514" s="2" t="s">
        <v>3757</v>
      </c>
      <c r="Y514" s="2" t="s">
        <v>1938</v>
      </c>
      <c r="Z514" s="4">
        <v>456</v>
      </c>
      <c r="AA514" s="4">
        <f>=ROUNDDOWN(45.6,0)</f>
      </c>
      <c r="AB514" s="5">
        <v>10</v>
      </c>
      <c r="AC514" s="2" t="s">
        <v>229</v>
      </c>
      <c r="AD514" s="4"/>
      <c r="AE514" s="4"/>
      <c r="AF514" s="6">
        <v>65</v>
      </c>
      <c r="AG514" s="6">
        <v>73</v>
      </c>
      <c r="AH514" s="7">
        <v>1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>
        <v>4</v>
      </c>
      <c r="AQ514" s="8">
        <v>158.66</v>
      </c>
      <c r="AR514" s="4">
        <v>21</v>
      </c>
      <c r="AS514" s="8">
        <v>828.24</v>
      </c>
      <c r="AT514" s="7">
        <v>-0.8095</v>
      </c>
      <c r="AU514" s="7">
        <v>-0.8084</v>
      </c>
      <c r="AV514" s="4">
        <v>4</v>
      </c>
      <c r="AW514" s="8">
        <v>158.66</v>
      </c>
      <c r="AX514" s="4">
        <v>21</v>
      </c>
      <c r="AY514" s="8">
        <v>828.24</v>
      </c>
      <c r="AZ514" s="7">
        <v>-0.8095</v>
      </c>
      <c r="BA514" s="7">
        <v>-0.8084</v>
      </c>
      <c r="BB514" s="7">
        <v>1</v>
      </c>
      <c r="BC514" s="4">
        <v>4</v>
      </c>
      <c r="BD514" s="8">
        <v>158.66</v>
      </c>
      <c r="BE514" s="4">
        <v>21</v>
      </c>
      <c r="BF514" s="8">
        <v>828.24</v>
      </c>
      <c r="BG514" s="7">
        <v>-0.8095</v>
      </c>
      <c r="BH514" s="7">
        <v>-0.8084</v>
      </c>
      <c r="BI514" s="7">
        <v>1</v>
      </c>
      <c r="BJ514" s="4">
        <v>4</v>
      </c>
      <c r="BK514" s="8">
        <v>158.66</v>
      </c>
      <c r="BL514" s="2" t="s">
        <v>3831</v>
      </c>
      <c r="BM514" s="7">
        <v>1</v>
      </c>
      <c r="BN514" s="7">
        <v>1</v>
      </c>
      <c r="BO514" s="4">
        <v>2</v>
      </c>
      <c r="BP514" s="8">
        <v>79.46</v>
      </c>
      <c r="BQ514" s="4">
        <v>14</v>
      </c>
      <c r="BR514" s="8">
        <v>556.22</v>
      </c>
      <c r="BS514" s="7">
        <v>-0.8571</v>
      </c>
      <c r="BT514" s="7">
        <v>-0.8571</v>
      </c>
      <c r="BU514" s="2" t="s">
        <v>239</v>
      </c>
      <c r="BV514" s="2" t="s">
        <v>226</v>
      </c>
      <c r="BW514" s="2" t="s">
        <v>229</v>
      </c>
      <c r="BX514" s="2" t="s">
        <v>3029</v>
      </c>
      <c r="BY514" s="2" t="s">
        <v>241</v>
      </c>
      <c r="BZ514" s="2" t="s">
        <v>229</v>
      </c>
      <c r="CA514" s="4">
        <v>1</v>
      </c>
      <c r="CB514" s="8">
        <v>40.56</v>
      </c>
      <c r="CC514" s="4">
        <v>1</v>
      </c>
      <c r="CD514" s="8">
        <v>40.56</v>
      </c>
      <c r="CE514" s="7"/>
      <c r="CF514" s="7"/>
      <c r="CG514" s="2" t="s">
        <v>239</v>
      </c>
      <c r="CH514" s="2" t="s">
        <v>226</v>
      </c>
      <c r="CI514" s="2" t="s">
        <v>780</v>
      </c>
      <c r="CJ514" s="2" t="s">
        <v>3295</v>
      </c>
      <c r="CK514" s="2" t="s">
        <v>241</v>
      </c>
      <c r="CL514" s="2" t="s">
        <v>229</v>
      </c>
      <c r="CM514" s="4"/>
      <c r="CN514" s="8"/>
      <c r="CO514" s="4"/>
      <c r="CP514" s="8"/>
      <c r="CQ514" s="7"/>
      <c r="CR514" s="7"/>
      <c r="CS514" s="2" t="s">
        <v>239</v>
      </c>
      <c r="CT514" s="2" t="s">
        <v>226</v>
      </c>
      <c r="CU514" s="2" t="s">
        <v>2420</v>
      </c>
      <c r="CV514" s="2" t="s">
        <v>3295</v>
      </c>
      <c r="CW514" s="2" t="s">
        <v>241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239</v>
      </c>
      <c r="DF514" s="2" t="s">
        <v>226</v>
      </c>
      <c r="DG514" s="2" t="s">
        <v>2416</v>
      </c>
      <c r="DH514" s="2" t="s">
        <v>2107</v>
      </c>
      <c r="DI514" s="2" t="s">
        <v>241</v>
      </c>
      <c r="DJ514" s="2" t="s">
        <v>229</v>
      </c>
      <c r="DK514" s="4"/>
      <c r="DL514" s="8"/>
      <c r="DM514" s="4">
        <v>2</v>
      </c>
      <c r="DN514" s="8">
        <v>77.26</v>
      </c>
      <c r="DO514" s="7">
        <v>-1</v>
      </c>
      <c r="DP514" s="7">
        <v>-1</v>
      </c>
      <c r="DQ514" s="2" t="s">
        <v>239</v>
      </c>
      <c r="DR514" s="2" t="s">
        <v>226</v>
      </c>
      <c r="DS514" s="2" t="s">
        <v>871</v>
      </c>
      <c r="DT514" s="2" t="s">
        <v>3832</v>
      </c>
      <c r="DU514" s="2" t="s">
        <v>241</v>
      </c>
      <c r="DV514" s="2" t="s">
        <v>229</v>
      </c>
      <c r="DW514" s="4"/>
      <c r="DX514" s="8"/>
      <c r="DY514" s="4"/>
      <c r="DZ514" s="8"/>
      <c r="EA514" s="7"/>
      <c r="EB514" s="7"/>
      <c r="EC514" s="2" t="s">
        <v>239</v>
      </c>
      <c r="ED514" s="2" t="s">
        <v>226</v>
      </c>
      <c r="EE514" s="2" t="s">
        <v>2421</v>
      </c>
      <c r="EF514" s="2" t="s">
        <v>743</v>
      </c>
      <c r="EG514" s="2" t="s">
        <v>241</v>
      </c>
      <c r="EH514" s="2" t="s">
        <v>229</v>
      </c>
      <c r="EI514" s="4"/>
      <c r="EJ514" s="8"/>
      <c r="EK514" s="4"/>
      <c r="EL514" s="8"/>
      <c r="EM514" s="7"/>
      <c r="EN514" s="7"/>
      <c r="EO514" s="2" t="s">
        <v>239</v>
      </c>
      <c r="EP514" s="2" t="s">
        <v>275</v>
      </c>
      <c r="EQ514" s="2" t="s">
        <v>2037</v>
      </c>
      <c r="ER514" s="2" t="s">
        <v>864</v>
      </c>
      <c r="ES514" s="2" t="s">
        <v>241</v>
      </c>
      <c r="ET514" s="2" t="s">
        <v>229</v>
      </c>
      <c r="EU514" s="4"/>
      <c r="EV514" s="8"/>
      <c r="EW514" s="4">
        <v>1</v>
      </c>
      <c r="EX514" s="8">
        <v>38.28</v>
      </c>
      <c r="EY514" s="7">
        <v>-1</v>
      </c>
      <c r="EZ514" s="7">
        <v>-1</v>
      </c>
      <c r="FA514" s="2" t="s">
        <v>239</v>
      </c>
      <c r="FB514" s="2" t="s">
        <v>226</v>
      </c>
      <c r="FC514" s="2" t="s">
        <v>712</v>
      </c>
      <c r="FD514" s="2" t="s">
        <v>743</v>
      </c>
      <c r="FE514" s="2" t="s">
        <v>241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226</v>
      </c>
      <c r="FO514" s="2" t="s">
        <v>871</v>
      </c>
      <c r="FP514" s="2" t="s">
        <v>2420</v>
      </c>
      <c r="FQ514" s="2" t="s">
        <v>241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226</v>
      </c>
      <c r="GA514" s="2" t="s">
        <v>327</v>
      </c>
      <c r="GB514" s="2" t="s">
        <v>229</v>
      </c>
      <c r="GC514" s="2" t="s">
        <v>241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272</v>
      </c>
      <c r="GL514" s="2" t="s">
        <v>226</v>
      </c>
      <c r="GM514" s="2" t="s">
        <v>229</v>
      </c>
      <c r="GN514" s="2" t="s">
        <v>229</v>
      </c>
      <c r="GO514" s="2" t="s">
        <v>241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226</v>
      </c>
      <c r="GY514" s="2" t="s">
        <v>743</v>
      </c>
      <c r="GZ514" s="2" t="s">
        <v>897</v>
      </c>
      <c r="HA514" s="2" t="s">
        <v>241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239</v>
      </c>
      <c r="HJ514" s="2" t="s">
        <v>275</v>
      </c>
      <c r="HK514" s="2" t="s">
        <v>291</v>
      </c>
      <c r="HL514" s="2" t="s">
        <v>258</v>
      </c>
      <c r="HM514" s="2" t="s">
        <v>241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239</v>
      </c>
      <c r="HV514" s="2" t="s">
        <v>275</v>
      </c>
      <c r="HW514" s="2" t="s">
        <v>743</v>
      </c>
      <c r="HX514" s="2" t="s">
        <v>1357</v>
      </c>
      <c r="HY514" s="2" t="s">
        <v>241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266</v>
      </c>
      <c r="IH514" s="2" t="s">
        <v>226</v>
      </c>
      <c r="II514" s="2" t="s">
        <v>229</v>
      </c>
      <c r="IJ514" s="2" t="s">
        <v>229</v>
      </c>
      <c r="IK514" s="2" t="s">
        <v>241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267</v>
      </c>
      <c r="IT514" s="2" t="s">
        <v>226</v>
      </c>
      <c r="IU514" s="2" t="s">
        <v>229</v>
      </c>
      <c r="IV514" s="2" t="s">
        <v>229</v>
      </c>
      <c r="IW514" s="2" t="s">
        <v>241</v>
      </c>
      <c r="IX514" s="2" t="s">
        <v>229</v>
      </c>
      <c r="IY514" s="4">
        <v>1</v>
      </c>
      <c r="IZ514" s="8">
        <v>38.64</v>
      </c>
      <c r="JA514" s="4">
        <v>3</v>
      </c>
      <c r="JB514" s="8">
        <v>115.92</v>
      </c>
      <c r="JC514" s="7">
        <v>-0.6667</v>
      </c>
      <c r="JD514" s="7">
        <v>-0.6667</v>
      </c>
      <c r="JE514" s="2" t="s">
        <v>239</v>
      </c>
      <c r="JF514" s="2" t="s">
        <v>226</v>
      </c>
      <c r="JG514" s="2" t="s">
        <v>268</v>
      </c>
      <c r="JH514" s="2" t="s">
        <v>3495</v>
      </c>
      <c r="JI514" s="2" t="s">
        <v>241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229</v>
      </c>
      <c r="JR514" s="2" t="s">
        <v>229</v>
      </c>
      <c r="JS514" s="2" t="s">
        <v>229</v>
      </c>
      <c r="JT514" s="2" t="s">
        <v>229</v>
      </c>
      <c r="JU514" s="2" t="s">
        <v>229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272</v>
      </c>
      <c r="KD514" s="2" t="s">
        <v>226</v>
      </c>
      <c r="KE514" s="2" t="s">
        <v>229</v>
      </c>
      <c r="KF514" s="2" t="s">
        <v>229</v>
      </c>
      <c r="KG514" s="2" t="s">
        <v>241</v>
      </c>
      <c r="KH514" s="2" t="s">
        <v>229</v>
      </c>
      <c r="KI514" s="4"/>
      <c r="KJ514" s="8"/>
      <c r="KK514" s="4"/>
      <c r="KL514" s="8"/>
      <c r="KM514" s="7"/>
      <c r="KN514" s="7"/>
      <c r="KO514" s="2" t="s">
        <v>272</v>
      </c>
      <c r="KP514" s="2" t="s">
        <v>226</v>
      </c>
      <c r="KQ514" s="2" t="s">
        <v>229</v>
      </c>
      <c r="KR514" s="2" t="s">
        <v>229</v>
      </c>
      <c r="KS514" s="2" t="s">
        <v>241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239</v>
      </c>
      <c r="LB514" s="2" t="s">
        <v>226</v>
      </c>
      <c r="LC514" s="2" t="s">
        <v>273</v>
      </c>
      <c r="LD514" s="2" t="s">
        <v>537</v>
      </c>
      <c r="LE514" s="2" t="s">
        <v>241</v>
      </c>
      <c r="LF514" s="2" t="s">
        <v>229</v>
      </c>
      <c r="LG514" s="4"/>
      <c r="LH514" s="8"/>
      <c r="LI514" s="4"/>
      <c r="LJ514" s="8"/>
      <c r="LK514" s="7"/>
      <c r="LL514" s="7"/>
      <c r="LM514" s="2" t="s">
        <v>229</v>
      </c>
      <c r="LN514" s="2" t="s">
        <v>229</v>
      </c>
      <c r="LO514" s="2" t="s">
        <v>229</v>
      </c>
      <c r="LP514" s="2" t="s">
        <v>229</v>
      </c>
      <c r="LQ514" s="2" t="s">
        <v>229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239</v>
      </c>
      <c r="LZ514" s="2" t="s">
        <v>275</v>
      </c>
      <c r="MA514" s="2" t="s">
        <v>1038</v>
      </c>
      <c r="MB514" s="2" t="s">
        <v>3824</v>
      </c>
      <c r="MC514" s="2" t="s">
        <v>241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266</v>
      </c>
      <c r="ML514" s="2" t="s">
        <v>226</v>
      </c>
      <c r="MM514" s="2" t="s">
        <v>229</v>
      </c>
      <c r="MN514" s="2" t="s">
        <v>229</v>
      </c>
      <c r="MO514" s="2" t="s">
        <v>241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239</v>
      </c>
      <c r="MX514" s="2" t="s">
        <v>226</v>
      </c>
      <c r="MY514" s="2" t="s">
        <v>723</v>
      </c>
      <c r="MZ514" s="2" t="s">
        <v>229</v>
      </c>
      <c r="NA514" s="2" t="s">
        <v>241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239</v>
      </c>
      <c r="NJ514" s="2" t="s">
        <v>260</v>
      </c>
      <c r="NK514" s="2" t="s">
        <v>870</v>
      </c>
      <c r="NL514" s="2" t="s">
        <v>743</v>
      </c>
      <c r="NM514" s="2" t="s">
        <v>241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272</v>
      </c>
      <c r="NV514" s="2" t="s">
        <v>226</v>
      </c>
      <c r="NW514" s="2" t="s">
        <v>229</v>
      </c>
      <c r="NX514" s="2" t="s">
        <v>229</v>
      </c>
      <c r="NY514" s="2" t="s">
        <v>241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239</v>
      </c>
      <c r="OH514" s="2" t="s">
        <v>226</v>
      </c>
      <c r="OI514" s="2" t="s">
        <v>229</v>
      </c>
      <c r="OJ514" s="2" t="s">
        <v>229</v>
      </c>
      <c r="OK514" s="2" t="s">
        <v>241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229</v>
      </c>
      <c r="OT514" s="2" t="s">
        <v>229</v>
      </c>
      <c r="OU514" s="2" t="s">
        <v>229</v>
      </c>
      <c r="OV514" s="2" t="s">
        <v>229</v>
      </c>
      <c r="OW514" s="2" t="s">
        <v>229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229</v>
      </c>
      <c r="PF514" s="2" t="s">
        <v>229</v>
      </c>
      <c r="PG514" s="2" t="s">
        <v>229</v>
      </c>
      <c r="PH514" s="2" t="s">
        <v>229</v>
      </c>
      <c r="PI514" s="2" t="s">
        <v>229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266</v>
      </c>
      <c r="PR514" s="2" t="s">
        <v>275</v>
      </c>
      <c r="PS514" s="2" t="s">
        <v>229</v>
      </c>
      <c r="PT514" s="2" t="s">
        <v>229</v>
      </c>
      <c r="PU514" s="2" t="s">
        <v>241</v>
      </c>
      <c r="PV514" s="2" t="s">
        <v>229</v>
      </c>
      <c r="PW514" s="4"/>
      <c r="PX514" s="8"/>
      <c r="PY514" s="4"/>
      <c r="PZ514" s="8"/>
      <c r="QA514" s="7"/>
      <c r="QB514" s="7"/>
      <c r="QC514" s="2" t="s">
        <v>281</v>
      </c>
      <c r="QD514" s="2" t="s">
        <v>226</v>
      </c>
      <c r="QE514" s="2" t="s">
        <v>229</v>
      </c>
      <c r="QF514" s="2" t="s">
        <v>229</v>
      </c>
      <c r="QG514" s="2" t="s">
        <v>241</v>
      </c>
      <c r="QH514" s="2" t="s">
        <v>229</v>
      </c>
      <c r="QI514" s="4"/>
      <c r="QJ514" s="8"/>
      <c r="QK514" s="4"/>
      <c r="QL514" s="8"/>
      <c r="QM514" s="7"/>
      <c r="QN514" s="7"/>
      <c r="QO514" s="2" t="s">
        <v>229</v>
      </c>
      <c r="QP514" s="2" t="s">
        <v>229</v>
      </c>
      <c r="QQ514" s="2" t="s">
        <v>229</v>
      </c>
      <c r="QR514" s="2" t="s">
        <v>229</v>
      </c>
      <c r="QS514" s="2" t="s">
        <v>229</v>
      </c>
      <c r="QT514" s="2" t="s">
        <v>229</v>
      </c>
      <c r="QU514" s="4"/>
      <c r="QV514" s="8"/>
      <c r="QW514" s="4"/>
      <c r="QX514" s="8"/>
      <c r="QY514" s="7"/>
      <c r="QZ514" s="7"/>
      <c r="RA514" s="2" t="s">
        <v>239</v>
      </c>
      <c r="RB514" s="2" t="s">
        <v>275</v>
      </c>
      <c r="RC514" s="2" t="s">
        <v>3488</v>
      </c>
      <c r="RD514" s="2" t="s">
        <v>3833</v>
      </c>
      <c r="RE514" s="2" t="s">
        <v>241</v>
      </c>
      <c r="RF514" s="2" t="s">
        <v>229</v>
      </c>
      <c r="RG514" s="4"/>
      <c r="RH514" s="8"/>
      <c r="RI514" s="4"/>
      <c r="RJ514" s="8"/>
      <c r="RK514" s="7"/>
      <c r="RL514" s="7"/>
      <c r="RM514" s="2" t="s">
        <v>229</v>
      </c>
      <c r="RN514" s="2" t="s">
        <v>229</v>
      </c>
      <c r="RO514" s="2" t="s">
        <v>229</v>
      </c>
      <c r="RP514" s="2" t="s">
        <v>229</v>
      </c>
      <c r="RQ514" s="2" t="s">
        <v>229</v>
      </c>
      <c r="RR514" s="2" t="s">
        <v>229</v>
      </c>
      <c r="RS514" s="4"/>
      <c r="RT514" s="8"/>
      <c r="RU514" s="4"/>
      <c r="RV514" s="8"/>
      <c r="RW514" s="7"/>
      <c r="RX514" s="7"/>
      <c r="RY514" s="2" t="s">
        <v>239</v>
      </c>
      <c r="RZ514" s="2" t="s">
        <v>275</v>
      </c>
      <c r="SA514" s="2" t="s">
        <v>282</v>
      </c>
      <c r="SB514" s="2" t="s">
        <v>563</v>
      </c>
      <c r="SC514" s="2" t="s">
        <v>241</v>
      </c>
      <c r="SD514" s="2" t="s">
        <v>229</v>
      </c>
      <c r="SE514" s="4">
        <v>355</v>
      </c>
      <c r="SF514" s="4"/>
      <c r="SG514" s="4"/>
      <c r="SH514" s="4"/>
      <c r="SI514" s="4">
        <v>101</v>
      </c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</row>
    <row r="515">
      <c r="A515" s="2" t="s">
        <v>3834</v>
      </c>
      <c r="B515" s="2" t="s">
        <v>216</v>
      </c>
      <c r="C515" s="2" t="s">
        <v>217</v>
      </c>
      <c r="D515" s="2" t="s">
        <v>3600</v>
      </c>
      <c r="E515" s="2" t="s">
        <v>3827</v>
      </c>
      <c r="F515" s="2" t="s">
        <v>678</v>
      </c>
      <c r="G515" s="2" t="s">
        <v>679</v>
      </c>
      <c r="H515" s="2" t="s">
        <v>680</v>
      </c>
      <c r="I515" s="2" t="s">
        <v>3835</v>
      </c>
      <c r="J515" s="2" t="s">
        <v>3829</v>
      </c>
      <c r="K515" s="2" t="s">
        <v>225</v>
      </c>
      <c r="L515" s="3">
        <v>42.3</v>
      </c>
      <c r="M515" s="3">
        <v>44.42</v>
      </c>
      <c r="N515" s="3">
        <v>89.99</v>
      </c>
      <c r="O515" s="2" t="s">
        <v>981</v>
      </c>
      <c r="P515" s="2" t="s">
        <v>964</v>
      </c>
      <c r="Q515" s="2" t="s">
        <v>228</v>
      </c>
      <c r="R515" s="2" t="s">
        <v>229</v>
      </c>
      <c r="S515" s="2" t="s">
        <v>3836</v>
      </c>
      <c r="T515" s="2" t="s">
        <v>684</v>
      </c>
      <c r="U515" s="2" t="s">
        <v>3014</v>
      </c>
      <c r="V515" s="2" t="s">
        <v>685</v>
      </c>
      <c r="W515" s="2" t="s">
        <v>686</v>
      </c>
      <c r="X515" s="2" t="s">
        <v>234</v>
      </c>
      <c r="Y515" s="2" t="s">
        <v>761</v>
      </c>
      <c r="Z515" s="4"/>
      <c r="AA515" s="4">
        <f>=ROUNDDOWN({0},0)</f>
      </c>
      <c r="AB515" s="5">
        <v>3.6</v>
      </c>
      <c r="AC515" s="2" t="s">
        <v>229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>
        <v>25</v>
      </c>
      <c r="AS515" s="8">
        <v>1155.65</v>
      </c>
      <c r="AT515" s="7">
        <v>-1</v>
      </c>
      <c r="AU515" s="7">
        <v>-1</v>
      </c>
      <c r="AV515" s="4"/>
      <c r="AW515" s="8"/>
      <c r="AX515" s="4">
        <v>25</v>
      </c>
      <c r="AY515" s="8">
        <v>1155.65</v>
      </c>
      <c r="AZ515" s="7">
        <v>-1</v>
      </c>
      <c r="BA515" s="7">
        <v>-1</v>
      </c>
      <c r="BB515" s="7"/>
      <c r="BC515" s="4"/>
      <c r="BD515" s="8"/>
      <c r="BE515" s="4">
        <v>25</v>
      </c>
      <c r="BF515" s="8">
        <v>1155.65</v>
      </c>
      <c r="BG515" s="7">
        <v>-1</v>
      </c>
      <c r="BH515" s="7">
        <v>-1</v>
      </c>
      <c r="BI515" s="7"/>
      <c r="BJ515" s="4"/>
      <c r="BK515" s="8"/>
      <c r="BL515" s="2" t="s">
        <v>3837</v>
      </c>
      <c r="BM515" s="7"/>
      <c r="BN515" s="7"/>
      <c r="BO515" s="4"/>
      <c r="BP515" s="8"/>
      <c r="BQ515" s="4">
        <v>19</v>
      </c>
      <c r="BR515" s="8">
        <v>901.93</v>
      </c>
      <c r="BS515" s="7">
        <v>-1</v>
      </c>
      <c r="BT515" s="7">
        <v>-1</v>
      </c>
      <c r="BU515" s="2" t="s">
        <v>239</v>
      </c>
      <c r="BV515" s="2" t="s">
        <v>275</v>
      </c>
      <c r="BW515" s="2" t="s">
        <v>229</v>
      </c>
      <c r="BX515" s="2" t="s">
        <v>1030</v>
      </c>
      <c r="BY515" s="2" t="s">
        <v>241</v>
      </c>
      <c r="BZ515" s="2" t="s">
        <v>229</v>
      </c>
      <c r="CA515" s="4"/>
      <c r="CB515" s="8"/>
      <c r="CC515" s="4"/>
      <c r="CD515" s="8"/>
      <c r="CE515" s="7"/>
      <c r="CF515" s="7"/>
      <c r="CG515" s="2" t="s">
        <v>239</v>
      </c>
      <c r="CH515" s="2" t="s">
        <v>275</v>
      </c>
      <c r="CI515" s="2" t="s">
        <v>780</v>
      </c>
      <c r="CJ515" s="2" t="s">
        <v>1758</v>
      </c>
      <c r="CK515" s="2" t="s">
        <v>241</v>
      </c>
      <c r="CL515" s="2" t="s">
        <v>229</v>
      </c>
      <c r="CM515" s="4"/>
      <c r="CN515" s="8"/>
      <c r="CO515" s="4">
        <v>1</v>
      </c>
      <c r="CP515" s="8">
        <v>46.36</v>
      </c>
      <c r="CQ515" s="7">
        <v>-1</v>
      </c>
      <c r="CR515" s="7">
        <v>-1</v>
      </c>
      <c r="CS515" s="2" t="s">
        <v>239</v>
      </c>
      <c r="CT515" s="2" t="s">
        <v>275</v>
      </c>
      <c r="CU515" s="2" t="s">
        <v>868</v>
      </c>
      <c r="CV515" s="2" t="s">
        <v>1348</v>
      </c>
      <c r="CW515" s="2" t="s">
        <v>241</v>
      </c>
      <c r="CX515" s="2" t="s">
        <v>229</v>
      </c>
      <c r="CY515" s="4"/>
      <c r="CZ515" s="8"/>
      <c r="DA515" s="4">
        <v>1</v>
      </c>
      <c r="DB515" s="8">
        <v>30.55</v>
      </c>
      <c r="DC515" s="7">
        <v>-1</v>
      </c>
      <c r="DD515" s="7">
        <v>-1</v>
      </c>
      <c r="DE515" s="2" t="s">
        <v>239</v>
      </c>
      <c r="DF515" s="2" t="s">
        <v>275</v>
      </c>
      <c r="DG515" s="2" t="s">
        <v>905</v>
      </c>
      <c r="DH515" s="2" t="s">
        <v>2749</v>
      </c>
      <c r="DI515" s="2" t="s">
        <v>263</v>
      </c>
      <c r="DJ515" s="2" t="s">
        <v>229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275</v>
      </c>
      <c r="DS515" s="2" t="s">
        <v>871</v>
      </c>
      <c r="DT515" s="2" t="s">
        <v>3838</v>
      </c>
      <c r="DU515" s="2" t="s">
        <v>241</v>
      </c>
      <c r="DV515" s="2" t="s">
        <v>229</v>
      </c>
      <c r="DW515" s="4"/>
      <c r="DX515" s="8"/>
      <c r="DY515" s="4"/>
      <c r="DZ515" s="8"/>
      <c r="EA515" s="7"/>
      <c r="EB515" s="7"/>
      <c r="EC515" s="2" t="s">
        <v>239</v>
      </c>
      <c r="ED515" s="2" t="s">
        <v>275</v>
      </c>
      <c r="EE515" s="2" t="s">
        <v>2421</v>
      </c>
      <c r="EF515" s="2" t="s">
        <v>3839</v>
      </c>
      <c r="EG515" s="2" t="s">
        <v>241</v>
      </c>
      <c r="EH515" s="2" t="s">
        <v>229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275</v>
      </c>
      <c r="EQ515" s="2" t="s">
        <v>2037</v>
      </c>
      <c r="ER515" s="2" t="s">
        <v>891</v>
      </c>
      <c r="ES515" s="2" t="s">
        <v>241</v>
      </c>
      <c r="ET515" s="2" t="s">
        <v>229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275</v>
      </c>
      <c r="FC515" s="2" t="s">
        <v>712</v>
      </c>
      <c r="FD515" s="2" t="s">
        <v>1415</v>
      </c>
      <c r="FE515" s="2" t="s">
        <v>241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275</v>
      </c>
      <c r="FO515" s="2" t="s">
        <v>871</v>
      </c>
      <c r="FP515" s="2" t="s">
        <v>797</v>
      </c>
      <c r="FQ515" s="2" t="s">
        <v>241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229</v>
      </c>
      <c r="FZ515" s="2" t="s">
        <v>229</v>
      </c>
      <c r="GA515" s="2" t="s">
        <v>229</v>
      </c>
      <c r="GB515" s="2" t="s">
        <v>229</v>
      </c>
      <c r="GC515" s="2" t="s">
        <v>229</v>
      </c>
      <c r="GD515" s="2" t="s">
        <v>229</v>
      </c>
      <c r="GE515" s="4"/>
      <c r="GF515" s="8"/>
      <c r="GG515" s="4">
        <v>2</v>
      </c>
      <c r="GH515" s="8">
        <v>88.84</v>
      </c>
      <c r="GI515" s="7">
        <v>-1</v>
      </c>
      <c r="GJ515" s="7">
        <v>-1</v>
      </c>
      <c r="GK515" s="2" t="s">
        <v>239</v>
      </c>
      <c r="GL515" s="2" t="s">
        <v>275</v>
      </c>
      <c r="GM515" s="2" t="s">
        <v>1093</v>
      </c>
      <c r="GN515" s="2" t="s">
        <v>3840</v>
      </c>
      <c r="GO515" s="2" t="s">
        <v>241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239</v>
      </c>
      <c r="GX515" s="2" t="s">
        <v>275</v>
      </c>
      <c r="GY515" s="2" t="s">
        <v>743</v>
      </c>
      <c r="GZ515" s="2" t="s">
        <v>2201</v>
      </c>
      <c r="HA515" s="2" t="s">
        <v>241</v>
      </c>
      <c r="HB515" s="2" t="s">
        <v>229</v>
      </c>
      <c r="HC515" s="4"/>
      <c r="HD515" s="8"/>
      <c r="HE515" s="4">
        <v>1</v>
      </c>
      <c r="HF515" s="8">
        <v>43.55</v>
      </c>
      <c r="HG515" s="7">
        <v>-1</v>
      </c>
      <c r="HH515" s="7">
        <v>-1</v>
      </c>
      <c r="HI515" s="2" t="s">
        <v>239</v>
      </c>
      <c r="HJ515" s="2" t="s">
        <v>275</v>
      </c>
      <c r="HK515" s="2" t="s">
        <v>555</v>
      </c>
      <c r="HL515" s="2" t="s">
        <v>3841</v>
      </c>
      <c r="HM515" s="2" t="s">
        <v>241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275</v>
      </c>
      <c r="HW515" s="2" t="s">
        <v>743</v>
      </c>
      <c r="HX515" s="2" t="s">
        <v>1357</v>
      </c>
      <c r="HY515" s="2" t="s">
        <v>241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266</v>
      </c>
      <c r="IH515" s="2" t="s">
        <v>275</v>
      </c>
      <c r="II515" s="2" t="s">
        <v>229</v>
      </c>
      <c r="IJ515" s="2" t="s">
        <v>229</v>
      </c>
      <c r="IK515" s="2" t="s">
        <v>241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272</v>
      </c>
      <c r="IT515" s="2" t="s">
        <v>275</v>
      </c>
      <c r="IU515" s="2" t="s">
        <v>229</v>
      </c>
      <c r="IV515" s="2" t="s">
        <v>229</v>
      </c>
      <c r="IW515" s="2" t="s">
        <v>241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239</v>
      </c>
      <c r="JF515" s="2" t="s">
        <v>275</v>
      </c>
      <c r="JG515" s="2" t="s">
        <v>268</v>
      </c>
      <c r="JH515" s="2" t="s">
        <v>1322</v>
      </c>
      <c r="JI515" s="2" t="s">
        <v>241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229</v>
      </c>
      <c r="JR515" s="2" t="s">
        <v>229</v>
      </c>
      <c r="JS515" s="2" t="s">
        <v>229</v>
      </c>
      <c r="JT515" s="2" t="s">
        <v>229</v>
      </c>
      <c r="JU515" s="2" t="s">
        <v>229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272</v>
      </c>
      <c r="KD515" s="2" t="s">
        <v>275</v>
      </c>
      <c r="KE515" s="2" t="s">
        <v>229</v>
      </c>
      <c r="KF515" s="2" t="s">
        <v>229</v>
      </c>
      <c r="KG515" s="2" t="s">
        <v>241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272</v>
      </c>
      <c r="KP515" s="2" t="s">
        <v>275</v>
      </c>
      <c r="KQ515" s="2" t="s">
        <v>229</v>
      </c>
      <c r="KR515" s="2" t="s">
        <v>229</v>
      </c>
      <c r="KS515" s="2" t="s">
        <v>241</v>
      </c>
      <c r="KT515" s="2" t="s">
        <v>229</v>
      </c>
      <c r="KU515" s="4"/>
      <c r="KV515" s="8"/>
      <c r="KW515" s="4">
        <v>1</v>
      </c>
      <c r="KX515" s="8">
        <v>44.42</v>
      </c>
      <c r="KY515" s="7">
        <v>-1</v>
      </c>
      <c r="KZ515" s="7">
        <v>-1</v>
      </c>
      <c r="LA515" s="2" t="s">
        <v>239</v>
      </c>
      <c r="LB515" s="2" t="s">
        <v>275</v>
      </c>
      <c r="LC515" s="2" t="s">
        <v>1357</v>
      </c>
      <c r="LD515" s="2" t="s">
        <v>852</v>
      </c>
      <c r="LE515" s="2" t="s">
        <v>241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229</v>
      </c>
      <c r="LN515" s="2" t="s">
        <v>229</v>
      </c>
      <c r="LO515" s="2" t="s">
        <v>229</v>
      </c>
      <c r="LP515" s="2" t="s">
        <v>229</v>
      </c>
      <c r="LQ515" s="2" t="s">
        <v>229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239</v>
      </c>
      <c r="LZ515" s="2" t="s">
        <v>275</v>
      </c>
      <c r="MA515" s="2" t="s">
        <v>1038</v>
      </c>
      <c r="MB515" s="2" t="s">
        <v>3842</v>
      </c>
      <c r="MC515" s="2" t="s">
        <v>241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266</v>
      </c>
      <c r="ML515" s="2" t="s">
        <v>275</v>
      </c>
      <c r="MM515" s="2" t="s">
        <v>229</v>
      </c>
      <c r="MN515" s="2" t="s">
        <v>229</v>
      </c>
      <c r="MO515" s="2" t="s">
        <v>241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266</v>
      </c>
      <c r="MX515" s="2" t="s">
        <v>275</v>
      </c>
      <c r="MY515" s="2" t="s">
        <v>229</v>
      </c>
      <c r="MZ515" s="2" t="s">
        <v>229</v>
      </c>
      <c r="NA515" s="2" t="s">
        <v>241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239</v>
      </c>
      <c r="NJ515" s="2" t="s">
        <v>275</v>
      </c>
      <c r="NK515" s="2" t="s">
        <v>3843</v>
      </c>
      <c r="NL515" s="2" t="s">
        <v>1257</v>
      </c>
      <c r="NM515" s="2" t="s">
        <v>241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272</v>
      </c>
      <c r="NV515" s="2" t="s">
        <v>275</v>
      </c>
      <c r="NW515" s="2" t="s">
        <v>229</v>
      </c>
      <c r="NX515" s="2" t="s">
        <v>229</v>
      </c>
      <c r="NY515" s="2" t="s">
        <v>241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229</v>
      </c>
      <c r="OH515" s="2" t="s">
        <v>229</v>
      </c>
      <c r="OI515" s="2" t="s">
        <v>229</v>
      </c>
      <c r="OJ515" s="2" t="s">
        <v>229</v>
      </c>
      <c r="OK515" s="2" t="s">
        <v>229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229</v>
      </c>
      <c r="OT515" s="2" t="s">
        <v>229</v>
      </c>
      <c r="OU515" s="2" t="s">
        <v>229</v>
      </c>
      <c r="OV515" s="2" t="s">
        <v>229</v>
      </c>
      <c r="OW515" s="2" t="s">
        <v>229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229</v>
      </c>
      <c r="PG515" s="2" t="s">
        <v>229</v>
      </c>
      <c r="PH515" s="2" t="s">
        <v>229</v>
      </c>
      <c r="PI515" s="2" t="s">
        <v>229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266</v>
      </c>
      <c r="PR515" s="2" t="s">
        <v>275</v>
      </c>
      <c r="PS515" s="2" t="s">
        <v>229</v>
      </c>
      <c r="PT515" s="2" t="s">
        <v>229</v>
      </c>
      <c r="PU515" s="2" t="s">
        <v>241</v>
      </c>
      <c r="PV515" s="2" t="s">
        <v>229</v>
      </c>
      <c r="PW515" s="4"/>
      <c r="PX515" s="8"/>
      <c r="PY515" s="4"/>
      <c r="PZ515" s="8"/>
      <c r="QA515" s="7"/>
      <c r="QB515" s="7"/>
      <c r="QC515" s="2" t="s">
        <v>281</v>
      </c>
      <c r="QD515" s="2" t="s">
        <v>275</v>
      </c>
      <c r="QE515" s="2" t="s">
        <v>229</v>
      </c>
      <c r="QF515" s="2" t="s">
        <v>229</v>
      </c>
      <c r="QG515" s="2" t="s">
        <v>241</v>
      </c>
      <c r="QH515" s="2" t="s">
        <v>229</v>
      </c>
      <c r="QI515" s="4"/>
      <c r="QJ515" s="8"/>
      <c r="QK515" s="4"/>
      <c r="QL515" s="8"/>
      <c r="QM515" s="7"/>
      <c r="QN515" s="7"/>
      <c r="QO515" s="2" t="s">
        <v>229</v>
      </c>
      <c r="QP515" s="2" t="s">
        <v>229</v>
      </c>
      <c r="QQ515" s="2" t="s">
        <v>229</v>
      </c>
      <c r="QR515" s="2" t="s">
        <v>229</v>
      </c>
      <c r="QS515" s="2" t="s">
        <v>229</v>
      </c>
      <c r="QT515" s="2" t="s">
        <v>229</v>
      </c>
      <c r="QU515" s="4"/>
      <c r="QV515" s="8"/>
      <c r="QW515" s="4"/>
      <c r="QX515" s="8"/>
      <c r="QY515" s="7"/>
      <c r="QZ515" s="7"/>
      <c r="RA515" s="2" t="s">
        <v>239</v>
      </c>
      <c r="RB515" s="2" t="s">
        <v>275</v>
      </c>
      <c r="RC515" s="2" t="s">
        <v>3488</v>
      </c>
      <c r="RD515" s="2" t="s">
        <v>843</v>
      </c>
      <c r="RE515" s="2" t="s">
        <v>241</v>
      </c>
      <c r="RF515" s="2" t="s">
        <v>229</v>
      </c>
      <c r="RG515" s="4"/>
      <c r="RH515" s="8"/>
      <c r="RI515" s="4"/>
      <c r="RJ515" s="8"/>
      <c r="RK515" s="7"/>
      <c r="RL515" s="7"/>
      <c r="RM515" s="2" t="s">
        <v>229</v>
      </c>
      <c r="RN515" s="2" t="s">
        <v>229</v>
      </c>
      <c r="RO515" s="2" t="s">
        <v>229</v>
      </c>
      <c r="RP515" s="2" t="s">
        <v>229</v>
      </c>
      <c r="RQ515" s="2" t="s">
        <v>229</v>
      </c>
      <c r="RR515" s="2" t="s">
        <v>229</v>
      </c>
      <c r="RS515" s="4"/>
      <c r="RT515" s="8"/>
      <c r="RU515" s="4"/>
      <c r="RV515" s="8"/>
      <c r="RW515" s="7"/>
      <c r="RX515" s="7"/>
      <c r="RY515" s="2" t="s">
        <v>239</v>
      </c>
      <c r="RZ515" s="2" t="s">
        <v>275</v>
      </c>
      <c r="SA515" s="2" t="s">
        <v>282</v>
      </c>
      <c r="SB515" s="2" t="s">
        <v>291</v>
      </c>
      <c r="SC515" s="2" t="s">
        <v>241</v>
      </c>
      <c r="SD515" s="2" t="s">
        <v>229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</row>
    <row r="516">
      <c r="A516" s="2" t="s">
        <v>3844</v>
      </c>
      <c r="B516" s="2" t="s">
        <v>216</v>
      </c>
      <c r="C516" s="2" t="s">
        <v>217</v>
      </c>
      <c r="D516" s="2" t="s">
        <v>3845</v>
      </c>
      <c r="E516" s="2" t="s">
        <v>3846</v>
      </c>
      <c r="F516" s="2" t="s">
        <v>3847</v>
      </c>
      <c r="G516" s="2" t="s">
        <v>3847</v>
      </c>
      <c r="H516" s="2" t="s">
        <v>3847</v>
      </c>
      <c r="I516" s="2" t="s">
        <v>3848</v>
      </c>
      <c r="J516" s="2" t="s">
        <v>3849</v>
      </c>
      <c r="K516" s="2" t="s">
        <v>412</v>
      </c>
      <c r="L516" s="3">
        <v>32.5</v>
      </c>
      <c r="M516" s="3">
        <v>34.12</v>
      </c>
      <c r="N516" s="3">
        <v>64.99</v>
      </c>
      <c r="O516" s="2" t="s">
        <v>226</v>
      </c>
      <c r="P516" s="2" t="s">
        <v>342</v>
      </c>
      <c r="Q516" s="2" t="s">
        <v>228</v>
      </c>
      <c r="R516" s="2" t="s">
        <v>229</v>
      </c>
      <c r="S516" s="2" t="s">
        <v>229</v>
      </c>
      <c r="T516" s="2" t="s">
        <v>3733</v>
      </c>
      <c r="U516" s="2" t="s">
        <v>3850</v>
      </c>
      <c r="V516" s="2" t="s">
        <v>233</v>
      </c>
      <c r="W516" s="2" t="s">
        <v>1009</v>
      </c>
      <c r="X516" s="2" t="s">
        <v>234</v>
      </c>
      <c r="Y516" s="2" t="s">
        <v>2408</v>
      </c>
      <c r="Z516" s="4">
        <v>192</v>
      </c>
      <c r="AA516" s="4">
        <f>=ROUNDDOWN(76.8,0)</f>
      </c>
      <c r="AB516" s="5">
        <v>2.5</v>
      </c>
      <c r="AC516" s="2" t="s">
        <v>287</v>
      </c>
      <c r="AD516" s="4">
        <v>450</v>
      </c>
      <c r="AE516" s="4">
        <v>450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>
        <v>1</v>
      </c>
      <c r="AQ516" s="8">
        <v>34.12</v>
      </c>
      <c r="AR516" s="4">
        <v>2</v>
      </c>
      <c r="AS516" s="8">
        <v>66.84</v>
      </c>
      <c r="AT516" s="7">
        <v>-0.5</v>
      </c>
      <c r="AU516" s="7">
        <v>-0.4895</v>
      </c>
      <c r="AV516" s="4">
        <v>1</v>
      </c>
      <c r="AW516" s="8">
        <v>34.12</v>
      </c>
      <c r="AX516" s="4">
        <v>2</v>
      </c>
      <c r="AY516" s="8">
        <v>66.84</v>
      </c>
      <c r="AZ516" s="7">
        <v>-0.5</v>
      </c>
      <c r="BA516" s="7">
        <v>-0.4895</v>
      </c>
      <c r="BB516" s="7">
        <v>1</v>
      </c>
      <c r="BC516" s="4">
        <v>1</v>
      </c>
      <c r="BD516" s="8">
        <v>34.12</v>
      </c>
      <c r="BE516" s="4">
        <v>4</v>
      </c>
      <c r="BF516" s="8">
        <v>133.69</v>
      </c>
      <c r="BG516" s="7">
        <v>-0.75</v>
      </c>
      <c r="BH516" s="7">
        <v>-0.7448</v>
      </c>
      <c r="BI516" s="7">
        <v>1</v>
      </c>
      <c r="BJ516" s="4">
        <v>1</v>
      </c>
      <c r="BK516" s="8">
        <v>34.12</v>
      </c>
      <c r="BL516" s="2" t="s">
        <v>3851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714</v>
      </c>
      <c r="BV516" s="2" t="s">
        <v>275</v>
      </c>
      <c r="BW516" s="2" t="s">
        <v>832</v>
      </c>
      <c r="BX516" s="2" t="s">
        <v>489</v>
      </c>
      <c r="BY516" s="2" t="s">
        <v>241</v>
      </c>
      <c r="BZ516" s="2" t="s">
        <v>229</v>
      </c>
      <c r="CA516" s="4"/>
      <c r="CB516" s="8"/>
      <c r="CC516" s="4"/>
      <c r="CD516" s="8"/>
      <c r="CE516" s="7"/>
      <c r="CF516" s="7"/>
      <c r="CG516" s="2" t="s">
        <v>239</v>
      </c>
      <c r="CH516" s="2" t="s">
        <v>226</v>
      </c>
      <c r="CI516" s="2" t="s">
        <v>3852</v>
      </c>
      <c r="CJ516" s="2" t="s">
        <v>3853</v>
      </c>
      <c r="CK516" s="2" t="s">
        <v>241</v>
      </c>
      <c r="CL516" s="2" t="s">
        <v>229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226</v>
      </c>
      <c r="CU516" s="2" t="s">
        <v>3282</v>
      </c>
      <c r="CV516" s="2" t="s">
        <v>2992</v>
      </c>
      <c r="CW516" s="2" t="s">
        <v>241</v>
      </c>
      <c r="CX516" s="2" t="s">
        <v>229</v>
      </c>
      <c r="CY516" s="4"/>
      <c r="CZ516" s="8"/>
      <c r="DA516" s="4">
        <v>1</v>
      </c>
      <c r="DB516" s="8">
        <v>32.72</v>
      </c>
      <c r="DC516" s="7">
        <v>-1</v>
      </c>
      <c r="DD516" s="7">
        <v>-1</v>
      </c>
      <c r="DE516" s="2" t="s">
        <v>239</v>
      </c>
      <c r="DF516" s="2" t="s">
        <v>226</v>
      </c>
      <c r="DG516" s="2" t="s">
        <v>2416</v>
      </c>
      <c r="DH516" s="2" t="s">
        <v>1350</v>
      </c>
      <c r="DI516" s="2" t="s">
        <v>241</v>
      </c>
      <c r="DJ516" s="2" t="s">
        <v>229</v>
      </c>
      <c r="DK516" s="4">
        <v>1</v>
      </c>
      <c r="DL516" s="8">
        <v>34.12</v>
      </c>
      <c r="DM516" s="4">
        <v>1</v>
      </c>
      <c r="DN516" s="8">
        <v>34.12</v>
      </c>
      <c r="DO516" s="7"/>
      <c r="DP516" s="7"/>
      <c r="DQ516" s="2" t="s">
        <v>239</v>
      </c>
      <c r="DR516" s="2" t="s">
        <v>226</v>
      </c>
      <c r="DS516" s="2" t="s">
        <v>871</v>
      </c>
      <c r="DT516" s="2" t="s">
        <v>3023</v>
      </c>
      <c r="DU516" s="2" t="s">
        <v>241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239</v>
      </c>
      <c r="ED516" s="2" t="s">
        <v>226</v>
      </c>
      <c r="EE516" s="2" t="s">
        <v>3854</v>
      </c>
      <c r="EF516" s="2" t="s">
        <v>3855</v>
      </c>
      <c r="EG516" s="2" t="s">
        <v>241</v>
      </c>
      <c r="EH516" s="2" t="s">
        <v>229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226</v>
      </c>
      <c r="EQ516" s="2" t="s">
        <v>2064</v>
      </c>
      <c r="ER516" s="2" t="s">
        <v>2095</v>
      </c>
      <c r="ES516" s="2" t="s">
        <v>241</v>
      </c>
      <c r="ET516" s="2" t="s">
        <v>229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226</v>
      </c>
      <c r="FC516" s="2" t="s">
        <v>911</v>
      </c>
      <c r="FD516" s="2" t="s">
        <v>1415</v>
      </c>
      <c r="FE516" s="2" t="s">
        <v>241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226</v>
      </c>
      <c r="FO516" s="2" t="s">
        <v>692</v>
      </c>
      <c r="FP516" s="2" t="s">
        <v>799</v>
      </c>
      <c r="FQ516" s="2" t="s">
        <v>241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239</v>
      </c>
      <c r="FZ516" s="2" t="s">
        <v>226</v>
      </c>
      <c r="GA516" s="2" t="s">
        <v>327</v>
      </c>
      <c r="GB516" s="2" t="s">
        <v>229</v>
      </c>
      <c r="GC516" s="2" t="s">
        <v>241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272</v>
      </c>
      <c r="GL516" s="2" t="s">
        <v>226</v>
      </c>
      <c r="GM516" s="2" t="s">
        <v>229</v>
      </c>
      <c r="GN516" s="2" t="s">
        <v>229</v>
      </c>
      <c r="GO516" s="2" t="s">
        <v>241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239</v>
      </c>
      <c r="GX516" s="2" t="s">
        <v>226</v>
      </c>
      <c r="GY516" s="2" t="s">
        <v>458</v>
      </c>
      <c r="GZ516" s="2" t="s">
        <v>3212</v>
      </c>
      <c r="HA516" s="2" t="s">
        <v>241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239</v>
      </c>
      <c r="HJ516" s="2" t="s">
        <v>275</v>
      </c>
      <c r="HK516" s="2" t="s">
        <v>546</v>
      </c>
      <c r="HL516" s="2" t="s">
        <v>1489</v>
      </c>
      <c r="HM516" s="2" t="s">
        <v>241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226</v>
      </c>
      <c r="HW516" s="2" t="s">
        <v>1051</v>
      </c>
      <c r="HX516" s="2" t="s">
        <v>1290</v>
      </c>
      <c r="HY516" s="2" t="s">
        <v>241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266</v>
      </c>
      <c r="IH516" s="2" t="s">
        <v>226</v>
      </c>
      <c r="II516" s="2" t="s">
        <v>229</v>
      </c>
      <c r="IJ516" s="2" t="s">
        <v>229</v>
      </c>
      <c r="IK516" s="2" t="s">
        <v>241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272</v>
      </c>
      <c r="IT516" s="2" t="s">
        <v>226</v>
      </c>
      <c r="IU516" s="2" t="s">
        <v>229</v>
      </c>
      <c r="IV516" s="2" t="s">
        <v>229</v>
      </c>
      <c r="IW516" s="2" t="s">
        <v>241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239</v>
      </c>
      <c r="JF516" s="2" t="s">
        <v>226</v>
      </c>
      <c r="JG516" s="2" t="s">
        <v>268</v>
      </c>
      <c r="JH516" s="2" t="s">
        <v>229</v>
      </c>
      <c r="JI516" s="2" t="s">
        <v>241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229</v>
      </c>
      <c r="JR516" s="2" t="s">
        <v>229</v>
      </c>
      <c r="JS516" s="2" t="s">
        <v>229</v>
      </c>
      <c r="JT516" s="2" t="s">
        <v>229</v>
      </c>
      <c r="JU516" s="2" t="s">
        <v>229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272</v>
      </c>
      <c r="KD516" s="2" t="s">
        <v>226</v>
      </c>
      <c r="KE516" s="2" t="s">
        <v>229</v>
      </c>
      <c r="KF516" s="2" t="s">
        <v>229</v>
      </c>
      <c r="KG516" s="2" t="s">
        <v>241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278</v>
      </c>
      <c r="KP516" s="2" t="s">
        <v>226</v>
      </c>
      <c r="KQ516" s="2" t="s">
        <v>229</v>
      </c>
      <c r="KR516" s="2" t="s">
        <v>229</v>
      </c>
      <c r="KS516" s="2" t="s">
        <v>241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272</v>
      </c>
      <c r="LB516" s="2" t="s">
        <v>226</v>
      </c>
      <c r="LC516" s="2" t="s">
        <v>1357</v>
      </c>
      <c r="LD516" s="2" t="s">
        <v>229</v>
      </c>
      <c r="LE516" s="2" t="s">
        <v>241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229</v>
      </c>
      <c r="LN516" s="2" t="s">
        <v>229</v>
      </c>
      <c r="LO516" s="2" t="s">
        <v>229</v>
      </c>
      <c r="LP516" s="2" t="s">
        <v>229</v>
      </c>
      <c r="LQ516" s="2" t="s">
        <v>229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239</v>
      </c>
      <c r="LZ516" s="2" t="s">
        <v>275</v>
      </c>
      <c r="MA516" s="2" t="s">
        <v>1159</v>
      </c>
      <c r="MB516" s="2" t="s">
        <v>292</v>
      </c>
      <c r="MC516" s="2" t="s">
        <v>241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239</v>
      </c>
      <c r="ML516" s="2" t="s">
        <v>275</v>
      </c>
      <c r="MM516" s="2" t="s">
        <v>381</v>
      </c>
      <c r="MN516" s="2" t="s">
        <v>229</v>
      </c>
      <c r="MO516" s="2" t="s">
        <v>241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266</v>
      </c>
      <c r="MX516" s="2" t="s">
        <v>226</v>
      </c>
      <c r="MY516" s="2" t="s">
        <v>229</v>
      </c>
      <c r="MZ516" s="2" t="s">
        <v>229</v>
      </c>
      <c r="NA516" s="2" t="s">
        <v>241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239</v>
      </c>
      <c r="NJ516" s="2" t="s">
        <v>260</v>
      </c>
      <c r="NK516" s="2" t="s">
        <v>2937</v>
      </c>
      <c r="NL516" s="2" t="s">
        <v>875</v>
      </c>
      <c r="NM516" s="2" t="s">
        <v>241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272</v>
      </c>
      <c r="NV516" s="2" t="s">
        <v>226</v>
      </c>
      <c r="NW516" s="2" t="s">
        <v>229</v>
      </c>
      <c r="NX516" s="2" t="s">
        <v>229</v>
      </c>
      <c r="NY516" s="2" t="s">
        <v>241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239</v>
      </c>
      <c r="OH516" s="2" t="s">
        <v>226</v>
      </c>
      <c r="OI516" s="2" t="s">
        <v>229</v>
      </c>
      <c r="OJ516" s="2" t="s">
        <v>229</v>
      </c>
      <c r="OK516" s="2" t="s">
        <v>241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229</v>
      </c>
      <c r="OT516" s="2" t="s">
        <v>229</v>
      </c>
      <c r="OU516" s="2" t="s">
        <v>229</v>
      </c>
      <c r="OV516" s="2" t="s">
        <v>229</v>
      </c>
      <c r="OW516" s="2" t="s">
        <v>229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229</v>
      </c>
      <c r="PF516" s="2" t="s">
        <v>229</v>
      </c>
      <c r="PG516" s="2" t="s">
        <v>229</v>
      </c>
      <c r="PH516" s="2" t="s">
        <v>229</v>
      </c>
      <c r="PI516" s="2" t="s">
        <v>229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266</v>
      </c>
      <c r="PR516" s="2" t="s">
        <v>275</v>
      </c>
      <c r="PS516" s="2" t="s">
        <v>229</v>
      </c>
      <c r="PT516" s="2" t="s">
        <v>229</v>
      </c>
      <c r="PU516" s="2" t="s">
        <v>241</v>
      </c>
      <c r="PV516" s="2" t="s">
        <v>229</v>
      </c>
      <c r="PW516" s="4"/>
      <c r="PX516" s="8"/>
      <c r="PY516" s="4"/>
      <c r="PZ516" s="8"/>
      <c r="QA516" s="7"/>
      <c r="QB516" s="7"/>
      <c r="QC516" s="2" t="s">
        <v>281</v>
      </c>
      <c r="QD516" s="2" t="s">
        <v>226</v>
      </c>
      <c r="QE516" s="2" t="s">
        <v>229</v>
      </c>
      <c r="QF516" s="2" t="s">
        <v>229</v>
      </c>
      <c r="QG516" s="2" t="s">
        <v>241</v>
      </c>
      <c r="QH516" s="2" t="s">
        <v>229</v>
      </c>
      <c r="QI516" s="4"/>
      <c r="QJ516" s="8"/>
      <c r="QK516" s="4"/>
      <c r="QL516" s="8"/>
      <c r="QM516" s="7"/>
      <c r="QN516" s="7"/>
      <c r="QO516" s="2" t="s">
        <v>229</v>
      </c>
      <c r="QP516" s="2" t="s">
        <v>229</v>
      </c>
      <c r="QQ516" s="2" t="s">
        <v>229</v>
      </c>
      <c r="QR516" s="2" t="s">
        <v>229</v>
      </c>
      <c r="QS516" s="2" t="s">
        <v>229</v>
      </c>
      <c r="QT516" s="2" t="s">
        <v>229</v>
      </c>
      <c r="QU516" s="4"/>
      <c r="QV516" s="8"/>
      <c r="QW516" s="4"/>
      <c r="QX516" s="8"/>
      <c r="QY516" s="7"/>
      <c r="QZ516" s="7"/>
      <c r="RA516" s="2" t="s">
        <v>239</v>
      </c>
      <c r="RB516" s="2" t="s">
        <v>275</v>
      </c>
      <c r="RC516" s="2" t="s">
        <v>3856</v>
      </c>
      <c r="RD516" s="2" t="s">
        <v>1683</v>
      </c>
      <c r="RE516" s="2" t="s">
        <v>241</v>
      </c>
      <c r="RF516" s="2" t="s">
        <v>229</v>
      </c>
      <c r="RG516" s="4"/>
      <c r="RH516" s="8"/>
      <c r="RI516" s="4"/>
      <c r="RJ516" s="8"/>
      <c r="RK516" s="7"/>
      <c r="RL516" s="7"/>
      <c r="RM516" s="2" t="s">
        <v>229</v>
      </c>
      <c r="RN516" s="2" t="s">
        <v>229</v>
      </c>
      <c r="RO516" s="2" t="s">
        <v>229</v>
      </c>
      <c r="RP516" s="2" t="s">
        <v>229</v>
      </c>
      <c r="RQ516" s="2" t="s">
        <v>229</v>
      </c>
      <c r="RR516" s="2" t="s">
        <v>229</v>
      </c>
      <c r="RS516" s="4"/>
      <c r="RT516" s="8"/>
      <c r="RU516" s="4"/>
      <c r="RV516" s="8"/>
      <c r="RW516" s="7"/>
      <c r="RX516" s="7"/>
      <c r="RY516" s="2" t="s">
        <v>266</v>
      </c>
      <c r="RZ516" s="2" t="s">
        <v>275</v>
      </c>
      <c r="SA516" s="2" t="s">
        <v>229</v>
      </c>
      <c r="SB516" s="2" t="s">
        <v>229</v>
      </c>
      <c r="SC516" s="2" t="s">
        <v>241</v>
      </c>
      <c r="SD516" s="2" t="s">
        <v>229</v>
      </c>
      <c r="SE516" s="4">
        <v>192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>
        <v>450</v>
      </c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</row>
    <row r="517">
      <c r="A517" s="2" t="s">
        <v>3857</v>
      </c>
      <c r="B517" s="2" t="s">
        <v>216</v>
      </c>
      <c r="C517" s="2" t="s">
        <v>217</v>
      </c>
      <c r="D517" s="2" t="s">
        <v>3845</v>
      </c>
      <c r="E517" s="2" t="s">
        <v>3846</v>
      </c>
      <c r="F517" s="2" t="s">
        <v>3847</v>
      </c>
      <c r="G517" s="2" t="s">
        <v>3847</v>
      </c>
      <c r="H517" s="2" t="s">
        <v>3847</v>
      </c>
      <c r="I517" s="2" t="s">
        <v>3848</v>
      </c>
      <c r="J517" s="2" t="s">
        <v>3849</v>
      </c>
      <c r="K517" s="2" t="s">
        <v>1796</v>
      </c>
      <c r="L517" s="3">
        <v>32.5</v>
      </c>
      <c r="M517" s="3">
        <v>34.12</v>
      </c>
      <c r="N517" s="3">
        <v>64.99</v>
      </c>
      <c r="O517" s="2" t="s">
        <v>226</v>
      </c>
      <c r="P517" s="2" t="s">
        <v>342</v>
      </c>
      <c r="Q517" s="2" t="s">
        <v>228</v>
      </c>
      <c r="R517" s="2" t="s">
        <v>229</v>
      </c>
      <c r="S517" s="2" t="s">
        <v>229</v>
      </c>
      <c r="T517" s="2" t="s">
        <v>3733</v>
      </c>
      <c r="U517" s="2" t="s">
        <v>3850</v>
      </c>
      <c r="V517" s="2" t="s">
        <v>233</v>
      </c>
      <c r="W517" s="2" t="s">
        <v>1009</v>
      </c>
      <c r="X517" s="2" t="s">
        <v>234</v>
      </c>
      <c r="Y517" s="2" t="s">
        <v>2408</v>
      </c>
      <c r="Z517" s="4">
        <v>396</v>
      </c>
      <c r="AA517" s="4">
        <f>=ROUNDDOWN(49.5,0)</f>
      </c>
      <c r="AB517" s="5">
        <v>8</v>
      </c>
      <c r="AC517" s="2" t="s">
        <v>229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>
        <v>2</v>
      </c>
      <c r="AS517" s="8">
        <v>66.85</v>
      </c>
      <c r="AT517" s="7">
        <v>-1</v>
      </c>
      <c r="AU517" s="7">
        <v>-1</v>
      </c>
      <c r="AV517" s="4"/>
      <c r="AW517" s="8"/>
      <c r="AX517" s="4">
        <v>2</v>
      </c>
      <c r="AY517" s="8">
        <v>66.85</v>
      </c>
      <c r="AZ517" s="7">
        <v>-1</v>
      </c>
      <c r="BA517" s="7">
        <v>-1</v>
      </c>
      <c r="BB517" s="7"/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/>
      <c r="BJ517" s="4"/>
      <c r="BK517" s="8"/>
      <c r="BL517" s="2" t="s">
        <v>1881</v>
      </c>
      <c r="BM517" s="7"/>
      <c r="BN517" s="7"/>
      <c r="BO517" s="4"/>
      <c r="BP517" s="8"/>
      <c r="BQ517" s="4"/>
      <c r="BR517" s="8"/>
      <c r="BS517" s="7"/>
      <c r="BT517" s="7"/>
      <c r="BU517" s="2" t="s">
        <v>714</v>
      </c>
      <c r="BV517" s="2" t="s">
        <v>275</v>
      </c>
      <c r="BW517" s="2" t="s">
        <v>832</v>
      </c>
      <c r="BX517" s="2" t="s">
        <v>1497</v>
      </c>
      <c r="BY517" s="2" t="s">
        <v>241</v>
      </c>
      <c r="BZ517" s="2" t="s">
        <v>229</v>
      </c>
      <c r="CA517" s="4"/>
      <c r="CB517" s="8"/>
      <c r="CC517" s="4">
        <v>1</v>
      </c>
      <c r="CD517" s="8">
        <v>34.13</v>
      </c>
      <c r="CE517" s="7">
        <v>-1</v>
      </c>
      <c r="CF517" s="7">
        <v>-1</v>
      </c>
      <c r="CG517" s="2" t="s">
        <v>239</v>
      </c>
      <c r="CH517" s="2" t="s">
        <v>226</v>
      </c>
      <c r="CI517" s="2" t="s">
        <v>3852</v>
      </c>
      <c r="CJ517" s="2" t="s">
        <v>864</v>
      </c>
      <c r="CK517" s="2" t="s">
        <v>241</v>
      </c>
      <c r="CL517" s="2" t="s">
        <v>229</v>
      </c>
      <c r="CM517" s="4"/>
      <c r="CN517" s="8"/>
      <c r="CO517" s="4"/>
      <c r="CP517" s="8"/>
      <c r="CQ517" s="7"/>
      <c r="CR517" s="7"/>
      <c r="CS517" s="2" t="s">
        <v>239</v>
      </c>
      <c r="CT517" s="2" t="s">
        <v>226</v>
      </c>
      <c r="CU517" s="2" t="s">
        <v>3282</v>
      </c>
      <c r="CV517" s="2" t="s">
        <v>1768</v>
      </c>
      <c r="CW517" s="2" t="s">
        <v>241</v>
      </c>
      <c r="CX517" s="2" t="s">
        <v>229</v>
      </c>
      <c r="CY517" s="4"/>
      <c r="CZ517" s="8"/>
      <c r="DA517" s="4">
        <v>1</v>
      </c>
      <c r="DB517" s="8">
        <v>32.72</v>
      </c>
      <c r="DC517" s="7">
        <v>-1</v>
      </c>
      <c r="DD517" s="7">
        <v>-1</v>
      </c>
      <c r="DE517" s="2" t="s">
        <v>239</v>
      </c>
      <c r="DF517" s="2" t="s">
        <v>226</v>
      </c>
      <c r="DG517" s="2" t="s">
        <v>2416</v>
      </c>
      <c r="DH517" s="2" t="s">
        <v>3853</v>
      </c>
      <c r="DI517" s="2" t="s">
        <v>241</v>
      </c>
      <c r="DJ517" s="2" t="s">
        <v>229</v>
      </c>
      <c r="DK517" s="4"/>
      <c r="DL517" s="8"/>
      <c r="DM517" s="4"/>
      <c r="DN517" s="8"/>
      <c r="DO517" s="7"/>
      <c r="DP517" s="7"/>
      <c r="DQ517" s="2" t="s">
        <v>239</v>
      </c>
      <c r="DR517" s="2" t="s">
        <v>226</v>
      </c>
      <c r="DS517" s="2" t="s">
        <v>871</v>
      </c>
      <c r="DT517" s="2" t="s">
        <v>3025</v>
      </c>
      <c r="DU517" s="2" t="s">
        <v>241</v>
      </c>
      <c r="DV517" s="2" t="s">
        <v>229</v>
      </c>
      <c r="DW517" s="4"/>
      <c r="DX517" s="8"/>
      <c r="DY517" s="4"/>
      <c r="DZ517" s="8"/>
      <c r="EA517" s="7"/>
      <c r="EB517" s="7"/>
      <c r="EC517" s="2" t="s">
        <v>239</v>
      </c>
      <c r="ED517" s="2" t="s">
        <v>226</v>
      </c>
      <c r="EE517" s="2" t="s">
        <v>3854</v>
      </c>
      <c r="EF517" s="2" t="s">
        <v>229</v>
      </c>
      <c r="EG517" s="2" t="s">
        <v>241</v>
      </c>
      <c r="EH517" s="2" t="s">
        <v>229</v>
      </c>
      <c r="EI517" s="4"/>
      <c r="EJ517" s="8"/>
      <c r="EK517" s="4"/>
      <c r="EL517" s="8"/>
      <c r="EM517" s="7"/>
      <c r="EN517" s="7"/>
      <c r="EO517" s="2" t="s">
        <v>239</v>
      </c>
      <c r="EP517" s="2" t="s">
        <v>226</v>
      </c>
      <c r="EQ517" s="2" t="s">
        <v>2064</v>
      </c>
      <c r="ER517" s="2" t="s">
        <v>892</v>
      </c>
      <c r="ES517" s="2" t="s">
        <v>241</v>
      </c>
      <c r="ET517" s="2" t="s">
        <v>229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226</v>
      </c>
      <c r="FC517" s="2" t="s">
        <v>911</v>
      </c>
      <c r="FD517" s="2" t="s">
        <v>1237</v>
      </c>
      <c r="FE517" s="2" t="s">
        <v>241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226</v>
      </c>
      <c r="FO517" s="2" t="s">
        <v>692</v>
      </c>
      <c r="FP517" s="2" t="s">
        <v>3029</v>
      </c>
      <c r="FQ517" s="2" t="s">
        <v>241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229</v>
      </c>
      <c r="FZ517" s="2" t="s">
        <v>229</v>
      </c>
      <c r="GA517" s="2" t="s">
        <v>229</v>
      </c>
      <c r="GB517" s="2" t="s">
        <v>229</v>
      </c>
      <c r="GC517" s="2" t="s">
        <v>229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272</v>
      </c>
      <c r="GL517" s="2" t="s">
        <v>226</v>
      </c>
      <c r="GM517" s="2" t="s">
        <v>229</v>
      </c>
      <c r="GN517" s="2" t="s">
        <v>229</v>
      </c>
      <c r="GO517" s="2" t="s">
        <v>241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239</v>
      </c>
      <c r="GX517" s="2" t="s">
        <v>226</v>
      </c>
      <c r="GY517" s="2" t="s">
        <v>458</v>
      </c>
      <c r="GZ517" s="2" t="s">
        <v>1707</v>
      </c>
      <c r="HA517" s="2" t="s">
        <v>241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239</v>
      </c>
      <c r="HJ517" s="2" t="s">
        <v>275</v>
      </c>
      <c r="HK517" s="2" t="s">
        <v>546</v>
      </c>
      <c r="HL517" s="2" t="s">
        <v>605</v>
      </c>
      <c r="HM517" s="2" t="s">
        <v>241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226</v>
      </c>
      <c r="HW517" s="2" t="s">
        <v>3400</v>
      </c>
      <c r="HX517" s="2" t="s">
        <v>1756</v>
      </c>
      <c r="HY517" s="2" t="s">
        <v>241</v>
      </c>
      <c r="HZ517" s="2" t="s">
        <v>229</v>
      </c>
      <c r="IA517" s="4"/>
      <c r="IB517" s="8"/>
      <c r="IC517" s="4"/>
      <c r="ID517" s="8"/>
      <c r="IE517" s="7"/>
      <c r="IF517" s="7"/>
      <c r="IG517" s="2" t="s">
        <v>266</v>
      </c>
      <c r="IH517" s="2" t="s">
        <v>226</v>
      </c>
      <c r="II517" s="2" t="s">
        <v>229</v>
      </c>
      <c r="IJ517" s="2" t="s">
        <v>229</v>
      </c>
      <c r="IK517" s="2" t="s">
        <v>241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272</v>
      </c>
      <c r="IT517" s="2" t="s">
        <v>226</v>
      </c>
      <c r="IU517" s="2" t="s">
        <v>229</v>
      </c>
      <c r="IV517" s="2" t="s">
        <v>229</v>
      </c>
      <c r="IW517" s="2" t="s">
        <v>241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239</v>
      </c>
      <c r="JF517" s="2" t="s">
        <v>226</v>
      </c>
      <c r="JG517" s="2" t="s">
        <v>3400</v>
      </c>
      <c r="JH517" s="2" t="s">
        <v>229</v>
      </c>
      <c r="JI517" s="2" t="s">
        <v>241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229</v>
      </c>
      <c r="JR517" s="2" t="s">
        <v>229</v>
      </c>
      <c r="JS517" s="2" t="s">
        <v>229</v>
      </c>
      <c r="JT517" s="2" t="s">
        <v>229</v>
      </c>
      <c r="JU517" s="2" t="s">
        <v>229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272</v>
      </c>
      <c r="KD517" s="2" t="s">
        <v>226</v>
      </c>
      <c r="KE517" s="2" t="s">
        <v>229</v>
      </c>
      <c r="KF517" s="2" t="s">
        <v>229</v>
      </c>
      <c r="KG517" s="2" t="s">
        <v>241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278</v>
      </c>
      <c r="KP517" s="2" t="s">
        <v>226</v>
      </c>
      <c r="KQ517" s="2" t="s">
        <v>229</v>
      </c>
      <c r="KR517" s="2" t="s">
        <v>229</v>
      </c>
      <c r="KS517" s="2" t="s">
        <v>241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272</v>
      </c>
      <c r="LB517" s="2" t="s">
        <v>226</v>
      </c>
      <c r="LC517" s="2" t="s">
        <v>1357</v>
      </c>
      <c r="LD517" s="2" t="s">
        <v>229</v>
      </c>
      <c r="LE517" s="2" t="s">
        <v>241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229</v>
      </c>
      <c r="LN517" s="2" t="s">
        <v>229</v>
      </c>
      <c r="LO517" s="2" t="s">
        <v>229</v>
      </c>
      <c r="LP517" s="2" t="s">
        <v>229</v>
      </c>
      <c r="LQ517" s="2" t="s">
        <v>229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239</v>
      </c>
      <c r="LZ517" s="2" t="s">
        <v>260</v>
      </c>
      <c r="MA517" s="2" t="s">
        <v>1159</v>
      </c>
      <c r="MB517" s="2" t="s">
        <v>292</v>
      </c>
      <c r="MC517" s="2" t="s">
        <v>241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239</v>
      </c>
      <c r="ML517" s="2" t="s">
        <v>275</v>
      </c>
      <c r="MM517" s="2" t="s">
        <v>381</v>
      </c>
      <c r="MN517" s="2" t="s">
        <v>229</v>
      </c>
      <c r="MO517" s="2" t="s">
        <v>241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266</v>
      </c>
      <c r="MX517" s="2" t="s">
        <v>226</v>
      </c>
      <c r="MY517" s="2" t="s">
        <v>229</v>
      </c>
      <c r="MZ517" s="2" t="s">
        <v>229</v>
      </c>
      <c r="NA517" s="2" t="s">
        <v>241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239</v>
      </c>
      <c r="NJ517" s="2" t="s">
        <v>260</v>
      </c>
      <c r="NK517" s="2" t="s">
        <v>2937</v>
      </c>
      <c r="NL517" s="2" t="s">
        <v>1749</v>
      </c>
      <c r="NM517" s="2" t="s">
        <v>241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272</v>
      </c>
      <c r="NV517" s="2" t="s">
        <v>226</v>
      </c>
      <c r="NW517" s="2" t="s">
        <v>229</v>
      </c>
      <c r="NX517" s="2" t="s">
        <v>229</v>
      </c>
      <c r="NY517" s="2" t="s">
        <v>241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239</v>
      </c>
      <c r="OH517" s="2" t="s">
        <v>226</v>
      </c>
      <c r="OI517" s="2" t="s">
        <v>229</v>
      </c>
      <c r="OJ517" s="2" t="s">
        <v>229</v>
      </c>
      <c r="OK517" s="2" t="s">
        <v>241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229</v>
      </c>
      <c r="OT517" s="2" t="s">
        <v>229</v>
      </c>
      <c r="OU517" s="2" t="s">
        <v>229</v>
      </c>
      <c r="OV517" s="2" t="s">
        <v>229</v>
      </c>
      <c r="OW517" s="2" t="s">
        <v>229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229</v>
      </c>
      <c r="PF517" s="2" t="s">
        <v>229</v>
      </c>
      <c r="PG517" s="2" t="s">
        <v>229</v>
      </c>
      <c r="PH517" s="2" t="s">
        <v>229</v>
      </c>
      <c r="PI517" s="2" t="s">
        <v>229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266</v>
      </c>
      <c r="PR517" s="2" t="s">
        <v>275</v>
      </c>
      <c r="PS517" s="2" t="s">
        <v>229</v>
      </c>
      <c r="PT517" s="2" t="s">
        <v>229</v>
      </c>
      <c r="PU517" s="2" t="s">
        <v>241</v>
      </c>
      <c r="PV517" s="2" t="s">
        <v>229</v>
      </c>
      <c r="PW517" s="4"/>
      <c r="PX517" s="8"/>
      <c r="PY517" s="4"/>
      <c r="PZ517" s="8"/>
      <c r="QA517" s="7"/>
      <c r="QB517" s="7"/>
      <c r="QC517" s="2" t="s">
        <v>281</v>
      </c>
      <c r="QD517" s="2" t="s">
        <v>226</v>
      </c>
      <c r="QE517" s="2" t="s">
        <v>229</v>
      </c>
      <c r="QF517" s="2" t="s">
        <v>229</v>
      </c>
      <c r="QG517" s="2" t="s">
        <v>241</v>
      </c>
      <c r="QH517" s="2" t="s">
        <v>229</v>
      </c>
      <c r="QI517" s="4"/>
      <c r="QJ517" s="8"/>
      <c r="QK517" s="4"/>
      <c r="QL517" s="8"/>
      <c r="QM517" s="7"/>
      <c r="QN517" s="7"/>
      <c r="QO517" s="2" t="s">
        <v>229</v>
      </c>
      <c r="QP517" s="2" t="s">
        <v>229</v>
      </c>
      <c r="QQ517" s="2" t="s">
        <v>229</v>
      </c>
      <c r="QR517" s="2" t="s">
        <v>229</v>
      </c>
      <c r="QS517" s="2" t="s">
        <v>229</v>
      </c>
      <c r="QT517" s="2" t="s">
        <v>229</v>
      </c>
      <c r="QU517" s="4"/>
      <c r="QV517" s="8"/>
      <c r="QW517" s="4"/>
      <c r="QX517" s="8"/>
      <c r="QY517" s="7"/>
      <c r="QZ517" s="7"/>
      <c r="RA517" s="2" t="s">
        <v>239</v>
      </c>
      <c r="RB517" s="2" t="s">
        <v>275</v>
      </c>
      <c r="RC517" s="2" t="s">
        <v>3856</v>
      </c>
      <c r="RD517" s="2" t="s">
        <v>2468</v>
      </c>
      <c r="RE517" s="2" t="s">
        <v>241</v>
      </c>
      <c r="RF517" s="2" t="s">
        <v>229</v>
      </c>
      <c r="RG517" s="4"/>
      <c r="RH517" s="8"/>
      <c r="RI517" s="4"/>
      <c r="RJ517" s="8"/>
      <c r="RK517" s="7"/>
      <c r="RL517" s="7"/>
      <c r="RM517" s="2" t="s">
        <v>229</v>
      </c>
      <c r="RN517" s="2" t="s">
        <v>229</v>
      </c>
      <c r="RO517" s="2" t="s">
        <v>229</v>
      </c>
      <c r="RP517" s="2" t="s">
        <v>229</v>
      </c>
      <c r="RQ517" s="2" t="s">
        <v>229</v>
      </c>
      <c r="RR517" s="2" t="s">
        <v>229</v>
      </c>
      <c r="RS517" s="4"/>
      <c r="RT517" s="8"/>
      <c r="RU517" s="4"/>
      <c r="RV517" s="8"/>
      <c r="RW517" s="7"/>
      <c r="RX517" s="7"/>
      <c r="RY517" s="2" t="s">
        <v>266</v>
      </c>
      <c r="RZ517" s="2" t="s">
        <v>275</v>
      </c>
      <c r="SA517" s="2" t="s">
        <v>229</v>
      </c>
      <c r="SB517" s="2" t="s">
        <v>229</v>
      </c>
      <c r="SC517" s="2" t="s">
        <v>241</v>
      </c>
      <c r="SD517" s="2" t="s">
        <v>229</v>
      </c>
      <c r="SE517" s="4">
        <v>396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</row>
    <row r="518">
      <c r="A518" s="2" t="s">
        <v>3858</v>
      </c>
      <c r="B518" s="2" t="s">
        <v>216</v>
      </c>
      <c r="C518" s="2" t="s">
        <v>3859</v>
      </c>
      <c r="D518" s="2" t="s">
        <v>218</v>
      </c>
      <c r="E518" s="2" t="s">
        <v>219</v>
      </c>
      <c r="F518" s="2" t="s">
        <v>1433</v>
      </c>
      <c r="G518" s="2" t="s">
        <v>3860</v>
      </c>
      <c r="H518" s="2" t="s">
        <v>3861</v>
      </c>
      <c r="I518" s="2" t="s">
        <v>3862</v>
      </c>
      <c r="J518" s="2" t="s">
        <v>2888</v>
      </c>
      <c r="K518" s="2" t="s">
        <v>1878</v>
      </c>
      <c r="L518" s="3">
        <v>57.5</v>
      </c>
      <c r="M518" s="3">
        <v>60.38</v>
      </c>
      <c r="N518" s="3">
        <v>124.99</v>
      </c>
      <c r="O518" s="2" t="s">
        <v>226</v>
      </c>
      <c r="P518" s="2" t="s">
        <v>227</v>
      </c>
      <c r="Q518" s="2" t="s">
        <v>228</v>
      </c>
      <c r="R518" s="2" t="s">
        <v>229</v>
      </c>
      <c r="S518" s="2" t="s">
        <v>3863</v>
      </c>
      <c r="T518" s="2" t="s">
        <v>3733</v>
      </c>
      <c r="U518" s="2" t="s">
        <v>286</v>
      </c>
      <c r="V518" s="2" t="s">
        <v>2307</v>
      </c>
      <c r="W518" s="2" t="s">
        <v>3757</v>
      </c>
      <c r="X518" s="2" t="s">
        <v>3573</v>
      </c>
      <c r="Y518" s="2" t="s">
        <v>3864</v>
      </c>
      <c r="Z518" s="4">
        <v>105</v>
      </c>
      <c r="AA518" s="4">
        <f>=ROUNDDOWN(2.49406175771971,0)</f>
      </c>
      <c r="AB518" s="5">
        <v>42.1</v>
      </c>
      <c r="AC518" s="2" t="s">
        <v>3865</v>
      </c>
      <c r="AD518" s="4">
        <v>120</v>
      </c>
      <c r="AE518" s="4">
        <v>1460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>
        <v>65</v>
      </c>
      <c r="AQ518" s="8">
        <v>3929.95</v>
      </c>
      <c r="AR518" s="4">
        <v>29</v>
      </c>
      <c r="AS518" s="8">
        <v>1760.95</v>
      </c>
      <c r="AT518" s="7">
        <v>1.2414</v>
      </c>
      <c r="AU518" s="7">
        <v>1.2317</v>
      </c>
      <c r="AV518" s="4">
        <v>98</v>
      </c>
      <c r="AW518" s="8">
        <v>6302.12</v>
      </c>
      <c r="AX518" s="4">
        <v>69</v>
      </c>
      <c r="AY518" s="8">
        <v>4734.17</v>
      </c>
      <c r="AZ518" s="7">
        <v>0.4203</v>
      </c>
      <c r="BA518" s="7">
        <v>0.3312</v>
      </c>
      <c r="BB518" s="7">
        <v>0.6236</v>
      </c>
      <c r="BC518" s="4">
        <v>123</v>
      </c>
      <c r="BD518" s="8">
        <v>8057.15</v>
      </c>
      <c r="BE518" s="4">
        <v>102</v>
      </c>
      <c r="BF518" s="8">
        <v>6760.08</v>
      </c>
      <c r="BG518" s="7">
        <v>0.2059</v>
      </c>
      <c r="BH518" s="7">
        <v>0.1919</v>
      </c>
      <c r="BI518" s="7">
        <v>0.7822</v>
      </c>
      <c r="BJ518" s="4">
        <v>65</v>
      </c>
      <c r="BK518" s="8">
        <v>3929.95</v>
      </c>
      <c r="BL518" s="2" t="s">
        <v>3866</v>
      </c>
      <c r="BM518" s="7">
        <v>1</v>
      </c>
      <c r="BN518" s="7">
        <v>1</v>
      </c>
      <c r="BO518" s="4">
        <v>59</v>
      </c>
      <c r="BP518" s="8">
        <v>3562.42</v>
      </c>
      <c r="BQ518" s="4">
        <v>25</v>
      </c>
      <c r="BR518" s="8">
        <v>1509.5</v>
      </c>
      <c r="BS518" s="7">
        <v>1.36</v>
      </c>
      <c r="BT518" s="7">
        <v>1.36</v>
      </c>
      <c r="BU518" s="2" t="s">
        <v>239</v>
      </c>
      <c r="BV518" s="2" t="s">
        <v>226</v>
      </c>
      <c r="BW518" s="2" t="s">
        <v>229</v>
      </c>
      <c r="BX518" s="2" t="s">
        <v>248</v>
      </c>
      <c r="BY518" s="2" t="s">
        <v>241</v>
      </c>
      <c r="BZ518" s="2" t="s">
        <v>229</v>
      </c>
      <c r="CA518" s="4">
        <v>2</v>
      </c>
      <c r="CB518" s="8">
        <v>116.36</v>
      </c>
      <c r="CC518" s="4">
        <v>2</v>
      </c>
      <c r="CD518" s="8">
        <v>134.12</v>
      </c>
      <c r="CE518" s="7"/>
      <c r="CF518" s="7">
        <v>-0.1324</v>
      </c>
      <c r="CG518" s="2" t="s">
        <v>239</v>
      </c>
      <c r="CH518" s="2" t="s">
        <v>226</v>
      </c>
      <c r="CI518" s="2" t="s">
        <v>3867</v>
      </c>
      <c r="CJ518" s="2" t="s">
        <v>1640</v>
      </c>
      <c r="CK518" s="2" t="s">
        <v>241</v>
      </c>
      <c r="CL518" s="2" t="s">
        <v>229</v>
      </c>
      <c r="CM518" s="4"/>
      <c r="CN518" s="8"/>
      <c r="CO518" s="4"/>
      <c r="CP518" s="8"/>
      <c r="CQ518" s="7"/>
      <c r="CR518" s="7"/>
      <c r="CS518" s="2" t="s">
        <v>239</v>
      </c>
      <c r="CT518" s="2" t="s">
        <v>226</v>
      </c>
      <c r="CU518" s="2" t="s">
        <v>866</v>
      </c>
      <c r="CV518" s="2" t="s">
        <v>1263</v>
      </c>
      <c r="CW518" s="2" t="s">
        <v>241</v>
      </c>
      <c r="CX518" s="2" t="s">
        <v>229</v>
      </c>
      <c r="CY518" s="4">
        <v>1</v>
      </c>
      <c r="CZ518" s="8">
        <v>58.32</v>
      </c>
      <c r="DA518" s="4"/>
      <c r="DB518" s="8"/>
      <c r="DC518" s="7"/>
      <c r="DD518" s="7"/>
      <c r="DE518" s="2" t="s">
        <v>239</v>
      </c>
      <c r="DF518" s="2" t="s">
        <v>226</v>
      </c>
      <c r="DG518" s="2" t="s">
        <v>2447</v>
      </c>
      <c r="DH518" s="2" t="s">
        <v>1405</v>
      </c>
      <c r="DI518" s="2" t="s">
        <v>241</v>
      </c>
      <c r="DJ518" s="2" t="s">
        <v>229</v>
      </c>
      <c r="DK518" s="4">
        <v>1</v>
      </c>
      <c r="DL518" s="8">
        <v>60.37</v>
      </c>
      <c r="DM518" s="4">
        <v>1</v>
      </c>
      <c r="DN518" s="8">
        <v>60.37</v>
      </c>
      <c r="DO518" s="7"/>
      <c r="DP518" s="7"/>
      <c r="DQ518" s="2" t="s">
        <v>239</v>
      </c>
      <c r="DR518" s="2" t="s">
        <v>226</v>
      </c>
      <c r="DS518" s="2" t="s">
        <v>3868</v>
      </c>
      <c r="DT518" s="2" t="s">
        <v>2201</v>
      </c>
      <c r="DU518" s="2" t="s">
        <v>241</v>
      </c>
      <c r="DV518" s="2" t="s">
        <v>229</v>
      </c>
      <c r="DW518" s="4">
        <v>2</v>
      </c>
      <c r="DX518" s="8">
        <v>132.48</v>
      </c>
      <c r="DY518" s="4"/>
      <c r="DZ518" s="8"/>
      <c r="EA518" s="7"/>
      <c r="EB518" s="7"/>
      <c r="EC518" s="2" t="s">
        <v>239</v>
      </c>
      <c r="ED518" s="2" t="s">
        <v>226</v>
      </c>
      <c r="EE518" s="2" t="s">
        <v>1385</v>
      </c>
      <c r="EF518" s="2" t="s">
        <v>1013</v>
      </c>
      <c r="EG518" s="2" t="s">
        <v>241</v>
      </c>
      <c r="EH518" s="2" t="s">
        <v>229</v>
      </c>
      <c r="EI518" s="4"/>
      <c r="EJ518" s="8"/>
      <c r="EK518" s="4"/>
      <c r="EL518" s="8"/>
      <c r="EM518" s="7"/>
      <c r="EN518" s="7"/>
      <c r="EO518" s="2" t="s">
        <v>239</v>
      </c>
      <c r="EP518" s="2" t="s">
        <v>226</v>
      </c>
      <c r="EQ518" s="2" t="s">
        <v>728</v>
      </c>
      <c r="ER518" s="2" t="s">
        <v>1223</v>
      </c>
      <c r="ES518" s="2" t="s">
        <v>241</v>
      </c>
      <c r="ET518" s="2" t="s">
        <v>229</v>
      </c>
      <c r="EU518" s="4"/>
      <c r="EV518" s="8"/>
      <c r="EW518" s="4">
        <v>1</v>
      </c>
      <c r="EX518" s="8">
        <v>56.96</v>
      </c>
      <c r="EY518" s="7">
        <v>-1</v>
      </c>
      <c r="EZ518" s="7">
        <v>-1</v>
      </c>
      <c r="FA518" s="2" t="s">
        <v>239</v>
      </c>
      <c r="FB518" s="2" t="s">
        <v>226</v>
      </c>
      <c r="FC518" s="2" t="s">
        <v>866</v>
      </c>
      <c r="FD518" s="2" t="s">
        <v>743</v>
      </c>
      <c r="FE518" s="2" t="s">
        <v>241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226</v>
      </c>
      <c r="FO518" s="2" t="s">
        <v>780</v>
      </c>
      <c r="FP518" s="2" t="s">
        <v>1702</v>
      </c>
      <c r="FQ518" s="2" t="s">
        <v>241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239</v>
      </c>
      <c r="FZ518" s="2" t="s">
        <v>226</v>
      </c>
      <c r="GA518" s="2" t="s">
        <v>327</v>
      </c>
      <c r="GB518" s="2" t="s">
        <v>229</v>
      </c>
      <c r="GC518" s="2" t="s">
        <v>241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714</v>
      </c>
      <c r="GL518" s="2" t="s">
        <v>275</v>
      </c>
      <c r="GM518" s="2" t="s">
        <v>830</v>
      </c>
      <c r="GN518" s="2" t="s">
        <v>3386</v>
      </c>
      <c r="GO518" s="2" t="s">
        <v>241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239</v>
      </c>
      <c r="GX518" s="2" t="s">
        <v>226</v>
      </c>
      <c r="GY518" s="2" t="s">
        <v>1492</v>
      </c>
      <c r="GZ518" s="2" t="s">
        <v>1680</v>
      </c>
      <c r="HA518" s="2" t="s">
        <v>241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275</v>
      </c>
      <c r="HK518" s="2" t="s">
        <v>3009</v>
      </c>
      <c r="HL518" s="2" t="s">
        <v>295</v>
      </c>
      <c r="HM518" s="2" t="s">
        <v>241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239</v>
      </c>
      <c r="HV518" s="2" t="s">
        <v>226</v>
      </c>
      <c r="HW518" s="2" t="s">
        <v>1022</v>
      </c>
      <c r="HX518" s="2" t="s">
        <v>3086</v>
      </c>
      <c r="HY518" s="2" t="s">
        <v>241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266</v>
      </c>
      <c r="IH518" s="2" t="s">
        <v>226</v>
      </c>
      <c r="II518" s="2" t="s">
        <v>229</v>
      </c>
      <c r="IJ518" s="2" t="s">
        <v>229</v>
      </c>
      <c r="IK518" s="2" t="s">
        <v>241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239</v>
      </c>
      <c r="IT518" s="2" t="s">
        <v>226</v>
      </c>
      <c r="IU518" s="2" t="s">
        <v>1082</v>
      </c>
      <c r="IV518" s="2" t="s">
        <v>847</v>
      </c>
      <c r="IW518" s="2" t="s">
        <v>241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239</v>
      </c>
      <c r="JF518" s="2" t="s">
        <v>226</v>
      </c>
      <c r="JG518" s="2" t="s">
        <v>268</v>
      </c>
      <c r="JH518" s="2" t="s">
        <v>2294</v>
      </c>
      <c r="JI518" s="2" t="s">
        <v>241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229</v>
      </c>
      <c r="JR518" s="2" t="s">
        <v>229</v>
      </c>
      <c r="JS518" s="2" t="s">
        <v>229</v>
      </c>
      <c r="JT518" s="2" t="s">
        <v>229</v>
      </c>
      <c r="JU518" s="2" t="s">
        <v>229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272</v>
      </c>
      <c r="KD518" s="2" t="s">
        <v>226</v>
      </c>
      <c r="KE518" s="2" t="s">
        <v>229</v>
      </c>
      <c r="KF518" s="2" t="s">
        <v>229</v>
      </c>
      <c r="KG518" s="2" t="s">
        <v>241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226</v>
      </c>
      <c r="KQ518" s="2" t="s">
        <v>229</v>
      </c>
      <c r="KR518" s="2" t="s">
        <v>229</v>
      </c>
      <c r="KS518" s="2" t="s">
        <v>241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272</v>
      </c>
      <c r="LB518" s="2" t="s">
        <v>226</v>
      </c>
      <c r="LC518" s="2" t="s">
        <v>3309</v>
      </c>
      <c r="LD518" s="2" t="s">
        <v>229</v>
      </c>
      <c r="LE518" s="2" t="s">
        <v>241</v>
      </c>
      <c r="LF518" s="2" t="s">
        <v>229</v>
      </c>
      <c r="LG518" s="4"/>
      <c r="LH518" s="8"/>
      <c r="LI518" s="4"/>
      <c r="LJ518" s="8"/>
      <c r="LK518" s="7"/>
      <c r="LL518" s="7"/>
      <c r="LM518" s="2" t="s">
        <v>229</v>
      </c>
      <c r="LN518" s="2" t="s">
        <v>229</v>
      </c>
      <c r="LO518" s="2" t="s">
        <v>229</v>
      </c>
      <c r="LP518" s="2" t="s">
        <v>229</v>
      </c>
      <c r="LQ518" s="2" t="s">
        <v>229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239</v>
      </c>
      <c r="LZ518" s="2" t="s">
        <v>275</v>
      </c>
      <c r="MA518" s="2" t="s">
        <v>1038</v>
      </c>
      <c r="MB518" s="2" t="s">
        <v>292</v>
      </c>
      <c r="MC518" s="2" t="s">
        <v>241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278</v>
      </c>
      <c r="ML518" s="2" t="s">
        <v>226</v>
      </c>
      <c r="MM518" s="2" t="s">
        <v>229</v>
      </c>
      <c r="MN518" s="2" t="s">
        <v>229</v>
      </c>
      <c r="MO518" s="2" t="s">
        <v>241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239</v>
      </c>
      <c r="MX518" s="2" t="s">
        <v>226</v>
      </c>
      <c r="MY518" s="2" t="s">
        <v>2194</v>
      </c>
      <c r="MZ518" s="2" t="s">
        <v>229</v>
      </c>
      <c r="NA518" s="2" t="s">
        <v>241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239</v>
      </c>
      <c r="NJ518" s="2" t="s">
        <v>260</v>
      </c>
      <c r="NK518" s="2" t="s">
        <v>1271</v>
      </c>
      <c r="NL518" s="2" t="s">
        <v>895</v>
      </c>
      <c r="NM518" s="2" t="s">
        <v>241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272</v>
      </c>
      <c r="NV518" s="2" t="s">
        <v>226</v>
      </c>
      <c r="NW518" s="2" t="s">
        <v>229</v>
      </c>
      <c r="NX518" s="2" t="s">
        <v>229</v>
      </c>
      <c r="NY518" s="2" t="s">
        <v>241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266</v>
      </c>
      <c r="OH518" s="2" t="s">
        <v>226</v>
      </c>
      <c r="OI518" s="2" t="s">
        <v>229</v>
      </c>
      <c r="OJ518" s="2" t="s">
        <v>229</v>
      </c>
      <c r="OK518" s="2" t="s">
        <v>241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229</v>
      </c>
      <c r="OT518" s="2" t="s">
        <v>229</v>
      </c>
      <c r="OU518" s="2" t="s">
        <v>229</v>
      </c>
      <c r="OV518" s="2" t="s">
        <v>229</v>
      </c>
      <c r="OW518" s="2" t="s">
        <v>229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229</v>
      </c>
      <c r="PF518" s="2" t="s">
        <v>229</v>
      </c>
      <c r="PG518" s="2" t="s">
        <v>229</v>
      </c>
      <c r="PH518" s="2" t="s">
        <v>229</v>
      </c>
      <c r="PI518" s="2" t="s">
        <v>229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266</v>
      </c>
      <c r="PR518" s="2" t="s">
        <v>275</v>
      </c>
      <c r="PS518" s="2" t="s">
        <v>229</v>
      </c>
      <c r="PT518" s="2" t="s">
        <v>229</v>
      </c>
      <c r="PU518" s="2" t="s">
        <v>241</v>
      </c>
      <c r="PV518" s="2" t="s">
        <v>229</v>
      </c>
      <c r="PW518" s="4"/>
      <c r="PX518" s="8"/>
      <c r="PY518" s="4"/>
      <c r="PZ518" s="8"/>
      <c r="QA518" s="7"/>
      <c r="QB518" s="7"/>
      <c r="QC518" s="2" t="s">
        <v>281</v>
      </c>
      <c r="QD518" s="2" t="s">
        <v>226</v>
      </c>
      <c r="QE518" s="2" t="s">
        <v>229</v>
      </c>
      <c r="QF518" s="2" t="s">
        <v>229</v>
      </c>
      <c r="QG518" s="2" t="s">
        <v>241</v>
      </c>
      <c r="QH518" s="2" t="s">
        <v>229</v>
      </c>
      <c r="QI518" s="4"/>
      <c r="QJ518" s="8"/>
      <c r="QK518" s="4"/>
      <c r="QL518" s="8"/>
      <c r="QM518" s="7"/>
      <c r="QN518" s="7"/>
      <c r="QO518" s="2" t="s">
        <v>272</v>
      </c>
      <c r="QP518" s="2" t="s">
        <v>226</v>
      </c>
      <c r="QQ518" s="2" t="s">
        <v>229</v>
      </c>
      <c r="QR518" s="2" t="s">
        <v>229</v>
      </c>
      <c r="QS518" s="2" t="s">
        <v>241</v>
      </c>
      <c r="QT518" s="2" t="s">
        <v>229</v>
      </c>
      <c r="QU518" s="4"/>
      <c r="QV518" s="8"/>
      <c r="QW518" s="4"/>
      <c r="QX518" s="8"/>
      <c r="QY518" s="7"/>
      <c r="QZ518" s="7"/>
      <c r="RA518" s="2" t="s">
        <v>278</v>
      </c>
      <c r="RB518" s="2" t="s">
        <v>226</v>
      </c>
      <c r="RC518" s="2" t="s">
        <v>229</v>
      </c>
      <c r="RD518" s="2" t="s">
        <v>229</v>
      </c>
      <c r="RE518" s="2" t="s">
        <v>241</v>
      </c>
      <c r="RF518" s="2" t="s">
        <v>229</v>
      </c>
      <c r="RG518" s="4"/>
      <c r="RH518" s="8"/>
      <c r="RI518" s="4"/>
      <c r="RJ518" s="8"/>
      <c r="RK518" s="7"/>
      <c r="RL518" s="7"/>
      <c r="RM518" s="2" t="s">
        <v>229</v>
      </c>
      <c r="RN518" s="2" t="s">
        <v>229</v>
      </c>
      <c r="RO518" s="2" t="s">
        <v>229</v>
      </c>
      <c r="RP518" s="2" t="s">
        <v>229</v>
      </c>
      <c r="RQ518" s="2" t="s">
        <v>229</v>
      </c>
      <c r="RR518" s="2" t="s">
        <v>229</v>
      </c>
      <c r="RS518" s="4"/>
      <c r="RT518" s="8"/>
      <c r="RU518" s="4"/>
      <c r="RV518" s="8"/>
      <c r="RW518" s="7"/>
      <c r="RX518" s="7"/>
      <c r="RY518" s="2" t="s">
        <v>239</v>
      </c>
      <c r="RZ518" s="2" t="s">
        <v>275</v>
      </c>
      <c r="SA518" s="2" t="s">
        <v>282</v>
      </c>
      <c r="SB518" s="2" t="s">
        <v>243</v>
      </c>
      <c r="SC518" s="2" t="s">
        <v>241</v>
      </c>
      <c r="SD518" s="2" t="s">
        <v>229</v>
      </c>
      <c r="SE518" s="4">
        <v>105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>
        <v>120</v>
      </c>
      <c r="SY518" s="4"/>
      <c r="SZ518" s="4"/>
      <c r="TA518" s="4"/>
      <c r="TB518" s="4"/>
      <c r="TC518" s="4"/>
      <c r="TD518" s="4"/>
      <c r="TE518" s="4"/>
      <c r="TF518" s="4">
        <v>150</v>
      </c>
      <c r="TG518" s="4"/>
      <c r="TH518" s="4"/>
      <c r="TI518" s="4"/>
      <c r="TJ518" s="4">
        <v>30</v>
      </c>
      <c r="TK518" s="4"/>
      <c r="TL518" s="4"/>
      <c r="TM518" s="4">
        <v>100</v>
      </c>
      <c r="TN518" s="4">
        <v>50</v>
      </c>
      <c r="TO518" s="4"/>
      <c r="TP518" s="4"/>
      <c r="TQ518" s="4"/>
      <c r="TR518" s="4"/>
      <c r="TS518" s="4"/>
      <c r="TT518" s="4"/>
      <c r="TU518" s="4"/>
      <c r="TV518" s="4">
        <v>180</v>
      </c>
      <c r="TW518" s="4"/>
      <c r="TX518" s="4"/>
      <c r="TY518" s="4"/>
      <c r="TZ518" s="4"/>
      <c r="UA518" s="4"/>
      <c r="UB518" s="4"/>
      <c r="UC518" s="4">
        <v>230</v>
      </c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>
        <v>300</v>
      </c>
      <c r="UW518" s="4">
        <v>300</v>
      </c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</row>
    <row r="519">
      <c r="A519" s="2" t="s">
        <v>3869</v>
      </c>
      <c r="B519" s="2" t="s">
        <v>216</v>
      </c>
      <c r="C519" s="2" t="s">
        <v>3859</v>
      </c>
      <c r="D519" s="2" t="s">
        <v>218</v>
      </c>
      <c r="E519" s="2" t="s">
        <v>219</v>
      </c>
      <c r="F519" s="2" t="s">
        <v>1433</v>
      </c>
      <c r="G519" s="2" t="s">
        <v>3860</v>
      </c>
      <c r="H519" s="2" t="s">
        <v>3861</v>
      </c>
      <c r="I519" s="2" t="s">
        <v>3862</v>
      </c>
      <c r="J519" s="2" t="s">
        <v>285</v>
      </c>
      <c r="K519" s="2" t="s">
        <v>1878</v>
      </c>
      <c r="L519" s="3">
        <v>68.84</v>
      </c>
      <c r="M519" s="3">
        <v>72.28</v>
      </c>
      <c r="N519" s="3">
        <v>144.99</v>
      </c>
      <c r="O519" s="2" t="s">
        <v>226</v>
      </c>
      <c r="P519" s="2" t="s">
        <v>227</v>
      </c>
      <c r="Q519" s="2" t="s">
        <v>228</v>
      </c>
      <c r="R519" s="2" t="s">
        <v>229</v>
      </c>
      <c r="S519" s="2" t="s">
        <v>3863</v>
      </c>
      <c r="T519" s="2" t="s">
        <v>3733</v>
      </c>
      <c r="U519" s="2" t="s">
        <v>733</v>
      </c>
      <c r="V519" s="2" t="s">
        <v>2307</v>
      </c>
      <c r="W519" s="2" t="s">
        <v>3757</v>
      </c>
      <c r="X519" s="2" t="s">
        <v>3573</v>
      </c>
      <c r="Y519" s="2" t="s">
        <v>3864</v>
      </c>
      <c r="Z519" s="4">
        <v>223</v>
      </c>
      <c r="AA519" s="4">
        <f>=ROUNDDOWN(5.30952380952381,0)</f>
      </c>
      <c r="AB519" s="5">
        <v>42</v>
      </c>
      <c r="AC519" s="2" t="s">
        <v>3865</v>
      </c>
      <c r="AD519" s="4">
        <v>150</v>
      </c>
      <c r="AE519" s="4">
        <v>1690</v>
      </c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>
        <v>33</v>
      </c>
      <c r="AQ519" s="8">
        <v>2372.17</v>
      </c>
      <c r="AR519" s="4">
        <v>40</v>
      </c>
      <c r="AS519" s="8">
        <v>2973.22</v>
      </c>
      <c r="AT519" s="7">
        <v>-0.175</v>
      </c>
      <c r="AU519" s="7">
        <v>-0.2022</v>
      </c>
      <c r="AV519" s="4" t="s">
        <v>229</v>
      </c>
      <c r="AW519" s="8" t="s">
        <v>229</v>
      </c>
      <c r="AX519" s="4" t="s">
        <v>229</v>
      </c>
      <c r="AY519" s="8" t="s">
        <v>229</v>
      </c>
      <c r="AZ519" s="7" t="s">
        <v>229</v>
      </c>
      <c r="BA519" s="7" t="s">
        <v>229</v>
      </c>
      <c r="BB519" s="7">
        <v>0.3764</v>
      </c>
      <c r="BC519" s="4" t="s">
        <v>229</v>
      </c>
      <c r="BD519" s="8" t="s">
        <v>229</v>
      </c>
      <c r="BE519" s="4" t="s">
        <v>229</v>
      </c>
      <c r="BF519" s="8" t="s">
        <v>229</v>
      </c>
      <c r="BG519" s="7" t="s">
        <v>229</v>
      </c>
      <c r="BH519" s="7" t="s">
        <v>229</v>
      </c>
      <c r="BI519" s="7" t="s">
        <v>229</v>
      </c>
      <c r="BJ519" s="4">
        <v>33</v>
      </c>
      <c r="BK519" s="8">
        <v>2372.17</v>
      </c>
      <c r="BL519" s="2" t="s">
        <v>3870</v>
      </c>
      <c r="BM519" s="7">
        <v>1</v>
      </c>
      <c r="BN519" s="7">
        <v>1</v>
      </c>
      <c r="BO519" s="4">
        <v>28</v>
      </c>
      <c r="BP519" s="8">
        <v>2028.6</v>
      </c>
      <c r="BQ519" s="4">
        <v>28</v>
      </c>
      <c r="BR519" s="8">
        <v>2028.6</v>
      </c>
      <c r="BS519" s="7"/>
      <c r="BT519" s="7"/>
      <c r="BU519" s="2" t="s">
        <v>239</v>
      </c>
      <c r="BV519" s="2" t="s">
        <v>226</v>
      </c>
      <c r="BW519" s="2" t="s">
        <v>229</v>
      </c>
      <c r="BX519" s="2" t="s">
        <v>274</v>
      </c>
      <c r="BY519" s="2" t="s">
        <v>241</v>
      </c>
      <c r="BZ519" s="2" t="s">
        <v>229</v>
      </c>
      <c r="CA519" s="4">
        <v>3</v>
      </c>
      <c r="CB519" s="8">
        <v>206.85</v>
      </c>
      <c r="CC519" s="4">
        <v>7</v>
      </c>
      <c r="CD519" s="8">
        <v>563.22</v>
      </c>
      <c r="CE519" s="7">
        <v>-0.5714</v>
      </c>
      <c r="CF519" s="7">
        <v>-0.6327</v>
      </c>
      <c r="CG519" s="2" t="s">
        <v>239</v>
      </c>
      <c r="CH519" s="2" t="s">
        <v>226</v>
      </c>
      <c r="CI519" s="2" t="s">
        <v>3867</v>
      </c>
      <c r="CJ519" s="2" t="s">
        <v>941</v>
      </c>
      <c r="CK519" s="2" t="s">
        <v>241</v>
      </c>
      <c r="CL519" s="2" t="s">
        <v>229</v>
      </c>
      <c r="CM519" s="4"/>
      <c r="CN519" s="8"/>
      <c r="CO519" s="4">
        <v>2</v>
      </c>
      <c r="CP519" s="8">
        <v>156.46</v>
      </c>
      <c r="CQ519" s="7">
        <v>-1</v>
      </c>
      <c r="CR519" s="7">
        <v>-1</v>
      </c>
      <c r="CS519" s="2" t="s">
        <v>239</v>
      </c>
      <c r="CT519" s="2" t="s">
        <v>226</v>
      </c>
      <c r="CU519" s="2" t="s">
        <v>866</v>
      </c>
      <c r="CV519" s="2" t="s">
        <v>1263</v>
      </c>
      <c r="CW519" s="2" t="s">
        <v>241</v>
      </c>
      <c r="CX519" s="2" t="s">
        <v>229</v>
      </c>
      <c r="CY519" s="4"/>
      <c r="CZ519" s="8"/>
      <c r="DA519" s="4"/>
      <c r="DB519" s="8"/>
      <c r="DC519" s="7"/>
      <c r="DD519" s="7"/>
      <c r="DE519" s="2" t="s">
        <v>239</v>
      </c>
      <c r="DF519" s="2" t="s">
        <v>226</v>
      </c>
      <c r="DG519" s="2" t="s">
        <v>2447</v>
      </c>
      <c r="DH519" s="2" t="s">
        <v>1405</v>
      </c>
      <c r="DI519" s="2" t="s">
        <v>241</v>
      </c>
      <c r="DJ519" s="2" t="s">
        <v>229</v>
      </c>
      <c r="DK519" s="4"/>
      <c r="DL519" s="8"/>
      <c r="DM519" s="4"/>
      <c r="DN519" s="8"/>
      <c r="DO519" s="7"/>
      <c r="DP519" s="7"/>
      <c r="DQ519" s="2" t="s">
        <v>239</v>
      </c>
      <c r="DR519" s="2" t="s">
        <v>226</v>
      </c>
      <c r="DS519" s="2" t="s">
        <v>3868</v>
      </c>
      <c r="DT519" s="2" t="s">
        <v>1599</v>
      </c>
      <c r="DU519" s="2" t="s">
        <v>241</v>
      </c>
      <c r="DV519" s="2" t="s">
        <v>229</v>
      </c>
      <c r="DW519" s="4"/>
      <c r="DX519" s="8"/>
      <c r="DY519" s="4">
        <v>2</v>
      </c>
      <c r="DZ519" s="8">
        <v>156.58</v>
      </c>
      <c r="EA519" s="7">
        <v>-1</v>
      </c>
      <c r="EB519" s="7">
        <v>-1</v>
      </c>
      <c r="EC519" s="2" t="s">
        <v>239</v>
      </c>
      <c r="ED519" s="2" t="s">
        <v>226</v>
      </c>
      <c r="EE519" s="2" t="s">
        <v>1385</v>
      </c>
      <c r="EF519" s="2" t="s">
        <v>809</v>
      </c>
      <c r="EG519" s="2" t="s">
        <v>241</v>
      </c>
      <c r="EH519" s="2" t="s">
        <v>229</v>
      </c>
      <c r="EI519" s="4"/>
      <c r="EJ519" s="8"/>
      <c r="EK519" s="4"/>
      <c r="EL519" s="8"/>
      <c r="EM519" s="7"/>
      <c r="EN519" s="7"/>
      <c r="EO519" s="2" t="s">
        <v>239</v>
      </c>
      <c r="EP519" s="2" t="s">
        <v>226</v>
      </c>
      <c r="EQ519" s="2" t="s">
        <v>728</v>
      </c>
      <c r="ER519" s="2" t="s">
        <v>880</v>
      </c>
      <c r="ES519" s="2" t="s">
        <v>241</v>
      </c>
      <c r="ET519" s="2" t="s">
        <v>229</v>
      </c>
      <c r="EU519" s="4">
        <v>2</v>
      </c>
      <c r="EV519" s="8">
        <v>136.72</v>
      </c>
      <c r="EW519" s="4">
        <v>1</v>
      </c>
      <c r="EX519" s="8">
        <v>68.36</v>
      </c>
      <c r="EY519" s="7">
        <v>1</v>
      </c>
      <c r="EZ519" s="7">
        <v>1</v>
      </c>
      <c r="FA519" s="2" t="s">
        <v>239</v>
      </c>
      <c r="FB519" s="2" t="s">
        <v>226</v>
      </c>
      <c r="FC519" s="2" t="s">
        <v>866</v>
      </c>
      <c r="FD519" s="2" t="s">
        <v>1390</v>
      </c>
      <c r="FE519" s="2" t="s">
        <v>241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226</v>
      </c>
      <c r="FO519" s="2" t="s">
        <v>780</v>
      </c>
      <c r="FP519" s="2" t="s">
        <v>1674</v>
      </c>
      <c r="FQ519" s="2" t="s">
        <v>241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226</v>
      </c>
      <c r="GA519" s="2" t="s">
        <v>327</v>
      </c>
      <c r="GB519" s="2" t="s">
        <v>229</v>
      </c>
      <c r="GC519" s="2" t="s">
        <v>241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714</v>
      </c>
      <c r="GL519" s="2" t="s">
        <v>275</v>
      </c>
      <c r="GM519" s="2" t="s">
        <v>852</v>
      </c>
      <c r="GN519" s="2" t="s">
        <v>483</v>
      </c>
      <c r="GO519" s="2" t="s">
        <v>241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239</v>
      </c>
      <c r="GX519" s="2" t="s">
        <v>226</v>
      </c>
      <c r="GY519" s="2" t="s">
        <v>1492</v>
      </c>
      <c r="GZ519" s="2" t="s">
        <v>3871</v>
      </c>
      <c r="HA519" s="2" t="s">
        <v>241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239</v>
      </c>
      <c r="HJ519" s="2" t="s">
        <v>275</v>
      </c>
      <c r="HK519" s="2" t="s">
        <v>3009</v>
      </c>
      <c r="HL519" s="2" t="s">
        <v>713</v>
      </c>
      <c r="HM519" s="2" t="s">
        <v>241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239</v>
      </c>
      <c r="HV519" s="2" t="s">
        <v>226</v>
      </c>
      <c r="HW519" s="2" t="s">
        <v>1022</v>
      </c>
      <c r="HX519" s="2" t="s">
        <v>1547</v>
      </c>
      <c r="HY519" s="2" t="s">
        <v>241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266</v>
      </c>
      <c r="IH519" s="2" t="s">
        <v>226</v>
      </c>
      <c r="II519" s="2" t="s">
        <v>229</v>
      </c>
      <c r="IJ519" s="2" t="s">
        <v>229</v>
      </c>
      <c r="IK519" s="2" t="s">
        <v>241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267</v>
      </c>
      <c r="IT519" s="2" t="s">
        <v>226</v>
      </c>
      <c r="IU519" s="2" t="s">
        <v>229</v>
      </c>
      <c r="IV519" s="2" t="s">
        <v>229</v>
      </c>
      <c r="IW519" s="2" t="s">
        <v>241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239</v>
      </c>
      <c r="JF519" s="2" t="s">
        <v>226</v>
      </c>
      <c r="JG519" s="2" t="s">
        <v>268</v>
      </c>
      <c r="JH519" s="2" t="s">
        <v>264</v>
      </c>
      <c r="JI519" s="2" t="s">
        <v>241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229</v>
      </c>
      <c r="JR519" s="2" t="s">
        <v>229</v>
      </c>
      <c r="JS519" s="2" t="s">
        <v>229</v>
      </c>
      <c r="JT519" s="2" t="s">
        <v>229</v>
      </c>
      <c r="JU519" s="2" t="s">
        <v>229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272</v>
      </c>
      <c r="KD519" s="2" t="s">
        <v>226</v>
      </c>
      <c r="KE519" s="2" t="s">
        <v>229</v>
      </c>
      <c r="KF519" s="2" t="s">
        <v>229</v>
      </c>
      <c r="KG519" s="2" t="s">
        <v>241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272</v>
      </c>
      <c r="KP519" s="2" t="s">
        <v>226</v>
      </c>
      <c r="KQ519" s="2" t="s">
        <v>229</v>
      </c>
      <c r="KR519" s="2" t="s">
        <v>229</v>
      </c>
      <c r="KS519" s="2" t="s">
        <v>241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272</v>
      </c>
      <c r="LB519" s="2" t="s">
        <v>226</v>
      </c>
      <c r="LC519" s="2" t="s">
        <v>3309</v>
      </c>
      <c r="LD519" s="2" t="s">
        <v>229</v>
      </c>
      <c r="LE519" s="2" t="s">
        <v>241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229</v>
      </c>
      <c r="LN519" s="2" t="s">
        <v>229</v>
      </c>
      <c r="LO519" s="2" t="s">
        <v>229</v>
      </c>
      <c r="LP519" s="2" t="s">
        <v>229</v>
      </c>
      <c r="LQ519" s="2" t="s">
        <v>229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239</v>
      </c>
      <c r="LZ519" s="2" t="s">
        <v>275</v>
      </c>
      <c r="MA519" s="2" t="s">
        <v>1038</v>
      </c>
      <c r="MB519" s="2" t="s">
        <v>292</v>
      </c>
      <c r="MC519" s="2" t="s">
        <v>241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278</v>
      </c>
      <c r="ML519" s="2" t="s">
        <v>226</v>
      </c>
      <c r="MM519" s="2" t="s">
        <v>229</v>
      </c>
      <c r="MN519" s="2" t="s">
        <v>229</v>
      </c>
      <c r="MO519" s="2" t="s">
        <v>241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239</v>
      </c>
      <c r="MX519" s="2" t="s">
        <v>226</v>
      </c>
      <c r="MY519" s="2" t="s">
        <v>2194</v>
      </c>
      <c r="MZ519" s="2" t="s">
        <v>229</v>
      </c>
      <c r="NA519" s="2" t="s">
        <v>241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239</v>
      </c>
      <c r="NJ519" s="2" t="s">
        <v>260</v>
      </c>
      <c r="NK519" s="2" t="s">
        <v>1271</v>
      </c>
      <c r="NL519" s="2" t="s">
        <v>1395</v>
      </c>
      <c r="NM519" s="2" t="s">
        <v>241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272</v>
      </c>
      <c r="NV519" s="2" t="s">
        <v>226</v>
      </c>
      <c r="NW519" s="2" t="s">
        <v>229</v>
      </c>
      <c r="NX519" s="2" t="s">
        <v>229</v>
      </c>
      <c r="NY519" s="2" t="s">
        <v>241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266</v>
      </c>
      <c r="OH519" s="2" t="s">
        <v>226</v>
      </c>
      <c r="OI519" s="2" t="s">
        <v>229</v>
      </c>
      <c r="OJ519" s="2" t="s">
        <v>229</v>
      </c>
      <c r="OK519" s="2" t="s">
        <v>241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229</v>
      </c>
      <c r="OT519" s="2" t="s">
        <v>229</v>
      </c>
      <c r="OU519" s="2" t="s">
        <v>229</v>
      </c>
      <c r="OV519" s="2" t="s">
        <v>229</v>
      </c>
      <c r="OW519" s="2" t="s">
        <v>229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229</v>
      </c>
      <c r="PG519" s="2" t="s">
        <v>229</v>
      </c>
      <c r="PH519" s="2" t="s">
        <v>229</v>
      </c>
      <c r="PI519" s="2" t="s">
        <v>229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266</v>
      </c>
      <c r="PR519" s="2" t="s">
        <v>275</v>
      </c>
      <c r="PS519" s="2" t="s">
        <v>229</v>
      </c>
      <c r="PT519" s="2" t="s">
        <v>229</v>
      </c>
      <c r="PU519" s="2" t="s">
        <v>241</v>
      </c>
      <c r="PV519" s="2" t="s">
        <v>229</v>
      </c>
      <c r="PW519" s="4"/>
      <c r="PX519" s="8"/>
      <c r="PY519" s="4"/>
      <c r="PZ519" s="8"/>
      <c r="QA519" s="7"/>
      <c r="QB519" s="7"/>
      <c r="QC519" s="2" t="s">
        <v>281</v>
      </c>
      <c r="QD519" s="2" t="s">
        <v>226</v>
      </c>
      <c r="QE519" s="2" t="s">
        <v>229</v>
      </c>
      <c r="QF519" s="2" t="s">
        <v>229</v>
      </c>
      <c r="QG519" s="2" t="s">
        <v>241</v>
      </c>
      <c r="QH519" s="2" t="s">
        <v>229</v>
      </c>
      <c r="QI519" s="4"/>
      <c r="QJ519" s="8"/>
      <c r="QK519" s="4"/>
      <c r="QL519" s="8"/>
      <c r="QM519" s="7"/>
      <c r="QN519" s="7"/>
      <c r="QO519" s="2" t="s">
        <v>272</v>
      </c>
      <c r="QP519" s="2" t="s">
        <v>226</v>
      </c>
      <c r="QQ519" s="2" t="s">
        <v>229</v>
      </c>
      <c r="QR519" s="2" t="s">
        <v>229</v>
      </c>
      <c r="QS519" s="2" t="s">
        <v>241</v>
      </c>
      <c r="QT519" s="2" t="s">
        <v>229</v>
      </c>
      <c r="QU519" s="4"/>
      <c r="QV519" s="8"/>
      <c r="QW519" s="4"/>
      <c r="QX519" s="8"/>
      <c r="QY519" s="7"/>
      <c r="QZ519" s="7"/>
      <c r="RA519" s="2" t="s">
        <v>278</v>
      </c>
      <c r="RB519" s="2" t="s">
        <v>226</v>
      </c>
      <c r="RC519" s="2" t="s">
        <v>229</v>
      </c>
      <c r="RD519" s="2" t="s">
        <v>229</v>
      </c>
      <c r="RE519" s="2" t="s">
        <v>241</v>
      </c>
      <c r="RF519" s="2" t="s">
        <v>229</v>
      </c>
      <c r="RG519" s="4"/>
      <c r="RH519" s="8"/>
      <c r="RI519" s="4"/>
      <c r="RJ519" s="8"/>
      <c r="RK519" s="7"/>
      <c r="RL519" s="7"/>
      <c r="RM519" s="2" t="s">
        <v>229</v>
      </c>
      <c r="RN519" s="2" t="s">
        <v>229</v>
      </c>
      <c r="RO519" s="2" t="s">
        <v>229</v>
      </c>
      <c r="RP519" s="2" t="s">
        <v>229</v>
      </c>
      <c r="RQ519" s="2" t="s">
        <v>229</v>
      </c>
      <c r="RR519" s="2" t="s">
        <v>229</v>
      </c>
      <c r="RS519" s="4"/>
      <c r="RT519" s="8"/>
      <c r="RU519" s="4"/>
      <c r="RV519" s="8"/>
      <c r="RW519" s="7"/>
      <c r="RX519" s="7"/>
      <c r="RY519" s="2" t="s">
        <v>239</v>
      </c>
      <c r="RZ519" s="2" t="s">
        <v>275</v>
      </c>
      <c r="SA519" s="2" t="s">
        <v>282</v>
      </c>
      <c r="SB519" s="2" t="s">
        <v>887</v>
      </c>
      <c r="SC519" s="2" t="s">
        <v>241</v>
      </c>
      <c r="SD519" s="2" t="s">
        <v>229</v>
      </c>
      <c r="SE519" s="4">
        <v>223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>
        <v>150</v>
      </c>
      <c r="SY519" s="4">
        <v>60</v>
      </c>
      <c r="SZ519" s="4"/>
      <c r="TA519" s="4"/>
      <c r="TB519" s="4"/>
      <c r="TC519" s="4"/>
      <c r="TD519" s="4"/>
      <c r="TE519" s="4"/>
      <c r="TF519" s="4"/>
      <c r="TG519" s="4"/>
      <c r="TH519" s="4"/>
      <c r="TI519" s="4">
        <v>250</v>
      </c>
      <c r="TJ519" s="4">
        <v>30</v>
      </c>
      <c r="TK519" s="4"/>
      <c r="TL519" s="4"/>
      <c r="TM519" s="4">
        <v>200</v>
      </c>
      <c r="TN519" s="4"/>
      <c r="TO519" s="4"/>
      <c r="TP519" s="4"/>
      <c r="TQ519" s="4"/>
      <c r="TR519" s="4"/>
      <c r="TS519" s="4"/>
      <c r="TT519" s="4"/>
      <c r="TU519" s="4"/>
      <c r="TV519" s="4">
        <v>150</v>
      </c>
      <c r="TW519" s="4"/>
      <c r="TX519" s="4"/>
      <c r="TY519" s="4"/>
      <c r="TZ519" s="4"/>
      <c r="UA519" s="4"/>
      <c r="UB519" s="4"/>
      <c r="UC519" s="4">
        <v>62</v>
      </c>
      <c r="UD519" s="4"/>
      <c r="UE519" s="4">
        <v>168</v>
      </c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>
        <v>270</v>
      </c>
      <c r="UW519" s="4">
        <v>350</v>
      </c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</row>
    <row r="520">
      <c r="A520" s="2" t="s">
        <v>3872</v>
      </c>
      <c r="B520" s="2" t="s">
        <v>216</v>
      </c>
      <c r="C520" s="2" t="s">
        <v>3859</v>
      </c>
      <c r="D520" s="2" t="s">
        <v>218</v>
      </c>
      <c r="E520" s="2" t="s">
        <v>219</v>
      </c>
      <c r="F520" s="2" t="s">
        <v>1433</v>
      </c>
      <c r="G520" s="2" t="s">
        <v>3860</v>
      </c>
      <c r="H520" s="2" t="s">
        <v>3861</v>
      </c>
      <c r="I520" s="2" t="s">
        <v>3862</v>
      </c>
      <c r="J520" s="2" t="s">
        <v>2888</v>
      </c>
      <c r="K520" s="2" t="s">
        <v>1109</v>
      </c>
      <c r="L520" s="3">
        <v>57.5</v>
      </c>
      <c r="M520" s="3">
        <v>60.38</v>
      </c>
      <c r="N520" s="3">
        <v>124.99</v>
      </c>
      <c r="O520" s="2" t="s">
        <v>226</v>
      </c>
      <c r="P520" s="2" t="s">
        <v>413</v>
      </c>
      <c r="Q520" s="2" t="s">
        <v>228</v>
      </c>
      <c r="R520" s="2" t="s">
        <v>229</v>
      </c>
      <c r="S520" s="2" t="s">
        <v>3873</v>
      </c>
      <c r="T520" s="2" t="s">
        <v>3733</v>
      </c>
      <c r="U520" s="2" t="s">
        <v>286</v>
      </c>
      <c r="V520" s="2" t="s">
        <v>233</v>
      </c>
      <c r="W520" s="2" t="s">
        <v>3757</v>
      </c>
      <c r="X520" s="2" t="s">
        <v>3573</v>
      </c>
      <c r="Y520" s="2" t="s">
        <v>1676</v>
      </c>
      <c r="Z520" s="4"/>
      <c r="AA520" s="4">
        <f>=ROUNDDOWN({0},0)</f>
      </c>
      <c r="AB520" s="5">
        <v>7</v>
      </c>
      <c r="AC520" s="2" t="s">
        <v>3874</v>
      </c>
      <c r="AD520" s="4">
        <v>50</v>
      </c>
      <c r="AE520" s="4">
        <v>560</v>
      </c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>
        <v>6</v>
      </c>
      <c r="AQ520" s="8">
        <v>376.08</v>
      </c>
      <c r="AR520" s="4">
        <v>5</v>
      </c>
      <c r="AS520" s="8">
        <v>313.4</v>
      </c>
      <c r="AT520" s="7">
        <v>0.2</v>
      </c>
      <c r="AU520" s="7">
        <v>0.2</v>
      </c>
      <c r="AV520" s="4">
        <v>17</v>
      </c>
      <c r="AW520" s="8">
        <v>1182.39</v>
      </c>
      <c r="AX520" s="4">
        <v>10</v>
      </c>
      <c r="AY520" s="8">
        <v>701.37</v>
      </c>
      <c r="AZ520" s="7">
        <v>0.7</v>
      </c>
      <c r="BA520" s="7">
        <v>0.6858</v>
      </c>
      <c r="BB520" s="7">
        <v>0.3181</v>
      </c>
      <c r="BC520" s="4" t="s">
        <v>229</v>
      </c>
      <c r="BD520" s="8" t="s">
        <v>229</v>
      </c>
      <c r="BE520" s="4" t="s">
        <v>229</v>
      </c>
      <c r="BF520" s="8" t="s">
        <v>229</v>
      </c>
      <c r="BG520" s="7" t="s">
        <v>229</v>
      </c>
      <c r="BH520" s="7" t="s">
        <v>229</v>
      </c>
      <c r="BI520" s="7">
        <v>0.1468</v>
      </c>
      <c r="BJ520" s="4">
        <v>6</v>
      </c>
      <c r="BK520" s="8">
        <v>376.08</v>
      </c>
      <c r="BL520" s="2" t="s">
        <v>16</v>
      </c>
      <c r="BM520" s="7">
        <v>1</v>
      </c>
      <c r="BN520" s="7">
        <v>1</v>
      </c>
      <c r="BO520" s="4">
        <v>6</v>
      </c>
      <c r="BP520" s="8">
        <v>376.08</v>
      </c>
      <c r="BQ520" s="4">
        <v>5</v>
      </c>
      <c r="BR520" s="8">
        <v>313.4</v>
      </c>
      <c r="BS520" s="7">
        <v>0.2</v>
      </c>
      <c r="BT520" s="7">
        <v>0.2</v>
      </c>
      <c r="BU520" s="2" t="s">
        <v>239</v>
      </c>
      <c r="BV520" s="2" t="s">
        <v>226</v>
      </c>
      <c r="BW520" s="2" t="s">
        <v>229</v>
      </c>
      <c r="BX520" s="2" t="s">
        <v>3491</v>
      </c>
      <c r="BY520" s="2" t="s">
        <v>241</v>
      </c>
      <c r="BZ520" s="2" t="s">
        <v>229</v>
      </c>
      <c r="CA520" s="4"/>
      <c r="CB520" s="8"/>
      <c r="CC520" s="4"/>
      <c r="CD520" s="8"/>
      <c r="CE520" s="7"/>
      <c r="CF520" s="7"/>
      <c r="CG520" s="2" t="s">
        <v>239</v>
      </c>
      <c r="CH520" s="2" t="s">
        <v>226</v>
      </c>
      <c r="CI520" s="2" t="s">
        <v>1373</v>
      </c>
      <c r="CJ520" s="2" t="s">
        <v>455</v>
      </c>
      <c r="CK520" s="2" t="s">
        <v>241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239</v>
      </c>
      <c r="CT520" s="2" t="s">
        <v>226</v>
      </c>
      <c r="CU520" s="2" t="s">
        <v>1031</v>
      </c>
      <c r="CV520" s="2" t="s">
        <v>1316</v>
      </c>
      <c r="CW520" s="2" t="s">
        <v>241</v>
      </c>
      <c r="CX520" s="2" t="s">
        <v>229</v>
      </c>
      <c r="CY520" s="4"/>
      <c r="CZ520" s="8"/>
      <c r="DA520" s="4"/>
      <c r="DB520" s="8"/>
      <c r="DC520" s="7"/>
      <c r="DD520" s="7"/>
      <c r="DE520" s="2" t="s">
        <v>239</v>
      </c>
      <c r="DF520" s="2" t="s">
        <v>226</v>
      </c>
      <c r="DG520" s="2" t="s">
        <v>423</v>
      </c>
      <c r="DH520" s="2" t="s">
        <v>1903</v>
      </c>
      <c r="DI520" s="2" t="s">
        <v>241</v>
      </c>
      <c r="DJ520" s="2" t="s">
        <v>229</v>
      </c>
      <c r="DK520" s="4"/>
      <c r="DL520" s="8"/>
      <c r="DM520" s="4"/>
      <c r="DN520" s="8"/>
      <c r="DO520" s="7"/>
      <c r="DP520" s="7"/>
      <c r="DQ520" s="2" t="s">
        <v>239</v>
      </c>
      <c r="DR520" s="2" t="s">
        <v>226</v>
      </c>
      <c r="DS520" s="2" t="s">
        <v>716</v>
      </c>
      <c r="DT520" s="2" t="s">
        <v>1736</v>
      </c>
      <c r="DU520" s="2" t="s">
        <v>241</v>
      </c>
      <c r="DV520" s="2" t="s">
        <v>229</v>
      </c>
      <c r="DW520" s="4"/>
      <c r="DX520" s="8"/>
      <c r="DY520" s="4"/>
      <c r="DZ520" s="8"/>
      <c r="EA520" s="7"/>
      <c r="EB520" s="7"/>
      <c r="EC520" s="2" t="s">
        <v>239</v>
      </c>
      <c r="ED520" s="2" t="s">
        <v>226</v>
      </c>
      <c r="EE520" s="2" t="s">
        <v>825</v>
      </c>
      <c r="EF520" s="2" t="s">
        <v>588</v>
      </c>
      <c r="EG520" s="2" t="s">
        <v>241</v>
      </c>
      <c r="EH520" s="2" t="s">
        <v>229</v>
      </c>
      <c r="EI520" s="4"/>
      <c r="EJ520" s="8"/>
      <c r="EK520" s="4"/>
      <c r="EL520" s="8"/>
      <c r="EM520" s="7"/>
      <c r="EN520" s="7"/>
      <c r="EO520" s="2" t="s">
        <v>239</v>
      </c>
      <c r="EP520" s="2" t="s">
        <v>226</v>
      </c>
      <c r="EQ520" s="2" t="s">
        <v>351</v>
      </c>
      <c r="ER520" s="2" t="s">
        <v>3168</v>
      </c>
      <c r="ES520" s="2" t="s">
        <v>241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226</v>
      </c>
      <c r="FC520" s="2" t="s">
        <v>3875</v>
      </c>
      <c r="FD520" s="2" t="s">
        <v>843</v>
      </c>
      <c r="FE520" s="2" t="s">
        <v>241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226</v>
      </c>
      <c r="FO520" s="2" t="s">
        <v>1676</v>
      </c>
      <c r="FP520" s="2" t="s">
        <v>468</v>
      </c>
      <c r="FQ520" s="2" t="s">
        <v>241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226</v>
      </c>
      <c r="GA520" s="2" t="s">
        <v>327</v>
      </c>
      <c r="GB520" s="2" t="s">
        <v>229</v>
      </c>
      <c r="GC520" s="2" t="s">
        <v>241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714</v>
      </c>
      <c r="GL520" s="2" t="s">
        <v>275</v>
      </c>
      <c r="GM520" s="2" t="s">
        <v>974</v>
      </c>
      <c r="GN520" s="2" t="s">
        <v>577</v>
      </c>
      <c r="GO520" s="2" t="s">
        <v>241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239</v>
      </c>
      <c r="GX520" s="2" t="s">
        <v>226</v>
      </c>
      <c r="GY520" s="2" t="s">
        <v>1492</v>
      </c>
      <c r="GZ520" s="2" t="s">
        <v>2184</v>
      </c>
      <c r="HA520" s="2" t="s">
        <v>241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714</v>
      </c>
      <c r="HJ520" s="2" t="s">
        <v>275</v>
      </c>
      <c r="HK520" s="2" t="s">
        <v>332</v>
      </c>
      <c r="HL520" s="2" t="s">
        <v>572</v>
      </c>
      <c r="HM520" s="2" t="s">
        <v>241</v>
      </c>
      <c r="HN520" s="2" t="s">
        <v>229</v>
      </c>
      <c r="HO520" s="4"/>
      <c r="HP520" s="8"/>
      <c r="HQ520" s="4"/>
      <c r="HR520" s="8"/>
      <c r="HS520" s="7"/>
      <c r="HT520" s="7"/>
      <c r="HU520" s="2" t="s">
        <v>239</v>
      </c>
      <c r="HV520" s="2" t="s">
        <v>226</v>
      </c>
      <c r="HW520" s="2" t="s">
        <v>1022</v>
      </c>
      <c r="HX520" s="2" t="s">
        <v>3389</v>
      </c>
      <c r="HY520" s="2" t="s">
        <v>241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266</v>
      </c>
      <c r="IH520" s="2" t="s">
        <v>226</v>
      </c>
      <c r="II520" s="2" t="s">
        <v>229</v>
      </c>
      <c r="IJ520" s="2" t="s">
        <v>229</v>
      </c>
      <c r="IK520" s="2" t="s">
        <v>241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267</v>
      </c>
      <c r="IT520" s="2" t="s">
        <v>226</v>
      </c>
      <c r="IU520" s="2" t="s">
        <v>229</v>
      </c>
      <c r="IV520" s="2" t="s">
        <v>229</v>
      </c>
      <c r="IW520" s="2" t="s">
        <v>241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239</v>
      </c>
      <c r="JF520" s="2" t="s">
        <v>226</v>
      </c>
      <c r="JG520" s="2" t="s">
        <v>268</v>
      </c>
      <c r="JH520" s="2" t="s">
        <v>1400</v>
      </c>
      <c r="JI520" s="2" t="s">
        <v>241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229</v>
      </c>
      <c r="JR520" s="2" t="s">
        <v>229</v>
      </c>
      <c r="JS520" s="2" t="s">
        <v>229</v>
      </c>
      <c r="JT520" s="2" t="s">
        <v>229</v>
      </c>
      <c r="JU520" s="2" t="s">
        <v>229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272</v>
      </c>
      <c r="KD520" s="2" t="s">
        <v>226</v>
      </c>
      <c r="KE520" s="2" t="s">
        <v>229</v>
      </c>
      <c r="KF520" s="2" t="s">
        <v>229</v>
      </c>
      <c r="KG520" s="2" t="s">
        <v>241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272</v>
      </c>
      <c r="KP520" s="2" t="s">
        <v>226</v>
      </c>
      <c r="KQ520" s="2" t="s">
        <v>229</v>
      </c>
      <c r="KR520" s="2" t="s">
        <v>229</v>
      </c>
      <c r="KS520" s="2" t="s">
        <v>241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272</v>
      </c>
      <c r="LB520" s="2" t="s">
        <v>226</v>
      </c>
      <c r="LC520" s="2" t="s">
        <v>229</v>
      </c>
      <c r="LD520" s="2" t="s">
        <v>229</v>
      </c>
      <c r="LE520" s="2" t="s">
        <v>241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229</v>
      </c>
      <c r="LN520" s="2" t="s">
        <v>229</v>
      </c>
      <c r="LO520" s="2" t="s">
        <v>229</v>
      </c>
      <c r="LP520" s="2" t="s">
        <v>229</v>
      </c>
      <c r="LQ520" s="2" t="s">
        <v>229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239</v>
      </c>
      <c r="LZ520" s="2" t="s">
        <v>275</v>
      </c>
      <c r="MA520" s="2" t="s">
        <v>1312</v>
      </c>
      <c r="MB520" s="2" t="s">
        <v>2181</v>
      </c>
      <c r="MC520" s="2" t="s">
        <v>241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266</v>
      </c>
      <c r="ML520" s="2" t="s">
        <v>226</v>
      </c>
      <c r="MM520" s="2" t="s">
        <v>229</v>
      </c>
      <c r="MN520" s="2" t="s">
        <v>229</v>
      </c>
      <c r="MO520" s="2" t="s">
        <v>241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239</v>
      </c>
      <c r="MX520" s="2" t="s">
        <v>226</v>
      </c>
      <c r="MY520" s="2" t="s">
        <v>279</v>
      </c>
      <c r="MZ520" s="2" t="s">
        <v>229</v>
      </c>
      <c r="NA520" s="2" t="s">
        <v>241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239</v>
      </c>
      <c r="NJ520" s="2" t="s">
        <v>260</v>
      </c>
      <c r="NK520" s="2" t="s">
        <v>3386</v>
      </c>
      <c r="NL520" s="2" t="s">
        <v>1418</v>
      </c>
      <c r="NM520" s="2" t="s">
        <v>241</v>
      </c>
      <c r="NN520" s="2" t="s">
        <v>229</v>
      </c>
      <c r="NO520" s="4"/>
      <c r="NP520" s="8"/>
      <c r="NQ520" s="4"/>
      <c r="NR520" s="8"/>
      <c r="NS520" s="7"/>
      <c r="NT520" s="7"/>
      <c r="NU520" s="2" t="s">
        <v>272</v>
      </c>
      <c r="NV520" s="2" t="s">
        <v>226</v>
      </c>
      <c r="NW520" s="2" t="s">
        <v>229</v>
      </c>
      <c r="NX520" s="2" t="s">
        <v>229</v>
      </c>
      <c r="NY520" s="2" t="s">
        <v>241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266</v>
      </c>
      <c r="OH520" s="2" t="s">
        <v>226</v>
      </c>
      <c r="OI520" s="2" t="s">
        <v>229</v>
      </c>
      <c r="OJ520" s="2" t="s">
        <v>229</v>
      </c>
      <c r="OK520" s="2" t="s">
        <v>241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229</v>
      </c>
      <c r="OT520" s="2" t="s">
        <v>229</v>
      </c>
      <c r="OU520" s="2" t="s">
        <v>229</v>
      </c>
      <c r="OV520" s="2" t="s">
        <v>229</v>
      </c>
      <c r="OW520" s="2" t="s">
        <v>229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281</v>
      </c>
      <c r="PF520" s="2" t="s">
        <v>226</v>
      </c>
      <c r="PG520" s="2" t="s">
        <v>229</v>
      </c>
      <c r="PH520" s="2" t="s">
        <v>229</v>
      </c>
      <c r="PI520" s="2" t="s">
        <v>241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266</v>
      </c>
      <c r="PR520" s="2" t="s">
        <v>275</v>
      </c>
      <c r="PS520" s="2" t="s">
        <v>229</v>
      </c>
      <c r="PT520" s="2" t="s">
        <v>229</v>
      </c>
      <c r="PU520" s="2" t="s">
        <v>241</v>
      </c>
      <c r="PV520" s="2" t="s">
        <v>229</v>
      </c>
      <c r="PW520" s="4"/>
      <c r="PX520" s="8"/>
      <c r="PY520" s="4"/>
      <c r="PZ520" s="8"/>
      <c r="QA520" s="7"/>
      <c r="QB520" s="7"/>
      <c r="QC520" s="2" t="s">
        <v>281</v>
      </c>
      <c r="QD520" s="2" t="s">
        <v>226</v>
      </c>
      <c r="QE520" s="2" t="s">
        <v>229</v>
      </c>
      <c r="QF520" s="2" t="s">
        <v>229</v>
      </c>
      <c r="QG520" s="2" t="s">
        <v>241</v>
      </c>
      <c r="QH520" s="2" t="s">
        <v>229</v>
      </c>
      <c r="QI520" s="4"/>
      <c r="QJ520" s="8"/>
      <c r="QK520" s="4"/>
      <c r="QL520" s="8"/>
      <c r="QM520" s="7"/>
      <c r="QN520" s="7"/>
      <c r="QO520" s="2" t="s">
        <v>272</v>
      </c>
      <c r="QP520" s="2" t="s">
        <v>226</v>
      </c>
      <c r="QQ520" s="2" t="s">
        <v>229</v>
      </c>
      <c r="QR520" s="2" t="s">
        <v>229</v>
      </c>
      <c r="QS520" s="2" t="s">
        <v>241</v>
      </c>
      <c r="QT520" s="2" t="s">
        <v>229</v>
      </c>
      <c r="QU520" s="4"/>
      <c r="QV520" s="8"/>
      <c r="QW520" s="4"/>
      <c r="QX520" s="8"/>
      <c r="QY520" s="7"/>
      <c r="QZ520" s="7"/>
      <c r="RA520" s="2" t="s">
        <v>239</v>
      </c>
      <c r="RB520" s="2" t="s">
        <v>275</v>
      </c>
      <c r="RC520" s="2" t="s">
        <v>338</v>
      </c>
      <c r="RD520" s="2" t="s">
        <v>229</v>
      </c>
      <c r="RE520" s="2" t="s">
        <v>241</v>
      </c>
      <c r="RF520" s="2" t="s">
        <v>229</v>
      </c>
      <c r="RG520" s="4"/>
      <c r="RH520" s="8"/>
      <c r="RI520" s="4"/>
      <c r="RJ520" s="8"/>
      <c r="RK520" s="7"/>
      <c r="RL520" s="7"/>
      <c r="RM520" s="2" t="s">
        <v>229</v>
      </c>
      <c r="RN520" s="2" t="s">
        <v>229</v>
      </c>
      <c r="RO520" s="2" t="s">
        <v>229</v>
      </c>
      <c r="RP520" s="2" t="s">
        <v>229</v>
      </c>
      <c r="RQ520" s="2" t="s">
        <v>229</v>
      </c>
      <c r="RR520" s="2" t="s">
        <v>229</v>
      </c>
      <c r="RS520" s="4"/>
      <c r="RT520" s="8"/>
      <c r="RU520" s="4"/>
      <c r="RV520" s="8"/>
      <c r="RW520" s="7"/>
      <c r="RX520" s="7"/>
      <c r="RY520" s="2" t="s">
        <v>266</v>
      </c>
      <c r="RZ520" s="2" t="s">
        <v>275</v>
      </c>
      <c r="SA520" s="2" t="s">
        <v>229</v>
      </c>
      <c r="SB520" s="2" t="s">
        <v>229</v>
      </c>
      <c r="SC520" s="2" t="s">
        <v>241</v>
      </c>
      <c r="SD520" s="2" t="s">
        <v>229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>
        <v>50</v>
      </c>
      <c r="TN520" s="4"/>
      <c r="TO520" s="4"/>
      <c r="TP520" s="4"/>
      <c r="TQ520" s="4"/>
      <c r="TR520" s="4"/>
      <c r="TS520" s="4"/>
      <c r="TT520" s="4"/>
      <c r="TU520" s="4"/>
      <c r="TV520" s="4">
        <v>110</v>
      </c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>
        <v>300</v>
      </c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>
        <v>100</v>
      </c>
    </row>
    <row r="521">
      <c r="A521" s="2" t="s">
        <v>3876</v>
      </c>
      <c r="B521" s="2" t="s">
        <v>216</v>
      </c>
      <c r="C521" s="2" t="s">
        <v>3859</v>
      </c>
      <c r="D521" s="2" t="s">
        <v>218</v>
      </c>
      <c r="E521" s="2" t="s">
        <v>219</v>
      </c>
      <c r="F521" s="2" t="s">
        <v>1433</v>
      </c>
      <c r="G521" s="2" t="s">
        <v>3860</v>
      </c>
      <c r="H521" s="2" t="s">
        <v>3861</v>
      </c>
      <c r="I521" s="2" t="s">
        <v>3862</v>
      </c>
      <c r="J521" s="2" t="s">
        <v>285</v>
      </c>
      <c r="K521" s="2" t="s">
        <v>1109</v>
      </c>
      <c r="L521" s="3">
        <v>68.84</v>
      </c>
      <c r="M521" s="3">
        <v>72.28</v>
      </c>
      <c r="N521" s="3">
        <v>144.99</v>
      </c>
      <c r="O521" s="2" t="s">
        <v>226</v>
      </c>
      <c r="P521" s="2" t="s">
        <v>413</v>
      </c>
      <c r="Q521" s="2" t="s">
        <v>228</v>
      </c>
      <c r="R521" s="2" t="s">
        <v>229</v>
      </c>
      <c r="S521" s="2" t="s">
        <v>3873</v>
      </c>
      <c r="T521" s="2" t="s">
        <v>3733</v>
      </c>
      <c r="U521" s="2" t="s">
        <v>733</v>
      </c>
      <c r="V521" s="2" t="s">
        <v>233</v>
      </c>
      <c r="W521" s="2" t="s">
        <v>3757</v>
      </c>
      <c r="X521" s="2" t="s">
        <v>3573</v>
      </c>
      <c r="Y521" s="2" t="s">
        <v>1676</v>
      </c>
      <c r="Z521" s="4">
        <v>63</v>
      </c>
      <c r="AA521" s="4">
        <f>=ROUNDDOWN(6.92307692307692,0)</f>
      </c>
      <c r="AB521" s="5">
        <v>9.1</v>
      </c>
      <c r="AC521" s="2" t="s">
        <v>3874</v>
      </c>
      <c r="AD521" s="4">
        <v>170</v>
      </c>
      <c r="AE521" s="4">
        <v>640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>
        <v>11</v>
      </c>
      <c r="AQ521" s="8">
        <v>806.31</v>
      </c>
      <c r="AR521" s="4">
        <v>5</v>
      </c>
      <c r="AS521" s="8">
        <v>387.97</v>
      </c>
      <c r="AT521" s="7">
        <v>1.2</v>
      </c>
      <c r="AU521" s="7">
        <v>1.0783</v>
      </c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>
        <v>0.6819</v>
      </c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 t="s">
        <v>229</v>
      </c>
      <c r="BJ521" s="4">
        <v>11</v>
      </c>
      <c r="BK521" s="8">
        <v>806.31</v>
      </c>
      <c r="BL521" s="2" t="s">
        <v>3877</v>
      </c>
      <c r="BM521" s="7">
        <v>1</v>
      </c>
      <c r="BN521" s="7">
        <v>1</v>
      </c>
      <c r="BO521" s="4">
        <v>6</v>
      </c>
      <c r="BP521" s="8">
        <v>451.26</v>
      </c>
      <c r="BQ521" s="4"/>
      <c r="BR521" s="8"/>
      <c r="BS521" s="7"/>
      <c r="BT521" s="7"/>
      <c r="BU521" s="2" t="s">
        <v>239</v>
      </c>
      <c r="BV521" s="2" t="s">
        <v>226</v>
      </c>
      <c r="BW521" s="2" t="s">
        <v>229</v>
      </c>
      <c r="BX521" s="2" t="s">
        <v>3491</v>
      </c>
      <c r="BY521" s="2" t="s">
        <v>241</v>
      </c>
      <c r="BZ521" s="2" t="s">
        <v>229</v>
      </c>
      <c r="CA521" s="4">
        <v>3</v>
      </c>
      <c r="CB521" s="8">
        <v>215.55</v>
      </c>
      <c r="CC521" s="4">
        <v>3</v>
      </c>
      <c r="CD521" s="8">
        <v>241.38</v>
      </c>
      <c r="CE521" s="7"/>
      <c r="CF521" s="7">
        <v>-0.107</v>
      </c>
      <c r="CG521" s="2" t="s">
        <v>239</v>
      </c>
      <c r="CH521" s="2" t="s">
        <v>226</v>
      </c>
      <c r="CI521" s="2" t="s">
        <v>1373</v>
      </c>
      <c r="CJ521" s="2" t="s">
        <v>1810</v>
      </c>
      <c r="CK521" s="2" t="s">
        <v>241</v>
      </c>
      <c r="CL521" s="2" t="s">
        <v>229</v>
      </c>
      <c r="CM521" s="4"/>
      <c r="CN521" s="8"/>
      <c r="CO521" s="4">
        <v>1</v>
      </c>
      <c r="CP521" s="8">
        <v>78.23</v>
      </c>
      <c r="CQ521" s="7">
        <v>-1</v>
      </c>
      <c r="CR521" s="7">
        <v>-1</v>
      </c>
      <c r="CS521" s="2" t="s">
        <v>239</v>
      </c>
      <c r="CT521" s="2" t="s">
        <v>226</v>
      </c>
      <c r="CU521" s="2" t="s">
        <v>1031</v>
      </c>
      <c r="CV521" s="2" t="s">
        <v>2766</v>
      </c>
      <c r="CW521" s="2" t="s">
        <v>241</v>
      </c>
      <c r="CX521" s="2" t="s">
        <v>229</v>
      </c>
      <c r="CY521" s="4">
        <v>1</v>
      </c>
      <c r="CZ521" s="8">
        <v>63.6</v>
      </c>
      <c r="DA521" s="4"/>
      <c r="DB521" s="8"/>
      <c r="DC521" s="7"/>
      <c r="DD521" s="7"/>
      <c r="DE521" s="2" t="s">
        <v>239</v>
      </c>
      <c r="DF521" s="2" t="s">
        <v>226</v>
      </c>
      <c r="DG521" s="2" t="s">
        <v>423</v>
      </c>
      <c r="DH521" s="2" t="s">
        <v>1164</v>
      </c>
      <c r="DI521" s="2" t="s">
        <v>241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239</v>
      </c>
      <c r="DR521" s="2" t="s">
        <v>226</v>
      </c>
      <c r="DS521" s="2" t="s">
        <v>716</v>
      </c>
      <c r="DT521" s="2" t="s">
        <v>587</v>
      </c>
      <c r="DU521" s="2" t="s">
        <v>241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239</v>
      </c>
      <c r="ED521" s="2" t="s">
        <v>226</v>
      </c>
      <c r="EE521" s="2" t="s">
        <v>825</v>
      </c>
      <c r="EF521" s="2" t="s">
        <v>985</v>
      </c>
      <c r="EG521" s="2" t="s">
        <v>241</v>
      </c>
      <c r="EH521" s="2" t="s">
        <v>229</v>
      </c>
      <c r="EI521" s="4">
        <v>1</v>
      </c>
      <c r="EJ521" s="8">
        <v>75.9</v>
      </c>
      <c r="EK521" s="4"/>
      <c r="EL521" s="8"/>
      <c r="EM521" s="7"/>
      <c r="EN521" s="7"/>
      <c r="EO521" s="2" t="s">
        <v>239</v>
      </c>
      <c r="EP521" s="2" t="s">
        <v>226</v>
      </c>
      <c r="EQ521" s="2" t="s">
        <v>351</v>
      </c>
      <c r="ER521" s="2" t="s">
        <v>349</v>
      </c>
      <c r="ES521" s="2" t="s">
        <v>241</v>
      </c>
      <c r="ET521" s="2" t="s">
        <v>229</v>
      </c>
      <c r="EU521" s="4"/>
      <c r="EV521" s="8"/>
      <c r="EW521" s="4">
        <v>1</v>
      </c>
      <c r="EX521" s="8">
        <v>68.36</v>
      </c>
      <c r="EY521" s="7">
        <v>-1</v>
      </c>
      <c r="EZ521" s="7">
        <v>-1</v>
      </c>
      <c r="FA521" s="2" t="s">
        <v>239</v>
      </c>
      <c r="FB521" s="2" t="s">
        <v>226</v>
      </c>
      <c r="FC521" s="2" t="s">
        <v>3875</v>
      </c>
      <c r="FD521" s="2" t="s">
        <v>1903</v>
      </c>
      <c r="FE521" s="2" t="s">
        <v>241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226</v>
      </c>
      <c r="FO521" s="2" t="s">
        <v>1676</v>
      </c>
      <c r="FP521" s="2" t="s">
        <v>3689</v>
      </c>
      <c r="FQ521" s="2" t="s">
        <v>241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226</v>
      </c>
      <c r="GA521" s="2" t="s">
        <v>327</v>
      </c>
      <c r="GB521" s="2" t="s">
        <v>229</v>
      </c>
      <c r="GC521" s="2" t="s">
        <v>241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714</v>
      </c>
      <c r="GL521" s="2" t="s">
        <v>275</v>
      </c>
      <c r="GM521" s="2" t="s">
        <v>974</v>
      </c>
      <c r="GN521" s="2" t="s">
        <v>229</v>
      </c>
      <c r="GO521" s="2" t="s">
        <v>241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239</v>
      </c>
      <c r="GX521" s="2" t="s">
        <v>226</v>
      </c>
      <c r="GY521" s="2" t="s">
        <v>1492</v>
      </c>
      <c r="GZ521" s="2" t="s">
        <v>3878</v>
      </c>
      <c r="HA521" s="2" t="s">
        <v>241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714</v>
      </c>
      <c r="HJ521" s="2" t="s">
        <v>275</v>
      </c>
      <c r="HK521" s="2" t="s">
        <v>615</v>
      </c>
      <c r="HL521" s="2" t="s">
        <v>3879</v>
      </c>
      <c r="HM521" s="2" t="s">
        <v>241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239</v>
      </c>
      <c r="HV521" s="2" t="s">
        <v>226</v>
      </c>
      <c r="HW521" s="2" t="s">
        <v>1022</v>
      </c>
      <c r="HX521" s="2" t="s">
        <v>577</v>
      </c>
      <c r="HY521" s="2" t="s">
        <v>241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266</v>
      </c>
      <c r="IH521" s="2" t="s">
        <v>226</v>
      </c>
      <c r="II521" s="2" t="s">
        <v>229</v>
      </c>
      <c r="IJ521" s="2" t="s">
        <v>229</v>
      </c>
      <c r="IK521" s="2" t="s">
        <v>241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267</v>
      </c>
      <c r="IT521" s="2" t="s">
        <v>226</v>
      </c>
      <c r="IU521" s="2" t="s">
        <v>229</v>
      </c>
      <c r="IV521" s="2" t="s">
        <v>229</v>
      </c>
      <c r="IW521" s="2" t="s">
        <v>241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239</v>
      </c>
      <c r="JF521" s="2" t="s">
        <v>226</v>
      </c>
      <c r="JG521" s="2" t="s">
        <v>268</v>
      </c>
      <c r="JH521" s="2" t="s">
        <v>2002</v>
      </c>
      <c r="JI521" s="2" t="s">
        <v>241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229</v>
      </c>
      <c r="JR521" s="2" t="s">
        <v>229</v>
      </c>
      <c r="JS521" s="2" t="s">
        <v>229</v>
      </c>
      <c r="JT521" s="2" t="s">
        <v>229</v>
      </c>
      <c r="JU521" s="2" t="s">
        <v>229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272</v>
      </c>
      <c r="KD521" s="2" t="s">
        <v>226</v>
      </c>
      <c r="KE521" s="2" t="s">
        <v>229</v>
      </c>
      <c r="KF521" s="2" t="s">
        <v>229</v>
      </c>
      <c r="KG521" s="2" t="s">
        <v>241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272</v>
      </c>
      <c r="KP521" s="2" t="s">
        <v>226</v>
      </c>
      <c r="KQ521" s="2" t="s">
        <v>229</v>
      </c>
      <c r="KR521" s="2" t="s">
        <v>229</v>
      </c>
      <c r="KS521" s="2" t="s">
        <v>241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272</v>
      </c>
      <c r="LB521" s="2" t="s">
        <v>226</v>
      </c>
      <c r="LC521" s="2" t="s">
        <v>229</v>
      </c>
      <c r="LD521" s="2" t="s">
        <v>229</v>
      </c>
      <c r="LE521" s="2" t="s">
        <v>241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229</v>
      </c>
      <c r="LN521" s="2" t="s">
        <v>229</v>
      </c>
      <c r="LO521" s="2" t="s">
        <v>229</v>
      </c>
      <c r="LP521" s="2" t="s">
        <v>229</v>
      </c>
      <c r="LQ521" s="2" t="s">
        <v>229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239</v>
      </c>
      <c r="LZ521" s="2" t="s">
        <v>275</v>
      </c>
      <c r="MA521" s="2" t="s">
        <v>1312</v>
      </c>
      <c r="MB521" s="2" t="s">
        <v>2181</v>
      </c>
      <c r="MC521" s="2" t="s">
        <v>241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266</v>
      </c>
      <c r="ML521" s="2" t="s">
        <v>226</v>
      </c>
      <c r="MM521" s="2" t="s">
        <v>229</v>
      </c>
      <c r="MN521" s="2" t="s">
        <v>229</v>
      </c>
      <c r="MO521" s="2" t="s">
        <v>241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239</v>
      </c>
      <c r="MX521" s="2" t="s">
        <v>226</v>
      </c>
      <c r="MY521" s="2" t="s">
        <v>279</v>
      </c>
      <c r="MZ521" s="2" t="s">
        <v>229</v>
      </c>
      <c r="NA521" s="2" t="s">
        <v>241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239</v>
      </c>
      <c r="NJ521" s="2" t="s">
        <v>260</v>
      </c>
      <c r="NK521" s="2" t="s">
        <v>3386</v>
      </c>
      <c r="NL521" s="2" t="s">
        <v>463</v>
      </c>
      <c r="NM521" s="2" t="s">
        <v>241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272</v>
      </c>
      <c r="NV521" s="2" t="s">
        <v>226</v>
      </c>
      <c r="NW521" s="2" t="s">
        <v>229</v>
      </c>
      <c r="NX521" s="2" t="s">
        <v>229</v>
      </c>
      <c r="NY521" s="2" t="s">
        <v>241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266</v>
      </c>
      <c r="OH521" s="2" t="s">
        <v>226</v>
      </c>
      <c r="OI521" s="2" t="s">
        <v>229</v>
      </c>
      <c r="OJ521" s="2" t="s">
        <v>229</v>
      </c>
      <c r="OK521" s="2" t="s">
        <v>241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229</v>
      </c>
      <c r="OT521" s="2" t="s">
        <v>229</v>
      </c>
      <c r="OU521" s="2" t="s">
        <v>229</v>
      </c>
      <c r="OV521" s="2" t="s">
        <v>229</v>
      </c>
      <c r="OW521" s="2" t="s">
        <v>229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281</v>
      </c>
      <c r="PF521" s="2" t="s">
        <v>226</v>
      </c>
      <c r="PG521" s="2" t="s">
        <v>229</v>
      </c>
      <c r="PH521" s="2" t="s">
        <v>229</v>
      </c>
      <c r="PI521" s="2" t="s">
        <v>241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266</v>
      </c>
      <c r="PR521" s="2" t="s">
        <v>275</v>
      </c>
      <c r="PS521" s="2" t="s">
        <v>229</v>
      </c>
      <c r="PT521" s="2" t="s">
        <v>229</v>
      </c>
      <c r="PU521" s="2" t="s">
        <v>241</v>
      </c>
      <c r="PV521" s="2" t="s">
        <v>229</v>
      </c>
      <c r="PW521" s="4"/>
      <c r="PX521" s="8"/>
      <c r="PY521" s="4"/>
      <c r="PZ521" s="8"/>
      <c r="QA521" s="7"/>
      <c r="QB521" s="7"/>
      <c r="QC521" s="2" t="s">
        <v>281</v>
      </c>
      <c r="QD521" s="2" t="s">
        <v>226</v>
      </c>
      <c r="QE521" s="2" t="s">
        <v>229</v>
      </c>
      <c r="QF521" s="2" t="s">
        <v>229</v>
      </c>
      <c r="QG521" s="2" t="s">
        <v>241</v>
      </c>
      <c r="QH521" s="2" t="s">
        <v>229</v>
      </c>
      <c r="QI521" s="4"/>
      <c r="QJ521" s="8"/>
      <c r="QK521" s="4"/>
      <c r="QL521" s="8"/>
      <c r="QM521" s="7"/>
      <c r="QN521" s="7"/>
      <c r="QO521" s="2" t="s">
        <v>272</v>
      </c>
      <c r="QP521" s="2" t="s">
        <v>226</v>
      </c>
      <c r="QQ521" s="2" t="s">
        <v>229</v>
      </c>
      <c r="QR521" s="2" t="s">
        <v>229</v>
      </c>
      <c r="QS521" s="2" t="s">
        <v>241</v>
      </c>
      <c r="QT521" s="2" t="s">
        <v>229</v>
      </c>
      <c r="QU521" s="4"/>
      <c r="QV521" s="8"/>
      <c r="QW521" s="4"/>
      <c r="QX521" s="8"/>
      <c r="QY521" s="7"/>
      <c r="QZ521" s="7"/>
      <c r="RA521" s="2" t="s">
        <v>239</v>
      </c>
      <c r="RB521" s="2" t="s">
        <v>275</v>
      </c>
      <c r="RC521" s="2" t="s">
        <v>338</v>
      </c>
      <c r="RD521" s="2" t="s">
        <v>229</v>
      </c>
      <c r="RE521" s="2" t="s">
        <v>241</v>
      </c>
      <c r="RF521" s="2" t="s">
        <v>229</v>
      </c>
      <c r="RG521" s="4"/>
      <c r="RH521" s="8"/>
      <c r="RI521" s="4"/>
      <c r="RJ521" s="8"/>
      <c r="RK521" s="7"/>
      <c r="RL521" s="7"/>
      <c r="RM521" s="2" t="s">
        <v>229</v>
      </c>
      <c r="RN521" s="2" t="s">
        <v>229</v>
      </c>
      <c r="RO521" s="2" t="s">
        <v>229</v>
      </c>
      <c r="RP521" s="2" t="s">
        <v>229</v>
      </c>
      <c r="RQ521" s="2" t="s">
        <v>229</v>
      </c>
      <c r="RR521" s="2" t="s">
        <v>229</v>
      </c>
      <c r="RS521" s="4"/>
      <c r="RT521" s="8"/>
      <c r="RU521" s="4"/>
      <c r="RV521" s="8"/>
      <c r="RW521" s="7"/>
      <c r="RX521" s="7"/>
      <c r="RY521" s="2" t="s">
        <v>266</v>
      </c>
      <c r="RZ521" s="2" t="s">
        <v>275</v>
      </c>
      <c r="SA521" s="2" t="s">
        <v>229</v>
      </c>
      <c r="SB521" s="2" t="s">
        <v>229</v>
      </c>
      <c r="SC521" s="2" t="s">
        <v>241</v>
      </c>
      <c r="SD521" s="2" t="s">
        <v>229</v>
      </c>
      <c r="SE521" s="4">
        <v>63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>
        <v>170</v>
      </c>
      <c r="TN521" s="4"/>
      <c r="TO521" s="4"/>
      <c r="TP521" s="4"/>
      <c r="TQ521" s="4"/>
      <c r="TR521" s="4"/>
      <c r="TS521" s="4"/>
      <c r="TT521" s="4"/>
      <c r="TU521" s="4"/>
      <c r="TV521" s="4">
        <v>100</v>
      </c>
      <c r="TW521" s="4"/>
      <c r="TX521" s="4">
        <v>170</v>
      </c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>
        <v>200</v>
      </c>
    </row>
    <row r="522">
      <c r="A522" s="2" t="s">
        <v>3880</v>
      </c>
      <c r="B522" s="2" t="s">
        <v>216</v>
      </c>
      <c r="C522" s="2" t="s">
        <v>3859</v>
      </c>
      <c r="D522" s="2" t="s">
        <v>218</v>
      </c>
      <c r="E522" s="2" t="s">
        <v>219</v>
      </c>
      <c r="F522" s="2" t="s">
        <v>1433</v>
      </c>
      <c r="G522" s="2" t="s">
        <v>3860</v>
      </c>
      <c r="H522" s="2" t="s">
        <v>3861</v>
      </c>
      <c r="I522" s="2" t="s">
        <v>3862</v>
      </c>
      <c r="J522" s="2" t="s">
        <v>2888</v>
      </c>
      <c r="K522" s="2" t="s">
        <v>1070</v>
      </c>
      <c r="L522" s="3">
        <v>57.5</v>
      </c>
      <c r="M522" s="3">
        <v>60.38</v>
      </c>
      <c r="N522" s="3">
        <v>124.99</v>
      </c>
      <c r="O522" s="2" t="s">
        <v>226</v>
      </c>
      <c r="P522" s="2" t="s">
        <v>618</v>
      </c>
      <c r="Q522" s="2" t="s">
        <v>228</v>
      </c>
      <c r="R522" s="2" t="s">
        <v>229</v>
      </c>
      <c r="S522" s="2" t="s">
        <v>3881</v>
      </c>
      <c r="T522" s="2" t="s">
        <v>3733</v>
      </c>
      <c r="U522" s="2" t="s">
        <v>286</v>
      </c>
      <c r="V522" s="2" t="s">
        <v>233</v>
      </c>
      <c r="W522" s="2" t="s">
        <v>3757</v>
      </c>
      <c r="X522" s="2" t="s">
        <v>3573</v>
      </c>
      <c r="Y522" s="2" t="s">
        <v>243</v>
      </c>
      <c r="Z522" s="4">
        <v>146</v>
      </c>
      <c r="AA522" s="4">
        <f>=ROUNDDOWN(29.2,0)</f>
      </c>
      <c r="AB522" s="5">
        <v>5</v>
      </c>
      <c r="AC522" s="2" t="s">
        <v>3882</v>
      </c>
      <c r="AD522" s="4">
        <v>180</v>
      </c>
      <c r="AE522" s="4">
        <v>180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>
        <v>2</v>
      </c>
      <c r="AQ522" s="8">
        <v>125.36</v>
      </c>
      <c r="AR522" s="4">
        <v>3</v>
      </c>
      <c r="AS522" s="8">
        <v>188.04</v>
      </c>
      <c r="AT522" s="7">
        <v>-0.3333</v>
      </c>
      <c r="AU522" s="7">
        <v>-0.3333</v>
      </c>
      <c r="AV522" s="4">
        <v>8</v>
      </c>
      <c r="AW522" s="8">
        <v>572.64</v>
      </c>
      <c r="AX522" s="4">
        <v>5</v>
      </c>
      <c r="AY522" s="8">
        <v>344.4</v>
      </c>
      <c r="AZ522" s="7">
        <v>0.6</v>
      </c>
      <c r="BA522" s="7">
        <v>0.6627</v>
      </c>
      <c r="BB522" s="7">
        <v>0.2189</v>
      </c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>
        <v>0.0711</v>
      </c>
      <c r="BJ522" s="4">
        <v>2</v>
      </c>
      <c r="BK522" s="8">
        <v>125.36</v>
      </c>
      <c r="BL522" s="2" t="s">
        <v>16</v>
      </c>
      <c r="BM522" s="7">
        <v>1</v>
      </c>
      <c r="BN522" s="7">
        <v>1</v>
      </c>
      <c r="BO522" s="4">
        <v>2</v>
      </c>
      <c r="BP522" s="8">
        <v>125.36</v>
      </c>
      <c r="BQ522" s="4">
        <v>3</v>
      </c>
      <c r="BR522" s="8">
        <v>188.04</v>
      </c>
      <c r="BS522" s="7">
        <v>-0.3333</v>
      </c>
      <c r="BT522" s="7">
        <v>-0.3333</v>
      </c>
      <c r="BU522" s="2" t="s">
        <v>239</v>
      </c>
      <c r="BV522" s="2" t="s">
        <v>226</v>
      </c>
      <c r="BW522" s="2" t="s">
        <v>229</v>
      </c>
      <c r="BX522" s="2" t="s">
        <v>3883</v>
      </c>
      <c r="BY522" s="2" t="s">
        <v>241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239</v>
      </c>
      <c r="CH522" s="2" t="s">
        <v>226</v>
      </c>
      <c r="CI522" s="2" t="s">
        <v>1373</v>
      </c>
      <c r="CJ522" s="2" t="s">
        <v>533</v>
      </c>
      <c r="CK522" s="2" t="s">
        <v>241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239</v>
      </c>
      <c r="CT522" s="2" t="s">
        <v>226</v>
      </c>
      <c r="CU522" s="2" t="s">
        <v>1031</v>
      </c>
      <c r="CV522" s="2" t="s">
        <v>3884</v>
      </c>
      <c r="CW522" s="2" t="s">
        <v>241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239</v>
      </c>
      <c r="DF522" s="2" t="s">
        <v>226</v>
      </c>
      <c r="DG522" s="2" t="s">
        <v>423</v>
      </c>
      <c r="DH522" s="2" t="s">
        <v>289</v>
      </c>
      <c r="DI522" s="2" t="s">
        <v>241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239</v>
      </c>
      <c r="DR522" s="2" t="s">
        <v>226</v>
      </c>
      <c r="DS522" s="2" t="s">
        <v>971</v>
      </c>
      <c r="DT522" s="2" t="s">
        <v>960</v>
      </c>
      <c r="DU522" s="2" t="s">
        <v>241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239</v>
      </c>
      <c r="ED522" s="2" t="s">
        <v>226</v>
      </c>
      <c r="EE522" s="2" t="s">
        <v>825</v>
      </c>
      <c r="EF522" s="2" t="s">
        <v>1502</v>
      </c>
      <c r="EG522" s="2" t="s">
        <v>241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239</v>
      </c>
      <c r="EP522" s="2" t="s">
        <v>226</v>
      </c>
      <c r="EQ522" s="2" t="s">
        <v>351</v>
      </c>
      <c r="ER522" s="2" t="s">
        <v>385</v>
      </c>
      <c r="ES522" s="2" t="s">
        <v>241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226</v>
      </c>
      <c r="FC522" s="2" t="s">
        <v>3875</v>
      </c>
      <c r="FD522" s="2" t="s">
        <v>422</v>
      </c>
      <c r="FE522" s="2" t="s">
        <v>241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226</v>
      </c>
      <c r="FO522" s="2" t="s">
        <v>3189</v>
      </c>
      <c r="FP522" s="2" t="s">
        <v>229</v>
      </c>
      <c r="FQ522" s="2" t="s">
        <v>241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239</v>
      </c>
      <c r="FZ522" s="2" t="s">
        <v>226</v>
      </c>
      <c r="GA522" s="2" t="s">
        <v>327</v>
      </c>
      <c r="GB522" s="2" t="s">
        <v>229</v>
      </c>
      <c r="GC522" s="2" t="s">
        <v>241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714</v>
      </c>
      <c r="GL522" s="2" t="s">
        <v>275</v>
      </c>
      <c r="GM522" s="2" t="s">
        <v>974</v>
      </c>
      <c r="GN522" s="2" t="s">
        <v>977</v>
      </c>
      <c r="GO522" s="2" t="s">
        <v>241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239</v>
      </c>
      <c r="GX522" s="2" t="s">
        <v>226</v>
      </c>
      <c r="GY522" s="2" t="s">
        <v>1492</v>
      </c>
      <c r="GZ522" s="2" t="s">
        <v>3885</v>
      </c>
      <c r="HA522" s="2" t="s">
        <v>241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714</v>
      </c>
      <c r="HJ522" s="2" t="s">
        <v>275</v>
      </c>
      <c r="HK522" s="2" t="s">
        <v>332</v>
      </c>
      <c r="HL522" s="2" t="s">
        <v>3453</v>
      </c>
      <c r="HM522" s="2" t="s">
        <v>241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239</v>
      </c>
      <c r="HV522" s="2" t="s">
        <v>226</v>
      </c>
      <c r="HW522" s="2" t="s">
        <v>1022</v>
      </c>
      <c r="HX522" s="2" t="s">
        <v>3389</v>
      </c>
      <c r="HY522" s="2" t="s">
        <v>241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266</v>
      </c>
      <c r="IH522" s="2" t="s">
        <v>226</v>
      </c>
      <c r="II522" s="2" t="s">
        <v>229</v>
      </c>
      <c r="IJ522" s="2" t="s">
        <v>229</v>
      </c>
      <c r="IK522" s="2" t="s">
        <v>241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267</v>
      </c>
      <c r="IT522" s="2" t="s">
        <v>226</v>
      </c>
      <c r="IU522" s="2" t="s">
        <v>229</v>
      </c>
      <c r="IV522" s="2" t="s">
        <v>229</v>
      </c>
      <c r="IW522" s="2" t="s">
        <v>241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239</v>
      </c>
      <c r="JF522" s="2" t="s">
        <v>226</v>
      </c>
      <c r="JG522" s="2" t="s">
        <v>268</v>
      </c>
      <c r="JH522" s="2" t="s">
        <v>264</v>
      </c>
      <c r="JI522" s="2" t="s">
        <v>241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229</v>
      </c>
      <c r="JR522" s="2" t="s">
        <v>229</v>
      </c>
      <c r="JS522" s="2" t="s">
        <v>229</v>
      </c>
      <c r="JT522" s="2" t="s">
        <v>229</v>
      </c>
      <c r="JU522" s="2" t="s">
        <v>229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272</v>
      </c>
      <c r="KD522" s="2" t="s">
        <v>226</v>
      </c>
      <c r="KE522" s="2" t="s">
        <v>229</v>
      </c>
      <c r="KF522" s="2" t="s">
        <v>229</v>
      </c>
      <c r="KG522" s="2" t="s">
        <v>241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272</v>
      </c>
      <c r="KP522" s="2" t="s">
        <v>226</v>
      </c>
      <c r="KQ522" s="2" t="s">
        <v>229</v>
      </c>
      <c r="KR522" s="2" t="s">
        <v>229</v>
      </c>
      <c r="KS522" s="2" t="s">
        <v>241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272</v>
      </c>
      <c r="LB522" s="2" t="s">
        <v>226</v>
      </c>
      <c r="LC522" s="2" t="s">
        <v>229</v>
      </c>
      <c r="LD522" s="2" t="s">
        <v>229</v>
      </c>
      <c r="LE522" s="2" t="s">
        <v>241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229</v>
      </c>
      <c r="LN522" s="2" t="s">
        <v>229</v>
      </c>
      <c r="LO522" s="2" t="s">
        <v>229</v>
      </c>
      <c r="LP522" s="2" t="s">
        <v>229</v>
      </c>
      <c r="LQ522" s="2" t="s">
        <v>229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239</v>
      </c>
      <c r="LZ522" s="2" t="s">
        <v>275</v>
      </c>
      <c r="MA522" s="2" t="s">
        <v>1312</v>
      </c>
      <c r="MB522" s="2" t="s">
        <v>2181</v>
      </c>
      <c r="MC522" s="2" t="s">
        <v>241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266</v>
      </c>
      <c r="ML522" s="2" t="s">
        <v>226</v>
      </c>
      <c r="MM522" s="2" t="s">
        <v>229</v>
      </c>
      <c r="MN522" s="2" t="s">
        <v>229</v>
      </c>
      <c r="MO522" s="2" t="s">
        <v>241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239</v>
      </c>
      <c r="MX522" s="2" t="s">
        <v>226</v>
      </c>
      <c r="MY522" s="2" t="s">
        <v>279</v>
      </c>
      <c r="MZ522" s="2" t="s">
        <v>229</v>
      </c>
      <c r="NA522" s="2" t="s">
        <v>241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239</v>
      </c>
      <c r="NJ522" s="2" t="s">
        <v>260</v>
      </c>
      <c r="NK522" s="2" t="s">
        <v>3386</v>
      </c>
      <c r="NL522" s="2" t="s">
        <v>463</v>
      </c>
      <c r="NM522" s="2" t="s">
        <v>241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272</v>
      </c>
      <c r="NV522" s="2" t="s">
        <v>226</v>
      </c>
      <c r="NW522" s="2" t="s">
        <v>229</v>
      </c>
      <c r="NX522" s="2" t="s">
        <v>229</v>
      </c>
      <c r="NY522" s="2" t="s">
        <v>241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266</v>
      </c>
      <c r="OH522" s="2" t="s">
        <v>226</v>
      </c>
      <c r="OI522" s="2" t="s">
        <v>229</v>
      </c>
      <c r="OJ522" s="2" t="s">
        <v>229</v>
      </c>
      <c r="OK522" s="2" t="s">
        <v>241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229</v>
      </c>
      <c r="OT522" s="2" t="s">
        <v>229</v>
      </c>
      <c r="OU522" s="2" t="s">
        <v>229</v>
      </c>
      <c r="OV522" s="2" t="s">
        <v>229</v>
      </c>
      <c r="OW522" s="2" t="s">
        <v>229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281</v>
      </c>
      <c r="PF522" s="2" t="s">
        <v>226</v>
      </c>
      <c r="PG522" s="2" t="s">
        <v>229</v>
      </c>
      <c r="PH522" s="2" t="s">
        <v>229</v>
      </c>
      <c r="PI522" s="2" t="s">
        <v>241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266</v>
      </c>
      <c r="PR522" s="2" t="s">
        <v>275</v>
      </c>
      <c r="PS522" s="2" t="s">
        <v>229</v>
      </c>
      <c r="PT522" s="2" t="s">
        <v>229</v>
      </c>
      <c r="PU522" s="2" t="s">
        <v>241</v>
      </c>
      <c r="PV522" s="2" t="s">
        <v>229</v>
      </c>
      <c r="PW522" s="4"/>
      <c r="PX522" s="8"/>
      <c r="PY522" s="4"/>
      <c r="PZ522" s="8"/>
      <c r="QA522" s="7"/>
      <c r="QB522" s="7"/>
      <c r="QC522" s="2" t="s">
        <v>281</v>
      </c>
      <c r="QD522" s="2" t="s">
        <v>226</v>
      </c>
      <c r="QE522" s="2" t="s">
        <v>229</v>
      </c>
      <c r="QF522" s="2" t="s">
        <v>229</v>
      </c>
      <c r="QG522" s="2" t="s">
        <v>241</v>
      </c>
      <c r="QH522" s="2" t="s">
        <v>229</v>
      </c>
      <c r="QI522" s="4"/>
      <c r="QJ522" s="8"/>
      <c r="QK522" s="4"/>
      <c r="QL522" s="8"/>
      <c r="QM522" s="7"/>
      <c r="QN522" s="7"/>
      <c r="QO522" s="2" t="s">
        <v>272</v>
      </c>
      <c r="QP522" s="2" t="s">
        <v>226</v>
      </c>
      <c r="QQ522" s="2" t="s">
        <v>229</v>
      </c>
      <c r="QR522" s="2" t="s">
        <v>229</v>
      </c>
      <c r="QS522" s="2" t="s">
        <v>241</v>
      </c>
      <c r="QT522" s="2" t="s">
        <v>229</v>
      </c>
      <c r="QU522" s="4"/>
      <c r="QV522" s="8"/>
      <c r="QW522" s="4"/>
      <c r="QX522" s="8"/>
      <c r="QY522" s="7"/>
      <c r="QZ522" s="7"/>
      <c r="RA522" s="2" t="s">
        <v>239</v>
      </c>
      <c r="RB522" s="2" t="s">
        <v>275</v>
      </c>
      <c r="RC522" s="2" t="s">
        <v>338</v>
      </c>
      <c r="RD522" s="2" t="s">
        <v>229</v>
      </c>
      <c r="RE522" s="2" t="s">
        <v>241</v>
      </c>
      <c r="RF522" s="2" t="s">
        <v>229</v>
      </c>
      <c r="RG522" s="4"/>
      <c r="RH522" s="8"/>
      <c r="RI522" s="4"/>
      <c r="RJ522" s="8"/>
      <c r="RK522" s="7"/>
      <c r="RL522" s="7"/>
      <c r="RM522" s="2" t="s">
        <v>229</v>
      </c>
      <c r="RN522" s="2" t="s">
        <v>229</v>
      </c>
      <c r="RO522" s="2" t="s">
        <v>229</v>
      </c>
      <c r="RP522" s="2" t="s">
        <v>229</v>
      </c>
      <c r="RQ522" s="2" t="s">
        <v>229</v>
      </c>
      <c r="RR522" s="2" t="s">
        <v>229</v>
      </c>
      <c r="RS522" s="4"/>
      <c r="RT522" s="8"/>
      <c r="RU522" s="4"/>
      <c r="RV522" s="8"/>
      <c r="RW522" s="7"/>
      <c r="RX522" s="7"/>
      <c r="RY522" s="2" t="s">
        <v>266</v>
      </c>
      <c r="RZ522" s="2" t="s">
        <v>275</v>
      </c>
      <c r="SA522" s="2" t="s">
        <v>229</v>
      </c>
      <c r="SB522" s="2" t="s">
        <v>229</v>
      </c>
      <c r="SC522" s="2" t="s">
        <v>241</v>
      </c>
      <c r="SD522" s="2" t="s">
        <v>229</v>
      </c>
      <c r="SE522" s="4">
        <v>146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>
        <v>180</v>
      </c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</row>
    <row r="523">
      <c r="A523" s="2" t="s">
        <v>3886</v>
      </c>
      <c r="B523" s="2" t="s">
        <v>216</v>
      </c>
      <c r="C523" s="2" t="s">
        <v>3859</v>
      </c>
      <c r="D523" s="2" t="s">
        <v>218</v>
      </c>
      <c r="E523" s="2" t="s">
        <v>219</v>
      </c>
      <c r="F523" s="2" t="s">
        <v>1433</v>
      </c>
      <c r="G523" s="2" t="s">
        <v>3860</v>
      </c>
      <c r="H523" s="2" t="s">
        <v>3861</v>
      </c>
      <c r="I523" s="2" t="s">
        <v>3862</v>
      </c>
      <c r="J523" s="2" t="s">
        <v>285</v>
      </c>
      <c r="K523" s="2" t="s">
        <v>1070</v>
      </c>
      <c r="L523" s="3">
        <v>68.84</v>
      </c>
      <c r="M523" s="3">
        <v>72.28</v>
      </c>
      <c r="N523" s="3">
        <v>144.99</v>
      </c>
      <c r="O523" s="2" t="s">
        <v>226</v>
      </c>
      <c r="P523" s="2" t="s">
        <v>618</v>
      </c>
      <c r="Q523" s="2" t="s">
        <v>228</v>
      </c>
      <c r="R523" s="2" t="s">
        <v>229</v>
      </c>
      <c r="S523" s="2" t="s">
        <v>3881</v>
      </c>
      <c r="T523" s="2" t="s">
        <v>3733</v>
      </c>
      <c r="U523" s="2" t="s">
        <v>733</v>
      </c>
      <c r="V523" s="2" t="s">
        <v>233</v>
      </c>
      <c r="W523" s="2" t="s">
        <v>3757</v>
      </c>
      <c r="X523" s="2" t="s">
        <v>3573</v>
      </c>
      <c r="Y523" s="2" t="s">
        <v>243</v>
      </c>
      <c r="Z523" s="4">
        <v>160</v>
      </c>
      <c r="AA523" s="4">
        <f>=ROUNDDOWN(20,0)</f>
      </c>
      <c r="AB523" s="5">
        <v>8</v>
      </c>
      <c r="AC523" s="2" t="s">
        <v>3882</v>
      </c>
      <c r="AD523" s="4">
        <v>320</v>
      </c>
      <c r="AE523" s="4">
        <v>320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>
        <v>6</v>
      </c>
      <c r="AQ523" s="8">
        <v>447.28</v>
      </c>
      <c r="AR523" s="4">
        <v>2</v>
      </c>
      <c r="AS523" s="8">
        <v>156.36</v>
      </c>
      <c r="AT523" s="7">
        <v>2</v>
      </c>
      <c r="AU523" s="7">
        <v>1.8606</v>
      </c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>
        <v>0.7811</v>
      </c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 t="s">
        <v>229</v>
      </c>
      <c r="BJ523" s="4">
        <v>6</v>
      </c>
      <c r="BK523" s="8">
        <v>447.28</v>
      </c>
      <c r="BL523" s="2" t="s">
        <v>3333</v>
      </c>
      <c r="BM523" s="7">
        <v>1</v>
      </c>
      <c r="BN523" s="7">
        <v>1</v>
      </c>
      <c r="BO523" s="4">
        <v>1</v>
      </c>
      <c r="BP523" s="8">
        <v>75.21</v>
      </c>
      <c r="BQ523" s="4"/>
      <c r="BR523" s="8"/>
      <c r="BS523" s="7"/>
      <c r="BT523" s="7"/>
      <c r="BU523" s="2" t="s">
        <v>239</v>
      </c>
      <c r="BV523" s="2" t="s">
        <v>226</v>
      </c>
      <c r="BW523" s="2" t="s">
        <v>229</v>
      </c>
      <c r="BX523" s="2" t="s">
        <v>3492</v>
      </c>
      <c r="BY523" s="2" t="s">
        <v>241</v>
      </c>
      <c r="BZ523" s="2" t="s">
        <v>229</v>
      </c>
      <c r="CA523" s="4">
        <v>3</v>
      </c>
      <c r="CB523" s="8">
        <v>215.55</v>
      </c>
      <c r="CC523" s="4">
        <v>1</v>
      </c>
      <c r="CD523" s="8">
        <v>80.46</v>
      </c>
      <c r="CE523" s="7">
        <v>2</v>
      </c>
      <c r="CF523" s="7">
        <v>1.679</v>
      </c>
      <c r="CG523" s="2" t="s">
        <v>239</v>
      </c>
      <c r="CH523" s="2" t="s">
        <v>226</v>
      </c>
      <c r="CI523" s="2" t="s">
        <v>1373</v>
      </c>
      <c r="CJ523" s="2" t="s">
        <v>533</v>
      </c>
      <c r="CK523" s="2" t="s">
        <v>241</v>
      </c>
      <c r="CL523" s="2" t="s">
        <v>229</v>
      </c>
      <c r="CM523" s="4">
        <v>1</v>
      </c>
      <c r="CN523" s="8">
        <v>78.23</v>
      </c>
      <c r="CO523" s="4"/>
      <c r="CP523" s="8"/>
      <c r="CQ523" s="7"/>
      <c r="CR523" s="7"/>
      <c r="CS523" s="2" t="s">
        <v>239</v>
      </c>
      <c r="CT523" s="2" t="s">
        <v>226</v>
      </c>
      <c r="CU523" s="2" t="s">
        <v>1031</v>
      </c>
      <c r="CV523" s="2" t="s">
        <v>455</v>
      </c>
      <c r="CW523" s="2" t="s">
        <v>241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239</v>
      </c>
      <c r="DF523" s="2" t="s">
        <v>226</v>
      </c>
      <c r="DG523" s="2" t="s">
        <v>423</v>
      </c>
      <c r="DH523" s="2" t="s">
        <v>422</v>
      </c>
      <c r="DI523" s="2" t="s">
        <v>241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239</v>
      </c>
      <c r="DR523" s="2" t="s">
        <v>226</v>
      </c>
      <c r="DS523" s="2" t="s">
        <v>971</v>
      </c>
      <c r="DT523" s="2" t="s">
        <v>487</v>
      </c>
      <c r="DU523" s="2" t="s">
        <v>241</v>
      </c>
      <c r="DV523" s="2" t="s">
        <v>229</v>
      </c>
      <c r="DW523" s="4">
        <v>1</v>
      </c>
      <c r="DX523" s="8">
        <v>78.29</v>
      </c>
      <c r="DY523" s="4"/>
      <c r="DZ523" s="8"/>
      <c r="EA523" s="7"/>
      <c r="EB523" s="7"/>
      <c r="EC523" s="2" t="s">
        <v>239</v>
      </c>
      <c r="ED523" s="2" t="s">
        <v>226</v>
      </c>
      <c r="EE523" s="2" t="s">
        <v>825</v>
      </c>
      <c r="EF523" s="2" t="s">
        <v>1502</v>
      </c>
      <c r="EG523" s="2" t="s">
        <v>241</v>
      </c>
      <c r="EH523" s="2" t="s">
        <v>229</v>
      </c>
      <c r="EI523" s="4"/>
      <c r="EJ523" s="8"/>
      <c r="EK523" s="4">
        <v>1</v>
      </c>
      <c r="EL523" s="8">
        <v>75.9</v>
      </c>
      <c r="EM523" s="7">
        <v>-1</v>
      </c>
      <c r="EN523" s="7">
        <v>-1</v>
      </c>
      <c r="EO523" s="2" t="s">
        <v>239</v>
      </c>
      <c r="EP523" s="2" t="s">
        <v>226</v>
      </c>
      <c r="EQ523" s="2" t="s">
        <v>351</v>
      </c>
      <c r="ER523" s="2" t="s">
        <v>349</v>
      </c>
      <c r="ES523" s="2" t="s">
        <v>241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226</v>
      </c>
      <c r="FC523" s="2" t="s">
        <v>3875</v>
      </c>
      <c r="FD523" s="2" t="s">
        <v>843</v>
      </c>
      <c r="FE523" s="2" t="s">
        <v>241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226</v>
      </c>
      <c r="FO523" s="2" t="s">
        <v>1373</v>
      </c>
      <c r="FP523" s="2" t="s">
        <v>3331</v>
      </c>
      <c r="FQ523" s="2" t="s">
        <v>241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239</v>
      </c>
      <c r="FZ523" s="2" t="s">
        <v>226</v>
      </c>
      <c r="GA523" s="2" t="s">
        <v>327</v>
      </c>
      <c r="GB523" s="2" t="s">
        <v>229</v>
      </c>
      <c r="GC523" s="2" t="s">
        <v>241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714</v>
      </c>
      <c r="GL523" s="2" t="s">
        <v>275</v>
      </c>
      <c r="GM523" s="2" t="s">
        <v>974</v>
      </c>
      <c r="GN523" s="2" t="s">
        <v>1375</v>
      </c>
      <c r="GO523" s="2" t="s">
        <v>241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239</v>
      </c>
      <c r="GX523" s="2" t="s">
        <v>226</v>
      </c>
      <c r="GY523" s="2" t="s">
        <v>1492</v>
      </c>
      <c r="GZ523" s="2" t="s">
        <v>3878</v>
      </c>
      <c r="HA523" s="2" t="s">
        <v>241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714</v>
      </c>
      <c r="HJ523" s="2" t="s">
        <v>275</v>
      </c>
      <c r="HK523" s="2" t="s">
        <v>332</v>
      </c>
      <c r="HL523" s="2" t="s">
        <v>271</v>
      </c>
      <c r="HM523" s="2" t="s">
        <v>241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239</v>
      </c>
      <c r="HV523" s="2" t="s">
        <v>226</v>
      </c>
      <c r="HW523" s="2" t="s">
        <v>1022</v>
      </c>
      <c r="HX523" s="2" t="s">
        <v>1491</v>
      </c>
      <c r="HY523" s="2" t="s">
        <v>241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266</v>
      </c>
      <c r="IH523" s="2" t="s">
        <v>226</v>
      </c>
      <c r="II523" s="2" t="s">
        <v>229</v>
      </c>
      <c r="IJ523" s="2" t="s">
        <v>229</v>
      </c>
      <c r="IK523" s="2" t="s">
        <v>241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267</v>
      </c>
      <c r="IT523" s="2" t="s">
        <v>226</v>
      </c>
      <c r="IU523" s="2" t="s">
        <v>229</v>
      </c>
      <c r="IV523" s="2" t="s">
        <v>229</v>
      </c>
      <c r="IW523" s="2" t="s">
        <v>241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239</v>
      </c>
      <c r="JF523" s="2" t="s">
        <v>226</v>
      </c>
      <c r="JG523" s="2" t="s">
        <v>268</v>
      </c>
      <c r="JH523" s="2" t="s">
        <v>264</v>
      </c>
      <c r="JI523" s="2" t="s">
        <v>241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229</v>
      </c>
      <c r="JR523" s="2" t="s">
        <v>229</v>
      </c>
      <c r="JS523" s="2" t="s">
        <v>229</v>
      </c>
      <c r="JT523" s="2" t="s">
        <v>229</v>
      </c>
      <c r="JU523" s="2" t="s">
        <v>229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272</v>
      </c>
      <c r="KD523" s="2" t="s">
        <v>226</v>
      </c>
      <c r="KE523" s="2" t="s">
        <v>229</v>
      </c>
      <c r="KF523" s="2" t="s">
        <v>229</v>
      </c>
      <c r="KG523" s="2" t="s">
        <v>241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272</v>
      </c>
      <c r="KP523" s="2" t="s">
        <v>226</v>
      </c>
      <c r="KQ523" s="2" t="s">
        <v>229</v>
      </c>
      <c r="KR523" s="2" t="s">
        <v>229</v>
      </c>
      <c r="KS523" s="2" t="s">
        <v>241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272</v>
      </c>
      <c r="LB523" s="2" t="s">
        <v>226</v>
      </c>
      <c r="LC523" s="2" t="s">
        <v>229</v>
      </c>
      <c r="LD523" s="2" t="s">
        <v>229</v>
      </c>
      <c r="LE523" s="2" t="s">
        <v>241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229</v>
      </c>
      <c r="LN523" s="2" t="s">
        <v>229</v>
      </c>
      <c r="LO523" s="2" t="s">
        <v>229</v>
      </c>
      <c r="LP523" s="2" t="s">
        <v>229</v>
      </c>
      <c r="LQ523" s="2" t="s">
        <v>229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239</v>
      </c>
      <c r="LZ523" s="2" t="s">
        <v>275</v>
      </c>
      <c r="MA523" s="2" t="s">
        <v>1312</v>
      </c>
      <c r="MB523" s="2" t="s">
        <v>1313</v>
      </c>
      <c r="MC523" s="2" t="s">
        <v>241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266</v>
      </c>
      <c r="ML523" s="2" t="s">
        <v>226</v>
      </c>
      <c r="MM523" s="2" t="s">
        <v>229</v>
      </c>
      <c r="MN523" s="2" t="s">
        <v>229</v>
      </c>
      <c r="MO523" s="2" t="s">
        <v>241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239</v>
      </c>
      <c r="MX523" s="2" t="s">
        <v>226</v>
      </c>
      <c r="MY523" s="2" t="s">
        <v>279</v>
      </c>
      <c r="MZ523" s="2" t="s">
        <v>229</v>
      </c>
      <c r="NA523" s="2" t="s">
        <v>241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239</v>
      </c>
      <c r="NJ523" s="2" t="s">
        <v>260</v>
      </c>
      <c r="NK523" s="2" t="s">
        <v>3386</v>
      </c>
      <c r="NL523" s="2" t="s">
        <v>3759</v>
      </c>
      <c r="NM523" s="2" t="s">
        <v>241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272</v>
      </c>
      <c r="NV523" s="2" t="s">
        <v>226</v>
      </c>
      <c r="NW523" s="2" t="s">
        <v>229</v>
      </c>
      <c r="NX523" s="2" t="s">
        <v>229</v>
      </c>
      <c r="NY523" s="2" t="s">
        <v>241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266</v>
      </c>
      <c r="OH523" s="2" t="s">
        <v>226</v>
      </c>
      <c r="OI523" s="2" t="s">
        <v>229</v>
      </c>
      <c r="OJ523" s="2" t="s">
        <v>229</v>
      </c>
      <c r="OK523" s="2" t="s">
        <v>241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229</v>
      </c>
      <c r="OT523" s="2" t="s">
        <v>229</v>
      </c>
      <c r="OU523" s="2" t="s">
        <v>229</v>
      </c>
      <c r="OV523" s="2" t="s">
        <v>229</v>
      </c>
      <c r="OW523" s="2" t="s">
        <v>229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281</v>
      </c>
      <c r="PF523" s="2" t="s">
        <v>226</v>
      </c>
      <c r="PG523" s="2" t="s">
        <v>229</v>
      </c>
      <c r="PH523" s="2" t="s">
        <v>229</v>
      </c>
      <c r="PI523" s="2" t="s">
        <v>241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266</v>
      </c>
      <c r="PR523" s="2" t="s">
        <v>275</v>
      </c>
      <c r="PS523" s="2" t="s">
        <v>229</v>
      </c>
      <c r="PT523" s="2" t="s">
        <v>229</v>
      </c>
      <c r="PU523" s="2" t="s">
        <v>241</v>
      </c>
      <c r="PV523" s="2" t="s">
        <v>229</v>
      </c>
      <c r="PW523" s="4"/>
      <c r="PX523" s="8"/>
      <c r="PY523" s="4"/>
      <c r="PZ523" s="8"/>
      <c r="QA523" s="7"/>
      <c r="QB523" s="7"/>
      <c r="QC523" s="2" t="s">
        <v>281</v>
      </c>
      <c r="QD523" s="2" t="s">
        <v>226</v>
      </c>
      <c r="QE523" s="2" t="s">
        <v>229</v>
      </c>
      <c r="QF523" s="2" t="s">
        <v>229</v>
      </c>
      <c r="QG523" s="2" t="s">
        <v>241</v>
      </c>
      <c r="QH523" s="2" t="s">
        <v>229</v>
      </c>
      <c r="QI523" s="4"/>
      <c r="QJ523" s="8"/>
      <c r="QK523" s="4"/>
      <c r="QL523" s="8"/>
      <c r="QM523" s="7"/>
      <c r="QN523" s="7"/>
      <c r="QO523" s="2" t="s">
        <v>272</v>
      </c>
      <c r="QP523" s="2" t="s">
        <v>226</v>
      </c>
      <c r="QQ523" s="2" t="s">
        <v>229</v>
      </c>
      <c r="QR523" s="2" t="s">
        <v>229</v>
      </c>
      <c r="QS523" s="2" t="s">
        <v>241</v>
      </c>
      <c r="QT523" s="2" t="s">
        <v>229</v>
      </c>
      <c r="QU523" s="4"/>
      <c r="QV523" s="8"/>
      <c r="QW523" s="4"/>
      <c r="QX523" s="8"/>
      <c r="QY523" s="7"/>
      <c r="QZ523" s="7"/>
      <c r="RA523" s="2" t="s">
        <v>239</v>
      </c>
      <c r="RB523" s="2" t="s">
        <v>275</v>
      </c>
      <c r="RC523" s="2" t="s">
        <v>338</v>
      </c>
      <c r="RD523" s="2" t="s">
        <v>229</v>
      </c>
      <c r="RE523" s="2" t="s">
        <v>241</v>
      </c>
      <c r="RF523" s="2" t="s">
        <v>229</v>
      </c>
      <c r="RG523" s="4"/>
      <c r="RH523" s="8"/>
      <c r="RI523" s="4"/>
      <c r="RJ523" s="8"/>
      <c r="RK523" s="7"/>
      <c r="RL523" s="7"/>
      <c r="RM523" s="2" t="s">
        <v>229</v>
      </c>
      <c r="RN523" s="2" t="s">
        <v>229</v>
      </c>
      <c r="RO523" s="2" t="s">
        <v>229</v>
      </c>
      <c r="RP523" s="2" t="s">
        <v>229</v>
      </c>
      <c r="RQ523" s="2" t="s">
        <v>229</v>
      </c>
      <c r="RR523" s="2" t="s">
        <v>229</v>
      </c>
      <c r="RS523" s="4"/>
      <c r="RT523" s="8"/>
      <c r="RU523" s="4"/>
      <c r="RV523" s="8"/>
      <c r="RW523" s="7"/>
      <c r="RX523" s="7"/>
      <c r="RY523" s="2" t="s">
        <v>266</v>
      </c>
      <c r="RZ523" s="2" t="s">
        <v>275</v>
      </c>
      <c r="SA523" s="2" t="s">
        <v>229</v>
      </c>
      <c r="SB523" s="2" t="s">
        <v>229</v>
      </c>
      <c r="SC523" s="2" t="s">
        <v>241</v>
      </c>
      <c r="SD523" s="2" t="s">
        <v>229</v>
      </c>
      <c r="SE523" s="4">
        <v>160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>
        <v>320</v>
      </c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</row>
    <row r="524">
      <c r="A524" s="2" t="s">
        <v>3887</v>
      </c>
      <c r="B524" s="2" t="s">
        <v>216</v>
      </c>
      <c r="C524" s="2" t="s">
        <v>3859</v>
      </c>
      <c r="D524" s="2" t="s">
        <v>218</v>
      </c>
      <c r="E524" s="2" t="s">
        <v>219</v>
      </c>
      <c r="F524" s="2" t="s">
        <v>1433</v>
      </c>
      <c r="G524" s="2" t="s">
        <v>3860</v>
      </c>
      <c r="H524" s="2" t="s">
        <v>3861</v>
      </c>
      <c r="I524" s="2" t="s">
        <v>3862</v>
      </c>
      <c r="J524" s="2" t="s">
        <v>285</v>
      </c>
      <c r="K524" s="2" t="s">
        <v>3888</v>
      </c>
      <c r="L524" s="3">
        <v>68.84</v>
      </c>
      <c r="M524" s="3">
        <v>72.28</v>
      </c>
      <c r="N524" s="3">
        <v>144.99</v>
      </c>
      <c r="O524" s="2" t="s">
        <v>963</v>
      </c>
      <c r="P524" s="2" t="s">
        <v>964</v>
      </c>
      <c r="Q524" s="2" t="s">
        <v>228</v>
      </c>
      <c r="R524" s="2" t="s">
        <v>229</v>
      </c>
      <c r="S524" s="2" t="s">
        <v>3889</v>
      </c>
      <c r="T524" s="2" t="s">
        <v>3733</v>
      </c>
      <c r="U524" s="2" t="s">
        <v>733</v>
      </c>
      <c r="V524" s="2" t="s">
        <v>2307</v>
      </c>
      <c r="W524" s="2" t="s">
        <v>1009</v>
      </c>
      <c r="X524" s="2" t="s">
        <v>229</v>
      </c>
      <c r="Y524" s="2" t="s">
        <v>2100</v>
      </c>
      <c r="Z524" s="4"/>
      <c r="AA524" s="4">
        <f>=ROUNDDOWN({0},0)</f>
      </c>
      <c r="AB524" s="5"/>
      <c r="AC524" s="2" t="s">
        <v>229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>
        <v>6</v>
      </c>
      <c r="AS524" s="8">
        <v>237.06</v>
      </c>
      <c r="AT524" s="7">
        <v>-1</v>
      </c>
      <c r="AU524" s="7">
        <v>-1</v>
      </c>
      <c r="AV524" s="4"/>
      <c r="AW524" s="8"/>
      <c r="AX524" s="4">
        <v>6</v>
      </c>
      <c r="AY524" s="8">
        <v>237.06</v>
      </c>
      <c r="AZ524" s="7">
        <v>-1</v>
      </c>
      <c r="BA524" s="7">
        <v>-1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/>
      <c r="BK524" s="8"/>
      <c r="BL524" s="2" t="s">
        <v>3351</v>
      </c>
      <c r="BM524" s="7"/>
      <c r="BN524" s="7"/>
      <c r="BO524" s="4"/>
      <c r="BP524" s="8"/>
      <c r="BQ524" s="4"/>
      <c r="BR524" s="8"/>
      <c r="BS524" s="7"/>
      <c r="BT524" s="7"/>
      <c r="BU524" s="2" t="s">
        <v>266</v>
      </c>
      <c r="BV524" s="2" t="s">
        <v>275</v>
      </c>
      <c r="BW524" s="2" t="s">
        <v>229</v>
      </c>
      <c r="BX524" s="2" t="s">
        <v>229</v>
      </c>
      <c r="BY524" s="2" t="s">
        <v>241</v>
      </c>
      <c r="BZ524" s="2" t="s">
        <v>229</v>
      </c>
      <c r="CA524" s="4"/>
      <c r="CB524" s="8"/>
      <c r="CC524" s="4">
        <v>1</v>
      </c>
      <c r="CD524" s="8">
        <v>80.46</v>
      </c>
      <c r="CE524" s="7">
        <v>-1</v>
      </c>
      <c r="CF524" s="7">
        <v>-1</v>
      </c>
      <c r="CG524" s="2" t="s">
        <v>239</v>
      </c>
      <c r="CH524" s="2" t="s">
        <v>275</v>
      </c>
      <c r="CI524" s="2" t="s">
        <v>2100</v>
      </c>
      <c r="CJ524" s="2" t="s">
        <v>1289</v>
      </c>
      <c r="CK524" s="2" t="s">
        <v>241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275</v>
      </c>
      <c r="CU524" s="2" t="s">
        <v>2100</v>
      </c>
      <c r="CV524" s="2" t="s">
        <v>3890</v>
      </c>
      <c r="CW524" s="2" t="s">
        <v>241</v>
      </c>
      <c r="CX524" s="2" t="s">
        <v>229</v>
      </c>
      <c r="CY524" s="4"/>
      <c r="CZ524" s="8"/>
      <c r="DA524" s="4"/>
      <c r="DB524" s="8"/>
      <c r="DC524" s="7"/>
      <c r="DD524" s="7"/>
      <c r="DE524" s="2" t="s">
        <v>239</v>
      </c>
      <c r="DF524" s="2" t="s">
        <v>275</v>
      </c>
      <c r="DG524" s="2" t="s">
        <v>2100</v>
      </c>
      <c r="DH524" s="2" t="s">
        <v>3891</v>
      </c>
      <c r="DI524" s="2" t="s">
        <v>263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239</v>
      </c>
      <c r="DR524" s="2" t="s">
        <v>275</v>
      </c>
      <c r="DS524" s="2" t="s">
        <v>3892</v>
      </c>
      <c r="DT524" s="2" t="s">
        <v>854</v>
      </c>
      <c r="DU524" s="2" t="s">
        <v>241</v>
      </c>
      <c r="DV524" s="2" t="s">
        <v>229</v>
      </c>
      <c r="DW524" s="4"/>
      <c r="DX524" s="8"/>
      <c r="DY524" s="4">
        <v>5</v>
      </c>
      <c r="DZ524" s="8">
        <v>156.6</v>
      </c>
      <c r="EA524" s="7">
        <v>-1</v>
      </c>
      <c r="EB524" s="7">
        <v>-1</v>
      </c>
      <c r="EC524" s="2" t="s">
        <v>239</v>
      </c>
      <c r="ED524" s="2" t="s">
        <v>275</v>
      </c>
      <c r="EE524" s="2" t="s">
        <v>321</v>
      </c>
      <c r="EF524" s="2" t="s">
        <v>326</v>
      </c>
      <c r="EG524" s="2" t="s">
        <v>263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275</v>
      </c>
      <c r="EQ524" s="2" t="s">
        <v>429</v>
      </c>
      <c r="ER524" s="2" t="s">
        <v>434</v>
      </c>
      <c r="ES524" s="2" t="s">
        <v>241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239</v>
      </c>
      <c r="FB524" s="2" t="s">
        <v>275</v>
      </c>
      <c r="FC524" s="2" t="s">
        <v>2100</v>
      </c>
      <c r="FD524" s="2" t="s">
        <v>882</v>
      </c>
      <c r="FE524" s="2" t="s">
        <v>241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275</v>
      </c>
      <c r="FO524" s="2" t="s">
        <v>2100</v>
      </c>
      <c r="FP524" s="2" t="s">
        <v>3893</v>
      </c>
      <c r="FQ524" s="2" t="s">
        <v>241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229</v>
      </c>
      <c r="FZ524" s="2" t="s">
        <v>229</v>
      </c>
      <c r="GA524" s="2" t="s">
        <v>229</v>
      </c>
      <c r="GB524" s="2" t="s">
        <v>229</v>
      </c>
      <c r="GC524" s="2" t="s">
        <v>229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272</v>
      </c>
      <c r="GL524" s="2" t="s">
        <v>275</v>
      </c>
      <c r="GM524" s="2" t="s">
        <v>229</v>
      </c>
      <c r="GN524" s="2" t="s">
        <v>229</v>
      </c>
      <c r="GO524" s="2" t="s">
        <v>241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266</v>
      </c>
      <c r="GX524" s="2" t="s">
        <v>275</v>
      </c>
      <c r="GY524" s="2" t="s">
        <v>229</v>
      </c>
      <c r="GZ524" s="2" t="s">
        <v>229</v>
      </c>
      <c r="HA524" s="2" t="s">
        <v>241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239</v>
      </c>
      <c r="HJ524" s="2" t="s">
        <v>275</v>
      </c>
      <c r="HK524" s="2" t="s">
        <v>332</v>
      </c>
      <c r="HL524" s="2" t="s">
        <v>523</v>
      </c>
      <c r="HM524" s="2" t="s">
        <v>241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272</v>
      </c>
      <c r="HV524" s="2" t="s">
        <v>275</v>
      </c>
      <c r="HW524" s="2" t="s">
        <v>229</v>
      </c>
      <c r="HX524" s="2" t="s">
        <v>229</v>
      </c>
      <c r="HY524" s="2" t="s">
        <v>241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266</v>
      </c>
      <c r="IH524" s="2" t="s">
        <v>275</v>
      </c>
      <c r="II524" s="2" t="s">
        <v>229</v>
      </c>
      <c r="IJ524" s="2" t="s">
        <v>229</v>
      </c>
      <c r="IK524" s="2" t="s">
        <v>241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272</v>
      </c>
      <c r="IT524" s="2" t="s">
        <v>275</v>
      </c>
      <c r="IU524" s="2" t="s">
        <v>229</v>
      </c>
      <c r="IV524" s="2" t="s">
        <v>229</v>
      </c>
      <c r="IW524" s="2" t="s">
        <v>241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239</v>
      </c>
      <c r="JF524" s="2" t="s">
        <v>275</v>
      </c>
      <c r="JG524" s="2" t="s">
        <v>268</v>
      </c>
      <c r="JH524" s="2" t="s">
        <v>744</v>
      </c>
      <c r="JI524" s="2" t="s">
        <v>241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229</v>
      </c>
      <c r="JR524" s="2" t="s">
        <v>229</v>
      </c>
      <c r="JS524" s="2" t="s">
        <v>229</v>
      </c>
      <c r="JT524" s="2" t="s">
        <v>229</v>
      </c>
      <c r="JU524" s="2" t="s">
        <v>229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272</v>
      </c>
      <c r="KD524" s="2" t="s">
        <v>275</v>
      </c>
      <c r="KE524" s="2" t="s">
        <v>229</v>
      </c>
      <c r="KF524" s="2" t="s">
        <v>229</v>
      </c>
      <c r="KG524" s="2" t="s">
        <v>241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272</v>
      </c>
      <c r="KP524" s="2" t="s">
        <v>275</v>
      </c>
      <c r="KQ524" s="2" t="s">
        <v>229</v>
      </c>
      <c r="KR524" s="2" t="s">
        <v>229</v>
      </c>
      <c r="KS524" s="2" t="s">
        <v>241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272</v>
      </c>
      <c r="LB524" s="2" t="s">
        <v>275</v>
      </c>
      <c r="LC524" s="2" t="s">
        <v>229</v>
      </c>
      <c r="LD524" s="2" t="s">
        <v>229</v>
      </c>
      <c r="LE524" s="2" t="s">
        <v>241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229</v>
      </c>
      <c r="LN524" s="2" t="s">
        <v>229</v>
      </c>
      <c r="LO524" s="2" t="s">
        <v>229</v>
      </c>
      <c r="LP524" s="2" t="s">
        <v>229</v>
      </c>
      <c r="LQ524" s="2" t="s">
        <v>229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239</v>
      </c>
      <c r="LZ524" s="2" t="s">
        <v>275</v>
      </c>
      <c r="MA524" s="2" t="s">
        <v>470</v>
      </c>
      <c r="MB524" s="2" t="s">
        <v>368</v>
      </c>
      <c r="MC524" s="2" t="s">
        <v>241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266</v>
      </c>
      <c r="ML524" s="2" t="s">
        <v>275</v>
      </c>
      <c r="MM524" s="2" t="s">
        <v>229</v>
      </c>
      <c r="MN524" s="2" t="s">
        <v>229</v>
      </c>
      <c r="MO524" s="2" t="s">
        <v>241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272</v>
      </c>
      <c r="MX524" s="2" t="s">
        <v>275</v>
      </c>
      <c r="MY524" s="2" t="s">
        <v>229</v>
      </c>
      <c r="MZ524" s="2" t="s">
        <v>229</v>
      </c>
      <c r="NA524" s="2" t="s">
        <v>241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239</v>
      </c>
      <c r="NJ524" s="2" t="s">
        <v>275</v>
      </c>
      <c r="NK524" s="2" t="s">
        <v>2100</v>
      </c>
      <c r="NL524" s="2" t="s">
        <v>3190</v>
      </c>
      <c r="NM524" s="2" t="s">
        <v>263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272</v>
      </c>
      <c r="NV524" s="2" t="s">
        <v>275</v>
      </c>
      <c r="NW524" s="2" t="s">
        <v>229</v>
      </c>
      <c r="NX524" s="2" t="s">
        <v>229</v>
      </c>
      <c r="NY524" s="2" t="s">
        <v>241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229</v>
      </c>
      <c r="OH524" s="2" t="s">
        <v>229</v>
      </c>
      <c r="OI524" s="2" t="s">
        <v>229</v>
      </c>
      <c r="OJ524" s="2" t="s">
        <v>229</v>
      </c>
      <c r="OK524" s="2" t="s">
        <v>229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229</v>
      </c>
      <c r="OT524" s="2" t="s">
        <v>229</v>
      </c>
      <c r="OU524" s="2" t="s">
        <v>229</v>
      </c>
      <c r="OV524" s="2" t="s">
        <v>229</v>
      </c>
      <c r="OW524" s="2" t="s">
        <v>229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281</v>
      </c>
      <c r="PF524" s="2" t="s">
        <v>275</v>
      </c>
      <c r="PG524" s="2" t="s">
        <v>229</v>
      </c>
      <c r="PH524" s="2" t="s">
        <v>229</v>
      </c>
      <c r="PI524" s="2" t="s">
        <v>241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272</v>
      </c>
      <c r="PR524" s="2" t="s">
        <v>275</v>
      </c>
      <c r="PS524" s="2" t="s">
        <v>229</v>
      </c>
      <c r="PT524" s="2" t="s">
        <v>229</v>
      </c>
      <c r="PU524" s="2" t="s">
        <v>241</v>
      </c>
      <c r="PV524" s="2" t="s">
        <v>229</v>
      </c>
      <c r="PW524" s="4"/>
      <c r="PX524" s="8"/>
      <c r="PY524" s="4"/>
      <c r="PZ524" s="8"/>
      <c r="QA524" s="7"/>
      <c r="QB524" s="7"/>
      <c r="QC524" s="2" t="s">
        <v>281</v>
      </c>
      <c r="QD524" s="2" t="s">
        <v>275</v>
      </c>
      <c r="QE524" s="2" t="s">
        <v>229</v>
      </c>
      <c r="QF524" s="2" t="s">
        <v>229</v>
      </c>
      <c r="QG524" s="2" t="s">
        <v>241</v>
      </c>
      <c r="QH524" s="2" t="s">
        <v>229</v>
      </c>
      <c r="QI524" s="4"/>
      <c r="QJ524" s="8"/>
      <c r="QK524" s="4"/>
      <c r="QL524" s="8"/>
      <c r="QM524" s="7"/>
      <c r="QN524" s="7"/>
      <c r="QO524" s="2" t="s">
        <v>229</v>
      </c>
      <c r="QP524" s="2" t="s">
        <v>229</v>
      </c>
      <c r="QQ524" s="2" t="s">
        <v>229</v>
      </c>
      <c r="QR524" s="2" t="s">
        <v>229</v>
      </c>
      <c r="QS524" s="2" t="s">
        <v>229</v>
      </c>
      <c r="QT524" s="2" t="s">
        <v>229</v>
      </c>
      <c r="QU524" s="4"/>
      <c r="QV524" s="8"/>
      <c r="QW524" s="4"/>
      <c r="QX524" s="8"/>
      <c r="QY524" s="7"/>
      <c r="QZ524" s="7"/>
      <c r="RA524" s="2" t="s">
        <v>272</v>
      </c>
      <c r="RB524" s="2" t="s">
        <v>275</v>
      </c>
      <c r="RC524" s="2" t="s">
        <v>229</v>
      </c>
      <c r="RD524" s="2" t="s">
        <v>229</v>
      </c>
      <c r="RE524" s="2" t="s">
        <v>241</v>
      </c>
      <c r="RF524" s="2" t="s">
        <v>229</v>
      </c>
      <c r="RG524" s="4"/>
      <c r="RH524" s="8"/>
      <c r="RI524" s="4"/>
      <c r="RJ524" s="8"/>
      <c r="RK524" s="7"/>
      <c r="RL524" s="7"/>
      <c r="RM524" s="2" t="s">
        <v>229</v>
      </c>
      <c r="RN524" s="2" t="s">
        <v>229</v>
      </c>
      <c r="RO524" s="2" t="s">
        <v>229</v>
      </c>
      <c r="RP524" s="2" t="s">
        <v>229</v>
      </c>
      <c r="RQ524" s="2" t="s">
        <v>229</v>
      </c>
      <c r="RR524" s="2" t="s">
        <v>229</v>
      </c>
      <c r="RS524" s="4"/>
      <c r="RT524" s="8"/>
      <c r="RU524" s="4"/>
      <c r="RV524" s="8"/>
      <c r="RW524" s="7"/>
      <c r="RX524" s="7"/>
      <c r="RY524" s="2" t="s">
        <v>272</v>
      </c>
      <c r="RZ524" s="2" t="s">
        <v>275</v>
      </c>
      <c r="SA524" s="2" t="s">
        <v>229</v>
      </c>
      <c r="SB524" s="2" t="s">
        <v>229</v>
      </c>
      <c r="SC524" s="2" t="s">
        <v>241</v>
      </c>
      <c r="SD524" s="2" t="s">
        <v>229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</row>
    <row r="525">
      <c r="A525" s="2" t="s">
        <v>3894</v>
      </c>
      <c r="B525" s="2" t="s">
        <v>216</v>
      </c>
      <c r="C525" s="2" t="s">
        <v>3859</v>
      </c>
      <c r="D525" s="2" t="s">
        <v>218</v>
      </c>
      <c r="E525" s="2" t="s">
        <v>219</v>
      </c>
      <c r="F525" s="2" t="s">
        <v>1433</v>
      </c>
      <c r="G525" s="2" t="s">
        <v>3860</v>
      </c>
      <c r="H525" s="2" t="s">
        <v>3861</v>
      </c>
      <c r="I525" s="2" t="s">
        <v>3862</v>
      </c>
      <c r="J525" s="2" t="s">
        <v>2888</v>
      </c>
      <c r="K525" s="2" t="s">
        <v>1140</v>
      </c>
      <c r="L525" s="3">
        <v>57.5</v>
      </c>
      <c r="M525" s="3">
        <v>60.38</v>
      </c>
      <c r="N525" s="3">
        <v>124.99</v>
      </c>
      <c r="O525" s="2" t="s">
        <v>963</v>
      </c>
      <c r="P525" s="2" t="s">
        <v>2072</v>
      </c>
      <c r="Q525" s="2" t="s">
        <v>228</v>
      </c>
      <c r="R525" s="2" t="s">
        <v>229</v>
      </c>
      <c r="S525" s="2" t="s">
        <v>3895</v>
      </c>
      <c r="T525" s="2" t="s">
        <v>3733</v>
      </c>
      <c r="U525" s="2" t="s">
        <v>286</v>
      </c>
      <c r="V525" s="2" t="s">
        <v>233</v>
      </c>
      <c r="W525" s="2" t="s">
        <v>3757</v>
      </c>
      <c r="X525" s="2" t="s">
        <v>3573</v>
      </c>
      <c r="Y525" s="2" t="s">
        <v>1676</v>
      </c>
      <c r="Z525" s="4"/>
      <c r="AA525" s="4">
        <f>=ROUNDDOWN({0},0)</f>
      </c>
      <c r="AB525" s="5">
        <v>2</v>
      </c>
      <c r="AC525" s="2" t="s">
        <v>229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>
        <v>5</v>
      </c>
      <c r="AS525" s="8">
        <v>315.47</v>
      </c>
      <c r="AT525" s="7">
        <v>-1</v>
      </c>
      <c r="AU525" s="7">
        <v>-1</v>
      </c>
      <c r="AV525" s="4" t="s">
        <v>229</v>
      </c>
      <c r="AW525" s="8" t="s">
        <v>229</v>
      </c>
      <c r="AX525" s="4">
        <v>9</v>
      </c>
      <c r="AY525" s="8">
        <v>613.38</v>
      </c>
      <c r="AZ525" s="7" t="s">
        <v>229</v>
      </c>
      <c r="BA525" s="7" t="s">
        <v>229</v>
      </c>
      <c r="BB525" s="7"/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 t="s">
        <v>229</v>
      </c>
      <c r="BJ525" s="4"/>
      <c r="BK525" s="8"/>
      <c r="BL525" s="2" t="s">
        <v>2510</v>
      </c>
      <c r="BM525" s="7"/>
      <c r="BN525" s="7"/>
      <c r="BO525" s="4"/>
      <c r="BP525" s="8"/>
      <c r="BQ525" s="4">
        <v>3</v>
      </c>
      <c r="BR525" s="8">
        <v>188.04</v>
      </c>
      <c r="BS525" s="7">
        <v>-1</v>
      </c>
      <c r="BT525" s="7">
        <v>-1</v>
      </c>
      <c r="BU525" s="2" t="s">
        <v>239</v>
      </c>
      <c r="BV525" s="2" t="s">
        <v>275</v>
      </c>
      <c r="BW525" s="2" t="s">
        <v>229</v>
      </c>
      <c r="BX525" s="2" t="s">
        <v>3491</v>
      </c>
      <c r="BY525" s="2" t="s">
        <v>241</v>
      </c>
      <c r="BZ525" s="2" t="s">
        <v>229</v>
      </c>
      <c r="CA525" s="4"/>
      <c r="CB525" s="8"/>
      <c r="CC525" s="4">
        <v>1</v>
      </c>
      <c r="CD525" s="8">
        <v>67.06</v>
      </c>
      <c r="CE525" s="7">
        <v>-1</v>
      </c>
      <c r="CF525" s="7">
        <v>-1</v>
      </c>
      <c r="CG525" s="2" t="s">
        <v>239</v>
      </c>
      <c r="CH525" s="2" t="s">
        <v>275</v>
      </c>
      <c r="CI525" s="2" t="s">
        <v>1373</v>
      </c>
      <c r="CJ525" s="2" t="s">
        <v>1810</v>
      </c>
      <c r="CK525" s="2" t="s">
        <v>241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275</v>
      </c>
      <c r="CU525" s="2" t="s">
        <v>1031</v>
      </c>
      <c r="CV525" s="2" t="s">
        <v>1316</v>
      </c>
      <c r="CW525" s="2" t="s">
        <v>241</v>
      </c>
      <c r="CX525" s="2" t="s">
        <v>229</v>
      </c>
      <c r="CY525" s="4"/>
      <c r="CZ525" s="8"/>
      <c r="DA525" s="4"/>
      <c r="DB525" s="8"/>
      <c r="DC525" s="7"/>
      <c r="DD525" s="7"/>
      <c r="DE525" s="2" t="s">
        <v>239</v>
      </c>
      <c r="DF525" s="2" t="s">
        <v>275</v>
      </c>
      <c r="DG525" s="2" t="s">
        <v>423</v>
      </c>
      <c r="DH525" s="2" t="s">
        <v>822</v>
      </c>
      <c r="DI525" s="2" t="s">
        <v>241</v>
      </c>
      <c r="DJ525" s="2" t="s">
        <v>229</v>
      </c>
      <c r="DK525" s="4"/>
      <c r="DL525" s="8"/>
      <c r="DM525" s="4">
        <v>1</v>
      </c>
      <c r="DN525" s="8">
        <v>60.37</v>
      </c>
      <c r="DO525" s="7">
        <v>-1</v>
      </c>
      <c r="DP525" s="7">
        <v>-1</v>
      </c>
      <c r="DQ525" s="2" t="s">
        <v>239</v>
      </c>
      <c r="DR525" s="2" t="s">
        <v>275</v>
      </c>
      <c r="DS525" s="2" t="s">
        <v>971</v>
      </c>
      <c r="DT525" s="2" t="s">
        <v>3871</v>
      </c>
      <c r="DU525" s="2" t="s">
        <v>241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239</v>
      </c>
      <c r="ED525" s="2" t="s">
        <v>275</v>
      </c>
      <c r="EE525" s="2" t="s">
        <v>825</v>
      </c>
      <c r="EF525" s="2" t="s">
        <v>307</v>
      </c>
      <c r="EG525" s="2" t="s">
        <v>241</v>
      </c>
      <c r="EH525" s="2" t="s">
        <v>229</v>
      </c>
      <c r="EI525" s="4"/>
      <c r="EJ525" s="8"/>
      <c r="EK525" s="4"/>
      <c r="EL525" s="8"/>
      <c r="EM525" s="7"/>
      <c r="EN525" s="7"/>
      <c r="EO525" s="2" t="s">
        <v>239</v>
      </c>
      <c r="EP525" s="2" t="s">
        <v>275</v>
      </c>
      <c r="EQ525" s="2" t="s">
        <v>351</v>
      </c>
      <c r="ER525" s="2" t="s">
        <v>3896</v>
      </c>
      <c r="ES525" s="2" t="s">
        <v>241</v>
      </c>
      <c r="ET525" s="2" t="s">
        <v>229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275</v>
      </c>
      <c r="FC525" s="2" t="s">
        <v>3875</v>
      </c>
      <c r="FD525" s="2" t="s">
        <v>831</v>
      </c>
      <c r="FE525" s="2" t="s">
        <v>241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275</v>
      </c>
      <c r="FO525" s="2" t="s">
        <v>1676</v>
      </c>
      <c r="FP525" s="2" t="s">
        <v>468</v>
      </c>
      <c r="FQ525" s="2" t="s">
        <v>241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229</v>
      </c>
      <c r="FZ525" s="2" t="s">
        <v>229</v>
      </c>
      <c r="GA525" s="2" t="s">
        <v>229</v>
      </c>
      <c r="GB525" s="2" t="s">
        <v>229</v>
      </c>
      <c r="GC525" s="2" t="s">
        <v>229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714</v>
      </c>
      <c r="GL525" s="2" t="s">
        <v>275</v>
      </c>
      <c r="GM525" s="2" t="s">
        <v>974</v>
      </c>
      <c r="GN525" s="2" t="s">
        <v>3317</v>
      </c>
      <c r="GO525" s="2" t="s">
        <v>241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239</v>
      </c>
      <c r="GX525" s="2" t="s">
        <v>275</v>
      </c>
      <c r="GY525" s="2" t="s">
        <v>1492</v>
      </c>
      <c r="GZ525" s="2" t="s">
        <v>1421</v>
      </c>
      <c r="HA525" s="2" t="s">
        <v>241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714</v>
      </c>
      <c r="HJ525" s="2" t="s">
        <v>275</v>
      </c>
      <c r="HK525" s="2" t="s">
        <v>332</v>
      </c>
      <c r="HL525" s="2" t="s">
        <v>957</v>
      </c>
      <c r="HM525" s="2" t="s">
        <v>241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239</v>
      </c>
      <c r="HV525" s="2" t="s">
        <v>275</v>
      </c>
      <c r="HW525" s="2" t="s">
        <v>1022</v>
      </c>
      <c r="HX525" s="2" t="s">
        <v>577</v>
      </c>
      <c r="HY525" s="2" t="s">
        <v>241</v>
      </c>
      <c r="HZ525" s="2" t="s">
        <v>229</v>
      </c>
      <c r="IA525" s="4"/>
      <c r="IB525" s="8"/>
      <c r="IC525" s="4"/>
      <c r="ID525" s="8"/>
      <c r="IE525" s="7"/>
      <c r="IF525" s="7"/>
      <c r="IG525" s="2" t="s">
        <v>266</v>
      </c>
      <c r="IH525" s="2" t="s">
        <v>275</v>
      </c>
      <c r="II525" s="2" t="s">
        <v>229</v>
      </c>
      <c r="IJ525" s="2" t="s">
        <v>229</v>
      </c>
      <c r="IK525" s="2" t="s">
        <v>241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272</v>
      </c>
      <c r="IT525" s="2" t="s">
        <v>275</v>
      </c>
      <c r="IU525" s="2" t="s">
        <v>229</v>
      </c>
      <c r="IV525" s="2" t="s">
        <v>229</v>
      </c>
      <c r="IW525" s="2" t="s">
        <v>241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239</v>
      </c>
      <c r="JF525" s="2" t="s">
        <v>275</v>
      </c>
      <c r="JG525" s="2" t="s">
        <v>268</v>
      </c>
      <c r="JH525" s="2" t="s">
        <v>264</v>
      </c>
      <c r="JI525" s="2" t="s">
        <v>241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229</v>
      </c>
      <c r="JR525" s="2" t="s">
        <v>229</v>
      </c>
      <c r="JS525" s="2" t="s">
        <v>229</v>
      </c>
      <c r="JT525" s="2" t="s">
        <v>229</v>
      </c>
      <c r="JU525" s="2" t="s">
        <v>229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272</v>
      </c>
      <c r="KD525" s="2" t="s">
        <v>275</v>
      </c>
      <c r="KE525" s="2" t="s">
        <v>229</v>
      </c>
      <c r="KF525" s="2" t="s">
        <v>229</v>
      </c>
      <c r="KG525" s="2" t="s">
        <v>241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272</v>
      </c>
      <c r="KP525" s="2" t="s">
        <v>275</v>
      </c>
      <c r="KQ525" s="2" t="s">
        <v>229</v>
      </c>
      <c r="KR525" s="2" t="s">
        <v>229</v>
      </c>
      <c r="KS525" s="2" t="s">
        <v>241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272</v>
      </c>
      <c r="LB525" s="2" t="s">
        <v>275</v>
      </c>
      <c r="LC525" s="2" t="s">
        <v>229</v>
      </c>
      <c r="LD525" s="2" t="s">
        <v>229</v>
      </c>
      <c r="LE525" s="2" t="s">
        <v>241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229</v>
      </c>
      <c r="LN525" s="2" t="s">
        <v>229</v>
      </c>
      <c r="LO525" s="2" t="s">
        <v>229</v>
      </c>
      <c r="LP525" s="2" t="s">
        <v>229</v>
      </c>
      <c r="LQ525" s="2" t="s">
        <v>229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239</v>
      </c>
      <c r="LZ525" s="2" t="s">
        <v>275</v>
      </c>
      <c r="MA525" s="2" t="s">
        <v>1312</v>
      </c>
      <c r="MB525" s="2" t="s">
        <v>2963</v>
      </c>
      <c r="MC525" s="2" t="s">
        <v>241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266</v>
      </c>
      <c r="ML525" s="2" t="s">
        <v>275</v>
      </c>
      <c r="MM525" s="2" t="s">
        <v>229</v>
      </c>
      <c r="MN525" s="2" t="s">
        <v>229</v>
      </c>
      <c r="MO525" s="2" t="s">
        <v>241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239</v>
      </c>
      <c r="MX525" s="2" t="s">
        <v>275</v>
      </c>
      <c r="MY525" s="2" t="s">
        <v>279</v>
      </c>
      <c r="MZ525" s="2" t="s">
        <v>229</v>
      </c>
      <c r="NA525" s="2" t="s">
        <v>241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239</v>
      </c>
      <c r="NJ525" s="2" t="s">
        <v>275</v>
      </c>
      <c r="NK525" s="2" t="s">
        <v>3391</v>
      </c>
      <c r="NL525" s="2" t="s">
        <v>1495</v>
      </c>
      <c r="NM525" s="2" t="s">
        <v>241</v>
      </c>
      <c r="NN525" s="2" t="s">
        <v>229</v>
      </c>
      <c r="NO525" s="4"/>
      <c r="NP525" s="8"/>
      <c r="NQ525" s="4"/>
      <c r="NR525" s="8"/>
      <c r="NS525" s="7"/>
      <c r="NT525" s="7"/>
      <c r="NU525" s="2" t="s">
        <v>272</v>
      </c>
      <c r="NV525" s="2" t="s">
        <v>275</v>
      </c>
      <c r="NW525" s="2" t="s">
        <v>229</v>
      </c>
      <c r="NX525" s="2" t="s">
        <v>229</v>
      </c>
      <c r="NY525" s="2" t="s">
        <v>241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272</v>
      </c>
      <c r="OH525" s="2" t="s">
        <v>275</v>
      </c>
      <c r="OI525" s="2" t="s">
        <v>229</v>
      </c>
      <c r="OJ525" s="2" t="s">
        <v>229</v>
      </c>
      <c r="OK525" s="2" t="s">
        <v>241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229</v>
      </c>
      <c r="OT525" s="2" t="s">
        <v>229</v>
      </c>
      <c r="OU525" s="2" t="s">
        <v>229</v>
      </c>
      <c r="OV525" s="2" t="s">
        <v>229</v>
      </c>
      <c r="OW525" s="2" t="s">
        <v>229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281</v>
      </c>
      <c r="PF525" s="2" t="s">
        <v>275</v>
      </c>
      <c r="PG525" s="2" t="s">
        <v>229</v>
      </c>
      <c r="PH525" s="2" t="s">
        <v>229</v>
      </c>
      <c r="PI525" s="2" t="s">
        <v>241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266</v>
      </c>
      <c r="PR525" s="2" t="s">
        <v>275</v>
      </c>
      <c r="PS525" s="2" t="s">
        <v>229</v>
      </c>
      <c r="PT525" s="2" t="s">
        <v>229</v>
      </c>
      <c r="PU525" s="2" t="s">
        <v>241</v>
      </c>
      <c r="PV525" s="2" t="s">
        <v>229</v>
      </c>
      <c r="PW525" s="4"/>
      <c r="PX525" s="8"/>
      <c r="PY525" s="4"/>
      <c r="PZ525" s="8"/>
      <c r="QA525" s="7"/>
      <c r="QB525" s="7"/>
      <c r="QC525" s="2" t="s">
        <v>281</v>
      </c>
      <c r="QD525" s="2" t="s">
        <v>275</v>
      </c>
      <c r="QE525" s="2" t="s">
        <v>229</v>
      </c>
      <c r="QF525" s="2" t="s">
        <v>229</v>
      </c>
      <c r="QG525" s="2" t="s">
        <v>241</v>
      </c>
      <c r="QH525" s="2" t="s">
        <v>229</v>
      </c>
      <c r="QI525" s="4"/>
      <c r="QJ525" s="8"/>
      <c r="QK525" s="4"/>
      <c r="QL525" s="8"/>
      <c r="QM525" s="7"/>
      <c r="QN525" s="7"/>
      <c r="QO525" s="2" t="s">
        <v>229</v>
      </c>
      <c r="QP525" s="2" t="s">
        <v>229</v>
      </c>
      <c r="QQ525" s="2" t="s">
        <v>229</v>
      </c>
      <c r="QR525" s="2" t="s">
        <v>229</v>
      </c>
      <c r="QS525" s="2" t="s">
        <v>229</v>
      </c>
      <c r="QT525" s="2" t="s">
        <v>229</v>
      </c>
      <c r="QU525" s="4"/>
      <c r="QV525" s="8"/>
      <c r="QW525" s="4"/>
      <c r="QX525" s="8"/>
      <c r="QY525" s="7"/>
      <c r="QZ525" s="7"/>
      <c r="RA525" s="2" t="s">
        <v>239</v>
      </c>
      <c r="RB525" s="2" t="s">
        <v>275</v>
      </c>
      <c r="RC525" s="2" t="s">
        <v>338</v>
      </c>
      <c r="RD525" s="2" t="s">
        <v>229</v>
      </c>
      <c r="RE525" s="2" t="s">
        <v>241</v>
      </c>
      <c r="RF525" s="2" t="s">
        <v>229</v>
      </c>
      <c r="RG525" s="4"/>
      <c r="RH525" s="8"/>
      <c r="RI525" s="4"/>
      <c r="RJ525" s="8"/>
      <c r="RK525" s="7"/>
      <c r="RL525" s="7"/>
      <c r="RM525" s="2" t="s">
        <v>229</v>
      </c>
      <c r="RN525" s="2" t="s">
        <v>229</v>
      </c>
      <c r="RO525" s="2" t="s">
        <v>229</v>
      </c>
      <c r="RP525" s="2" t="s">
        <v>229</v>
      </c>
      <c r="RQ525" s="2" t="s">
        <v>229</v>
      </c>
      <c r="RR525" s="2" t="s">
        <v>229</v>
      </c>
      <c r="RS525" s="4"/>
      <c r="RT525" s="8"/>
      <c r="RU525" s="4"/>
      <c r="RV525" s="8"/>
      <c r="RW525" s="7"/>
      <c r="RX525" s="7"/>
      <c r="RY525" s="2" t="s">
        <v>266</v>
      </c>
      <c r="RZ525" s="2" t="s">
        <v>275</v>
      </c>
      <c r="SA525" s="2" t="s">
        <v>229</v>
      </c>
      <c r="SB525" s="2" t="s">
        <v>229</v>
      </c>
      <c r="SC525" s="2" t="s">
        <v>241</v>
      </c>
      <c r="SD525" s="2" t="s">
        <v>229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</row>
    <row r="526">
      <c r="A526" s="2" t="s">
        <v>3897</v>
      </c>
      <c r="B526" s="2" t="s">
        <v>216</v>
      </c>
      <c r="C526" s="2" t="s">
        <v>3859</v>
      </c>
      <c r="D526" s="2" t="s">
        <v>218</v>
      </c>
      <c r="E526" s="2" t="s">
        <v>219</v>
      </c>
      <c r="F526" s="2" t="s">
        <v>1433</v>
      </c>
      <c r="G526" s="2" t="s">
        <v>3860</v>
      </c>
      <c r="H526" s="2" t="s">
        <v>3861</v>
      </c>
      <c r="I526" s="2" t="s">
        <v>3862</v>
      </c>
      <c r="J526" s="2" t="s">
        <v>285</v>
      </c>
      <c r="K526" s="2" t="s">
        <v>1140</v>
      </c>
      <c r="L526" s="3">
        <v>68.84</v>
      </c>
      <c r="M526" s="3">
        <v>72.28</v>
      </c>
      <c r="N526" s="3">
        <v>144.99</v>
      </c>
      <c r="O526" s="2" t="s">
        <v>981</v>
      </c>
      <c r="P526" s="2" t="s">
        <v>2072</v>
      </c>
      <c r="Q526" s="2" t="s">
        <v>228</v>
      </c>
      <c r="R526" s="2" t="s">
        <v>229</v>
      </c>
      <c r="S526" s="2" t="s">
        <v>3895</v>
      </c>
      <c r="T526" s="2" t="s">
        <v>3733</v>
      </c>
      <c r="U526" s="2" t="s">
        <v>733</v>
      </c>
      <c r="V526" s="2" t="s">
        <v>233</v>
      </c>
      <c r="W526" s="2" t="s">
        <v>3757</v>
      </c>
      <c r="X526" s="2" t="s">
        <v>3573</v>
      </c>
      <c r="Y526" s="2" t="s">
        <v>1676</v>
      </c>
      <c r="Z526" s="4"/>
      <c r="AA526" s="4">
        <f>=ROUNDDOWN({0},0)</f>
      </c>
      <c r="AB526" s="5">
        <v>0.7</v>
      </c>
      <c r="AC526" s="2" t="s">
        <v>229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>
        <v>4</v>
      </c>
      <c r="AS526" s="8">
        <v>297.91</v>
      </c>
      <c r="AT526" s="7">
        <v>-1</v>
      </c>
      <c r="AU526" s="7">
        <v>-1</v>
      </c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 t="s">
        <v>229</v>
      </c>
      <c r="BJ526" s="4"/>
      <c r="BK526" s="8"/>
      <c r="BL526" s="2" t="s">
        <v>3000</v>
      </c>
      <c r="BM526" s="7"/>
      <c r="BN526" s="7"/>
      <c r="BO526" s="4"/>
      <c r="BP526" s="8"/>
      <c r="BQ526" s="4">
        <v>3</v>
      </c>
      <c r="BR526" s="8">
        <v>225.63</v>
      </c>
      <c r="BS526" s="7">
        <v>-1</v>
      </c>
      <c r="BT526" s="7">
        <v>-1</v>
      </c>
      <c r="BU526" s="2" t="s">
        <v>239</v>
      </c>
      <c r="BV526" s="2" t="s">
        <v>275</v>
      </c>
      <c r="BW526" s="2" t="s">
        <v>229</v>
      </c>
      <c r="BX526" s="2" t="s">
        <v>3898</v>
      </c>
      <c r="BY526" s="2" t="s">
        <v>241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239</v>
      </c>
      <c r="CH526" s="2" t="s">
        <v>275</v>
      </c>
      <c r="CI526" s="2" t="s">
        <v>1373</v>
      </c>
      <c r="CJ526" s="2" t="s">
        <v>2969</v>
      </c>
      <c r="CK526" s="2" t="s">
        <v>241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275</v>
      </c>
      <c r="CU526" s="2" t="s">
        <v>1031</v>
      </c>
      <c r="CV526" s="2" t="s">
        <v>3371</v>
      </c>
      <c r="CW526" s="2" t="s">
        <v>241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239</v>
      </c>
      <c r="DF526" s="2" t="s">
        <v>275</v>
      </c>
      <c r="DG526" s="2" t="s">
        <v>423</v>
      </c>
      <c r="DH526" s="2" t="s">
        <v>3187</v>
      </c>
      <c r="DI526" s="2" t="s">
        <v>241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239</v>
      </c>
      <c r="DR526" s="2" t="s">
        <v>275</v>
      </c>
      <c r="DS526" s="2" t="s">
        <v>971</v>
      </c>
      <c r="DT526" s="2" t="s">
        <v>3263</v>
      </c>
      <c r="DU526" s="2" t="s">
        <v>241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239</v>
      </c>
      <c r="ED526" s="2" t="s">
        <v>275</v>
      </c>
      <c r="EE526" s="2" t="s">
        <v>825</v>
      </c>
      <c r="EF526" s="2" t="s">
        <v>545</v>
      </c>
      <c r="EG526" s="2" t="s">
        <v>241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239</v>
      </c>
      <c r="EP526" s="2" t="s">
        <v>275</v>
      </c>
      <c r="EQ526" s="2" t="s">
        <v>351</v>
      </c>
      <c r="ER526" s="2" t="s">
        <v>349</v>
      </c>
      <c r="ES526" s="2" t="s">
        <v>241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275</v>
      </c>
      <c r="FC526" s="2" t="s">
        <v>3875</v>
      </c>
      <c r="FD526" s="2" t="s">
        <v>1903</v>
      </c>
      <c r="FE526" s="2" t="s">
        <v>241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275</v>
      </c>
      <c r="FO526" s="2" t="s">
        <v>1676</v>
      </c>
      <c r="FP526" s="2" t="s">
        <v>229</v>
      </c>
      <c r="FQ526" s="2" t="s">
        <v>241</v>
      </c>
      <c r="FR526" s="2" t="s">
        <v>229</v>
      </c>
      <c r="FS526" s="4"/>
      <c r="FT526" s="8"/>
      <c r="FU526" s="4"/>
      <c r="FV526" s="8"/>
      <c r="FW526" s="7"/>
      <c r="FX526" s="7"/>
      <c r="FY526" s="2" t="s">
        <v>229</v>
      </c>
      <c r="FZ526" s="2" t="s">
        <v>229</v>
      </c>
      <c r="GA526" s="2" t="s">
        <v>229</v>
      </c>
      <c r="GB526" s="2" t="s">
        <v>229</v>
      </c>
      <c r="GC526" s="2" t="s">
        <v>229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714</v>
      </c>
      <c r="GL526" s="2" t="s">
        <v>275</v>
      </c>
      <c r="GM526" s="2" t="s">
        <v>974</v>
      </c>
      <c r="GN526" s="2" t="s">
        <v>3899</v>
      </c>
      <c r="GO526" s="2" t="s">
        <v>241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239</v>
      </c>
      <c r="GX526" s="2" t="s">
        <v>275</v>
      </c>
      <c r="GY526" s="2" t="s">
        <v>1492</v>
      </c>
      <c r="GZ526" s="2" t="s">
        <v>3878</v>
      </c>
      <c r="HA526" s="2" t="s">
        <v>241</v>
      </c>
      <c r="HB526" s="2" t="s">
        <v>229</v>
      </c>
      <c r="HC526" s="4"/>
      <c r="HD526" s="8"/>
      <c r="HE526" s="4">
        <v>1</v>
      </c>
      <c r="HF526" s="8">
        <v>72.28</v>
      </c>
      <c r="HG526" s="7">
        <v>-1</v>
      </c>
      <c r="HH526" s="7">
        <v>-1</v>
      </c>
      <c r="HI526" s="2" t="s">
        <v>714</v>
      </c>
      <c r="HJ526" s="2" t="s">
        <v>275</v>
      </c>
      <c r="HK526" s="2" t="s">
        <v>332</v>
      </c>
      <c r="HL526" s="2" t="s">
        <v>3900</v>
      </c>
      <c r="HM526" s="2" t="s">
        <v>241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275</v>
      </c>
      <c r="HW526" s="2" t="s">
        <v>1022</v>
      </c>
      <c r="HX526" s="2" t="s">
        <v>577</v>
      </c>
      <c r="HY526" s="2" t="s">
        <v>241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266</v>
      </c>
      <c r="IH526" s="2" t="s">
        <v>275</v>
      </c>
      <c r="II526" s="2" t="s">
        <v>229</v>
      </c>
      <c r="IJ526" s="2" t="s">
        <v>229</v>
      </c>
      <c r="IK526" s="2" t="s">
        <v>241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272</v>
      </c>
      <c r="IT526" s="2" t="s">
        <v>275</v>
      </c>
      <c r="IU526" s="2" t="s">
        <v>229</v>
      </c>
      <c r="IV526" s="2" t="s">
        <v>229</v>
      </c>
      <c r="IW526" s="2" t="s">
        <v>241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239</v>
      </c>
      <c r="JF526" s="2" t="s">
        <v>275</v>
      </c>
      <c r="JG526" s="2" t="s">
        <v>268</v>
      </c>
      <c r="JH526" s="2" t="s">
        <v>560</v>
      </c>
      <c r="JI526" s="2" t="s">
        <v>241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229</v>
      </c>
      <c r="JR526" s="2" t="s">
        <v>229</v>
      </c>
      <c r="JS526" s="2" t="s">
        <v>229</v>
      </c>
      <c r="JT526" s="2" t="s">
        <v>229</v>
      </c>
      <c r="JU526" s="2" t="s">
        <v>229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272</v>
      </c>
      <c r="KD526" s="2" t="s">
        <v>275</v>
      </c>
      <c r="KE526" s="2" t="s">
        <v>229</v>
      </c>
      <c r="KF526" s="2" t="s">
        <v>229</v>
      </c>
      <c r="KG526" s="2" t="s">
        <v>241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272</v>
      </c>
      <c r="KP526" s="2" t="s">
        <v>275</v>
      </c>
      <c r="KQ526" s="2" t="s">
        <v>229</v>
      </c>
      <c r="KR526" s="2" t="s">
        <v>229</v>
      </c>
      <c r="KS526" s="2" t="s">
        <v>241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272</v>
      </c>
      <c r="LB526" s="2" t="s">
        <v>275</v>
      </c>
      <c r="LC526" s="2" t="s">
        <v>229</v>
      </c>
      <c r="LD526" s="2" t="s">
        <v>229</v>
      </c>
      <c r="LE526" s="2" t="s">
        <v>241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229</v>
      </c>
      <c r="LN526" s="2" t="s">
        <v>229</v>
      </c>
      <c r="LO526" s="2" t="s">
        <v>229</v>
      </c>
      <c r="LP526" s="2" t="s">
        <v>229</v>
      </c>
      <c r="LQ526" s="2" t="s">
        <v>229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239</v>
      </c>
      <c r="LZ526" s="2" t="s">
        <v>275</v>
      </c>
      <c r="MA526" s="2" t="s">
        <v>1312</v>
      </c>
      <c r="MB526" s="2" t="s">
        <v>1313</v>
      </c>
      <c r="MC526" s="2" t="s">
        <v>241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266</v>
      </c>
      <c r="ML526" s="2" t="s">
        <v>275</v>
      </c>
      <c r="MM526" s="2" t="s">
        <v>229</v>
      </c>
      <c r="MN526" s="2" t="s">
        <v>229</v>
      </c>
      <c r="MO526" s="2" t="s">
        <v>241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239</v>
      </c>
      <c r="MX526" s="2" t="s">
        <v>275</v>
      </c>
      <c r="MY526" s="2" t="s">
        <v>279</v>
      </c>
      <c r="MZ526" s="2" t="s">
        <v>229</v>
      </c>
      <c r="NA526" s="2" t="s">
        <v>241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239</v>
      </c>
      <c r="NJ526" s="2" t="s">
        <v>260</v>
      </c>
      <c r="NK526" s="2" t="s">
        <v>3391</v>
      </c>
      <c r="NL526" s="2" t="s">
        <v>463</v>
      </c>
      <c r="NM526" s="2" t="s">
        <v>241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272</v>
      </c>
      <c r="NV526" s="2" t="s">
        <v>275</v>
      </c>
      <c r="NW526" s="2" t="s">
        <v>229</v>
      </c>
      <c r="NX526" s="2" t="s">
        <v>229</v>
      </c>
      <c r="NY526" s="2" t="s">
        <v>241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272</v>
      </c>
      <c r="OH526" s="2" t="s">
        <v>275</v>
      </c>
      <c r="OI526" s="2" t="s">
        <v>229</v>
      </c>
      <c r="OJ526" s="2" t="s">
        <v>229</v>
      </c>
      <c r="OK526" s="2" t="s">
        <v>241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229</v>
      </c>
      <c r="OT526" s="2" t="s">
        <v>229</v>
      </c>
      <c r="OU526" s="2" t="s">
        <v>229</v>
      </c>
      <c r="OV526" s="2" t="s">
        <v>229</v>
      </c>
      <c r="OW526" s="2" t="s">
        <v>229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281</v>
      </c>
      <c r="PF526" s="2" t="s">
        <v>275</v>
      </c>
      <c r="PG526" s="2" t="s">
        <v>229</v>
      </c>
      <c r="PH526" s="2" t="s">
        <v>229</v>
      </c>
      <c r="PI526" s="2" t="s">
        <v>241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266</v>
      </c>
      <c r="PR526" s="2" t="s">
        <v>275</v>
      </c>
      <c r="PS526" s="2" t="s">
        <v>229</v>
      </c>
      <c r="PT526" s="2" t="s">
        <v>229</v>
      </c>
      <c r="PU526" s="2" t="s">
        <v>241</v>
      </c>
      <c r="PV526" s="2" t="s">
        <v>229</v>
      </c>
      <c r="PW526" s="4"/>
      <c r="PX526" s="8"/>
      <c r="PY526" s="4"/>
      <c r="PZ526" s="8"/>
      <c r="QA526" s="7"/>
      <c r="QB526" s="7"/>
      <c r="QC526" s="2" t="s">
        <v>281</v>
      </c>
      <c r="QD526" s="2" t="s">
        <v>275</v>
      </c>
      <c r="QE526" s="2" t="s">
        <v>229</v>
      </c>
      <c r="QF526" s="2" t="s">
        <v>229</v>
      </c>
      <c r="QG526" s="2" t="s">
        <v>241</v>
      </c>
      <c r="QH526" s="2" t="s">
        <v>229</v>
      </c>
      <c r="QI526" s="4"/>
      <c r="QJ526" s="8"/>
      <c r="QK526" s="4"/>
      <c r="QL526" s="8"/>
      <c r="QM526" s="7"/>
      <c r="QN526" s="7"/>
      <c r="QO526" s="2" t="s">
        <v>229</v>
      </c>
      <c r="QP526" s="2" t="s">
        <v>229</v>
      </c>
      <c r="QQ526" s="2" t="s">
        <v>229</v>
      </c>
      <c r="QR526" s="2" t="s">
        <v>229</v>
      </c>
      <c r="QS526" s="2" t="s">
        <v>229</v>
      </c>
      <c r="QT526" s="2" t="s">
        <v>229</v>
      </c>
      <c r="QU526" s="4"/>
      <c r="QV526" s="8"/>
      <c r="QW526" s="4"/>
      <c r="QX526" s="8"/>
      <c r="QY526" s="7"/>
      <c r="QZ526" s="7"/>
      <c r="RA526" s="2" t="s">
        <v>239</v>
      </c>
      <c r="RB526" s="2" t="s">
        <v>275</v>
      </c>
      <c r="RC526" s="2" t="s">
        <v>338</v>
      </c>
      <c r="RD526" s="2" t="s">
        <v>229</v>
      </c>
      <c r="RE526" s="2" t="s">
        <v>241</v>
      </c>
      <c r="RF526" s="2" t="s">
        <v>229</v>
      </c>
      <c r="RG526" s="4"/>
      <c r="RH526" s="8"/>
      <c r="RI526" s="4"/>
      <c r="RJ526" s="8"/>
      <c r="RK526" s="7"/>
      <c r="RL526" s="7"/>
      <c r="RM526" s="2" t="s">
        <v>229</v>
      </c>
      <c r="RN526" s="2" t="s">
        <v>229</v>
      </c>
      <c r="RO526" s="2" t="s">
        <v>229</v>
      </c>
      <c r="RP526" s="2" t="s">
        <v>229</v>
      </c>
      <c r="RQ526" s="2" t="s">
        <v>229</v>
      </c>
      <c r="RR526" s="2" t="s">
        <v>229</v>
      </c>
      <c r="RS526" s="4"/>
      <c r="RT526" s="8"/>
      <c r="RU526" s="4"/>
      <c r="RV526" s="8"/>
      <c r="RW526" s="7"/>
      <c r="RX526" s="7"/>
      <c r="RY526" s="2" t="s">
        <v>266</v>
      </c>
      <c r="RZ526" s="2" t="s">
        <v>275</v>
      </c>
      <c r="SA526" s="2" t="s">
        <v>229</v>
      </c>
      <c r="SB526" s="2" t="s">
        <v>229</v>
      </c>
      <c r="SC526" s="2" t="s">
        <v>241</v>
      </c>
      <c r="SD526" s="2" t="s">
        <v>229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</row>
    <row r="527">
      <c r="A527" s="2" t="s">
        <v>3901</v>
      </c>
      <c r="B527" s="2" t="s">
        <v>216</v>
      </c>
      <c r="C527" s="2" t="s">
        <v>3859</v>
      </c>
      <c r="D527" s="2" t="s">
        <v>218</v>
      </c>
      <c r="E527" s="2" t="s">
        <v>219</v>
      </c>
      <c r="F527" s="2" t="s">
        <v>1433</v>
      </c>
      <c r="G527" s="2" t="s">
        <v>3860</v>
      </c>
      <c r="H527" s="2" t="s">
        <v>3861</v>
      </c>
      <c r="I527" s="2" t="s">
        <v>3862</v>
      </c>
      <c r="J527" s="2" t="s">
        <v>2888</v>
      </c>
      <c r="K527" s="2" t="s">
        <v>3902</v>
      </c>
      <c r="L527" s="3">
        <v>57.5</v>
      </c>
      <c r="M527" s="3">
        <v>60.38</v>
      </c>
      <c r="N527" s="3">
        <v>124.99</v>
      </c>
      <c r="O527" s="2" t="s">
        <v>963</v>
      </c>
      <c r="P527" s="2" t="s">
        <v>964</v>
      </c>
      <c r="Q527" s="2" t="s">
        <v>228</v>
      </c>
      <c r="R527" s="2" t="s">
        <v>229</v>
      </c>
      <c r="S527" s="2" t="s">
        <v>3903</v>
      </c>
      <c r="T527" s="2" t="s">
        <v>3733</v>
      </c>
      <c r="U527" s="2" t="s">
        <v>286</v>
      </c>
      <c r="V527" s="2" t="s">
        <v>2307</v>
      </c>
      <c r="W527" s="2" t="s">
        <v>1009</v>
      </c>
      <c r="X527" s="2" t="s">
        <v>229</v>
      </c>
      <c r="Y527" s="2" t="s">
        <v>2100</v>
      </c>
      <c r="Z527" s="4"/>
      <c r="AA527" s="4">
        <f>=ROUNDDOWN({0},0)</f>
      </c>
      <c r="AB527" s="5">
        <v>2</v>
      </c>
      <c r="AC527" s="2" t="s">
        <v>229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>
        <v>1</v>
      </c>
      <c r="AS527" s="8">
        <v>67.06</v>
      </c>
      <c r="AT527" s="7">
        <v>-1</v>
      </c>
      <c r="AU527" s="7">
        <v>-1</v>
      </c>
      <c r="AV527" s="4" t="s">
        <v>229</v>
      </c>
      <c r="AW527" s="8" t="s">
        <v>229</v>
      </c>
      <c r="AX527" s="4">
        <v>3</v>
      </c>
      <c r="AY527" s="8">
        <v>129.7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 t="s">
        <v>229</v>
      </c>
      <c r="BJ527" s="4"/>
      <c r="BK527" s="8"/>
      <c r="BL527" s="2" t="s">
        <v>17</v>
      </c>
      <c r="BM527" s="7"/>
      <c r="BN527" s="7"/>
      <c r="BO527" s="4"/>
      <c r="BP527" s="8"/>
      <c r="BQ527" s="4"/>
      <c r="BR527" s="8"/>
      <c r="BS527" s="7"/>
      <c r="BT527" s="7"/>
      <c r="BU527" s="2" t="s">
        <v>266</v>
      </c>
      <c r="BV527" s="2" t="s">
        <v>275</v>
      </c>
      <c r="BW527" s="2" t="s">
        <v>229</v>
      </c>
      <c r="BX527" s="2" t="s">
        <v>229</v>
      </c>
      <c r="BY527" s="2" t="s">
        <v>241</v>
      </c>
      <c r="BZ527" s="2" t="s">
        <v>229</v>
      </c>
      <c r="CA527" s="4"/>
      <c r="CB527" s="8"/>
      <c r="CC527" s="4">
        <v>1</v>
      </c>
      <c r="CD527" s="8">
        <v>67.06</v>
      </c>
      <c r="CE527" s="7">
        <v>-1</v>
      </c>
      <c r="CF527" s="7">
        <v>-1</v>
      </c>
      <c r="CG527" s="2" t="s">
        <v>239</v>
      </c>
      <c r="CH527" s="2" t="s">
        <v>275</v>
      </c>
      <c r="CI527" s="2" t="s">
        <v>2100</v>
      </c>
      <c r="CJ527" s="2" t="s">
        <v>3105</v>
      </c>
      <c r="CK527" s="2" t="s">
        <v>241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239</v>
      </c>
      <c r="CT527" s="2" t="s">
        <v>275</v>
      </c>
      <c r="CU527" s="2" t="s">
        <v>2100</v>
      </c>
      <c r="CV527" s="2" t="s">
        <v>857</v>
      </c>
      <c r="CW527" s="2" t="s">
        <v>241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275</v>
      </c>
      <c r="DG527" s="2" t="s">
        <v>2100</v>
      </c>
      <c r="DH527" s="2" t="s">
        <v>3904</v>
      </c>
      <c r="DI527" s="2" t="s">
        <v>263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275</v>
      </c>
      <c r="DS527" s="2" t="s">
        <v>3892</v>
      </c>
      <c r="DT527" s="2" t="s">
        <v>3905</v>
      </c>
      <c r="DU527" s="2" t="s">
        <v>241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272</v>
      </c>
      <c r="ED527" s="2" t="s">
        <v>275</v>
      </c>
      <c r="EE527" s="2" t="s">
        <v>321</v>
      </c>
      <c r="EF527" s="2" t="s">
        <v>229</v>
      </c>
      <c r="EG527" s="2" t="s">
        <v>263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239</v>
      </c>
      <c r="EP527" s="2" t="s">
        <v>275</v>
      </c>
      <c r="EQ527" s="2" t="s">
        <v>429</v>
      </c>
      <c r="ER527" s="2" t="s">
        <v>3906</v>
      </c>
      <c r="ES527" s="2" t="s">
        <v>241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275</v>
      </c>
      <c r="FC527" s="2" t="s">
        <v>2100</v>
      </c>
      <c r="FD527" s="2" t="s">
        <v>2366</v>
      </c>
      <c r="FE527" s="2" t="s">
        <v>241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275</v>
      </c>
      <c r="FO527" s="2" t="s">
        <v>2100</v>
      </c>
      <c r="FP527" s="2" t="s">
        <v>1921</v>
      </c>
      <c r="FQ527" s="2" t="s">
        <v>241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229</v>
      </c>
      <c r="FZ527" s="2" t="s">
        <v>229</v>
      </c>
      <c r="GA527" s="2" t="s">
        <v>229</v>
      </c>
      <c r="GB527" s="2" t="s">
        <v>229</v>
      </c>
      <c r="GC527" s="2" t="s">
        <v>229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272</v>
      </c>
      <c r="GL527" s="2" t="s">
        <v>275</v>
      </c>
      <c r="GM527" s="2" t="s">
        <v>229</v>
      </c>
      <c r="GN527" s="2" t="s">
        <v>229</v>
      </c>
      <c r="GO527" s="2" t="s">
        <v>241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266</v>
      </c>
      <c r="GX527" s="2" t="s">
        <v>275</v>
      </c>
      <c r="GY527" s="2" t="s">
        <v>229</v>
      </c>
      <c r="GZ527" s="2" t="s">
        <v>229</v>
      </c>
      <c r="HA527" s="2" t="s">
        <v>241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239</v>
      </c>
      <c r="HJ527" s="2" t="s">
        <v>275</v>
      </c>
      <c r="HK527" s="2" t="s">
        <v>332</v>
      </c>
      <c r="HL527" s="2" t="s">
        <v>3907</v>
      </c>
      <c r="HM527" s="2" t="s">
        <v>241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272</v>
      </c>
      <c r="HV527" s="2" t="s">
        <v>275</v>
      </c>
      <c r="HW527" s="2" t="s">
        <v>229</v>
      </c>
      <c r="HX527" s="2" t="s">
        <v>229</v>
      </c>
      <c r="HY527" s="2" t="s">
        <v>241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266</v>
      </c>
      <c r="IH527" s="2" t="s">
        <v>275</v>
      </c>
      <c r="II527" s="2" t="s">
        <v>229</v>
      </c>
      <c r="IJ527" s="2" t="s">
        <v>229</v>
      </c>
      <c r="IK527" s="2" t="s">
        <v>241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272</v>
      </c>
      <c r="IT527" s="2" t="s">
        <v>275</v>
      </c>
      <c r="IU527" s="2" t="s">
        <v>229</v>
      </c>
      <c r="IV527" s="2" t="s">
        <v>229</v>
      </c>
      <c r="IW527" s="2" t="s">
        <v>241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239</v>
      </c>
      <c r="JF527" s="2" t="s">
        <v>275</v>
      </c>
      <c r="JG527" s="2" t="s">
        <v>268</v>
      </c>
      <c r="JH527" s="2" t="s">
        <v>229</v>
      </c>
      <c r="JI527" s="2" t="s">
        <v>241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229</v>
      </c>
      <c r="JR527" s="2" t="s">
        <v>229</v>
      </c>
      <c r="JS527" s="2" t="s">
        <v>229</v>
      </c>
      <c r="JT527" s="2" t="s">
        <v>229</v>
      </c>
      <c r="JU527" s="2" t="s">
        <v>229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272</v>
      </c>
      <c r="KD527" s="2" t="s">
        <v>275</v>
      </c>
      <c r="KE527" s="2" t="s">
        <v>229</v>
      </c>
      <c r="KF527" s="2" t="s">
        <v>229</v>
      </c>
      <c r="KG527" s="2" t="s">
        <v>241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272</v>
      </c>
      <c r="KP527" s="2" t="s">
        <v>275</v>
      </c>
      <c r="KQ527" s="2" t="s">
        <v>229</v>
      </c>
      <c r="KR527" s="2" t="s">
        <v>229</v>
      </c>
      <c r="KS527" s="2" t="s">
        <v>241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272</v>
      </c>
      <c r="LB527" s="2" t="s">
        <v>275</v>
      </c>
      <c r="LC527" s="2" t="s">
        <v>229</v>
      </c>
      <c r="LD527" s="2" t="s">
        <v>229</v>
      </c>
      <c r="LE527" s="2" t="s">
        <v>241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229</v>
      </c>
      <c r="LN527" s="2" t="s">
        <v>229</v>
      </c>
      <c r="LO527" s="2" t="s">
        <v>229</v>
      </c>
      <c r="LP527" s="2" t="s">
        <v>229</v>
      </c>
      <c r="LQ527" s="2" t="s">
        <v>229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239</v>
      </c>
      <c r="LZ527" s="2" t="s">
        <v>275</v>
      </c>
      <c r="MA527" s="2" t="s">
        <v>470</v>
      </c>
      <c r="MB527" s="2" t="s">
        <v>2837</v>
      </c>
      <c r="MC527" s="2" t="s">
        <v>241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266</v>
      </c>
      <c r="ML527" s="2" t="s">
        <v>275</v>
      </c>
      <c r="MM527" s="2" t="s">
        <v>229</v>
      </c>
      <c r="MN527" s="2" t="s">
        <v>229</v>
      </c>
      <c r="MO527" s="2" t="s">
        <v>241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272</v>
      </c>
      <c r="MX527" s="2" t="s">
        <v>275</v>
      </c>
      <c r="MY527" s="2" t="s">
        <v>229</v>
      </c>
      <c r="MZ527" s="2" t="s">
        <v>229</v>
      </c>
      <c r="NA527" s="2" t="s">
        <v>241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239</v>
      </c>
      <c r="NJ527" s="2" t="s">
        <v>275</v>
      </c>
      <c r="NK527" s="2" t="s">
        <v>2100</v>
      </c>
      <c r="NL527" s="2" t="s">
        <v>974</v>
      </c>
      <c r="NM527" s="2" t="s">
        <v>263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272</v>
      </c>
      <c r="NV527" s="2" t="s">
        <v>275</v>
      </c>
      <c r="NW527" s="2" t="s">
        <v>229</v>
      </c>
      <c r="NX527" s="2" t="s">
        <v>229</v>
      </c>
      <c r="NY527" s="2" t="s">
        <v>241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229</v>
      </c>
      <c r="OH527" s="2" t="s">
        <v>229</v>
      </c>
      <c r="OI527" s="2" t="s">
        <v>229</v>
      </c>
      <c r="OJ527" s="2" t="s">
        <v>229</v>
      </c>
      <c r="OK527" s="2" t="s">
        <v>229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229</v>
      </c>
      <c r="OT527" s="2" t="s">
        <v>229</v>
      </c>
      <c r="OU527" s="2" t="s">
        <v>229</v>
      </c>
      <c r="OV527" s="2" t="s">
        <v>229</v>
      </c>
      <c r="OW527" s="2" t="s">
        <v>229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281</v>
      </c>
      <c r="PF527" s="2" t="s">
        <v>275</v>
      </c>
      <c r="PG527" s="2" t="s">
        <v>229</v>
      </c>
      <c r="PH527" s="2" t="s">
        <v>229</v>
      </c>
      <c r="PI527" s="2" t="s">
        <v>241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272</v>
      </c>
      <c r="PR527" s="2" t="s">
        <v>275</v>
      </c>
      <c r="PS527" s="2" t="s">
        <v>229</v>
      </c>
      <c r="PT527" s="2" t="s">
        <v>229</v>
      </c>
      <c r="PU527" s="2" t="s">
        <v>241</v>
      </c>
      <c r="PV527" s="2" t="s">
        <v>229</v>
      </c>
      <c r="PW527" s="4"/>
      <c r="PX527" s="8"/>
      <c r="PY527" s="4"/>
      <c r="PZ527" s="8"/>
      <c r="QA527" s="7"/>
      <c r="QB527" s="7"/>
      <c r="QC527" s="2" t="s">
        <v>281</v>
      </c>
      <c r="QD527" s="2" t="s">
        <v>275</v>
      </c>
      <c r="QE527" s="2" t="s">
        <v>229</v>
      </c>
      <c r="QF527" s="2" t="s">
        <v>229</v>
      </c>
      <c r="QG527" s="2" t="s">
        <v>241</v>
      </c>
      <c r="QH527" s="2" t="s">
        <v>229</v>
      </c>
      <c r="QI527" s="4"/>
      <c r="QJ527" s="8"/>
      <c r="QK527" s="4"/>
      <c r="QL527" s="8"/>
      <c r="QM527" s="7"/>
      <c r="QN527" s="7"/>
      <c r="QO527" s="2" t="s">
        <v>229</v>
      </c>
      <c r="QP527" s="2" t="s">
        <v>229</v>
      </c>
      <c r="QQ527" s="2" t="s">
        <v>229</v>
      </c>
      <c r="QR527" s="2" t="s">
        <v>229</v>
      </c>
      <c r="QS527" s="2" t="s">
        <v>229</v>
      </c>
      <c r="QT527" s="2" t="s">
        <v>229</v>
      </c>
      <c r="QU527" s="4"/>
      <c r="QV527" s="8"/>
      <c r="QW527" s="4"/>
      <c r="QX527" s="8"/>
      <c r="QY527" s="7"/>
      <c r="QZ527" s="7"/>
      <c r="RA527" s="2" t="s">
        <v>272</v>
      </c>
      <c r="RB527" s="2" t="s">
        <v>275</v>
      </c>
      <c r="RC527" s="2" t="s">
        <v>229</v>
      </c>
      <c r="RD527" s="2" t="s">
        <v>229</v>
      </c>
      <c r="RE527" s="2" t="s">
        <v>241</v>
      </c>
      <c r="RF527" s="2" t="s">
        <v>229</v>
      </c>
      <c r="RG527" s="4"/>
      <c r="RH527" s="8"/>
      <c r="RI527" s="4"/>
      <c r="RJ527" s="8"/>
      <c r="RK527" s="7"/>
      <c r="RL527" s="7"/>
      <c r="RM527" s="2" t="s">
        <v>229</v>
      </c>
      <c r="RN527" s="2" t="s">
        <v>229</v>
      </c>
      <c r="RO527" s="2" t="s">
        <v>229</v>
      </c>
      <c r="RP527" s="2" t="s">
        <v>229</v>
      </c>
      <c r="RQ527" s="2" t="s">
        <v>229</v>
      </c>
      <c r="RR527" s="2" t="s">
        <v>229</v>
      </c>
      <c r="RS527" s="4"/>
      <c r="RT527" s="8"/>
      <c r="RU527" s="4"/>
      <c r="RV527" s="8"/>
      <c r="RW527" s="7"/>
      <c r="RX527" s="7"/>
      <c r="RY527" s="2" t="s">
        <v>272</v>
      </c>
      <c r="RZ527" s="2" t="s">
        <v>275</v>
      </c>
      <c r="SA527" s="2" t="s">
        <v>229</v>
      </c>
      <c r="SB527" s="2" t="s">
        <v>229</v>
      </c>
      <c r="SC527" s="2" t="s">
        <v>241</v>
      </c>
      <c r="SD527" s="2" t="s">
        <v>229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</row>
    <row r="528">
      <c r="A528" s="2" t="s">
        <v>3908</v>
      </c>
      <c r="B528" s="2" t="s">
        <v>216</v>
      </c>
      <c r="C528" s="2" t="s">
        <v>3859</v>
      </c>
      <c r="D528" s="2" t="s">
        <v>218</v>
      </c>
      <c r="E528" s="2" t="s">
        <v>219</v>
      </c>
      <c r="F528" s="2" t="s">
        <v>1433</v>
      </c>
      <c r="G528" s="2" t="s">
        <v>3860</v>
      </c>
      <c r="H528" s="2" t="s">
        <v>3861</v>
      </c>
      <c r="I528" s="2" t="s">
        <v>3862</v>
      </c>
      <c r="J528" s="2" t="s">
        <v>285</v>
      </c>
      <c r="K528" s="2" t="s">
        <v>3902</v>
      </c>
      <c r="L528" s="3">
        <v>68.84</v>
      </c>
      <c r="M528" s="3">
        <v>72.28</v>
      </c>
      <c r="N528" s="3">
        <v>144.99</v>
      </c>
      <c r="O528" s="2" t="s">
        <v>963</v>
      </c>
      <c r="P528" s="2" t="s">
        <v>964</v>
      </c>
      <c r="Q528" s="2" t="s">
        <v>228</v>
      </c>
      <c r="R528" s="2" t="s">
        <v>229</v>
      </c>
      <c r="S528" s="2" t="s">
        <v>3903</v>
      </c>
      <c r="T528" s="2" t="s">
        <v>3733</v>
      </c>
      <c r="U528" s="2" t="s">
        <v>733</v>
      </c>
      <c r="V528" s="2" t="s">
        <v>2307</v>
      </c>
      <c r="W528" s="2" t="s">
        <v>1009</v>
      </c>
      <c r="X528" s="2" t="s">
        <v>229</v>
      </c>
      <c r="Y528" s="2" t="s">
        <v>3909</v>
      </c>
      <c r="Z528" s="4"/>
      <c r="AA528" s="4">
        <f>=ROUNDDOWN({0},0)</f>
      </c>
      <c r="AB528" s="5"/>
      <c r="AC528" s="2" t="s">
        <v>229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>
        <v>2</v>
      </c>
      <c r="AS528" s="8">
        <v>62.64</v>
      </c>
      <c r="AT528" s="7">
        <v>-1</v>
      </c>
      <c r="AU528" s="7">
        <v>-1</v>
      </c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 t="s">
        <v>229</v>
      </c>
      <c r="BJ528" s="4"/>
      <c r="BK528" s="8"/>
      <c r="BL528" s="2" t="s">
        <v>21</v>
      </c>
      <c r="BM528" s="7"/>
      <c r="BN528" s="7"/>
      <c r="BO528" s="4"/>
      <c r="BP528" s="8"/>
      <c r="BQ528" s="4"/>
      <c r="BR528" s="8"/>
      <c r="BS528" s="7"/>
      <c r="BT528" s="7"/>
      <c r="BU528" s="2" t="s">
        <v>266</v>
      </c>
      <c r="BV528" s="2" t="s">
        <v>275</v>
      </c>
      <c r="BW528" s="2" t="s">
        <v>229</v>
      </c>
      <c r="BX528" s="2" t="s">
        <v>229</v>
      </c>
      <c r="BY528" s="2" t="s">
        <v>241</v>
      </c>
      <c r="BZ528" s="2" t="s">
        <v>229</v>
      </c>
      <c r="CA528" s="4"/>
      <c r="CB528" s="8"/>
      <c r="CC528" s="4"/>
      <c r="CD528" s="8"/>
      <c r="CE528" s="7"/>
      <c r="CF528" s="7"/>
      <c r="CG528" s="2" t="s">
        <v>239</v>
      </c>
      <c r="CH528" s="2" t="s">
        <v>275</v>
      </c>
      <c r="CI528" s="2" t="s">
        <v>2764</v>
      </c>
      <c r="CJ528" s="2" t="s">
        <v>1267</v>
      </c>
      <c r="CK528" s="2" t="s">
        <v>241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239</v>
      </c>
      <c r="CT528" s="2" t="s">
        <v>275</v>
      </c>
      <c r="CU528" s="2" t="s">
        <v>2764</v>
      </c>
      <c r="CV528" s="2" t="s">
        <v>3910</v>
      </c>
      <c r="CW528" s="2" t="s">
        <v>241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275</v>
      </c>
      <c r="DG528" s="2" t="s">
        <v>2764</v>
      </c>
      <c r="DH528" s="2" t="s">
        <v>1287</v>
      </c>
      <c r="DI528" s="2" t="s">
        <v>263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239</v>
      </c>
      <c r="DR528" s="2" t="s">
        <v>275</v>
      </c>
      <c r="DS528" s="2" t="s">
        <v>3911</v>
      </c>
      <c r="DT528" s="2" t="s">
        <v>957</v>
      </c>
      <c r="DU528" s="2" t="s">
        <v>241</v>
      </c>
      <c r="DV528" s="2" t="s">
        <v>229</v>
      </c>
      <c r="DW528" s="4"/>
      <c r="DX528" s="8"/>
      <c r="DY528" s="4">
        <v>2</v>
      </c>
      <c r="DZ528" s="8">
        <v>62.64</v>
      </c>
      <c r="EA528" s="7">
        <v>-1</v>
      </c>
      <c r="EB528" s="7">
        <v>-1</v>
      </c>
      <c r="EC528" s="2" t="s">
        <v>239</v>
      </c>
      <c r="ED528" s="2" t="s">
        <v>275</v>
      </c>
      <c r="EE528" s="2" t="s">
        <v>321</v>
      </c>
      <c r="EF528" s="2" t="s">
        <v>1089</v>
      </c>
      <c r="EG528" s="2" t="s">
        <v>263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239</v>
      </c>
      <c r="EP528" s="2" t="s">
        <v>275</v>
      </c>
      <c r="EQ528" s="2" t="s">
        <v>429</v>
      </c>
      <c r="ER528" s="2" t="s">
        <v>1515</v>
      </c>
      <c r="ES528" s="2" t="s">
        <v>241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275</v>
      </c>
      <c r="FC528" s="2" t="s">
        <v>2764</v>
      </c>
      <c r="FD528" s="2" t="s">
        <v>3153</v>
      </c>
      <c r="FE528" s="2" t="s">
        <v>241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275</v>
      </c>
      <c r="FO528" s="2" t="s">
        <v>2764</v>
      </c>
      <c r="FP528" s="2" t="s">
        <v>3912</v>
      </c>
      <c r="FQ528" s="2" t="s">
        <v>241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229</v>
      </c>
      <c r="FZ528" s="2" t="s">
        <v>229</v>
      </c>
      <c r="GA528" s="2" t="s">
        <v>229</v>
      </c>
      <c r="GB528" s="2" t="s">
        <v>229</v>
      </c>
      <c r="GC528" s="2" t="s">
        <v>229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272</v>
      </c>
      <c r="GL528" s="2" t="s">
        <v>275</v>
      </c>
      <c r="GM528" s="2" t="s">
        <v>229</v>
      </c>
      <c r="GN528" s="2" t="s">
        <v>229</v>
      </c>
      <c r="GO528" s="2" t="s">
        <v>241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266</v>
      </c>
      <c r="GX528" s="2" t="s">
        <v>275</v>
      </c>
      <c r="GY528" s="2" t="s">
        <v>229</v>
      </c>
      <c r="GZ528" s="2" t="s">
        <v>229</v>
      </c>
      <c r="HA528" s="2" t="s">
        <v>241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239</v>
      </c>
      <c r="HJ528" s="2" t="s">
        <v>275</v>
      </c>
      <c r="HK528" s="2" t="s">
        <v>332</v>
      </c>
      <c r="HL528" s="2" t="s">
        <v>520</v>
      </c>
      <c r="HM528" s="2" t="s">
        <v>241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272</v>
      </c>
      <c r="HV528" s="2" t="s">
        <v>275</v>
      </c>
      <c r="HW528" s="2" t="s">
        <v>229</v>
      </c>
      <c r="HX528" s="2" t="s">
        <v>229</v>
      </c>
      <c r="HY528" s="2" t="s">
        <v>241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266</v>
      </c>
      <c r="IH528" s="2" t="s">
        <v>275</v>
      </c>
      <c r="II528" s="2" t="s">
        <v>229</v>
      </c>
      <c r="IJ528" s="2" t="s">
        <v>229</v>
      </c>
      <c r="IK528" s="2" t="s">
        <v>241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272</v>
      </c>
      <c r="IT528" s="2" t="s">
        <v>275</v>
      </c>
      <c r="IU528" s="2" t="s">
        <v>229</v>
      </c>
      <c r="IV528" s="2" t="s">
        <v>229</v>
      </c>
      <c r="IW528" s="2" t="s">
        <v>241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239</v>
      </c>
      <c r="JF528" s="2" t="s">
        <v>275</v>
      </c>
      <c r="JG528" s="2" t="s">
        <v>268</v>
      </c>
      <c r="JH528" s="2" t="s">
        <v>229</v>
      </c>
      <c r="JI528" s="2" t="s">
        <v>241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229</v>
      </c>
      <c r="JR528" s="2" t="s">
        <v>229</v>
      </c>
      <c r="JS528" s="2" t="s">
        <v>229</v>
      </c>
      <c r="JT528" s="2" t="s">
        <v>229</v>
      </c>
      <c r="JU528" s="2" t="s">
        <v>229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272</v>
      </c>
      <c r="KD528" s="2" t="s">
        <v>275</v>
      </c>
      <c r="KE528" s="2" t="s">
        <v>229</v>
      </c>
      <c r="KF528" s="2" t="s">
        <v>229</v>
      </c>
      <c r="KG528" s="2" t="s">
        <v>241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272</v>
      </c>
      <c r="KP528" s="2" t="s">
        <v>275</v>
      </c>
      <c r="KQ528" s="2" t="s">
        <v>229</v>
      </c>
      <c r="KR528" s="2" t="s">
        <v>229</v>
      </c>
      <c r="KS528" s="2" t="s">
        <v>241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272</v>
      </c>
      <c r="LB528" s="2" t="s">
        <v>275</v>
      </c>
      <c r="LC528" s="2" t="s">
        <v>229</v>
      </c>
      <c r="LD528" s="2" t="s">
        <v>229</v>
      </c>
      <c r="LE528" s="2" t="s">
        <v>241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229</v>
      </c>
      <c r="LN528" s="2" t="s">
        <v>229</v>
      </c>
      <c r="LO528" s="2" t="s">
        <v>229</v>
      </c>
      <c r="LP528" s="2" t="s">
        <v>229</v>
      </c>
      <c r="LQ528" s="2" t="s">
        <v>229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239</v>
      </c>
      <c r="LZ528" s="2" t="s">
        <v>275</v>
      </c>
      <c r="MA528" s="2" t="s">
        <v>470</v>
      </c>
      <c r="MB528" s="2" t="s">
        <v>229</v>
      </c>
      <c r="MC528" s="2" t="s">
        <v>241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266</v>
      </c>
      <c r="ML528" s="2" t="s">
        <v>275</v>
      </c>
      <c r="MM528" s="2" t="s">
        <v>229</v>
      </c>
      <c r="MN528" s="2" t="s">
        <v>229</v>
      </c>
      <c r="MO528" s="2" t="s">
        <v>241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272</v>
      </c>
      <c r="MX528" s="2" t="s">
        <v>275</v>
      </c>
      <c r="MY528" s="2" t="s">
        <v>229</v>
      </c>
      <c r="MZ528" s="2" t="s">
        <v>229</v>
      </c>
      <c r="NA528" s="2" t="s">
        <v>241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239</v>
      </c>
      <c r="NJ528" s="2" t="s">
        <v>275</v>
      </c>
      <c r="NK528" s="2" t="s">
        <v>2764</v>
      </c>
      <c r="NL528" s="2" t="s">
        <v>2691</v>
      </c>
      <c r="NM528" s="2" t="s">
        <v>263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272</v>
      </c>
      <c r="NV528" s="2" t="s">
        <v>275</v>
      </c>
      <c r="NW528" s="2" t="s">
        <v>229</v>
      </c>
      <c r="NX528" s="2" t="s">
        <v>229</v>
      </c>
      <c r="NY528" s="2" t="s">
        <v>241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229</v>
      </c>
      <c r="OH528" s="2" t="s">
        <v>229</v>
      </c>
      <c r="OI528" s="2" t="s">
        <v>229</v>
      </c>
      <c r="OJ528" s="2" t="s">
        <v>229</v>
      </c>
      <c r="OK528" s="2" t="s">
        <v>229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229</v>
      </c>
      <c r="OT528" s="2" t="s">
        <v>229</v>
      </c>
      <c r="OU528" s="2" t="s">
        <v>229</v>
      </c>
      <c r="OV528" s="2" t="s">
        <v>229</v>
      </c>
      <c r="OW528" s="2" t="s">
        <v>229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281</v>
      </c>
      <c r="PF528" s="2" t="s">
        <v>275</v>
      </c>
      <c r="PG528" s="2" t="s">
        <v>229</v>
      </c>
      <c r="PH528" s="2" t="s">
        <v>229</v>
      </c>
      <c r="PI528" s="2" t="s">
        <v>241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272</v>
      </c>
      <c r="PR528" s="2" t="s">
        <v>275</v>
      </c>
      <c r="PS528" s="2" t="s">
        <v>229</v>
      </c>
      <c r="PT528" s="2" t="s">
        <v>229</v>
      </c>
      <c r="PU528" s="2" t="s">
        <v>241</v>
      </c>
      <c r="PV528" s="2" t="s">
        <v>229</v>
      </c>
      <c r="PW528" s="4"/>
      <c r="PX528" s="8"/>
      <c r="PY528" s="4"/>
      <c r="PZ528" s="8"/>
      <c r="QA528" s="7"/>
      <c r="QB528" s="7"/>
      <c r="QC528" s="2" t="s">
        <v>281</v>
      </c>
      <c r="QD528" s="2" t="s">
        <v>275</v>
      </c>
      <c r="QE528" s="2" t="s">
        <v>229</v>
      </c>
      <c r="QF528" s="2" t="s">
        <v>229</v>
      </c>
      <c r="QG528" s="2" t="s">
        <v>241</v>
      </c>
      <c r="QH528" s="2" t="s">
        <v>229</v>
      </c>
      <c r="QI528" s="4"/>
      <c r="QJ528" s="8"/>
      <c r="QK528" s="4"/>
      <c r="QL528" s="8"/>
      <c r="QM528" s="7"/>
      <c r="QN528" s="7"/>
      <c r="QO528" s="2" t="s">
        <v>229</v>
      </c>
      <c r="QP528" s="2" t="s">
        <v>229</v>
      </c>
      <c r="QQ528" s="2" t="s">
        <v>229</v>
      </c>
      <c r="QR528" s="2" t="s">
        <v>229</v>
      </c>
      <c r="QS528" s="2" t="s">
        <v>229</v>
      </c>
      <c r="QT528" s="2" t="s">
        <v>229</v>
      </c>
      <c r="QU528" s="4"/>
      <c r="QV528" s="8"/>
      <c r="QW528" s="4"/>
      <c r="QX528" s="8"/>
      <c r="QY528" s="7"/>
      <c r="QZ528" s="7"/>
      <c r="RA528" s="2" t="s">
        <v>272</v>
      </c>
      <c r="RB528" s="2" t="s">
        <v>275</v>
      </c>
      <c r="RC528" s="2" t="s">
        <v>229</v>
      </c>
      <c r="RD528" s="2" t="s">
        <v>229</v>
      </c>
      <c r="RE528" s="2" t="s">
        <v>241</v>
      </c>
      <c r="RF528" s="2" t="s">
        <v>229</v>
      </c>
      <c r="RG528" s="4"/>
      <c r="RH528" s="8"/>
      <c r="RI528" s="4"/>
      <c r="RJ528" s="8"/>
      <c r="RK528" s="7"/>
      <c r="RL528" s="7"/>
      <c r="RM528" s="2" t="s">
        <v>229</v>
      </c>
      <c r="RN528" s="2" t="s">
        <v>229</v>
      </c>
      <c r="RO528" s="2" t="s">
        <v>229</v>
      </c>
      <c r="RP528" s="2" t="s">
        <v>229</v>
      </c>
      <c r="RQ528" s="2" t="s">
        <v>229</v>
      </c>
      <c r="RR528" s="2" t="s">
        <v>229</v>
      </c>
      <c r="RS528" s="4"/>
      <c r="RT528" s="8"/>
      <c r="RU528" s="4"/>
      <c r="RV528" s="8"/>
      <c r="RW528" s="7"/>
      <c r="RX528" s="7"/>
      <c r="RY528" s="2" t="s">
        <v>272</v>
      </c>
      <c r="RZ528" s="2" t="s">
        <v>275</v>
      </c>
      <c r="SA528" s="2" t="s">
        <v>229</v>
      </c>
      <c r="SB528" s="2" t="s">
        <v>229</v>
      </c>
      <c r="SC528" s="2" t="s">
        <v>241</v>
      </c>
      <c r="SD528" s="2" t="s">
        <v>229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</row>
    <row r="529">
      <c r="A529" s="2" t="s">
        <v>3913</v>
      </c>
      <c r="B529" s="2" t="s">
        <v>216</v>
      </c>
      <c r="C529" s="2" t="s">
        <v>3859</v>
      </c>
      <c r="D529" s="2" t="s">
        <v>218</v>
      </c>
      <c r="E529" s="2" t="s">
        <v>219</v>
      </c>
      <c r="F529" s="2" t="s">
        <v>3914</v>
      </c>
      <c r="G529" s="2" t="s">
        <v>3915</v>
      </c>
      <c r="H529" s="2" t="s">
        <v>2070</v>
      </c>
      <c r="I529" s="2" t="s">
        <v>3916</v>
      </c>
      <c r="J529" s="2" t="s">
        <v>2888</v>
      </c>
      <c r="K529" s="2" t="s">
        <v>225</v>
      </c>
      <c r="L529" s="3">
        <v>38.4</v>
      </c>
      <c r="M529" s="3">
        <v>40.32</v>
      </c>
      <c r="N529" s="3">
        <v>79.99</v>
      </c>
      <c r="O529" s="2" t="s">
        <v>226</v>
      </c>
      <c r="P529" s="2" t="s">
        <v>618</v>
      </c>
      <c r="Q529" s="2" t="s">
        <v>228</v>
      </c>
      <c r="R529" s="2" t="s">
        <v>229</v>
      </c>
      <c r="S529" s="2" t="s">
        <v>3917</v>
      </c>
      <c r="T529" s="2" t="s">
        <v>3733</v>
      </c>
      <c r="U529" s="2" t="s">
        <v>286</v>
      </c>
      <c r="V529" s="2" t="s">
        <v>1524</v>
      </c>
      <c r="W529" s="2" t="s">
        <v>1009</v>
      </c>
      <c r="X529" s="2" t="s">
        <v>1143</v>
      </c>
      <c r="Y529" s="2" t="s">
        <v>3774</v>
      </c>
      <c r="Z529" s="4">
        <v>64</v>
      </c>
      <c r="AA529" s="4">
        <f>=ROUNDDOWN(7.52941176470588,0)</f>
      </c>
      <c r="AB529" s="5">
        <v>8.5</v>
      </c>
      <c r="AC529" s="2" t="s">
        <v>3918</v>
      </c>
      <c r="AD529" s="4">
        <v>100</v>
      </c>
      <c r="AE529" s="4">
        <v>560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>
        <v>71</v>
      </c>
      <c r="AQ529" s="8">
        <v>2761.72</v>
      </c>
      <c r="AR529" s="4">
        <v>14</v>
      </c>
      <c r="AS529" s="8">
        <v>590.47</v>
      </c>
      <c r="AT529" s="7">
        <v>4.0714</v>
      </c>
      <c r="AU529" s="7">
        <v>3.6772</v>
      </c>
      <c r="AV529" s="4">
        <v>102</v>
      </c>
      <c r="AW529" s="8">
        <v>4353.17</v>
      </c>
      <c r="AX529" s="4">
        <v>26</v>
      </c>
      <c r="AY529" s="8">
        <v>1261.1</v>
      </c>
      <c r="AZ529" s="7">
        <v>2.9231</v>
      </c>
      <c r="BA529" s="7">
        <v>2.4519</v>
      </c>
      <c r="BB529" s="7">
        <v>0.6344</v>
      </c>
      <c r="BC529" s="4">
        <v>102</v>
      </c>
      <c r="BD529" s="8">
        <v>4353.17</v>
      </c>
      <c r="BE529" s="4">
        <v>26</v>
      </c>
      <c r="BF529" s="8">
        <v>1261.1</v>
      </c>
      <c r="BG529" s="7">
        <v>2.9231</v>
      </c>
      <c r="BH529" s="7">
        <v>2.4519</v>
      </c>
      <c r="BI529" s="7">
        <v>1</v>
      </c>
      <c r="BJ529" s="4">
        <v>71</v>
      </c>
      <c r="BK529" s="8">
        <v>2761.72</v>
      </c>
      <c r="BL529" s="2" t="s">
        <v>3919</v>
      </c>
      <c r="BM529" s="7">
        <v>1</v>
      </c>
      <c r="BN529" s="7">
        <v>1</v>
      </c>
      <c r="BO529" s="4">
        <v>3</v>
      </c>
      <c r="BP529" s="8">
        <v>132.48</v>
      </c>
      <c r="BQ529" s="4">
        <v>8</v>
      </c>
      <c r="BR529" s="8">
        <v>353.28</v>
      </c>
      <c r="BS529" s="7">
        <v>-0.625</v>
      </c>
      <c r="BT529" s="7">
        <v>-0.625</v>
      </c>
      <c r="BU529" s="2" t="s">
        <v>239</v>
      </c>
      <c r="BV529" s="2" t="s">
        <v>226</v>
      </c>
      <c r="BW529" s="2" t="s">
        <v>229</v>
      </c>
      <c r="BX529" s="2" t="s">
        <v>2222</v>
      </c>
      <c r="BY529" s="2" t="s">
        <v>241</v>
      </c>
      <c r="BZ529" s="2" t="s">
        <v>229</v>
      </c>
      <c r="CA529" s="4">
        <v>6</v>
      </c>
      <c r="CB529" s="8">
        <v>243.66</v>
      </c>
      <c r="CC529" s="4">
        <v>3</v>
      </c>
      <c r="CD529" s="8">
        <v>121.83</v>
      </c>
      <c r="CE529" s="7">
        <v>1</v>
      </c>
      <c r="CF529" s="7">
        <v>1</v>
      </c>
      <c r="CG529" s="2" t="s">
        <v>239</v>
      </c>
      <c r="CH529" s="2" t="s">
        <v>226</v>
      </c>
      <c r="CI529" s="2" t="s">
        <v>501</v>
      </c>
      <c r="CJ529" s="2" t="s">
        <v>430</v>
      </c>
      <c r="CK529" s="2" t="s">
        <v>241</v>
      </c>
      <c r="CL529" s="2" t="s">
        <v>229</v>
      </c>
      <c r="CM529" s="4">
        <v>1</v>
      </c>
      <c r="CN529" s="8">
        <v>43.83</v>
      </c>
      <c r="CO529" s="4"/>
      <c r="CP529" s="8"/>
      <c r="CQ529" s="7"/>
      <c r="CR529" s="7"/>
      <c r="CS529" s="2" t="s">
        <v>239</v>
      </c>
      <c r="CT529" s="2" t="s">
        <v>226</v>
      </c>
      <c r="CU529" s="2" t="s">
        <v>3774</v>
      </c>
      <c r="CV529" s="2" t="s">
        <v>319</v>
      </c>
      <c r="CW529" s="2" t="s">
        <v>241</v>
      </c>
      <c r="CX529" s="2" t="s">
        <v>229</v>
      </c>
      <c r="CY529" s="4"/>
      <c r="CZ529" s="8"/>
      <c r="DA529" s="4">
        <v>1</v>
      </c>
      <c r="DB529" s="8">
        <v>34.74</v>
      </c>
      <c r="DC529" s="7">
        <v>-1</v>
      </c>
      <c r="DD529" s="7">
        <v>-1</v>
      </c>
      <c r="DE529" s="2" t="s">
        <v>239</v>
      </c>
      <c r="DF529" s="2" t="s">
        <v>226</v>
      </c>
      <c r="DG529" s="2" t="s">
        <v>3774</v>
      </c>
      <c r="DH529" s="2" t="s">
        <v>3920</v>
      </c>
      <c r="DI529" s="2" t="s">
        <v>241</v>
      </c>
      <c r="DJ529" s="2" t="s">
        <v>229</v>
      </c>
      <c r="DK529" s="4">
        <v>60</v>
      </c>
      <c r="DL529" s="8">
        <v>2297.4</v>
      </c>
      <c r="DM529" s="4">
        <v>2</v>
      </c>
      <c r="DN529" s="8">
        <v>80.62</v>
      </c>
      <c r="DO529" s="7">
        <v>29</v>
      </c>
      <c r="DP529" s="7">
        <v>27.4967</v>
      </c>
      <c r="DQ529" s="2" t="s">
        <v>239</v>
      </c>
      <c r="DR529" s="2" t="s">
        <v>226</v>
      </c>
      <c r="DS529" s="2" t="s">
        <v>3074</v>
      </c>
      <c r="DT529" s="2" t="s">
        <v>1793</v>
      </c>
      <c r="DU529" s="2" t="s">
        <v>241</v>
      </c>
      <c r="DV529" s="2" t="s">
        <v>229</v>
      </c>
      <c r="DW529" s="4">
        <v>1</v>
      </c>
      <c r="DX529" s="8">
        <v>44.35</v>
      </c>
      <c r="DY529" s="4"/>
      <c r="DZ529" s="8"/>
      <c r="EA529" s="7"/>
      <c r="EB529" s="7"/>
      <c r="EC529" s="2" t="s">
        <v>239</v>
      </c>
      <c r="ED529" s="2" t="s">
        <v>226</v>
      </c>
      <c r="EE529" s="2" t="s">
        <v>407</v>
      </c>
      <c r="EF529" s="2" t="s">
        <v>2968</v>
      </c>
      <c r="EG529" s="2" t="s">
        <v>241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226</v>
      </c>
      <c r="EQ529" s="2" t="s">
        <v>1333</v>
      </c>
      <c r="ER529" s="2" t="s">
        <v>3214</v>
      </c>
      <c r="ES529" s="2" t="s">
        <v>241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226</v>
      </c>
      <c r="FC529" s="2" t="s">
        <v>3774</v>
      </c>
      <c r="FD529" s="2" t="s">
        <v>464</v>
      </c>
      <c r="FE529" s="2" t="s">
        <v>241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226</v>
      </c>
      <c r="FO529" s="2" t="s">
        <v>3774</v>
      </c>
      <c r="FP529" s="2" t="s">
        <v>229</v>
      </c>
      <c r="FQ529" s="2" t="s">
        <v>241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239</v>
      </c>
      <c r="FZ529" s="2" t="s">
        <v>226</v>
      </c>
      <c r="GA529" s="2" t="s">
        <v>327</v>
      </c>
      <c r="GB529" s="2" t="s">
        <v>229</v>
      </c>
      <c r="GC529" s="2" t="s">
        <v>241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239</v>
      </c>
      <c r="GL529" s="2" t="s">
        <v>226</v>
      </c>
      <c r="GM529" s="2" t="s">
        <v>1093</v>
      </c>
      <c r="GN529" s="2" t="s">
        <v>229</v>
      </c>
      <c r="GO529" s="2" t="s">
        <v>241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239</v>
      </c>
      <c r="GX529" s="2" t="s">
        <v>226</v>
      </c>
      <c r="GY529" s="2" t="s">
        <v>330</v>
      </c>
      <c r="GZ529" s="2" t="s">
        <v>3374</v>
      </c>
      <c r="HA529" s="2" t="s">
        <v>241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239</v>
      </c>
      <c r="HJ529" s="2" t="s">
        <v>226</v>
      </c>
      <c r="HK529" s="2" t="s">
        <v>332</v>
      </c>
      <c r="HL529" s="2" t="s">
        <v>3879</v>
      </c>
      <c r="HM529" s="2" t="s">
        <v>241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239</v>
      </c>
      <c r="HV529" s="2" t="s">
        <v>226</v>
      </c>
      <c r="HW529" s="2" t="s">
        <v>3268</v>
      </c>
      <c r="HX529" s="2" t="s">
        <v>3219</v>
      </c>
      <c r="HY529" s="2" t="s">
        <v>241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266</v>
      </c>
      <c r="IH529" s="2" t="s">
        <v>226</v>
      </c>
      <c r="II529" s="2" t="s">
        <v>229</v>
      </c>
      <c r="IJ529" s="2" t="s">
        <v>229</v>
      </c>
      <c r="IK529" s="2" t="s">
        <v>241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239</v>
      </c>
      <c r="IT529" s="2" t="s">
        <v>226</v>
      </c>
      <c r="IU529" s="2" t="s">
        <v>1082</v>
      </c>
      <c r="IV529" s="2" t="s">
        <v>229</v>
      </c>
      <c r="IW529" s="2" t="s">
        <v>241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239</v>
      </c>
      <c r="JF529" s="2" t="s">
        <v>226</v>
      </c>
      <c r="JG529" s="2" t="s">
        <v>268</v>
      </c>
      <c r="JH529" s="2" t="s">
        <v>542</v>
      </c>
      <c r="JI529" s="2" t="s">
        <v>241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272</v>
      </c>
      <c r="JR529" s="2" t="s">
        <v>226</v>
      </c>
      <c r="JS529" s="2" t="s">
        <v>229</v>
      </c>
      <c r="JT529" s="2" t="s">
        <v>229</v>
      </c>
      <c r="JU529" s="2" t="s">
        <v>241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272</v>
      </c>
      <c r="KD529" s="2" t="s">
        <v>226</v>
      </c>
      <c r="KE529" s="2" t="s">
        <v>229</v>
      </c>
      <c r="KF529" s="2" t="s">
        <v>229</v>
      </c>
      <c r="KG529" s="2" t="s">
        <v>241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272</v>
      </c>
      <c r="KP529" s="2" t="s">
        <v>226</v>
      </c>
      <c r="KQ529" s="2" t="s">
        <v>229</v>
      </c>
      <c r="KR529" s="2" t="s">
        <v>229</v>
      </c>
      <c r="KS529" s="2" t="s">
        <v>241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272</v>
      </c>
      <c r="LB529" s="2" t="s">
        <v>226</v>
      </c>
      <c r="LC529" s="2" t="s">
        <v>229</v>
      </c>
      <c r="LD529" s="2" t="s">
        <v>229</v>
      </c>
      <c r="LE529" s="2" t="s">
        <v>241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229</v>
      </c>
      <c r="LN529" s="2" t="s">
        <v>229</v>
      </c>
      <c r="LO529" s="2" t="s">
        <v>229</v>
      </c>
      <c r="LP529" s="2" t="s">
        <v>229</v>
      </c>
      <c r="LQ529" s="2" t="s">
        <v>229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239</v>
      </c>
      <c r="LZ529" s="2" t="s">
        <v>275</v>
      </c>
      <c r="MA529" s="2" t="s">
        <v>381</v>
      </c>
      <c r="MB529" s="2" t="s">
        <v>229</v>
      </c>
      <c r="MC529" s="2" t="s">
        <v>241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266</v>
      </c>
      <c r="ML529" s="2" t="s">
        <v>226</v>
      </c>
      <c r="MM529" s="2" t="s">
        <v>229</v>
      </c>
      <c r="MN529" s="2" t="s">
        <v>229</v>
      </c>
      <c r="MO529" s="2" t="s">
        <v>241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239</v>
      </c>
      <c r="MX529" s="2" t="s">
        <v>226</v>
      </c>
      <c r="MY529" s="2" t="s">
        <v>1965</v>
      </c>
      <c r="MZ529" s="2" t="s">
        <v>229</v>
      </c>
      <c r="NA529" s="2" t="s">
        <v>241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239</v>
      </c>
      <c r="NJ529" s="2" t="s">
        <v>260</v>
      </c>
      <c r="NK529" s="2" t="s">
        <v>3358</v>
      </c>
      <c r="NL529" s="2" t="s">
        <v>3921</v>
      </c>
      <c r="NM529" s="2" t="s">
        <v>241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272</v>
      </c>
      <c r="NV529" s="2" t="s">
        <v>226</v>
      </c>
      <c r="NW529" s="2" t="s">
        <v>229</v>
      </c>
      <c r="NX529" s="2" t="s">
        <v>229</v>
      </c>
      <c r="NY529" s="2" t="s">
        <v>241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266</v>
      </c>
      <c r="OH529" s="2" t="s">
        <v>226</v>
      </c>
      <c r="OI529" s="2" t="s">
        <v>229</v>
      </c>
      <c r="OJ529" s="2" t="s">
        <v>229</v>
      </c>
      <c r="OK529" s="2" t="s">
        <v>241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229</v>
      </c>
      <c r="OT529" s="2" t="s">
        <v>229</v>
      </c>
      <c r="OU529" s="2" t="s">
        <v>229</v>
      </c>
      <c r="OV529" s="2" t="s">
        <v>229</v>
      </c>
      <c r="OW529" s="2" t="s">
        <v>229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281</v>
      </c>
      <c r="PF529" s="2" t="s">
        <v>226</v>
      </c>
      <c r="PG529" s="2" t="s">
        <v>229</v>
      </c>
      <c r="PH529" s="2" t="s">
        <v>229</v>
      </c>
      <c r="PI529" s="2" t="s">
        <v>241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266</v>
      </c>
      <c r="PR529" s="2" t="s">
        <v>275</v>
      </c>
      <c r="PS529" s="2" t="s">
        <v>229</v>
      </c>
      <c r="PT529" s="2" t="s">
        <v>229</v>
      </c>
      <c r="PU529" s="2" t="s">
        <v>241</v>
      </c>
      <c r="PV529" s="2" t="s">
        <v>229</v>
      </c>
      <c r="PW529" s="4"/>
      <c r="PX529" s="8"/>
      <c r="PY529" s="4"/>
      <c r="PZ529" s="8"/>
      <c r="QA529" s="7"/>
      <c r="QB529" s="7"/>
      <c r="QC529" s="2" t="s">
        <v>281</v>
      </c>
      <c r="QD529" s="2" t="s">
        <v>226</v>
      </c>
      <c r="QE529" s="2" t="s">
        <v>229</v>
      </c>
      <c r="QF529" s="2" t="s">
        <v>229</v>
      </c>
      <c r="QG529" s="2" t="s">
        <v>241</v>
      </c>
      <c r="QH529" s="2" t="s">
        <v>229</v>
      </c>
      <c r="QI529" s="4"/>
      <c r="QJ529" s="8"/>
      <c r="QK529" s="4"/>
      <c r="QL529" s="8"/>
      <c r="QM529" s="7"/>
      <c r="QN529" s="7"/>
      <c r="QO529" s="2" t="s">
        <v>272</v>
      </c>
      <c r="QP529" s="2" t="s">
        <v>226</v>
      </c>
      <c r="QQ529" s="2" t="s">
        <v>229</v>
      </c>
      <c r="QR529" s="2" t="s">
        <v>229</v>
      </c>
      <c r="QS529" s="2" t="s">
        <v>241</v>
      </c>
      <c r="QT529" s="2" t="s">
        <v>229</v>
      </c>
      <c r="QU529" s="4"/>
      <c r="QV529" s="8"/>
      <c r="QW529" s="4"/>
      <c r="QX529" s="8"/>
      <c r="QY529" s="7"/>
      <c r="QZ529" s="7"/>
      <c r="RA529" s="2" t="s">
        <v>239</v>
      </c>
      <c r="RB529" s="2" t="s">
        <v>275</v>
      </c>
      <c r="RC529" s="2" t="s">
        <v>338</v>
      </c>
      <c r="RD529" s="2" t="s">
        <v>229</v>
      </c>
      <c r="RE529" s="2" t="s">
        <v>241</v>
      </c>
      <c r="RF529" s="2" t="s">
        <v>229</v>
      </c>
      <c r="RG529" s="4"/>
      <c r="RH529" s="8"/>
      <c r="RI529" s="4"/>
      <c r="RJ529" s="8"/>
      <c r="RK529" s="7"/>
      <c r="RL529" s="7"/>
      <c r="RM529" s="2" t="s">
        <v>229</v>
      </c>
      <c r="RN529" s="2" t="s">
        <v>229</v>
      </c>
      <c r="RO529" s="2" t="s">
        <v>229</v>
      </c>
      <c r="RP529" s="2" t="s">
        <v>229</v>
      </c>
      <c r="RQ529" s="2" t="s">
        <v>229</v>
      </c>
      <c r="RR529" s="2" t="s">
        <v>229</v>
      </c>
      <c r="RS529" s="4"/>
      <c r="RT529" s="8"/>
      <c r="RU529" s="4"/>
      <c r="RV529" s="8"/>
      <c r="RW529" s="7"/>
      <c r="RX529" s="7"/>
      <c r="RY529" s="2" t="s">
        <v>266</v>
      </c>
      <c r="RZ529" s="2" t="s">
        <v>275</v>
      </c>
      <c r="SA529" s="2" t="s">
        <v>229</v>
      </c>
      <c r="SB529" s="2" t="s">
        <v>229</v>
      </c>
      <c r="SC529" s="2" t="s">
        <v>241</v>
      </c>
      <c r="SD529" s="2" t="s">
        <v>229</v>
      </c>
      <c r="SE529" s="4">
        <v>64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>
        <v>100</v>
      </c>
      <c r="TG529" s="4">
        <v>160</v>
      </c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>
        <v>180</v>
      </c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>
        <v>120</v>
      </c>
    </row>
    <row r="530">
      <c r="A530" s="2" t="s">
        <v>3922</v>
      </c>
      <c r="B530" s="2" t="s">
        <v>216</v>
      </c>
      <c r="C530" s="2" t="s">
        <v>3859</v>
      </c>
      <c r="D530" s="2" t="s">
        <v>218</v>
      </c>
      <c r="E530" s="2" t="s">
        <v>219</v>
      </c>
      <c r="F530" s="2" t="s">
        <v>3914</v>
      </c>
      <c r="G530" s="2" t="s">
        <v>3915</v>
      </c>
      <c r="H530" s="2" t="s">
        <v>2070</v>
      </c>
      <c r="I530" s="2" t="s">
        <v>3916</v>
      </c>
      <c r="J530" s="2" t="s">
        <v>285</v>
      </c>
      <c r="K530" s="2" t="s">
        <v>225</v>
      </c>
      <c r="L530" s="3">
        <v>50</v>
      </c>
      <c r="M530" s="3">
        <v>52.5</v>
      </c>
      <c r="N530" s="3">
        <v>99.99</v>
      </c>
      <c r="O530" s="2" t="s">
        <v>226</v>
      </c>
      <c r="P530" s="2" t="s">
        <v>618</v>
      </c>
      <c r="Q530" s="2" t="s">
        <v>228</v>
      </c>
      <c r="R530" s="2" t="s">
        <v>229</v>
      </c>
      <c r="S530" s="2" t="s">
        <v>3917</v>
      </c>
      <c r="T530" s="2" t="s">
        <v>3733</v>
      </c>
      <c r="U530" s="2" t="s">
        <v>733</v>
      </c>
      <c r="V530" s="2" t="s">
        <v>1524</v>
      </c>
      <c r="W530" s="2" t="s">
        <v>1009</v>
      </c>
      <c r="X530" s="2" t="s">
        <v>1143</v>
      </c>
      <c r="Y530" s="2" t="s">
        <v>3774</v>
      </c>
      <c r="Z530" s="4">
        <v>111</v>
      </c>
      <c r="AA530" s="4">
        <f>=ROUNDDOWN(8.53846153846154,0)</f>
      </c>
      <c r="AB530" s="5">
        <v>13</v>
      </c>
      <c r="AC530" s="2" t="s">
        <v>1199</v>
      </c>
      <c r="AD530" s="4">
        <v>140</v>
      </c>
      <c r="AE530" s="4">
        <v>560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>
        <v>31</v>
      </c>
      <c r="AQ530" s="8">
        <v>1591.45</v>
      </c>
      <c r="AR530" s="4">
        <v>12</v>
      </c>
      <c r="AS530" s="8">
        <v>670.63</v>
      </c>
      <c r="AT530" s="7">
        <v>1.5833</v>
      </c>
      <c r="AU530" s="7">
        <v>1.3731</v>
      </c>
      <c r="AV530" s="4" t="s">
        <v>229</v>
      </c>
      <c r="AW530" s="8" t="s">
        <v>229</v>
      </c>
      <c r="AX530" s="4" t="s">
        <v>229</v>
      </c>
      <c r="AY530" s="8" t="s">
        <v>229</v>
      </c>
      <c r="AZ530" s="7" t="s">
        <v>229</v>
      </c>
      <c r="BA530" s="7" t="s">
        <v>229</v>
      </c>
      <c r="BB530" s="7">
        <v>0.3656</v>
      </c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 t="s">
        <v>229</v>
      </c>
      <c r="BJ530" s="4">
        <v>31</v>
      </c>
      <c r="BK530" s="8">
        <v>1591.45</v>
      </c>
      <c r="BL530" s="2" t="s">
        <v>3919</v>
      </c>
      <c r="BM530" s="7">
        <v>1</v>
      </c>
      <c r="BN530" s="7">
        <v>1</v>
      </c>
      <c r="BO530" s="4">
        <v>4</v>
      </c>
      <c r="BP530" s="8">
        <v>230</v>
      </c>
      <c r="BQ530" s="4">
        <v>6</v>
      </c>
      <c r="BR530" s="8">
        <v>345</v>
      </c>
      <c r="BS530" s="7">
        <v>-0.3333</v>
      </c>
      <c r="BT530" s="7">
        <v>-0.3333</v>
      </c>
      <c r="BU530" s="2" t="s">
        <v>239</v>
      </c>
      <c r="BV530" s="2" t="s">
        <v>226</v>
      </c>
      <c r="BW530" s="2" t="s">
        <v>229</v>
      </c>
      <c r="BX530" s="2" t="s">
        <v>1019</v>
      </c>
      <c r="BY530" s="2" t="s">
        <v>241</v>
      </c>
      <c r="BZ530" s="2" t="s">
        <v>229</v>
      </c>
      <c r="CA530" s="4">
        <v>2</v>
      </c>
      <c r="CB530" s="8">
        <v>106.82</v>
      </c>
      <c r="CC530" s="4">
        <v>4</v>
      </c>
      <c r="CD530" s="8">
        <v>213.64</v>
      </c>
      <c r="CE530" s="7">
        <v>-0.5</v>
      </c>
      <c r="CF530" s="7">
        <v>-0.5</v>
      </c>
      <c r="CG530" s="2" t="s">
        <v>239</v>
      </c>
      <c r="CH530" s="2" t="s">
        <v>226</v>
      </c>
      <c r="CI530" s="2" t="s">
        <v>501</v>
      </c>
      <c r="CJ530" s="2" t="s">
        <v>453</v>
      </c>
      <c r="CK530" s="2" t="s">
        <v>241</v>
      </c>
      <c r="CL530" s="2" t="s">
        <v>229</v>
      </c>
      <c r="CM530" s="4"/>
      <c r="CN530" s="8"/>
      <c r="CO530" s="4">
        <v>1</v>
      </c>
      <c r="CP530" s="8">
        <v>56.25</v>
      </c>
      <c r="CQ530" s="7">
        <v>-1</v>
      </c>
      <c r="CR530" s="7">
        <v>-1</v>
      </c>
      <c r="CS530" s="2" t="s">
        <v>239</v>
      </c>
      <c r="CT530" s="2" t="s">
        <v>226</v>
      </c>
      <c r="CU530" s="2" t="s">
        <v>3774</v>
      </c>
      <c r="CV530" s="2" t="s">
        <v>3358</v>
      </c>
      <c r="CW530" s="2" t="s">
        <v>241</v>
      </c>
      <c r="CX530" s="2" t="s">
        <v>229</v>
      </c>
      <c r="CY530" s="4"/>
      <c r="CZ530" s="8"/>
      <c r="DA530" s="4">
        <v>1</v>
      </c>
      <c r="DB530" s="8">
        <v>55.74</v>
      </c>
      <c r="DC530" s="7">
        <v>-1</v>
      </c>
      <c r="DD530" s="7">
        <v>-1</v>
      </c>
      <c r="DE530" s="2" t="s">
        <v>239</v>
      </c>
      <c r="DF530" s="2" t="s">
        <v>226</v>
      </c>
      <c r="DG530" s="2" t="s">
        <v>3774</v>
      </c>
      <c r="DH530" s="2" t="s">
        <v>569</v>
      </c>
      <c r="DI530" s="2" t="s">
        <v>241</v>
      </c>
      <c r="DJ530" s="2" t="s">
        <v>229</v>
      </c>
      <c r="DK530" s="4">
        <v>24</v>
      </c>
      <c r="DL530" s="8">
        <v>1196.88</v>
      </c>
      <c r="DM530" s="4"/>
      <c r="DN530" s="8"/>
      <c r="DO530" s="7"/>
      <c r="DP530" s="7"/>
      <c r="DQ530" s="2" t="s">
        <v>239</v>
      </c>
      <c r="DR530" s="2" t="s">
        <v>226</v>
      </c>
      <c r="DS530" s="2" t="s">
        <v>3074</v>
      </c>
      <c r="DT530" s="2" t="s">
        <v>1793</v>
      </c>
      <c r="DU530" s="2" t="s">
        <v>241</v>
      </c>
      <c r="DV530" s="2" t="s">
        <v>229</v>
      </c>
      <c r="DW530" s="4">
        <v>1</v>
      </c>
      <c r="DX530" s="8">
        <v>57.75</v>
      </c>
      <c r="DY530" s="4"/>
      <c r="DZ530" s="8"/>
      <c r="EA530" s="7"/>
      <c r="EB530" s="7"/>
      <c r="EC530" s="2" t="s">
        <v>239</v>
      </c>
      <c r="ED530" s="2" t="s">
        <v>226</v>
      </c>
      <c r="EE530" s="2" t="s">
        <v>3045</v>
      </c>
      <c r="EF530" s="2" t="s">
        <v>3923</v>
      </c>
      <c r="EG530" s="2" t="s">
        <v>241</v>
      </c>
      <c r="EH530" s="2" t="s">
        <v>229</v>
      </c>
      <c r="EI530" s="4"/>
      <c r="EJ530" s="8"/>
      <c r="EK530" s="4"/>
      <c r="EL530" s="8"/>
      <c r="EM530" s="7"/>
      <c r="EN530" s="7"/>
      <c r="EO530" s="2" t="s">
        <v>239</v>
      </c>
      <c r="EP530" s="2" t="s">
        <v>226</v>
      </c>
      <c r="EQ530" s="2" t="s">
        <v>1333</v>
      </c>
      <c r="ER530" s="2" t="s">
        <v>1485</v>
      </c>
      <c r="ES530" s="2" t="s">
        <v>241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239</v>
      </c>
      <c r="FB530" s="2" t="s">
        <v>226</v>
      </c>
      <c r="FC530" s="2" t="s">
        <v>3774</v>
      </c>
      <c r="FD530" s="2" t="s">
        <v>569</v>
      </c>
      <c r="FE530" s="2" t="s">
        <v>241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226</v>
      </c>
      <c r="FO530" s="2" t="s">
        <v>3774</v>
      </c>
      <c r="FP530" s="2" t="s">
        <v>833</v>
      </c>
      <c r="FQ530" s="2" t="s">
        <v>241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226</v>
      </c>
      <c r="GA530" s="2" t="s">
        <v>327</v>
      </c>
      <c r="GB530" s="2" t="s">
        <v>229</v>
      </c>
      <c r="GC530" s="2" t="s">
        <v>241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239</v>
      </c>
      <c r="GL530" s="2" t="s">
        <v>226</v>
      </c>
      <c r="GM530" s="2" t="s">
        <v>1093</v>
      </c>
      <c r="GN530" s="2" t="s">
        <v>229</v>
      </c>
      <c r="GO530" s="2" t="s">
        <v>241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239</v>
      </c>
      <c r="GX530" s="2" t="s">
        <v>226</v>
      </c>
      <c r="GY530" s="2" t="s">
        <v>330</v>
      </c>
      <c r="GZ530" s="2" t="s">
        <v>400</v>
      </c>
      <c r="HA530" s="2" t="s">
        <v>241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239</v>
      </c>
      <c r="HJ530" s="2" t="s">
        <v>260</v>
      </c>
      <c r="HK530" s="2" t="s">
        <v>332</v>
      </c>
      <c r="HL530" s="2" t="s">
        <v>376</v>
      </c>
      <c r="HM530" s="2" t="s">
        <v>241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239</v>
      </c>
      <c r="HV530" s="2" t="s">
        <v>226</v>
      </c>
      <c r="HW530" s="2" t="s">
        <v>3268</v>
      </c>
      <c r="HX530" s="2" t="s">
        <v>2301</v>
      </c>
      <c r="HY530" s="2" t="s">
        <v>241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266</v>
      </c>
      <c r="IH530" s="2" t="s">
        <v>226</v>
      </c>
      <c r="II530" s="2" t="s">
        <v>229</v>
      </c>
      <c r="IJ530" s="2" t="s">
        <v>229</v>
      </c>
      <c r="IK530" s="2" t="s">
        <v>241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272</v>
      </c>
      <c r="IT530" s="2" t="s">
        <v>226</v>
      </c>
      <c r="IU530" s="2" t="s">
        <v>229</v>
      </c>
      <c r="IV530" s="2" t="s">
        <v>229</v>
      </c>
      <c r="IW530" s="2" t="s">
        <v>241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239</v>
      </c>
      <c r="JF530" s="2" t="s">
        <v>226</v>
      </c>
      <c r="JG530" s="2" t="s">
        <v>268</v>
      </c>
      <c r="JH530" s="2" t="s">
        <v>495</v>
      </c>
      <c r="JI530" s="2" t="s">
        <v>241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272</v>
      </c>
      <c r="JR530" s="2" t="s">
        <v>226</v>
      </c>
      <c r="JS530" s="2" t="s">
        <v>229</v>
      </c>
      <c r="JT530" s="2" t="s">
        <v>229</v>
      </c>
      <c r="JU530" s="2" t="s">
        <v>241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272</v>
      </c>
      <c r="KD530" s="2" t="s">
        <v>226</v>
      </c>
      <c r="KE530" s="2" t="s">
        <v>229</v>
      </c>
      <c r="KF530" s="2" t="s">
        <v>229</v>
      </c>
      <c r="KG530" s="2" t="s">
        <v>241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272</v>
      </c>
      <c r="KP530" s="2" t="s">
        <v>226</v>
      </c>
      <c r="KQ530" s="2" t="s">
        <v>229</v>
      </c>
      <c r="KR530" s="2" t="s">
        <v>229</v>
      </c>
      <c r="KS530" s="2" t="s">
        <v>241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272</v>
      </c>
      <c r="LB530" s="2" t="s">
        <v>226</v>
      </c>
      <c r="LC530" s="2" t="s">
        <v>229</v>
      </c>
      <c r="LD530" s="2" t="s">
        <v>229</v>
      </c>
      <c r="LE530" s="2" t="s">
        <v>241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229</v>
      </c>
      <c r="LN530" s="2" t="s">
        <v>229</v>
      </c>
      <c r="LO530" s="2" t="s">
        <v>229</v>
      </c>
      <c r="LP530" s="2" t="s">
        <v>229</v>
      </c>
      <c r="LQ530" s="2" t="s">
        <v>229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239</v>
      </c>
      <c r="LZ530" s="2" t="s">
        <v>275</v>
      </c>
      <c r="MA530" s="2" t="s">
        <v>592</v>
      </c>
      <c r="MB530" s="2" t="s">
        <v>308</v>
      </c>
      <c r="MC530" s="2" t="s">
        <v>241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266</v>
      </c>
      <c r="ML530" s="2" t="s">
        <v>226</v>
      </c>
      <c r="MM530" s="2" t="s">
        <v>229</v>
      </c>
      <c r="MN530" s="2" t="s">
        <v>229</v>
      </c>
      <c r="MO530" s="2" t="s">
        <v>241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239</v>
      </c>
      <c r="MX530" s="2" t="s">
        <v>226</v>
      </c>
      <c r="MY530" s="2" t="s">
        <v>1965</v>
      </c>
      <c r="MZ530" s="2" t="s">
        <v>229</v>
      </c>
      <c r="NA530" s="2" t="s">
        <v>241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239</v>
      </c>
      <c r="NJ530" s="2" t="s">
        <v>260</v>
      </c>
      <c r="NK530" s="2" t="s">
        <v>3358</v>
      </c>
      <c r="NL530" s="2" t="s">
        <v>855</v>
      </c>
      <c r="NM530" s="2" t="s">
        <v>241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272</v>
      </c>
      <c r="NV530" s="2" t="s">
        <v>226</v>
      </c>
      <c r="NW530" s="2" t="s">
        <v>229</v>
      </c>
      <c r="NX530" s="2" t="s">
        <v>229</v>
      </c>
      <c r="NY530" s="2" t="s">
        <v>241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266</v>
      </c>
      <c r="OH530" s="2" t="s">
        <v>226</v>
      </c>
      <c r="OI530" s="2" t="s">
        <v>229</v>
      </c>
      <c r="OJ530" s="2" t="s">
        <v>229</v>
      </c>
      <c r="OK530" s="2" t="s">
        <v>241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229</v>
      </c>
      <c r="OT530" s="2" t="s">
        <v>229</v>
      </c>
      <c r="OU530" s="2" t="s">
        <v>229</v>
      </c>
      <c r="OV530" s="2" t="s">
        <v>229</v>
      </c>
      <c r="OW530" s="2" t="s">
        <v>229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281</v>
      </c>
      <c r="PF530" s="2" t="s">
        <v>226</v>
      </c>
      <c r="PG530" s="2" t="s">
        <v>229</v>
      </c>
      <c r="PH530" s="2" t="s">
        <v>229</v>
      </c>
      <c r="PI530" s="2" t="s">
        <v>241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266</v>
      </c>
      <c r="PR530" s="2" t="s">
        <v>275</v>
      </c>
      <c r="PS530" s="2" t="s">
        <v>229</v>
      </c>
      <c r="PT530" s="2" t="s">
        <v>229</v>
      </c>
      <c r="PU530" s="2" t="s">
        <v>241</v>
      </c>
      <c r="PV530" s="2" t="s">
        <v>229</v>
      </c>
      <c r="PW530" s="4"/>
      <c r="PX530" s="8"/>
      <c r="PY530" s="4"/>
      <c r="PZ530" s="8"/>
      <c r="QA530" s="7"/>
      <c r="QB530" s="7"/>
      <c r="QC530" s="2" t="s">
        <v>281</v>
      </c>
      <c r="QD530" s="2" t="s">
        <v>226</v>
      </c>
      <c r="QE530" s="2" t="s">
        <v>229</v>
      </c>
      <c r="QF530" s="2" t="s">
        <v>229</v>
      </c>
      <c r="QG530" s="2" t="s">
        <v>241</v>
      </c>
      <c r="QH530" s="2" t="s">
        <v>229</v>
      </c>
      <c r="QI530" s="4"/>
      <c r="QJ530" s="8"/>
      <c r="QK530" s="4"/>
      <c r="QL530" s="8"/>
      <c r="QM530" s="7"/>
      <c r="QN530" s="7"/>
      <c r="QO530" s="2" t="s">
        <v>272</v>
      </c>
      <c r="QP530" s="2" t="s">
        <v>226</v>
      </c>
      <c r="QQ530" s="2" t="s">
        <v>229</v>
      </c>
      <c r="QR530" s="2" t="s">
        <v>229</v>
      </c>
      <c r="QS530" s="2" t="s">
        <v>241</v>
      </c>
      <c r="QT530" s="2" t="s">
        <v>229</v>
      </c>
      <c r="QU530" s="4"/>
      <c r="QV530" s="8"/>
      <c r="QW530" s="4"/>
      <c r="QX530" s="8"/>
      <c r="QY530" s="7"/>
      <c r="QZ530" s="7"/>
      <c r="RA530" s="2" t="s">
        <v>239</v>
      </c>
      <c r="RB530" s="2" t="s">
        <v>275</v>
      </c>
      <c r="RC530" s="2" t="s">
        <v>338</v>
      </c>
      <c r="RD530" s="2" t="s">
        <v>229</v>
      </c>
      <c r="RE530" s="2" t="s">
        <v>241</v>
      </c>
      <c r="RF530" s="2" t="s">
        <v>229</v>
      </c>
      <c r="RG530" s="4"/>
      <c r="RH530" s="8"/>
      <c r="RI530" s="4"/>
      <c r="RJ530" s="8"/>
      <c r="RK530" s="7"/>
      <c r="RL530" s="7"/>
      <c r="RM530" s="2" t="s">
        <v>229</v>
      </c>
      <c r="RN530" s="2" t="s">
        <v>229</v>
      </c>
      <c r="RO530" s="2" t="s">
        <v>229</v>
      </c>
      <c r="RP530" s="2" t="s">
        <v>229</v>
      </c>
      <c r="RQ530" s="2" t="s">
        <v>229</v>
      </c>
      <c r="RR530" s="2" t="s">
        <v>229</v>
      </c>
      <c r="RS530" s="4"/>
      <c r="RT530" s="8"/>
      <c r="RU530" s="4"/>
      <c r="RV530" s="8"/>
      <c r="RW530" s="7"/>
      <c r="RX530" s="7"/>
      <c r="RY530" s="2" t="s">
        <v>266</v>
      </c>
      <c r="RZ530" s="2" t="s">
        <v>275</v>
      </c>
      <c r="SA530" s="2" t="s">
        <v>229</v>
      </c>
      <c r="SB530" s="2" t="s">
        <v>229</v>
      </c>
      <c r="SC530" s="2" t="s">
        <v>241</v>
      </c>
      <c r="SD530" s="2" t="s">
        <v>229</v>
      </c>
      <c r="SE530" s="4">
        <v>111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>
        <v>140</v>
      </c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>
        <v>280</v>
      </c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>
        <v>140</v>
      </c>
    </row>
    <row r="531">
      <c r="A531" s="2" t="s">
        <v>3924</v>
      </c>
      <c r="B531" s="2" t="s">
        <v>216</v>
      </c>
      <c r="C531" s="2" t="s">
        <v>3859</v>
      </c>
      <c r="D531" s="2" t="s">
        <v>218</v>
      </c>
      <c r="E531" s="2" t="s">
        <v>219</v>
      </c>
      <c r="F531" s="2" t="s">
        <v>3925</v>
      </c>
      <c r="G531" s="2" t="s">
        <v>2203</v>
      </c>
      <c r="H531" s="2" t="s">
        <v>3926</v>
      </c>
      <c r="I531" s="2" t="s">
        <v>3927</v>
      </c>
      <c r="J531" s="2" t="s">
        <v>2888</v>
      </c>
      <c r="K531" s="2" t="s">
        <v>1878</v>
      </c>
      <c r="L531" s="3">
        <v>38.4</v>
      </c>
      <c r="M531" s="3">
        <v>40.32</v>
      </c>
      <c r="N531" s="3">
        <v>79.99</v>
      </c>
      <c r="O531" s="2" t="s">
        <v>226</v>
      </c>
      <c r="P531" s="2" t="s">
        <v>618</v>
      </c>
      <c r="Q531" s="2" t="s">
        <v>228</v>
      </c>
      <c r="R531" s="2" t="s">
        <v>229</v>
      </c>
      <c r="S531" s="2" t="s">
        <v>3928</v>
      </c>
      <c r="T531" s="2" t="s">
        <v>3733</v>
      </c>
      <c r="U531" s="2" t="s">
        <v>286</v>
      </c>
      <c r="V531" s="2" t="s">
        <v>1910</v>
      </c>
      <c r="W531" s="2" t="s">
        <v>1009</v>
      </c>
      <c r="X531" s="2" t="s">
        <v>686</v>
      </c>
      <c r="Y531" s="2" t="s">
        <v>2101</v>
      </c>
      <c r="Z531" s="4">
        <v>321</v>
      </c>
      <c r="AA531" s="4">
        <f>=ROUNDDOWN(16.8947368421053,0)</f>
      </c>
      <c r="AB531" s="5">
        <v>19</v>
      </c>
      <c r="AC531" s="2" t="s">
        <v>3929</v>
      </c>
      <c r="AD531" s="4">
        <v>40</v>
      </c>
      <c r="AE531" s="4">
        <v>600</v>
      </c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>
        <v>34</v>
      </c>
      <c r="AQ531" s="8">
        <v>1473.82</v>
      </c>
      <c r="AR531" s="4">
        <v>9</v>
      </c>
      <c r="AS531" s="8">
        <v>364.24</v>
      </c>
      <c r="AT531" s="7">
        <v>2.7778</v>
      </c>
      <c r="AU531" s="7">
        <v>3.0463</v>
      </c>
      <c r="AV531" s="4">
        <v>52</v>
      </c>
      <c r="AW531" s="8">
        <v>2464.11</v>
      </c>
      <c r="AX531" s="4">
        <v>28</v>
      </c>
      <c r="AY531" s="8">
        <v>1364.3</v>
      </c>
      <c r="AZ531" s="7">
        <v>0.8571</v>
      </c>
      <c r="BA531" s="7">
        <v>0.8061</v>
      </c>
      <c r="BB531" s="7">
        <v>0.5981</v>
      </c>
      <c r="BC531" s="4">
        <v>52</v>
      </c>
      <c r="BD531" s="8">
        <v>2464.11</v>
      </c>
      <c r="BE531" s="4">
        <v>28</v>
      </c>
      <c r="BF531" s="8">
        <v>1364.3</v>
      </c>
      <c r="BG531" s="7">
        <v>0.8571</v>
      </c>
      <c r="BH531" s="7">
        <v>0.8061</v>
      </c>
      <c r="BI531" s="7">
        <v>1</v>
      </c>
      <c r="BJ531" s="4">
        <v>34</v>
      </c>
      <c r="BK531" s="8">
        <v>1473.82</v>
      </c>
      <c r="BL531" s="2" t="s">
        <v>3930</v>
      </c>
      <c r="BM531" s="7">
        <v>1</v>
      </c>
      <c r="BN531" s="7">
        <v>1</v>
      </c>
      <c r="BO531" s="4">
        <v>15</v>
      </c>
      <c r="BP531" s="8">
        <v>662.4</v>
      </c>
      <c r="BQ531" s="4"/>
      <c r="BR531" s="8"/>
      <c r="BS531" s="7"/>
      <c r="BT531" s="7"/>
      <c r="BU531" s="2" t="s">
        <v>239</v>
      </c>
      <c r="BV531" s="2" t="s">
        <v>226</v>
      </c>
      <c r="BW531" s="2" t="s">
        <v>229</v>
      </c>
      <c r="BX531" s="2" t="s">
        <v>229</v>
      </c>
      <c r="BY531" s="2" t="s">
        <v>241</v>
      </c>
      <c r="BZ531" s="2" t="s">
        <v>229</v>
      </c>
      <c r="CA531" s="4">
        <v>2</v>
      </c>
      <c r="CB531" s="8">
        <v>80.48</v>
      </c>
      <c r="CC531" s="4">
        <v>5</v>
      </c>
      <c r="CD531" s="8">
        <v>201.2</v>
      </c>
      <c r="CE531" s="7">
        <v>-0.6</v>
      </c>
      <c r="CF531" s="7">
        <v>-0.6</v>
      </c>
      <c r="CG531" s="2" t="s">
        <v>239</v>
      </c>
      <c r="CH531" s="2" t="s">
        <v>226</v>
      </c>
      <c r="CI531" s="2" t="s">
        <v>2101</v>
      </c>
      <c r="CJ531" s="2" t="s">
        <v>1335</v>
      </c>
      <c r="CK531" s="2" t="s">
        <v>241</v>
      </c>
      <c r="CL531" s="2" t="s">
        <v>229</v>
      </c>
      <c r="CM531" s="4">
        <v>10</v>
      </c>
      <c r="CN531" s="8">
        <v>434.6</v>
      </c>
      <c r="CO531" s="4"/>
      <c r="CP531" s="8"/>
      <c r="CQ531" s="7"/>
      <c r="CR531" s="7"/>
      <c r="CS531" s="2" t="s">
        <v>239</v>
      </c>
      <c r="CT531" s="2" t="s">
        <v>226</v>
      </c>
      <c r="CU531" s="2" t="s">
        <v>2101</v>
      </c>
      <c r="CV531" s="2" t="s">
        <v>1335</v>
      </c>
      <c r="CW531" s="2" t="s">
        <v>241</v>
      </c>
      <c r="CX531" s="2" t="s">
        <v>229</v>
      </c>
      <c r="CY531" s="4">
        <v>1</v>
      </c>
      <c r="CZ531" s="8">
        <v>43.06</v>
      </c>
      <c r="DA531" s="4">
        <v>3</v>
      </c>
      <c r="DB531" s="8">
        <v>122.72</v>
      </c>
      <c r="DC531" s="7">
        <v>-0.6667</v>
      </c>
      <c r="DD531" s="7">
        <v>-0.6491</v>
      </c>
      <c r="DE531" s="2" t="s">
        <v>239</v>
      </c>
      <c r="DF531" s="2" t="s">
        <v>226</v>
      </c>
      <c r="DG531" s="2" t="s">
        <v>2101</v>
      </c>
      <c r="DH531" s="2" t="s">
        <v>569</v>
      </c>
      <c r="DI531" s="2" t="s">
        <v>241</v>
      </c>
      <c r="DJ531" s="2" t="s">
        <v>229</v>
      </c>
      <c r="DK531" s="4"/>
      <c r="DL531" s="8"/>
      <c r="DM531" s="4"/>
      <c r="DN531" s="8"/>
      <c r="DO531" s="7"/>
      <c r="DP531" s="7"/>
      <c r="DQ531" s="2" t="s">
        <v>239</v>
      </c>
      <c r="DR531" s="2" t="s">
        <v>226</v>
      </c>
      <c r="DS531" s="2" t="s">
        <v>452</v>
      </c>
      <c r="DT531" s="2" t="s">
        <v>270</v>
      </c>
      <c r="DU531" s="2" t="s">
        <v>241</v>
      </c>
      <c r="DV531" s="2" t="s">
        <v>229</v>
      </c>
      <c r="DW531" s="4">
        <v>1</v>
      </c>
      <c r="DX531" s="8">
        <v>43.19</v>
      </c>
      <c r="DY531" s="4"/>
      <c r="DZ531" s="8"/>
      <c r="EA531" s="7"/>
      <c r="EB531" s="7"/>
      <c r="EC531" s="2" t="s">
        <v>239</v>
      </c>
      <c r="ED531" s="2" t="s">
        <v>226</v>
      </c>
      <c r="EE531" s="2" t="s">
        <v>321</v>
      </c>
      <c r="EF531" s="2" t="s">
        <v>1075</v>
      </c>
      <c r="EG531" s="2" t="s">
        <v>241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226</v>
      </c>
      <c r="EQ531" s="2" t="s">
        <v>1793</v>
      </c>
      <c r="ER531" s="2" t="s">
        <v>1075</v>
      </c>
      <c r="ES531" s="2" t="s">
        <v>241</v>
      </c>
      <c r="ET531" s="2" t="s">
        <v>229</v>
      </c>
      <c r="EU531" s="4">
        <v>2</v>
      </c>
      <c r="EV531" s="8">
        <v>83.54</v>
      </c>
      <c r="EW531" s="4"/>
      <c r="EX531" s="8"/>
      <c r="EY531" s="7"/>
      <c r="EZ531" s="7"/>
      <c r="FA531" s="2" t="s">
        <v>239</v>
      </c>
      <c r="FB531" s="2" t="s">
        <v>226</v>
      </c>
      <c r="FC531" s="2" t="s">
        <v>2101</v>
      </c>
      <c r="FD531" s="2" t="s">
        <v>1329</v>
      </c>
      <c r="FE531" s="2" t="s">
        <v>241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226</v>
      </c>
      <c r="FO531" s="2" t="s">
        <v>2101</v>
      </c>
      <c r="FP531" s="2" t="s">
        <v>1329</v>
      </c>
      <c r="FQ531" s="2" t="s">
        <v>241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239</v>
      </c>
      <c r="FZ531" s="2" t="s">
        <v>226</v>
      </c>
      <c r="GA531" s="2" t="s">
        <v>327</v>
      </c>
      <c r="GB531" s="2" t="s">
        <v>229</v>
      </c>
      <c r="GC531" s="2" t="s">
        <v>241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714</v>
      </c>
      <c r="GL531" s="2" t="s">
        <v>275</v>
      </c>
      <c r="GM531" s="2" t="s">
        <v>3931</v>
      </c>
      <c r="GN531" s="2" t="s">
        <v>3034</v>
      </c>
      <c r="GO531" s="2" t="s">
        <v>241</v>
      </c>
      <c r="GP531" s="2" t="s">
        <v>229</v>
      </c>
      <c r="GQ531" s="4">
        <v>2</v>
      </c>
      <c r="GR531" s="8">
        <v>84.68</v>
      </c>
      <c r="GS531" s="4"/>
      <c r="GT531" s="8"/>
      <c r="GU531" s="7"/>
      <c r="GV531" s="7"/>
      <c r="GW531" s="2" t="s">
        <v>239</v>
      </c>
      <c r="GX531" s="2" t="s">
        <v>226</v>
      </c>
      <c r="GY531" s="2" t="s">
        <v>330</v>
      </c>
      <c r="GZ531" s="2" t="s">
        <v>1019</v>
      </c>
      <c r="HA531" s="2" t="s">
        <v>241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714</v>
      </c>
      <c r="HJ531" s="2" t="s">
        <v>275</v>
      </c>
      <c r="HK531" s="2" t="s">
        <v>332</v>
      </c>
      <c r="HL531" s="2" t="s">
        <v>376</v>
      </c>
      <c r="HM531" s="2" t="s">
        <v>241</v>
      </c>
      <c r="HN531" s="2" t="s">
        <v>229</v>
      </c>
      <c r="HO531" s="4">
        <v>1</v>
      </c>
      <c r="HP531" s="8">
        <v>41.87</v>
      </c>
      <c r="HQ531" s="4"/>
      <c r="HR531" s="8"/>
      <c r="HS531" s="7"/>
      <c r="HT531" s="7"/>
      <c r="HU531" s="2" t="s">
        <v>239</v>
      </c>
      <c r="HV531" s="2" t="s">
        <v>226</v>
      </c>
      <c r="HW531" s="2" t="s">
        <v>604</v>
      </c>
      <c r="HX531" s="2" t="s">
        <v>3932</v>
      </c>
      <c r="HY531" s="2" t="s">
        <v>241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266</v>
      </c>
      <c r="IH531" s="2" t="s">
        <v>226</v>
      </c>
      <c r="II531" s="2" t="s">
        <v>229</v>
      </c>
      <c r="IJ531" s="2" t="s">
        <v>229</v>
      </c>
      <c r="IK531" s="2" t="s">
        <v>241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239</v>
      </c>
      <c r="IT531" s="2" t="s">
        <v>226</v>
      </c>
      <c r="IU531" s="2" t="s">
        <v>1082</v>
      </c>
      <c r="IV531" s="2" t="s">
        <v>1236</v>
      </c>
      <c r="IW531" s="2" t="s">
        <v>241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239</v>
      </c>
      <c r="JF531" s="2" t="s">
        <v>226</v>
      </c>
      <c r="JG531" s="2" t="s">
        <v>268</v>
      </c>
      <c r="JH531" s="2" t="s">
        <v>1322</v>
      </c>
      <c r="JI531" s="2" t="s">
        <v>241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229</v>
      </c>
      <c r="JR531" s="2" t="s">
        <v>229</v>
      </c>
      <c r="JS531" s="2" t="s">
        <v>229</v>
      </c>
      <c r="JT531" s="2" t="s">
        <v>229</v>
      </c>
      <c r="JU531" s="2" t="s">
        <v>229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272</v>
      </c>
      <c r="KD531" s="2" t="s">
        <v>226</v>
      </c>
      <c r="KE531" s="2" t="s">
        <v>229</v>
      </c>
      <c r="KF531" s="2" t="s">
        <v>229</v>
      </c>
      <c r="KG531" s="2" t="s">
        <v>241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272</v>
      </c>
      <c r="KP531" s="2" t="s">
        <v>226</v>
      </c>
      <c r="KQ531" s="2" t="s">
        <v>229</v>
      </c>
      <c r="KR531" s="2" t="s">
        <v>229</v>
      </c>
      <c r="KS531" s="2" t="s">
        <v>241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272</v>
      </c>
      <c r="LB531" s="2" t="s">
        <v>226</v>
      </c>
      <c r="LC531" s="2" t="s">
        <v>229</v>
      </c>
      <c r="LD531" s="2" t="s">
        <v>229</v>
      </c>
      <c r="LE531" s="2" t="s">
        <v>241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229</v>
      </c>
      <c r="LN531" s="2" t="s">
        <v>229</v>
      </c>
      <c r="LO531" s="2" t="s">
        <v>229</v>
      </c>
      <c r="LP531" s="2" t="s">
        <v>229</v>
      </c>
      <c r="LQ531" s="2" t="s">
        <v>229</v>
      </c>
      <c r="LR531" s="2" t="s">
        <v>229</v>
      </c>
      <c r="LS531" s="4"/>
      <c r="LT531" s="8"/>
      <c r="LU531" s="4">
        <v>1</v>
      </c>
      <c r="LV531" s="8">
        <v>40.32</v>
      </c>
      <c r="LW531" s="7">
        <v>-1</v>
      </c>
      <c r="LX531" s="7">
        <v>-1</v>
      </c>
      <c r="LY531" s="2" t="s">
        <v>239</v>
      </c>
      <c r="LZ531" s="2" t="s">
        <v>275</v>
      </c>
      <c r="MA531" s="2" t="s">
        <v>592</v>
      </c>
      <c r="MB531" s="2" t="s">
        <v>542</v>
      </c>
      <c r="MC531" s="2" t="s">
        <v>241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266</v>
      </c>
      <c r="ML531" s="2" t="s">
        <v>226</v>
      </c>
      <c r="MM531" s="2" t="s">
        <v>229</v>
      </c>
      <c r="MN531" s="2" t="s">
        <v>229</v>
      </c>
      <c r="MO531" s="2" t="s">
        <v>241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239</v>
      </c>
      <c r="MX531" s="2" t="s">
        <v>226</v>
      </c>
      <c r="MY531" s="2" t="s">
        <v>1965</v>
      </c>
      <c r="MZ531" s="2" t="s">
        <v>229</v>
      </c>
      <c r="NA531" s="2" t="s">
        <v>241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239</v>
      </c>
      <c r="NJ531" s="2" t="s">
        <v>260</v>
      </c>
      <c r="NK531" s="2" t="s">
        <v>2101</v>
      </c>
      <c r="NL531" s="2" t="s">
        <v>548</v>
      </c>
      <c r="NM531" s="2" t="s">
        <v>241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272</v>
      </c>
      <c r="NV531" s="2" t="s">
        <v>226</v>
      </c>
      <c r="NW531" s="2" t="s">
        <v>229</v>
      </c>
      <c r="NX531" s="2" t="s">
        <v>229</v>
      </c>
      <c r="NY531" s="2" t="s">
        <v>241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266</v>
      </c>
      <c r="OH531" s="2" t="s">
        <v>226</v>
      </c>
      <c r="OI531" s="2" t="s">
        <v>229</v>
      </c>
      <c r="OJ531" s="2" t="s">
        <v>229</v>
      </c>
      <c r="OK531" s="2" t="s">
        <v>241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229</v>
      </c>
      <c r="OT531" s="2" t="s">
        <v>229</v>
      </c>
      <c r="OU531" s="2" t="s">
        <v>229</v>
      </c>
      <c r="OV531" s="2" t="s">
        <v>229</v>
      </c>
      <c r="OW531" s="2" t="s">
        <v>229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281</v>
      </c>
      <c r="PF531" s="2" t="s">
        <v>226</v>
      </c>
      <c r="PG531" s="2" t="s">
        <v>229</v>
      </c>
      <c r="PH531" s="2" t="s">
        <v>229</v>
      </c>
      <c r="PI531" s="2" t="s">
        <v>241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266</v>
      </c>
      <c r="PR531" s="2" t="s">
        <v>275</v>
      </c>
      <c r="PS531" s="2" t="s">
        <v>229</v>
      </c>
      <c r="PT531" s="2" t="s">
        <v>229</v>
      </c>
      <c r="PU531" s="2" t="s">
        <v>241</v>
      </c>
      <c r="PV531" s="2" t="s">
        <v>229</v>
      </c>
      <c r="PW531" s="4"/>
      <c r="PX531" s="8"/>
      <c r="PY531" s="4"/>
      <c r="PZ531" s="8"/>
      <c r="QA531" s="7"/>
      <c r="QB531" s="7"/>
      <c r="QC531" s="2" t="s">
        <v>281</v>
      </c>
      <c r="QD531" s="2" t="s">
        <v>226</v>
      </c>
      <c r="QE531" s="2" t="s">
        <v>229</v>
      </c>
      <c r="QF531" s="2" t="s">
        <v>229</v>
      </c>
      <c r="QG531" s="2" t="s">
        <v>241</v>
      </c>
      <c r="QH531" s="2" t="s">
        <v>229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229</v>
      </c>
      <c r="QQ531" s="2" t="s">
        <v>229</v>
      </c>
      <c r="QR531" s="2" t="s">
        <v>229</v>
      </c>
      <c r="QS531" s="2" t="s">
        <v>229</v>
      </c>
      <c r="QT531" s="2" t="s">
        <v>229</v>
      </c>
      <c r="QU531" s="4"/>
      <c r="QV531" s="8"/>
      <c r="QW531" s="4"/>
      <c r="QX531" s="8"/>
      <c r="QY531" s="7"/>
      <c r="QZ531" s="7"/>
      <c r="RA531" s="2" t="s">
        <v>267</v>
      </c>
      <c r="RB531" s="2" t="s">
        <v>226</v>
      </c>
      <c r="RC531" s="2" t="s">
        <v>229</v>
      </c>
      <c r="RD531" s="2" t="s">
        <v>229</v>
      </c>
      <c r="RE531" s="2" t="s">
        <v>241</v>
      </c>
      <c r="RF531" s="2" t="s">
        <v>229</v>
      </c>
      <c r="RG531" s="4"/>
      <c r="RH531" s="8"/>
      <c r="RI531" s="4"/>
      <c r="RJ531" s="8"/>
      <c r="RK531" s="7"/>
      <c r="RL531" s="7"/>
      <c r="RM531" s="2" t="s">
        <v>229</v>
      </c>
      <c r="RN531" s="2" t="s">
        <v>229</v>
      </c>
      <c r="RO531" s="2" t="s">
        <v>229</v>
      </c>
      <c r="RP531" s="2" t="s">
        <v>229</v>
      </c>
      <c r="RQ531" s="2" t="s">
        <v>229</v>
      </c>
      <c r="RR531" s="2" t="s">
        <v>229</v>
      </c>
      <c r="RS531" s="4"/>
      <c r="RT531" s="8"/>
      <c r="RU531" s="4"/>
      <c r="RV531" s="8"/>
      <c r="RW531" s="7"/>
      <c r="RX531" s="7"/>
      <c r="RY531" s="2" t="s">
        <v>266</v>
      </c>
      <c r="RZ531" s="2" t="s">
        <v>275</v>
      </c>
      <c r="SA531" s="2" t="s">
        <v>229</v>
      </c>
      <c r="SB531" s="2" t="s">
        <v>229</v>
      </c>
      <c r="SC531" s="2" t="s">
        <v>241</v>
      </c>
      <c r="SD531" s="2" t="s">
        <v>229</v>
      </c>
      <c r="SE531" s="4">
        <v>320</v>
      </c>
      <c r="SF531" s="4"/>
      <c r="SG531" s="4"/>
      <c r="SH531" s="4"/>
      <c r="SI531" s="4">
        <v>1</v>
      </c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>
        <v>40</v>
      </c>
      <c r="TF531" s="4"/>
      <c r="TG531" s="4">
        <v>240</v>
      </c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>
        <v>40</v>
      </c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>
        <v>100</v>
      </c>
      <c r="UM531" s="4"/>
      <c r="UN531" s="4"/>
      <c r="UO531" s="4"/>
      <c r="UP531" s="4"/>
      <c r="UQ531" s="4"/>
      <c r="UR531" s="4"/>
      <c r="US531" s="4"/>
      <c r="UT531" s="4"/>
      <c r="UU531" s="4">
        <v>70</v>
      </c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>
        <v>110</v>
      </c>
      <c r="VS531" s="4"/>
    </row>
    <row r="532">
      <c r="A532" s="2" t="s">
        <v>3933</v>
      </c>
      <c r="B532" s="2" t="s">
        <v>216</v>
      </c>
      <c r="C532" s="2" t="s">
        <v>3859</v>
      </c>
      <c r="D532" s="2" t="s">
        <v>218</v>
      </c>
      <c r="E532" s="2" t="s">
        <v>219</v>
      </c>
      <c r="F532" s="2" t="s">
        <v>3925</v>
      </c>
      <c r="G532" s="2" t="s">
        <v>2203</v>
      </c>
      <c r="H532" s="2" t="s">
        <v>3926</v>
      </c>
      <c r="I532" s="2" t="s">
        <v>3927</v>
      </c>
      <c r="J532" s="2" t="s">
        <v>285</v>
      </c>
      <c r="K532" s="2" t="s">
        <v>1878</v>
      </c>
      <c r="L532" s="3">
        <v>48</v>
      </c>
      <c r="M532" s="3">
        <v>50.4</v>
      </c>
      <c r="N532" s="3">
        <v>99.99</v>
      </c>
      <c r="O532" s="2" t="s">
        <v>226</v>
      </c>
      <c r="P532" s="2" t="s">
        <v>618</v>
      </c>
      <c r="Q532" s="2" t="s">
        <v>228</v>
      </c>
      <c r="R532" s="2" t="s">
        <v>229</v>
      </c>
      <c r="S532" s="2" t="s">
        <v>3928</v>
      </c>
      <c r="T532" s="2" t="s">
        <v>3733</v>
      </c>
      <c r="U532" s="2" t="s">
        <v>733</v>
      </c>
      <c r="V532" s="2" t="s">
        <v>1910</v>
      </c>
      <c r="W532" s="2" t="s">
        <v>1009</v>
      </c>
      <c r="X532" s="2" t="s">
        <v>686</v>
      </c>
      <c r="Y532" s="2" t="s">
        <v>2101</v>
      </c>
      <c r="Z532" s="4">
        <v>225</v>
      </c>
      <c r="AA532" s="4">
        <f>=ROUNDDOWN(12.5,0)</f>
      </c>
      <c r="AB532" s="5">
        <v>18</v>
      </c>
      <c r="AC532" s="2" t="s">
        <v>1199</v>
      </c>
      <c r="AD532" s="4">
        <v>100</v>
      </c>
      <c r="AE532" s="4">
        <v>580</v>
      </c>
      <c r="AF532" s="6">
        <v>65</v>
      </c>
      <c r="AG532" s="6">
        <v>73</v>
      </c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>
        <v>18</v>
      </c>
      <c r="AQ532" s="8">
        <v>990.29</v>
      </c>
      <c r="AR532" s="4">
        <v>19</v>
      </c>
      <c r="AS532" s="8">
        <v>1000.06</v>
      </c>
      <c r="AT532" s="7">
        <v>-0.0526</v>
      </c>
      <c r="AU532" s="7">
        <v>-0.0098</v>
      </c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>
        <v>0.4019</v>
      </c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 t="s">
        <v>229</v>
      </c>
      <c r="BJ532" s="4">
        <v>18</v>
      </c>
      <c r="BK532" s="8">
        <v>990.29</v>
      </c>
      <c r="BL532" s="2" t="s">
        <v>3934</v>
      </c>
      <c r="BM532" s="7">
        <v>1</v>
      </c>
      <c r="BN532" s="7">
        <v>1</v>
      </c>
      <c r="BO532" s="4">
        <v>6</v>
      </c>
      <c r="BP532" s="8">
        <v>331.2</v>
      </c>
      <c r="BQ532" s="4"/>
      <c r="BR532" s="8"/>
      <c r="BS532" s="7"/>
      <c r="BT532" s="7"/>
      <c r="BU532" s="2" t="s">
        <v>239</v>
      </c>
      <c r="BV532" s="2" t="s">
        <v>226</v>
      </c>
      <c r="BW532" s="2" t="s">
        <v>229</v>
      </c>
      <c r="BX532" s="2" t="s">
        <v>1310</v>
      </c>
      <c r="BY532" s="2" t="s">
        <v>241</v>
      </c>
      <c r="BZ532" s="2" t="s">
        <v>229</v>
      </c>
      <c r="CA532" s="4">
        <v>2</v>
      </c>
      <c r="CB532" s="8">
        <v>103.48</v>
      </c>
      <c r="CC532" s="4">
        <v>6</v>
      </c>
      <c r="CD532" s="8">
        <v>310.44</v>
      </c>
      <c r="CE532" s="7">
        <v>-0.6667</v>
      </c>
      <c r="CF532" s="7">
        <v>-0.6667</v>
      </c>
      <c r="CG532" s="2" t="s">
        <v>239</v>
      </c>
      <c r="CH532" s="2" t="s">
        <v>226</v>
      </c>
      <c r="CI532" s="2" t="s">
        <v>2101</v>
      </c>
      <c r="CJ532" s="2" t="s">
        <v>1330</v>
      </c>
      <c r="CK532" s="2" t="s">
        <v>241</v>
      </c>
      <c r="CL532" s="2" t="s">
        <v>229</v>
      </c>
      <c r="CM532" s="4">
        <v>7</v>
      </c>
      <c r="CN532" s="8">
        <v>391.16</v>
      </c>
      <c r="CO532" s="4">
        <v>2</v>
      </c>
      <c r="CP532" s="8">
        <v>111.76</v>
      </c>
      <c r="CQ532" s="7">
        <v>2.5</v>
      </c>
      <c r="CR532" s="7">
        <v>2.5</v>
      </c>
      <c r="CS532" s="2" t="s">
        <v>239</v>
      </c>
      <c r="CT532" s="2" t="s">
        <v>226</v>
      </c>
      <c r="CU532" s="2" t="s">
        <v>2101</v>
      </c>
      <c r="CV532" s="2" t="s">
        <v>320</v>
      </c>
      <c r="CW532" s="2" t="s">
        <v>241</v>
      </c>
      <c r="CX532" s="2" t="s">
        <v>229</v>
      </c>
      <c r="CY532" s="4">
        <v>2</v>
      </c>
      <c r="CZ532" s="8">
        <v>110.74</v>
      </c>
      <c r="DA532" s="4">
        <v>3</v>
      </c>
      <c r="DB532" s="8">
        <v>166.11</v>
      </c>
      <c r="DC532" s="7">
        <v>-0.3333</v>
      </c>
      <c r="DD532" s="7">
        <v>-0.3333</v>
      </c>
      <c r="DE532" s="2" t="s">
        <v>239</v>
      </c>
      <c r="DF532" s="2" t="s">
        <v>226</v>
      </c>
      <c r="DG532" s="2" t="s">
        <v>2101</v>
      </c>
      <c r="DH532" s="2" t="s">
        <v>569</v>
      </c>
      <c r="DI532" s="2" t="s">
        <v>241</v>
      </c>
      <c r="DJ532" s="2" t="s">
        <v>229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226</v>
      </c>
      <c r="DS532" s="2" t="s">
        <v>452</v>
      </c>
      <c r="DT532" s="2" t="s">
        <v>3935</v>
      </c>
      <c r="DU532" s="2" t="s">
        <v>241</v>
      </c>
      <c r="DV532" s="2" t="s">
        <v>229</v>
      </c>
      <c r="DW532" s="4"/>
      <c r="DX532" s="8"/>
      <c r="DY532" s="4"/>
      <c r="DZ532" s="8"/>
      <c r="EA532" s="7"/>
      <c r="EB532" s="7"/>
      <c r="EC532" s="2" t="s">
        <v>266</v>
      </c>
      <c r="ED532" s="2" t="s">
        <v>226</v>
      </c>
      <c r="EE532" s="2" t="s">
        <v>321</v>
      </c>
      <c r="EF532" s="2" t="s">
        <v>3377</v>
      </c>
      <c r="EG532" s="2" t="s">
        <v>241</v>
      </c>
      <c r="EH532" s="2" t="s">
        <v>229</v>
      </c>
      <c r="EI532" s="4"/>
      <c r="EJ532" s="8"/>
      <c r="EK532" s="4">
        <v>1</v>
      </c>
      <c r="EL532" s="8">
        <v>52.09</v>
      </c>
      <c r="EM532" s="7">
        <v>-1</v>
      </c>
      <c r="EN532" s="7">
        <v>-1</v>
      </c>
      <c r="EO532" s="2" t="s">
        <v>239</v>
      </c>
      <c r="EP532" s="2" t="s">
        <v>226</v>
      </c>
      <c r="EQ532" s="2" t="s">
        <v>467</v>
      </c>
      <c r="ER532" s="2" t="s">
        <v>1075</v>
      </c>
      <c r="ES532" s="2" t="s">
        <v>241</v>
      </c>
      <c r="ET532" s="2" t="s">
        <v>229</v>
      </c>
      <c r="EU532" s="4">
        <v>1</v>
      </c>
      <c r="EV532" s="8">
        <v>53.71</v>
      </c>
      <c r="EW532" s="4"/>
      <c r="EX532" s="8"/>
      <c r="EY532" s="7"/>
      <c r="EZ532" s="7"/>
      <c r="FA532" s="2" t="s">
        <v>239</v>
      </c>
      <c r="FB532" s="2" t="s">
        <v>226</v>
      </c>
      <c r="FC532" s="2" t="s">
        <v>2101</v>
      </c>
      <c r="FD532" s="2" t="s">
        <v>1330</v>
      </c>
      <c r="FE532" s="2" t="s">
        <v>241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226</v>
      </c>
      <c r="FO532" s="2" t="s">
        <v>2101</v>
      </c>
      <c r="FP532" s="2" t="s">
        <v>3935</v>
      </c>
      <c r="FQ532" s="2" t="s">
        <v>241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239</v>
      </c>
      <c r="FZ532" s="2" t="s">
        <v>226</v>
      </c>
      <c r="GA532" s="2" t="s">
        <v>327</v>
      </c>
      <c r="GB532" s="2" t="s">
        <v>229</v>
      </c>
      <c r="GC532" s="2" t="s">
        <v>241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714</v>
      </c>
      <c r="GL532" s="2" t="s">
        <v>275</v>
      </c>
      <c r="GM532" s="2" t="s">
        <v>3931</v>
      </c>
      <c r="GN532" s="2" t="s">
        <v>3131</v>
      </c>
      <c r="GO532" s="2" t="s">
        <v>241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239</v>
      </c>
      <c r="GX532" s="2" t="s">
        <v>226</v>
      </c>
      <c r="GY532" s="2" t="s">
        <v>330</v>
      </c>
      <c r="GZ532" s="2" t="s">
        <v>3376</v>
      </c>
      <c r="HA532" s="2" t="s">
        <v>241</v>
      </c>
      <c r="HB532" s="2" t="s">
        <v>229</v>
      </c>
      <c r="HC532" s="4"/>
      <c r="HD532" s="8"/>
      <c r="HE532" s="4">
        <v>1</v>
      </c>
      <c r="HF532" s="8">
        <v>50.4</v>
      </c>
      <c r="HG532" s="7">
        <v>-1</v>
      </c>
      <c r="HH532" s="7">
        <v>-1</v>
      </c>
      <c r="HI532" s="2" t="s">
        <v>714</v>
      </c>
      <c r="HJ532" s="2" t="s">
        <v>275</v>
      </c>
      <c r="HK532" s="2" t="s">
        <v>332</v>
      </c>
      <c r="HL532" s="2" t="s">
        <v>2366</v>
      </c>
      <c r="HM532" s="2" t="s">
        <v>241</v>
      </c>
      <c r="HN532" s="2" t="s">
        <v>229</v>
      </c>
      <c r="HO532" s="4"/>
      <c r="HP532" s="8"/>
      <c r="HQ532" s="4">
        <v>2</v>
      </c>
      <c r="HR532" s="8">
        <v>107.66</v>
      </c>
      <c r="HS532" s="7">
        <v>-1</v>
      </c>
      <c r="HT532" s="7">
        <v>-1</v>
      </c>
      <c r="HU532" s="2" t="s">
        <v>239</v>
      </c>
      <c r="HV532" s="2" t="s">
        <v>226</v>
      </c>
      <c r="HW532" s="2" t="s">
        <v>3936</v>
      </c>
      <c r="HX532" s="2" t="s">
        <v>3937</v>
      </c>
      <c r="HY532" s="2" t="s">
        <v>241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266</v>
      </c>
      <c r="IH532" s="2" t="s">
        <v>226</v>
      </c>
      <c r="II532" s="2" t="s">
        <v>229</v>
      </c>
      <c r="IJ532" s="2" t="s">
        <v>229</v>
      </c>
      <c r="IK532" s="2" t="s">
        <v>241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239</v>
      </c>
      <c r="IT532" s="2" t="s">
        <v>226</v>
      </c>
      <c r="IU532" s="2" t="s">
        <v>1082</v>
      </c>
      <c r="IV532" s="2" t="s">
        <v>2575</v>
      </c>
      <c r="IW532" s="2" t="s">
        <v>241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239</v>
      </c>
      <c r="JF532" s="2" t="s">
        <v>226</v>
      </c>
      <c r="JG532" s="2" t="s">
        <v>268</v>
      </c>
      <c r="JH532" s="2" t="s">
        <v>899</v>
      </c>
      <c r="JI532" s="2" t="s">
        <v>241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229</v>
      </c>
      <c r="JR532" s="2" t="s">
        <v>229</v>
      </c>
      <c r="JS532" s="2" t="s">
        <v>229</v>
      </c>
      <c r="JT532" s="2" t="s">
        <v>229</v>
      </c>
      <c r="JU532" s="2" t="s">
        <v>229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272</v>
      </c>
      <c r="KD532" s="2" t="s">
        <v>226</v>
      </c>
      <c r="KE532" s="2" t="s">
        <v>229</v>
      </c>
      <c r="KF532" s="2" t="s">
        <v>229</v>
      </c>
      <c r="KG532" s="2" t="s">
        <v>241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272</v>
      </c>
      <c r="KP532" s="2" t="s">
        <v>226</v>
      </c>
      <c r="KQ532" s="2" t="s">
        <v>229</v>
      </c>
      <c r="KR532" s="2" t="s">
        <v>229</v>
      </c>
      <c r="KS532" s="2" t="s">
        <v>241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272</v>
      </c>
      <c r="LB532" s="2" t="s">
        <v>226</v>
      </c>
      <c r="LC532" s="2" t="s">
        <v>229</v>
      </c>
      <c r="LD532" s="2" t="s">
        <v>229</v>
      </c>
      <c r="LE532" s="2" t="s">
        <v>241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229</v>
      </c>
      <c r="LN532" s="2" t="s">
        <v>229</v>
      </c>
      <c r="LO532" s="2" t="s">
        <v>229</v>
      </c>
      <c r="LP532" s="2" t="s">
        <v>229</v>
      </c>
      <c r="LQ532" s="2" t="s">
        <v>229</v>
      </c>
      <c r="LR532" s="2" t="s">
        <v>229</v>
      </c>
      <c r="LS532" s="4"/>
      <c r="LT532" s="8"/>
      <c r="LU532" s="4">
        <v>4</v>
      </c>
      <c r="LV532" s="8">
        <v>201.6</v>
      </c>
      <c r="LW532" s="7">
        <v>-1</v>
      </c>
      <c r="LX532" s="7">
        <v>-1</v>
      </c>
      <c r="LY532" s="2" t="s">
        <v>239</v>
      </c>
      <c r="LZ532" s="2" t="s">
        <v>275</v>
      </c>
      <c r="MA532" s="2" t="s">
        <v>592</v>
      </c>
      <c r="MB532" s="2" t="s">
        <v>3717</v>
      </c>
      <c r="MC532" s="2" t="s">
        <v>241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266</v>
      </c>
      <c r="ML532" s="2" t="s">
        <v>226</v>
      </c>
      <c r="MM532" s="2" t="s">
        <v>229</v>
      </c>
      <c r="MN532" s="2" t="s">
        <v>229</v>
      </c>
      <c r="MO532" s="2" t="s">
        <v>241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239</v>
      </c>
      <c r="MX532" s="2" t="s">
        <v>226</v>
      </c>
      <c r="MY532" s="2" t="s">
        <v>1965</v>
      </c>
      <c r="MZ532" s="2" t="s">
        <v>2593</v>
      </c>
      <c r="NA532" s="2" t="s">
        <v>241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239</v>
      </c>
      <c r="NJ532" s="2" t="s">
        <v>260</v>
      </c>
      <c r="NK532" s="2" t="s">
        <v>2101</v>
      </c>
      <c r="NL532" s="2" t="s">
        <v>2757</v>
      </c>
      <c r="NM532" s="2" t="s">
        <v>241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272</v>
      </c>
      <c r="NV532" s="2" t="s">
        <v>226</v>
      </c>
      <c r="NW532" s="2" t="s">
        <v>229</v>
      </c>
      <c r="NX532" s="2" t="s">
        <v>229</v>
      </c>
      <c r="NY532" s="2" t="s">
        <v>241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266</v>
      </c>
      <c r="OH532" s="2" t="s">
        <v>226</v>
      </c>
      <c r="OI532" s="2" t="s">
        <v>229</v>
      </c>
      <c r="OJ532" s="2" t="s">
        <v>229</v>
      </c>
      <c r="OK532" s="2" t="s">
        <v>241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229</v>
      </c>
      <c r="OT532" s="2" t="s">
        <v>229</v>
      </c>
      <c r="OU532" s="2" t="s">
        <v>229</v>
      </c>
      <c r="OV532" s="2" t="s">
        <v>229</v>
      </c>
      <c r="OW532" s="2" t="s">
        <v>229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281</v>
      </c>
      <c r="PF532" s="2" t="s">
        <v>226</v>
      </c>
      <c r="PG532" s="2" t="s">
        <v>229</v>
      </c>
      <c r="PH532" s="2" t="s">
        <v>229</v>
      </c>
      <c r="PI532" s="2" t="s">
        <v>241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266</v>
      </c>
      <c r="PR532" s="2" t="s">
        <v>275</v>
      </c>
      <c r="PS532" s="2" t="s">
        <v>229</v>
      </c>
      <c r="PT532" s="2" t="s">
        <v>229</v>
      </c>
      <c r="PU532" s="2" t="s">
        <v>241</v>
      </c>
      <c r="PV532" s="2" t="s">
        <v>229</v>
      </c>
      <c r="PW532" s="4"/>
      <c r="PX532" s="8"/>
      <c r="PY532" s="4"/>
      <c r="PZ532" s="8"/>
      <c r="QA532" s="7"/>
      <c r="QB532" s="7"/>
      <c r="QC532" s="2" t="s">
        <v>281</v>
      </c>
      <c r="QD532" s="2" t="s">
        <v>226</v>
      </c>
      <c r="QE532" s="2" t="s">
        <v>229</v>
      </c>
      <c r="QF532" s="2" t="s">
        <v>229</v>
      </c>
      <c r="QG532" s="2" t="s">
        <v>241</v>
      </c>
      <c r="QH532" s="2" t="s">
        <v>229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229</v>
      </c>
      <c r="QQ532" s="2" t="s">
        <v>229</v>
      </c>
      <c r="QR532" s="2" t="s">
        <v>229</v>
      </c>
      <c r="QS532" s="2" t="s">
        <v>229</v>
      </c>
      <c r="QT532" s="2" t="s">
        <v>229</v>
      </c>
      <c r="QU532" s="4"/>
      <c r="QV532" s="8"/>
      <c r="QW532" s="4"/>
      <c r="QX532" s="8"/>
      <c r="QY532" s="7"/>
      <c r="QZ532" s="7"/>
      <c r="RA532" s="2" t="s">
        <v>267</v>
      </c>
      <c r="RB532" s="2" t="s">
        <v>226</v>
      </c>
      <c r="RC532" s="2" t="s">
        <v>229</v>
      </c>
      <c r="RD532" s="2" t="s">
        <v>229</v>
      </c>
      <c r="RE532" s="2" t="s">
        <v>241</v>
      </c>
      <c r="RF532" s="2" t="s">
        <v>229</v>
      </c>
      <c r="RG532" s="4"/>
      <c r="RH532" s="8"/>
      <c r="RI532" s="4"/>
      <c r="RJ532" s="8"/>
      <c r="RK532" s="7"/>
      <c r="RL532" s="7"/>
      <c r="RM532" s="2" t="s">
        <v>229</v>
      </c>
      <c r="RN532" s="2" t="s">
        <v>229</v>
      </c>
      <c r="RO532" s="2" t="s">
        <v>229</v>
      </c>
      <c r="RP532" s="2" t="s">
        <v>229</v>
      </c>
      <c r="RQ532" s="2" t="s">
        <v>229</v>
      </c>
      <c r="RR532" s="2" t="s">
        <v>229</v>
      </c>
      <c r="RS532" s="4"/>
      <c r="RT532" s="8"/>
      <c r="RU532" s="4"/>
      <c r="RV532" s="8"/>
      <c r="RW532" s="7"/>
      <c r="RX532" s="7"/>
      <c r="RY532" s="2" t="s">
        <v>266</v>
      </c>
      <c r="RZ532" s="2" t="s">
        <v>275</v>
      </c>
      <c r="SA532" s="2" t="s">
        <v>229</v>
      </c>
      <c r="SB532" s="2" t="s">
        <v>229</v>
      </c>
      <c r="SC532" s="2" t="s">
        <v>241</v>
      </c>
      <c r="SD532" s="2" t="s">
        <v>229</v>
      </c>
      <c r="SE532" s="4">
        <v>203</v>
      </c>
      <c r="SF532" s="4"/>
      <c r="SG532" s="4"/>
      <c r="SH532" s="4"/>
      <c r="SI532" s="4">
        <v>22</v>
      </c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100</v>
      </c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>
        <v>50</v>
      </c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>
        <v>220</v>
      </c>
      <c r="UM532" s="4"/>
      <c r="UN532" s="4"/>
      <c r="UO532" s="4"/>
      <c r="UP532" s="4"/>
      <c r="UQ532" s="4"/>
      <c r="UR532" s="4"/>
      <c r="US532" s="4"/>
      <c r="UT532" s="4"/>
      <c r="UU532" s="4">
        <v>110</v>
      </c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>
        <v>100</v>
      </c>
      <c r="VS532" s="4"/>
    </row>
    <row r="533">
      <c r="A533" s="2" t="s">
        <v>3938</v>
      </c>
      <c r="B533" s="2" t="s">
        <v>216</v>
      </c>
      <c r="C533" s="2" t="s">
        <v>3859</v>
      </c>
      <c r="D533" s="2" t="s">
        <v>218</v>
      </c>
      <c r="E533" s="2" t="s">
        <v>219</v>
      </c>
      <c r="F533" s="2" t="s">
        <v>3939</v>
      </c>
      <c r="G533" s="2" t="s">
        <v>3940</v>
      </c>
      <c r="H533" s="2" t="s">
        <v>1662</v>
      </c>
      <c r="I533" s="2" t="s">
        <v>3941</v>
      </c>
      <c r="J533" s="2" t="s">
        <v>2888</v>
      </c>
      <c r="K533" s="2" t="s">
        <v>1140</v>
      </c>
      <c r="L533" s="3">
        <v>38.58</v>
      </c>
      <c r="M533" s="3">
        <v>40.51</v>
      </c>
      <c r="N533" s="3">
        <v>79.99</v>
      </c>
      <c r="O533" s="2" t="s">
        <v>226</v>
      </c>
      <c r="P533" s="2" t="s">
        <v>528</v>
      </c>
      <c r="Q533" s="2" t="s">
        <v>228</v>
      </c>
      <c r="R533" s="2" t="s">
        <v>229</v>
      </c>
      <c r="S533" s="2" t="s">
        <v>3942</v>
      </c>
      <c r="T533" s="2" t="s">
        <v>3733</v>
      </c>
      <c r="U533" s="2" t="s">
        <v>286</v>
      </c>
      <c r="V533" s="2" t="s">
        <v>1524</v>
      </c>
      <c r="W533" s="2" t="s">
        <v>1009</v>
      </c>
      <c r="X533" s="2" t="s">
        <v>229</v>
      </c>
      <c r="Y533" s="2" t="s">
        <v>2422</v>
      </c>
      <c r="Z533" s="4">
        <v>176</v>
      </c>
      <c r="AA533" s="4">
        <f>=ROUNDDOWN(8,0)</f>
      </c>
      <c r="AB533" s="5">
        <v>22</v>
      </c>
      <c r="AC533" s="2" t="s">
        <v>3929</v>
      </c>
      <c r="AD533" s="4">
        <v>30</v>
      </c>
      <c r="AE533" s="4">
        <v>750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>
        <v>15</v>
      </c>
      <c r="AQ533" s="8">
        <v>685.94</v>
      </c>
      <c r="AR533" s="4">
        <v>26</v>
      </c>
      <c r="AS533" s="8">
        <v>1217.88</v>
      </c>
      <c r="AT533" s="7">
        <v>-0.4231</v>
      </c>
      <c r="AU533" s="7">
        <v>-0.4368</v>
      </c>
      <c r="AV533" s="4">
        <v>22</v>
      </c>
      <c r="AW533" s="8">
        <v>1085.15</v>
      </c>
      <c r="AX533" s="4">
        <v>34</v>
      </c>
      <c r="AY533" s="8">
        <v>1678.26</v>
      </c>
      <c r="AZ533" s="7">
        <v>-0.3529</v>
      </c>
      <c r="BA533" s="7">
        <v>-0.3534</v>
      </c>
      <c r="BB533" s="7">
        <v>0.6321</v>
      </c>
      <c r="BC533" s="4">
        <v>35</v>
      </c>
      <c r="BD533" s="8">
        <v>1704.06</v>
      </c>
      <c r="BE533" s="4">
        <v>43</v>
      </c>
      <c r="BF533" s="8">
        <v>2169.41</v>
      </c>
      <c r="BG533" s="7">
        <v>-0.186</v>
      </c>
      <c r="BH533" s="7">
        <v>-0.2145</v>
      </c>
      <c r="BI533" s="7">
        <v>0.6368</v>
      </c>
      <c r="BJ533" s="4">
        <v>15</v>
      </c>
      <c r="BK533" s="8">
        <v>685.94</v>
      </c>
      <c r="BL533" s="2" t="s">
        <v>3943</v>
      </c>
      <c r="BM533" s="7">
        <v>1</v>
      </c>
      <c r="BN533" s="7">
        <v>1</v>
      </c>
      <c r="BO533" s="4">
        <v>7</v>
      </c>
      <c r="BP533" s="8">
        <v>332.29</v>
      </c>
      <c r="BQ533" s="4">
        <v>21</v>
      </c>
      <c r="BR533" s="8">
        <v>996.87</v>
      </c>
      <c r="BS533" s="7">
        <v>-0.6667</v>
      </c>
      <c r="BT533" s="7">
        <v>-0.6667</v>
      </c>
      <c r="BU533" s="2" t="s">
        <v>239</v>
      </c>
      <c r="BV533" s="2" t="s">
        <v>226</v>
      </c>
      <c r="BW533" s="2" t="s">
        <v>229</v>
      </c>
      <c r="BX533" s="2" t="s">
        <v>918</v>
      </c>
      <c r="BY533" s="2" t="s">
        <v>241</v>
      </c>
      <c r="BZ533" s="2" t="s">
        <v>229</v>
      </c>
      <c r="CA533" s="4">
        <v>3</v>
      </c>
      <c r="CB533" s="8">
        <v>137.67</v>
      </c>
      <c r="CC533" s="4">
        <v>3</v>
      </c>
      <c r="CD533" s="8">
        <v>137.67</v>
      </c>
      <c r="CE533" s="7"/>
      <c r="CF533" s="7"/>
      <c r="CG533" s="2" t="s">
        <v>239</v>
      </c>
      <c r="CH533" s="2" t="s">
        <v>226</v>
      </c>
      <c r="CI533" s="2" t="s">
        <v>1599</v>
      </c>
      <c r="CJ533" s="2" t="s">
        <v>3066</v>
      </c>
      <c r="CK533" s="2" t="s">
        <v>241</v>
      </c>
      <c r="CL533" s="2" t="s">
        <v>229</v>
      </c>
      <c r="CM533" s="4">
        <v>3</v>
      </c>
      <c r="CN533" s="8">
        <v>138.15</v>
      </c>
      <c r="CO533" s="4"/>
      <c r="CP533" s="8"/>
      <c r="CQ533" s="7"/>
      <c r="CR533" s="7"/>
      <c r="CS533" s="2" t="s">
        <v>239</v>
      </c>
      <c r="CT533" s="2" t="s">
        <v>226</v>
      </c>
      <c r="CU533" s="2" t="s">
        <v>3944</v>
      </c>
      <c r="CV533" s="2" t="s">
        <v>1619</v>
      </c>
      <c r="CW533" s="2" t="s">
        <v>241</v>
      </c>
      <c r="CX533" s="2" t="s">
        <v>229</v>
      </c>
      <c r="CY533" s="4">
        <v>1</v>
      </c>
      <c r="CZ533" s="8">
        <v>37.33</v>
      </c>
      <c r="DA533" s="4">
        <v>1</v>
      </c>
      <c r="DB533" s="8">
        <v>42</v>
      </c>
      <c r="DC533" s="7"/>
      <c r="DD533" s="7">
        <v>-0.1112</v>
      </c>
      <c r="DE533" s="2" t="s">
        <v>239</v>
      </c>
      <c r="DF533" s="2" t="s">
        <v>226</v>
      </c>
      <c r="DG533" s="2" t="s">
        <v>1871</v>
      </c>
      <c r="DH533" s="2" t="s">
        <v>3945</v>
      </c>
      <c r="DI533" s="2" t="s">
        <v>241</v>
      </c>
      <c r="DJ533" s="2" t="s">
        <v>229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226</v>
      </c>
      <c r="DS533" s="2" t="s">
        <v>927</v>
      </c>
      <c r="DT533" s="2" t="s">
        <v>297</v>
      </c>
      <c r="DU533" s="2" t="s">
        <v>241</v>
      </c>
      <c r="DV533" s="2" t="s">
        <v>229</v>
      </c>
      <c r="DW533" s="4">
        <v>1</v>
      </c>
      <c r="DX533" s="8">
        <v>40.5</v>
      </c>
      <c r="DY533" s="4"/>
      <c r="DZ533" s="8"/>
      <c r="EA533" s="7"/>
      <c r="EB533" s="7"/>
      <c r="EC533" s="2" t="s">
        <v>239</v>
      </c>
      <c r="ED533" s="2" t="s">
        <v>226</v>
      </c>
      <c r="EE533" s="2" t="s">
        <v>249</v>
      </c>
      <c r="EF533" s="2" t="s">
        <v>1426</v>
      </c>
      <c r="EG533" s="2" t="s">
        <v>241</v>
      </c>
      <c r="EH533" s="2" t="s">
        <v>229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226</v>
      </c>
      <c r="EQ533" s="2" t="s">
        <v>3944</v>
      </c>
      <c r="ER533" s="2" t="s">
        <v>2097</v>
      </c>
      <c r="ES533" s="2" t="s">
        <v>241</v>
      </c>
      <c r="ET533" s="2" t="s">
        <v>229</v>
      </c>
      <c r="EU533" s="4"/>
      <c r="EV533" s="8"/>
      <c r="EW533" s="4">
        <v>1</v>
      </c>
      <c r="EX533" s="8">
        <v>41.34</v>
      </c>
      <c r="EY533" s="7">
        <v>-1</v>
      </c>
      <c r="EZ533" s="7">
        <v>-1</v>
      </c>
      <c r="FA533" s="2" t="s">
        <v>239</v>
      </c>
      <c r="FB533" s="2" t="s">
        <v>226</v>
      </c>
      <c r="FC533" s="2" t="s">
        <v>1416</v>
      </c>
      <c r="FD533" s="2" t="s">
        <v>809</v>
      </c>
      <c r="FE533" s="2" t="s">
        <v>241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226</v>
      </c>
      <c r="FO533" s="2" t="s">
        <v>3944</v>
      </c>
      <c r="FP533" s="2" t="s">
        <v>1619</v>
      </c>
      <c r="FQ533" s="2" t="s">
        <v>241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239</v>
      </c>
      <c r="FZ533" s="2" t="s">
        <v>226</v>
      </c>
      <c r="GA533" s="2" t="s">
        <v>3276</v>
      </c>
      <c r="GB533" s="2" t="s">
        <v>229</v>
      </c>
      <c r="GC533" s="2" t="s">
        <v>241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714</v>
      </c>
      <c r="GL533" s="2" t="s">
        <v>275</v>
      </c>
      <c r="GM533" s="2" t="s">
        <v>3931</v>
      </c>
      <c r="GN533" s="2" t="s">
        <v>3946</v>
      </c>
      <c r="GO533" s="2" t="s">
        <v>241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239</v>
      </c>
      <c r="GX533" s="2" t="s">
        <v>226</v>
      </c>
      <c r="GY533" s="2" t="s">
        <v>1492</v>
      </c>
      <c r="GZ533" s="2" t="s">
        <v>494</v>
      </c>
      <c r="HA533" s="2" t="s">
        <v>241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714</v>
      </c>
      <c r="HJ533" s="2" t="s">
        <v>275</v>
      </c>
      <c r="HK533" s="2" t="s">
        <v>3009</v>
      </c>
      <c r="HL533" s="2" t="s">
        <v>1030</v>
      </c>
      <c r="HM533" s="2" t="s">
        <v>241</v>
      </c>
      <c r="HN533" s="2" t="s">
        <v>229</v>
      </c>
      <c r="HO533" s="4"/>
      <c r="HP533" s="8"/>
      <c r="HQ533" s="4"/>
      <c r="HR533" s="8"/>
      <c r="HS533" s="7"/>
      <c r="HT533" s="7"/>
      <c r="HU533" s="2" t="s">
        <v>239</v>
      </c>
      <c r="HV533" s="2" t="s">
        <v>226</v>
      </c>
      <c r="HW533" s="2" t="s">
        <v>3268</v>
      </c>
      <c r="HX533" s="2" t="s">
        <v>3560</v>
      </c>
      <c r="HY533" s="2" t="s">
        <v>241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266</v>
      </c>
      <c r="IH533" s="2" t="s">
        <v>226</v>
      </c>
      <c r="II533" s="2" t="s">
        <v>229</v>
      </c>
      <c r="IJ533" s="2" t="s">
        <v>229</v>
      </c>
      <c r="IK533" s="2" t="s">
        <v>241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239</v>
      </c>
      <c r="IT533" s="2" t="s">
        <v>226</v>
      </c>
      <c r="IU533" s="2" t="s">
        <v>1082</v>
      </c>
      <c r="IV533" s="2" t="s">
        <v>632</v>
      </c>
      <c r="IW533" s="2" t="s">
        <v>241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239</v>
      </c>
      <c r="JF533" s="2" t="s">
        <v>226</v>
      </c>
      <c r="JG533" s="2" t="s">
        <v>268</v>
      </c>
      <c r="JH533" s="2" t="s">
        <v>2227</v>
      </c>
      <c r="JI533" s="2" t="s">
        <v>241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229</v>
      </c>
      <c r="JR533" s="2" t="s">
        <v>229</v>
      </c>
      <c r="JS533" s="2" t="s">
        <v>229</v>
      </c>
      <c r="JT533" s="2" t="s">
        <v>229</v>
      </c>
      <c r="JU533" s="2" t="s">
        <v>229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272</v>
      </c>
      <c r="KD533" s="2" t="s">
        <v>226</v>
      </c>
      <c r="KE533" s="2" t="s">
        <v>229</v>
      </c>
      <c r="KF533" s="2" t="s">
        <v>229</v>
      </c>
      <c r="KG533" s="2" t="s">
        <v>241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272</v>
      </c>
      <c r="KP533" s="2" t="s">
        <v>226</v>
      </c>
      <c r="KQ533" s="2" t="s">
        <v>229</v>
      </c>
      <c r="KR533" s="2" t="s">
        <v>229</v>
      </c>
      <c r="KS533" s="2" t="s">
        <v>241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239</v>
      </c>
      <c r="LB533" s="2" t="s">
        <v>226</v>
      </c>
      <c r="LC533" s="2" t="s">
        <v>273</v>
      </c>
      <c r="LD533" s="2" t="s">
        <v>1278</v>
      </c>
      <c r="LE533" s="2" t="s">
        <v>241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229</v>
      </c>
      <c r="LN533" s="2" t="s">
        <v>229</v>
      </c>
      <c r="LO533" s="2" t="s">
        <v>229</v>
      </c>
      <c r="LP533" s="2" t="s">
        <v>229</v>
      </c>
      <c r="LQ533" s="2" t="s">
        <v>229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239</v>
      </c>
      <c r="LZ533" s="2" t="s">
        <v>275</v>
      </c>
      <c r="MA533" s="2" t="s">
        <v>978</v>
      </c>
      <c r="MB533" s="2" t="s">
        <v>3636</v>
      </c>
      <c r="MC533" s="2" t="s">
        <v>241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278</v>
      </c>
      <c r="ML533" s="2" t="s">
        <v>226</v>
      </c>
      <c r="MM533" s="2" t="s">
        <v>229</v>
      </c>
      <c r="MN533" s="2" t="s">
        <v>229</v>
      </c>
      <c r="MO533" s="2" t="s">
        <v>241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239</v>
      </c>
      <c r="MX533" s="2" t="s">
        <v>226</v>
      </c>
      <c r="MY533" s="2" t="s">
        <v>723</v>
      </c>
      <c r="MZ533" s="2" t="s">
        <v>229</v>
      </c>
      <c r="NA533" s="2" t="s">
        <v>241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239</v>
      </c>
      <c r="NJ533" s="2" t="s">
        <v>260</v>
      </c>
      <c r="NK533" s="2" t="s">
        <v>752</v>
      </c>
      <c r="NL533" s="2" t="s">
        <v>790</v>
      </c>
      <c r="NM533" s="2" t="s">
        <v>241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272</v>
      </c>
      <c r="NV533" s="2" t="s">
        <v>226</v>
      </c>
      <c r="NW533" s="2" t="s">
        <v>229</v>
      </c>
      <c r="NX533" s="2" t="s">
        <v>229</v>
      </c>
      <c r="NY533" s="2" t="s">
        <v>241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266</v>
      </c>
      <c r="OH533" s="2" t="s">
        <v>226</v>
      </c>
      <c r="OI533" s="2" t="s">
        <v>229</v>
      </c>
      <c r="OJ533" s="2" t="s">
        <v>229</v>
      </c>
      <c r="OK533" s="2" t="s">
        <v>241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229</v>
      </c>
      <c r="OT533" s="2" t="s">
        <v>229</v>
      </c>
      <c r="OU533" s="2" t="s">
        <v>229</v>
      </c>
      <c r="OV533" s="2" t="s">
        <v>229</v>
      </c>
      <c r="OW533" s="2" t="s">
        <v>229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229</v>
      </c>
      <c r="PF533" s="2" t="s">
        <v>229</v>
      </c>
      <c r="PG533" s="2" t="s">
        <v>229</v>
      </c>
      <c r="PH533" s="2" t="s">
        <v>229</v>
      </c>
      <c r="PI533" s="2" t="s">
        <v>229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266</v>
      </c>
      <c r="PR533" s="2" t="s">
        <v>275</v>
      </c>
      <c r="PS533" s="2" t="s">
        <v>229</v>
      </c>
      <c r="PT533" s="2" t="s">
        <v>229</v>
      </c>
      <c r="PU533" s="2" t="s">
        <v>241</v>
      </c>
      <c r="PV533" s="2" t="s">
        <v>229</v>
      </c>
      <c r="PW533" s="4"/>
      <c r="PX533" s="8"/>
      <c r="PY533" s="4"/>
      <c r="PZ533" s="8"/>
      <c r="QA533" s="7"/>
      <c r="QB533" s="7"/>
      <c r="QC533" s="2" t="s">
        <v>281</v>
      </c>
      <c r="QD533" s="2" t="s">
        <v>226</v>
      </c>
      <c r="QE533" s="2" t="s">
        <v>229</v>
      </c>
      <c r="QF533" s="2" t="s">
        <v>229</v>
      </c>
      <c r="QG533" s="2" t="s">
        <v>241</v>
      </c>
      <c r="QH533" s="2" t="s">
        <v>229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229</v>
      </c>
      <c r="QQ533" s="2" t="s">
        <v>229</v>
      </c>
      <c r="QR533" s="2" t="s">
        <v>229</v>
      </c>
      <c r="QS533" s="2" t="s">
        <v>229</v>
      </c>
      <c r="QT533" s="2" t="s">
        <v>229</v>
      </c>
      <c r="QU533" s="4"/>
      <c r="QV533" s="8"/>
      <c r="QW533" s="4"/>
      <c r="QX533" s="8"/>
      <c r="QY533" s="7"/>
      <c r="QZ533" s="7"/>
      <c r="RA533" s="2" t="s">
        <v>239</v>
      </c>
      <c r="RB533" s="2" t="s">
        <v>275</v>
      </c>
      <c r="RC533" s="2" t="s">
        <v>3263</v>
      </c>
      <c r="RD533" s="2" t="s">
        <v>229</v>
      </c>
      <c r="RE533" s="2" t="s">
        <v>241</v>
      </c>
      <c r="RF533" s="2" t="s">
        <v>229</v>
      </c>
      <c r="RG533" s="4"/>
      <c r="RH533" s="8"/>
      <c r="RI533" s="4"/>
      <c r="RJ533" s="8"/>
      <c r="RK533" s="7"/>
      <c r="RL533" s="7"/>
      <c r="RM533" s="2" t="s">
        <v>229</v>
      </c>
      <c r="RN533" s="2" t="s">
        <v>229</v>
      </c>
      <c r="RO533" s="2" t="s">
        <v>229</v>
      </c>
      <c r="RP533" s="2" t="s">
        <v>229</v>
      </c>
      <c r="RQ533" s="2" t="s">
        <v>229</v>
      </c>
      <c r="RR533" s="2" t="s">
        <v>229</v>
      </c>
      <c r="RS533" s="4"/>
      <c r="RT533" s="8"/>
      <c r="RU533" s="4"/>
      <c r="RV533" s="8"/>
      <c r="RW533" s="7"/>
      <c r="RX533" s="7"/>
      <c r="RY533" s="2" t="s">
        <v>239</v>
      </c>
      <c r="RZ533" s="2" t="s">
        <v>275</v>
      </c>
      <c r="SA533" s="2" t="s">
        <v>282</v>
      </c>
      <c r="SB533" s="2" t="s">
        <v>2922</v>
      </c>
      <c r="SC533" s="2" t="s">
        <v>241</v>
      </c>
      <c r="SD533" s="2" t="s">
        <v>229</v>
      </c>
      <c r="SE533" s="4">
        <v>151</v>
      </c>
      <c r="SF533" s="4"/>
      <c r="SG533" s="4"/>
      <c r="SH533" s="4"/>
      <c r="SI533" s="4">
        <v>25</v>
      </c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>
        <v>30</v>
      </c>
      <c r="TF533" s="4"/>
      <c r="TG533" s="4">
        <v>100</v>
      </c>
      <c r="TH533" s="4"/>
      <c r="TI533" s="4"/>
      <c r="TJ533" s="4"/>
      <c r="TK533" s="4"/>
      <c r="TL533" s="4">
        <v>100</v>
      </c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>
        <v>260</v>
      </c>
      <c r="UM533" s="4"/>
      <c r="UN533" s="4"/>
      <c r="UO533" s="4"/>
      <c r="UP533" s="4"/>
      <c r="UQ533" s="4">
        <v>120</v>
      </c>
      <c r="UR533" s="4">
        <v>90</v>
      </c>
      <c r="US533" s="4"/>
      <c r="UT533" s="4"/>
      <c r="UU533" s="4">
        <v>50</v>
      </c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</row>
    <row r="534">
      <c r="A534" s="2" t="s">
        <v>3947</v>
      </c>
      <c r="B534" s="2" t="s">
        <v>216</v>
      </c>
      <c r="C534" s="2" t="s">
        <v>3859</v>
      </c>
      <c r="D534" s="2" t="s">
        <v>218</v>
      </c>
      <c r="E534" s="2" t="s">
        <v>219</v>
      </c>
      <c r="F534" s="2" t="s">
        <v>3939</v>
      </c>
      <c r="G534" s="2" t="s">
        <v>3940</v>
      </c>
      <c r="H534" s="2" t="s">
        <v>1662</v>
      </c>
      <c r="I534" s="2" t="s">
        <v>3941</v>
      </c>
      <c r="J534" s="2" t="s">
        <v>285</v>
      </c>
      <c r="K534" s="2" t="s">
        <v>1140</v>
      </c>
      <c r="L534" s="3">
        <v>49.25</v>
      </c>
      <c r="M534" s="3">
        <v>51.71</v>
      </c>
      <c r="N534" s="3">
        <v>99.99</v>
      </c>
      <c r="O534" s="2" t="s">
        <v>226</v>
      </c>
      <c r="P534" s="2" t="s">
        <v>528</v>
      </c>
      <c r="Q534" s="2" t="s">
        <v>228</v>
      </c>
      <c r="R534" s="2" t="s">
        <v>229</v>
      </c>
      <c r="S534" s="2" t="s">
        <v>3942</v>
      </c>
      <c r="T534" s="2" t="s">
        <v>3733</v>
      </c>
      <c r="U534" s="2" t="s">
        <v>733</v>
      </c>
      <c r="V534" s="2" t="s">
        <v>1524</v>
      </c>
      <c r="W534" s="2" t="s">
        <v>1009</v>
      </c>
      <c r="X534" s="2" t="s">
        <v>229</v>
      </c>
      <c r="Y534" s="2" t="s">
        <v>1354</v>
      </c>
      <c r="Z534" s="4">
        <v>135</v>
      </c>
      <c r="AA534" s="4">
        <f>=ROUNDDOWN(12.2727272727273,0)</f>
      </c>
      <c r="AB534" s="5">
        <v>11</v>
      </c>
      <c r="AC534" s="2" t="s">
        <v>637</v>
      </c>
      <c r="AD534" s="4">
        <v>50</v>
      </c>
      <c r="AE534" s="4">
        <v>400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7</v>
      </c>
      <c r="AQ534" s="8">
        <v>399.21</v>
      </c>
      <c r="AR534" s="4">
        <v>8</v>
      </c>
      <c r="AS534" s="8">
        <v>460.38</v>
      </c>
      <c r="AT534" s="7">
        <v>-0.125</v>
      </c>
      <c r="AU534" s="7">
        <v>-0.1329</v>
      </c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0.3679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7</v>
      </c>
      <c r="BK534" s="8">
        <v>399.21</v>
      </c>
      <c r="BL534" s="2" t="s">
        <v>3948</v>
      </c>
      <c r="BM534" s="7">
        <v>1</v>
      </c>
      <c r="BN534" s="7">
        <v>1</v>
      </c>
      <c r="BO534" s="4">
        <v>2</v>
      </c>
      <c r="BP534" s="8">
        <v>122.04</v>
      </c>
      <c r="BQ534" s="4">
        <v>1</v>
      </c>
      <c r="BR534" s="8">
        <v>61.02</v>
      </c>
      <c r="BS534" s="7">
        <v>1</v>
      </c>
      <c r="BT534" s="7">
        <v>1</v>
      </c>
      <c r="BU534" s="2" t="s">
        <v>239</v>
      </c>
      <c r="BV534" s="2" t="s">
        <v>226</v>
      </c>
      <c r="BW534" s="2" t="s">
        <v>229</v>
      </c>
      <c r="BX534" s="2" t="s">
        <v>918</v>
      </c>
      <c r="BY534" s="2" t="s">
        <v>241</v>
      </c>
      <c r="BZ534" s="2" t="s">
        <v>229</v>
      </c>
      <c r="CA534" s="4"/>
      <c r="CB534" s="8"/>
      <c r="CC534" s="4">
        <v>6</v>
      </c>
      <c r="CD534" s="8">
        <v>354</v>
      </c>
      <c r="CE534" s="7">
        <v>-1</v>
      </c>
      <c r="CF534" s="7">
        <v>-1</v>
      </c>
      <c r="CG534" s="2" t="s">
        <v>239</v>
      </c>
      <c r="CH534" s="2" t="s">
        <v>226</v>
      </c>
      <c r="CI534" s="2" t="s">
        <v>1599</v>
      </c>
      <c r="CJ534" s="2" t="s">
        <v>2759</v>
      </c>
      <c r="CK534" s="2" t="s">
        <v>241</v>
      </c>
      <c r="CL534" s="2" t="s">
        <v>229</v>
      </c>
      <c r="CM534" s="4">
        <v>3</v>
      </c>
      <c r="CN534" s="8">
        <v>176.37</v>
      </c>
      <c r="CO534" s="4"/>
      <c r="CP534" s="8"/>
      <c r="CQ534" s="7"/>
      <c r="CR534" s="7"/>
      <c r="CS534" s="2" t="s">
        <v>239</v>
      </c>
      <c r="CT534" s="2" t="s">
        <v>226</v>
      </c>
      <c r="CU534" s="2" t="s">
        <v>1619</v>
      </c>
      <c r="CV534" s="2" t="s">
        <v>764</v>
      </c>
      <c r="CW534" s="2" t="s">
        <v>241</v>
      </c>
      <c r="CX534" s="2" t="s">
        <v>229</v>
      </c>
      <c r="CY534" s="4">
        <v>1</v>
      </c>
      <c r="CZ534" s="8">
        <v>49.1</v>
      </c>
      <c r="DA534" s="4"/>
      <c r="DB534" s="8"/>
      <c r="DC534" s="7"/>
      <c r="DD534" s="7"/>
      <c r="DE534" s="2" t="s">
        <v>239</v>
      </c>
      <c r="DF534" s="2" t="s">
        <v>226</v>
      </c>
      <c r="DG534" s="2" t="s">
        <v>1871</v>
      </c>
      <c r="DH534" s="2" t="s">
        <v>1416</v>
      </c>
      <c r="DI534" s="2" t="s">
        <v>241</v>
      </c>
      <c r="DJ534" s="2" t="s">
        <v>229</v>
      </c>
      <c r="DK534" s="4"/>
      <c r="DL534" s="8"/>
      <c r="DM534" s="4"/>
      <c r="DN534" s="8"/>
      <c r="DO534" s="7"/>
      <c r="DP534" s="7"/>
      <c r="DQ534" s="2" t="s">
        <v>239</v>
      </c>
      <c r="DR534" s="2" t="s">
        <v>226</v>
      </c>
      <c r="DS534" s="2" t="s">
        <v>927</v>
      </c>
      <c r="DT534" s="2" t="s">
        <v>253</v>
      </c>
      <c r="DU534" s="2" t="s">
        <v>241</v>
      </c>
      <c r="DV534" s="2" t="s">
        <v>229</v>
      </c>
      <c r="DW534" s="4">
        <v>1</v>
      </c>
      <c r="DX534" s="8">
        <v>51.7</v>
      </c>
      <c r="DY534" s="4"/>
      <c r="DZ534" s="8"/>
      <c r="EA534" s="7"/>
      <c r="EB534" s="7"/>
      <c r="EC534" s="2" t="s">
        <v>239</v>
      </c>
      <c r="ED534" s="2" t="s">
        <v>226</v>
      </c>
      <c r="EE534" s="2" t="s">
        <v>249</v>
      </c>
      <c r="EF534" s="2" t="s">
        <v>3008</v>
      </c>
      <c r="EG534" s="2" t="s">
        <v>241</v>
      </c>
      <c r="EH534" s="2" t="s">
        <v>229</v>
      </c>
      <c r="EI534" s="4"/>
      <c r="EJ534" s="8"/>
      <c r="EK534" s="4"/>
      <c r="EL534" s="8"/>
      <c r="EM534" s="7"/>
      <c r="EN534" s="7"/>
      <c r="EO534" s="2" t="s">
        <v>239</v>
      </c>
      <c r="EP534" s="2" t="s">
        <v>226</v>
      </c>
      <c r="EQ534" s="2" t="s">
        <v>1619</v>
      </c>
      <c r="ER534" s="2" t="s">
        <v>1353</v>
      </c>
      <c r="ES534" s="2" t="s">
        <v>241</v>
      </c>
      <c r="ET534" s="2" t="s">
        <v>229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226</v>
      </c>
      <c r="FC534" s="2" t="s">
        <v>1416</v>
      </c>
      <c r="FD534" s="2" t="s">
        <v>809</v>
      </c>
      <c r="FE534" s="2" t="s">
        <v>241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226</v>
      </c>
      <c r="FO534" s="2" t="s">
        <v>1619</v>
      </c>
      <c r="FP534" s="2" t="s">
        <v>1353</v>
      </c>
      <c r="FQ534" s="2" t="s">
        <v>241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239</v>
      </c>
      <c r="FZ534" s="2" t="s">
        <v>226</v>
      </c>
      <c r="GA534" s="2" t="s">
        <v>327</v>
      </c>
      <c r="GB534" s="2" t="s">
        <v>229</v>
      </c>
      <c r="GC534" s="2" t="s">
        <v>241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226</v>
      </c>
      <c r="GM534" s="2" t="s">
        <v>3931</v>
      </c>
      <c r="GN534" s="2" t="s">
        <v>401</v>
      </c>
      <c r="GO534" s="2" t="s">
        <v>241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239</v>
      </c>
      <c r="GX534" s="2" t="s">
        <v>226</v>
      </c>
      <c r="GY534" s="2" t="s">
        <v>1492</v>
      </c>
      <c r="GZ534" s="2" t="s">
        <v>276</v>
      </c>
      <c r="HA534" s="2" t="s">
        <v>241</v>
      </c>
      <c r="HB534" s="2" t="s">
        <v>229</v>
      </c>
      <c r="HC534" s="4"/>
      <c r="HD534" s="8"/>
      <c r="HE534" s="4">
        <v>1</v>
      </c>
      <c r="HF534" s="8">
        <v>45.36</v>
      </c>
      <c r="HG534" s="7">
        <v>-1</v>
      </c>
      <c r="HH534" s="7">
        <v>-1</v>
      </c>
      <c r="HI534" s="2" t="s">
        <v>714</v>
      </c>
      <c r="HJ534" s="2" t="s">
        <v>275</v>
      </c>
      <c r="HK534" s="2" t="s">
        <v>3009</v>
      </c>
      <c r="HL534" s="2" t="s">
        <v>1030</v>
      </c>
      <c r="HM534" s="2" t="s">
        <v>241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226</v>
      </c>
      <c r="HW534" s="2" t="s">
        <v>3268</v>
      </c>
      <c r="HX534" s="2" t="s">
        <v>2658</v>
      </c>
      <c r="HY534" s="2" t="s">
        <v>241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266</v>
      </c>
      <c r="IH534" s="2" t="s">
        <v>226</v>
      </c>
      <c r="II534" s="2" t="s">
        <v>229</v>
      </c>
      <c r="IJ534" s="2" t="s">
        <v>229</v>
      </c>
      <c r="IK534" s="2" t="s">
        <v>241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272</v>
      </c>
      <c r="IT534" s="2" t="s">
        <v>226</v>
      </c>
      <c r="IU534" s="2" t="s">
        <v>229</v>
      </c>
      <c r="IV534" s="2" t="s">
        <v>229</v>
      </c>
      <c r="IW534" s="2" t="s">
        <v>241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239</v>
      </c>
      <c r="JF534" s="2" t="s">
        <v>226</v>
      </c>
      <c r="JG534" s="2" t="s">
        <v>268</v>
      </c>
      <c r="JH534" s="2" t="s">
        <v>1094</v>
      </c>
      <c r="JI534" s="2" t="s">
        <v>241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229</v>
      </c>
      <c r="JR534" s="2" t="s">
        <v>229</v>
      </c>
      <c r="JS534" s="2" t="s">
        <v>229</v>
      </c>
      <c r="JT534" s="2" t="s">
        <v>229</v>
      </c>
      <c r="JU534" s="2" t="s">
        <v>229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272</v>
      </c>
      <c r="KD534" s="2" t="s">
        <v>226</v>
      </c>
      <c r="KE534" s="2" t="s">
        <v>229</v>
      </c>
      <c r="KF534" s="2" t="s">
        <v>229</v>
      </c>
      <c r="KG534" s="2" t="s">
        <v>241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272</v>
      </c>
      <c r="KP534" s="2" t="s">
        <v>226</v>
      </c>
      <c r="KQ534" s="2" t="s">
        <v>229</v>
      </c>
      <c r="KR534" s="2" t="s">
        <v>229</v>
      </c>
      <c r="KS534" s="2" t="s">
        <v>241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239</v>
      </c>
      <c r="LB534" s="2" t="s">
        <v>226</v>
      </c>
      <c r="LC534" s="2" t="s">
        <v>273</v>
      </c>
      <c r="LD534" s="2" t="s">
        <v>435</v>
      </c>
      <c r="LE534" s="2" t="s">
        <v>241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229</v>
      </c>
      <c r="LN534" s="2" t="s">
        <v>229</v>
      </c>
      <c r="LO534" s="2" t="s">
        <v>229</v>
      </c>
      <c r="LP534" s="2" t="s">
        <v>229</v>
      </c>
      <c r="LQ534" s="2" t="s">
        <v>229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239</v>
      </c>
      <c r="LZ534" s="2" t="s">
        <v>275</v>
      </c>
      <c r="MA534" s="2" t="s">
        <v>978</v>
      </c>
      <c r="MB534" s="2" t="s">
        <v>2103</v>
      </c>
      <c r="MC534" s="2" t="s">
        <v>241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278</v>
      </c>
      <c r="ML534" s="2" t="s">
        <v>226</v>
      </c>
      <c r="MM534" s="2" t="s">
        <v>229</v>
      </c>
      <c r="MN534" s="2" t="s">
        <v>229</v>
      </c>
      <c r="MO534" s="2" t="s">
        <v>241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239</v>
      </c>
      <c r="MX534" s="2" t="s">
        <v>226</v>
      </c>
      <c r="MY534" s="2" t="s">
        <v>723</v>
      </c>
      <c r="MZ534" s="2" t="s">
        <v>229</v>
      </c>
      <c r="NA534" s="2" t="s">
        <v>241</v>
      </c>
      <c r="NB534" s="2" t="s">
        <v>229</v>
      </c>
      <c r="NC534" s="4"/>
      <c r="ND534" s="8"/>
      <c r="NE534" s="4"/>
      <c r="NF534" s="8"/>
      <c r="NG534" s="7"/>
      <c r="NH534" s="7"/>
      <c r="NI534" s="2" t="s">
        <v>239</v>
      </c>
      <c r="NJ534" s="2" t="s">
        <v>260</v>
      </c>
      <c r="NK534" s="2" t="s">
        <v>1619</v>
      </c>
      <c r="NL534" s="2" t="s">
        <v>790</v>
      </c>
      <c r="NM534" s="2" t="s">
        <v>241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272</v>
      </c>
      <c r="NV534" s="2" t="s">
        <v>226</v>
      </c>
      <c r="NW534" s="2" t="s">
        <v>229</v>
      </c>
      <c r="NX534" s="2" t="s">
        <v>229</v>
      </c>
      <c r="NY534" s="2" t="s">
        <v>241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266</v>
      </c>
      <c r="OH534" s="2" t="s">
        <v>226</v>
      </c>
      <c r="OI534" s="2" t="s">
        <v>229</v>
      </c>
      <c r="OJ534" s="2" t="s">
        <v>229</v>
      </c>
      <c r="OK534" s="2" t="s">
        <v>241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229</v>
      </c>
      <c r="OT534" s="2" t="s">
        <v>229</v>
      </c>
      <c r="OU534" s="2" t="s">
        <v>229</v>
      </c>
      <c r="OV534" s="2" t="s">
        <v>229</v>
      </c>
      <c r="OW534" s="2" t="s">
        <v>229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229</v>
      </c>
      <c r="PF534" s="2" t="s">
        <v>229</v>
      </c>
      <c r="PG534" s="2" t="s">
        <v>229</v>
      </c>
      <c r="PH534" s="2" t="s">
        <v>229</v>
      </c>
      <c r="PI534" s="2" t="s">
        <v>229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266</v>
      </c>
      <c r="PR534" s="2" t="s">
        <v>275</v>
      </c>
      <c r="PS534" s="2" t="s">
        <v>229</v>
      </c>
      <c r="PT534" s="2" t="s">
        <v>229</v>
      </c>
      <c r="PU534" s="2" t="s">
        <v>241</v>
      </c>
      <c r="PV534" s="2" t="s">
        <v>229</v>
      </c>
      <c r="PW534" s="4"/>
      <c r="PX534" s="8"/>
      <c r="PY534" s="4"/>
      <c r="PZ534" s="8"/>
      <c r="QA534" s="7"/>
      <c r="QB534" s="7"/>
      <c r="QC534" s="2" t="s">
        <v>281</v>
      </c>
      <c r="QD534" s="2" t="s">
        <v>226</v>
      </c>
      <c r="QE534" s="2" t="s">
        <v>229</v>
      </c>
      <c r="QF534" s="2" t="s">
        <v>229</v>
      </c>
      <c r="QG534" s="2" t="s">
        <v>241</v>
      </c>
      <c r="QH534" s="2" t="s">
        <v>229</v>
      </c>
      <c r="QI534" s="4"/>
      <c r="QJ534" s="8"/>
      <c r="QK534" s="4"/>
      <c r="QL534" s="8"/>
      <c r="QM534" s="7"/>
      <c r="QN534" s="7"/>
      <c r="QO534" s="2" t="s">
        <v>229</v>
      </c>
      <c r="QP534" s="2" t="s">
        <v>229</v>
      </c>
      <c r="QQ534" s="2" t="s">
        <v>229</v>
      </c>
      <c r="QR534" s="2" t="s">
        <v>229</v>
      </c>
      <c r="QS534" s="2" t="s">
        <v>229</v>
      </c>
      <c r="QT534" s="2" t="s">
        <v>229</v>
      </c>
      <c r="QU534" s="4"/>
      <c r="QV534" s="8"/>
      <c r="QW534" s="4"/>
      <c r="QX534" s="8"/>
      <c r="QY534" s="7"/>
      <c r="QZ534" s="7"/>
      <c r="RA534" s="2" t="s">
        <v>239</v>
      </c>
      <c r="RB534" s="2" t="s">
        <v>275</v>
      </c>
      <c r="RC534" s="2" t="s">
        <v>3949</v>
      </c>
      <c r="RD534" s="2" t="s">
        <v>229</v>
      </c>
      <c r="RE534" s="2" t="s">
        <v>241</v>
      </c>
      <c r="RF534" s="2" t="s">
        <v>229</v>
      </c>
      <c r="RG534" s="4"/>
      <c r="RH534" s="8"/>
      <c r="RI534" s="4"/>
      <c r="RJ534" s="8"/>
      <c r="RK534" s="7"/>
      <c r="RL534" s="7"/>
      <c r="RM534" s="2" t="s">
        <v>229</v>
      </c>
      <c r="RN534" s="2" t="s">
        <v>229</v>
      </c>
      <c r="RO534" s="2" t="s">
        <v>229</v>
      </c>
      <c r="RP534" s="2" t="s">
        <v>229</v>
      </c>
      <c r="RQ534" s="2" t="s">
        <v>229</v>
      </c>
      <c r="RR534" s="2" t="s">
        <v>229</v>
      </c>
      <c r="RS534" s="4"/>
      <c r="RT534" s="8"/>
      <c r="RU534" s="4"/>
      <c r="RV534" s="8"/>
      <c r="RW534" s="7"/>
      <c r="RX534" s="7"/>
      <c r="RY534" s="2" t="s">
        <v>239</v>
      </c>
      <c r="RZ534" s="2" t="s">
        <v>275</v>
      </c>
      <c r="SA534" s="2" t="s">
        <v>713</v>
      </c>
      <c r="SB534" s="2" t="s">
        <v>3950</v>
      </c>
      <c r="SC534" s="2" t="s">
        <v>241</v>
      </c>
      <c r="SD534" s="2" t="s">
        <v>229</v>
      </c>
      <c r="SE534" s="4">
        <v>111</v>
      </c>
      <c r="SF534" s="4"/>
      <c r="SG534" s="4"/>
      <c r="SH534" s="4"/>
      <c r="SI534" s="4">
        <v>24</v>
      </c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>
        <v>50</v>
      </c>
      <c r="TM534" s="4"/>
      <c r="TN534" s="4"/>
      <c r="TO534" s="4">
        <v>50</v>
      </c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>
        <v>230</v>
      </c>
      <c r="UM534" s="4"/>
      <c r="UN534" s="4"/>
      <c r="UO534" s="4"/>
      <c r="UP534" s="4"/>
      <c r="UQ534" s="4">
        <v>10</v>
      </c>
      <c r="UR534" s="4">
        <v>60</v>
      </c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</row>
    <row r="535">
      <c r="A535" s="2" t="s">
        <v>3951</v>
      </c>
      <c r="B535" s="2" t="s">
        <v>216</v>
      </c>
      <c r="C535" s="2" t="s">
        <v>3859</v>
      </c>
      <c r="D535" s="2" t="s">
        <v>218</v>
      </c>
      <c r="E535" s="2" t="s">
        <v>219</v>
      </c>
      <c r="F535" s="2" t="s">
        <v>3939</v>
      </c>
      <c r="G535" s="2" t="s">
        <v>3940</v>
      </c>
      <c r="H535" s="2" t="s">
        <v>1662</v>
      </c>
      <c r="I535" s="2" t="s">
        <v>3941</v>
      </c>
      <c r="J535" s="2" t="s">
        <v>2888</v>
      </c>
      <c r="K535" s="2" t="s">
        <v>481</v>
      </c>
      <c r="L535" s="3">
        <v>38.58</v>
      </c>
      <c r="M535" s="3">
        <v>40.51</v>
      </c>
      <c r="N535" s="3">
        <v>79.99</v>
      </c>
      <c r="O535" s="2" t="s">
        <v>226</v>
      </c>
      <c r="P535" s="2" t="s">
        <v>964</v>
      </c>
      <c r="Q535" s="2" t="s">
        <v>228</v>
      </c>
      <c r="R535" s="2" t="s">
        <v>229</v>
      </c>
      <c r="S535" s="2" t="s">
        <v>3952</v>
      </c>
      <c r="T535" s="2" t="s">
        <v>3733</v>
      </c>
      <c r="U535" s="2" t="s">
        <v>286</v>
      </c>
      <c r="V535" s="2" t="s">
        <v>1524</v>
      </c>
      <c r="W535" s="2" t="s">
        <v>1009</v>
      </c>
      <c r="X535" s="2" t="s">
        <v>229</v>
      </c>
      <c r="Y535" s="2" t="s">
        <v>702</v>
      </c>
      <c r="Z535" s="4">
        <v>63</v>
      </c>
      <c r="AA535" s="4">
        <f>=ROUNDDOWN(12.6,0)</f>
      </c>
      <c r="AB535" s="5">
        <v>5</v>
      </c>
      <c r="AC535" s="2" t="s">
        <v>229</v>
      </c>
      <c r="AD535" s="4"/>
      <c r="AE535" s="4"/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>
        <v>7</v>
      </c>
      <c r="AQ535" s="8">
        <v>301.64</v>
      </c>
      <c r="AR535" s="4">
        <v>2</v>
      </c>
      <c r="AS535" s="8">
        <v>87.67</v>
      </c>
      <c r="AT535" s="7">
        <v>2.5</v>
      </c>
      <c r="AU535" s="7">
        <v>2.4406</v>
      </c>
      <c r="AV535" s="4">
        <v>13</v>
      </c>
      <c r="AW535" s="8">
        <v>618.91</v>
      </c>
      <c r="AX535" s="4">
        <v>9</v>
      </c>
      <c r="AY535" s="8">
        <v>491.15</v>
      </c>
      <c r="AZ535" s="7">
        <v>0.4444</v>
      </c>
      <c r="BA535" s="7">
        <v>0.2601</v>
      </c>
      <c r="BB535" s="7">
        <v>0.4874</v>
      </c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>
        <v>0.3632</v>
      </c>
      <c r="BJ535" s="4">
        <v>7</v>
      </c>
      <c r="BK535" s="8">
        <v>301.64</v>
      </c>
      <c r="BL535" s="2" t="s">
        <v>3953</v>
      </c>
      <c r="BM535" s="7">
        <v>1</v>
      </c>
      <c r="BN535" s="7">
        <v>1</v>
      </c>
      <c r="BO535" s="4">
        <v>3</v>
      </c>
      <c r="BP535" s="8">
        <v>138.99</v>
      </c>
      <c r="BQ535" s="4">
        <v>1</v>
      </c>
      <c r="BR535" s="8">
        <v>46.33</v>
      </c>
      <c r="BS535" s="7">
        <v>2</v>
      </c>
      <c r="BT535" s="7">
        <v>2</v>
      </c>
      <c r="BU535" s="2" t="s">
        <v>239</v>
      </c>
      <c r="BV535" s="2" t="s">
        <v>226</v>
      </c>
      <c r="BW535" s="2" t="s">
        <v>229</v>
      </c>
      <c r="BX535" s="2" t="s">
        <v>2972</v>
      </c>
      <c r="BY535" s="2" t="s">
        <v>241</v>
      </c>
      <c r="BZ535" s="2" t="s">
        <v>229</v>
      </c>
      <c r="CA535" s="4">
        <v>1</v>
      </c>
      <c r="CB535" s="8">
        <v>44.42</v>
      </c>
      <c r="CC535" s="4"/>
      <c r="CD535" s="8"/>
      <c r="CE535" s="7"/>
      <c r="CF535" s="7"/>
      <c r="CG535" s="2" t="s">
        <v>239</v>
      </c>
      <c r="CH535" s="2" t="s">
        <v>226</v>
      </c>
      <c r="CI535" s="2" t="s">
        <v>925</v>
      </c>
      <c r="CJ535" s="2" t="s">
        <v>789</v>
      </c>
      <c r="CK535" s="2" t="s">
        <v>241</v>
      </c>
      <c r="CL535" s="2" t="s">
        <v>229</v>
      </c>
      <c r="CM535" s="4">
        <v>2</v>
      </c>
      <c r="CN535" s="8">
        <v>92.1</v>
      </c>
      <c r="CO535" s="4"/>
      <c r="CP535" s="8"/>
      <c r="CQ535" s="7"/>
      <c r="CR535" s="7"/>
      <c r="CS535" s="2" t="s">
        <v>239</v>
      </c>
      <c r="CT535" s="2" t="s">
        <v>226</v>
      </c>
      <c r="CU535" s="2" t="s">
        <v>696</v>
      </c>
      <c r="CV535" s="2" t="s">
        <v>1854</v>
      </c>
      <c r="CW535" s="2" t="s">
        <v>241</v>
      </c>
      <c r="CX535" s="2" t="s">
        <v>229</v>
      </c>
      <c r="CY535" s="4">
        <v>1</v>
      </c>
      <c r="CZ535" s="8">
        <v>26.13</v>
      </c>
      <c r="DA535" s="4"/>
      <c r="DB535" s="8"/>
      <c r="DC535" s="7"/>
      <c r="DD535" s="7"/>
      <c r="DE535" s="2" t="s">
        <v>239</v>
      </c>
      <c r="DF535" s="2" t="s">
        <v>226</v>
      </c>
      <c r="DG535" s="2" t="s">
        <v>952</v>
      </c>
      <c r="DH535" s="2" t="s">
        <v>2079</v>
      </c>
      <c r="DI535" s="2" t="s">
        <v>263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239</v>
      </c>
      <c r="DR535" s="2" t="s">
        <v>226</v>
      </c>
      <c r="DS535" s="2" t="s">
        <v>3954</v>
      </c>
      <c r="DT535" s="2" t="s">
        <v>2913</v>
      </c>
      <c r="DU535" s="2" t="s">
        <v>241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239</v>
      </c>
      <c r="ED535" s="2" t="s">
        <v>226</v>
      </c>
      <c r="EE535" s="2" t="s">
        <v>813</v>
      </c>
      <c r="EF535" s="2" t="s">
        <v>3955</v>
      </c>
      <c r="EG535" s="2" t="s">
        <v>241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226</v>
      </c>
      <c r="EQ535" s="2" t="s">
        <v>755</v>
      </c>
      <c r="ER535" s="2" t="s">
        <v>1854</v>
      </c>
      <c r="ES535" s="2" t="s">
        <v>241</v>
      </c>
      <c r="ET535" s="2" t="s">
        <v>229</v>
      </c>
      <c r="EU535" s="4"/>
      <c r="EV535" s="8"/>
      <c r="EW535" s="4">
        <v>1</v>
      </c>
      <c r="EX535" s="8">
        <v>41.34</v>
      </c>
      <c r="EY535" s="7">
        <v>-1</v>
      </c>
      <c r="EZ535" s="7">
        <v>-1</v>
      </c>
      <c r="FA535" s="2" t="s">
        <v>239</v>
      </c>
      <c r="FB535" s="2" t="s">
        <v>226</v>
      </c>
      <c r="FC535" s="2" t="s">
        <v>702</v>
      </c>
      <c r="FD535" s="2" t="s">
        <v>771</v>
      </c>
      <c r="FE535" s="2" t="s">
        <v>241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226</v>
      </c>
      <c r="FO535" s="2" t="s">
        <v>2275</v>
      </c>
      <c r="FP535" s="2" t="s">
        <v>1854</v>
      </c>
      <c r="FQ535" s="2" t="s">
        <v>241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239</v>
      </c>
      <c r="FZ535" s="2" t="s">
        <v>226</v>
      </c>
      <c r="GA535" s="2" t="s">
        <v>327</v>
      </c>
      <c r="GB535" s="2" t="s">
        <v>229</v>
      </c>
      <c r="GC535" s="2" t="s">
        <v>241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714</v>
      </c>
      <c r="GL535" s="2" t="s">
        <v>275</v>
      </c>
      <c r="GM535" s="2" t="s">
        <v>3931</v>
      </c>
      <c r="GN535" s="2" t="s">
        <v>395</v>
      </c>
      <c r="GO535" s="2" t="s">
        <v>241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239</v>
      </c>
      <c r="GX535" s="2" t="s">
        <v>226</v>
      </c>
      <c r="GY535" s="2" t="s">
        <v>1492</v>
      </c>
      <c r="GZ535" s="2" t="s">
        <v>494</v>
      </c>
      <c r="HA535" s="2" t="s">
        <v>241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714</v>
      </c>
      <c r="HJ535" s="2" t="s">
        <v>275</v>
      </c>
      <c r="HK535" s="2" t="s">
        <v>711</v>
      </c>
      <c r="HL535" s="2" t="s">
        <v>3955</v>
      </c>
      <c r="HM535" s="2" t="s">
        <v>241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239</v>
      </c>
      <c r="HV535" s="2" t="s">
        <v>226</v>
      </c>
      <c r="HW535" s="2" t="s">
        <v>3268</v>
      </c>
      <c r="HX535" s="2" t="s">
        <v>1850</v>
      </c>
      <c r="HY535" s="2" t="s">
        <v>241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239</v>
      </c>
      <c r="IH535" s="2" t="s">
        <v>226</v>
      </c>
      <c r="II535" s="2" t="s">
        <v>881</v>
      </c>
      <c r="IJ535" s="2" t="s">
        <v>1408</v>
      </c>
      <c r="IK535" s="2" t="s">
        <v>241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239</v>
      </c>
      <c r="IT535" s="2" t="s">
        <v>226</v>
      </c>
      <c r="IU535" s="2" t="s">
        <v>976</v>
      </c>
      <c r="IV535" s="2" t="s">
        <v>3259</v>
      </c>
      <c r="IW535" s="2" t="s">
        <v>241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239</v>
      </c>
      <c r="JF535" s="2" t="s">
        <v>226</v>
      </c>
      <c r="JG535" s="2" t="s">
        <v>268</v>
      </c>
      <c r="JH535" s="2" t="s">
        <v>1268</v>
      </c>
      <c r="JI535" s="2" t="s">
        <v>241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229</v>
      </c>
      <c r="JR535" s="2" t="s">
        <v>229</v>
      </c>
      <c r="JS535" s="2" t="s">
        <v>229</v>
      </c>
      <c r="JT535" s="2" t="s">
        <v>229</v>
      </c>
      <c r="JU535" s="2" t="s">
        <v>229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272</v>
      </c>
      <c r="KD535" s="2" t="s">
        <v>226</v>
      </c>
      <c r="KE535" s="2" t="s">
        <v>718</v>
      </c>
      <c r="KF535" s="2" t="s">
        <v>229</v>
      </c>
      <c r="KG535" s="2" t="s">
        <v>241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272</v>
      </c>
      <c r="KP535" s="2" t="s">
        <v>226</v>
      </c>
      <c r="KQ535" s="2" t="s">
        <v>229</v>
      </c>
      <c r="KR535" s="2" t="s">
        <v>229</v>
      </c>
      <c r="KS535" s="2" t="s">
        <v>241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239</v>
      </c>
      <c r="LB535" s="2" t="s">
        <v>226</v>
      </c>
      <c r="LC535" s="2" t="s">
        <v>720</v>
      </c>
      <c r="LD535" s="2" t="s">
        <v>294</v>
      </c>
      <c r="LE535" s="2" t="s">
        <v>241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229</v>
      </c>
      <c r="LN535" s="2" t="s">
        <v>229</v>
      </c>
      <c r="LO535" s="2" t="s">
        <v>229</v>
      </c>
      <c r="LP535" s="2" t="s">
        <v>229</v>
      </c>
      <c r="LQ535" s="2" t="s">
        <v>229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239</v>
      </c>
      <c r="LZ535" s="2" t="s">
        <v>275</v>
      </c>
      <c r="MA535" s="2" t="s">
        <v>1038</v>
      </c>
      <c r="MB535" s="2" t="s">
        <v>292</v>
      </c>
      <c r="MC535" s="2" t="s">
        <v>241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278</v>
      </c>
      <c r="ML535" s="2" t="s">
        <v>226</v>
      </c>
      <c r="MM535" s="2" t="s">
        <v>229</v>
      </c>
      <c r="MN535" s="2" t="s">
        <v>229</v>
      </c>
      <c r="MO535" s="2" t="s">
        <v>241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239</v>
      </c>
      <c r="MX535" s="2" t="s">
        <v>226</v>
      </c>
      <c r="MY535" s="2" t="s">
        <v>723</v>
      </c>
      <c r="MZ535" s="2" t="s">
        <v>229</v>
      </c>
      <c r="NA535" s="2" t="s">
        <v>241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239</v>
      </c>
      <c r="NJ535" s="2" t="s">
        <v>260</v>
      </c>
      <c r="NK535" s="2" t="s">
        <v>773</v>
      </c>
      <c r="NL535" s="2" t="s">
        <v>775</v>
      </c>
      <c r="NM535" s="2" t="s">
        <v>241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272</v>
      </c>
      <c r="NV535" s="2" t="s">
        <v>226</v>
      </c>
      <c r="NW535" s="2" t="s">
        <v>229</v>
      </c>
      <c r="NX535" s="2" t="s">
        <v>229</v>
      </c>
      <c r="NY535" s="2" t="s">
        <v>241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266</v>
      </c>
      <c r="OH535" s="2" t="s">
        <v>226</v>
      </c>
      <c r="OI535" s="2" t="s">
        <v>229</v>
      </c>
      <c r="OJ535" s="2" t="s">
        <v>229</v>
      </c>
      <c r="OK535" s="2" t="s">
        <v>241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229</v>
      </c>
      <c r="OT535" s="2" t="s">
        <v>229</v>
      </c>
      <c r="OU535" s="2" t="s">
        <v>229</v>
      </c>
      <c r="OV535" s="2" t="s">
        <v>229</v>
      </c>
      <c r="OW535" s="2" t="s">
        <v>229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229</v>
      </c>
      <c r="PF535" s="2" t="s">
        <v>229</v>
      </c>
      <c r="PG535" s="2" t="s">
        <v>229</v>
      </c>
      <c r="PH535" s="2" t="s">
        <v>229</v>
      </c>
      <c r="PI535" s="2" t="s">
        <v>229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239</v>
      </c>
      <c r="PR535" s="2" t="s">
        <v>275</v>
      </c>
      <c r="PS535" s="2" t="s">
        <v>726</v>
      </c>
      <c r="PT535" s="2" t="s">
        <v>699</v>
      </c>
      <c r="PU535" s="2" t="s">
        <v>241</v>
      </c>
      <c r="PV535" s="2" t="s">
        <v>229</v>
      </c>
      <c r="PW535" s="4"/>
      <c r="PX535" s="8"/>
      <c r="PY535" s="4"/>
      <c r="PZ535" s="8"/>
      <c r="QA535" s="7"/>
      <c r="QB535" s="7"/>
      <c r="QC535" s="2" t="s">
        <v>281</v>
      </c>
      <c r="QD535" s="2" t="s">
        <v>226</v>
      </c>
      <c r="QE535" s="2" t="s">
        <v>229</v>
      </c>
      <c r="QF535" s="2" t="s">
        <v>229</v>
      </c>
      <c r="QG535" s="2" t="s">
        <v>241</v>
      </c>
      <c r="QH535" s="2" t="s">
        <v>229</v>
      </c>
      <c r="QI535" s="4"/>
      <c r="QJ535" s="8"/>
      <c r="QK535" s="4"/>
      <c r="QL535" s="8"/>
      <c r="QM535" s="7"/>
      <c r="QN535" s="7"/>
      <c r="QO535" s="2" t="s">
        <v>229</v>
      </c>
      <c r="QP535" s="2" t="s">
        <v>229</v>
      </c>
      <c r="QQ535" s="2" t="s">
        <v>229</v>
      </c>
      <c r="QR535" s="2" t="s">
        <v>229</v>
      </c>
      <c r="QS535" s="2" t="s">
        <v>229</v>
      </c>
      <c r="QT535" s="2" t="s">
        <v>229</v>
      </c>
      <c r="QU535" s="4"/>
      <c r="QV535" s="8"/>
      <c r="QW535" s="4"/>
      <c r="QX535" s="8"/>
      <c r="QY535" s="7"/>
      <c r="QZ535" s="7"/>
      <c r="RA535" s="2" t="s">
        <v>278</v>
      </c>
      <c r="RB535" s="2" t="s">
        <v>226</v>
      </c>
      <c r="RC535" s="2" t="s">
        <v>229</v>
      </c>
      <c r="RD535" s="2" t="s">
        <v>229</v>
      </c>
      <c r="RE535" s="2" t="s">
        <v>241</v>
      </c>
      <c r="RF535" s="2" t="s">
        <v>229</v>
      </c>
      <c r="RG535" s="4"/>
      <c r="RH535" s="8"/>
      <c r="RI535" s="4"/>
      <c r="RJ535" s="8"/>
      <c r="RK535" s="7"/>
      <c r="RL535" s="7"/>
      <c r="RM535" s="2" t="s">
        <v>229</v>
      </c>
      <c r="RN535" s="2" t="s">
        <v>229</v>
      </c>
      <c r="RO535" s="2" t="s">
        <v>229</v>
      </c>
      <c r="RP535" s="2" t="s">
        <v>229</v>
      </c>
      <c r="RQ535" s="2" t="s">
        <v>229</v>
      </c>
      <c r="RR535" s="2" t="s">
        <v>229</v>
      </c>
      <c r="RS535" s="4"/>
      <c r="RT535" s="8"/>
      <c r="RU535" s="4"/>
      <c r="RV535" s="8"/>
      <c r="RW535" s="7"/>
      <c r="RX535" s="7"/>
      <c r="RY535" s="2" t="s">
        <v>239</v>
      </c>
      <c r="RZ535" s="2" t="s">
        <v>275</v>
      </c>
      <c r="SA535" s="2" t="s">
        <v>3648</v>
      </c>
      <c r="SB535" s="2" t="s">
        <v>3956</v>
      </c>
      <c r="SC535" s="2" t="s">
        <v>241</v>
      </c>
      <c r="SD535" s="2" t="s">
        <v>229</v>
      </c>
      <c r="SE535" s="4">
        <v>63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</row>
    <row r="536">
      <c r="A536" s="2" t="s">
        <v>3957</v>
      </c>
      <c r="B536" s="2" t="s">
        <v>216</v>
      </c>
      <c r="C536" s="2" t="s">
        <v>3859</v>
      </c>
      <c r="D536" s="2" t="s">
        <v>218</v>
      </c>
      <c r="E536" s="2" t="s">
        <v>219</v>
      </c>
      <c r="F536" s="2" t="s">
        <v>3939</v>
      </c>
      <c r="G536" s="2" t="s">
        <v>3940</v>
      </c>
      <c r="H536" s="2" t="s">
        <v>1662</v>
      </c>
      <c r="I536" s="2" t="s">
        <v>3941</v>
      </c>
      <c r="J536" s="2" t="s">
        <v>285</v>
      </c>
      <c r="K536" s="2" t="s">
        <v>481</v>
      </c>
      <c r="L536" s="3">
        <v>49.25</v>
      </c>
      <c r="M536" s="3">
        <v>51.71</v>
      </c>
      <c r="N536" s="3">
        <v>99.99</v>
      </c>
      <c r="O536" s="2" t="s">
        <v>226</v>
      </c>
      <c r="P536" s="2" t="s">
        <v>964</v>
      </c>
      <c r="Q536" s="2" t="s">
        <v>228</v>
      </c>
      <c r="R536" s="2" t="s">
        <v>229</v>
      </c>
      <c r="S536" s="2" t="s">
        <v>3958</v>
      </c>
      <c r="T536" s="2" t="s">
        <v>3733</v>
      </c>
      <c r="U536" s="2" t="s">
        <v>733</v>
      </c>
      <c r="V536" s="2" t="s">
        <v>1524</v>
      </c>
      <c r="W536" s="2" t="s">
        <v>1009</v>
      </c>
      <c r="X536" s="2" t="s">
        <v>229</v>
      </c>
      <c r="Y536" s="2" t="s">
        <v>702</v>
      </c>
      <c r="Z536" s="4">
        <v>22</v>
      </c>
      <c r="AA536" s="4">
        <f>=ROUNDDOWN(3.14285714285714,0)</f>
      </c>
      <c r="AB536" s="5">
        <v>7</v>
      </c>
      <c r="AC536" s="2" t="s">
        <v>229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>
        <v>6</v>
      </c>
      <c r="AQ536" s="8">
        <v>317.27</v>
      </c>
      <c r="AR536" s="4">
        <v>7</v>
      </c>
      <c r="AS536" s="8">
        <v>403.48</v>
      </c>
      <c r="AT536" s="7">
        <v>-0.1429</v>
      </c>
      <c r="AU536" s="7">
        <v>-0.2137</v>
      </c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>
        <v>0.5126</v>
      </c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 t="s">
        <v>229</v>
      </c>
      <c r="BJ536" s="4">
        <v>6</v>
      </c>
      <c r="BK536" s="8">
        <v>317.27</v>
      </c>
      <c r="BL536" s="2" t="s">
        <v>3959</v>
      </c>
      <c r="BM536" s="7">
        <v>1</v>
      </c>
      <c r="BN536" s="7">
        <v>1</v>
      </c>
      <c r="BO536" s="4">
        <v>1</v>
      </c>
      <c r="BP536" s="8">
        <v>58.38</v>
      </c>
      <c r="BQ536" s="4">
        <v>5</v>
      </c>
      <c r="BR536" s="8">
        <v>291.9</v>
      </c>
      <c r="BS536" s="7">
        <v>-0.8</v>
      </c>
      <c r="BT536" s="7">
        <v>-0.8</v>
      </c>
      <c r="BU536" s="2" t="s">
        <v>239</v>
      </c>
      <c r="BV536" s="2" t="s">
        <v>226</v>
      </c>
      <c r="BW536" s="2" t="s">
        <v>229</v>
      </c>
      <c r="BX536" s="2" t="s">
        <v>1778</v>
      </c>
      <c r="BY536" s="2" t="s">
        <v>241</v>
      </c>
      <c r="BZ536" s="2" t="s">
        <v>229</v>
      </c>
      <c r="CA536" s="4">
        <v>3</v>
      </c>
      <c r="CB536" s="8">
        <v>171.36</v>
      </c>
      <c r="CC536" s="4"/>
      <c r="CD536" s="8"/>
      <c r="CE536" s="7"/>
      <c r="CF536" s="7"/>
      <c r="CG536" s="2" t="s">
        <v>239</v>
      </c>
      <c r="CH536" s="2" t="s">
        <v>226</v>
      </c>
      <c r="CI536" s="2" t="s">
        <v>925</v>
      </c>
      <c r="CJ536" s="2" t="s">
        <v>789</v>
      </c>
      <c r="CK536" s="2" t="s">
        <v>241</v>
      </c>
      <c r="CL536" s="2" t="s">
        <v>229</v>
      </c>
      <c r="CM536" s="4"/>
      <c r="CN536" s="8"/>
      <c r="CO536" s="4"/>
      <c r="CP536" s="8"/>
      <c r="CQ536" s="7"/>
      <c r="CR536" s="7"/>
      <c r="CS536" s="2" t="s">
        <v>239</v>
      </c>
      <c r="CT536" s="2" t="s">
        <v>226</v>
      </c>
      <c r="CU536" s="2" t="s">
        <v>696</v>
      </c>
      <c r="CV536" s="2" t="s">
        <v>1854</v>
      </c>
      <c r="CW536" s="2" t="s">
        <v>241</v>
      </c>
      <c r="CX536" s="2" t="s">
        <v>229</v>
      </c>
      <c r="CY536" s="4">
        <v>1</v>
      </c>
      <c r="CZ536" s="8">
        <v>34.37</v>
      </c>
      <c r="DA536" s="4"/>
      <c r="DB536" s="8"/>
      <c r="DC536" s="7"/>
      <c r="DD536" s="7"/>
      <c r="DE536" s="2" t="s">
        <v>239</v>
      </c>
      <c r="DF536" s="2" t="s">
        <v>226</v>
      </c>
      <c r="DG536" s="2" t="s">
        <v>952</v>
      </c>
      <c r="DH536" s="2" t="s">
        <v>1180</v>
      </c>
      <c r="DI536" s="2" t="s">
        <v>263</v>
      </c>
      <c r="DJ536" s="2" t="s">
        <v>229</v>
      </c>
      <c r="DK536" s="4"/>
      <c r="DL536" s="8"/>
      <c r="DM536" s="4"/>
      <c r="DN536" s="8"/>
      <c r="DO536" s="7"/>
      <c r="DP536" s="7"/>
      <c r="DQ536" s="2" t="s">
        <v>239</v>
      </c>
      <c r="DR536" s="2" t="s">
        <v>226</v>
      </c>
      <c r="DS536" s="2" t="s">
        <v>3954</v>
      </c>
      <c r="DT536" s="2" t="s">
        <v>1668</v>
      </c>
      <c r="DU536" s="2" t="s">
        <v>241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239</v>
      </c>
      <c r="ED536" s="2" t="s">
        <v>226</v>
      </c>
      <c r="EE536" s="2" t="s">
        <v>813</v>
      </c>
      <c r="EF536" s="2" t="s">
        <v>1790</v>
      </c>
      <c r="EG536" s="2" t="s">
        <v>241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226</v>
      </c>
      <c r="EQ536" s="2" t="s">
        <v>755</v>
      </c>
      <c r="ER536" s="2" t="s">
        <v>757</v>
      </c>
      <c r="ES536" s="2" t="s">
        <v>241</v>
      </c>
      <c r="ET536" s="2" t="s">
        <v>229</v>
      </c>
      <c r="EU536" s="4">
        <v>1</v>
      </c>
      <c r="EV536" s="8">
        <v>53.16</v>
      </c>
      <c r="EW536" s="4"/>
      <c r="EX536" s="8"/>
      <c r="EY536" s="7"/>
      <c r="EZ536" s="7"/>
      <c r="FA536" s="2" t="s">
        <v>239</v>
      </c>
      <c r="FB536" s="2" t="s">
        <v>226</v>
      </c>
      <c r="FC536" s="2" t="s">
        <v>702</v>
      </c>
      <c r="FD536" s="2" t="s">
        <v>3960</v>
      </c>
      <c r="FE536" s="2" t="s">
        <v>241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226</v>
      </c>
      <c r="FO536" s="2" t="s">
        <v>2275</v>
      </c>
      <c r="FP536" s="2" t="s">
        <v>2079</v>
      </c>
      <c r="FQ536" s="2" t="s">
        <v>241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226</v>
      </c>
      <c r="GA536" s="2" t="s">
        <v>327</v>
      </c>
      <c r="GB536" s="2" t="s">
        <v>229</v>
      </c>
      <c r="GC536" s="2" t="s">
        <v>241</v>
      </c>
      <c r="GD536" s="2" t="s">
        <v>229</v>
      </c>
      <c r="GE536" s="4"/>
      <c r="GF536" s="8"/>
      <c r="GG536" s="4">
        <v>1</v>
      </c>
      <c r="GH536" s="8">
        <v>57.15</v>
      </c>
      <c r="GI536" s="7">
        <v>-1</v>
      </c>
      <c r="GJ536" s="7">
        <v>-1</v>
      </c>
      <c r="GK536" s="2" t="s">
        <v>239</v>
      </c>
      <c r="GL536" s="2" t="s">
        <v>226</v>
      </c>
      <c r="GM536" s="2" t="s">
        <v>3931</v>
      </c>
      <c r="GN536" s="2" t="s">
        <v>394</v>
      </c>
      <c r="GO536" s="2" t="s">
        <v>241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239</v>
      </c>
      <c r="GX536" s="2" t="s">
        <v>226</v>
      </c>
      <c r="GY536" s="2" t="s">
        <v>1492</v>
      </c>
      <c r="GZ536" s="2" t="s">
        <v>1493</v>
      </c>
      <c r="HA536" s="2" t="s">
        <v>241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714</v>
      </c>
      <c r="HJ536" s="2" t="s">
        <v>275</v>
      </c>
      <c r="HK536" s="2" t="s">
        <v>711</v>
      </c>
      <c r="HL536" s="2" t="s">
        <v>3961</v>
      </c>
      <c r="HM536" s="2" t="s">
        <v>241</v>
      </c>
      <c r="HN536" s="2" t="s">
        <v>229</v>
      </c>
      <c r="HO536" s="4"/>
      <c r="HP536" s="8"/>
      <c r="HQ536" s="4"/>
      <c r="HR536" s="8"/>
      <c r="HS536" s="7"/>
      <c r="HT536" s="7"/>
      <c r="HU536" s="2" t="s">
        <v>239</v>
      </c>
      <c r="HV536" s="2" t="s">
        <v>226</v>
      </c>
      <c r="HW536" s="2" t="s">
        <v>3268</v>
      </c>
      <c r="HX536" s="2" t="s">
        <v>3219</v>
      </c>
      <c r="HY536" s="2" t="s">
        <v>241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239</v>
      </c>
      <c r="IH536" s="2" t="s">
        <v>226</v>
      </c>
      <c r="II536" s="2" t="s">
        <v>881</v>
      </c>
      <c r="IJ536" s="2" t="s">
        <v>487</v>
      </c>
      <c r="IK536" s="2" t="s">
        <v>241</v>
      </c>
      <c r="IL536" s="2" t="s">
        <v>229</v>
      </c>
      <c r="IM536" s="4"/>
      <c r="IN536" s="8"/>
      <c r="IO536" s="4">
        <v>1</v>
      </c>
      <c r="IP536" s="8">
        <v>54.43</v>
      </c>
      <c r="IQ536" s="7">
        <v>-1</v>
      </c>
      <c r="IR536" s="7">
        <v>-1</v>
      </c>
      <c r="IS536" s="2" t="s">
        <v>239</v>
      </c>
      <c r="IT536" s="2" t="s">
        <v>226</v>
      </c>
      <c r="IU536" s="2" t="s">
        <v>976</v>
      </c>
      <c r="IV536" s="2" t="s">
        <v>359</v>
      </c>
      <c r="IW536" s="2" t="s">
        <v>241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239</v>
      </c>
      <c r="JF536" s="2" t="s">
        <v>226</v>
      </c>
      <c r="JG536" s="2" t="s">
        <v>268</v>
      </c>
      <c r="JH536" s="2" t="s">
        <v>2901</v>
      </c>
      <c r="JI536" s="2" t="s">
        <v>241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229</v>
      </c>
      <c r="JR536" s="2" t="s">
        <v>229</v>
      </c>
      <c r="JS536" s="2" t="s">
        <v>229</v>
      </c>
      <c r="JT536" s="2" t="s">
        <v>229</v>
      </c>
      <c r="JU536" s="2" t="s">
        <v>229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272</v>
      </c>
      <c r="KD536" s="2" t="s">
        <v>226</v>
      </c>
      <c r="KE536" s="2" t="s">
        <v>718</v>
      </c>
      <c r="KF536" s="2" t="s">
        <v>229</v>
      </c>
      <c r="KG536" s="2" t="s">
        <v>241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272</v>
      </c>
      <c r="KP536" s="2" t="s">
        <v>226</v>
      </c>
      <c r="KQ536" s="2" t="s">
        <v>229</v>
      </c>
      <c r="KR536" s="2" t="s">
        <v>229</v>
      </c>
      <c r="KS536" s="2" t="s">
        <v>241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239</v>
      </c>
      <c r="LB536" s="2" t="s">
        <v>226</v>
      </c>
      <c r="LC536" s="2" t="s">
        <v>720</v>
      </c>
      <c r="LD536" s="2" t="s">
        <v>823</v>
      </c>
      <c r="LE536" s="2" t="s">
        <v>241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229</v>
      </c>
      <c r="LN536" s="2" t="s">
        <v>229</v>
      </c>
      <c r="LO536" s="2" t="s">
        <v>229</v>
      </c>
      <c r="LP536" s="2" t="s">
        <v>229</v>
      </c>
      <c r="LQ536" s="2" t="s">
        <v>229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239</v>
      </c>
      <c r="LZ536" s="2" t="s">
        <v>275</v>
      </c>
      <c r="MA536" s="2" t="s">
        <v>1038</v>
      </c>
      <c r="MB536" s="2" t="s">
        <v>292</v>
      </c>
      <c r="MC536" s="2" t="s">
        <v>241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278</v>
      </c>
      <c r="ML536" s="2" t="s">
        <v>226</v>
      </c>
      <c r="MM536" s="2" t="s">
        <v>229</v>
      </c>
      <c r="MN536" s="2" t="s">
        <v>229</v>
      </c>
      <c r="MO536" s="2" t="s">
        <v>241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239</v>
      </c>
      <c r="MX536" s="2" t="s">
        <v>226</v>
      </c>
      <c r="MY536" s="2" t="s">
        <v>723</v>
      </c>
      <c r="MZ536" s="2" t="s">
        <v>229</v>
      </c>
      <c r="NA536" s="2" t="s">
        <v>241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239</v>
      </c>
      <c r="NJ536" s="2" t="s">
        <v>260</v>
      </c>
      <c r="NK536" s="2" t="s">
        <v>773</v>
      </c>
      <c r="NL536" s="2" t="s">
        <v>742</v>
      </c>
      <c r="NM536" s="2" t="s">
        <v>241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272</v>
      </c>
      <c r="NV536" s="2" t="s">
        <v>226</v>
      </c>
      <c r="NW536" s="2" t="s">
        <v>229</v>
      </c>
      <c r="NX536" s="2" t="s">
        <v>229</v>
      </c>
      <c r="NY536" s="2" t="s">
        <v>241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266</v>
      </c>
      <c r="OH536" s="2" t="s">
        <v>226</v>
      </c>
      <c r="OI536" s="2" t="s">
        <v>229</v>
      </c>
      <c r="OJ536" s="2" t="s">
        <v>229</v>
      </c>
      <c r="OK536" s="2" t="s">
        <v>241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229</v>
      </c>
      <c r="OT536" s="2" t="s">
        <v>229</v>
      </c>
      <c r="OU536" s="2" t="s">
        <v>229</v>
      </c>
      <c r="OV536" s="2" t="s">
        <v>229</v>
      </c>
      <c r="OW536" s="2" t="s">
        <v>229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229</v>
      </c>
      <c r="PF536" s="2" t="s">
        <v>229</v>
      </c>
      <c r="PG536" s="2" t="s">
        <v>229</v>
      </c>
      <c r="PH536" s="2" t="s">
        <v>229</v>
      </c>
      <c r="PI536" s="2" t="s">
        <v>229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239</v>
      </c>
      <c r="PR536" s="2" t="s">
        <v>275</v>
      </c>
      <c r="PS536" s="2" t="s">
        <v>726</v>
      </c>
      <c r="PT536" s="2" t="s">
        <v>1758</v>
      </c>
      <c r="PU536" s="2" t="s">
        <v>241</v>
      </c>
      <c r="PV536" s="2" t="s">
        <v>229</v>
      </c>
      <c r="PW536" s="4"/>
      <c r="PX536" s="8"/>
      <c r="PY536" s="4"/>
      <c r="PZ536" s="8"/>
      <c r="QA536" s="7"/>
      <c r="QB536" s="7"/>
      <c r="QC536" s="2" t="s">
        <v>281</v>
      </c>
      <c r="QD536" s="2" t="s">
        <v>226</v>
      </c>
      <c r="QE536" s="2" t="s">
        <v>229</v>
      </c>
      <c r="QF536" s="2" t="s">
        <v>229</v>
      </c>
      <c r="QG536" s="2" t="s">
        <v>241</v>
      </c>
      <c r="QH536" s="2" t="s">
        <v>229</v>
      </c>
      <c r="QI536" s="4"/>
      <c r="QJ536" s="8"/>
      <c r="QK536" s="4"/>
      <c r="QL536" s="8"/>
      <c r="QM536" s="7"/>
      <c r="QN536" s="7"/>
      <c r="QO536" s="2" t="s">
        <v>229</v>
      </c>
      <c r="QP536" s="2" t="s">
        <v>229</v>
      </c>
      <c r="QQ536" s="2" t="s">
        <v>229</v>
      </c>
      <c r="QR536" s="2" t="s">
        <v>229</v>
      </c>
      <c r="QS536" s="2" t="s">
        <v>229</v>
      </c>
      <c r="QT536" s="2" t="s">
        <v>229</v>
      </c>
      <c r="QU536" s="4"/>
      <c r="QV536" s="8"/>
      <c r="QW536" s="4"/>
      <c r="QX536" s="8"/>
      <c r="QY536" s="7"/>
      <c r="QZ536" s="7"/>
      <c r="RA536" s="2" t="s">
        <v>278</v>
      </c>
      <c r="RB536" s="2" t="s">
        <v>226</v>
      </c>
      <c r="RC536" s="2" t="s">
        <v>229</v>
      </c>
      <c r="RD536" s="2" t="s">
        <v>229</v>
      </c>
      <c r="RE536" s="2" t="s">
        <v>241</v>
      </c>
      <c r="RF536" s="2" t="s">
        <v>229</v>
      </c>
      <c r="RG536" s="4"/>
      <c r="RH536" s="8"/>
      <c r="RI536" s="4"/>
      <c r="RJ536" s="8"/>
      <c r="RK536" s="7"/>
      <c r="RL536" s="7"/>
      <c r="RM536" s="2" t="s">
        <v>229</v>
      </c>
      <c r="RN536" s="2" t="s">
        <v>229</v>
      </c>
      <c r="RO536" s="2" t="s">
        <v>229</v>
      </c>
      <c r="RP536" s="2" t="s">
        <v>229</v>
      </c>
      <c r="RQ536" s="2" t="s">
        <v>229</v>
      </c>
      <c r="RR536" s="2" t="s">
        <v>229</v>
      </c>
      <c r="RS536" s="4"/>
      <c r="RT536" s="8"/>
      <c r="RU536" s="4"/>
      <c r="RV536" s="8"/>
      <c r="RW536" s="7"/>
      <c r="RX536" s="7"/>
      <c r="RY536" s="2" t="s">
        <v>239</v>
      </c>
      <c r="RZ536" s="2" t="s">
        <v>275</v>
      </c>
      <c r="SA536" s="2" t="s">
        <v>3648</v>
      </c>
      <c r="SB536" s="2" t="s">
        <v>1358</v>
      </c>
      <c r="SC536" s="2" t="s">
        <v>241</v>
      </c>
      <c r="SD536" s="2" t="s">
        <v>229</v>
      </c>
      <c r="SE536" s="4">
        <v>20</v>
      </c>
      <c r="SF536" s="4"/>
      <c r="SG536" s="4"/>
      <c r="SH536" s="4"/>
      <c r="SI536" s="4">
        <v>2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</row>
    <row r="537">
      <c r="A537" s="2" t="s">
        <v>3962</v>
      </c>
      <c r="B537" s="2" t="s">
        <v>216</v>
      </c>
      <c r="C537" s="2" t="s">
        <v>3859</v>
      </c>
      <c r="D537" s="2" t="s">
        <v>218</v>
      </c>
      <c r="E537" s="2" t="s">
        <v>219</v>
      </c>
      <c r="F537" s="2" t="s">
        <v>3963</v>
      </c>
      <c r="G537" s="2" t="s">
        <v>3964</v>
      </c>
      <c r="H537" s="2" t="s">
        <v>3155</v>
      </c>
      <c r="I537" s="2" t="s">
        <v>3965</v>
      </c>
      <c r="J537" s="2" t="s">
        <v>2888</v>
      </c>
      <c r="K537" s="2" t="s">
        <v>1140</v>
      </c>
      <c r="L537" s="3">
        <v>54.25</v>
      </c>
      <c r="M537" s="3">
        <v>56.96</v>
      </c>
      <c r="N537" s="3">
        <v>114.99</v>
      </c>
      <c r="O537" s="2" t="s">
        <v>226</v>
      </c>
      <c r="P537" s="2" t="s">
        <v>618</v>
      </c>
      <c r="Q537" s="2" t="s">
        <v>228</v>
      </c>
      <c r="R537" s="2" t="s">
        <v>229</v>
      </c>
      <c r="S537" s="2" t="s">
        <v>3966</v>
      </c>
      <c r="T537" s="2" t="s">
        <v>3733</v>
      </c>
      <c r="U537" s="2" t="s">
        <v>286</v>
      </c>
      <c r="V537" s="2" t="s">
        <v>1910</v>
      </c>
      <c r="W537" s="2" t="s">
        <v>686</v>
      </c>
      <c r="X537" s="2" t="s">
        <v>3967</v>
      </c>
      <c r="Y537" s="2" t="s">
        <v>478</v>
      </c>
      <c r="Z537" s="4">
        <v>103</v>
      </c>
      <c r="AA537" s="4">
        <f>=ROUNDDOWN(15.6060606060606,0)</f>
      </c>
      <c r="AB537" s="5">
        <v>6.6</v>
      </c>
      <c r="AC537" s="2" t="s">
        <v>1605</v>
      </c>
      <c r="AD537" s="4">
        <v>180</v>
      </c>
      <c r="AE537" s="4">
        <v>180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>
        <v>8</v>
      </c>
      <c r="AQ537" s="8">
        <v>561.39</v>
      </c>
      <c r="AR537" s="4">
        <v>1</v>
      </c>
      <c r="AS537" s="8">
        <v>61.52</v>
      </c>
      <c r="AT537" s="7">
        <v>7</v>
      </c>
      <c r="AU537" s="7">
        <v>8.1253</v>
      </c>
      <c r="AV537" s="4">
        <v>20</v>
      </c>
      <c r="AW537" s="8">
        <v>1397.01</v>
      </c>
      <c r="AX537" s="4">
        <v>4</v>
      </c>
      <c r="AY537" s="8">
        <v>282.98</v>
      </c>
      <c r="AZ537" s="7">
        <v>4</v>
      </c>
      <c r="BA537" s="7">
        <v>3.9368</v>
      </c>
      <c r="BB537" s="7">
        <v>0.4019</v>
      </c>
      <c r="BC537" s="4">
        <v>20</v>
      </c>
      <c r="BD537" s="8">
        <v>1397.01</v>
      </c>
      <c r="BE537" s="4">
        <v>11</v>
      </c>
      <c r="BF537" s="8">
        <v>786.8</v>
      </c>
      <c r="BG537" s="7">
        <v>0.8182</v>
      </c>
      <c r="BH537" s="7">
        <v>0.7756</v>
      </c>
      <c r="BI537" s="7">
        <v>1</v>
      </c>
      <c r="BJ537" s="4">
        <v>8</v>
      </c>
      <c r="BK537" s="8">
        <v>561.39</v>
      </c>
      <c r="BL537" s="2" t="s">
        <v>3968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267</v>
      </c>
      <c r="BV537" s="2" t="s">
        <v>226</v>
      </c>
      <c r="BW537" s="2" t="s">
        <v>229</v>
      </c>
      <c r="BX537" s="2" t="s">
        <v>229</v>
      </c>
      <c r="BY537" s="2" t="s">
        <v>241</v>
      </c>
      <c r="BZ537" s="2" t="s">
        <v>229</v>
      </c>
      <c r="CA537" s="4">
        <v>1</v>
      </c>
      <c r="CB537" s="8">
        <v>61.52</v>
      </c>
      <c r="CC537" s="4">
        <v>1</v>
      </c>
      <c r="CD537" s="8">
        <v>61.52</v>
      </c>
      <c r="CE537" s="7"/>
      <c r="CF537" s="7"/>
      <c r="CG537" s="2" t="s">
        <v>239</v>
      </c>
      <c r="CH537" s="2" t="s">
        <v>226</v>
      </c>
      <c r="CI537" s="2" t="s">
        <v>3153</v>
      </c>
      <c r="CJ537" s="2" t="s">
        <v>3208</v>
      </c>
      <c r="CK537" s="2" t="s">
        <v>241</v>
      </c>
      <c r="CL537" s="2" t="s">
        <v>229</v>
      </c>
      <c r="CM537" s="4">
        <v>4</v>
      </c>
      <c r="CN537" s="8">
        <v>246.08</v>
      </c>
      <c r="CO537" s="4"/>
      <c r="CP537" s="8"/>
      <c r="CQ537" s="7"/>
      <c r="CR537" s="7"/>
      <c r="CS537" s="2" t="s">
        <v>239</v>
      </c>
      <c r="CT537" s="2" t="s">
        <v>226</v>
      </c>
      <c r="CU537" s="2" t="s">
        <v>3969</v>
      </c>
      <c r="CV537" s="2" t="s">
        <v>329</v>
      </c>
      <c r="CW537" s="2" t="s">
        <v>241</v>
      </c>
      <c r="CX537" s="2" t="s">
        <v>229</v>
      </c>
      <c r="CY537" s="4">
        <v>1</v>
      </c>
      <c r="CZ537" s="8">
        <v>59.81</v>
      </c>
      <c r="DA537" s="4"/>
      <c r="DB537" s="8"/>
      <c r="DC537" s="7"/>
      <c r="DD537" s="7"/>
      <c r="DE537" s="2" t="s">
        <v>239</v>
      </c>
      <c r="DF537" s="2" t="s">
        <v>226</v>
      </c>
      <c r="DG537" s="2" t="s">
        <v>1091</v>
      </c>
      <c r="DH537" s="2" t="s">
        <v>324</v>
      </c>
      <c r="DI537" s="2" t="s">
        <v>241</v>
      </c>
      <c r="DJ537" s="2" t="s">
        <v>229</v>
      </c>
      <c r="DK537" s="4"/>
      <c r="DL537" s="8"/>
      <c r="DM537" s="4"/>
      <c r="DN537" s="8"/>
      <c r="DO537" s="7"/>
      <c r="DP537" s="7"/>
      <c r="DQ537" s="2" t="s">
        <v>239</v>
      </c>
      <c r="DR537" s="2" t="s">
        <v>226</v>
      </c>
      <c r="DS537" s="2" t="s">
        <v>3131</v>
      </c>
      <c r="DT537" s="2" t="s">
        <v>3970</v>
      </c>
      <c r="DU537" s="2" t="s">
        <v>241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1106</v>
      </c>
      <c r="ED537" s="2" t="s">
        <v>226</v>
      </c>
      <c r="EE537" s="2" t="s">
        <v>407</v>
      </c>
      <c r="EF537" s="2" t="s">
        <v>1049</v>
      </c>
      <c r="EG537" s="2" t="s">
        <v>241</v>
      </c>
      <c r="EH537" s="2" t="s">
        <v>229</v>
      </c>
      <c r="EI537" s="4"/>
      <c r="EJ537" s="8"/>
      <c r="EK537" s="4"/>
      <c r="EL537" s="8"/>
      <c r="EM537" s="7"/>
      <c r="EN537" s="7"/>
      <c r="EO537" s="2" t="s">
        <v>239</v>
      </c>
      <c r="EP537" s="2" t="s">
        <v>226</v>
      </c>
      <c r="EQ537" s="2" t="s">
        <v>377</v>
      </c>
      <c r="ER537" s="2" t="s">
        <v>3131</v>
      </c>
      <c r="ES537" s="2" t="s">
        <v>241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226</v>
      </c>
      <c r="FC537" s="2" t="s">
        <v>3969</v>
      </c>
      <c r="FD537" s="2" t="s">
        <v>3971</v>
      </c>
      <c r="FE537" s="2" t="s">
        <v>241</v>
      </c>
      <c r="FF537" s="2" t="s">
        <v>229</v>
      </c>
      <c r="FG537" s="4">
        <v>2</v>
      </c>
      <c r="FH537" s="8">
        <v>193.98</v>
      </c>
      <c r="FI537" s="4"/>
      <c r="FJ537" s="8"/>
      <c r="FK537" s="7"/>
      <c r="FL537" s="7"/>
      <c r="FM537" s="2" t="s">
        <v>239</v>
      </c>
      <c r="FN537" s="2" t="s">
        <v>226</v>
      </c>
      <c r="FO537" s="2" t="s">
        <v>3969</v>
      </c>
      <c r="FP537" s="2" t="s">
        <v>633</v>
      </c>
      <c r="FQ537" s="2" t="s">
        <v>241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239</v>
      </c>
      <c r="FZ537" s="2" t="s">
        <v>226</v>
      </c>
      <c r="GA537" s="2" t="s">
        <v>327</v>
      </c>
      <c r="GB537" s="2" t="s">
        <v>229</v>
      </c>
      <c r="GC537" s="2" t="s">
        <v>241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272</v>
      </c>
      <c r="GL537" s="2" t="s">
        <v>226</v>
      </c>
      <c r="GM537" s="2" t="s">
        <v>229</v>
      </c>
      <c r="GN537" s="2" t="s">
        <v>229</v>
      </c>
      <c r="GO537" s="2" t="s">
        <v>241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239</v>
      </c>
      <c r="GX537" s="2" t="s">
        <v>226</v>
      </c>
      <c r="GY537" s="2" t="s">
        <v>632</v>
      </c>
      <c r="GZ537" s="2" t="s">
        <v>229</v>
      </c>
      <c r="HA537" s="2" t="s">
        <v>241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281</v>
      </c>
      <c r="HJ537" s="2" t="s">
        <v>226</v>
      </c>
      <c r="HK537" s="2" t="s">
        <v>229</v>
      </c>
      <c r="HL537" s="2" t="s">
        <v>229</v>
      </c>
      <c r="HM537" s="2" t="s">
        <v>241</v>
      </c>
      <c r="HN537" s="2" t="s">
        <v>263</v>
      </c>
      <c r="HO537" s="4"/>
      <c r="HP537" s="8"/>
      <c r="HQ537" s="4"/>
      <c r="HR537" s="8"/>
      <c r="HS537" s="7"/>
      <c r="HT537" s="7"/>
      <c r="HU537" s="2" t="s">
        <v>239</v>
      </c>
      <c r="HV537" s="2" t="s">
        <v>226</v>
      </c>
      <c r="HW537" s="2" t="s">
        <v>1061</v>
      </c>
      <c r="HX537" s="2" t="s">
        <v>3972</v>
      </c>
      <c r="HY537" s="2" t="s">
        <v>241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266</v>
      </c>
      <c r="IH537" s="2" t="s">
        <v>226</v>
      </c>
      <c r="II537" s="2" t="s">
        <v>229</v>
      </c>
      <c r="IJ537" s="2" t="s">
        <v>229</v>
      </c>
      <c r="IK537" s="2" t="s">
        <v>241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267</v>
      </c>
      <c r="IT537" s="2" t="s">
        <v>226</v>
      </c>
      <c r="IU537" s="2" t="s">
        <v>229</v>
      </c>
      <c r="IV537" s="2" t="s">
        <v>229</v>
      </c>
      <c r="IW537" s="2" t="s">
        <v>241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267</v>
      </c>
      <c r="JF537" s="2" t="s">
        <v>226</v>
      </c>
      <c r="JG537" s="2" t="s">
        <v>229</v>
      </c>
      <c r="JH537" s="2" t="s">
        <v>229</v>
      </c>
      <c r="JI537" s="2" t="s">
        <v>241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272</v>
      </c>
      <c r="JR537" s="2" t="s">
        <v>226</v>
      </c>
      <c r="JS537" s="2" t="s">
        <v>229</v>
      </c>
      <c r="JT537" s="2" t="s">
        <v>229</v>
      </c>
      <c r="JU537" s="2" t="s">
        <v>241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272</v>
      </c>
      <c r="KD537" s="2" t="s">
        <v>226</v>
      </c>
      <c r="KE537" s="2" t="s">
        <v>229</v>
      </c>
      <c r="KF537" s="2" t="s">
        <v>229</v>
      </c>
      <c r="KG537" s="2" t="s">
        <v>241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272</v>
      </c>
      <c r="KP537" s="2" t="s">
        <v>226</v>
      </c>
      <c r="KQ537" s="2" t="s">
        <v>229</v>
      </c>
      <c r="KR537" s="2" t="s">
        <v>229</v>
      </c>
      <c r="KS537" s="2" t="s">
        <v>241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272</v>
      </c>
      <c r="LB537" s="2" t="s">
        <v>226</v>
      </c>
      <c r="LC537" s="2" t="s">
        <v>229</v>
      </c>
      <c r="LD537" s="2" t="s">
        <v>229</v>
      </c>
      <c r="LE537" s="2" t="s">
        <v>241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229</v>
      </c>
      <c r="LN537" s="2" t="s">
        <v>229</v>
      </c>
      <c r="LO537" s="2" t="s">
        <v>229</v>
      </c>
      <c r="LP537" s="2" t="s">
        <v>229</v>
      </c>
      <c r="LQ537" s="2" t="s">
        <v>229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239</v>
      </c>
      <c r="LZ537" s="2" t="s">
        <v>275</v>
      </c>
      <c r="MA537" s="2" t="s">
        <v>393</v>
      </c>
      <c r="MB537" s="2" t="s">
        <v>391</v>
      </c>
      <c r="MC537" s="2" t="s">
        <v>241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272</v>
      </c>
      <c r="ML537" s="2" t="s">
        <v>226</v>
      </c>
      <c r="MM537" s="2" t="s">
        <v>229</v>
      </c>
      <c r="MN537" s="2" t="s">
        <v>229</v>
      </c>
      <c r="MO537" s="2" t="s">
        <v>241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239</v>
      </c>
      <c r="MX537" s="2" t="s">
        <v>226</v>
      </c>
      <c r="MY537" s="2" t="s">
        <v>1965</v>
      </c>
      <c r="MZ537" s="2" t="s">
        <v>229</v>
      </c>
      <c r="NA537" s="2" t="s">
        <v>241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239</v>
      </c>
      <c r="NJ537" s="2" t="s">
        <v>260</v>
      </c>
      <c r="NK537" s="2" t="s">
        <v>3969</v>
      </c>
      <c r="NL537" s="2" t="s">
        <v>580</v>
      </c>
      <c r="NM537" s="2" t="s">
        <v>241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272</v>
      </c>
      <c r="NV537" s="2" t="s">
        <v>226</v>
      </c>
      <c r="NW537" s="2" t="s">
        <v>229</v>
      </c>
      <c r="NX537" s="2" t="s">
        <v>229</v>
      </c>
      <c r="NY537" s="2" t="s">
        <v>241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266</v>
      </c>
      <c r="OH537" s="2" t="s">
        <v>226</v>
      </c>
      <c r="OI537" s="2" t="s">
        <v>229</v>
      </c>
      <c r="OJ537" s="2" t="s">
        <v>229</v>
      </c>
      <c r="OK537" s="2" t="s">
        <v>241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229</v>
      </c>
      <c r="OT537" s="2" t="s">
        <v>229</v>
      </c>
      <c r="OU537" s="2" t="s">
        <v>229</v>
      </c>
      <c r="OV537" s="2" t="s">
        <v>229</v>
      </c>
      <c r="OW537" s="2" t="s">
        <v>229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281</v>
      </c>
      <c r="PF537" s="2" t="s">
        <v>226</v>
      </c>
      <c r="PG537" s="2" t="s">
        <v>229</v>
      </c>
      <c r="PH537" s="2" t="s">
        <v>229</v>
      </c>
      <c r="PI537" s="2" t="s">
        <v>241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266</v>
      </c>
      <c r="PR537" s="2" t="s">
        <v>275</v>
      </c>
      <c r="PS537" s="2" t="s">
        <v>229</v>
      </c>
      <c r="PT537" s="2" t="s">
        <v>229</v>
      </c>
      <c r="PU537" s="2" t="s">
        <v>241</v>
      </c>
      <c r="PV537" s="2" t="s">
        <v>229</v>
      </c>
      <c r="PW537" s="4"/>
      <c r="PX537" s="8"/>
      <c r="PY537" s="4"/>
      <c r="PZ537" s="8"/>
      <c r="QA537" s="7"/>
      <c r="QB537" s="7"/>
      <c r="QC537" s="2" t="s">
        <v>281</v>
      </c>
      <c r="QD537" s="2" t="s">
        <v>226</v>
      </c>
      <c r="QE537" s="2" t="s">
        <v>229</v>
      </c>
      <c r="QF537" s="2" t="s">
        <v>229</v>
      </c>
      <c r="QG537" s="2" t="s">
        <v>241</v>
      </c>
      <c r="QH537" s="2" t="s">
        <v>229</v>
      </c>
      <c r="QI537" s="4"/>
      <c r="QJ537" s="8"/>
      <c r="QK537" s="4"/>
      <c r="QL537" s="8"/>
      <c r="QM537" s="7"/>
      <c r="QN537" s="7"/>
      <c r="QO537" s="2" t="s">
        <v>272</v>
      </c>
      <c r="QP537" s="2" t="s">
        <v>226</v>
      </c>
      <c r="QQ537" s="2" t="s">
        <v>229</v>
      </c>
      <c r="QR537" s="2" t="s">
        <v>229</v>
      </c>
      <c r="QS537" s="2" t="s">
        <v>241</v>
      </c>
      <c r="QT537" s="2" t="s">
        <v>229</v>
      </c>
      <c r="QU537" s="4"/>
      <c r="QV537" s="8"/>
      <c r="QW537" s="4"/>
      <c r="QX537" s="8"/>
      <c r="QY537" s="7"/>
      <c r="QZ537" s="7"/>
      <c r="RA537" s="2" t="s">
        <v>239</v>
      </c>
      <c r="RB537" s="2" t="s">
        <v>275</v>
      </c>
      <c r="RC537" s="2" t="s">
        <v>338</v>
      </c>
      <c r="RD537" s="2" t="s">
        <v>229</v>
      </c>
      <c r="RE537" s="2" t="s">
        <v>241</v>
      </c>
      <c r="RF537" s="2" t="s">
        <v>229</v>
      </c>
      <c r="RG537" s="4"/>
      <c r="RH537" s="8"/>
      <c r="RI537" s="4"/>
      <c r="RJ537" s="8"/>
      <c r="RK537" s="7"/>
      <c r="RL537" s="7"/>
      <c r="RM537" s="2" t="s">
        <v>229</v>
      </c>
      <c r="RN537" s="2" t="s">
        <v>229</v>
      </c>
      <c r="RO537" s="2" t="s">
        <v>229</v>
      </c>
      <c r="RP537" s="2" t="s">
        <v>229</v>
      </c>
      <c r="RQ537" s="2" t="s">
        <v>229</v>
      </c>
      <c r="RR537" s="2" t="s">
        <v>229</v>
      </c>
      <c r="RS537" s="4"/>
      <c r="RT537" s="8"/>
      <c r="RU537" s="4"/>
      <c r="RV537" s="8"/>
      <c r="RW537" s="7"/>
      <c r="RX537" s="7"/>
      <c r="RY537" s="2" t="s">
        <v>266</v>
      </c>
      <c r="RZ537" s="2" t="s">
        <v>275</v>
      </c>
      <c r="SA537" s="2" t="s">
        <v>229</v>
      </c>
      <c r="SB537" s="2" t="s">
        <v>229</v>
      </c>
      <c r="SC537" s="2" t="s">
        <v>241</v>
      </c>
      <c r="SD537" s="2" t="s">
        <v>229</v>
      </c>
      <c r="SE537" s="4">
        <v>103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>
        <v>180</v>
      </c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</row>
    <row r="538">
      <c r="A538" s="2" t="s">
        <v>3973</v>
      </c>
      <c r="B538" s="2" t="s">
        <v>216</v>
      </c>
      <c r="C538" s="2" t="s">
        <v>3859</v>
      </c>
      <c r="D538" s="2" t="s">
        <v>218</v>
      </c>
      <c r="E538" s="2" t="s">
        <v>219</v>
      </c>
      <c r="F538" s="2" t="s">
        <v>3963</v>
      </c>
      <c r="G538" s="2" t="s">
        <v>3964</v>
      </c>
      <c r="H538" s="2" t="s">
        <v>3155</v>
      </c>
      <c r="I538" s="2" t="s">
        <v>3965</v>
      </c>
      <c r="J538" s="2" t="s">
        <v>285</v>
      </c>
      <c r="K538" s="2" t="s">
        <v>1140</v>
      </c>
      <c r="L538" s="3">
        <v>65.1</v>
      </c>
      <c r="M538" s="3">
        <v>68.36</v>
      </c>
      <c r="N538" s="3">
        <v>134.99</v>
      </c>
      <c r="O538" s="2" t="s">
        <v>226</v>
      </c>
      <c r="P538" s="2" t="s">
        <v>618</v>
      </c>
      <c r="Q538" s="2" t="s">
        <v>228</v>
      </c>
      <c r="R538" s="2" t="s">
        <v>229</v>
      </c>
      <c r="S538" s="2" t="s">
        <v>3966</v>
      </c>
      <c r="T538" s="2" t="s">
        <v>3733</v>
      </c>
      <c r="U538" s="2" t="s">
        <v>733</v>
      </c>
      <c r="V538" s="2" t="s">
        <v>1910</v>
      </c>
      <c r="W538" s="2" t="s">
        <v>686</v>
      </c>
      <c r="X538" s="2" t="s">
        <v>3967</v>
      </c>
      <c r="Y538" s="2" t="s">
        <v>478</v>
      </c>
      <c r="Z538" s="4">
        <v>193</v>
      </c>
      <c r="AA538" s="4">
        <f>=ROUNDDOWN(20.1041666666667,0)</f>
      </c>
      <c r="AB538" s="5">
        <v>9.6</v>
      </c>
      <c r="AC538" s="2" t="s">
        <v>1605</v>
      </c>
      <c r="AD538" s="4">
        <v>150</v>
      </c>
      <c r="AE538" s="4">
        <v>150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12</v>
      </c>
      <c r="AQ538" s="8">
        <v>835.62</v>
      </c>
      <c r="AR538" s="4">
        <v>3</v>
      </c>
      <c r="AS538" s="8">
        <v>221.46</v>
      </c>
      <c r="AT538" s="7">
        <v>3</v>
      </c>
      <c r="AU538" s="7">
        <v>2.7732</v>
      </c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>
        <v>0.5981</v>
      </c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 t="s">
        <v>229</v>
      </c>
      <c r="BJ538" s="4">
        <v>12</v>
      </c>
      <c r="BK538" s="8">
        <v>835.62</v>
      </c>
      <c r="BL538" s="2" t="s">
        <v>3974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267</v>
      </c>
      <c r="BV538" s="2" t="s">
        <v>226</v>
      </c>
      <c r="BW538" s="2" t="s">
        <v>229</v>
      </c>
      <c r="BX538" s="2" t="s">
        <v>229</v>
      </c>
      <c r="BY538" s="2" t="s">
        <v>241</v>
      </c>
      <c r="BZ538" s="2" t="s">
        <v>229</v>
      </c>
      <c r="CA538" s="4">
        <v>1</v>
      </c>
      <c r="CB538" s="8">
        <v>73.82</v>
      </c>
      <c r="CC538" s="4">
        <v>3</v>
      </c>
      <c r="CD538" s="8">
        <v>221.46</v>
      </c>
      <c r="CE538" s="7">
        <v>-0.6667</v>
      </c>
      <c r="CF538" s="7">
        <v>-0.6667</v>
      </c>
      <c r="CG538" s="2" t="s">
        <v>239</v>
      </c>
      <c r="CH538" s="2" t="s">
        <v>226</v>
      </c>
      <c r="CI538" s="2" t="s">
        <v>3153</v>
      </c>
      <c r="CJ538" s="2" t="s">
        <v>1923</v>
      </c>
      <c r="CK538" s="2" t="s">
        <v>241</v>
      </c>
      <c r="CL538" s="2" t="s">
        <v>229</v>
      </c>
      <c r="CM538" s="4">
        <v>2</v>
      </c>
      <c r="CN538" s="8">
        <v>147.64</v>
      </c>
      <c r="CO538" s="4"/>
      <c r="CP538" s="8"/>
      <c r="CQ538" s="7"/>
      <c r="CR538" s="7"/>
      <c r="CS538" s="2" t="s">
        <v>239</v>
      </c>
      <c r="CT538" s="2" t="s">
        <v>226</v>
      </c>
      <c r="CU538" s="2" t="s">
        <v>3969</v>
      </c>
      <c r="CV538" s="2" t="s">
        <v>848</v>
      </c>
      <c r="CW538" s="2" t="s">
        <v>241</v>
      </c>
      <c r="CX538" s="2" t="s">
        <v>229</v>
      </c>
      <c r="CY538" s="4">
        <v>1</v>
      </c>
      <c r="CZ538" s="8">
        <v>71.77</v>
      </c>
      <c r="DA538" s="4"/>
      <c r="DB538" s="8"/>
      <c r="DC538" s="7"/>
      <c r="DD538" s="7"/>
      <c r="DE538" s="2" t="s">
        <v>239</v>
      </c>
      <c r="DF538" s="2" t="s">
        <v>226</v>
      </c>
      <c r="DG538" s="2" t="s">
        <v>1091</v>
      </c>
      <c r="DH538" s="2" t="s">
        <v>471</v>
      </c>
      <c r="DI538" s="2" t="s">
        <v>241</v>
      </c>
      <c r="DJ538" s="2" t="s">
        <v>229</v>
      </c>
      <c r="DK538" s="4">
        <v>5</v>
      </c>
      <c r="DL538" s="8">
        <v>341.75</v>
      </c>
      <c r="DM538" s="4"/>
      <c r="DN538" s="8"/>
      <c r="DO538" s="7"/>
      <c r="DP538" s="7"/>
      <c r="DQ538" s="2" t="s">
        <v>239</v>
      </c>
      <c r="DR538" s="2" t="s">
        <v>226</v>
      </c>
      <c r="DS538" s="2" t="s">
        <v>3131</v>
      </c>
      <c r="DT538" s="2" t="s">
        <v>1639</v>
      </c>
      <c r="DU538" s="2" t="s">
        <v>241</v>
      </c>
      <c r="DV538" s="2" t="s">
        <v>229</v>
      </c>
      <c r="DW538" s="4"/>
      <c r="DX538" s="8"/>
      <c r="DY538" s="4"/>
      <c r="DZ538" s="8"/>
      <c r="EA538" s="7"/>
      <c r="EB538" s="7"/>
      <c r="EC538" s="2" t="s">
        <v>239</v>
      </c>
      <c r="ED538" s="2" t="s">
        <v>226</v>
      </c>
      <c r="EE538" s="2" t="s">
        <v>407</v>
      </c>
      <c r="EF538" s="2" t="s">
        <v>2291</v>
      </c>
      <c r="EG538" s="2" t="s">
        <v>241</v>
      </c>
      <c r="EH538" s="2" t="s">
        <v>229</v>
      </c>
      <c r="EI538" s="4"/>
      <c r="EJ538" s="8"/>
      <c r="EK538" s="4"/>
      <c r="EL538" s="8"/>
      <c r="EM538" s="7"/>
      <c r="EN538" s="7"/>
      <c r="EO538" s="2" t="s">
        <v>239</v>
      </c>
      <c r="EP538" s="2" t="s">
        <v>226</v>
      </c>
      <c r="EQ538" s="2" t="s">
        <v>1052</v>
      </c>
      <c r="ER538" s="2" t="s">
        <v>1053</v>
      </c>
      <c r="ES538" s="2" t="s">
        <v>241</v>
      </c>
      <c r="ET538" s="2" t="s">
        <v>229</v>
      </c>
      <c r="EU538" s="4">
        <v>2</v>
      </c>
      <c r="EV538" s="8">
        <v>143.22</v>
      </c>
      <c r="EW538" s="4"/>
      <c r="EX538" s="8"/>
      <c r="EY538" s="7"/>
      <c r="EZ538" s="7"/>
      <c r="FA538" s="2" t="s">
        <v>239</v>
      </c>
      <c r="FB538" s="2" t="s">
        <v>226</v>
      </c>
      <c r="FC538" s="2" t="s">
        <v>3969</v>
      </c>
      <c r="FD538" s="2" t="s">
        <v>1923</v>
      </c>
      <c r="FE538" s="2" t="s">
        <v>241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226</v>
      </c>
      <c r="FO538" s="2" t="s">
        <v>478</v>
      </c>
      <c r="FP538" s="2" t="s">
        <v>993</v>
      </c>
      <c r="FQ538" s="2" t="s">
        <v>241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239</v>
      </c>
      <c r="FZ538" s="2" t="s">
        <v>226</v>
      </c>
      <c r="GA538" s="2" t="s">
        <v>538</v>
      </c>
      <c r="GB538" s="2" t="s">
        <v>229</v>
      </c>
      <c r="GC538" s="2" t="s">
        <v>241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272</v>
      </c>
      <c r="GL538" s="2" t="s">
        <v>226</v>
      </c>
      <c r="GM538" s="2" t="s">
        <v>229</v>
      </c>
      <c r="GN538" s="2" t="s">
        <v>229</v>
      </c>
      <c r="GO538" s="2" t="s">
        <v>241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239</v>
      </c>
      <c r="GX538" s="2" t="s">
        <v>226</v>
      </c>
      <c r="GY538" s="2" t="s">
        <v>632</v>
      </c>
      <c r="GZ538" s="2" t="s">
        <v>229</v>
      </c>
      <c r="HA538" s="2" t="s">
        <v>241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281</v>
      </c>
      <c r="HJ538" s="2" t="s">
        <v>226</v>
      </c>
      <c r="HK538" s="2" t="s">
        <v>229</v>
      </c>
      <c r="HL538" s="2" t="s">
        <v>229</v>
      </c>
      <c r="HM538" s="2" t="s">
        <v>241</v>
      </c>
      <c r="HN538" s="2" t="s">
        <v>263</v>
      </c>
      <c r="HO538" s="4">
        <v>1</v>
      </c>
      <c r="HP538" s="8">
        <v>57.42</v>
      </c>
      <c r="HQ538" s="4"/>
      <c r="HR538" s="8"/>
      <c r="HS538" s="7"/>
      <c r="HT538" s="7"/>
      <c r="HU538" s="2" t="s">
        <v>239</v>
      </c>
      <c r="HV538" s="2" t="s">
        <v>226</v>
      </c>
      <c r="HW538" s="2" t="s">
        <v>1061</v>
      </c>
      <c r="HX538" s="2" t="s">
        <v>1547</v>
      </c>
      <c r="HY538" s="2" t="s">
        <v>241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266</v>
      </c>
      <c r="IH538" s="2" t="s">
        <v>226</v>
      </c>
      <c r="II538" s="2" t="s">
        <v>229</v>
      </c>
      <c r="IJ538" s="2" t="s">
        <v>229</v>
      </c>
      <c r="IK538" s="2" t="s">
        <v>241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267</v>
      </c>
      <c r="IT538" s="2" t="s">
        <v>226</v>
      </c>
      <c r="IU538" s="2" t="s">
        <v>229</v>
      </c>
      <c r="IV538" s="2" t="s">
        <v>229</v>
      </c>
      <c r="IW538" s="2" t="s">
        <v>241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267</v>
      </c>
      <c r="JF538" s="2" t="s">
        <v>226</v>
      </c>
      <c r="JG538" s="2" t="s">
        <v>229</v>
      </c>
      <c r="JH538" s="2" t="s">
        <v>229</v>
      </c>
      <c r="JI538" s="2" t="s">
        <v>241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272</v>
      </c>
      <c r="JR538" s="2" t="s">
        <v>226</v>
      </c>
      <c r="JS538" s="2" t="s">
        <v>229</v>
      </c>
      <c r="JT538" s="2" t="s">
        <v>229</v>
      </c>
      <c r="JU538" s="2" t="s">
        <v>241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272</v>
      </c>
      <c r="KD538" s="2" t="s">
        <v>226</v>
      </c>
      <c r="KE538" s="2" t="s">
        <v>229</v>
      </c>
      <c r="KF538" s="2" t="s">
        <v>229</v>
      </c>
      <c r="KG538" s="2" t="s">
        <v>241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272</v>
      </c>
      <c r="KP538" s="2" t="s">
        <v>226</v>
      </c>
      <c r="KQ538" s="2" t="s">
        <v>229</v>
      </c>
      <c r="KR538" s="2" t="s">
        <v>229</v>
      </c>
      <c r="KS538" s="2" t="s">
        <v>241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272</v>
      </c>
      <c r="LB538" s="2" t="s">
        <v>226</v>
      </c>
      <c r="LC538" s="2" t="s">
        <v>229</v>
      </c>
      <c r="LD538" s="2" t="s">
        <v>229</v>
      </c>
      <c r="LE538" s="2" t="s">
        <v>241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229</v>
      </c>
      <c r="LN538" s="2" t="s">
        <v>229</v>
      </c>
      <c r="LO538" s="2" t="s">
        <v>229</v>
      </c>
      <c r="LP538" s="2" t="s">
        <v>229</v>
      </c>
      <c r="LQ538" s="2" t="s">
        <v>229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239</v>
      </c>
      <c r="LZ538" s="2" t="s">
        <v>275</v>
      </c>
      <c r="MA538" s="2" t="s">
        <v>393</v>
      </c>
      <c r="MB538" s="2" t="s">
        <v>3970</v>
      </c>
      <c r="MC538" s="2" t="s">
        <v>241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272</v>
      </c>
      <c r="ML538" s="2" t="s">
        <v>226</v>
      </c>
      <c r="MM538" s="2" t="s">
        <v>229</v>
      </c>
      <c r="MN538" s="2" t="s">
        <v>229</v>
      </c>
      <c r="MO538" s="2" t="s">
        <v>241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239</v>
      </c>
      <c r="MX538" s="2" t="s">
        <v>226</v>
      </c>
      <c r="MY538" s="2" t="s">
        <v>368</v>
      </c>
      <c r="MZ538" s="2" t="s">
        <v>229</v>
      </c>
      <c r="NA538" s="2" t="s">
        <v>241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239</v>
      </c>
      <c r="NJ538" s="2" t="s">
        <v>260</v>
      </c>
      <c r="NK538" s="2" t="s">
        <v>3969</v>
      </c>
      <c r="NL538" s="2" t="s">
        <v>434</v>
      </c>
      <c r="NM538" s="2" t="s">
        <v>241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272</v>
      </c>
      <c r="NV538" s="2" t="s">
        <v>226</v>
      </c>
      <c r="NW538" s="2" t="s">
        <v>229</v>
      </c>
      <c r="NX538" s="2" t="s">
        <v>229</v>
      </c>
      <c r="NY538" s="2" t="s">
        <v>241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266</v>
      </c>
      <c r="OH538" s="2" t="s">
        <v>226</v>
      </c>
      <c r="OI538" s="2" t="s">
        <v>229</v>
      </c>
      <c r="OJ538" s="2" t="s">
        <v>229</v>
      </c>
      <c r="OK538" s="2" t="s">
        <v>241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229</v>
      </c>
      <c r="OT538" s="2" t="s">
        <v>229</v>
      </c>
      <c r="OU538" s="2" t="s">
        <v>229</v>
      </c>
      <c r="OV538" s="2" t="s">
        <v>229</v>
      </c>
      <c r="OW538" s="2" t="s">
        <v>229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281</v>
      </c>
      <c r="PF538" s="2" t="s">
        <v>226</v>
      </c>
      <c r="PG538" s="2" t="s">
        <v>229</v>
      </c>
      <c r="PH538" s="2" t="s">
        <v>229</v>
      </c>
      <c r="PI538" s="2" t="s">
        <v>241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266</v>
      </c>
      <c r="PR538" s="2" t="s">
        <v>275</v>
      </c>
      <c r="PS538" s="2" t="s">
        <v>229</v>
      </c>
      <c r="PT538" s="2" t="s">
        <v>229</v>
      </c>
      <c r="PU538" s="2" t="s">
        <v>241</v>
      </c>
      <c r="PV538" s="2" t="s">
        <v>229</v>
      </c>
      <c r="PW538" s="4"/>
      <c r="PX538" s="8"/>
      <c r="PY538" s="4"/>
      <c r="PZ538" s="8"/>
      <c r="QA538" s="7"/>
      <c r="QB538" s="7"/>
      <c r="QC538" s="2" t="s">
        <v>281</v>
      </c>
      <c r="QD538" s="2" t="s">
        <v>226</v>
      </c>
      <c r="QE538" s="2" t="s">
        <v>229</v>
      </c>
      <c r="QF538" s="2" t="s">
        <v>229</v>
      </c>
      <c r="QG538" s="2" t="s">
        <v>241</v>
      </c>
      <c r="QH538" s="2" t="s">
        <v>229</v>
      </c>
      <c r="QI538" s="4"/>
      <c r="QJ538" s="8"/>
      <c r="QK538" s="4"/>
      <c r="QL538" s="8"/>
      <c r="QM538" s="7"/>
      <c r="QN538" s="7"/>
      <c r="QO538" s="2" t="s">
        <v>272</v>
      </c>
      <c r="QP538" s="2" t="s">
        <v>226</v>
      </c>
      <c r="QQ538" s="2" t="s">
        <v>229</v>
      </c>
      <c r="QR538" s="2" t="s">
        <v>229</v>
      </c>
      <c r="QS538" s="2" t="s">
        <v>241</v>
      </c>
      <c r="QT538" s="2" t="s">
        <v>229</v>
      </c>
      <c r="QU538" s="4"/>
      <c r="QV538" s="8"/>
      <c r="QW538" s="4"/>
      <c r="QX538" s="8"/>
      <c r="QY538" s="7"/>
      <c r="QZ538" s="7"/>
      <c r="RA538" s="2" t="s">
        <v>239</v>
      </c>
      <c r="RB538" s="2" t="s">
        <v>275</v>
      </c>
      <c r="RC538" s="2" t="s">
        <v>338</v>
      </c>
      <c r="RD538" s="2" t="s">
        <v>229</v>
      </c>
      <c r="RE538" s="2" t="s">
        <v>241</v>
      </c>
      <c r="RF538" s="2" t="s">
        <v>229</v>
      </c>
      <c r="RG538" s="4"/>
      <c r="RH538" s="8"/>
      <c r="RI538" s="4"/>
      <c r="RJ538" s="8"/>
      <c r="RK538" s="7"/>
      <c r="RL538" s="7"/>
      <c r="RM538" s="2" t="s">
        <v>229</v>
      </c>
      <c r="RN538" s="2" t="s">
        <v>229</v>
      </c>
      <c r="RO538" s="2" t="s">
        <v>229</v>
      </c>
      <c r="RP538" s="2" t="s">
        <v>229</v>
      </c>
      <c r="RQ538" s="2" t="s">
        <v>229</v>
      </c>
      <c r="RR538" s="2" t="s">
        <v>229</v>
      </c>
      <c r="RS538" s="4"/>
      <c r="RT538" s="8"/>
      <c r="RU538" s="4"/>
      <c r="RV538" s="8"/>
      <c r="RW538" s="7"/>
      <c r="RX538" s="7"/>
      <c r="RY538" s="2" t="s">
        <v>266</v>
      </c>
      <c r="RZ538" s="2" t="s">
        <v>275</v>
      </c>
      <c r="SA538" s="2" t="s">
        <v>229</v>
      </c>
      <c r="SB538" s="2" t="s">
        <v>229</v>
      </c>
      <c r="SC538" s="2" t="s">
        <v>241</v>
      </c>
      <c r="SD538" s="2" t="s">
        <v>229</v>
      </c>
      <c r="SE538" s="4">
        <v>193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>
        <v>150</v>
      </c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</row>
    <row r="539">
      <c r="A539" s="2" t="s">
        <v>3975</v>
      </c>
      <c r="B539" s="2" t="s">
        <v>216</v>
      </c>
      <c r="C539" s="2" t="s">
        <v>3859</v>
      </c>
      <c r="D539" s="2" t="s">
        <v>218</v>
      </c>
      <c r="E539" s="2" t="s">
        <v>219</v>
      </c>
      <c r="F539" s="2" t="s">
        <v>3963</v>
      </c>
      <c r="G539" s="2" t="s">
        <v>3964</v>
      </c>
      <c r="H539" s="2" t="s">
        <v>3155</v>
      </c>
      <c r="I539" s="2" t="s">
        <v>3965</v>
      </c>
      <c r="J539" s="2" t="s">
        <v>2888</v>
      </c>
      <c r="K539" s="2" t="s">
        <v>617</v>
      </c>
      <c r="L539" s="3">
        <v>54.25</v>
      </c>
      <c r="M539" s="3">
        <v>56.96</v>
      </c>
      <c r="N539" s="3">
        <v>114.99</v>
      </c>
      <c r="O539" s="2" t="s">
        <v>981</v>
      </c>
      <c r="P539" s="2" t="s">
        <v>2072</v>
      </c>
      <c r="Q539" s="2" t="s">
        <v>228</v>
      </c>
      <c r="R539" s="2" t="s">
        <v>229</v>
      </c>
      <c r="S539" s="2" t="s">
        <v>3976</v>
      </c>
      <c r="T539" s="2" t="s">
        <v>3733</v>
      </c>
      <c r="U539" s="2" t="s">
        <v>286</v>
      </c>
      <c r="V539" s="2" t="s">
        <v>1910</v>
      </c>
      <c r="W539" s="2" t="s">
        <v>686</v>
      </c>
      <c r="X539" s="2" t="s">
        <v>3967</v>
      </c>
      <c r="Y539" s="2" t="s">
        <v>478</v>
      </c>
      <c r="Z539" s="4"/>
      <c r="AA539" s="4">
        <f>=ROUNDDOWN({0},0)</f>
      </c>
      <c r="AB539" s="5">
        <v>3</v>
      </c>
      <c r="AC539" s="2" t="s">
        <v>229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/>
      <c r="AQ539" s="8"/>
      <c r="AR539" s="4">
        <v>2</v>
      </c>
      <c r="AS539" s="8">
        <v>122.34</v>
      </c>
      <c r="AT539" s="7">
        <v>-1</v>
      </c>
      <c r="AU539" s="7">
        <v>-1</v>
      </c>
      <c r="AV539" s="4" t="s">
        <v>229</v>
      </c>
      <c r="AW539" s="8" t="s">
        <v>229</v>
      </c>
      <c r="AX539" s="4">
        <v>7</v>
      </c>
      <c r="AY539" s="8">
        <v>503.82</v>
      </c>
      <c r="AZ539" s="7" t="s">
        <v>229</v>
      </c>
      <c r="BA539" s="7" t="s">
        <v>229</v>
      </c>
      <c r="BB539" s="7"/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 t="s">
        <v>229</v>
      </c>
      <c r="BJ539" s="4"/>
      <c r="BK539" s="8"/>
      <c r="BL539" s="2" t="s">
        <v>2808</v>
      </c>
      <c r="BM539" s="7"/>
      <c r="BN539" s="7"/>
      <c r="BO539" s="4"/>
      <c r="BP539" s="8"/>
      <c r="BQ539" s="4"/>
      <c r="BR539" s="8"/>
      <c r="BS539" s="7"/>
      <c r="BT539" s="7"/>
      <c r="BU539" s="2" t="s">
        <v>2075</v>
      </c>
      <c r="BV539" s="2" t="s">
        <v>275</v>
      </c>
      <c r="BW539" s="2" t="s">
        <v>229</v>
      </c>
      <c r="BX539" s="2" t="s">
        <v>229</v>
      </c>
      <c r="BY539" s="2" t="s">
        <v>241</v>
      </c>
      <c r="BZ539" s="2" t="s">
        <v>229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275</v>
      </c>
      <c r="CI539" s="2" t="s">
        <v>3153</v>
      </c>
      <c r="CJ539" s="2" t="s">
        <v>1923</v>
      </c>
      <c r="CK539" s="2" t="s">
        <v>241</v>
      </c>
      <c r="CL539" s="2" t="s">
        <v>229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275</v>
      </c>
      <c r="CU539" s="2" t="s">
        <v>3969</v>
      </c>
      <c r="CV539" s="2" t="s">
        <v>3004</v>
      </c>
      <c r="CW539" s="2" t="s">
        <v>241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239</v>
      </c>
      <c r="DF539" s="2" t="s">
        <v>275</v>
      </c>
      <c r="DG539" s="2" t="s">
        <v>1091</v>
      </c>
      <c r="DH539" s="2" t="s">
        <v>3343</v>
      </c>
      <c r="DI539" s="2" t="s">
        <v>241</v>
      </c>
      <c r="DJ539" s="2" t="s">
        <v>229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275</v>
      </c>
      <c r="DS539" s="2" t="s">
        <v>3131</v>
      </c>
      <c r="DT539" s="2" t="s">
        <v>3970</v>
      </c>
      <c r="DU539" s="2" t="s">
        <v>241</v>
      </c>
      <c r="DV539" s="2" t="s">
        <v>229</v>
      </c>
      <c r="DW539" s="4"/>
      <c r="DX539" s="8"/>
      <c r="DY539" s="4">
        <v>1</v>
      </c>
      <c r="DZ539" s="8">
        <v>62.66</v>
      </c>
      <c r="EA539" s="7">
        <v>-1</v>
      </c>
      <c r="EB539" s="7">
        <v>-1</v>
      </c>
      <c r="EC539" s="2" t="s">
        <v>239</v>
      </c>
      <c r="ED539" s="2" t="s">
        <v>275</v>
      </c>
      <c r="EE539" s="2" t="s">
        <v>407</v>
      </c>
      <c r="EF539" s="2" t="s">
        <v>1764</v>
      </c>
      <c r="EG539" s="2" t="s">
        <v>241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275</v>
      </c>
      <c r="EQ539" s="2" t="s">
        <v>377</v>
      </c>
      <c r="ER539" s="2" t="s">
        <v>572</v>
      </c>
      <c r="ES539" s="2" t="s">
        <v>241</v>
      </c>
      <c r="ET539" s="2" t="s">
        <v>229</v>
      </c>
      <c r="EU539" s="4"/>
      <c r="EV539" s="8"/>
      <c r="EW539" s="4">
        <v>1</v>
      </c>
      <c r="EX539" s="8">
        <v>59.68</v>
      </c>
      <c r="EY539" s="7">
        <v>-1</v>
      </c>
      <c r="EZ539" s="7">
        <v>-1</v>
      </c>
      <c r="FA539" s="2" t="s">
        <v>239</v>
      </c>
      <c r="FB539" s="2" t="s">
        <v>275</v>
      </c>
      <c r="FC539" s="2" t="s">
        <v>3969</v>
      </c>
      <c r="FD539" s="2" t="s">
        <v>477</v>
      </c>
      <c r="FE539" s="2" t="s">
        <v>241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275</v>
      </c>
      <c r="FO539" s="2" t="s">
        <v>3969</v>
      </c>
      <c r="FP539" s="2" t="s">
        <v>229</v>
      </c>
      <c r="FQ539" s="2" t="s">
        <v>241</v>
      </c>
      <c r="FR539" s="2" t="s">
        <v>229</v>
      </c>
      <c r="FS539" s="4"/>
      <c r="FT539" s="8"/>
      <c r="FU539" s="4"/>
      <c r="FV539" s="8"/>
      <c r="FW539" s="7"/>
      <c r="FX539" s="7"/>
      <c r="FY539" s="2" t="s">
        <v>229</v>
      </c>
      <c r="FZ539" s="2" t="s">
        <v>229</v>
      </c>
      <c r="GA539" s="2" t="s">
        <v>229</v>
      </c>
      <c r="GB539" s="2" t="s">
        <v>229</v>
      </c>
      <c r="GC539" s="2" t="s">
        <v>229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272</v>
      </c>
      <c r="GL539" s="2" t="s">
        <v>275</v>
      </c>
      <c r="GM539" s="2" t="s">
        <v>229</v>
      </c>
      <c r="GN539" s="2" t="s">
        <v>229</v>
      </c>
      <c r="GO539" s="2" t="s">
        <v>241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266</v>
      </c>
      <c r="GX539" s="2" t="s">
        <v>275</v>
      </c>
      <c r="GY539" s="2" t="s">
        <v>229</v>
      </c>
      <c r="GZ539" s="2" t="s">
        <v>229</v>
      </c>
      <c r="HA539" s="2" t="s">
        <v>241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281</v>
      </c>
      <c r="HJ539" s="2" t="s">
        <v>275</v>
      </c>
      <c r="HK539" s="2" t="s">
        <v>229</v>
      </c>
      <c r="HL539" s="2" t="s">
        <v>229</v>
      </c>
      <c r="HM539" s="2" t="s">
        <v>241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272</v>
      </c>
      <c r="HV539" s="2" t="s">
        <v>275</v>
      </c>
      <c r="HW539" s="2" t="s">
        <v>229</v>
      </c>
      <c r="HX539" s="2" t="s">
        <v>229</v>
      </c>
      <c r="HY539" s="2" t="s">
        <v>241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266</v>
      </c>
      <c r="IH539" s="2" t="s">
        <v>275</v>
      </c>
      <c r="II539" s="2" t="s">
        <v>229</v>
      </c>
      <c r="IJ539" s="2" t="s">
        <v>229</v>
      </c>
      <c r="IK539" s="2" t="s">
        <v>241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272</v>
      </c>
      <c r="IT539" s="2" t="s">
        <v>275</v>
      </c>
      <c r="IU539" s="2" t="s">
        <v>229</v>
      </c>
      <c r="IV539" s="2" t="s">
        <v>229</v>
      </c>
      <c r="IW539" s="2" t="s">
        <v>241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272</v>
      </c>
      <c r="JF539" s="2" t="s">
        <v>275</v>
      </c>
      <c r="JG539" s="2" t="s">
        <v>229</v>
      </c>
      <c r="JH539" s="2" t="s">
        <v>229</v>
      </c>
      <c r="JI539" s="2" t="s">
        <v>241</v>
      </c>
      <c r="JJ539" s="2" t="s">
        <v>229</v>
      </c>
      <c r="JK539" s="4"/>
      <c r="JL539" s="8"/>
      <c r="JM539" s="4"/>
      <c r="JN539" s="8"/>
      <c r="JO539" s="7"/>
      <c r="JP539" s="7"/>
      <c r="JQ539" s="2" t="s">
        <v>272</v>
      </c>
      <c r="JR539" s="2" t="s">
        <v>275</v>
      </c>
      <c r="JS539" s="2" t="s">
        <v>229</v>
      </c>
      <c r="JT539" s="2" t="s">
        <v>229</v>
      </c>
      <c r="JU539" s="2" t="s">
        <v>241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272</v>
      </c>
      <c r="KD539" s="2" t="s">
        <v>275</v>
      </c>
      <c r="KE539" s="2" t="s">
        <v>229</v>
      </c>
      <c r="KF539" s="2" t="s">
        <v>229</v>
      </c>
      <c r="KG539" s="2" t="s">
        <v>241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272</v>
      </c>
      <c r="KP539" s="2" t="s">
        <v>275</v>
      </c>
      <c r="KQ539" s="2" t="s">
        <v>229</v>
      </c>
      <c r="KR539" s="2" t="s">
        <v>229</v>
      </c>
      <c r="KS539" s="2" t="s">
        <v>241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272</v>
      </c>
      <c r="LB539" s="2" t="s">
        <v>275</v>
      </c>
      <c r="LC539" s="2" t="s">
        <v>229</v>
      </c>
      <c r="LD539" s="2" t="s">
        <v>229</v>
      </c>
      <c r="LE539" s="2" t="s">
        <v>241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229</v>
      </c>
      <c r="LN539" s="2" t="s">
        <v>229</v>
      </c>
      <c r="LO539" s="2" t="s">
        <v>229</v>
      </c>
      <c r="LP539" s="2" t="s">
        <v>229</v>
      </c>
      <c r="LQ539" s="2" t="s">
        <v>229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239</v>
      </c>
      <c r="LZ539" s="2" t="s">
        <v>275</v>
      </c>
      <c r="MA539" s="2" t="s">
        <v>393</v>
      </c>
      <c r="MB539" s="2" t="s">
        <v>229</v>
      </c>
      <c r="MC539" s="2" t="s">
        <v>241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272</v>
      </c>
      <c r="ML539" s="2" t="s">
        <v>275</v>
      </c>
      <c r="MM539" s="2" t="s">
        <v>229</v>
      </c>
      <c r="MN539" s="2" t="s">
        <v>229</v>
      </c>
      <c r="MO539" s="2" t="s">
        <v>241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239</v>
      </c>
      <c r="MX539" s="2" t="s">
        <v>275</v>
      </c>
      <c r="MY539" s="2" t="s">
        <v>1965</v>
      </c>
      <c r="MZ539" s="2" t="s">
        <v>229</v>
      </c>
      <c r="NA539" s="2" t="s">
        <v>241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239</v>
      </c>
      <c r="NJ539" s="2" t="s">
        <v>275</v>
      </c>
      <c r="NK539" s="2" t="s">
        <v>3969</v>
      </c>
      <c r="NL539" s="2" t="s">
        <v>580</v>
      </c>
      <c r="NM539" s="2" t="s">
        <v>241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272</v>
      </c>
      <c r="NV539" s="2" t="s">
        <v>275</v>
      </c>
      <c r="NW539" s="2" t="s">
        <v>229</v>
      </c>
      <c r="NX539" s="2" t="s">
        <v>229</v>
      </c>
      <c r="NY539" s="2" t="s">
        <v>241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272</v>
      </c>
      <c r="OH539" s="2" t="s">
        <v>275</v>
      </c>
      <c r="OI539" s="2" t="s">
        <v>229</v>
      </c>
      <c r="OJ539" s="2" t="s">
        <v>229</v>
      </c>
      <c r="OK539" s="2" t="s">
        <v>241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229</v>
      </c>
      <c r="OT539" s="2" t="s">
        <v>229</v>
      </c>
      <c r="OU539" s="2" t="s">
        <v>229</v>
      </c>
      <c r="OV539" s="2" t="s">
        <v>229</v>
      </c>
      <c r="OW539" s="2" t="s">
        <v>229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281</v>
      </c>
      <c r="PF539" s="2" t="s">
        <v>275</v>
      </c>
      <c r="PG539" s="2" t="s">
        <v>229</v>
      </c>
      <c r="PH539" s="2" t="s">
        <v>229</v>
      </c>
      <c r="PI539" s="2" t="s">
        <v>241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272</v>
      </c>
      <c r="PR539" s="2" t="s">
        <v>275</v>
      </c>
      <c r="PS539" s="2" t="s">
        <v>229</v>
      </c>
      <c r="PT539" s="2" t="s">
        <v>229</v>
      </c>
      <c r="PU539" s="2" t="s">
        <v>241</v>
      </c>
      <c r="PV539" s="2" t="s">
        <v>229</v>
      </c>
      <c r="PW539" s="4"/>
      <c r="PX539" s="8"/>
      <c r="PY539" s="4"/>
      <c r="PZ539" s="8"/>
      <c r="QA539" s="7"/>
      <c r="QB539" s="7"/>
      <c r="QC539" s="2" t="s">
        <v>281</v>
      </c>
      <c r="QD539" s="2" t="s">
        <v>275</v>
      </c>
      <c r="QE539" s="2" t="s">
        <v>229</v>
      </c>
      <c r="QF539" s="2" t="s">
        <v>229</v>
      </c>
      <c r="QG539" s="2" t="s">
        <v>241</v>
      </c>
      <c r="QH539" s="2" t="s">
        <v>229</v>
      </c>
      <c r="QI539" s="4"/>
      <c r="QJ539" s="8"/>
      <c r="QK539" s="4"/>
      <c r="QL539" s="8"/>
      <c r="QM539" s="7"/>
      <c r="QN539" s="7"/>
      <c r="QO539" s="2" t="s">
        <v>229</v>
      </c>
      <c r="QP539" s="2" t="s">
        <v>229</v>
      </c>
      <c r="QQ539" s="2" t="s">
        <v>229</v>
      </c>
      <c r="QR539" s="2" t="s">
        <v>229</v>
      </c>
      <c r="QS539" s="2" t="s">
        <v>229</v>
      </c>
      <c r="QT539" s="2" t="s">
        <v>229</v>
      </c>
      <c r="QU539" s="4"/>
      <c r="QV539" s="8"/>
      <c r="QW539" s="4"/>
      <c r="QX539" s="8"/>
      <c r="QY539" s="7"/>
      <c r="QZ539" s="7"/>
      <c r="RA539" s="2" t="s">
        <v>272</v>
      </c>
      <c r="RB539" s="2" t="s">
        <v>275</v>
      </c>
      <c r="RC539" s="2" t="s">
        <v>229</v>
      </c>
      <c r="RD539" s="2" t="s">
        <v>229</v>
      </c>
      <c r="RE539" s="2" t="s">
        <v>241</v>
      </c>
      <c r="RF539" s="2" t="s">
        <v>229</v>
      </c>
      <c r="RG539" s="4"/>
      <c r="RH539" s="8"/>
      <c r="RI539" s="4"/>
      <c r="RJ539" s="8"/>
      <c r="RK539" s="7"/>
      <c r="RL539" s="7"/>
      <c r="RM539" s="2" t="s">
        <v>229</v>
      </c>
      <c r="RN539" s="2" t="s">
        <v>229</v>
      </c>
      <c r="RO539" s="2" t="s">
        <v>229</v>
      </c>
      <c r="RP539" s="2" t="s">
        <v>229</v>
      </c>
      <c r="RQ539" s="2" t="s">
        <v>229</v>
      </c>
      <c r="RR539" s="2" t="s">
        <v>229</v>
      </c>
      <c r="RS539" s="4"/>
      <c r="RT539" s="8"/>
      <c r="RU539" s="4"/>
      <c r="RV539" s="8"/>
      <c r="RW539" s="7"/>
      <c r="RX539" s="7"/>
      <c r="RY539" s="2" t="s">
        <v>272</v>
      </c>
      <c r="RZ539" s="2" t="s">
        <v>275</v>
      </c>
      <c r="SA539" s="2" t="s">
        <v>229</v>
      </c>
      <c r="SB539" s="2" t="s">
        <v>229</v>
      </c>
      <c r="SC539" s="2" t="s">
        <v>241</v>
      </c>
      <c r="SD539" s="2" t="s">
        <v>229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</row>
    <row r="540">
      <c r="A540" s="2" t="s">
        <v>3977</v>
      </c>
      <c r="B540" s="2" t="s">
        <v>216</v>
      </c>
      <c r="C540" s="2" t="s">
        <v>3859</v>
      </c>
      <c r="D540" s="2" t="s">
        <v>218</v>
      </c>
      <c r="E540" s="2" t="s">
        <v>219</v>
      </c>
      <c r="F540" s="2" t="s">
        <v>3963</v>
      </c>
      <c r="G540" s="2" t="s">
        <v>3964</v>
      </c>
      <c r="H540" s="2" t="s">
        <v>3155</v>
      </c>
      <c r="I540" s="2" t="s">
        <v>3965</v>
      </c>
      <c r="J540" s="2" t="s">
        <v>285</v>
      </c>
      <c r="K540" s="2" t="s">
        <v>617</v>
      </c>
      <c r="L540" s="3">
        <v>65.1</v>
      </c>
      <c r="M540" s="3">
        <v>68.36</v>
      </c>
      <c r="N540" s="3">
        <v>134.99</v>
      </c>
      <c r="O540" s="2" t="s">
        <v>981</v>
      </c>
      <c r="P540" s="2" t="s">
        <v>2072</v>
      </c>
      <c r="Q540" s="2" t="s">
        <v>228</v>
      </c>
      <c r="R540" s="2" t="s">
        <v>229</v>
      </c>
      <c r="S540" s="2" t="s">
        <v>3976</v>
      </c>
      <c r="T540" s="2" t="s">
        <v>3733</v>
      </c>
      <c r="U540" s="2" t="s">
        <v>733</v>
      </c>
      <c r="V540" s="2" t="s">
        <v>1910</v>
      </c>
      <c r="W540" s="2" t="s">
        <v>686</v>
      </c>
      <c r="X540" s="2" t="s">
        <v>3967</v>
      </c>
      <c r="Y540" s="2" t="s">
        <v>478</v>
      </c>
      <c r="Z540" s="4"/>
      <c r="AA540" s="4">
        <f>=ROUNDDOWN({0},0)</f>
      </c>
      <c r="AB540" s="5"/>
      <c r="AC540" s="2" t="s">
        <v>229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/>
      <c r="AQ540" s="8"/>
      <c r="AR540" s="4">
        <v>5</v>
      </c>
      <c r="AS540" s="8">
        <v>381.48</v>
      </c>
      <c r="AT540" s="7">
        <v>-1</v>
      </c>
      <c r="AU540" s="7">
        <v>-1</v>
      </c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/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/>
      <c r="BK540" s="8"/>
      <c r="BL540" s="2" t="s">
        <v>3978</v>
      </c>
      <c r="BM540" s="7"/>
      <c r="BN540" s="7"/>
      <c r="BO540" s="4"/>
      <c r="BP540" s="8"/>
      <c r="BQ540" s="4"/>
      <c r="BR540" s="8"/>
      <c r="BS540" s="7"/>
      <c r="BT540" s="7"/>
      <c r="BU540" s="2" t="s">
        <v>2075</v>
      </c>
      <c r="BV540" s="2" t="s">
        <v>275</v>
      </c>
      <c r="BW540" s="2" t="s">
        <v>229</v>
      </c>
      <c r="BX540" s="2" t="s">
        <v>229</v>
      </c>
      <c r="BY540" s="2" t="s">
        <v>241</v>
      </c>
      <c r="BZ540" s="2" t="s">
        <v>229</v>
      </c>
      <c r="CA540" s="4"/>
      <c r="CB540" s="8"/>
      <c r="CC540" s="4"/>
      <c r="CD540" s="8"/>
      <c r="CE540" s="7"/>
      <c r="CF540" s="7"/>
      <c r="CG540" s="2" t="s">
        <v>239</v>
      </c>
      <c r="CH540" s="2" t="s">
        <v>275</v>
      </c>
      <c r="CI540" s="2" t="s">
        <v>3153</v>
      </c>
      <c r="CJ540" s="2" t="s">
        <v>539</v>
      </c>
      <c r="CK540" s="2" t="s">
        <v>241</v>
      </c>
      <c r="CL540" s="2" t="s">
        <v>229</v>
      </c>
      <c r="CM540" s="4"/>
      <c r="CN540" s="8"/>
      <c r="CO540" s="4"/>
      <c r="CP540" s="8"/>
      <c r="CQ540" s="7"/>
      <c r="CR540" s="7"/>
      <c r="CS540" s="2" t="s">
        <v>239</v>
      </c>
      <c r="CT540" s="2" t="s">
        <v>275</v>
      </c>
      <c r="CU540" s="2" t="s">
        <v>3969</v>
      </c>
      <c r="CV540" s="2" t="s">
        <v>3979</v>
      </c>
      <c r="CW540" s="2" t="s">
        <v>241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275</v>
      </c>
      <c r="DG540" s="2" t="s">
        <v>1091</v>
      </c>
      <c r="DH540" s="2" t="s">
        <v>471</v>
      </c>
      <c r="DI540" s="2" t="s">
        <v>241</v>
      </c>
      <c r="DJ540" s="2" t="s">
        <v>229</v>
      </c>
      <c r="DK540" s="4"/>
      <c r="DL540" s="8"/>
      <c r="DM540" s="4">
        <v>1</v>
      </c>
      <c r="DN540" s="8">
        <v>91.14</v>
      </c>
      <c r="DO540" s="7">
        <v>-1</v>
      </c>
      <c r="DP540" s="7">
        <v>-1</v>
      </c>
      <c r="DQ540" s="2" t="s">
        <v>239</v>
      </c>
      <c r="DR540" s="2" t="s">
        <v>275</v>
      </c>
      <c r="DS540" s="2" t="s">
        <v>3131</v>
      </c>
      <c r="DT540" s="2" t="s">
        <v>1963</v>
      </c>
      <c r="DU540" s="2" t="s">
        <v>241</v>
      </c>
      <c r="DV540" s="2" t="s">
        <v>229</v>
      </c>
      <c r="DW540" s="4"/>
      <c r="DX540" s="8"/>
      <c r="DY540" s="4">
        <v>1</v>
      </c>
      <c r="DZ540" s="8">
        <v>75.19</v>
      </c>
      <c r="EA540" s="7">
        <v>-1</v>
      </c>
      <c r="EB540" s="7">
        <v>-1</v>
      </c>
      <c r="EC540" s="2" t="s">
        <v>239</v>
      </c>
      <c r="ED540" s="2" t="s">
        <v>275</v>
      </c>
      <c r="EE540" s="2" t="s">
        <v>407</v>
      </c>
      <c r="EF540" s="2" t="s">
        <v>1057</v>
      </c>
      <c r="EG540" s="2" t="s">
        <v>241</v>
      </c>
      <c r="EH540" s="2" t="s">
        <v>229</v>
      </c>
      <c r="EI540" s="4"/>
      <c r="EJ540" s="8"/>
      <c r="EK540" s="4">
        <v>2</v>
      </c>
      <c r="EL540" s="8">
        <v>143.54</v>
      </c>
      <c r="EM540" s="7">
        <v>-1</v>
      </c>
      <c r="EN540" s="7">
        <v>-1</v>
      </c>
      <c r="EO540" s="2" t="s">
        <v>239</v>
      </c>
      <c r="EP540" s="2" t="s">
        <v>275</v>
      </c>
      <c r="EQ540" s="2" t="s">
        <v>399</v>
      </c>
      <c r="ER540" s="2" t="s">
        <v>1016</v>
      </c>
      <c r="ES540" s="2" t="s">
        <v>241</v>
      </c>
      <c r="ET540" s="2" t="s">
        <v>229</v>
      </c>
      <c r="EU540" s="4"/>
      <c r="EV540" s="8"/>
      <c r="EW540" s="4">
        <v>1</v>
      </c>
      <c r="EX540" s="8">
        <v>71.61</v>
      </c>
      <c r="EY540" s="7">
        <v>-1</v>
      </c>
      <c r="EZ540" s="7">
        <v>-1</v>
      </c>
      <c r="FA540" s="2" t="s">
        <v>239</v>
      </c>
      <c r="FB540" s="2" t="s">
        <v>275</v>
      </c>
      <c r="FC540" s="2" t="s">
        <v>3969</v>
      </c>
      <c r="FD540" s="2" t="s">
        <v>493</v>
      </c>
      <c r="FE540" s="2" t="s">
        <v>241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275</v>
      </c>
      <c r="FO540" s="2" t="s">
        <v>3969</v>
      </c>
      <c r="FP540" s="2" t="s">
        <v>229</v>
      </c>
      <c r="FQ540" s="2" t="s">
        <v>241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229</v>
      </c>
      <c r="FZ540" s="2" t="s">
        <v>229</v>
      </c>
      <c r="GA540" s="2" t="s">
        <v>229</v>
      </c>
      <c r="GB540" s="2" t="s">
        <v>229</v>
      </c>
      <c r="GC540" s="2" t="s">
        <v>229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272</v>
      </c>
      <c r="GL540" s="2" t="s">
        <v>275</v>
      </c>
      <c r="GM540" s="2" t="s">
        <v>229</v>
      </c>
      <c r="GN540" s="2" t="s">
        <v>229</v>
      </c>
      <c r="GO540" s="2" t="s">
        <v>241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266</v>
      </c>
      <c r="GX540" s="2" t="s">
        <v>275</v>
      </c>
      <c r="GY540" s="2" t="s">
        <v>229</v>
      </c>
      <c r="GZ540" s="2" t="s">
        <v>229</v>
      </c>
      <c r="HA540" s="2" t="s">
        <v>241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281</v>
      </c>
      <c r="HJ540" s="2" t="s">
        <v>275</v>
      </c>
      <c r="HK540" s="2" t="s">
        <v>229</v>
      </c>
      <c r="HL540" s="2" t="s">
        <v>229</v>
      </c>
      <c r="HM540" s="2" t="s">
        <v>241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272</v>
      </c>
      <c r="HV540" s="2" t="s">
        <v>275</v>
      </c>
      <c r="HW540" s="2" t="s">
        <v>229</v>
      </c>
      <c r="HX540" s="2" t="s">
        <v>229</v>
      </c>
      <c r="HY540" s="2" t="s">
        <v>241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266</v>
      </c>
      <c r="IH540" s="2" t="s">
        <v>275</v>
      </c>
      <c r="II540" s="2" t="s">
        <v>229</v>
      </c>
      <c r="IJ540" s="2" t="s">
        <v>229</v>
      </c>
      <c r="IK540" s="2" t="s">
        <v>241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272</v>
      </c>
      <c r="IT540" s="2" t="s">
        <v>275</v>
      </c>
      <c r="IU540" s="2" t="s">
        <v>229</v>
      </c>
      <c r="IV540" s="2" t="s">
        <v>229</v>
      </c>
      <c r="IW540" s="2" t="s">
        <v>241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272</v>
      </c>
      <c r="JF540" s="2" t="s">
        <v>275</v>
      </c>
      <c r="JG540" s="2" t="s">
        <v>229</v>
      </c>
      <c r="JH540" s="2" t="s">
        <v>229</v>
      </c>
      <c r="JI540" s="2" t="s">
        <v>241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272</v>
      </c>
      <c r="JR540" s="2" t="s">
        <v>275</v>
      </c>
      <c r="JS540" s="2" t="s">
        <v>229</v>
      </c>
      <c r="JT540" s="2" t="s">
        <v>229</v>
      </c>
      <c r="JU540" s="2" t="s">
        <v>241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272</v>
      </c>
      <c r="KD540" s="2" t="s">
        <v>275</v>
      </c>
      <c r="KE540" s="2" t="s">
        <v>229</v>
      </c>
      <c r="KF540" s="2" t="s">
        <v>229</v>
      </c>
      <c r="KG540" s="2" t="s">
        <v>241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272</v>
      </c>
      <c r="KP540" s="2" t="s">
        <v>275</v>
      </c>
      <c r="KQ540" s="2" t="s">
        <v>229</v>
      </c>
      <c r="KR540" s="2" t="s">
        <v>229</v>
      </c>
      <c r="KS540" s="2" t="s">
        <v>241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272</v>
      </c>
      <c r="LB540" s="2" t="s">
        <v>275</v>
      </c>
      <c r="LC540" s="2" t="s">
        <v>229</v>
      </c>
      <c r="LD540" s="2" t="s">
        <v>229</v>
      </c>
      <c r="LE540" s="2" t="s">
        <v>241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229</v>
      </c>
      <c r="LN540" s="2" t="s">
        <v>229</v>
      </c>
      <c r="LO540" s="2" t="s">
        <v>229</v>
      </c>
      <c r="LP540" s="2" t="s">
        <v>229</v>
      </c>
      <c r="LQ540" s="2" t="s">
        <v>229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239</v>
      </c>
      <c r="LZ540" s="2" t="s">
        <v>275</v>
      </c>
      <c r="MA540" s="2" t="s">
        <v>393</v>
      </c>
      <c r="MB540" s="2" t="s">
        <v>229</v>
      </c>
      <c r="MC540" s="2" t="s">
        <v>241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272</v>
      </c>
      <c r="ML540" s="2" t="s">
        <v>275</v>
      </c>
      <c r="MM540" s="2" t="s">
        <v>229</v>
      </c>
      <c r="MN540" s="2" t="s">
        <v>229</v>
      </c>
      <c r="MO540" s="2" t="s">
        <v>241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239</v>
      </c>
      <c r="MX540" s="2" t="s">
        <v>275</v>
      </c>
      <c r="MY540" s="2" t="s">
        <v>1965</v>
      </c>
      <c r="MZ540" s="2" t="s">
        <v>3406</v>
      </c>
      <c r="NA540" s="2" t="s">
        <v>241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239</v>
      </c>
      <c r="NJ540" s="2" t="s">
        <v>260</v>
      </c>
      <c r="NK540" s="2" t="s">
        <v>3969</v>
      </c>
      <c r="NL540" s="2" t="s">
        <v>1715</v>
      </c>
      <c r="NM540" s="2" t="s">
        <v>241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272</v>
      </c>
      <c r="NV540" s="2" t="s">
        <v>275</v>
      </c>
      <c r="NW540" s="2" t="s">
        <v>229</v>
      </c>
      <c r="NX540" s="2" t="s">
        <v>229</v>
      </c>
      <c r="NY540" s="2" t="s">
        <v>241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272</v>
      </c>
      <c r="OH540" s="2" t="s">
        <v>275</v>
      </c>
      <c r="OI540" s="2" t="s">
        <v>229</v>
      </c>
      <c r="OJ540" s="2" t="s">
        <v>229</v>
      </c>
      <c r="OK540" s="2" t="s">
        <v>241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229</v>
      </c>
      <c r="OT540" s="2" t="s">
        <v>229</v>
      </c>
      <c r="OU540" s="2" t="s">
        <v>229</v>
      </c>
      <c r="OV540" s="2" t="s">
        <v>229</v>
      </c>
      <c r="OW540" s="2" t="s">
        <v>229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281</v>
      </c>
      <c r="PF540" s="2" t="s">
        <v>275</v>
      </c>
      <c r="PG540" s="2" t="s">
        <v>229</v>
      </c>
      <c r="PH540" s="2" t="s">
        <v>229</v>
      </c>
      <c r="PI540" s="2" t="s">
        <v>241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272</v>
      </c>
      <c r="PR540" s="2" t="s">
        <v>275</v>
      </c>
      <c r="PS540" s="2" t="s">
        <v>229</v>
      </c>
      <c r="PT540" s="2" t="s">
        <v>229</v>
      </c>
      <c r="PU540" s="2" t="s">
        <v>241</v>
      </c>
      <c r="PV540" s="2" t="s">
        <v>229</v>
      </c>
      <c r="PW540" s="4"/>
      <c r="PX540" s="8"/>
      <c r="PY540" s="4"/>
      <c r="PZ540" s="8"/>
      <c r="QA540" s="7"/>
      <c r="QB540" s="7"/>
      <c r="QC540" s="2" t="s">
        <v>281</v>
      </c>
      <c r="QD540" s="2" t="s">
        <v>275</v>
      </c>
      <c r="QE540" s="2" t="s">
        <v>229</v>
      </c>
      <c r="QF540" s="2" t="s">
        <v>229</v>
      </c>
      <c r="QG540" s="2" t="s">
        <v>241</v>
      </c>
      <c r="QH540" s="2" t="s">
        <v>229</v>
      </c>
      <c r="QI540" s="4"/>
      <c r="QJ540" s="8"/>
      <c r="QK540" s="4"/>
      <c r="QL540" s="8"/>
      <c r="QM540" s="7"/>
      <c r="QN540" s="7"/>
      <c r="QO540" s="2" t="s">
        <v>229</v>
      </c>
      <c r="QP540" s="2" t="s">
        <v>229</v>
      </c>
      <c r="QQ540" s="2" t="s">
        <v>229</v>
      </c>
      <c r="QR540" s="2" t="s">
        <v>229</v>
      </c>
      <c r="QS540" s="2" t="s">
        <v>229</v>
      </c>
      <c r="QT540" s="2" t="s">
        <v>229</v>
      </c>
      <c r="QU540" s="4"/>
      <c r="QV540" s="8"/>
      <c r="QW540" s="4"/>
      <c r="QX540" s="8"/>
      <c r="QY540" s="7"/>
      <c r="QZ540" s="7"/>
      <c r="RA540" s="2" t="s">
        <v>272</v>
      </c>
      <c r="RB540" s="2" t="s">
        <v>275</v>
      </c>
      <c r="RC540" s="2" t="s">
        <v>229</v>
      </c>
      <c r="RD540" s="2" t="s">
        <v>229</v>
      </c>
      <c r="RE540" s="2" t="s">
        <v>241</v>
      </c>
      <c r="RF540" s="2" t="s">
        <v>229</v>
      </c>
      <c r="RG540" s="4"/>
      <c r="RH540" s="8"/>
      <c r="RI540" s="4"/>
      <c r="RJ540" s="8"/>
      <c r="RK540" s="7"/>
      <c r="RL540" s="7"/>
      <c r="RM540" s="2" t="s">
        <v>229</v>
      </c>
      <c r="RN540" s="2" t="s">
        <v>229</v>
      </c>
      <c r="RO540" s="2" t="s">
        <v>229</v>
      </c>
      <c r="RP540" s="2" t="s">
        <v>229</v>
      </c>
      <c r="RQ540" s="2" t="s">
        <v>229</v>
      </c>
      <c r="RR540" s="2" t="s">
        <v>229</v>
      </c>
      <c r="RS540" s="4"/>
      <c r="RT540" s="8"/>
      <c r="RU540" s="4"/>
      <c r="RV540" s="8"/>
      <c r="RW540" s="7"/>
      <c r="RX540" s="7"/>
      <c r="RY540" s="2" t="s">
        <v>272</v>
      </c>
      <c r="RZ540" s="2" t="s">
        <v>275</v>
      </c>
      <c r="SA540" s="2" t="s">
        <v>229</v>
      </c>
      <c r="SB540" s="2" t="s">
        <v>229</v>
      </c>
      <c r="SC540" s="2" t="s">
        <v>241</v>
      </c>
      <c r="SD540" s="2" t="s">
        <v>229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</row>
    <row r="541">
      <c r="A541" s="2" t="s">
        <v>3980</v>
      </c>
      <c r="B541" s="2" t="s">
        <v>216</v>
      </c>
      <c r="C541" s="2" t="s">
        <v>3859</v>
      </c>
      <c r="D541" s="2" t="s">
        <v>218</v>
      </c>
      <c r="E541" s="2" t="s">
        <v>219</v>
      </c>
      <c r="F541" s="2" t="s">
        <v>3981</v>
      </c>
      <c r="G541" s="2" t="s">
        <v>3982</v>
      </c>
      <c r="H541" s="2" t="s">
        <v>3983</v>
      </c>
      <c r="I541" s="2" t="s">
        <v>3984</v>
      </c>
      <c r="J541" s="2" t="s">
        <v>2888</v>
      </c>
      <c r="K541" s="2" t="s">
        <v>617</v>
      </c>
      <c r="L541" s="3">
        <v>38.58</v>
      </c>
      <c r="M541" s="3">
        <v>40.51</v>
      </c>
      <c r="N541" s="3">
        <v>79.99</v>
      </c>
      <c r="O541" s="2" t="s">
        <v>226</v>
      </c>
      <c r="P541" s="2" t="s">
        <v>528</v>
      </c>
      <c r="Q541" s="2" t="s">
        <v>228</v>
      </c>
      <c r="R541" s="2" t="s">
        <v>229</v>
      </c>
      <c r="S541" s="2" t="s">
        <v>3985</v>
      </c>
      <c r="T541" s="2" t="s">
        <v>3733</v>
      </c>
      <c r="U541" s="2" t="s">
        <v>286</v>
      </c>
      <c r="V541" s="2" t="s">
        <v>1524</v>
      </c>
      <c r="W541" s="2" t="s">
        <v>1009</v>
      </c>
      <c r="X541" s="2" t="s">
        <v>229</v>
      </c>
      <c r="Y541" s="2" t="s">
        <v>1144</v>
      </c>
      <c r="Z541" s="4">
        <v>127</v>
      </c>
      <c r="AA541" s="4">
        <f>=ROUNDDOWN(11.5454545454545,0)</f>
      </c>
      <c r="AB541" s="5">
        <v>11</v>
      </c>
      <c r="AC541" s="2" t="s">
        <v>3929</v>
      </c>
      <c r="AD541" s="4">
        <v>40</v>
      </c>
      <c r="AE541" s="4">
        <v>460</v>
      </c>
      <c r="AF541" s="6">
        <v>65</v>
      </c>
      <c r="AG541" s="6">
        <v>73</v>
      </c>
      <c r="AH541" s="7">
        <v>0.8333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>
        <v>2</v>
      </c>
      <c r="AQ541" s="8">
        <v>85.31</v>
      </c>
      <c r="AR541" s="4">
        <v>15</v>
      </c>
      <c r="AS541" s="8">
        <v>689.02</v>
      </c>
      <c r="AT541" s="7">
        <v>-0.8667</v>
      </c>
      <c r="AU541" s="7">
        <v>-0.8762</v>
      </c>
      <c r="AV541" s="4">
        <v>12</v>
      </c>
      <c r="AW541" s="8">
        <v>661.25</v>
      </c>
      <c r="AX541" s="4">
        <v>19</v>
      </c>
      <c r="AY541" s="8">
        <v>929.16</v>
      </c>
      <c r="AZ541" s="7">
        <v>-0.3684</v>
      </c>
      <c r="BA541" s="7">
        <v>-0.2883</v>
      </c>
      <c r="BB541" s="7">
        <v>0.129</v>
      </c>
      <c r="BC541" s="4">
        <v>20</v>
      </c>
      <c r="BD541" s="8">
        <v>1139.2</v>
      </c>
      <c r="BE541" s="4">
        <v>49</v>
      </c>
      <c r="BF541" s="8">
        <v>2576.77</v>
      </c>
      <c r="BG541" s="7">
        <v>-0.5918</v>
      </c>
      <c r="BH541" s="7">
        <v>-0.5579</v>
      </c>
      <c r="BI541" s="7">
        <v>0.5805</v>
      </c>
      <c r="BJ541" s="4">
        <v>2</v>
      </c>
      <c r="BK541" s="8">
        <v>85.31</v>
      </c>
      <c r="BL541" s="2" t="s">
        <v>2465</v>
      </c>
      <c r="BM541" s="7">
        <v>1</v>
      </c>
      <c r="BN541" s="7">
        <v>1</v>
      </c>
      <c r="BO541" s="4"/>
      <c r="BP541" s="8"/>
      <c r="BQ541" s="4">
        <v>9</v>
      </c>
      <c r="BR541" s="8">
        <v>416.97</v>
      </c>
      <c r="BS541" s="7">
        <v>-1</v>
      </c>
      <c r="BT541" s="7">
        <v>-1</v>
      </c>
      <c r="BU541" s="2" t="s">
        <v>239</v>
      </c>
      <c r="BV541" s="2" t="s">
        <v>226</v>
      </c>
      <c r="BW541" s="2" t="s">
        <v>229</v>
      </c>
      <c r="BX541" s="2" t="s">
        <v>1474</v>
      </c>
      <c r="BY541" s="2" t="s">
        <v>241</v>
      </c>
      <c r="BZ541" s="2" t="s">
        <v>229</v>
      </c>
      <c r="CA541" s="4">
        <v>1</v>
      </c>
      <c r="CB541" s="8">
        <v>47.98</v>
      </c>
      <c r="CC541" s="4">
        <v>2</v>
      </c>
      <c r="CD541" s="8">
        <v>95.96</v>
      </c>
      <c r="CE541" s="7">
        <v>-0.5</v>
      </c>
      <c r="CF541" s="7">
        <v>-0.5</v>
      </c>
      <c r="CG541" s="2" t="s">
        <v>239</v>
      </c>
      <c r="CH541" s="2" t="s">
        <v>226</v>
      </c>
      <c r="CI541" s="2" t="s">
        <v>1599</v>
      </c>
      <c r="CJ541" s="2" t="s">
        <v>941</v>
      </c>
      <c r="CK541" s="2" t="s">
        <v>241</v>
      </c>
      <c r="CL541" s="2" t="s">
        <v>229</v>
      </c>
      <c r="CM541" s="4"/>
      <c r="CN541" s="8"/>
      <c r="CO541" s="4">
        <v>1</v>
      </c>
      <c r="CP541" s="8">
        <v>46.05</v>
      </c>
      <c r="CQ541" s="7">
        <v>-1</v>
      </c>
      <c r="CR541" s="7">
        <v>-1</v>
      </c>
      <c r="CS541" s="2" t="s">
        <v>239</v>
      </c>
      <c r="CT541" s="2" t="s">
        <v>226</v>
      </c>
      <c r="CU541" s="2" t="s">
        <v>3986</v>
      </c>
      <c r="CV541" s="2" t="s">
        <v>1629</v>
      </c>
      <c r="CW541" s="2" t="s">
        <v>241</v>
      </c>
      <c r="CX541" s="2" t="s">
        <v>229</v>
      </c>
      <c r="CY541" s="4">
        <v>1</v>
      </c>
      <c r="CZ541" s="8">
        <v>37.33</v>
      </c>
      <c r="DA541" s="4"/>
      <c r="DB541" s="8"/>
      <c r="DC541" s="7"/>
      <c r="DD541" s="7"/>
      <c r="DE541" s="2" t="s">
        <v>239</v>
      </c>
      <c r="DF541" s="2" t="s">
        <v>226</v>
      </c>
      <c r="DG541" s="2" t="s">
        <v>1629</v>
      </c>
      <c r="DH541" s="2" t="s">
        <v>2055</v>
      </c>
      <c r="DI541" s="2" t="s">
        <v>241</v>
      </c>
      <c r="DJ541" s="2" t="s">
        <v>229</v>
      </c>
      <c r="DK541" s="4"/>
      <c r="DL541" s="8"/>
      <c r="DM541" s="4"/>
      <c r="DN541" s="8"/>
      <c r="DO541" s="7"/>
      <c r="DP541" s="7"/>
      <c r="DQ541" s="2" t="s">
        <v>239</v>
      </c>
      <c r="DR541" s="2" t="s">
        <v>226</v>
      </c>
      <c r="DS541" s="2" t="s">
        <v>2157</v>
      </c>
      <c r="DT541" s="2" t="s">
        <v>1448</v>
      </c>
      <c r="DU541" s="2" t="s">
        <v>241</v>
      </c>
      <c r="DV541" s="2" t="s">
        <v>229</v>
      </c>
      <c r="DW541" s="4"/>
      <c r="DX541" s="8"/>
      <c r="DY541" s="4">
        <v>1</v>
      </c>
      <c r="DZ541" s="8">
        <v>40.5</v>
      </c>
      <c r="EA541" s="7">
        <v>-1</v>
      </c>
      <c r="EB541" s="7">
        <v>-1</v>
      </c>
      <c r="EC541" s="2" t="s">
        <v>239</v>
      </c>
      <c r="ED541" s="2" t="s">
        <v>226</v>
      </c>
      <c r="EE541" s="2" t="s">
        <v>813</v>
      </c>
      <c r="EF541" s="2" t="s">
        <v>798</v>
      </c>
      <c r="EG541" s="2" t="s">
        <v>241</v>
      </c>
      <c r="EH541" s="2" t="s">
        <v>229</v>
      </c>
      <c r="EI541" s="4"/>
      <c r="EJ541" s="8"/>
      <c r="EK541" s="4">
        <v>2</v>
      </c>
      <c r="EL541" s="8">
        <v>89.54</v>
      </c>
      <c r="EM541" s="7">
        <v>-1</v>
      </c>
      <c r="EN541" s="7">
        <v>-1</v>
      </c>
      <c r="EO541" s="2" t="s">
        <v>239</v>
      </c>
      <c r="EP541" s="2" t="s">
        <v>226</v>
      </c>
      <c r="EQ541" s="2" t="s">
        <v>701</v>
      </c>
      <c r="ER541" s="2" t="s">
        <v>1675</v>
      </c>
      <c r="ES541" s="2" t="s">
        <v>241</v>
      </c>
      <c r="ET541" s="2" t="s">
        <v>229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226</v>
      </c>
      <c r="FC541" s="2" t="s">
        <v>3987</v>
      </c>
      <c r="FD541" s="2" t="s">
        <v>2169</v>
      </c>
      <c r="FE541" s="2" t="s">
        <v>241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226</v>
      </c>
      <c r="FO541" s="2" t="s">
        <v>3664</v>
      </c>
      <c r="FP541" s="2" t="s">
        <v>3988</v>
      </c>
      <c r="FQ541" s="2" t="s">
        <v>241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226</v>
      </c>
      <c r="GA541" s="2" t="s">
        <v>2921</v>
      </c>
      <c r="GB541" s="2" t="s">
        <v>229</v>
      </c>
      <c r="GC541" s="2" t="s">
        <v>241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714</v>
      </c>
      <c r="GL541" s="2" t="s">
        <v>275</v>
      </c>
      <c r="GM541" s="2" t="s">
        <v>3931</v>
      </c>
      <c r="GN541" s="2" t="s">
        <v>397</v>
      </c>
      <c r="GO541" s="2" t="s">
        <v>241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239</v>
      </c>
      <c r="GX541" s="2" t="s">
        <v>226</v>
      </c>
      <c r="GY541" s="2" t="s">
        <v>1492</v>
      </c>
      <c r="GZ541" s="2" t="s">
        <v>494</v>
      </c>
      <c r="HA541" s="2" t="s">
        <v>241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275</v>
      </c>
      <c r="HK541" s="2" t="s">
        <v>3989</v>
      </c>
      <c r="HL541" s="2" t="s">
        <v>3990</v>
      </c>
      <c r="HM541" s="2" t="s">
        <v>241</v>
      </c>
      <c r="HN541" s="2" t="s">
        <v>263</v>
      </c>
      <c r="HO541" s="4"/>
      <c r="HP541" s="8"/>
      <c r="HQ541" s="4"/>
      <c r="HR541" s="8"/>
      <c r="HS541" s="7"/>
      <c r="HT541" s="7"/>
      <c r="HU541" s="2" t="s">
        <v>239</v>
      </c>
      <c r="HV541" s="2" t="s">
        <v>226</v>
      </c>
      <c r="HW541" s="2" t="s">
        <v>2322</v>
      </c>
      <c r="HX541" s="2" t="s">
        <v>577</v>
      </c>
      <c r="HY541" s="2" t="s">
        <v>241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239</v>
      </c>
      <c r="IH541" s="2" t="s">
        <v>226</v>
      </c>
      <c r="II541" s="2" t="s">
        <v>881</v>
      </c>
      <c r="IJ541" s="2" t="s">
        <v>404</v>
      </c>
      <c r="IK541" s="2" t="s">
        <v>241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239</v>
      </c>
      <c r="IT541" s="2" t="s">
        <v>226</v>
      </c>
      <c r="IU541" s="2" t="s">
        <v>976</v>
      </c>
      <c r="IV541" s="2" t="s">
        <v>985</v>
      </c>
      <c r="IW541" s="2" t="s">
        <v>241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239</v>
      </c>
      <c r="JF541" s="2" t="s">
        <v>226</v>
      </c>
      <c r="JG541" s="2" t="s">
        <v>268</v>
      </c>
      <c r="JH541" s="2" t="s">
        <v>2591</v>
      </c>
      <c r="JI541" s="2" t="s">
        <v>241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229</v>
      </c>
      <c r="JR541" s="2" t="s">
        <v>229</v>
      </c>
      <c r="JS541" s="2" t="s">
        <v>229</v>
      </c>
      <c r="JT541" s="2" t="s">
        <v>229</v>
      </c>
      <c r="JU541" s="2" t="s">
        <v>229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272</v>
      </c>
      <c r="KD541" s="2" t="s">
        <v>226</v>
      </c>
      <c r="KE541" s="2" t="s">
        <v>229</v>
      </c>
      <c r="KF541" s="2" t="s">
        <v>229</v>
      </c>
      <c r="KG541" s="2" t="s">
        <v>241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272</v>
      </c>
      <c r="KP541" s="2" t="s">
        <v>226</v>
      </c>
      <c r="KQ541" s="2" t="s">
        <v>229</v>
      </c>
      <c r="KR541" s="2" t="s">
        <v>229</v>
      </c>
      <c r="KS541" s="2" t="s">
        <v>241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272</v>
      </c>
      <c r="LB541" s="2" t="s">
        <v>226</v>
      </c>
      <c r="LC541" s="2" t="s">
        <v>720</v>
      </c>
      <c r="LD541" s="2" t="s">
        <v>229</v>
      </c>
      <c r="LE541" s="2" t="s">
        <v>241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229</v>
      </c>
      <c r="LN541" s="2" t="s">
        <v>229</v>
      </c>
      <c r="LO541" s="2" t="s">
        <v>229</v>
      </c>
      <c r="LP541" s="2" t="s">
        <v>229</v>
      </c>
      <c r="LQ541" s="2" t="s">
        <v>229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239</v>
      </c>
      <c r="LZ541" s="2" t="s">
        <v>275</v>
      </c>
      <c r="MA541" s="2" t="s">
        <v>721</v>
      </c>
      <c r="MB541" s="2" t="s">
        <v>770</v>
      </c>
      <c r="MC541" s="2" t="s">
        <v>241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278</v>
      </c>
      <c r="ML541" s="2" t="s">
        <v>226</v>
      </c>
      <c r="MM541" s="2" t="s">
        <v>229</v>
      </c>
      <c r="MN541" s="2" t="s">
        <v>229</v>
      </c>
      <c r="MO541" s="2" t="s">
        <v>241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239</v>
      </c>
      <c r="MX541" s="2" t="s">
        <v>226</v>
      </c>
      <c r="MY541" s="2" t="s">
        <v>408</v>
      </c>
      <c r="MZ541" s="2" t="s">
        <v>229</v>
      </c>
      <c r="NA541" s="2" t="s">
        <v>241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239</v>
      </c>
      <c r="NJ541" s="2" t="s">
        <v>260</v>
      </c>
      <c r="NK541" s="2" t="s">
        <v>1467</v>
      </c>
      <c r="NL541" s="2" t="s">
        <v>2122</v>
      </c>
      <c r="NM541" s="2" t="s">
        <v>241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272</v>
      </c>
      <c r="NV541" s="2" t="s">
        <v>226</v>
      </c>
      <c r="NW541" s="2" t="s">
        <v>229</v>
      </c>
      <c r="NX541" s="2" t="s">
        <v>229</v>
      </c>
      <c r="NY541" s="2" t="s">
        <v>241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266</v>
      </c>
      <c r="OH541" s="2" t="s">
        <v>226</v>
      </c>
      <c r="OI541" s="2" t="s">
        <v>229</v>
      </c>
      <c r="OJ541" s="2" t="s">
        <v>229</v>
      </c>
      <c r="OK541" s="2" t="s">
        <v>241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229</v>
      </c>
      <c r="OT541" s="2" t="s">
        <v>229</v>
      </c>
      <c r="OU541" s="2" t="s">
        <v>229</v>
      </c>
      <c r="OV541" s="2" t="s">
        <v>229</v>
      </c>
      <c r="OW541" s="2" t="s">
        <v>229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229</v>
      </c>
      <c r="PF541" s="2" t="s">
        <v>229</v>
      </c>
      <c r="PG541" s="2" t="s">
        <v>229</v>
      </c>
      <c r="PH541" s="2" t="s">
        <v>229</v>
      </c>
      <c r="PI541" s="2" t="s">
        <v>229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239</v>
      </c>
      <c r="PR541" s="2" t="s">
        <v>275</v>
      </c>
      <c r="PS541" s="2" t="s">
        <v>785</v>
      </c>
      <c r="PT541" s="2" t="s">
        <v>959</v>
      </c>
      <c r="PU541" s="2" t="s">
        <v>241</v>
      </c>
      <c r="PV541" s="2" t="s">
        <v>229</v>
      </c>
      <c r="PW541" s="4"/>
      <c r="PX541" s="8"/>
      <c r="PY541" s="4"/>
      <c r="PZ541" s="8"/>
      <c r="QA541" s="7"/>
      <c r="QB541" s="7"/>
      <c r="QC541" s="2" t="s">
        <v>281</v>
      </c>
      <c r="QD541" s="2" t="s">
        <v>226</v>
      </c>
      <c r="QE541" s="2" t="s">
        <v>229</v>
      </c>
      <c r="QF541" s="2" t="s">
        <v>229</v>
      </c>
      <c r="QG541" s="2" t="s">
        <v>241</v>
      </c>
      <c r="QH541" s="2" t="s">
        <v>229</v>
      </c>
      <c r="QI541" s="4"/>
      <c r="QJ541" s="8"/>
      <c r="QK541" s="4"/>
      <c r="QL541" s="8"/>
      <c r="QM541" s="7"/>
      <c r="QN541" s="7"/>
      <c r="QO541" s="2" t="s">
        <v>272</v>
      </c>
      <c r="QP541" s="2" t="s">
        <v>226</v>
      </c>
      <c r="QQ541" s="2" t="s">
        <v>229</v>
      </c>
      <c r="QR541" s="2" t="s">
        <v>229</v>
      </c>
      <c r="QS541" s="2" t="s">
        <v>241</v>
      </c>
      <c r="QT541" s="2" t="s">
        <v>229</v>
      </c>
      <c r="QU541" s="4"/>
      <c r="QV541" s="8"/>
      <c r="QW541" s="4"/>
      <c r="QX541" s="8"/>
      <c r="QY541" s="7"/>
      <c r="QZ541" s="7"/>
      <c r="RA541" s="2" t="s">
        <v>281</v>
      </c>
      <c r="RB541" s="2" t="s">
        <v>226</v>
      </c>
      <c r="RC541" s="2" t="s">
        <v>229</v>
      </c>
      <c r="RD541" s="2" t="s">
        <v>229</v>
      </c>
      <c r="RE541" s="2" t="s">
        <v>241</v>
      </c>
      <c r="RF541" s="2" t="s">
        <v>229</v>
      </c>
      <c r="RG541" s="4"/>
      <c r="RH541" s="8"/>
      <c r="RI541" s="4"/>
      <c r="RJ541" s="8"/>
      <c r="RK541" s="7"/>
      <c r="RL541" s="7"/>
      <c r="RM541" s="2" t="s">
        <v>229</v>
      </c>
      <c r="RN541" s="2" t="s">
        <v>229</v>
      </c>
      <c r="RO541" s="2" t="s">
        <v>229</v>
      </c>
      <c r="RP541" s="2" t="s">
        <v>229</v>
      </c>
      <c r="RQ541" s="2" t="s">
        <v>229</v>
      </c>
      <c r="RR541" s="2" t="s">
        <v>229</v>
      </c>
      <c r="RS541" s="4"/>
      <c r="RT541" s="8"/>
      <c r="RU541" s="4"/>
      <c r="RV541" s="8"/>
      <c r="RW541" s="7"/>
      <c r="RX541" s="7"/>
      <c r="RY541" s="2" t="s">
        <v>239</v>
      </c>
      <c r="RZ541" s="2" t="s">
        <v>275</v>
      </c>
      <c r="SA541" s="2" t="s">
        <v>3648</v>
      </c>
      <c r="SB541" s="2" t="s">
        <v>3114</v>
      </c>
      <c r="SC541" s="2" t="s">
        <v>241</v>
      </c>
      <c r="SD541" s="2" t="s">
        <v>229</v>
      </c>
      <c r="SE541" s="4">
        <v>127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>
        <v>40</v>
      </c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>
        <v>160</v>
      </c>
      <c r="TW541" s="4"/>
      <c r="TX541" s="4"/>
      <c r="TY541" s="4"/>
      <c r="TZ541" s="4"/>
      <c r="UA541" s="4"/>
      <c r="UB541" s="4">
        <v>70</v>
      </c>
      <c r="UC541" s="4"/>
      <c r="UD541" s="4"/>
      <c r="UE541" s="4"/>
      <c r="UF541" s="4"/>
      <c r="UG541" s="4"/>
      <c r="UH541" s="4"/>
      <c r="UI541" s="4"/>
      <c r="UJ541" s="4"/>
      <c r="UK541" s="4"/>
      <c r="UL541" s="4">
        <v>160</v>
      </c>
      <c r="UM541" s="4"/>
      <c r="UN541" s="4"/>
      <c r="UO541" s="4"/>
      <c r="UP541" s="4"/>
      <c r="UQ541" s="4"/>
      <c r="UR541" s="4"/>
      <c r="US541" s="4"/>
      <c r="UT541" s="4"/>
      <c r="UU541" s="4">
        <v>30</v>
      </c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</row>
    <row r="542">
      <c r="A542" s="2" t="s">
        <v>3991</v>
      </c>
      <c r="B542" s="2" t="s">
        <v>216</v>
      </c>
      <c r="C542" s="2" t="s">
        <v>3859</v>
      </c>
      <c r="D542" s="2" t="s">
        <v>218</v>
      </c>
      <c r="E542" s="2" t="s">
        <v>219</v>
      </c>
      <c r="F542" s="2" t="s">
        <v>3981</v>
      </c>
      <c r="G542" s="2" t="s">
        <v>3982</v>
      </c>
      <c r="H542" s="2" t="s">
        <v>3983</v>
      </c>
      <c r="I542" s="2" t="s">
        <v>3984</v>
      </c>
      <c r="J542" s="2" t="s">
        <v>285</v>
      </c>
      <c r="K542" s="2" t="s">
        <v>617</v>
      </c>
      <c r="L542" s="3">
        <v>48.23</v>
      </c>
      <c r="M542" s="3">
        <v>50.64</v>
      </c>
      <c r="N542" s="3">
        <v>99.99</v>
      </c>
      <c r="O542" s="2" t="s">
        <v>226</v>
      </c>
      <c r="P542" s="2" t="s">
        <v>528</v>
      </c>
      <c r="Q542" s="2" t="s">
        <v>228</v>
      </c>
      <c r="R542" s="2" t="s">
        <v>229</v>
      </c>
      <c r="S542" s="2" t="s">
        <v>3985</v>
      </c>
      <c r="T542" s="2" t="s">
        <v>3733</v>
      </c>
      <c r="U542" s="2" t="s">
        <v>733</v>
      </c>
      <c r="V542" s="2" t="s">
        <v>1524</v>
      </c>
      <c r="W542" s="2" t="s">
        <v>1009</v>
      </c>
      <c r="X542" s="2" t="s">
        <v>229</v>
      </c>
      <c r="Y542" s="2" t="s">
        <v>1144</v>
      </c>
      <c r="Z542" s="4">
        <v>156</v>
      </c>
      <c r="AA542" s="4">
        <f>=ROUNDDOWN(17.3333333333333,0)</f>
      </c>
      <c r="AB542" s="5">
        <v>9</v>
      </c>
      <c r="AC542" s="2" t="s">
        <v>3992</v>
      </c>
      <c r="AD542" s="4">
        <v>260</v>
      </c>
      <c r="AE542" s="4">
        <v>490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>
        <v>10</v>
      </c>
      <c r="AQ542" s="8">
        <v>575.94</v>
      </c>
      <c r="AR542" s="4">
        <v>4</v>
      </c>
      <c r="AS542" s="8">
        <v>240.14</v>
      </c>
      <c r="AT542" s="7">
        <v>1.5</v>
      </c>
      <c r="AU542" s="7">
        <v>1.3984</v>
      </c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>
        <v>0.871</v>
      </c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>
        <v>10</v>
      </c>
      <c r="BK542" s="8">
        <v>575.94</v>
      </c>
      <c r="BL542" s="2" t="s">
        <v>3993</v>
      </c>
      <c r="BM542" s="7">
        <v>1</v>
      </c>
      <c r="BN542" s="7">
        <v>1</v>
      </c>
      <c r="BO542" s="4">
        <v>3</v>
      </c>
      <c r="BP542" s="8">
        <v>175.14</v>
      </c>
      <c r="BQ542" s="4">
        <v>2</v>
      </c>
      <c r="BR542" s="8">
        <v>116.76</v>
      </c>
      <c r="BS542" s="7">
        <v>0.5</v>
      </c>
      <c r="BT542" s="7">
        <v>0.5</v>
      </c>
      <c r="BU542" s="2" t="s">
        <v>239</v>
      </c>
      <c r="BV542" s="2" t="s">
        <v>226</v>
      </c>
      <c r="BW542" s="2" t="s">
        <v>229</v>
      </c>
      <c r="BX542" s="2" t="s">
        <v>937</v>
      </c>
      <c r="BY542" s="2" t="s">
        <v>241</v>
      </c>
      <c r="BZ542" s="2" t="s">
        <v>229</v>
      </c>
      <c r="CA542" s="4">
        <v>4</v>
      </c>
      <c r="CB542" s="8">
        <v>246.76</v>
      </c>
      <c r="CC542" s="4">
        <v>2</v>
      </c>
      <c r="CD542" s="8">
        <v>123.38</v>
      </c>
      <c r="CE542" s="7">
        <v>1</v>
      </c>
      <c r="CF542" s="7">
        <v>1</v>
      </c>
      <c r="CG542" s="2" t="s">
        <v>239</v>
      </c>
      <c r="CH542" s="2" t="s">
        <v>226</v>
      </c>
      <c r="CI542" s="2" t="s">
        <v>1599</v>
      </c>
      <c r="CJ542" s="2" t="s">
        <v>3994</v>
      </c>
      <c r="CK542" s="2" t="s">
        <v>241</v>
      </c>
      <c r="CL542" s="2" t="s">
        <v>229</v>
      </c>
      <c r="CM542" s="4"/>
      <c r="CN542" s="8"/>
      <c r="CO542" s="4"/>
      <c r="CP542" s="8"/>
      <c r="CQ542" s="7"/>
      <c r="CR542" s="7"/>
      <c r="CS542" s="2" t="s">
        <v>239</v>
      </c>
      <c r="CT542" s="2" t="s">
        <v>226</v>
      </c>
      <c r="CU542" s="2" t="s">
        <v>3986</v>
      </c>
      <c r="CV542" s="2" t="s">
        <v>2133</v>
      </c>
      <c r="CW542" s="2" t="s">
        <v>241</v>
      </c>
      <c r="CX542" s="2" t="s">
        <v>229</v>
      </c>
      <c r="CY542" s="4"/>
      <c r="CZ542" s="8"/>
      <c r="DA542" s="4"/>
      <c r="DB542" s="8"/>
      <c r="DC542" s="7"/>
      <c r="DD542" s="7"/>
      <c r="DE542" s="2" t="s">
        <v>239</v>
      </c>
      <c r="DF542" s="2" t="s">
        <v>226</v>
      </c>
      <c r="DG542" s="2" t="s">
        <v>1629</v>
      </c>
      <c r="DH542" s="2" t="s">
        <v>2131</v>
      </c>
      <c r="DI542" s="2" t="s">
        <v>241</v>
      </c>
      <c r="DJ542" s="2" t="s">
        <v>229</v>
      </c>
      <c r="DK542" s="4"/>
      <c r="DL542" s="8"/>
      <c r="DM542" s="4"/>
      <c r="DN542" s="8"/>
      <c r="DO542" s="7"/>
      <c r="DP542" s="7"/>
      <c r="DQ542" s="2" t="s">
        <v>239</v>
      </c>
      <c r="DR542" s="2" t="s">
        <v>226</v>
      </c>
      <c r="DS542" s="2" t="s">
        <v>2157</v>
      </c>
      <c r="DT542" s="2" t="s">
        <v>3995</v>
      </c>
      <c r="DU542" s="2" t="s">
        <v>241</v>
      </c>
      <c r="DV542" s="2" t="s">
        <v>229</v>
      </c>
      <c r="DW542" s="4">
        <v>2</v>
      </c>
      <c r="DX542" s="8">
        <v>103.4</v>
      </c>
      <c r="DY542" s="4"/>
      <c r="DZ542" s="8"/>
      <c r="EA542" s="7"/>
      <c r="EB542" s="7"/>
      <c r="EC542" s="2" t="s">
        <v>239</v>
      </c>
      <c r="ED542" s="2" t="s">
        <v>226</v>
      </c>
      <c r="EE542" s="2" t="s">
        <v>813</v>
      </c>
      <c r="EF542" s="2" t="s">
        <v>798</v>
      </c>
      <c r="EG542" s="2" t="s">
        <v>241</v>
      </c>
      <c r="EH542" s="2" t="s">
        <v>229</v>
      </c>
      <c r="EI542" s="4"/>
      <c r="EJ542" s="8"/>
      <c r="EK542" s="4"/>
      <c r="EL542" s="8"/>
      <c r="EM542" s="7"/>
      <c r="EN542" s="7"/>
      <c r="EO542" s="2" t="s">
        <v>239</v>
      </c>
      <c r="EP542" s="2" t="s">
        <v>226</v>
      </c>
      <c r="EQ542" s="2" t="s">
        <v>701</v>
      </c>
      <c r="ER542" s="2" t="s">
        <v>2121</v>
      </c>
      <c r="ES542" s="2" t="s">
        <v>241</v>
      </c>
      <c r="ET542" s="2" t="s">
        <v>229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226</v>
      </c>
      <c r="FC542" s="2" t="s">
        <v>3987</v>
      </c>
      <c r="FD542" s="2" t="s">
        <v>1629</v>
      </c>
      <c r="FE542" s="2" t="s">
        <v>241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226</v>
      </c>
      <c r="FO542" s="2" t="s">
        <v>3664</v>
      </c>
      <c r="FP542" s="2" t="s">
        <v>2455</v>
      </c>
      <c r="FQ542" s="2" t="s">
        <v>241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226</v>
      </c>
      <c r="GA542" s="2" t="s">
        <v>327</v>
      </c>
      <c r="GB542" s="2" t="s">
        <v>229</v>
      </c>
      <c r="GC542" s="2" t="s">
        <v>241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714</v>
      </c>
      <c r="GL542" s="2" t="s">
        <v>275</v>
      </c>
      <c r="GM542" s="2" t="s">
        <v>3931</v>
      </c>
      <c r="GN542" s="2" t="s">
        <v>3996</v>
      </c>
      <c r="GO542" s="2" t="s">
        <v>241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239</v>
      </c>
      <c r="GX542" s="2" t="s">
        <v>226</v>
      </c>
      <c r="GY542" s="2" t="s">
        <v>1492</v>
      </c>
      <c r="GZ542" s="2" t="s">
        <v>1493</v>
      </c>
      <c r="HA542" s="2" t="s">
        <v>241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239</v>
      </c>
      <c r="HJ542" s="2" t="s">
        <v>275</v>
      </c>
      <c r="HK542" s="2" t="s">
        <v>3989</v>
      </c>
      <c r="HL542" s="2" t="s">
        <v>2036</v>
      </c>
      <c r="HM542" s="2" t="s">
        <v>241</v>
      </c>
      <c r="HN542" s="2" t="s">
        <v>263</v>
      </c>
      <c r="HO542" s="4"/>
      <c r="HP542" s="8"/>
      <c r="HQ542" s="4"/>
      <c r="HR542" s="8"/>
      <c r="HS542" s="7"/>
      <c r="HT542" s="7"/>
      <c r="HU542" s="2" t="s">
        <v>239</v>
      </c>
      <c r="HV542" s="2" t="s">
        <v>226</v>
      </c>
      <c r="HW542" s="2" t="s">
        <v>2322</v>
      </c>
      <c r="HX542" s="2" t="s">
        <v>622</v>
      </c>
      <c r="HY542" s="2" t="s">
        <v>241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239</v>
      </c>
      <c r="IH542" s="2" t="s">
        <v>226</v>
      </c>
      <c r="II542" s="2" t="s">
        <v>1726</v>
      </c>
      <c r="IJ542" s="2" t="s">
        <v>2299</v>
      </c>
      <c r="IK542" s="2" t="s">
        <v>241</v>
      </c>
      <c r="IL542" s="2" t="s">
        <v>229</v>
      </c>
      <c r="IM542" s="4">
        <v>1</v>
      </c>
      <c r="IN542" s="8">
        <v>50.64</v>
      </c>
      <c r="IO542" s="4"/>
      <c r="IP542" s="8"/>
      <c r="IQ542" s="7"/>
      <c r="IR542" s="7"/>
      <c r="IS542" s="2" t="s">
        <v>239</v>
      </c>
      <c r="IT542" s="2" t="s">
        <v>226</v>
      </c>
      <c r="IU542" s="2" t="s">
        <v>976</v>
      </c>
      <c r="IV542" s="2" t="s">
        <v>3454</v>
      </c>
      <c r="IW542" s="2" t="s">
        <v>241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239</v>
      </c>
      <c r="JF542" s="2" t="s">
        <v>226</v>
      </c>
      <c r="JG542" s="2" t="s">
        <v>268</v>
      </c>
      <c r="JH542" s="2" t="s">
        <v>3545</v>
      </c>
      <c r="JI542" s="2" t="s">
        <v>241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229</v>
      </c>
      <c r="JR542" s="2" t="s">
        <v>229</v>
      </c>
      <c r="JS542" s="2" t="s">
        <v>229</v>
      </c>
      <c r="JT542" s="2" t="s">
        <v>229</v>
      </c>
      <c r="JU542" s="2" t="s">
        <v>229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272</v>
      </c>
      <c r="KD542" s="2" t="s">
        <v>226</v>
      </c>
      <c r="KE542" s="2" t="s">
        <v>229</v>
      </c>
      <c r="KF542" s="2" t="s">
        <v>229</v>
      </c>
      <c r="KG542" s="2" t="s">
        <v>241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272</v>
      </c>
      <c r="KP542" s="2" t="s">
        <v>226</v>
      </c>
      <c r="KQ542" s="2" t="s">
        <v>229</v>
      </c>
      <c r="KR542" s="2" t="s">
        <v>229</v>
      </c>
      <c r="KS542" s="2" t="s">
        <v>241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272</v>
      </c>
      <c r="LB542" s="2" t="s">
        <v>226</v>
      </c>
      <c r="LC542" s="2" t="s">
        <v>720</v>
      </c>
      <c r="LD542" s="2" t="s">
        <v>229</v>
      </c>
      <c r="LE542" s="2" t="s">
        <v>241</v>
      </c>
      <c r="LF542" s="2" t="s">
        <v>229</v>
      </c>
      <c r="LG542" s="4"/>
      <c r="LH542" s="8"/>
      <c r="LI542" s="4"/>
      <c r="LJ542" s="8"/>
      <c r="LK542" s="7"/>
      <c r="LL542" s="7"/>
      <c r="LM542" s="2" t="s">
        <v>229</v>
      </c>
      <c r="LN542" s="2" t="s">
        <v>229</v>
      </c>
      <c r="LO542" s="2" t="s">
        <v>229</v>
      </c>
      <c r="LP542" s="2" t="s">
        <v>229</v>
      </c>
      <c r="LQ542" s="2" t="s">
        <v>229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239</v>
      </c>
      <c r="LZ542" s="2" t="s">
        <v>275</v>
      </c>
      <c r="MA542" s="2" t="s">
        <v>721</v>
      </c>
      <c r="MB542" s="2" t="s">
        <v>770</v>
      </c>
      <c r="MC542" s="2" t="s">
        <v>241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278</v>
      </c>
      <c r="ML542" s="2" t="s">
        <v>226</v>
      </c>
      <c r="MM542" s="2" t="s">
        <v>229</v>
      </c>
      <c r="MN542" s="2" t="s">
        <v>229</v>
      </c>
      <c r="MO542" s="2" t="s">
        <v>241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239</v>
      </c>
      <c r="MX542" s="2" t="s">
        <v>226</v>
      </c>
      <c r="MY542" s="2" t="s">
        <v>1965</v>
      </c>
      <c r="MZ542" s="2" t="s">
        <v>229</v>
      </c>
      <c r="NA542" s="2" t="s">
        <v>241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239</v>
      </c>
      <c r="NJ542" s="2" t="s">
        <v>260</v>
      </c>
      <c r="NK542" s="2" t="s">
        <v>1467</v>
      </c>
      <c r="NL542" s="2" t="s">
        <v>2257</v>
      </c>
      <c r="NM542" s="2" t="s">
        <v>241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272</v>
      </c>
      <c r="NV542" s="2" t="s">
        <v>226</v>
      </c>
      <c r="NW542" s="2" t="s">
        <v>229</v>
      </c>
      <c r="NX542" s="2" t="s">
        <v>229</v>
      </c>
      <c r="NY542" s="2" t="s">
        <v>241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266</v>
      </c>
      <c r="OH542" s="2" t="s">
        <v>226</v>
      </c>
      <c r="OI542" s="2" t="s">
        <v>229</v>
      </c>
      <c r="OJ542" s="2" t="s">
        <v>229</v>
      </c>
      <c r="OK542" s="2" t="s">
        <v>241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229</v>
      </c>
      <c r="OT542" s="2" t="s">
        <v>229</v>
      </c>
      <c r="OU542" s="2" t="s">
        <v>229</v>
      </c>
      <c r="OV542" s="2" t="s">
        <v>229</v>
      </c>
      <c r="OW542" s="2" t="s">
        <v>229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229</v>
      </c>
      <c r="PF542" s="2" t="s">
        <v>229</v>
      </c>
      <c r="PG542" s="2" t="s">
        <v>229</v>
      </c>
      <c r="PH542" s="2" t="s">
        <v>229</v>
      </c>
      <c r="PI542" s="2" t="s">
        <v>229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239</v>
      </c>
      <c r="PR542" s="2" t="s">
        <v>275</v>
      </c>
      <c r="PS542" s="2" t="s">
        <v>785</v>
      </c>
      <c r="PT542" s="2" t="s">
        <v>2975</v>
      </c>
      <c r="PU542" s="2" t="s">
        <v>241</v>
      </c>
      <c r="PV542" s="2" t="s">
        <v>229</v>
      </c>
      <c r="PW542" s="4"/>
      <c r="PX542" s="8"/>
      <c r="PY542" s="4"/>
      <c r="PZ542" s="8"/>
      <c r="QA542" s="7"/>
      <c r="QB542" s="7"/>
      <c r="QC542" s="2" t="s">
        <v>281</v>
      </c>
      <c r="QD542" s="2" t="s">
        <v>226</v>
      </c>
      <c r="QE542" s="2" t="s">
        <v>229</v>
      </c>
      <c r="QF542" s="2" t="s">
        <v>229</v>
      </c>
      <c r="QG542" s="2" t="s">
        <v>241</v>
      </c>
      <c r="QH542" s="2" t="s">
        <v>229</v>
      </c>
      <c r="QI542" s="4"/>
      <c r="QJ542" s="8"/>
      <c r="QK542" s="4"/>
      <c r="QL542" s="8"/>
      <c r="QM542" s="7"/>
      <c r="QN542" s="7"/>
      <c r="QO542" s="2" t="s">
        <v>272</v>
      </c>
      <c r="QP542" s="2" t="s">
        <v>226</v>
      </c>
      <c r="QQ542" s="2" t="s">
        <v>229</v>
      </c>
      <c r="QR542" s="2" t="s">
        <v>229</v>
      </c>
      <c r="QS542" s="2" t="s">
        <v>241</v>
      </c>
      <c r="QT542" s="2" t="s">
        <v>229</v>
      </c>
      <c r="QU542" s="4"/>
      <c r="QV542" s="8"/>
      <c r="QW542" s="4"/>
      <c r="QX542" s="8"/>
      <c r="QY542" s="7"/>
      <c r="QZ542" s="7"/>
      <c r="RA542" s="2" t="s">
        <v>281</v>
      </c>
      <c r="RB542" s="2" t="s">
        <v>226</v>
      </c>
      <c r="RC542" s="2" t="s">
        <v>229</v>
      </c>
      <c r="RD542" s="2" t="s">
        <v>229</v>
      </c>
      <c r="RE542" s="2" t="s">
        <v>241</v>
      </c>
      <c r="RF542" s="2" t="s">
        <v>229</v>
      </c>
      <c r="RG542" s="4"/>
      <c r="RH542" s="8"/>
      <c r="RI542" s="4"/>
      <c r="RJ542" s="8"/>
      <c r="RK542" s="7"/>
      <c r="RL542" s="7"/>
      <c r="RM542" s="2" t="s">
        <v>229</v>
      </c>
      <c r="RN542" s="2" t="s">
        <v>229</v>
      </c>
      <c r="RO542" s="2" t="s">
        <v>229</v>
      </c>
      <c r="RP542" s="2" t="s">
        <v>229</v>
      </c>
      <c r="RQ542" s="2" t="s">
        <v>229</v>
      </c>
      <c r="RR542" s="2" t="s">
        <v>229</v>
      </c>
      <c r="RS542" s="4"/>
      <c r="RT542" s="8"/>
      <c r="RU542" s="4"/>
      <c r="RV542" s="8"/>
      <c r="RW542" s="7"/>
      <c r="RX542" s="7"/>
      <c r="RY542" s="2" t="s">
        <v>239</v>
      </c>
      <c r="RZ542" s="2" t="s">
        <v>275</v>
      </c>
      <c r="SA542" s="2" t="s">
        <v>3648</v>
      </c>
      <c r="SB542" s="2" t="s">
        <v>3114</v>
      </c>
      <c r="SC542" s="2" t="s">
        <v>241</v>
      </c>
      <c r="SD542" s="2" t="s">
        <v>229</v>
      </c>
      <c r="SE542" s="4">
        <v>128</v>
      </c>
      <c r="SF542" s="4"/>
      <c r="SG542" s="4"/>
      <c r="SH542" s="4"/>
      <c r="SI542" s="4">
        <v>27</v>
      </c>
      <c r="SJ542" s="4"/>
      <c r="SK542" s="4"/>
      <c r="SL542" s="4"/>
      <c r="SM542" s="4">
        <v>1</v>
      </c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>
        <v>260</v>
      </c>
      <c r="TW542" s="4"/>
      <c r="TX542" s="4"/>
      <c r="TY542" s="4"/>
      <c r="TZ542" s="4"/>
      <c r="UA542" s="4"/>
      <c r="UB542" s="4">
        <v>50</v>
      </c>
      <c r="UC542" s="4"/>
      <c r="UD542" s="4"/>
      <c r="UE542" s="4"/>
      <c r="UF542" s="4"/>
      <c r="UG542" s="4"/>
      <c r="UH542" s="4"/>
      <c r="UI542" s="4"/>
      <c r="UJ542" s="4"/>
      <c r="UK542" s="4"/>
      <c r="UL542" s="4">
        <v>140</v>
      </c>
      <c r="UM542" s="4"/>
      <c r="UN542" s="4"/>
      <c r="UO542" s="4"/>
      <c r="UP542" s="4"/>
      <c r="UQ542" s="4"/>
      <c r="UR542" s="4"/>
      <c r="US542" s="4"/>
      <c r="UT542" s="4"/>
      <c r="UU542" s="4">
        <v>40</v>
      </c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</row>
    <row r="543">
      <c r="A543" s="2" t="s">
        <v>3997</v>
      </c>
      <c r="B543" s="2" t="s">
        <v>216</v>
      </c>
      <c r="C543" s="2" t="s">
        <v>3859</v>
      </c>
      <c r="D543" s="2" t="s">
        <v>218</v>
      </c>
      <c r="E543" s="2" t="s">
        <v>219</v>
      </c>
      <c r="F543" s="2" t="s">
        <v>3981</v>
      </c>
      <c r="G543" s="2" t="s">
        <v>3982</v>
      </c>
      <c r="H543" s="2" t="s">
        <v>3983</v>
      </c>
      <c r="I543" s="2" t="s">
        <v>3984</v>
      </c>
      <c r="J543" s="2" t="s">
        <v>2888</v>
      </c>
      <c r="K543" s="2" t="s">
        <v>1140</v>
      </c>
      <c r="L543" s="3">
        <v>38.58</v>
      </c>
      <c r="M543" s="3">
        <v>40.51</v>
      </c>
      <c r="N543" s="3">
        <v>79.99</v>
      </c>
      <c r="O543" s="2" t="s">
        <v>226</v>
      </c>
      <c r="P543" s="2" t="s">
        <v>528</v>
      </c>
      <c r="Q543" s="2" t="s">
        <v>228</v>
      </c>
      <c r="R543" s="2" t="s">
        <v>229</v>
      </c>
      <c r="S543" s="2" t="s">
        <v>3998</v>
      </c>
      <c r="T543" s="2" t="s">
        <v>3733</v>
      </c>
      <c r="U543" s="2" t="s">
        <v>286</v>
      </c>
      <c r="V543" s="2" t="s">
        <v>1524</v>
      </c>
      <c r="W543" s="2" t="s">
        <v>1009</v>
      </c>
      <c r="X543" s="2" t="s">
        <v>229</v>
      </c>
      <c r="Y543" s="2" t="s">
        <v>698</v>
      </c>
      <c r="Z543" s="4"/>
      <c r="AA543" s="4">
        <f>=ROUNDDOWN({0},0)</f>
      </c>
      <c r="AB543" s="5">
        <v>11</v>
      </c>
      <c r="AC543" s="2" t="s">
        <v>3918</v>
      </c>
      <c r="AD543" s="4">
        <v>50</v>
      </c>
      <c r="AE543" s="4">
        <v>660</v>
      </c>
      <c r="AF543" s="6">
        <v>65</v>
      </c>
      <c r="AG543" s="6">
        <v>73</v>
      </c>
      <c r="AH543" s="7">
        <v>0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>
        <v>3</v>
      </c>
      <c r="AQ543" s="8">
        <v>136.2</v>
      </c>
      <c r="AR543" s="4">
        <v>9</v>
      </c>
      <c r="AS543" s="8">
        <v>413.58</v>
      </c>
      <c r="AT543" s="7">
        <v>-0.6667</v>
      </c>
      <c r="AU543" s="7">
        <v>-0.6707</v>
      </c>
      <c r="AV543" s="4">
        <v>8</v>
      </c>
      <c r="AW543" s="8">
        <v>477.95</v>
      </c>
      <c r="AX543" s="4">
        <v>30</v>
      </c>
      <c r="AY543" s="8">
        <v>1647.61</v>
      </c>
      <c r="AZ543" s="7">
        <v>-0.7333</v>
      </c>
      <c r="BA543" s="7">
        <v>-0.7099</v>
      </c>
      <c r="BB543" s="7">
        <v>0.285</v>
      </c>
      <c r="BC543" s="4" t="s">
        <v>229</v>
      </c>
      <c r="BD543" s="8" t="s">
        <v>229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>
        <v>0.4195</v>
      </c>
      <c r="BJ543" s="4">
        <v>3</v>
      </c>
      <c r="BK543" s="8">
        <v>136.2</v>
      </c>
      <c r="BL543" s="2" t="s">
        <v>3999</v>
      </c>
      <c r="BM543" s="7">
        <v>1</v>
      </c>
      <c r="BN543" s="7">
        <v>1</v>
      </c>
      <c r="BO543" s="4">
        <v>3</v>
      </c>
      <c r="BP543" s="8">
        <v>136.2</v>
      </c>
      <c r="BQ543" s="4">
        <v>5</v>
      </c>
      <c r="BR543" s="8">
        <v>227</v>
      </c>
      <c r="BS543" s="7">
        <v>-0.4</v>
      </c>
      <c r="BT543" s="7">
        <v>-0.4</v>
      </c>
      <c r="BU543" s="2" t="s">
        <v>239</v>
      </c>
      <c r="BV543" s="2" t="s">
        <v>226</v>
      </c>
      <c r="BW543" s="2" t="s">
        <v>229</v>
      </c>
      <c r="BX543" s="2" t="s">
        <v>864</v>
      </c>
      <c r="BY543" s="2" t="s">
        <v>241</v>
      </c>
      <c r="BZ543" s="2" t="s">
        <v>229</v>
      </c>
      <c r="CA543" s="4"/>
      <c r="CB543" s="8"/>
      <c r="CC543" s="4">
        <v>3</v>
      </c>
      <c r="CD543" s="8">
        <v>143.94</v>
      </c>
      <c r="CE543" s="7">
        <v>-1</v>
      </c>
      <c r="CF543" s="7">
        <v>-1</v>
      </c>
      <c r="CG543" s="2" t="s">
        <v>239</v>
      </c>
      <c r="CH543" s="2" t="s">
        <v>226</v>
      </c>
      <c r="CI543" s="2" t="s">
        <v>1599</v>
      </c>
      <c r="CJ543" s="2" t="s">
        <v>535</v>
      </c>
      <c r="CK543" s="2" t="s">
        <v>241</v>
      </c>
      <c r="CL543" s="2" t="s">
        <v>229</v>
      </c>
      <c r="CM543" s="4"/>
      <c r="CN543" s="8"/>
      <c r="CO543" s="4"/>
      <c r="CP543" s="8"/>
      <c r="CQ543" s="7"/>
      <c r="CR543" s="7"/>
      <c r="CS543" s="2" t="s">
        <v>239</v>
      </c>
      <c r="CT543" s="2" t="s">
        <v>226</v>
      </c>
      <c r="CU543" s="2" t="s">
        <v>798</v>
      </c>
      <c r="CV543" s="2" t="s">
        <v>2893</v>
      </c>
      <c r="CW543" s="2" t="s">
        <v>241</v>
      </c>
      <c r="CX543" s="2" t="s">
        <v>229</v>
      </c>
      <c r="CY543" s="4"/>
      <c r="CZ543" s="8"/>
      <c r="DA543" s="4"/>
      <c r="DB543" s="8"/>
      <c r="DC543" s="7"/>
      <c r="DD543" s="7"/>
      <c r="DE543" s="2" t="s">
        <v>239</v>
      </c>
      <c r="DF543" s="2" t="s">
        <v>226</v>
      </c>
      <c r="DG543" s="2" t="s">
        <v>1457</v>
      </c>
      <c r="DH543" s="2" t="s">
        <v>1781</v>
      </c>
      <c r="DI543" s="2" t="s">
        <v>241</v>
      </c>
      <c r="DJ543" s="2" t="s">
        <v>229</v>
      </c>
      <c r="DK543" s="4"/>
      <c r="DL543" s="8"/>
      <c r="DM543" s="4">
        <v>1</v>
      </c>
      <c r="DN543" s="8">
        <v>42.64</v>
      </c>
      <c r="DO543" s="7">
        <v>-1</v>
      </c>
      <c r="DP543" s="7">
        <v>-1</v>
      </c>
      <c r="DQ543" s="2" t="s">
        <v>239</v>
      </c>
      <c r="DR543" s="2" t="s">
        <v>226</v>
      </c>
      <c r="DS543" s="2" t="s">
        <v>871</v>
      </c>
      <c r="DT543" s="2" t="s">
        <v>2991</v>
      </c>
      <c r="DU543" s="2" t="s">
        <v>241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239</v>
      </c>
      <c r="ED543" s="2" t="s">
        <v>226</v>
      </c>
      <c r="EE543" s="2" t="s">
        <v>813</v>
      </c>
      <c r="EF543" s="2" t="s">
        <v>2923</v>
      </c>
      <c r="EG543" s="2" t="s">
        <v>241</v>
      </c>
      <c r="EH543" s="2" t="s">
        <v>229</v>
      </c>
      <c r="EI543" s="4"/>
      <c r="EJ543" s="8"/>
      <c r="EK543" s="4"/>
      <c r="EL543" s="8"/>
      <c r="EM543" s="7"/>
      <c r="EN543" s="7"/>
      <c r="EO543" s="2" t="s">
        <v>239</v>
      </c>
      <c r="EP543" s="2" t="s">
        <v>226</v>
      </c>
      <c r="EQ543" s="2" t="s">
        <v>1235</v>
      </c>
      <c r="ER543" s="2" t="s">
        <v>1781</v>
      </c>
      <c r="ES543" s="2" t="s">
        <v>241</v>
      </c>
      <c r="ET543" s="2" t="s">
        <v>229</v>
      </c>
      <c r="EU543" s="4"/>
      <c r="EV543" s="8"/>
      <c r="EW543" s="4"/>
      <c r="EX543" s="8"/>
      <c r="EY543" s="7"/>
      <c r="EZ543" s="7"/>
      <c r="FA543" s="2" t="s">
        <v>239</v>
      </c>
      <c r="FB543" s="2" t="s">
        <v>226</v>
      </c>
      <c r="FC543" s="2" t="s">
        <v>4000</v>
      </c>
      <c r="FD543" s="2" t="s">
        <v>1781</v>
      </c>
      <c r="FE543" s="2" t="s">
        <v>241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226</v>
      </c>
      <c r="FO543" s="2" t="s">
        <v>4001</v>
      </c>
      <c r="FP543" s="2" t="s">
        <v>2923</v>
      </c>
      <c r="FQ543" s="2" t="s">
        <v>241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226</v>
      </c>
      <c r="GA543" s="2" t="s">
        <v>327</v>
      </c>
      <c r="GB543" s="2" t="s">
        <v>229</v>
      </c>
      <c r="GC543" s="2" t="s">
        <v>241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714</v>
      </c>
      <c r="GL543" s="2" t="s">
        <v>275</v>
      </c>
      <c r="GM543" s="2" t="s">
        <v>3931</v>
      </c>
      <c r="GN543" s="2" t="s">
        <v>3946</v>
      </c>
      <c r="GO543" s="2" t="s">
        <v>241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239</v>
      </c>
      <c r="GX543" s="2" t="s">
        <v>226</v>
      </c>
      <c r="GY543" s="2" t="s">
        <v>1492</v>
      </c>
      <c r="GZ543" s="2" t="s">
        <v>596</v>
      </c>
      <c r="HA543" s="2" t="s">
        <v>241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239</v>
      </c>
      <c r="HJ543" s="2" t="s">
        <v>275</v>
      </c>
      <c r="HK543" s="2" t="s">
        <v>956</v>
      </c>
      <c r="HL543" s="2" t="s">
        <v>4002</v>
      </c>
      <c r="HM543" s="2" t="s">
        <v>241</v>
      </c>
      <c r="HN543" s="2" t="s">
        <v>263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226</v>
      </c>
      <c r="HW543" s="2" t="s">
        <v>2322</v>
      </c>
      <c r="HX543" s="2" t="s">
        <v>2844</v>
      </c>
      <c r="HY543" s="2" t="s">
        <v>241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239</v>
      </c>
      <c r="IH543" s="2" t="s">
        <v>226</v>
      </c>
      <c r="II543" s="2" t="s">
        <v>1427</v>
      </c>
      <c r="IJ543" s="2" t="s">
        <v>229</v>
      </c>
      <c r="IK543" s="2" t="s">
        <v>241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239</v>
      </c>
      <c r="IT543" s="2" t="s">
        <v>226</v>
      </c>
      <c r="IU543" s="2" t="s">
        <v>1489</v>
      </c>
      <c r="IV543" s="2" t="s">
        <v>545</v>
      </c>
      <c r="IW543" s="2" t="s">
        <v>241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239</v>
      </c>
      <c r="JF543" s="2" t="s">
        <v>226</v>
      </c>
      <c r="JG543" s="2" t="s">
        <v>268</v>
      </c>
      <c r="JH543" s="2" t="s">
        <v>2836</v>
      </c>
      <c r="JI543" s="2" t="s">
        <v>241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229</v>
      </c>
      <c r="JR543" s="2" t="s">
        <v>229</v>
      </c>
      <c r="JS543" s="2" t="s">
        <v>229</v>
      </c>
      <c r="JT543" s="2" t="s">
        <v>229</v>
      </c>
      <c r="JU543" s="2" t="s">
        <v>229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272</v>
      </c>
      <c r="KD543" s="2" t="s">
        <v>226</v>
      </c>
      <c r="KE543" s="2" t="s">
        <v>229</v>
      </c>
      <c r="KF543" s="2" t="s">
        <v>229</v>
      </c>
      <c r="KG543" s="2" t="s">
        <v>241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272</v>
      </c>
      <c r="KP543" s="2" t="s">
        <v>226</v>
      </c>
      <c r="KQ543" s="2" t="s">
        <v>229</v>
      </c>
      <c r="KR543" s="2" t="s">
        <v>229</v>
      </c>
      <c r="KS543" s="2" t="s">
        <v>241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239</v>
      </c>
      <c r="LB543" s="2" t="s">
        <v>226</v>
      </c>
      <c r="LC543" s="2" t="s">
        <v>1357</v>
      </c>
      <c r="LD543" s="2" t="s">
        <v>2922</v>
      </c>
      <c r="LE543" s="2" t="s">
        <v>241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229</v>
      </c>
      <c r="LN543" s="2" t="s">
        <v>229</v>
      </c>
      <c r="LO543" s="2" t="s">
        <v>229</v>
      </c>
      <c r="LP543" s="2" t="s">
        <v>229</v>
      </c>
      <c r="LQ543" s="2" t="s">
        <v>229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239</v>
      </c>
      <c r="LZ543" s="2" t="s">
        <v>275</v>
      </c>
      <c r="MA543" s="2" t="s">
        <v>886</v>
      </c>
      <c r="MB543" s="2" t="s">
        <v>292</v>
      </c>
      <c r="MC543" s="2" t="s">
        <v>241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278</v>
      </c>
      <c r="ML543" s="2" t="s">
        <v>226</v>
      </c>
      <c r="MM543" s="2" t="s">
        <v>229</v>
      </c>
      <c r="MN543" s="2" t="s">
        <v>229</v>
      </c>
      <c r="MO543" s="2" t="s">
        <v>241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239</v>
      </c>
      <c r="MX543" s="2" t="s">
        <v>226</v>
      </c>
      <c r="MY543" s="2" t="s">
        <v>408</v>
      </c>
      <c r="MZ543" s="2" t="s">
        <v>229</v>
      </c>
      <c r="NA543" s="2" t="s">
        <v>241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239</v>
      </c>
      <c r="NJ543" s="2" t="s">
        <v>260</v>
      </c>
      <c r="NK543" s="2" t="s">
        <v>2456</v>
      </c>
      <c r="NL543" s="2" t="s">
        <v>2747</v>
      </c>
      <c r="NM543" s="2" t="s">
        <v>241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272</v>
      </c>
      <c r="NV543" s="2" t="s">
        <v>226</v>
      </c>
      <c r="NW543" s="2" t="s">
        <v>229</v>
      </c>
      <c r="NX543" s="2" t="s">
        <v>229</v>
      </c>
      <c r="NY543" s="2" t="s">
        <v>241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266</v>
      </c>
      <c r="OH543" s="2" t="s">
        <v>226</v>
      </c>
      <c r="OI543" s="2" t="s">
        <v>229</v>
      </c>
      <c r="OJ543" s="2" t="s">
        <v>229</v>
      </c>
      <c r="OK543" s="2" t="s">
        <v>241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229</v>
      </c>
      <c r="OT543" s="2" t="s">
        <v>229</v>
      </c>
      <c r="OU543" s="2" t="s">
        <v>229</v>
      </c>
      <c r="OV543" s="2" t="s">
        <v>229</v>
      </c>
      <c r="OW543" s="2" t="s">
        <v>229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229</v>
      </c>
      <c r="PF543" s="2" t="s">
        <v>229</v>
      </c>
      <c r="PG543" s="2" t="s">
        <v>229</v>
      </c>
      <c r="PH543" s="2" t="s">
        <v>229</v>
      </c>
      <c r="PI543" s="2" t="s">
        <v>229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266</v>
      </c>
      <c r="PR543" s="2" t="s">
        <v>275</v>
      </c>
      <c r="PS543" s="2" t="s">
        <v>229</v>
      </c>
      <c r="PT543" s="2" t="s">
        <v>229</v>
      </c>
      <c r="PU543" s="2" t="s">
        <v>241</v>
      </c>
      <c r="PV543" s="2" t="s">
        <v>229</v>
      </c>
      <c r="PW543" s="4"/>
      <c r="PX543" s="8"/>
      <c r="PY543" s="4"/>
      <c r="PZ543" s="8"/>
      <c r="QA543" s="7"/>
      <c r="QB543" s="7"/>
      <c r="QC543" s="2" t="s">
        <v>281</v>
      </c>
      <c r="QD543" s="2" t="s">
        <v>226</v>
      </c>
      <c r="QE543" s="2" t="s">
        <v>229</v>
      </c>
      <c r="QF543" s="2" t="s">
        <v>229</v>
      </c>
      <c r="QG543" s="2" t="s">
        <v>241</v>
      </c>
      <c r="QH543" s="2" t="s">
        <v>229</v>
      </c>
      <c r="QI543" s="4"/>
      <c r="QJ543" s="8"/>
      <c r="QK543" s="4"/>
      <c r="QL543" s="8"/>
      <c r="QM543" s="7"/>
      <c r="QN543" s="7"/>
      <c r="QO543" s="2" t="s">
        <v>272</v>
      </c>
      <c r="QP543" s="2" t="s">
        <v>226</v>
      </c>
      <c r="QQ543" s="2" t="s">
        <v>229</v>
      </c>
      <c r="QR543" s="2" t="s">
        <v>229</v>
      </c>
      <c r="QS543" s="2" t="s">
        <v>241</v>
      </c>
      <c r="QT543" s="2" t="s">
        <v>229</v>
      </c>
      <c r="QU543" s="4"/>
      <c r="QV543" s="8"/>
      <c r="QW543" s="4"/>
      <c r="QX543" s="8"/>
      <c r="QY543" s="7"/>
      <c r="QZ543" s="7"/>
      <c r="RA543" s="2" t="s">
        <v>239</v>
      </c>
      <c r="RB543" s="2" t="s">
        <v>275</v>
      </c>
      <c r="RC543" s="2" t="s">
        <v>547</v>
      </c>
      <c r="RD543" s="2" t="s">
        <v>610</v>
      </c>
      <c r="RE543" s="2" t="s">
        <v>241</v>
      </c>
      <c r="RF543" s="2" t="s">
        <v>229</v>
      </c>
      <c r="RG543" s="4"/>
      <c r="RH543" s="8"/>
      <c r="RI543" s="4"/>
      <c r="RJ543" s="8"/>
      <c r="RK543" s="7"/>
      <c r="RL543" s="7"/>
      <c r="RM543" s="2" t="s">
        <v>229</v>
      </c>
      <c r="RN543" s="2" t="s">
        <v>229</v>
      </c>
      <c r="RO543" s="2" t="s">
        <v>229</v>
      </c>
      <c r="RP543" s="2" t="s">
        <v>229</v>
      </c>
      <c r="RQ543" s="2" t="s">
        <v>229</v>
      </c>
      <c r="RR543" s="2" t="s">
        <v>229</v>
      </c>
      <c r="RS543" s="4"/>
      <c r="RT543" s="8"/>
      <c r="RU543" s="4"/>
      <c r="RV543" s="8"/>
      <c r="RW543" s="7"/>
      <c r="RX543" s="7"/>
      <c r="RY543" s="2" t="s">
        <v>239</v>
      </c>
      <c r="RZ543" s="2" t="s">
        <v>275</v>
      </c>
      <c r="SA543" s="2" t="s">
        <v>914</v>
      </c>
      <c r="SB543" s="2" t="s">
        <v>1684</v>
      </c>
      <c r="SC543" s="2" t="s">
        <v>241</v>
      </c>
      <c r="SD543" s="2" t="s">
        <v>229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>
        <v>50</v>
      </c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>
        <v>300</v>
      </c>
      <c r="TW543" s="4"/>
      <c r="TX543" s="4"/>
      <c r="TY543" s="4"/>
      <c r="TZ543" s="4"/>
      <c r="UA543" s="4"/>
      <c r="UB543" s="4">
        <v>120</v>
      </c>
      <c r="UC543" s="4"/>
      <c r="UD543" s="4"/>
      <c r="UE543" s="4"/>
      <c r="UF543" s="4"/>
      <c r="UG543" s="4"/>
      <c r="UH543" s="4"/>
      <c r="UI543" s="4"/>
      <c r="UJ543" s="4"/>
      <c r="UK543" s="4"/>
      <c r="UL543" s="4">
        <v>130</v>
      </c>
      <c r="UM543" s="4"/>
      <c r="UN543" s="4"/>
      <c r="UO543" s="4"/>
      <c r="UP543" s="4"/>
      <c r="UQ543" s="4"/>
      <c r="UR543" s="4"/>
      <c r="US543" s="4"/>
      <c r="UT543" s="4"/>
      <c r="UU543" s="4">
        <v>60</v>
      </c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</row>
    <row r="544">
      <c r="A544" s="2" t="s">
        <v>4003</v>
      </c>
      <c r="B544" s="2" t="s">
        <v>216</v>
      </c>
      <c r="C544" s="2" t="s">
        <v>3859</v>
      </c>
      <c r="D544" s="2" t="s">
        <v>218</v>
      </c>
      <c r="E544" s="2" t="s">
        <v>219</v>
      </c>
      <c r="F544" s="2" t="s">
        <v>3981</v>
      </c>
      <c r="G544" s="2" t="s">
        <v>3982</v>
      </c>
      <c r="H544" s="2" t="s">
        <v>3983</v>
      </c>
      <c r="I544" s="2" t="s">
        <v>3984</v>
      </c>
      <c r="J544" s="2" t="s">
        <v>285</v>
      </c>
      <c r="K544" s="2" t="s">
        <v>1140</v>
      </c>
      <c r="L544" s="3">
        <v>48.23</v>
      </c>
      <c r="M544" s="3">
        <v>50.64</v>
      </c>
      <c r="N544" s="3">
        <v>99.99</v>
      </c>
      <c r="O544" s="2" t="s">
        <v>226</v>
      </c>
      <c r="P544" s="2" t="s">
        <v>528</v>
      </c>
      <c r="Q544" s="2" t="s">
        <v>228</v>
      </c>
      <c r="R544" s="2" t="s">
        <v>229</v>
      </c>
      <c r="S544" s="2" t="s">
        <v>3998</v>
      </c>
      <c r="T544" s="2" t="s">
        <v>3733</v>
      </c>
      <c r="U544" s="2" t="s">
        <v>733</v>
      </c>
      <c r="V544" s="2" t="s">
        <v>1524</v>
      </c>
      <c r="W544" s="2" t="s">
        <v>1009</v>
      </c>
      <c r="X544" s="2" t="s">
        <v>229</v>
      </c>
      <c r="Y544" s="2" t="s">
        <v>698</v>
      </c>
      <c r="Z544" s="4">
        <v>90</v>
      </c>
      <c r="AA544" s="4">
        <f>=ROUNDDOWN(8.18181818181818,0)</f>
      </c>
      <c r="AB544" s="5">
        <v>11</v>
      </c>
      <c r="AC544" s="2" t="s">
        <v>3929</v>
      </c>
      <c r="AD544" s="4">
        <v>40</v>
      </c>
      <c r="AE544" s="4">
        <v>780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>
        <v>5</v>
      </c>
      <c r="AQ544" s="8">
        <v>341.75</v>
      </c>
      <c r="AR544" s="4">
        <v>21</v>
      </c>
      <c r="AS544" s="8">
        <v>1234.03</v>
      </c>
      <c r="AT544" s="7">
        <v>-0.7619</v>
      </c>
      <c r="AU544" s="7">
        <v>-0.7231</v>
      </c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>
        <v>0.715</v>
      </c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>
        <v>5</v>
      </c>
      <c r="BK544" s="8">
        <v>341.75</v>
      </c>
      <c r="BL544" s="2" t="s">
        <v>4004</v>
      </c>
      <c r="BM544" s="7">
        <v>1</v>
      </c>
      <c r="BN544" s="7">
        <v>1</v>
      </c>
      <c r="BO544" s="4">
        <v>1</v>
      </c>
      <c r="BP544" s="8">
        <v>58.38</v>
      </c>
      <c r="BQ544" s="4">
        <v>15</v>
      </c>
      <c r="BR544" s="8">
        <v>875.7</v>
      </c>
      <c r="BS544" s="7">
        <v>-0.9333</v>
      </c>
      <c r="BT544" s="7">
        <v>-0.9333</v>
      </c>
      <c r="BU544" s="2" t="s">
        <v>239</v>
      </c>
      <c r="BV544" s="2" t="s">
        <v>226</v>
      </c>
      <c r="BW544" s="2" t="s">
        <v>229</v>
      </c>
      <c r="BX544" s="2" t="s">
        <v>2944</v>
      </c>
      <c r="BY544" s="2" t="s">
        <v>241</v>
      </c>
      <c r="BZ544" s="2" t="s">
        <v>229</v>
      </c>
      <c r="CA544" s="4">
        <v>1</v>
      </c>
      <c r="CB544" s="8">
        <v>61.69</v>
      </c>
      <c r="CC544" s="4">
        <v>4</v>
      </c>
      <c r="CD544" s="8">
        <v>246.76</v>
      </c>
      <c r="CE544" s="7">
        <v>-0.75</v>
      </c>
      <c r="CF544" s="7">
        <v>-0.75</v>
      </c>
      <c r="CG544" s="2" t="s">
        <v>239</v>
      </c>
      <c r="CH544" s="2" t="s">
        <v>226</v>
      </c>
      <c r="CI544" s="2" t="s">
        <v>1599</v>
      </c>
      <c r="CJ544" s="2" t="s">
        <v>3066</v>
      </c>
      <c r="CK544" s="2" t="s">
        <v>241</v>
      </c>
      <c r="CL544" s="2" t="s">
        <v>229</v>
      </c>
      <c r="CM544" s="4"/>
      <c r="CN544" s="8"/>
      <c r="CO544" s="4">
        <v>1</v>
      </c>
      <c r="CP544" s="8">
        <v>57.56</v>
      </c>
      <c r="CQ544" s="7">
        <v>-1</v>
      </c>
      <c r="CR544" s="7">
        <v>-1</v>
      </c>
      <c r="CS544" s="2" t="s">
        <v>239</v>
      </c>
      <c r="CT544" s="2" t="s">
        <v>226</v>
      </c>
      <c r="CU544" s="2" t="s">
        <v>798</v>
      </c>
      <c r="CV544" s="2" t="s">
        <v>2456</v>
      </c>
      <c r="CW544" s="2" t="s">
        <v>241</v>
      </c>
      <c r="CX544" s="2" t="s">
        <v>229</v>
      </c>
      <c r="CY544" s="4"/>
      <c r="CZ544" s="8"/>
      <c r="DA544" s="4">
        <v>1</v>
      </c>
      <c r="DB544" s="8">
        <v>54.01</v>
      </c>
      <c r="DC544" s="7">
        <v>-1</v>
      </c>
      <c r="DD544" s="7">
        <v>-1</v>
      </c>
      <c r="DE544" s="2" t="s">
        <v>239</v>
      </c>
      <c r="DF544" s="2" t="s">
        <v>226</v>
      </c>
      <c r="DG544" s="2" t="s">
        <v>1457</v>
      </c>
      <c r="DH544" s="2" t="s">
        <v>2456</v>
      </c>
      <c r="DI544" s="2" t="s">
        <v>241</v>
      </c>
      <c r="DJ544" s="2" t="s">
        <v>229</v>
      </c>
      <c r="DK544" s="4"/>
      <c r="DL544" s="8"/>
      <c r="DM544" s="4"/>
      <c r="DN544" s="8"/>
      <c r="DO544" s="7"/>
      <c r="DP544" s="7"/>
      <c r="DQ544" s="2" t="s">
        <v>239</v>
      </c>
      <c r="DR544" s="2" t="s">
        <v>226</v>
      </c>
      <c r="DS544" s="2" t="s">
        <v>871</v>
      </c>
      <c r="DT544" s="2" t="s">
        <v>1768</v>
      </c>
      <c r="DU544" s="2" t="s">
        <v>241</v>
      </c>
      <c r="DV544" s="2" t="s">
        <v>229</v>
      </c>
      <c r="DW544" s="4">
        <v>1</v>
      </c>
      <c r="DX544" s="8">
        <v>51.7</v>
      </c>
      <c r="DY544" s="4"/>
      <c r="DZ544" s="8"/>
      <c r="EA544" s="7"/>
      <c r="EB544" s="7"/>
      <c r="EC544" s="2" t="s">
        <v>239</v>
      </c>
      <c r="ED544" s="2" t="s">
        <v>226</v>
      </c>
      <c r="EE544" s="2" t="s">
        <v>813</v>
      </c>
      <c r="EF544" s="2" t="s">
        <v>2923</v>
      </c>
      <c r="EG544" s="2" t="s">
        <v>241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226</v>
      </c>
      <c r="EQ544" s="2" t="s">
        <v>1235</v>
      </c>
      <c r="ER544" s="2" t="s">
        <v>4005</v>
      </c>
      <c r="ES544" s="2" t="s">
        <v>241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226</v>
      </c>
      <c r="FC544" s="2" t="s">
        <v>4000</v>
      </c>
      <c r="FD544" s="2" t="s">
        <v>1781</v>
      </c>
      <c r="FE544" s="2" t="s">
        <v>241</v>
      </c>
      <c r="FF544" s="2" t="s">
        <v>229</v>
      </c>
      <c r="FG544" s="4">
        <v>2</v>
      </c>
      <c r="FH544" s="8">
        <v>169.98</v>
      </c>
      <c r="FI544" s="4"/>
      <c r="FJ544" s="8"/>
      <c r="FK544" s="7"/>
      <c r="FL544" s="7"/>
      <c r="FM544" s="2" t="s">
        <v>239</v>
      </c>
      <c r="FN544" s="2" t="s">
        <v>226</v>
      </c>
      <c r="FO544" s="2" t="s">
        <v>4001</v>
      </c>
      <c r="FP544" s="2" t="s">
        <v>944</v>
      </c>
      <c r="FQ544" s="2" t="s">
        <v>241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226</v>
      </c>
      <c r="GA544" s="2" t="s">
        <v>327</v>
      </c>
      <c r="GB544" s="2" t="s">
        <v>229</v>
      </c>
      <c r="GC544" s="2" t="s">
        <v>241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714</v>
      </c>
      <c r="GL544" s="2" t="s">
        <v>275</v>
      </c>
      <c r="GM544" s="2" t="s">
        <v>3931</v>
      </c>
      <c r="GN544" s="2" t="s">
        <v>401</v>
      </c>
      <c r="GO544" s="2" t="s">
        <v>241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239</v>
      </c>
      <c r="GX544" s="2" t="s">
        <v>226</v>
      </c>
      <c r="GY544" s="2" t="s">
        <v>1492</v>
      </c>
      <c r="GZ544" s="2" t="s">
        <v>3949</v>
      </c>
      <c r="HA544" s="2" t="s">
        <v>241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239</v>
      </c>
      <c r="HJ544" s="2" t="s">
        <v>275</v>
      </c>
      <c r="HK544" s="2" t="s">
        <v>956</v>
      </c>
      <c r="HL544" s="2" t="s">
        <v>4006</v>
      </c>
      <c r="HM544" s="2" t="s">
        <v>241</v>
      </c>
      <c r="HN544" s="2" t="s">
        <v>263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226</v>
      </c>
      <c r="HW544" s="2" t="s">
        <v>2322</v>
      </c>
      <c r="HX544" s="2" t="s">
        <v>4007</v>
      </c>
      <c r="HY544" s="2" t="s">
        <v>241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239</v>
      </c>
      <c r="IH544" s="2" t="s">
        <v>226</v>
      </c>
      <c r="II544" s="2" t="s">
        <v>881</v>
      </c>
      <c r="IJ544" s="2" t="s">
        <v>3949</v>
      </c>
      <c r="IK544" s="2" t="s">
        <v>241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239</v>
      </c>
      <c r="IT544" s="2" t="s">
        <v>226</v>
      </c>
      <c r="IU544" s="2" t="s">
        <v>1312</v>
      </c>
      <c r="IV544" s="2" t="s">
        <v>4008</v>
      </c>
      <c r="IW544" s="2" t="s">
        <v>241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239</v>
      </c>
      <c r="JF544" s="2" t="s">
        <v>226</v>
      </c>
      <c r="JG544" s="2" t="s">
        <v>268</v>
      </c>
      <c r="JH544" s="2" t="s">
        <v>3224</v>
      </c>
      <c r="JI544" s="2" t="s">
        <v>241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229</v>
      </c>
      <c r="JR544" s="2" t="s">
        <v>229</v>
      </c>
      <c r="JS544" s="2" t="s">
        <v>229</v>
      </c>
      <c r="JT544" s="2" t="s">
        <v>229</v>
      </c>
      <c r="JU544" s="2" t="s">
        <v>229</v>
      </c>
      <c r="JV544" s="2" t="s">
        <v>229</v>
      </c>
      <c r="JW544" s="4"/>
      <c r="JX544" s="8"/>
      <c r="JY544" s="4"/>
      <c r="JZ544" s="8"/>
      <c r="KA544" s="7"/>
      <c r="KB544" s="7"/>
      <c r="KC544" s="2" t="s">
        <v>272</v>
      </c>
      <c r="KD544" s="2" t="s">
        <v>226</v>
      </c>
      <c r="KE544" s="2" t="s">
        <v>229</v>
      </c>
      <c r="KF544" s="2" t="s">
        <v>229</v>
      </c>
      <c r="KG544" s="2" t="s">
        <v>241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272</v>
      </c>
      <c r="KP544" s="2" t="s">
        <v>226</v>
      </c>
      <c r="KQ544" s="2" t="s">
        <v>229</v>
      </c>
      <c r="KR544" s="2" t="s">
        <v>229</v>
      </c>
      <c r="KS544" s="2" t="s">
        <v>241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239</v>
      </c>
      <c r="LB544" s="2" t="s">
        <v>226</v>
      </c>
      <c r="LC544" s="2" t="s">
        <v>1357</v>
      </c>
      <c r="LD544" s="2" t="s">
        <v>979</v>
      </c>
      <c r="LE544" s="2" t="s">
        <v>241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229</v>
      </c>
      <c r="LN544" s="2" t="s">
        <v>229</v>
      </c>
      <c r="LO544" s="2" t="s">
        <v>229</v>
      </c>
      <c r="LP544" s="2" t="s">
        <v>229</v>
      </c>
      <c r="LQ544" s="2" t="s">
        <v>229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239</v>
      </c>
      <c r="LZ544" s="2" t="s">
        <v>275</v>
      </c>
      <c r="MA544" s="2" t="s">
        <v>886</v>
      </c>
      <c r="MB544" s="2" t="s">
        <v>292</v>
      </c>
      <c r="MC544" s="2" t="s">
        <v>241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278</v>
      </c>
      <c r="ML544" s="2" t="s">
        <v>226</v>
      </c>
      <c r="MM544" s="2" t="s">
        <v>229</v>
      </c>
      <c r="MN544" s="2" t="s">
        <v>229</v>
      </c>
      <c r="MO544" s="2" t="s">
        <v>241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239</v>
      </c>
      <c r="MX544" s="2" t="s">
        <v>226</v>
      </c>
      <c r="MY544" s="2" t="s">
        <v>460</v>
      </c>
      <c r="MZ544" s="2" t="s">
        <v>229</v>
      </c>
      <c r="NA544" s="2" t="s">
        <v>241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239</v>
      </c>
      <c r="NJ544" s="2" t="s">
        <v>260</v>
      </c>
      <c r="NK544" s="2" t="s">
        <v>2456</v>
      </c>
      <c r="NL544" s="2" t="s">
        <v>892</v>
      </c>
      <c r="NM544" s="2" t="s">
        <v>241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272</v>
      </c>
      <c r="NV544" s="2" t="s">
        <v>226</v>
      </c>
      <c r="NW544" s="2" t="s">
        <v>229</v>
      </c>
      <c r="NX544" s="2" t="s">
        <v>229</v>
      </c>
      <c r="NY544" s="2" t="s">
        <v>241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266</v>
      </c>
      <c r="OH544" s="2" t="s">
        <v>226</v>
      </c>
      <c r="OI544" s="2" t="s">
        <v>229</v>
      </c>
      <c r="OJ544" s="2" t="s">
        <v>229</v>
      </c>
      <c r="OK544" s="2" t="s">
        <v>241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229</v>
      </c>
      <c r="OT544" s="2" t="s">
        <v>229</v>
      </c>
      <c r="OU544" s="2" t="s">
        <v>229</v>
      </c>
      <c r="OV544" s="2" t="s">
        <v>229</v>
      </c>
      <c r="OW544" s="2" t="s">
        <v>229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229</v>
      </c>
      <c r="PF544" s="2" t="s">
        <v>229</v>
      </c>
      <c r="PG544" s="2" t="s">
        <v>229</v>
      </c>
      <c r="PH544" s="2" t="s">
        <v>229</v>
      </c>
      <c r="PI544" s="2" t="s">
        <v>229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266</v>
      </c>
      <c r="PR544" s="2" t="s">
        <v>275</v>
      </c>
      <c r="PS544" s="2" t="s">
        <v>229</v>
      </c>
      <c r="PT544" s="2" t="s">
        <v>229</v>
      </c>
      <c r="PU544" s="2" t="s">
        <v>241</v>
      </c>
      <c r="PV544" s="2" t="s">
        <v>229</v>
      </c>
      <c r="PW544" s="4"/>
      <c r="PX544" s="8"/>
      <c r="PY544" s="4"/>
      <c r="PZ544" s="8"/>
      <c r="QA544" s="7"/>
      <c r="QB544" s="7"/>
      <c r="QC544" s="2" t="s">
        <v>281</v>
      </c>
      <c r="QD544" s="2" t="s">
        <v>226</v>
      </c>
      <c r="QE544" s="2" t="s">
        <v>229</v>
      </c>
      <c r="QF544" s="2" t="s">
        <v>229</v>
      </c>
      <c r="QG544" s="2" t="s">
        <v>241</v>
      </c>
      <c r="QH544" s="2" t="s">
        <v>229</v>
      </c>
      <c r="QI544" s="4"/>
      <c r="QJ544" s="8"/>
      <c r="QK544" s="4"/>
      <c r="QL544" s="8"/>
      <c r="QM544" s="7"/>
      <c r="QN544" s="7"/>
      <c r="QO544" s="2" t="s">
        <v>272</v>
      </c>
      <c r="QP544" s="2" t="s">
        <v>226</v>
      </c>
      <c r="QQ544" s="2" t="s">
        <v>229</v>
      </c>
      <c r="QR544" s="2" t="s">
        <v>229</v>
      </c>
      <c r="QS544" s="2" t="s">
        <v>241</v>
      </c>
      <c r="QT544" s="2" t="s">
        <v>229</v>
      </c>
      <c r="QU544" s="4"/>
      <c r="QV544" s="8"/>
      <c r="QW544" s="4"/>
      <c r="QX544" s="8"/>
      <c r="QY544" s="7"/>
      <c r="QZ544" s="7"/>
      <c r="RA544" s="2" t="s">
        <v>239</v>
      </c>
      <c r="RB544" s="2" t="s">
        <v>275</v>
      </c>
      <c r="RC544" s="2" t="s">
        <v>991</v>
      </c>
      <c r="RD544" s="2" t="s">
        <v>1381</v>
      </c>
      <c r="RE544" s="2" t="s">
        <v>241</v>
      </c>
      <c r="RF544" s="2" t="s">
        <v>229</v>
      </c>
      <c r="RG544" s="4"/>
      <c r="RH544" s="8"/>
      <c r="RI544" s="4"/>
      <c r="RJ544" s="8"/>
      <c r="RK544" s="7"/>
      <c r="RL544" s="7"/>
      <c r="RM544" s="2" t="s">
        <v>229</v>
      </c>
      <c r="RN544" s="2" t="s">
        <v>229</v>
      </c>
      <c r="RO544" s="2" t="s">
        <v>229</v>
      </c>
      <c r="RP544" s="2" t="s">
        <v>229</v>
      </c>
      <c r="RQ544" s="2" t="s">
        <v>229</v>
      </c>
      <c r="RR544" s="2" t="s">
        <v>229</v>
      </c>
      <c r="RS544" s="4"/>
      <c r="RT544" s="8"/>
      <c r="RU544" s="4"/>
      <c r="RV544" s="8"/>
      <c r="RW544" s="7"/>
      <c r="RX544" s="7"/>
      <c r="RY544" s="2" t="s">
        <v>239</v>
      </c>
      <c r="RZ544" s="2" t="s">
        <v>275</v>
      </c>
      <c r="SA544" s="2" t="s">
        <v>914</v>
      </c>
      <c r="SB544" s="2" t="s">
        <v>1949</v>
      </c>
      <c r="SC544" s="2" t="s">
        <v>241</v>
      </c>
      <c r="SD544" s="2" t="s">
        <v>229</v>
      </c>
      <c r="SE544" s="4">
        <v>67</v>
      </c>
      <c r="SF544" s="4"/>
      <c r="SG544" s="4"/>
      <c r="SH544" s="4"/>
      <c r="SI544" s="4">
        <v>23</v>
      </c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>
        <v>40</v>
      </c>
      <c r="TF544" s="4">
        <v>100</v>
      </c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>
        <v>320</v>
      </c>
      <c r="TW544" s="4"/>
      <c r="TX544" s="4"/>
      <c r="TY544" s="4"/>
      <c r="TZ544" s="4"/>
      <c r="UA544" s="4"/>
      <c r="UB544" s="4">
        <v>80</v>
      </c>
      <c r="UC544" s="4"/>
      <c r="UD544" s="4"/>
      <c r="UE544" s="4"/>
      <c r="UF544" s="4"/>
      <c r="UG544" s="4"/>
      <c r="UH544" s="4"/>
      <c r="UI544" s="4"/>
      <c r="UJ544" s="4"/>
      <c r="UK544" s="4"/>
      <c r="UL544" s="4">
        <v>190</v>
      </c>
      <c r="UM544" s="4"/>
      <c r="UN544" s="4"/>
      <c r="UO544" s="4"/>
      <c r="UP544" s="4"/>
      <c r="UQ544" s="4"/>
      <c r="UR544" s="4"/>
      <c r="US544" s="4"/>
      <c r="UT544" s="4"/>
      <c r="UU544" s="4">
        <v>50</v>
      </c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</row>
    <row r="545">
      <c r="A545" s="2" t="s">
        <v>4009</v>
      </c>
      <c r="B545" s="2" t="s">
        <v>216</v>
      </c>
      <c r="C545" s="2" t="s">
        <v>3859</v>
      </c>
      <c r="D545" s="2" t="s">
        <v>218</v>
      </c>
      <c r="E545" s="2" t="s">
        <v>219</v>
      </c>
      <c r="F545" s="2" t="s">
        <v>2361</v>
      </c>
      <c r="G545" s="2" t="s">
        <v>4010</v>
      </c>
      <c r="H545" s="2" t="s">
        <v>4011</v>
      </c>
      <c r="I545" s="2" t="s">
        <v>4012</v>
      </c>
      <c r="J545" s="2" t="s">
        <v>2888</v>
      </c>
      <c r="K545" s="2" t="s">
        <v>4013</v>
      </c>
      <c r="L545" s="3">
        <v>42.85</v>
      </c>
      <c r="M545" s="3">
        <v>44.99</v>
      </c>
      <c r="N545" s="3">
        <v>89.99</v>
      </c>
      <c r="O545" s="2" t="s">
        <v>226</v>
      </c>
      <c r="P545" s="2" t="s">
        <v>618</v>
      </c>
      <c r="Q545" s="2" t="s">
        <v>228</v>
      </c>
      <c r="R545" s="2" t="s">
        <v>229</v>
      </c>
      <c r="S545" s="2" t="s">
        <v>4014</v>
      </c>
      <c r="T545" s="2" t="s">
        <v>2437</v>
      </c>
      <c r="U545" s="2" t="s">
        <v>232</v>
      </c>
      <c r="V545" s="2" t="s">
        <v>1142</v>
      </c>
      <c r="W545" s="2" t="s">
        <v>1009</v>
      </c>
      <c r="X545" s="2" t="s">
        <v>229</v>
      </c>
      <c r="Y545" s="2" t="s">
        <v>4015</v>
      </c>
      <c r="Z545" s="4"/>
      <c r="AA545" s="4">
        <f>=ROUNDDOWN({0},0)</f>
      </c>
      <c r="AB545" s="5">
        <v>24</v>
      </c>
      <c r="AC545" s="2" t="s">
        <v>416</v>
      </c>
      <c r="AD545" s="4">
        <v>410</v>
      </c>
      <c r="AE545" s="4">
        <v>650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4</v>
      </c>
      <c r="AQ545" s="8">
        <v>197.12</v>
      </c>
      <c r="AR545" s="4"/>
      <c r="AS545" s="8"/>
      <c r="AT545" s="7"/>
      <c r="AU545" s="7"/>
      <c r="AV545" s="4">
        <v>18</v>
      </c>
      <c r="AW545" s="8">
        <v>963.62</v>
      </c>
      <c r="AX545" s="4" t="s">
        <v>229</v>
      </c>
      <c r="AY545" s="8" t="s">
        <v>229</v>
      </c>
      <c r="AZ545" s="7" t="s">
        <v>229</v>
      </c>
      <c r="BA545" s="7" t="s">
        <v>229</v>
      </c>
      <c r="BB545" s="7">
        <v>0.2046</v>
      </c>
      <c r="BC545" s="4">
        <v>18</v>
      </c>
      <c r="BD545" s="8">
        <v>963.62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>
        <v>1</v>
      </c>
      <c r="BJ545" s="4">
        <v>4</v>
      </c>
      <c r="BK545" s="8">
        <v>197.12</v>
      </c>
      <c r="BL545" s="2" t="s">
        <v>16</v>
      </c>
      <c r="BM545" s="7">
        <v>1</v>
      </c>
      <c r="BN545" s="7">
        <v>1</v>
      </c>
      <c r="BO545" s="4">
        <v>4</v>
      </c>
      <c r="BP545" s="8">
        <v>197.12</v>
      </c>
      <c r="BQ545" s="4"/>
      <c r="BR545" s="8"/>
      <c r="BS545" s="7"/>
      <c r="BT545" s="7"/>
      <c r="BU545" s="2" t="s">
        <v>239</v>
      </c>
      <c r="BV545" s="2" t="s">
        <v>226</v>
      </c>
      <c r="BW545" s="2" t="s">
        <v>229</v>
      </c>
      <c r="BX545" s="2" t="s">
        <v>476</v>
      </c>
      <c r="BY545" s="2" t="s">
        <v>241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239</v>
      </c>
      <c r="CH545" s="2" t="s">
        <v>226</v>
      </c>
      <c r="CI545" s="2" t="s">
        <v>656</v>
      </c>
      <c r="CJ545" s="2" t="s">
        <v>2488</v>
      </c>
      <c r="CK545" s="2" t="s">
        <v>241</v>
      </c>
      <c r="CL545" s="2" t="s">
        <v>229</v>
      </c>
      <c r="CM545" s="4"/>
      <c r="CN545" s="8"/>
      <c r="CO545" s="4"/>
      <c r="CP545" s="8"/>
      <c r="CQ545" s="7"/>
      <c r="CR545" s="7"/>
      <c r="CS545" s="2" t="s">
        <v>239</v>
      </c>
      <c r="CT545" s="2" t="s">
        <v>226</v>
      </c>
      <c r="CU545" s="2" t="s">
        <v>2488</v>
      </c>
      <c r="CV545" s="2" t="s">
        <v>612</v>
      </c>
      <c r="CW545" s="2" t="s">
        <v>241</v>
      </c>
      <c r="CX545" s="2" t="s">
        <v>229</v>
      </c>
      <c r="CY545" s="4"/>
      <c r="CZ545" s="8"/>
      <c r="DA545" s="4"/>
      <c r="DB545" s="8"/>
      <c r="DC545" s="7"/>
      <c r="DD545" s="7"/>
      <c r="DE545" s="2" t="s">
        <v>239</v>
      </c>
      <c r="DF545" s="2" t="s">
        <v>226</v>
      </c>
      <c r="DG545" s="2" t="s">
        <v>4016</v>
      </c>
      <c r="DH545" s="2" t="s">
        <v>1123</v>
      </c>
      <c r="DI545" s="2" t="s">
        <v>241</v>
      </c>
      <c r="DJ545" s="2" t="s">
        <v>229</v>
      </c>
      <c r="DK545" s="4"/>
      <c r="DL545" s="8"/>
      <c r="DM545" s="4"/>
      <c r="DN545" s="8"/>
      <c r="DO545" s="7"/>
      <c r="DP545" s="7"/>
      <c r="DQ545" s="2" t="s">
        <v>239</v>
      </c>
      <c r="DR545" s="2" t="s">
        <v>226</v>
      </c>
      <c r="DS545" s="2" t="s">
        <v>3397</v>
      </c>
      <c r="DT545" s="2" t="s">
        <v>2558</v>
      </c>
      <c r="DU545" s="2" t="s">
        <v>241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1106</v>
      </c>
      <c r="ED545" s="2" t="s">
        <v>226</v>
      </c>
      <c r="EE545" s="2" t="s">
        <v>229</v>
      </c>
      <c r="EF545" s="2" t="s">
        <v>229</v>
      </c>
      <c r="EG545" s="2" t="s">
        <v>241</v>
      </c>
      <c r="EH545" s="2" t="s">
        <v>229</v>
      </c>
      <c r="EI545" s="4"/>
      <c r="EJ545" s="8"/>
      <c r="EK545" s="4"/>
      <c r="EL545" s="8"/>
      <c r="EM545" s="7"/>
      <c r="EN545" s="7"/>
      <c r="EO545" s="2" t="s">
        <v>239</v>
      </c>
      <c r="EP545" s="2" t="s">
        <v>226</v>
      </c>
      <c r="EQ545" s="2" t="s">
        <v>656</v>
      </c>
      <c r="ER545" s="2" t="s">
        <v>1055</v>
      </c>
      <c r="ES545" s="2" t="s">
        <v>241</v>
      </c>
      <c r="ET545" s="2" t="s">
        <v>229</v>
      </c>
      <c r="EU545" s="4"/>
      <c r="EV545" s="8"/>
      <c r="EW545" s="4"/>
      <c r="EX545" s="8"/>
      <c r="EY545" s="7"/>
      <c r="EZ545" s="7"/>
      <c r="FA545" s="2" t="s">
        <v>239</v>
      </c>
      <c r="FB545" s="2" t="s">
        <v>226</v>
      </c>
      <c r="FC545" s="2" t="s">
        <v>656</v>
      </c>
      <c r="FD545" s="2" t="s">
        <v>2513</v>
      </c>
      <c r="FE545" s="2" t="s">
        <v>241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226</v>
      </c>
      <c r="FO545" s="2" t="s">
        <v>3397</v>
      </c>
      <c r="FP545" s="2" t="s">
        <v>229</v>
      </c>
      <c r="FQ545" s="2" t="s">
        <v>241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226</v>
      </c>
      <c r="GA545" s="2" t="s">
        <v>327</v>
      </c>
      <c r="GB545" s="2" t="s">
        <v>229</v>
      </c>
      <c r="GC545" s="2" t="s">
        <v>241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272</v>
      </c>
      <c r="GL545" s="2" t="s">
        <v>226</v>
      </c>
      <c r="GM545" s="2" t="s">
        <v>229</v>
      </c>
      <c r="GN545" s="2" t="s">
        <v>229</v>
      </c>
      <c r="GO545" s="2" t="s">
        <v>241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239</v>
      </c>
      <c r="GX545" s="2" t="s">
        <v>226</v>
      </c>
      <c r="GY545" s="2" t="s">
        <v>656</v>
      </c>
      <c r="GZ545" s="2" t="s">
        <v>456</v>
      </c>
      <c r="HA545" s="2" t="s">
        <v>241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266</v>
      </c>
      <c r="HJ545" s="2" t="s">
        <v>226</v>
      </c>
      <c r="HK545" s="2" t="s">
        <v>229</v>
      </c>
      <c r="HL545" s="2" t="s">
        <v>229</v>
      </c>
      <c r="HM545" s="2" t="s">
        <v>241</v>
      </c>
      <c r="HN545" s="2" t="s">
        <v>229</v>
      </c>
      <c r="HO545" s="4"/>
      <c r="HP545" s="8"/>
      <c r="HQ545" s="4"/>
      <c r="HR545" s="8"/>
      <c r="HS545" s="7"/>
      <c r="HT545" s="7"/>
      <c r="HU545" s="2" t="s">
        <v>266</v>
      </c>
      <c r="HV545" s="2" t="s">
        <v>226</v>
      </c>
      <c r="HW545" s="2" t="s">
        <v>229</v>
      </c>
      <c r="HX545" s="2" t="s">
        <v>229</v>
      </c>
      <c r="HY545" s="2" t="s">
        <v>241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266</v>
      </c>
      <c r="IH545" s="2" t="s">
        <v>226</v>
      </c>
      <c r="II545" s="2" t="s">
        <v>229</v>
      </c>
      <c r="IJ545" s="2" t="s">
        <v>229</v>
      </c>
      <c r="IK545" s="2" t="s">
        <v>241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664</v>
      </c>
      <c r="IT545" s="2" t="s">
        <v>226</v>
      </c>
      <c r="IU545" s="2" t="s">
        <v>229</v>
      </c>
      <c r="IV545" s="2" t="s">
        <v>229</v>
      </c>
      <c r="IW545" s="2" t="s">
        <v>241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272</v>
      </c>
      <c r="JF545" s="2" t="s">
        <v>226</v>
      </c>
      <c r="JG545" s="2" t="s">
        <v>229</v>
      </c>
      <c r="JH545" s="2" t="s">
        <v>229</v>
      </c>
      <c r="JI545" s="2" t="s">
        <v>241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272</v>
      </c>
      <c r="JR545" s="2" t="s">
        <v>226</v>
      </c>
      <c r="JS545" s="2" t="s">
        <v>229</v>
      </c>
      <c r="JT545" s="2" t="s">
        <v>229</v>
      </c>
      <c r="JU545" s="2" t="s">
        <v>241</v>
      </c>
      <c r="JV545" s="2" t="s">
        <v>229</v>
      </c>
      <c r="JW545" s="4"/>
      <c r="JX545" s="8"/>
      <c r="JY545" s="4"/>
      <c r="JZ545" s="8"/>
      <c r="KA545" s="7"/>
      <c r="KB545" s="7"/>
      <c r="KC545" s="2" t="s">
        <v>272</v>
      </c>
      <c r="KD545" s="2" t="s">
        <v>226</v>
      </c>
      <c r="KE545" s="2" t="s">
        <v>229</v>
      </c>
      <c r="KF545" s="2" t="s">
        <v>229</v>
      </c>
      <c r="KG545" s="2" t="s">
        <v>241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272</v>
      </c>
      <c r="KP545" s="2" t="s">
        <v>226</v>
      </c>
      <c r="KQ545" s="2" t="s">
        <v>229</v>
      </c>
      <c r="KR545" s="2" t="s">
        <v>229</v>
      </c>
      <c r="KS545" s="2" t="s">
        <v>241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272</v>
      </c>
      <c r="LB545" s="2" t="s">
        <v>226</v>
      </c>
      <c r="LC545" s="2" t="s">
        <v>229</v>
      </c>
      <c r="LD545" s="2" t="s">
        <v>229</v>
      </c>
      <c r="LE545" s="2" t="s">
        <v>241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229</v>
      </c>
      <c r="LN545" s="2" t="s">
        <v>229</v>
      </c>
      <c r="LO545" s="2" t="s">
        <v>229</v>
      </c>
      <c r="LP545" s="2" t="s">
        <v>229</v>
      </c>
      <c r="LQ545" s="2" t="s">
        <v>229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272</v>
      </c>
      <c r="LZ545" s="2" t="s">
        <v>226</v>
      </c>
      <c r="MA545" s="2" t="s">
        <v>229</v>
      </c>
      <c r="MB545" s="2" t="s">
        <v>229</v>
      </c>
      <c r="MC545" s="2" t="s">
        <v>241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272</v>
      </c>
      <c r="ML545" s="2" t="s">
        <v>226</v>
      </c>
      <c r="MM545" s="2" t="s">
        <v>229</v>
      </c>
      <c r="MN545" s="2" t="s">
        <v>229</v>
      </c>
      <c r="MO545" s="2" t="s">
        <v>241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266</v>
      </c>
      <c r="MX545" s="2" t="s">
        <v>226</v>
      </c>
      <c r="MY545" s="2" t="s">
        <v>229</v>
      </c>
      <c r="MZ545" s="2" t="s">
        <v>229</v>
      </c>
      <c r="NA545" s="2" t="s">
        <v>241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266</v>
      </c>
      <c r="NJ545" s="2" t="s">
        <v>226</v>
      </c>
      <c r="NK545" s="2" t="s">
        <v>229</v>
      </c>
      <c r="NL545" s="2" t="s">
        <v>229</v>
      </c>
      <c r="NM545" s="2" t="s">
        <v>241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272</v>
      </c>
      <c r="NV545" s="2" t="s">
        <v>226</v>
      </c>
      <c r="NW545" s="2" t="s">
        <v>229</v>
      </c>
      <c r="NX545" s="2" t="s">
        <v>229</v>
      </c>
      <c r="NY545" s="2" t="s">
        <v>241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272</v>
      </c>
      <c r="OH545" s="2" t="s">
        <v>226</v>
      </c>
      <c r="OI545" s="2" t="s">
        <v>229</v>
      </c>
      <c r="OJ545" s="2" t="s">
        <v>229</v>
      </c>
      <c r="OK545" s="2" t="s">
        <v>241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229</v>
      </c>
      <c r="OT545" s="2" t="s">
        <v>229</v>
      </c>
      <c r="OU545" s="2" t="s">
        <v>229</v>
      </c>
      <c r="OV545" s="2" t="s">
        <v>229</v>
      </c>
      <c r="OW545" s="2" t="s">
        <v>229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229</v>
      </c>
      <c r="PF545" s="2" t="s">
        <v>229</v>
      </c>
      <c r="PG545" s="2" t="s">
        <v>229</v>
      </c>
      <c r="PH545" s="2" t="s">
        <v>229</v>
      </c>
      <c r="PI545" s="2" t="s">
        <v>229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229</v>
      </c>
      <c r="PR545" s="2" t="s">
        <v>229</v>
      </c>
      <c r="PS545" s="2" t="s">
        <v>229</v>
      </c>
      <c r="PT545" s="2" t="s">
        <v>229</v>
      </c>
      <c r="PU545" s="2" t="s">
        <v>229</v>
      </c>
      <c r="PV545" s="2" t="s">
        <v>229</v>
      </c>
      <c r="PW545" s="4"/>
      <c r="PX545" s="8"/>
      <c r="PY545" s="4"/>
      <c r="PZ545" s="8"/>
      <c r="QA545" s="7"/>
      <c r="QB545" s="7"/>
      <c r="QC545" s="2" t="s">
        <v>281</v>
      </c>
      <c r="QD545" s="2" t="s">
        <v>226</v>
      </c>
      <c r="QE545" s="2" t="s">
        <v>229</v>
      </c>
      <c r="QF545" s="2" t="s">
        <v>229</v>
      </c>
      <c r="QG545" s="2" t="s">
        <v>241</v>
      </c>
      <c r="QH545" s="2" t="s">
        <v>229</v>
      </c>
      <c r="QI545" s="4"/>
      <c r="QJ545" s="8"/>
      <c r="QK545" s="4"/>
      <c r="QL545" s="8"/>
      <c r="QM545" s="7"/>
      <c r="QN545" s="7"/>
      <c r="QO545" s="2" t="s">
        <v>229</v>
      </c>
      <c r="QP545" s="2" t="s">
        <v>229</v>
      </c>
      <c r="QQ545" s="2" t="s">
        <v>229</v>
      </c>
      <c r="QR545" s="2" t="s">
        <v>229</v>
      </c>
      <c r="QS545" s="2" t="s">
        <v>229</v>
      </c>
      <c r="QT545" s="2" t="s">
        <v>229</v>
      </c>
      <c r="QU545" s="4"/>
      <c r="QV545" s="8"/>
      <c r="QW545" s="4"/>
      <c r="QX545" s="8"/>
      <c r="QY545" s="7"/>
      <c r="QZ545" s="7"/>
      <c r="RA545" s="2" t="s">
        <v>272</v>
      </c>
      <c r="RB545" s="2" t="s">
        <v>226</v>
      </c>
      <c r="RC545" s="2" t="s">
        <v>229</v>
      </c>
      <c r="RD545" s="2" t="s">
        <v>229</v>
      </c>
      <c r="RE545" s="2" t="s">
        <v>241</v>
      </c>
      <c r="RF545" s="2" t="s">
        <v>229</v>
      </c>
      <c r="RG545" s="4"/>
      <c r="RH545" s="8"/>
      <c r="RI545" s="4"/>
      <c r="RJ545" s="8"/>
      <c r="RK545" s="7"/>
      <c r="RL545" s="7"/>
      <c r="RM545" s="2" t="s">
        <v>272</v>
      </c>
      <c r="RN545" s="2" t="s">
        <v>226</v>
      </c>
      <c r="RO545" s="2" t="s">
        <v>229</v>
      </c>
      <c r="RP545" s="2" t="s">
        <v>229</v>
      </c>
      <c r="RQ545" s="2" t="s">
        <v>241</v>
      </c>
      <c r="RR545" s="2" t="s">
        <v>229</v>
      </c>
      <c r="RS545" s="4"/>
      <c r="RT545" s="8"/>
      <c r="RU545" s="4"/>
      <c r="RV545" s="8"/>
      <c r="RW545" s="7"/>
      <c r="RX545" s="7"/>
      <c r="RY545" s="2" t="s">
        <v>229</v>
      </c>
      <c r="RZ545" s="2" t="s">
        <v>229</v>
      </c>
      <c r="SA545" s="2" t="s">
        <v>229</v>
      </c>
      <c r="SB545" s="2" t="s">
        <v>229</v>
      </c>
      <c r="SC545" s="2" t="s">
        <v>229</v>
      </c>
      <c r="SD545" s="2" t="s">
        <v>229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>
        <v>410</v>
      </c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>
        <v>240</v>
      </c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</row>
    <row r="546">
      <c r="A546" s="2" t="s">
        <v>4017</v>
      </c>
      <c r="B546" s="2" t="s">
        <v>216</v>
      </c>
      <c r="C546" s="2" t="s">
        <v>3859</v>
      </c>
      <c r="D546" s="2" t="s">
        <v>218</v>
      </c>
      <c r="E546" s="2" t="s">
        <v>219</v>
      </c>
      <c r="F546" s="2" t="s">
        <v>2361</v>
      </c>
      <c r="G546" s="2" t="s">
        <v>4010</v>
      </c>
      <c r="H546" s="2" t="s">
        <v>4011</v>
      </c>
      <c r="I546" s="2" t="s">
        <v>4012</v>
      </c>
      <c r="J546" s="2" t="s">
        <v>285</v>
      </c>
      <c r="K546" s="2" t="s">
        <v>4013</v>
      </c>
      <c r="L546" s="3">
        <v>47.61</v>
      </c>
      <c r="M546" s="3">
        <v>49.99</v>
      </c>
      <c r="N546" s="3">
        <v>99.99</v>
      </c>
      <c r="O546" s="2" t="s">
        <v>226</v>
      </c>
      <c r="P546" s="2" t="s">
        <v>618</v>
      </c>
      <c r="Q546" s="2" t="s">
        <v>228</v>
      </c>
      <c r="R546" s="2" t="s">
        <v>229</v>
      </c>
      <c r="S546" s="2" t="s">
        <v>4014</v>
      </c>
      <c r="T546" s="2" t="s">
        <v>2437</v>
      </c>
      <c r="U546" s="2" t="s">
        <v>286</v>
      </c>
      <c r="V546" s="2" t="s">
        <v>1142</v>
      </c>
      <c r="W546" s="2" t="s">
        <v>1009</v>
      </c>
      <c r="X546" s="2" t="s">
        <v>229</v>
      </c>
      <c r="Y546" s="2" t="s">
        <v>656</v>
      </c>
      <c r="Z546" s="4"/>
      <c r="AA546" s="4">
        <f>=ROUNDDOWN({0},0)</f>
      </c>
      <c r="AB546" s="5">
        <v>38.2</v>
      </c>
      <c r="AC546" s="2" t="s">
        <v>416</v>
      </c>
      <c r="AD546" s="4">
        <v>530</v>
      </c>
      <c r="AE546" s="4">
        <v>1020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14</v>
      </c>
      <c r="AQ546" s="8">
        <v>766.5</v>
      </c>
      <c r="AR546" s="4"/>
      <c r="AS546" s="8"/>
      <c r="AT546" s="7"/>
      <c r="AU546" s="7"/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0.7954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14</v>
      </c>
      <c r="BK546" s="8">
        <v>766.5</v>
      </c>
      <c r="BL546" s="2" t="s">
        <v>16</v>
      </c>
      <c r="BM546" s="7">
        <v>1</v>
      </c>
      <c r="BN546" s="7">
        <v>1</v>
      </c>
      <c r="BO546" s="4">
        <v>14</v>
      </c>
      <c r="BP546" s="8">
        <v>766.5</v>
      </c>
      <c r="BQ546" s="4"/>
      <c r="BR546" s="8"/>
      <c r="BS546" s="7"/>
      <c r="BT546" s="7"/>
      <c r="BU546" s="2" t="s">
        <v>239</v>
      </c>
      <c r="BV546" s="2" t="s">
        <v>226</v>
      </c>
      <c r="BW546" s="2" t="s">
        <v>229</v>
      </c>
      <c r="BX546" s="2" t="s">
        <v>379</v>
      </c>
      <c r="BY546" s="2" t="s">
        <v>241</v>
      </c>
      <c r="BZ546" s="2" t="s">
        <v>229</v>
      </c>
      <c r="CA546" s="4"/>
      <c r="CB546" s="8"/>
      <c r="CC546" s="4"/>
      <c r="CD546" s="8"/>
      <c r="CE546" s="7"/>
      <c r="CF546" s="7"/>
      <c r="CG546" s="2" t="s">
        <v>239</v>
      </c>
      <c r="CH546" s="2" t="s">
        <v>226</v>
      </c>
      <c r="CI546" s="2" t="s">
        <v>656</v>
      </c>
      <c r="CJ546" s="2" t="s">
        <v>2488</v>
      </c>
      <c r="CK546" s="2" t="s">
        <v>241</v>
      </c>
      <c r="CL546" s="2" t="s">
        <v>229</v>
      </c>
      <c r="CM546" s="4"/>
      <c r="CN546" s="8"/>
      <c r="CO546" s="4"/>
      <c r="CP546" s="8"/>
      <c r="CQ546" s="7"/>
      <c r="CR546" s="7"/>
      <c r="CS546" s="2" t="s">
        <v>239</v>
      </c>
      <c r="CT546" s="2" t="s">
        <v>226</v>
      </c>
      <c r="CU546" s="2" t="s">
        <v>2488</v>
      </c>
      <c r="CV546" s="2" t="s">
        <v>612</v>
      </c>
      <c r="CW546" s="2" t="s">
        <v>241</v>
      </c>
      <c r="CX546" s="2" t="s">
        <v>229</v>
      </c>
      <c r="CY546" s="4"/>
      <c r="CZ546" s="8"/>
      <c r="DA546" s="4"/>
      <c r="DB546" s="8"/>
      <c r="DC546" s="7"/>
      <c r="DD546" s="7"/>
      <c r="DE546" s="2" t="s">
        <v>239</v>
      </c>
      <c r="DF546" s="2" t="s">
        <v>226</v>
      </c>
      <c r="DG546" s="2" t="s">
        <v>4016</v>
      </c>
      <c r="DH546" s="2" t="s">
        <v>1114</v>
      </c>
      <c r="DI546" s="2" t="s">
        <v>241</v>
      </c>
      <c r="DJ546" s="2" t="s">
        <v>229</v>
      </c>
      <c r="DK546" s="4"/>
      <c r="DL546" s="8"/>
      <c r="DM546" s="4"/>
      <c r="DN546" s="8"/>
      <c r="DO546" s="7"/>
      <c r="DP546" s="7"/>
      <c r="DQ546" s="2" t="s">
        <v>239</v>
      </c>
      <c r="DR546" s="2" t="s">
        <v>226</v>
      </c>
      <c r="DS546" s="2" t="s">
        <v>648</v>
      </c>
      <c r="DT546" s="2" t="s">
        <v>2558</v>
      </c>
      <c r="DU546" s="2" t="s">
        <v>241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1106</v>
      </c>
      <c r="ED546" s="2" t="s">
        <v>226</v>
      </c>
      <c r="EE546" s="2" t="s">
        <v>229</v>
      </c>
      <c r="EF546" s="2" t="s">
        <v>229</v>
      </c>
      <c r="EG546" s="2" t="s">
        <v>241</v>
      </c>
      <c r="EH546" s="2" t="s">
        <v>229</v>
      </c>
      <c r="EI546" s="4"/>
      <c r="EJ546" s="8"/>
      <c r="EK546" s="4"/>
      <c r="EL546" s="8"/>
      <c r="EM546" s="7"/>
      <c r="EN546" s="7"/>
      <c r="EO546" s="2" t="s">
        <v>239</v>
      </c>
      <c r="EP546" s="2" t="s">
        <v>226</v>
      </c>
      <c r="EQ546" s="2" t="s">
        <v>656</v>
      </c>
      <c r="ER546" s="2" t="s">
        <v>612</v>
      </c>
      <c r="ES546" s="2" t="s">
        <v>241</v>
      </c>
      <c r="ET546" s="2" t="s">
        <v>229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226</v>
      </c>
      <c r="FC546" s="2" t="s">
        <v>656</v>
      </c>
      <c r="FD546" s="2" t="s">
        <v>456</v>
      </c>
      <c r="FE546" s="2" t="s">
        <v>241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226</v>
      </c>
      <c r="FO546" s="2" t="s">
        <v>656</v>
      </c>
      <c r="FP546" s="2" t="s">
        <v>229</v>
      </c>
      <c r="FQ546" s="2" t="s">
        <v>241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239</v>
      </c>
      <c r="FZ546" s="2" t="s">
        <v>226</v>
      </c>
      <c r="GA546" s="2" t="s">
        <v>1107</v>
      </c>
      <c r="GB546" s="2" t="s">
        <v>2517</v>
      </c>
      <c r="GC546" s="2" t="s">
        <v>241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272</v>
      </c>
      <c r="GL546" s="2" t="s">
        <v>226</v>
      </c>
      <c r="GM546" s="2" t="s">
        <v>229</v>
      </c>
      <c r="GN546" s="2" t="s">
        <v>229</v>
      </c>
      <c r="GO546" s="2" t="s">
        <v>241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239</v>
      </c>
      <c r="GX546" s="2" t="s">
        <v>226</v>
      </c>
      <c r="GY546" s="2" t="s">
        <v>656</v>
      </c>
      <c r="GZ546" s="2" t="s">
        <v>2517</v>
      </c>
      <c r="HA546" s="2" t="s">
        <v>241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266</v>
      </c>
      <c r="HJ546" s="2" t="s">
        <v>226</v>
      </c>
      <c r="HK546" s="2" t="s">
        <v>229</v>
      </c>
      <c r="HL546" s="2" t="s">
        <v>229</v>
      </c>
      <c r="HM546" s="2" t="s">
        <v>241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266</v>
      </c>
      <c r="HV546" s="2" t="s">
        <v>226</v>
      </c>
      <c r="HW546" s="2" t="s">
        <v>229</v>
      </c>
      <c r="HX546" s="2" t="s">
        <v>229</v>
      </c>
      <c r="HY546" s="2" t="s">
        <v>241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266</v>
      </c>
      <c r="IH546" s="2" t="s">
        <v>226</v>
      </c>
      <c r="II546" s="2" t="s">
        <v>229</v>
      </c>
      <c r="IJ546" s="2" t="s">
        <v>229</v>
      </c>
      <c r="IK546" s="2" t="s">
        <v>241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664</v>
      </c>
      <c r="IT546" s="2" t="s">
        <v>226</v>
      </c>
      <c r="IU546" s="2" t="s">
        <v>229</v>
      </c>
      <c r="IV546" s="2" t="s">
        <v>229</v>
      </c>
      <c r="IW546" s="2" t="s">
        <v>241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272</v>
      </c>
      <c r="JF546" s="2" t="s">
        <v>226</v>
      </c>
      <c r="JG546" s="2" t="s">
        <v>229</v>
      </c>
      <c r="JH546" s="2" t="s">
        <v>229</v>
      </c>
      <c r="JI546" s="2" t="s">
        <v>241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272</v>
      </c>
      <c r="JR546" s="2" t="s">
        <v>226</v>
      </c>
      <c r="JS546" s="2" t="s">
        <v>229</v>
      </c>
      <c r="JT546" s="2" t="s">
        <v>229</v>
      </c>
      <c r="JU546" s="2" t="s">
        <v>241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272</v>
      </c>
      <c r="KD546" s="2" t="s">
        <v>226</v>
      </c>
      <c r="KE546" s="2" t="s">
        <v>229</v>
      </c>
      <c r="KF546" s="2" t="s">
        <v>229</v>
      </c>
      <c r="KG546" s="2" t="s">
        <v>241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272</v>
      </c>
      <c r="KP546" s="2" t="s">
        <v>226</v>
      </c>
      <c r="KQ546" s="2" t="s">
        <v>229</v>
      </c>
      <c r="KR546" s="2" t="s">
        <v>229</v>
      </c>
      <c r="KS546" s="2" t="s">
        <v>241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272</v>
      </c>
      <c r="LB546" s="2" t="s">
        <v>226</v>
      </c>
      <c r="LC546" s="2" t="s">
        <v>229</v>
      </c>
      <c r="LD546" s="2" t="s">
        <v>229</v>
      </c>
      <c r="LE546" s="2" t="s">
        <v>241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229</v>
      </c>
      <c r="LN546" s="2" t="s">
        <v>229</v>
      </c>
      <c r="LO546" s="2" t="s">
        <v>229</v>
      </c>
      <c r="LP546" s="2" t="s">
        <v>229</v>
      </c>
      <c r="LQ546" s="2" t="s">
        <v>229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272</v>
      </c>
      <c r="LZ546" s="2" t="s">
        <v>226</v>
      </c>
      <c r="MA546" s="2" t="s">
        <v>229</v>
      </c>
      <c r="MB546" s="2" t="s">
        <v>229</v>
      </c>
      <c r="MC546" s="2" t="s">
        <v>241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272</v>
      </c>
      <c r="ML546" s="2" t="s">
        <v>226</v>
      </c>
      <c r="MM546" s="2" t="s">
        <v>229</v>
      </c>
      <c r="MN546" s="2" t="s">
        <v>229</v>
      </c>
      <c r="MO546" s="2" t="s">
        <v>241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266</v>
      </c>
      <c r="MX546" s="2" t="s">
        <v>226</v>
      </c>
      <c r="MY546" s="2" t="s">
        <v>229</v>
      </c>
      <c r="MZ546" s="2" t="s">
        <v>229</v>
      </c>
      <c r="NA546" s="2" t="s">
        <v>241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266</v>
      </c>
      <c r="NJ546" s="2" t="s">
        <v>226</v>
      </c>
      <c r="NK546" s="2" t="s">
        <v>229</v>
      </c>
      <c r="NL546" s="2" t="s">
        <v>229</v>
      </c>
      <c r="NM546" s="2" t="s">
        <v>241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272</v>
      </c>
      <c r="NV546" s="2" t="s">
        <v>226</v>
      </c>
      <c r="NW546" s="2" t="s">
        <v>229</v>
      </c>
      <c r="NX546" s="2" t="s">
        <v>229</v>
      </c>
      <c r="NY546" s="2" t="s">
        <v>241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272</v>
      </c>
      <c r="OH546" s="2" t="s">
        <v>226</v>
      </c>
      <c r="OI546" s="2" t="s">
        <v>229</v>
      </c>
      <c r="OJ546" s="2" t="s">
        <v>229</v>
      </c>
      <c r="OK546" s="2" t="s">
        <v>241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229</v>
      </c>
      <c r="OT546" s="2" t="s">
        <v>229</v>
      </c>
      <c r="OU546" s="2" t="s">
        <v>229</v>
      </c>
      <c r="OV546" s="2" t="s">
        <v>229</v>
      </c>
      <c r="OW546" s="2" t="s">
        <v>229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229</v>
      </c>
      <c r="PF546" s="2" t="s">
        <v>229</v>
      </c>
      <c r="PG546" s="2" t="s">
        <v>229</v>
      </c>
      <c r="PH546" s="2" t="s">
        <v>229</v>
      </c>
      <c r="PI546" s="2" t="s">
        <v>229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229</v>
      </c>
      <c r="PR546" s="2" t="s">
        <v>229</v>
      </c>
      <c r="PS546" s="2" t="s">
        <v>229</v>
      </c>
      <c r="PT546" s="2" t="s">
        <v>229</v>
      </c>
      <c r="PU546" s="2" t="s">
        <v>229</v>
      </c>
      <c r="PV546" s="2" t="s">
        <v>229</v>
      </c>
      <c r="PW546" s="4"/>
      <c r="PX546" s="8"/>
      <c r="PY546" s="4"/>
      <c r="PZ546" s="8"/>
      <c r="QA546" s="7"/>
      <c r="QB546" s="7"/>
      <c r="QC546" s="2" t="s">
        <v>281</v>
      </c>
      <c r="QD546" s="2" t="s">
        <v>226</v>
      </c>
      <c r="QE546" s="2" t="s">
        <v>229</v>
      </c>
      <c r="QF546" s="2" t="s">
        <v>229</v>
      </c>
      <c r="QG546" s="2" t="s">
        <v>241</v>
      </c>
      <c r="QH546" s="2" t="s">
        <v>229</v>
      </c>
      <c r="QI546" s="4"/>
      <c r="QJ546" s="8"/>
      <c r="QK546" s="4"/>
      <c r="QL546" s="8"/>
      <c r="QM546" s="7"/>
      <c r="QN546" s="7"/>
      <c r="QO546" s="2" t="s">
        <v>229</v>
      </c>
      <c r="QP546" s="2" t="s">
        <v>229</v>
      </c>
      <c r="QQ546" s="2" t="s">
        <v>229</v>
      </c>
      <c r="QR546" s="2" t="s">
        <v>229</v>
      </c>
      <c r="QS546" s="2" t="s">
        <v>229</v>
      </c>
      <c r="QT546" s="2" t="s">
        <v>229</v>
      </c>
      <c r="QU546" s="4"/>
      <c r="QV546" s="8"/>
      <c r="QW546" s="4"/>
      <c r="QX546" s="8"/>
      <c r="QY546" s="7"/>
      <c r="QZ546" s="7"/>
      <c r="RA546" s="2" t="s">
        <v>272</v>
      </c>
      <c r="RB546" s="2" t="s">
        <v>226</v>
      </c>
      <c r="RC546" s="2" t="s">
        <v>229</v>
      </c>
      <c r="RD546" s="2" t="s">
        <v>229</v>
      </c>
      <c r="RE546" s="2" t="s">
        <v>241</v>
      </c>
      <c r="RF546" s="2" t="s">
        <v>229</v>
      </c>
      <c r="RG546" s="4"/>
      <c r="RH546" s="8"/>
      <c r="RI546" s="4"/>
      <c r="RJ546" s="8"/>
      <c r="RK546" s="7"/>
      <c r="RL546" s="7"/>
      <c r="RM546" s="2" t="s">
        <v>272</v>
      </c>
      <c r="RN546" s="2" t="s">
        <v>226</v>
      </c>
      <c r="RO546" s="2" t="s">
        <v>229</v>
      </c>
      <c r="RP546" s="2" t="s">
        <v>229</v>
      </c>
      <c r="RQ546" s="2" t="s">
        <v>241</v>
      </c>
      <c r="RR546" s="2" t="s">
        <v>229</v>
      </c>
      <c r="RS546" s="4"/>
      <c r="RT546" s="8"/>
      <c r="RU546" s="4"/>
      <c r="RV546" s="8"/>
      <c r="RW546" s="7"/>
      <c r="RX546" s="7"/>
      <c r="RY546" s="2" t="s">
        <v>229</v>
      </c>
      <c r="RZ546" s="2" t="s">
        <v>229</v>
      </c>
      <c r="SA546" s="2" t="s">
        <v>229</v>
      </c>
      <c r="SB546" s="2" t="s">
        <v>229</v>
      </c>
      <c r="SC546" s="2" t="s">
        <v>229</v>
      </c>
      <c r="SD546" s="2" t="s">
        <v>229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>
        <v>530</v>
      </c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>
        <v>490</v>
      </c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</row>
    <row r="547">
      <c r="A547" s="2" t="s">
        <v>4018</v>
      </c>
      <c r="B547" s="2" t="s">
        <v>216</v>
      </c>
      <c r="C547" s="2" t="s">
        <v>3859</v>
      </c>
      <c r="D547" s="2" t="s">
        <v>218</v>
      </c>
      <c r="E547" s="2" t="s">
        <v>219</v>
      </c>
      <c r="F547" s="2" t="s">
        <v>4019</v>
      </c>
      <c r="G547" s="2" t="s">
        <v>4020</v>
      </c>
      <c r="H547" s="2" t="s">
        <v>4021</v>
      </c>
      <c r="I547" s="2" t="s">
        <v>4022</v>
      </c>
      <c r="J547" s="2" t="s">
        <v>2888</v>
      </c>
      <c r="K547" s="2" t="s">
        <v>4023</v>
      </c>
      <c r="L547" s="3">
        <v>40</v>
      </c>
      <c r="M547" s="3">
        <v>42</v>
      </c>
      <c r="N547" s="3">
        <v>79.99</v>
      </c>
      <c r="O547" s="2" t="s">
        <v>226</v>
      </c>
      <c r="P547" s="2" t="s">
        <v>413</v>
      </c>
      <c r="Q547" s="2" t="s">
        <v>228</v>
      </c>
      <c r="R547" s="2" t="s">
        <v>229</v>
      </c>
      <c r="S547" s="2" t="s">
        <v>4024</v>
      </c>
      <c r="T547" s="2" t="s">
        <v>3733</v>
      </c>
      <c r="U547" s="2" t="s">
        <v>232</v>
      </c>
      <c r="V547" s="2" t="s">
        <v>1524</v>
      </c>
      <c r="W547" s="2" t="s">
        <v>1009</v>
      </c>
      <c r="X547" s="2" t="s">
        <v>229</v>
      </c>
      <c r="Y547" s="2" t="s">
        <v>1996</v>
      </c>
      <c r="Z547" s="4">
        <v>272</v>
      </c>
      <c r="AA547" s="4">
        <f>=ROUNDDOWN(20.9230769230769,0)</f>
      </c>
      <c r="AB547" s="5">
        <v>13</v>
      </c>
      <c r="AC547" s="2" t="s">
        <v>1199</v>
      </c>
      <c r="AD547" s="4">
        <v>150</v>
      </c>
      <c r="AE547" s="4">
        <v>560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>
        <v>7</v>
      </c>
      <c r="AQ547" s="8">
        <v>311.44</v>
      </c>
      <c r="AR547" s="4">
        <v>5</v>
      </c>
      <c r="AS547" s="8">
        <v>226.8</v>
      </c>
      <c r="AT547" s="7">
        <v>0.4</v>
      </c>
      <c r="AU547" s="7">
        <v>0.3732</v>
      </c>
      <c r="AV547" s="4">
        <v>17</v>
      </c>
      <c r="AW547" s="8">
        <v>877.97</v>
      </c>
      <c r="AX547" s="4">
        <v>6</v>
      </c>
      <c r="AY547" s="8">
        <v>279.3</v>
      </c>
      <c r="AZ547" s="7">
        <v>1.8333</v>
      </c>
      <c r="BA547" s="7">
        <v>2.1435</v>
      </c>
      <c r="BB547" s="7">
        <v>0.3547</v>
      </c>
      <c r="BC547" s="4">
        <v>17</v>
      </c>
      <c r="BD547" s="8">
        <v>877.97</v>
      </c>
      <c r="BE547" s="4">
        <v>6</v>
      </c>
      <c r="BF547" s="8">
        <v>279.3</v>
      </c>
      <c r="BG547" s="7">
        <v>1.8333</v>
      </c>
      <c r="BH547" s="7">
        <v>2.1435</v>
      </c>
      <c r="BI547" s="7">
        <v>1</v>
      </c>
      <c r="BJ547" s="4">
        <v>7</v>
      </c>
      <c r="BK547" s="8">
        <v>311.44</v>
      </c>
      <c r="BL547" s="2" t="s">
        <v>1059</v>
      </c>
      <c r="BM547" s="7">
        <v>1</v>
      </c>
      <c r="BN547" s="7">
        <v>1</v>
      </c>
      <c r="BO547" s="4">
        <v>1</v>
      </c>
      <c r="BP547" s="8">
        <v>46</v>
      </c>
      <c r="BQ547" s="4"/>
      <c r="BR547" s="8"/>
      <c r="BS547" s="7"/>
      <c r="BT547" s="7"/>
      <c r="BU547" s="2" t="s">
        <v>239</v>
      </c>
      <c r="BV547" s="2" t="s">
        <v>226</v>
      </c>
      <c r="BW547" s="2" t="s">
        <v>229</v>
      </c>
      <c r="BX547" s="2" t="s">
        <v>1045</v>
      </c>
      <c r="BY547" s="2" t="s">
        <v>241</v>
      </c>
      <c r="BZ547" s="2" t="s">
        <v>229</v>
      </c>
      <c r="CA547" s="4">
        <v>1</v>
      </c>
      <c r="CB547" s="8">
        <v>45.36</v>
      </c>
      <c r="CC547" s="4">
        <v>5</v>
      </c>
      <c r="CD547" s="8">
        <v>226.8</v>
      </c>
      <c r="CE547" s="7">
        <v>-0.8</v>
      </c>
      <c r="CF547" s="7">
        <v>-0.8</v>
      </c>
      <c r="CG547" s="2" t="s">
        <v>239</v>
      </c>
      <c r="CH547" s="2" t="s">
        <v>226</v>
      </c>
      <c r="CI547" s="2" t="s">
        <v>977</v>
      </c>
      <c r="CJ547" s="2" t="s">
        <v>1051</v>
      </c>
      <c r="CK547" s="2" t="s">
        <v>241</v>
      </c>
      <c r="CL547" s="2" t="s">
        <v>229</v>
      </c>
      <c r="CM547" s="4">
        <v>3</v>
      </c>
      <c r="CN547" s="8">
        <v>136.08</v>
      </c>
      <c r="CO547" s="4"/>
      <c r="CP547" s="8"/>
      <c r="CQ547" s="7"/>
      <c r="CR547" s="7"/>
      <c r="CS547" s="2" t="s">
        <v>239</v>
      </c>
      <c r="CT547" s="2" t="s">
        <v>226</v>
      </c>
      <c r="CU547" s="2" t="s">
        <v>2837</v>
      </c>
      <c r="CV547" s="2" t="s">
        <v>1973</v>
      </c>
      <c r="CW547" s="2" t="s">
        <v>241</v>
      </c>
      <c r="CX547" s="2" t="s">
        <v>229</v>
      </c>
      <c r="CY547" s="4">
        <v>2</v>
      </c>
      <c r="CZ547" s="8">
        <v>84</v>
      </c>
      <c r="DA547" s="4"/>
      <c r="DB547" s="8"/>
      <c r="DC547" s="7"/>
      <c r="DD547" s="7"/>
      <c r="DE547" s="2" t="s">
        <v>239</v>
      </c>
      <c r="DF547" s="2" t="s">
        <v>226</v>
      </c>
      <c r="DG547" s="2" t="s">
        <v>2837</v>
      </c>
      <c r="DH547" s="2" t="s">
        <v>1062</v>
      </c>
      <c r="DI547" s="2" t="s">
        <v>241</v>
      </c>
      <c r="DJ547" s="2" t="s">
        <v>229</v>
      </c>
      <c r="DK547" s="4"/>
      <c r="DL547" s="8"/>
      <c r="DM547" s="4"/>
      <c r="DN547" s="8"/>
      <c r="DO547" s="7"/>
      <c r="DP547" s="7"/>
      <c r="DQ547" s="2" t="s">
        <v>239</v>
      </c>
      <c r="DR547" s="2" t="s">
        <v>226</v>
      </c>
      <c r="DS547" s="2" t="s">
        <v>1322</v>
      </c>
      <c r="DT547" s="2" t="s">
        <v>3390</v>
      </c>
      <c r="DU547" s="2" t="s">
        <v>241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239</v>
      </c>
      <c r="ED547" s="2" t="s">
        <v>226</v>
      </c>
      <c r="EE547" s="2" t="s">
        <v>1530</v>
      </c>
      <c r="EF547" s="2" t="s">
        <v>614</v>
      </c>
      <c r="EG547" s="2" t="s">
        <v>241</v>
      </c>
      <c r="EH547" s="2" t="s">
        <v>229</v>
      </c>
      <c r="EI547" s="4"/>
      <c r="EJ547" s="8"/>
      <c r="EK547" s="4"/>
      <c r="EL547" s="8"/>
      <c r="EM547" s="7"/>
      <c r="EN547" s="7"/>
      <c r="EO547" s="2" t="s">
        <v>239</v>
      </c>
      <c r="EP547" s="2" t="s">
        <v>226</v>
      </c>
      <c r="EQ547" s="2" t="s">
        <v>2837</v>
      </c>
      <c r="ER547" s="2" t="s">
        <v>2222</v>
      </c>
      <c r="ES547" s="2" t="s">
        <v>241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239</v>
      </c>
      <c r="FB547" s="2" t="s">
        <v>226</v>
      </c>
      <c r="FC547" s="2" t="s">
        <v>578</v>
      </c>
      <c r="FD547" s="2" t="s">
        <v>305</v>
      </c>
      <c r="FE547" s="2" t="s">
        <v>241</v>
      </c>
      <c r="FF547" s="2" t="s">
        <v>229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226</v>
      </c>
      <c r="FO547" s="2" t="s">
        <v>2837</v>
      </c>
      <c r="FP547" s="2" t="s">
        <v>1784</v>
      </c>
      <c r="FQ547" s="2" t="s">
        <v>241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239</v>
      </c>
      <c r="FZ547" s="2" t="s">
        <v>226</v>
      </c>
      <c r="GA547" s="2" t="s">
        <v>327</v>
      </c>
      <c r="GB547" s="2" t="s">
        <v>229</v>
      </c>
      <c r="GC547" s="2" t="s">
        <v>241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272</v>
      </c>
      <c r="GL547" s="2" t="s">
        <v>226</v>
      </c>
      <c r="GM547" s="2" t="s">
        <v>229</v>
      </c>
      <c r="GN547" s="2" t="s">
        <v>229</v>
      </c>
      <c r="GO547" s="2" t="s">
        <v>241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239</v>
      </c>
      <c r="GX547" s="2" t="s">
        <v>226</v>
      </c>
      <c r="GY547" s="2" t="s">
        <v>632</v>
      </c>
      <c r="GZ547" s="2" t="s">
        <v>581</v>
      </c>
      <c r="HA547" s="2" t="s">
        <v>241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226</v>
      </c>
      <c r="HK547" s="2" t="s">
        <v>229</v>
      </c>
      <c r="HL547" s="2" t="s">
        <v>229</v>
      </c>
      <c r="HM547" s="2" t="s">
        <v>241</v>
      </c>
      <c r="HN547" s="2" t="s">
        <v>263</v>
      </c>
      <c r="HO547" s="4"/>
      <c r="HP547" s="8"/>
      <c r="HQ547" s="4"/>
      <c r="HR547" s="8"/>
      <c r="HS547" s="7"/>
      <c r="HT547" s="7"/>
      <c r="HU547" s="2" t="s">
        <v>239</v>
      </c>
      <c r="HV547" s="2" t="s">
        <v>226</v>
      </c>
      <c r="HW547" s="2" t="s">
        <v>1533</v>
      </c>
      <c r="HX547" s="2" t="s">
        <v>1116</v>
      </c>
      <c r="HY547" s="2" t="s">
        <v>241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266</v>
      </c>
      <c r="IH547" s="2" t="s">
        <v>226</v>
      </c>
      <c r="II547" s="2" t="s">
        <v>229</v>
      </c>
      <c r="IJ547" s="2" t="s">
        <v>229</v>
      </c>
      <c r="IK547" s="2" t="s">
        <v>241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267</v>
      </c>
      <c r="IT547" s="2" t="s">
        <v>226</v>
      </c>
      <c r="IU547" s="2" t="s">
        <v>229</v>
      </c>
      <c r="IV547" s="2" t="s">
        <v>229</v>
      </c>
      <c r="IW547" s="2" t="s">
        <v>241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267</v>
      </c>
      <c r="JF547" s="2" t="s">
        <v>226</v>
      </c>
      <c r="JG547" s="2" t="s">
        <v>229</v>
      </c>
      <c r="JH547" s="2" t="s">
        <v>229</v>
      </c>
      <c r="JI547" s="2" t="s">
        <v>241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272</v>
      </c>
      <c r="JR547" s="2" t="s">
        <v>226</v>
      </c>
      <c r="JS547" s="2" t="s">
        <v>229</v>
      </c>
      <c r="JT547" s="2" t="s">
        <v>229</v>
      </c>
      <c r="JU547" s="2" t="s">
        <v>241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272</v>
      </c>
      <c r="KD547" s="2" t="s">
        <v>226</v>
      </c>
      <c r="KE547" s="2" t="s">
        <v>229</v>
      </c>
      <c r="KF547" s="2" t="s">
        <v>229</v>
      </c>
      <c r="KG547" s="2" t="s">
        <v>241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272</v>
      </c>
      <c r="KP547" s="2" t="s">
        <v>226</v>
      </c>
      <c r="KQ547" s="2" t="s">
        <v>229</v>
      </c>
      <c r="KR547" s="2" t="s">
        <v>229</v>
      </c>
      <c r="KS547" s="2" t="s">
        <v>241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272</v>
      </c>
      <c r="LB547" s="2" t="s">
        <v>226</v>
      </c>
      <c r="LC547" s="2" t="s">
        <v>229</v>
      </c>
      <c r="LD547" s="2" t="s">
        <v>229</v>
      </c>
      <c r="LE547" s="2" t="s">
        <v>241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229</v>
      </c>
      <c r="LN547" s="2" t="s">
        <v>229</v>
      </c>
      <c r="LO547" s="2" t="s">
        <v>229</v>
      </c>
      <c r="LP547" s="2" t="s">
        <v>229</v>
      </c>
      <c r="LQ547" s="2" t="s">
        <v>229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239</v>
      </c>
      <c r="LZ547" s="2" t="s">
        <v>275</v>
      </c>
      <c r="MA547" s="2" t="s">
        <v>1535</v>
      </c>
      <c r="MB547" s="2" t="s">
        <v>2664</v>
      </c>
      <c r="MC547" s="2" t="s">
        <v>241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272</v>
      </c>
      <c r="ML547" s="2" t="s">
        <v>226</v>
      </c>
      <c r="MM547" s="2" t="s">
        <v>229</v>
      </c>
      <c r="MN547" s="2" t="s">
        <v>229</v>
      </c>
      <c r="MO547" s="2" t="s">
        <v>241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239</v>
      </c>
      <c r="MX547" s="2" t="s">
        <v>226</v>
      </c>
      <c r="MY547" s="2" t="s">
        <v>308</v>
      </c>
      <c r="MZ547" s="2" t="s">
        <v>229</v>
      </c>
      <c r="NA547" s="2" t="s">
        <v>241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239</v>
      </c>
      <c r="NJ547" s="2" t="s">
        <v>260</v>
      </c>
      <c r="NK547" s="2" t="s">
        <v>1084</v>
      </c>
      <c r="NL547" s="2" t="s">
        <v>594</v>
      </c>
      <c r="NM547" s="2" t="s">
        <v>241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272</v>
      </c>
      <c r="NV547" s="2" t="s">
        <v>226</v>
      </c>
      <c r="NW547" s="2" t="s">
        <v>229</v>
      </c>
      <c r="NX547" s="2" t="s">
        <v>229</v>
      </c>
      <c r="NY547" s="2" t="s">
        <v>241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266</v>
      </c>
      <c r="OH547" s="2" t="s">
        <v>226</v>
      </c>
      <c r="OI547" s="2" t="s">
        <v>229</v>
      </c>
      <c r="OJ547" s="2" t="s">
        <v>229</v>
      </c>
      <c r="OK547" s="2" t="s">
        <v>241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229</v>
      </c>
      <c r="OT547" s="2" t="s">
        <v>229</v>
      </c>
      <c r="OU547" s="2" t="s">
        <v>229</v>
      </c>
      <c r="OV547" s="2" t="s">
        <v>229</v>
      </c>
      <c r="OW547" s="2" t="s">
        <v>229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281</v>
      </c>
      <c r="PF547" s="2" t="s">
        <v>226</v>
      </c>
      <c r="PG547" s="2" t="s">
        <v>229</v>
      </c>
      <c r="PH547" s="2" t="s">
        <v>229</v>
      </c>
      <c r="PI547" s="2" t="s">
        <v>241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229</v>
      </c>
      <c r="PR547" s="2" t="s">
        <v>229</v>
      </c>
      <c r="PS547" s="2" t="s">
        <v>229</v>
      </c>
      <c r="PT547" s="2" t="s">
        <v>229</v>
      </c>
      <c r="PU547" s="2" t="s">
        <v>229</v>
      </c>
      <c r="PV547" s="2" t="s">
        <v>229</v>
      </c>
      <c r="PW547" s="4"/>
      <c r="PX547" s="8"/>
      <c r="PY547" s="4"/>
      <c r="PZ547" s="8"/>
      <c r="QA547" s="7"/>
      <c r="QB547" s="7"/>
      <c r="QC547" s="2" t="s">
        <v>281</v>
      </c>
      <c r="QD547" s="2" t="s">
        <v>226</v>
      </c>
      <c r="QE547" s="2" t="s">
        <v>229</v>
      </c>
      <c r="QF547" s="2" t="s">
        <v>229</v>
      </c>
      <c r="QG547" s="2" t="s">
        <v>241</v>
      </c>
      <c r="QH547" s="2" t="s">
        <v>229</v>
      </c>
      <c r="QI547" s="4"/>
      <c r="QJ547" s="8"/>
      <c r="QK547" s="4"/>
      <c r="QL547" s="8"/>
      <c r="QM547" s="7"/>
      <c r="QN547" s="7"/>
      <c r="QO547" s="2" t="s">
        <v>229</v>
      </c>
      <c r="QP547" s="2" t="s">
        <v>229</v>
      </c>
      <c r="QQ547" s="2" t="s">
        <v>229</v>
      </c>
      <c r="QR547" s="2" t="s">
        <v>229</v>
      </c>
      <c r="QS547" s="2" t="s">
        <v>229</v>
      </c>
      <c r="QT547" s="2" t="s">
        <v>229</v>
      </c>
      <c r="QU547" s="4"/>
      <c r="QV547" s="8"/>
      <c r="QW547" s="4"/>
      <c r="QX547" s="8"/>
      <c r="QY547" s="7"/>
      <c r="QZ547" s="7"/>
      <c r="RA547" s="2" t="s">
        <v>239</v>
      </c>
      <c r="RB547" s="2" t="s">
        <v>275</v>
      </c>
      <c r="RC547" s="2" t="s">
        <v>338</v>
      </c>
      <c r="RD547" s="2" t="s">
        <v>229</v>
      </c>
      <c r="RE547" s="2" t="s">
        <v>241</v>
      </c>
      <c r="RF547" s="2" t="s">
        <v>229</v>
      </c>
      <c r="RG547" s="4"/>
      <c r="RH547" s="8"/>
      <c r="RI547" s="4"/>
      <c r="RJ547" s="8"/>
      <c r="RK547" s="7"/>
      <c r="RL547" s="7"/>
      <c r="RM547" s="2" t="s">
        <v>272</v>
      </c>
      <c r="RN547" s="2" t="s">
        <v>226</v>
      </c>
      <c r="RO547" s="2" t="s">
        <v>229</v>
      </c>
      <c r="RP547" s="2" t="s">
        <v>229</v>
      </c>
      <c r="RQ547" s="2" t="s">
        <v>241</v>
      </c>
      <c r="RR547" s="2" t="s">
        <v>229</v>
      </c>
      <c r="RS547" s="4"/>
      <c r="RT547" s="8"/>
      <c r="RU547" s="4"/>
      <c r="RV547" s="8"/>
      <c r="RW547" s="7"/>
      <c r="RX547" s="7"/>
      <c r="RY547" s="2" t="s">
        <v>229</v>
      </c>
      <c r="RZ547" s="2" t="s">
        <v>229</v>
      </c>
      <c r="SA547" s="2" t="s">
        <v>229</v>
      </c>
      <c r="SB547" s="2" t="s">
        <v>229</v>
      </c>
      <c r="SC547" s="2" t="s">
        <v>229</v>
      </c>
      <c r="SD547" s="2" t="s">
        <v>229</v>
      </c>
      <c r="SE547" s="4">
        <v>272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>
        <v>150</v>
      </c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>
        <v>260</v>
      </c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>
        <v>150</v>
      </c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</row>
    <row r="548">
      <c r="A548" s="2" t="s">
        <v>4025</v>
      </c>
      <c r="B548" s="2" t="s">
        <v>216</v>
      </c>
      <c r="C548" s="2" t="s">
        <v>3859</v>
      </c>
      <c r="D548" s="2" t="s">
        <v>218</v>
      </c>
      <c r="E548" s="2" t="s">
        <v>219</v>
      </c>
      <c r="F548" s="2" t="s">
        <v>4019</v>
      </c>
      <c r="G548" s="2" t="s">
        <v>4020</v>
      </c>
      <c r="H548" s="2" t="s">
        <v>4021</v>
      </c>
      <c r="I548" s="2" t="s">
        <v>4022</v>
      </c>
      <c r="J548" s="2" t="s">
        <v>285</v>
      </c>
      <c r="K548" s="2" t="s">
        <v>4023</v>
      </c>
      <c r="L548" s="3">
        <v>50</v>
      </c>
      <c r="M548" s="3">
        <v>52.5</v>
      </c>
      <c r="N548" s="3">
        <v>99.99</v>
      </c>
      <c r="O548" s="2" t="s">
        <v>226</v>
      </c>
      <c r="P548" s="2" t="s">
        <v>413</v>
      </c>
      <c r="Q548" s="2" t="s">
        <v>228</v>
      </c>
      <c r="R548" s="2" t="s">
        <v>229</v>
      </c>
      <c r="S548" s="2" t="s">
        <v>4024</v>
      </c>
      <c r="T548" s="2" t="s">
        <v>3733</v>
      </c>
      <c r="U548" s="2" t="s">
        <v>286</v>
      </c>
      <c r="V548" s="2" t="s">
        <v>1524</v>
      </c>
      <c r="W548" s="2" t="s">
        <v>1009</v>
      </c>
      <c r="X548" s="2" t="s">
        <v>229</v>
      </c>
      <c r="Y548" s="2" t="s">
        <v>1996</v>
      </c>
      <c r="Z548" s="4">
        <v>332</v>
      </c>
      <c r="AA548" s="4">
        <f>=ROUNDDOWN(25.5384615384615,0)</f>
      </c>
      <c r="AB548" s="5">
        <v>13</v>
      </c>
      <c r="AC548" s="2" t="s">
        <v>1199</v>
      </c>
      <c r="AD548" s="4">
        <v>150</v>
      </c>
      <c r="AE548" s="4">
        <v>450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10</v>
      </c>
      <c r="AQ548" s="8">
        <v>566.53</v>
      </c>
      <c r="AR548" s="4">
        <v>1</v>
      </c>
      <c r="AS548" s="8">
        <v>52.5</v>
      </c>
      <c r="AT548" s="7">
        <v>9</v>
      </c>
      <c r="AU548" s="7">
        <v>9.791</v>
      </c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0.6453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10</v>
      </c>
      <c r="BK548" s="8">
        <v>566.53</v>
      </c>
      <c r="BL548" s="2" t="s">
        <v>4026</v>
      </c>
      <c r="BM548" s="7">
        <v>1</v>
      </c>
      <c r="BN548" s="7">
        <v>1</v>
      </c>
      <c r="BO548" s="4">
        <v>4</v>
      </c>
      <c r="BP548" s="8">
        <v>230</v>
      </c>
      <c r="BQ548" s="4"/>
      <c r="BR548" s="8"/>
      <c r="BS548" s="7"/>
      <c r="BT548" s="7"/>
      <c r="BU548" s="2" t="s">
        <v>239</v>
      </c>
      <c r="BV548" s="2" t="s">
        <v>226</v>
      </c>
      <c r="BW548" s="2" t="s">
        <v>229</v>
      </c>
      <c r="BX548" s="2" t="s">
        <v>1045</v>
      </c>
      <c r="BY548" s="2" t="s">
        <v>241</v>
      </c>
      <c r="BZ548" s="2" t="s">
        <v>229</v>
      </c>
      <c r="CA548" s="4">
        <v>1</v>
      </c>
      <c r="CB548" s="8">
        <v>56.7</v>
      </c>
      <c r="CC548" s="4"/>
      <c r="CD548" s="8"/>
      <c r="CE548" s="7"/>
      <c r="CF548" s="7"/>
      <c r="CG548" s="2" t="s">
        <v>239</v>
      </c>
      <c r="CH548" s="2" t="s">
        <v>226</v>
      </c>
      <c r="CI548" s="2" t="s">
        <v>977</v>
      </c>
      <c r="CJ548" s="2" t="s">
        <v>507</v>
      </c>
      <c r="CK548" s="2" t="s">
        <v>241</v>
      </c>
      <c r="CL548" s="2" t="s">
        <v>229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226</v>
      </c>
      <c r="CU548" s="2" t="s">
        <v>2837</v>
      </c>
      <c r="CV548" s="2" t="s">
        <v>2294</v>
      </c>
      <c r="CW548" s="2" t="s">
        <v>241</v>
      </c>
      <c r="CX548" s="2" t="s">
        <v>229</v>
      </c>
      <c r="CY548" s="4">
        <v>1</v>
      </c>
      <c r="CZ548" s="8">
        <v>52.5</v>
      </c>
      <c r="DA548" s="4">
        <v>1</v>
      </c>
      <c r="DB548" s="8">
        <v>52.5</v>
      </c>
      <c r="DC548" s="7"/>
      <c r="DD548" s="7"/>
      <c r="DE548" s="2" t="s">
        <v>239</v>
      </c>
      <c r="DF548" s="2" t="s">
        <v>226</v>
      </c>
      <c r="DG548" s="2" t="s">
        <v>2837</v>
      </c>
      <c r="DH548" s="2" t="s">
        <v>1053</v>
      </c>
      <c r="DI548" s="2" t="s">
        <v>241</v>
      </c>
      <c r="DJ548" s="2" t="s">
        <v>229</v>
      </c>
      <c r="DK548" s="4"/>
      <c r="DL548" s="8"/>
      <c r="DM548" s="4"/>
      <c r="DN548" s="8"/>
      <c r="DO548" s="7"/>
      <c r="DP548" s="7"/>
      <c r="DQ548" s="2" t="s">
        <v>239</v>
      </c>
      <c r="DR548" s="2" t="s">
        <v>226</v>
      </c>
      <c r="DS548" s="2" t="s">
        <v>1322</v>
      </c>
      <c r="DT548" s="2" t="s">
        <v>641</v>
      </c>
      <c r="DU548" s="2" t="s">
        <v>241</v>
      </c>
      <c r="DV548" s="2" t="s">
        <v>229</v>
      </c>
      <c r="DW548" s="4">
        <v>2</v>
      </c>
      <c r="DX548" s="8">
        <v>115.5</v>
      </c>
      <c r="DY548" s="4"/>
      <c r="DZ548" s="8"/>
      <c r="EA548" s="7"/>
      <c r="EB548" s="7"/>
      <c r="EC548" s="2" t="s">
        <v>239</v>
      </c>
      <c r="ED548" s="2" t="s">
        <v>226</v>
      </c>
      <c r="EE548" s="2" t="s">
        <v>1530</v>
      </c>
      <c r="EF548" s="2" t="s">
        <v>622</v>
      </c>
      <c r="EG548" s="2" t="s">
        <v>241</v>
      </c>
      <c r="EH548" s="2" t="s">
        <v>229</v>
      </c>
      <c r="EI548" s="4">
        <v>1</v>
      </c>
      <c r="EJ548" s="8">
        <v>55.13</v>
      </c>
      <c r="EK548" s="4"/>
      <c r="EL548" s="8"/>
      <c r="EM548" s="7"/>
      <c r="EN548" s="7"/>
      <c r="EO548" s="2" t="s">
        <v>239</v>
      </c>
      <c r="EP548" s="2" t="s">
        <v>226</v>
      </c>
      <c r="EQ548" s="2" t="s">
        <v>2837</v>
      </c>
      <c r="ER548" s="2" t="s">
        <v>2839</v>
      </c>
      <c r="ES548" s="2" t="s">
        <v>241</v>
      </c>
      <c r="ET548" s="2" t="s">
        <v>229</v>
      </c>
      <c r="EU548" s="4">
        <v>1</v>
      </c>
      <c r="EV548" s="8">
        <v>56.7</v>
      </c>
      <c r="EW548" s="4"/>
      <c r="EX548" s="8"/>
      <c r="EY548" s="7"/>
      <c r="EZ548" s="7"/>
      <c r="FA548" s="2" t="s">
        <v>239</v>
      </c>
      <c r="FB548" s="2" t="s">
        <v>226</v>
      </c>
      <c r="FC548" s="2" t="s">
        <v>578</v>
      </c>
      <c r="FD548" s="2" t="s">
        <v>1764</v>
      </c>
      <c r="FE548" s="2" t="s">
        <v>241</v>
      </c>
      <c r="FF548" s="2" t="s">
        <v>229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226</v>
      </c>
      <c r="FO548" s="2" t="s">
        <v>2837</v>
      </c>
      <c r="FP548" s="2" t="s">
        <v>3786</v>
      </c>
      <c r="FQ548" s="2" t="s">
        <v>241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239</v>
      </c>
      <c r="FZ548" s="2" t="s">
        <v>226</v>
      </c>
      <c r="GA548" s="2" t="s">
        <v>327</v>
      </c>
      <c r="GB548" s="2" t="s">
        <v>229</v>
      </c>
      <c r="GC548" s="2" t="s">
        <v>241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272</v>
      </c>
      <c r="GL548" s="2" t="s">
        <v>226</v>
      </c>
      <c r="GM548" s="2" t="s">
        <v>229</v>
      </c>
      <c r="GN548" s="2" t="s">
        <v>229</v>
      </c>
      <c r="GO548" s="2" t="s">
        <v>241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239</v>
      </c>
      <c r="GX548" s="2" t="s">
        <v>226</v>
      </c>
      <c r="GY548" s="2" t="s">
        <v>632</v>
      </c>
      <c r="GZ548" s="2" t="s">
        <v>2513</v>
      </c>
      <c r="HA548" s="2" t="s">
        <v>241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226</v>
      </c>
      <c r="HK548" s="2" t="s">
        <v>229</v>
      </c>
      <c r="HL548" s="2" t="s">
        <v>229</v>
      </c>
      <c r="HM548" s="2" t="s">
        <v>241</v>
      </c>
      <c r="HN548" s="2" t="s">
        <v>263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226</v>
      </c>
      <c r="HW548" s="2" t="s">
        <v>1533</v>
      </c>
      <c r="HX548" s="2" t="s">
        <v>1116</v>
      </c>
      <c r="HY548" s="2" t="s">
        <v>241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266</v>
      </c>
      <c r="IH548" s="2" t="s">
        <v>226</v>
      </c>
      <c r="II548" s="2" t="s">
        <v>229</v>
      </c>
      <c r="IJ548" s="2" t="s">
        <v>229</v>
      </c>
      <c r="IK548" s="2" t="s">
        <v>241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267</v>
      </c>
      <c r="IT548" s="2" t="s">
        <v>226</v>
      </c>
      <c r="IU548" s="2" t="s">
        <v>229</v>
      </c>
      <c r="IV548" s="2" t="s">
        <v>229</v>
      </c>
      <c r="IW548" s="2" t="s">
        <v>241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267</v>
      </c>
      <c r="JF548" s="2" t="s">
        <v>226</v>
      </c>
      <c r="JG548" s="2" t="s">
        <v>229</v>
      </c>
      <c r="JH548" s="2" t="s">
        <v>229</v>
      </c>
      <c r="JI548" s="2" t="s">
        <v>241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272</v>
      </c>
      <c r="JR548" s="2" t="s">
        <v>226</v>
      </c>
      <c r="JS548" s="2" t="s">
        <v>229</v>
      </c>
      <c r="JT548" s="2" t="s">
        <v>229</v>
      </c>
      <c r="JU548" s="2" t="s">
        <v>241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272</v>
      </c>
      <c r="KD548" s="2" t="s">
        <v>226</v>
      </c>
      <c r="KE548" s="2" t="s">
        <v>229</v>
      </c>
      <c r="KF548" s="2" t="s">
        <v>229</v>
      </c>
      <c r="KG548" s="2" t="s">
        <v>241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272</v>
      </c>
      <c r="KP548" s="2" t="s">
        <v>226</v>
      </c>
      <c r="KQ548" s="2" t="s">
        <v>229</v>
      </c>
      <c r="KR548" s="2" t="s">
        <v>229</v>
      </c>
      <c r="KS548" s="2" t="s">
        <v>241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272</v>
      </c>
      <c r="LB548" s="2" t="s">
        <v>226</v>
      </c>
      <c r="LC548" s="2" t="s">
        <v>229</v>
      </c>
      <c r="LD548" s="2" t="s">
        <v>229</v>
      </c>
      <c r="LE548" s="2" t="s">
        <v>241</v>
      </c>
      <c r="LF548" s="2" t="s">
        <v>229</v>
      </c>
      <c r="LG548" s="4"/>
      <c r="LH548" s="8"/>
      <c r="LI548" s="4"/>
      <c r="LJ548" s="8"/>
      <c r="LK548" s="7"/>
      <c r="LL548" s="7"/>
      <c r="LM548" s="2" t="s">
        <v>229</v>
      </c>
      <c r="LN548" s="2" t="s">
        <v>229</v>
      </c>
      <c r="LO548" s="2" t="s">
        <v>229</v>
      </c>
      <c r="LP548" s="2" t="s">
        <v>229</v>
      </c>
      <c r="LQ548" s="2" t="s">
        <v>229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239</v>
      </c>
      <c r="LZ548" s="2" t="s">
        <v>275</v>
      </c>
      <c r="MA548" s="2" t="s">
        <v>1535</v>
      </c>
      <c r="MB548" s="2" t="s">
        <v>560</v>
      </c>
      <c r="MC548" s="2" t="s">
        <v>241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272</v>
      </c>
      <c r="ML548" s="2" t="s">
        <v>226</v>
      </c>
      <c r="MM548" s="2" t="s">
        <v>229</v>
      </c>
      <c r="MN548" s="2" t="s">
        <v>229</v>
      </c>
      <c r="MO548" s="2" t="s">
        <v>241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239</v>
      </c>
      <c r="MX548" s="2" t="s">
        <v>226</v>
      </c>
      <c r="MY548" s="2" t="s">
        <v>308</v>
      </c>
      <c r="MZ548" s="2" t="s">
        <v>229</v>
      </c>
      <c r="NA548" s="2" t="s">
        <v>241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260</v>
      </c>
      <c r="NK548" s="2" t="s">
        <v>2227</v>
      </c>
      <c r="NL548" s="2" t="s">
        <v>3240</v>
      </c>
      <c r="NM548" s="2" t="s">
        <v>241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272</v>
      </c>
      <c r="NV548" s="2" t="s">
        <v>226</v>
      </c>
      <c r="NW548" s="2" t="s">
        <v>229</v>
      </c>
      <c r="NX548" s="2" t="s">
        <v>229</v>
      </c>
      <c r="NY548" s="2" t="s">
        <v>241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266</v>
      </c>
      <c r="OH548" s="2" t="s">
        <v>226</v>
      </c>
      <c r="OI548" s="2" t="s">
        <v>229</v>
      </c>
      <c r="OJ548" s="2" t="s">
        <v>229</v>
      </c>
      <c r="OK548" s="2" t="s">
        <v>241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229</v>
      </c>
      <c r="OT548" s="2" t="s">
        <v>229</v>
      </c>
      <c r="OU548" s="2" t="s">
        <v>229</v>
      </c>
      <c r="OV548" s="2" t="s">
        <v>229</v>
      </c>
      <c r="OW548" s="2" t="s">
        <v>229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281</v>
      </c>
      <c r="PF548" s="2" t="s">
        <v>226</v>
      </c>
      <c r="PG548" s="2" t="s">
        <v>229</v>
      </c>
      <c r="PH548" s="2" t="s">
        <v>229</v>
      </c>
      <c r="PI548" s="2" t="s">
        <v>241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229</v>
      </c>
      <c r="PR548" s="2" t="s">
        <v>229</v>
      </c>
      <c r="PS548" s="2" t="s">
        <v>229</v>
      </c>
      <c r="PT548" s="2" t="s">
        <v>229</v>
      </c>
      <c r="PU548" s="2" t="s">
        <v>229</v>
      </c>
      <c r="PV548" s="2" t="s">
        <v>229</v>
      </c>
      <c r="PW548" s="4"/>
      <c r="PX548" s="8"/>
      <c r="PY548" s="4"/>
      <c r="PZ548" s="8"/>
      <c r="QA548" s="7"/>
      <c r="QB548" s="7"/>
      <c r="QC548" s="2" t="s">
        <v>281</v>
      </c>
      <c r="QD548" s="2" t="s">
        <v>226</v>
      </c>
      <c r="QE548" s="2" t="s">
        <v>229</v>
      </c>
      <c r="QF548" s="2" t="s">
        <v>229</v>
      </c>
      <c r="QG548" s="2" t="s">
        <v>241</v>
      </c>
      <c r="QH548" s="2" t="s">
        <v>229</v>
      </c>
      <c r="QI548" s="4"/>
      <c r="QJ548" s="8"/>
      <c r="QK548" s="4"/>
      <c r="QL548" s="8"/>
      <c r="QM548" s="7"/>
      <c r="QN548" s="7"/>
      <c r="QO548" s="2" t="s">
        <v>229</v>
      </c>
      <c r="QP548" s="2" t="s">
        <v>229</v>
      </c>
      <c r="QQ548" s="2" t="s">
        <v>229</v>
      </c>
      <c r="QR548" s="2" t="s">
        <v>229</v>
      </c>
      <c r="QS548" s="2" t="s">
        <v>229</v>
      </c>
      <c r="QT548" s="2" t="s">
        <v>229</v>
      </c>
      <c r="QU548" s="4"/>
      <c r="QV548" s="8"/>
      <c r="QW548" s="4"/>
      <c r="QX548" s="8"/>
      <c r="QY548" s="7"/>
      <c r="QZ548" s="7"/>
      <c r="RA548" s="2" t="s">
        <v>239</v>
      </c>
      <c r="RB548" s="2" t="s">
        <v>275</v>
      </c>
      <c r="RC548" s="2" t="s">
        <v>338</v>
      </c>
      <c r="RD548" s="2" t="s">
        <v>229</v>
      </c>
      <c r="RE548" s="2" t="s">
        <v>241</v>
      </c>
      <c r="RF548" s="2" t="s">
        <v>229</v>
      </c>
      <c r="RG548" s="4"/>
      <c r="RH548" s="8"/>
      <c r="RI548" s="4"/>
      <c r="RJ548" s="8"/>
      <c r="RK548" s="7"/>
      <c r="RL548" s="7"/>
      <c r="RM548" s="2" t="s">
        <v>272</v>
      </c>
      <c r="RN548" s="2" t="s">
        <v>226</v>
      </c>
      <c r="RO548" s="2" t="s">
        <v>229</v>
      </c>
      <c r="RP548" s="2" t="s">
        <v>229</v>
      </c>
      <c r="RQ548" s="2" t="s">
        <v>241</v>
      </c>
      <c r="RR548" s="2" t="s">
        <v>229</v>
      </c>
      <c r="RS548" s="4"/>
      <c r="RT548" s="8"/>
      <c r="RU548" s="4"/>
      <c r="RV548" s="8"/>
      <c r="RW548" s="7"/>
      <c r="RX548" s="7"/>
      <c r="RY548" s="2" t="s">
        <v>229</v>
      </c>
      <c r="RZ548" s="2" t="s">
        <v>229</v>
      </c>
      <c r="SA548" s="2" t="s">
        <v>229</v>
      </c>
      <c r="SB548" s="2" t="s">
        <v>229</v>
      </c>
      <c r="SC548" s="2" t="s">
        <v>229</v>
      </c>
      <c r="SD548" s="2" t="s">
        <v>229</v>
      </c>
      <c r="SE548" s="4">
        <v>332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>
        <v>150</v>
      </c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>
        <v>150</v>
      </c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>
        <v>150</v>
      </c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</row>
    <row r="549">
      <c r="A549" s="2" t="s">
        <v>4027</v>
      </c>
      <c r="B549" s="2" t="s">
        <v>216</v>
      </c>
      <c r="C549" s="2" t="s">
        <v>3859</v>
      </c>
      <c r="D549" s="2" t="s">
        <v>218</v>
      </c>
      <c r="E549" s="2" t="s">
        <v>219</v>
      </c>
      <c r="F549" s="2" t="s">
        <v>4028</v>
      </c>
      <c r="G549" s="2" t="s">
        <v>4029</v>
      </c>
      <c r="H549" s="2" t="s">
        <v>4030</v>
      </c>
      <c r="I549" s="2" t="s">
        <v>4031</v>
      </c>
      <c r="J549" s="2" t="s">
        <v>2888</v>
      </c>
      <c r="K549" s="2" t="s">
        <v>3888</v>
      </c>
      <c r="L549" s="3">
        <v>37.75</v>
      </c>
      <c r="M549" s="3">
        <v>39.64</v>
      </c>
      <c r="N549" s="3">
        <v>79.99</v>
      </c>
      <c r="O549" s="2" t="s">
        <v>226</v>
      </c>
      <c r="P549" s="2" t="s">
        <v>618</v>
      </c>
      <c r="Q549" s="2" t="s">
        <v>228</v>
      </c>
      <c r="R549" s="2" t="s">
        <v>229</v>
      </c>
      <c r="S549" s="2" t="s">
        <v>4032</v>
      </c>
      <c r="T549" s="2" t="s">
        <v>3733</v>
      </c>
      <c r="U549" s="2" t="s">
        <v>286</v>
      </c>
      <c r="V549" s="2" t="s">
        <v>1524</v>
      </c>
      <c r="W549" s="2" t="s">
        <v>1009</v>
      </c>
      <c r="X549" s="2" t="s">
        <v>229</v>
      </c>
      <c r="Y549" s="2" t="s">
        <v>702</v>
      </c>
      <c r="Z549" s="4">
        <v>71</v>
      </c>
      <c r="AA549" s="4">
        <f>=ROUNDDOWN(7.88888888888889,0)</f>
      </c>
      <c r="AB549" s="5">
        <v>9</v>
      </c>
      <c r="AC549" s="2" t="s">
        <v>3918</v>
      </c>
      <c r="AD549" s="4">
        <v>100</v>
      </c>
      <c r="AE549" s="4">
        <v>100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>
        <v>10</v>
      </c>
      <c r="AQ549" s="8">
        <v>403.8</v>
      </c>
      <c r="AR549" s="4">
        <v>10</v>
      </c>
      <c r="AS549" s="8">
        <v>447.7</v>
      </c>
      <c r="AT549" s="7"/>
      <c r="AU549" s="7">
        <v>-0.0981</v>
      </c>
      <c r="AV549" s="4">
        <v>18</v>
      </c>
      <c r="AW549" s="8">
        <v>865.83</v>
      </c>
      <c r="AX549" s="4">
        <v>28</v>
      </c>
      <c r="AY549" s="8">
        <v>1459.13</v>
      </c>
      <c r="AZ549" s="7">
        <v>-0.3571</v>
      </c>
      <c r="BA549" s="7">
        <v>-0.4066</v>
      </c>
      <c r="BB549" s="7">
        <v>0.4664</v>
      </c>
      <c r="BC549" s="4">
        <v>18</v>
      </c>
      <c r="BD549" s="8">
        <v>865.83</v>
      </c>
      <c r="BE549" s="4">
        <v>28</v>
      </c>
      <c r="BF549" s="8">
        <v>1459.13</v>
      </c>
      <c r="BG549" s="7">
        <v>-0.3571</v>
      </c>
      <c r="BH549" s="7">
        <v>-0.4066</v>
      </c>
      <c r="BI549" s="7">
        <v>1</v>
      </c>
      <c r="BJ549" s="4">
        <v>10</v>
      </c>
      <c r="BK549" s="8">
        <v>403.8</v>
      </c>
      <c r="BL549" s="2" t="s">
        <v>4033</v>
      </c>
      <c r="BM549" s="7">
        <v>1</v>
      </c>
      <c r="BN549" s="7">
        <v>1</v>
      </c>
      <c r="BO549" s="4">
        <v>2</v>
      </c>
      <c r="BP549" s="8">
        <v>90.8</v>
      </c>
      <c r="BQ549" s="4">
        <v>6</v>
      </c>
      <c r="BR549" s="8">
        <v>272.4</v>
      </c>
      <c r="BS549" s="7">
        <v>-0.6667</v>
      </c>
      <c r="BT549" s="7">
        <v>-0.6667</v>
      </c>
      <c r="BU549" s="2" t="s">
        <v>239</v>
      </c>
      <c r="BV549" s="2" t="s">
        <v>226</v>
      </c>
      <c r="BW549" s="2" t="s">
        <v>229</v>
      </c>
      <c r="BX549" s="2" t="s">
        <v>2944</v>
      </c>
      <c r="BY549" s="2" t="s">
        <v>241</v>
      </c>
      <c r="BZ549" s="2" t="s">
        <v>229</v>
      </c>
      <c r="CA549" s="4">
        <v>2</v>
      </c>
      <c r="CB549" s="8">
        <v>88.84</v>
      </c>
      <c r="CC549" s="4">
        <v>1</v>
      </c>
      <c r="CD549" s="8">
        <v>44.42</v>
      </c>
      <c r="CE549" s="7">
        <v>1</v>
      </c>
      <c r="CF549" s="7">
        <v>1</v>
      </c>
      <c r="CG549" s="2" t="s">
        <v>239</v>
      </c>
      <c r="CH549" s="2" t="s">
        <v>226</v>
      </c>
      <c r="CI549" s="2" t="s">
        <v>925</v>
      </c>
      <c r="CJ549" s="2" t="s">
        <v>1866</v>
      </c>
      <c r="CK549" s="2" t="s">
        <v>241</v>
      </c>
      <c r="CL549" s="2" t="s">
        <v>229</v>
      </c>
      <c r="CM549" s="4">
        <v>3</v>
      </c>
      <c r="CN549" s="8">
        <v>135.21</v>
      </c>
      <c r="CO549" s="4">
        <v>1</v>
      </c>
      <c r="CP549" s="8">
        <v>45.07</v>
      </c>
      <c r="CQ549" s="7">
        <v>2</v>
      </c>
      <c r="CR549" s="7">
        <v>2</v>
      </c>
      <c r="CS549" s="2" t="s">
        <v>239</v>
      </c>
      <c r="CT549" s="2" t="s">
        <v>226</v>
      </c>
      <c r="CU549" s="2" t="s">
        <v>696</v>
      </c>
      <c r="CV549" s="2" t="s">
        <v>4034</v>
      </c>
      <c r="CW549" s="2" t="s">
        <v>241</v>
      </c>
      <c r="CX549" s="2" t="s">
        <v>229</v>
      </c>
      <c r="CY549" s="4"/>
      <c r="CZ549" s="8"/>
      <c r="DA549" s="4">
        <v>1</v>
      </c>
      <c r="DB549" s="8">
        <v>42</v>
      </c>
      <c r="DC549" s="7">
        <v>-1</v>
      </c>
      <c r="DD549" s="7">
        <v>-1</v>
      </c>
      <c r="DE549" s="2" t="s">
        <v>239</v>
      </c>
      <c r="DF549" s="2" t="s">
        <v>226</v>
      </c>
      <c r="DG549" s="2" t="s">
        <v>952</v>
      </c>
      <c r="DH549" s="2" t="s">
        <v>4035</v>
      </c>
      <c r="DI549" s="2" t="s">
        <v>241</v>
      </c>
      <c r="DJ549" s="2" t="s">
        <v>229</v>
      </c>
      <c r="DK549" s="4"/>
      <c r="DL549" s="8"/>
      <c r="DM549" s="4"/>
      <c r="DN549" s="8"/>
      <c r="DO549" s="7"/>
      <c r="DP549" s="7"/>
      <c r="DQ549" s="2" t="s">
        <v>239</v>
      </c>
      <c r="DR549" s="2" t="s">
        <v>226</v>
      </c>
      <c r="DS549" s="2" t="s">
        <v>3990</v>
      </c>
      <c r="DT549" s="2" t="s">
        <v>1937</v>
      </c>
      <c r="DU549" s="2" t="s">
        <v>241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239</v>
      </c>
      <c r="ED549" s="2" t="s">
        <v>226</v>
      </c>
      <c r="EE549" s="2" t="s">
        <v>813</v>
      </c>
      <c r="EF549" s="2" t="s">
        <v>1937</v>
      </c>
      <c r="EG549" s="2" t="s">
        <v>241</v>
      </c>
      <c r="EH549" s="2" t="s">
        <v>229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226</v>
      </c>
      <c r="EQ549" s="2" t="s">
        <v>755</v>
      </c>
      <c r="ER549" s="2" t="s">
        <v>1627</v>
      </c>
      <c r="ES549" s="2" t="s">
        <v>241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226</v>
      </c>
      <c r="FC549" s="2" t="s">
        <v>702</v>
      </c>
      <c r="FD549" s="2" t="s">
        <v>773</v>
      </c>
      <c r="FE549" s="2" t="s">
        <v>241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226</v>
      </c>
      <c r="FO549" s="2" t="s">
        <v>2275</v>
      </c>
      <c r="FP549" s="2" t="s">
        <v>703</v>
      </c>
      <c r="FQ549" s="2" t="s">
        <v>241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226</v>
      </c>
      <c r="GA549" s="2" t="s">
        <v>327</v>
      </c>
      <c r="GB549" s="2" t="s">
        <v>335</v>
      </c>
      <c r="GC549" s="2" t="s">
        <v>241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714</v>
      </c>
      <c r="GL549" s="2" t="s">
        <v>275</v>
      </c>
      <c r="GM549" s="2" t="s">
        <v>3931</v>
      </c>
      <c r="GN549" s="2" t="s">
        <v>4036</v>
      </c>
      <c r="GO549" s="2" t="s">
        <v>241</v>
      </c>
      <c r="GP549" s="2" t="s">
        <v>229</v>
      </c>
      <c r="GQ549" s="4"/>
      <c r="GR549" s="8"/>
      <c r="GS549" s="4">
        <v>1</v>
      </c>
      <c r="GT549" s="8">
        <v>43.81</v>
      </c>
      <c r="GU549" s="7">
        <v>-1</v>
      </c>
      <c r="GV549" s="7">
        <v>-1</v>
      </c>
      <c r="GW549" s="2" t="s">
        <v>239</v>
      </c>
      <c r="GX549" s="2" t="s">
        <v>226</v>
      </c>
      <c r="GY549" s="2" t="s">
        <v>1492</v>
      </c>
      <c r="GZ549" s="2" t="s">
        <v>504</v>
      </c>
      <c r="HA549" s="2" t="s">
        <v>241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239</v>
      </c>
      <c r="HJ549" s="2" t="s">
        <v>260</v>
      </c>
      <c r="HK549" s="2" t="s">
        <v>711</v>
      </c>
      <c r="HL549" s="2" t="s">
        <v>956</v>
      </c>
      <c r="HM549" s="2" t="s">
        <v>241</v>
      </c>
      <c r="HN549" s="2" t="s">
        <v>229</v>
      </c>
      <c r="HO549" s="4">
        <v>3</v>
      </c>
      <c r="HP549" s="8">
        <v>88.95</v>
      </c>
      <c r="HQ549" s="4"/>
      <c r="HR549" s="8"/>
      <c r="HS549" s="7"/>
      <c r="HT549" s="7"/>
      <c r="HU549" s="2" t="s">
        <v>239</v>
      </c>
      <c r="HV549" s="2" t="s">
        <v>226</v>
      </c>
      <c r="HW549" s="2" t="s">
        <v>1540</v>
      </c>
      <c r="HX549" s="2" t="s">
        <v>639</v>
      </c>
      <c r="HY549" s="2" t="s">
        <v>241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239</v>
      </c>
      <c r="IH549" s="2" t="s">
        <v>226</v>
      </c>
      <c r="II549" s="2" t="s">
        <v>881</v>
      </c>
      <c r="IJ549" s="2" t="s">
        <v>1713</v>
      </c>
      <c r="IK549" s="2" t="s">
        <v>241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267</v>
      </c>
      <c r="IT549" s="2" t="s">
        <v>226</v>
      </c>
      <c r="IU549" s="2" t="s">
        <v>229</v>
      </c>
      <c r="IV549" s="2" t="s">
        <v>229</v>
      </c>
      <c r="IW549" s="2" t="s">
        <v>241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239</v>
      </c>
      <c r="JF549" s="2" t="s">
        <v>226</v>
      </c>
      <c r="JG549" s="2" t="s">
        <v>268</v>
      </c>
      <c r="JH549" s="2" t="s">
        <v>1377</v>
      </c>
      <c r="JI549" s="2" t="s">
        <v>241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229</v>
      </c>
      <c r="JR549" s="2" t="s">
        <v>229</v>
      </c>
      <c r="JS549" s="2" t="s">
        <v>229</v>
      </c>
      <c r="JT549" s="2" t="s">
        <v>229</v>
      </c>
      <c r="JU549" s="2" t="s">
        <v>229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272</v>
      </c>
      <c r="KD549" s="2" t="s">
        <v>226</v>
      </c>
      <c r="KE549" s="2" t="s">
        <v>229</v>
      </c>
      <c r="KF549" s="2" t="s">
        <v>229</v>
      </c>
      <c r="KG549" s="2" t="s">
        <v>241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272</v>
      </c>
      <c r="KP549" s="2" t="s">
        <v>226</v>
      </c>
      <c r="KQ549" s="2" t="s">
        <v>229</v>
      </c>
      <c r="KR549" s="2" t="s">
        <v>229</v>
      </c>
      <c r="KS549" s="2" t="s">
        <v>241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239</v>
      </c>
      <c r="LB549" s="2" t="s">
        <v>226</v>
      </c>
      <c r="LC549" s="2" t="s">
        <v>938</v>
      </c>
      <c r="LD549" s="2" t="s">
        <v>1758</v>
      </c>
      <c r="LE549" s="2" t="s">
        <v>241</v>
      </c>
      <c r="LF549" s="2" t="s">
        <v>229</v>
      </c>
      <c r="LG549" s="4"/>
      <c r="LH549" s="8"/>
      <c r="LI549" s="4"/>
      <c r="LJ549" s="8"/>
      <c r="LK549" s="7"/>
      <c r="LL549" s="7"/>
      <c r="LM549" s="2" t="s">
        <v>229</v>
      </c>
      <c r="LN549" s="2" t="s">
        <v>229</v>
      </c>
      <c r="LO549" s="2" t="s">
        <v>229</v>
      </c>
      <c r="LP549" s="2" t="s">
        <v>229</v>
      </c>
      <c r="LQ549" s="2" t="s">
        <v>229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239</v>
      </c>
      <c r="LZ549" s="2" t="s">
        <v>275</v>
      </c>
      <c r="MA549" s="2" t="s">
        <v>895</v>
      </c>
      <c r="MB549" s="2" t="s">
        <v>292</v>
      </c>
      <c r="MC549" s="2" t="s">
        <v>241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278</v>
      </c>
      <c r="ML549" s="2" t="s">
        <v>226</v>
      </c>
      <c r="MM549" s="2" t="s">
        <v>229</v>
      </c>
      <c r="MN549" s="2" t="s">
        <v>229</v>
      </c>
      <c r="MO549" s="2" t="s">
        <v>241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239</v>
      </c>
      <c r="MX549" s="2" t="s">
        <v>226</v>
      </c>
      <c r="MY549" s="2" t="s">
        <v>723</v>
      </c>
      <c r="MZ549" s="2" t="s">
        <v>229</v>
      </c>
      <c r="NA549" s="2" t="s">
        <v>241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260</v>
      </c>
      <c r="NK549" s="2" t="s">
        <v>773</v>
      </c>
      <c r="NL549" s="2" t="s">
        <v>1154</v>
      </c>
      <c r="NM549" s="2" t="s">
        <v>241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272</v>
      </c>
      <c r="NV549" s="2" t="s">
        <v>226</v>
      </c>
      <c r="NW549" s="2" t="s">
        <v>229</v>
      </c>
      <c r="NX549" s="2" t="s">
        <v>229</v>
      </c>
      <c r="NY549" s="2" t="s">
        <v>241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266</v>
      </c>
      <c r="OH549" s="2" t="s">
        <v>226</v>
      </c>
      <c r="OI549" s="2" t="s">
        <v>229</v>
      </c>
      <c r="OJ549" s="2" t="s">
        <v>229</v>
      </c>
      <c r="OK549" s="2" t="s">
        <v>241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229</v>
      </c>
      <c r="OT549" s="2" t="s">
        <v>229</v>
      </c>
      <c r="OU549" s="2" t="s">
        <v>229</v>
      </c>
      <c r="OV549" s="2" t="s">
        <v>229</v>
      </c>
      <c r="OW549" s="2" t="s">
        <v>229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229</v>
      </c>
      <c r="PF549" s="2" t="s">
        <v>229</v>
      </c>
      <c r="PG549" s="2" t="s">
        <v>229</v>
      </c>
      <c r="PH549" s="2" t="s">
        <v>229</v>
      </c>
      <c r="PI549" s="2" t="s">
        <v>229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239</v>
      </c>
      <c r="PR549" s="2" t="s">
        <v>275</v>
      </c>
      <c r="PS549" s="2" t="s">
        <v>726</v>
      </c>
      <c r="PT549" s="2" t="s">
        <v>743</v>
      </c>
      <c r="PU549" s="2" t="s">
        <v>241</v>
      </c>
      <c r="PV549" s="2" t="s">
        <v>229</v>
      </c>
      <c r="PW549" s="4"/>
      <c r="PX549" s="8"/>
      <c r="PY549" s="4"/>
      <c r="PZ549" s="8"/>
      <c r="QA549" s="7"/>
      <c r="QB549" s="7"/>
      <c r="QC549" s="2" t="s">
        <v>281</v>
      </c>
      <c r="QD549" s="2" t="s">
        <v>226</v>
      </c>
      <c r="QE549" s="2" t="s">
        <v>229</v>
      </c>
      <c r="QF549" s="2" t="s">
        <v>229</v>
      </c>
      <c r="QG549" s="2" t="s">
        <v>241</v>
      </c>
      <c r="QH549" s="2" t="s">
        <v>229</v>
      </c>
      <c r="QI549" s="4"/>
      <c r="QJ549" s="8"/>
      <c r="QK549" s="4"/>
      <c r="QL549" s="8"/>
      <c r="QM549" s="7"/>
      <c r="QN549" s="7"/>
      <c r="QO549" s="2" t="s">
        <v>229</v>
      </c>
      <c r="QP549" s="2" t="s">
        <v>229</v>
      </c>
      <c r="QQ549" s="2" t="s">
        <v>229</v>
      </c>
      <c r="QR549" s="2" t="s">
        <v>229</v>
      </c>
      <c r="QS549" s="2" t="s">
        <v>229</v>
      </c>
      <c r="QT549" s="2" t="s">
        <v>229</v>
      </c>
      <c r="QU549" s="4"/>
      <c r="QV549" s="8"/>
      <c r="QW549" s="4"/>
      <c r="QX549" s="8"/>
      <c r="QY549" s="7"/>
      <c r="QZ549" s="7"/>
      <c r="RA549" s="2" t="s">
        <v>239</v>
      </c>
      <c r="RB549" s="2" t="s">
        <v>275</v>
      </c>
      <c r="RC549" s="2" t="s">
        <v>547</v>
      </c>
      <c r="RD549" s="2" t="s">
        <v>4037</v>
      </c>
      <c r="RE549" s="2" t="s">
        <v>241</v>
      </c>
      <c r="RF549" s="2" t="s">
        <v>229</v>
      </c>
      <c r="RG549" s="4"/>
      <c r="RH549" s="8"/>
      <c r="RI549" s="4"/>
      <c r="RJ549" s="8"/>
      <c r="RK549" s="7"/>
      <c r="RL549" s="7"/>
      <c r="RM549" s="2" t="s">
        <v>229</v>
      </c>
      <c r="RN549" s="2" t="s">
        <v>229</v>
      </c>
      <c r="RO549" s="2" t="s">
        <v>229</v>
      </c>
      <c r="RP549" s="2" t="s">
        <v>229</v>
      </c>
      <c r="RQ549" s="2" t="s">
        <v>229</v>
      </c>
      <c r="RR549" s="2" t="s">
        <v>229</v>
      </c>
      <c r="RS549" s="4"/>
      <c r="RT549" s="8"/>
      <c r="RU549" s="4"/>
      <c r="RV549" s="8"/>
      <c r="RW549" s="7"/>
      <c r="RX549" s="7"/>
      <c r="RY549" s="2" t="s">
        <v>239</v>
      </c>
      <c r="RZ549" s="2" t="s">
        <v>275</v>
      </c>
      <c r="SA549" s="2" t="s">
        <v>1021</v>
      </c>
      <c r="SB549" s="2" t="s">
        <v>917</v>
      </c>
      <c r="SC549" s="2" t="s">
        <v>241</v>
      </c>
      <c r="SD549" s="2" t="s">
        <v>229</v>
      </c>
      <c r="SE549" s="4">
        <v>43</v>
      </c>
      <c r="SF549" s="4"/>
      <c r="SG549" s="4"/>
      <c r="SH549" s="4"/>
      <c r="SI549" s="4">
        <v>28</v>
      </c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>
        <v>100</v>
      </c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</row>
    <row r="550">
      <c r="A550" s="2" t="s">
        <v>4038</v>
      </c>
      <c r="B550" s="2" t="s">
        <v>216</v>
      </c>
      <c r="C550" s="2" t="s">
        <v>3859</v>
      </c>
      <c r="D550" s="2" t="s">
        <v>218</v>
      </c>
      <c r="E550" s="2" t="s">
        <v>219</v>
      </c>
      <c r="F550" s="2" t="s">
        <v>4028</v>
      </c>
      <c r="G550" s="2" t="s">
        <v>4029</v>
      </c>
      <c r="H550" s="2" t="s">
        <v>4030</v>
      </c>
      <c r="I550" s="2" t="s">
        <v>4031</v>
      </c>
      <c r="J550" s="2" t="s">
        <v>285</v>
      </c>
      <c r="K550" s="2" t="s">
        <v>3888</v>
      </c>
      <c r="L550" s="3">
        <v>49.25</v>
      </c>
      <c r="M550" s="3">
        <v>51.71</v>
      </c>
      <c r="N550" s="3">
        <v>99.99</v>
      </c>
      <c r="O550" s="2" t="s">
        <v>226</v>
      </c>
      <c r="P550" s="2" t="s">
        <v>618</v>
      </c>
      <c r="Q550" s="2" t="s">
        <v>228</v>
      </c>
      <c r="R550" s="2" t="s">
        <v>229</v>
      </c>
      <c r="S550" s="2" t="s">
        <v>4032</v>
      </c>
      <c r="T550" s="2" t="s">
        <v>3733</v>
      </c>
      <c r="U550" s="2" t="s">
        <v>733</v>
      </c>
      <c r="V550" s="2" t="s">
        <v>1524</v>
      </c>
      <c r="W550" s="2" t="s">
        <v>1009</v>
      </c>
      <c r="X550" s="2" t="s">
        <v>229</v>
      </c>
      <c r="Y550" s="2" t="s">
        <v>702</v>
      </c>
      <c r="Z550" s="4">
        <v>154</v>
      </c>
      <c r="AA550" s="4">
        <f>=ROUNDDOWN(15.4,0)</f>
      </c>
      <c r="AB550" s="5">
        <v>10</v>
      </c>
      <c r="AC550" s="2" t="s">
        <v>3918</v>
      </c>
      <c r="AD550" s="4">
        <v>50</v>
      </c>
      <c r="AE550" s="4">
        <v>170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>
        <v>8</v>
      </c>
      <c r="AQ550" s="8">
        <v>462.03</v>
      </c>
      <c r="AR550" s="4">
        <v>18</v>
      </c>
      <c r="AS550" s="8">
        <v>1011.43</v>
      </c>
      <c r="AT550" s="7">
        <v>-0.5556</v>
      </c>
      <c r="AU550" s="7">
        <v>-0.5432</v>
      </c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>
        <v>0.5336</v>
      </c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 t="s">
        <v>229</v>
      </c>
      <c r="BJ550" s="4">
        <v>8</v>
      </c>
      <c r="BK550" s="8">
        <v>462.03</v>
      </c>
      <c r="BL550" s="2" t="s">
        <v>4039</v>
      </c>
      <c r="BM550" s="7">
        <v>1</v>
      </c>
      <c r="BN550" s="7">
        <v>1</v>
      </c>
      <c r="BO550" s="4">
        <v>4</v>
      </c>
      <c r="BP550" s="8">
        <v>233.52</v>
      </c>
      <c r="BQ550" s="4">
        <v>3</v>
      </c>
      <c r="BR550" s="8">
        <v>175.14</v>
      </c>
      <c r="BS550" s="7">
        <v>0.3333</v>
      </c>
      <c r="BT550" s="7">
        <v>0.3333</v>
      </c>
      <c r="BU550" s="2" t="s">
        <v>239</v>
      </c>
      <c r="BV550" s="2" t="s">
        <v>226</v>
      </c>
      <c r="BW550" s="2" t="s">
        <v>229</v>
      </c>
      <c r="BX550" s="2" t="s">
        <v>2972</v>
      </c>
      <c r="BY550" s="2" t="s">
        <v>241</v>
      </c>
      <c r="BZ550" s="2" t="s">
        <v>229</v>
      </c>
      <c r="CA550" s="4">
        <v>3</v>
      </c>
      <c r="CB550" s="8">
        <v>171.36</v>
      </c>
      <c r="CC550" s="4">
        <v>4</v>
      </c>
      <c r="CD550" s="8">
        <v>228.48</v>
      </c>
      <c r="CE550" s="7">
        <v>-0.25</v>
      </c>
      <c r="CF550" s="7">
        <v>-0.25</v>
      </c>
      <c r="CG550" s="2" t="s">
        <v>239</v>
      </c>
      <c r="CH550" s="2" t="s">
        <v>226</v>
      </c>
      <c r="CI550" s="2" t="s">
        <v>925</v>
      </c>
      <c r="CJ550" s="2" t="s">
        <v>789</v>
      </c>
      <c r="CK550" s="2" t="s">
        <v>241</v>
      </c>
      <c r="CL550" s="2" t="s">
        <v>229</v>
      </c>
      <c r="CM550" s="4"/>
      <c r="CN550" s="8"/>
      <c r="CO550" s="4">
        <v>7</v>
      </c>
      <c r="CP550" s="8">
        <v>385.07</v>
      </c>
      <c r="CQ550" s="7">
        <v>-1</v>
      </c>
      <c r="CR550" s="7">
        <v>-1</v>
      </c>
      <c r="CS550" s="2" t="s">
        <v>239</v>
      </c>
      <c r="CT550" s="2" t="s">
        <v>226</v>
      </c>
      <c r="CU550" s="2" t="s">
        <v>696</v>
      </c>
      <c r="CV550" s="2" t="s">
        <v>702</v>
      </c>
      <c r="CW550" s="2" t="s">
        <v>241</v>
      </c>
      <c r="CX550" s="2" t="s">
        <v>229</v>
      </c>
      <c r="CY550" s="4"/>
      <c r="CZ550" s="8"/>
      <c r="DA550" s="4">
        <v>1</v>
      </c>
      <c r="DB550" s="8">
        <v>54.01</v>
      </c>
      <c r="DC550" s="7">
        <v>-1</v>
      </c>
      <c r="DD550" s="7">
        <v>-1</v>
      </c>
      <c r="DE550" s="2" t="s">
        <v>239</v>
      </c>
      <c r="DF550" s="2" t="s">
        <v>226</v>
      </c>
      <c r="DG550" s="2" t="s">
        <v>952</v>
      </c>
      <c r="DH550" s="2" t="s">
        <v>1854</v>
      </c>
      <c r="DI550" s="2" t="s">
        <v>241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226</v>
      </c>
      <c r="DS550" s="2" t="s">
        <v>3990</v>
      </c>
      <c r="DT550" s="2" t="s">
        <v>925</v>
      </c>
      <c r="DU550" s="2" t="s">
        <v>241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239</v>
      </c>
      <c r="ED550" s="2" t="s">
        <v>226</v>
      </c>
      <c r="EE550" s="2" t="s">
        <v>813</v>
      </c>
      <c r="EF550" s="2" t="s">
        <v>1615</v>
      </c>
      <c r="EG550" s="2" t="s">
        <v>241</v>
      </c>
      <c r="EH550" s="2" t="s">
        <v>229</v>
      </c>
      <c r="EI550" s="4"/>
      <c r="EJ550" s="8"/>
      <c r="EK550" s="4">
        <v>1</v>
      </c>
      <c r="EL550" s="8">
        <v>57.15</v>
      </c>
      <c r="EM550" s="7">
        <v>-1</v>
      </c>
      <c r="EN550" s="7">
        <v>-1</v>
      </c>
      <c r="EO550" s="2" t="s">
        <v>239</v>
      </c>
      <c r="EP550" s="2" t="s">
        <v>226</v>
      </c>
      <c r="EQ550" s="2" t="s">
        <v>755</v>
      </c>
      <c r="ER550" s="2" t="s">
        <v>4040</v>
      </c>
      <c r="ES550" s="2" t="s">
        <v>241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226</v>
      </c>
      <c r="FC550" s="2" t="s">
        <v>702</v>
      </c>
      <c r="FD550" s="2" t="s">
        <v>739</v>
      </c>
      <c r="FE550" s="2" t="s">
        <v>241</v>
      </c>
      <c r="FF550" s="2" t="s">
        <v>229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226</v>
      </c>
      <c r="FO550" s="2" t="s">
        <v>2275</v>
      </c>
      <c r="FP550" s="2" t="s">
        <v>4034</v>
      </c>
      <c r="FQ550" s="2" t="s">
        <v>241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239</v>
      </c>
      <c r="FZ550" s="2" t="s">
        <v>226</v>
      </c>
      <c r="GA550" s="2" t="s">
        <v>327</v>
      </c>
      <c r="GB550" s="2" t="s">
        <v>229</v>
      </c>
      <c r="GC550" s="2" t="s">
        <v>241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714</v>
      </c>
      <c r="GL550" s="2" t="s">
        <v>275</v>
      </c>
      <c r="GM550" s="2" t="s">
        <v>3931</v>
      </c>
      <c r="GN550" s="2" t="s">
        <v>988</v>
      </c>
      <c r="GO550" s="2" t="s">
        <v>241</v>
      </c>
      <c r="GP550" s="2" t="s">
        <v>229</v>
      </c>
      <c r="GQ550" s="4">
        <v>1</v>
      </c>
      <c r="GR550" s="8">
        <v>57.15</v>
      </c>
      <c r="GS550" s="4">
        <v>1</v>
      </c>
      <c r="GT550" s="8">
        <v>57.15</v>
      </c>
      <c r="GU550" s="7"/>
      <c r="GV550" s="7"/>
      <c r="GW550" s="2" t="s">
        <v>239</v>
      </c>
      <c r="GX550" s="2" t="s">
        <v>226</v>
      </c>
      <c r="GY550" s="2" t="s">
        <v>1492</v>
      </c>
      <c r="GZ550" s="2" t="s">
        <v>504</v>
      </c>
      <c r="HA550" s="2" t="s">
        <v>241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239</v>
      </c>
      <c r="HJ550" s="2" t="s">
        <v>260</v>
      </c>
      <c r="HK550" s="2" t="s">
        <v>711</v>
      </c>
      <c r="HL550" s="2" t="s">
        <v>956</v>
      </c>
      <c r="HM550" s="2" t="s">
        <v>241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226</v>
      </c>
      <c r="HW550" s="2" t="s">
        <v>1540</v>
      </c>
      <c r="HX550" s="2" t="s">
        <v>2008</v>
      </c>
      <c r="HY550" s="2" t="s">
        <v>241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714</v>
      </c>
      <c r="IH550" s="2" t="s">
        <v>275</v>
      </c>
      <c r="II550" s="2" t="s">
        <v>881</v>
      </c>
      <c r="IJ550" s="2" t="s">
        <v>3636</v>
      </c>
      <c r="IK550" s="2" t="s">
        <v>241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267</v>
      </c>
      <c r="IT550" s="2" t="s">
        <v>226</v>
      </c>
      <c r="IU550" s="2" t="s">
        <v>229</v>
      </c>
      <c r="IV550" s="2" t="s">
        <v>229</v>
      </c>
      <c r="IW550" s="2" t="s">
        <v>241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239</v>
      </c>
      <c r="JF550" s="2" t="s">
        <v>226</v>
      </c>
      <c r="JG550" s="2" t="s">
        <v>268</v>
      </c>
      <c r="JH550" s="2" t="s">
        <v>2714</v>
      </c>
      <c r="JI550" s="2" t="s">
        <v>241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229</v>
      </c>
      <c r="JR550" s="2" t="s">
        <v>229</v>
      </c>
      <c r="JS550" s="2" t="s">
        <v>229</v>
      </c>
      <c r="JT550" s="2" t="s">
        <v>229</v>
      </c>
      <c r="JU550" s="2" t="s">
        <v>229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272</v>
      </c>
      <c r="KD550" s="2" t="s">
        <v>226</v>
      </c>
      <c r="KE550" s="2" t="s">
        <v>229</v>
      </c>
      <c r="KF550" s="2" t="s">
        <v>229</v>
      </c>
      <c r="KG550" s="2" t="s">
        <v>241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272</v>
      </c>
      <c r="KP550" s="2" t="s">
        <v>226</v>
      </c>
      <c r="KQ550" s="2" t="s">
        <v>229</v>
      </c>
      <c r="KR550" s="2" t="s">
        <v>229</v>
      </c>
      <c r="KS550" s="2" t="s">
        <v>241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239</v>
      </c>
      <c r="LB550" s="2" t="s">
        <v>226</v>
      </c>
      <c r="LC550" s="2" t="s">
        <v>938</v>
      </c>
      <c r="LD550" s="2" t="s">
        <v>905</v>
      </c>
      <c r="LE550" s="2" t="s">
        <v>241</v>
      </c>
      <c r="LF550" s="2" t="s">
        <v>229</v>
      </c>
      <c r="LG550" s="4"/>
      <c r="LH550" s="8"/>
      <c r="LI550" s="4"/>
      <c r="LJ550" s="8"/>
      <c r="LK550" s="7"/>
      <c r="LL550" s="7"/>
      <c r="LM550" s="2" t="s">
        <v>229</v>
      </c>
      <c r="LN550" s="2" t="s">
        <v>229</v>
      </c>
      <c r="LO550" s="2" t="s">
        <v>229</v>
      </c>
      <c r="LP550" s="2" t="s">
        <v>229</v>
      </c>
      <c r="LQ550" s="2" t="s">
        <v>229</v>
      </c>
      <c r="LR550" s="2" t="s">
        <v>229</v>
      </c>
      <c r="LS550" s="4"/>
      <c r="LT550" s="8"/>
      <c r="LU550" s="4">
        <v>1</v>
      </c>
      <c r="LV550" s="8">
        <v>54.43</v>
      </c>
      <c r="LW550" s="7">
        <v>-1</v>
      </c>
      <c r="LX550" s="7">
        <v>-1</v>
      </c>
      <c r="LY550" s="2" t="s">
        <v>239</v>
      </c>
      <c r="LZ550" s="2" t="s">
        <v>275</v>
      </c>
      <c r="MA550" s="2" t="s">
        <v>895</v>
      </c>
      <c r="MB550" s="2" t="s">
        <v>708</v>
      </c>
      <c r="MC550" s="2" t="s">
        <v>241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278</v>
      </c>
      <c r="ML550" s="2" t="s">
        <v>226</v>
      </c>
      <c r="MM550" s="2" t="s">
        <v>229</v>
      </c>
      <c r="MN550" s="2" t="s">
        <v>229</v>
      </c>
      <c r="MO550" s="2" t="s">
        <v>241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239</v>
      </c>
      <c r="MX550" s="2" t="s">
        <v>226</v>
      </c>
      <c r="MY550" s="2" t="s">
        <v>723</v>
      </c>
      <c r="MZ550" s="2" t="s">
        <v>229</v>
      </c>
      <c r="NA550" s="2" t="s">
        <v>241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260</v>
      </c>
      <c r="NK550" s="2" t="s">
        <v>773</v>
      </c>
      <c r="NL550" s="2" t="s">
        <v>1154</v>
      </c>
      <c r="NM550" s="2" t="s">
        <v>241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272</v>
      </c>
      <c r="NV550" s="2" t="s">
        <v>226</v>
      </c>
      <c r="NW550" s="2" t="s">
        <v>229</v>
      </c>
      <c r="NX550" s="2" t="s">
        <v>229</v>
      </c>
      <c r="NY550" s="2" t="s">
        <v>241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266</v>
      </c>
      <c r="OH550" s="2" t="s">
        <v>226</v>
      </c>
      <c r="OI550" s="2" t="s">
        <v>229</v>
      </c>
      <c r="OJ550" s="2" t="s">
        <v>229</v>
      </c>
      <c r="OK550" s="2" t="s">
        <v>241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229</v>
      </c>
      <c r="OT550" s="2" t="s">
        <v>229</v>
      </c>
      <c r="OU550" s="2" t="s">
        <v>229</v>
      </c>
      <c r="OV550" s="2" t="s">
        <v>229</v>
      </c>
      <c r="OW550" s="2" t="s">
        <v>229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229</v>
      </c>
      <c r="PF550" s="2" t="s">
        <v>229</v>
      </c>
      <c r="PG550" s="2" t="s">
        <v>229</v>
      </c>
      <c r="PH550" s="2" t="s">
        <v>229</v>
      </c>
      <c r="PI550" s="2" t="s">
        <v>229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239</v>
      </c>
      <c r="PR550" s="2" t="s">
        <v>275</v>
      </c>
      <c r="PS550" s="2" t="s">
        <v>726</v>
      </c>
      <c r="PT550" s="2" t="s">
        <v>1779</v>
      </c>
      <c r="PU550" s="2" t="s">
        <v>241</v>
      </c>
      <c r="PV550" s="2" t="s">
        <v>229</v>
      </c>
      <c r="PW550" s="4"/>
      <c r="PX550" s="8"/>
      <c r="PY550" s="4"/>
      <c r="PZ550" s="8"/>
      <c r="QA550" s="7"/>
      <c r="QB550" s="7"/>
      <c r="QC550" s="2" t="s">
        <v>281</v>
      </c>
      <c r="QD550" s="2" t="s">
        <v>226</v>
      </c>
      <c r="QE550" s="2" t="s">
        <v>229</v>
      </c>
      <c r="QF550" s="2" t="s">
        <v>229</v>
      </c>
      <c r="QG550" s="2" t="s">
        <v>241</v>
      </c>
      <c r="QH550" s="2" t="s">
        <v>229</v>
      </c>
      <c r="QI550" s="4"/>
      <c r="QJ550" s="8"/>
      <c r="QK550" s="4"/>
      <c r="QL550" s="8"/>
      <c r="QM550" s="7"/>
      <c r="QN550" s="7"/>
      <c r="QO550" s="2" t="s">
        <v>229</v>
      </c>
      <c r="QP550" s="2" t="s">
        <v>229</v>
      </c>
      <c r="QQ550" s="2" t="s">
        <v>229</v>
      </c>
      <c r="QR550" s="2" t="s">
        <v>229</v>
      </c>
      <c r="QS550" s="2" t="s">
        <v>229</v>
      </c>
      <c r="QT550" s="2" t="s">
        <v>229</v>
      </c>
      <c r="QU550" s="4"/>
      <c r="QV550" s="8"/>
      <c r="QW550" s="4"/>
      <c r="QX550" s="8"/>
      <c r="QY550" s="7"/>
      <c r="QZ550" s="7"/>
      <c r="RA550" s="2" t="s">
        <v>239</v>
      </c>
      <c r="RB550" s="2" t="s">
        <v>275</v>
      </c>
      <c r="RC550" s="2" t="s">
        <v>547</v>
      </c>
      <c r="RD550" s="2" t="s">
        <v>3105</v>
      </c>
      <c r="RE550" s="2" t="s">
        <v>241</v>
      </c>
      <c r="RF550" s="2" t="s">
        <v>229</v>
      </c>
      <c r="RG550" s="4"/>
      <c r="RH550" s="8"/>
      <c r="RI550" s="4"/>
      <c r="RJ550" s="8"/>
      <c r="RK550" s="7"/>
      <c r="RL550" s="7"/>
      <c r="RM550" s="2" t="s">
        <v>229</v>
      </c>
      <c r="RN550" s="2" t="s">
        <v>229</v>
      </c>
      <c r="RO550" s="2" t="s">
        <v>229</v>
      </c>
      <c r="RP550" s="2" t="s">
        <v>229</v>
      </c>
      <c r="RQ550" s="2" t="s">
        <v>229</v>
      </c>
      <c r="RR550" s="2" t="s">
        <v>229</v>
      </c>
      <c r="RS550" s="4"/>
      <c r="RT550" s="8"/>
      <c r="RU550" s="4"/>
      <c r="RV550" s="8"/>
      <c r="RW550" s="7"/>
      <c r="RX550" s="7"/>
      <c r="RY550" s="2" t="s">
        <v>239</v>
      </c>
      <c r="RZ550" s="2" t="s">
        <v>275</v>
      </c>
      <c r="SA550" s="2" t="s">
        <v>282</v>
      </c>
      <c r="SB550" s="2" t="s">
        <v>917</v>
      </c>
      <c r="SC550" s="2" t="s">
        <v>241</v>
      </c>
      <c r="SD550" s="2" t="s">
        <v>229</v>
      </c>
      <c r="SE550" s="4">
        <v>110</v>
      </c>
      <c r="SF550" s="4"/>
      <c r="SG550" s="4"/>
      <c r="SH550" s="4"/>
      <c r="SI550" s="4">
        <v>44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>
        <v>50</v>
      </c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>
        <v>120</v>
      </c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</row>
    <row r="551">
      <c r="A551" s="2" t="s">
        <v>4041</v>
      </c>
      <c r="B551" s="2" t="s">
        <v>216</v>
      </c>
      <c r="C551" s="2" t="s">
        <v>3859</v>
      </c>
      <c r="D551" s="2" t="s">
        <v>218</v>
      </c>
      <c r="E551" s="2" t="s">
        <v>219</v>
      </c>
      <c r="F551" s="2" t="s">
        <v>4042</v>
      </c>
      <c r="G551" s="2" t="s">
        <v>4043</v>
      </c>
      <c r="H551" s="2" t="s">
        <v>4044</v>
      </c>
      <c r="I551" s="2" t="s">
        <v>4045</v>
      </c>
      <c r="J551" s="2" t="s">
        <v>2888</v>
      </c>
      <c r="K551" s="2" t="s">
        <v>225</v>
      </c>
      <c r="L551" s="3">
        <v>44.1</v>
      </c>
      <c r="M551" s="3">
        <v>46.3</v>
      </c>
      <c r="N551" s="3">
        <v>89.99</v>
      </c>
      <c r="O551" s="2" t="s">
        <v>963</v>
      </c>
      <c r="P551" s="2" t="s">
        <v>964</v>
      </c>
      <c r="Q551" s="2" t="s">
        <v>228</v>
      </c>
      <c r="R551" s="2" t="s">
        <v>229</v>
      </c>
      <c r="S551" s="2" t="s">
        <v>4046</v>
      </c>
      <c r="T551" s="2" t="s">
        <v>3733</v>
      </c>
      <c r="U551" s="2" t="s">
        <v>286</v>
      </c>
      <c r="V551" s="2" t="s">
        <v>233</v>
      </c>
      <c r="W551" s="2" t="s">
        <v>234</v>
      </c>
      <c r="X551" s="2" t="s">
        <v>1143</v>
      </c>
      <c r="Y551" s="2" t="s">
        <v>1342</v>
      </c>
      <c r="Z551" s="4">
        <v>41</v>
      </c>
      <c r="AA551" s="4">
        <f>=ROUNDDOWN(3.56521739130435,0)</f>
      </c>
      <c r="AB551" s="5">
        <v>11.5</v>
      </c>
      <c r="AC551" s="2" t="s">
        <v>229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>
        <v>15</v>
      </c>
      <c r="AQ551" s="8">
        <v>538.92</v>
      </c>
      <c r="AR551" s="4">
        <v>9</v>
      </c>
      <c r="AS551" s="8">
        <v>451.26</v>
      </c>
      <c r="AT551" s="7">
        <v>0.6667</v>
      </c>
      <c r="AU551" s="7">
        <v>0.1943</v>
      </c>
      <c r="AV551" s="4">
        <v>15</v>
      </c>
      <c r="AW551" s="8">
        <v>538.92</v>
      </c>
      <c r="AX551" s="4">
        <v>9</v>
      </c>
      <c r="AY551" s="8">
        <v>451.26</v>
      </c>
      <c r="AZ551" s="7">
        <v>0.6667</v>
      </c>
      <c r="BA551" s="7">
        <v>0.1943</v>
      </c>
      <c r="BB551" s="7">
        <v>1</v>
      </c>
      <c r="BC551" s="4">
        <v>15</v>
      </c>
      <c r="BD551" s="8">
        <v>538.92</v>
      </c>
      <c r="BE551" s="4">
        <v>9</v>
      </c>
      <c r="BF551" s="8">
        <v>451.26</v>
      </c>
      <c r="BG551" s="7">
        <v>0.6667</v>
      </c>
      <c r="BH551" s="7">
        <v>0.1943</v>
      </c>
      <c r="BI551" s="7">
        <v>1</v>
      </c>
      <c r="BJ551" s="4">
        <v>15</v>
      </c>
      <c r="BK551" s="8">
        <v>538.92</v>
      </c>
      <c r="BL551" s="2" t="s">
        <v>4047</v>
      </c>
      <c r="BM551" s="7">
        <v>1</v>
      </c>
      <c r="BN551" s="7">
        <v>1</v>
      </c>
      <c r="BO551" s="4">
        <v>3</v>
      </c>
      <c r="BP551" s="8">
        <v>150.42</v>
      </c>
      <c r="BQ551" s="4">
        <v>9</v>
      </c>
      <c r="BR551" s="8">
        <v>451.26</v>
      </c>
      <c r="BS551" s="7">
        <v>-0.6667</v>
      </c>
      <c r="BT551" s="7">
        <v>-0.6667</v>
      </c>
      <c r="BU551" s="2" t="s">
        <v>239</v>
      </c>
      <c r="BV551" s="2" t="s">
        <v>226</v>
      </c>
      <c r="BW551" s="2" t="s">
        <v>229</v>
      </c>
      <c r="BX551" s="2" t="s">
        <v>1030</v>
      </c>
      <c r="BY551" s="2" t="s">
        <v>241</v>
      </c>
      <c r="BZ551" s="2" t="s">
        <v>229</v>
      </c>
      <c r="CA551" s="4"/>
      <c r="CB551" s="8"/>
      <c r="CC551" s="4"/>
      <c r="CD551" s="8"/>
      <c r="CE551" s="7"/>
      <c r="CF551" s="7"/>
      <c r="CG551" s="2" t="s">
        <v>239</v>
      </c>
      <c r="CH551" s="2" t="s">
        <v>226</v>
      </c>
      <c r="CI551" s="2" t="s">
        <v>4048</v>
      </c>
      <c r="CJ551" s="2" t="s">
        <v>3822</v>
      </c>
      <c r="CK551" s="2" t="s">
        <v>241</v>
      </c>
      <c r="CL551" s="2" t="s">
        <v>229</v>
      </c>
      <c r="CM551" s="4">
        <v>1</v>
      </c>
      <c r="CN551" s="8">
        <v>48.29</v>
      </c>
      <c r="CO551" s="4"/>
      <c r="CP551" s="8"/>
      <c r="CQ551" s="7"/>
      <c r="CR551" s="7"/>
      <c r="CS551" s="2" t="s">
        <v>239</v>
      </c>
      <c r="CT551" s="2" t="s">
        <v>226</v>
      </c>
      <c r="CU551" s="2" t="s">
        <v>747</v>
      </c>
      <c r="CV551" s="2" t="s">
        <v>2408</v>
      </c>
      <c r="CW551" s="2" t="s">
        <v>241</v>
      </c>
      <c r="CX551" s="2" t="s">
        <v>229</v>
      </c>
      <c r="CY551" s="4"/>
      <c r="CZ551" s="8"/>
      <c r="DA551" s="4"/>
      <c r="DB551" s="8"/>
      <c r="DC551" s="7"/>
      <c r="DD551" s="7"/>
      <c r="DE551" s="2" t="s">
        <v>239</v>
      </c>
      <c r="DF551" s="2" t="s">
        <v>226</v>
      </c>
      <c r="DG551" s="2" t="s">
        <v>2416</v>
      </c>
      <c r="DH551" s="2" t="s">
        <v>1758</v>
      </c>
      <c r="DI551" s="2" t="s">
        <v>263</v>
      </c>
      <c r="DJ551" s="2" t="s">
        <v>229</v>
      </c>
      <c r="DK551" s="4"/>
      <c r="DL551" s="8"/>
      <c r="DM551" s="4"/>
      <c r="DN551" s="8"/>
      <c r="DO551" s="7"/>
      <c r="DP551" s="7"/>
      <c r="DQ551" s="2" t="s">
        <v>239</v>
      </c>
      <c r="DR551" s="2" t="s">
        <v>226</v>
      </c>
      <c r="DS551" s="2" t="s">
        <v>871</v>
      </c>
      <c r="DT551" s="2" t="s">
        <v>4049</v>
      </c>
      <c r="DU551" s="2" t="s">
        <v>241</v>
      </c>
      <c r="DV551" s="2" t="s">
        <v>229</v>
      </c>
      <c r="DW551" s="4">
        <v>8</v>
      </c>
      <c r="DX551" s="8">
        <v>220.24</v>
      </c>
      <c r="DY551" s="4"/>
      <c r="DZ551" s="8"/>
      <c r="EA551" s="7"/>
      <c r="EB551" s="7"/>
      <c r="EC551" s="2" t="s">
        <v>239</v>
      </c>
      <c r="ED551" s="2" t="s">
        <v>226</v>
      </c>
      <c r="EE551" s="2" t="s">
        <v>875</v>
      </c>
      <c r="EF551" s="2" t="s">
        <v>2095</v>
      </c>
      <c r="EG551" s="2" t="s">
        <v>263</v>
      </c>
      <c r="EH551" s="2" t="s">
        <v>229</v>
      </c>
      <c r="EI551" s="4"/>
      <c r="EJ551" s="8"/>
      <c r="EK551" s="4"/>
      <c r="EL551" s="8"/>
      <c r="EM551" s="7"/>
      <c r="EN551" s="7"/>
      <c r="EO551" s="2" t="s">
        <v>239</v>
      </c>
      <c r="EP551" s="2" t="s">
        <v>226</v>
      </c>
      <c r="EQ551" s="2" t="s">
        <v>950</v>
      </c>
      <c r="ER551" s="2" t="s">
        <v>953</v>
      </c>
      <c r="ES551" s="2" t="s">
        <v>241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239</v>
      </c>
      <c r="FB551" s="2" t="s">
        <v>226</v>
      </c>
      <c r="FC551" s="2" t="s">
        <v>1349</v>
      </c>
      <c r="FD551" s="2" t="s">
        <v>2420</v>
      </c>
      <c r="FE551" s="2" t="s">
        <v>241</v>
      </c>
      <c r="FF551" s="2" t="s">
        <v>229</v>
      </c>
      <c r="FG551" s="4">
        <v>3</v>
      </c>
      <c r="FH551" s="8">
        <v>119.97</v>
      </c>
      <c r="FI551" s="4"/>
      <c r="FJ551" s="8"/>
      <c r="FK551" s="7"/>
      <c r="FL551" s="7"/>
      <c r="FM551" s="2" t="s">
        <v>239</v>
      </c>
      <c r="FN551" s="2" t="s">
        <v>226</v>
      </c>
      <c r="FO551" s="2" t="s">
        <v>1728</v>
      </c>
      <c r="FP551" s="2" t="s">
        <v>761</v>
      </c>
      <c r="FQ551" s="2" t="s">
        <v>241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229</v>
      </c>
      <c r="FZ551" s="2" t="s">
        <v>229</v>
      </c>
      <c r="GA551" s="2" t="s">
        <v>229</v>
      </c>
      <c r="GB551" s="2" t="s">
        <v>229</v>
      </c>
      <c r="GC551" s="2" t="s">
        <v>229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272</v>
      </c>
      <c r="GL551" s="2" t="s">
        <v>226</v>
      </c>
      <c r="GM551" s="2" t="s">
        <v>229</v>
      </c>
      <c r="GN551" s="2" t="s">
        <v>229</v>
      </c>
      <c r="GO551" s="2" t="s">
        <v>241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239</v>
      </c>
      <c r="GX551" s="2" t="s">
        <v>226</v>
      </c>
      <c r="GY551" s="2" t="s">
        <v>1492</v>
      </c>
      <c r="GZ551" s="2" t="s">
        <v>3871</v>
      </c>
      <c r="HA551" s="2" t="s">
        <v>241</v>
      </c>
      <c r="HB551" s="2" t="s">
        <v>229</v>
      </c>
      <c r="HC551" s="4"/>
      <c r="HD551" s="8"/>
      <c r="HE551" s="4"/>
      <c r="HF551" s="8"/>
      <c r="HG551" s="7"/>
      <c r="HH551" s="7"/>
      <c r="HI551" s="2" t="s">
        <v>714</v>
      </c>
      <c r="HJ551" s="2" t="s">
        <v>260</v>
      </c>
      <c r="HK551" s="2" t="s">
        <v>718</v>
      </c>
      <c r="HL551" s="2" t="s">
        <v>4050</v>
      </c>
      <c r="HM551" s="2" t="s">
        <v>241</v>
      </c>
      <c r="HN551" s="2" t="s">
        <v>263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226</v>
      </c>
      <c r="HW551" s="2" t="s">
        <v>1022</v>
      </c>
      <c r="HX551" s="2" t="s">
        <v>229</v>
      </c>
      <c r="HY551" s="2" t="s">
        <v>241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266</v>
      </c>
      <c r="IH551" s="2" t="s">
        <v>226</v>
      </c>
      <c r="II551" s="2" t="s">
        <v>229</v>
      </c>
      <c r="IJ551" s="2" t="s">
        <v>229</v>
      </c>
      <c r="IK551" s="2" t="s">
        <v>241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272</v>
      </c>
      <c r="IT551" s="2" t="s">
        <v>226</v>
      </c>
      <c r="IU551" s="2" t="s">
        <v>229</v>
      </c>
      <c r="IV551" s="2" t="s">
        <v>229</v>
      </c>
      <c r="IW551" s="2" t="s">
        <v>241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239</v>
      </c>
      <c r="JF551" s="2" t="s">
        <v>226</v>
      </c>
      <c r="JG551" s="2" t="s">
        <v>268</v>
      </c>
      <c r="JH551" s="2" t="s">
        <v>560</v>
      </c>
      <c r="JI551" s="2" t="s">
        <v>241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229</v>
      </c>
      <c r="JR551" s="2" t="s">
        <v>229</v>
      </c>
      <c r="JS551" s="2" t="s">
        <v>229</v>
      </c>
      <c r="JT551" s="2" t="s">
        <v>229</v>
      </c>
      <c r="JU551" s="2" t="s">
        <v>229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272</v>
      </c>
      <c r="KD551" s="2" t="s">
        <v>226</v>
      </c>
      <c r="KE551" s="2" t="s">
        <v>229</v>
      </c>
      <c r="KF551" s="2" t="s">
        <v>229</v>
      </c>
      <c r="KG551" s="2" t="s">
        <v>241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272</v>
      </c>
      <c r="KP551" s="2" t="s">
        <v>226</v>
      </c>
      <c r="KQ551" s="2" t="s">
        <v>229</v>
      </c>
      <c r="KR551" s="2" t="s">
        <v>229</v>
      </c>
      <c r="KS551" s="2" t="s">
        <v>241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239</v>
      </c>
      <c r="LB551" s="2" t="s">
        <v>226</v>
      </c>
      <c r="LC551" s="2" t="s">
        <v>1357</v>
      </c>
      <c r="LD551" s="2" t="s">
        <v>229</v>
      </c>
      <c r="LE551" s="2" t="s">
        <v>241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229</v>
      </c>
      <c r="LN551" s="2" t="s">
        <v>229</v>
      </c>
      <c r="LO551" s="2" t="s">
        <v>229</v>
      </c>
      <c r="LP551" s="2" t="s">
        <v>229</v>
      </c>
      <c r="LQ551" s="2" t="s">
        <v>229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239</v>
      </c>
      <c r="LZ551" s="2" t="s">
        <v>275</v>
      </c>
      <c r="MA551" s="2" t="s">
        <v>4051</v>
      </c>
      <c r="MB551" s="2" t="s">
        <v>229</v>
      </c>
      <c r="MC551" s="2" t="s">
        <v>241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272</v>
      </c>
      <c r="ML551" s="2" t="s">
        <v>226</v>
      </c>
      <c r="MM551" s="2" t="s">
        <v>229</v>
      </c>
      <c r="MN551" s="2" t="s">
        <v>229</v>
      </c>
      <c r="MO551" s="2" t="s">
        <v>241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239</v>
      </c>
      <c r="MX551" s="2" t="s">
        <v>226</v>
      </c>
      <c r="MY551" s="2" t="s">
        <v>1193</v>
      </c>
      <c r="MZ551" s="2" t="s">
        <v>229</v>
      </c>
      <c r="NA551" s="2" t="s">
        <v>241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239</v>
      </c>
      <c r="NJ551" s="2" t="s">
        <v>260</v>
      </c>
      <c r="NK551" s="2" t="s">
        <v>1794</v>
      </c>
      <c r="NL551" s="2" t="s">
        <v>780</v>
      </c>
      <c r="NM551" s="2" t="s">
        <v>241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272</v>
      </c>
      <c r="NV551" s="2" t="s">
        <v>226</v>
      </c>
      <c r="NW551" s="2" t="s">
        <v>229</v>
      </c>
      <c r="NX551" s="2" t="s">
        <v>229</v>
      </c>
      <c r="NY551" s="2" t="s">
        <v>241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272</v>
      </c>
      <c r="OH551" s="2" t="s">
        <v>226</v>
      </c>
      <c r="OI551" s="2" t="s">
        <v>229</v>
      </c>
      <c r="OJ551" s="2" t="s">
        <v>229</v>
      </c>
      <c r="OK551" s="2" t="s">
        <v>241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229</v>
      </c>
      <c r="OT551" s="2" t="s">
        <v>229</v>
      </c>
      <c r="OU551" s="2" t="s">
        <v>229</v>
      </c>
      <c r="OV551" s="2" t="s">
        <v>229</v>
      </c>
      <c r="OW551" s="2" t="s">
        <v>229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229</v>
      </c>
      <c r="PF551" s="2" t="s">
        <v>229</v>
      </c>
      <c r="PG551" s="2" t="s">
        <v>229</v>
      </c>
      <c r="PH551" s="2" t="s">
        <v>229</v>
      </c>
      <c r="PI551" s="2" t="s">
        <v>229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266</v>
      </c>
      <c r="PR551" s="2" t="s">
        <v>275</v>
      </c>
      <c r="PS551" s="2" t="s">
        <v>229</v>
      </c>
      <c r="PT551" s="2" t="s">
        <v>229</v>
      </c>
      <c r="PU551" s="2" t="s">
        <v>241</v>
      </c>
      <c r="PV551" s="2" t="s">
        <v>229</v>
      </c>
      <c r="PW551" s="4"/>
      <c r="PX551" s="8"/>
      <c r="PY551" s="4"/>
      <c r="PZ551" s="8"/>
      <c r="QA551" s="7"/>
      <c r="QB551" s="7"/>
      <c r="QC551" s="2" t="s">
        <v>281</v>
      </c>
      <c r="QD551" s="2" t="s">
        <v>226</v>
      </c>
      <c r="QE551" s="2" t="s">
        <v>229</v>
      </c>
      <c r="QF551" s="2" t="s">
        <v>229</v>
      </c>
      <c r="QG551" s="2" t="s">
        <v>241</v>
      </c>
      <c r="QH551" s="2" t="s">
        <v>229</v>
      </c>
      <c r="QI551" s="4"/>
      <c r="QJ551" s="8"/>
      <c r="QK551" s="4"/>
      <c r="QL551" s="8"/>
      <c r="QM551" s="7"/>
      <c r="QN551" s="7"/>
      <c r="QO551" s="2" t="s">
        <v>229</v>
      </c>
      <c r="QP551" s="2" t="s">
        <v>229</v>
      </c>
      <c r="QQ551" s="2" t="s">
        <v>229</v>
      </c>
      <c r="QR551" s="2" t="s">
        <v>229</v>
      </c>
      <c r="QS551" s="2" t="s">
        <v>229</v>
      </c>
      <c r="QT551" s="2" t="s">
        <v>229</v>
      </c>
      <c r="QU551" s="4"/>
      <c r="QV551" s="8"/>
      <c r="QW551" s="4"/>
      <c r="QX551" s="8"/>
      <c r="QY551" s="7"/>
      <c r="QZ551" s="7"/>
      <c r="RA551" s="2" t="s">
        <v>278</v>
      </c>
      <c r="RB551" s="2" t="s">
        <v>226</v>
      </c>
      <c r="RC551" s="2" t="s">
        <v>229</v>
      </c>
      <c r="RD551" s="2" t="s">
        <v>229</v>
      </c>
      <c r="RE551" s="2" t="s">
        <v>241</v>
      </c>
      <c r="RF551" s="2" t="s">
        <v>229</v>
      </c>
      <c r="RG551" s="4"/>
      <c r="RH551" s="8"/>
      <c r="RI551" s="4"/>
      <c r="RJ551" s="8"/>
      <c r="RK551" s="7"/>
      <c r="RL551" s="7"/>
      <c r="RM551" s="2" t="s">
        <v>229</v>
      </c>
      <c r="RN551" s="2" t="s">
        <v>229</v>
      </c>
      <c r="RO551" s="2" t="s">
        <v>229</v>
      </c>
      <c r="RP551" s="2" t="s">
        <v>229</v>
      </c>
      <c r="RQ551" s="2" t="s">
        <v>229</v>
      </c>
      <c r="RR551" s="2" t="s">
        <v>229</v>
      </c>
      <c r="RS551" s="4"/>
      <c r="RT551" s="8"/>
      <c r="RU551" s="4"/>
      <c r="RV551" s="8"/>
      <c r="RW551" s="7"/>
      <c r="RX551" s="7"/>
      <c r="RY551" s="2" t="s">
        <v>239</v>
      </c>
      <c r="RZ551" s="2" t="s">
        <v>275</v>
      </c>
      <c r="SA551" s="2" t="s">
        <v>282</v>
      </c>
      <c r="SB551" s="2" t="s">
        <v>549</v>
      </c>
      <c r="SC551" s="2" t="s">
        <v>241</v>
      </c>
      <c r="SD551" s="2" t="s">
        <v>229</v>
      </c>
      <c r="SE551" s="4">
        <v>41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</row>
    <row r="552">
      <c r="A552" s="2" t="s">
        <v>4052</v>
      </c>
      <c r="B552" s="2" t="s">
        <v>216</v>
      </c>
      <c r="C552" s="2" t="s">
        <v>3859</v>
      </c>
      <c r="D552" s="2" t="s">
        <v>218</v>
      </c>
      <c r="E552" s="2" t="s">
        <v>219</v>
      </c>
      <c r="F552" s="2" t="s">
        <v>2033</v>
      </c>
      <c r="G552" s="2" t="s">
        <v>4053</v>
      </c>
      <c r="H552" s="2" t="s">
        <v>4054</v>
      </c>
      <c r="I552" s="2" t="s">
        <v>4055</v>
      </c>
      <c r="J552" s="2" t="s">
        <v>2888</v>
      </c>
      <c r="K552" s="2" t="s">
        <v>1695</v>
      </c>
      <c r="L552" s="3">
        <v>38.3</v>
      </c>
      <c r="M552" s="3">
        <v>40.22</v>
      </c>
      <c r="N552" s="3">
        <v>79.99</v>
      </c>
      <c r="O552" s="2" t="s">
        <v>226</v>
      </c>
      <c r="P552" s="2" t="s">
        <v>618</v>
      </c>
      <c r="Q552" s="2" t="s">
        <v>228</v>
      </c>
      <c r="R552" s="2" t="s">
        <v>229</v>
      </c>
      <c r="S552" s="2" t="s">
        <v>4056</v>
      </c>
      <c r="T552" s="2" t="s">
        <v>3733</v>
      </c>
      <c r="U552" s="2" t="s">
        <v>232</v>
      </c>
      <c r="V552" s="2" t="s">
        <v>1524</v>
      </c>
      <c r="W552" s="2" t="s">
        <v>686</v>
      </c>
      <c r="X552" s="2" t="s">
        <v>3967</v>
      </c>
      <c r="Y552" s="2" t="s">
        <v>4057</v>
      </c>
      <c r="Z552" s="4">
        <v>88</v>
      </c>
      <c r="AA552" s="4">
        <f>=ROUNDDOWN(13.968253968254,0)</f>
      </c>
      <c r="AB552" s="5">
        <v>6.3</v>
      </c>
      <c r="AC552" s="2" t="s">
        <v>1199</v>
      </c>
      <c r="AD552" s="4">
        <v>100</v>
      </c>
      <c r="AE552" s="4">
        <v>300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>
        <v>6</v>
      </c>
      <c r="AQ552" s="8">
        <v>262.43</v>
      </c>
      <c r="AR552" s="4">
        <v>5</v>
      </c>
      <c r="AS552" s="8">
        <v>213.09</v>
      </c>
      <c r="AT552" s="7">
        <v>0.2</v>
      </c>
      <c r="AU552" s="7">
        <v>0.2315</v>
      </c>
      <c r="AV552" s="4">
        <v>10</v>
      </c>
      <c r="AW552" s="8">
        <v>512.29</v>
      </c>
      <c r="AX552" s="4">
        <v>8</v>
      </c>
      <c r="AY552" s="8">
        <v>376.14</v>
      </c>
      <c r="AZ552" s="7">
        <v>0.25</v>
      </c>
      <c r="BA552" s="7">
        <v>0.362</v>
      </c>
      <c r="BB552" s="7">
        <v>0.5123</v>
      </c>
      <c r="BC552" s="4">
        <v>10</v>
      </c>
      <c r="BD552" s="8">
        <v>512.29</v>
      </c>
      <c r="BE552" s="4">
        <v>8</v>
      </c>
      <c r="BF552" s="8">
        <v>376.14</v>
      </c>
      <c r="BG552" s="7">
        <v>0.25</v>
      </c>
      <c r="BH552" s="7">
        <v>0.362</v>
      </c>
      <c r="BI552" s="7">
        <v>1</v>
      </c>
      <c r="BJ552" s="4">
        <v>6</v>
      </c>
      <c r="BK552" s="8">
        <v>262.43</v>
      </c>
      <c r="BL552" s="2" t="s">
        <v>4058</v>
      </c>
      <c r="BM552" s="7">
        <v>1</v>
      </c>
      <c r="BN552" s="7">
        <v>1</v>
      </c>
      <c r="BO552" s="4">
        <v>5</v>
      </c>
      <c r="BP552" s="8">
        <v>220.2</v>
      </c>
      <c r="BQ552" s="4"/>
      <c r="BR552" s="8"/>
      <c r="BS552" s="7"/>
      <c r="BT552" s="7"/>
      <c r="BU552" s="2" t="s">
        <v>239</v>
      </c>
      <c r="BV552" s="2" t="s">
        <v>226</v>
      </c>
      <c r="BW552" s="2" t="s">
        <v>229</v>
      </c>
      <c r="BX552" s="2" t="s">
        <v>1103</v>
      </c>
      <c r="BY552" s="2" t="s">
        <v>241</v>
      </c>
      <c r="BZ552" s="2" t="s">
        <v>229</v>
      </c>
      <c r="CA552" s="4"/>
      <c r="CB552" s="8"/>
      <c r="CC552" s="4">
        <v>3</v>
      </c>
      <c r="CD552" s="8">
        <v>130.65</v>
      </c>
      <c r="CE552" s="7">
        <v>-1</v>
      </c>
      <c r="CF552" s="7">
        <v>-1</v>
      </c>
      <c r="CG552" s="2" t="s">
        <v>239</v>
      </c>
      <c r="CH552" s="2" t="s">
        <v>226</v>
      </c>
      <c r="CI552" s="2" t="s">
        <v>1510</v>
      </c>
      <c r="CJ552" s="2" t="s">
        <v>256</v>
      </c>
      <c r="CK552" s="2" t="s">
        <v>241</v>
      </c>
      <c r="CL552" s="2" t="s">
        <v>229</v>
      </c>
      <c r="CM552" s="4"/>
      <c r="CN552" s="8"/>
      <c r="CO552" s="4"/>
      <c r="CP552" s="8"/>
      <c r="CQ552" s="7"/>
      <c r="CR552" s="7"/>
      <c r="CS552" s="2" t="s">
        <v>239</v>
      </c>
      <c r="CT552" s="2" t="s">
        <v>226</v>
      </c>
      <c r="CU552" s="2" t="s">
        <v>4059</v>
      </c>
      <c r="CV552" s="2" t="s">
        <v>827</v>
      </c>
      <c r="CW552" s="2" t="s">
        <v>241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239</v>
      </c>
      <c r="DF552" s="2" t="s">
        <v>226</v>
      </c>
      <c r="DG552" s="2" t="s">
        <v>1793</v>
      </c>
      <c r="DH552" s="2" t="s">
        <v>299</v>
      </c>
      <c r="DI552" s="2" t="s">
        <v>241</v>
      </c>
      <c r="DJ552" s="2" t="s">
        <v>229</v>
      </c>
      <c r="DK552" s="4"/>
      <c r="DL552" s="8"/>
      <c r="DM552" s="4">
        <v>1</v>
      </c>
      <c r="DN552" s="8">
        <v>40.21</v>
      </c>
      <c r="DO552" s="7">
        <v>-1</v>
      </c>
      <c r="DP552" s="7">
        <v>-1</v>
      </c>
      <c r="DQ552" s="2" t="s">
        <v>239</v>
      </c>
      <c r="DR552" s="2" t="s">
        <v>226</v>
      </c>
      <c r="DS552" s="2" t="s">
        <v>558</v>
      </c>
      <c r="DT552" s="2" t="s">
        <v>3306</v>
      </c>
      <c r="DU552" s="2" t="s">
        <v>241</v>
      </c>
      <c r="DV552" s="2" t="s">
        <v>229</v>
      </c>
      <c r="DW552" s="4"/>
      <c r="DX552" s="8"/>
      <c r="DY552" s="4"/>
      <c r="DZ552" s="8"/>
      <c r="EA552" s="7"/>
      <c r="EB552" s="7"/>
      <c r="EC552" s="2" t="s">
        <v>239</v>
      </c>
      <c r="ED552" s="2" t="s">
        <v>226</v>
      </c>
      <c r="EE552" s="2" t="s">
        <v>407</v>
      </c>
      <c r="EF552" s="2" t="s">
        <v>1292</v>
      </c>
      <c r="EG552" s="2" t="s">
        <v>241</v>
      </c>
      <c r="EH552" s="2" t="s">
        <v>229</v>
      </c>
      <c r="EI552" s="4">
        <v>1</v>
      </c>
      <c r="EJ552" s="8">
        <v>42.23</v>
      </c>
      <c r="EK552" s="4">
        <v>1</v>
      </c>
      <c r="EL552" s="8">
        <v>42.23</v>
      </c>
      <c r="EM552" s="7"/>
      <c r="EN552" s="7"/>
      <c r="EO552" s="2" t="s">
        <v>239</v>
      </c>
      <c r="EP552" s="2" t="s">
        <v>226</v>
      </c>
      <c r="EQ552" s="2" t="s">
        <v>323</v>
      </c>
      <c r="ER552" s="2" t="s">
        <v>3879</v>
      </c>
      <c r="ES552" s="2" t="s">
        <v>241</v>
      </c>
      <c r="ET552" s="2" t="s">
        <v>229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226</v>
      </c>
      <c r="FC552" s="2" t="s">
        <v>834</v>
      </c>
      <c r="FD552" s="2" t="s">
        <v>1485</v>
      </c>
      <c r="FE552" s="2" t="s">
        <v>241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226</v>
      </c>
      <c r="FO552" s="2" t="s">
        <v>4059</v>
      </c>
      <c r="FP552" s="2" t="s">
        <v>4060</v>
      </c>
      <c r="FQ552" s="2" t="s">
        <v>241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239</v>
      </c>
      <c r="FZ552" s="2" t="s">
        <v>226</v>
      </c>
      <c r="GA552" s="2" t="s">
        <v>327</v>
      </c>
      <c r="GB552" s="2" t="s">
        <v>229</v>
      </c>
      <c r="GC552" s="2" t="s">
        <v>241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272</v>
      </c>
      <c r="GL552" s="2" t="s">
        <v>226</v>
      </c>
      <c r="GM552" s="2" t="s">
        <v>229</v>
      </c>
      <c r="GN552" s="2" t="s">
        <v>229</v>
      </c>
      <c r="GO552" s="2" t="s">
        <v>241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239</v>
      </c>
      <c r="GX552" s="2" t="s">
        <v>226</v>
      </c>
      <c r="GY552" s="2" t="s">
        <v>403</v>
      </c>
      <c r="GZ552" s="2" t="s">
        <v>3375</v>
      </c>
      <c r="HA552" s="2" t="s">
        <v>241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266</v>
      </c>
      <c r="HJ552" s="2" t="s">
        <v>226</v>
      </c>
      <c r="HK552" s="2" t="s">
        <v>229</v>
      </c>
      <c r="HL552" s="2" t="s">
        <v>229</v>
      </c>
      <c r="HM552" s="2" t="s">
        <v>241</v>
      </c>
      <c r="HN552" s="2" t="s">
        <v>263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226</v>
      </c>
      <c r="HW552" s="2" t="s">
        <v>3268</v>
      </c>
      <c r="HX552" s="2" t="s">
        <v>3219</v>
      </c>
      <c r="HY552" s="2" t="s">
        <v>241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266</v>
      </c>
      <c r="IH552" s="2" t="s">
        <v>226</v>
      </c>
      <c r="II552" s="2" t="s">
        <v>229</v>
      </c>
      <c r="IJ552" s="2" t="s">
        <v>229</v>
      </c>
      <c r="IK552" s="2" t="s">
        <v>241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267</v>
      </c>
      <c r="IT552" s="2" t="s">
        <v>226</v>
      </c>
      <c r="IU552" s="2" t="s">
        <v>229</v>
      </c>
      <c r="IV552" s="2" t="s">
        <v>229</v>
      </c>
      <c r="IW552" s="2" t="s">
        <v>241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267</v>
      </c>
      <c r="JF552" s="2" t="s">
        <v>226</v>
      </c>
      <c r="JG552" s="2" t="s">
        <v>229</v>
      </c>
      <c r="JH552" s="2" t="s">
        <v>229</v>
      </c>
      <c r="JI552" s="2" t="s">
        <v>241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272</v>
      </c>
      <c r="JR552" s="2" t="s">
        <v>226</v>
      </c>
      <c r="JS552" s="2" t="s">
        <v>229</v>
      </c>
      <c r="JT552" s="2" t="s">
        <v>229</v>
      </c>
      <c r="JU552" s="2" t="s">
        <v>241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272</v>
      </c>
      <c r="KD552" s="2" t="s">
        <v>226</v>
      </c>
      <c r="KE552" s="2" t="s">
        <v>229</v>
      </c>
      <c r="KF552" s="2" t="s">
        <v>229</v>
      </c>
      <c r="KG552" s="2" t="s">
        <v>241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272</v>
      </c>
      <c r="KP552" s="2" t="s">
        <v>226</v>
      </c>
      <c r="KQ552" s="2" t="s">
        <v>229</v>
      </c>
      <c r="KR552" s="2" t="s">
        <v>229</v>
      </c>
      <c r="KS552" s="2" t="s">
        <v>241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272</v>
      </c>
      <c r="LB552" s="2" t="s">
        <v>226</v>
      </c>
      <c r="LC552" s="2" t="s">
        <v>229</v>
      </c>
      <c r="LD552" s="2" t="s">
        <v>229</v>
      </c>
      <c r="LE552" s="2" t="s">
        <v>241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229</v>
      </c>
      <c r="LN552" s="2" t="s">
        <v>229</v>
      </c>
      <c r="LO552" s="2" t="s">
        <v>229</v>
      </c>
      <c r="LP552" s="2" t="s">
        <v>229</v>
      </c>
      <c r="LQ552" s="2" t="s">
        <v>229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239</v>
      </c>
      <c r="LZ552" s="2" t="s">
        <v>275</v>
      </c>
      <c r="MA552" s="2" t="s">
        <v>364</v>
      </c>
      <c r="MB552" s="2" t="s">
        <v>229</v>
      </c>
      <c r="MC552" s="2" t="s">
        <v>241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272</v>
      </c>
      <c r="ML552" s="2" t="s">
        <v>226</v>
      </c>
      <c r="MM552" s="2" t="s">
        <v>229</v>
      </c>
      <c r="MN552" s="2" t="s">
        <v>229</v>
      </c>
      <c r="MO552" s="2" t="s">
        <v>241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239</v>
      </c>
      <c r="MX552" s="2" t="s">
        <v>226</v>
      </c>
      <c r="MY552" s="2" t="s">
        <v>368</v>
      </c>
      <c r="MZ552" s="2" t="s">
        <v>229</v>
      </c>
      <c r="NA552" s="2" t="s">
        <v>241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239</v>
      </c>
      <c r="NJ552" s="2" t="s">
        <v>260</v>
      </c>
      <c r="NK552" s="2" t="s">
        <v>436</v>
      </c>
      <c r="NL552" s="2" t="s">
        <v>1077</v>
      </c>
      <c r="NM552" s="2" t="s">
        <v>241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272</v>
      </c>
      <c r="NV552" s="2" t="s">
        <v>226</v>
      </c>
      <c r="NW552" s="2" t="s">
        <v>229</v>
      </c>
      <c r="NX552" s="2" t="s">
        <v>229</v>
      </c>
      <c r="NY552" s="2" t="s">
        <v>241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266</v>
      </c>
      <c r="OH552" s="2" t="s">
        <v>226</v>
      </c>
      <c r="OI552" s="2" t="s">
        <v>229</v>
      </c>
      <c r="OJ552" s="2" t="s">
        <v>229</v>
      </c>
      <c r="OK552" s="2" t="s">
        <v>241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229</v>
      </c>
      <c r="OT552" s="2" t="s">
        <v>229</v>
      </c>
      <c r="OU552" s="2" t="s">
        <v>229</v>
      </c>
      <c r="OV552" s="2" t="s">
        <v>229</v>
      </c>
      <c r="OW552" s="2" t="s">
        <v>229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281</v>
      </c>
      <c r="PF552" s="2" t="s">
        <v>226</v>
      </c>
      <c r="PG552" s="2" t="s">
        <v>229</v>
      </c>
      <c r="PH552" s="2" t="s">
        <v>229</v>
      </c>
      <c r="PI552" s="2" t="s">
        <v>241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266</v>
      </c>
      <c r="PR552" s="2" t="s">
        <v>275</v>
      </c>
      <c r="PS552" s="2" t="s">
        <v>229</v>
      </c>
      <c r="PT552" s="2" t="s">
        <v>229</v>
      </c>
      <c r="PU552" s="2" t="s">
        <v>241</v>
      </c>
      <c r="PV552" s="2" t="s">
        <v>229</v>
      </c>
      <c r="PW552" s="4"/>
      <c r="PX552" s="8"/>
      <c r="PY552" s="4"/>
      <c r="PZ552" s="8"/>
      <c r="QA552" s="7"/>
      <c r="QB552" s="7"/>
      <c r="QC552" s="2" t="s">
        <v>281</v>
      </c>
      <c r="QD552" s="2" t="s">
        <v>226</v>
      </c>
      <c r="QE552" s="2" t="s">
        <v>229</v>
      </c>
      <c r="QF552" s="2" t="s">
        <v>229</v>
      </c>
      <c r="QG552" s="2" t="s">
        <v>241</v>
      </c>
      <c r="QH552" s="2" t="s">
        <v>229</v>
      </c>
      <c r="QI552" s="4"/>
      <c r="QJ552" s="8"/>
      <c r="QK552" s="4"/>
      <c r="QL552" s="8"/>
      <c r="QM552" s="7"/>
      <c r="QN552" s="7"/>
      <c r="QO552" s="2" t="s">
        <v>229</v>
      </c>
      <c r="QP552" s="2" t="s">
        <v>229</v>
      </c>
      <c r="QQ552" s="2" t="s">
        <v>229</v>
      </c>
      <c r="QR552" s="2" t="s">
        <v>229</v>
      </c>
      <c r="QS552" s="2" t="s">
        <v>229</v>
      </c>
      <c r="QT552" s="2" t="s">
        <v>229</v>
      </c>
      <c r="QU552" s="4"/>
      <c r="QV552" s="8"/>
      <c r="QW552" s="4"/>
      <c r="QX552" s="8"/>
      <c r="QY552" s="7"/>
      <c r="QZ552" s="7"/>
      <c r="RA552" s="2" t="s">
        <v>239</v>
      </c>
      <c r="RB552" s="2" t="s">
        <v>275</v>
      </c>
      <c r="RC552" s="2" t="s">
        <v>338</v>
      </c>
      <c r="RD552" s="2" t="s">
        <v>229</v>
      </c>
      <c r="RE552" s="2" t="s">
        <v>241</v>
      </c>
      <c r="RF552" s="2" t="s">
        <v>229</v>
      </c>
      <c r="RG552" s="4"/>
      <c r="RH552" s="8"/>
      <c r="RI552" s="4"/>
      <c r="RJ552" s="8"/>
      <c r="RK552" s="7"/>
      <c r="RL552" s="7"/>
      <c r="RM552" s="2" t="s">
        <v>229</v>
      </c>
      <c r="RN552" s="2" t="s">
        <v>229</v>
      </c>
      <c r="RO552" s="2" t="s">
        <v>229</v>
      </c>
      <c r="RP552" s="2" t="s">
        <v>229</v>
      </c>
      <c r="RQ552" s="2" t="s">
        <v>229</v>
      </c>
      <c r="RR552" s="2" t="s">
        <v>229</v>
      </c>
      <c r="RS552" s="4"/>
      <c r="RT552" s="8"/>
      <c r="RU552" s="4"/>
      <c r="RV552" s="8"/>
      <c r="RW552" s="7"/>
      <c r="RX552" s="7"/>
      <c r="RY552" s="2" t="s">
        <v>266</v>
      </c>
      <c r="RZ552" s="2" t="s">
        <v>275</v>
      </c>
      <c r="SA552" s="2" t="s">
        <v>229</v>
      </c>
      <c r="SB552" s="2" t="s">
        <v>229</v>
      </c>
      <c r="SC552" s="2" t="s">
        <v>241</v>
      </c>
      <c r="SD552" s="2" t="s">
        <v>229</v>
      </c>
      <c r="SE552" s="4">
        <v>88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>
        <v>100</v>
      </c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>
        <v>100</v>
      </c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>
        <v>100</v>
      </c>
      <c r="VO552" s="4"/>
      <c r="VP552" s="4"/>
      <c r="VQ552" s="4"/>
      <c r="VR552" s="4"/>
      <c r="VS552" s="4"/>
    </row>
    <row r="553">
      <c r="A553" s="2" t="s">
        <v>4061</v>
      </c>
      <c r="B553" s="2" t="s">
        <v>216</v>
      </c>
      <c r="C553" s="2" t="s">
        <v>3859</v>
      </c>
      <c r="D553" s="2" t="s">
        <v>218</v>
      </c>
      <c r="E553" s="2" t="s">
        <v>219</v>
      </c>
      <c r="F553" s="2" t="s">
        <v>2033</v>
      </c>
      <c r="G553" s="2" t="s">
        <v>4053</v>
      </c>
      <c r="H553" s="2" t="s">
        <v>4054</v>
      </c>
      <c r="I553" s="2" t="s">
        <v>4055</v>
      </c>
      <c r="J553" s="2" t="s">
        <v>285</v>
      </c>
      <c r="K553" s="2" t="s">
        <v>1695</v>
      </c>
      <c r="L553" s="3">
        <v>49.15</v>
      </c>
      <c r="M553" s="3">
        <v>51.61</v>
      </c>
      <c r="N553" s="3">
        <v>99.99</v>
      </c>
      <c r="O553" s="2" t="s">
        <v>226</v>
      </c>
      <c r="P553" s="2" t="s">
        <v>618</v>
      </c>
      <c r="Q553" s="2" t="s">
        <v>228</v>
      </c>
      <c r="R553" s="2" t="s">
        <v>229</v>
      </c>
      <c r="S553" s="2" t="s">
        <v>4056</v>
      </c>
      <c r="T553" s="2" t="s">
        <v>3733</v>
      </c>
      <c r="U553" s="2" t="s">
        <v>286</v>
      </c>
      <c r="V553" s="2" t="s">
        <v>1524</v>
      </c>
      <c r="W553" s="2" t="s">
        <v>686</v>
      </c>
      <c r="X553" s="2" t="s">
        <v>3967</v>
      </c>
      <c r="Y553" s="2" t="s">
        <v>4057</v>
      </c>
      <c r="Z553" s="4">
        <v>91</v>
      </c>
      <c r="AA553" s="4">
        <f>=ROUNDDOWN(11.375,0)</f>
      </c>
      <c r="AB553" s="5">
        <v>8</v>
      </c>
      <c r="AC553" s="2" t="s">
        <v>1199</v>
      </c>
      <c r="AD553" s="4">
        <v>100</v>
      </c>
      <c r="AE553" s="4">
        <v>270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>
        <v>4</v>
      </c>
      <c r="AQ553" s="8">
        <v>249.86</v>
      </c>
      <c r="AR553" s="4">
        <v>3</v>
      </c>
      <c r="AS553" s="8">
        <v>163.05</v>
      </c>
      <c r="AT553" s="7">
        <v>0.3333</v>
      </c>
      <c r="AU553" s="7">
        <v>0.5324</v>
      </c>
      <c r="AV553" s="4" t="s">
        <v>229</v>
      </c>
      <c r="AW553" s="8" t="s">
        <v>229</v>
      </c>
      <c r="AX553" s="4" t="s">
        <v>229</v>
      </c>
      <c r="AY553" s="8" t="s">
        <v>229</v>
      </c>
      <c r="AZ553" s="7" t="s">
        <v>229</v>
      </c>
      <c r="BA553" s="7" t="s">
        <v>229</v>
      </c>
      <c r="BB553" s="7">
        <v>0.4877</v>
      </c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 t="s">
        <v>229</v>
      </c>
      <c r="BJ553" s="4">
        <v>4</v>
      </c>
      <c r="BK553" s="8">
        <v>249.86</v>
      </c>
      <c r="BL553" s="2" t="s">
        <v>4062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239</v>
      </c>
      <c r="BV553" s="2" t="s">
        <v>226</v>
      </c>
      <c r="BW553" s="2" t="s">
        <v>229</v>
      </c>
      <c r="BX553" s="2" t="s">
        <v>1124</v>
      </c>
      <c r="BY553" s="2" t="s">
        <v>241</v>
      </c>
      <c r="BZ553" s="2" t="s">
        <v>229</v>
      </c>
      <c r="CA553" s="4">
        <v>1</v>
      </c>
      <c r="CB553" s="8">
        <v>54.43</v>
      </c>
      <c r="CC553" s="4">
        <v>2</v>
      </c>
      <c r="CD553" s="8">
        <v>108.86</v>
      </c>
      <c r="CE553" s="7">
        <v>-0.5</v>
      </c>
      <c r="CF553" s="7">
        <v>-0.5</v>
      </c>
      <c r="CG553" s="2" t="s">
        <v>239</v>
      </c>
      <c r="CH553" s="2" t="s">
        <v>226</v>
      </c>
      <c r="CI553" s="2" t="s">
        <v>1510</v>
      </c>
      <c r="CJ553" s="2" t="s">
        <v>1912</v>
      </c>
      <c r="CK553" s="2" t="s">
        <v>241</v>
      </c>
      <c r="CL553" s="2" t="s">
        <v>229</v>
      </c>
      <c r="CM553" s="4">
        <v>1</v>
      </c>
      <c r="CN553" s="8">
        <v>56.25</v>
      </c>
      <c r="CO553" s="4"/>
      <c r="CP553" s="8"/>
      <c r="CQ553" s="7"/>
      <c r="CR553" s="7"/>
      <c r="CS553" s="2" t="s">
        <v>239</v>
      </c>
      <c r="CT553" s="2" t="s">
        <v>226</v>
      </c>
      <c r="CU553" s="2" t="s">
        <v>609</v>
      </c>
      <c r="CV553" s="2" t="s">
        <v>2249</v>
      </c>
      <c r="CW553" s="2" t="s">
        <v>241</v>
      </c>
      <c r="CX553" s="2" t="s">
        <v>229</v>
      </c>
      <c r="CY553" s="4">
        <v>1</v>
      </c>
      <c r="CZ553" s="8">
        <v>54.19</v>
      </c>
      <c r="DA553" s="4"/>
      <c r="DB553" s="8"/>
      <c r="DC553" s="7"/>
      <c r="DD553" s="7"/>
      <c r="DE553" s="2" t="s">
        <v>239</v>
      </c>
      <c r="DF553" s="2" t="s">
        <v>226</v>
      </c>
      <c r="DG553" s="2" t="s">
        <v>1793</v>
      </c>
      <c r="DH553" s="2" t="s">
        <v>2366</v>
      </c>
      <c r="DI553" s="2" t="s">
        <v>241</v>
      </c>
      <c r="DJ553" s="2" t="s">
        <v>229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226</v>
      </c>
      <c r="DS553" s="2" t="s">
        <v>558</v>
      </c>
      <c r="DT553" s="2" t="s">
        <v>3306</v>
      </c>
      <c r="DU553" s="2" t="s">
        <v>241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239</v>
      </c>
      <c r="ED553" s="2" t="s">
        <v>226</v>
      </c>
      <c r="EE553" s="2" t="s">
        <v>407</v>
      </c>
      <c r="EF553" s="2" t="s">
        <v>1996</v>
      </c>
      <c r="EG553" s="2" t="s">
        <v>241</v>
      </c>
      <c r="EH553" s="2" t="s">
        <v>229</v>
      </c>
      <c r="EI553" s="4"/>
      <c r="EJ553" s="8"/>
      <c r="EK553" s="4">
        <v>1</v>
      </c>
      <c r="EL553" s="8">
        <v>54.19</v>
      </c>
      <c r="EM553" s="7">
        <v>-1</v>
      </c>
      <c r="EN553" s="7">
        <v>-1</v>
      </c>
      <c r="EO553" s="2" t="s">
        <v>239</v>
      </c>
      <c r="EP553" s="2" t="s">
        <v>226</v>
      </c>
      <c r="EQ553" s="2" t="s">
        <v>323</v>
      </c>
      <c r="ER553" s="2" t="s">
        <v>572</v>
      </c>
      <c r="ES553" s="2" t="s">
        <v>241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226</v>
      </c>
      <c r="FC553" s="2" t="s">
        <v>834</v>
      </c>
      <c r="FD553" s="2" t="s">
        <v>3842</v>
      </c>
      <c r="FE553" s="2" t="s">
        <v>241</v>
      </c>
      <c r="FF553" s="2" t="s">
        <v>229</v>
      </c>
      <c r="FG553" s="4">
        <v>1</v>
      </c>
      <c r="FH553" s="8">
        <v>84.99</v>
      </c>
      <c r="FI553" s="4"/>
      <c r="FJ553" s="8"/>
      <c r="FK553" s="7"/>
      <c r="FL553" s="7"/>
      <c r="FM553" s="2" t="s">
        <v>239</v>
      </c>
      <c r="FN553" s="2" t="s">
        <v>226</v>
      </c>
      <c r="FO553" s="2" t="s">
        <v>609</v>
      </c>
      <c r="FP553" s="2" t="s">
        <v>2333</v>
      </c>
      <c r="FQ553" s="2" t="s">
        <v>241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239</v>
      </c>
      <c r="FZ553" s="2" t="s">
        <v>226</v>
      </c>
      <c r="GA553" s="2" t="s">
        <v>327</v>
      </c>
      <c r="GB553" s="2" t="s">
        <v>229</v>
      </c>
      <c r="GC553" s="2" t="s">
        <v>241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272</v>
      </c>
      <c r="GL553" s="2" t="s">
        <v>226</v>
      </c>
      <c r="GM553" s="2" t="s">
        <v>229</v>
      </c>
      <c r="GN553" s="2" t="s">
        <v>229</v>
      </c>
      <c r="GO553" s="2" t="s">
        <v>241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239</v>
      </c>
      <c r="GX553" s="2" t="s">
        <v>226</v>
      </c>
      <c r="GY553" s="2" t="s">
        <v>403</v>
      </c>
      <c r="GZ553" s="2" t="s">
        <v>1046</v>
      </c>
      <c r="HA553" s="2" t="s">
        <v>241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266</v>
      </c>
      <c r="HJ553" s="2" t="s">
        <v>226</v>
      </c>
      <c r="HK553" s="2" t="s">
        <v>229</v>
      </c>
      <c r="HL553" s="2" t="s">
        <v>229</v>
      </c>
      <c r="HM553" s="2" t="s">
        <v>241</v>
      </c>
      <c r="HN553" s="2" t="s">
        <v>263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226</v>
      </c>
      <c r="HW553" s="2" t="s">
        <v>460</v>
      </c>
      <c r="HX553" s="2" t="s">
        <v>577</v>
      </c>
      <c r="HY553" s="2" t="s">
        <v>241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266</v>
      </c>
      <c r="IH553" s="2" t="s">
        <v>226</v>
      </c>
      <c r="II553" s="2" t="s">
        <v>229</v>
      </c>
      <c r="IJ553" s="2" t="s">
        <v>229</v>
      </c>
      <c r="IK553" s="2" t="s">
        <v>241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267</v>
      </c>
      <c r="IT553" s="2" t="s">
        <v>226</v>
      </c>
      <c r="IU553" s="2" t="s">
        <v>229</v>
      </c>
      <c r="IV553" s="2" t="s">
        <v>229</v>
      </c>
      <c r="IW553" s="2" t="s">
        <v>241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267</v>
      </c>
      <c r="JF553" s="2" t="s">
        <v>226</v>
      </c>
      <c r="JG553" s="2" t="s">
        <v>229</v>
      </c>
      <c r="JH553" s="2" t="s">
        <v>229</v>
      </c>
      <c r="JI553" s="2" t="s">
        <v>241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272</v>
      </c>
      <c r="JR553" s="2" t="s">
        <v>226</v>
      </c>
      <c r="JS553" s="2" t="s">
        <v>229</v>
      </c>
      <c r="JT553" s="2" t="s">
        <v>229</v>
      </c>
      <c r="JU553" s="2" t="s">
        <v>241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272</v>
      </c>
      <c r="KD553" s="2" t="s">
        <v>226</v>
      </c>
      <c r="KE553" s="2" t="s">
        <v>229</v>
      </c>
      <c r="KF553" s="2" t="s">
        <v>229</v>
      </c>
      <c r="KG553" s="2" t="s">
        <v>241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272</v>
      </c>
      <c r="KP553" s="2" t="s">
        <v>226</v>
      </c>
      <c r="KQ553" s="2" t="s">
        <v>229</v>
      </c>
      <c r="KR553" s="2" t="s">
        <v>229</v>
      </c>
      <c r="KS553" s="2" t="s">
        <v>241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272</v>
      </c>
      <c r="LB553" s="2" t="s">
        <v>226</v>
      </c>
      <c r="LC553" s="2" t="s">
        <v>229</v>
      </c>
      <c r="LD553" s="2" t="s">
        <v>229</v>
      </c>
      <c r="LE553" s="2" t="s">
        <v>241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229</v>
      </c>
      <c r="LN553" s="2" t="s">
        <v>229</v>
      </c>
      <c r="LO553" s="2" t="s">
        <v>229</v>
      </c>
      <c r="LP553" s="2" t="s">
        <v>229</v>
      </c>
      <c r="LQ553" s="2" t="s">
        <v>229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239</v>
      </c>
      <c r="LZ553" s="2" t="s">
        <v>275</v>
      </c>
      <c r="MA553" s="2" t="s">
        <v>364</v>
      </c>
      <c r="MB553" s="2" t="s">
        <v>229</v>
      </c>
      <c r="MC553" s="2" t="s">
        <v>241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272</v>
      </c>
      <c r="ML553" s="2" t="s">
        <v>226</v>
      </c>
      <c r="MM553" s="2" t="s">
        <v>229</v>
      </c>
      <c r="MN553" s="2" t="s">
        <v>229</v>
      </c>
      <c r="MO553" s="2" t="s">
        <v>241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239</v>
      </c>
      <c r="MX553" s="2" t="s">
        <v>226</v>
      </c>
      <c r="MY553" s="2" t="s">
        <v>1965</v>
      </c>
      <c r="MZ553" s="2" t="s">
        <v>2624</v>
      </c>
      <c r="NA553" s="2" t="s">
        <v>241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239</v>
      </c>
      <c r="NJ553" s="2" t="s">
        <v>260</v>
      </c>
      <c r="NK553" s="2" t="s">
        <v>436</v>
      </c>
      <c r="NL553" s="2" t="s">
        <v>2690</v>
      </c>
      <c r="NM553" s="2" t="s">
        <v>241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272</v>
      </c>
      <c r="NV553" s="2" t="s">
        <v>226</v>
      </c>
      <c r="NW553" s="2" t="s">
        <v>229</v>
      </c>
      <c r="NX553" s="2" t="s">
        <v>229</v>
      </c>
      <c r="NY553" s="2" t="s">
        <v>241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266</v>
      </c>
      <c r="OH553" s="2" t="s">
        <v>226</v>
      </c>
      <c r="OI553" s="2" t="s">
        <v>229</v>
      </c>
      <c r="OJ553" s="2" t="s">
        <v>229</v>
      </c>
      <c r="OK553" s="2" t="s">
        <v>241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229</v>
      </c>
      <c r="OT553" s="2" t="s">
        <v>229</v>
      </c>
      <c r="OU553" s="2" t="s">
        <v>229</v>
      </c>
      <c r="OV553" s="2" t="s">
        <v>229</v>
      </c>
      <c r="OW553" s="2" t="s">
        <v>229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281</v>
      </c>
      <c r="PF553" s="2" t="s">
        <v>226</v>
      </c>
      <c r="PG553" s="2" t="s">
        <v>229</v>
      </c>
      <c r="PH553" s="2" t="s">
        <v>229</v>
      </c>
      <c r="PI553" s="2" t="s">
        <v>241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266</v>
      </c>
      <c r="PR553" s="2" t="s">
        <v>275</v>
      </c>
      <c r="PS553" s="2" t="s">
        <v>229</v>
      </c>
      <c r="PT553" s="2" t="s">
        <v>229</v>
      </c>
      <c r="PU553" s="2" t="s">
        <v>241</v>
      </c>
      <c r="PV553" s="2" t="s">
        <v>229</v>
      </c>
      <c r="PW553" s="4"/>
      <c r="PX553" s="8"/>
      <c r="PY553" s="4"/>
      <c r="PZ553" s="8"/>
      <c r="QA553" s="7"/>
      <c r="QB553" s="7"/>
      <c r="QC553" s="2" t="s">
        <v>281</v>
      </c>
      <c r="QD553" s="2" t="s">
        <v>226</v>
      </c>
      <c r="QE553" s="2" t="s">
        <v>229</v>
      </c>
      <c r="QF553" s="2" t="s">
        <v>229</v>
      </c>
      <c r="QG553" s="2" t="s">
        <v>241</v>
      </c>
      <c r="QH553" s="2" t="s">
        <v>229</v>
      </c>
      <c r="QI553" s="4"/>
      <c r="QJ553" s="8"/>
      <c r="QK553" s="4"/>
      <c r="QL553" s="8"/>
      <c r="QM553" s="7"/>
      <c r="QN553" s="7"/>
      <c r="QO553" s="2" t="s">
        <v>229</v>
      </c>
      <c r="QP553" s="2" t="s">
        <v>229</v>
      </c>
      <c r="QQ553" s="2" t="s">
        <v>229</v>
      </c>
      <c r="QR553" s="2" t="s">
        <v>229</v>
      </c>
      <c r="QS553" s="2" t="s">
        <v>229</v>
      </c>
      <c r="QT553" s="2" t="s">
        <v>229</v>
      </c>
      <c r="QU553" s="4"/>
      <c r="QV553" s="8"/>
      <c r="QW553" s="4"/>
      <c r="QX553" s="8"/>
      <c r="QY553" s="7"/>
      <c r="QZ553" s="7"/>
      <c r="RA553" s="2" t="s">
        <v>239</v>
      </c>
      <c r="RB553" s="2" t="s">
        <v>275</v>
      </c>
      <c r="RC553" s="2" t="s">
        <v>338</v>
      </c>
      <c r="RD553" s="2" t="s">
        <v>229</v>
      </c>
      <c r="RE553" s="2" t="s">
        <v>241</v>
      </c>
      <c r="RF553" s="2" t="s">
        <v>229</v>
      </c>
      <c r="RG553" s="4"/>
      <c r="RH553" s="8"/>
      <c r="RI553" s="4"/>
      <c r="RJ553" s="8"/>
      <c r="RK553" s="7"/>
      <c r="RL553" s="7"/>
      <c r="RM553" s="2" t="s">
        <v>229</v>
      </c>
      <c r="RN553" s="2" t="s">
        <v>229</v>
      </c>
      <c r="RO553" s="2" t="s">
        <v>229</v>
      </c>
      <c r="RP553" s="2" t="s">
        <v>229</v>
      </c>
      <c r="RQ553" s="2" t="s">
        <v>229</v>
      </c>
      <c r="RR553" s="2" t="s">
        <v>229</v>
      </c>
      <c r="RS553" s="4"/>
      <c r="RT553" s="8"/>
      <c r="RU553" s="4"/>
      <c r="RV553" s="8"/>
      <c r="RW553" s="7"/>
      <c r="RX553" s="7"/>
      <c r="RY553" s="2" t="s">
        <v>266</v>
      </c>
      <c r="RZ553" s="2" t="s">
        <v>275</v>
      </c>
      <c r="SA553" s="2" t="s">
        <v>229</v>
      </c>
      <c r="SB553" s="2" t="s">
        <v>229</v>
      </c>
      <c r="SC553" s="2" t="s">
        <v>241</v>
      </c>
      <c r="SD553" s="2" t="s">
        <v>229</v>
      </c>
      <c r="SE553" s="4">
        <v>91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>
        <v>100</v>
      </c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>
        <v>90</v>
      </c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>
        <v>80</v>
      </c>
      <c r="VO553" s="4"/>
      <c r="VP553" s="4"/>
      <c r="VQ553" s="4"/>
      <c r="VR553" s="4"/>
      <c r="VS553" s="4"/>
    </row>
    <row r="554">
      <c r="A554" s="2" t="s">
        <v>4063</v>
      </c>
      <c r="B554" s="2" t="s">
        <v>216</v>
      </c>
      <c r="C554" s="2" t="s">
        <v>3859</v>
      </c>
      <c r="D554" s="2" t="s">
        <v>218</v>
      </c>
      <c r="E554" s="2" t="s">
        <v>219</v>
      </c>
      <c r="F554" s="2" t="s">
        <v>4064</v>
      </c>
      <c r="G554" s="2" t="s">
        <v>4065</v>
      </c>
      <c r="H554" s="2" t="s">
        <v>2269</v>
      </c>
      <c r="I554" s="2" t="s">
        <v>3984</v>
      </c>
      <c r="J554" s="2" t="s">
        <v>285</v>
      </c>
      <c r="K554" s="2" t="s">
        <v>4066</v>
      </c>
      <c r="L554" s="3">
        <v>50</v>
      </c>
      <c r="M554" s="3">
        <v>52.5</v>
      </c>
      <c r="N554" s="3">
        <v>99.99</v>
      </c>
      <c r="O554" s="2" t="s">
        <v>981</v>
      </c>
      <c r="P554" s="2" t="s">
        <v>2072</v>
      </c>
      <c r="Q554" s="2" t="s">
        <v>228</v>
      </c>
      <c r="R554" s="2" t="s">
        <v>229</v>
      </c>
      <c r="S554" s="2" t="s">
        <v>4067</v>
      </c>
      <c r="T554" s="2" t="s">
        <v>3733</v>
      </c>
      <c r="U554" s="2" t="s">
        <v>733</v>
      </c>
      <c r="V554" s="2" t="s">
        <v>1524</v>
      </c>
      <c r="W554" s="2" t="s">
        <v>1009</v>
      </c>
      <c r="X554" s="2" t="s">
        <v>229</v>
      </c>
      <c r="Y554" s="2" t="s">
        <v>1342</v>
      </c>
      <c r="Z554" s="4"/>
      <c r="AA554" s="4">
        <f>=ROUNDDOWN({0},0)</f>
      </c>
      <c r="AB554" s="5">
        <v>2.3</v>
      </c>
      <c r="AC554" s="2" t="s">
        <v>229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/>
      <c r="AQ554" s="8"/>
      <c r="AR554" s="4">
        <v>9</v>
      </c>
      <c r="AS554" s="8">
        <v>477.45</v>
      </c>
      <c r="AT554" s="7">
        <v>-1</v>
      </c>
      <c r="AU554" s="7">
        <v>-1</v>
      </c>
      <c r="AV554" s="4"/>
      <c r="AW554" s="8"/>
      <c r="AX554" s="4">
        <v>9</v>
      </c>
      <c r="AY554" s="8">
        <v>477.45</v>
      </c>
      <c r="AZ554" s="7">
        <v>-1</v>
      </c>
      <c r="BA554" s="7">
        <v>-1</v>
      </c>
      <c r="BB554" s="7"/>
      <c r="BC554" s="4"/>
      <c r="BD554" s="8"/>
      <c r="BE554" s="4">
        <v>9</v>
      </c>
      <c r="BF554" s="8">
        <v>477.45</v>
      </c>
      <c r="BG554" s="7">
        <v>-1</v>
      </c>
      <c r="BH554" s="7">
        <v>-1</v>
      </c>
      <c r="BI554" s="7"/>
      <c r="BJ554" s="4"/>
      <c r="BK554" s="8"/>
      <c r="BL554" s="2" t="s">
        <v>1484</v>
      </c>
      <c r="BM554" s="7"/>
      <c r="BN554" s="7"/>
      <c r="BO554" s="4"/>
      <c r="BP554" s="8"/>
      <c r="BQ554" s="4">
        <v>5</v>
      </c>
      <c r="BR554" s="8">
        <v>278.15</v>
      </c>
      <c r="BS554" s="7">
        <v>-1</v>
      </c>
      <c r="BT554" s="7">
        <v>-1</v>
      </c>
      <c r="BU554" s="2" t="s">
        <v>239</v>
      </c>
      <c r="BV554" s="2" t="s">
        <v>275</v>
      </c>
      <c r="BW554" s="2" t="s">
        <v>229</v>
      </c>
      <c r="BX554" s="2" t="s">
        <v>2419</v>
      </c>
      <c r="BY554" s="2" t="s">
        <v>241</v>
      </c>
      <c r="BZ554" s="2" t="s">
        <v>229</v>
      </c>
      <c r="CA554" s="4"/>
      <c r="CB554" s="8"/>
      <c r="CC554" s="4">
        <v>2</v>
      </c>
      <c r="CD554" s="8">
        <v>104.8</v>
      </c>
      <c r="CE554" s="7">
        <v>-1</v>
      </c>
      <c r="CF554" s="7">
        <v>-1</v>
      </c>
      <c r="CG554" s="2" t="s">
        <v>239</v>
      </c>
      <c r="CH554" s="2" t="s">
        <v>275</v>
      </c>
      <c r="CI554" s="2" t="s">
        <v>4048</v>
      </c>
      <c r="CJ554" s="2" t="s">
        <v>431</v>
      </c>
      <c r="CK554" s="2" t="s">
        <v>241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275</v>
      </c>
      <c r="CU554" s="2" t="s">
        <v>1370</v>
      </c>
      <c r="CV554" s="2" t="s">
        <v>4068</v>
      </c>
      <c r="CW554" s="2" t="s">
        <v>241</v>
      </c>
      <c r="CX554" s="2" t="s">
        <v>229</v>
      </c>
      <c r="CY554" s="4"/>
      <c r="CZ554" s="8"/>
      <c r="DA554" s="4"/>
      <c r="DB554" s="8"/>
      <c r="DC554" s="7"/>
      <c r="DD554" s="7"/>
      <c r="DE554" s="2" t="s">
        <v>239</v>
      </c>
      <c r="DF554" s="2" t="s">
        <v>275</v>
      </c>
      <c r="DG554" s="2" t="s">
        <v>2416</v>
      </c>
      <c r="DH554" s="2" t="s">
        <v>797</v>
      </c>
      <c r="DI554" s="2" t="s">
        <v>241</v>
      </c>
      <c r="DJ554" s="2" t="s">
        <v>229</v>
      </c>
      <c r="DK554" s="4"/>
      <c r="DL554" s="8"/>
      <c r="DM554" s="4"/>
      <c r="DN554" s="8"/>
      <c r="DO554" s="7"/>
      <c r="DP554" s="7"/>
      <c r="DQ554" s="2" t="s">
        <v>239</v>
      </c>
      <c r="DR554" s="2" t="s">
        <v>275</v>
      </c>
      <c r="DS554" s="2" t="s">
        <v>871</v>
      </c>
      <c r="DT554" s="2" t="s">
        <v>774</v>
      </c>
      <c r="DU554" s="2" t="s">
        <v>241</v>
      </c>
      <c r="DV554" s="2" t="s">
        <v>229</v>
      </c>
      <c r="DW554" s="4"/>
      <c r="DX554" s="8"/>
      <c r="DY554" s="4"/>
      <c r="DZ554" s="8"/>
      <c r="EA554" s="7"/>
      <c r="EB554" s="7"/>
      <c r="EC554" s="2" t="s">
        <v>239</v>
      </c>
      <c r="ED554" s="2" t="s">
        <v>275</v>
      </c>
      <c r="EE554" s="2" t="s">
        <v>875</v>
      </c>
      <c r="EF554" s="2" t="s">
        <v>745</v>
      </c>
      <c r="EG554" s="2" t="s">
        <v>241</v>
      </c>
      <c r="EH554" s="2" t="s">
        <v>229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275</v>
      </c>
      <c r="EQ554" s="2" t="s">
        <v>950</v>
      </c>
      <c r="ER554" s="2" t="s">
        <v>4069</v>
      </c>
      <c r="ES554" s="2" t="s">
        <v>241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275</v>
      </c>
      <c r="FC554" s="2" t="s">
        <v>1349</v>
      </c>
      <c r="FD554" s="2" t="s">
        <v>799</v>
      </c>
      <c r="FE554" s="2" t="s">
        <v>241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275</v>
      </c>
      <c r="FO554" s="2" t="s">
        <v>1728</v>
      </c>
      <c r="FP554" s="2" t="s">
        <v>875</v>
      </c>
      <c r="FQ554" s="2" t="s">
        <v>241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229</v>
      </c>
      <c r="FZ554" s="2" t="s">
        <v>229</v>
      </c>
      <c r="GA554" s="2" t="s">
        <v>229</v>
      </c>
      <c r="GB554" s="2" t="s">
        <v>229</v>
      </c>
      <c r="GC554" s="2" t="s">
        <v>229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272</v>
      </c>
      <c r="GL554" s="2" t="s">
        <v>275</v>
      </c>
      <c r="GM554" s="2" t="s">
        <v>229</v>
      </c>
      <c r="GN554" s="2" t="s">
        <v>229</v>
      </c>
      <c r="GO554" s="2" t="s">
        <v>241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239</v>
      </c>
      <c r="GX554" s="2" t="s">
        <v>275</v>
      </c>
      <c r="GY554" s="2" t="s">
        <v>1492</v>
      </c>
      <c r="GZ554" s="2" t="s">
        <v>3263</v>
      </c>
      <c r="HA554" s="2" t="s">
        <v>241</v>
      </c>
      <c r="HB554" s="2" t="s">
        <v>229</v>
      </c>
      <c r="HC554" s="4"/>
      <c r="HD554" s="8"/>
      <c r="HE554" s="4">
        <v>2</v>
      </c>
      <c r="HF554" s="8">
        <v>94.5</v>
      </c>
      <c r="HG554" s="7">
        <v>-1</v>
      </c>
      <c r="HH554" s="7">
        <v>-1</v>
      </c>
      <c r="HI554" s="2" t="s">
        <v>239</v>
      </c>
      <c r="HJ554" s="2" t="s">
        <v>275</v>
      </c>
      <c r="HK554" s="2" t="s">
        <v>718</v>
      </c>
      <c r="HL554" s="2" t="s">
        <v>1364</v>
      </c>
      <c r="HM554" s="2" t="s">
        <v>241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275</v>
      </c>
      <c r="HW554" s="2" t="s">
        <v>2322</v>
      </c>
      <c r="HX554" s="2" t="s">
        <v>3495</v>
      </c>
      <c r="HY554" s="2" t="s">
        <v>241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266</v>
      </c>
      <c r="IH554" s="2" t="s">
        <v>275</v>
      </c>
      <c r="II554" s="2" t="s">
        <v>229</v>
      </c>
      <c r="IJ554" s="2" t="s">
        <v>229</v>
      </c>
      <c r="IK554" s="2" t="s">
        <v>241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272</v>
      </c>
      <c r="IT554" s="2" t="s">
        <v>275</v>
      </c>
      <c r="IU554" s="2" t="s">
        <v>229</v>
      </c>
      <c r="IV554" s="2" t="s">
        <v>229</v>
      </c>
      <c r="IW554" s="2" t="s">
        <v>241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239</v>
      </c>
      <c r="JF554" s="2" t="s">
        <v>275</v>
      </c>
      <c r="JG554" s="2" t="s">
        <v>268</v>
      </c>
      <c r="JH554" s="2" t="s">
        <v>507</v>
      </c>
      <c r="JI554" s="2" t="s">
        <v>241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229</v>
      </c>
      <c r="JR554" s="2" t="s">
        <v>229</v>
      </c>
      <c r="JS554" s="2" t="s">
        <v>229</v>
      </c>
      <c r="JT554" s="2" t="s">
        <v>229</v>
      </c>
      <c r="JU554" s="2" t="s">
        <v>229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272</v>
      </c>
      <c r="KD554" s="2" t="s">
        <v>275</v>
      </c>
      <c r="KE554" s="2" t="s">
        <v>229</v>
      </c>
      <c r="KF554" s="2" t="s">
        <v>229</v>
      </c>
      <c r="KG554" s="2" t="s">
        <v>241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272</v>
      </c>
      <c r="KP554" s="2" t="s">
        <v>275</v>
      </c>
      <c r="KQ554" s="2" t="s">
        <v>229</v>
      </c>
      <c r="KR554" s="2" t="s">
        <v>229</v>
      </c>
      <c r="KS554" s="2" t="s">
        <v>241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239</v>
      </c>
      <c r="LB554" s="2" t="s">
        <v>275</v>
      </c>
      <c r="LC554" s="2" t="s">
        <v>1357</v>
      </c>
      <c r="LD554" s="2" t="s">
        <v>3223</v>
      </c>
      <c r="LE554" s="2" t="s">
        <v>241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229</v>
      </c>
      <c r="LN554" s="2" t="s">
        <v>229</v>
      </c>
      <c r="LO554" s="2" t="s">
        <v>229</v>
      </c>
      <c r="LP554" s="2" t="s">
        <v>229</v>
      </c>
      <c r="LQ554" s="2" t="s">
        <v>229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239</v>
      </c>
      <c r="LZ554" s="2" t="s">
        <v>275</v>
      </c>
      <c r="MA554" s="2" t="s">
        <v>740</v>
      </c>
      <c r="MB554" s="2" t="s">
        <v>292</v>
      </c>
      <c r="MC554" s="2" t="s">
        <v>241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266</v>
      </c>
      <c r="ML554" s="2" t="s">
        <v>275</v>
      </c>
      <c r="MM554" s="2" t="s">
        <v>229</v>
      </c>
      <c r="MN554" s="2" t="s">
        <v>229</v>
      </c>
      <c r="MO554" s="2" t="s">
        <v>241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239</v>
      </c>
      <c r="MX554" s="2" t="s">
        <v>275</v>
      </c>
      <c r="MY554" s="2" t="s">
        <v>460</v>
      </c>
      <c r="MZ554" s="2" t="s">
        <v>229</v>
      </c>
      <c r="NA554" s="2" t="s">
        <v>241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239</v>
      </c>
      <c r="NJ554" s="2" t="s">
        <v>275</v>
      </c>
      <c r="NK554" s="2" t="s">
        <v>1794</v>
      </c>
      <c r="NL554" s="2" t="s">
        <v>3853</v>
      </c>
      <c r="NM554" s="2" t="s">
        <v>241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272</v>
      </c>
      <c r="NV554" s="2" t="s">
        <v>275</v>
      </c>
      <c r="NW554" s="2" t="s">
        <v>229</v>
      </c>
      <c r="NX554" s="2" t="s">
        <v>229</v>
      </c>
      <c r="NY554" s="2" t="s">
        <v>241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229</v>
      </c>
      <c r="OH554" s="2" t="s">
        <v>229</v>
      </c>
      <c r="OI554" s="2" t="s">
        <v>229</v>
      </c>
      <c r="OJ554" s="2" t="s">
        <v>229</v>
      </c>
      <c r="OK554" s="2" t="s">
        <v>229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229</v>
      </c>
      <c r="OT554" s="2" t="s">
        <v>229</v>
      </c>
      <c r="OU554" s="2" t="s">
        <v>229</v>
      </c>
      <c r="OV554" s="2" t="s">
        <v>229</v>
      </c>
      <c r="OW554" s="2" t="s">
        <v>229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229</v>
      </c>
      <c r="PF554" s="2" t="s">
        <v>229</v>
      </c>
      <c r="PG554" s="2" t="s">
        <v>229</v>
      </c>
      <c r="PH554" s="2" t="s">
        <v>229</v>
      </c>
      <c r="PI554" s="2" t="s">
        <v>229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266</v>
      </c>
      <c r="PR554" s="2" t="s">
        <v>275</v>
      </c>
      <c r="PS554" s="2" t="s">
        <v>229</v>
      </c>
      <c r="PT554" s="2" t="s">
        <v>229</v>
      </c>
      <c r="PU554" s="2" t="s">
        <v>241</v>
      </c>
      <c r="PV554" s="2" t="s">
        <v>229</v>
      </c>
      <c r="PW554" s="4"/>
      <c r="PX554" s="8"/>
      <c r="PY554" s="4"/>
      <c r="PZ554" s="8"/>
      <c r="QA554" s="7"/>
      <c r="QB554" s="7"/>
      <c r="QC554" s="2" t="s">
        <v>281</v>
      </c>
      <c r="QD554" s="2" t="s">
        <v>275</v>
      </c>
      <c r="QE554" s="2" t="s">
        <v>229</v>
      </c>
      <c r="QF554" s="2" t="s">
        <v>229</v>
      </c>
      <c r="QG554" s="2" t="s">
        <v>241</v>
      </c>
      <c r="QH554" s="2" t="s">
        <v>229</v>
      </c>
      <c r="QI554" s="4"/>
      <c r="QJ554" s="8"/>
      <c r="QK554" s="4"/>
      <c r="QL554" s="8"/>
      <c r="QM554" s="7"/>
      <c r="QN554" s="7"/>
      <c r="QO554" s="2" t="s">
        <v>229</v>
      </c>
      <c r="QP554" s="2" t="s">
        <v>229</v>
      </c>
      <c r="QQ554" s="2" t="s">
        <v>229</v>
      </c>
      <c r="QR554" s="2" t="s">
        <v>229</v>
      </c>
      <c r="QS554" s="2" t="s">
        <v>229</v>
      </c>
      <c r="QT554" s="2" t="s">
        <v>229</v>
      </c>
      <c r="QU554" s="4"/>
      <c r="QV554" s="8"/>
      <c r="QW554" s="4"/>
      <c r="QX554" s="8"/>
      <c r="QY554" s="7"/>
      <c r="QZ554" s="7"/>
      <c r="RA554" s="2" t="s">
        <v>272</v>
      </c>
      <c r="RB554" s="2" t="s">
        <v>275</v>
      </c>
      <c r="RC554" s="2" t="s">
        <v>229</v>
      </c>
      <c r="RD554" s="2" t="s">
        <v>229</v>
      </c>
      <c r="RE554" s="2" t="s">
        <v>241</v>
      </c>
      <c r="RF554" s="2" t="s">
        <v>229</v>
      </c>
      <c r="RG554" s="4"/>
      <c r="RH554" s="8"/>
      <c r="RI554" s="4"/>
      <c r="RJ554" s="8"/>
      <c r="RK554" s="7"/>
      <c r="RL554" s="7"/>
      <c r="RM554" s="2" t="s">
        <v>229</v>
      </c>
      <c r="RN554" s="2" t="s">
        <v>229</v>
      </c>
      <c r="RO554" s="2" t="s">
        <v>229</v>
      </c>
      <c r="RP554" s="2" t="s">
        <v>229</v>
      </c>
      <c r="RQ554" s="2" t="s">
        <v>229</v>
      </c>
      <c r="RR554" s="2" t="s">
        <v>229</v>
      </c>
      <c r="RS554" s="4"/>
      <c r="RT554" s="8"/>
      <c r="RU554" s="4"/>
      <c r="RV554" s="8"/>
      <c r="RW554" s="7"/>
      <c r="RX554" s="7"/>
      <c r="RY554" s="2" t="s">
        <v>239</v>
      </c>
      <c r="RZ554" s="2" t="s">
        <v>275</v>
      </c>
      <c r="SA554" s="2" t="s">
        <v>4070</v>
      </c>
      <c r="SB554" s="2" t="s">
        <v>533</v>
      </c>
      <c r="SC554" s="2" t="s">
        <v>241</v>
      </c>
      <c r="SD554" s="2" t="s">
        <v>229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</row>
    <row r="555">
      <c r="A555" s="2" t="s">
        <v>4071</v>
      </c>
      <c r="B555" s="2" t="s">
        <v>216</v>
      </c>
      <c r="C555" s="2" t="s">
        <v>3859</v>
      </c>
      <c r="D555" s="2" t="s">
        <v>218</v>
      </c>
      <c r="E555" s="2" t="s">
        <v>219</v>
      </c>
      <c r="F555" s="2" t="s">
        <v>4072</v>
      </c>
      <c r="G555" s="2" t="s">
        <v>4073</v>
      </c>
      <c r="H555" s="2" t="s">
        <v>4074</v>
      </c>
      <c r="I555" s="2" t="s">
        <v>1434</v>
      </c>
      <c r="J555" s="2" t="s">
        <v>285</v>
      </c>
      <c r="K555" s="2" t="s">
        <v>4075</v>
      </c>
      <c r="L555" s="3">
        <v>43.2</v>
      </c>
      <c r="M555" s="3">
        <v>45.36</v>
      </c>
      <c r="N555" s="3">
        <v>89.99</v>
      </c>
      <c r="O555" s="2" t="s">
        <v>2130</v>
      </c>
      <c r="P555" s="2" t="s">
        <v>964</v>
      </c>
      <c r="Q555" s="2" t="s">
        <v>228</v>
      </c>
      <c r="R555" s="2" t="s">
        <v>229</v>
      </c>
      <c r="S555" s="2" t="s">
        <v>4076</v>
      </c>
      <c r="T555" s="2" t="s">
        <v>229</v>
      </c>
      <c r="U555" s="2" t="s">
        <v>733</v>
      </c>
      <c r="V555" s="2" t="s">
        <v>4077</v>
      </c>
      <c r="W555" s="2" t="s">
        <v>1009</v>
      </c>
      <c r="X555" s="2" t="s">
        <v>229</v>
      </c>
      <c r="Y555" s="2" t="s">
        <v>702</v>
      </c>
      <c r="Z555" s="4"/>
      <c r="AA555" s="4">
        <f>=ROUNDDOWN({0},0)</f>
      </c>
      <c r="AB555" s="5"/>
      <c r="AC555" s="2" t="s">
        <v>229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229</v>
      </c>
      <c r="BM555" s="7"/>
      <c r="BN555" s="7"/>
      <c r="BO555" s="4"/>
      <c r="BP555" s="8"/>
      <c r="BQ555" s="4"/>
      <c r="BR555" s="8"/>
      <c r="BS555" s="7"/>
      <c r="BT555" s="7"/>
      <c r="BU555" s="2" t="s">
        <v>239</v>
      </c>
      <c r="BV555" s="2" t="s">
        <v>275</v>
      </c>
      <c r="BW555" s="2" t="s">
        <v>229</v>
      </c>
      <c r="BX555" s="2" t="s">
        <v>2972</v>
      </c>
      <c r="BY555" s="2" t="s">
        <v>241</v>
      </c>
      <c r="BZ555" s="2" t="s">
        <v>229</v>
      </c>
      <c r="CA555" s="4"/>
      <c r="CB555" s="8"/>
      <c r="CC555" s="4"/>
      <c r="CD555" s="8"/>
      <c r="CE555" s="7"/>
      <c r="CF555" s="7"/>
      <c r="CG555" s="2" t="s">
        <v>281</v>
      </c>
      <c r="CH555" s="2" t="s">
        <v>275</v>
      </c>
      <c r="CI555" s="2" t="s">
        <v>229</v>
      </c>
      <c r="CJ555" s="2" t="s">
        <v>229</v>
      </c>
      <c r="CK555" s="2" t="s">
        <v>241</v>
      </c>
      <c r="CL555" s="2" t="s">
        <v>229</v>
      </c>
      <c r="CM555" s="4"/>
      <c r="CN555" s="8"/>
      <c r="CO555" s="4"/>
      <c r="CP555" s="8"/>
      <c r="CQ555" s="7"/>
      <c r="CR555" s="7"/>
      <c r="CS555" s="2" t="s">
        <v>239</v>
      </c>
      <c r="CT555" s="2" t="s">
        <v>275</v>
      </c>
      <c r="CU555" s="2" t="s">
        <v>696</v>
      </c>
      <c r="CV555" s="2" t="s">
        <v>940</v>
      </c>
      <c r="CW555" s="2" t="s">
        <v>241</v>
      </c>
      <c r="CX555" s="2" t="s">
        <v>229</v>
      </c>
      <c r="CY555" s="4"/>
      <c r="CZ555" s="8"/>
      <c r="DA555" s="4"/>
      <c r="DB555" s="8"/>
      <c r="DC555" s="7"/>
      <c r="DD555" s="7"/>
      <c r="DE555" s="2" t="s">
        <v>239</v>
      </c>
      <c r="DF555" s="2" t="s">
        <v>275</v>
      </c>
      <c r="DG555" s="2" t="s">
        <v>952</v>
      </c>
      <c r="DH555" s="2" t="s">
        <v>1449</v>
      </c>
      <c r="DI555" s="2" t="s">
        <v>241</v>
      </c>
      <c r="DJ555" s="2" t="s">
        <v>229</v>
      </c>
      <c r="DK555" s="4"/>
      <c r="DL555" s="8"/>
      <c r="DM555" s="4"/>
      <c r="DN555" s="8"/>
      <c r="DO555" s="7"/>
      <c r="DP555" s="7"/>
      <c r="DQ555" s="2" t="s">
        <v>239</v>
      </c>
      <c r="DR555" s="2" t="s">
        <v>275</v>
      </c>
      <c r="DS555" s="2" t="s">
        <v>229</v>
      </c>
      <c r="DT555" s="2" t="s">
        <v>229</v>
      </c>
      <c r="DU555" s="2" t="s">
        <v>241</v>
      </c>
      <c r="DV555" s="2" t="s">
        <v>229</v>
      </c>
      <c r="DW555" s="4"/>
      <c r="DX555" s="8"/>
      <c r="DY555" s="4"/>
      <c r="DZ555" s="8"/>
      <c r="EA555" s="7"/>
      <c r="EB555" s="7"/>
      <c r="EC555" s="2" t="s">
        <v>239</v>
      </c>
      <c r="ED555" s="2" t="s">
        <v>275</v>
      </c>
      <c r="EE555" s="2" t="s">
        <v>813</v>
      </c>
      <c r="EF555" s="2" t="s">
        <v>1703</v>
      </c>
      <c r="EG555" s="2" t="s">
        <v>241</v>
      </c>
      <c r="EH555" s="2" t="s">
        <v>229</v>
      </c>
      <c r="EI555" s="4"/>
      <c r="EJ555" s="8"/>
      <c r="EK555" s="4"/>
      <c r="EL555" s="8"/>
      <c r="EM555" s="7"/>
      <c r="EN555" s="7"/>
      <c r="EO555" s="2" t="s">
        <v>239</v>
      </c>
      <c r="EP555" s="2" t="s">
        <v>275</v>
      </c>
      <c r="EQ555" s="2" t="s">
        <v>755</v>
      </c>
      <c r="ER555" s="2" t="s">
        <v>1180</v>
      </c>
      <c r="ES555" s="2" t="s">
        <v>241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275</v>
      </c>
      <c r="FC555" s="2" t="s">
        <v>702</v>
      </c>
      <c r="FD555" s="2" t="s">
        <v>1235</v>
      </c>
      <c r="FE555" s="2" t="s">
        <v>241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275</v>
      </c>
      <c r="FO555" s="2" t="s">
        <v>2275</v>
      </c>
      <c r="FP555" s="2" t="s">
        <v>737</v>
      </c>
      <c r="FQ555" s="2" t="s">
        <v>241</v>
      </c>
      <c r="FR555" s="2" t="s">
        <v>229</v>
      </c>
      <c r="FS555" s="4"/>
      <c r="FT555" s="8"/>
      <c r="FU555" s="4"/>
      <c r="FV555" s="8"/>
      <c r="FW555" s="7"/>
      <c r="FX555" s="7"/>
      <c r="FY555" s="2" t="s">
        <v>229</v>
      </c>
      <c r="FZ555" s="2" t="s">
        <v>229</v>
      </c>
      <c r="GA555" s="2" t="s">
        <v>229</v>
      </c>
      <c r="GB555" s="2" t="s">
        <v>229</v>
      </c>
      <c r="GC555" s="2" t="s">
        <v>229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272</v>
      </c>
      <c r="GL555" s="2" t="s">
        <v>275</v>
      </c>
      <c r="GM555" s="2" t="s">
        <v>229</v>
      </c>
      <c r="GN555" s="2" t="s">
        <v>229</v>
      </c>
      <c r="GO555" s="2" t="s">
        <v>241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272</v>
      </c>
      <c r="GX555" s="2" t="s">
        <v>275</v>
      </c>
      <c r="GY555" s="2" t="s">
        <v>229</v>
      </c>
      <c r="GZ555" s="2" t="s">
        <v>229</v>
      </c>
      <c r="HA555" s="2" t="s">
        <v>241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239</v>
      </c>
      <c r="HJ555" s="2" t="s">
        <v>275</v>
      </c>
      <c r="HK555" s="2" t="s">
        <v>711</v>
      </c>
      <c r="HL555" s="2" t="s">
        <v>813</v>
      </c>
      <c r="HM555" s="2" t="s">
        <v>241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229</v>
      </c>
      <c r="HV555" s="2" t="s">
        <v>229</v>
      </c>
      <c r="HW555" s="2" t="s">
        <v>229</v>
      </c>
      <c r="HX555" s="2" t="s">
        <v>229</v>
      </c>
      <c r="HY555" s="2" t="s">
        <v>229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272</v>
      </c>
      <c r="IH555" s="2" t="s">
        <v>275</v>
      </c>
      <c r="II555" s="2" t="s">
        <v>229</v>
      </c>
      <c r="IJ555" s="2" t="s">
        <v>229</v>
      </c>
      <c r="IK555" s="2" t="s">
        <v>241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272</v>
      </c>
      <c r="IT555" s="2" t="s">
        <v>226</v>
      </c>
      <c r="IU555" s="2" t="s">
        <v>229</v>
      </c>
      <c r="IV555" s="2" t="s">
        <v>229</v>
      </c>
      <c r="IW555" s="2" t="s">
        <v>241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229</v>
      </c>
      <c r="JF555" s="2" t="s">
        <v>229</v>
      </c>
      <c r="JG555" s="2" t="s">
        <v>229</v>
      </c>
      <c r="JH555" s="2" t="s">
        <v>229</v>
      </c>
      <c r="JI555" s="2" t="s">
        <v>229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229</v>
      </c>
      <c r="JR555" s="2" t="s">
        <v>229</v>
      </c>
      <c r="JS555" s="2" t="s">
        <v>229</v>
      </c>
      <c r="JT555" s="2" t="s">
        <v>229</v>
      </c>
      <c r="JU555" s="2" t="s">
        <v>229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281</v>
      </c>
      <c r="KD555" s="2" t="s">
        <v>275</v>
      </c>
      <c r="KE555" s="2" t="s">
        <v>229</v>
      </c>
      <c r="KF555" s="2" t="s">
        <v>229</v>
      </c>
      <c r="KG555" s="2" t="s">
        <v>241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229</v>
      </c>
      <c r="KP555" s="2" t="s">
        <v>229</v>
      </c>
      <c r="KQ555" s="2" t="s">
        <v>229</v>
      </c>
      <c r="KR555" s="2" t="s">
        <v>229</v>
      </c>
      <c r="KS555" s="2" t="s">
        <v>229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272</v>
      </c>
      <c r="LB555" s="2" t="s">
        <v>275</v>
      </c>
      <c r="LC555" s="2" t="s">
        <v>229</v>
      </c>
      <c r="LD555" s="2" t="s">
        <v>229</v>
      </c>
      <c r="LE555" s="2" t="s">
        <v>241</v>
      </c>
      <c r="LF555" s="2" t="s">
        <v>229</v>
      </c>
      <c r="LG555" s="4"/>
      <c r="LH555" s="8"/>
      <c r="LI555" s="4"/>
      <c r="LJ555" s="8"/>
      <c r="LK555" s="7"/>
      <c r="LL555" s="7"/>
      <c r="LM555" s="2" t="s">
        <v>229</v>
      </c>
      <c r="LN555" s="2" t="s">
        <v>229</v>
      </c>
      <c r="LO555" s="2" t="s">
        <v>229</v>
      </c>
      <c r="LP555" s="2" t="s">
        <v>229</v>
      </c>
      <c r="LQ555" s="2" t="s">
        <v>229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239</v>
      </c>
      <c r="LZ555" s="2" t="s">
        <v>275</v>
      </c>
      <c r="MA555" s="2" t="s">
        <v>3078</v>
      </c>
      <c r="MB555" s="2" t="s">
        <v>229</v>
      </c>
      <c r="MC555" s="2" t="s">
        <v>241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229</v>
      </c>
      <c r="ML555" s="2" t="s">
        <v>229</v>
      </c>
      <c r="MM555" s="2" t="s">
        <v>229</v>
      </c>
      <c r="MN555" s="2" t="s">
        <v>229</v>
      </c>
      <c r="MO555" s="2" t="s">
        <v>229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229</v>
      </c>
      <c r="MY555" s="2" t="s">
        <v>229</v>
      </c>
      <c r="MZ555" s="2" t="s">
        <v>229</v>
      </c>
      <c r="NA555" s="2" t="s">
        <v>229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239</v>
      </c>
      <c r="NJ555" s="2" t="s">
        <v>275</v>
      </c>
      <c r="NK555" s="2" t="s">
        <v>773</v>
      </c>
      <c r="NL555" s="2" t="s">
        <v>813</v>
      </c>
      <c r="NM555" s="2" t="s">
        <v>241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272</v>
      </c>
      <c r="NV555" s="2" t="s">
        <v>275</v>
      </c>
      <c r="NW555" s="2" t="s">
        <v>229</v>
      </c>
      <c r="NX555" s="2" t="s">
        <v>229</v>
      </c>
      <c r="NY555" s="2" t="s">
        <v>241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229</v>
      </c>
      <c r="OH555" s="2" t="s">
        <v>229</v>
      </c>
      <c r="OI555" s="2" t="s">
        <v>229</v>
      </c>
      <c r="OJ555" s="2" t="s">
        <v>229</v>
      </c>
      <c r="OK555" s="2" t="s">
        <v>229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229</v>
      </c>
      <c r="OT555" s="2" t="s">
        <v>229</v>
      </c>
      <c r="OU555" s="2" t="s">
        <v>229</v>
      </c>
      <c r="OV555" s="2" t="s">
        <v>229</v>
      </c>
      <c r="OW555" s="2" t="s">
        <v>229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229</v>
      </c>
      <c r="PF555" s="2" t="s">
        <v>229</v>
      </c>
      <c r="PG555" s="2" t="s">
        <v>229</v>
      </c>
      <c r="PH555" s="2" t="s">
        <v>229</v>
      </c>
      <c r="PI555" s="2" t="s">
        <v>229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272</v>
      </c>
      <c r="PR555" s="2" t="s">
        <v>275</v>
      </c>
      <c r="PS555" s="2" t="s">
        <v>229</v>
      </c>
      <c r="PT555" s="2" t="s">
        <v>229</v>
      </c>
      <c r="PU555" s="2" t="s">
        <v>241</v>
      </c>
      <c r="PV555" s="2" t="s">
        <v>229</v>
      </c>
      <c r="PW555" s="4"/>
      <c r="PX555" s="8"/>
      <c r="PY555" s="4"/>
      <c r="PZ555" s="8"/>
      <c r="QA555" s="7"/>
      <c r="QB555" s="7"/>
      <c r="QC555" s="2" t="s">
        <v>281</v>
      </c>
      <c r="QD555" s="2" t="s">
        <v>275</v>
      </c>
      <c r="QE555" s="2" t="s">
        <v>229</v>
      </c>
      <c r="QF555" s="2" t="s">
        <v>229</v>
      </c>
      <c r="QG555" s="2" t="s">
        <v>241</v>
      </c>
      <c r="QH555" s="2" t="s">
        <v>229</v>
      </c>
      <c r="QI555" s="4"/>
      <c r="QJ555" s="8"/>
      <c r="QK555" s="4"/>
      <c r="QL555" s="8"/>
      <c r="QM555" s="7"/>
      <c r="QN555" s="7"/>
      <c r="QO555" s="2" t="s">
        <v>229</v>
      </c>
      <c r="QP555" s="2" t="s">
        <v>229</v>
      </c>
      <c r="QQ555" s="2" t="s">
        <v>229</v>
      </c>
      <c r="QR555" s="2" t="s">
        <v>229</v>
      </c>
      <c r="QS555" s="2" t="s">
        <v>229</v>
      </c>
      <c r="QT555" s="2" t="s">
        <v>229</v>
      </c>
      <c r="QU555" s="4"/>
      <c r="QV555" s="8"/>
      <c r="QW555" s="4"/>
      <c r="QX555" s="8"/>
      <c r="QY555" s="7"/>
      <c r="QZ555" s="7"/>
      <c r="RA555" s="2" t="s">
        <v>272</v>
      </c>
      <c r="RB555" s="2" t="s">
        <v>275</v>
      </c>
      <c r="RC555" s="2" t="s">
        <v>229</v>
      </c>
      <c r="RD555" s="2" t="s">
        <v>229</v>
      </c>
      <c r="RE555" s="2" t="s">
        <v>241</v>
      </c>
      <c r="RF555" s="2" t="s">
        <v>229</v>
      </c>
      <c r="RG555" s="4"/>
      <c r="RH555" s="8"/>
      <c r="RI555" s="4"/>
      <c r="RJ555" s="8"/>
      <c r="RK555" s="7"/>
      <c r="RL555" s="7"/>
      <c r="RM555" s="2" t="s">
        <v>229</v>
      </c>
      <c r="RN555" s="2" t="s">
        <v>229</v>
      </c>
      <c r="RO555" s="2" t="s">
        <v>229</v>
      </c>
      <c r="RP555" s="2" t="s">
        <v>229</v>
      </c>
      <c r="RQ555" s="2" t="s">
        <v>229</v>
      </c>
      <c r="RR555" s="2" t="s">
        <v>229</v>
      </c>
      <c r="RS555" s="4"/>
      <c r="RT555" s="8"/>
      <c r="RU555" s="4"/>
      <c r="RV555" s="8"/>
      <c r="RW555" s="7"/>
      <c r="RX555" s="7"/>
      <c r="RY555" s="2" t="s">
        <v>272</v>
      </c>
      <c r="RZ555" s="2" t="s">
        <v>275</v>
      </c>
      <c r="SA555" s="2" t="s">
        <v>229</v>
      </c>
      <c r="SB555" s="2" t="s">
        <v>229</v>
      </c>
      <c r="SC555" s="2" t="s">
        <v>241</v>
      </c>
      <c r="SD555" s="2" t="s">
        <v>229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</row>
    <row r="556">
      <c r="A556" s="2" t="s">
        <v>4078</v>
      </c>
      <c r="B556" s="2" t="s">
        <v>216</v>
      </c>
      <c r="C556" s="2" t="s">
        <v>3859</v>
      </c>
      <c r="D556" s="2" t="s">
        <v>218</v>
      </c>
      <c r="E556" s="2" t="s">
        <v>219</v>
      </c>
      <c r="F556" s="2" t="s">
        <v>4079</v>
      </c>
      <c r="G556" s="2" t="s">
        <v>2719</v>
      </c>
      <c r="H556" s="2" t="s">
        <v>4080</v>
      </c>
      <c r="I556" s="2" t="s">
        <v>4081</v>
      </c>
      <c r="J556" s="2" t="s">
        <v>2888</v>
      </c>
      <c r="K556" s="2" t="s">
        <v>481</v>
      </c>
      <c r="L556" s="3">
        <v>35.71</v>
      </c>
      <c r="M556" s="3">
        <v>37.5</v>
      </c>
      <c r="N556" s="3">
        <v>74.99</v>
      </c>
      <c r="O556" s="2" t="s">
        <v>226</v>
      </c>
      <c r="P556" s="2" t="s">
        <v>2046</v>
      </c>
      <c r="Q556" s="2" t="s">
        <v>228</v>
      </c>
      <c r="R556" s="2" t="s">
        <v>229</v>
      </c>
      <c r="S556" s="2" t="s">
        <v>4082</v>
      </c>
      <c r="T556" s="2" t="s">
        <v>3733</v>
      </c>
      <c r="U556" s="2" t="s">
        <v>232</v>
      </c>
      <c r="V556" s="2" t="s">
        <v>1142</v>
      </c>
      <c r="W556" s="2" t="s">
        <v>1009</v>
      </c>
      <c r="X556" s="2" t="s">
        <v>229</v>
      </c>
      <c r="Y556" s="2" t="s">
        <v>229</v>
      </c>
      <c r="Z556" s="4"/>
      <c r="AA556" s="4">
        <f>=ROUNDDOWN({0},0)</f>
      </c>
      <c r="AB556" s="5"/>
      <c r="AC556" s="2" t="s">
        <v>3918</v>
      </c>
      <c r="AD556" s="4">
        <v>170</v>
      </c>
      <c r="AE556" s="4">
        <v>520</v>
      </c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/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/>
      <c r="BJ556" s="4"/>
      <c r="BK556" s="8"/>
      <c r="BL556" s="2" t="s">
        <v>229</v>
      </c>
      <c r="BM556" s="7"/>
      <c r="BN556" s="7"/>
      <c r="BO556" s="4"/>
      <c r="BP556" s="8"/>
      <c r="BQ556" s="4"/>
      <c r="BR556" s="8"/>
      <c r="BS556" s="7"/>
      <c r="BT556" s="7"/>
      <c r="BU556" s="2" t="s">
        <v>664</v>
      </c>
      <c r="BV556" s="2" t="s">
        <v>226</v>
      </c>
      <c r="BW556" s="2" t="s">
        <v>229</v>
      </c>
      <c r="BX556" s="2" t="s">
        <v>229</v>
      </c>
      <c r="BY556" s="2" t="s">
        <v>241</v>
      </c>
      <c r="BZ556" s="2" t="s">
        <v>229</v>
      </c>
      <c r="CA556" s="4"/>
      <c r="CB556" s="8"/>
      <c r="CC556" s="4"/>
      <c r="CD556" s="8"/>
      <c r="CE556" s="7"/>
      <c r="CF556" s="7"/>
      <c r="CG556" s="2" t="s">
        <v>1106</v>
      </c>
      <c r="CH556" s="2" t="s">
        <v>226</v>
      </c>
      <c r="CI556" s="2" t="s">
        <v>229</v>
      </c>
      <c r="CJ556" s="2" t="s">
        <v>229</v>
      </c>
      <c r="CK556" s="2" t="s">
        <v>241</v>
      </c>
      <c r="CL556" s="2" t="s">
        <v>229</v>
      </c>
      <c r="CM556" s="4"/>
      <c r="CN556" s="8"/>
      <c r="CO556" s="4"/>
      <c r="CP556" s="8"/>
      <c r="CQ556" s="7"/>
      <c r="CR556" s="7"/>
      <c r="CS556" s="2" t="s">
        <v>272</v>
      </c>
      <c r="CT556" s="2" t="s">
        <v>226</v>
      </c>
      <c r="CU556" s="2" t="s">
        <v>229</v>
      </c>
      <c r="CV556" s="2" t="s">
        <v>229</v>
      </c>
      <c r="CW556" s="2" t="s">
        <v>241</v>
      </c>
      <c r="CX556" s="2" t="s">
        <v>229</v>
      </c>
      <c r="CY556" s="4"/>
      <c r="CZ556" s="8"/>
      <c r="DA556" s="4"/>
      <c r="DB556" s="8"/>
      <c r="DC556" s="7"/>
      <c r="DD556" s="7"/>
      <c r="DE556" s="2" t="s">
        <v>272</v>
      </c>
      <c r="DF556" s="2" t="s">
        <v>226</v>
      </c>
      <c r="DG556" s="2" t="s">
        <v>229</v>
      </c>
      <c r="DH556" s="2" t="s">
        <v>229</v>
      </c>
      <c r="DI556" s="2" t="s">
        <v>241</v>
      </c>
      <c r="DJ556" s="2" t="s">
        <v>229</v>
      </c>
      <c r="DK556" s="4"/>
      <c r="DL556" s="8"/>
      <c r="DM556" s="4"/>
      <c r="DN556" s="8"/>
      <c r="DO556" s="7"/>
      <c r="DP556" s="7"/>
      <c r="DQ556" s="2" t="s">
        <v>239</v>
      </c>
      <c r="DR556" s="2" t="s">
        <v>226</v>
      </c>
      <c r="DS556" s="2" t="s">
        <v>229</v>
      </c>
      <c r="DT556" s="2" t="s">
        <v>229</v>
      </c>
      <c r="DU556" s="2" t="s">
        <v>241</v>
      </c>
      <c r="DV556" s="2" t="s">
        <v>229</v>
      </c>
      <c r="DW556" s="4"/>
      <c r="DX556" s="8"/>
      <c r="DY556" s="4"/>
      <c r="DZ556" s="8"/>
      <c r="EA556" s="7"/>
      <c r="EB556" s="7"/>
      <c r="EC556" s="2" t="s">
        <v>272</v>
      </c>
      <c r="ED556" s="2" t="s">
        <v>226</v>
      </c>
      <c r="EE556" s="2" t="s">
        <v>229</v>
      </c>
      <c r="EF556" s="2" t="s">
        <v>229</v>
      </c>
      <c r="EG556" s="2" t="s">
        <v>241</v>
      </c>
      <c r="EH556" s="2" t="s">
        <v>229</v>
      </c>
      <c r="EI556" s="4"/>
      <c r="EJ556" s="8"/>
      <c r="EK556" s="4"/>
      <c r="EL556" s="8"/>
      <c r="EM556" s="7"/>
      <c r="EN556" s="7"/>
      <c r="EO556" s="2" t="s">
        <v>272</v>
      </c>
      <c r="EP556" s="2" t="s">
        <v>226</v>
      </c>
      <c r="EQ556" s="2" t="s">
        <v>229</v>
      </c>
      <c r="ER556" s="2" t="s">
        <v>229</v>
      </c>
      <c r="ES556" s="2" t="s">
        <v>241</v>
      </c>
      <c r="ET556" s="2" t="s">
        <v>229</v>
      </c>
      <c r="EU556" s="4"/>
      <c r="EV556" s="8"/>
      <c r="EW556" s="4"/>
      <c r="EX556" s="8"/>
      <c r="EY556" s="7"/>
      <c r="EZ556" s="7"/>
      <c r="FA556" s="2" t="s">
        <v>267</v>
      </c>
      <c r="FB556" s="2" t="s">
        <v>226</v>
      </c>
      <c r="FC556" s="2" t="s">
        <v>229</v>
      </c>
      <c r="FD556" s="2" t="s">
        <v>229</v>
      </c>
      <c r="FE556" s="2" t="s">
        <v>241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226</v>
      </c>
      <c r="FO556" s="2" t="s">
        <v>229</v>
      </c>
      <c r="FP556" s="2" t="s">
        <v>229</v>
      </c>
      <c r="FQ556" s="2" t="s">
        <v>241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239</v>
      </c>
      <c r="FZ556" s="2" t="s">
        <v>226</v>
      </c>
      <c r="GA556" s="2" t="s">
        <v>229</v>
      </c>
      <c r="GB556" s="2" t="s">
        <v>229</v>
      </c>
      <c r="GC556" s="2" t="s">
        <v>241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272</v>
      </c>
      <c r="GL556" s="2" t="s">
        <v>226</v>
      </c>
      <c r="GM556" s="2" t="s">
        <v>229</v>
      </c>
      <c r="GN556" s="2" t="s">
        <v>229</v>
      </c>
      <c r="GO556" s="2" t="s">
        <v>241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272</v>
      </c>
      <c r="GX556" s="2" t="s">
        <v>226</v>
      </c>
      <c r="GY556" s="2" t="s">
        <v>229</v>
      </c>
      <c r="GZ556" s="2" t="s">
        <v>229</v>
      </c>
      <c r="HA556" s="2" t="s">
        <v>241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272</v>
      </c>
      <c r="HJ556" s="2" t="s">
        <v>226</v>
      </c>
      <c r="HK556" s="2" t="s">
        <v>229</v>
      </c>
      <c r="HL556" s="2" t="s">
        <v>229</v>
      </c>
      <c r="HM556" s="2" t="s">
        <v>241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272</v>
      </c>
      <c r="HV556" s="2" t="s">
        <v>226</v>
      </c>
      <c r="HW556" s="2" t="s">
        <v>229</v>
      </c>
      <c r="HX556" s="2" t="s">
        <v>229</v>
      </c>
      <c r="HY556" s="2" t="s">
        <v>241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272</v>
      </c>
      <c r="IH556" s="2" t="s">
        <v>226</v>
      </c>
      <c r="II556" s="2" t="s">
        <v>229</v>
      </c>
      <c r="IJ556" s="2" t="s">
        <v>229</v>
      </c>
      <c r="IK556" s="2" t="s">
        <v>241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664</v>
      </c>
      <c r="IT556" s="2" t="s">
        <v>226</v>
      </c>
      <c r="IU556" s="2" t="s">
        <v>229</v>
      </c>
      <c r="IV556" s="2" t="s">
        <v>229</v>
      </c>
      <c r="IW556" s="2" t="s">
        <v>241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272</v>
      </c>
      <c r="JF556" s="2" t="s">
        <v>226</v>
      </c>
      <c r="JG556" s="2" t="s">
        <v>229</v>
      </c>
      <c r="JH556" s="2" t="s">
        <v>229</v>
      </c>
      <c r="JI556" s="2" t="s">
        <v>241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272</v>
      </c>
      <c r="JR556" s="2" t="s">
        <v>226</v>
      </c>
      <c r="JS556" s="2" t="s">
        <v>229</v>
      </c>
      <c r="JT556" s="2" t="s">
        <v>229</v>
      </c>
      <c r="JU556" s="2" t="s">
        <v>241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272</v>
      </c>
      <c r="KD556" s="2" t="s">
        <v>226</v>
      </c>
      <c r="KE556" s="2" t="s">
        <v>229</v>
      </c>
      <c r="KF556" s="2" t="s">
        <v>229</v>
      </c>
      <c r="KG556" s="2" t="s">
        <v>241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272</v>
      </c>
      <c r="KP556" s="2" t="s">
        <v>226</v>
      </c>
      <c r="KQ556" s="2" t="s">
        <v>229</v>
      </c>
      <c r="KR556" s="2" t="s">
        <v>229</v>
      </c>
      <c r="KS556" s="2" t="s">
        <v>241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272</v>
      </c>
      <c r="LB556" s="2" t="s">
        <v>226</v>
      </c>
      <c r="LC556" s="2" t="s">
        <v>229</v>
      </c>
      <c r="LD556" s="2" t="s">
        <v>229</v>
      </c>
      <c r="LE556" s="2" t="s">
        <v>241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272</v>
      </c>
      <c r="LN556" s="2" t="s">
        <v>226</v>
      </c>
      <c r="LO556" s="2" t="s">
        <v>229</v>
      </c>
      <c r="LP556" s="2" t="s">
        <v>229</v>
      </c>
      <c r="LQ556" s="2" t="s">
        <v>241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664</v>
      </c>
      <c r="LZ556" s="2" t="s">
        <v>226</v>
      </c>
      <c r="MA556" s="2" t="s">
        <v>229</v>
      </c>
      <c r="MB556" s="2" t="s">
        <v>229</v>
      </c>
      <c r="MC556" s="2" t="s">
        <v>241</v>
      </c>
      <c r="MD556" s="2" t="s">
        <v>229</v>
      </c>
      <c r="ME556" s="4"/>
      <c r="MF556" s="8"/>
      <c r="MG556" s="4"/>
      <c r="MH556" s="8"/>
      <c r="MI556" s="7"/>
      <c r="MJ556" s="7"/>
      <c r="MK556" s="2" t="s">
        <v>272</v>
      </c>
      <c r="ML556" s="2" t="s">
        <v>226</v>
      </c>
      <c r="MM556" s="2" t="s">
        <v>229</v>
      </c>
      <c r="MN556" s="2" t="s">
        <v>229</v>
      </c>
      <c r="MO556" s="2" t="s">
        <v>241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272</v>
      </c>
      <c r="MX556" s="2" t="s">
        <v>226</v>
      </c>
      <c r="MY556" s="2" t="s">
        <v>229</v>
      </c>
      <c r="MZ556" s="2" t="s">
        <v>229</v>
      </c>
      <c r="NA556" s="2" t="s">
        <v>241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229</v>
      </c>
      <c r="NJ556" s="2" t="s">
        <v>229</v>
      </c>
      <c r="NK556" s="2" t="s">
        <v>229</v>
      </c>
      <c r="NL556" s="2" t="s">
        <v>229</v>
      </c>
      <c r="NM556" s="2" t="s">
        <v>229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272</v>
      </c>
      <c r="NV556" s="2" t="s">
        <v>226</v>
      </c>
      <c r="NW556" s="2" t="s">
        <v>229</v>
      </c>
      <c r="NX556" s="2" t="s">
        <v>229</v>
      </c>
      <c r="NY556" s="2" t="s">
        <v>241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272</v>
      </c>
      <c r="OH556" s="2" t="s">
        <v>226</v>
      </c>
      <c r="OI556" s="2" t="s">
        <v>229</v>
      </c>
      <c r="OJ556" s="2" t="s">
        <v>229</v>
      </c>
      <c r="OK556" s="2" t="s">
        <v>241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229</v>
      </c>
      <c r="OT556" s="2" t="s">
        <v>229</v>
      </c>
      <c r="OU556" s="2" t="s">
        <v>229</v>
      </c>
      <c r="OV556" s="2" t="s">
        <v>229</v>
      </c>
      <c r="OW556" s="2" t="s">
        <v>229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229</v>
      </c>
      <c r="PF556" s="2" t="s">
        <v>229</v>
      </c>
      <c r="PG556" s="2" t="s">
        <v>229</v>
      </c>
      <c r="PH556" s="2" t="s">
        <v>229</v>
      </c>
      <c r="PI556" s="2" t="s">
        <v>229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272</v>
      </c>
      <c r="PR556" s="2" t="s">
        <v>226</v>
      </c>
      <c r="PS556" s="2" t="s">
        <v>229</v>
      </c>
      <c r="PT556" s="2" t="s">
        <v>229</v>
      </c>
      <c r="PU556" s="2" t="s">
        <v>241</v>
      </c>
      <c r="PV556" s="2" t="s">
        <v>229</v>
      </c>
      <c r="PW556" s="4"/>
      <c r="PX556" s="8"/>
      <c r="PY556" s="4"/>
      <c r="PZ556" s="8"/>
      <c r="QA556" s="7"/>
      <c r="QB556" s="7"/>
      <c r="QC556" s="2" t="s">
        <v>281</v>
      </c>
      <c r="QD556" s="2" t="s">
        <v>226</v>
      </c>
      <c r="QE556" s="2" t="s">
        <v>229</v>
      </c>
      <c r="QF556" s="2" t="s">
        <v>229</v>
      </c>
      <c r="QG556" s="2" t="s">
        <v>241</v>
      </c>
      <c r="QH556" s="2" t="s">
        <v>229</v>
      </c>
      <c r="QI556" s="4"/>
      <c r="QJ556" s="8"/>
      <c r="QK556" s="4"/>
      <c r="QL556" s="8"/>
      <c r="QM556" s="7"/>
      <c r="QN556" s="7"/>
      <c r="QO556" s="2" t="s">
        <v>272</v>
      </c>
      <c r="QP556" s="2" t="s">
        <v>226</v>
      </c>
      <c r="QQ556" s="2" t="s">
        <v>229</v>
      </c>
      <c r="QR556" s="2" t="s">
        <v>229</v>
      </c>
      <c r="QS556" s="2" t="s">
        <v>241</v>
      </c>
      <c r="QT556" s="2" t="s">
        <v>229</v>
      </c>
      <c r="QU556" s="4"/>
      <c r="QV556" s="8"/>
      <c r="QW556" s="4"/>
      <c r="QX556" s="8"/>
      <c r="QY556" s="7"/>
      <c r="QZ556" s="7"/>
      <c r="RA556" s="2" t="s">
        <v>272</v>
      </c>
      <c r="RB556" s="2" t="s">
        <v>226</v>
      </c>
      <c r="RC556" s="2" t="s">
        <v>229</v>
      </c>
      <c r="RD556" s="2" t="s">
        <v>229</v>
      </c>
      <c r="RE556" s="2" t="s">
        <v>241</v>
      </c>
      <c r="RF556" s="2" t="s">
        <v>229</v>
      </c>
      <c r="RG556" s="4"/>
      <c r="RH556" s="8"/>
      <c r="RI556" s="4"/>
      <c r="RJ556" s="8"/>
      <c r="RK556" s="7"/>
      <c r="RL556" s="7"/>
      <c r="RM556" s="2" t="s">
        <v>272</v>
      </c>
      <c r="RN556" s="2" t="s">
        <v>226</v>
      </c>
      <c r="RO556" s="2" t="s">
        <v>229</v>
      </c>
      <c r="RP556" s="2" t="s">
        <v>229</v>
      </c>
      <c r="RQ556" s="2" t="s">
        <v>241</v>
      </c>
      <c r="RR556" s="2" t="s">
        <v>229</v>
      </c>
      <c r="RS556" s="4"/>
      <c r="RT556" s="8"/>
      <c r="RU556" s="4"/>
      <c r="RV556" s="8"/>
      <c r="RW556" s="7"/>
      <c r="RX556" s="7"/>
      <c r="RY556" s="2" t="s">
        <v>229</v>
      </c>
      <c r="RZ556" s="2" t="s">
        <v>229</v>
      </c>
      <c r="SA556" s="2" t="s">
        <v>229</v>
      </c>
      <c r="SB556" s="2" t="s">
        <v>229</v>
      </c>
      <c r="SC556" s="2" t="s">
        <v>229</v>
      </c>
      <c r="SD556" s="2" t="s">
        <v>229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>
        <v>170</v>
      </c>
      <c r="TG556" s="4"/>
      <c r="TH556" s="4"/>
      <c r="TI556" s="4"/>
      <c r="TJ556" s="4"/>
      <c r="TK556" s="4"/>
      <c r="TL556" s="4"/>
      <c r="TM556" s="4"/>
      <c r="TN556" s="4"/>
      <c r="TO556" s="4">
        <v>180</v>
      </c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>
        <v>170</v>
      </c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</row>
    <row r="557">
      <c r="A557" s="2" t="s">
        <v>4083</v>
      </c>
      <c r="B557" s="2" t="s">
        <v>216</v>
      </c>
      <c r="C557" s="2" t="s">
        <v>3859</v>
      </c>
      <c r="D557" s="2" t="s">
        <v>218</v>
      </c>
      <c r="E557" s="2" t="s">
        <v>219</v>
      </c>
      <c r="F557" s="2" t="s">
        <v>4079</v>
      </c>
      <c r="G557" s="2" t="s">
        <v>2719</v>
      </c>
      <c r="H557" s="2" t="s">
        <v>4080</v>
      </c>
      <c r="I557" s="2" t="s">
        <v>4081</v>
      </c>
      <c r="J557" s="2" t="s">
        <v>285</v>
      </c>
      <c r="K557" s="2" t="s">
        <v>481</v>
      </c>
      <c r="L557" s="3">
        <v>40.47</v>
      </c>
      <c r="M557" s="3">
        <v>42.49</v>
      </c>
      <c r="N557" s="3">
        <v>84.99</v>
      </c>
      <c r="O557" s="2" t="s">
        <v>226</v>
      </c>
      <c r="P557" s="2" t="s">
        <v>2046</v>
      </c>
      <c r="Q557" s="2" t="s">
        <v>228</v>
      </c>
      <c r="R557" s="2" t="s">
        <v>229</v>
      </c>
      <c r="S557" s="2" t="s">
        <v>4082</v>
      </c>
      <c r="T557" s="2" t="s">
        <v>3733</v>
      </c>
      <c r="U557" s="2" t="s">
        <v>286</v>
      </c>
      <c r="V557" s="2" t="s">
        <v>1142</v>
      </c>
      <c r="W557" s="2" t="s">
        <v>1009</v>
      </c>
      <c r="X557" s="2" t="s">
        <v>229</v>
      </c>
      <c r="Y557" s="2" t="s">
        <v>229</v>
      </c>
      <c r="Z557" s="4"/>
      <c r="AA557" s="4">
        <f>=ROUNDDOWN({0},0)</f>
      </c>
      <c r="AB557" s="5"/>
      <c r="AC557" s="2" t="s">
        <v>3918</v>
      </c>
      <c r="AD557" s="4">
        <v>150</v>
      </c>
      <c r="AE557" s="4">
        <v>440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229</v>
      </c>
      <c r="AW557" s="8" t="s">
        <v>229</v>
      </c>
      <c r="AX557" s="4" t="s">
        <v>229</v>
      </c>
      <c r="AY557" s="8" t="s">
        <v>229</v>
      </c>
      <c r="AZ557" s="7" t="s">
        <v>229</v>
      </c>
      <c r="BA557" s="7" t="s">
        <v>229</v>
      </c>
      <c r="BB557" s="7"/>
      <c r="BC557" s="4" t="s">
        <v>229</v>
      </c>
      <c r="BD557" s="8" t="s">
        <v>229</v>
      </c>
      <c r="BE557" s="4" t="s">
        <v>229</v>
      </c>
      <c r="BF557" s="8" t="s">
        <v>229</v>
      </c>
      <c r="BG557" s="7" t="s">
        <v>229</v>
      </c>
      <c r="BH557" s="7" t="s">
        <v>229</v>
      </c>
      <c r="BI557" s="7"/>
      <c r="BJ557" s="4"/>
      <c r="BK557" s="8"/>
      <c r="BL557" s="2" t="s">
        <v>229</v>
      </c>
      <c r="BM557" s="7"/>
      <c r="BN557" s="7"/>
      <c r="BO557" s="4"/>
      <c r="BP557" s="8"/>
      <c r="BQ557" s="4"/>
      <c r="BR557" s="8"/>
      <c r="BS557" s="7"/>
      <c r="BT557" s="7"/>
      <c r="BU557" s="2" t="s">
        <v>664</v>
      </c>
      <c r="BV557" s="2" t="s">
        <v>226</v>
      </c>
      <c r="BW557" s="2" t="s">
        <v>229</v>
      </c>
      <c r="BX557" s="2" t="s">
        <v>229</v>
      </c>
      <c r="BY557" s="2" t="s">
        <v>241</v>
      </c>
      <c r="BZ557" s="2" t="s">
        <v>229</v>
      </c>
      <c r="CA557" s="4"/>
      <c r="CB557" s="8"/>
      <c r="CC557" s="4"/>
      <c r="CD557" s="8"/>
      <c r="CE557" s="7"/>
      <c r="CF557" s="7"/>
      <c r="CG557" s="2" t="s">
        <v>1106</v>
      </c>
      <c r="CH557" s="2" t="s">
        <v>226</v>
      </c>
      <c r="CI557" s="2" t="s">
        <v>229</v>
      </c>
      <c r="CJ557" s="2" t="s">
        <v>229</v>
      </c>
      <c r="CK557" s="2" t="s">
        <v>241</v>
      </c>
      <c r="CL557" s="2" t="s">
        <v>229</v>
      </c>
      <c r="CM557" s="4"/>
      <c r="CN557" s="8"/>
      <c r="CO557" s="4"/>
      <c r="CP557" s="8"/>
      <c r="CQ557" s="7"/>
      <c r="CR557" s="7"/>
      <c r="CS557" s="2" t="s">
        <v>272</v>
      </c>
      <c r="CT557" s="2" t="s">
        <v>226</v>
      </c>
      <c r="CU557" s="2" t="s">
        <v>229</v>
      </c>
      <c r="CV557" s="2" t="s">
        <v>229</v>
      </c>
      <c r="CW557" s="2" t="s">
        <v>241</v>
      </c>
      <c r="CX557" s="2" t="s">
        <v>229</v>
      </c>
      <c r="CY557" s="4"/>
      <c r="CZ557" s="8"/>
      <c r="DA557" s="4"/>
      <c r="DB557" s="8"/>
      <c r="DC557" s="7"/>
      <c r="DD557" s="7"/>
      <c r="DE557" s="2" t="s">
        <v>272</v>
      </c>
      <c r="DF557" s="2" t="s">
        <v>226</v>
      </c>
      <c r="DG557" s="2" t="s">
        <v>229</v>
      </c>
      <c r="DH557" s="2" t="s">
        <v>229</v>
      </c>
      <c r="DI557" s="2" t="s">
        <v>241</v>
      </c>
      <c r="DJ557" s="2" t="s">
        <v>229</v>
      </c>
      <c r="DK557" s="4"/>
      <c r="DL557" s="8"/>
      <c r="DM557" s="4"/>
      <c r="DN557" s="8"/>
      <c r="DO557" s="7"/>
      <c r="DP557" s="7"/>
      <c r="DQ557" s="2" t="s">
        <v>239</v>
      </c>
      <c r="DR557" s="2" t="s">
        <v>226</v>
      </c>
      <c r="DS557" s="2" t="s">
        <v>229</v>
      </c>
      <c r="DT557" s="2" t="s">
        <v>229</v>
      </c>
      <c r="DU557" s="2" t="s">
        <v>241</v>
      </c>
      <c r="DV557" s="2" t="s">
        <v>229</v>
      </c>
      <c r="DW557" s="4"/>
      <c r="DX557" s="8"/>
      <c r="DY557" s="4"/>
      <c r="DZ557" s="8"/>
      <c r="EA557" s="7"/>
      <c r="EB557" s="7"/>
      <c r="EC557" s="2" t="s">
        <v>272</v>
      </c>
      <c r="ED557" s="2" t="s">
        <v>226</v>
      </c>
      <c r="EE557" s="2" t="s">
        <v>229</v>
      </c>
      <c r="EF557" s="2" t="s">
        <v>229</v>
      </c>
      <c r="EG557" s="2" t="s">
        <v>241</v>
      </c>
      <c r="EH557" s="2" t="s">
        <v>229</v>
      </c>
      <c r="EI557" s="4"/>
      <c r="EJ557" s="8"/>
      <c r="EK557" s="4"/>
      <c r="EL557" s="8"/>
      <c r="EM557" s="7"/>
      <c r="EN557" s="7"/>
      <c r="EO557" s="2" t="s">
        <v>272</v>
      </c>
      <c r="EP557" s="2" t="s">
        <v>226</v>
      </c>
      <c r="EQ557" s="2" t="s">
        <v>229</v>
      </c>
      <c r="ER557" s="2" t="s">
        <v>229</v>
      </c>
      <c r="ES557" s="2" t="s">
        <v>241</v>
      </c>
      <c r="ET557" s="2" t="s">
        <v>229</v>
      </c>
      <c r="EU557" s="4"/>
      <c r="EV557" s="8"/>
      <c r="EW557" s="4"/>
      <c r="EX557" s="8"/>
      <c r="EY557" s="7"/>
      <c r="EZ557" s="7"/>
      <c r="FA557" s="2" t="s">
        <v>267</v>
      </c>
      <c r="FB557" s="2" t="s">
        <v>226</v>
      </c>
      <c r="FC557" s="2" t="s">
        <v>229</v>
      </c>
      <c r="FD557" s="2" t="s">
        <v>229</v>
      </c>
      <c r="FE557" s="2" t="s">
        <v>241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226</v>
      </c>
      <c r="FO557" s="2" t="s">
        <v>229</v>
      </c>
      <c r="FP557" s="2" t="s">
        <v>229</v>
      </c>
      <c r="FQ557" s="2" t="s">
        <v>241</v>
      </c>
      <c r="FR557" s="2" t="s">
        <v>229</v>
      </c>
      <c r="FS557" s="4"/>
      <c r="FT557" s="8"/>
      <c r="FU557" s="4"/>
      <c r="FV557" s="8"/>
      <c r="FW557" s="7"/>
      <c r="FX557" s="7"/>
      <c r="FY557" s="2" t="s">
        <v>239</v>
      </c>
      <c r="FZ557" s="2" t="s">
        <v>226</v>
      </c>
      <c r="GA557" s="2" t="s">
        <v>229</v>
      </c>
      <c r="GB557" s="2" t="s">
        <v>229</v>
      </c>
      <c r="GC557" s="2" t="s">
        <v>241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272</v>
      </c>
      <c r="GL557" s="2" t="s">
        <v>226</v>
      </c>
      <c r="GM557" s="2" t="s">
        <v>229</v>
      </c>
      <c r="GN557" s="2" t="s">
        <v>229</v>
      </c>
      <c r="GO557" s="2" t="s">
        <v>241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272</v>
      </c>
      <c r="GX557" s="2" t="s">
        <v>226</v>
      </c>
      <c r="GY557" s="2" t="s">
        <v>229</v>
      </c>
      <c r="GZ557" s="2" t="s">
        <v>229</v>
      </c>
      <c r="HA557" s="2" t="s">
        <v>241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272</v>
      </c>
      <c r="HJ557" s="2" t="s">
        <v>226</v>
      </c>
      <c r="HK557" s="2" t="s">
        <v>229</v>
      </c>
      <c r="HL557" s="2" t="s">
        <v>229</v>
      </c>
      <c r="HM557" s="2" t="s">
        <v>241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272</v>
      </c>
      <c r="HV557" s="2" t="s">
        <v>226</v>
      </c>
      <c r="HW557" s="2" t="s">
        <v>229</v>
      </c>
      <c r="HX557" s="2" t="s">
        <v>229</v>
      </c>
      <c r="HY557" s="2" t="s">
        <v>241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272</v>
      </c>
      <c r="IH557" s="2" t="s">
        <v>226</v>
      </c>
      <c r="II557" s="2" t="s">
        <v>229</v>
      </c>
      <c r="IJ557" s="2" t="s">
        <v>229</v>
      </c>
      <c r="IK557" s="2" t="s">
        <v>241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664</v>
      </c>
      <c r="IT557" s="2" t="s">
        <v>226</v>
      </c>
      <c r="IU557" s="2" t="s">
        <v>229</v>
      </c>
      <c r="IV557" s="2" t="s">
        <v>229</v>
      </c>
      <c r="IW557" s="2" t="s">
        <v>241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272</v>
      </c>
      <c r="JF557" s="2" t="s">
        <v>226</v>
      </c>
      <c r="JG557" s="2" t="s">
        <v>229</v>
      </c>
      <c r="JH557" s="2" t="s">
        <v>229</v>
      </c>
      <c r="JI557" s="2" t="s">
        <v>241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272</v>
      </c>
      <c r="JR557" s="2" t="s">
        <v>226</v>
      </c>
      <c r="JS557" s="2" t="s">
        <v>229</v>
      </c>
      <c r="JT557" s="2" t="s">
        <v>229</v>
      </c>
      <c r="JU557" s="2" t="s">
        <v>241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272</v>
      </c>
      <c r="KD557" s="2" t="s">
        <v>226</v>
      </c>
      <c r="KE557" s="2" t="s">
        <v>229</v>
      </c>
      <c r="KF557" s="2" t="s">
        <v>229</v>
      </c>
      <c r="KG557" s="2" t="s">
        <v>241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272</v>
      </c>
      <c r="KP557" s="2" t="s">
        <v>226</v>
      </c>
      <c r="KQ557" s="2" t="s">
        <v>229</v>
      </c>
      <c r="KR557" s="2" t="s">
        <v>229</v>
      </c>
      <c r="KS557" s="2" t="s">
        <v>241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272</v>
      </c>
      <c r="LB557" s="2" t="s">
        <v>226</v>
      </c>
      <c r="LC557" s="2" t="s">
        <v>229</v>
      </c>
      <c r="LD557" s="2" t="s">
        <v>229</v>
      </c>
      <c r="LE557" s="2" t="s">
        <v>241</v>
      </c>
      <c r="LF557" s="2" t="s">
        <v>229</v>
      </c>
      <c r="LG557" s="4"/>
      <c r="LH557" s="8"/>
      <c r="LI557" s="4"/>
      <c r="LJ557" s="8"/>
      <c r="LK557" s="7"/>
      <c r="LL557" s="7"/>
      <c r="LM557" s="2" t="s">
        <v>272</v>
      </c>
      <c r="LN557" s="2" t="s">
        <v>226</v>
      </c>
      <c r="LO557" s="2" t="s">
        <v>229</v>
      </c>
      <c r="LP557" s="2" t="s">
        <v>229</v>
      </c>
      <c r="LQ557" s="2" t="s">
        <v>241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664</v>
      </c>
      <c r="LZ557" s="2" t="s">
        <v>226</v>
      </c>
      <c r="MA557" s="2" t="s">
        <v>229</v>
      </c>
      <c r="MB557" s="2" t="s">
        <v>229</v>
      </c>
      <c r="MC557" s="2" t="s">
        <v>241</v>
      </c>
      <c r="MD557" s="2" t="s">
        <v>229</v>
      </c>
      <c r="ME557" s="4"/>
      <c r="MF557" s="8"/>
      <c r="MG557" s="4"/>
      <c r="MH557" s="8"/>
      <c r="MI557" s="7"/>
      <c r="MJ557" s="7"/>
      <c r="MK557" s="2" t="s">
        <v>272</v>
      </c>
      <c r="ML557" s="2" t="s">
        <v>226</v>
      </c>
      <c r="MM557" s="2" t="s">
        <v>229</v>
      </c>
      <c r="MN557" s="2" t="s">
        <v>229</v>
      </c>
      <c r="MO557" s="2" t="s">
        <v>241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272</v>
      </c>
      <c r="MX557" s="2" t="s">
        <v>226</v>
      </c>
      <c r="MY557" s="2" t="s">
        <v>229</v>
      </c>
      <c r="MZ557" s="2" t="s">
        <v>229</v>
      </c>
      <c r="NA557" s="2" t="s">
        <v>241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229</v>
      </c>
      <c r="NJ557" s="2" t="s">
        <v>229</v>
      </c>
      <c r="NK557" s="2" t="s">
        <v>229</v>
      </c>
      <c r="NL557" s="2" t="s">
        <v>229</v>
      </c>
      <c r="NM557" s="2" t="s">
        <v>229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272</v>
      </c>
      <c r="NV557" s="2" t="s">
        <v>226</v>
      </c>
      <c r="NW557" s="2" t="s">
        <v>229</v>
      </c>
      <c r="NX557" s="2" t="s">
        <v>229</v>
      </c>
      <c r="NY557" s="2" t="s">
        <v>241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272</v>
      </c>
      <c r="OH557" s="2" t="s">
        <v>226</v>
      </c>
      <c r="OI557" s="2" t="s">
        <v>229</v>
      </c>
      <c r="OJ557" s="2" t="s">
        <v>229</v>
      </c>
      <c r="OK557" s="2" t="s">
        <v>241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229</v>
      </c>
      <c r="OT557" s="2" t="s">
        <v>229</v>
      </c>
      <c r="OU557" s="2" t="s">
        <v>229</v>
      </c>
      <c r="OV557" s="2" t="s">
        <v>229</v>
      </c>
      <c r="OW557" s="2" t="s">
        <v>229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229</v>
      </c>
      <c r="PF557" s="2" t="s">
        <v>229</v>
      </c>
      <c r="PG557" s="2" t="s">
        <v>229</v>
      </c>
      <c r="PH557" s="2" t="s">
        <v>229</v>
      </c>
      <c r="PI557" s="2" t="s">
        <v>229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272</v>
      </c>
      <c r="PR557" s="2" t="s">
        <v>226</v>
      </c>
      <c r="PS557" s="2" t="s">
        <v>229</v>
      </c>
      <c r="PT557" s="2" t="s">
        <v>229</v>
      </c>
      <c r="PU557" s="2" t="s">
        <v>241</v>
      </c>
      <c r="PV557" s="2" t="s">
        <v>229</v>
      </c>
      <c r="PW557" s="4"/>
      <c r="PX557" s="8"/>
      <c r="PY557" s="4"/>
      <c r="PZ557" s="8"/>
      <c r="QA557" s="7"/>
      <c r="QB557" s="7"/>
      <c r="QC557" s="2" t="s">
        <v>281</v>
      </c>
      <c r="QD557" s="2" t="s">
        <v>226</v>
      </c>
      <c r="QE557" s="2" t="s">
        <v>229</v>
      </c>
      <c r="QF557" s="2" t="s">
        <v>229</v>
      </c>
      <c r="QG557" s="2" t="s">
        <v>241</v>
      </c>
      <c r="QH557" s="2" t="s">
        <v>229</v>
      </c>
      <c r="QI557" s="4"/>
      <c r="QJ557" s="8"/>
      <c r="QK557" s="4"/>
      <c r="QL557" s="8"/>
      <c r="QM557" s="7"/>
      <c r="QN557" s="7"/>
      <c r="QO557" s="2" t="s">
        <v>272</v>
      </c>
      <c r="QP557" s="2" t="s">
        <v>226</v>
      </c>
      <c r="QQ557" s="2" t="s">
        <v>229</v>
      </c>
      <c r="QR557" s="2" t="s">
        <v>229</v>
      </c>
      <c r="QS557" s="2" t="s">
        <v>241</v>
      </c>
      <c r="QT557" s="2" t="s">
        <v>229</v>
      </c>
      <c r="QU557" s="4"/>
      <c r="QV557" s="8"/>
      <c r="QW557" s="4"/>
      <c r="QX557" s="8"/>
      <c r="QY557" s="7"/>
      <c r="QZ557" s="7"/>
      <c r="RA557" s="2" t="s">
        <v>272</v>
      </c>
      <c r="RB557" s="2" t="s">
        <v>226</v>
      </c>
      <c r="RC557" s="2" t="s">
        <v>229</v>
      </c>
      <c r="RD557" s="2" t="s">
        <v>229</v>
      </c>
      <c r="RE557" s="2" t="s">
        <v>241</v>
      </c>
      <c r="RF557" s="2" t="s">
        <v>229</v>
      </c>
      <c r="RG557" s="4"/>
      <c r="RH557" s="8"/>
      <c r="RI557" s="4"/>
      <c r="RJ557" s="8"/>
      <c r="RK557" s="7"/>
      <c r="RL557" s="7"/>
      <c r="RM557" s="2" t="s">
        <v>272</v>
      </c>
      <c r="RN557" s="2" t="s">
        <v>226</v>
      </c>
      <c r="RO557" s="2" t="s">
        <v>229</v>
      </c>
      <c r="RP557" s="2" t="s">
        <v>229</v>
      </c>
      <c r="RQ557" s="2" t="s">
        <v>241</v>
      </c>
      <c r="RR557" s="2" t="s">
        <v>229</v>
      </c>
      <c r="RS557" s="4"/>
      <c r="RT557" s="8"/>
      <c r="RU557" s="4"/>
      <c r="RV557" s="8"/>
      <c r="RW557" s="7"/>
      <c r="RX557" s="7"/>
      <c r="RY557" s="2" t="s">
        <v>229</v>
      </c>
      <c r="RZ557" s="2" t="s">
        <v>229</v>
      </c>
      <c r="SA557" s="2" t="s">
        <v>229</v>
      </c>
      <c r="SB557" s="2" t="s">
        <v>229</v>
      </c>
      <c r="SC557" s="2" t="s">
        <v>229</v>
      </c>
      <c r="SD557" s="2" t="s">
        <v>229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>
        <v>150</v>
      </c>
      <c r="TG557" s="4"/>
      <c r="TH557" s="4"/>
      <c r="TI557" s="4"/>
      <c r="TJ557" s="4"/>
      <c r="TK557" s="4"/>
      <c r="TL557" s="4"/>
      <c r="TM557" s="4"/>
      <c r="TN557" s="4"/>
      <c r="TO557" s="4">
        <v>150</v>
      </c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>
        <v>140</v>
      </c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</row>
    <row r="558">
      <c r="A558" s="2" t="s">
        <v>4084</v>
      </c>
      <c r="B558" s="2" t="s">
        <v>216</v>
      </c>
      <c r="C558" s="2" t="s">
        <v>3859</v>
      </c>
      <c r="D558" s="2" t="s">
        <v>218</v>
      </c>
      <c r="E558" s="2" t="s">
        <v>219</v>
      </c>
      <c r="F558" s="2" t="s">
        <v>4085</v>
      </c>
      <c r="G558" s="2" t="s">
        <v>4086</v>
      </c>
      <c r="H558" s="2" t="s">
        <v>4087</v>
      </c>
      <c r="I558" s="2" t="s">
        <v>4045</v>
      </c>
      <c r="J558" s="2" t="s">
        <v>2888</v>
      </c>
      <c r="K558" s="2" t="s">
        <v>617</v>
      </c>
      <c r="L558" s="3">
        <v>38.4</v>
      </c>
      <c r="M558" s="3">
        <v>40.32</v>
      </c>
      <c r="N558" s="3">
        <v>79.99</v>
      </c>
      <c r="O558" s="2" t="s">
        <v>963</v>
      </c>
      <c r="P558" s="2" t="s">
        <v>964</v>
      </c>
      <c r="Q558" s="2" t="s">
        <v>228</v>
      </c>
      <c r="R558" s="2" t="s">
        <v>229</v>
      </c>
      <c r="S558" s="2" t="s">
        <v>4088</v>
      </c>
      <c r="T558" s="2" t="s">
        <v>3733</v>
      </c>
      <c r="U558" s="2" t="s">
        <v>286</v>
      </c>
      <c r="V558" s="2" t="s">
        <v>1524</v>
      </c>
      <c r="W558" s="2" t="s">
        <v>1009</v>
      </c>
      <c r="X558" s="2" t="s">
        <v>229</v>
      </c>
      <c r="Y558" s="2" t="s">
        <v>882</v>
      </c>
      <c r="Z558" s="4"/>
      <c r="AA558" s="4">
        <f>=ROUNDDOWN({0},0)</f>
      </c>
      <c r="AB558" s="5">
        <v>2.2</v>
      </c>
      <c r="AC558" s="2" t="s">
        <v>229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/>
      <c r="AQ558" s="8"/>
      <c r="AR558" s="4">
        <v>7</v>
      </c>
      <c r="AS558" s="8">
        <v>272.66</v>
      </c>
      <c r="AT558" s="7">
        <v>-1</v>
      </c>
      <c r="AU558" s="7">
        <v>-1</v>
      </c>
      <c r="AV558" s="4"/>
      <c r="AW558" s="8"/>
      <c r="AX558" s="4">
        <v>7</v>
      </c>
      <c r="AY558" s="8">
        <v>272.66</v>
      </c>
      <c r="AZ558" s="7">
        <v>-1</v>
      </c>
      <c r="BA558" s="7">
        <v>-1</v>
      </c>
      <c r="BB558" s="7"/>
      <c r="BC558" s="4"/>
      <c r="BD558" s="8"/>
      <c r="BE558" s="4">
        <v>7</v>
      </c>
      <c r="BF558" s="8">
        <v>272.66</v>
      </c>
      <c r="BG558" s="7">
        <v>-1</v>
      </c>
      <c r="BH558" s="7">
        <v>-1</v>
      </c>
      <c r="BI558" s="7"/>
      <c r="BJ558" s="4"/>
      <c r="BK558" s="8"/>
      <c r="BL558" s="2" t="s">
        <v>4089</v>
      </c>
      <c r="BM558" s="7"/>
      <c r="BN558" s="7"/>
      <c r="BO558" s="4"/>
      <c r="BP558" s="8"/>
      <c r="BQ558" s="4">
        <v>1</v>
      </c>
      <c r="BR558" s="8">
        <v>44.16</v>
      </c>
      <c r="BS558" s="7">
        <v>-1</v>
      </c>
      <c r="BT558" s="7">
        <v>-1</v>
      </c>
      <c r="BU558" s="2" t="s">
        <v>239</v>
      </c>
      <c r="BV558" s="2" t="s">
        <v>275</v>
      </c>
      <c r="BW558" s="2" t="s">
        <v>229</v>
      </c>
      <c r="BX558" s="2" t="s">
        <v>1715</v>
      </c>
      <c r="BY558" s="2" t="s">
        <v>241</v>
      </c>
      <c r="BZ558" s="2" t="s">
        <v>229</v>
      </c>
      <c r="CA558" s="4"/>
      <c r="CB558" s="8"/>
      <c r="CC558" s="4"/>
      <c r="CD558" s="8"/>
      <c r="CE558" s="7"/>
      <c r="CF558" s="7"/>
      <c r="CG558" s="2" t="s">
        <v>239</v>
      </c>
      <c r="CH558" s="2" t="s">
        <v>275</v>
      </c>
      <c r="CI558" s="2" t="s">
        <v>501</v>
      </c>
      <c r="CJ558" s="2" t="s">
        <v>610</v>
      </c>
      <c r="CK558" s="2" t="s">
        <v>241</v>
      </c>
      <c r="CL558" s="2" t="s">
        <v>229</v>
      </c>
      <c r="CM558" s="4"/>
      <c r="CN558" s="8"/>
      <c r="CO558" s="4"/>
      <c r="CP558" s="8"/>
      <c r="CQ558" s="7"/>
      <c r="CR558" s="7"/>
      <c r="CS558" s="2" t="s">
        <v>239</v>
      </c>
      <c r="CT558" s="2" t="s">
        <v>275</v>
      </c>
      <c r="CU558" s="2" t="s">
        <v>882</v>
      </c>
      <c r="CV558" s="2" t="s">
        <v>548</v>
      </c>
      <c r="CW558" s="2" t="s">
        <v>241</v>
      </c>
      <c r="CX558" s="2" t="s">
        <v>229</v>
      </c>
      <c r="CY558" s="4"/>
      <c r="CZ558" s="8"/>
      <c r="DA558" s="4"/>
      <c r="DB558" s="8"/>
      <c r="DC558" s="7"/>
      <c r="DD558" s="7"/>
      <c r="DE558" s="2" t="s">
        <v>239</v>
      </c>
      <c r="DF558" s="2" t="s">
        <v>275</v>
      </c>
      <c r="DG558" s="2" t="s">
        <v>2101</v>
      </c>
      <c r="DH558" s="2" t="s">
        <v>569</v>
      </c>
      <c r="DI558" s="2" t="s">
        <v>263</v>
      </c>
      <c r="DJ558" s="2" t="s">
        <v>229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275</v>
      </c>
      <c r="DS558" s="2" t="s">
        <v>3935</v>
      </c>
      <c r="DT558" s="2" t="s">
        <v>3074</v>
      </c>
      <c r="DU558" s="2" t="s">
        <v>241</v>
      </c>
      <c r="DV558" s="2" t="s">
        <v>229</v>
      </c>
      <c r="DW558" s="4"/>
      <c r="DX558" s="8"/>
      <c r="DY558" s="4"/>
      <c r="DZ558" s="8"/>
      <c r="EA558" s="7"/>
      <c r="EB558" s="7"/>
      <c r="EC558" s="2" t="s">
        <v>239</v>
      </c>
      <c r="ED558" s="2" t="s">
        <v>275</v>
      </c>
      <c r="EE558" s="2" t="s">
        <v>321</v>
      </c>
      <c r="EF558" s="2" t="s">
        <v>1380</v>
      </c>
      <c r="EG558" s="2" t="s">
        <v>263</v>
      </c>
      <c r="EH558" s="2" t="s">
        <v>229</v>
      </c>
      <c r="EI558" s="4"/>
      <c r="EJ558" s="8"/>
      <c r="EK558" s="4"/>
      <c r="EL558" s="8"/>
      <c r="EM558" s="7"/>
      <c r="EN558" s="7"/>
      <c r="EO558" s="2" t="s">
        <v>239</v>
      </c>
      <c r="EP558" s="2" t="s">
        <v>275</v>
      </c>
      <c r="EQ558" s="2" t="s">
        <v>1333</v>
      </c>
      <c r="ER558" s="2" t="s">
        <v>972</v>
      </c>
      <c r="ES558" s="2" t="s">
        <v>241</v>
      </c>
      <c r="ET558" s="2" t="s">
        <v>229</v>
      </c>
      <c r="EU558" s="4"/>
      <c r="EV558" s="8"/>
      <c r="EW558" s="4">
        <v>2</v>
      </c>
      <c r="EX558" s="8">
        <v>67.22</v>
      </c>
      <c r="EY558" s="7">
        <v>-1</v>
      </c>
      <c r="EZ558" s="7">
        <v>-1</v>
      </c>
      <c r="FA558" s="2" t="s">
        <v>239</v>
      </c>
      <c r="FB558" s="2" t="s">
        <v>275</v>
      </c>
      <c r="FC558" s="2" t="s">
        <v>4090</v>
      </c>
      <c r="FD558" s="2" t="s">
        <v>1329</v>
      </c>
      <c r="FE558" s="2" t="s">
        <v>241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275</v>
      </c>
      <c r="FO558" s="2" t="s">
        <v>882</v>
      </c>
      <c r="FP558" s="2" t="s">
        <v>855</v>
      </c>
      <c r="FQ558" s="2" t="s">
        <v>241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229</v>
      </c>
      <c r="FZ558" s="2" t="s">
        <v>229</v>
      </c>
      <c r="GA558" s="2" t="s">
        <v>229</v>
      </c>
      <c r="GB558" s="2" t="s">
        <v>229</v>
      </c>
      <c r="GC558" s="2" t="s">
        <v>229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272</v>
      </c>
      <c r="GL558" s="2" t="s">
        <v>275</v>
      </c>
      <c r="GM558" s="2" t="s">
        <v>229</v>
      </c>
      <c r="GN558" s="2" t="s">
        <v>229</v>
      </c>
      <c r="GO558" s="2" t="s">
        <v>241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239</v>
      </c>
      <c r="GX558" s="2" t="s">
        <v>275</v>
      </c>
      <c r="GY558" s="2" t="s">
        <v>613</v>
      </c>
      <c r="GZ558" s="2" t="s">
        <v>1920</v>
      </c>
      <c r="HA558" s="2" t="s">
        <v>241</v>
      </c>
      <c r="HB558" s="2" t="s">
        <v>229</v>
      </c>
      <c r="HC558" s="4"/>
      <c r="HD558" s="8"/>
      <c r="HE558" s="4">
        <v>4</v>
      </c>
      <c r="HF558" s="8">
        <v>161.28</v>
      </c>
      <c r="HG558" s="7">
        <v>-1</v>
      </c>
      <c r="HH558" s="7">
        <v>-1</v>
      </c>
      <c r="HI558" s="2" t="s">
        <v>714</v>
      </c>
      <c r="HJ558" s="2" t="s">
        <v>275</v>
      </c>
      <c r="HK558" s="2" t="s">
        <v>332</v>
      </c>
      <c r="HL558" s="2" t="s">
        <v>1098</v>
      </c>
      <c r="HM558" s="2" t="s">
        <v>241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275</v>
      </c>
      <c r="HW558" s="2" t="s">
        <v>3268</v>
      </c>
      <c r="HX558" s="2" t="s">
        <v>2704</v>
      </c>
      <c r="HY558" s="2" t="s">
        <v>241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266</v>
      </c>
      <c r="IH558" s="2" t="s">
        <v>275</v>
      </c>
      <c r="II558" s="2" t="s">
        <v>229</v>
      </c>
      <c r="IJ558" s="2" t="s">
        <v>229</v>
      </c>
      <c r="IK558" s="2" t="s">
        <v>241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272</v>
      </c>
      <c r="IT558" s="2" t="s">
        <v>275</v>
      </c>
      <c r="IU558" s="2" t="s">
        <v>229</v>
      </c>
      <c r="IV558" s="2" t="s">
        <v>229</v>
      </c>
      <c r="IW558" s="2" t="s">
        <v>241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239</v>
      </c>
      <c r="JF558" s="2" t="s">
        <v>275</v>
      </c>
      <c r="JG558" s="2" t="s">
        <v>268</v>
      </c>
      <c r="JH558" s="2" t="s">
        <v>1356</v>
      </c>
      <c r="JI558" s="2" t="s">
        <v>241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229</v>
      </c>
      <c r="JR558" s="2" t="s">
        <v>229</v>
      </c>
      <c r="JS558" s="2" t="s">
        <v>229</v>
      </c>
      <c r="JT558" s="2" t="s">
        <v>229</v>
      </c>
      <c r="JU558" s="2" t="s">
        <v>229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272</v>
      </c>
      <c r="KD558" s="2" t="s">
        <v>275</v>
      </c>
      <c r="KE558" s="2" t="s">
        <v>229</v>
      </c>
      <c r="KF558" s="2" t="s">
        <v>229</v>
      </c>
      <c r="KG558" s="2" t="s">
        <v>241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272</v>
      </c>
      <c r="KP558" s="2" t="s">
        <v>275</v>
      </c>
      <c r="KQ558" s="2" t="s">
        <v>229</v>
      </c>
      <c r="KR558" s="2" t="s">
        <v>229</v>
      </c>
      <c r="KS558" s="2" t="s">
        <v>241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272</v>
      </c>
      <c r="LB558" s="2" t="s">
        <v>275</v>
      </c>
      <c r="LC558" s="2" t="s">
        <v>229</v>
      </c>
      <c r="LD558" s="2" t="s">
        <v>229</v>
      </c>
      <c r="LE558" s="2" t="s">
        <v>241</v>
      </c>
      <c r="LF558" s="2" t="s">
        <v>229</v>
      </c>
      <c r="LG558" s="4"/>
      <c r="LH558" s="8"/>
      <c r="LI558" s="4"/>
      <c r="LJ558" s="8"/>
      <c r="LK558" s="7"/>
      <c r="LL558" s="7"/>
      <c r="LM558" s="2" t="s">
        <v>229</v>
      </c>
      <c r="LN558" s="2" t="s">
        <v>229</v>
      </c>
      <c r="LO558" s="2" t="s">
        <v>229</v>
      </c>
      <c r="LP558" s="2" t="s">
        <v>229</v>
      </c>
      <c r="LQ558" s="2" t="s">
        <v>229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239</v>
      </c>
      <c r="LZ558" s="2" t="s">
        <v>275</v>
      </c>
      <c r="MA558" s="2" t="s">
        <v>1333</v>
      </c>
      <c r="MB558" s="2" t="s">
        <v>404</v>
      </c>
      <c r="MC558" s="2" t="s">
        <v>241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266</v>
      </c>
      <c r="ML558" s="2" t="s">
        <v>275</v>
      </c>
      <c r="MM558" s="2" t="s">
        <v>229</v>
      </c>
      <c r="MN558" s="2" t="s">
        <v>229</v>
      </c>
      <c r="MO558" s="2" t="s">
        <v>241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239</v>
      </c>
      <c r="MX558" s="2" t="s">
        <v>275</v>
      </c>
      <c r="MY558" s="2" t="s">
        <v>1965</v>
      </c>
      <c r="MZ558" s="2" t="s">
        <v>229</v>
      </c>
      <c r="NA558" s="2" t="s">
        <v>241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275</v>
      </c>
      <c r="NK558" s="2" t="s">
        <v>3358</v>
      </c>
      <c r="NL558" s="2" t="s">
        <v>434</v>
      </c>
      <c r="NM558" s="2" t="s">
        <v>241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272</v>
      </c>
      <c r="NV558" s="2" t="s">
        <v>275</v>
      </c>
      <c r="NW558" s="2" t="s">
        <v>229</v>
      </c>
      <c r="NX558" s="2" t="s">
        <v>229</v>
      </c>
      <c r="NY558" s="2" t="s">
        <v>241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229</v>
      </c>
      <c r="OH558" s="2" t="s">
        <v>229</v>
      </c>
      <c r="OI558" s="2" t="s">
        <v>229</v>
      </c>
      <c r="OJ558" s="2" t="s">
        <v>229</v>
      </c>
      <c r="OK558" s="2" t="s">
        <v>229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229</v>
      </c>
      <c r="OT558" s="2" t="s">
        <v>229</v>
      </c>
      <c r="OU558" s="2" t="s">
        <v>229</v>
      </c>
      <c r="OV558" s="2" t="s">
        <v>229</v>
      </c>
      <c r="OW558" s="2" t="s">
        <v>229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281</v>
      </c>
      <c r="PF558" s="2" t="s">
        <v>275</v>
      </c>
      <c r="PG558" s="2" t="s">
        <v>229</v>
      </c>
      <c r="PH558" s="2" t="s">
        <v>229</v>
      </c>
      <c r="PI558" s="2" t="s">
        <v>241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266</v>
      </c>
      <c r="PR558" s="2" t="s">
        <v>275</v>
      </c>
      <c r="PS558" s="2" t="s">
        <v>229</v>
      </c>
      <c r="PT558" s="2" t="s">
        <v>229</v>
      </c>
      <c r="PU558" s="2" t="s">
        <v>241</v>
      </c>
      <c r="PV558" s="2" t="s">
        <v>229</v>
      </c>
      <c r="PW558" s="4"/>
      <c r="PX558" s="8"/>
      <c r="PY558" s="4"/>
      <c r="PZ558" s="8"/>
      <c r="QA558" s="7"/>
      <c r="QB558" s="7"/>
      <c r="QC558" s="2" t="s">
        <v>281</v>
      </c>
      <c r="QD558" s="2" t="s">
        <v>275</v>
      </c>
      <c r="QE558" s="2" t="s">
        <v>229</v>
      </c>
      <c r="QF558" s="2" t="s">
        <v>229</v>
      </c>
      <c r="QG558" s="2" t="s">
        <v>241</v>
      </c>
      <c r="QH558" s="2" t="s">
        <v>229</v>
      </c>
      <c r="QI558" s="4"/>
      <c r="QJ558" s="8"/>
      <c r="QK558" s="4"/>
      <c r="QL558" s="8"/>
      <c r="QM558" s="7"/>
      <c r="QN558" s="7"/>
      <c r="QO558" s="2" t="s">
        <v>229</v>
      </c>
      <c r="QP558" s="2" t="s">
        <v>229</v>
      </c>
      <c r="QQ558" s="2" t="s">
        <v>229</v>
      </c>
      <c r="QR558" s="2" t="s">
        <v>229</v>
      </c>
      <c r="QS558" s="2" t="s">
        <v>229</v>
      </c>
      <c r="QT558" s="2" t="s">
        <v>229</v>
      </c>
      <c r="QU558" s="4"/>
      <c r="QV558" s="8"/>
      <c r="QW558" s="4"/>
      <c r="QX558" s="8"/>
      <c r="QY558" s="7"/>
      <c r="QZ558" s="7"/>
      <c r="RA558" s="2" t="s">
        <v>272</v>
      </c>
      <c r="RB558" s="2" t="s">
        <v>275</v>
      </c>
      <c r="RC558" s="2" t="s">
        <v>229</v>
      </c>
      <c r="RD558" s="2" t="s">
        <v>229</v>
      </c>
      <c r="RE558" s="2" t="s">
        <v>241</v>
      </c>
      <c r="RF558" s="2" t="s">
        <v>229</v>
      </c>
      <c r="RG558" s="4"/>
      <c r="RH558" s="8"/>
      <c r="RI558" s="4"/>
      <c r="RJ558" s="8"/>
      <c r="RK558" s="7"/>
      <c r="RL558" s="7"/>
      <c r="RM558" s="2" t="s">
        <v>229</v>
      </c>
      <c r="RN558" s="2" t="s">
        <v>229</v>
      </c>
      <c r="RO558" s="2" t="s">
        <v>229</v>
      </c>
      <c r="RP558" s="2" t="s">
        <v>229</v>
      </c>
      <c r="RQ558" s="2" t="s">
        <v>229</v>
      </c>
      <c r="RR558" s="2" t="s">
        <v>229</v>
      </c>
      <c r="RS558" s="4"/>
      <c r="RT558" s="8"/>
      <c r="RU558" s="4"/>
      <c r="RV558" s="8"/>
      <c r="RW558" s="7"/>
      <c r="RX558" s="7"/>
      <c r="RY558" s="2" t="s">
        <v>266</v>
      </c>
      <c r="RZ558" s="2" t="s">
        <v>275</v>
      </c>
      <c r="SA558" s="2" t="s">
        <v>229</v>
      </c>
      <c r="SB558" s="2" t="s">
        <v>229</v>
      </c>
      <c r="SC558" s="2" t="s">
        <v>241</v>
      </c>
      <c r="SD558" s="2" t="s">
        <v>229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</row>
    <row r="559">
      <c r="A559" s="2" t="s">
        <v>4091</v>
      </c>
      <c r="B559" s="2" t="s">
        <v>216</v>
      </c>
      <c r="C559" s="2" t="s">
        <v>3859</v>
      </c>
      <c r="D559" s="2" t="s">
        <v>218</v>
      </c>
      <c r="E559" s="2" t="s">
        <v>2460</v>
      </c>
      <c r="F559" s="2" t="s">
        <v>4092</v>
      </c>
      <c r="G559" s="2" t="s">
        <v>3700</v>
      </c>
      <c r="H559" s="2" t="s">
        <v>1907</v>
      </c>
      <c r="I559" s="2" t="s">
        <v>4093</v>
      </c>
      <c r="J559" s="2" t="s">
        <v>2888</v>
      </c>
      <c r="K559" s="2" t="s">
        <v>527</v>
      </c>
      <c r="L559" s="3">
        <v>37</v>
      </c>
      <c r="M559" s="3">
        <v>38.85</v>
      </c>
      <c r="N559" s="3">
        <v>72.99</v>
      </c>
      <c r="O559" s="2" t="s">
        <v>226</v>
      </c>
      <c r="P559" s="2" t="s">
        <v>964</v>
      </c>
      <c r="Q559" s="2" t="s">
        <v>228</v>
      </c>
      <c r="R559" s="2" t="s">
        <v>229</v>
      </c>
      <c r="S559" s="2" t="s">
        <v>4094</v>
      </c>
      <c r="T559" s="2" t="s">
        <v>3733</v>
      </c>
      <c r="U559" s="2" t="s">
        <v>2464</v>
      </c>
      <c r="V559" s="2" t="s">
        <v>1910</v>
      </c>
      <c r="W559" s="2" t="s">
        <v>1009</v>
      </c>
      <c r="X559" s="2" t="s">
        <v>229</v>
      </c>
      <c r="Y559" s="2" t="s">
        <v>1084</v>
      </c>
      <c r="Z559" s="4">
        <v>7</v>
      </c>
      <c r="AA559" s="4">
        <f>=ROUNDDOWN(1.4,0)</f>
      </c>
      <c r="AB559" s="5">
        <v>5</v>
      </c>
      <c r="AC559" s="2" t="s">
        <v>229</v>
      </c>
      <c r="AD559" s="4"/>
      <c r="AE559" s="4"/>
      <c r="AF559" s="6">
        <v>65</v>
      </c>
      <c r="AG559" s="6"/>
      <c r="AH559" s="7">
        <v>0.6667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>
        <v>5</v>
      </c>
      <c r="AQ559" s="8">
        <v>188.76</v>
      </c>
      <c r="AR559" s="4"/>
      <c r="AS559" s="8"/>
      <c r="AT559" s="7"/>
      <c r="AU559" s="7"/>
      <c r="AV559" s="4">
        <v>9</v>
      </c>
      <c r="AW559" s="8">
        <v>379.75</v>
      </c>
      <c r="AX559" s="4">
        <v>2</v>
      </c>
      <c r="AY559" s="8">
        <v>98.7</v>
      </c>
      <c r="AZ559" s="7">
        <v>3.5</v>
      </c>
      <c r="BA559" s="7">
        <v>2.8475</v>
      </c>
      <c r="BB559" s="7">
        <v>0.4971</v>
      </c>
      <c r="BC559" s="4">
        <v>13</v>
      </c>
      <c r="BD559" s="8">
        <v>522.89</v>
      </c>
      <c r="BE559" s="4">
        <v>4</v>
      </c>
      <c r="BF559" s="8">
        <v>179.51</v>
      </c>
      <c r="BG559" s="7">
        <v>2.25</v>
      </c>
      <c r="BH559" s="7">
        <v>1.9129</v>
      </c>
      <c r="BI559" s="7">
        <v>0.7263</v>
      </c>
      <c r="BJ559" s="4">
        <v>5</v>
      </c>
      <c r="BK559" s="8">
        <v>188.76</v>
      </c>
      <c r="BL559" s="2" t="s">
        <v>4095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281</v>
      </c>
      <c r="BV559" s="2" t="s">
        <v>226</v>
      </c>
      <c r="BW559" s="2" t="s">
        <v>229</v>
      </c>
      <c r="BX559" s="2" t="s">
        <v>229</v>
      </c>
      <c r="BY559" s="2" t="s">
        <v>241</v>
      </c>
      <c r="BZ559" s="2" t="s">
        <v>229</v>
      </c>
      <c r="CA559" s="4"/>
      <c r="CB559" s="8"/>
      <c r="CC559" s="4"/>
      <c r="CD559" s="8"/>
      <c r="CE559" s="7"/>
      <c r="CF559" s="7"/>
      <c r="CG559" s="2" t="s">
        <v>278</v>
      </c>
      <c r="CH559" s="2" t="s">
        <v>226</v>
      </c>
      <c r="CI559" s="2" t="s">
        <v>229</v>
      </c>
      <c r="CJ559" s="2" t="s">
        <v>229</v>
      </c>
      <c r="CK559" s="2" t="s">
        <v>241</v>
      </c>
      <c r="CL559" s="2" t="s">
        <v>229</v>
      </c>
      <c r="CM559" s="4">
        <v>1</v>
      </c>
      <c r="CN559" s="8">
        <v>41.96</v>
      </c>
      <c r="CO559" s="4"/>
      <c r="CP559" s="8"/>
      <c r="CQ559" s="7"/>
      <c r="CR559" s="7"/>
      <c r="CS559" s="2" t="s">
        <v>239</v>
      </c>
      <c r="CT559" s="2" t="s">
        <v>226</v>
      </c>
      <c r="CU559" s="2" t="s">
        <v>630</v>
      </c>
      <c r="CV559" s="2" t="s">
        <v>840</v>
      </c>
      <c r="CW559" s="2" t="s">
        <v>241</v>
      </c>
      <c r="CX559" s="2" t="s">
        <v>229</v>
      </c>
      <c r="CY559" s="4">
        <v>1</v>
      </c>
      <c r="CZ559" s="8">
        <v>23.31</v>
      </c>
      <c r="DA559" s="4"/>
      <c r="DB559" s="8"/>
      <c r="DC559" s="7"/>
      <c r="DD559" s="7"/>
      <c r="DE559" s="2" t="s">
        <v>239</v>
      </c>
      <c r="DF559" s="2" t="s">
        <v>226</v>
      </c>
      <c r="DG559" s="2" t="s">
        <v>1529</v>
      </c>
      <c r="DH559" s="2" t="s">
        <v>659</v>
      </c>
      <c r="DI559" s="2" t="s">
        <v>263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239</v>
      </c>
      <c r="DR559" s="2" t="s">
        <v>226</v>
      </c>
      <c r="DS559" s="2" t="s">
        <v>2739</v>
      </c>
      <c r="DT559" s="2" t="s">
        <v>2505</v>
      </c>
      <c r="DU559" s="2" t="s">
        <v>241</v>
      </c>
      <c r="DV559" s="2" t="s">
        <v>229</v>
      </c>
      <c r="DW559" s="4">
        <v>2</v>
      </c>
      <c r="DX559" s="8">
        <v>99.02</v>
      </c>
      <c r="DY559" s="4"/>
      <c r="DZ559" s="8"/>
      <c r="EA559" s="7"/>
      <c r="EB559" s="7"/>
      <c r="EC559" s="2" t="s">
        <v>239</v>
      </c>
      <c r="ED559" s="2" t="s">
        <v>226</v>
      </c>
      <c r="EE559" s="2" t="s">
        <v>627</v>
      </c>
      <c r="EF559" s="2" t="s">
        <v>2468</v>
      </c>
      <c r="EG559" s="2" t="s">
        <v>241</v>
      </c>
      <c r="EH559" s="2" t="s">
        <v>229</v>
      </c>
      <c r="EI559" s="4">
        <v>1</v>
      </c>
      <c r="EJ559" s="8">
        <v>24.47</v>
      </c>
      <c r="EK559" s="4"/>
      <c r="EL559" s="8"/>
      <c r="EM559" s="7"/>
      <c r="EN559" s="7"/>
      <c r="EO559" s="2" t="s">
        <v>239</v>
      </c>
      <c r="EP559" s="2" t="s">
        <v>226</v>
      </c>
      <c r="EQ559" s="2" t="s">
        <v>1084</v>
      </c>
      <c r="ER559" s="2" t="s">
        <v>624</v>
      </c>
      <c r="ES559" s="2" t="s">
        <v>241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226</v>
      </c>
      <c r="FC559" s="2" t="s">
        <v>1084</v>
      </c>
      <c r="FD559" s="2" t="s">
        <v>4096</v>
      </c>
      <c r="FE559" s="2" t="s">
        <v>241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226</v>
      </c>
      <c r="FO559" s="2" t="s">
        <v>1084</v>
      </c>
      <c r="FP559" s="2" t="s">
        <v>229</v>
      </c>
      <c r="FQ559" s="2" t="s">
        <v>241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229</v>
      </c>
      <c r="FZ559" s="2" t="s">
        <v>229</v>
      </c>
      <c r="GA559" s="2" t="s">
        <v>229</v>
      </c>
      <c r="GB559" s="2" t="s">
        <v>229</v>
      </c>
      <c r="GC559" s="2" t="s">
        <v>229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272</v>
      </c>
      <c r="GL559" s="2" t="s">
        <v>226</v>
      </c>
      <c r="GM559" s="2" t="s">
        <v>229</v>
      </c>
      <c r="GN559" s="2" t="s">
        <v>229</v>
      </c>
      <c r="GO559" s="2" t="s">
        <v>241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266</v>
      </c>
      <c r="GX559" s="2" t="s">
        <v>226</v>
      </c>
      <c r="GY559" s="2" t="s">
        <v>229</v>
      </c>
      <c r="GZ559" s="2" t="s">
        <v>229</v>
      </c>
      <c r="HA559" s="2" t="s">
        <v>241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266</v>
      </c>
      <c r="HJ559" s="2" t="s">
        <v>226</v>
      </c>
      <c r="HK559" s="2" t="s">
        <v>229</v>
      </c>
      <c r="HL559" s="2" t="s">
        <v>229</v>
      </c>
      <c r="HM559" s="2" t="s">
        <v>241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226</v>
      </c>
      <c r="HW559" s="2" t="s">
        <v>653</v>
      </c>
      <c r="HX559" s="2" t="s">
        <v>2741</v>
      </c>
      <c r="HY559" s="2" t="s">
        <v>241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266</v>
      </c>
      <c r="IH559" s="2" t="s">
        <v>226</v>
      </c>
      <c r="II559" s="2" t="s">
        <v>229</v>
      </c>
      <c r="IJ559" s="2" t="s">
        <v>229</v>
      </c>
      <c r="IK559" s="2" t="s">
        <v>241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272</v>
      </c>
      <c r="IT559" s="2" t="s">
        <v>226</v>
      </c>
      <c r="IU559" s="2" t="s">
        <v>229</v>
      </c>
      <c r="IV559" s="2" t="s">
        <v>229</v>
      </c>
      <c r="IW559" s="2" t="s">
        <v>241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272</v>
      </c>
      <c r="JF559" s="2" t="s">
        <v>226</v>
      </c>
      <c r="JG559" s="2" t="s">
        <v>229</v>
      </c>
      <c r="JH559" s="2" t="s">
        <v>229</v>
      </c>
      <c r="JI559" s="2" t="s">
        <v>241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272</v>
      </c>
      <c r="JR559" s="2" t="s">
        <v>226</v>
      </c>
      <c r="JS559" s="2" t="s">
        <v>229</v>
      </c>
      <c r="JT559" s="2" t="s">
        <v>229</v>
      </c>
      <c r="JU559" s="2" t="s">
        <v>241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272</v>
      </c>
      <c r="KD559" s="2" t="s">
        <v>226</v>
      </c>
      <c r="KE559" s="2" t="s">
        <v>229</v>
      </c>
      <c r="KF559" s="2" t="s">
        <v>229</v>
      </c>
      <c r="KG559" s="2" t="s">
        <v>241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272</v>
      </c>
      <c r="KP559" s="2" t="s">
        <v>226</v>
      </c>
      <c r="KQ559" s="2" t="s">
        <v>229</v>
      </c>
      <c r="KR559" s="2" t="s">
        <v>229</v>
      </c>
      <c r="KS559" s="2" t="s">
        <v>241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272</v>
      </c>
      <c r="LB559" s="2" t="s">
        <v>226</v>
      </c>
      <c r="LC559" s="2" t="s">
        <v>229</v>
      </c>
      <c r="LD559" s="2" t="s">
        <v>229</v>
      </c>
      <c r="LE559" s="2" t="s">
        <v>241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229</v>
      </c>
      <c r="LN559" s="2" t="s">
        <v>229</v>
      </c>
      <c r="LO559" s="2" t="s">
        <v>229</v>
      </c>
      <c r="LP559" s="2" t="s">
        <v>229</v>
      </c>
      <c r="LQ559" s="2" t="s">
        <v>229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239</v>
      </c>
      <c r="LZ559" s="2" t="s">
        <v>275</v>
      </c>
      <c r="MA559" s="2" t="s">
        <v>2708</v>
      </c>
      <c r="MB559" s="2" t="s">
        <v>229</v>
      </c>
      <c r="MC559" s="2" t="s">
        <v>241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272</v>
      </c>
      <c r="ML559" s="2" t="s">
        <v>226</v>
      </c>
      <c r="MM559" s="2" t="s">
        <v>229</v>
      </c>
      <c r="MN559" s="2" t="s">
        <v>229</v>
      </c>
      <c r="MO559" s="2" t="s">
        <v>241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266</v>
      </c>
      <c r="MX559" s="2" t="s">
        <v>226</v>
      </c>
      <c r="MY559" s="2" t="s">
        <v>229</v>
      </c>
      <c r="MZ559" s="2" t="s">
        <v>229</v>
      </c>
      <c r="NA559" s="2" t="s">
        <v>241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239</v>
      </c>
      <c r="NJ559" s="2" t="s">
        <v>260</v>
      </c>
      <c r="NK559" s="2" t="s">
        <v>437</v>
      </c>
      <c r="NL559" s="2" t="s">
        <v>1496</v>
      </c>
      <c r="NM559" s="2" t="s">
        <v>241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272</v>
      </c>
      <c r="NV559" s="2" t="s">
        <v>226</v>
      </c>
      <c r="NW559" s="2" t="s">
        <v>229</v>
      </c>
      <c r="NX559" s="2" t="s">
        <v>229</v>
      </c>
      <c r="NY559" s="2" t="s">
        <v>241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272</v>
      </c>
      <c r="OH559" s="2" t="s">
        <v>226</v>
      </c>
      <c r="OI559" s="2" t="s">
        <v>229</v>
      </c>
      <c r="OJ559" s="2" t="s">
        <v>229</v>
      </c>
      <c r="OK559" s="2" t="s">
        <v>241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229</v>
      </c>
      <c r="OT559" s="2" t="s">
        <v>229</v>
      </c>
      <c r="OU559" s="2" t="s">
        <v>229</v>
      </c>
      <c r="OV559" s="2" t="s">
        <v>229</v>
      </c>
      <c r="OW559" s="2" t="s">
        <v>229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281</v>
      </c>
      <c r="PF559" s="2" t="s">
        <v>226</v>
      </c>
      <c r="PG559" s="2" t="s">
        <v>229</v>
      </c>
      <c r="PH559" s="2" t="s">
        <v>229</v>
      </c>
      <c r="PI559" s="2" t="s">
        <v>241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229</v>
      </c>
      <c r="PS559" s="2" t="s">
        <v>229</v>
      </c>
      <c r="PT559" s="2" t="s">
        <v>229</v>
      </c>
      <c r="PU559" s="2" t="s">
        <v>229</v>
      </c>
      <c r="PV559" s="2" t="s">
        <v>229</v>
      </c>
      <c r="PW559" s="4"/>
      <c r="PX559" s="8"/>
      <c r="PY559" s="4"/>
      <c r="PZ559" s="8"/>
      <c r="QA559" s="7"/>
      <c r="QB559" s="7"/>
      <c r="QC559" s="2" t="s">
        <v>281</v>
      </c>
      <c r="QD559" s="2" t="s">
        <v>226</v>
      </c>
      <c r="QE559" s="2" t="s">
        <v>229</v>
      </c>
      <c r="QF559" s="2" t="s">
        <v>229</v>
      </c>
      <c r="QG559" s="2" t="s">
        <v>241</v>
      </c>
      <c r="QH559" s="2" t="s">
        <v>229</v>
      </c>
      <c r="QI559" s="4"/>
      <c r="QJ559" s="8"/>
      <c r="QK559" s="4"/>
      <c r="QL559" s="8"/>
      <c r="QM559" s="7"/>
      <c r="QN559" s="7"/>
      <c r="QO559" s="2" t="s">
        <v>229</v>
      </c>
      <c r="QP559" s="2" t="s">
        <v>229</v>
      </c>
      <c r="QQ559" s="2" t="s">
        <v>229</v>
      </c>
      <c r="QR559" s="2" t="s">
        <v>229</v>
      </c>
      <c r="QS559" s="2" t="s">
        <v>229</v>
      </c>
      <c r="QT559" s="2" t="s">
        <v>229</v>
      </c>
      <c r="QU559" s="4"/>
      <c r="QV559" s="8"/>
      <c r="QW559" s="4"/>
      <c r="QX559" s="8"/>
      <c r="QY559" s="7"/>
      <c r="QZ559" s="7"/>
      <c r="RA559" s="2" t="s">
        <v>272</v>
      </c>
      <c r="RB559" s="2" t="s">
        <v>226</v>
      </c>
      <c r="RC559" s="2" t="s">
        <v>229</v>
      </c>
      <c r="RD559" s="2" t="s">
        <v>229</v>
      </c>
      <c r="RE559" s="2" t="s">
        <v>241</v>
      </c>
      <c r="RF559" s="2" t="s">
        <v>229</v>
      </c>
      <c r="RG559" s="4"/>
      <c r="RH559" s="8"/>
      <c r="RI559" s="4"/>
      <c r="RJ559" s="8"/>
      <c r="RK559" s="7"/>
      <c r="RL559" s="7"/>
      <c r="RM559" s="2" t="s">
        <v>272</v>
      </c>
      <c r="RN559" s="2" t="s">
        <v>226</v>
      </c>
      <c r="RO559" s="2" t="s">
        <v>229</v>
      </c>
      <c r="RP559" s="2" t="s">
        <v>229</v>
      </c>
      <c r="RQ559" s="2" t="s">
        <v>241</v>
      </c>
      <c r="RR559" s="2" t="s">
        <v>229</v>
      </c>
      <c r="RS559" s="4"/>
      <c r="RT559" s="8"/>
      <c r="RU559" s="4"/>
      <c r="RV559" s="8"/>
      <c r="RW559" s="7"/>
      <c r="RX559" s="7"/>
      <c r="RY559" s="2" t="s">
        <v>229</v>
      </c>
      <c r="RZ559" s="2" t="s">
        <v>229</v>
      </c>
      <c r="SA559" s="2" t="s">
        <v>229</v>
      </c>
      <c r="SB559" s="2" t="s">
        <v>229</v>
      </c>
      <c r="SC559" s="2" t="s">
        <v>229</v>
      </c>
      <c r="SD559" s="2" t="s">
        <v>229</v>
      </c>
      <c r="SE559" s="4">
        <v>7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</row>
    <row r="560">
      <c r="A560" s="2" t="s">
        <v>4097</v>
      </c>
      <c r="B560" s="2" t="s">
        <v>216</v>
      </c>
      <c r="C560" s="2" t="s">
        <v>3859</v>
      </c>
      <c r="D560" s="2" t="s">
        <v>218</v>
      </c>
      <c r="E560" s="2" t="s">
        <v>2460</v>
      </c>
      <c r="F560" s="2" t="s">
        <v>4092</v>
      </c>
      <c r="G560" s="2" t="s">
        <v>3700</v>
      </c>
      <c r="H560" s="2" t="s">
        <v>1907</v>
      </c>
      <c r="I560" s="2" t="s">
        <v>4093</v>
      </c>
      <c r="J560" s="2" t="s">
        <v>285</v>
      </c>
      <c r="K560" s="2" t="s">
        <v>527</v>
      </c>
      <c r="L560" s="3">
        <v>47</v>
      </c>
      <c r="M560" s="3">
        <v>49.35</v>
      </c>
      <c r="N560" s="3">
        <v>92.99</v>
      </c>
      <c r="O560" s="2" t="s">
        <v>226</v>
      </c>
      <c r="P560" s="2" t="s">
        <v>964</v>
      </c>
      <c r="Q560" s="2" t="s">
        <v>228</v>
      </c>
      <c r="R560" s="2" t="s">
        <v>229</v>
      </c>
      <c r="S560" s="2" t="s">
        <v>4094</v>
      </c>
      <c r="T560" s="2" t="s">
        <v>3733</v>
      </c>
      <c r="U560" s="2" t="s">
        <v>232</v>
      </c>
      <c r="V560" s="2" t="s">
        <v>1910</v>
      </c>
      <c r="W560" s="2" t="s">
        <v>1009</v>
      </c>
      <c r="X560" s="2" t="s">
        <v>229</v>
      </c>
      <c r="Y560" s="2" t="s">
        <v>1084</v>
      </c>
      <c r="Z560" s="4">
        <v>61</v>
      </c>
      <c r="AA560" s="4">
        <f>=ROUNDDOWN(20.3333333333333,0)</f>
      </c>
      <c r="AB560" s="5">
        <v>3</v>
      </c>
      <c r="AC560" s="2" t="s">
        <v>229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>
        <v>4</v>
      </c>
      <c r="AQ560" s="8">
        <v>190.99</v>
      </c>
      <c r="AR560" s="4">
        <v>2</v>
      </c>
      <c r="AS560" s="8">
        <v>98.7</v>
      </c>
      <c r="AT560" s="7">
        <v>1</v>
      </c>
      <c r="AU560" s="7">
        <v>0.9351</v>
      </c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>
        <v>0.5029</v>
      </c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 t="s">
        <v>229</v>
      </c>
      <c r="BJ560" s="4">
        <v>4</v>
      </c>
      <c r="BK560" s="8">
        <v>190.99</v>
      </c>
      <c r="BL560" s="2" t="s">
        <v>4098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281</v>
      </c>
      <c r="BV560" s="2" t="s">
        <v>226</v>
      </c>
      <c r="BW560" s="2" t="s">
        <v>229</v>
      </c>
      <c r="BX560" s="2" t="s">
        <v>229</v>
      </c>
      <c r="BY560" s="2" t="s">
        <v>241</v>
      </c>
      <c r="BZ560" s="2" t="s">
        <v>229</v>
      </c>
      <c r="CA560" s="4"/>
      <c r="CB560" s="8"/>
      <c r="CC560" s="4"/>
      <c r="CD560" s="8"/>
      <c r="CE560" s="7"/>
      <c r="CF560" s="7"/>
      <c r="CG560" s="2" t="s">
        <v>278</v>
      </c>
      <c r="CH560" s="2" t="s">
        <v>226</v>
      </c>
      <c r="CI560" s="2" t="s">
        <v>229</v>
      </c>
      <c r="CJ560" s="2" t="s">
        <v>229</v>
      </c>
      <c r="CK560" s="2" t="s">
        <v>241</v>
      </c>
      <c r="CL560" s="2" t="s">
        <v>229</v>
      </c>
      <c r="CM560" s="4">
        <v>2</v>
      </c>
      <c r="CN560" s="8">
        <v>106.6</v>
      </c>
      <c r="CO560" s="4"/>
      <c r="CP560" s="8"/>
      <c r="CQ560" s="7"/>
      <c r="CR560" s="7"/>
      <c r="CS560" s="2" t="s">
        <v>239</v>
      </c>
      <c r="CT560" s="2" t="s">
        <v>226</v>
      </c>
      <c r="CU560" s="2" t="s">
        <v>630</v>
      </c>
      <c r="CV560" s="2" t="s">
        <v>2785</v>
      </c>
      <c r="CW560" s="2" t="s">
        <v>241</v>
      </c>
      <c r="CX560" s="2" t="s">
        <v>229</v>
      </c>
      <c r="CY560" s="4"/>
      <c r="CZ560" s="8"/>
      <c r="DA560" s="4">
        <v>1</v>
      </c>
      <c r="DB560" s="8">
        <v>49.35</v>
      </c>
      <c r="DC560" s="7">
        <v>-1</v>
      </c>
      <c r="DD560" s="7">
        <v>-1</v>
      </c>
      <c r="DE560" s="2" t="s">
        <v>239</v>
      </c>
      <c r="DF560" s="2" t="s">
        <v>226</v>
      </c>
      <c r="DG560" s="2" t="s">
        <v>1529</v>
      </c>
      <c r="DH560" s="2" t="s">
        <v>659</v>
      </c>
      <c r="DI560" s="2" t="s">
        <v>263</v>
      </c>
      <c r="DJ560" s="2" t="s">
        <v>229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226</v>
      </c>
      <c r="DS560" s="2" t="s">
        <v>2739</v>
      </c>
      <c r="DT560" s="2" t="s">
        <v>2682</v>
      </c>
      <c r="DU560" s="2" t="s">
        <v>241</v>
      </c>
      <c r="DV560" s="2" t="s">
        <v>229</v>
      </c>
      <c r="DW560" s="4"/>
      <c r="DX560" s="8"/>
      <c r="DY560" s="4"/>
      <c r="DZ560" s="8"/>
      <c r="EA560" s="7"/>
      <c r="EB560" s="7"/>
      <c r="EC560" s="2" t="s">
        <v>239</v>
      </c>
      <c r="ED560" s="2" t="s">
        <v>226</v>
      </c>
      <c r="EE560" s="2" t="s">
        <v>627</v>
      </c>
      <c r="EF560" s="2" t="s">
        <v>1755</v>
      </c>
      <c r="EG560" s="2" t="s">
        <v>241</v>
      </c>
      <c r="EH560" s="2" t="s">
        <v>229</v>
      </c>
      <c r="EI560" s="4">
        <v>1</v>
      </c>
      <c r="EJ560" s="8">
        <v>31.09</v>
      </c>
      <c r="EK560" s="4"/>
      <c r="EL560" s="8"/>
      <c r="EM560" s="7"/>
      <c r="EN560" s="7"/>
      <c r="EO560" s="2" t="s">
        <v>239</v>
      </c>
      <c r="EP560" s="2" t="s">
        <v>226</v>
      </c>
      <c r="EQ560" s="2" t="s">
        <v>1084</v>
      </c>
      <c r="ER560" s="2" t="s">
        <v>2000</v>
      </c>
      <c r="ES560" s="2" t="s">
        <v>241</v>
      </c>
      <c r="ET560" s="2" t="s">
        <v>229</v>
      </c>
      <c r="EU560" s="4">
        <v>1</v>
      </c>
      <c r="EV560" s="8">
        <v>53.3</v>
      </c>
      <c r="EW560" s="4"/>
      <c r="EX560" s="8"/>
      <c r="EY560" s="7"/>
      <c r="EZ560" s="7"/>
      <c r="FA560" s="2" t="s">
        <v>239</v>
      </c>
      <c r="FB560" s="2" t="s">
        <v>226</v>
      </c>
      <c r="FC560" s="2" t="s">
        <v>1084</v>
      </c>
      <c r="FD560" s="2" t="s">
        <v>630</v>
      </c>
      <c r="FE560" s="2" t="s">
        <v>241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226</v>
      </c>
      <c r="FO560" s="2" t="s">
        <v>1084</v>
      </c>
      <c r="FP560" s="2" t="s">
        <v>229</v>
      </c>
      <c r="FQ560" s="2" t="s">
        <v>241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239</v>
      </c>
      <c r="FZ560" s="2" t="s">
        <v>226</v>
      </c>
      <c r="GA560" s="2" t="s">
        <v>327</v>
      </c>
      <c r="GB560" s="2" t="s">
        <v>229</v>
      </c>
      <c r="GC560" s="2" t="s">
        <v>241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272</v>
      </c>
      <c r="GL560" s="2" t="s">
        <v>226</v>
      </c>
      <c r="GM560" s="2" t="s">
        <v>229</v>
      </c>
      <c r="GN560" s="2" t="s">
        <v>229</v>
      </c>
      <c r="GO560" s="2" t="s">
        <v>241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266</v>
      </c>
      <c r="GX560" s="2" t="s">
        <v>226</v>
      </c>
      <c r="GY560" s="2" t="s">
        <v>229</v>
      </c>
      <c r="GZ560" s="2" t="s">
        <v>229</v>
      </c>
      <c r="HA560" s="2" t="s">
        <v>241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266</v>
      </c>
      <c r="HJ560" s="2" t="s">
        <v>226</v>
      </c>
      <c r="HK560" s="2" t="s">
        <v>229</v>
      </c>
      <c r="HL560" s="2" t="s">
        <v>229</v>
      </c>
      <c r="HM560" s="2" t="s">
        <v>241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226</v>
      </c>
      <c r="HW560" s="2" t="s">
        <v>653</v>
      </c>
      <c r="HX560" s="2" t="s">
        <v>2741</v>
      </c>
      <c r="HY560" s="2" t="s">
        <v>241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266</v>
      </c>
      <c r="IH560" s="2" t="s">
        <v>226</v>
      </c>
      <c r="II560" s="2" t="s">
        <v>229</v>
      </c>
      <c r="IJ560" s="2" t="s">
        <v>229</v>
      </c>
      <c r="IK560" s="2" t="s">
        <v>241</v>
      </c>
      <c r="IL560" s="2" t="s">
        <v>229</v>
      </c>
      <c r="IM560" s="4"/>
      <c r="IN560" s="8"/>
      <c r="IO560" s="4"/>
      <c r="IP560" s="8"/>
      <c r="IQ560" s="7"/>
      <c r="IR560" s="7"/>
      <c r="IS560" s="2" t="s">
        <v>272</v>
      </c>
      <c r="IT560" s="2" t="s">
        <v>226</v>
      </c>
      <c r="IU560" s="2" t="s">
        <v>229</v>
      </c>
      <c r="IV560" s="2" t="s">
        <v>229</v>
      </c>
      <c r="IW560" s="2" t="s">
        <v>241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272</v>
      </c>
      <c r="JF560" s="2" t="s">
        <v>226</v>
      </c>
      <c r="JG560" s="2" t="s">
        <v>229</v>
      </c>
      <c r="JH560" s="2" t="s">
        <v>229</v>
      </c>
      <c r="JI560" s="2" t="s">
        <v>241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272</v>
      </c>
      <c r="JR560" s="2" t="s">
        <v>226</v>
      </c>
      <c r="JS560" s="2" t="s">
        <v>229</v>
      </c>
      <c r="JT560" s="2" t="s">
        <v>229</v>
      </c>
      <c r="JU560" s="2" t="s">
        <v>241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272</v>
      </c>
      <c r="KD560" s="2" t="s">
        <v>226</v>
      </c>
      <c r="KE560" s="2" t="s">
        <v>229</v>
      </c>
      <c r="KF560" s="2" t="s">
        <v>229</v>
      </c>
      <c r="KG560" s="2" t="s">
        <v>241</v>
      </c>
      <c r="KH560" s="2" t="s">
        <v>229</v>
      </c>
      <c r="KI560" s="4"/>
      <c r="KJ560" s="8"/>
      <c r="KK560" s="4"/>
      <c r="KL560" s="8"/>
      <c r="KM560" s="7"/>
      <c r="KN560" s="7"/>
      <c r="KO560" s="2" t="s">
        <v>272</v>
      </c>
      <c r="KP560" s="2" t="s">
        <v>226</v>
      </c>
      <c r="KQ560" s="2" t="s">
        <v>229</v>
      </c>
      <c r="KR560" s="2" t="s">
        <v>229</v>
      </c>
      <c r="KS560" s="2" t="s">
        <v>241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272</v>
      </c>
      <c r="LB560" s="2" t="s">
        <v>226</v>
      </c>
      <c r="LC560" s="2" t="s">
        <v>229</v>
      </c>
      <c r="LD560" s="2" t="s">
        <v>229</v>
      </c>
      <c r="LE560" s="2" t="s">
        <v>241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229</v>
      </c>
      <c r="LN560" s="2" t="s">
        <v>229</v>
      </c>
      <c r="LO560" s="2" t="s">
        <v>229</v>
      </c>
      <c r="LP560" s="2" t="s">
        <v>229</v>
      </c>
      <c r="LQ560" s="2" t="s">
        <v>229</v>
      </c>
      <c r="LR560" s="2" t="s">
        <v>229</v>
      </c>
      <c r="LS560" s="4"/>
      <c r="LT560" s="8"/>
      <c r="LU560" s="4">
        <v>1</v>
      </c>
      <c r="LV560" s="8">
        <v>49.35</v>
      </c>
      <c r="LW560" s="7">
        <v>-1</v>
      </c>
      <c r="LX560" s="7">
        <v>-1</v>
      </c>
      <c r="LY560" s="2" t="s">
        <v>239</v>
      </c>
      <c r="LZ560" s="2" t="s">
        <v>275</v>
      </c>
      <c r="MA560" s="2" t="s">
        <v>2708</v>
      </c>
      <c r="MB560" s="2" t="s">
        <v>2469</v>
      </c>
      <c r="MC560" s="2" t="s">
        <v>241</v>
      </c>
      <c r="MD560" s="2" t="s">
        <v>229</v>
      </c>
      <c r="ME560" s="4"/>
      <c r="MF560" s="8"/>
      <c r="MG560" s="4"/>
      <c r="MH560" s="8"/>
      <c r="MI560" s="7"/>
      <c r="MJ560" s="7"/>
      <c r="MK560" s="2" t="s">
        <v>272</v>
      </c>
      <c r="ML560" s="2" t="s">
        <v>226</v>
      </c>
      <c r="MM560" s="2" t="s">
        <v>229</v>
      </c>
      <c r="MN560" s="2" t="s">
        <v>229</v>
      </c>
      <c r="MO560" s="2" t="s">
        <v>241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266</v>
      </c>
      <c r="MX560" s="2" t="s">
        <v>226</v>
      </c>
      <c r="MY560" s="2" t="s">
        <v>229</v>
      </c>
      <c r="MZ560" s="2" t="s">
        <v>229</v>
      </c>
      <c r="NA560" s="2" t="s">
        <v>241</v>
      </c>
      <c r="NB560" s="2" t="s">
        <v>229</v>
      </c>
      <c r="NC560" s="4"/>
      <c r="ND560" s="8"/>
      <c r="NE560" s="4"/>
      <c r="NF560" s="8"/>
      <c r="NG560" s="7"/>
      <c r="NH560" s="7"/>
      <c r="NI560" s="2" t="s">
        <v>239</v>
      </c>
      <c r="NJ560" s="2" t="s">
        <v>260</v>
      </c>
      <c r="NK560" s="2" t="s">
        <v>437</v>
      </c>
      <c r="NL560" s="2" t="s">
        <v>2811</v>
      </c>
      <c r="NM560" s="2" t="s">
        <v>241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272</v>
      </c>
      <c r="NV560" s="2" t="s">
        <v>226</v>
      </c>
      <c r="NW560" s="2" t="s">
        <v>229</v>
      </c>
      <c r="NX560" s="2" t="s">
        <v>229</v>
      </c>
      <c r="NY560" s="2" t="s">
        <v>241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272</v>
      </c>
      <c r="OH560" s="2" t="s">
        <v>226</v>
      </c>
      <c r="OI560" s="2" t="s">
        <v>229</v>
      </c>
      <c r="OJ560" s="2" t="s">
        <v>229</v>
      </c>
      <c r="OK560" s="2" t="s">
        <v>241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229</v>
      </c>
      <c r="OT560" s="2" t="s">
        <v>229</v>
      </c>
      <c r="OU560" s="2" t="s">
        <v>229</v>
      </c>
      <c r="OV560" s="2" t="s">
        <v>229</v>
      </c>
      <c r="OW560" s="2" t="s">
        <v>229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281</v>
      </c>
      <c r="PF560" s="2" t="s">
        <v>226</v>
      </c>
      <c r="PG560" s="2" t="s">
        <v>229</v>
      </c>
      <c r="PH560" s="2" t="s">
        <v>229</v>
      </c>
      <c r="PI560" s="2" t="s">
        <v>241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229</v>
      </c>
      <c r="PR560" s="2" t="s">
        <v>229</v>
      </c>
      <c r="PS560" s="2" t="s">
        <v>229</v>
      </c>
      <c r="PT560" s="2" t="s">
        <v>229</v>
      </c>
      <c r="PU560" s="2" t="s">
        <v>229</v>
      </c>
      <c r="PV560" s="2" t="s">
        <v>229</v>
      </c>
      <c r="PW560" s="4"/>
      <c r="PX560" s="8"/>
      <c r="PY560" s="4"/>
      <c r="PZ560" s="8"/>
      <c r="QA560" s="7"/>
      <c r="QB560" s="7"/>
      <c r="QC560" s="2" t="s">
        <v>281</v>
      </c>
      <c r="QD560" s="2" t="s">
        <v>226</v>
      </c>
      <c r="QE560" s="2" t="s">
        <v>229</v>
      </c>
      <c r="QF560" s="2" t="s">
        <v>229</v>
      </c>
      <c r="QG560" s="2" t="s">
        <v>241</v>
      </c>
      <c r="QH560" s="2" t="s">
        <v>229</v>
      </c>
      <c r="QI560" s="4"/>
      <c r="QJ560" s="8"/>
      <c r="QK560" s="4"/>
      <c r="QL560" s="8"/>
      <c r="QM560" s="7"/>
      <c r="QN560" s="7"/>
      <c r="QO560" s="2" t="s">
        <v>229</v>
      </c>
      <c r="QP560" s="2" t="s">
        <v>229</v>
      </c>
      <c r="QQ560" s="2" t="s">
        <v>229</v>
      </c>
      <c r="QR560" s="2" t="s">
        <v>229</v>
      </c>
      <c r="QS560" s="2" t="s">
        <v>229</v>
      </c>
      <c r="QT560" s="2" t="s">
        <v>229</v>
      </c>
      <c r="QU560" s="4"/>
      <c r="QV560" s="8"/>
      <c r="QW560" s="4"/>
      <c r="QX560" s="8"/>
      <c r="QY560" s="7"/>
      <c r="QZ560" s="7"/>
      <c r="RA560" s="2" t="s">
        <v>272</v>
      </c>
      <c r="RB560" s="2" t="s">
        <v>226</v>
      </c>
      <c r="RC560" s="2" t="s">
        <v>229</v>
      </c>
      <c r="RD560" s="2" t="s">
        <v>229</v>
      </c>
      <c r="RE560" s="2" t="s">
        <v>241</v>
      </c>
      <c r="RF560" s="2" t="s">
        <v>229</v>
      </c>
      <c r="RG560" s="4"/>
      <c r="RH560" s="8"/>
      <c r="RI560" s="4"/>
      <c r="RJ560" s="8"/>
      <c r="RK560" s="7"/>
      <c r="RL560" s="7"/>
      <c r="RM560" s="2" t="s">
        <v>272</v>
      </c>
      <c r="RN560" s="2" t="s">
        <v>226</v>
      </c>
      <c r="RO560" s="2" t="s">
        <v>229</v>
      </c>
      <c r="RP560" s="2" t="s">
        <v>229</v>
      </c>
      <c r="RQ560" s="2" t="s">
        <v>241</v>
      </c>
      <c r="RR560" s="2" t="s">
        <v>229</v>
      </c>
      <c r="RS560" s="4"/>
      <c r="RT560" s="8"/>
      <c r="RU560" s="4"/>
      <c r="RV560" s="8"/>
      <c r="RW560" s="7"/>
      <c r="RX560" s="7"/>
      <c r="RY560" s="2" t="s">
        <v>229</v>
      </c>
      <c r="RZ560" s="2" t="s">
        <v>229</v>
      </c>
      <c r="SA560" s="2" t="s">
        <v>229</v>
      </c>
      <c r="SB560" s="2" t="s">
        <v>229</v>
      </c>
      <c r="SC560" s="2" t="s">
        <v>229</v>
      </c>
      <c r="SD560" s="2" t="s">
        <v>229</v>
      </c>
      <c r="SE560" s="4">
        <v>61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</row>
    <row r="561">
      <c r="A561" s="2" t="s">
        <v>4099</v>
      </c>
      <c r="B561" s="2" t="s">
        <v>216</v>
      </c>
      <c r="C561" s="2" t="s">
        <v>3859</v>
      </c>
      <c r="D561" s="2" t="s">
        <v>218</v>
      </c>
      <c r="E561" s="2" t="s">
        <v>2460</v>
      </c>
      <c r="F561" s="2" t="s">
        <v>4092</v>
      </c>
      <c r="G561" s="2" t="s">
        <v>3700</v>
      </c>
      <c r="H561" s="2" t="s">
        <v>1907</v>
      </c>
      <c r="I561" s="2" t="s">
        <v>4100</v>
      </c>
      <c r="J561" s="2" t="s">
        <v>2888</v>
      </c>
      <c r="K561" s="2" t="s">
        <v>1140</v>
      </c>
      <c r="L561" s="3">
        <v>37</v>
      </c>
      <c r="M561" s="3">
        <v>38.85</v>
      </c>
      <c r="N561" s="3">
        <v>72.99</v>
      </c>
      <c r="O561" s="2" t="s">
        <v>226</v>
      </c>
      <c r="P561" s="2" t="s">
        <v>964</v>
      </c>
      <c r="Q561" s="2" t="s">
        <v>228</v>
      </c>
      <c r="R561" s="2" t="s">
        <v>229</v>
      </c>
      <c r="S561" s="2" t="s">
        <v>4101</v>
      </c>
      <c r="T561" s="2" t="s">
        <v>3733</v>
      </c>
      <c r="U561" s="2" t="s">
        <v>2464</v>
      </c>
      <c r="V561" s="2" t="s">
        <v>1910</v>
      </c>
      <c r="W561" s="2" t="s">
        <v>1009</v>
      </c>
      <c r="X561" s="2" t="s">
        <v>229</v>
      </c>
      <c r="Y561" s="2" t="s">
        <v>1084</v>
      </c>
      <c r="Z561" s="4">
        <v>94</v>
      </c>
      <c r="AA561" s="4">
        <f>=ROUNDDOWN(36.1538461538462,0)</f>
      </c>
      <c r="AB561" s="5">
        <v>2.6</v>
      </c>
      <c r="AC561" s="2" t="s">
        <v>229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2</v>
      </c>
      <c r="AQ561" s="8">
        <v>83.92</v>
      </c>
      <c r="AR561" s="4">
        <v>2</v>
      </c>
      <c r="AS561" s="8">
        <v>80.81</v>
      </c>
      <c r="AT561" s="7"/>
      <c r="AU561" s="7">
        <v>0.0385</v>
      </c>
      <c r="AV561" s="4">
        <v>4</v>
      </c>
      <c r="AW561" s="8">
        <v>143.14</v>
      </c>
      <c r="AX561" s="4">
        <v>2</v>
      </c>
      <c r="AY561" s="8">
        <v>80.81</v>
      </c>
      <c r="AZ561" s="7">
        <v>1</v>
      </c>
      <c r="BA561" s="7">
        <v>0.7713</v>
      </c>
      <c r="BB561" s="7">
        <v>0.5863</v>
      </c>
      <c r="BC561" s="4" t="s">
        <v>229</v>
      </c>
      <c r="BD561" s="8" t="s">
        <v>229</v>
      </c>
      <c r="BE561" s="4" t="s">
        <v>229</v>
      </c>
      <c r="BF561" s="8" t="s">
        <v>229</v>
      </c>
      <c r="BG561" s="7" t="s">
        <v>229</v>
      </c>
      <c r="BH561" s="7" t="s">
        <v>229</v>
      </c>
      <c r="BI561" s="7">
        <v>0.2737</v>
      </c>
      <c r="BJ561" s="4">
        <v>2</v>
      </c>
      <c r="BK561" s="8">
        <v>83.92</v>
      </c>
      <c r="BL561" s="2" t="s">
        <v>4102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281</v>
      </c>
      <c r="BV561" s="2" t="s">
        <v>226</v>
      </c>
      <c r="BW561" s="2" t="s">
        <v>229</v>
      </c>
      <c r="BX561" s="2" t="s">
        <v>229</v>
      </c>
      <c r="BY561" s="2" t="s">
        <v>241</v>
      </c>
      <c r="BZ561" s="2" t="s">
        <v>229</v>
      </c>
      <c r="CA561" s="4"/>
      <c r="CB561" s="8"/>
      <c r="CC561" s="4"/>
      <c r="CD561" s="8"/>
      <c r="CE561" s="7"/>
      <c r="CF561" s="7"/>
      <c r="CG561" s="2" t="s">
        <v>278</v>
      </c>
      <c r="CH561" s="2" t="s">
        <v>226</v>
      </c>
      <c r="CI561" s="2" t="s">
        <v>229</v>
      </c>
      <c r="CJ561" s="2" t="s">
        <v>229</v>
      </c>
      <c r="CK561" s="2" t="s">
        <v>241</v>
      </c>
      <c r="CL561" s="2" t="s">
        <v>229</v>
      </c>
      <c r="CM561" s="4">
        <v>2</v>
      </c>
      <c r="CN561" s="8">
        <v>83.92</v>
      </c>
      <c r="CO561" s="4"/>
      <c r="CP561" s="8"/>
      <c r="CQ561" s="7"/>
      <c r="CR561" s="7"/>
      <c r="CS561" s="2" t="s">
        <v>239</v>
      </c>
      <c r="CT561" s="2" t="s">
        <v>226</v>
      </c>
      <c r="CU561" s="2" t="s">
        <v>630</v>
      </c>
      <c r="CV561" s="2" t="s">
        <v>2560</v>
      </c>
      <c r="CW561" s="2" t="s">
        <v>241</v>
      </c>
      <c r="CX561" s="2" t="s">
        <v>229</v>
      </c>
      <c r="CY561" s="4"/>
      <c r="CZ561" s="8"/>
      <c r="DA561" s="4">
        <v>1</v>
      </c>
      <c r="DB561" s="8">
        <v>38.85</v>
      </c>
      <c r="DC561" s="7">
        <v>-1</v>
      </c>
      <c r="DD561" s="7">
        <v>-1</v>
      </c>
      <c r="DE561" s="2" t="s">
        <v>239</v>
      </c>
      <c r="DF561" s="2" t="s">
        <v>226</v>
      </c>
      <c r="DG561" s="2" t="s">
        <v>1529</v>
      </c>
      <c r="DH561" s="2" t="s">
        <v>2482</v>
      </c>
      <c r="DI561" s="2" t="s">
        <v>263</v>
      </c>
      <c r="DJ561" s="2" t="s">
        <v>229</v>
      </c>
      <c r="DK561" s="4"/>
      <c r="DL561" s="8"/>
      <c r="DM561" s="4"/>
      <c r="DN561" s="8"/>
      <c r="DO561" s="7"/>
      <c r="DP561" s="7"/>
      <c r="DQ561" s="2" t="s">
        <v>239</v>
      </c>
      <c r="DR561" s="2" t="s">
        <v>226</v>
      </c>
      <c r="DS561" s="2" t="s">
        <v>2739</v>
      </c>
      <c r="DT561" s="2" t="s">
        <v>2796</v>
      </c>
      <c r="DU561" s="2" t="s">
        <v>241</v>
      </c>
      <c r="DV561" s="2" t="s">
        <v>229</v>
      </c>
      <c r="DW561" s="4"/>
      <c r="DX561" s="8"/>
      <c r="DY561" s="4"/>
      <c r="DZ561" s="8"/>
      <c r="EA561" s="7"/>
      <c r="EB561" s="7"/>
      <c r="EC561" s="2" t="s">
        <v>239</v>
      </c>
      <c r="ED561" s="2" t="s">
        <v>226</v>
      </c>
      <c r="EE561" s="2" t="s">
        <v>627</v>
      </c>
      <c r="EF561" s="2" t="s">
        <v>338</v>
      </c>
      <c r="EG561" s="2" t="s">
        <v>241</v>
      </c>
      <c r="EH561" s="2" t="s">
        <v>229</v>
      </c>
      <c r="EI561" s="4"/>
      <c r="EJ561" s="8"/>
      <c r="EK561" s="4"/>
      <c r="EL561" s="8"/>
      <c r="EM561" s="7"/>
      <c r="EN561" s="7"/>
      <c r="EO561" s="2" t="s">
        <v>239</v>
      </c>
      <c r="EP561" s="2" t="s">
        <v>226</v>
      </c>
      <c r="EQ561" s="2" t="s">
        <v>1084</v>
      </c>
      <c r="ER561" s="2" t="s">
        <v>1544</v>
      </c>
      <c r="ES561" s="2" t="s">
        <v>241</v>
      </c>
      <c r="ET561" s="2" t="s">
        <v>229</v>
      </c>
      <c r="EU561" s="4"/>
      <c r="EV561" s="8"/>
      <c r="EW561" s="4">
        <v>1</v>
      </c>
      <c r="EX561" s="8">
        <v>41.96</v>
      </c>
      <c r="EY561" s="7">
        <v>-1</v>
      </c>
      <c r="EZ561" s="7">
        <v>-1</v>
      </c>
      <c r="FA561" s="2" t="s">
        <v>239</v>
      </c>
      <c r="FB561" s="2" t="s">
        <v>226</v>
      </c>
      <c r="FC561" s="2" t="s">
        <v>1084</v>
      </c>
      <c r="FD561" s="2" t="s">
        <v>2901</v>
      </c>
      <c r="FE561" s="2" t="s">
        <v>241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226</v>
      </c>
      <c r="FO561" s="2" t="s">
        <v>1084</v>
      </c>
      <c r="FP561" s="2" t="s">
        <v>1193</v>
      </c>
      <c r="FQ561" s="2" t="s">
        <v>241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226</v>
      </c>
      <c r="GA561" s="2" t="s">
        <v>327</v>
      </c>
      <c r="GB561" s="2" t="s">
        <v>229</v>
      </c>
      <c r="GC561" s="2" t="s">
        <v>241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272</v>
      </c>
      <c r="GL561" s="2" t="s">
        <v>226</v>
      </c>
      <c r="GM561" s="2" t="s">
        <v>229</v>
      </c>
      <c r="GN561" s="2" t="s">
        <v>229</v>
      </c>
      <c r="GO561" s="2" t="s">
        <v>241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239</v>
      </c>
      <c r="GX561" s="2" t="s">
        <v>226</v>
      </c>
      <c r="GY561" s="2" t="s">
        <v>632</v>
      </c>
      <c r="GZ561" s="2" t="s">
        <v>3181</v>
      </c>
      <c r="HA561" s="2" t="s">
        <v>241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266</v>
      </c>
      <c r="HJ561" s="2" t="s">
        <v>226</v>
      </c>
      <c r="HK561" s="2" t="s">
        <v>229</v>
      </c>
      <c r="HL561" s="2" t="s">
        <v>229</v>
      </c>
      <c r="HM561" s="2" t="s">
        <v>241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226</v>
      </c>
      <c r="HW561" s="2" t="s">
        <v>653</v>
      </c>
      <c r="HX561" s="2" t="s">
        <v>657</v>
      </c>
      <c r="HY561" s="2" t="s">
        <v>241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266</v>
      </c>
      <c r="IH561" s="2" t="s">
        <v>226</v>
      </c>
      <c r="II561" s="2" t="s">
        <v>229</v>
      </c>
      <c r="IJ561" s="2" t="s">
        <v>229</v>
      </c>
      <c r="IK561" s="2" t="s">
        <v>241</v>
      </c>
      <c r="IL561" s="2" t="s">
        <v>229</v>
      </c>
      <c r="IM561" s="4"/>
      <c r="IN561" s="8"/>
      <c r="IO561" s="4"/>
      <c r="IP561" s="8"/>
      <c r="IQ561" s="7"/>
      <c r="IR561" s="7"/>
      <c r="IS561" s="2" t="s">
        <v>272</v>
      </c>
      <c r="IT561" s="2" t="s">
        <v>226</v>
      </c>
      <c r="IU561" s="2" t="s">
        <v>229</v>
      </c>
      <c r="IV561" s="2" t="s">
        <v>229</v>
      </c>
      <c r="IW561" s="2" t="s">
        <v>241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272</v>
      </c>
      <c r="JF561" s="2" t="s">
        <v>226</v>
      </c>
      <c r="JG561" s="2" t="s">
        <v>229</v>
      </c>
      <c r="JH561" s="2" t="s">
        <v>229</v>
      </c>
      <c r="JI561" s="2" t="s">
        <v>241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272</v>
      </c>
      <c r="JR561" s="2" t="s">
        <v>226</v>
      </c>
      <c r="JS561" s="2" t="s">
        <v>229</v>
      </c>
      <c r="JT561" s="2" t="s">
        <v>229</v>
      </c>
      <c r="JU561" s="2" t="s">
        <v>241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272</v>
      </c>
      <c r="KD561" s="2" t="s">
        <v>226</v>
      </c>
      <c r="KE561" s="2" t="s">
        <v>229</v>
      </c>
      <c r="KF561" s="2" t="s">
        <v>229</v>
      </c>
      <c r="KG561" s="2" t="s">
        <v>241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272</v>
      </c>
      <c r="KP561" s="2" t="s">
        <v>226</v>
      </c>
      <c r="KQ561" s="2" t="s">
        <v>229</v>
      </c>
      <c r="KR561" s="2" t="s">
        <v>229</v>
      </c>
      <c r="KS561" s="2" t="s">
        <v>241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272</v>
      </c>
      <c r="LB561" s="2" t="s">
        <v>226</v>
      </c>
      <c r="LC561" s="2" t="s">
        <v>229</v>
      </c>
      <c r="LD561" s="2" t="s">
        <v>229</v>
      </c>
      <c r="LE561" s="2" t="s">
        <v>241</v>
      </c>
      <c r="LF561" s="2" t="s">
        <v>229</v>
      </c>
      <c r="LG561" s="4"/>
      <c r="LH561" s="8"/>
      <c r="LI561" s="4"/>
      <c r="LJ561" s="8"/>
      <c r="LK561" s="7"/>
      <c r="LL561" s="7"/>
      <c r="LM561" s="2" t="s">
        <v>229</v>
      </c>
      <c r="LN561" s="2" t="s">
        <v>229</v>
      </c>
      <c r="LO561" s="2" t="s">
        <v>229</v>
      </c>
      <c r="LP561" s="2" t="s">
        <v>229</v>
      </c>
      <c r="LQ561" s="2" t="s">
        <v>229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239</v>
      </c>
      <c r="LZ561" s="2" t="s">
        <v>275</v>
      </c>
      <c r="MA561" s="2" t="s">
        <v>2708</v>
      </c>
      <c r="MB561" s="2" t="s">
        <v>2796</v>
      </c>
      <c r="MC561" s="2" t="s">
        <v>241</v>
      </c>
      <c r="MD561" s="2" t="s">
        <v>229</v>
      </c>
      <c r="ME561" s="4"/>
      <c r="MF561" s="8"/>
      <c r="MG561" s="4"/>
      <c r="MH561" s="8"/>
      <c r="MI561" s="7"/>
      <c r="MJ561" s="7"/>
      <c r="MK561" s="2" t="s">
        <v>272</v>
      </c>
      <c r="ML561" s="2" t="s">
        <v>226</v>
      </c>
      <c r="MM561" s="2" t="s">
        <v>229</v>
      </c>
      <c r="MN561" s="2" t="s">
        <v>229</v>
      </c>
      <c r="MO561" s="2" t="s">
        <v>241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266</v>
      </c>
      <c r="MX561" s="2" t="s">
        <v>226</v>
      </c>
      <c r="MY561" s="2" t="s">
        <v>229</v>
      </c>
      <c r="MZ561" s="2" t="s">
        <v>229</v>
      </c>
      <c r="NA561" s="2" t="s">
        <v>241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239</v>
      </c>
      <c r="NJ561" s="2" t="s">
        <v>260</v>
      </c>
      <c r="NK561" s="2" t="s">
        <v>437</v>
      </c>
      <c r="NL561" s="2" t="s">
        <v>229</v>
      </c>
      <c r="NM561" s="2" t="s">
        <v>241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272</v>
      </c>
      <c r="NV561" s="2" t="s">
        <v>226</v>
      </c>
      <c r="NW561" s="2" t="s">
        <v>229</v>
      </c>
      <c r="NX561" s="2" t="s">
        <v>229</v>
      </c>
      <c r="NY561" s="2" t="s">
        <v>241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266</v>
      </c>
      <c r="OH561" s="2" t="s">
        <v>226</v>
      </c>
      <c r="OI561" s="2" t="s">
        <v>229</v>
      </c>
      <c r="OJ561" s="2" t="s">
        <v>229</v>
      </c>
      <c r="OK561" s="2" t="s">
        <v>241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229</v>
      </c>
      <c r="OT561" s="2" t="s">
        <v>229</v>
      </c>
      <c r="OU561" s="2" t="s">
        <v>229</v>
      </c>
      <c r="OV561" s="2" t="s">
        <v>229</v>
      </c>
      <c r="OW561" s="2" t="s">
        <v>229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281</v>
      </c>
      <c r="PF561" s="2" t="s">
        <v>226</v>
      </c>
      <c r="PG561" s="2" t="s">
        <v>229</v>
      </c>
      <c r="PH561" s="2" t="s">
        <v>229</v>
      </c>
      <c r="PI561" s="2" t="s">
        <v>241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229</v>
      </c>
      <c r="PR561" s="2" t="s">
        <v>229</v>
      </c>
      <c r="PS561" s="2" t="s">
        <v>229</v>
      </c>
      <c r="PT561" s="2" t="s">
        <v>229</v>
      </c>
      <c r="PU561" s="2" t="s">
        <v>229</v>
      </c>
      <c r="PV561" s="2" t="s">
        <v>229</v>
      </c>
      <c r="PW561" s="4"/>
      <c r="PX561" s="8"/>
      <c r="PY561" s="4"/>
      <c r="PZ561" s="8"/>
      <c r="QA561" s="7"/>
      <c r="QB561" s="7"/>
      <c r="QC561" s="2" t="s">
        <v>281</v>
      </c>
      <c r="QD561" s="2" t="s">
        <v>226</v>
      </c>
      <c r="QE561" s="2" t="s">
        <v>229</v>
      </c>
      <c r="QF561" s="2" t="s">
        <v>229</v>
      </c>
      <c r="QG561" s="2" t="s">
        <v>241</v>
      </c>
      <c r="QH561" s="2" t="s">
        <v>229</v>
      </c>
      <c r="QI561" s="4"/>
      <c r="QJ561" s="8"/>
      <c r="QK561" s="4"/>
      <c r="QL561" s="8"/>
      <c r="QM561" s="7"/>
      <c r="QN561" s="7"/>
      <c r="QO561" s="2" t="s">
        <v>229</v>
      </c>
      <c r="QP561" s="2" t="s">
        <v>229</v>
      </c>
      <c r="QQ561" s="2" t="s">
        <v>229</v>
      </c>
      <c r="QR561" s="2" t="s">
        <v>229</v>
      </c>
      <c r="QS561" s="2" t="s">
        <v>229</v>
      </c>
      <c r="QT561" s="2" t="s">
        <v>229</v>
      </c>
      <c r="QU561" s="4"/>
      <c r="QV561" s="8"/>
      <c r="QW561" s="4"/>
      <c r="QX561" s="8"/>
      <c r="QY561" s="7"/>
      <c r="QZ561" s="7"/>
      <c r="RA561" s="2" t="s">
        <v>272</v>
      </c>
      <c r="RB561" s="2" t="s">
        <v>226</v>
      </c>
      <c r="RC561" s="2" t="s">
        <v>229</v>
      </c>
      <c r="RD561" s="2" t="s">
        <v>229</v>
      </c>
      <c r="RE561" s="2" t="s">
        <v>241</v>
      </c>
      <c r="RF561" s="2" t="s">
        <v>229</v>
      </c>
      <c r="RG561" s="4"/>
      <c r="RH561" s="8"/>
      <c r="RI561" s="4"/>
      <c r="RJ561" s="8"/>
      <c r="RK561" s="7"/>
      <c r="RL561" s="7"/>
      <c r="RM561" s="2" t="s">
        <v>272</v>
      </c>
      <c r="RN561" s="2" t="s">
        <v>226</v>
      </c>
      <c r="RO561" s="2" t="s">
        <v>229</v>
      </c>
      <c r="RP561" s="2" t="s">
        <v>229</v>
      </c>
      <c r="RQ561" s="2" t="s">
        <v>241</v>
      </c>
      <c r="RR561" s="2" t="s">
        <v>229</v>
      </c>
      <c r="RS561" s="4"/>
      <c r="RT561" s="8"/>
      <c r="RU561" s="4"/>
      <c r="RV561" s="8"/>
      <c r="RW561" s="7"/>
      <c r="RX561" s="7"/>
      <c r="RY561" s="2" t="s">
        <v>229</v>
      </c>
      <c r="RZ561" s="2" t="s">
        <v>229</v>
      </c>
      <c r="SA561" s="2" t="s">
        <v>229</v>
      </c>
      <c r="SB561" s="2" t="s">
        <v>229</v>
      </c>
      <c r="SC561" s="2" t="s">
        <v>229</v>
      </c>
      <c r="SD561" s="2" t="s">
        <v>229</v>
      </c>
      <c r="SE561" s="4">
        <v>94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</row>
    <row r="562">
      <c r="A562" s="2" t="s">
        <v>4103</v>
      </c>
      <c r="B562" s="2" t="s">
        <v>216</v>
      </c>
      <c r="C562" s="2" t="s">
        <v>3859</v>
      </c>
      <c r="D562" s="2" t="s">
        <v>218</v>
      </c>
      <c r="E562" s="2" t="s">
        <v>2460</v>
      </c>
      <c r="F562" s="2" t="s">
        <v>4092</v>
      </c>
      <c r="G562" s="2" t="s">
        <v>3700</v>
      </c>
      <c r="H562" s="2" t="s">
        <v>1907</v>
      </c>
      <c r="I562" s="2" t="s">
        <v>4100</v>
      </c>
      <c r="J562" s="2" t="s">
        <v>285</v>
      </c>
      <c r="K562" s="2" t="s">
        <v>1140</v>
      </c>
      <c r="L562" s="3">
        <v>47</v>
      </c>
      <c r="M562" s="3">
        <v>49.35</v>
      </c>
      <c r="N562" s="3">
        <v>92.99</v>
      </c>
      <c r="O562" s="2" t="s">
        <v>226</v>
      </c>
      <c r="P562" s="2" t="s">
        <v>964</v>
      </c>
      <c r="Q562" s="2" t="s">
        <v>228</v>
      </c>
      <c r="R562" s="2" t="s">
        <v>229</v>
      </c>
      <c r="S562" s="2" t="s">
        <v>4101</v>
      </c>
      <c r="T562" s="2" t="s">
        <v>3733</v>
      </c>
      <c r="U562" s="2" t="s">
        <v>232</v>
      </c>
      <c r="V562" s="2" t="s">
        <v>1910</v>
      </c>
      <c r="W562" s="2" t="s">
        <v>1009</v>
      </c>
      <c r="X562" s="2" t="s">
        <v>229</v>
      </c>
      <c r="Y562" s="2" t="s">
        <v>1084</v>
      </c>
      <c r="Z562" s="4">
        <v>63</v>
      </c>
      <c r="AA562" s="4">
        <f>=ROUNDDOWN(21,0)</f>
      </c>
      <c r="AB562" s="5">
        <v>3</v>
      </c>
      <c r="AC562" s="2" t="s">
        <v>229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>
        <v>2</v>
      </c>
      <c r="AQ562" s="8">
        <v>59.22</v>
      </c>
      <c r="AR562" s="4"/>
      <c r="AS562" s="8"/>
      <c r="AT562" s="7"/>
      <c r="AU562" s="7"/>
      <c r="AV562" s="4" t="s">
        <v>229</v>
      </c>
      <c r="AW562" s="8" t="s">
        <v>229</v>
      </c>
      <c r="AX562" s="4" t="s">
        <v>229</v>
      </c>
      <c r="AY562" s="8" t="s">
        <v>229</v>
      </c>
      <c r="AZ562" s="7" t="s">
        <v>229</v>
      </c>
      <c r="BA562" s="7" t="s">
        <v>229</v>
      </c>
      <c r="BB562" s="7">
        <v>0.4137</v>
      </c>
      <c r="BC562" s="4" t="s">
        <v>229</v>
      </c>
      <c r="BD562" s="8" t="s">
        <v>229</v>
      </c>
      <c r="BE562" s="4" t="s">
        <v>229</v>
      </c>
      <c r="BF562" s="8" t="s">
        <v>229</v>
      </c>
      <c r="BG562" s="7" t="s">
        <v>229</v>
      </c>
      <c r="BH562" s="7" t="s">
        <v>229</v>
      </c>
      <c r="BI562" s="7" t="s">
        <v>229</v>
      </c>
      <c r="BJ562" s="4">
        <v>2</v>
      </c>
      <c r="BK562" s="8">
        <v>59.22</v>
      </c>
      <c r="BL562" s="2" t="s">
        <v>19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281</v>
      </c>
      <c r="BV562" s="2" t="s">
        <v>226</v>
      </c>
      <c r="BW562" s="2" t="s">
        <v>229</v>
      </c>
      <c r="BX562" s="2" t="s">
        <v>229</v>
      </c>
      <c r="BY562" s="2" t="s">
        <v>241</v>
      </c>
      <c r="BZ562" s="2" t="s">
        <v>229</v>
      </c>
      <c r="CA562" s="4"/>
      <c r="CB562" s="8"/>
      <c r="CC562" s="4"/>
      <c r="CD562" s="8"/>
      <c r="CE562" s="7"/>
      <c r="CF562" s="7"/>
      <c r="CG562" s="2" t="s">
        <v>278</v>
      </c>
      <c r="CH562" s="2" t="s">
        <v>226</v>
      </c>
      <c r="CI562" s="2" t="s">
        <v>229</v>
      </c>
      <c r="CJ562" s="2" t="s">
        <v>229</v>
      </c>
      <c r="CK562" s="2" t="s">
        <v>241</v>
      </c>
      <c r="CL562" s="2" t="s">
        <v>229</v>
      </c>
      <c r="CM562" s="4"/>
      <c r="CN562" s="8"/>
      <c r="CO562" s="4"/>
      <c r="CP562" s="8"/>
      <c r="CQ562" s="7"/>
      <c r="CR562" s="7"/>
      <c r="CS562" s="2" t="s">
        <v>239</v>
      </c>
      <c r="CT562" s="2" t="s">
        <v>226</v>
      </c>
      <c r="CU562" s="2" t="s">
        <v>630</v>
      </c>
      <c r="CV562" s="2" t="s">
        <v>2727</v>
      </c>
      <c r="CW562" s="2" t="s">
        <v>241</v>
      </c>
      <c r="CX562" s="2" t="s">
        <v>229</v>
      </c>
      <c r="CY562" s="4">
        <v>2</v>
      </c>
      <c r="CZ562" s="8">
        <v>59.22</v>
      </c>
      <c r="DA562" s="4"/>
      <c r="DB562" s="8"/>
      <c r="DC562" s="7"/>
      <c r="DD562" s="7"/>
      <c r="DE562" s="2" t="s">
        <v>239</v>
      </c>
      <c r="DF562" s="2" t="s">
        <v>226</v>
      </c>
      <c r="DG562" s="2" t="s">
        <v>1529</v>
      </c>
      <c r="DH562" s="2" t="s">
        <v>2486</v>
      </c>
      <c r="DI562" s="2" t="s">
        <v>263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239</v>
      </c>
      <c r="DR562" s="2" t="s">
        <v>226</v>
      </c>
      <c r="DS562" s="2" t="s">
        <v>2739</v>
      </c>
      <c r="DT562" s="2" t="s">
        <v>2796</v>
      </c>
      <c r="DU562" s="2" t="s">
        <v>241</v>
      </c>
      <c r="DV562" s="2" t="s">
        <v>229</v>
      </c>
      <c r="DW562" s="4"/>
      <c r="DX562" s="8"/>
      <c r="DY562" s="4"/>
      <c r="DZ562" s="8"/>
      <c r="EA562" s="7"/>
      <c r="EB562" s="7"/>
      <c r="EC562" s="2" t="s">
        <v>239</v>
      </c>
      <c r="ED562" s="2" t="s">
        <v>226</v>
      </c>
      <c r="EE562" s="2" t="s">
        <v>627</v>
      </c>
      <c r="EF562" s="2" t="s">
        <v>2680</v>
      </c>
      <c r="EG562" s="2" t="s">
        <v>241</v>
      </c>
      <c r="EH562" s="2" t="s">
        <v>229</v>
      </c>
      <c r="EI562" s="4"/>
      <c r="EJ562" s="8"/>
      <c r="EK562" s="4"/>
      <c r="EL562" s="8"/>
      <c r="EM562" s="7"/>
      <c r="EN562" s="7"/>
      <c r="EO562" s="2" t="s">
        <v>239</v>
      </c>
      <c r="EP562" s="2" t="s">
        <v>226</v>
      </c>
      <c r="EQ562" s="2" t="s">
        <v>1084</v>
      </c>
      <c r="ER562" s="2" t="s">
        <v>2000</v>
      </c>
      <c r="ES562" s="2" t="s">
        <v>241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226</v>
      </c>
      <c r="FC562" s="2" t="s">
        <v>1084</v>
      </c>
      <c r="FD562" s="2" t="s">
        <v>2901</v>
      </c>
      <c r="FE562" s="2" t="s">
        <v>241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226</v>
      </c>
      <c r="FO562" s="2" t="s">
        <v>1084</v>
      </c>
      <c r="FP562" s="2" t="s">
        <v>229</v>
      </c>
      <c r="FQ562" s="2" t="s">
        <v>241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239</v>
      </c>
      <c r="FZ562" s="2" t="s">
        <v>226</v>
      </c>
      <c r="GA562" s="2" t="s">
        <v>327</v>
      </c>
      <c r="GB562" s="2" t="s">
        <v>229</v>
      </c>
      <c r="GC562" s="2" t="s">
        <v>241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272</v>
      </c>
      <c r="GL562" s="2" t="s">
        <v>226</v>
      </c>
      <c r="GM562" s="2" t="s">
        <v>229</v>
      </c>
      <c r="GN562" s="2" t="s">
        <v>229</v>
      </c>
      <c r="GO562" s="2" t="s">
        <v>241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239</v>
      </c>
      <c r="GX562" s="2" t="s">
        <v>226</v>
      </c>
      <c r="GY562" s="2" t="s">
        <v>632</v>
      </c>
      <c r="GZ562" s="2" t="s">
        <v>1055</v>
      </c>
      <c r="HA562" s="2" t="s">
        <v>241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266</v>
      </c>
      <c r="HJ562" s="2" t="s">
        <v>226</v>
      </c>
      <c r="HK562" s="2" t="s">
        <v>229</v>
      </c>
      <c r="HL562" s="2" t="s">
        <v>229</v>
      </c>
      <c r="HM562" s="2" t="s">
        <v>241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226</v>
      </c>
      <c r="HW562" s="2" t="s">
        <v>653</v>
      </c>
      <c r="HX562" s="2" t="s">
        <v>503</v>
      </c>
      <c r="HY562" s="2" t="s">
        <v>241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266</v>
      </c>
      <c r="IH562" s="2" t="s">
        <v>226</v>
      </c>
      <c r="II562" s="2" t="s">
        <v>229</v>
      </c>
      <c r="IJ562" s="2" t="s">
        <v>229</v>
      </c>
      <c r="IK562" s="2" t="s">
        <v>241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272</v>
      </c>
      <c r="IT562" s="2" t="s">
        <v>226</v>
      </c>
      <c r="IU562" s="2" t="s">
        <v>229</v>
      </c>
      <c r="IV562" s="2" t="s">
        <v>229</v>
      </c>
      <c r="IW562" s="2" t="s">
        <v>241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272</v>
      </c>
      <c r="JF562" s="2" t="s">
        <v>226</v>
      </c>
      <c r="JG562" s="2" t="s">
        <v>229</v>
      </c>
      <c r="JH562" s="2" t="s">
        <v>229</v>
      </c>
      <c r="JI562" s="2" t="s">
        <v>241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272</v>
      </c>
      <c r="JR562" s="2" t="s">
        <v>226</v>
      </c>
      <c r="JS562" s="2" t="s">
        <v>229</v>
      </c>
      <c r="JT562" s="2" t="s">
        <v>229</v>
      </c>
      <c r="JU562" s="2" t="s">
        <v>241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272</v>
      </c>
      <c r="KD562" s="2" t="s">
        <v>226</v>
      </c>
      <c r="KE562" s="2" t="s">
        <v>229</v>
      </c>
      <c r="KF562" s="2" t="s">
        <v>229</v>
      </c>
      <c r="KG562" s="2" t="s">
        <v>241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272</v>
      </c>
      <c r="KP562" s="2" t="s">
        <v>226</v>
      </c>
      <c r="KQ562" s="2" t="s">
        <v>229</v>
      </c>
      <c r="KR562" s="2" t="s">
        <v>229</v>
      </c>
      <c r="KS562" s="2" t="s">
        <v>241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272</v>
      </c>
      <c r="LB562" s="2" t="s">
        <v>226</v>
      </c>
      <c r="LC562" s="2" t="s">
        <v>229</v>
      </c>
      <c r="LD562" s="2" t="s">
        <v>229</v>
      </c>
      <c r="LE562" s="2" t="s">
        <v>241</v>
      </c>
      <c r="LF562" s="2" t="s">
        <v>229</v>
      </c>
      <c r="LG562" s="4"/>
      <c r="LH562" s="8"/>
      <c r="LI562" s="4"/>
      <c r="LJ562" s="8"/>
      <c r="LK562" s="7"/>
      <c r="LL562" s="7"/>
      <c r="LM562" s="2" t="s">
        <v>229</v>
      </c>
      <c r="LN562" s="2" t="s">
        <v>229</v>
      </c>
      <c r="LO562" s="2" t="s">
        <v>229</v>
      </c>
      <c r="LP562" s="2" t="s">
        <v>229</v>
      </c>
      <c r="LQ562" s="2" t="s">
        <v>229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239</v>
      </c>
      <c r="LZ562" s="2" t="s">
        <v>275</v>
      </c>
      <c r="MA562" s="2" t="s">
        <v>2708</v>
      </c>
      <c r="MB562" s="2" t="s">
        <v>2003</v>
      </c>
      <c r="MC562" s="2" t="s">
        <v>241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272</v>
      </c>
      <c r="ML562" s="2" t="s">
        <v>226</v>
      </c>
      <c r="MM562" s="2" t="s">
        <v>229</v>
      </c>
      <c r="MN562" s="2" t="s">
        <v>229</v>
      </c>
      <c r="MO562" s="2" t="s">
        <v>241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266</v>
      </c>
      <c r="MX562" s="2" t="s">
        <v>226</v>
      </c>
      <c r="MY562" s="2" t="s">
        <v>229</v>
      </c>
      <c r="MZ562" s="2" t="s">
        <v>229</v>
      </c>
      <c r="NA562" s="2" t="s">
        <v>241</v>
      </c>
      <c r="NB562" s="2" t="s">
        <v>229</v>
      </c>
      <c r="NC562" s="4"/>
      <c r="ND562" s="8"/>
      <c r="NE562" s="4"/>
      <c r="NF562" s="8"/>
      <c r="NG562" s="7"/>
      <c r="NH562" s="7"/>
      <c r="NI562" s="2" t="s">
        <v>239</v>
      </c>
      <c r="NJ562" s="2" t="s">
        <v>260</v>
      </c>
      <c r="NK562" s="2" t="s">
        <v>437</v>
      </c>
      <c r="NL562" s="2" t="s">
        <v>2737</v>
      </c>
      <c r="NM562" s="2" t="s">
        <v>241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272</v>
      </c>
      <c r="NV562" s="2" t="s">
        <v>226</v>
      </c>
      <c r="NW562" s="2" t="s">
        <v>229</v>
      </c>
      <c r="NX562" s="2" t="s">
        <v>229</v>
      </c>
      <c r="NY562" s="2" t="s">
        <v>241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266</v>
      </c>
      <c r="OH562" s="2" t="s">
        <v>226</v>
      </c>
      <c r="OI562" s="2" t="s">
        <v>229</v>
      </c>
      <c r="OJ562" s="2" t="s">
        <v>229</v>
      </c>
      <c r="OK562" s="2" t="s">
        <v>241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229</v>
      </c>
      <c r="OT562" s="2" t="s">
        <v>229</v>
      </c>
      <c r="OU562" s="2" t="s">
        <v>229</v>
      </c>
      <c r="OV562" s="2" t="s">
        <v>229</v>
      </c>
      <c r="OW562" s="2" t="s">
        <v>229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281</v>
      </c>
      <c r="PF562" s="2" t="s">
        <v>226</v>
      </c>
      <c r="PG562" s="2" t="s">
        <v>229</v>
      </c>
      <c r="PH562" s="2" t="s">
        <v>229</v>
      </c>
      <c r="PI562" s="2" t="s">
        <v>241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229</v>
      </c>
      <c r="PR562" s="2" t="s">
        <v>229</v>
      </c>
      <c r="PS562" s="2" t="s">
        <v>229</v>
      </c>
      <c r="PT562" s="2" t="s">
        <v>229</v>
      </c>
      <c r="PU562" s="2" t="s">
        <v>229</v>
      </c>
      <c r="PV562" s="2" t="s">
        <v>229</v>
      </c>
      <c r="PW562" s="4"/>
      <c r="PX562" s="8"/>
      <c r="PY562" s="4"/>
      <c r="PZ562" s="8"/>
      <c r="QA562" s="7"/>
      <c r="QB562" s="7"/>
      <c r="QC562" s="2" t="s">
        <v>281</v>
      </c>
      <c r="QD562" s="2" t="s">
        <v>226</v>
      </c>
      <c r="QE562" s="2" t="s">
        <v>229</v>
      </c>
      <c r="QF562" s="2" t="s">
        <v>229</v>
      </c>
      <c r="QG562" s="2" t="s">
        <v>241</v>
      </c>
      <c r="QH562" s="2" t="s">
        <v>229</v>
      </c>
      <c r="QI562" s="4"/>
      <c r="QJ562" s="8"/>
      <c r="QK562" s="4"/>
      <c r="QL562" s="8"/>
      <c r="QM562" s="7"/>
      <c r="QN562" s="7"/>
      <c r="QO562" s="2" t="s">
        <v>229</v>
      </c>
      <c r="QP562" s="2" t="s">
        <v>229</v>
      </c>
      <c r="QQ562" s="2" t="s">
        <v>229</v>
      </c>
      <c r="QR562" s="2" t="s">
        <v>229</v>
      </c>
      <c r="QS562" s="2" t="s">
        <v>229</v>
      </c>
      <c r="QT562" s="2" t="s">
        <v>229</v>
      </c>
      <c r="QU562" s="4"/>
      <c r="QV562" s="8"/>
      <c r="QW562" s="4"/>
      <c r="QX562" s="8"/>
      <c r="QY562" s="7"/>
      <c r="QZ562" s="7"/>
      <c r="RA562" s="2" t="s">
        <v>272</v>
      </c>
      <c r="RB562" s="2" t="s">
        <v>226</v>
      </c>
      <c r="RC562" s="2" t="s">
        <v>229</v>
      </c>
      <c r="RD562" s="2" t="s">
        <v>229</v>
      </c>
      <c r="RE562" s="2" t="s">
        <v>241</v>
      </c>
      <c r="RF562" s="2" t="s">
        <v>229</v>
      </c>
      <c r="RG562" s="4"/>
      <c r="RH562" s="8"/>
      <c r="RI562" s="4"/>
      <c r="RJ562" s="8"/>
      <c r="RK562" s="7"/>
      <c r="RL562" s="7"/>
      <c r="RM562" s="2" t="s">
        <v>272</v>
      </c>
      <c r="RN562" s="2" t="s">
        <v>226</v>
      </c>
      <c r="RO562" s="2" t="s">
        <v>229</v>
      </c>
      <c r="RP562" s="2" t="s">
        <v>229</v>
      </c>
      <c r="RQ562" s="2" t="s">
        <v>241</v>
      </c>
      <c r="RR562" s="2" t="s">
        <v>229</v>
      </c>
      <c r="RS562" s="4"/>
      <c r="RT562" s="8"/>
      <c r="RU562" s="4"/>
      <c r="RV562" s="8"/>
      <c r="RW562" s="7"/>
      <c r="RX562" s="7"/>
      <c r="RY562" s="2" t="s">
        <v>229</v>
      </c>
      <c r="RZ562" s="2" t="s">
        <v>229</v>
      </c>
      <c r="SA562" s="2" t="s">
        <v>229</v>
      </c>
      <c r="SB562" s="2" t="s">
        <v>229</v>
      </c>
      <c r="SC562" s="2" t="s">
        <v>229</v>
      </c>
      <c r="SD562" s="2" t="s">
        <v>229</v>
      </c>
      <c r="SE562" s="4">
        <v>63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</row>
    <row r="563">
      <c r="A563" s="2" t="s">
        <v>4104</v>
      </c>
      <c r="B563" s="2" t="s">
        <v>216</v>
      </c>
      <c r="C563" s="2" t="s">
        <v>3859</v>
      </c>
      <c r="D563" s="2" t="s">
        <v>3600</v>
      </c>
      <c r="E563" s="2" t="s">
        <v>3601</v>
      </c>
      <c r="F563" s="2" t="s">
        <v>4019</v>
      </c>
      <c r="G563" s="2" t="s">
        <v>4020</v>
      </c>
      <c r="H563" s="2" t="s">
        <v>4021</v>
      </c>
      <c r="I563" s="2" t="s">
        <v>4105</v>
      </c>
      <c r="J563" s="2" t="s">
        <v>2888</v>
      </c>
      <c r="K563" s="2" t="s">
        <v>4023</v>
      </c>
      <c r="L563" s="3">
        <v>41</v>
      </c>
      <c r="M563" s="3">
        <v>43.05</v>
      </c>
      <c r="N563" s="3">
        <v>79.99</v>
      </c>
      <c r="O563" s="2" t="s">
        <v>226</v>
      </c>
      <c r="P563" s="2" t="s">
        <v>342</v>
      </c>
      <c r="Q563" s="2" t="s">
        <v>228</v>
      </c>
      <c r="R563" s="2" t="s">
        <v>229</v>
      </c>
      <c r="S563" s="2" t="s">
        <v>4024</v>
      </c>
      <c r="T563" s="2" t="s">
        <v>3733</v>
      </c>
      <c r="U563" s="2" t="s">
        <v>232</v>
      </c>
      <c r="V563" s="2" t="s">
        <v>1524</v>
      </c>
      <c r="W563" s="2" t="s">
        <v>1009</v>
      </c>
      <c r="X563" s="2" t="s">
        <v>229</v>
      </c>
      <c r="Y563" s="2" t="s">
        <v>1996</v>
      </c>
      <c r="Z563" s="4">
        <v>314</v>
      </c>
      <c r="AA563" s="4">
        <f>=ROUNDDOWN(18.4705882352941,0)</f>
      </c>
      <c r="AB563" s="5">
        <v>17</v>
      </c>
      <c r="AC563" s="2" t="s">
        <v>1199</v>
      </c>
      <c r="AD563" s="4">
        <v>200</v>
      </c>
      <c r="AE563" s="4">
        <v>640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>
        <v>9</v>
      </c>
      <c r="AQ563" s="8">
        <v>404.65</v>
      </c>
      <c r="AR563" s="4">
        <v>9</v>
      </c>
      <c r="AS563" s="8">
        <v>415.98</v>
      </c>
      <c r="AT563" s="7"/>
      <c r="AU563" s="7">
        <v>-0.0272</v>
      </c>
      <c r="AV563" s="4">
        <v>38</v>
      </c>
      <c r="AW563" s="8">
        <v>2106.02</v>
      </c>
      <c r="AX563" s="4">
        <v>23</v>
      </c>
      <c r="AY563" s="8">
        <v>1221.64</v>
      </c>
      <c r="AZ563" s="7">
        <v>0.6522</v>
      </c>
      <c r="BA563" s="7">
        <v>0.7239</v>
      </c>
      <c r="BB563" s="7">
        <v>0.1921</v>
      </c>
      <c r="BC563" s="4">
        <v>38</v>
      </c>
      <c r="BD563" s="8">
        <v>2106.02</v>
      </c>
      <c r="BE563" s="4">
        <v>23</v>
      </c>
      <c r="BF563" s="8">
        <v>1221.64</v>
      </c>
      <c r="BG563" s="7">
        <v>0.6522</v>
      </c>
      <c r="BH563" s="7">
        <v>0.7239</v>
      </c>
      <c r="BI563" s="7">
        <v>1</v>
      </c>
      <c r="BJ563" s="4">
        <v>9</v>
      </c>
      <c r="BK563" s="8">
        <v>404.65</v>
      </c>
      <c r="BL563" s="2" t="s">
        <v>4106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239</v>
      </c>
      <c r="BV563" s="2" t="s">
        <v>226</v>
      </c>
      <c r="BW563" s="2" t="s">
        <v>229</v>
      </c>
      <c r="BX563" s="2" t="s">
        <v>612</v>
      </c>
      <c r="BY563" s="2" t="s">
        <v>241</v>
      </c>
      <c r="BZ563" s="2" t="s">
        <v>229</v>
      </c>
      <c r="CA563" s="4">
        <v>2</v>
      </c>
      <c r="CB563" s="8">
        <v>92.98</v>
      </c>
      <c r="CC563" s="4">
        <v>5</v>
      </c>
      <c r="CD563" s="8">
        <v>232.45</v>
      </c>
      <c r="CE563" s="7">
        <v>-0.6</v>
      </c>
      <c r="CF563" s="7">
        <v>-0.6</v>
      </c>
      <c r="CG563" s="2" t="s">
        <v>239</v>
      </c>
      <c r="CH563" s="2" t="s">
        <v>226</v>
      </c>
      <c r="CI563" s="2" t="s">
        <v>977</v>
      </c>
      <c r="CJ563" s="2" t="s">
        <v>1081</v>
      </c>
      <c r="CK563" s="2" t="s">
        <v>241</v>
      </c>
      <c r="CL563" s="2" t="s">
        <v>229</v>
      </c>
      <c r="CM563" s="4">
        <v>3</v>
      </c>
      <c r="CN563" s="8">
        <v>139.47</v>
      </c>
      <c r="CO563" s="4">
        <v>1</v>
      </c>
      <c r="CP563" s="8">
        <v>46.49</v>
      </c>
      <c r="CQ563" s="7">
        <v>2</v>
      </c>
      <c r="CR563" s="7">
        <v>2</v>
      </c>
      <c r="CS563" s="2" t="s">
        <v>239</v>
      </c>
      <c r="CT563" s="2" t="s">
        <v>226</v>
      </c>
      <c r="CU563" s="2" t="s">
        <v>2837</v>
      </c>
      <c r="CV563" s="2" t="s">
        <v>2853</v>
      </c>
      <c r="CW563" s="2" t="s">
        <v>241</v>
      </c>
      <c r="CX563" s="2" t="s">
        <v>229</v>
      </c>
      <c r="CY563" s="4">
        <v>2</v>
      </c>
      <c r="CZ563" s="8">
        <v>81.8</v>
      </c>
      <c r="DA563" s="4">
        <v>1</v>
      </c>
      <c r="DB563" s="8">
        <v>34.44</v>
      </c>
      <c r="DC563" s="7">
        <v>1</v>
      </c>
      <c r="DD563" s="7">
        <v>1.3751</v>
      </c>
      <c r="DE563" s="2" t="s">
        <v>239</v>
      </c>
      <c r="DF563" s="2" t="s">
        <v>226</v>
      </c>
      <c r="DG563" s="2" t="s">
        <v>2837</v>
      </c>
      <c r="DH563" s="2" t="s">
        <v>1046</v>
      </c>
      <c r="DI563" s="2" t="s">
        <v>241</v>
      </c>
      <c r="DJ563" s="2" t="s">
        <v>229</v>
      </c>
      <c r="DK563" s="4"/>
      <c r="DL563" s="8"/>
      <c r="DM563" s="4">
        <v>1</v>
      </c>
      <c r="DN563" s="8">
        <v>57.4</v>
      </c>
      <c r="DO563" s="7">
        <v>-1</v>
      </c>
      <c r="DP563" s="7">
        <v>-1</v>
      </c>
      <c r="DQ563" s="2" t="s">
        <v>239</v>
      </c>
      <c r="DR563" s="2" t="s">
        <v>226</v>
      </c>
      <c r="DS563" s="2" t="s">
        <v>1322</v>
      </c>
      <c r="DT563" s="2" t="s">
        <v>1084</v>
      </c>
      <c r="DU563" s="2" t="s">
        <v>241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239</v>
      </c>
      <c r="ED563" s="2" t="s">
        <v>226</v>
      </c>
      <c r="EE563" s="2" t="s">
        <v>1084</v>
      </c>
      <c r="EF563" s="2" t="s">
        <v>635</v>
      </c>
      <c r="EG563" s="2" t="s">
        <v>241</v>
      </c>
      <c r="EH563" s="2" t="s">
        <v>229</v>
      </c>
      <c r="EI563" s="4">
        <v>2</v>
      </c>
      <c r="EJ563" s="8">
        <v>90.4</v>
      </c>
      <c r="EK563" s="4">
        <v>1</v>
      </c>
      <c r="EL563" s="8">
        <v>45.2</v>
      </c>
      <c r="EM563" s="7">
        <v>1</v>
      </c>
      <c r="EN563" s="7">
        <v>1</v>
      </c>
      <c r="EO563" s="2" t="s">
        <v>239</v>
      </c>
      <c r="EP563" s="2" t="s">
        <v>226</v>
      </c>
      <c r="EQ563" s="2" t="s">
        <v>2837</v>
      </c>
      <c r="ER563" s="2" t="s">
        <v>1966</v>
      </c>
      <c r="ES563" s="2" t="s">
        <v>241</v>
      </c>
      <c r="ET563" s="2" t="s">
        <v>229</v>
      </c>
      <c r="EU563" s="4"/>
      <c r="EV563" s="8"/>
      <c r="EW563" s="4"/>
      <c r="EX563" s="8"/>
      <c r="EY563" s="7"/>
      <c r="EZ563" s="7"/>
      <c r="FA563" s="2" t="s">
        <v>239</v>
      </c>
      <c r="FB563" s="2" t="s">
        <v>226</v>
      </c>
      <c r="FC563" s="2" t="s">
        <v>2354</v>
      </c>
      <c r="FD563" s="2" t="s">
        <v>1516</v>
      </c>
      <c r="FE563" s="2" t="s">
        <v>241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226</v>
      </c>
      <c r="FO563" s="2" t="s">
        <v>2837</v>
      </c>
      <c r="FP563" s="2" t="s">
        <v>1765</v>
      </c>
      <c r="FQ563" s="2" t="s">
        <v>241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239</v>
      </c>
      <c r="FZ563" s="2" t="s">
        <v>226</v>
      </c>
      <c r="GA563" s="2" t="s">
        <v>327</v>
      </c>
      <c r="GB563" s="2" t="s">
        <v>229</v>
      </c>
      <c r="GC563" s="2" t="s">
        <v>241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272</v>
      </c>
      <c r="GL563" s="2" t="s">
        <v>226</v>
      </c>
      <c r="GM563" s="2" t="s">
        <v>229</v>
      </c>
      <c r="GN563" s="2" t="s">
        <v>229</v>
      </c>
      <c r="GO563" s="2" t="s">
        <v>241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239</v>
      </c>
      <c r="GX563" s="2" t="s">
        <v>226</v>
      </c>
      <c r="GY563" s="2" t="s">
        <v>632</v>
      </c>
      <c r="GZ563" s="2" t="s">
        <v>581</v>
      </c>
      <c r="HA563" s="2" t="s">
        <v>241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266</v>
      </c>
      <c r="HJ563" s="2" t="s">
        <v>226</v>
      </c>
      <c r="HK563" s="2" t="s">
        <v>229</v>
      </c>
      <c r="HL563" s="2" t="s">
        <v>229</v>
      </c>
      <c r="HM563" s="2" t="s">
        <v>241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266</v>
      </c>
      <c r="HV563" s="2" t="s">
        <v>226</v>
      </c>
      <c r="HW563" s="2" t="s">
        <v>229</v>
      </c>
      <c r="HX563" s="2" t="s">
        <v>229</v>
      </c>
      <c r="HY563" s="2" t="s">
        <v>241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266</v>
      </c>
      <c r="IH563" s="2" t="s">
        <v>226</v>
      </c>
      <c r="II563" s="2" t="s">
        <v>229</v>
      </c>
      <c r="IJ563" s="2" t="s">
        <v>229</v>
      </c>
      <c r="IK563" s="2" t="s">
        <v>241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267</v>
      </c>
      <c r="IT563" s="2" t="s">
        <v>226</v>
      </c>
      <c r="IU563" s="2" t="s">
        <v>229</v>
      </c>
      <c r="IV563" s="2" t="s">
        <v>229</v>
      </c>
      <c r="IW563" s="2" t="s">
        <v>241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267</v>
      </c>
      <c r="JF563" s="2" t="s">
        <v>226</v>
      </c>
      <c r="JG563" s="2" t="s">
        <v>229</v>
      </c>
      <c r="JH563" s="2" t="s">
        <v>229</v>
      </c>
      <c r="JI563" s="2" t="s">
        <v>241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272</v>
      </c>
      <c r="JR563" s="2" t="s">
        <v>226</v>
      </c>
      <c r="JS563" s="2" t="s">
        <v>229</v>
      </c>
      <c r="JT563" s="2" t="s">
        <v>229</v>
      </c>
      <c r="JU563" s="2" t="s">
        <v>241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272</v>
      </c>
      <c r="KD563" s="2" t="s">
        <v>226</v>
      </c>
      <c r="KE563" s="2" t="s">
        <v>229</v>
      </c>
      <c r="KF563" s="2" t="s">
        <v>229</v>
      </c>
      <c r="KG563" s="2" t="s">
        <v>241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272</v>
      </c>
      <c r="KP563" s="2" t="s">
        <v>226</v>
      </c>
      <c r="KQ563" s="2" t="s">
        <v>229</v>
      </c>
      <c r="KR563" s="2" t="s">
        <v>229</v>
      </c>
      <c r="KS563" s="2" t="s">
        <v>241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272</v>
      </c>
      <c r="LB563" s="2" t="s">
        <v>226</v>
      </c>
      <c r="LC563" s="2" t="s">
        <v>229</v>
      </c>
      <c r="LD563" s="2" t="s">
        <v>229</v>
      </c>
      <c r="LE563" s="2" t="s">
        <v>241</v>
      </c>
      <c r="LF563" s="2" t="s">
        <v>229</v>
      </c>
      <c r="LG563" s="4"/>
      <c r="LH563" s="8"/>
      <c r="LI563" s="4"/>
      <c r="LJ563" s="8"/>
      <c r="LK563" s="7"/>
      <c r="LL563" s="7"/>
      <c r="LM563" s="2" t="s">
        <v>229</v>
      </c>
      <c r="LN563" s="2" t="s">
        <v>229</v>
      </c>
      <c r="LO563" s="2" t="s">
        <v>229</v>
      </c>
      <c r="LP563" s="2" t="s">
        <v>229</v>
      </c>
      <c r="LQ563" s="2" t="s">
        <v>229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239</v>
      </c>
      <c r="LZ563" s="2" t="s">
        <v>275</v>
      </c>
      <c r="MA563" s="2" t="s">
        <v>2958</v>
      </c>
      <c r="MB563" s="2" t="s">
        <v>3409</v>
      </c>
      <c r="MC563" s="2" t="s">
        <v>241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272</v>
      </c>
      <c r="ML563" s="2" t="s">
        <v>226</v>
      </c>
      <c r="MM563" s="2" t="s">
        <v>229</v>
      </c>
      <c r="MN563" s="2" t="s">
        <v>229</v>
      </c>
      <c r="MO563" s="2" t="s">
        <v>241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239</v>
      </c>
      <c r="MX563" s="2" t="s">
        <v>226</v>
      </c>
      <c r="MY563" s="2" t="s">
        <v>2596</v>
      </c>
      <c r="MZ563" s="2" t="s">
        <v>2607</v>
      </c>
      <c r="NA563" s="2" t="s">
        <v>241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239</v>
      </c>
      <c r="NJ563" s="2" t="s">
        <v>260</v>
      </c>
      <c r="NK563" s="2" t="s">
        <v>1084</v>
      </c>
      <c r="NL563" s="2" t="s">
        <v>2486</v>
      </c>
      <c r="NM563" s="2" t="s">
        <v>241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272</v>
      </c>
      <c r="NV563" s="2" t="s">
        <v>226</v>
      </c>
      <c r="NW563" s="2" t="s">
        <v>229</v>
      </c>
      <c r="NX563" s="2" t="s">
        <v>229</v>
      </c>
      <c r="NY563" s="2" t="s">
        <v>241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266</v>
      </c>
      <c r="OH563" s="2" t="s">
        <v>226</v>
      </c>
      <c r="OI563" s="2" t="s">
        <v>229</v>
      </c>
      <c r="OJ563" s="2" t="s">
        <v>229</v>
      </c>
      <c r="OK563" s="2" t="s">
        <v>241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229</v>
      </c>
      <c r="OT563" s="2" t="s">
        <v>229</v>
      </c>
      <c r="OU563" s="2" t="s">
        <v>229</v>
      </c>
      <c r="OV563" s="2" t="s">
        <v>229</v>
      </c>
      <c r="OW563" s="2" t="s">
        <v>229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281</v>
      </c>
      <c r="PF563" s="2" t="s">
        <v>226</v>
      </c>
      <c r="PG563" s="2" t="s">
        <v>229</v>
      </c>
      <c r="PH563" s="2" t="s">
        <v>229</v>
      </c>
      <c r="PI563" s="2" t="s">
        <v>241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229</v>
      </c>
      <c r="PS563" s="2" t="s">
        <v>229</v>
      </c>
      <c r="PT563" s="2" t="s">
        <v>229</v>
      </c>
      <c r="PU563" s="2" t="s">
        <v>229</v>
      </c>
      <c r="PV563" s="2" t="s">
        <v>229</v>
      </c>
      <c r="PW563" s="4"/>
      <c r="PX563" s="8"/>
      <c r="PY563" s="4"/>
      <c r="PZ563" s="8"/>
      <c r="QA563" s="7"/>
      <c r="QB563" s="7"/>
      <c r="QC563" s="2" t="s">
        <v>281</v>
      </c>
      <c r="QD563" s="2" t="s">
        <v>226</v>
      </c>
      <c r="QE563" s="2" t="s">
        <v>229</v>
      </c>
      <c r="QF563" s="2" t="s">
        <v>229</v>
      </c>
      <c r="QG563" s="2" t="s">
        <v>241</v>
      </c>
      <c r="QH563" s="2" t="s">
        <v>229</v>
      </c>
      <c r="QI563" s="4"/>
      <c r="QJ563" s="8"/>
      <c r="QK563" s="4"/>
      <c r="QL563" s="8"/>
      <c r="QM563" s="7"/>
      <c r="QN563" s="7"/>
      <c r="QO563" s="2" t="s">
        <v>229</v>
      </c>
      <c r="QP563" s="2" t="s">
        <v>229</v>
      </c>
      <c r="QQ563" s="2" t="s">
        <v>229</v>
      </c>
      <c r="QR563" s="2" t="s">
        <v>229</v>
      </c>
      <c r="QS563" s="2" t="s">
        <v>229</v>
      </c>
      <c r="QT563" s="2" t="s">
        <v>229</v>
      </c>
      <c r="QU563" s="4"/>
      <c r="QV563" s="8"/>
      <c r="QW563" s="4"/>
      <c r="QX563" s="8"/>
      <c r="QY563" s="7"/>
      <c r="QZ563" s="7"/>
      <c r="RA563" s="2" t="s">
        <v>239</v>
      </c>
      <c r="RB563" s="2" t="s">
        <v>275</v>
      </c>
      <c r="RC563" s="2" t="s">
        <v>2685</v>
      </c>
      <c r="RD563" s="2" t="s">
        <v>229</v>
      </c>
      <c r="RE563" s="2" t="s">
        <v>241</v>
      </c>
      <c r="RF563" s="2" t="s">
        <v>229</v>
      </c>
      <c r="RG563" s="4"/>
      <c r="RH563" s="8"/>
      <c r="RI563" s="4"/>
      <c r="RJ563" s="8"/>
      <c r="RK563" s="7"/>
      <c r="RL563" s="7"/>
      <c r="RM563" s="2" t="s">
        <v>272</v>
      </c>
      <c r="RN563" s="2" t="s">
        <v>226</v>
      </c>
      <c r="RO563" s="2" t="s">
        <v>229</v>
      </c>
      <c r="RP563" s="2" t="s">
        <v>229</v>
      </c>
      <c r="RQ563" s="2" t="s">
        <v>241</v>
      </c>
      <c r="RR563" s="2" t="s">
        <v>229</v>
      </c>
      <c r="RS563" s="4"/>
      <c r="RT563" s="8"/>
      <c r="RU563" s="4"/>
      <c r="RV563" s="8"/>
      <c r="RW563" s="7"/>
      <c r="RX563" s="7"/>
      <c r="RY563" s="2" t="s">
        <v>229</v>
      </c>
      <c r="RZ563" s="2" t="s">
        <v>229</v>
      </c>
      <c r="SA563" s="2" t="s">
        <v>229</v>
      </c>
      <c r="SB563" s="2" t="s">
        <v>229</v>
      </c>
      <c r="SC563" s="2" t="s">
        <v>229</v>
      </c>
      <c r="SD563" s="2" t="s">
        <v>229</v>
      </c>
      <c r="SE563" s="4">
        <v>314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>
        <v>200</v>
      </c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>
        <v>250</v>
      </c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>
        <v>190</v>
      </c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</row>
    <row r="564">
      <c r="A564" s="2" t="s">
        <v>4107</v>
      </c>
      <c r="B564" s="2" t="s">
        <v>216</v>
      </c>
      <c r="C564" s="2" t="s">
        <v>3859</v>
      </c>
      <c r="D564" s="2" t="s">
        <v>3600</v>
      </c>
      <c r="E564" s="2" t="s">
        <v>3601</v>
      </c>
      <c r="F564" s="2" t="s">
        <v>4019</v>
      </c>
      <c r="G564" s="2" t="s">
        <v>4020</v>
      </c>
      <c r="H564" s="2" t="s">
        <v>4021</v>
      </c>
      <c r="I564" s="2" t="s">
        <v>4105</v>
      </c>
      <c r="J564" s="2" t="s">
        <v>285</v>
      </c>
      <c r="K564" s="2" t="s">
        <v>4023</v>
      </c>
      <c r="L564" s="3">
        <v>52.2</v>
      </c>
      <c r="M564" s="3">
        <v>54.81</v>
      </c>
      <c r="N564" s="3">
        <v>99.99</v>
      </c>
      <c r="O564" s="2" t="s">
        <v>226</v>
      </c>
      <c r="P564" s="2" t="s">
        <v>342</v>
      </c>
      <c r="Q564" s="2" t="s">
        <v>228</v>
      </c>
      <c r="R564" s="2" t="s">
        <v>229</v>
      </c>
      <c r="S564" s="2" t="s">
        <v>4024</v>
      </c>
      <c r="T564" s="2" t="s">
        <v>3733</v>
      </c>
      <c r="U564" s="2" t="s">
        <v>286</v>
      </c>
      <c r="V564" s="2" t="s">
        <v>1524</v>
      </c>
      <c r="W564" s="2" t="s">
        <v>1009</v>
      </c>
      <c r="X564" s="2" t="s">
        <v>229</v>
      </c>
      <c r="Y564" s="2" t="s">
        <v>1996</v>
      </c>
      <c r="Z564" s="4">
        <v>500</v>
      </c>
      <c r="AA564" s="4">
        <f>=ROUNDDOWN(22.0264317180617,0)</f>
      </c>
      <c r="AB564" s="5">
        <v>22.7</v>
      </c>
      <c r="AC564" s="2" t="s">
        <v>1199</v>
      </c>
      <c r="AD564" s="4">
        <v>30</v>
      </c>
      <c r="AE564" s="4">
        <v>480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>
        <v>29</v>
      </c>
      <c r="AQ564" s="8">
        <v>1701.37</v>
      </c>
      <c r="AR564" s="4">
        <v>14</v>
      </c>
      <c r="AS564" s="8">
        <v>805.66</v>
      </c>
      <c r="AT564" s="7">
        <v>1.0714</v>
      </c>
      <c r="AU564" s="7">
        <v>1.1118</v>
      </c>
      <c r="AV564" s="4" t="s">
        <v>229</v>
      </c>
      <c r="AW564" s="8" t="s">
        <v>229</v>
      </c>
      <c r="AX564" s="4" t="s">
        <v>229</v>
      </c>
      <c r="AY564" s="8" t="s">
        <v>229</v>
      </c>
      <c r="AZ564" s="7" t="s">
        <v>229</v>
      </c>
      <c r="BA564" s="7" t="s">
        <v>229</v>
      </c>
      <c r="BB564" s="7">
        <v>0.8079</v>
      </c>
      <c r="BC564" s="4" t="s">
        <v>229</v>
      </c>
      <c r="BD564" s="8" t="s">
        <v>229</v>
      </c>
      <c r="BE564" s="4" t="s">
        <v>229</v>
      </c>
      <c r="BF564" s="8" t="s">
        <v>229</v>
      </c>
      <c r="BG564" s="7" t="s">
        <v>229</v>
      </c>
      <c r="BH564" s="7" t="s">
        <v>229</v>
      </c>
      <c r="BI564" s="7" t="s">
        <v>229</v>
      </c>
      <c r="BJ564" s="4">
        <v>29</v>
      </c>
      <c r="BK564" s="8">
        <v>1701.37</v>
      </c>
      <c r="BL564" s="2" t="s">
        <v>4108</v>
      </c>
      <c r="BM564" s="7">
        <v>1</v>
      </c>
      <c r="BN564" s="7">
        <v>1</v>
      </c>
      <c r="BO564" s="4">
        <v>10</v>
      </c>
      <c r="BP564" s="8">
        <v>600.3</v>
      </c>
      <c r="BQ564" s="4"/>
      <c r="BR564" s="8"/>
      <c r="BS564" s="7"/>
      <c r="BT564" s="7"/>
      <c r="BU564" s="2" t="s">
        <v>239</v>
      </c>
      <c r="BV564" s="2" t="s">
        <v>226</v>
      </c>
      <c r="BW564" s="2" t="s">
        <v>229</v>
      </c>
      <c r="BX564" s="2" t="s">
        <v>1114</v>
      </c>
      <c r="BY564" s="2" t="s">
        <v>241</v>
      </c>
      <c r="BZ564" s="2" t="s">
        <v>229</v>
      </c>
      <c r="CA564" s="4">
        <v>2</v>
      </c>
      <c r="CB564" s="8">
        <v>118.38</v>
      </c>
      <c r="CC564" s="4">
        <v>8</v>
      </c>
      <c r="CD564" s="8">
        <v>473.52</v>
      </c>
      <c r="CE564" s="7">
        <v>-0.75</v>
      </c>
      <c r="CF564" s="7">
        <v>-0.75</v>
      </c>
      <c r="CG564" s="2" t="s">
        <v>239</v>
      </c>
      <c r="CH564" s="2" t="s">
        <v>226</v>
      </c>
      <c r="CI564" s="2" t="s">
        <v>977</v>
      </c>
      <c r="CJ564" s="2" t="s">
        <v>1764</v>
      </c>
      <c r="CK564" s="2" t="s">
        <v>241</v>
      </c>
      <c r="CL564" s="2" t="s">
        <v>229</v>
      </c>
      <c r="CM564" s="4">
        <v>11</v>
      </c>
      <c r="CN564" s="8">
        <v>651.09</v>
      </c>
      <c r="CO564" s="4">
        <v>2</v>
      </c>
      <c r="CP564" s="8">
        <v>118.38</v>
      </c>
      <c r="CQ564" s="7">
        <v>4.5</v>
      </c>
      <c r="CR564" s="7">
        <v>4.5</v>
      </c>
      <c r="CS564" s="2" t="s">
        <v>239</v>
      </c>
      <c r="CT564" s="2" t="s">
        <v>226</v>
      </c>
      <c r="CU564" s="2" t="s">
        <v>2837</v>
      </c>
      <c r="CV564" s="2" t="s">
        <v>2290</v>
      </c>
      <c r="CW564" s="2" t="s">
        <v>241</v>
      </c>
      <c r="CX564" s="2" t="s">
        <v>229</v>
      </c>
      <c r="CY564" s="4">
        <v>2</v>
      </c>
      <c r="CZ564" s="8">
        <v>109.62</v>
      </c>
      <c r="DA564" s="4">
        <v>2</v>
      </c>
      <c r="DB564" s="8">
        <v>98.66</v>
      </c>
      <c r="DC564" s="7"/>
      <c r="DD564" s="7">
        <v>0.1111</v>
      </c>
      <c r="DE564" s="2" t="s">
        <v>239</v>
      </c>
      <c r="DF564" s="2" t="s">
        <v>226</v>
      </c>
      <c r="DG564" s="2" t="s">
        <v>2837</v>
      </c>
      <c r="DH564" s="2" t="s">
        <v>1046</v>
      </c>
      <c r="DI564" s="2" t="s">
        <v>241</v>
      </c>
      <c r="DJ564" s="2" t="s">
        <v>229</v>
      </c>
      <c r="DK564" s="4">
        <v>3</v>
      </c>
      <c r="DL564" s="8">
        <v>164.43</v>
      </c>
      <c r="DM564" s="4"/>
      <c r="DN564" s="8"/>
      <c r="DO564" s="7"/>
      <c r="DP564" s="7"/>
      <c r="DQ564" s="2" t="s">
        <v>239</v>
      </c>
      <c r="DR564" s="2" t="s">
        <v>226</v>
      </c>
      <c r="DS564" s="2" t="s">
        <v>1322</v>
      </c>
      <c r="DT564" s="2" t="s">
        <v>602</v>
      </c>
      <c r="DU564" s="2" t="s">
        <v>241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239</v>
      </c>
      <c r="ED564" s="2" t="s">
        <v>226</v>
      </c>
      <c r="EE564" s="2" t="s">
        <v>1530</v>
      </c>
      <c r="EF564" s="2" t="s">
        <v>2901</v>
      </c>
      <c r="EG564" s="2" t="s">
        <v>241</v>
      </c>
      <c r="EH564" s="2" t="s">
        <v>229</v>
      </c>
      <c r="EI564" s="4"/>
      <c r="EJ564" s="8"/>
      <c r="EK564" s="4">
        <v>2</v>
      </c>
      <c r="EL564" s="8">
        <v>115.1</v>
      </c>
      <c r="EM564" s="7">
        <v>-1</v>
      </c>
      <c r="EN564" s="7">
        <v>-1</v>
      </c>
      <c r="EO564" s="2" t="s">
        <v>239</v>
      </c>
      <c r="EP564" s="2" t="s">
        <v>226</v>
      </c>
      <c r="EQ564" s="2" t="s">
        <v>2837</v>
      </c>
      <c r="ER564" s="2" t="s">
        <v>3739</v>
      </c>
      <c r="ES564" s="2" t="s">
        <v>241</v>
      </c>
      <c r="ET564" s="2" t="s">
        <v>229</v>
      </c>
      <c r="EU564" s="4"/>
      <c r="EV564" s="8"/>
      <c r="EW564" s="4"/>
      <c r="EX564" s="8"/>
      <c r="EY564" s="7"/>
      <c r="EZ564" s="7"/>
      <c r="FA564" s="2" t="s">
        <v>239</v>
      </c>
      <c r="FB564" s="2" t="s">
        <v>226</v>
      </c>
      <c r="FC564" s="2" t="s">
        <v>2354</v>
      </c>
      <c r="FD564" s="2" t="s">
        <v>1764</v>
      </c>
      <c r="FE564" s="2" t="s">
        <v>241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226</v>
      </c>
      <c r="FO564" s="2" t="s">
        <v>2837</v>
      </c>
      <c r="FP564" s="2" t="s">
        <v>229</v>
      </c>
      <c r="FQ564" s="2" t="s">
        <v>241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239</v>
      </c>
      <c r="FZ564" s="2" t="s">
        <v>226</v>
      </c>
      <c r="GA564" s="2" t="s">
        <v>327</v>
      </c>
      <c r="GB564" s="2" t="s">
        <v>229</v>
      </c>
      <c r="GC564" s="2" t="s">
        <v>241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272</v>
      </c>
      <c r="GL564" s="2" t="s">
        <v>226</v>
      </c>
      <c r="GM564" s="2" t="s">
        <v>229</v>
      </c>
      <c r="GN564" s="2" t="s">
        <v>229</v>
      </c>
      <c r="GO564" s="2" t="s">
        <v>241</v>
      </c>
      <c r="GP564" s="2" t="s">
        <v>229</v>
      </c>
      <c r="GQ564" s="4">
        <v>1</v>
      </c>
      <c r="GR564" s="8">
        <v>57.55</v>
      </c>
      <c r="GS564" s="4"/>
      <c r="GT564" s="8"/>
      <c r="GU564" s="7"/>
      <c r="GV564" s="7"/>
      <c r="GW564" s="2" t="s">
        <v>239</v>
      </c>
      <c r="GX564" s="2" t="s">
        <v>226</v>
      </c>
      <c r="GY564" s="2" t="s">
        <v>632</v>
      </c>
      <c r="GZ564" s="2" t="s">
        <v>581</v>
      </c>
      <c r="HA564" s="2" t="s">
        <v>241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266</v>
      </c>
      <c r="HJ564" s="2" t="s">
        <v>226</v>
      </c>
      <c r="HK564" s="2" t="s">
        <v>229</v>
      </c>
      <c r="HL564" s="2" t="s">
        <v>229</v>
      </c>
      <c r="HM564" s="2" t="s">
        <v>241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266</v>
      </c>
      <c r="HV564" s="2" t="s">
        <v>226</v>
      </c>
      <c r="HW564" s="2" t="s">
        <v>229</v>
      </c>
      <c r="HX564" s="2" t="s">
        <v>229</v>
      </c>
      <c r="HY564" s="2" t="s">
        <v>241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266</v>
      </c>
      <c r="IH564" s="2" t="s">
        <v>226</v>
      </c>
      <c r="II564" s="2" t="s">
        <v>229</v>
      </c>
      <c r="IJ564" s="2" t="s">
        <v>229</v>
      </c>
      <c r="IK564" s="2" t="s">
        <v>241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267</v>
      </c>
      <c r="IT564" s="2" t="s">
        <v>226</v>
      </c>
      <c r="IU564" s="2" t="s">
        <v>229</v>
      </c>
      <c r="IV564" s="2" t="s">
        <v>229</v>
      </c>
      <c r="IW564" s="2" t="s">
        <v>241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267</v>
      </c>
      <c r="JF564" s="2" t="s">
        <v>226</v>
      </c>
      <c r="JG564" s="2" t="s">
        <v>229</v>
      </c>
      <c r="JH564" s="2" t="s">
        <v>229</v>
      </c>
      <c r="JI564" s="2" t="s">
        <v>241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272</v>
      </c>
      <c r="JR564" s="2" t="s">
        <v>226</v>
      </c>
      <c r="JS564" s="2" t="s">
        <v>229</v>
      </c>
      <c r="JT564" s="2" t="s">
        <v>229</v>
      </c>
      <c r="JU564" s="2" t="s">
        <v>241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272</v>
      </c>
      <c r="KD564" s="2" t="s">
        <v>226</v>
      </c>
      <c r="KE564" s="2" t="s">
        <v>229</v>
      </c>
      <c r="KF564" s="2" t="s">
        <v>229</v>
      </c>
      <c r="KG564" s="2" t="s">
        <v>241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272</v>
      </c>
      <c r="KP564" s="2" t="s">
        <v>226</v>
      </c>
      <c r="KQ564" s="2" t="s">
        <v>229</v>
      </c>
      <c r="KR564" s="2" t="s">
        <v>229</v>
      </c>
      <c r="KS564" s="2" t="s">
        <v>241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272</v>
      </c>
      <c r="LB564" s="2" t="s">
        <v>226</v>
      </c>
      <c r="LC564" s="2" t="s">
        <v>229</v>
      </c>
      <c r="LD564" s="2" t="s">
        <v>229</v>
      </c>
      <c r="LE564" s="2" t="s">
        <v>241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229</v>
      </c>
      <c r="LN564" s="2" t="s">
        <v>229</v>
      </c>
      <c r="LO564" s="2" t="s">
        <v>229</v>
      </c>
      <c r="LP564" s="2" t="s">
        <v>229</v>
      </c>
      <c r="LQ564" s="2" t="s">
        <v>229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239</v>
      </c>
      <c r="LZ564" s="2" t="s">
        <v>275</v>
      </c>
      <c r="MA564" s="2" t="s">
        <v>2958</v>
      </c>
      <c r="MB564" s="2" t="s">
        <v>1672</v>
      </c>
      <c r="MC564" s="2" t="s">
        <v>241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272</v>
      </c>
      <c r="ML564" s="2" t="s">
        <v>226</v>
      </c>
      <c r="MM564" s="2" t="s">
        <v>229</v>
      </c>
      <c r="MN564" s="2" t="s">
        <v>229</v>
      </c>
      <c r="MO564" s="2" t="s">
        <v>241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239</v>
      </c>
      <c r="MX564" s="2" t="s">
        <v>226</v>
      </c>
      <c r="MY564" s="2" t="s">
        <v>723</v>
      </c>
      <c r="MZ564" s="2" t="s">
        <v>229</v>
      </c>
      <c r="NA564" s="2" t="s">
        <v>241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239</v>
      </c>
      <c r="NJ564" s="2" t="s">
        <v>260</v>
      </c>
      <c r="NK564" s="2" t="s">
        <v>1084</v>
      </c>
      <c r="NL564" s="2" t="s">
        <v>2707</v>
      </c>
      <c r="NM564" s="2" t="s">
        <v>241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272</v>
      </c>
      <c r="NV564" s="2" t="s">
        <v>226</v>
      </c>
      <c r="NW564" s="2" t="s">
        <v>229</v>
      </c>
      <c r="NX564" s="2" t="s">
        <v>229</v>
      </c>
      <c r="NY564" s="2" t="s">
        <v>241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266</v>
      </c>
      <c r="OH564" s="2" t="s">
        <v>226</v>
      </c>
      <c r="OI564" s="2" t="s">
        <v>229</v>
      </c>
      <c r="OJ564" s="2" t="s">
        <v>229</v>
      </c>
      <c r="OK564" s="2" t="s">
        <v>241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229</v>
      </c>
      <c r="OT564" s="2" t="s">
        <v>229</v>
      </c>
      <c r="OU564" s="2" t="s">
        <v>229</v>
      </c>
      <c r="OV564" s="2" t="s">
        <v>229</v>
      </c>
      <c r="OW564" s="2" t="s">
        <v>229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281</v>
      </c>
      <c r="PF564" s="2" t="s">
        <v>226</v>
      </c>
      <c r="PG564" s="2" t="s">
        <v>229</v>
      </c>
      <c r="PH564" s="2" t="s">
        <v>229</v>
      </c>
      <c r="PI564" s="2" t="s">
        <v>241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229</v>
      </c>
      <c r="PR564" s="2" t="s">
        <v>229</v>
      </c>
      <c r="PS564" s="2" t="s">
        <v>229</v>
      </c>
      <c r="PT564" s="2" t="s">
        <v>229</v>
      </c>
      <c r="PU564" s="2" t="s">
        <v>229</v>
      </c>
      <c r="PV564" s="2" t="s">
        <v>229</v>
      </c>
      <c r="PW564" s="4"/>
      <c r="PX564" s="8"/>
      <c r="PY564" s="4"/>
      <c r="PZ564" s="8"/>
      <c r="QA564" s="7"/>
      <c r="QB564" s="7"/>
      <c r="QC564" s="2" t="s">
        <v>281</v>
      </c>
      <c r="QD564" s="2" t="s">
        <v>226</v>
      </c>
      <c r="QE564" s="2" t="s">
        <v>229</v>
      </c>
      <c r="QF564" s="2" t="s">
        <v>229</v>
      </c>
      <c r="QG564" s="2" t="s">
        <v>241</v>
      </c>
      <c r="QH564" s="2" t="s">
        <v>229</v>
      </c>
      <c r="QI564" s="4"/>
      <c r="QJ564" s="8"/>
      <c r="QK564" s="4"/>
      <c r="QL564" s="8"/>
      <c r="QM564" s="7"/>
      <c r="QN564" s="7"/>
      <c r="QO564" s="2" t="s">
        <v>229</v>
      </c>
      <c r="QP564" s="2" t="s">
        <v>229</v>
      </c>
      <c r="QQ564" s="2" t="s">
        <v>229</v>
      </c>
      <c r="QR564" s="2" t="s">
        <v>229</v>
      </c>
      <c r="QS564" s="2" t="s">
        <v>229</v>
      </c>
      <c r="QT564" s="2" t="s">
        <v>229</v>
      </c>
      <c r="QU564" s="4"/>
      <c r="QV564" s="8"/>
      <c r="QW564" s="4"/>
      <c r="QX564" s="8"/>
      <c r="QY564" s="7"/>
      <c r="QZ564" s="7"/>
      <c r="RA564" s="2" t="s">
        <v>239</v>
      </c>
      <c r="RB564" s="2" t="s">
        <v>275</v>
      </c>
      <c r="RC564" s="2" t="s">
        <v>2723</v>
      </c>
      <c r="RD564" s="2" t="s">
        <v>229</v>
      </c>
      <c r="RE564" s="2" t="s">
        <v>241</v>
      </c>
      <c r="RF564" s="2" t="s">
        <v>229</v>
      </c>
      <c r="RG564" s="4"/>
      <c r="RH564" s="8"/>
      <c r="RI564" s="4"/>
      <c r="RJ564" s="8"/>
      <c r="RK564" s="7"/>
      <c r="RL564" s="7"/>
      <c r="RM564" s="2" t="s">
        <v>272</v>
      </c>
      <c r="RN564" s="2" t="s">
        <v>226</v>
      </c>
      <c r="RO564" s="2" t="s">
        <v>229</v>
      </c>
      <c r="RP564" s="2" t="s">
        <v>229</v>
      </c>
      <c r="RQ564" s="2" t="s">
        <v>241</v>
      </c>
      <c r="RR564" s="2" t="s">
        <v>229</v>
      </c>
      <c r="RS564" s="4"/>
      <c r="RT564" s="8"/>
      <c r="RU564" s="4"/>
      <c r="RV564" s="8"/>
      <c r="RW564" s="7"/>
      <c r="RX564" s="7"/>
      <c r="RY564" s="2" t="s">
        <v>229</v>
      </c>
      <c r="RZ564" s="2" t="s">
        <v>229</v>
      </c>
      <c r="SA564" s="2" t="s">
        <v>229</v>
      </c>
      <c r="SB564" s="2" t="s">
        <v>229</v>
      </c>
      <c r="SC564" s="2" t="s">
        <v>229</v>
      </c>
      <c r="SD564" s="2" t="s">
        <v>229</v>
      </c>
      <c r="SE564" s="4">
        <v>500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>
        <v>30</v>
      </c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>
        <v>240</v>
      </c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>
        <v>210</v>
      </c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</row>
    <row r="565">
      <c r="A565" s="2" t="s">
        <v>4109</v>
      </c>
      <c r="B565" s="2" t="s">
        <v>216</v>
      </c>
      <c r="C565" s="2" t="s">
        <v>3859</v>
      </c>
      <c r="D565" s="2" t="s">
        <v>3600</v>
      </c>
      <c r="E565" s="2" t="s">
        <v>3601</v>
      </c>
      <c r="F565" s="2" t="s">
        <v>3981</v>
      </c>
      <c r="G565" s="2" t="s">
        <v>3982</v>
      </c>
      <c r="H565" s="2" t="s">
        <v>3983</v>
      </c>
      <c r="I565" s="2" t="s">
        <v>4110</v>
      </c>
      <c r="J565" s="2" t="s">
        <v>2888</v>
      </c>
      <c r="K565" s="2" t="s">
        <v>617</v>
      </c>
      <c r="L565" s="3">
        <v>36.8</v>
      </c>
      <c r="M565" s="3">
        <v>38.64</v>
      </c>
      <c r="N565" s="3">
        <v>89.99</v>
      </c>
      <c r="O565" s="2" t="s">
        <v>226</v>
      </c>
      <c r="P565" s="2" t="s">
        <v>618</v>
      </c>
      <c r="Q565" s="2" t="s">
        <v>228</v>
      </c>
      <c r="R565" s="2" t="s">
        <v>229</v>
      </c>
      <c r="S565" s="2" t="s">
        <v>3985</v>
      </c>
      <c r="T565" s="2" t="s">
        <v>3733</v>
      </c>
      <c r="U565" s="2" t="s">
        <v>286</v>
      </c>
      <c r="V565" s="2" t="s">
        <v>1524</v>
      </c>
      <c r="W565" s="2" t="s">
        <v>1009</v>
      </c>
      <c r="X565" s="2" t="s">
        <v>229</v>
      </c>
      <c r="Y565" s="2" t="s">
        <v>1144</v>
      </c>
      <c r="Z565" s="4">
        <v>1</v>
      </c>
      <c r="AA565" s="4">
        <f>=ROUNDDOWN(0.0909090909090909,0)</f>
      </c>
      <c r="AB565" s="5">
        <v>11</v>
      </c>
      <c r="AC565" s="2" t="s">
        <v>3992</v>
      </c>
      <c r="AD565" s="4">
        <v>230</v>
      </c>
      <c r="AE565" s="4">
        <v>560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>
        <v>18</v>
      </c>
      <c r="AQ565" s="8">
        <v>782.04</v>
      </c>
      <c r="AR565" s="4">
        <v>15</v>
      </c>
      <c r="AS565" s="8">
        <v>649.67</v>
      </c>
      <c r="AT565" s="7">
        <v>0.2</v>
      </c>
      <c r="AU565" s="7">
        <v>0.2037</v>
      </c>
      <c r="AV565" s="4">
        <v>26</v>
      </c>
      <c r="AW565" s="8">
        <v>1226.98</v>
      </c>
      <c r="AX565" s="4">
        <v>24</v>
      </c>
      <c r="AY565" s="8">
        <v>1148.14</v>
      </c>
      <c r="AZ565" s="7">
        <v>0.0833</v>
      </c>
      <c r="BA565" s="7">
        <v>0.0687</v>
      </c>
      <c r="BB565" s="7">
        <v>0.6374</v>
      </c>
      <c r="BC565" s="4">
        <v>36</v>
      </c>
      <c r="BD565" s="8">
        <v>1699.51</v>
      </c>
      <c r="BE565" s="4">
        <v>59</v>
      </c>
      <c r="BF565" s="8">
        <v>2815.88</v>
      </c>
      <c r="BG565" s="7">
        <v>-0.3898</v>
      </c>
      <c r="BH565" s="7">
        <v>-0.3965</v>
      </c>
      <c r="BI565" s="7">
        <v>0.722</v>
      </c>
      <c r="BJ565" s="4">
        <v>18</v>
      </c>
      <c r="BK565" s="8">
        <v>782.04</v>
      </c>
      <c r="BL565" s="2" t="s">
        <v>4111</v>
      </c>
      <c r="BM565" s="7">
        <v>1</v>
      </c>
      <c r="BN565" s="7">
        <v>1</v>
      </c>
      <c r="BO565" s="4">
        <v>11</v>
      </c>
      <c r="BP565" s="8">
        <v>487.52</v>
      </c>
      <c r="BQ565" s="4">
        <v>12</v>
      </c>
      <c r="BR565" s="8">
        <v>531.84</v>
      </c>
      <c r="BS565" s="7">
        <v>-0.0833</v>
      </c>
      <c r="BT565" s="7">
        <v>-0.0833</v>
      </c>
      <c r="BU565" s="2" t="s">
        <v>239</v>
      </c>
      <c r="BV565" s="2" t="s">
        <v>226</v>
      </c>
      <c r="BW565" s="2" t="s">
        <v>229</v>
      </c>
      <c r="BX565" s="2" t="s">
        <v>937</v>
      </c>
      <c r="BY565" s="2" t="s">
        <v>241</v>
      </c>
      <c r="BZ565" s="2" t="s">
        <v>229</v>
      </c>
      <c r="CA565" s="4">
        <v>2</v>
      </c>
      <c r="CB565" s="8">
        <v>91.78</v>
      </c>
      <c r="CC565" s="4"/>
      <c r="CD565" s="8"/>
      <c r="CE565" s="7"/>
      <c r="CF565" s="7"/>
      <c r="CG565" s="2" t="s">
        <v>239</v>
      </c>
      <c r="CH565" s="2" t="s">
        <v>226</v>
      </c>
      <c r="CI565" s="2" t="s">
        <v>1599</v>
      </c>
      <c r="CJ565" s="2" t="s">
        <v>2762</v>
      </c>
      <c r="CK565" s="2" t="s">
        <v>241</v>
      </c>
      <c r="CL565" s="2" t="s">
        <v>229</v>
      </c>
      <c r="CM565" s="4">
        <v>4</v>
      </c>
      <c r="CN565" s="8">
        <v>162.24</v>
      </c>
      <c r="CO565" s="4"/>
      <c r="CP565" s="8"/>
      <c r="CQ565" s="7"/>
      <c r="CR565" s="7"/>
      <c r="CS565" s="2" t="s">
        <v>239</v>
      </c>
      <c r="CT565" s="2" t="s">
        <v>226</v>
      </c>
      <c r="CU565" s="2" t="s">
        <v>2240</v>
      </c>
      <c r="CV565" s="2" t="s">
        <v>1466</v>
      </c>
      <c r="CW565" s="2" t="s">
        <v>263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226</v>
      </c>
      <c r="DG565" s="2" t="s">
        <v>1470</v>
      </c>
      <c r="DH565" s="2" t="s">
        <v>2898</v>
      </c>
      <c r="DI565" s="2" t="s">
        <v>241</v>
      </c>
      <c r="DJ565" s="2" t="s">
        <v>229</v>
      </c>
      <c r="DK565" s="4"/>
      <c r="DL565" s="8"/>
      <c r="DM565" s="4">
        <v>2</v>
      </c>
      <c r="DN565" s="8">
        <v>77.26</v>
      </c>
      <c r="DO565" s="7">
        <v>-1</v>
      </c>
      <c r="DP565" s="7">
        <v>-1</v>
      </c>
      <c r="DQ565" s="2" t="s">
        <v>239</v>
      </c>
      <c r="DR565" s="2" t="s">
        <v>226</v>
      </c>
      <c r="DS565" s="2" t="s">
        <v>2157</v>
      </c>
      <c r="DT565" s="2" t="s">
        <v>1447</v>
      </c>
      <c r="DU565" s="2" t="s">
        <v>241</v>
      </c>
      <c r="DV565" s="2" t="s">
        <v>229</v>
      </c>
      <c r="DW565" s="4">
        <v>1</v>
      </c>
      <c r="DX565" s="8">
        <v>40.5</v>
      </c>
      <c r="DY565" s="4"/>
      <c r="DZ565" s="8"/>
      <c r="EA565" s="7"/>
      <c r="EB565" s="7"/>
      <c r="EC565" s="2" t="s">
        <v>239</v>
      </c>
      <c r="ED565" s="2" t="s">
        <v>226</v>
      </c>
      <c r="EE565" s="2" t="s">
        <v>813</v>
      </c>
      <c r="EF565" s="2" t="s">
        <v>3990</v>
      </c>
      <c r="EG565" s="2" t="s">
        <v>241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239</v>
      </c>
      <c r="EP565" s="2" t="s">
        <v>226</v>
      </c>
      <c r="EQ565" s="2" t="s">
        <v>2060</v>
      </c>
      <c r="ER565" s="2" t="s">
        <v>1988</v>
      </c>
      <c r="ES565" s="2" t="s">
        <v>241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239</v>
      </c>
      <c r="FB565" s="2" t="s">
        <v>226</v>
      </c>
      <c r="FC565" s="2" t="s">
        <v>1453</v>
      </c>
      <c r="FD565" s="2" t="s">
        <v>2898</v>
      </c>
      <c r="FE565" s="2" t="s">
        <v>241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226</v>
      </c>
      <c r="FO565" s="2" t="s">
        <v>3664</v>
      </c>
      <c r="FP565" s="2" t="s">
        <v>4112</v>
      </c>
      <c r="FQ565" s="2" t="s">
        <v>241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239</v>
      </c>
      <c r="FZ565" s="2" t="s">
        <v>226</v>
      </c>
      <c r="GA565" s="2" t="s">
        <v>327</v>
      </c>
      <c r="GB565" s="2" t="s">
        <v>229</v>
      </c>
      <c r="GC565" s="2" t="s">
        <v>241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714</v>
      </c>
      <c r="GL565" s="2" t="s">
        <v>275</v>
      </c>
      <c r="GM565" s="2" t="s">
        <v>974</v>
      </c>
      <c r="GN565" s="2" t="s">
        <v>1019</v>
      </c>
      <c r="GO565" s="2" t="s">
        <v>241</v>
      </c>
      <c r="GP565" s="2" t="s">
        <v>229</v>
      </c>
      <c r="GQ565" s="4"/>
      <c r="GR565" s="8"/>
      <c r="GS565" s="4">
        <v>1</v>
      </c>
      <c r="GT565" s="8">
        <v>40.57</v>
      </c>
      <c r="GU565" s="7">
        <v>-1</v>
      </c>
      <c r="GV565" s="7">
        <v>-1</v>
      </c>
      <c r="GW565" s="2" t="s">
        <v>239</v>
      </c>
      <c r="GX565" s="2" t="s">
        <v>226</v>
      </c>
      <c r="GY565" s="2" t="s">
        <v>1492</v>
      </c>
      <c r="GZ565" s="2" t="s">
        <v>504</v>
      </c>
      <c r="HA565" s="2" t="s">
        <v>241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275</v>
      </c>
      <c r="HK565" s="2" t="s">
        <v>3989</v>
      </c>
      <c r="HL565" s="2" t="s">
        <v>770</v>
      </c>
      <c r="HM565" s="2" t="s">
        <v>241</v>
      </c>
      <c r="HN565" s="2" t="s">
        <v>263</v>
      </c>
      <c r="HO565" s="4"/>
      <c r="HP565" s="8"/>
      <c r="HQ565" s="4"/>
      <c r="HR565" s="8"/>
      <c r="HS565" s="7"/>
      <c r="HT565" s="7"/>
      <c r="HU565" s="2" t="s">
        <v>239</v>
      </c>
      <c r="HV565" s="2" t="s">
        <v>226</v>
      </c>
      <c r="HW565" s="2" t="s">
        <v>2322</v>
      </c>
      <c r="HX565" s="2" t="s">
        <v>3389</v>
      </c>
      <c r="HY565" s="2" t="s">
        <v>241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239</v>
      </c>
      <c r="IH565" s="2" t="s">
        <v>226</v>
      </c>
      <c r="II565" s="2" t="s">
        <v>881</v>
      </c>
      <c r="IJ565" s="2" t="s">
        <v>2503</v>
      </c>
      <c r="IK565" s="2" t="s">
        <v>241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267</v>
      </c>
      <c r="IT565" s="2" t="s">
        <v>226</v>
      </c>
      <c r="IU565" s="2" t="s">
        <v>229</v>
      </c>
      <c r="IV565" s="2" t="s">
        <v>229</v>
      </c>
      <c r="IW565" s="2" t="s">
        <v>241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239</v>
      </c>
      <c r="JF565" s="2" t="s">
        <v>226</v>
      </c>
      <c r="JG565" s="2" t="s">
        <v>268</v>
      </c>
      <c r="JH565" s="2" t="s">
        <v>639</v>
      </c>
      <c r="JI565" s="2" t="s">
        <v>241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229</v>
      </c>
      <c r="JR565" s="2" t="s">
        <v>229</v>
      </c>
      <c r="JS565" s="2" t="s">
        <v>229</v>
      </c>
      <c r="JT565" s="2" t="s">
        <v>229</v>
      </c>
      <c r="JU565" s="2" t="s">
        <v>229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239</v>
      </c>
      <c r="KD565" s="2" t="s">
        <v>226</v>
      </c>
      <c r="KE565" s="2" t="s">
        <v>718</v>
      </c>
      <c r="KF565" s="2" t="s">
        <v>1348</v>
      </c>
      <c r="KG565" s="2" t="s">
        <v>241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272</v>
      </c>
      <c r="KP565" s="2" t="s">
        <v>226</v>
      </c>
      <c r="KQ565" s="2" t="s">
        <v>229</v>
      </c>
      <c r="KR565" s="2" t="s">
        <v>229</v>
      </c>
      <c r="KS565" s="2" t="s">
        <v>241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272</v>
      </c>
      <c r="LB565" s="2" t="s">
        <v>226</v>
      </c>
      <c r="LC565" s="2" t="s">
        <v>720</v>
      </c>
      <c r="LD565" s="2" t="s">
        <v>229</v>
      </c>
      <c r="LE565" s="2" t="s">
        <v>241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229</v>
      </c>
      <c r="LN565" s="2" t="s">
        <v>229</v>
      </c>
      <c r="LO565" s="2" t="s">
        <v>229</v>
      </c>
      <c r="LP565" s="2" t="s">
        <v>229</v>
      </c>
      <c r="LQ565" s="2" t="s">
        <v>229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239</v>
      </c>
      <c r="LZ565" s="2" t="s">
        <v>275</v>
      </c>
      <c r="MA565" s="2" t="s">
        <v>871</v>
      </c>
      <c r="MB565" s="2" t="s">
        <v>871</v>
      </c>
      <c r="MC565" s="2" t="s">
        <v>241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278</v>
      </c>
      <c r="ML565" s="2" t="s">
        <v>226</v>
      </c>
      <c r="MM565" s="2" t="s">
        <v>229</v>
      </c>
      <c r="MN565" s="2" t="s">
        <v>229</v>
      </c>
      <c r="MO565" s="2" t="s">
        <v>241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239</v>
      </c>
      <c r="MX565" s="2" t="s">
        <v>226</v>
      </c>
      <c r="MY565" s="2" t="s">
        <v>408</v>
      </c>
      <c r="MZ565" s="2" t="s">
        <v>229</v>
      </c>
      <c r="NA565" s="2" t="s">
        <v>241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239</v>
      </c>
      <c r="NJ565" s="2" t="s">
        <v>260</v>
      </c>
      <c r="NK565" s="2" t="s">
        <v>1467</v>
      </c>
      <c r="NL565" s="2" t="s">
        <v>2239</v>
      </c>
      <c r="NM565" s="2" t="s">
        <v>241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272</v>
      </c>
      <c r="NV565" s="2" t="s">
        <v>226</v>
      </c>
      <c r="NW565" s="2" t="s">
        <v>229</v>
      </c>
      <c r="NX565" s="2" t="s">
        <v>229</v>
      </c>
      <c r="NY565" s="2" t="s">
        <v>241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266</v>
      </c>
      <c r="OH565" s="2" t="s">
        <v>226</v>
      </c>
      <c r="OI565" s="2" t="s">
        <v>229</v>
      </c>
      <c r="OJ565" s="2" t="s">
        <v>229</v>
      </c>
      <c r="OK565" s="2" t="s">
        <v>241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229</v>
      </c>
      <c r="OT565" s="2" t="s">
        <v>229</v>
      </c>
      <c r="OU565" s="2" t="s">
        <v>229</v>
      </c>
      <c r="OV565" s="2" t="s">
        <v>229</v>
      </c>
      <c r="OW565" s="2" t="s">
        <v>229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229</v>
      </c>
      <c r="PF565" s="2" t="s">
        <v>229</v>
      </c>
      <c r="PG565" s="2" t="s">
        <v>229</v>
      </c>
      <c r="PH565" s="2" t="s">
        <v>229</v>
      </c>
      <c r="PI565" s="2" t="s">
        <v>229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239</v>
      </c>
      <c r="PR565" s="2" t="s">
        <v>275</v>
      </c>
      <c r="PS565" s="2" t="s">
        <v>785</v>
      </c>
      <c r="PT565" s="2" t="s">
        <v>1186</v>
      </c>
      <c r="PU565" s="2" t="s">
        <v>241</v>
      </c>
      <c r="PV565" s="2" t="s">
        <v>229</v>
      </c>
      <c r="PW565" s="4"/>
      <c r="PX565" s="8"/>
      <c r="PY565" s="4"/>
      <c r="PZ565" s="8"/>
      <c r="QA565" s="7"/>
      <c r="QB565" s="7"/>
      <c r="QC565" s="2" t="s">
        <v>281</v>
      </c>
      <c r="QD565" s="2" t="s">
        <v>226</v>
      </c>
      <c r="QE565" s="2" t="s">
        <v>229</v>
      </c>
      <c r="QF565" s="2" t="s">
        <v>229</v>
      </c>
      <c r="QG565" s="2" t="s">
        <v>241</v>
      </c>
      <c r="QH565" s="2" t="s">
        <v>229</v>
      </c>
      <c r="QI565" s="4"/>
      <c r="QJ565" s="8"/>
      <c r="QK565" s="4"/>
      <c r="QL565" s="8"/>
      <c r="QM565" s="7"/>
      <c r="QN565" s="7"/>
      <c r="QO565" s="2" t="s">
        <v>272</v>
      </c>
      <c r="QP565" s="2" t="s">
        <v>226</v>
      </c>
      <c r="QQ565" s="2" t="s">
        <v>229</v>
      </c>
      <c r="QR565" s="2" t="s">
        <v>229</v>
      </c>
      <c r="QS565" s="2" t="s">
        <v>241</v>
      </c>
      <c r="QT565" s="2" t="s">
        <v>229</v>
      </c>
      <c r="QU565" s="4"/>
      <c r="QV565" s="8"/>
      <c r="QW565" s="4"/>
      <c r="QX565" s="8"/>
      <c r="QY565" s="7"/>
      <c r="QZ565" s="7"/>
      <c r="RA565" s="2" t="s">
        <v>239</v>
      </c>
      <c r="RB565" s="2" t="s">
        <v>275</v>
      </c>
      <c r="RC565" s="2" t="s">
        <v>547</v>
      </c>
      <c r="RD565" s="2" t="s">
        <v>505</v>
      </c>
      <c r="RE565" s="2" t="s">
        <v>241</v>
      </c>
      <c r="RF565" s="2" t="s">
        <v>229</v>
      </c>
      <c r="RG565" s="4"/>
      <c r="RH565" s="8"/>
      <c r="RI565" s="4"/>
      <c r="RJ565" s="8"/>
      <c r="RK565" s="7"/>
      <c r="RL565" s="7"/>
      <c r="RM565" s="2" t="s">
        <v>229</v>
      </c>
      <c r="RN565" s="2" t="s">
        <v>229</v>
      </c>
      <c r="RO565" s="2" t="s">
        <v>229</v>
      </c>
      <c r="RP565" s="2" t="s">
        <v>229</v>
      </c>
      <c r="RQ565" s="2" t="s">
        <v>229</v>
      </c>
      <c r="RR565" s="2" t="s">
        <v>229</v>
      </c>
      <c r="RS565" s="4"/>
      <c r="RT565" s="8"/>
      <c r="RU565" s="4"/>
      <c r="RV565" s="8"/>
      <c r="RW565" s="7"/>
      <c r="RX565" s="7"/>
      <c r="RY565" s="2" t="s">
        <v>239</v>
      </c>
      <c r="RZ565" s="2" t="s">
        <v>275</v>
      </c>
      <c r="SA565" s="2" t="s">
        <v>282</v>
      </c>
      <c r="SB565" s="2" t="s">
        <v>730</v>
      </c>
      <c r="SC565" s="2" t="s">
        <v>241</v>
      </c>
      <c r="SD565" s="2" t="s">
        <v>229</v>
      </c>
      <c r="SE565" s="4">
        <v>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>
        <v>230</v>
      </c>
      <c r="TW565" s="4"/>
      <c r="TX565" s="4"/>
      <c r="TY565" s="4"/>
      <c r="TZ565" s="4"/>
      <c r="UA565" s="4"/>
      <c r="UB565" s="4">
        <v>80</v>
      </c>
      <c r="UC565" s="4"/>
      <c r="UD565" s="4"/>
      <c r="UE565" s="4"/>
      <c r="UF565" s="4"/>
      <c r="UG565" s="4"/>
      <c r="UH565" s="4"/>
      <c r="UI565" s="4"/>
      <c r="UJ565" s="4"/>
      <c r="UK565" s="4"/>
      <c r="UL565" s="4">
        <v>210</v>
      </c>
      <c r="UM565" s="4"/>
      <c r="UN565" s="4"/>
      <c r="UO565" s="4"/>
      <c r="UP565" s="4"/>
      <c r="UQ565" s="4"/>
      <c r="UR565" s="4"/>
      <c r="US565" s="4"/>
      <c r="UT565" s="4"/>
      <c r="UU565" s="4">
        <v>40</v>
      </c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</row>
    <row r="566">
      <c r="A566" s="2" t="s">
        <v>4113</v>
      </c>
      <c r="B566" s="2" t="s">
        <v>216</v>
      </c>
      <c r="C566" s="2" t="s">
        <v>3859</v>
      </c>
      <c r="D566" s="2" t="s">
        <v>3600</v>
      </c>
      <c r="E566" s="2" t="s">
        <v>3601</v>
      </c>
      <c r="F566" s="2" t="s">
        <v>3981</v>
      </c>
      <c r="G566" s="2" t="s">
        <v>3982</v>
      </c>
      <c r="H566" s="2" t="s">
        <v>3983</v>
      </c>
      <c r="I566" s="2" t="s">
        <v>4110</v>
      </c>
      <c r="J566" s="2" t="s">
        <v>285</v>
      </c>
      <c r="K566" s="2" t="s">
        <v>617</v>
      </c>
      <c r="L566" s="3">
        <v>48</v>
      </c>
      <c r="M566" s="3">
        <v>50.4</v>
      </c>
      <c r="N566" s="3">
        <v>109.99</v>
      </c>
      <c r="O566" s="2" t="s">
        <v>226</v>
      </c>
      <c r="P566" s="2" t="s">
        <v>618</v>
      </c>
      <c r="Q566" s="2" t="s">
        <v>228</v>
      </c>
      <c r="R566" s="2" t="s">
        <v>229</v>
      </c>
      <c r="S566" s="2" t="s">
        <v>3985</v>
      </c>
      <c r="T566" s="2" t="s">
        <v>3733</v>
      </c>
      <c r="U566" s="2" t="s">
        <v>733</v>
      </c>
      <c r="V566" s="2" t="s">
        <v>1524</v>
      </c>
      <c r="W566" s="2" t="s">
        <v>1009</v>
      </c>
      <c r="X566" s="2" t="s">
        <v>229</v>
      </c>
      <c r="Y566" s="2" t="s">
        <v>1144</v>
      </c>
      <c r="Z566" s="4">
        <v>259</v>
      </c>
      <c r="AA566" s="4">
        <f>=ROUNDDOWN(28.7777777777778,0)</f>
      </c>
      <c r="AB566" s="5">
        <v>9</v>
      </c>
      <c r="AC566" s="2" t="s">
        <v>3929</v>
      </c>
      <c r="AD566" s="4">
        <v>30</v>
      </c>
      <c r="AE566" s="4">
        <v>120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>
        <v>8</v>
      </c>
      <c r="AQ566" s="8">
        <v>444.94</v>
      </c>
      <c r="AR566" s="4">
        <v>9</v>
      </c>
      <c r="AS566" s="8">
        <v>498.47</v>
      </c>
      <c r="AT566" s="7">
        <v>-0.1111</v>
      </c>
      <c r="AU566" s="7">
        <v>-0.1074</v>
      </c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>
        <v>0.3626</v>
      </c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 t="s">
        <v>229</v>
      </c>
      <c r="BJ566" s="4">
        <v>8</v>
      </c>
      <c r="BK566" s="8">
        <v>444.94</v>
      </c>
      <c r="BL566" s="2" t="s">
        <v>4114</v>
      </c>
      <c r="BM566" s="7">
        <v>1</v>
      </c>
      <c r="BN566" s="7">
        <v>1</v>
      </c>
      <c r="BO566" s="4">
        <v>4</v>
      </c>
      <c r="BP566" s="8">
        <v>227.92</v>
      </c>
      <c r="BQ566" s="4">
        <v>7</v>
      </c>
      <c r="BR566" s="8">
        <v>398.86</v>
      </c>
      <c r="BS566" s="7">
        <v>-0.4286</v>
      </c>
      <c r="BT566" s="7">
        <v>-0.4286</v>
      </c>
      <c r="BU566" s="2" t="s">
        <v>239</v>
      </c>
      <c r="BV566" s="2" t="s">
        <v>226</v>
      </c>
      <c r="BW566" s="2" t="s">
        <v>229</v>
      </c>
      <c r="BX566" s="2" t="s">
        <v>1474</v>
      </c>
      <c r="BY566" s="2" t="s">
        <v>241</v>
      </c>
      <c r="BZ566" s="2" t="s">
        <v>229</v>
      </c>
      <c r="CA566" s="4">
        <v>2</v>
      </c>
      <c r="CB566" s="8">
        <v>118</v>
      </c>
      <c r="CC566" s="4"/>
      <c r="CD566" s="8"/>
      <c r="CE566" s="7"/>
      <c r="CF566" s="7"/>
      <c r="CG566" s="2" t="s">
        <v>239</v>
      </c>
      <c r="CH566" s="2" t="s">
        <v>226</v>
      </c>
      <c r="CI566" s="2" t="s">
        <v>1599</v>
      </c>
      <c r="CJ566" s="2" t="s">
        <v>715</v>
      </c>
      <c r="CK566" s="2" t="s">
        <v>241</v>
      </c>
      <c r="CL566" s="2" t="s">
        <v>229</v>
      </c>
      <c r="CM566" s="4">
        <v>1</v>
      </c>
      <c r="CN566" s="8">
        <v>52.15</v>
      </c>
      <c r="CO566" s="4"/>
      <c r="CP566" s="8"/>
      <c r="CQ566" s="7"/>
      <c r="CR566" s="7"/>
      <c r="CS566" s="2" t="s">
        <v>239</v>
      </c>
      <c r="CT566" s="2" t="s">
        <v>226</v>
      </c>
      <c r="CU566" s="2" t="s">
        <v>2240</v>
      </c>
      <c r="CV566" s="2" t="s">
        <v>2386</v>
      </c>
      <c r="CW566" s="2" t="s">
        <v>263</v>
      </c>
      <c r="CX566" s="2" t="s">
        <v>229</v>
      </c>
      <c r="CY566" s="4">
        <v>1</v>
      </c>
      <c r="CZ566" s="8">
        <v>46.87</v>
      </c>
      <c r="DA566" s="4"/>
      <c r="DB566" s="8"/>
      <c r="DC566" s="7"/>
      <c r="DD566" s="7"/>
      <c r="DE566" s="2" t="s">
        <v>239</v>
      </c>
      <c r="DF566" s="2" t="s">
        <v>226</v>
      </c>
      <c r="DG566" s="2" t="s">
        <v>1470</v>
      </c>
      <c r="DH566" s="2" t="s">
        <v>2455</v>
      </c>
      <c r="DI566" s="2" t="s">
        <v>241</v>
      </c>
      <c r="DJ566" s="2" t="s">
        <v>229</v>
      </c>
      <c r="DK566" s="4"/>
      <c r="DL566" s="8"/>
      <c r="DM566" s="4">
        <v>1</v>
      </c>
      <c r="DN566" s="8">
        <v>50.39</v>
      </c>
      <c r="DO566" s="7">
        <v>-1</v>
      </c>
      <c r="DP566" s="7">
        <v>-1</v>
      </c>
      <c r="DQ566" s="2" t="s">
        <v>239</v>
      </c>
      <c r="DR566" s="2" t="s">
        <v>226</v>
      </c>
      <c r="DS566" s="2" t="s">
        <v>2157</v>
      </c>
      <c r="DT566" s="2" t="s">
        <v>2257</v>
      </c>
      <c r="DU566" s="2" t="s">
        <v>241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239</v>
      </c>
      <c r="ED566" s="2" t="s">
        <v>226</v>
      </c>
      <c r="EE566" s="2" t="s">
        <v>813</v>
      </c>
      <c r="EF566" s="2" t="s">
        <v>1457</v>
      </c>
      <c r="EG566" s="2" t="s">
        <v>241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239</v>
      </c>
      <c r="EP566" s="2" t="s">
        <v>226</v>
      </c>
      <c r="EQ566" s="2" t="s">
        <v>2060</v>
      </c>
      <c r="ER566" s="2" t="s">
        <v>1446</v>
      </c>
      <c r="ES566" s="2" t="s">
        <v>241</v>
      </c>
      <c r="ET566" s="2" t="s">
        <v>229</v>
      </c>
      <c r="EU566" s="4"/>
      <c r="EV566" s="8"/>
      <c r="EW566" s="4">
        <v>1</v>
      </c>
      <c r="EX566" s="8">
        <v>49.22</v>
      </c>
      <c r="EY566" s="7">
        <v>-1</v>
      </c>
      <c r="EZ566" s="7">
        <v>-1</v>
      </c>
      <c r="FA566" s="2" t="s">
        <v>239</v>
      </c>
      <c r="FB566" s="2" t="s">
        <v>226</v>
      </c>
      <c r="FC566" s="2" t="s">
        <v>1453</v>
      </c>
      <c r="FD566" s="2" t="s">
        <v>1629</v>
      </c>
      <c r="FE566" s="2" t="s">
        <v>241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226</v>
      </c>
      <c r="FO566" s="2" t="s">
        <v>3664</v>
      </c>
      <c r="FP566" s="2" t="s">
        <v>2174</v>
      </c>
      <c r="FQ566" s="2" t="s">
        <v>241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239</v>
      </c>
      <c r="FZ566" s="2" t="s">
        <v>226</v>
      </c>
      <c r="GA566" s="2" t="s">
        <v>327</v>
      </c>
      <c r="GB566" s="2" t="s">
        <v>229</v>
      </c>
      <c r="GC566" s="2" t="s">
        <v>241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714</v>
      </c>
      <c r="GL566" s="2" t="s">
        <v>275</v>
      </c>
      <c r="GM566" s="2" t="s">
        <v>974</v>
      </c>
      <c r="GN566" s="2" t="s">
        <v>229</v>
      </c>
      <c r="GO566" s="2" t="s">
        <v>241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239</v>
      </c>
      <c r="GX566" s="2" t="s">
        <v>226</v>
      </c>
      <c r="GY566" s="2" t="s">
        <v>1492</v>
      </c>
      <c r="GZ566" s="2" t="s">
        <v>3259</v>
      </c>
      <c r="HA566" s="2" t="s">
        <v>241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275</v>
      </c>
      <c r="HK566" s="2" t="s">
        <v>3989</v>
      </c>
      <c r="HL566" s="2" t="s">
        <v>4000</v>
      </c>
      <c r="HM566" s="2" t="s">
        <v>241</v>
      </c>
      <c r="HN566" s="2" t="s">
        <v>263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226</v>
      </c>
      <c r="HW566" s="2" t="s">
        <v>2322</v>
      </c>
      <c r="HX566" s="2" t="s">
        <v>640</v>
      </c>
      <c r="HY566" s="2" t="s">
        <v>241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239</v>
      </c>
      <c r="IH566" s="2" t="s">
        <v>226</v>
      </c>
      <c r="II566" s="2" t="s">
        <v>2994</v>
      </c>
      <c r="IJ566" s="2" t="s">
        <v>1597</v>
      </c>
      <c r="IK566" s="2" t="s">
        <v>241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267</v>
      </c>
      <c r="IT566" s="2" t="s">
        <v>226</v>
      </c>
      <c r="IU566" s="2" t="s">
        <v>229</v>
      </c>
      <c r="IV566" s="2" t="s">
        <v>229</v>
      </c>
      <c r="IW566" s="2" t="s">
        <v>241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239</v>
      </c>
      <c r="JF566" s="2" t="s">
        <v>226</v>
      </c>
      <c r="JG566" s="2" t="s">
        <v>268</v>
      </c>
      <c r="JH566" s="2" t="s">
        <v>2480</v>
      </c>
      <c r="JI566" s="2" t="s">
        <v>241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229</v>
      </c>
      <c r="JR566" s="2" t="s">
        <v>229</v>
      </c>
      <c r="JS566" s="2" t="s">
        <v>229</v>
      </c>
      <c r="JT566" s="2" t="s">
        <v>229</v>
      </c>
      <c r="JU566" s="2" t="s">
        <v>229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239</v>
      </c>
      <c r="KD566" s="2" t="s">
        <v>226</v>
      </c>
      <c r="KE566" s="2" t="s">
        <v>718</v>
      </c>
      <c r="KF566" s="2" t="s">
        <v>2421</v>
      </c>
      <c r="KG566" s="2" t="s">
        <v>241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272</v>
      </c>
      <c r="KP566" s="2" t="s">
        <v>226</v>
      </c>
      <c r="KQ566" s="2" t="s">
        <v>229</v>
      </c>
      <c r="KR566" s="2" t="s">
        <v>229</v>
      </c>
      <c r="KS566" s="2" t="s">
        <v>241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272</v>
      </c>
      <c r="LB566" s="2" t="s">
        <v>226</v>
      </c>
      <c r="LC566" s="2" t="s">
        <v>720</v>
      </c>
      <c r="LD566" s="2" t="s">
        <v>229</v>
      </c>
      <c r="LE566" s="2" t="s">
        <v>241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229</v>
      </c>
      <c r="LN566" s="2" t="s">
        <v>229</v>
      </c>
      <c r="LO566" s="2" t="s">
        <v>229</v>
      </c>
      <c r="LP566" s="2" t="s">
        <v>229</v>
      </c>
      <c r="LQ566" s="2" t="s">
        <v>229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239</v>
      </c>
      <c r="LZ566" s="2" t="s">
        <v>275</v>
      </c>
      <c r="MA566" s="2" t="s">
        <v>721</v>
      </c>
      <c r="MB566" s="2" t="s">
        <v>1779</v>
      </c>
      <c r="MC566" s="2" t="s">
        <v>241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278</v>
      </c>
      <c r="ML566" s="2" t="s">
        <v>226</v>
      </c>
      <c r="MM566" s="2" t="s">
        <v>229</v>
      </c>
      <c r="MN566" s="2" t="s">
        <v>229</v>
      </c>
      <c r="MO566" s="2" t="s">
        <v>241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226</v>
      </c>
      <c r="MY566" s="2" t="s">
        <v>408</v>
      </c>
      <c r="MZ566" s="2" t="s">
        <v>229</v>
      </c>
      <c r="NA566" s="2" t="s">
        <v>241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239</v>
      </c>
      <c r="NJ566" s="2" t="s">
        <v>260</v>
      </c>
      <c r="NK566" s="2" t="s">
        <v>1467</v>
      </c>
      <c r="NL566" s="2" t="s">
        <v>1229</v>
      </c>
      <c r="NM566" s="2" t="s">
        <v>241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272</v>
      </c>
      <c r="NV566" s="2" t="s">
        <v>226</v>
      </c>
      <c r="NW566" s="2" t="s">
        <v>229</v>
      </c>
      <c r="NX566" s="2" t="s">
        <v>229</v>
      </c>
      <c r="NY566" s="2" t="s">
        <v>241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266</v>
      </c>
      <c r="OH566" s="2" t="s">
        <v>226</v>
      </c>
      <c r="OI566" s="2" t="s">
        <v>229</v>
      </c>
      <c r="OJ566" s="2" t="s">
        <v>229</v>
      </c>
      <c r="OK566" s="2" t="s">
        <v>241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229</v>
      </c>
      <c r="OT566" s="2" t="s">
        <v>229</v>
      </c>
      <c r="OU566" s="2" t="s">
        <v>229</v>
      </c>
      <c r="OV566" s="2" t="s">
        <v>229</v>
      </c>
      <c r="OW566" s="2" t="s">
        <v>229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229</v>
      </c>
      <c r="PF566" s="2" t="s">
        <v>229</v>
      </c>
      <c r="PG566" s="2" t="s">
        <v>229</v>
      </c>
      <c r="PH566" s="2" t="s">
        <v>229</v>
      </c>
      <c r="PI566" s="2" t="s">
        <v>229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239</v>
      </c>
      <c r="PR566" s="2" t="s">
        <v>275</v>
      </c>
      <c r="PS566" s="2" t="s">
        <v>785</v>
      </c>
      <c r="PT566" s="2" t="s">
        <v>4034</v>
      </c>
      <c r="PU566" s="2" t="s">
        <v>241</v>
      </c>
      <c r="PV566" s="2" t="s">
        <v>229</v>
      </c>
      <c r="PW566" s="4"/>
      <c r="PX566" s="8"/>
      <c r="PY566" s="4"/>
      <c r="PZ566" s="8"/>
      <c r="QA566" s="7"/>
      <c r="QB566" s="7"/>
      <c r="QC566" s="2" t="s">
        <v>281</v>
      </c>
      <c r="QD566" s="2" t="s">
        <v>226</v>
      </c>
      <c r="QE566" s="2" t="s">
        <v>229</v>
      </c>
      <c r="QF566" s="2" t="s">
        <v>229</v>
      </c>
      <c r="QG566" s="2" t="s">
        <v>241</v>
      </c>
      <c r="QH566" s="2" t="s">
        <v>229</v>
      </c>
      <c r="QI566" s="4"/>
      <c r="QJ566" s="8"/>
      <c r="QK566" s="4"/>
      <c r="QL566" s="8"/>
      <c r="QM566" s="7"/>
      <c r="QN566" s="7"/>
      <c r="QO566" s="2" t="s">
        <v>272</v>
      </c>
      <c r="QP566" s="2" t="s">
        <v>226</v>
      </c>
      <c r="QQ566" s="2" t="s">
        <v>229</v>
      </c>
      <c r="QR566" s="2" t="s">
        <v>229</v>
      </c>
      <c r="QS566" s="2" t="s">
        <v>241</v>
      </c>
      <c r="QT566" s="2" t="s">
        <v>229</v>
      </c>
      <c r="QU566" s="4"/>
      <c r="QV566" s="8"/>
      <c r="QW566" s="4"/>
      <c r="QX566" s="8"/>
      <c r="QY566" s="7"/>
      <c r="QZ566" s="7"/>
      <c r="RA566" s="2" t="s">
        <v>239</v>
      </c>
      <c r="RB566" s="2" t="s">
        <v>275</v>
      </c>
      <c r="RC566" s="2" t="s">
        <v>547</v>
      </c>
      <c r="RD566" s="2" t="s">
        <v>229</v>
      </c>
      <c r="RE566" s="2" t="s">
        <v>241</v>
      </c>
      <c r="RF566" s="2" t="s">
        <v>229</v>
      </c>
      <c r="RG566" s="4"/>
      <c r="RH566" s="8"/>
      <c r="RI566" s="4"/>
      <c r="RJ566" s="8"/>
      <c r="RK566" s="7"/>
      <c r="RL566" s="7"/>
      <c r="RM566" s="2" t="s">
        <v>229</v>
      </c>
      <c r="RN566" s="2" t="s">
        <v>229</v>
      </c>
      <c r="RO566" s="2" t="s">
        <v>229</v>
      </c>
      <c r="RP566" s="2" t="s">
        <v>229</v>
      </c>
      <c r="RQ566" s="2" t="s">
        <v>229</v>
      </c>
      <c r="RR566" s="2" t="s">
        <v>229</v>
      </c>
      <c r="RS566" s="4"/>
      <c r="RT566" s="8"/>
      <c r="RU566" s="4"/>
      <c r="RV566" s="8"/>
      <c r="RW566" s="7"/>
      <c r="RX566" s="7"/>
      <c r="RY566" s="2" t="s">
        <v>239</v>
      </c>
      <c r="RZ566" s="2" t="s">
        <v>275</v>
      </c>
      <c r="SA566" s="2" t="s">
        <v>282</v>
      </c>
      <c r="SB566" s="2" t="s">
        <v>1716</v>
      </c>
      <c r="SC566" s="2" t="s">
        <v>241</v>
      </c>
      <c r="SD566" s="2" t="s">
        <v>229</v>
      </c>
      <c r="SE566" s="4">
        <v>227</v>
      </c>
      <c r="SF566" s="4"/>
      <c r="SG566" s="4"/>
      <c r="SH566" s="4"/>
      <c r="SI566" s="4">
        <v>24</v>
      </c>
      <c r="SJ566" s="4"/>
      <c r="SK566" s="4"/>
      <c r="SL566" s="4"/>
      <c r="SM566" s="4"/>
      <c r="SN566" s="4"/>
      <c r="SO566" s="4"/>
      <c r="SP566" s="4">
        <v>8</v>
      </c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>
        <v>30</v>
      </c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>
        <v>90</v>
      </c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</row>
    <row r="567">
      <c r="A567" s="2" t="s">
        <v>4115</v>
      </c>
      <c r="B567" s="2" t="s">
        <v>216</v>
      </c>
      <c r="C567" s="2" t="s">
        <v>3859</v>
      </c>
      <c r="D567" s="2" t="s">
        <v>3600</v>
      </c>
      <c r="E567" s="2" t="s">
        <v>3601</v>
      </c>
      <c r="F567" s="2" t="s">
        <v>3981</v>
      </c>
      <c r="G567" s="2" t="s">
        <v>3982</v>
      </c>
      <c r="H567" s="2" t="s">
        <v>3983</v>
      </c>
      <c r="I567" s="2" t="s">
        <v>4110</v>
      </c>
      <c r="J567" s="2" t="s">
        <v>2888</v>
      </c>
      <c r="K567" s="2" t="s">
        <v>1140</v>
      </c>
      <c r="L567" s="3">
        <v>36.8</v>
      </c>
      <c r="M567" s="3">
        <v>38.64</v>
      </c>
      <c r="N567" s="3">
        <v>89.99</v>
      </c>
      <c r="O567" s="2" t="s">
        <v>226</v>
      </c>
      <c r="P567" s="2" t="s">
        <v>413</v>
      </c>
      <c r="Q567" s="2" t="s">
        <v>228</v>
      </c>
      <c r="R567" s="2" t="s">
        <v>229</v>
      </c>
      <c r="S567" s="2" t="s">
        <v>3998</v>
      </c>
      <c r="T567" s="2" t="s">
        <v>3733</v>
      </c>
      <c r="U567" s="2" t="s">
        <v>286</v>
      </c>
      <c r="V567" s="2" t="s">
        <v>1524</v>
      </c>
      <c r="W567" s="2" t="s">
        <v>1009</v>
      </c>
      <c r="X567" s="2" t="s">
        <v>229</v>
      </c>
      <c r="Y567" s="2" t="s">
        <v>698</v>
      </c>
      <c r="Z567" s="4">
        <v>817</v>
      </c>
      <c r="AA567" s="4">
        <f>=ROUNDDOWN(58.3571428571429,0)</f>
      </c>
      <c r="AB567" s="5">
        <v>14</v>
      </c>
      <c r="AC567" s="2" t="s">
        <v>229</v>
      </c>
      <c r="AD567" s="4"/>
      <c r="AE567" s="4"/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>
        <v>7</v>
      </c>
      <c r="AQ567" s="8">
        <v>306.42</v>
      </c>
      <c r="AR567" s="4">
        <v>24</v>
      </c>
      <c r="AS567" s="8">
        <v>1065.25</v>
      </c>
      <c r="AT567" s="7">
        <v>-0.7083</v>
      </c>
      <c r="AU567" s="7">
        <v>-0.7123</v>
      </c>
      <c r="AV567" s="4">
        <v>10</v>
      </c>
      <c r="AW567" s="8">
        <v>472.53</v>
      </c>
      <c r="AX567" s="4">
        <v>35</v>
      </c>
      <c r="AY567" s="8">
        <v>1667.74</v>
      </c>
      <c r="AZ567" s="7">
        <v>-0.7143</v>
      </c>
      <c r="BA567" s="7">
        <v>-0.7167</v>
      </c>
      <c r="BB567" s="7">
        <v>0.6485</v>
      </c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>
        <v>0.278</v>
      </c>
      <c r="BJ567" s="4">
        <v>7</v>
      </c>
      <c r="BK567" s="8">
        <v>306.42</v>
      </c>
      <c r="BL567" s="2" t="s">
        <v>3185</v>
      </c>
      <c r="BM567" s="7">
        <v>1</v>
      </c>
      <c r="BN567" s="7">
        <v>1</v>
      </c>
      <c r="BO567" s="4">
        <v>6</v>
      </c>
      <c r="BP567" s="8">
        <v>265.92</v>
      </c>
      <c r="BQ567" s="4">
        <v>23</v>
      </c>
      <c r="BR567" s="8">
        <v>1019.36</v>
      </c>
      <c r="BS567" s="7">
        <v>-0.7391</v>
      </c>
      <c r="BT567" s="7">
        <v>-0.7391</v>
      </c>
      <c r="BU567" s="2" t="s">
        <v>239</v>
      </c>
      <c r="BV567" s="2" t="s">
        <v>226</v>
      </c>
      <c r="BW567" s="2" t="s">
        <v>229</v>
      </c>
      <c r="BX567" s="2" t="s">
        <v>3029</v>
      </c>
      <c r="BY567" s="2" t="s">
        <v>241</v>
      </c>
      <c r="BZ567" s="2" t="s">
        <v>229</v>
      </c>
      <c r="CA567" s="4"/>
      <c r="CB567" s="8"/>
      <c r="CC567" s="4">
        <v>1</v>
      </c>
      <c r="CD567" s="8">
        <v>45.89</v>
      </c>
      <c r="CE567" s="7">
        <v>-1</v>
      </c>
      <c r="CF567" s="7">
        <v>-1</v>
      </c>
      <c r="CG567" s="2" t="s">
        <v>239</v>
      </c>
      <c r="CH567" s="2" t="s">
        <v>226</v>
      </c>
      <c r="CI567" s="2" t="s">
        <v>1599</v>
      </c>
      <c r="CJ567" s="2" t="s">
        <v>2762</v>
      </c>
      <c r="CK567" s="2" t="s">
        <v>241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239</v>
      </c>
      <c r="CT567" s="2" t="s">
        <v>226</v>
      </c>
      <c r="CU567" s="2" t="s">
        <v>798</v>
      </c>
      <c r="CV567" s="2" t="s">
        <v>2920</v>
      </c>
      <c r="CW567" s="2" t="s">
        <v>263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239</v>
      </c>
      <c r="DF567" s="2" t="s">
        <v>226</v>
      </c>
      <c r="DG567" s="2" t="s">
        <v>1457</v>
      </c>
      <c r="DH567" s="2" t="s">
        <v>1781</v>
      </c>
      <c r="DI567" s="2" t="s">
        <v>241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239</v>
      </c>
      <c r="DR567" s="2" t="s">
        <v>226</v>
      </c>
      <c r="DS567" s="2" t="s">
        <v>871</v>
      </c>
      <c r="DT567" s="2" t="s">
        <v>4116</v>
      </c>
      <c r="DU567" s="2" t="s">
        <v>241</v>
      </c>
      <c r="DV567" s="2" t="s">
        <v>229</v>
      </c>
      <c r="DW567" s="4">
        <v>1</v>
      </c>
      <c r="DX567" s="8">
        <v>40.5</v>
      </c>
      <c r="DY567" s="4"/>
      <c r="DZ567" s="8"/>
      <c r="EA567" s="7"/>
      <c r="EB567" s="7"/>
      <c r="EC567" s="2" t="s">
        <v>239</v>
      </c>
      <c r="ED567" s="2" t="s">
        <v>226</v>
      </c>
      <c r="EE567" s="2" t="s">
        <v>813</v>
      </c>
      <c r="EF567" s="2" t="s">
        <v>3439</v>
      </c>
      <c r="EG567" s="2" t="s">
        <v>241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239</v>
      </c>
      <c r="EP567" s="2" t="s">
        <v>226</v>
      </c>
      <c r="EQ567" s="2" t="s">
        <v>1235</v>
      </c>
      <c r="ER567" s="2" t="s">
        <v>2893</v>
      </c>
      <c r="ES567" s="2" t="s">
        <v>241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239</v>
      </c>
      <c r="FB567" s="2" t="s">
        <v>226</v>
      </c>
      <c r="FC567" s="2" t="s">
        <v>4000</v>
      </c>
      <c r="FD567" s="2" t="s">
        <v>2923</v>
      </c>
      <c r="FE567" s="2" t="s">
        <v>241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226</v>
      </c>
      <c r="FO567" s="2" t="s">
        <v>4001</v>
      </c>
      <c r="FP567" s="2" t="s">
        <v>2457</v>
      </c>
      <c r="FQ567" s="2" t="s">
        <v>241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239</v>
      </c>
      <c r="FZ567" s="2" t="s">
        <v>226</v>
      </c>
      <c r="GA567" s="2" t="s">
        <v>327</v>
      </c>
      <c r="GB567" s="2" t="s">
        <v>229</v>
      </c>
      <c r="GC567" s="2" t="s">
        <v>241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714</v>
      </c>
      <c r="GL567" s="2" t="s">
        <v>275</v>
      </c>
      <c r="GM567" s="2" t="s">
        <v>974</v>
      </c>
      <c r="GN567" s="2" t="s">
        <v>1077</v>
      </c>
      <c r="GO567" s="2" t="s">
        <v>241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239</v>
      </c>
      <c r="GX567" s="2" t="s">
        <v>226</v>
      </c>
      <c r="GY567" s="2" t="s">
        <v>1492</v>
      </c>
      <c r="GZ567" s="2" t="s">
        <v>504</v>
      </c>
      <c r="HA567" s="2" t="s">
        <v>241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239</v>
      </c>
      <c r="HJ567" s="2" t="s">
        <v>275</v>
      </c>
      <c r="HK567" s="2" t="s">
        <v>956</v>
      </c>
      <c r="HL567" s="2" t="s">
        <v>2920</v>
      </c>
      <c r="HM567" s="2" t="s">
        <v>241</v>
      </c>
      <c r="HN567" s="2" t="s">
        <v>263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226</v>
      </c>
      <c r="HW567" s="2" t="s">
        <v>2322</v>
      </c>
      <c r="HX567" s="2" t="s">
        <v>641</v>
      </c>
      <c r="HY567" s="2" t="s">
        <v>241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239</v>
      </c>
      <c r="IH567" s="2" t="s">
        <v>226</v>
      </c>
      <c r="II567" s="2" t="s">
        <v>1276</v>
      </c>
      <c r="IJ567" s="2" t="s">
        <v>1377</v>
      </c>
      <c r="IK567" s="2" t="s">
        <v>241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267</v>
      </c>
      <c r="IT567" s="2" t="s">
        <v>226</v>
      </c>
      <c r="IU567" s="2" t="s">
        <v>229</v>
      </c>
      <c r="IV567" s="2" t="s">
        <v>229</v>
      </c>
      <c r="IW567" s="2" t="s">
        <v>241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239</v>
      </c>
      <c r="JF567" s="2" t="s">
        <v>226</v>
      </c>
      <c r="JG567" s="2" t="s">
        <v>268</v>
      </c>
      <c r="JH567" s="2" t="s">
        <v>1322</v>
      </c>
      <c r="JI567" s="2" t="s">
        <v>241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229</v>
      </c>
      <c r="JR567" s="2" t="s">
        <v>229</v>
      </c>
      <c r="JS567" s="2" t="s">
        <v>229</v>
      </c>
      <c r="JT567" s="2" t="s">
        <v>229</v>
      </c>
      <c r="JU567" s="2" t="s">
        <v>229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272</v>
      </c>
      <c r="KD567" s="2" t="s">
        <v>226</v>
      </c>
      <c r="KE567" s="2" t="s">
        <v>229</v>
      </c>
      <c r="KF567" s="2" t="s">
        <v>229</v>
      </c>
      <c r="KG567" s="2" t="s">
        <v>241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272</v>
      </c>
      <c r="KP567" s="2" t="s">
        <v>226</v>
      </c>
      <c r="KQ567" s="2" t="s">
        <v>229</v>
      </c>
      <c r="KR567" s="2" t="s">
        <v>229</v>
      </c>
      <c r="KS567" s="2" t="s">
        <v>241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239</v>
      </c>
      <c r="LB567" s="2" t="s">
        <v>226</v>
      </c>
      <c r="LC567" s="2" t="s">
        <v>1357</v>
      </c>
      <c r="LD567" s="2" t="s">
        <v>3931</v>
      </c>
      <c r="LE567" s="2" t="s">
        <v>241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229</v>
      </c>
      <c r="LN567" s="2" t="s">
        <v>229</v>
      </c>
      <c r="LO567" s="2" t="s">
        <v>229</v>
      </c>
      <c r="LP567" s="2" t="s">
        <v>229</v>
      </c>
      <c r="LQ567" s="2" t="s">
        <v>229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239</v>
      </c>
      <c r="LZ567" s="2" t="s">
        <v>275</v>
      </c>
      <c r="MA567" s="2" t="s">
        <v>895</v>
      </c>
      <c r="MB567" s="2" t="s">
        <v>713</v>
      </c>
      <c r="MC567" s="2" t="s">
        <v>241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278</v>
      </c>
      <c r="ML567" s="2" t="s">
        <v>226</v>
      </c>
      <c r="MM567" s="2" t="s">
        <v>229</v>
      </c>
      <c r="MN567" s="2" t="s">
        <v>229</v>
      </c>
      <c r="MO567" s="2" t="s">
        <v>241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226</v>
      </c>
      <c r="MY567" s="2" t="s">
        <v>408</v>
      </c>
      <c r="MZ567" s="2" t="s">
        <v>229</v>
      </c>
      <c r="NA567" s="2" t="s">
        <v>241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239</v>
      </c>
      <c r="NJ567" s="2" t="s">
        <v>260</v>
      </c>
      <c r="NK567" s="2" t="s">
        <v>2456</v>
      </c>
      <c r="NL567" s="2" t="s">
        <v>4050</v>
      </c>
      <c r="NM567" s="2" t="s">
        <v>241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272</v>
      </c>
      <c r="NV567" s="2" t="s">
        <v>226</v>
      </c>
      <c r="NW567" s="2" t="s">
        <v>229</v>
      </c>
      <c r="NX567" s="2" t="s">
        <v>229</v>
      </c>
      <c r="NY567" s="2" t="s">
        <v>241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266</v>
      </c>
      <c r="OH567" s="2" t="s">
        <v>226</v>
      </c>
      <c r="OI567" s="2" t="s">
        <v>229</v>
      </c>
      <c r="OJ567" s="2" t="s">
        <v>229</v>
      </c>
      <c r="OK567" s="2" t="s">
        <v>241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229</v>
      </c>
      <c r="OT567" s="2" t="s">
        <v>229</v>
      </c>
      <c r="OU567" s="2" t="s">
        <v>229</v>
      </c>
      <c r="OV567" s="2" t="s">
        <v>229</v>
      </c>
      <c r="OW567" s="2" t="s">
        <v>229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229</v>
      </c>
      <c r="PF567" s="2" t="s">
        <v>229</v>
      </c>
      <c r="PG567" s="2" t="s">
        <v>229</v>
      </c>
      <c r="PH567" s="2" t="s">
        <v>229</v>
      </c>
      <c r="PI567" s="2" t="s">
        <v>229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266</v>
      </c>
      <c r="PR567" s="2" t="s">
        <v>275</v>
      </c>
      <c r="PS567" s="2" t="s">
        <v>229</v>
      </c>
      <c r="PT567" s="2" t="s">
        <v>229</v>
      </c>
      <c r="PU567" s="2" t="s">
        <v>241</v>
      </c>
      <c r="PV567" s="2" t="s">
        <v>229</v>
      </c>
      <c r="PW567" s="4"/>
      <c r="PX567" s="8"/>
      <c r="PY567" s="4"/>
      <c r="PZ567" s="8"/>
      <c r="QA567" s="7"/>
      <c r="QB567" s="7"/>
      <c r="QC567" s="2" t="s">
        <v>281</v>
      </c>
      <c r="QD567" s="2" t="s">
        <v>226</v>
      </c>
      <c r="QE567" s="2" t="s">
        <v>229</v>
      </c>
      <c r="QF567" s="2" t="s">
        <v>229</v>
      </c>
      <c r="QG567" s="2" t="s">
        <v>241</v>
      </c>
      <c r="QH567" s="2" t="s">
        <v>229</v>
      </c>
      <c r="QI567" s="4"/>
      <c r="QJ567" s="8"/>
      <c r="QK567" s="4"/>
      <c r="QL567" s="8"/>
      <c r="QM567" s="7"/>
      <c r="QN567" s="7"/>
      <c r="QO567" s="2" t="s">
        <v>272</v>
      </c>
      <c r="QP567" s="2" t="s">
        <v>226</v>
      </c>
      <c r="QQ567" s="2" t="s">
        <v>229</v>
      </c>
      <c r="QR567" s="2" t="s">
        <v>229</v>
      </c>
      <c r="QS567" s="2" t="s">
        <v>241</v>
      </c>
      <c r="QT567" s="2" t="s">
        <v>229</v>
      </c>
      <c r="QU567" s="4"/>
      <c r="QV567" s="8"/>
      <c r="QW567" s="4"/>
      <c r="QX567" s="8"/>
      <c r="QY567" s="7"/>
      <c r="QZ567" s="7"/>
      <c r="RA567" s="2" t="s">
        <v>239</v>
      </c>
      <c r="RB567" s="2" t="s">
        <v>275</v>
      </c>
      <c r="RC567" s="2" t="s">
        <v>547</v>
      </c>
      <c r="RD567" s="2" t="s">
        <v>4117</v>
      </c>
      <c r="RE567" s="2" t="s">
        <v>241</v>
      </c>
      <c r="RF567" s="2" t="s">
        <v>229</v>
      </c>
      <c r="RG567" s="4"/>
      <c r="RH567" s="8"/>
      <c r="RI567" s="4"/>
      <c r="RJ567" s="8"/>
      <c r="RK567" s="7"/>
      <c r="RL567" s="7"/>
      <c r="RM567" s="2" t="s">
        <v>229</v>
      </c>
      <c r="RN567" s="2" t="s">
        <v>229</v>
      </c>
      <c r="RO567" s="2" t="s">
        <v>229</v>
      </c>
      <c r="RP567" s="2" t="s">
        <v>229</v>
      </c>
      <c r="RQ567" s="2" t="s">
        <v>229</v>
      </c>
      <c r="RR567" s="2" t="s">
        <v>229</v>
      </c>
      <c r="RS567" s="4"/>
      <c r="RT567" s="8"/>
      <c r="RU567" s="4"/>
      <c r="RV567" s="8"/>
      <c r="RW567" s="7"/>
      <c r="RX567" s="7"/>
      <c r="RY567" s="2" t="s">
        <v>239</v>
      </c>
      <c r="RZ567" s="2" t="s">
        <v>275</v>
      </c>
      <c r="SA567" s="2" t="s">
        <v>914</v>
      </c>
      <c r="SB567" s="2" t="s">
        <v>743</v>
      </c>
      <c r="SC567" s="2" t="s">
        <v>241</v>
      </c>
      <c r="SD567" s="2" t="s">
        <v>229</v>
      </c>
      <c r="SE567" s="4">
        <v>736</v>
      </c>
      <c r="SF567" s="4"/>
      <c r="SG567" s="4"/>
      <c r="SH567" s="4"/>
      <c r="SI567" s="4">
        <v>81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</row>
    <row r="568">
      <c r="A568" s="2" t="s">
        <v>4118</v>
      </c>
      <c r="B568" s="2" t="s">
        <v>216</v>
      </c>
      <c r="C568" s="2" t="s">
        <v>3859</v>
      </c>
      <c r="D568" s="2" t="s">
        <v>3600</v>
      </c>
      <c r="E568" s="2" t="s">
        <v>3601</v>
      </c>
      <c r="F568" s="2" t="s">
        <v>3981</v>
      </c>
      <c r="G568" s="2" t="s">
        <v>3982</v>
      </c>
      <c r="H568" s="2" t="s">
        <v>3983</v>
      </c>
      <c r="I568" s="2" t="s">
        <v>4110</v>
      </c>
      <c r="J568" s="2" t="s">
        <v>285</v>
      </c>
      <c r="K568" s="2" t="s">
        <v>1140</v>
      </c>
      <c r="L568" s="3">
        <v>48</v>
      </c>
      <c r="M568" s="3">
        <v>50.4</v>
      </c>
      <c r="N568" s="3">
        <v>109.99</v>
      </c>
      <c r="O568" s="2" t="s">
        <v>226</v>
      </c>
      <c r="P568" s="2" t="s">
        <v>413</v>
      </c>
      <c r="Q568" s="2" t="s">
        <v>228</v>
      </c>
      <c r="R568" s="2" t="s">
        <v>229</v>
      </c>
      <c r="S568" s="2" t="s">
        <v>3998</v>
      </c>
      <c r="T568" s="2" t="s">
        <v>3733</v>
      </c>
      <c r="U568" s="2" t="s">
        <v>733</v>
      </c>
      <c r="V568" s="2" t="s">
        <v>1524</v>
      </c>
      <c r="W568" s="2" t="s">
        <v>1009</v>
      </c>
      <c r="X568" s="2" t="s">
        <v>229</v>
      </c>
      <c r="Y568" s="2" t="s">
        <v>698</v>
      </c>
      <c r="Z568" s="4">
        <v>177</v>
      </c>
      <c r="AA568" s="4">
        <f>=ROUNDDOWN(16.0909090909091,0)</f>
      </c>
      <c r="AB568" s="5">
        <v>11</v>
      </c>
      <c r="AC568" s="2" t="s">
        <v>3929</v>
      </c>
      <c r="AD568" s="4">
        <v>30</v>
      </c>
      <c r="AE568" s="4">
        <v>530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>
        <v>3</v>
      </c>
      <c r="AQ568" s="8">
        <v>166.11</v>
      </c>
      <c r="AR568" s="4">
        <v>11</v>
      </c>
      <c r="AS568" s="8">
        <v>602.49</v>
      </c>
      <c r="AT568" s="7">
        <v>-0.7273</v>
      </c>
      <c r="AU568" s="7">
        <v>-0.7243</v>
      </c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>
        <v>0.3515</v>
      </c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 t="s">
        <v>229</v>
      </c>
      <c r="BJ568" s="4">
        <v>3</v>
      </c>
      <c r="BK568" s="8">
        <v>166.11</v>
      </c>
      <c r="BL568" s="2" t="s">
        <v>4119</v>
      </c>
      <c r="BM568" s="7">
        <v>1</v>
      </c>
      <c r="BN568" s="7">
        <v>1</v>
      </c>
      <c r="BO568" s="4">
        <v>2</v>
      </c>
      <c r="BP568" s="8">
        <v>113.96</v>
      </c>
      <c r="BQ568" s="4">
        <v>9</v>
      </c>
      <c r="BR568" s="8">
        <v>512.82</v>
      </c>
      <c r="BS568" s="7">
        <v>-0.7778</v>
      </c>
      <c r="BT568" s="7">
        <v>-0.7778</v>
      </c>
      <c r="BU568" s="2" t="s">
        <v>239</v>
      </c>
      <c r="BV568" s="2" t="s">
        <v>226</v>
      </c>
      <c r="BW568" s="2" t="s">
        <v>229</v>
      </c>
      <c r="BX568" s="2" t="s">
        <v>2944</v>
      </c>
      <c r="BY568" s="2" t="s">
        <v>241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239</v>
      </c>
      <c r="CH568" s="2" t="s">
        <v>226</v>
      </c>
      <c r="CI568" s="2" t="s">
        <v>1599</v>
      </c>
      <c r="CJ568" s="2" t="s">
        <v>532</v>
      </c>
      <c r="CK568" s="2" t="s">
        <v>241</v>
      </c>
      <c r="CL568" s="2" t="s">
        <v>229</v>
      </c>
      <c r="CM568" s="4">
        <v>1</v>
      </c>
      <c r="CN568" s="8">
        <v>52.15</v>
      </c>
      <c r="CO568" s="4"/>
      <c r="CP568" s="8"/>
      <c r="CQ568" s="7"/>
      <c r="CR568" s="7"/>
      <c r="CS568" s="2" t="s">
        <v>239</v>
      </c>
      <c r="CT568" s="2" t="s">
        <v>226</v>
      </c>
      <c r="CU568" s="2" t="s">
        <v>798</v>
      </c>
      <c r="CV568" s="2" t="s">
        <v>2920</v>
      </c>
      <c r="CW568" s="2" t="s">
        <v>263</v>
      </c>
      <c r="CX568" s="2" t="s">
        <v>229</v>
      </c>
      <c r="CY568" s="4"/>
      <c r="CZ568" s="8"/>
      <c r="DA568" s="4">
        <v>1</v>
      </c>
      <c r="DB568" s="8">
        <v>39.28</v>
      </c>
      <c r="DC568" s="7">
        <v>-1</v>
      </c>
      <c r="DD568" s="7">
        <v>-1</v>
      </c>
      <c r="DE568" s="2" t="s">
        <v>239</v>
      </c>
      <c r="DF568" s="2" t="s">
        <v>226</v>
      </c>
      <c r="DG568" s="2" t="s">
        <v>1457</v>
      </c>
      <c r="DH568" s="2" t="s">
        <v>4005</v>
      </c>
      <c r="DI568" s="2" t="s">
        <v>241</v>
      </c>
      <c r="DJ568" s="2" t="s">
        <v>229</v>
      </c>
      <c r="DK568" s="4"/>
      <c r="DL568" s="8"/>
      <c r="DM568" s="4">
        <v>1</v>
      </c>
      <c r="DN568" s="8">
        <v>50.39</v>
      </c>
      <c r="DO568" s="7">
        <v>-1</v>
      </c>
      <c r="DP568" s="7">
        <v>-1</v>
      </c>
      <c r="DQ568" s="2" t="s">
        <v>239</v>
      </c>
      <c r="DR568" s="2" t="s">
        <v>226</v>
      </c>
      <c r="DS568" s="2" t="s">
        <v>871</v>
      </c>
      <c r="DT568" s="2" t="s">
        <v>2747</v>
      </c>
      <c r="DU568" s="2" t="s">
        <v>241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239</v>
      </c>
      <c r="ED568" s="2" t="s">
        <v>226</v>
      </c>
      <c r="EE568" s="2" t="s">
        <v>813</v>
      </c>
      <c r="EF568" s="2" t="s">
        <v>1800</v>
      </c>
      <c r="EG568" s="2" t="s">
        <v>241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239</v>
      </c>
      <c r="EP568" s="2" t="s">
        <v>226</v>
      </c>
      <c r="EQ568" s="2" t="s">
        <v>1235</v>
      </c>
      <c r="ER568" s="2" t="s">
        <v>1902</v>
      </c>
      <c r="ES568" s="2" t="s">
        <v>241</v>
      </c>
      <c r="ET568" s="2" t="s">
        <v>229</v>
      </c>
      <c r="EU568" s="4"/>
      <c r="EV568" s="8"/>
      <c r="EW568" s="4"/>
      <c r="EX568" s="8"/>
      <c r="EY568" s="7"/>
      <c r="EZ568" s="7"/>
      <c r="FA568" s="2" t="s">
        <v>239</v>
      </c>
      <c r="FB568" s="2" t="s">
        <v>226</v>
      </c>
      <c r="FC568" s="2" t="s">
        <v>4000</v>
      </c>
      <c r="FD568" s="2" t="s">
        <v>2449</v>
      </c>
      <c r="FE568" s="2" t="s">
        <v>241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226</v>
      </c>
      <c r="FO568" s="2" t="s">
        <v>4001</v>
      </c>
      <c r="FP568" s="2" t="s">
        <v>4006</v>
      </c>
      <c r="FQ568" s="2" t="s">
        <v>241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239</v>
      </c>
      <c r="FZ568" s="2" t="s">
        <v>226</v>
      </c>
      <c r="GA568" s="2" t="s">
        <v>327</v>
      </c>
      <c r="GB568" s="2" t="s">
        <v>229</v>
      </c>
      <c r="GC568" s="2" t="s">
        <v>241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714</v>
      </c>
      <c r="GL568" s="2" t="s">
        <v>275</v>
      </c>
      <c r="GM568" s="2" t="s">
        <v>974</v>
      </c>
      <c r="GN568" s="2" t="s">
        <v>368</v>
      </c>
      <c r="GO568" s="2" t="s">
        <v>241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239</v>
      </c>
      <c r="GX568" s="2" t="s">
        <v>226</v>
      </c>
      <c r="GY568" s="2" t="s">
        <v>1492</v>
      </c>
      <c r="GZ568" s="2" t="s">
        <v>1313</v>
      </c>
      <c r="HA568" s="2" t="s">
        <v>241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239</v>
      </c>
      <c r="HJ568" s="2" t="s">
        <v>275</v>
      </c>
      <c r="HK568" s="2" t="s">
        <v>956</v>
      </c>
      <c r="HL568" s="2" t="s">
        <v>4120</v>
      </c>
      <c r="HM568" s="2" t="s">
        <v>241</v>
      </c>
      <c r="HN568" s="2" t="s">
        <v>263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226</v>
      </c>
      <c r="HW568" s="2" t="s">
        <v>2322</v>
      </c>
      <c r="HX568" s="2" t="s">
        <v>641</v>
      </c>
      <c r="HY568" s="2" t="s">
        <v>241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239</v>
      </c>
      <c r="IH568" s="2" t="s">
        <v>226</v>
      </c>
      <c r="II568" s="2" t="s">
        <v>294</v>
      </c>
      <c r="IJ568" s="2" t="s">
        <v>229</v>
      </c>
      <c r="IK568" s="2" t="s">
        <v>241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267</v>
      </c>
      <c r="IT568" s="2" t="s">
        <v>226</v>
      </c>
      <c r="IU568" s="2" t="s">
        <v>229</v>
      </c>
      <c r="IV568" s="2" t="s">
        <v>229</v>
      </c>
      <c r="IW568" s="2" t="s">
        <v>241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239</v>
      </c>
      <c r="JF568" s="2" t="s">
        <v>226</v>
      </c>
      <c r="JG568" s="2" t="s">
        <v>268</v>
      </c>
      <c r="JH568" s="2" t="s">
        <v>229</v>
      </c>
      <c r="JI568" s="2" t="s">
        <v>241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229</v>
      </c>
      <c r="JR568" s="2" t="s">
        <v>229</v>
      </c>
      <c r="JS568" s="2" t="s">
        <v>229</v>
      </c>
      <c r="JT568" s="2" t="s">
        <v>229</v>
      </c>
      <c r="JU568" s="2" t="s">
        <v>229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272</v>
      </c>
      <c r="KD568" s="2" t="s">
        <v>226</v>
      </c>
      <c r="KE568" s="2" t="s">
        <v>229</v>
      </c>
      <c r="KF568" s="2" t="s">
        <v>229</v>
      </c>
      <c r="KG568" s="2" t="s">
        <v>241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272</v>
      </c>
      <c r="KP568" s="2" t="s">
        <v>226</v>
      </c>
      <c r="KQ568" s="2" t="s">
        <v>229</v>
      </c>
      <c r="KR568" s="2" t="s">
        <v>229</v>
      </c>
      <c r="KS568" s="2" t="s">
        <v>241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239</v>
      </c>
      <c r="LB568" s="2" t="s">
        <v>226</v>
      </c>
      <c r="LC568" s="2" t="s">
        <v>1357</v>
      </c>
      <c r="LD568" s="2" t="s">
        <v>1599</v>
      </c>
      <c r="LE568" s="2" t="s">
        <v>241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229</v>
      </c>
      <c r="LN568" s="2" t="s">
        <v>229</v>
      </c>
      <c r="LO568" s="2" t="s">
        <v>229</v>
      </c>
      <c r="LP568" s="2" t="s">
        <v>229</v>
      </c>
      <c r="LQ568" s="2" t="s">
        <v>229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239</v>
      </c>
      <c r="LZ568" s="2" t="s">
        <v>275</v>
      </c>
      <c r="MA568" s="2" t="s">
        <v>554</v>
      </c>
      <c r="MB568" s="2" t="s">
        <v>253</v>
      </c>
      <c r="MC568" s="2" t="s">
        <v>241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278</v>
      </c>
      <c r="ML568" s="2" t="s">
        <v>226</v>
      </c>
      <c r="MM568" s="2" t="s">
        <v>229</v>
      </c>
      <c r="MN568" s="2" t="s">
        <v>229</v>
      </c>
      <c r="MO568" s="2" t="s">
        <v>241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239</v>
      </c>
      <c r="MX568" s="2" t="s">
        <v>226</v>
      </c>
      <c r="MY568" s="2" t="s">
        <v>408</v>
      </c>
      <c r="MZ568" s="2" t="s">
        <v>229</v>
      </c>
      <c r="NA568" s="2" t="s">
        <v>241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239</v>
      </c>
      <c r="NJ568" s="2" t="s">
        <v>260</v>
      </c>
      <c r="NK568" s="2" t="s">
        <v>2456</v>
      </c>
      <c r="NL568" s="2" t="s">
        <v>756</v>
      </c>
      <c r="NM568" s="2" t="s">
        <v>241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272</v>
      </c>
      <c r="NV568" s="2" t="s">
        <v>226</v>
      </c>
      <c r="NW568" s="2" t="s">
        <v>229</v>
      </c>
      <c r="NX568" s="2" t="s">
        <v>229</v>
      </c>
      <c r="NY568" s="2" t="s">
        <v>241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266</v>
      </c>
      <c r="OH568" s="2" t="s">
        <v>226</v>
      </c>
      <c r="OI568" s="2" t="s">
        <v>229</v>
      </c>
      <c r="OJ568" s="2" t="s">
        <v>229</v>
      </c>
      <c r="OK568" s="2" t="s">
        <v>241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229</v>
      </c>
      <c r="OT568" s="2" t="s">
        <v>229</v>
      </c>
      <c r="OU568" s="2" t="s">
        <v>229</v>
      </c>
      <c r="OV568" s="2" t="s">
        <v>229</v>
      </c>
      <c r="OW568" s="2" t="s">
        <v>229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229</v>
      </c>
      <c r="PF568" s="2" t="s">
        <v>229</v>
      </c>
      <c r="PG568" s="2" t="s">
        <v>229</v>
      </c>
      <c r="PH568" s="2" t="s">
        <v>229</v>
      </c>
      <c r="PI568" s="2" t="s">
        <v>229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266</v>
      </c>
      <c r="PR568" s="2" t="s">
        <v>275</v>
      </c>
      <c r="PS568" s="2" t="s">
        <v>229</v>
      </c>
      <c r="PT568" s="2" t="s">
        <v>229</v>
      </c>
      <c r="PU568" s="2" t="s">
        <v>241</v>
      </c>
      <c r="PV568" s="2" t="s">
        <v>229</v>
      </c>
      <c r="PW568" s="4"/>
      <c r="PX568" s="8"/>
      <c r="PY568" s="4"/>
      <c r="PZ568" s="8"/>
      <c r="QA568" s="7"/>
      <c r="QB568" s="7"/>
      <c r="QC568" s="2" t="s">
        <v>281</v>
      </c>
      <c r="QD568" s="2" t="s">
        <v>226</v>
      </c>
      <c r="QE568" s="2" t="s">
        <v>229</v>
      </c>
      <c r="QF568" s="2" t="s">
        <v>229</v>
      </c>
      <c r="QG568" s="2" t="s">
        <v>241</v>
      </c>
      <c r="QH568" s="2" t="s">
        <v>229</v>
      </c>
      <c r="QI568" s="4"/>
      <c r="QJ568" s="8"/>
      <c r="QK568" s="4"/>
      <c r="QL568" s="8"/>
      <c r="QM568" s="7"/>
      <c r="QN568" s="7"/>
      <c r="QO568" s="2" t="s">
        <v>272</v>
      </c>
      <c r="QP568" s="2" t="s">
        <v>226</v>
      </c>
      <c r="QQ568" s="2" t="s">
        <v>229</v>
      </c>
      <c r="QR568" s="2" t="s">
        <v>229</v>
      </c>
      <c r="QS568" s="2" t="s">
        <v>241</v>
      </c>
      <c r="QT568" s="2" t="s">
        <v>229</v>
      </c>
      <c r="QU568" s="4"/>
      <c r="QV568" s="8"/>
      <c r="QW568" s="4"/>
      <c r="QX568" s="8"/>
      <c r="QY568" s="7"/>
      <c r="QZ568" s="7"/>
      <c r="RA568" s="2" t="s">
        <v>239</v>
      </c>
      <c r="RB568" s="2" t="s">
        <v>275</v>
      </c>
      <c r="RC568" s="2" t="s">
        <v>547</v>
      </c>
      <c r="RD568" s="2" t="s">
        <v>229</v>
      </c>
      <c r="RE568" s="2" t="s">
        <v>241</v>
      </c>
      <c r="RF568" s="2" t="s">
        <v>229</v>
      </c>
      <c r="RG568" s="4"/>
      <c r="RH568" s="8"/>
      <c r="RI568" s="4"/>
      <c r="RJ568" s="8"/>
      <c r="RK568" s="7"/>
      <c r="RL568" s="7"/>
      <c r="RM568" s="2" t="s">
        <v>229</v>
      </c>
      <c r="RN568" s="2" t="s">
        <v>229</v>
      </c>
      <c r="RO568" s="2" t="s">
        <v>229</v>
      </c>
      <c r="RP568" s="2" t="s">
        <v>229</v>
      </c>
      <c r="RQ568" s="2" t="s">
        <v>229</v>
      </c>
      <c r="RR568" s="2" t="s">
        <v>229</v>
      </c>
      <c r="RS568" s="4"/>
      <c r="RT568" s="8"/>
      <c r="RU568" s="4"/>
      <c r="RV568" s="8"/>
      <c r="RW568" s="7"/>
      <c r="RX568" s="7"/>
      <c r="RY568" s="2" t="s">
        <v>239</v>
      </c>
      <c r="RZ568" s="2" t="s">
        <v>275</v>
      </c>
      <c r="SA568" s="2" t="s">
        <v>4121</v>
      </c>
      <c r="SB568" s="2" t="s">
        <v>229</v>
      </c>
      <c r="SC568" s="2" t="s">
        <v>241</v>
      </c>
      <c r="SD568" s="2" t="s">
        <v>229</v>
      </c>
      <c r="SE568" s="4">
        <v>140</v>
      </c>
      <c r="SF568" s="4"/>
      <c r="SG568" s="4"/>
      <c r="SH568" s="4"/>
      <c r="SI568" s="4">
        <v>37</v>
      </c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>
        <v>30</v>
      </c>
      <c r="TF568" s="4">
        <v>80</v>
      </c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>
        <v>180</v>
      </c>
      <c r="TW568" s="4"/>
      <c r="TX568" s="4"/>
      <c r="TY568" s="4"/>
      <c r="TZ568" s="4"/>
      <c r="UA568" s="4"/>
      <c r="UB568" s="4">
        <v>30</v>
      </c>
      <c r="UC568" s="4"/>
      <c r="UD568" s="4"/>
      <c r="UE568" s="4"/>
      <c r="UF568" s="4"/>
      <c r="UG568" s="4"/>
      <c r="UH568" s="4"/>
      <c r="UI568" s="4"/>
      <c r="UJ568" s="4"/>
      <c r="UK568" s="4"/>
      <c r="UL568" s="4">
        <v>180</v>
      </c>
      <c r="UM568" s="4"/>
      <c r="UN568" s="4"/>
      <c r="UO568" s="4"/>
      <c r="UP568" s="4"/>
      <c r="UQ568" s="4"/>
      <c r="UR568" s="4"/>
      <c r="US568" s="4"/>
      <c r="UT568" s="4"/>
      <c r="UU568" s="4">
        <v>30</v>
      </c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</row>
    <row r="569">
      <c r="A569" s="2" t="s">
        <v>4122</v>
      </c>
      <c r="B569" s="2" t="s">
        <v>216</v>
      </c>
      <c r="C569" s="2" t="s">
        <v>3859</v>
      </c>
      <c r="D569" s="2" t="s">
        <v>3600</v>
      </c>
      <c r="E569" s="2" t="s">
        <v>3601</v>
      </c>
      <c r="F569" s="2" t="s">
        <v>3939</v>
      </c>
      <c r="G569" s="2" t="s">
        <v>3940</v>
      </c>
      <c r="H569" s="2" t="s">
        <v>1662</v>
      </c>
      <c r="I569" s="2" t="s">
        <v>4123</v>
      </c>
      <c r="J569" s="2" t="s">
        <v>2888</v>
      </c>
      <c r="K569" s="2" t="s">
        <v>481</v>
      </c>
      <c r="L569" s="3">
        <v>36.8</v>
      </c>
      <c r="M569" s="3">
        <v>38.64</v>
      </c>
      <c r="N569" s="3">
        <v>89.99</v>
      </c>
      <c r="O569" s="2" t="s">
        <v>226</v>
      </c>
      <c r="P569" s="2" t="s">
        <v>964</v>
      </c>
      <c r="Q569" s="2" t="s">
        <v>228</v>
      </c>
      <c r="R569" s="2" t="s">
        <v>229</v>
      </c>
      <c r="S569" s="2" t="s">
        <v>3952</v>
      </c>
      <c r="T569" s="2" t="s">
        <v>3733</v>
      </c>
      <c r="U569" s="2" t="s">
        <v>286</v>
      </c>
      <c r="V569" s="2" t="s">
        <v>1524</v>
      </c>
      <c r="W569" s="2" t="s">
        <v>1009</v>
      </c>
      <c r="X569" s="2" t="s">
        <v>229</v>
      </c>
      <c r="Y569" s="2" t="s">
        <v>702</v>
      </c>
      <c r="Z569" s="4">
        <v>92</v>
      </c>
      <c r="AA569" s="4">
        <f>=ROUNDDOWN(11.5,0)</f>
      </c>
      <c r="AB569" s="5">
        <v>8</v>
      </c>
      <c r="AC569" s="2" t="s">
        <v>229</v>
      </c>
      <c r="AD569" s="4"/>
      <c r="AE569" s="4"/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>
        <v>10</v>
      </c>
      <c r="AQ569" s="8">
        <v>410.68</v>
      </c>
      <c r="AR569" s="4">
        <v>1</v>
      </c>
      <c r="AS569" s="8">
        <v>42.49</v>
      </c>
      <c r="AT569" s="7">
        <v>9</v>
      </c>
      <c r="AU569" s="7">
        <v>8.6653</v>
      </c>
      <c r="AV569" s="4">
        <v>13</v>
      </c>
      <c r="AW569" s="8">
        <v>578.5</v>
      </c>
      <c r="AX569" s="4">
        <v>11</v>
      </c>
      <c r="AY569" s="8">
        <v>603.5</v>
      </c>
      <c r="AZ569" s="7">
        <v>0.1818</v>
      </c>
      <c r="BA569" s="7">
        <v>-0.0414</v>
      </c>
      <c r="BB569" s="7">
        <v>0.7099</v>
      </c>
      <c r="BC569" s="4">
        <v>23</v>
      </c>
      <c r="BD569" s="8">
        <v>1062.59</v>
      </c>
      <c r="BE569" s="4">
        <v>33</v>
      </c>
      <c r="BF569" s="8">
        <v>1786.08</v>
      </c>
      <c r="BG569" s="7">
        <v>-0.303</v>
      </c>
      <c r="BH569" s="7">
        <v>-0.4051</v>
      </c>
      <c r="BI569" s="7">
        <v>0.5444</v>
      </c>
      <c r="BJ569" s="4">
        <v>10</v>
      </c>
      <c r="BK569" s="8">
        <v>410.68</v>
      </c>
      <c r="BL569" s="2" t="s">
        <v>1059</v>
      </c>
      <c r="BM569" s="7">
        <v>1</v>
      </c>
      <c r="BN569" s="7">
        <v>1</v>
      </c>
      <c r="BO569" s="4">
        <v>4</v>
      </c>
      <c r="BP569" s="8">
        <v>185.32</v>
      </c>
      <c r="BQ569" s="4"/>
      <c r="BR569" s="8"/>
      <c r="BS569" s="7"/>
      <c r="BT569" s="7"/>
      <c r="BU569" s="2" t="s">
        <v>239</v>
      </c>
      <c r="BV569" s="2" t="s">
        <v>226</v>
      </c>
      <c r="BW569" s="2" t="s">
        <v>229</v>
      </c>
      <c r="BX569" s="2" t="s">
        <v>1778</v>
      </c>
      <c r="BY569" s="2" t="s">
        <v>241</v>
      </c>
      <c r="BZ569" s="2" t="s">
        <v>229</v>
      </c>
      <c r="CA569" s="4"/>
      <c r="CB569" s="8"/>
      <c r="CC569" s="4">
        <v>1</v>
      </c>
      <c r="CD569" s="8">
        <v>42.49</v>
      </c>
      <c r="CE569" s="7">
        <v>-1</v>
      </c>
      <c r="CF569" s="7">
        <v>-1</v>
      </c>
      <c r="CG569" s="2" t="s">
        <v>239</v>
      </c>
      <c r="CH569" s="2" t="s">
        <v>226</v>
      </c>
      <c r="CI569" s="2" t="s">
        <v>925</v>
      </c>
      <c r="CJ569" s="2" t="s">
        <v>789</v>
      </c>
      <c r="CK569" s="2" t="s">
        <v>241</v>
      </c>
      <c r="CL569" s="2" t="s">
        <v>229</v>
      </c>
      <c r="CM569" s="4">
        <v>2</v>
      </c>
      <c r="CN569" s="8">
        <v>81.12</v>
      </c>
      <c r="CO569" s="4"/>
      <c r="CP569" s="8"/>
      <c r="CQ569" s="7"/>
      <c r="CR569" s="7"/>
      <c r="CS569" s="2" t="s">
        <v>239</v>
      </c>
      <c r="CT569" s="2" t="s">
        <v>226</v>
      </c>
      <c r="CU569" s="2" t="s">
        <v>696</v>
      </c>
      <c r="CV569" s="2" t="s">
        <v>1854</v>
      </c>
      <c r="CW569" s="2" t="s">
        <v>241</v>
      </c>
      <c r="CX569" s="2" t="s">
        <v>229</v>
      </c>
      <c r="CY569" s="4">
        <v>4</v>
      </c>
      <c r="CZ569" s="8">
        <v>144.24</v>
      </c>
      <c r="DA569" s="4"/>
      <c r="DB569" s="8"/>
      <c r="DC569" s="7"/>
      <c r="DD569" s="7"/>
      <c r="DE569" s="2" t="s">
        <v>239</v>
      </c>
      <c r="DF569" s="2" t="s">
        <v>226</v>
      </c>
      <c r="DG569" s="2" t="s">
        <v>952</v>
      </c>
      <c r="DH569" s="2" t="s">
        <v>1854</v>
      </c>
      <c r="DI569" s="2" t="s">
        <v>241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239</v>
      </c>
      <c r="DR569" s="2" t="s">
        <v>226</v>
      </c>
      <c r="DS569" s="2" t="s">
        <v>3954</v>
      </c>
      <c r="DT569" s="2" t="s">
        <v>1608</v>
      </c>
      <c r="DU569" s="2" t="s">
        <v>241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239</v>
      </c>
      <c r="ED569" s="2" t="s">
        <v>226</v>
      </c>
      <c r="EE569" s="2" t="s">
        <v>813</v>
      </c>
      <c r="EF569" s="2" t="s">
        <v>1779</v>
      </c>
      <c r="EG569" s="2" t="s">
        <v>241</v>
      </c>
      <c r="EH569" s="2" t="s">
        <v>229</v>
      </c>
      <c r="EI569" s="4"/>
      <c r="EJ569" s="8"/>
      <c r="EK569" s="4"/>
      <c r="EL569" s="8"/>
      <c r="EM569" s="7"/>
      <c r="EN569" s="7"/>
      <c r="EO569" s="2" t="s">
        <v>239</v>
      </c>
      <c r="EP569" s="2" t="s">
        <v>226</v>
      </c>
      <c r="EQ569" s="2" t="s">
        <v>755</v>
      </c>
      <c r="ER569" s="2" t="s">
        <v>739</v>
      </c>
      <c r="ES569" s="2" t="s">
        <v>241</v>
      </c>
      <c r="ET569" s="2" t="s">
        <v>229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226</v>
      </c>
      <c r="FC569" s="2" t="s">
        <v>4001</v>
      </c>
      <c r="FD569" s="2" t="s">
        <v>1854</v>
      </c>
      <c r="FE569" s="2" t="s">
        <v>241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226</v>
      </c>
      <c r="FO569" s="2" t="s">
        <v>2275</v>
      </c>
      <c r="FP569" s="2" t="s">
        <v>4035</v>
      </c>
      <c r="FQ569" s="2" t="s">
        <v>241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239</v>
      </c>
      <c r="FZ569" s="2" t="s">
        <v>226</v>
      </c>
      <c r="GA569" s="2" t="s">
        <v>327</v>
      </c>
      <c r="GB569" s="2" t="s">
        <v>229</v>
      </c>
      <c r="GC569" s="2" t="s">
        <v>241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714</v>
      </c>
      <c r="GL569" s="2" t="s">
        <v>275</v>
      </c>
      <c r="GM569" s="2" t="s">
        <v>974</v>
      </c>
      <c r="GN569" s="2" t="s">
        <v>4124</v>
      </c>
      <c r="GO569" s="2" t="s">
        <v>241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239</v>
      </c>
      <c r="GX569" s="2" t="s">
        <v>226</v>
      </c>
      <c r="GY569" s="2" t="s">
        <v>1492</v>
      </c>
      <c r="GZ569" s="2" t="s">
        <v>1493</v>
      </c>
      <c r="HA569" s="2" t="s">
        <v>241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239</v>
      </c>
      <c r="HJ569" s="2" t="s">
        <v>260</v>
      </c>
      <c r="HK569" s="2" t="s">
        <v>711</v>
      </c>
      <c r="HL569" s="2" t="s">
        <v>1235</v>
      </c>
      <c r="HM569" s="2" t="s">
        <v>241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226</v>
      </c>
      <c r="HW569" s="2" t="s">
        <v>3268</v>
      </c>
      <c r="HX569" s="2" t="s">
        <v>2301</v>
      </c>
      <c r="HY569" s="2" t="s">
        <v>241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239</v>
      </c>
      <c r="IH569" s="2" t="s">
        <v>226</v>
      </c>
      <c r="II569" s="2" t="s">
        <v>537</v>
      </c>
      <c r="IJ569" s="2" t="s">
        <v>1540</v>
      </c>
      <c r="IK569" s="2" t="s">
        <v>241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272</v>
      </c>
      <c r="IT569" s="2" t="s">
        <v>226</v>
      </c>
      <c r="IU569" s="2" t="s">
        <v>229</v>
      </c>
      <c r="IV569" s="2" t="s">
        <v>229</v>
      </c>
      <c r="IW569" s="2" t="s">
        <v>241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239</v>
      </c>
      <c r="JF569" s="2" t="s">
        <v>226</v>
      </c>
      <c r="JG569" s="2" t="s">
        <v>268</v>
      </c>
      <c r="JH569" s="2" t="s">
        <v>1366</v>
      </c>
      <c r="JI569" s="2" t="s">
        <v>241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229</v>
      </c>
      <c r="JR569" s="2" t="s">
        <v>229</v>
      </c>
      <c r="JS569" s="2" t="s">
        <v>229</v>
      </c>
      <c r="JT569" s="2" t="s">
        <v>229</v>
      </c>
      <c r="JU569" s="2" t="s">
        <v>229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239</v>
      </c>
      <c r="KD569" s="2" t="s">
        <v>226</v>
      </c>
      <c r="KE569" s="2" t="s">
        <v>4125</v>
      </c>
      <c r="KF569" s="2" t="s">
        <v>868</v>
      </c>
      <c r="KG569" s="2" t="s">
        <v>241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272</v>
      </c>
      <c r="KP569" s="2" t="s">
        <v>226</v>
      </c>
      <c r="KQ569" s="2" t="s">
        <v>229</v>
      </c>
      <c r="KR569" s="2" t="s">
        <v>229</v>
      </c>
      <c r="KS569" s="2" t="s">
        <v>241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239</v>
      </c>
      <c r="LB569" s="2" t="s">
        <v>226</v>
      </c>
      <c r="LC569" s="2" t="s">
        <v>720</v>
      </c>
      <c r="LD569" s="2" t="s">
        <v>4126</v>
      </c>
      <c r="LE569" s="2" t="s">
        <v>241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229</v>
      </c>
      <c r="LN569" s="2" t="s">
        <v>229</v>
      </c>
      <c r="LO569" s="2" t="s">
        <v>229</v>
      </c>
      <c r="LP569" s="2" t="s">
        <v>229</v>
      </c>
      <c r="LQ569" s="2" t="s">
        <v>229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239</v>
      </c>
      <c r="LZ569" s="2" t="s">
        <v>275</v>
      </c>
      <c r="MA569" s="2" t="s">
        <v>895</v>
      </c>
      <c r="MB569" s="2" t="s">
        <v>713</v>
      </c>
      <c r="MC569" s="2" t="s">
        <v>241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278</v>
      </c>
      <c r="ML569" s="2" t="s">
        <v>226</v>
      </c>
      <c r="MM569" s="2" t="s">
        <v>229</v>
      </c>
      <c r="MN569" s="2" t="s">
        <v>229</v>
      </c>
      <c r="MO569" s="2" t="s">
        <v>241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239</v>
      </c>
      <c r="MX569" s="2" t="s">
        <v>226</v>
      </c>
      <c r="MY569" s="2" t="s">
        <v>723</v>
      </c>
      <c r="MZ569" s="2" t="s">
        <v>229</v>
      </c>
      <c r="NA569" s="2" t="s">
        <v>241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239</v>
      </c>
      <c r="NJ569" s="2" t="s">
        <v>260</v>
      </c>
      <c r="NK569" s="2" t="s">
        <v>773</v>
      </c>
      <c r="NL569" s="2" t="s">
        <v>1449</v>
      </c>
      <c r="NM569" s="2" t="s">
        <v>241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272</v>
      </c>
      <c r="NV569" s="2" t="s">
        <v>226</v>
      </c>
      <c r="NW569" s="2" t="s">
        <v>229</v>
      </c>
      <c r="NX569" s="2" t="s">
        <v>229</v>
      </c>
      <c r="NY569" s="2" t="s">
        <v>241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272</v>
      </c>
      <c r="OH569" s="2" t="s">
        <v>226</v>
      </c>
      <c r="OI569" s="2" t="s">
        <v>229</v>
      </c>
      <c r="OJ569" s="2" t="s">
        <v>229</v>
      </c>
      <c r="OK569" s="2" t="s">
        <v>241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229</v>
      </c>
      <c r="OT569" s="2" t="s">
        <v>229</v>
      </c>
      <c r="OU569" s="2" t="s">
        <v>229</v>
      </c>
      <c r="OV569" s="2" t="s">
        <v>229</v>
      </c>
      <c r="OW569" s="2" t="s">
        <v>229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229</v>
      </c>
      <c r="PF569" s="2" t="s">
        <v>229</v>
      </c>
      <c r="PG569" s="2" t="s">
        <v>229</v>
      </c>
      <c r="PH569" s="2" t="s">
        <v>229</v>
      </c>
      <c r="PI569" s="2" t="s">
        <v>229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239</v>
      </c>
      <c r="PR569" s="2" t="s">
        <v>275</v>
      </c>
      <c r="PS569" s="2" t="s">
        <v>726</v>
      </c>
      <c r="PT569" s="2" t="s">
        <v>801</v>
      </c>
      <c r="PU569" s="2" t="s">
        <v>241</v>
      </c>
      <c r="PV569" s="2" t="s">
        <v>229</v>
      </c>
      <c r="PW569" s="4"/>
      <c r="PX569" s="8"/>
      <c r="PY569" s="4"/>
      <c r="PZ569" s="8"/>
      <c r="QA569" s="7"/>
      <c r="QB569" s="7"/>
      <c r="QC569" s="2" t="s">
        <v>281</v>
      </c>
      <c r="QD569" s="2" t="s">
        <v>226</v>
      </c>
      <c r="QE569" s="2" t="s">
        <v>229</v>
      </c>
      <c r="QF569" s="2" t="s">
        <v>229</v>
      </c>
      <c r="QG569" s="2" t="s">
        <v>241</v>
      </c>
      <c r="QH569" s="2" t="s">
        <v>229</v>
      </c>
      <c r="QI569" s="4"/>
      <c r="QJ569" s="8"/>
      <c r="QK569" s="4"/>
      <c r="QL569" s="8"/>
      <c r="QM569" s="7"/>
      <c r="QN569" s="7"/>
      <c r="QO569" s="2" t="s">
        <v>229</v>
      </c>
      <c r="QP569" s="2" t="s">
        <v>229</v>
      </c>
      <c r="QQ569" s="2" t="s">
        <v>229</v>
      </c>
      <c r="QR569" s="2" t="s">
        <v>229</v>
      </c>
      <c r="QS569" s="2" t="s">
        <v>229</v>
      </c>
      <c r="QT569" s="2" t="s">
        <v>229</v>
      </c>
      <c r="QU569" s="4"/>
      <c r="QV569" s="8"/>
      <c r="QW569" s="4"/>
      <c r="QX569" s="8"/>
      <c r="QY569" s="7"/>
      <c r="QZ569" s="7"/>
      <c r="RA569" s="2" t="s">
        <v>281</v>
      </c>
      <c r="RB569" s="2" t="s">
        <v>226</v>
      </c>
      <c r="RC569" s="2" t="s">
        <v>229</v>
      </c>
      <c r="RD569" s="2" t="s">
        <v>229</v>
      </c>
      <c r="RE569" s="2" t="s">
        <v>241</v>
      </c>
      <c r="RF569" s="2" t="s">
        <v>229</v>
      </c>
      <c r="RG569" s="4"/>
      <c r="RH569" s="8"/>
      <c r="RI569" s="4"/>
      <c r="RJ569" s="8"/>
      <c r="RK569" s="7"/>
      <c r="RL569" s="7"/>
      <c r="RM569" s="2" t="s">
        <v>229</v>
      </c>
      <c r="RN569" s="2" t="s">
        <v>229</v>
      </c>
      <c r="RO569" s="2" t="s">
        <v>229</v>
      </c>
      <c r="RP569" s="2" t="s">
        <v>229</v>
      </c>
      <c r="RQ569" s="2" t="s">
        <v>229</v>
      </c>
      <c r="RR569" s="2" t="s">
        <v>229</v>
      </c>
      <c r="RS569" s="4"/>
      <c r="RT569" s="8"/>
      <c r="RU569" s="4"/>
      <c r="RV569" s="8"/>
      <c r="RW569" s="7"/>
      <c r="RX569" s="7"/>
      <c r="RY569" s="2" t="s">
        <v>239</v>
      </c>
      <c r="RZ569" s="2" t="s">
        <v>275</v>
      </c>
      <c r="SA569" s="2" t="s">
        <v>282</v>
      </c>
      <c r="SB569" s="2" t="s">
        <v>887</v>
      </c>
      <c r="SC569" s="2" t="s">
        <v>241</v>
      </c>
      <c r="SD569" s="2" t="s">
        <v>229</v>
      </c>
      <c r="SE569" s="4">
        <v>49</v>
      </c>
      <c r="SF569" s="4"/>
      <c r="SG569" s="4"/>
      <c r="SH569" s="4"/>
      <c r="SI569" s="4">
        <v>41</v>
      </c>
      <c r="SJ569" s="4"/>
      <c r="SK569" s="4"/>
      <c r="SL569" s="4"/>
      <c r="SM569" s="4"/>
      <c r="SN569" s="4"/>
      <c r="SO569" s="4"/>
      <c r="SP569" s="4">
        <v>2</v>
      </c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</row>
    <row r="570">
      <c r="A570" s="2" t="s">
        <v>4127</v>
      </c>
      <c r="B570" s="2" t="s">
        <v>216</v>
      </c>
      <c r="C570" s="2" t="s">
        <v>3859</v>
      </c>
      <c r="D570" s="2" t="s">
        <v>3600</v>
      </c>
      <c r="E570" s="2" t="s">
        <v>3601</v>
      </c>
      <c r="F570" s="2" t="s">
        <v>3939</v>
      </c>
      <c r="G570" s="2" t="s">
        <v>3940</v>
      </c>
      <c r="H570" s="2" t="s">
        <v>1662</v>
      </c>
      <c r="I570" s="2" t="s">
        <v>4123</v>
      </c>
      <c r="J570" s="2" t="s">
        <v>285</v>
      </c>
      <c r="K570" s="2" t="s">
        <v>481</v>
      </c>
      <c r="L570" s="3">
        <v>48</v>
      </c>
      <c r="M570" s="3">
        <v>50.4</v>
      </c>
      <c r="N570" s="3">
        <v>109.99</v>
      </c>
      <c r="O570" s="2" t="s">
        <v>226</v>
      </c>
      <c r="P570" s="2" t="s">
        <v>964</v>
      </c>
      <c r="Q570" s="2" t="s">
        <v>228</v>
      </c>
      <c r="R570" s="2" t="s">
        <v>229</v>
      </c>
      <c r="S570" s="2" t="s">
        <v>3952</v>
      </c>
      <c r="T570" s="2" t="s">
        <v>3733</v>
      </c>
      <c r="U570" s="2" t="s">
        <v>733</v>
      </c>
      <c r="V570" s="2" t="s">
        <v>1524</v>
      </c>
      <c r="W570" s="2" t="s">
        <v>1009</v>
      </c>
      <c r="X570" s="2" t="s">
        <v>229</v>
      </c>
      <c r="Y570" s="2" t="s">
        <v>702</v>
      </c>
      <c r="Z570" s="4">
        <v>311</v>
      </c>
      <c r="AA570" s="4">
        <f>=ROUNDDOWN(44.4285714285714,0)</f>
      </c>
      <c r="AB570" s="5">
        <v>7</v>
      </c>
      <c r="AC570" s="2" t="s">
        <v>229</v>
      </c>
      <c r="AD570" s="4"/>
      <c r="AE570" s="4"/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>
        <v>3</v>
      </c>
      <c r="AQ570" s="8">
        <v>167.82</v>
      </c>
      <c r="AR570" s="4">
        <v>10</v>
      </c>
      <c r="AS570" s="8">
        <v>561.01</v>
      </c>
      <c r="AT570" s="7">
        <v>-0.7</v>
      </c>
      <c r="AU570" s="7">
        <v>-0.7009</v>
      </c>
      <c r="AV570" s="4" t="s">
        <v>229</v>
      </c>
      <c r="AW570" s="8" t="s">
        <v>229</v>
      </c>
      <c r="AX570" s="4" t="s">
        <v>229</v>
      </c>
      <c r="AY570" s="8" t="s">
        <v>229</v>
      </c>
      <c r="AZ570" s="7" t="s">
        <v>229</v>
      </c>
      <c r="BA570" s="7" t="s">
        <v>229</v>
      </c>
      <c r="BB570" s="7">
        <v>0.2901</v>
      </c>
      <c r="BC570" s="4" t="s">
        <v>229</v>
      </c>
      <c r="BD570" s="8" t="s">
        <v>229</v>
      </c>
      <c r="BE570" s="4" t="s">
        <v>229</v>
      </c>
      <c r="BF570" s="8" t="s">
        <v>229</v>
      </c>
      <c r="BG570" s="7" t="s">
        <v>229</v>
      </c>
      <c r="BH570" s="7" t="s">
        <v>229</v>
      </c>
      <c r="BI570" s="7" t="s">
        <v>229</v>
      </c>
      <c r="BJ570" s="4">
        <v>3</v>
      </c>
      <c r="BK570" s="8">
        <v>167.82</v>
      </c>
      <c r="BL570" s="2" t="s">
        <v>3185</v>
      </c>
      <c r="BM570" s="7">
        <v>1</v>
      </c>
      <c r="BN570" s="7">
        <v>1</v>
      </c>
      <c r="BO570" s="4">
        <v>2</v>
      </c>
      <c r="BP570" s="8">
        <v>113.18</v>
      </c>
      <c r="BQ570" s="4">
        <v>9</v>
      </c>
      <c r="BR570" s="8">
        <v>509.31</v>
      </c>
      <c r="BS570" s="7">
        <v>-0.7778</v>
      </c>
      <c r="BT570" s="7">
        <v>-0.7778</v>
      </c>
      <c r="BU570" s="2" t="s">
        <v>239</v>
      </c>
      <c r="BV570" s="2" t="s">
        <v>226</v>
      </c>
      <c r="BW570" s="2" t="s">
        <v>229</v>
      </c>
      <c r="BX570" s="2" t="s">
        <v>1778</v>
      </c>
      <c r="BY570" s="2" t="s">
        <v>241</v>
      </c>
      <c r="BZ570" s="2" t="s">
        <v>229</v>
      </c>
      <c r="CA570" s="4">
        <v>1</v>
      </c>
      <c r="CB570" s="8">
        <v>54.64</v>
      </c>
      <c r="CC570" s="4"/>
      <c r="CD570" s="8"/>
      <c r="CE570" s="7"/>
      <c r="CF570" s="7"/>
      <c r="CG570" s="2" t="s">
        <v>239</v>
      </c>
      <c r="CH570" s="2" t="s">
        <v>226</v>
      </c>
      <c r="CI570" s="2" t="s">
        <v>925</v>
      </c>
      <c r="CJ570" s="2" t="s">
        <v>2944</v>
      </c>
      <c r="CK570" s="2" t="s">
        <v>241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226</v>
      </c>
      <c r="CU570" s="2" t="s">
        <v>696</v>
      </c>
      <c r="CV570" s="2" t="s">
        <v>1854</v>
      </c>
      <c r="CW570" s="2" t="s">
        <v>241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226</v>
      </c>
      <c r="DG570" s="2" t="s">
        <v>952</v>
      </c>
      <c r="DH570" s="2" t="s">
        <v>1854</v>
      </c>
      <c r="DI570" s="2" t="s">
        <v>241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226</v>
      </c>
      <c r="DS570" s="2" t="s">
        <v>3954</v>
      </c>
      <c r="DT570" s="2" t="s">
        <v>1154</v>
      </c>
      <c r="DU570" s="2" t="s">
        <v>241</v>
      </c>
      <c r="DV570" s="2" t="s">
        <v>229</v>
      </c>
      <c r="DW570" s="4"/>
      <c r="DX570" s="8"/>
      <c r="DY570" s="4">
        <v>1</v>
      </c>
      <c r="DZ570" s="8">
        <v>51.7</v>
      </c>
      <c r="EA570" s="7">
        <v>-1</v>
      </c>
      <c r="EB570" s="7">
        <v>-1</v>
      </c>
      <c r="EC570" s="2" t="s">
        <v>239</v>
      </c>
      <c r="ED570" s="2" t="s">
        <v>226</v>
      </c>
      <c r="EE570" s="2" t="s">
        <v>813</v>
      </c>
      <c r="EF570" s="2" t="s">
        <v>1344</v>
      </c>
      <c r="EG570" s="2" t="s">
        <v>241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239</v>
      </c>
      <c r="EP570" s="2" t="s">
        <v>226</v>
      </c>
      <c r="EQ570" s="2" t="s">
        <v>755</v>
      </c>
      <c r="ER570" s="2" t="s">
        <v>4128</v>
      </c>
      <c r="ES570" s="2" t="s">
        <v>241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226</v>
      </c>
      <c r="FC570" s="2" t="s">
        <v>4001</v>
      </c>
      <c r="FD570" s="2" t="s">
        <v>1854</v>
      </c>
      <c r="FE570" s="2" t="s">
        <v>241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226</v>
      </c>
      <c r="FO570" s="2" t="s">
        <v>2275</v>
      </c>
      <c r="FP570" s="2" t="s">
        <v>739</v>
      </c>
      <c r="FQ570" s="2" t="s">
        <v>241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239</v>
      </c>
      <c r="FZ570" s="2" t="s">
        <v>226</v>
      </c>
      <c r="GA570" s="2" t="s">
        <v>327</v>
      </c>
      <c r="GB570" s="2" t="s">
        <v>229</v>
      </c>
      <c r="GC570" s="2" t="s">
        <v>241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714</v>
      </c>
      <c r="GL570" s="2" t="s">
        <v>275</v>
      </c>
      <c r="GM570" s="2" t="s">
        <v>974</v>
      </c>
      <c r="GN570" s="2" t="s">
        <v>1077</v>
      </c>
      <c r="GO570" s="2" t="s">
        <v>241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239</v>
      </c>
      <c r="GX570" s="2" t="s">
        <v>226</v>
      </c>
      <c r="GY570" s="2" t="s">
        <v>1492</v>
      </c>
      <c r="GZ570" s="2" t="s">
        <v>494</v>
      </c>
      <c r="HA570" s="2" t="s">
        <v>241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239</v>
      </c>
      <c r="HJ570" s="2" t="s">
        <v>226</v>
      </c>
      <c r="HK570" s="2" t="s">
        <v>711</v>
      </c>
      <c r="HL570" s="2" t="s">
        <v>2763</v>
      </c>
      <c r="HM570" s="2" t="s">
        <v>241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226</v>
      </c>
      <c r="HW570" s="2" t="s">
        <v>3268</v>
      </c>
      <c r="HX570" s="2" t="s">
        <v>577</v>
      </c>
      <c r="HY570" s="2" t="s">
        <v>241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239</v>
      </c>
      <c r="IH570" s="2" t="s">
        <v>226</v>
      </c>
      <c r="II570" s="2" t="s">
        <v>881</v>
      </c>
      <c r="IJ570" s="2" t="s">
        <v>1507</v>
      </c>
      <c r="IK570" s="2" t="s">
        <v>241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272</v>
      </c>
      <c r="IT570" s="2" t="s">
        <v>226</v>
      </c>
      <c r="IU570" s="2" t="s">
        <v>229</v>
      </c>
      <c r="IV570" s="2" t="s">
        <v>229</v>
      </c>
      <c r="IW570" s="2" t="s">
        <v>241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239</v>
      </c>
      <c r="JF570" s="2" t="s">
        <v>226</v>
      </c>
      <c r="JG570" s="2" t="s">
        <v>268</v>
      </c>
      <c r="JH570" s="2" t="s">
        <v>1535</v>
      </c>
      <c r="JI570" s="2" t="s">
        <v>241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229</v>
      </c>
      <c r="JR570" s="2" t="s">
        <v>229</v>
      </c>
      <c r="JS570" s="2" t="s">
        <v>229</v>
      </c>
      <c r="JT570" s="2" t="s">
        <v>229</v>
      </c>
      <c r="JU570" s="2" t="s">
        <v>229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239</v>
      </c>
      <c r="KD570" s="2" t="s">
        <v>226</v>
      </c>
      <c r="KE570" s="2" t="s">
        <v>1357</v>
      </c>
      <c r="KF570" s="2" t="s">
        <v>1192</v>
      </c>
      <c r="KG570" s="2" t="s">
        <v>241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272</v>
      </c>
      <c r="KP570" s="2" t="s">
        <v>226</v>
      </c>
      <c r="KQ570" s="2" t="s">
        <v>229</v>
      </c>
      <c r="KR570" s="2" t="s">
        <v>229</v>
      </c>
      <c r="KS570" s="2" t="s">
        <v>241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239</v>
      </c>
      <c r="LB570" s="2" t="s">
        <v>226</v>
      </c>
      <c r="LC570" s="2" t="s">
        <v>720</v>
      </c>
      <c r="LD570" s="2" t="s">
        <v>229</v>
      </c>
      <c r="LE570" s="2" t="s">
        <v>241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229</v>
      </c>
      <c r="LN570" s="2" t="s">
        <v>229</v>
      </c>
      <c r="LO570" s="2" t="s">
        <v>229</v>
      </c>
      <c r="LP570" s="2" t="s">
        <v>229</v>
      </c>
      <c r="LQ570" s="2" t="s">
        <v>229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239</v>
      </c>
      <c r="LZ570" s="2" t="s">
        <v>275</v>
      </c>
      <c r="MA570" s="2" t="s">
        <v>895</v>
      </c>
      <c r="MB570" s="2" t="s">
        <v>713</v>
      </c>
      <c r="MC570" s="2" t="s">
        <v>241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278</v>
      </c>
      <c r="ML570" s="2" t="s">
        <v>226</v>
      </c>
      <c r="MM570" s="2" t="s">
        <v>229</v>
      </c>
      <c r="MN570" s="2" t="s">
        <v>229</v>
      </c>
      <c r="MO570" s="2" t="s">
        <v>241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239</v>
      </c>
      <c r="MX570" s="2" t="s">
        <v>226</v>
      </c>
      <c r="MY570" s="2" t="s">
        <v>723</v>
      </c>
      <c r="MZ570" s="2" t="s">
        <v>229</v>
      </c>
      <c r="NA570" s="2" t="s">
        <v>241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239</v>
      </c>
      <c r="NJ570" s="2" t="s">
        <v>260</v>
      </c>
      <c r="NK570" s="2" t="s">
        <v>773</v>
      </c>
      <c r="NL570" s="2" t="s">
        <v>2274</v>
      </c>
      <c r="NM570" s="2" t="s">
        <v>241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272</v>
      </c>
      <c r="NV570" s="2" t="s">
        <v>226</v>
      </c>
      <c r="NW570" s="2" t="s">
        <v>229</v>
      </c>
      <c r="NX570" s="2" t="s">
        <v>229</v>
      </c>
      <c r="NY570" s="2" t="s">
        <v>241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272</v>
      </c>
      <c r="OH570" s="2" t="s">
        <v>226</v>
      </c>
      <c r="OI570" s="2" t="s">
        <v>229</v>
      </c>
      <c r="OJ570" s="2" t="s">
        <v>229</v>
      </c>
      <c r="OK570" s="2" t="s">
        <v>241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229</v>
      </c>
      <c r="OT570" s="2" t="s">
        <v>229</v>
      </c>
      <c r="OU570" s="2" t="s">
        <v>229</v>
      </c>
      <c r="OV570" s="2" t="s">
        <v>229</v>
      </c>
      <c r="OW570" s="2" t="s">
        <v>229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229</v>
      </c>
      <c r="PF570" s="2" t="s">
        <v>229</v>
      </c>
      <c r="PG570" s="2" t="s">
        <v>229</v>
      </c>
      <c r="PH570" s="2" t="s">
        <v>229</v>
      </c>
      <c r="PI570" s="2" t="s">
        <v>229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239</v>
      </c>
      <c r="PR570" s="2" t="s">
        <v>275</v>
      </c>
      <c r="PS570" s="2" t="s">
        <v>726</v>
      </c>
      <c r="PT570" s="2" t="s">
        <v>1777</v>
      </c>
      <c r="PU570" s="2" t="s">
        <v>241</v>
      </c>
      <c r="PV570" s="2" t="s">
        <v>229</v>
      </c>
      <c r="PW570" s="4"/>
      <c r="PX570" s="8"/>
      <c r="PY570" s="4"/>
      <c r="PZ570" s="8"/>
      <c r="QA570" s="7"/>
      <c r="QB570" s="7"/>
      <c r="QC570" s="2" t="s">
        <v>281</v>
      </c>
      <c r="QD570" s="2" t="s">
        <v>226</v>
      </c>
      <c r="QE570" s="2" t="s">
        <v>229</v>
      </c>
      <c r="QF570" s="2" t="s">
        <v>229</v>
      </c>
      <c r="QG570" s="2" t="s">
        <v>241</v>
      </c>
      <c r="QH570" s="2" t="s">
        <v>229</v>
      </c>
      <c r="QI570" s="4"/>
      <c r="QJ570" s="8"/>
      <c r="QK570" s="4"/>
      <c r="QL570" s="8"/>
      <c r="QM570" s="7"/>
      <c r="QN570" s="7"/>
      <c r="QO570" s="2" t="s">
        <v>229</v>
      </c>
      <c r="QP570" s="2" t="s">
        <v>229</v>
      </c>
      <c r="QQ570" s="2" t="s">
        <v>229</v>
      </c>
      <c r="QR570" s="2" t="s">
        <v>229</v>
      </c>
      <c r="QS570" s="2" t="s">
        <v>229</v>
      </c>
      <c r="QT570" s="2" t="s">
        <v>229</v>
      </c>
      <c r="QU570" s="4"/>
      <c r="QV570" s="8"/>
      <c r="QW570" s="4"/>
      <c r="QX570" s="8"/>
      <c r="QY570" s="7"/>
      <c r="QZ570" s="7"/>
      <c r="RA570" s="2" t="s">
        <v>281</v>
      </c>
      <c r="RB570" s="2" t="s">
        <v>226</v>
      </c>
      <c r="RC570" s="2" t="s">
        <v>229</v>
      </c>
      <c r="RD570" s="2" t="s">
        <v>229</v>
      </c>
      <c r="RE570" s="2" t="s">
        <v>241</v>
      </c>
      <c r="RF570" s="2" t="s">
        <v>229</v>
      </c>
      <c r="RG570" s="4"/>
      <c r="RH570" s="8"/>
      <c r="RI570" s="4"/>
      <c r="RJ570" s="8"/>
      <c r="RK570" s="7"/>
      <c r="RL570" s="7"/>
      <c r="RM570" s="2" t="s">
        <v>229</v>
      </c>
      <c r="RN570" s="2" t="s">
        <v>229</v>
      </c>
      <c r="RO570" s="2" t="s">
        <v>229</v>
      </c>
      <c r="RP570" s="2" t="s">
        <v>229</v>
      </c>
      <c r="RQ570" s="2" t="s">
        <v>229</v>
      </c>
      <c r="RR570" s="2" t="s">
        <v>229</v>
      </c>
      <c r="RS570" s="4"/>
      <c r="RT570" s="8"/>
      <c r="RU570" s="4"/>
      <c r="RV570" s="8"/>
      <c r="RW570" s="7"/>
      <c r="RX570" s="7"/>
      <c r="RY570" s="2" t="s">
        <v>239</v>
      </c>
      <c r="RZ570" s="2" t="s">
        <v>275</v>
      </c>
      <c r="SA570" s="2" t="s">
        <v>282</v>
      </c>
      <c r="SB570" s="2" t="s">
        <v>549</v>
      </c>
      <c r="SC570" s="2" t="s">
        <v>241</v>
      </c>
      <c r="SD570" s="2" t="s">
        <v>229</v>
      </c>
      <c r="SE570" s="4">
        <v>255</v>
      </c>
      <c r="SF570" s="4"/>
      <c r="SG570" s="4"/>
      <c r="SH570" s="4"/>
      <c r="SI570" s="4">
        <v>56</v>
      </c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</row>
    <row r="571">
      <c r="A571" s="2" t="s">
        <v>4129</v>
      </c>
      <c r="B571" s="2" t="s">
        <v>216</v>
      </c>
      <c r="C571" s="2" t="s">
        <v>3859</v>
      </c>
      <c r="D571" s="2" t="s">
        <v>3600</v>
      </c>
      <c r="E571" s="2" t="s">
        <v>3601</v>
      </c>
      <c r="F571" s="2" t="s">
        <v>3939</v>
      </c>
      <c r="G571" s="2" t="s">
        <v>3940</v>
      </c>
      <c r="H571" s="2" t="s">
        <v>1662</v>
      </c>
      <c r="I571" s="2" t="s">
        <v>4123</v>
      </c>
      <c r="J571" s="2" t="s">
        <v>2888</v>
      </c>
      <c r="K571" s="2" t="s">
        <v>1140</v>
      </c>
      <c r="L571" s="3">
        <v>36.8</v>
      </c>
      <c r="M571" s="3">
        <v>38.64</v>
      </c>
      <c r="N571" s="3">
        <v>89.99</v>
      </c>
      <c r="O571" s="2" t="s">
        <v>226</v>
      </c>
      <c r="P571" s="2" t="s">
        <v>618</v>
      </c>
      <c r="Q571" s="2" t="s">
        <v>228</v>
      </c>
      <c r="R571" s="2" t="s">
        <v>229</v>
      </c>
      <c r="S571" s="2" t="s">
        <v>3942</v>
      </c>
      <c r="T571" s="2" t="s">
        <v>3733</v>
      </c>
      <c r="U571" s="2" t="s">
        <v>286</v>
      </c>
      <c r="V571" s="2" t="s">
        <v>1524</v>
      </c>
      <c r="W571" s="2" t="s">
        <v>1009</v>
      </c>
      <c r="X571" s="2" t="s">
        <v>229</v>
      </c>
      <c r="Y571" s="2" t="s">
        <v>1354</v>
      </c>
      <c r="Z571" s="4">
        <v>229</v>
      </c>
      <c r="AA571" s="4">
        <f>=ROUNDDOWN(20.8181818181818,0)</f>
      </c>
      <c r="AB571" s="5">
        <v>11</v>
      </c>
      <c r="AC571" s="2" t="s">
        <v>821</v>
      </c>
      <c r="AD571" s="4">
        <v>80</v>
      </c>
      <c r="AE571" s="4">
        <v>150</v>
      </c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>
        <v>5</v>
      </c>
      <c r="AQ571" s="8">
        <v>191.75</v>
      </c>
      <c r="AR571" s="4">
        <v>10</v>
      </c>
      <c r="AS571" s="8">
        <v>458.44</v>
      </c>
      <c r="AT571" s="7">
        <v>-0.5</v>
      </c>
      <c r="AU571" s="7">
        <v>-0.5817</v>
      </c>
      <c r="AV571" s="4">
        <v>10</v>
      </c>
      <c r="AW571" s="8">
        <v>484.09</v>
      </c>
      <c r="AX571" s="4">
        <v>22</v>
      </c>
      <c r="AY571" s="8">
        <v>1182.58</v>
      </c>
      <c r="AZ571" s="7">
        <v>-0.5455</v>
      </c>
      <c r="BA571" s="7">
        <v>-0.5906</v>
      </c>
      <c r="BB571" s="7">
        <v>0.3961</v>
      </c>
      <c r="BC571" s="4" t="s">
        <v>229</v>
      </c>
      <c r="BD571" s="8" t="s">
        <v>229</v>
      </c>
      <c r="BE571" s="4" t="s">
        <v>229</v>
      </c>
      <c r="BF571" s="8" t="s">
        <v>229</v>
      </c>
      <c r="BG571" s="7" t="s">
        <v>229</v>
      </c>
      <c r="BH571" s="7" t="s">
        <v>229</v>
      </c>
      <c r="BI571" s="7">
        <v>0.4556</v>
      </c>
      <c r="BJ571" s="4">
        <v>5</v>
      </c>
      <c r="BK571" s="8">
        <v>191.75</v>
      </c>
      <c r="BL571" s="2" t="s">
        <v>4130</v>
      </c>
      <c r="BM571" s="7">
        <v>1</v>
      </c>
      <c r="BN571" s="7">
        <v>1</v>
      </c>
      <c r="BO571" s="4"/>
      <c r="BP571" s="8"/>
      <c r="BQ571" s="4">
        <v>8</v>
      </c>
      <c r="BR571" s="8">
        <v>379.76</v>
      </c>
      <c r="BS571" s="7">
        <v>-1</v>
      </c>
      <c r="BT571" s="7">
        <v>-1</v>
      </c>
      <c r="BU571" s="2" t="s">
        <v>239</v>
      </c>
      <c r="BV571" s="2" t="s">
        <v>226</v>
      </c>
      <c r="BW571" s="2" t="s">
        <v>229</v>
      </c>
      <c r="BX571" s="2" t="s">
        <v>918</v>
      </c>
      <c r="BY571" s="2" t="s">
        <v>241</v>
      </c>
      <c r="BZ571" s="2" t="s">
        <v>229</v>
      </c>
      <c r="CA571" s="4">
        <v>1</v>
      </c>
      <c r="CB571" s="8">
        <v>42.49</v>
      </c>
      <c r="CC571" s="4"/>
      <c r="CD571" s="8"/>
      <c r="CE571" s="7"/>
      <c r="CF571" s="7"/>
      <c r="CG571" s="2" t="s">
        <v>239</v>
      </c>
      <c r="CH571" s="2" t="s">
        <v>226</v>
      </c>
      <c r="CI571" s="2" t="s">
        <v>1599</v>
      </c>
      <c r="CJ571" s="2" t="s">
        <v>3950</v>
      </c>
      <c r="CK571" s="2" t="s">
        <v>241</v>
      </c>
      <c r="CL571" s="2" t="s">
        <v>229</v>
      </c>
      <c r="CM571" s="4">
        <v>3</v>
      </c>
      <c r="CN571" s="8">
        <v>121.68</v>
      </c>
      <c r="CO571" s="4"/>
      <c r="CP571" s="8"/>
      <c r="CQ571" s="7"/>
      <c r="CR571" s="7"/>
      <c r="CS571" s="2" t="s">
        <v>239</v>
      </c>
      <c r="CT571" s="2" t="s">
        <v>226</v>
      </c>
      <c r="CU571" s="2" t="s">
        <v>1619</v>
      </c>
      <c r="CV571" s="2" t="s">
        <v>3945</v>
      </c>
      <c r="CW571" s="2" t="s">
        <v>241</v>
      </c>
      <c r="CX571" s="2" t="s">
        <v>229</v>
      </c>
      <c r="CY571" s="4"/>
      <c r="CZ571" s="8"/>
      <c r="DA571" s="4">
        <v>1</v>
      </c>
      <c r="DB571" s="8">
        <v>38.18</v>
      </c>
      <c r="DC571" s="7">
        <v>-1</v>
      </c>
      <c r="DD571" s="7">
        <v>-1</v>
      </c>
      <c r="DE571" s="2" t="s">
        <v>239</v>
      </c>
      <c r="DF571" s="2" t="s">
        <v>226</v>
      </c>
      <c r="DG571" s="2" t="s">
        <v>1871</v>
      </c>
      <c r="DH571" s="2" t="s">
        <v>1870</v>
      </c>
      <c r="DI571" s="2" t="s">
        <v>241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239</v>
      </c>
      <c r="DR571" s="2" t="s">
        <v>226</v>
      </c>
      <c r="DS571" s="2" t="s">
        <v>927</v>
      </c>
      <c r="DT571" s="2" t="s">
        <v>1030</v>
      </c>
      <c r="DU571" s="2" t="s">
        <v>241</v>
      </c>
      <c r="DV571" s="2" t="s">
        <v>229</v>
      </c>
      <c r="DW571" s="4"/>
      <c r="DX571" s="8"/>
      <c r="DY571" s="4">
        <v>1</v>
      </c>
      <c r="DZ571" s="8">
        <v>40.5</v>
      </c>
      <c r="EA571" s="7">
        <v>-1</v>
      </c>
      <c r="EB571" s="7">
        <v>-1</v>
      </c>
      <c r="EC571" s="2" t="s">
        <v>239</v>
      </c>
      <c r="ED571" s="2" t="s">
        <v>226</v>
      </c>
      <c r="EE571" s="2" t="s">
        <v>249</v>
      </c>
      <c r="EF571" s="2" t="s">
        <v>3008</v>
      </c>
      <c r="EG571" s="2" t="s">
        <v>241</v>
      </c>
      <c r="EH571" s="2" t="s">
        <v>229</v>
      </c>
      <c r="EI571" s="4"/>
      <c r="EJ571" s="8"/>
      <c r="EK571" s="4"/>
      <c r="EL571" s="8"/>
      <c r="EM571" s="7"/>
      <c r="EN571" s="7"/>
      <c r="EO571" s="2" t="s">
        <v>239</v>
      </c>
      <c r="EP571" s="2" t="s">
        <v>226</v>
      </c>
      <c r="EQ571" s="2" t="s">
        <v>1619</v>
      </c>
      <c r="ER571" s="2" t="s">
        <v>927</v>
      </c>
      <c r="ES571" s="2" t="s">
        <v>241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226</v>
      </c>
      <c r="FC571" s="2" t="s">
        <v>1619</v>
      </c>
      <c r="FD571" s="2" t="s">
        <v>2946</v>
      </c>
      <c r="FE571" s="2" t="s">
        <v>241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226</v>
      </c>
      <c r="FO571" s="2" t="s">
        <v>1619</v>
      </c>
      <c r="FP571" s="2" t="s">
        <v>1353</v>
      </c>
      <c r="FQ571" s="2" t="s">
        <v>241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239</v>
      </c>
      <c r="FZ571" s="2" t="s">
        <v>226</v>
      </c>
      <c r="GA571" s="2" t="s">
        <v>327</v>
      </c>
      <c r="GB571" s="2" t="s">
        <v>229</v>
      </c>
      <c r="GC571" s="2" t="s">
        <v>241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714</v>
      </c>
      <c r="GL571" s="2" t="s">
        <v>275</v>
      </c>
      <c r="GM571" s="2" t="s">
        <v>974</v>
      </c>
      <c r="GN571" s="2" t="s">
        <v>988</v>
      </c>
      <c r="GO571" s="2" t="s">
        <v>241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239</v>
      </c>
      <c r="GX571" s="2" t="s">
        <v>226</v>
      </c>
      <c r="GY571" s="2" t="s">
        <v>1492</v>
      </c>
      <c r="GZ571" s="2" t="s">
        <v>494</v>
      </c>
      <c r="HA571" s="2" t="s">
        <v>241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226</v>
      </c>
      <c r="HK571" s="2" t="s">
        <v>3009</v>
      </c>
      <c r="HL571" s="2" t="s">
        <v>3689</v>
      </c>
      <c r="HM571" s="2" t="s">
        <v>241</v>
      </c>
      <c r="HN571" s="2" t="s">
        <v>229</v>
      </c>
      <c r="HO571" s="4">
        <v>1</v>
      </c>
      <c r="HP571" s="8">
        <v>27.58</v>
      </c>
      <c r="HQ571" s="4"/>
      <c r="HR571" s="8"/>
      <c r="HS571" s="7"/>
      <c r="HT571" s="7"/>
      <c r="HU571" s="2" t="s">
        <v>239</v>
      </c>
      <c r="HV571" s="2" t="s">
        <v>226</v>
      </c>
      <c r="HW571" s="2" t="s">
        <v>3268</v>
      </c>
      <c r="HX571" s="2" t="s">
        <v>279</v>
      </c>
      <c r="HY571" s="2" t="s">
        <v>241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266</v>
      </c>
      <c r="IH571" s="2" t="s">
        <v>226</v>
      </c>
      <c r="II571" s="2" t="s">
        <v>229</v>
      </c>
      <c r="IJ571" s="2" t="s">
        <v>229</v>
      </c>
      <c r="IK571" s="2" t="s">
        <v>241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267</v>
      </c>
      <c r="IT571" s="2" t="s">
        <v>226</v>
      </c>
      <c r="IU571" s="2" t="s">
        <v>229</v>
      </c>
      <c r="IV571" s="2" t="s">
        <v>229</v>
      </c>
      <c r="IW571" s="2" t="s">
        <v>241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239</v>
      </c>
      <c r="JF571" s="2" t="s">
        <v>226</v>
      </c>
      <c r="JG571" s="2" t="s">
        <v>268</v>
      </c>
      <c r="JH571" s="2" t="s">
        <v>4131</v>
      </c>
      <c r="JI571" s="2" t="s">
        <v>241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229</v>
      </c>
      <c r="JR571" s="2" t="s">
        <v>229</v>
      </c>
      <c r="JS571" s="2" t="s">
        <v>229</v>
      </c>
      <c r="JT571" s="2" t="s">
        <v>229</v>
      </c>
      <c r="JU571" s="2" t="s">
        <v>229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272</v>
      </c>
      <c r="KD571" s="2" t="s">
        <v>226</v>
      </c>
      <c r="KE571" s="2" t="s">
        <v>229</v>
      </c>
      <c r="KF571" s="2" t="s">
        <v>229</v>
      </c>
      <c r="KG571" s="2" t="s">
        <v>241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272</v>
      </c>
      <c r="KP571" s="2" t="s">
        <v>226</v>
      </c>
      <c r="KQ571" s="2" t="s">
        <v>229</v>
      </c>
      <c r="KR571" s="2" t="s">
        <v>229</v>
      </c>
      <c r="KS571" s="2" t="s">
        <v>241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239</v>
      </c>
      <c r="LB571" s="2" t="s">
        <v>226</v>
      </c>
      <c r="LC571" s="2" t="s">
        <v>273</v>
      </c>
      <c r="LD571" s="2" t="s">
        <v>537</v>
      </c>
      <c r="LE571" s="2" t="s">
        <v>241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229</v>
      </c>
      <c r="LN571" s="2" t="s">
        <v>229</v>
      </c>
      <c r="LO571" s="2" t="s">
        <v>229</v>
      </c>
      <c r="LP571" s="2" t="s">
        <v>229</v>
      </c>
      <c r="LQ571" s="2" t="s">
        <v>229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239</v>
      </c>
      <c r="LZ571" s="2" t="s">
        <v>275</v>
      </c>
      <c r="MA571" s="2" t="s">
        <v>3331</v>
      </c>
      <c r="MB571" s="2" t="s">
        <v>991</v>
      </c>
      <c r="MC571" s="2" t="s">
        <v>241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266</v>
      </c>
      <c r="ML571" s="2" t="s">
        <v>226</v>
      </c>
      <c r="MM571" s="2" t="s">
        <v>229</v>
      </c>
      <c r="MN571" s="2" t="s">
        <v>229</v>
      </c>
      <c r="MO571" s="2" t="s">
        <v>241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239</v>
      </c>
      <c r="MX571" s="2" t="s">
        <v>226</v>
      </c>
      <c r="MY571" s="2" t="s">
        <v>723</v>
      </c>
      <c r="MZ571" s="2" t="s">
        <v>229</v>
      </c>
      <c r="NA571" s="2" t="s">
        <v>241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239</v>
      </c>
      <c r="NJ571" s="2" t="s">
        <v>260</v>
      </c>
      <c r="NK571" s="2" t="s">
        <v>1619</v>
      </c>
      <c r="NL571" s="2" t="s">
        <v>1471</v>
      </c>
      <c r="NM571" s="2" t="s">
        <v>241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272</v>
      </c>
      <c r="NV571" s="2" t="s">
        <v>226</v>
      </c>
      <c r="NW571" s="2" t="s">
        <v>229</v>
      </c>
      <c r="NX571" s="2" t="s">
        <v>229</v>
      </c>
      <c r="NY571" s="2" t="s">
        <v>241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272</v>
      </c>
      <c r="OH571" s="2" t="s">
        <v>226</v>
      </c>
      <c r="OI571" s="2" t="s">
        <v>229</v>
      </c>
      <c r="OJ571" s="2" t="s">
        <v>229</v>
      </c>
      <c r="OK571" s="2" t="s">
        <v>241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229</v>
      </c>
      <c r="OT571" s="2" t="s">
        <v>229</v>
      </c>
      <c r="OU571" s="2" t="s">
        <v>229</v>
      </c>
      <c r="OV571" s="2" t="s">
        <v>229</v>
      </c>
      <c r="OW571" s="2" t="s">
        <v>229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229</v>
      </c>
      <c r="PF571" s="2" t="s">
        <v>229</v>
      </c>
      <c r="PG571" s="2" t="s">
        <v>229</v>
      </c>
      <c r="PH571" s="2" t="s">
        <v>229</v>
      </c>
      <c r="PI571" s="2" t="s">
        <v>229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266</v>
      </c>
      <c r="PR571" s="2" t="s">
        <v>275</v>
      </c>
      <c r="PS571" s="2" t="s">
        <v>229</v>
      </c>
      <c r="PT571" s="2" t="s">
        <v>229</v>
      </c>
      <c r="PU571" s="2" t="s">
        <v>241</v>
      </c>
      <c r="PV571" s="2" t="s">
        <v>229</v>
      </c>
      <c r="PW571" s="4"/>
      <c r="PX571" s="8"/>
      <c r="PY571" s="4"/>
      <c r="PZ571" s="8"/>
      <c r="QA571" s="7"/>
      <c r="QB571" s="7"/>
      <c r="QC571" s="2" t="s">
        <v>281</v>
      </c>
      <c r="QD571" s="2" t="s">
        <v>226</v>
      </c>
      <c r="QE571" s="2" t="s">
        <v>229</v>
      </c>
      <c r="QF571" s="2" t="s">
        <v>229</v>
      </c>
      <c r="QG571" s="2" t="s">
        <v>241</v>
      </c>
      <c r="QH571" s="2" t="s">
        <v>229</v>
      </c>
      <c r="QI571" s="4"/>
      <c r="QJ571" s="8"/>
      <c r="QK571" s="4"/>
      <c r="QL571" s="8"/>
      <c r="QM571" s="7"/>
      <c r="QN571" s="7"/>
      <c r="QO571" s="2" t="s">
        <v>229</v>
      </c>
      <c r="QP571" s="2" t="s">
        <v>229</v>
      </c>
      <c r="QQ571" s="2" t="s">
        <v>229</v>
      </c>
      <c r="QR571" s="2" t="s">
        <v>229</v>
      </c>
      <c r="QS571" s="2" t="s">
        <v>229</v>
      </c>
      <c r="QT571" s="2" t="s">
        <v>229</v>
      </c>
      <c r="QU571" s="4"/>
      <c r="QV571" s="8"/>
      <c r="QW571" s="4"/>
      <c r="QX571" s="8"/>
      <c r="QY571" s="7"/>
      <c r="QZ571" s="7"/>
      <c r="RA571" s="2" t="s">
        <v>239</v>
      </c>
      <c r="RB571" s="2" t="s">
        <v>275</v>
      </c>
      <c r="RC571" s="2" t="s">
        <v>338</v>
      </c>
      <c r="RD571" s="2" t="s">
        <v>229</v>
      </c>
      <c r="RE571" s="2" t="s">
        <v>241</v>
      </c>
      <c r="RF571" s="2" t="s">
        <v>229</v>
      </c>
      <c r="RG571" s="4"/>
      <c r="RH571" s="8"/>
      <c r="RI571" s="4"/>
      <c r="RJ571" s="8"/>
      <c r="RK571" s="7"/>
      <c r="RL571" s="7"/>
      <c r="RM571" s="2" t="s">
        <v>229</v>
      </c>
      <c r="RN571" s="2" t="s">
        <v>229</v>
      </c>
      <c r="RO571" s="2" t="s">
        <v>229</v>
      </c>
      <c r="RP571" s="2" t="s">
        <v>229</v>
      </c>
      <c r="RQ571" s="2" t="s">
        <v>229</v>
      </c>
      <c r="RR571" s="2" t="s">
        <v>229</v>
      </c>
      <c r="RS571" s="4"/>
      <c r="RT571" s="8"/>
      <c r="RU571" s="4"/>
      <c r="RV571" s="8"/>
      <c r="RW571" s="7"/>
      <c r="RX571" s="7"/>
      <c r="RY571" s="2" t="s">
        <v>239</v>
      </c>
      <c r="RZ571" s="2" t="s">
        <v>275</v>
      </c>
      <c r="SA571" s="2" t="s">
        <v>730</v>
      </c>
      <c r="SB571" s="2" t="s">
        <v>2922</v>
      </c>
      <c r="SC571" s="2" t="s">
        <v>241</v>
      </c>
      <c r="SD571" s="2" t="s">
        <v>229</v>
      </c>
      <c r="SE571" s="4">
        <v>206</v>
      </c>
      <c r="SF571" s="4"/>
      <c r="SG571" s="4"/>
      <c r="SH571" s="4"/>
      <c r="SI571" s="4">
        <v>23</v>
      </c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>
        <v>80</v>
      </c>
      <c r="UM571" s="4"/>
      <c r="UN571" s="4"/>
      <c r="UO571" s="4"/>
      <c r="UP571" s="4"/>
      <c r="UQ571" s="4">
        <v>40</v>
      </c>
      <c r="UR571" s="4"/>
      <c r="US571" s="4"/>
      <c r="UT571" s="4"/>
      <c r="UU571" s="4">
        <v>30</v>
      </c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</row>
    <row r="572">
      <c r="A572" s="2" t="s">
        <v>4132</v>
      </c>
      <c r="B572" s="2" t="s">
        <v>216</v>
      </c>
      <c r="C572" s="2" t="s">
        <v>3859</v>
      </c>
      <c r="D572" s="2" t="s">
        <v>3600</v>
      </c>
      <c r="E572" s="2" t="s">
        <v>3601</v>
      </c>
      <c r="F572" s="2" t="s">
        <v>3939</v>
      </c>
      <c r="G572" s="2" t="s">
        <v>3940</v>
      </c>
      <c r="H572" s="2" t="s">
        <v>1662</v>
      </c>
      <c r="I572" s="2" t="s">
        <v>4123</v>
      </c>
      <c r="J572" s="2" t="s">
        <v>285</v>
      </c>
      <c r="K572" s="2" t="s">
        <v>1140</v>
      </c>
      <c r="L572" s="3">
        <v>48</v>
      </c>
      <c r="M572" s="3">
        <v>50.4</v>
      </c>
      <c r="N572" s="3">
        <v>109.99</v>
      </c>
      <c r="O572" s="2" t="s">
        <v>226</v>
      </c>
      <c r="P572" s="2" t="s">
        <v>618</v>
      </c>
      <c r="Q572" s="2" t="s">
        <v>228</v>
      </c>
      <c r="R572" s="2" t="s">
        <v>229</v>
      </c>
      <c r="S572" s="2" t="s">
        <v>3942</v>
      </c>
      <c r="T572" s="2" t="s">
        <v>3733</v>
      </c>
      <c r="U572" s="2" t="s">
        <v>733</v>
      </c>
      <c r="V572" s="2" t="s">
        <v>1524</v>
      </c>
      <c r="W572" s="2" t="s">
        <v>1009</v>
      </c>
      <c r="X572" s="2" t="s">
        <v>229</v>
      </c>
      <c r="Y572" s="2" t="s">
        <v>2422</v>
      </c>
      <c r="Z572" s="4">
        <v>131</v>
      </c>
      <c r="AA572" s="4">
        <f>=ROUNDDOWN(13.1,0)</f>
      </c>
      <c r="AB572" s="5">
        <v>10</v>
      </c>
      <c r="AC572" s="2" t="s">
        <v>637</v>
      </c>
      <c r="AD572" s="4">
        <v>30</v>
      </c>
      <c r="AE572" s="4">
        <v>280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>
        <v>5</v>
      </c>
      <c r="AQ572" s="8">
        <v>292.34</v>
      </c>
      <c r="AR572" s="4">
        <v>12</v>
      </c>
      <c r="AS572" s="8">
        <v>724.14</v>
      </c>
      <c r="AT572" s="7">
        <v>-0.5833</v>
      </c>
      <c r="AU572" s="7">
        <v>-0.5963</v>
      </c>
      <c r="AV572" s="4" t="s">
        <v>229</v>
      </c>
      <c r="AW572" s="8" t="s">
        <v>229</v>
      </c>
      <c r="AX572" s="4" t="s">
        <v>229</v>
      </c>
      <c r="AY572" s="8" t="s">
        <v>229</v>
      </c>
      <c r="AZ572" s="7" t="s">
        <v>229</v>
      </c>
      <c r="BA572" s="7" t="s">
        <v>229</v>
      </c>
      <c r="BB572" s="7">
        <v>0.6039</v>
      </c>
      <c r="BC572" s="4" t="s">
        <v>229</v>
      </c>
      <c r="BD572" s="8" t="s">
        <v>229</v>
      </c>
      <c r="BE572" s="4" t="s">
        <v>229</v>
      </c>
      <c r="BF572" s="8" t="s">
        <v>229</v>
      </c>
      <c r="BG572" s="7" t="s">
        <v>229</v>
      </c>
      <c r="BH572" s="7" t="s">
        <v>229</v>
      </c>
      <c r="BI572" s="7" t="s">
        <v>229</v>
      </c>
      <c r="BJ572" s="4">
        <v>5</v>
      </c>
      <c r="BK572" s="8">
        <v>292.34</v>
      </c>
      <c r="BL572" s="2" t="s">
        <v>4133</v>
      </c>
      <c r="BM572" s="7">
        <v>1</v>
      </c>
      <c r="BN572" s="7">
        <v>1</v>
      </c>
      <c r="BO572" s="4">
        <v>3</v>
      </c>
      <c r="BP572" s="8">
        <v>183.06</v>
      </c>
      <c r="BQ572" s="4">
        <v>11</v>
      </c>
      <c r="BR572" s="8">
        <v>671.22</v>
      </c>
      <c r="BS572" s="7">
        <v>-0.7273</v>
      </c>
      <c r="BT572" s="7">
        <v>-0.7273</v>
      </c>
      <c r="BU572" s="2" t="s">
        <v>239</v>
      </c>
      <c r="BV572" s="2" t="s">
        <v>226</v>
      </c>
      <c r="BW572" s="2" t="s">
        <v>229</v>
      </c>
      <c r="BX572" s="2" t="s">
        <v>765</v>
      </c>
      <c r="BY572" s="2" t="s">
        <v>241</v>
      </c>
      <c r="BZ572" s="2" t="s">
        <v>229</v>
      </c>
      <c r="CA572" s="4">
        <v>2</v>
      </c>
      <c r="CB572" s="8">
        <v>109.28</v>
      </c>
      <c r="CC572" s="4"/>
      <c r="CD572" s="8"/>
      <c r="CE572" s="7"/>
      <c r="CF572" s="7"/>
      <c r="CG572" s="2" t="s">
        <v>239</v>
      </c>
      <c r="CH572" s="2" t="s">
        <v>226</v>
      </c>
      <c r="CI572" s="2" t="s">
        <v>1599</v>
      </c>
      <c r="CJ572" s="2" t="s">
        <v>295</v>
      </c>
      <c r="CK572" s="2" t="s">
        <v>241</v>
      </c>
      <c r="CL572" s="2" t="s">
        <v>229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226</v>
      </c>
      <c r="CU572" s="2" t="s">
        <v>1354</v>
      </c>
      <c r="CV572" s="2" t="s">
        <v>764</v>
      </c>
      <c r="CW572" s="2" t="s">
        <v>241</v>
      </c>
      <c r="CX572" s="2" t="s">
        <v>229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226</v>
      </c>
      <c r="DG572" s="2" t="s">
        <v>1871</v>
      </c>
      <c r="DH572" s="2" t="s">
        <v>1353</v>
      </c>
      <c r="DI572" s="2" t="s">
        <v>241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239</v>
      </c>
      <c r="DR572" s="2" t="s">
        <v>226</v>
      </c>
      <c r="DS572" s="2" t="s">
        <v>927</v>
      </c>
      <c r="DT572" s="2" t="s">
        <v>1030</v>
      </c>
      <c r="DU572" s="2" t="s">
        <v>241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239</v>
      </c>
      <c r="ED572" s="2" t="s">
        <v>226</v>
      </c>
      <c r="EE572" s="2" t="s">
        <v>249</v>
      </c>
      <c r="EF572" s="2" t="s">
        <v>1599</v>
      </c>
      <c r="EG572" s="2" t="s">
        <v>241</v>
      </c>
      <c r="EH572" s="2" t="s">
        <v>229</v>
      </c>
      <c r="EI572" s="4"/>
      <c r="EJ572" s="8"/>
      <c r="EK572" s="4">
        <v>1</v>
      </c>
      <c r="EL572" s="8">
        <v>52.92</v>
      </c>
      <c r="EM572" s="7">
        <v>-1</v>
      </c>
      <c r="EN572" s="7">
        <v>-1</v>
      </c>
      <c r="EO572" s="2" t="s">
        <v>239</v>
      </c>
      <c r="EP572" s="2" t="s">
        <v>226</v>
      </c>
      <c r="EQ572" s="2" t="s">
        <v>1354</v>
      </c>
      <c r="ER572" s="2" t="s">
        <v>2097</v>
      </c>
      <c r="ES572" s="2" t="s">
        <v>241</v>
      </c>
      <c r="ET572" s="2" t="s">
        <v>229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226</v>
      </c>
      <c r="FC572" s="2" t="s">
        <v>1354</v>
      </c>
      <c r="FD572" s="2" t="s">
        <v>1353</v>
      </c>
      <c r="FE572" s="2" t="s">
        <v>241</v>
      </c>
      <c r="FF572" s="2" t="s">
        <v>229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226</v>
      </c>
      <c r="FO572" s="2" t="s">
        <v>1354</v>
      </c>
      <c r="FP572" s="2" t="s">
        <v>1619</v>
      </c>
      <c r="FQ572" s="2" t="s">
        <v>241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239</v>
      </c>
      <c r="FZ572" s="2" t="s">
        <v>226</v>
      </c>
      <c r="GA572" s="2" t="s">
        <v>327</v>
      </c>
      <c r="GB572" s="2" t="s">
        <v>229</v>
      </c>
      <c r="GC572" s="2" t="s">
        <v>241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714</v>
      </c>
      <c r="GL572" s="2" t="s">
        <v>275</v>
      </c>
      <c r="GM572" s="2" t="s">
        <v>974</v>
      </c>
      <c r="GN572" s="2" t="s">
        <v>3034</v>
      </c>
      <c r="GO572" s="2" t="s">
        <v>241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239</v>
      </c>
      <c r="GX572" s="2" t="s">
        <v>226</v>
      </c>
      <c r="GY572" s="2" t="s">
        <v>1492</v>
      </c>
      <c r="GZ572" s="2" t="s">
        <v>4134</v>
      </c>
      <c r="HA572" s="2" t="s">
        <v>241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226</v>
      </c>
      <c r="HK572" s="2" t="s">
        <v>3009</v>
      </c>
      <c r="HL572" s="2" t="s">
        <v>556</v>
      </c>
      <c r="HM572" s="2" t="s">
        <v>241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226</v>
      </c>
      <c r="HW572" s="2" t="s">
        <v>3268</v>
      </c>
      <c r="HX572" s="2" t="s">
        <v>3219</v>
      </c>
      <c r="HY572" s="2" t="s">
        <v>241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266</v>
      </c>
      <c r="IH572" s="2" t="s">
        <v>226</v>
      </c>
      <c r="II572" s="2" t="s">
        <v>229</v>
      </c>
      <c r="IJ572" s="2" t="s">
        <v>229</v>
      </c>
      <c r="IK572" s="2" t="s">
        <v>241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267</v>
      </c>
      <c r="IT572" s="2" t="s">
        <v>226</v>
      </c>
      <c r="IU572" s="2" t="s">
        <v>229</v>
      </c>
      <c r="IV572" s="2" t="s">
        <v>229</v>
      </c>
      <c r="IW572" s="2" t="s">
        <v>241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239</v>
      </c>
      <c r="JF572" s="2" t="s">
        <v>226</v>
      </c>
      <c r="JG572" s="2" t="s">
        <v>268</v>
      </c>
      <c r="JH572" s="2" t="s">
        <v>3086</v>
      </c>
      <c r="JI572" s="2" t="s">
        <v>241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229</v>
      </c>
      <c r="JR572" s="2" t="s">
        <v>229</v>
      </c>
      <c r="JS572" s="2" t="s">
        <v>229</v>
      </c>
      <c r="JT572" s="2" t="s">
        <v>229</v>
      </c>
      <c r="JU572" s="2" t="s">
        <v>229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272</v>
      </c>
      <c r="KD572" s="2" t="s">
        <v>226</v>
      </c>
      <c r="KE572" s="2" t="s">
        <v>229</v>
      </c>
      <c r="KF572" s="2" t="s">
        <v>229</v>
      </c>
      <c r="KG572" s="2" t="s">
        <v>241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272</v>
      </c>
      <c r="KP572" s="2" t="s">
        <v>226</v>
      </c>
      <c r="KQ572" s="2" t="s">
        <v>229</v>
      </c>
      <c r="KR572" s="2" t="s">
        <v>229</v>
      </c>
      <c r="KS572" s="2" t="s">
        <v>241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239</v>
      </c>
      <c r="LB572" s="2" t="s">
        <v>226</v>
      </c>
      <c r="LC572" s="2" t="s">
        <v>273</v>
      </c>
      <c r="LD572" s="2" t="s">
        <v>1264</v>
      </c>
      <c r="LE572" s="2" t="s">
        <v>241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229</v>
      </c>
      <c r="LN572" s="2" t="s">
        <v>229</v>
      </c>
      <c r="LO572" s="2" t="s">
        <v>229</v>
      </c>
      <c r="LP572" s="2" t="s">
        <v>229</v>
      </c>
      <c r="LQ572" s="2" t="s">
        <v>229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239</v>
      </c>
      <c r="LZ572" s="2" t="s">
        <v>275</v>
      </c>
      <c r="MA572" s="2" t="s">
        <v>1312</v>
      </c>
      <c r="MB572" s="2" t="s">
        <v>991</v>
      </c>
      <c r="MC572" s="2" t="s">
        <v>241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266</v>
      </c>
      <c r="ML572" s="2" t="s">
        <v>226</v>
      </c>
      <c r="MM572" s="2" t="s">
        <v>229</v>
      </c>
      <c r="MN572" s="2" t="s">
        <v>229</v>
      </c>
      <c r="MO572" s="2" t="s">
        <v>241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239</v>
      </c>
      <c r="MX572" s="2" t="s">
        <v>226</v>
      </c>
      <c r="MY572" s="2" t="s">
        <v>723</v>
      </c>
      <c r="MZ572" s="2" t="s">
        <v>229</v>
      </c>
      <c r="NA572" s="2" t="s">
        <v>241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239</v>
      </c>
      <c r="NJ572" s="2" t="s">
        <v>260</v>
      </c>
      <c r="NK572" s="2" t="s">
        <v>1354</v>
      </c>
      <c r="NL572" s="2" t="s">
        <v>790</v>
      </c>
      <c r="NM572" s="2" t="s">
        <v>241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272</v>
      </c>
      <c r="NV572" s="2" t="s">
        <v>226</v>
      </c>
      <c r="NW572" s="2" t="s">
        <v>229</v>
      </c>
      <c r="NX572" s="2" t="s">
        <v>229</v>
      </c>
      <c r="NY572" s="2" t="s">
        <v>241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272</v>
      </c>
      <c r="OH572" s="2" t="s">
        <v>226</v>
      </c>
      <c r="OI572" s="2" t="s">
        <v>229</v>
      </c>
      <c r="OJ572" s="2" t="s">
        <v>229</v>
      </c>
      <c r="OK572" s="2" t="s">
        <v>241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229</v>
      </c>
      <c r="OT572" s="2" t="s">
        <v>229</v>
      </c>
      <c r="OU572" s="2" t="s">
        <v>229</v>
      </c>
      <c r="OV572" s="2" t="s">
        <v>229</v>
      </c>
      <c r="OW572" s="2" t="s">
        <v>229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229</v>
      </c>
      <c r="PF572" s="2" t="s">
        <v>229</v>
      </c>
      <c r="PG572" s="2" t="s">
        <v>229</v>
      </c>
      <c r="PH572" s="2" t="s">
        <v>229</v>
      </c>
      <c r="PI572" s="2" t="s">
        <v>229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266</v>
      </c>
      <c r="PR572" s="2" t="s">
        <v>275</v>
      </c>
      <c r="PS572" s="2" t="s">
        <v>229</v>
      </c>
      <c r="PT572" s="2" t="s">
        <v>229</v>
      </c>
      <c r="PU572" s="2" t="s">
        <v>241</v>
      </c>
      <c r="PV572" s="2" t="s">
        <v>229</v>
      </c>
      <c r="PW572" s="4"/>
      <c r="PX572" s="8"/>
      <c r="PY572" s="4"/>
      <c r="PZ572" s="8"/>
      <c r="QA572" s="7"/>
      <c r="QB572" s="7"/>
      <c r="QC572" s="2" t="s">
        <v>281</v>
      </c>
      <c r="QD572" s="2" t="s">
        <v>226</v>
      </c>
      <c r="QE572" s="2" t="s">
        <v>229</v>
      </c>
      <c r="QF572" s="2" t="s">
        <v>229</v>
      </c>
      <c r="QG572" s="2" t="s">
        <v>241</v>
      </c>
      <c r="QH572" s="2" t="s">
        <v>229</v>
      </c>
      <c r="QI572" s="4"/>
      <c r="QJ572" s="8"/>
      <c r="QK572" s="4"/>
      <c r="QL572" s="8"/>
      <c r="QM572" s="7"/>
      <c r="QN572" s="7"/>
      <c r="QO572" s="2" t="s">
        <v>229</v>
      </c>
      <c r="QP572" s="2" t="s">
        <v>229</v>
      </c>
      <c r="QQ572" s="2" t="s">
        <v>229</v>
      </c>
      <c r="QR572" s="2" t="s">
        <v>229</v>
      </c>
      <c r="QS572" s="2" t="s">
        <v>229</v>
      </c>
      <c r="QT572" s="2" t="s">
        <v>229</v>
      </c>
      <c r="QU572" s="4"/>
      <c r="QV572" s="8"/>
      <c r="QW572" s="4"/>
      <c r="QX572" s="8"/>
      <c r="QY572" s="7"/>
      <c r="QZ572" s="7"/>
      <c r="RA572" s="2" t="s">
        <v>239</v>
      </c>
      <c r="RB572" s="2" t="s">
        <v>275</v>
      </c>
      <c r="RC572" s="2" t="s">
        <v>338</v>
      </c>
      <c r="RD572" s="2" t="s">
        <v>229</v>
      </c>
      <c r="RE572" s="2" t="s">
        <v>241</v>
      </c>
      <c r="RF572" s="2" t="s">
        <v>229</v>
      </c>
      <c r="RG572" s="4"/>
      <c r="RH572" s="8"/>
      <c r="RI572" s="4"/>
      <c r="RJ572" s="8"/>
      <c r="RK572" s="7"/>
      <c r="RL572" s="7"/>
      <c r="RM572" s="2" t="s">
        <v>229</v>
      </c>
      <c r="RN572" s="2" t="s">
        <v>229</v>
      </c>
      <c r="RO572" s="2" t="s">
        <v>229</v>
      </c>
      <c r="RP572" s="2" t="s">
        <v>229</v>
      </c>
      <c r="RQ572" s="2" t="s">
        <v>229</v>
      </c>
      <c r="RR572" s="2" t="s">
        <v>229</v>
      </c>
      <c r="RS572" s="4"/>
      <c r="RT572" s="8"/>
      <c r="RU572" s="4"/>
      <c r="RV572" s="8"/>
      <c r="RW572" s="7"/>
      <c r="RX572" s="7"/>
      <c r="RY572" s="2" t="s">
        <v>239</v>
      </c>
      <c r="RZ572" s="2" t="s">
        <v>275</v>
      </c>
      <c r="SA572" s="2" t="s">
        <v>4135</v>
      </c>
      <c r="SB572" s="2" t="s">
        <v>879</v>
      </c>
      <c r="SC572" s="2" t="s">
        <v>241</v>
      </c>
      <c r="SD572" s="2" t="s">
        <v>229</v>
      </c>
      <c r="SE572" s="4">
        <v>105</v>
      </c>
      <c r="SF572" s="4"/>
      <c r="SG572" s="4"/>
      <c r="SH572" s="4"/>
      <c r="SI572" s="4">
        <v>26</v>
      </c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>
        <v>30</v>
      </c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>
        <v>180</v>
      </c>
      <c r="UM572" s="4"/>
      <c r="UN572" s="4"/>
      <c r="UO572" s="4"/>
      <c r="UP572" s="4"/>
      <c r="UQ572" s="4">
        <v>20</v>
      </c>
      <c r="UR572" s="4">
        <v>50</v>
      </c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</row>
    <row r="573">
      <c r="A573" s="2" t="s">
        <v>4136</v>
      </c>
      <c r="B573" s="2" t="s">
        <v>216</v>
      </c>
      <c r="C573" s="2" t="s">
        <v>3859</v>
      </c>
      <c r="D573" s="2" t="s">
        <v>3600</v>
      </c>
      <c r="E573" s="2" t="s">
        <v>3601</v>
      </c>
      <c r="F573" s="2" t="s">
        <v>4028</v>
      </c>
      <c r="G573" s="2" t="s">
        <v>4029</v>
      </c>
      <c r="H573" s="2" t="s">
        <v>4030</v>
      </c>
      <c r="I573" s="2" t="s">
        <v>4137</v>
      </c>
      <c r="J573" s="2" t="s">
        <v>2888</v>
      </c>
      <c r="K573" s="2" t="s">
        <v>3888</v>
      </c>
      <c r="L573" s="3">
        <v>37.6</v>
      </c>
      <c r="M573" s="3">
        <v>39.48</v>
      </c>
      <c r="N573" s="3">
        <v>89.99</v>
      </c>
      <c r="O573" s="2" t="s">
        <v>226</v>
      </c>
      <c r="P573" s="2" t="s">
        <v>618</v>
      </c>
      <c r="Q573" s="2" t="s">
        <v>228</v>
      </c>
      <c r="R573" s="2" t="s">
        <v>229</v>
      </c>
      <c r="S573" s="2" t="s">
        <v>4032</v>
      </c>
      <c r="T573" s="2" t="s">
        <v>3733</v>
      </c>
      <c r="U573" s="2" t="s">
        <v>286</v>
      </c>
      <c r="V573" s="2" t="s">
        <v>1524</v>
      </c>
      <c r="W573" s="2" t="s">
        <v>1009</v>
      </c>
      <c r="X573" s="2" t="s">
        <v>229</v>
      </c>
      <c r="Y573" s="2" t="s">
        <v>702</v>
      </c>
      <c r="Z573" s="4">
        <v>378</v>
      </c>
      <c r="AA573" s="4">
        <f>=ROUNDDOWN(29.0769230769231,0)</f>
      </c>
      <c r="AB573" s="5">
        <v>13</v>
      </c>
      <c r="AC573" s="2" t="s">
        <v>229</v>
      </c>
      <c r="AD573" s="4"/>
      <c r="AE573" s="4"/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>
        <v>11</v>
      </c>
      <c r="AQ573" s="8">
        <v>480.4</v>
      </c>
      <c r="AR573" s="4">
        <v>14</v>
      </c>
      <c r="AS573" s="8">
        <v>615.63</v>
      </c>
      <c r="AT573" s="7">
        <v>-0.2143</v>
      </c>
      <c r="AU573" s="7">
        <v>-0.2197</v>
      </c>
      <c r="AV573" s="4">
        <v>17</v>
      </c>
      <c r="AW573" s="8">
        <v>784.5</v>
      </c>
      <c r="AX573" s="4">
        <v>19</v>
      </c>
      <c r="AY573" s="8">
        <v>889.11</v>
      </c>
      <c r="AZ573" s="7">
        <v>-0.1053</v>
      </c>
      <c r="BA573" s="7">
        <v>-0.1177</v>
      </c>
      <c r="BB573" s="7">
        <v>0.6124</v>
      </c>
      <c r="BC573" s="4">
        <v>17</v>
      </c>
      <c r="BD573" s="8">
        <v>784.5</v>
      </c>
      <c r="BE573" s="4">
        <v>19</v>
      </c>
      <c r="BF573" s="8">
        <v>889.11</v>
      </c>
      <c r="BG573" s="7">
        <v>-0.1053</v>
      </c>
      <c r="BH573" s="7">
        <v>-0.1177</v>
      </c>
      <c r="BI573" s="7">
        <v>1</v>
      </c>
      <c r="BJ573" s="4">
        <v>11</v>
      </c>
      <c r="BK573" s="8">
        <v>480.4</v>
      </c>
      <c r="BL573" s="2" t="s">
        <v>4138</v>
      </c>
      <c r="BM573" s="7">
        <v>1</v>
      </c>
      <c r="BN573" s="7">
        <v>1</v>
      </c>
      <c r="BO573" s="4">
        <v>7</v>
      </c>
      <c r="BP573" s="8">
        <v>310.24</v>
      </c>
      <c r="BQ573" s="4">
        <v>13</v>
      </c>
      <c r="BR573" s="8">
        <v>576.16</v>
      </c>
      <c r="BS573" s="7">
        <v>-0.4615</v>
      </c>
      <c r="BT573" s="7">
        <v>-0.4615</v>
      </c>
      <c r="BU573" s="2" t="s">
        <v>239</v>
      </c>
      <c r="BV573" s="2" t="s">
        <v>226</v>
      </c>
      <c r="BW573" s="2" t="s">
        <v>229</v>
      </c>
      <c r="BX573" s="2" t="s">
        <v>2944</v>
      </c>
      <c r="BY573" s="2" t="s">
        <v>241</v>
      </c>
      <c r="BZ573" s="2" t="s">
        <v>229</v>
      </c>
      <c r="CA573" s="4"/>
      <c r="CB573" s="8"/>
      <c r="CC573" s="4"/>
      <c r="CD573" s="8"/>
      <c r="CE573" s="7"/>
      <c r="CF573" s="7"/>
      <c r="CG573" s="2" t="s">
        <v>239</v>
      </c>
      <c r="CH573" s="2" t="s">
        <v>226</v>
      </c>
      <c r="CI573" s="2" t="s">
        <v>925</v>
      </c>
      <c r="CJ573" s="2" t="s">
        <v>1866</v>
      </c>
      <c r="CK573" s="2" t="s">
        <v>241</v>
      </c>
      <c r="CL573" s="2" t="s">
        <v>229</v>
      </c>
      <c r="CM573" s="4"/>
      <c r="CN573" s="8"/>
      <c r="CO573" s="4"/>
      <c r="CP573" s="8"/>
      <c r="CQ573" s="7"/>
      <c r="CR573" s="7"/>
      <c r="CS573" s="2" t="s">
        <v>239</v>
      </c>
      <c r="CT573" s="2" t="s">
        <v>226</v>
      </c>
      <c r="CU573" s="2" t="s">
        <v>696</v>
      </c>
      <c r="CV573" s="2" t="s">
        <v>702</v>
      </c>
      <c r="CW573" s="2" t="s">
        <v>263</v>
      </c>
      <c r="CX573" s="2" t="s">
        <v>229</v>
      </c>
      <c r="CY573" s="4">
        <v>2</v>
      </c>
      <c r="CZ573" s="8">
        <v>64.9</v>
      </c>
      <c r="DA573" s="4"/>
      <c r="DB573" s="8"/>
      <c r="DC573" s="7"/>
      <c r="DD573" s="7"/>
      <c r="DE573" s="2" t="s">
        <v>239</v>
      </c>
      <c r="DF573" s="2" t="s">
        <v>226</v>
      </c>
      <c r="DG573" s="2" t="s">
        <v>952</v>
      </c>
      <c r="DH573" s="2" t="s">
        <v>703</v>
      </c>
      <c r="DI573" s="2" t="s">
        <v>241</v>
      </c>
      <c r="DJ573" s="2" t="s">
        <v>229</v>
      </c>
      <c r="DK573" s="4">
        <v>2</v>
      </c>
      <c r="DL573" s="8">
        <v>105.26</v>
      </c>
      <c r="DM573" s="4">
        <v>1</v>
      </c>
      <c r="DN573" s="8">
        <v>39.47</v>
      </c>
      <c r="DO573" s="7">
        <v>1</v>
      </c>
      <c r="DP573" s="7">
        <v>1.6668</v>
      </c>
      <c r="DQ573" s="2" t="s">
        <v>239</v>
      </c>
      <c r="DR573" s="2" t="s">
        <v>226</v>
      </c>
      <c r="DS573" s="2" t="s">
        <v>3990</v>
      </c>
      <c r="DT573" s="2" t="s">
        <v>871</v>
      </c>
      <c r="DU573" s="2" t="s">
        <v>241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239</v>
      </c>
      <c r="ED573" s="2" t="s">
        <v>226</v>
      </c>
      <c r="EE573" s="2" t="s">
        <v>813</v>
      </c>
      <c r="EF573" s="2" t="s">
        <v>748</v>
      </c>
      <c r="EG573" s="2" t="s">
        <v>241</v>
      </c>
      <c r="EH573" s="2" t="s">
        <v>229</v>
      </c>
      <c r="EI573" s="4"/>
      <c r="EJ573" s="8"/>
      <c r="EK573" s="4"/>
      <c r="EL573" s="8"/>
      <c r="EM573" s="7"/>
      <c r="EN573" s="7"/>
      <c r="EO573" s="2" t="s">
        <v>239</v>
      </c>
      <c r="EP573" s="2" t="s">
        <v>226</v>
      </c>
      <c r="EQ573" s="2" t="s">
        <v>755</v>
      </c>
      <c r="ER573" s="2" t="s">
        <v>1627</v>
      </c>
      <c r="ES573" s="2" t="s">
        <v>241</v>
      </c>
      <c r="ET573" s="2" t="s">
        <v>229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226</v>
      </c>
      <c r="FC573" s="2" t="s">
        <v>4001</v>
      </c>
      <c r="FD573" s="2" t="s">
        <v>1854</v>
      </c>
      <c r="FE573" s="2" t="s">
        <v>241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226</v>
      </c>
      <c r="FO573" s="2" t="s">
        <v>2275</v>
      </c>
      <c r="FP573" s="2" t="s">
        <v>4128</v>
      </c>
      <c r="FQ573" s="2" t="s">
        <v>241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239</v>
      </c>
      <c r="FZ573" s="2" t="s">
        <v>226</v>
      </c>
      <c r="GA573" s="2" t="s">
        <v>327</v>
      </c>
      <c r="GB573" s="2" t="s">
        <v>229</v>
      </c>
      <c r="GC573" s="2" t="s">
        <v>241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714</v>
      </c>
      <c r="GL573" s="2" t="s">
        <v>275</v>
      </c>
      <c r="GM573" s="2" t="s">
        <v>974</v>
      </c>
      <c r="GN573" s="2" t="s">
        <v>1193</v>
      </c>
      <c r="GO573" s="2" t="s">
        <v>241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239</v>
      </c>
      <c r="GX573" s="2" t="s">
        <v>226</v>
      </c>
      <c r="GY573" s="2" t="s">
        <v>839</v>
      </c>
      <c r="GZ573" s="2" t="s">
        <v>596</v>
      </c>
      <c r="HA573" s="2" t="s">
        <v>241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239</v>
      </c>
      <c r="HJ573" s="2" t="s">
        <v>275</v>
      </c>
      <c r="HK573" s="2" t="s">
        <v>711</v>
      </c>
      <c r="HL573" s="2" t="s">
        <v>813</v>
      </c>
      <c r="HM573" s="2" t="s">
        <v>241</v>
      </c>
      <c r="HN573" s="2" t="s">
        <v>229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226</v>
      </c>
      <c r="HW573" s="2" t="s">
        <v>1540</v>
      </c>
      <c r="HX573" s="2" t="s">
        <v>2482</v>
      </c>
      <c r="HY573" s="2" t="s">
        <v>241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239</v>
      </c>
      <c r="IH573" s="2" t="s">
        <v>226</v>
      </c>
      <c r="II573" s="2" t="s">
        <v>1039</v>
      </c>
      <c r="IJ573" s="2" t="s">
        <v>1035</v>
      </c>
      <c r="IK573" s="2" t="s">
        <v>241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239</v>
      </c>
      <c r="IT573" s="2" t="s">
        <v>226</v>
      </c>
      <c r="IU573" s="2" t="s">
        <v>976</v>
      </c>
      <c r="IV573" s="2" t="s">
        <v>3824</v>
      </c>
      <c r="IW573" s="2" t="s">
        <v>241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239</v>
      </c>
      <c r="JF573" s="2" t="s">
        <v>226</v>
      </c>
      <c r="JG573" s="2" t="s">
        <v>268</v>
      </c>
      <c r="JH573" s="2" t="s">
        <v>4139</v>
      </c>
      <c r="JI573" s="2" t="s">
        <v>241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229</v>
      </c>
      <c r="JR573" s="2" t="s">
        <v>229</v>
      </c>
      <c r="JS573" s="2" t="s">
        <v>229</v>
      </c>
      <c r="JT573" s="2" t="s">
        <v>229</v>
      </c>
      <c r="JU573" s="2" t="s">
        <v>229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272</v>
      </c>
      <c r="KD573" s="2" t="s">
        <v>226</v>
      </c>
      <c r="KE573" s="2" t="s">
        <v>229</v>
      </c>
      <c r="KF573" s="2" t="s">
        <v>229</v>
      </c>
      <c r="KG573" s="2" t="s">
        <v>241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272</v>
      </c>
      <c r="KP573" s="2" t="s">
        <v>226</v>
      </c>
      <c r="KQ573" s="2" t="s">
        <v>229</v>
      </c>
      <c r="KR573" s="2" t="s">
        <v>229</v>
      </c>
      <c r="KS573" s="2" t="s">
        <v>241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272</v>
      </c>
      <c r="LB573" s="2" t="s">
        <v>226</v>
      </c>
      <c r="LC573" s="2" t="s">
        <v>938</v>
      </c>
      <c r="LD573" s="2" t="s">
        <v>229</v>
      </c>
      <c r="LE573" s="2" t="s">
        <v>241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229</v>
      </c>
      <c r="LN573" s="2" t="s">
        <v>229</v>
      </c>
      <c r="LO573" s="2" t="s">
        <v>229</v>
      </c>
      <c r="LP573" s="2" t="s">
        <v>229</v>
      </c>
      <c r="LQ573" s="2" t="s">
        <v>229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239</v>
      </c>
      <c r="LZ573" s="2" t="s">
        <v>275</v>
      </c>
      <c r="MA573" s="2" t="s">
        <v>1353</v>
      </c>
      <c r="MB573" s="2" t="s">
        <v>708</v>
      </c>
      <c r="MC573" s="2" t="s">
        <v>241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278</v>
      </c>
      <c r="ML573" s="2" t="s">
        <v>226</v>
      </c>
      <c r="MM573" s="2" t="s">
        <v>229</v>
      </c>
      <c r="MN573" s="2" t="s">
        <v>229</v>
      </c>
      <c r="MO573" s="2" t="s">
        <v>241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239</v>
      </c>
      <c r="MX573" s="2" t="s">
        <v>226</v>
      </c>
      <c r="MY573" s="2" t="s">
        <v>268</v>
      </c>
      <c r="MZ573" s="2" t="s">
        <v>2775</v>
      </c>
      <c r="NA573" s="2" t="s">
        <v>241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239</v>
      </c>
      <c r="NJ573" s="2" t="s">
        <v>260</v>
      </c>
      <c r="NK573" s="2" t="s">
        <v>773</v>
      </c>
      <c r="NL573" s="2" t="s">
        <v>1154</v>
      </c>
      <c r="NM573" s="2" t="s">
        <v>241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272</v>
      </c>
      <c r="NV573" s="2" t="s">
        <v>226</v>
      </c>
      <c r="NW573" s="2" t="s">
        <v>229</v>
      </c>
      <c r="NX573" s="2" t="s">
        <v>229</v>
      </c>
      <c r="NY573" s="2" t="s">
        <v>241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266</v>
      </c>
      <c r="OH573" s="2" t="s">
        <v>226</v>
      </c>
      <c r="OI573" s="2" t="s">
        <v>229</v>
      </c>
      <c r="OJ573" s="2" t="s">
        <v>229</v>
      </c>
      <c r="OK573" s="2" t="s">
        <v>241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229</v>
      </c>
      <c r="OT573" s="2" t="s">
        <v>229</v>
      </c>
      <c r="OU573" s="2" t="s">
        <v>229</v>
      </c>
      <c r="OV573" s="2" t="s">
        <v>229</v>
      </c>
      <c r="OW573" s="2" t="s">
        <v>229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229</v>
      </c>
      <c r="PF573" s="2" t="s">
        <v>229</v>
      </c>
      <c r="PG573" s="2" t="s">
        <v>229</v>
      </c>
      <c r="PH573" s="2" t="s">
        <v>229</v>
      </c>
      <c r="PI573" s="2" t="s">
        <v>229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239</v>
      </c>
      <c r="PR573" s="2" t="s">
        <v>275</v>
      </c>
      <c r="PS573" s="2" t="s">
        <v>726</v>
      </c>
      <c r="PT573" s="2" t="s">
        <v>699</v>
      </c>
      <c r="PU573" s="2" t="s">
        <v>241</v>
      </c>
      <c r="PV573" s="2" t="s">
        <v>229</v>
      </c>
      <c r="PW573" s="4"/>
      <c r="PX573" s="8"/>
      <c r="PY573" s="4"/>
      <c r="PZ573" s="8"/>
      <c r="QA573" s="7"/>
      <c r="QB573" s="7"/>
      <c r="QC573" s="2" t="s">
        <v>281</v>
      </c>
      <c r="QD573" s="2" t="s">
        <v>226</v>
      </c>
      <c r="QE573" s="2" t="s">
        <v>229</v>
      </c>
      <c r="QF573" s="2" t="s">
        <v>229</v>
      </c>
      <c r="QG573" s="2" t="s">
        <v>241</v>
      </c>
      <c r="QH573" s="2" t="s">
        <v>229</v>
      </c>
      <c r="QI573" s="4"/>
      <c r="QJ573" s="8"/>
      <c r="QK573" s="4"/>
      <c r="QL573" s="8"/>
      <c r="QM573" s="7"/>
      <c r="QN573" s="7"/>
      <c r="QO573" s="2" t="s">
        <v>229</v>
      </c>
      <c r="QP573" s="2" t="s">
        <v>229</v>
      </c>
      <c r="QQ573" s="2" t="s">
        <v>229</v>
      </c>
      <c r="QR573" s="2" t="s">
        <v>229</v>
      </c>
      <c r="QS573" s="2" t="s">
        <v>229</v>
      </c>
      <c r="QT573" s="2" t="s">
        <v>229</v>
      </c>
      <c r="QU573" s="4"/>
      <c r="QV573" s="8"/>
      <c r="QW573" s="4"/>
      <c r="QX573" s="8"/>
      <c r="QY573" s="7"/>
      <c r="QZ573" s="7"/>
      <c r="RA573" s="2" t="s">
        <v>239</v>
      </c>
      <c r="RB573" s="2" t="s">
        <v>275</v>
      </c>
      <c r="RC573" s="2" t="s">
        <v>547</v>
      </c>
      <c r="RD573" s="2" t="s">
        <v>229</v>
      </c>
      <c r="RE573" s="2" t="s">
        <v>241</v>
      </c>
      <c r="RF573" s="2" t="s">
        <v>229</v>
      </c>
      <c r="RG573" s="4"/>
      <c r="RH573" s="8"/>
      <c r="RI573" s="4"/>
      <c r="RJ573" s="8"/>
      <c r="RK573" s="7"/>
      <c r="RL573" s="7"/>
      <c r="RM573" s="2" t="s">
        <v>229</v>
      </c>
      <c r="RN573" s="2" t="s">
        <v>229</v>
      </c>
      <c r="RO573" s="2" t="s">
        <v>229</v>
      </c>
      <c r="RP573" s="2" t="s">
        <v>229</v>
      </c>
      <c r="RQ573" s="2" t="s">
        <v>229</v>
      </c>
      <c r="RR573" s="2" t="s">
        <v>229</v>
      </c>
      <c r="RS573" s="4"/>
      <c r="RT573" s="8"/>
      <c r="RU573" s="4"/>
      <c r="RV573" s="8"/>
      <c r="RW573" s="7"/>
      <c r="RX573" s="7"/>
      <c r="RY573" s="2" t="s">
        <v>239</v>
      </c>
      <c r="RZ573" s="2" t="s">
        <v>275</v>
      </c>
      <c r="SA573" s="2" t="s">
        <v>2976</v>
      </c>
      <c r="SB573" s="2" t="s">
        <v>1411</v>
      </c>
      <c r="SC573" s="2" t="s">
        <v>241</v>
      </c>
      <c r="SD573" s="2" t="s">
        <v>229</v>
      </c>
      <c r="SE573" s="4">
        <v>268</v>
      </c>
      <c r="SF573" s="4"/>
      <c r="SG573" s="4"/>
      <c r="SH573" s="4"/>
      <c r="SI573" s="4">
        <v>110</v>
      </c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</row>
    <row r="574">
      <c r="A574" s="2" t="s">
        <v>4140</v>
      </c>
      <c r="B574" s="2" t="s">
        <v>216</v>
      </c>
      <c r="C574" s="2" t="s">
        <v>3859</v>
      </c>
      <c r="D574" s="2" t="s">
        <v>3600</v>
      </c>
      <c r="E574" s="2" t="s">
        <v>3601</v>
      </c>
      <c r="F574" s="2" t="s">
        <v>4028</v>
      </c>
      <c r="G574" s="2" t="s">
        <v>4029</v>
      </c>
      <c r="H574" s="2" t="s">
        <v>4030</v>
      </c>
      <c r="I574" s="2" t="s">
        <v>4137</v>
      </c>
      <c r="J574" s="2" t="s">
        <v>285</v>
      </c>
      <c r="K574" s="2" t="s">
        <v>3888</v>
      </c>
      <c r="L574" s="3">
        <v>48</v>
      </c>
      <c r="M574" s="3">
        <v>50.4</v>
      </c>
      <c r="N574" s="3">
        <v>109.99</v>
      </c>
      <c r="O574" s="2" t="s">
        <v>226</v>
      </c>
      <c r="P574" s="2" t="s">
        <v>618</v>
      </c>
      <c r="Q574" s="2" t="s">
        <v>228</v>
      </c>
      <c r="R574" s="2" t="s">
        <v>229</v>
      </c>
      <c r="S574" s="2" t="s">
        <v>4032</v>
      </c>
      <c r="T574" s="2" t="s">
        <v>3733</v>
      </c>
      <c r="U574" s="2" t="s">
        <v>733</v>
      </c>
      <c r="V574" s="2" t="s">
        <v>1524</v>
      </c>
      <c r="W574" s="2" t="s">
        <v>1009</v>
      </c>
      <c r="X574" s="2" t="s">
        <v>229</v>
      </c>
      <c r="Y574" s="2" t="s">
        <v>702</v>
      </c>
      <c r="Z574" s="4">
        <v>201</v>
      </c>
      <c r="AA574" s="4">
        <f>=ROUNDDOWN(18.2727272727273,0)</f>
      </c>
      <c r="AB574" s="5">
        <v>11</v>
      </c>
      <c r="AC574" s="2" t="s">
        <v>3918</v>
      </c>
      <c r="AD574" s="4">
        <v>150</v>
      </c>
      <c r="AE574" s="4">
        <v>310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>
        <v>6</v>
      </c>
      <c r="AQ574" s="8">
        <v>304.1</v>
      </c>
      <c r="AR574" s="4">
        <v>5</v>
      </c>
      <c r="AS574" s="8">
        <v>273.48</v>
      </c>
      <c r="AT574" s="7">
        <v>0.2</v>
      </c>
      <c r="AU574" s="7">
        <v>0.112</v>
      </c>
      <c r="AV574" s="4" t="s">
        <v>229</v>
      </c>
      <c r="AW574" s="8" t="s">
        <v>229</v>
      </c>
      <c r="AX574" s="4" t="s">
        <v>229</v>
      </c>
      <c r="AY574" s="8" t="s">
        <v>229</v>
      </c>
      <c r="AZ574" s="7" t="s">
        <v>229</v>
      </c>
      <c r="BA574" s="7" t="s">
        <v>229</v>
      </c>
      <c r="BB574" s="7">
        <v>0.3876</v>
      </c>
      <c r="BC574" s="4" t="s">
        <v>229</v>
      </c>
      <c r="BD574" s="8" t="s">
        <v>229</v>
      </c>
      <c r="BE574" s="4" t="s">
        <v>229</v>
      </c>
      <c r="BF574" s="8" t="s">
        <v>229</v>
      </c>
      <c r="BG574" s="7" t="s">
        <v>229</v>
      </c>
      <c r="BH574" s="7" t="s">
        <v>229</v>
      </c>
      <c r="BI574" s="7" t="s">
        <v>229</v>
      </c>
      <c r="BJ574" s="4">
        <v>6</v>
      </c>
      <c r="BK574" s="8">
        <v>304.1</v>
      </c>
      <c r="BL574" s="2" t="s">
        <v>4119</v>
      </c>
      <c r="BM574" s="7">
        <v>1</v>
      </c>
      <c r="BN574" s="7">
        <v>1</v>
      </c>
      <c r="BO574" s="4"/>
      <c r="BP574" s="8"/>
      <c r="BQ574" s="4">
        <v>3</v>
      </c>
      <c r="BR574" s="8">
        <v>170.94</v>
      </c>
      <c r="BS574" s="7">
        <v>-1</v>
      </c>
      <c r="BT574" s="7">
        <v>-1</v>
      </c>
      <c r="BU574" s="2" t="s">
        <v>239</v>
      </c>
      <c r="BV574" s="2" t="s">
        <v>226</v>
      </c>
      <c r="BW574" s="2" t="s">
        <v>229</v>
      </c>
      <c r="BX574" s="2" t="s">
        <v>2944</v>
      </c>
      <c r="BY574" s="2" t="s">
        <v>241</v>
      </c>
      <c r="BZ574" s="2" t="s">
        <v>229</v>
      </c>
      <c r="CA574" s="4"/>
      <c r="CB574" s="8"/>
      <c r="CC574" s="4"/>
      <c r="CD574" s="8"/>
      <c r="CE574" s="7"/>
      <c r="CF574" s="7"/>
      <c r="CG574" s="2" t="s">
        <v>239</v>
      </c>
      <c r="CH574" s="2" t="s">
        <v>226</v>
      </c>
      <c r="CI574" s="2" t="s">
        <v>925</v>
      </c>
      <c r="CJ574" s="2" t="s">
        <v>2944</v>
      </c>
      <c r="CK574" s="2" t="s">
        <v>241</v>
      </c>
      <c r="CL574" s="2" t="s">
        <v>229</v>
      </c>
      <c r="CM574" s="4">
        <v>3</v>
      </c>
      <c r="CN574" s="8">
        <v>156.45</v>
      </c>
      <c r="CO574" s="4">
        <v>1</v>
      </c>
      <c r="CP574" s="8">
        <v>52.15</v>
      </c>
      <c r="CQ574" s="7">
        <v>2</v>
      </c>
      <c r="CR574" s="7">
        <v>2</v>
      </c>
      <c r="CS574" s="2" t="s">
        <v>239</v>
      </c>
      <c r="CT574" s="2" t="s">
        <v>226</v>
      </c>
      <c r="CU574" s="2" t="s">
        <v>696</v>
      </c>
      <c r="CV574" s="2" t="s">
        <v>1854</v>
      </c>
      <c r="CW574" s="2" t="s">
        <v>263</v>
      </c>
      <c r="CX574" s="2" t="s">
        <v>229</v>
      </c>
      <c r="CY574" s="4">
        <v>1</v>
      </c>
      <c r="CZ574" s="8">
        <v>46.87</v>
      </c>
      <c r="DA574" s="4"/>
      <c r="DB574" s="8"/>
      <c r="DC574" s="7"/>
      <c r="DD574" s="7"/>
      <c r="DE574" s="2" t="s">
        <v>239</v>
      </c>
      <c r="DF574" s="2" t="s">
        <v>226</v>
      </c>
      <c r="DG574" s="2" t="s">
        <v>952</v>
      </c>
      <c r="DH574" s="2" t="s">
        <v>4034</v>
      </c>
      <c r="DI574" s="2" t="s">
        <v>241</v>
      </c>
      <c r="DJ574" s="2" t="s">
        <v>229</v>
      </c>
      <c r="DK574" s="4">
        <v>2</v>
      </c>
      <c r="DL574" s="8">
        <v>100.78</v>
      </c>
      <c r="DM574" s="4">
        <v>1</v>
      </c>
      <c r="DN574" s="8">
        <v>50.39</v>
      </c>
      <c r="DO574" s="7">
        <v>1</v>
      </c>
      <c r="DP574" s="7">
        <v>1</v>
      </c>
      <c r="DQ574" s="2" t="s">
        <v>239</v>
      </c>
      <c r="DR574" s="2" t="s">
        <v>226</v>
      </c>
      <c r="DS574" s="2" t="s">
        <v>3990</v>
      </c>
      <c r="DT574" s="2" t="s">
        <v>4141</v>
      </c>
      <c r="DU574" s="2" t="s">
        <v>241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239</v>
      </c>
      <c r="ED574" s="2" t="s">
        <v>226</v>
      </c>
      <c r="EE574" s="2" t="s">
        <v>813</v>
      </c>
      <c r="EF574" s="2" t="s">
        <v>1615</v>
      </c>
      <c r="EG574" s="2" t="s">
        <v>241</v>
      </c>
      <c r="EH574" s="2" t="s">
        <v>229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226</v>
      </c>
      <c r="EQ574" s="2" t="s">
        <v>755</v>
      </c>
      <c r="ER574" s="2" t="s">
        <v>4040</v>
      </c>
      <c r="ES574" s="2" t="s">
        <v>241</v>
      </c>
      <c r="ET574" s="2" t="s">
        <v>229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226</v>
      </c>
      <c r="FC574" s="2" t="s">
        <v>4001</v>
      </c>
      <c r="FD574" s="2" t="s">
        <v>1854</v>
      </c>
      <c r="FE574" s="2" t="s">
        <v>241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226</v>
      </c>
      <c r="FO574" s="2" t="s">
        <v>1441</v>
      </c>
      <c r="FP574" s="2" t="s">
        <v>4035</v>
      </c>
      <c r="FQ574" s="2" t="s">
        <v>241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239</v>
      </c>
      <c r="FZ574" s="2" t="s">
        <v>226</v>
      </c>
      <c r="GA574" s="2" t="s">
        <v>327</v>
      </c>
      <c r="GB574" s="2" t="s">
        <v>229</v>
      </c>
      <c r="GC574" s="2" t="s">
        <v>241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714</v>
      </c>
      <c r="GL574" s="2" t="s">
        <v>275</v>
      </c>
      <c r="GM574" s="2" t="s">
        <v>974</v>
      </c>
      <c r="GN574" s="2" t="s">
        <v>1542</v>
      </c>
      <c r="GO574" s="2" t="s">
        <v>241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239</v>
      </c>
      <c r="GX574" s="2" t="s">
        <v>226</v>
      </c>
      <c r="GY574" s="2" t="s">
        <v>1492</v>
      </c>
      <c r="GZ574" s="2" t="s">
        <v>3124</v>
      </c>
      <c r="HA574" s="2" t="s">
        <v>241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239</v>
      </c>
      <c r="HJ574" s="2" t="s">
        <v>275</v>
      </c>
      <c r="HK574" s="2" t="s">
        <v>711</v>
      </c>
      <c r="HL574" s="2" t="s">
        <v>937</v>
      </c>
      <c r="HM574" s="2" t="s">
        <v>241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226</v>
      </c>
      <c r="HW574" s="2" t="s">
        <v>1540</v>
      </c>
      <c r="HX574" s="2" t="s">
        <v>2482</v>
      </c>
      <c r="HY574" s="2" t="s">
        <v>241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239</v>
      </c>
      <c r="IH574" s="2" t="s">
        <v>226</v>
      </c>
      <c r="II574" s="2" t="s">
        <v>881</v>
      </c>
      <c r="IJ574" s="2" t="s">
        <v>1765</v>
      </c>
      <c r="IK574" s="2" t="s">
        <v>241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239</v>
      </c>
      <c r="IT574" s="2" t="s">
        <v>226</v>
      </c>
      <c r="IU574" s="2" t="s">
        <v>1312</v>
      </c>
      <c r="IV574" s="2" t="s">
        <v>362</v>
      </c>
      <c r="IW574" s="2" t="s">
        <v>241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239</v>
      </c>
      <c r="JF574" s="2" t="s">
        <v>226</v>
      </c>
      <c r="JG574" s="2" t="s">
        <v>268</v>
      </c>
      <c r="JH574" s="2" t="s">
        <v>1672</v>
      </c>
      <c r="JI574" s="2" t="s">
        <v>241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229</v>
      </c>
      <c r="JR574" s="2" t="s">
        <v>229</v>
      </c>
      <c r="JS574" s="2" t="s">
        <v>229</v>
      </c>
      <c r="JT574" s="2" t="s">
        <v>229</v>
      </c>
      <c r="JU574" s="2" t="s">
        <v>229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272</v>
      </c>
      <c r="KD574" s="2" t="s">
        <v>226</v>
      </c>
      <c r="KE574" s="2" t="s">
        <v>229</v>
      </c>
      <c r="KF574" s="2" t="s">
        <v>229</v>
      </c>
      <c r="KG574" s="2" t="s">
        <v>241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272</v>
      </c>
      <c r="KP574" s="2" t="s">
        <v>226</v>
      </c>
      <c r="KQ574" s="2" t="s">
        <v>229</v>
      </c>
      <c r="KR574" s="2" t="s">
        <v>229</v>
      </c>
      <c r="KS574" s="2" t="s">
        <v>241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272</v>
      </c>
      <c r="LB574" s="2" t="s">
        <v>226</v>
      </c>
      <c r="LC574" s="2" t="s">
        <v>938</v>
      </c>
      <c r="LD574" s="2" t="s">
        <v>229</v>
      </c>
      <c r="LE574" s="2" t="s">
        <v>241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229</v>
      </c>
      <c r="LN574" s="2" t="s">
        <v>229</v>
      </c>
      <c r="LO574" s="2" t="s">
        <v>229</v>
      </c>
      <c r="LP574" s="2" t="s">
        <v>229</v>
      </c>
      <c r="LQ574" s="2" t="s">
        <v>229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239</v>
      </c>
      <c r="LZ574" s="2" t="s">
        <v>275</v>
      </c>
      <c r="MA574" s="2" t="s">
        <v>1353</v>
      </c>
      <c r="MB574" s="2" t="s">
        <v>708</v>
      </c>
      <c r="MC574" s="2" t="s">
        <v>241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278</v>
      </c>
      <c r="ML574" s="2" t="s">
        <v>226</v>
      </c>
      <c r="MM574" s="2" t="s">
        <v>229</v>
      </c>
      <c r="MN574" s="2" t="s">
        <v>229</v>
      </c>
      <c r="MO574" s="2" t="s">
        <v>241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239</v>
      </c>
      <c r="MX574" s="2" t="s">
        <v>226</v>
      </c>
      <c r="MY574" s="2" t="s">
        <v>268</v>
      </c>
      <c r="MZ574" s="2" t="s">
        <v>4142</v>
      </c>
      <c r="NA574" s="2" t="s">
        <v>241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239</v>
      </c>
      <c r="NJ574" s="2" t="s">
        <v>260</v>
      </c>
      <c r="NK574" s="2" t="s">
        <v>773</v>
      </c>
      <c r="NL574" s="2" t="s">
        <v>1235</v>
      </c>
      <c r="NM574" s="2" t="s">
        <v>241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272</v>
      </c>
      <c r="NV574" s="2" t="s">
        <v>226</v>
      </c>
      <c r="NW574" s="2" t="s">
        <v>229</v>
      </c>
      <c r="NX574" s="2" t="s">
        <v>229</v>
      </c>
      <c r="NY574" s="2" t="s">
        <v>241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266</v>
      </c>
      <c r="OH574" s="2" t="s">
        <v>226</v>
      </c>
      <c r="OI574" s="2" t="s">
        <v>229</v>
      </c>
      <c r="OJ574" s="2" t="s">
        <v>229</v>
      </c>
      <c r="OK574" s="2" t="s">
        <v>241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229</v>
      </c>
      <c r="OT574" s="2" t="s">
        <v>229</v>
      </c>
      <c r="OU574" s="2" t="s">
        <v>229</v>
      </c>
      <c r="OV574" s="2" t="s">
        <v>229</v>
      </c>
      <c r="OW574" s="2" t="s">
        <v>229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229</v>
      </c>
      <c r="PF574" s="2" t="s">
        <v>229</v>
      </c>
      <c r="PG574" s="2" t="s">
        <v>229</v>
      </c>
      <c r="PH574" s="2" t="s">
        <v>229</v>
      </c>
      <c r="PI574" s="2" t="s">
        <v>229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239</v>
      </c>
      <c r="PR574" s="2" t="s">
        <v>275</v>
      </c>
      <c r="PS574" s="2" t="s">
        <v>726</v>
      </c>
      <c r="PT574" s="2" t="s">
        <v>3103</v>
      </c>
      <c r="PU574" s="2" t="s">
        <v>241</v>
      </c>
      <c r="PV574" s="2" t="s">
        <v>229</v>
      </c>
      <c r="PW574" s="4"/>
      <c r="PX574" s="8"/>
      <c r="PY574" s="4"/>
      <c r="PZ574" s="8"/>
      <c r="QA574" s="7"/>
      <c r="QB574" s="7"/>
      <c r="QC574" s="2" t="s">
        <v>281</v>
      </c>
      <c r="QD574" s="2" t="s">
        <v>226</v>
      </c>
      <c r="QE574" s="2" t="s">
        <v>229</v>
      </c>
      <c r="QF574" s="2" t="s">
        <v>229</v>
      </c>
      <c r="QG574" s="2" t="s">
        <v>241</v>
      </c>
      <c r="QH574" s="2" t="s">
        <v>229</v>
      </c>
      <c r="QI574" s="4"/>
      <c r="QJ574" s="8"/>
      <c r="QK574" s="4"/>
      <c r="QL574" s="8"/>
      <c r="QM574" s="7"/>
      <c r="QN574" s="7"/>
      <c r="QO574" s="2" t="s">
        <v>229</v>
      </c>
      <c r="QP574" s="2" t="s">
        <v>229</v>
      </c>
      <c r="QQ574" s="2" t="s">
        <v>229</v>
      </c>
      <c r="QR574" s="2" t="s">
        <v>229</v>
      </c>
      <c r="QS574" s="2" t="s">
        <v>229</v>
      </c>
      <c r="QT574" s="2" t="s">
        <v>229</v>
      </c>
      <c r="QU574" s="4"/>
      <c r="QV574" s="8"/>
      <c r="QW574" s="4"/>
      <c r="QX574" s="8"/>
      <c r="QY574" s="7"/>
      <c r="QZ574" s="7"/>
      <c r="RA574" s="2" t="s">
        <v>239</v>
      </c>
      <c r="RB574" s="2" t="s">
        <v>275</v>
      </c>
      <c r="RC574" s="2" t="s">
        <v>547</v>
      </c>
      <c r="RD574" s="2" t="s">
        <v>434</v>
      </c>
      <c r="RE574" s="2" t="s">
        <v>241</v>
      </c>
      <c r="RF574" s="2" t="s">
        <v>229</v>
      </c>
      <c r="RG574" s="4"/>
      <c r="RH574" s="8"/>
      <c r="RI574" s="4"/>
      <c r="RJ574" s="8"/>
      <c r="RK574" s="7"/>
      <c r="RL574" s="7"/>
      <c r="RM574" s="2" t="s">
        <v>229</v>
      </c>
      <c r="RN574" s="2" t="s">
        <v>229</v>
      </c>
      <c r="RO574" s="2" t="s">
        <v>229</v>
      </c>
      <c r="RP574" s="2" t="s">
        <v>229</v>
      </c>
      <c r="RQ574" s="2" t="s">
        <v>229</v>
      </c>
      <c r="RR574" s="2" t="s">
        <v>229</v>
      </c>
      <c r="RS574" s="4"/>
      <c r="RT574" s="8"/>
      <c r="RU574" s="4"/>
      <c r="RV574" s="8"/>
      <c r="RW574" s="7"/>
      <c r="RX574" s="7"/>
      <c r="RY574" s="2" t="s">
        <v>239</v>
      </c>
      <c r="RZ574" s="2" t="s">
        <v>275</v>
      </c>
      <c r="SA574" s="2" t="s">
        <v>2916</v>
      </c>
      <c r="SB574" s="2" t="s">
        <v>3492</v>
      </c>
      <c r="SC574" s="2" t="s">
        <v>241</v>
      </c>
      <c r="SD574" s="2" t="s">
        <v>229</v>
      </c>
      <c r="SE574" s="4">
        <v>145</v>
      </c>
      <c r="SF574" s="4"/>
      <c r="SG574" s="4"/>
      <c r="SH574" s="4"/>
      <c r="SI574" s="4">
        <v>56</v>
      </c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>
        <v>150</v>
      </c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>
        <v>130</v>
      </c>
      <c r="UW574" s="4"/>
      <c r="UX574" s="4"/>
      <c r="UY574" s="4">
        <v>30</v>
      </c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</row>
    <row r="575">
      <c r="A575" s="2" t="s">
        <v>4143</v>
      </c>
      <c r="B575" s="2" t="s">
        <v>216</v>
      </c>
      <c r="C575" s="2" t="s">
        <v>3859</v>
      </c>
      <c r="D575" s="2" t="s">
        <v>3600</v>
      </c>
      <c r="E575" s="2" t="s">
        <v>3601</v>
      </c>
      <c r="F575" s="2" t="s">
        <v>1433</v>
      </c>
      <c r="G575" s="2" t="s">
        <v>3860</v>
      </c>
      <c r="H575" s="2" t="s">
        <v>3861</v>
      </c>
      <c r="I575" s="2" t="s">
        <v>4144</v>
      </c>
      <c r="J575" s="2" t="s">
        <v>2888</v>
      </c>
      <c r="K575" s="2" t="s">
        <v>1878</v>
      </c>
      <c r="L575" s="3">
        <v>57.5</v>
      </c>
      <c r="M575" s="3">
        <v>60.38</v>
      </c>
      <c r="N575" s="3">
        <v>114.99</v>
      </c>
      <c r="O575" s="2" t="s">
        <v>226</v>
      </c>
      <c r="P575" s="2" t="s">
        <v>618</v>
      </c>
      <c r="Q575" s="2" t="s">
        <v>228</v>
      </c>
      <c r="R575" s="2" t="s">
        <v>229</v>
      </c>
      <c r="S575" s="2" t="s">
        <v>3863</v>
      </c>
      <c r="T575" s="2" t="s">
        <v>3733</v>
      </c>
      <c r="U575" s="2" t="s">
        <v>286</v>
      </c>
      <c r="V575" s="2" t="s">
        <v>2307</v>
      </c>
      <c r="W575" s="2" t="s">
        <v>3757</v>
      </c>
      <c r="X575" s="2" t="s">
        <v>3573</v>
      </c>
      <c r="Y575" s="2" t="s">
        <v>3864</v>
      </c>
      <c r="Z575" s="4">
        <v>73</v>
      </c>
      <c r="AA575" s="4">
        <f>=ROUNDDOWN(12.1666666666667,0)</f>
      </c>
      <c r="AB575" s="5">
        <v>6</v>
      </c>
      <c r="AC575" s="2" t="s">
        <v>3992</v>
      </c>
      <c r="AD575" s="4">
        <v>110</v>
      </c>
      <c r="AE575" s="4">
        <v>250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>
        <v>3</v>
      </c>
      <c r="AQ575" s="8">
        <v>180.2</v>
      </c>
      <c r="AR575" s="4">
        <v>2</v>
      </c>
      <c r="AS575" s="8">
        <v>115</v>
      </c>
      <c r="AT575" s="7">
        <v>0.5</v>
      </c>
      <c r="AU575" s="7">
        <v>0.567</v>
      </c>
      <c r="AV575" s="4">
        <v>10</v>
      </c>
      <c r="AW575" s="8">
        <v>687.05</v>
      </c>
      <c r="AX575" s="4">
        <v>9</v>
      </c>
      <c r="AY575" s="8">
        <v>595.22</v>
      </c>
      <c r="AZ575" s="7">
        <v>0.1111</v>
      </c>
      <c r="BA575" s="7">
        <v>0.1543</v>
      </c>
      <c r="BB575" s="7">
        <v>0.2623</v>
      </c>
      <c r="BC575" s="4">
        <v>10</v>
      </c>
      <c r="BD575" s="8">
        <v>687.05</v>
      </c>
      <c r="BE575" s="4">
        <v>9</v>
      </c>
      <c r="BF575" s="8">
        <v>595.22</v>
      </c>
      <c r="BG575" s="7">
        <v>0.1111</v>
      </c>
      <c r="BH575" s="7">
        <v>0.1543</v>
      </c>
      <c r="BI575" s="7">
        <v>1</v>
      </c>
      <c r="BJ575" s="4">
        <v>3</v>
      </c>
      <c r="BK575" s="8">
        <v>180.2</v>
      </c>
      <c r="BL575" s="2" t="s">
        <v>4145</v>
      </c>
      <c r="BM575" s="7">
        <v>1</v>
      </c>
      <c r="BN575" s="7">
        <v>1</v>
      </c>
      <c r="BO575" s="4">
        <v>2</v>
      </c>
      <c r="BP575" s="8">
        <v>115</v>
      </c>
      <c r="BQ575" s="4">
        <v>2</v>
      </c>
      <c r="BR575" s="8">
        <v>115</v>
      </c>
      <c r="BS575" s="7"/>
      <c r="BT575" s="7"/>
      <c r="BU575" s="2" t="s">
        <v>239</v>
      </c>
      <c r="BV575" s="2" t="s">
        <v>226</v>
      </c>
      <c r="BW575" s="2" t="s">
        <v>229</v>
      </c>
      <c r="BX575" s="2" t="s">
        <v>713</v>
      </c>
      <c r="BY575" s="2" t="s">
        <v>241</v>
      </c>
      <c r="BZ575" s="2" t="s">
        <v>229</v>
      </c>
      <c r="CA575" s="4"/>
      <c r="CB575" s="8"/>
      <c r="CC575" s="4"/>
      <c r="CD575" s="8"/>
      <c r="CE575" s="7"/>
      <c r="CF575" s="7"/>
      <c r="CG575" s="2" t="s">
        <v>239</v>
      </c>
      <c r="CH575" s="2" t="s">
        <v>226</v>
      </c>
      <c r="CI575" s="2" t="s">
        <v>1599</v>
      </c>
      <c r="CJ575" s="2" t="s">
        <v>2762</v>
      </c>
      <c r="CK575" s="2" t="s">
        <v>241</v>
      </c>
      <c r="CL575" s="2" t="s">
        <v>229</v>
      </c>
      <c r="CM575" s="4">
        <v>1</v>
      </c>
      <c r="CN575" s="8">
        <v>65.2</v>
      </c>
      <c r="CO575" s="4"/>
      <c r="CP575" s="8"/>
      <c r="CQ575" s="7"/>
      <c r="CR575" s="7"/>
      <c r="CS575" s="2" t="s">
        <v>239</v>
      </c>
      <c r="CT575" s="2" t="s">
        <v>226</v>
      </c>
      <c r="CU575" s="2" t="s">
        <v>1258</v>
      </c>
      <c r="CV575" s="2" t="s">
        <v>1407</v>
      </c>
      <c r="CW575" s="2" t="s">
        <v>241</v>
      </c>
      <c r="CX575" s="2" t="s">
        <v>229</v>
      </c>
      <c r="CY575" s="4"/>
      <c r="CZ575" s="8"/>
      <c r="DA575" s="4"/>
      <c r="DB575" s="8"/>
      <c r="DC575" s="7"/>
      <c r="DD575" s="7"/>
      <c r="DE575" s="2" t="s">
        <v>239</v>
      </c>
      <c r="DF575" s="2" t="s">
        <v>226</v>
      </c>
      <c r="DG575" s="2" t="s">
        <v>1258</v>
      </c>
      <c r="DH575" s="2" t="s">
        <v>1405</v>
      </c>
      <c r="DI575" s="2" t="s">
        <v>241</v>
      </c>
      <c r="DJ575" s="2" t="s">
        <v>229</v>
      </c>
      <c r="DK575" s="4"/>
      <c r="DL575" s="8"/>
      <c r="DM575" s="4"/>
      <c r="DN575" s="8"/>
      <c r="DO575" s="7"/>
      <c r="DP575" s="7"/>
      <c r="DQ575" s="2" t="s">
        <v>239</v>
      </c>
      <c r="DR575" s="2" t="s">
        <v>226</v>
      </c>
      <c r="DS575" s="2" t="s">
        <v>3868</v>
      </c>
      <c r="DT575" s="2" t="s">
        <v>896</v>
      </c>
      <c r="DU575" s="2" t="s">
        <v>241</v>
      </c>
      <c r="DV575" s="2" t="s">
        <v>229</v>
      </c>
      <c r="DW575" s="4"/>
      <c r="DX575" s="8"/>
      <c r="DY575" s="4"/>
      <c r="DZ575" s="8"/>
      <c r="EA575" s="7"/>
      <c r="EB575" s="7"/>
      <c r="EC575" s="2" t="s">
        <v>239</v>
      </c>
      <c r="ED575" s="2" t="s">
        <v>226</v>
      </c>
      <c r="EE575" s="2" t="s">
        <v>1258</v>
      </c>
      <c r="EF575" s="2" t="s">
        <v>1354</v>
      </c>
      <c r="EG575" s="2" t="s">
        <v>241</v>
      </c>
      <c r="EH575" s="2" t="s">
        <v>229</v>
      </c>
      <c r="EI575" s="4"/>
      <c r="EJ575" s="8"/>
      <c r="EK575" s="4"/>
      <c r="EL575" s="8"/>
      <c r="EM575" s="7"/>
      <c r="EN575" s="7"/>
      <c r="EO575" s="2" t="s">
        <v>239</v>
      </c>
      <c r="EP575" s="2" t="s">
        <v>226</v>
      </c>
      <c r="EQ575" s="2" t="s">
        <v>1354</v>
      </c>
      <c r="ER575" s="2" t="s">
        <v>708</v>
      </c>
      <c r="ES575" s="2" t="s">
        <v>241</v>
      </c>
      <c r="ET575" s="2" t="s">
        <v>229</v>
      </c>
      <c r="EU575" s="4"/>
      <c r="EV575" s="8"/>
      <c r="EW575" s="4"/>
      <c r="EX575" s="8"/>
      <c r="EY575" s="7"/>
      <c r="EZ575" s="7"/>
      <c r="FA575" s="2" t="s">
        <v>239</v>
      </c>
      <c r="FB575" s="2" t="s">
        <v>226</v>
      </c>
      <c r="FC575" s="2" t="s">
        <v>1258</v>
      </c>
      <c r="FD575" s="2" t="s">
        <v>709</v>
      </c>
      <c r="FE575" s="2" t="s">
        <v>241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226</v>
      </c>
      <c r="FO575" s="2" t="s">
        <v>780</v>
      </c>
      <c r="FP575" s="2" t="s">
        <v>1364</v>
      </c>
      <c r="FQ575" s="2" t="s">
        <v>241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239</v>
      </c>
      <c r="FZ575" s="2" t="s">
        <v>226</v>
      </c>
      <c r="GA575" s="2" t="s">
        <v>327</v>
      </c>
      <c r="GB575" s="2" t="s">
        <v>229</v>
      </c>
      <c r="GC575" s="2" t="s">
        <v>241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714</v>
      </c>
      <c r="GL575" s="2" t="s">
        <v>275</v>
      </c>
      <c r="GM575" s="2" t="s">
        <v>830</v>
      </c>
      <c r="GN575" s="2" t="s">
        <v>1636</v>
      </c>
      <c r="GO575" s="2" t="s">
        <v>241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239</v>
      </c>
      <c r="GX575" s="2" t="s">
        <v>226</v>
      </c>
      <c r="GY575" s="2" t="s">
        <v>1492</v>
      </c>
      <c r="GZ575" s="2" t="s">
        <v>960</v>
      </c>
      <c r="HA575" s="2" t="s">
        <v>241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239</v>
      </c>
      <c r="HJ575" s="2" t="s">
        <v>275</v>
      </c>
      <c r="HK575" s="2" t="s">
        <v>3009</v>
      </c>
      <c r="HL575" s="2" t="s">
        <v>1810</v>
      </c>
      <c r="HM575" s="2" t="s">
        <v>241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239</v>
      </c>
      <c r="HV575" s="2" t="s">
        <v>226</v>
      </c>
      <c r="HW575" s="2" t="s">
        <v>1022</v>
      </c>
      <c r="HX575" s="2" t="s">
        <v>1491</v>
      </c>
      <c r="HY575" s="2" t="s">
        <v>241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266</v>
      </c>
      <c r="IH575" s="2" t="s">
        <v>226</v>
      </c>
      <c r="II575" s="2" t="s">
        <v>229</v>
      </c>
      <c r="IJ575" s="2" t="s">
        <v>229</v>
      </c>
      <c r="IK575" s="2" t="s">
        <v>241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267</v>
      </c>
      <c r="IT575" s="2" t="s">
        <v>226</v>
      </c>
      <c r="IU575" s="2" t="s">
        <v>229</v>
      </c>
      <c r="IV575" s="2" t="s">
        <v>229</v>
      </c>
      <c r="IW575" s="2" t="s">
        <v>241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239</v>
      </c>
      <c r="JF575" s="2" t="s">
        <v>226</v>
      </c>
      <c r="JG575" s="2" t="s">
        <v>268</v>
      </c>
      <c r="JH575" s="2" t="s">
        <v>437</v>
      </c>
      <c r="JI575" s="2" t="s">
        <v>241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229</v>
      </c>
      <c r="JR575" s="2" t="s">
        <v>229</v>
      </c>
      <c r="JS575" s="2" t="s">
        <v>229</v>
      </c>
      <c r="JT575" s="2" t="s">
        <v>229</v>
      </c>
      <c r="JU575" s="2" t="s">
        <v>229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272</v>
      </c>
      <c r="KD575" s="2" t="s">
        <v>226</v>
      </c>
      <c r="KE575" s="2" t="s">
        <v>229</v>
      </c>
      <c r="KF575" s="2" t="s">
        <v>229</v>
      </c>
      <c r="KG575" s="2" t="s">
        <v>241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272</v>
      </c>
      <c r="KP575" s="2" t="s">
        <v>226</v>
      </c>
      <c r="KQ575" s="2" t="s">
        <v>229</v>
      </c>
      <c r="KR575" s="2" t="s">
        <v>229</v>
      </c>
      <c r="KS575" s="2" t="s">
        <v>241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239</v>
      </c>
      <c r="LB575" s="2" t="s">
        <v>226</v>
      </c>
      <c r="LC575" s="2" t="s">
        <v>2753</v>
      </c>
      <c r="LD575" s="2" t="s">
        <v>229</v>
      </c>
      <c r="LE575" s="2" t="s">
        <v>241</v>
      </c>
      <c r="LF575" s="2" t="s">
        <v>229</v>
      </c>
      <c r="LG575" s="4"/>
      <c r="LH575" s="8"/>
      <c r="LI575" s="4"/>
      <c r="LJ575" s="8"/>
      <c r="LK575" s="7"/>
      <c r="LL575" s="7"/>
      <c r="LM575" s="2" t="s">
        <v>229</v>
      </c>
      <c r="LN575" s="2" t="s">
        <v>229</v>
      </c>
      <c r="LO575" s="2" t="s">
        <v>229</v>
      </c>
      <c r="LP575" s="2" t="s">
        <v>229</v>
      </c>
      <c r="LQ575" s="2" t="s">
        <v>229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239</v>
      </c>
      <c r="LZ575" s="2" t="s">
        <v>275</v>
      </c>
      <c r="MA575" s="2" t="s">
        <v>276</v>
      </c>
      <c r="MB575" s="2" t="s">
        <v>1313</v>
      </c>
      <c r="MC575" s="2" t="s">
        <v>241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278</v>
      </c>
      <c r="ML575" s="2" t="s">
        <v>226</v>
      </c>
      <c r="MM575" s="2" t="s">
        <v>229</v>
      </c>
      <c r="MN575" s="2" t="s">
        <v>229</v>
      </c>
      <c r="MO575" s="2" t="s">
        <v>241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267</v>
      </c>
      <c r="MX575" s="2" t="s">
        <v>226</v>
      </c>
      <c r="MY575" s="2" t="s">
        <v>229</v>
      </c>
      <c r="MZ575" s="2" t="s">
        <v>229</v>
      </c>
      <c r="NA575" s="2" t="s">
        <v>241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239</v>
      </c>
      <c r="NJ575" s="2" t="s">
        <v>260</v>
      </c>
      <c r="NK575" s="2" t="s">
        <v>1271</v>
      </c>
      <c r="NL575" s="2" t="s">
        <v>1416</v>
      </c>
      <c r="NM575" s="2" t="s">
        <v>241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272</v>
      </c>
      <c r="NV575" s="2" t="s">
        <v>226</v>
      </c>
      <c r="NW575" s="2" t="s">
        <v>229</v>
      </c>
      <c r="NX575" s="2" t="s">
        <v>229</v>
      </c>
      <c r="NY575" s="2" t="s">
        <v>241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272</v>
      </c>
      <c r="OH575" s="2" t="s">
        <v>226</v>
      </c>
      <c r="OI575" s="2" t="s">
        <v>229</v>
      </c>
      <c r="OJ575" s="2" t="s">
        <v>229</v>
      </c>
      <c r="OK575" s="2" t="s">
        <v>241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229</v>
      </c>
      <c r="OT575" s="2" t="s">
        <v>229</v>
      </c>
      <c r="OU575" s="2" t="s">
        <v>229</v>
      </c>
      <c r="OV575" s="2" t="s">
        <v>229</v>
      </c>
      <c r="OW575" s="2" t="s">
        <v>229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229</v>
      </c>
      <c r="PF575" s="2" t="s">
        <v>229</v>
      </c>
      <c r="PG575" s="2" t="s">
        <v>229</v>
      </c>
      <c r="PH575" s="2" t="s">
        <v>229</v>
      </c>
      <c r="PI575" s="2" t="s">
        <v>229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266</v>
      </c>
      <c r="PR575" s="2" t="s">
        <v>275</v>
      </c>
      <c r="PS575" s="2" t="s">
        <v>229</v>
      </c>
      <c r="PT575" s="2" t="s">
        <v>229</v>
      </c>
      <c r="PU575" s="2" t="s">
        <v>241</v>
      </c>
      <c r="PV575" s="2" t="s">
        <v>229</v>
      </c>
      <c r="PW575" s="4"/>
      <c r="PX575" s="8"/>
      <c r="PY575" s="4"/>
      <c r="PZ575" s="8"/>
      <c r="QA575" s="7"/>
      <c r="QB575" s="7"/>
      <c r="QC575" s="2" t="s">
        <v>281</v>
      </c>
      <c r="QD575" s="2" t="s">
        <v>226</v>
      </c>
      <c r="QE575" s="2" t="s">
        <v>229</v>
      </c>
      <c r="QF575" s="2" t="s">
        <v>229</v>
      </c>
      <c r="QG575" s="2" t="s">
        <v>241</v>
      </c>
      <c r="QH575" s="2" t="s">
        <v>229</v>
      </c>
      <c r="QI575" s="4"/>
      <c r="QJ575" s="8"/>
      <c r="QK575" s="4"/>
      <c r="QL575" s="8"/>
      <c r="QM575" s="7"/>
      <c r="QN575" s="7"/>
      <c r="QO575" s="2" t="s">
        <v>272</v>
      </c>
      <c r="QP575" s="2" t="s">
        <v>226</v>
      </c>
      <c r="QQ575" s="2" t="s">
        <v>229</v>
      </c>
      <c r="QR575" s="2" t="s">
        <v>229</v>
      </c>
      <c r="QS575" s="2" t="s">
        <v>241</v>
      </c>
      <c r="QT575" s="2" t="s">
        <v>229</v>
      </c>
      <c r="QU575" s="4"/>
      <c r="QV575" s="8"/>
      <c r="QW575" s="4"/>
      <c r="QX575" s="8"/>
      <c r="QY575" s="7"/>
      <c r="QZ575" s="7"/>
      <c r="RA575" s="2" t="s">
        <v>239</v>
      </c>
      <c r="RB575" s="2" t="s">
        <v>275</v>
      </c>
      <c r="RC575" s="2" t="s">
        <v>547</v>
      </c>
      <c r="RD575" s="2" t="s">
        <v>3291</v>
      </c>
      <c r="RE575" s="2" t="s">
        <v>241</v>
      </c>
      <c r="RF575" s="2" t="s">
        <v>229</v>
      </c>
      <c r="RG575" s="4"/>
      <c r="RH575" s="8"/>
      <c r="RI575" s="4"/>
      <c r="RJ575" s="8"/>
      <c r="RK575" s="7"/>
      <c r="RL575" s="7"/>
      <c r="RM575" s="2" t="s">
        <v>229</v>
      </c>
      <c r="RN575" s="2" t="s">
        <v>229</v>
      </c>
      <c r="RO575" s="2" t="s">
        <v>229</v>
      </c>
      <c r="RP575" s="2" t="s">
        <v>229</v>
      </c>
      <c r="RQ575" s="2" t="s">
        <v>229</v>
      </c>
      <c r="RR575" s="2" t="s">
        <v>229</v>
      </c>
      <c r="RS575" s="4"/>
      <c r="RT575" s="8"/>
      <c r="RU575" s="4"/>
      <c r="RV575" s="8"/>
      <c r="RW575" s="7"/>
      <c r="RX575" s="7"/>
      <c r="RY575" s="2" t="s">
        <v>239</v>
      </c>
      <c r="RZ575" s="2" t="s">
        <v>275</v>
      </c>
      <c r="SA575" s="2" t="s">
        <v>282</v>
      </c>
      <c r="SB575" s="2" t="s">
        <v>1693</v>
      </c>
      <c r="SC575" s="2" t="s">
        <v>241</v>
      </c>
      <c r="SD575" s="2" t="s">
        <v>229</v>
      </c>
      <c r="SE575" s="4">
        <v>73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>
        <v>110</v>
      </c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>
        <v>40</v>
      </c>
      <c r="UW575" s="4">
        <v>100</v>
      </c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</row>
    <row r="576">
      <c r="A576" s="2" t="s">
        <v>4146</v>
      </c>
      <c r="B576" s="2" t="s">
        <v>216</v>
      </c>
      <c r="C576" s="2" t="s">
        <v>3859</v>
      </c>
      <c r="D576" s="2" t="s">
        <v>3600</v>
      </c>
      <c r="E576" s="2" t="s">
        <v>3601</v>
      </c>
      <c r="F576" s="2" t="s">
        <v>1433</v>
      </c>
      <c r="G576" s="2" t="s">
        <v>3860</v>
      </c>
      <c r="H576" s="2" t="s">
        <v>3861</v>
      </c>
      <c r="I576" s="2" t="s">
        <v>4144</v>
      </c>
      <c r="J576" s="2" t="s">
        <v>285</v>
      </c>
      <c r="K576" s="2" t="s">
        <v>1878</v>
      </c>
      <c r="L576" s="3">
        <v>68.84</v>
      </c>
      <c r="M576" s="3">
        <v>72.28</v>
      </c>
      <c r="N576" s="3">
        <v>134.99</v>
      </c>
      <c r="O576" s="2" t="s">
        <v>226</v>
      </c>
      <c r="P576" s="2" t="s">
        <v>618</v>
      </c>
      <c r="Q576" s="2" t="s">
        <v>228</v>
      </c>
      <c r="R576" s="2" t="s">
        <v>229</v>
      </c>
      <c r="S576" s="2" t="s">
        <v>3863</v>
      </c>
      <c r="T576" s="2" t="s">
        <v>3733</v>
      </c>
      <c r="U576" s="2" t="s">
        <v>733</v>
      </c>
      <c r="V576" s="2" t="s">
        <v>2307</v>
      </c>
      <c r="W576" s="2" t="s">
        <v>3757</v>
      </c>
      <c r="X576" s="2" t="s">
        <v>3573</v>
      </c>
      <c r="Y576" s="2" t="s">
        <v>3864</v>
      </c>
      <c r="Z576" s="4">
        <v>153</v>
      </c>
      <c r="AA576" s="4">
        <f>=ROUNDDOWN(21.8571428571429,0)</f>
      </c>
      <c r="AB576" s="5">
        <v>7</v>
      </c>
      <c r="AC576" s="2" t="s">
        <v>3865</v>
      </c>
      <c r="AD576" s="4">
        <v>50</v>
      </c>
      <c r="AE576" s="4">
        <v>440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>
        <v>7</v>
      </c>
      <c r="AQ576" s="8">
        <v>506.85</v>
      </c>
      <c r="AR576" s="4">
        <v>7</v>
      </c>
      <c r="AS576" s="8">
        <v>480.22</v>
      </c>
      <c r="AT576" s="7"/>
      <c r="AU576" s="7">
        <v>0.0555</v>
      </c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>
        <v>0.7377</v>
      </c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 t="s">
        <v>229</v>
      </c>
      <c r="BJ576" s="4">
        <v>7</v>
      </c>
      <c r="BK576" s="8">
        <v>506.85</v>
      </c>
      <c r="BL576" s="2" t="s">
        <v>1059</v>
      </c>
      <c r="BM576" s="7">
        <v>1</v>
      </c>
      <c r="BN576" s="7">
        <v>1</v>
      </c>
      <c r="BO576" s="4">
        <v>3</v>
      </c>
      <c r="BP576" s="8">
        <v>207</v>
      </c>
      <c r="BQ576" s="4">
        <v>5</v>
      </c>
      <c r="BR576" s="8">
        <v>345</v>
      </c>
      <c r="BS576" s="7">
        <v>-0.4</v>
      </c>
      <c r="BT576" s="7">
        <v>-0.4</v>
      </c>
      <c r="BU576" s="2" t="s">
        <v>239</v>
      </c>
      <c r="BV576" s="2" t="s">
        <v>226</v>
      </c>
      <c r="BW576" s="2" t="s">
        <v>229</v>
      </c>
      <c r="BX576" s="2" t="s">
        <v>274</v>
      </c>
      <c r="BY576" s="2" t="s">
        <v>241</v>
      </c>
      <c r="BZ576" s="2" t="s">
        <v>229</v>
      </c>
      <c r="CA576" s="4">
        <v>1</v>
      </c>
      <c r="CB576" s="8">
        <v>67.49</v>
      </c>
      <c r="CC576" s="4">
        <v>1</v>
      </c>
      <c r="CD576" s="8">
        <v>74.5</v>
      </c>
      <c r="CE576" s="7"/>
      <c r="CF576" s="7">
        <v>-0.0941</v>
      </c>
      <c r="CG576" s="2" t="s">
        <v>239</v>
      </c>
      <c r="CH576" s="2" t="s">
        <v>226</v>
      </c>
      <c r="CI576" s="2" t="s">
        <v>3867</v>
      </c>
      <c r="CJ576" s="2" t="s">
        <v>2762</v>
      </c>
      <c r="CK576" s="2" t="s">
        <v>241</v>
      </c>
      <c r="CL576" s="2" t="s">
        <v>229</v>
      </c>
      <c r="CM576" s="4">
        <v>2</v>
      </c>
      <c r="CN576" s="8">
        <v>156.46</v>
      </c>
      <c r="CO576" s="4"/>
      <c r="CP576" s="8"/>
      <c r="CQ576" s="7"/>
      <c r="CR576" s="7"/>
      <c r="CS576" s="2" t="s">
        <v>239</v>
      </c>
      <c r="CT576" s="2" t="s">
        <v>226</v>
      </c>
      <c r="CU576" s="2" t="s">
        <v>1258</v>
      </c>
      <c r="CV576" s="2" t="s">
        <v>877</v>
      </c>
      <c r="CW576" s="2" t="s">
        <v>241</v>
      </c>
      <c r="CX576" s="2" t="s">
        <v>229</v>
      </c>
      <c r="CY576" s="4">
        <v>1</v>
      </c>
      <c r="CZ576" s="8">
        <v>75.9</v>
      </c>
      <c r="DA576" s="4">
        <v>1</v>
      </c>
      <c r="DB576" s="8">
        <v>60.72</v>
      </c>
      <c r="DC576" s="7"/>
      <c r="DD576" s="7">
        <v>0.25</v>
      </c>
      <c r="DE576" s="2" t="s">
        <v>239</v>
      </c>
      <c r="DF576" s="2" t="s">
        <v>226</v>
      </c>
      <c r="DG576" s="2" t="s">
        <v>1258</v>
      </c>
      <c r="DH576" s="2" t="s">
        <v>1405</v>
      </c>
      <c r="DI576" s="2" t="s">
        <v>241</v>
      </c>
      <c r="DJ576" s="2" t="s">
        <v>229</v>
      </c>
      <c r="DK576" s="4"/>
      <c r="DL576" s="8"/>
      <c r="DM576" s="4"/>
      <c r="DN576" s="8"/>
      <c r="DO576" s="7"/>
      <c r="DP576" s="7"/>
      <c r="DQ576" s="2" t="s">
        <v>239</v>
      </c>
      <c r="DR576" s="2" t="s">
        <v>226</v>
      </c>
      <c r="DS576" s="2" t="s">
        <v>3868</v>
      </c>
      <c r="DT576" s="2" t="s">
        <v>3060</v>
      </c>
      <c r="DU576" s="2" t="s">
        <v>241</v>
      </c>
      <c r="DV576" s="2" t="s">
        <v>229</v>
      </c>
      <c r="DW576" s="4"/>
      <c r="DX576" s="8"/>
      <c r="DY576" s="4"/>
      <c r="DZ576" s="8"/>
      <c r="EA576" s="7"/>
      <c r="EB576" s="7"/>
      <c r="EC576" s="2" t="s">
        <v>239</v>
      </c>
      <c r="ED576" s="2" t="s">
        <v>226</v>
      </c>
      <c r="EE576" s="2" t="s">
        <v>1258</v>
      </c>
      <c r="EF576" s="2" t="s">
        <v>1391</v>
      </c>
      <c r="EG576" s="2" t="s">
        <v>241</v>
      </c>
      <c r="EH576" s="2" t="s">
        <v>229</v>
      </c>
      <c r="EI576" s="4"/>
      <c r="EJ576" s="8"/>
      <c r="EK576" s="4"/>
      <c r="EL576" s="8"/>
      <c r="EM576" s="7"/>
      <c r="EN576" s="7"/>
      <c r="EO576" s="2" t="s">
        <v>239</v>
      </c>
      <c r="EP576" s="2" t="s">
        <v>226</v>
      </c>
      <c r="EQ576" s="2" t="s">
        <v>1354</v>
      </c>
      <c r="ER576" s="2" t="s">
        <v>1566</v>
      </c>
      <c r="ES576" s="2" t="s">
        <v>241</v>
      </c>
      <c r="ET576" s="2" t="s">
        <v>229</v>
      </c>
      <c r="EU576" s="4"/>
      <c r="EV576" s="8"/>
      <c r="EW576" s="4"/>
      <c r="EX576" s="8"/>
      <c r="EY576" s="7"/>
      <c r="EZ576" s="7"/>
      <c r="FA576" s="2" t="s">
        <v>239</v>
      </c>
      <c r="FB576" s="2" t="s">
        <v>226</v>
      </c>
      <c r="FC576" s="2" t="s">
        <v>1258</v>
      </c>
      <c r="FD576" s="2" t="s">
        <v>709</v>
      </c>
      <c r="FE576" s="2" t="s">
        <v>241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226</v>
      </c>
      <c r="FO576" s="2" t="s">
        <v>780</v>
      </c>
      <c r="FP576" s="2" t="s">
        <v>1415</v>
      </c>
      <c r="FQ576" s="2" t="s">
        <v>241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239</v>
      </c>
      <c r="FZ576" s="2" t="s">
        <v>226</v>
      </c>
      <c r="GA576" s="2" t="s">
        <v>327</v>
      </c>
      <c r="GB576" s="2" t="s">
        <v>229</v>
      </c>
      <c r="GC576" s="2" t="s">
        <v>241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714</v>
      </c>
      <c r="GL576" s="2" t="s">
        <v>275</v>
      </c>
      <c r="GM576" s="2" t="s">
        <v>830</v>
      </c>
      <c r="GN576" s="2" t="s">
        <v>3387</v>
      </c>
      <c r="GO576" s="2" t="s">
        <v>241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239</v>
      </c>
      <c r="GX576" s="2" t="s">
        <v>226</v>
      </c>
      <c r="GY576" s="2" t="s">
        <v>3263</v>
      </c>
      <c r="GZ576" s="2" t="s">
        <v>960</v>
      </c>
      <c r="HA576" s="2" t="s">
        <v>241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239</v>
      </c>
      <c r="HJ576" s="2" t="s">
        <v>275</v>
      </c>
      <c r="HK576" s="2" t="s">
        <v>3009</v>
      </c>
      <c r="HL576" s="2" t="s">
        <v>458</v>
      </c>
      <c r="HM576" s="2" t="s">
        <v>241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239</v>
      </c>
      <c r="HV576" s="2" t="s">
        <v>226</v>
      </c>
      <c r="HW576" s="2" t="s">
        <v>1022</v>
      </c>
      <c r="HX576" s="2" t="s">
        <v>2844</v>
      </c>
      <c r="HY576" s="2" t="s">
        <v>241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266</v>
      </c>
      <c r="IH576" s="2" t="s">
        <v>226</v>
      </c>
      <c r="II576" s="2" t="s">
        <v>229</v>
      </c>
      <c r="IJ576" s="2" t="s">
        <v>229</v>
      </c>
      <c r="IK576" s="2" t="s">
        <v>241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267</v>
      </c>
      <c r="IT576" s="2" t="s">
        <v>226</v>
      </c>
      <c r="IU576" s="2" t="s">
        <v>229</v>
      </c>
      <c r="IV576" s="2" t="s">
        <v>229</v>
      </c>
      <c r="IW576" s="2" t="s">
        <v>241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239</v>
      </c>
      <c r="JF576" s="2" t="s">
        <v>226</v>
      </c>
      <c r="JG576" s="2" t="s">
        <v>268</v>
      </c>
      <c r="JH576" s="2" t="s">
        <v>3495</v>
      </c>
      <c r="JI576" s="2" t="s">
        <v>241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229</v>
      </c>
      <c r="JR576" s="2" t="s">
        <v>229</v>
      </c>
      <c r="JS576" s="2" t="s">
        <v>229</v>
      </c>
      <c r="JT576" s="2" t="s">
        <v>229</v>
      </c>
      <c r="JU576" s="2" t="s">
        <v>229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272</v>
      </c>
      <c r="KD576" s="2" t="s">
        <v>226</v>
      </c>
      <c r="KE576" s="2" t="s">
        <v>229</v>
      </c>
      <c r="KF576" s="2" t="s">
        <v>229</v>
      </c>
      <c r="KG576" s="2" t="s">
        <v>241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272</v>
      </c>
      <c r="KP576" s="2" t="s">
        <v>226</v>
      </c>
      <c r="KQ576" s="2" t="s">
        <v>229</v>
      </c>
      <c r="KR576" s="2" t="s">
        <v>229</v>
      </c>
      <c r="KS576" s="2" t="s">
        <v>241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239</v>
      </c>
      <c r="LB576" s="2" t="s">
        <v>226</v>
      </c>
      <c r="LC576" s="2" t="s">
        <v>4147</v>
      </c>
      <c r="LD576" s="2" t="s">
        <v>229</v>
      </c>
      <c r="LE576" s="2" t="s">
        <v>241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229</v>
      </c>
      <c r="LN576" s="2" t="s">
        <v>229</v>
      </c>
      <c r="LO576" s="2" t="s">
        <v>229</v>
      </c>
      <c r="LP576" s="2" t="s">
        <v>229</v>
      </c>
      <c r="LQ576" s="2" t="s">
        <v>229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239</v>
      </c>
      <c r="LZ576" s="2" t="s">
        <v>275</v>
      </c>
      <c r="MA576" s="2" t="s">
        <v>276</v>
      </c>
      <c r="MB576" s="2" t="s">
        <v>4148</v>
      </c>
      <c r="MC576" s="2" t="s">
        <v>241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278</v>
      </c>
      <c r="ML576" s="2" t="s">
        <v>226</v>
      </c>
      <c r="MM576" s="2" t="s">
        <v>229</v>
      </c>
      <c r="MN576" s="2" t="s">
        <v>229</v>
      </c>
      <c r="MO576" s="2" t="s">
        <v>241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267</v>
      </c>
      <c r="MX576" s="2" t="s">
        <v>226</v>
      </c>
      <c r="MY576" s="2" t="s">
        <v>229</v>
      </c>
      <c r="MZ576" s="2" t="s">
        <v>229</v>
      </c>
      <c r="NA576" s="2" t="s">
        <v>241</v>
      </c>
      <c r="NB576" s="2" t="s">
        <v>229</v>
      </c>
      <c r="NC576" s="4"/>
      <c r="ND576" s="8"/>
      <c r="NE576" s="4"/>
      <c r="NF576" s="8"/>
      <c r="NG576" s="7"/>
      <c r="NH576" s="7"/>
      <c r="NI576" s="2" t="s">
        <v>239</v>
      </c>
      <c r="NJ576" s="2" t="s">
        <v>260</v>
      </c>
      <c r="NK576" s="2" t="s">
        <v>4149</v>
      </c>
      <c r="NL576" s="2" t="s">
        <v>1392</v>
      </c>
      <c r="NM576" s="2" t="s">
        <v>241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272</v>
      </c>
      <c r="NV576" s="2" t="s">
        <v>226</v>
      </c>
      <c r="NW576" s="2" t="s">
        <v>229</v>
      </c>
      <c r="NX576" s="2" t="s">
        <v>229</v>
      </c>
      <c r="NY576" s="2" t="s">
        <v>241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272</v>
      </c>
      <c r="OH576" s="2" t="s">
        <v>226</v>
      </c>
      <c r="OI576" s="2" t="s">
        <v>229</v>
      </c>
      <c r="OJ576" s="2" t="s">
        <v>229</v>
      </c>
      <c r="OK576" s="2" t="s">
        <v>241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229</v>
      </c>
      <c r="OT576" s="2" t="s">
        <v>229</v>
      </c>
      <c r="OU576" s="2" t="s">
        <v>229</v>
      </c>
      <c r="OV576" s="2" t="s">
        <v>229</v>
      </c>
      <c r="OW576" s="2" t="s">
        <v>229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229</v>
      </c>
      <c r="PF576" s="2" t="s">
        <v>229</v>
      </c>
      <c r="PG576" s="2" t="s">
        <v>229</v>
      </c>
      <c r="PH576" s="2" t="s">
        <v>229</v>
      </c>
      <c r="PI576" s="2" t="s">
        <v>229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266</v>
      </c>
      <c r="PR576" s="2" t="s">
        <v>275</v>
      </c>
      <c r="PS576" s="2" t="s">
        <v>229</v>
      </c>
      <c r="PT576" s="2" t="s">
        <v>229</v>
      </c>
      <c r="PU576" s="2" t="s">
        <v>241</v>
      </c>
      <c r="PV576" s="2" t="s">
        <v>229</v>
      </c>
      <c r="PW576" s="4"/>
      <c r="PX576" s="8"/>
      <c r="PY576" s="4"/>
      <c r="PZ576" s="8"/>
      <c r="QA576" s="7"/>
      <c r="QB576" s="7"/>
      <c r="QC576" s="2" t="s">
        <v>281</v>
      </c>
      <c r="QD576" s="2" t="s">
        <v>226</v>
      </c>
      <c r="QE576" s="2" t="s">
        <v>229</v>
      </c>
      <c r="QF576" s="2" t="s">
        <v>229</v>
      </c>
      <c r="QG576" s="2" t="s">
        <v>241</v>
      </c>
      <c r="QH576" s="2" t="s">
        <v>229</v>
      </c>
      <c r="QI576" s="4"/>
      <c r="QJ576" s="8"/>
      <c r="QK576" s="4"/>
      <c r="QL576" s="8"/>
      <c r="QM576" s="7"/>
      <c r="QN576" s="7"/>
      <c r="QO576" s="2" t="s">
        <v>272</v>
      </c>
      <c r="QP576" s="2" t="s">
        <v>226</v>
      </c>
      <c r="QQ576" s="2" t="s">
        <v>229</v>
      </c>
      <c r="QR576" s="2" t="s">
        <v>229</v>
      </c>
      <c r="QS576" s="2" t="s">
        <v>241</v>
      </c>
      <c r="QT576" s="2" t="s">
        <v>229</v>
      </c>
      <c r="QU576" s="4"/>
      <c r="QV576" s="8"/>
      <c r="QW576" s="4"/>
      <c r="QX576" s="8"/>
      <c r="QY576" s="7"/>
      <c r="QZ576" s="7"/>
      <c r="RA576" s="2" t="s">
        <v>239</v>
      </c>
      <c r="RB576" s="2" t="s">
        <v>275</v>
      </c>
      <c r="RC576" s="2" t="s">
        <v>1952</v>
      </c>
      <c r="RD576" s="2" t="s">
        <v>505</v>
      </c>
      <c r="RE576" s="2" t="s">
        <v>241</v>
      </c>
      <c r="RF576" s="2" t="s">
        <v>229</v>
      </c>
      <c r="RG576" s="4"/>
      <c r="RH576" s="8"/>
      <c r="RI576" s="4"/>
      <c r="RJ576" s="8"/>
      <c r="RK576" s="7"/>
      <c r="RL576" s="7"/>
      <c r="RM576" s="2" t="s">
        <v>229</v>
      </c>
      <c r="RN576" s="2" t="s">
        <v>229</v>
      </c>
      <c r="RO576" s="2" t="s">
        <v>229</v>
      </c>
      <c r="RP576" s="2" t="s">
        <v>229</v>
      </c>
      <c r="RQ576" s="2" t="s">
        <v>229</v>
      </c>
      <c r="RR576" s="2" t="s">
        <v>229</v>
      </c>
      <c r="RS576" s="4"/>
      <c r="RT576" s="8"/>
      <c r="RU576" s="4"/>
      <c r="RV576" s="8"/>
      <c r="RW576" s="7"/>
      <c r="RX576" s="7"/>
      <c r="RY576" s="2" t="s">
        <v>239</v>
      </c>
      <c r="RZ576" s="2" t="s">
        <v>275</v>
      </c>
      <c r="SA576" s="2" t="s">
        <v>282</v>
      </c>
      <c r="SB576" s="2" t="s">
        <v>713</v>
      </c>
      <c r="SC576" s="2" t="s">
        <v>241</v>
      </c>
      <c r="SD576" s="2" t="s">
        <v>229</v>
      </c>
      <c r="SE576" s="4">
        <v>153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50</v>
      </c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>
        <v>80</v>
      </c>
      <c r="TW576" s="4"/>
      <c r="TX576" s="4"/>
      <c r="TY576" s="4"/>
      <c r="TZ576" s="4"/>
      <c r="UA576" s="4"/>
      <c r="UB576" s="4"/>
      <c r="UC576" s="4">
        <v>50</v>
      </c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>
        <v>110</v>
      </c>
      <c r="UW576" s="4">
        <v>150</v>
      </c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</row>
    <row r="577">
      <c r="A577" s="2" t="s">
        <v>4150</v>
      </c>
      <c r="B577" s="2" t="s">
        <v>216</v>
      </c>
      <c r="C577" s="2" t="s">
        <v>3859</v>
      </c>
      <c r="D577" s="2" t="s">
        <v>3600</v>
      </c>
      <c r="E577" s="2" t="s">
        <v>3601</v>
      </c>
      <c r="F577" s="2" t="s">
        <v>2033</v>
      </c>
      <c r="G577" s="2" t="s">
        <v>4053</v>
      </c>
      <c r="H577" s="2" t="s">
        <v>4054</v>
      </c>
      <c r="I577" s="2" t="s">
        <v>4151</v>
      </c>
      <c r="J577" s="2" t="s">
        <v>2888</v>
      </c>
      <c r="K577" s="2" t="s">
        <v>1695</v>
      </c>
      <c r="L577" s="3">
        <v>38.3</v>
      </c>
      <c r="M577" s="3">
        <v>40.22</v>
      </c>
      <c r="N577" s="3">
        <v>79.99</v>
      </c>
      <c r="O577" s="2" t="s">
        <v>226</v>
      </c>
      <c r="P577" s="2" t="s">
        <v>618</v>
      </c>
      <c r="Q577" s="2" t="s">
        <v>228</v>
      </c>
      <c r="R577" s="2" t="s">
        <v>229</v>
      </c>
      <c r="S577" s="2" t="s">
        <v>4056</v>
      </c>
      <c r="T577" s="2" t="s">
        <v>3733</v>
      </c>
      <c r="U577" s="2" t="s">
        <v>232</v>
      </c>
      <c r="V577" s="2" t="s">
        <v>1524</v>
      </c>
      <c r="W577" s="2" t="s">
        <v>686</v>
      </c>
      <c r="X577" s="2" t="s">
        <v>3967</v>
      </c>
      <c r="Y577" s="2" t="s">
        <v>4057</v>
      </c>
      <c r="Z577" s="4">
        <v>166</v>
      </c>
      <c r="AA577" s="4">
        <f>=ROUNDDOWN(41.5,0)</f>
      </c>
      <c r="AB577" s="5">
        <v>4</v>
      </c>
      <c r="AC577" s="2" t="s">
        <v>1199</v>
      </c>
      <c r="AD577" s="4">
        <v>70</v>
      </c>
      <c r="AE577" s="4">
        <v>180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>
        <v>8</v>
      </c>
      <c r="AQ577" s="8">
        <v>346.6</v>
      </c>
      <c r="AR577" s="4"/>
      <c r="AS577" s="8"/>
      <c r="AT577" s="7"/>
      <c r="AU577" s="7"/>
      <c r="AV577" s="4">
        <v>10</v>
      </c>
      <c r="AW577" s="8">
        <v>457.31</v>
      </c>
      <c r="AX577" s="4">
        <v>2</v>
      </c>
      <c r="AY577" s="8">
        <v>108.14</v>
      </c>
      <c r="AZ577" s="7">
        <v>4</v>
      </c>
      <c r="BA577" s="7">
        <v>3.2289</v>
      </c>
      <c r="BB577" s="7">
        <v>0.7579</v>
      </c>
      <c r="BC577" s="4">
        <v>10</v>
      </c>
      <c r="BD577" s="8">
        <v>457.31</v>
      </c>
      <c r="BE577" s="4">
        <v>2</v>
      </c>
      <c r="BF577" s="8">
        <v>108.14</v>
      </c>
      <c r="BG577" s="7">
        <v>4</v>
      </c>
      <c r="BH577" s="7">
        <v>3.2289</v>
      </c>
      <c r="BI577" s="7">
        <v>1</v>
      </c>
      <c r="BJ577" s="4">
        <v>8</v>
      </c>
      <c r="BK577" s="8">
        <v>346.6</v>
      </c>
      <c r="BL577" s="2" t="s">
        <v>4152</v>
      </c>
      <c r="BM577" s="7">
        <v>1</v>
      </c>
      <c r="BN577" s="7">
        <v>1</v>
      </c>
      <c r="BO577" s="4">
        <v>3</v>
      </c>
      <c r="BP577" s="8">
        <v>132.12</v>
      </c>
      <c r="BQ577" s="4"/>
      <c r="BR577" s="8"/>
      <c r="BS577" s="7"/>
      <c r="BT577" s="7"/>
      <c r="BU577" s="2" t="s">
        <v>239</v>
      </c>
      <c r="BV577" s="2" t="s">
        <v>226</v>
      </c>
      <c r="BW577" s="2" t="s">
        <v>229</v>
      </c>
      <c r="BX577" s="2" t="s">
        <v>1189</v>
      </c>
      <c r="BY577" s="2" t="s">
        <v>241</v>
      </c>
      <c r="BZ577" s="2" t="s">
        <v>229</v>
      </c>
      <c r="CA577" s="4">
        <v>1</v>
      </c>
      <c r="CB577" s="8">
        <v>43.55</v>
      </c>
      <c r="CC577" s="4"/>
      <c r="CD577" s="8"/>
      <c r="CE577" s="7"/>
      <c r="CF577" s="7"/>
      <c r="CG577" s="2" t="s">
        <v>239</v>
      </c>
      <c r="CH577" s="2" t="s">
        <v>226</v>
      </c>
      <c r="CI577" s="2" t="s">
        <v>1510</v>
      </c>
      <c r="CJ577" s="2" t="s">
        <v>505</v>
      </c>
      <c r="CK577" s="2" t="s">
        <v>241</v>
      </c>
      <c r="CL577" s="2" t="s">
        <v>229</v>
      </c>
      <c r="CM577" s="4"/>
      <c r="CN577" s="8"/>
      <c r="CO577" s="4"/>
      <c r="CP577" s="8"/>
      <c r="CQ577" s="7"/>
      <c r="CR577" s="7"/>
      <c r="CS577" s="2" t="s">
        <v>239</v>
      </c>
      <c r="CT577" s="2" t="s">
        <v>226</v>
      </c>
      <c r="CU577" s="2" t="s">
        <v>609</v>
      </c>
      <c r="CV577" s="2" t="s">
        <v>315</v>
      </c>
      <c r="CW577" s="2" t="s">
        <v>241</v>
      </c>
      <c r="CX577" s="2" t="s">
        <v>229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226</v>
      </c>
      <c r="DG577" s="2" t="s">
        <v>1793</v>
      </c>
      <c r="DH577" s="2" t="s">
        <v>957</v>
      </c>
      <c r="DI577" s="2" t="s">
        <v>241</v>
      </c>
      <c r="DJ577" s="2" t="s">
        <v>229</v>
      </c>
      <c r="DK577" s="4"/>
      <c r="DL577" s="8"/>
      <c r="DM577" s="4"/>
      <c r="DN577" s="8"/>
      <c r="DO577" s="7"/>
      <c r="DP577" s="7"/>
      <c r="DQ577" s="2" t="s">
        <v>239</v>
      </c>
      <c r="DR577" s="2" t="s">
        <v>226</v>
      </c>
      <c r="DS577" s="2" t="s">
        <v>558</v>
      </c>
      <c r="DT577" s="2" t="s">
        <v>4153</v>
      </c>
      <c r="DU577" s="2" t="s">
        <v>241</v>
      </c>
      <c r="DV577" s="2" t="s">
        <v>229</v>
      </c>
      <c r="DW577" s="4">
        <v>1</v>
      </c>
      <c r="DX577" s="8">
        <v>44.24</v>
      </c>
      <c r="DY577" s="4"/>
      <c r="DZ577" s="8"/>
      <c r="EA577" s="7"/>
      <c r="EB577" s="7"/>
      <c r="EC577" s="2" t="s">
        <v>239</v>
      </c>
      <c r="ED577" s="2" t="s">
        <v>226</v>
      </c>
      <c r="EE577" s="2" t="s">
        <v>407</v>
      </c>
      <c r="EF577" s="2" t="s">
        <v>884</v>
      </c>
      <c r="EG577" s="2" t="s">
        <v>241</v>
      </c>
      <c r="EH577" s="2" t="s">
        <v>229</v>
      </c>
      <c r="EI577" s="4">
        <v>3</v>
      </c>
      <c r="EJ577" s="8">
        <v>126.69</v>
      </c>
      <c r="EK577" s="4"/>
      <c r="EL577" s="8"/>
      <c r="EM577" s="7"/>
      <c r="EN577" s="7"/>
      <c r="EO577" s="2" t="s">
        <v>239</v>
      </c>
      <c r="EP577" s="2" t="s">
        <v>226</v>
      </c>
      <c r="EQ577" s="2" t="s">
        <v>323</v>
      </c>
      <c r="ER577" s="2" t="s">
        <v>518</v>
      </c>
      <c r="ES577" s="2" t="s">
        <v>241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239</v>
      </c>
      <c r="FB577" s="2" t="s">
        <v>226</v>
      </c>
      <c r="FC577" s="2" t="s">
        <v>4154</v>
      </c>
      <c r="FD577" s="2" t="s">
        <v>514</v>
      </c>
      <c r="FE577" s="2" t="s">
        <v>241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226</v>
      </c>
      <c r="FO577" s="2" t="s">
        <v>609</v>
      </c>
      <c r="FP577" s="2" t="s">
        <v>827</v>
      </c>
      <c r="FQ577" s="2" t="s">
        <v>241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239</v>
      </c>
      <c r="FZ577" s="2" t="s">
        <v>226</v>
      </c>
      <c r="GA577" s="2" t="s">
        <v>327</v>
      </c>
      <c r="GB577" s="2" t="s">
        <v>229</v>
      </c>
      <c r="GC577" s="2" t="s">
        <v>241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272</v>
      </c>
      <c r="GL577" s="2" t="s">
        <v>226</v>
      </c>
      <c r="GM577" s="2" t="s">
        <v>229</v>
      </c>
      <c r="GN577" s="2" t="s">
        <v>229</v>
      </c>
      <c r="GO577" s="2" t="s">
        <v>241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239</v>
      </c>
      <c r="GX577" s="2" t="s">
        <v>226</v>
      </c>
      <c r="GY577" s="2" t="s">
        <v>1322</v>
      </c>
      <c r="GZ577" s="2" t="s">
        <v>495</v>
      </c>
      <c r="HA577" s="2" t="s">
        <v>241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266</v>
      </c>
      <c r="HJ577" s="2" t="s">
        <v>226</v>
      </c>
      <c r="HK577" s="2" t="s">
        <v>229</v>
      </c>
      <c r="HL577" s="2" t="s">
        <v>229</v>
      </c>
      <c r="HM577" s="2" t="s">
        <v>241</v>
      </c>
      <c r="HN577" s="2" t="s">
        <v>263</v>
      </c>
      <c r="HO577" s="4"/>
      <c r="HP577" s="8"/>
      <c r="HQ577" s="4"/>
      <c r="HR577" s="8"/>
      <c r="HS577" s="7"/>
      <c r="HT577" s="7"/>
      <c r="HU577" s="2" t="s">
        <v>239</v>
      </c>
      <c r="HV577" s="2" t="s">
        <v>226</v>
      </c>
      <c r="HW577" s="2" t="s">
        <v>3268</v>
      </c>
      <c r="HX577" s="2" t="s">
        <v>622</v>
      </c>
      <c r="HY577" s="2" t="s">
        <v>241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266</v>
      </c>
      <c r="IH577" s="2" t="s">
        <v>226</v>
      </c>
      <c r="II577" s="2" t="s">
        <v>229</v>
      </c>
      <c r="IJ577" s="2" t="s">
        <v>229</v>
      </c>
      <c r="IK577" s="2" t="s">
        <v>241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267</v>
      </c>
      <c r="IT577" s="2" t="s">
        <v>226</v>
      </c>
      <c r="IU577" s="2" t="s">
        <v>229</v>
      </c>
      <c r="IV577" s="2" t="s">
        <v>229</v>
      </c>
      <c r="IW577" s="2" t="s">
        <v>241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267</v>
      </c>
      <c r="JF577" s="2" t="s">
        <v>226</v>
      </c>
      <c r="JG577" s="2" t="s">
        <v>229</v>
      </c>
      <c r="JH577" s="2" t="s">
        <v>229</v>
      </c>
      <c r="JI577" s="2" t="s">
        <v>241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272</v>
      </c>
      <c r="JR577" s="2" t="s">
        <v>226</v>
      </c>
      <c r="JS577" s="2" t="s">
        <v>229</v>
      </c>
      <c r="JT577" s="2" t="s">
        <v>229</v>
      </c>
      <c r="JU577" s="2" t="s">
        <v>241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272</v>
      </c>
      <c r="KD577" s="2" t="s">
        <v>226</v>
      </c>
      <c r="KE577" s="2" t="s">
        <v>229</v>
      </c>
      <c r="KF577" s="2" t="s">
        <v>229</v>
      </c>
      <c r="KG577" s="2" t="s">
        <v>241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272</v>
      </c>
      <c r="KP577" s="2" t="s">
        <v>226</v>
      </c>
      <c r="KQ577" s="2" t="s">
        <v>229</v>
      </c>
      <c r="KR577" s="2" t="s">
        <v>229</v>
      </c>
      <c r="KS577" s="2" t="s">
        <v>241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272</v>
      </c>
      <c r="LB577" s="2" t="s">
        <v>226</v>
      </c>
      <c r="LC577" s="2" t="s">
        <v>229</v>
      </c>
      <c r="LD577" s="2" t="s">
        <v>229</v>
      </c>
      <c r="LE577" s="2" t="s">
        <v>241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229</v>
      </c>
      <c r="LN577" s="2" t="s">
        <v>229</v>
      </c>
      <c r="LO577" s="2" t="s">
        <v>229</v>
      </c>
      <c r="LP577" s="2" t="s">
        <v>229</v>
      </c>
      <c r="LQ577" s="2" t="s">
        <v>229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239</v>
      </c>
      <c r="LZ577" s="2" t="s">
        <v>275</v>
      </c>
      <c r="MA577" s="2" t="s">
        <v>364</v>
      </c>
      <c r="MB577" s="2" t="s">
        <v>323</v>
      </c>
      <c r="MC577" s="2" t="s">
        <v>241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272</v>
      </c>
      <c r="ML577" s="2" t="s">
        <v>226</v>
      </c>
      <c r="MM577" s="2" t="s">
        <v>229</v>
      </c>
      <c r="MN577" s="2" t="s">
        <v>229</v>
      </c>
      <c r="MO577" s="2" t="s">
        <v>241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239</v>
      </c>
      <c r="MX577" s="2" t="s">
        <v>226</v>
      </c>
      <c r="MY577" s="2" t="s">
        <v>368</v>
      </c>
      <c r="MZ577" s="2" t="s">
        <v>229</v>
      </c>
      <c r="NA577" s="2" t="s">
        <v>241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239</v>
      </c>
      <c r="NJ577" s="2" t="s">
        <v>260</v>
      </c>
      <c r="NK577" s="2" t="s">
        <v>436</v>
      </c>
      <c r="NL577" s="2" t="s">
        <v>523</v>
      </c>
      <c r="NM577" s="2" t="s">
        <v>241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272</v>
      </c>
      <c r="NV577" s="2" t="s">
        <v>226</v>
      </c>
      <c r="NW577" s="2" t="s">
        <v>229</v>
      </c>
      <c r="NX577" s="2" t="s">
        <v>229</v>
      </c>
      <c r="NY577" s="2" t="s">
        <v>241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272</v>
      </c>
      <c r="OH577" s="2" t="s">
        <v>226</v>
      </c>
      <c r="OI577" s="2" t="s">
        <v>229</v>
      </c>
      <c r="OJ577" s="2" t="s">
        <v>229</v>
      </c>
      <c r="OK577" s="2" t="s">
        <v>241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229</v>
      </c>
      <c r="OT577" s="2" t="s">
        <v>229</v>
      </c>
      <c r="OU577" s="2" t="s">
        <v>229</v>
      </c>
      <c r="OV577" s="2" t="s">
        <v>229</v>
      </c>
      <c r="OW577" s="2" t="s">
        <v>229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281</v>
      </c>
      <c r="PF577" s="2" t="s">
        <v>226</v>
      </c>
      <c r="PG577" s="2" t="s">
        <v>229</v>
      </c>
      <c r="PH577" s="2" t="s">
        <v>229</v>
      </c>
      <c r="PI577" s="2" t="s">
        <v>241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266</v>
      </c>
      <c r="PR577" s="2" t="s">
        <v>275</v>
      </c>
      <c r="PS577" s="2" t="s">
        <v>229</v>
      </c>
      <c r="PT577" s="2" t="s">
        <v>229</v>
      </c>
      <c r="PU577" s="2" t="s">
        <v>241</v>
      </c>
      <c r="PV577" s="2" t="s">
        <v>229</v>
      </c>
      <c r="PW577" s="4"/>
      <c r="PX577" s="8"/>
      <c r="PY577" s="4"/>
      <c r="PZ577" s="8"/>
      <c r="QA577" s="7"/>
      <c r="QB577" s="7"/>
      <c r="QC577" s="2" t="s">
        <v>281</v>
      </c>
      <c r="QD577" s="2" t="s">
        <v>226</v>
      </c>
      <c r="QE577" s="2" t="s">
        <v>229</v>
      </c>
      <c r="QF577" s="2" t="s">
        <v>229</v>
      </c>
      <c r="QG577" s="2" t="s">
        <v>241</v>
      </c>
      <c r="QH577" s="2" t="s">
        <v>229</v>
      </c>
      <c r="QI577" s="4"/>
      <c r="QJ577" s="8"/>
      <c r="QK577" s="4"/>
      <c r="QL577" s="8"/>
      <c r="QM577" s="7"/>
      <c r="QN577" s="7"/>
      <c r="QO577" s="2" t="s">
        <v>229</v>
      </c>
      <c r="QP577" s="2" t="s">
        <v>229</v>
      </c>
      <c r="QQ577" s="2" t="s">
        <v>229</v>
      </c>
      <c r="QR577" s="2" t="s">
        <v>229</v>
      </c>
      <c r="QS577" s="2" t="s">
        <v>229</v>
      </c>
      <c r="QT577" s="2" t="s">
        <v>229</v>
      </c>
      <c r="QU577" s="4"/>
      <c r="QV577" s="8"/>
      <c r="QW577" s="4"/>
      <c r="QX577" s="8"/>
      <c r="QY577" s="7"/>
      <c r="QZ577" s="7"/>
      <c r="RA577" s="2" t="s">
        <v>239</v>
      </c>
      <c r="RB577" s="2" t="s">
        <v>275</v>
      </c>
      <c r="RC577" s="2" t="s">
        <v>338</v>
      </c>
      <c r="RD577" s="2" t="s">
        <v>229</v>
      </c>
      <c r="RE577" s="2" t="s">
        <v>241</v>
      </c>
      <c r="RF577" s="2" t="s">
        <v>229</v>
      </c>
      <c r="RG577" s="4"/>
      <c r="RH577" s="8"/>
      <c r="RI577" s="4"/>
      <c r="RJ577" s="8"/>
      <c r="RK577" s="7"/>
      <c r="RL577" s="7"/>
      <c r="RM577" s="2" t="s">
        <v>229</v>
      </c>
      <c r="RN577" s="2" t="s">
        <v>229</v>
      </c>
      <c r="RO577" s="2" t="s">
        <v>229</v>
      </c>
      <c r="RP577" s="2" t="s">
        <v>229</v>
      </c>
      <c r="RQ577" s="2" t="s">
        <v>229</v>
      </c>
      <c r="RR577" s="2" t="s">
        <v>229</v>
      </c>
      <c r="RS577" s="4"/>
      <c r="RT577" s="8"/>
      <c r="RU577" s="4"/>
      <c r="RV577" s="8"/>
      <c r="RW577" s="7"/>
      <c r="RX577" s="7"/>
      <c r="RY577" s="2" t="s">
        <v>266</v>
      </c>
      <c r="RZ577" s="2" t="s">
        <v>275</v>
      </c>
      <c r="SA577" s="2" t="s">
        <v>229</v>
      </c>
      <c r="SB577" s="2" t="s">
        <v>229</v>
      </c>
      <c r="SC577" s="2" t="s">
        <v>241</v>
      </c>
      <c r="SD577" s="2" t="s">
        <v>229</v>
      </c>
      <c r="SE577" s="4">
        <v>166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>
        <v>70</v>
      </c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>
        <v>30</v>
      </c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>
        <v>80</v>
      </c>
      <c r="VO577" s="4"/>
      <c r="VP577" s="4"/>
      <c r="VQ577" s="4"/>
      <c r="VR577" s="4"/>
      <c r="VS577" s="4"/>
    </row>
    <row r="578">
      <c r="A578" s="2" t="s">
        <v>4155</v>
      </c>
      <c r="B578" s="2" t="s">
        <v>216</v>
      </c>
      <c r="C578" s="2" t="s">
        <v>3859</v>
      </c>
      <c r="D578" s="2" t="s">
        <v>3600</v>
      </c>
      <c r="E578" s="2" t="s">
        <v>3601</v>
      </c>
      <c r="F578" s="2" t="s">
        <v>2033</v>
      </c>
      <c r="G578" s="2" t="s">
        <v>4053</v>
      </c>
      <c r="H578" s="2" t="s">
        <v>4054</v>
      </c>
      <c r="I578" s="2" t="s">
        <v>4151</v>
      </c>
      <c r="J578" s="2" t="s">
        <v>285</v>
      </c>
      <c r="K578" s="2" t="s">
        <v>1695</v>
      </c>
      <c r="L578" s="3">
        <v>49.15</v>
      </c>
      <c r="M578" s="3">
        <v>51.61</v>
      </c>
      <c r="N578" s="3">
        <v>99.99</v>
      </c>
      <c r="O578" s="2" t="s">
        <v>226</v>
      </c>
      <c r="P578" s="2" t="s">
        <v>618</v>
      </c>
      <c r="Q578" s="2" t="s">
        <v>228</v>
      </c>
      <c r="R578" s="2" t="s">
        <v>229</v>
      </c>
      <c r="S578" s="2" t="s">
        <v>4056</v>
      </c>
      <c r="T578" s="2" t="s">
        <v>3733</v>
      </c>
      <c r="U578" s="2" t="s">
        <v>286</v>
      </c>
      <c r="V578" s="2" t="s">
        <v>1524</v>
      </c>
      <c r="W578" s="2" t="s">
        <v>686</v>
      </c>
      <c r="X578" s="2" t="s">
        <v>3967</v>
      </c>
      <c r="Y578" s="2" t="s">
        <v>4057</v>
      </c>
      <c r="Z578" s="4">
        <v>159</v>
      </c>
      <c r="AA578" s="4">
        <f>=ROUNDDOWN(53,0)</f>
      </c>
      <c r="AB578" s="5">
        <v>3</v>
      </c>
      <c r="AC578" s="2" t="s">
        <v>1199</v>
      </c>
      <c r="AD578" s="4">
        <v>90</v>
      </c>
      <c r="AE578" s="4">
        <v>230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>
        <v>2</v>
      </c>
      <c r="AQ578" s="8">
        <v>110.71</v>
      </c>
      <c r="AR578" s="4">
        <v>2</v>
      </c>
      <c r="AS578" s="8">
        <v>108.14</v>
      </c>
      <c r="AT578" s="7"/>
      <c r="AU578" s="7">
        <v>0.0238</v>
      </c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>
        <v>0.2421</v>
      </c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 t="s">
        <v>229</v>
      </c>
      <c r="BJ578" s="4">
        <v>2</v>
      </c>
      <c r="BK578" s="8">
        <v>110.71</v>
      </c>
      <c r="BL578" s="2" t="s">
        <v>4156</v>
      </c>
      <c r="BM578" s="7">
        <v>1</v>
      </c>
      <c r="BN578" s="7">
        <v>1</v>
      </c>
      <c r="BO578" s="4">
        <v>1</v>
      </c>
      <c r="BP578" s="8">
        <v>56.52</v>
      </c>
      <c r="BQ578" s="4"/>
      <c r="BR578" s="8"/>
      <c r="BS578" s="7"/>
      <c r="BT578" s="7"/>
      <c r="BU578" s="2" t="s">
        <v>239</v>
      </c>
      <c r="BV578" s="2" t="s">
        <v>226</v>
      </c>
      <c r="BW578" s="2" t="s">
        <v>229</v>
      </c>
      <c r="BX578" s="2" t="s">
        <v>1189</v>
      </c>
      <c r="BY578" s="2" t="s">
        <v>241</v>
      </c>
      <c r="BZ578" s="2" t="s">
        <v>229</v>
      </c>
      <c r="CA578" s="4"/>
      <c r="CB578" s="8"/>
      <c r="CC578" s="4"/>
      <c r="CD578" s="8"/>
      <c r="CE578" s="7"/>
      <c r="CF578" s="7"/>
      <c r="CG578" s="2" t="s">
        <v>239</v>
      </c>
      <c r="CH578" s="2" t="s">
        <v>226</v>
      </c>
      <c r="CI578" s="2" t="s">
        <v>1510</v>
      </c>
      <c r="CJ578" s="2" t="s">
        <v>595</v>
      </c>
      <c r="CK578" s="2" t="s">
        <v>241</v>
      </c>
      <c r="CL578" s="2" t="s">
        <v>229</v>
      </c>
      <c r="CM578" s="4"/>
      <c r="CN578" s="8"/>
      <c r="CO578" s="4"/>
      <c r="CP578" s="8"/>
      <c r="CQ578" s="7"/>
      <c r="CR578" s="7"/>
      <c r="CS578" s="2" t="s">
        <v>239</v>
      </c>
      <c r="CT578" s="2" t="s">
        <v>226</v>
      </c>
      <c r="CU578" s="2" t="s">
        <v>4059</v>
      </c>
      <c r="CV578" s="2" t="s">
        <v>4154</v>
      </c>
      <c r="CW578" s="2" t="s">
        <v>241</v>
      </c>
      <c r="CX578" s="2" t="s">
        <v>229</v>
      </c>
      <c r="CY578" s="4">
        <v>1</v>
      </c>
      <c r="CZ578" s="8">
        <v>54.19</v>
      </c>
      <c r="DA578" s="4"/>
      <c r="DB578" s="8"/>
      <c r="DC578" s="7"/>
      <c r="DD578" s="7"/>
      <c r="DE578" s="2" t="s">
        <v>239</v>
      </c>
      <c r="DF578" s="2" t="s">
        <v>226</v>
      </c>
      <c r="DG578" s="2" t="s">
        <v>1793</v>
      </c>
      <c r="DH578" s="2" t="s">
        <v>381</v>
      </c>
      <c r="DI578" s="2" t="s">
        <v>241</v>
      </c>
      <c r="DJ578" s="2" t="s">
        <v>229</v>
      </c>
      <c r="DK578" s="4"/>
      <c r="DL578" s="8"/>
      <c r="DM578" s="4"/>
      <c r="DN578" s="8"/>
      <c r="DO578" s="7"/>
      <c r="DP578" s="7"/>
      <c r="DQ578" s="2" t="s">
        <v>239</v>
      </c>
      <c r="DR578" s="2" t="s">
        <v>226</v>
      </c>
      <c r="DS578" s="2" t="s">
        <v>558</v>
      </c>
      <c r="DT578" s="2" t="s">
        <v>381</v>
      </c>
      <c r="DU578" s="2" t="s">
        <v>241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239</v>
      </c>
      <c r="ED578" s="2" t="s">
        <v>226</v>
      </c>
      <c r="EE578" s="2" t="s">
        <v>407</v>
      </c>
      <c r="EF578" s="2" t="s">
        <v>1764</v>
      </c>
      <c r="EG578" s="2" t="s">
        <v>241</v>
      </c>
      <c r="EH578" s="2" t="s">
        <v>229</v>
      </c>
      <c r="EI578" s="4"/>
      <c r="EJ578" s="8"/>
      <c r="EK578" s="4"/>
      <c r="EL578" s="8"/>
      <c r="EM578" s="7"/>
      <c r="EN578" s="7"/>
      <c r="EO578" s="2" t="s">
        <v>239</v>
      </c>
      <c r="EP578" s="2" t="s">
        <v>226</v>
      </c>
      <c r="EQ578" s="2" t="s">
        <v>377</v>
      </c>
      <c r="ER578" s="2" t="s">
        <v>518</v>
      </c>
      <c r="ES578" s="2" t="s">
        <v>241</v>
      </c>
      <c r="ET578" s="2" t="s">
        <v>229</v>
      </c>
      <c r="EU578" s="4"/>
      <c r="EV578" s="8"/>
      <c r="EW578" s="4">
        <v>2</v>
      </c>
      <c r="EX578" s="8">
        <v>108.14</v>
      </c>
      <c r="EY578" s="7">
        <v>-1</v>
      </c>
      <c r="EZ578" s="7">
        <v>-1</v>
      </c>
      <c r="FA578" s="2" t="s">
        <v>239</v>
      </c>
      <c r="FB578" s="2" t="s">
        <v>226</v>
      </c>
      <c r="FC578" s="2" t="s">
        <v>4154</v>
      </c>
      <c r="FD578" s="2" t="s">
        <v>3842</v>
      </c>
      <c r="FE578" s="2" t="s">
        <v>241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226</v>
      </c>
      <c r="FO578" s="2" t="s">
        <v>4059</v>
      </c>
      <c r="FP578" s="2" t="s">
        <v>2680</v>
      </c>
      <c r="FQ578" s="2" t="s">
        <v>241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239</v>
      </c>
      <c r="FZ578" s="2" t="s">
        <v>226</v>
      </c>
      <c r="GA578" s="2" t="s">
        <v>327</v>
      </c>
      <c r="GB578" s="2" t="s">
        <v>229</v>
      </c>
      <c r="GC578" s="2" t="s">
        <v>241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272</v>
      </c>
      <c r="GL578" s="2" t="s">
        <v>226</v>
      </c>
      <c r="GM578" s="2" t="s">
        <v>229</v>
      </c>
      <c r="GN578" s="2" t="s">
        <v>229</v>
      </c>
      <c r="GO578" s="2" t="s">
        <v>241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239</v>
      </c>
      <c r="GX578" s="2" t="s">
        <v>226</v>
      </c>
      <c r="GY578" s="2" t="s">
        <v>403</v>
      </c>
      <c r="GZ578" s="2" t="s">
        <v>367</v>
      </c>
      <c r="HA578" s="2" t="s">
        <v>241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266</v>
      </c>
      <c r="HJ578" s="2" t="s">
        <v>226</v>
      </c>
      <c r="HK578" s="2" t="s">
        <v>229</v>
      </c>
      <c r="HL578" s="2" t="s">
        <v>229</v>
      </c>
      <c r="HM578" s="2" t="s">
        <v>241</v>
      </c>
      <c r="HN578" s="2" t="s">
        <v>263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226</v>
      </c>
      <c r="HW578" s="2" t="s">
        <v>3268</v>
      </c>
      <c r="HX578" s="2" t="s">
        <v>4157</v>
      </c>
      <c r="HY578" s="2" t="s">
        <v>241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266</v>
      </c>
      <c r="IH578" s="2" t="s">
        <v>226</v>
      </c>
      <c r="II578" s="2" t="s">
        <v>229</v>
      </c>
      <c r="IJ578" s="2" t="s">
        <v>229</v>
      </c>
      <c r="IK578" s="2" t="s">
        <v>241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267</v>
      </c>
      <c r="IT578" s="2" t="s">
        <v>226</v>
      </c>
      <c r="IU578" s="2" t="s">
        <v>229</v>
      </c>
      <c r="IV578" s="2" t="s">
        <v>229</v>
      </c>
      <c r="IW578" s="2" t="s">
        <v>241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267</v>
      </c>
      <c r="JF578" s="2" t="s">
        <v>226</v>
      </c>
      <c r="JG578" s="2" t="s">
        <v>229</v>
      </c>
      <c r="JH578" s="2" t="s">
        <v>229</v>
      </c>
      <c r="JI578" s="2" t="s">
        <v>241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272</v>
      </c>
      <c r="JR578" s="2" t="s">
        <v>226</v>
      </c>
      <c r="JS578" s="2" t="s">
        <v>229</v>
      </c>
      <c r="JT578" s="2" t="s">
        <v>229</v>
      </c>
      <c r="JU578" s="2" t="s">
        <v>241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272</v>
      </c>
      <c r="KD578" s="2" t="s">
        <v>226</v>
      </c>
      <c r="KE578" s="2" t="s">
        <v>229</v>
      </c>
      <c r="KF578" s="2" t="s">
        <v>229</v>
      </c>
      <c r="KG578" s="2" t="s">
        <v>241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272</v>
      </c>
      <c r="KP578" s="2" t="s">
        <v>226</v>
      </c>
      <c r="KQ578" s="2" t="s">
        <v>229</v>
      </c>
      <c r="KR578" s="2" t="s">
        <v>229</v>
      </c>
      <c r="KS578" s="2" t="s">
        <v>241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272</v>
      </c>
      <c r="LB578" s="2" t="s">
        <v>226</v>
      </c>
      <c r="LC578" s="2" t="s">
        <v>229</v>
      </c>
      <c r="LD578" s="2" t="s">
        <v>229</v>
      </c>
      <c r="LE578" s="2" t="s">
        <v>241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229</v>
      </c>
      <c r="LN578" s="2" t="s">
        <v>229</v>
      </c>
      <c r="LO578" s="2" t="s">
        <v>229</v>
      </c>
      <c r="LP578" s="2" t="s">
        <v>229</v>
      </c>
      <c r="LQ578" s="2" t="s">
        <v>229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239</v>
      </c>
      <c r="LZ578" s="2" t="s">
        <v>275</v>
      </c>
      <c r="MA578" s="2" t="s">
        <v>364</v>
      </c>
      <c r="MB578" s="2" t="s">
        <v>323</v>
      </c>
      <c r="MC578" s="2" t="s">
        <v>241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272</v>
      </c>
      <c r="ML578" s="2" t="s">
        <v>226</v>
      </c>
      <c r="MM578" s="2" t="s">
        <v>229</v>
      </c>
      <c r="MN578" s="2" t="s">
        <v>229</v>
      </c>
      <c r="MO578" s="2" t="s">
        <v>241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239</v>
      </c>
      <c r="MX578" s="2" t="s">
        <v>226</v>
      </c>
      <c r="MY578" s="2" t="s">
        <v>368</v>
      </c>
      <c r="MZ578" s="2" t="s">
        <v>229</v>
      </c>
      <c r="NA578" s="2" t="s">
        <v>241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239</v>
      </c>
      <c r="NJ578" s="2" t="s">
        <v>260</v>
      </c>
      <c r="NK578" s="2" t="s">
        <v>436</v>
      </c>
      <c r="NL578" s="2" t="s">
        <v>2690</v>
      </c>
      <c r="NM578" s="2" t="s">
        <v>241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272</v>
      </c>
      <c r="NV578" s="2" t="s">
        <v>226</v>
      </c>
      <c r="NW578" s="2" t="s">
        <v>229</v>
      </c>
      <c r="NX578" s="2" t="s">
        <v>229</v>
      </c>
      <c r="NY578" s="2" t="s">
        <v>241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272</v>
      </c>
      <c r="OH578" s="2" t="s">
        <v>226</v>
      </c>
      <c r="OI578" s="2" t="s">
        <v>229</v>
      </c>
      <c r="OJ578" s="2" t="s">
        <v>229</v>
      </c>
      <c r="OK578" s="2" t="s">
        <v>241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229</v>
      </c>
      <c r="OT578" s="2" t="s">
        <v>229</v>
      </c>
      <c r="OU578" s="2" t="s">
        <v>229</v>
      </c>
      <c r="OV578" s="2" t="s">
        <v>229</v>
      </c>
      <c r="OW578" s="2" t="s">
        <v>229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281</v>
      </c>
      <c r="PF578" s="2" t="s">
        <v>226</v>
      </c>
      <c r="PG578" s="2" t="s">
        <v>229</v>
      </c>
      <c r="PH578" s="2" t="s">
        <v>229</v>
      </c>
      <c r="PI578" s="2" t="s">
        <v>241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266</v>
      </c>
      <c r="PR578" s="2" t="s">
        <v>275</v>
      </c>
      <c r="PS578" s="2" t="s">
        <v>229</v>
      </c>
      <c r="PT578" s="2" t="s">
        <v>229</v>
      </c>
      <c r="PU578" s="2" t="s">
        <v>241</v>
      </c>
      <c r="PV578" s="2" t="s">
        <v>229</v>
      </c>
      <c r="PW578" s="4"/>
      <c r="PX578" s="8"/>
      <c r="PY578" s="4"/>
      <c r="PZ578" s="8"/>
      <c r="QA578" s="7"/>
      <c r="QB578" s="7"/>
      <c r="QC578" s="2" t="s">
        <v>281</v>
      </c>
      <c r="QD578" s="2" t="s">
        <v>226</v>
      </c>
      <c r="QE578" s="2" t="s">
        <v>229</v>
      </c>
      <c r="QF578" s="2" t="s">
        <v>229</v>
      </c>
      <c r="QG578" s="2" t="s">
        <v>241</v>
      </c>
      <c r="QH578" s="2" t="s">
        <v>229</v>
      </c>
      <c r="QI578" s="4"/>
      <c r="QJ578" s="8"/>
      <c r="QK578" s="4"/>
      <c r="QL578" s="8"/>
      <c r="QM578" s="7"/>
      <c r="QN578" s="7"/>
      <c r="QO578" s="2" t="s">
        <v>229</v>
      </c>
      <c r="QP578" s="2" t="s">
        <v>229</v>
      </c>
      <c r="QQ578" s="2" t="s">
        <v>229</v>
      </c>
      <c r="QR578" s="2" t="s">
        <v>229</v>
      </c>
      <c r="QS578" s="2" t="s">
        <v>229</v>
      </c>
      <c r="QT578" s="2" t="s">
        <v>229</v>
      </c>
      <c r="QU578" s="4"/>
      <c r="QV578" s="8"/>
      <c r="QW578" s="4"/>
      <c r="QX578" s="8"/>
      <c r="QY578" s="7"/>
      <c r="QZ578" s="7"/>
      <c r="RA578" s="2" t="s">
        <v>239</v>
      </c>
      <c r="RB578" s="2" t="s">
        <v>275</v>
      </c>
      <c r="RC578" s="2" t="s">
        <v>338</v>
      </c>
      <c r="RD578" s="2" t="s">
        <v>229</v>
      </c>
      <c r="RE578" s="2" t="s">
        <v>241</v>
      </c>
      <c r="RF578" s="2" t="s">
        <v>229</v>
      </c>
      <c r="RG578" s="4"/>
      <c r="RH578" s="8"/>
      <c r="RI578" s="4"/>
      <c r="RJ578" s="8"/>
      <c r="RK578" s="7"/>
      <c r="RL578" s="7"/>
      <c r="RM578" s="2" t="s">
        <v>229</v>
      </c>
      <c r="RN578" s="2" t="s">
        <v>229</v>
      </c>
      <c r="RO578" s="2" t="s">
        <v>229</v>
      </c>
      <c r="RP578" s="2" t="s">
        <v>229</v>
      </c>
      <c r="RQ578" s="2" t="s">
        <v>229</v>
      </c>
      <c r="RR578" s="2" t="s">
        <v>229</v>
      </c>
      <c r="RS578" s="4"/>
      <c r="RT578" s="8"/>
      <c r="RU578" s="4"/>
      <c r="RV578" s="8"/>
      <c r="RW578" s="7"/>
      <c r="RX578" s="7"/>
      <c r="RY578" s="2" t="s">
        <v>266</v>
      </c>
      <c r="RZ578" s="2" t="s">
        <v>275</v>
      </c>
      <c r="SA578" s="2" t="s">
        <v>229</v>
      </c>
      <c r="SB578" s="2" t="s">
        <v>229</v>
      </c>
      <c r="SC578" s="2" t="s">
        <v>241</v>
      </c>
      <c r="SD578" s="2" t="s">
        <v>229</v>
      </c>
      <c r="SE578" s="4">
        <v>159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90</v>
      </c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>
        <v>40</v>
      </c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>
        <v>100</v>
      </c>
      <c r="VO578" s="4"/>
      <c r="VP578" s="4"/>
      <c r="VQ578" s="4"/>
      <c r="VR578" s="4"/>
      <c r="VS578" s="4"/>
    </row>
    <row r="579">
      <c r="A579" s="2" t="s">
        <v>4158</v>
      </c>
      <c r="B579" s="2" t="s">
        <v>216</v>
      </c>
      <c r="C579" s="2" t="s">
        <v>3859</v>
      </c>
      <c r="D579" s="2" t="s">
        <v>3600</v>
      </c>
      <c r="E579" s="2" t="s">
        <v>3601</v>
      </c>
      <c r="F579" s="2" t="s">
        <v>4064</v>
      </c>
      <c r="G579" s="2" t="s">
        <v>4065</v>
      </c>
      <c r="H579" s="2" t="s">
        <v>2269</v>
      </c>
      <c r="I579" s="2" t="s">
        <v>4159</v>
      </c>
      <c r="J579" s="2" t="s">
        <v>285</v>
      </c>
      <c r="K579" s="2" t="s">
        <v>4066</v>
      </c>
      <c r="L579" s="3">
        <v>49</v>
      </c>
      <c r="M579" s="3">
        <v>51.45</v>
      </c>
      <c r="N579" s="3">
        <v>99.99</v>
      </c>
      <c r="O579" s="2" t="s">
        <v>963</v>
      </c>
      <c r="P579" s="2" t="s">
        <v>964</v>
      </c>
      <c r="Q579" s="2" t="s">
        <v>228</v>
      </c>
      <c r="R579" s="2" t="s">
        <v>229</v>
      </c>
      <c r="S579" s="2" t="s">
        <v>4067</v>
      </c>
      <c r="T579" s="2" t="s">
        <v>3733</v>
      </c>
      <c r="U579" s="2" t="s">
        <v>733</v>
      </c>
      <c r="V579" s="2" t="s">
        <v>1524</v>
      </c>
      <c r="W579" s="2" t="s">
        <v>1009</v>
      </c>
      <c r="X579" s="2" t="s">
        <v>229</v>
      </c>
      <c r="Y579" s="2" t="s">
        <v>1342</v>
      </c>
      <c r="Z579" s="4"/>
      <c r="AA579" s="4">
        <f>=ROUNDDOWN({0},0)</f>
      </c>
      <c r="AB579" s="5"/>
      <c r="AC579" s="2" t="s">
        <v>229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>
        <v>3</v>
      </c>
      <c r="AS579" s="8">
        <v>97.25</v>
      </c>
      <c r="AT579" s="7">
        <v>-1</v>
      </c>
      <c r="AU579" s="7">
        <v>-1</v>
      </c>
      <c r="AV579" s="4"/>
      <c r="AW579" s="8"/>
      <c r="AX579" s="4">
        <v>3</v>
      </c>
      <c r="AY579" s="8">
        <v>97.25</v>
      </c>
      <c r="AZ579" s="7">
        <v>-1</v>
      </c>
      <c r="BA579" s="7">
        <v>-1</v>
      </c>
      <c r="BB579" s="7"/>
      <c r="BC579" s="4"/>
      <c r="BD579" s="8"/>
      <c r="BE579" s="4">
        <v>3</v>
      </c>
      <c r="BF579" s="8">
        <v>97.25</v>
      </c>
      <c r="BG579" s="7">
        <v>-1</v>
      </c>
      <c r="BH579" s="7">
        <v>-1</v>
      </c>
      <c r="BI579" s="7"/>
      <c r="BJ579" s="4"/>
      <c r="BK579" s="8"/>
      <c r="BL579" s="2" t="s">
        <v>4160</v>
      </c>
      <c r="BM579" s="7"/>
      <c r="BN579" s="7"/>
      <c r="BO579" s="4"/>
      <c r="BP579" s="8"/>
      <c r="BQ579" s="4"/>
      <c r="BR579" s="8"/>
      <c r="BS579" s="7"/>
      <c r="BT579" s="7"/>
      <c r="BU579" s="2" t="s">
        <v>239</v>
      </c>
      <c r="BV579" s="2" t="s">
        <v>275</v>
      </c>
      <c r="BW579" s="2" t="s">
        <v>229</v>
      </c>
      <c r="BX579" s="2" t="s">
        <v>2419</v>
      </c>
      <c r="BY579" s="2" t="s">
        <v>241</v>
      </c>
      <c r="BZ579" s="2" t="s">
        <v>229</v>
      </c>
      <c r="CA579" s="4"/>
      <c r="CB579" s="8"/>
      <c r="CC579" s="4"/>
      <c r="CD579" s="8"/>
      <c r="CE579" s="7"/>
      <c r="CF579" s="7"/>
      <c r="CG579" s="2" t="s">
        <v>239</v>
      </c>
      <c r="CH579" s="2" t="s">
        <v>275</v>
      </c>
      <c r="CI579" s="2" t="s">
        <v>4048</v>
      </c>
      <c r="CJ579" s="2" t="s">
        <v>3822</v>
      </c>
      <c r="CK579" s="2" t="s">
        <v>241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239</v>
      </c>
      <c r="CT579" s="2" t="s">
        <v>275</v>
      </c>
      <c r="CU579" s="2" t="s">
        <v>953</v>
      </c>
      <c r="CV579" s="2" t="s">
        <v>2996</v>
      </c>
      <c r="CW579" s="2" t="s">
        <v>241</v>
      </c>
      <c r="CX579" s="2" t="s">
        <v>229</v>
      </c>
      <c r="CY579" s="4"/>
      <c r="CZ579" s="8"/>
      <c r="DA579" s="4">
        <v>2</v>
      </c>
      <c r="DB579" s="8">
        <v>61.36</v>
      </c>
      <c r="DC579" s="7">
        <v>-1</v>
      </c>
      <c r="DD579" s="7">
        <v>-1</v>
      </c>
      <c r="DE579" s="2" t="s">
        <v>239</v>
      </c>
      <c r="DF579" s="2" t="s">
        <v>275</v>
      </c>
      <c r="DG579" s="2" t="s">
        <v>2416</v>
      </c>
      <c r="DH579" s="2" t="s">
        <v>891</v>
      </c>
      <c r="DI579" s="2" t="s">
        <v>263</v>
      </c>
      <c r="DJ579" s="2" t="s">
        <v>229</v>
      </c>
      <c r="DK579" s="4"/>
      <c r="DL579" s="8"/>
      <c r="DM579" s="4"/>
      <c r="DN579" s="8"/>
      <c r="DO579" s="7"/>
      <c r="DP579" s="7"/>
      <c r="DQ579" s="2" t="s">
        <v>239</v>
      </c>
      <c r="DR579" s="2" t="s">
        <v>275</v>
      </c>
      <c r="DS579" s="2" t="s">
        <v>871</v>
      </c>
      <c r="DT579" s="2" t="s">
        <v>958</v>
      </c>
      <c r="DU579" s="2" t="s">
        <v>241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239</v>
      </c>
      <c r="ED579" s="2" t="s">
        <v>275</v>
      </c>
      <c r="EE579" s="2" t="s">
        <v>875</v>
      </c>
      <c r="EF579" s="2" t="s">
        <v>864</v>
      </c>
      <c r="EG579" s="2" t="s">
        <v>263</v>
      </c>
      <c r="EH579" s="2" t="s">
        <v>229</v>
      </c>
      <c r="EI579" s="4"/>
      <c r="EJ579" s="8"/>
      <c r="EK579" s="4"/>
      <c r="EL579" s="8"/>
      <c r="EM579" s="7"/>
      <c r="EN579" s="7"/>
      <c r="EO579" s="2" t="s">
        <v>239</v>
      </c>
      <c r="EP579" s="2" t="s">
        <v>275</v>
      </c>
      <c r="EQ579" s="2" t="s">
        <v>950</v>
      </c>
      <c r="ER579" s="2" t="s">
        <v>718</v>
      </c>
      <c r="ES579" s="2" t="s">
        <v>241</v>
      </c>
      <c r="ET579" s="2" t="s">
        <v>229</v>
      </c>
      <c r="EU579" s="4"/>
      <c r="EV579" s="8"/>
      <c r="EW579" s="4">
        <v>1</v>
      </c>
      <c r="EX579" s="8">
        <v>35.89</v>
      </c>
      <c r="EY579" s="7">
        <v>-1</v>
      </c>
      <c r="EZ579" s="7">
        <v>-1</v>
      </c>
      <c r="FA579" s="2" t="s">
        <v>239</v>
      </c>
      <c r="FB579" s="2" t="s">
        <v>275</v>
      </c>
      <c r="FC579" s="2" t="s">
        <v>938</v>
      </c>
      <c r="FD579" s="2" t="s">
        <v>779</v>
      </c>
      <c r="FE579" s="2" t="s">
        <v>241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275</v>
      </c>
      <c r="FO579" s="2" t="s">
        <v>1728</v>
      </c>
      <c r="FP579" s="2" t="s">
        <v>4161</v>
      </c>
      <c r="FQ579" s="2" t="s">
        <v>241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229</v>
      </c>
      <c r="FZ579" s="2" t="s">
        <v>229</v>
      </c>
      <c r="GA579" s="2" t="s">
        <v>229</v>
      </c>
      <c r="GB579" s="2" t="s">
        <v>229</v>
      </c>
      <c r="GC579" s="2" t="s">
        <v>229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272</v>
      </c>
      <c r="GL579" s="2" t="s">
        <v>275</v>
      </c>
      <c r="GM579" s="2" t="s">
        <v>229</v>
      </c>
      <c r="GN579" s="2" t="s">
        <v>229</v>
      </c>
      <c r="GO579" s="2" t="s">
        <v>241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239</v>
      </c>
      <c r="GX579" s="2" t="s">
        <v>275</v>
      </c>
      <c r="GY579" s="2" t="s">
        <v>1492</v>
      </c>
      <c r="GZ579" s="2" t="s">
        <v>276</v>
      </c>
      <c r="HA579" s="2" t="s">
        <v>241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239</v>
      </c>
      <c r="HJ579" s="2" t="s">
        <v>275</v>
      </c>
      <c r="HK579" s="2" t="s">
        <v>718</v>
      </c>
      <c r="HL579" s="2" t="s">
        <v>1407</v>
      </c>
      <c r="HM579" s="2" t="s">
        <v>241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239</v>
      </c>
      <c r="HV579" s="2" t="s">
        <v>275</v>
      </c>
      <c r="HW579" s="2" t="s">
        <v>2322</v>
      </c>
      <c r="HX579" s="2" t="s">
        <v>4162</v>
      </c>
      <c r="HY579" s="2" t="s">
        <v>241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266</v>
      </c>
      <c r="IH579" s="2" t="s">
        <v>275</v>
      </c>
      <c r="II579" s="2" t="s">
        <v>229</v>
      </c>
      <c r="IJ579" s="2" t="s">
        <v>229</v>
      </c>
      <c r="IK579" s="2" t="s">
        <v>241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272</v>
      </c>
      <c r="IT579" s="2" t="s">
        <v>275</v>
      </c>
      <c r="IU579" s="2" t="s">
        <v>229</v>
      </c>
      <c r="IV579" s="2" t="s">
        <v>229</v>
      </c>
      <c r="IW579" s="2" t="s">
        <v>241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239</v>
      </c>
      <c r="JF579" s="2" t="s">
        <v>275</v>
      </c>
      <c r="JG579" s="2" t="s">
        <v>268</v>
      </c>
      <c r="JH579" s="2" t="s">
        <v>229</v>
      </c>
      <c r="JI579" s="2" t="s">
        <v>241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229</v>
      </c>
      <c r="JR579" s="2" t="s">
        <v>229</v>
      </c>
      <c r="JS579" s="2" t="s">
        <v>229</v>
      </c>
      <c r="JT579" s="2" t="s">
        <v>229</v>
      </c>
      <c r="JU579" s="2" t="s">
        <v>229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272</v>
      </c>
      <c r="KD579" s="2" t="s">
        <v>275</v>
      </c>
      <c r="KE579" s="2" t="s">
        <v>229</v>
      </c>
      <c r="KF579" s="2" t="s">
        <v>229</v>
      </c>
      <c r="KG579" s="2" t="s">
        <v>241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272</v>
      </c>
      <c r="KP579" s="2" t="s">
        <v>275</v>
      </c>
      <c r="KQ579" s="2" t="s">
        <v>229</v>
      </c>
      <c r="KR579" s="2" t="s">
        <v>229</v>
      </c>
      <c r="KS579" s="2" t="s">
        <v>241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239</v>
      </c>
      <c r="LB579" s="2" t="s">
        <v>275</v>
      </c>
      <c r="LC579" s="2" t="s">
        <v>1357</v>
      </c>
      <c r="LD579" s="2" t="s">
        <v>1684</v>
      </c>
      <c r="LE579" s="2" t="s">
        <v>241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229</v>
      </c>
      <c r="LN579" s="2" t="s">
        <v>229</v>
      </c>
      <c r="LO579" s="2" t="s">
        <v>229</v>
      </c>
      <c r="LP579" s="2" t="s">
        <v>229</v>
      </c>
      <c r="LQ579" s="2" t="s">
        <v>229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239</v>
      </c>
      <c r="LZ579" s="2" t="s">
        <v>275</v>
      </c>
      <c r="MA579" s="2" t="s">
        <v>927</v>
      </c>
      <c r="MB579" s="2" t="s">
        <v>1010</v>
      </c>
      <c r="MC579" s="2" t="s">
        <v>241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266</v>
      </c>
      <c r="ML579" s="2" t="s">
        <v>275</v>
      </c>
      <c r="MM579" s="2" t="s">
        <v>229</v>
      </c>
      <c r="MN579" s="2" t="s">
        <v>229</v>
      </c>
      <c r="MO579" s="2" t="s">
        <v>241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267</v>
      </c>
      <c r="MX579" s="2" t="s">
        <v>275</v>
      </c>
      <c r="MY579" s="2" t="s">
        <v>229</v>
      </c>
      <c r="MZ579" s="2" t="s">
        <v>229</v>
      </c>
      <c r="NA579" s="2" t="s">
        <v>241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239</v>
      </c>
      <c r="NJ579" s="2" t="s">
        <v>275</v>
      </c>
      <c r="NK579" s="2" t="s">
        <v>1794</v>
      </c>
      <c r="NL579" s="2" t="s">
        <v>746</v>
      </c>
      <c r="NM579" s="2" t="s">
        <v>263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272</v>
      </c>
      <c r="NV579" s="2" t="s">
        <v>275</v>
      </c>
      <c r="NW579" s="2" t="s">
        <v>229</v>
      </c>
      <c r="NX579" s="2" t="s">
        <v>229</v>
      </c>
      <c r="NY579" s="2" t="s">
        <v>241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229</v>
      </c>
      <c r="OH579" s="2" t="s">
        <v>229</v>
      </c>
      <c r="OI579" s="2" t="s">
        <v>229</v>
      </c>
      <c r="OJ579" s="2" t="s">
        <v>229</v>
      </c>
      <c r="OK579" s="2" t="s">
        <v>229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229</v>
      </c>
      <c r="OT579" s="2" t="s">
        <v>229</v>
      </c>
      <c r="OU579" s="2" t="s">
        <v>229</v>
      </c>
      <c r="OV579" s="2" t="s">
        <v>229</v>
      </c>
      <c r="OW579" s="2" t="s">
        <v>229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229</v>
      </c>
      <c r="PF579" s="2" t="s">
        <v>229</v>
      </c>
      <c r="PG579" s="2" t="s">
        <v>229</v>
      </c>
      <c r="PH579" s="2" t="s">
        <v>229</v>
      </c>
      <c r="PI579" s="2" t="s">
        <v>229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266</v>
      </c>
      <c r="PR579" s="2" t="s">
        <v>275</v>
      </c>
      <c r="PS579" s="2" t="s">
        <v>229</v>
      </c>
      <c r="PT579" s="2" t="s">
        <v>229</v>
      </c>
      <c r="PU579" s="2" t="s">
        <v>241</v>
      </c>
      <c r="PV579" s="2" t="s">
        <v>229</v>
      </c>
      <c r="PW579" s="4"/>
      <c r="PX579" s="8"/>
      <c r="PY579" s="4"/>
      <c r="PZ579" s="8"/>
      <c r="QA579" s="7"/>
      <c r="QB579" s="7"/>
      <c r="QC579" s="2" t="s">
        <v>281</v>
      </c>
      <c r="QD579" s="2" t="s">
        <v>275</v>
      </c>
      <c r="QE579" s="2" t="s">
        <v>229</v>
      </c>
      <c r="QF579" s="2" t="s">
        <v>229</v>
      </c>
      <c r="QG579" s="2" t="s">
        <v>241</v>
      </c>
      <c r="QH579" s="2" t="s">
        <v>229</v>
      </c>
      <c r="QI579" s="4"/>
      <c r="QJ579" s="8"/>
      <c r="QK579" s="4"/>
      <c r="QL579" s="8"/>
      <c r="QM579" s="7"/>
      <c r="QN579" s="7"/>
      <c r="QO579" s="2" t="s">
        <v>229</v>
      </c>
      <c r="QP579" s="2" t="s">
        <v>229</v>
      </c>
      <c r="QQ579" s="2" t="s">
        <v>229</v>
      </c>
      <c r="QR579" s="2" t="s">
        <v>229</v>
      </c>
      <c r="QS579" s="2" t="s">
        <v>229</v>
      </c>
      <c r="QT579" s="2" t="s">
        <v>229</v>
      </c>
      <c r="QU579" s="4"/>
      <c r="QV579" s="8"/>
      <c r="QW579" s="4"/>
      <c r="QX579" s="8"/>
      <c r="QY579" s="7"/>
      <c r="QZ579" s="7"/>
      <c r="RA579" s="2" t="s">
        <v>272</v>
      </c>
      <c r="RB579" s="2" t="s">
        <v>275</v>
      </c>
      <c r="RC579" s="2" t="s">
        <v>229</v>
      </c>
      <c r="RD579" s="2" t="s">
        <v>229</v>
      </c>
      <c r="RE579" s="2" t="s">
        <v>241</v>
      </c>
      <c r="RF579" s="2" t="s">
        <v>229</v>
      </c>
      <c r="RG579" s="4"/>
      <c r="RH579" s="8"/>
      <c r="RI579" s="4"/>
      <c r="RJ579" s="8"/>
      <c r="RK579" s="7"/>
      <c r="RL579" s="7"/>
      <c r="RM579" s="2" t="s">
        <v>229</v>
      </c>
      <c r="RN579" s="2" t="s">
        <v>229</v>
      </c>
      <c r="RO579" s="2" t="s">
        <v>229</v>
      </c>
      <c r="RP579" s="2" t="s">
        <v>229</v>
      </c>
      <c r="RQ579" s="2" t="s">
        <v>229</v>
      </c>
      <c r="RR579" s="2" t="s">
        <v>229</v>
      </c>
      <c r="RS579" s="4"/>
      <c r="RT579" s="8"/>
      <c r="RU579" s="4"/>
      <c r="RV579" s="8"/>
      <c r="RW579" s="7"/>
      <c r="RX579" s="7"/>
      <c r="RY579" s="2" t="s">
        <v>239</v>
      </c>
      <c r="RZ579" s="2" t="s">
        <v>275</v>
      </c>
      <c r="SA579" s="2" t="s">
        <v>282</v>
      </c>
      <c r="SB579" s="2" t="s">
        <v>816</v>
      </c>
      <c r="SC579" s="2" t="s">
        <v>241</v>
      </c>
      <c r="SD579" s="2" t="s">
        <v>229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</row>
    <row r="580">
      <c r="A580" s="2" t="s">
        <v>4163</v>
      </c>
      <c r="B580" s="2" t="s">
        <v>216</v>
      </c>
      <c r="C580" s="2" t="s">
        <v>3859</v>
      </c>
      <c r="D580" s="2" t="s">
        <v>3600</v>
      </c>
      <c r="E580" s="2" t="s">
        <v>3601</v>
      </c>
      <c r="F580" s="2" t="s">
        <v>4072</v>
      </c>
      <c r="G580" s="2" t="s">
        <v>4073</v>
      </c>
      <c r="H580" s="2" t="s">
        <v>4074</v>
      </c>
      <c r="I580" s="2" t="s">
        <v>3669</v>
      </c>
      <c r="J580" s="2" t="s">
        <v>224</v>
      </c>
      <c r="K580" s="2" t="s">
        <v>4075</v>
      </c>
      <c r="L580" s="3">
        <v>33.6</v>
      </c>
      <c r="M580" s="3">
        <v>35.28</v>
      </c>
      <c r="N580" s="3">
        <v>69.99</v>
      </c>
      <c r="O580" s="2" t="s">
        <v>981</v>
      </c>
      <c r="P580" s="2" t="s">
        <v>4164</v>
      </c>
      <c r="Q580" s="2" t="s">
        <v>228</v>
      </c>
      <c r="R580" s="2" t="s">
        <v>229</v>
      </c>
      <c r="S580" s="2" t="s">
        <v>4076</v>
      </c>
      <c r="T580" s="2" t="s">
        <v>229</v>
      </c>
      <c r="U580" s="2" t="s">
        <v>286</v>
      </c>
      <c r="V580" s="2" t="s">
        <v>4077</v>
      </c>
      <c r="W580" s="2" t="s">
        <v>1009</v>
      </c>
      <c r="X580" s="2" t="s">
        <v>229</v>
      </c>
      <c r="Y580" s="2" t="s">
        <v>702</v>
      </c>
      <c r="Z580" s="4"/>
      <c r="AA580" s="4">
        <f>=ROUNDDOWN({0},0)</f>
      </c>
      <c r="AB580" s="5"/>
      <c r="AC580" s="2" t="s">
        <v>229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229</v>
      </c>
      <c r="BM580" s="7"/>
      <c r="BN580" s="7"/>
      <c r="BO580" s="4"/>
      <c r="BP580" s="8"/>
      <c r="BQ580" s="4"/>
      <c r="BR580" s="8"/>
      <c r="BS580" s="7"/>
      <c r="BT580" s="7"/>
      <c r="BU580" s="2" t="s">
        <v>239</v>
      </c>
      <c r="BV580" s="2" t="s">
        <v>275</v>
      </c>
      <c r="BW580" s="2" t="s">
        <v>229</v>
      </c>
      <c r="BX580" s="2" t="s">
        <v>789</v>
      </c>
      <c r="BY580" s="2" t="s">
        <v>241</v>
      </c>
      <c r="BZ580" s="2" t="s">
        <v>229</v>
      </c>
      <c r="CA580" s="4"/>
      <c r="CB580" s="8"/>
      <c r="CC580" s="4"/>
      <c r="CD580" s="8"/>
      <c r="CE580" s="7"/>
      <c r="CF580" s="7"/>
      <c r="CG580" s="2" t="s">
        <v>272</v>
      </c>
      <c r="CH580" s="2" t="s">
        <v>275</v>
      </c>
      <c r="CI580" s="2" t="s">
        <v>229</v>
      </c>
      <c r="CJ580" s="2" t="s">
        <v>229</v>
      </c>
      <c r="CK580" s="2" t="s">
        <v>241</v>
      </c>
      <c r="CL580" s="2" t="s">
        <v>229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275</v>
      </c>
      <c r="CU580" s="2" t="s">
        <v>781</v>
      </c>
      <c r="CV580" s="2" t="s">
        <v>4165</v>
      </c>
      <c r="CW580" s="2" t="s">
        <v>241</v>
      </c>
      <c r="CX580" s="2" t="s">
        <v>229</v>
      </c>
      <c r="CY580" s="4"/>
      <c r="CZ580" s="8"/>
      <c r="DA580" s="4"/>
      <c r="DB580" s="8"/>
      <c r="DC580" s="7"/>
      <c r="DD580" s="7"/>
      <c r="DE580" s="2" t="s">
        <v>239</v>
      </c>
      <c r="DF580" s="2" t="s">
        <v>275</v>
      </c>
      <c r="DG580" s="2" t="s">
        <v>952</v>
      </c>
      <c r="DH580" s="2" t="s">
        <v>739</v>
      </c>
      <c r="DI580" s="2" t="s">
        <v>241</v>
      </c>
      <c r="DJ580" s="2" t="s">
        <v>229</v>
      </c>
      <c r="DK580" s="4"/>
      <c r="DL580" s="8"/>
      <c r="DM580" s="4"/>
      <c r="DN580" s="8"/>
      <c r="DO580" s="7"/>
      <c r="DP580" s="7"/>
      <c r="DQ580" s="2" t="s">
        <v>239</v>
      </c>
      <c r="DR580" s="2" t="s">
        <v>275</v>
      </c>
      <c r="DS580" s="2" t="s">
        <v>1216</v>
      </c>
      <c r="DT580" s="2" t="s">
        <v>229</v>
      </c>
      <c r="DU580" s="2" t="s">
        <v>241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239</v>
      </c>
      <c r="ED580" s="2" t="s">
        <v>275</v>
      </c>
      <c r="EE580" s="2" t="s">
        <v>813</v>
      </c>
      <c r="EF580" s="2" t="s">
        <v>1351</v>
      </c>
      <c r="EG580" s="2" t="s">
        <v>241</v>
      </c>
      <c r="EH580" s="2" t="s">
        <v>229</v>
      </c>
      <c r="EI580" s="4"/>
      <c r="EJ580" s="8"/>
      <c r="EK580" s="4"/>
      <c r="EL580" s="8"/>
      <c r="EM580" s="7"/>
      <c r="EN580" s="7"/>
      <c r="EO580" s="2" t="s">
        <v>239</v>
      </c>
      <c r="EP580" s="2" t="s">
        <v>275</v>
      </c>
      <c r="EQ580" s="2" t="s">
        <v>755</v>
      </c>
      <c r="ER580" s="2" t="s">
        <v>1180</v>
      </c>
      <c r="ES580" s="2" t="s">
        <v>241</v>
      </c>
      <c r="ET580" s="2" t="s">
        <v>229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275</v>
      </c>
      <c r="FC580" s="2" t="s">
        <v>4001</v>
      </c>
      <c r="FD580" s="2" t="s">
        <v>703</v>
      </c>
      <c r="FE580" s="2" t="s">
        <v>241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275</v>
      </c>
      <c r="FO580" s="2" t="s">
        <v>2275</v>
      </c>
      <c r="FP580" s="2" t="s">
        <v>722</v>
      </c>
      <c r="FQ580" s="2" t="s">
        <v>241</v>
      </c>
      <c r="FR580" s="2" t="s">
        <v>229</v>
      </c>
      <c r="FS580" s="4"/>
      <c r="FT580" s="8"/>
      <c r="FU580" s="4"/>
      <c r="FV580" s="8"/>
      <c r="FW580" s="7"/>
      <c r="FX580" s="7"/>
      <c r="FY580" s="2" t="s">
        <v>229</v>
      </c>
      <c r="FZ580" s="2" t="s">
        <v>229</v>
      </c>
      <c r="GA580" s="2" t="s">
        <v>229</v>
      </c>
      <c r="GB580" s="2" t="s">
        <v>229</v>
      </c>
      <c r="GC580" s="2" t="s">
        <v>229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272</v>
      </c>
      <c r="GL580" s="2" t="s">
        <v>275</v>
      </c>
      <c r="GM580" s="2" t="s">
        <v>229</v>
      </c>
      <c r="GN580" s="2" t="s">
        <v>229</v>
      </c>
      <c r="GO580" s="2" t="s">
        <v>241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272</v>
      </c>
      <c r="GX580" s="2" t="s">
        <v>275</v>
      </c>
      <c r="GY580" s="2" t="s">
        <v>229</v>
      </c>
      <c r="GZ580" s="2" t="s">
        <v>229</v>
      </c>
      <c r="HA580" s="2" t="s">
        <v>241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275</v>
      </c>
      <c r="HK580" s="2" t="s">
        <v>711</v>
      </c>
      <c r="HL580" s="2" t="s">
        <v>229</v>
      </c>
      <c r="HM580" s="2" t="s">
        <v>241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229</v>
      </c>
      <c r="HV580" s="2" t="s">
        <v>229</v>
      </c>
      <c r="HW580" s="2" t="s">
        <v>229</v>
      </c>
      <c r="HX580" s="2" t="s">
        <v>229</v>
      </c>
      <c r="HY580" s="2" t="s">
        <v>229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272</v>
      </c>
      <c r="IH580" s="2" t="s">
        <v>275</v>
      </c>
      <c r="II580" s="2" t="s">
        <v>229</v>
      </c>
      <c r="IJ580" s="2" t="s">
        <v>229</v>
      </c>
      <c r="IK580" s="2" t="s">
        <v>241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272</v>
      </c>
      <c r="IT580" s="2" t="s">
        <v>275</v>
      </c>
      <c r="IU580" s="2" t="s">
        <v>229</v>
      </c>
      <c r="IV580" s="2" t="s">
        <v>229</v>
      </c>
      <c r="IW580" s="2" t="s">
        <v>241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229</v>
      </c>
      <c r="JF580" s="2" t="s">
        <v>229</v>
      </c>
      <c r="JG580" s="2" t="s">
        <v>229</v>
      </c>
      <c r="JH580" s="2" t="s">
        <v>229</v>
      </c>
      <c r="JI580" s="2" t="s">
        <v>229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229</v>
      </c>
      <c r="JR580" s="2" t="s">
        <v>229</v>
      </c>
      <c r="JS580" s="2" t="s">
        <v>229</v>
      </c>
      <c r="JT580" s="2" t="s">
        <v>229</v>
      </c>
      <c r="JU580" s="2" t="s">
        <v>229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272</v>
      </c>
      <c r="KD580" s="2" t="s">
        <v>275</v>
      </c>
      <c r="KE580" s="2" t="s">
        <v>229</v>
      </c>
      <c r="KF580" s="2" t="s">
        <v>229</v>
      </c>
      <c r="KG580" s="2" t="s">
        <v>241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229</v>
      </c>
      <c r="KP580" s="2" t="s">
        <v>229</v>
      </c>
      <c r="KQ580" s="2" t="s">
        <v>229</v>
      </c>
      <c r="KR580" s="2" t="s">
        <v>229</v>
      </c>
      <c r="KS580" s="2" t="s">
        <v>229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272</v>
      </c>
      <c r="LB580" s="2" t="s">
        <v>275</v>
      </c>
      <c r="LC580" s="2" t="s">
        <v>229</v>
      </c>
      <c r="LD580" s="2" t="s">
        <v>229</v>
      </c>
      <c r="LE580" s="2" t="s">
        <v>241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229</v>
      </c>
      <c r="LN580" s="2" t="s">
        <v>229</v>
      </c>
      <c r="LO580" s="2" t="s">
        <v>229</v>
      </c>
      <c r="LP580" s="2" t="s">
        <v>229</v>
      </c>
      <c r="LQ580" s="2" t="s">
        <v>229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239</v>
      </c>
      <c r="LZ580" s="2" t="s">
        <v>275</v>
      </c>
      <c r="MA580" s="2" t="s">
        <v>3078</v>
      </c>
      <c r="MB580" s="2" t="s">
        <v>229</v>
      </c>
      <c r="MC580" s="2" t="s">
        <v>241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229</v>
      </c>
      <c r="ML580" s="2" t="s">
        <v>229</v>
      </c>
      <c r="MM580" s="2" t="s">
        <v>229</v>
      </c>
      <c r="MN580" s="2" t="s">
        <v>229</v>
      </c>
      <c r="MO580" s="2" t="s">
        <v>229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272</v>
      </c>
      <c r="MX580" s="2" t="s">
        <v>226</v>
      </c>
      <c r="MY580" s="2" t="s">
        <v>229</v>
      </c>
      <c r="MZ580" s="2" t="s">
        <v>229</v>
      </c>
      <c r="NA580" s="2" t="s">
        <v>241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239</v>
      </c>
      <c r="NJ580" s="2" t="s">
        <v>275</v>
      </c>
      <c r="NK580" s="2" t="s">
        <v>773</v>
      </c>
      <c r="NL580" s="2" t="s">
        <v>720</v>
      </c>
      <c r="NM580" s="2" t="s">
        <v>241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272</v>
      </c>
      <c r="NV580" s="2" t="s">
        <v>275</v>
      </c>
      <c r="NW580" s="2" t="s">
        <v>229</v>
      </c>
      <c r="NX580" s="2" t="s">
        <v>229</v>
      </c>
      <c r="NY580" s="2" t="s">
        <v>241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229</v>
      </c>
      <c r="OH580" s="2" t="s">
        <v>229</v>
      </c>
      <c r="OI580" s="2" t="s">
        <v>229</v>
      </c>
      <c r="OJ580" s="2" t="s">
        <v>229</v>
      </c>
      <c r="OK580" s="2" t="s">
        <v>229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229</v>
      </c>
      <c r="OT580" s="2" t="s">
        <v>229</v>
      </c>
      <c r="OU580" s="2" t="s">
        <v>229</v>
      </c>
      <c r="OV580" s="2" t="s">
        <v>229</v>
      </c>
      <c r="OW580" s="2" t="s">
        <v>229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229</v>
      </c>
      <c r="PF580" s="2" t="s">
        <v>229</v>
      </c>
      <c r="PG580" s="2" t="s">
        <v>229</v>
      </c>
      <c r="PH580" s="2" t="s">
        <v>229</v>
      </c>
      <c r="PI580" s="2" t="s">
        <v>229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272</v>
      </c>
      <c r="PR580" s="2" t="s">
        <v>275</v>
      </c>
      <c r="PS580" s="2" t="s">
        <v>229</v>
      </c>
      <c r="PT580" s="2" t="s">
        <v>229</v>
      </c>
      <c r="PU580" s="2" t="s">
        <v>241</v>
      </c>
      <c r="PV580" s="2" t="s">
        <v>229</v>
      </c>
      <c r="PW580" s="4"/>
      <c r="PX580" s="8"/>
      <c r="PY580" s="4"/>
      <c r="PZ580" s="8"/>
      <c r="QA580" s="7"/>
      <c r="QB580" s="7"/>
      <c r="QC580" s="2" t="s">
        <v>281</v>
      </c>
      <c r="QD580" s="2" t="s">
        <v>275</v>
      </c>
      <c r="QE580" s="2" t="s">
        <v>229</v>
      </c>
      <c r="QF580" s="2" t="s">
        <v>229</v>
      </c>
      <c r="QG580" s="2" t="s">
        <v>241</v>
      </c>
      <c r="QH580" s="2" t="s">
        <v>229</v>
      </c>
      <c r="QI580" s="4"/>
      <c r="QJ580" s="8"/>
      <c r="QK580" s="4"/>
      <c r="QL580" s="8"/>
      <c r="QM580" s="7"/>
      <c r="QN580" s="7"/>
      <c r="QO580" s="2" t="s">
        <v>229</v>
      </c>
      <c r="QP580" s="2" t="s">
        <v>229</v>
      </c>
      <c r="QQ580" s="2" t="s">
        <v>229</v>
      </c>
      <c r="QR580" s="2" t="s">
        <v>229</v>
      </c>
      <c r="QS580" s="2" t="s">
        <v>229</v>
      </c>
      <c r="QT580" s="2" t="s">
        <v>229</v>
      </c>
      <c r="QU580" s="4"/>
      <c r="QV580" s="8"/>
      <c r="QW580" s="4"/>
      <c r="QX580" s="8"/>
      <c r="QY580" s="7"/>
      <c r="QZ580" s="7"/>
      <c r="RA580" s="2" t="s">
        <v>272</v>
      </c>
      <c r="RB580" s="2" t="s">
        <v>275</v>
      </c>
      <c r="RC580" s="2" t="s">
        <v>229</v>
      </c>
      <c r="RD580" s="2" t="s">
        <v>229</v>
      </c>
      <c r="RE580" s="2" t="s">
        <v>241</v>
      </c>
      <c r="RF580" s="2" t="s">
        <v>229</v>
      </c>
      <c r="RG580" s="4"/>
      <c r="RH580" s="8"/>
      <c r="RI580" s="4"/>
      <c r="RJ580" s="8"/>
      <c r="RK580" s="7"/>
      <c r="RL580" s="7"/>
      <c r="RM580" s="2" t="s">
        <v>229</v>
      </c>
      <c r="RN580" s="2" t="s">
        <v>229</v>
      </c>
      <c r="RO580" s="2" t="s">
        <v>229</v>
      </c>
      <c r="RP580" s="2" t="s">
        <v>229</v>
      </c>
      <c r="RQ580" s="2" t="s">
        <v>229</v>
      </c>
      <c r="RR580" s="2" t="s">
        <v>229</v>
      </c>
      <c r="RS580" s="4"/>
      <c r="RT580" s="8"/>
      <c r="RU580" s="4"/>
      <c r="RV580" s="8"/>
      <c r="RW580" s="7"/>
      <c r="RX580" s="7"/>
      <c r="RY580" s="2" t="s">
        <v>272</v>
      </c>
      <c r="RZ580" s="2" t="s">
        <v>275</v>
      </c>
      <c r="SA580" s="2" t="s">
        <v>229</v>
      </c>
      <c r="SB580" s="2" t="s">
        <v>229</v>
      </c>
      <c r="SC580" s="2" t="s">
        <v>241</v>
      </c>
      <c r="SD580" s="2" t="s">
        <v>229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</row>
    <row r="581">
      <c r="A581" s="2" t="s">
        <v>4166</v>
      </c>
      <c r="B581" s="2" t="s">
        <v>216</v>
      </c>
      <c r="C581" s="2" t="s">
        <v>3859</v>
      </c>
      <c r="D581" s="2" t="s">
        <v>3600</v>
      </c>
      <c r="E581" s="2" t="s">
        <v>3601</v>
      </c>
      <c r="F581" s="2" t="s">
        <v>4167</v>
      </c>
      <c r="G581" s="2" t="s">
        <v>4168</v>
      </c>
      <c r="H581" s="2" t="s">
        <v>4169</v>
      </c>
      <c r="I581" s="2" t="s">
        <v>4159</v>
      </c>
      <c r="J581" s="2" t="s">
        <v>2888</v>
      </c>
      <c r="K581" s="2" t="s">
        <v>4170</v>
      </c>
      <c r="L581" s="3">
        <v>38.4</v>
      </c>
      <c r="M581" s="3">
        <v>40.32</v>
      </c>
      <c r="N581" s="3">
        <v>79.99</v>
      </c>
      <c r="O581" s="2" t="s">
        <v>963</v>
      </c>
      <c r="P581" s="2" t="s">
        <v>964</v>
      </c>
      <c r="Q581" s="2" t="s">
        <v>228</v>
      </c>
      <c r="R581" s="2" t="s">
        <v>229</v>
      </c>
      <c r="S581" s="2" t="s">
        <v>4171</v>
      </c>
      <c r="T581" s="2" t="s">
        <v>3733</v>
      </c>
      <c r="U581" s="2" t="s">
        <v>286</v>
      </c>
      <c r="V581" s="2" t="s">
        <v>1524</v>
      </c>
      <c r="W581" s="2" t="s">
        <v>1009</v>
      </c>
      <c r="X581" s="2" t="s">
        <v>229</v>
      </c>
      <c r="Y581" s="2" t="s">
        <v>1373</v>
      </c>
      <c r="Z581" s="4"/>
      <c r="AA581" s="4">
        <f>=ROUNDDOWN({0},0)</f>
      </c>
      <c r="AB581" s="5">
        <v>0.7</v>
      </c>
      <c r="AC581" s="2" t="s">
        <v>229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/>
      <c r="AQ581" s="8"/>
      <c r="AR581" s="4">
        <v>5</v>
      </c>
      <c r="AS581" s="8">
        <v>152.71</v>
      </c>
      <c r="AT581" s="7">
        <v>-1</v>
      </c>
      <c r="AU581" s="7">
        <v>-1</v>
      </c>
      <c r="AV581" s="4" t="s">
        <v>229</v>
      </c>
      <c r="AW581" s="8" t="s">
        <v>229</v>
      </c>
      <c r="AX581" s="4">
        <v>10</v>
      </c>
      <c r="AY581" s="8">
        <v>357.79</v>
      </c>
      <c r="AZ581" s="7" t="s">
        <v>229</v>
      </c>
      <c r="BA581" s="7" t="s">
        <v>229</v>
      </c>
      <c r="BB581" s="7"/>
      <c r="BC581" s="4" t="s">
        <v>229</v>
      </c>
      <c r="BD581" s="8" t="s">
        <v>229</v>
      </c>
      <c r="BE581" s="4">
        <v>10</v>
      </c>
      <c r="BF581" s="8">
        <v>357.79</v>
      </c>
      <c r="BG581" s="7" t="s">
        <v>229</v>
      </c>
      <c r="BH581" s="7" t="s">
        <v>229</v>
      </c>
      <c r="BI581" s="7"/>
      <c r="BJ581" s="4"/>
      <c r="BK581" s="8"/>
      <c r="BL581" s="2" t="s">
        <v>3548</v>
      </c>
      <c r="BM581" s="7"/>
      <c r="BN581" s="7"/>
      <c r="BO581" s="4"/>
      <c r="BP581" s="8"/>
      <c r="BQ581" s="4"/>
      <c r="BR581" s="8"/>
      <c r="BS581" s="7"/>
      <c r="BT581" s="7"/>
      <c r="BU581" s="2" t="s">
        <v>239</v>
      </c>
      <c r="BV581" s="2" t="s">
        <v>275</v>
      </c>
      <c r="BW581" s="2" t="s">
        <v>229</v>
      </c>
      <c r="BX581" s="2" t="s">
        <v>1408</v>
      </c>
      <c r="BY581" s="2" t="s">
        <v>241</v>
      </c>
      <c r="BZ581" s="2" t="s">
        <v>229</v>
      </c>
      <c r="CA581" s="4"/>
      <c r="CB581" s="8"/>
      <c r="CC581" s="4">
        <v>3</v>
      </c>
      <c r="CD581" s="8">
        <v>118.92</v>
      </c>
      <c r="CE581" s="7">
        <v>-1</v>
      </c>
      <c r="CF581" s="7">
        <v>-1</v>
      </c>
      <c r="CG581" s="2" t="s">
        <v>239</v>
      </c>
      <c r="CH581" s="2" t="s">
        <v>275</v>
      </c>
      <c r="CI581" s="2" t="s">
        <v>976</v>
      </c>
      <c r="CJ581" s="2" t="s">
        <v>2184</v>
      </c>
      <c r="CK581" s="2" t="s">
        <v>241</v>
      </c>
      <c r="CL581" s="2" t="s">
        <v>229</v>
      </c>
      <c r="CM581" s="4"/>
      <c r="CN581" s="8"/>
      <c r="CO581" s="4">
        <v>1</v>
      </c>
      <c r="CP581" s="8">
        <v>17.42</v>
      </c>
      <c r="CQ581" s="7">
        <v>-1</v>
      </c>
      <c r="CR581" s="7">
        <v>-1</v>
      </c>
      <c r="CS581" s="2" t="s">
        <v>239</v>
      </c>
      <c r="CT581" s="2" t="s">
        <v>275</v>
      </c>
      <c r="CU581" s="2" t="s">
        <v>2969</v>
      </c>
      <c r="CV581" s="2" t="s">
        <v>984</v>
      </c>
      <c r="CW581" s="2" t="s">
        <v>241</v>
      </c>
      <c r="CX581" s="2" t="s">
        <v>229</v>
      </c>
      <c r="CY581" s="4"/>
      <c r="CZ581" s="8"/>
      <c r="DA581" s="4">
        <v>1</v>
      </c>
      <c r="DB581" s="8">
        <v>16.37</v>
      </c>
      <c r="DC581" s="7">
        <v>-1</v>
      </c>
      <c r="DD581" s="7">
        <v>-1</v>
      </c>
      <c r="DE581" s="2" t="s">
        <v>239</v>
      </c>
      <c r="DF581" s="2" t="s">
        <v>275</v>
      </c>
      <c r="DG581" s="2" t="s">
        <v>3884</v>
      </c>
      <c r="DH581" s="2" t="s">
        <v>1318</v>
      </c>
      <c r="DI581" s="2" t="s">
        <v>263</v>
      </c>
      <c r="DJ581" s="2" t="s">
        <v>229</v>
      </c>
      <c r="DK581" s="4"/>
      <c r="DL581" s="8"/>
      <c r="DM581" s="4"/>
      <c r="DN581" s="8"/>
      <c r="DO581" s="7"/>
      <c r="DP581" s="7"/>
      <c r="DQ581" s="2" t="s">
        <v>239</v>
      </c>
      <c r="DR581" s="2" t="s">
        <v>275</v>
      </c>
      <c r="DS581" s="2" t="s">
        <v>4172</v>
      </c>
      <c r="DT581" s="2" t="s">
        <v>832</v>
      </c>
      <c r="DU581" s="2" t="s">
        <v>241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239</v>
      </c>
      <c r="ED581" s="2" t="s">
        <v>275</v>
      </c>
      <c r="EE581" s="2" t="s">
        <v>838</v>
      </c>
      <c r="EF581" s="2" t="s">
        <v>829</v>
      </c>
      <c r="EG581" s="2" t="s">
        <v>263</v>
      </c>
      <c r="EH581" s="2" t="s">
        <v>229</v>
      </c>
      <c r="EI581" s="4"/>
      <c r="EJ581" s="8"/>
      <c r="EK581" s="4"/>
      <c r="EL581" s="8"/>
      <c r="EM581" s="7"/>
      <c r="EN581" s="7"/>
      <c r="EO581" s="2" t="s">
        <v>239</v>
      </c>
      <c r="EP581" s="2" t="s">
        <v>275</v>
      </c>
      <c r="EQ581" s="2" t="s">
        <v>1333</v>
      </c>
      <c r="ER581" s="2" t="s">
        <v>497</v>
      </c>
      <c r="ES581" s="2" t="s">
        <v>241</v>
      </c>
      <c r="ET581" s="2" t="s">
        <v>229</v>
      </c>
      <c r="EU581" s="4"/>
      <c r="EV581" s="8"/>
      <c r="EW581" s="4"/>
      <c r="EX581" s="8"/>
      <c r="EY581" s="7"/>
      <c r="EZ581" s="7"/>
      <c r="FA581" s="2" t="s">
        <v>239</v>
      </c>
      <c r="FB581" s="2" t="s">
        <v>275</v>
      </c>
      <c r="FC581" s="2" t="s">
        <v>424</v>
      </c>
      <c r="FD581" s="2" t="s">
        <v>830</v>
      </c>
      <c r="FE581" s="2" t="s">
        <v>241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275</v>
      </c>
      <c r="FO581" s="2" t="s">
        <v>1373</v>
      </c>
      <c r="FP581" s="2" t="s">
        <v>1031</v>
      </c>
      <c r="FQ581" s="2" t="s">
        <v>241</v>
      </c>
      <c r="FR581" s="2" t="s">
        <v>229</v>
      </c>
      <c r="FS581" s="4"/>
      <c r="FT581" s="8"/>
      <c r="FU581" s="4"/>
      <c r="FV581" s="8"/>
      <c r="FW581" s="7"/>
      <c r="FX581" s="7"/>
      <c r="FY581" s="2" t="s">
        <v>229</v>
      </c>
      <c r="FZ581" s="2" t="s">
        <v>229</v>
      </c>
      <c r="GA581" s="2" t="s">
        <v>229</v>
      </c>
      <c r="GB581" s="2" t="s">
        <v>229</v>
      </c>
      <c r="GC581" s="2" t="s">
        <v>229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272</v>
      </c>
      <c r="GL581" s="2" t="s">
        <v>275</v>
      </c>
      <c r="GM581" s="2" t="s">
        <v>229</v>
      </c>
      <c r="GN581" s="2" t="s">
        <v>229</v>
      </c>
      <c r="GO581" s="2" t="s">
        <v>241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239</v>
      </c>
      <c r="GX581" s="2" t="s">
        <v>275</v>
      </c>
      <c r="GY581" s="2" t="s">
        <v>1492</v>
      </c>
      <c r="GZ581" s="2" t="s">
        <v>596</v>
      </c>
      <c r="HA581" s="2" t="s">
        <v>241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239</v>
      </c>
      <c r="HJ581" s="2" t="s">
        <v>275</v>
      </c>
      <c r="HK581" s="2" t="s">
        <v>823</v>
      </c>
      <c r="HL581" s="2" t="s">
        <v>1037</v>
      </c>
      <c r="HM581" s="2" t="s">
        <v>241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272</v>
      </c>
      <c r="HV581" s="2" t="s">
        <v>275</v>
      </c>
      <c r="HW581" s="2" t="s">
        <v>229</v>
      </c>
      <c r="HX581" s="2" t="s">
        <v>229</v>
      </c>
      <c r="HY581" s="2" t="s">
        <v>241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266</v>
      </c>
      <c r="IH581" s="2" t="s">
        <v>275</v>
      </c>
      <c r="II581" s="2" t="s">
        <v>229</v>
      </c>
      <c r="IJ581" s="2" t="s">
        <v>229</v>
      </c>
      <c r="IK581" s="2" t="s">
        <v>241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272</v>
      </c>
      <c r="IT581" s="2" t="s">
        <v>275</v>
      </c>
      <c r="IU581" s="2" t="s">
        <v>229</v>
      </c>
      <c r="IV581" s="2" t="s">
        <v>229</v>
      </c>
      <c r="IW581" s="2" t="s">
        <v>241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239</v>
      </c>
      <c r="JF581" s="2" t="s">
        <v>275</v>
      </c>
      <c r="JG581" s="2" t="s">
        <v>268</v>
      </c>
      <c r="JH581" s="2" t="s">
        <v>3003</v>
      </c>
      <c r="JI581" s="2" t="s">
        <v>241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229</v>
      </c>
      <c r="JR581" s="2" t="s">
        <v>229</v>
      </c>
      <c r="JS581" s="2" t="s">
        <v>229</v>
      </c>
      <c r="JT581" s="2" t="s">
        <v>229</v>
      </c>
      <c r="JU581" s="2" t="s">
        <v>229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272</v>
      </c>
      <c r="KD581" s="2" t="s">
        <v>275</v>
      </c>
      <c r="KE581" s="2" t="s">
        <v>229</v>
      </c>
      <c r="KF581" s="2" t="s">
        <v>229</v>
      </c>
      <c r="KG581" s="2" t="s">
        <v>241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272</v>
      </c>
      <c r="KP581" s="2" t="s">
        <v>275</v>
      </c>
      <c r="KQ581" s="2" t="s">
        <v>229</v>
      </c>
      <c r="KR581" s="2" t="s">
        <v>229</v>
      </c>
      <c r="KS581" s="2" t="s">
        <v>241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272</v>
      </c>
      <c r="LB581" s="2" t="s">
        <v>275</v>
      </c>
      <c r="LC581" s="2" t="s">
        <v>229</v>
      </c>
      <c r="LD581" s="2" t="s">
        <v>229</v>
      </c>
      <c r="LE581" s="2" t="s">
        <v>241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229</v>
      </c>
      <c r="LN581" s="2" t="s">
        <v>229</v>
      </c>
      <c r="LO581" s="2" t="s">
        <v>229</v>
      </c>
      <c r="LP581" s="2" t="s">
        <v>229</v>
      </c>
      <c r="LQ581" s="2" t="s">
        <v>229</v>
      </c>
      <c r="LR581" s="2" t="s">
        <v>229</v>
      </c>
      <c r="LS581" s="4"/>
      <c r="LT581" s="8"/>
      <c r="LU581" s="4"/>
      <c r="LV581" s="8"/>
      <c r="LW581" s="7"/>
      <c r="LX581" s="7"/>
      <c r="LY581" s="2" t="s">
        <v>239</v>
      </c>
      <c r="LZ581" s="2" t="s">
        <v>275</v>
      </c>
      <c r="MA581" s="2" t="s">
        <v>978</v>
      </c>
      <c r="MB581" s="2" t="s">
        <v>462</v>
      </c>
      <c r="MC581" s="2" t="s">
        <v>241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266</v>
      </c>
      <c r="ML581" s="2" t="s">
        <v>275</v>
      </c>
      <c r="MM581" s="2" t="s">
        <v>229</v>
      </c>
      <c r="MN581" s="2" t="s">
        <v>229</v>
      </c>
      <c r="MO581" s="2" t="s">
        <v>241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239</v>
      </c>
      <c r="MX581" s="2" t="s">
        <v>275</v>
      </c>
      <c r="MY581" s="2" t="s">
        <v>368</v>
      </c>
      <c r="MZ581" s="2" t="s">
        <v>229</v>
      </c>
      <c r="NA581" s="2" t="s">
        <v>241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239</v>
      </c>
      <c r="NJ581" s="2" t="s">
        <v>275</v>
      </c>
      <c r="NK581" s="2" t="s">
        <v>1036</v>
      </c>
      <c r="NL581" s="2" t="s">
        <v>4173</v>
      </c>
      <c r="NM581" s="2" t="s">
        <v>263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272</v>
      </c>
      <c r="NV581" s="2" t="s">
        <v>275</v>
      </c>
      <c r="NW581" s="2" t="s">
        <v>229</v>
      </c>
      <c r="NX581" s="2" t="s">
        <v>229</v>
      </c>
      <c r="NY581" s="2" t="s">
        <v>241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229</v>
      </c>
      <c r="OH581" s="2" t="s">
        <v>229</v>
      </c>
      <c r="OI581" s="2" t="s">
        <v>229</v>
      </c>
      <c r="OJ581" s="2" t="s">
        <v>229</v>
      </c>
      <c r="OK581" s="2" t="s">
        <v>229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229</v>
      </c>
      <c r="OT581" s="2" t="s">
        <v>229</v>
      </c>
      <c r="OU581" s="2" t="s">
        <v>229</v>
      </c>
      <c r="OV581" s="2" t="s">
        <v>229</v>
      </c>
      <c r="OW581" s="2" t="s">
        <v>229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281</v>
      </c>
      <c r="PF581" s="2" t="s">
        <v>275</v>
      </c>
      <c r="PG581" s="2" t="s">
        <v>229</v>
      </c>
      <c r="PH581" s="2" t="s">
        <v>229</v>
      </c>
      <c r="PI581" s="2" t="s">
        <v>241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266</v>
      </c>
      <c r="PR581" s="2" t="s">
        <v>275</v>
      </c>
      <c r="PS581" s="2" t="s">
        <v>229</v>
      </c>
      <c r="PT581" s="2" t="s">
        <v>229</v>
      </c>
      <c r="PU581" s="2" t="s">
        <v>241</v>
      </c>
      <c r="PV581" s="2" t="s">
        <v>229</v>
      </c>
      <c r="PW581" s="4"/>
      <c r="PX581" s="8"/>
      <c r="PY581" s="4"/>
      <c r="PZ581" s="8"/>
      <c r="QA581" s="7"/>
      <c r="QB581" s="7"/>
      <c r="QC581" s="2" t="s">
        <v>281</v>
      </c>
      <c r="QD581" s="2" t="s">
        <v>275</v>
      </c>
      <c r="QE581" s="2" t="s">
        <v>229</v>
      </c>
      <c r="QF581" s="2" t="s">
        <v>229</v>
      </c>
      <c r="QG581" s="2" t="s">
        <v>241</v>
      </c>
      <c r="QH581" s="2" t="s">
        <v>229</v>
      </c>
      <c r="QI581" s="4"/>
      <c r="QJ581" s="8"/>
      <c r="QK581" s="4"/>
      <c r="QL581" s="8"/>
      <c r="QM581" s="7"/>
      <c r="QN581" s="7"/>
      <c r="QO581" s="2" t="s">
        <v>229</v>
      </c>
      <c r="QP581" s="2" t="s">
        <v>229</v>
      </c>
      <c r="QQ581" s="2" t="s">
        <v>229</v>
      </c>
      <c r="QR581" s="2" t="s">
        <v>229</v>
      </c>
      <c r="QS581" s="2" t="s">
        <v>229</v>
      </c>
      <c r="QT581" s="2" t="s">
        <v>229</v>
      </c>
      <c r="QU581" s="4"/>
      <c r="QV581" s="8"/>
      <c r="QW581" s="4"/>
      <c r="QX581" s="8"/>
      <c r="QY581" s="7"/>
      <c r="QZ581" s="7"/>
      <c r="RA581" s="2" t="s">
        <v>272</v>
      </c>
      <c r="RB581" s="2" t="s">
        <v>275</v>
      </c>
      <c r="RC581" s="2" t="s">
        <v>229</v>
      </c>
      <c r="RD581" s="2" t="s">
        <v>229</v>
      </c>
      <c r="RE581" s="2" t="s">
        <v>241</v>
      </c>
      <c r="RF581" s="2" t="s">
        <v>229</v>
      </c>
      <c r="RG581" s="4"/>
      <c r="RH581" s="8"/>
      <c r="RI581" s="4"/>
      <c r="RJ581" s="8"/>
      <c r="RK581" s="7"/>
      <c r="RL581" s="7"/>
      <c r="RM581" s="2" t="s">
        <v>229</v>
      </c>
      <c r="RN581" s="2" t="s">
        <v>229</v>
      </c>
      <c r="RO581" s="2" t="s">
        <v>229</v>
      </c>
      <c r="RP581" s="2" t="s">
        <v>229</v>
      </c>
      <c r="RQ581" s="2" t="s">
        <v>229</v>
      </c>
      <c r="RR581" s="2" t="s">
        <v>229</v>
      </c>
      <c r="RS581" s="4"/>
      <c r="RT581" s="8"/>
      <c r="RU581" s="4"/>
      <c r="RV581" s="8"/>
      <c r="RW581" s="7"/>
      <c r="RX581" s="7"/>
      <c r="RY581" s="2" t="s">
        <v>266</v>
      </c>
      <c r="RZ581" s="2" t="s">
        <v>275</v>
      </c>
      <c r="SA581" s="2" t="s">
        <v>229</v>
      </c>
      <c r="SB581" s="2" t="s">
        <v>229</v>
      </c>
      <c r="SC581" s="2" t="s">
        <v>241</v>
      </c>
      <c r="SD581" s="2" t="s">
        <v>229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</row>
    <row r="582">
      <c r="A582" s="2" t="s">
        <v>4174</v>
      </c>
      <c r="B582" s="2" t="s">
        <v>216</v>
      </c>
      <c r="C582" s="2" t="s">
        <v>3859</v>
      </c>
      <c r="D582" s="2" t="s">
        <v>3600</v>
      </c>
      <c r="E582" s="2" t="s">
        <v>3601</v>
      </c>
      <c r="F582" s="2" t="s">
        <v>4167</v>
      </c>
      <c r="G582" s="2" t="s">
        <v>4168</v>
      </c>
      <c r="H582" s="2" t="s">
        <v>4169</v>
      </c>
      <c r="I582" s="2" t="s">
        <v>4159</v>
      </c>
      <c r="J582" s="2" t="s">
        <v>285</v>
      </c>
      <c r="K582" s="2" t="s">
        <v>4170</v>
      </c>
      <c r="L582" s="3">
        <v>49</v>
      </c>
      <c r="M582" s="3">
        <v>51.45</v>
      </c>
      <c r="N582" s="3">
        <v>99.99</v>
      </c>
      <c r="O582" s="2" t="s">
        <v>981</v>
      </c>
      <c r="P582" s="2" t="s">
        <v>964</v>
      </c>
      <c r="Q582" s="2" t="s">
        <v>228</v>
      </c>
      <c r="R582" s="2" t="s">
        <v>229</v>
      </c>
      <c r="S582" s="2" t="s">
        <v>4171</v>
      </c>
      <c r="T582" s="2" t="s">
        <v>3733</v>
      </c>
      <c r="U582" s="2" t="s">
        <v>733</v>
      </c>
      <c r="V582" s="2" t="s">
        <v>1524</v>
      </c>
      <c r="W582" s="2" t="s">
        <v>1009</v>
      </c>
      <c r="X582" s="2" t="s">
        <v>229</v>
      </c>
      <c r="Y582" s="2" t="s">
        <v>1373</v>
      </c>
      <c r="Z582" s="4"/>
      <c r="AA582" s="4">
        <f>=ROUNDDOWN({0},0)</f>
      </c>
      <c r="AB582" s="5">
        <v>0.8</v>
      </c>
      <c r="AC582" s="2" t="s">
        <v>229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/>
      <c r="AQ582" s="8"/>
      <c r="AR582" s="4">
        <v>5</v>
      </c>
      <c r="AS582" s="8">
        <v>205.08</v>
      </c>
      <c r="AT582" s="7">
        <v>-1</v>
      </c>
      <c r="AU582" s="7">
        <v>-1</v>
      </c>
      <c r="AV582" s="4" t="s">
        <v>229</v>
      </c>
      <c r="AW582" s="8" t="s">
        <v>229</v>
      </c>
      <c r="AX582" s="4" t="s">
        <v>229</v>
      </c>
      <c r="AY582" s="8" t="s">
        <v>229</v>
      </c>
      <c r="AZ582" s="7" t="s">
        <v>229</v>
      </c>
      <c r="BA582" s="7" t="s">
        <v>229</v>
      </c>
      <c r="BB582" s="7"/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/>
      <c r="BJ582" s="4"/>
      <c r="BK582" s="8"/>
      <c r="BL582" s="2" t="s">
        <v>2635</v>
      </c>
      <c r="BM582" s="7"/>
      <c r="BN582" s="7"/>
      <c r="BO582" s="4"/>
      <c r="BP582" s="8"/>
      <c r="BQ582" s="4">
        <v>2</v>
      </c>
      <c r="BR582" s="8">
        <v>111.26</v>
      </c>
      <c r="BS582" s="7">
        <v>-1</v>
      </c>
      <c r="BT582" s="7">
        <v>-1</v>
      </c>
      <c r="BU582" s="2" t="s">
        <v>239</v>
      </c>
      <c r="BV582" s="2" t="s">
        <v>275</v>
      </c>
      <c r="BW582" s="2" t="s">
        <v>229</v>
      </c>
      <c r="BX582" s="2" t="s">
        <v>1408</v>
      </c>
      <c r="BY582" s="2" t="s">
        <v>241</v>
      </c>
      <c r="BZ582" s="2" t="s">
        <v>229</v>
      </c>
      <c r="CA582" s="4"/>
      <c r="CB582" s="8"/>
      <c r="CC582" s="4">
        <v>1</v>
      </c>
      <c r="CD582" s="8">
        <v>51.74</v>
      </c>
      <c r="CE582" s="7">
        <v>-1</v>
      </c>
      <c r="CF582" s="7">
        <v>-1</v>
      </c>
      <c r="CG582" s="2" t="s">
        <v>239</v>
      </c>
      <c r="CH582" s="2" t="s">
        <v>275</v>
      </c>
      <c r="CI582" s="2" t="s">
        <v>976</v>
      </c>
      <c r="CJ582" s="2" t="s">
        <v>1489</v>
      </c>
      <c r="CK582" s="2" t="s">
        <v>241</v>
      </c>
      <c r="CL582" s="2" t="s">
        <v>229</v>
      </c>
      <c r="CM582" s="4"/>
      <c r="CN582" s="8"/>
      <c r="CO582" s="4"/>
      <c r="CP582" s="8"/>
      <c r="CQ582" s="7"/>
      <c r="CR582" s="7"/>
      <c r="CS582" s="2" t="s">
        <v>239</v>
      </c>
      <c r="CT582" s="2" t="s">
        <v>275</v>
      </c>
      <c r="CU582" s="2" t="s">
        <v>2969</v>
      </c>
      <c r="CV582" s="2" t="s">
        <v>300</v>
      </c>
      <c r="CW582" s="2" t="s">
        <v>241</v>
      </c>
      <c r="CX582" s="2" t="s">
        <v>229</v>
      </c>
      <c r="CY582" s="4"/>
      <c r="CZ582" s="8"/>
      <c r="DA582" s="4">
        <v>2</v>
      </c>
      <c r="DB582" s="8">
        <v>42.08</v>
      </c>
      <c r="DC582" s="7">
        <v>-1</v>
      </c>
      <c r="DD582" s="7">
        <v>-1</v>
      </c>
      <c r="DE582" s="2" t="s">
        <v>239</v>
      </c>
      <c r="DF582" s="2" t="s">
        <v>275</v>
      </c>
      <c r="DG582" s="2" t="s">
        <v>3884</v>
      </c>
      <c r="DH582" s="2" t="s">
        <v>969</v>
      </c>
      <c r="DI582" s="2" t="s">
        <v>263</v>
      </c>
      <c r="DJ582" s="2" t="s">
        <v>229</v>
      </c>
      <c r="DK582" s="4"/>
      <c r="DL582" s="8"/>
      <c r="DM582" s="4"/>
      <c r="DN582" s="8"/>
      <c r="DO582" s="7"/>
      <c r="DP582" s="7"/>
      <c r="DQ582" s="2" t="s">
        <v>239</v>
      </c>
      <c r="DR582" s="2" t="s">
        <v>275</v>
      </c>
      <c r="DS582" s="2" t="s">
        <v>4172</v>
      </c>
      <c r="DT582" s="2" t="s">
        <v>4175</v>
      </c>
      <c r="DU582" s="2" t="s">
        <v>241</v>
      </c>
      <c r="DV582" s="2" t="s">
        <v>229</v>
      </c>
      <c r="DW582" s="4"/>
      <c r="DX582" s="8"/>
      <c r="DY582" s="4"/>
      <c r="DZ582" s="8"/>
      <c r="EA582" s="7"/>
      <c r="EB582" s="7"/>
      <c r="EC582" s="2" t="s">
        <v>239</v>
      </c>
      <c r="ED582" s="2" t="s">
        <v>275</v>
      </c>
      <c r="EE582" s="2" t="s">
        <v>838</v>
      </c>
      <c r="EF582" s="2" t="s">
        <v>832</v>
      </c>
      <c r="EG582" s="2" t="s">
        <v>263</v>
      </c>
      <c r="EH582" s="2" t="s">
        <v>229</v>
      </c>
      <c r="EI582" s="4"/>
      <c r="EJ582" s="8"/>
      <c r="EK582" s="4"/>
      <c r="EL582" s="8"/>
      <c r="EM582" s="7"/>
      <c r="EN582" s="7"/>
      <c r="EO582" s="2" t="s">
        <v>239</v>
      </c>
      <c r="EP582" s="2" t="s">
        <v>275</v>
      </c>
      <c r="EQ582" s="2" t="s">
        <v>1333</v>
      </c>
      <c r="ER582" s="2" t="s">
        <v>1075</v>
      </c>
      <c r="ES582" s="2" t="s">
        <v>241</v>
      </c>
      <c r="ET582" s="2" t="s">
        <v>229</v>
      </c>
      <c r="EU582" s="4"/>
      <c r="EV582" s="8"/>
      <c r="EW582" s="4"/>
      <c r="EX582" s="8"/>
      <c r="EY582" s="7"/>
      <c r="EZ582" s="7"/>
      <c r="FA582" s="2" t="s">
        <v>239</v>
      </c>
      <c r="FB582" s="2" t="s">
        <v>275</v>
      </c>
      <c r="FC582" s="2" t="s">
        <v>424</v>
      </c>
      <c r="FD582" s="2" t="s">
        <v>425</v>
      </c>
      <c r="FE582" s="2" t="s">
        <v>241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275</v>
      </c>
      <c r="FO582" s="2" t="s">
        <v>1373</v>
      </c>
      <c r="FP582" s="2" t="s">
        <v>2945</v>
      </c>
      <c r="FQ582" s="2" t="s">
        <v>241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229</v>
      </c>
      <c r="FZ582" s="2" t="s">
        <v>229</v>
      </c>
      <c r="GA582" s="2" t="s">
        <v>229</v>
      </c>
      <c r="GB582" s="2" t="s">
        <v>229</v>
      </c>
      <c r="GC582" s="2" t="s">
        <v>229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272</v>
      </c>
      <c r="GL582" s="2" t="s">
        <v>275</v>
      </c>
      <c r="GM582" s="2" t="s">
        <v>229</v>
      </c>
      <c r="GN582" s="2" t="s">
        <v>229</v>
      </c>
      <c r="GO582" s="2" t="s">
        <v>241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239</v>
      </c>
      <c r="GX582" s="2" t="s">
        <v>275</v>
      </c>
      <c r="GY582" s="2" t="s">
        <v>1492</v>
      </c>
      <c r="GZ582" s="2" t="s">
        <v>2184</v>
      </c>
      <c r="HA582" s="2" t="s">
        <v>241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239</v>
      </c>
      <c r="HJ582" s="2" t="s">
        <v>275</v>
      </c>
      <c r="HK582" s="2" t="s">
        <v>823</v>
      </c>
      <c r="HL582" s="2" t="s">
        <v>229</v>
      </c>
      <c r="HM582" s="2" t="s">
        <v>241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272</v>
      </c>
      <c r="HV582" s="2" t="s">
        <v>275</v>
      </c>
      <c r="HW582" s="2" t="s">
        <v>229</v>
      </c>
      <c r="HX582" s="2" t="s">
        <v>229</v>
      </c>
      <c r="HY582" s="2" t="s">
        <v>241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266</v>
      </c>
      <c r="IH582" s="2" t="s">
        <v>275</v>
      </c>
      <c r="II582" s="2" t="s">
        <v>229</v>
      </c>
      <c r="IJ582" s="2" t="s">
        <v>229</v>
      </c>
      <c r="IK582" s="2" t="s">
        <v>241</v>
      </c>
      <c r="IL582" s="2" t="s">
        <v>229</v>
      </c>
      <c r="IM582" s="4"/>
      <c r="IN582" s="8"/>
      <c r="IO582" s="4"/>
      <c r="IP582" s="8"/>
      <c r="IQ582" s="7"/>
      <c r="IR582" s="7"/>
      <c r="IS582" s="2" t="s">
        <v>272</v>
      </c>
      <c r="IT582" s="2" t="s">
        <v>275</v>
      </c>
      <c r="IU582" s="2" t="s">
        <v>229</v>
      </c>
      <c r="IV582" s="2" t="s">
        <v>229</v>
      </c>
      <c r="IW582" s="2" t="s">
        <v>241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239</v>
      </c>
      <c r="JF582" s="2" t="s">
        <v>275</v>
      </c>
      <c r="JG582" s="2" t="s">
        <v>268</v>
      </c>
      <c r="JH582" s="2" t="s">
        <v>229</v>
      </c>
      <c r="JI582" s="2" t="s">
        <v>241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229</v>
      </c>
      <c r="JR582" s="2" t="s">
        <v>229</v>
      </c>
      <c r="JS582" s="2" t="s">
        <v>229</v>
      </c>
      <c r="JT582" s="2" t="s">
        <v>229</v>
      </c>
      <c r="JU582" s="2" t="s">
        <v>229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272</v>
      </c>
      <c r="KD582" s="2" t="s">
        <v>275</v>
      </c>
      <c r="KE582" s="2" t="s">
        <v>229</v>
      </c>
      <c r="KF582" s="2" t="s">
        <v>229</v>
      </c>
      <c r="KG582" s="2" t="s">
        <v>241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272</v>
      </c>
      <c r="KP582" s="2" t="s">
        <v>275</v>
      </c>
      <c r="KQ582" s="2" t="s">
        <v>229</v>
      </c>
      <c r="KR582" s="2" t="s">
        <v>229</v>
      </c>
      <c r="KS582" s="2" t="s">
        <v>241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272</v>
      </c>
      <c r="LB582" s="2" t="s">
        <v>275</v>
      </c>
      <c r="LC582" s="2" t="s">
        <v>229</v>
      </c>
      <c r="LD582" s="2" t="s">
        <v>229</v>
      </c>
      <c r="LE582" s="2" t="s">
        <v>241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229</v>
      </c>
      <c r="LN582" s="2" t="s">
        <v>229</v>
      </c>
      <c r="LO582" s="2" t="s">
        <v>229</v>
      </c>
      <c r="LP582" s="2" t="s">
        <v>229</v>
      </c>
      <c r="LQ582" s="2" t="s">
        <v>229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239</v>
      </c>
      <c r="LZ582" s="2" t="s">
        <v>275</v>
      </c>
      <c r="MA582" s="2" t="s">
        <v>978</v>
      </c>
      <c r="MB582" s="2" t="s">
        <v>2103</v>
      </c>
      <c r="MC582" s="2" t="s">
        <v>241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266</v>
      </c>
      <c r="ML582" s="2" t="s">
        <v>275</v>
      </c>
      <c r="MM582" s="2" t="s">
        <v>229</v>
      </c>
      <c r="MN582" s="2" t="s">
        <v>229</v>
      </c>
      <c r="MO582" s="2" t="s">
        <v>241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275</v>
      </c>
      <c r="MY582" s="2" t="s">
        <v>1965</v>
      </c>
      <c r="MZ582" s="2" t="s">
        <v>229</v>
      </c>
      <c r="NA582" s="2" t="s">
        <v>241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239</v>
      </c>
      <c r="NJ582" s="2" t="s">
        <v>275</v>
      </c>
      <c r="NK582" s="2" t="s">
        <v>802</v>
      </c>
      <c r="NL582" s="2" t="s">
        <v>1398</v>
      </c>
      <c r="NM582" s="2" t="s">
        <v>263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272</v>
      </c>
      <c r="NV582" s="2" t="s">
        <v>275</v>
      </c>
      <c r="NW582" s="2" t="s">
        <v>229</v>
      </c>
      <c r="NX582" s="2" t="s">
        <v>229</v>
      </c>
      <c r="NY582" s="2" t="s">
        <v>241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229</v>
      </c>
      <c r="OH582" s="2" t="s">
        <v>229</v>
      </c>
      <c r="OI582" s="2" t="s">
        <v>229</v>
      </c>
      <c r="OJ582" s="2" t="s">
        <v>229</v>
      </c>
      <c r="OK582" s="2" t="s">
        <v>229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229</v>
      </c>
      <c r="OT582" s="2" t="s">
        <v>229</v>
      </c>
      <c r="OU582" s="2" t="s">
        <v>229</v>
      </c>
      <c r="OV582" s="2" t="s">
        <v>229</v>
      </c>
      <c r="OW582" s="2" t="s">
        <v>229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281</v>
      </c>
      <c r="PF582" s="2" t="s">
        <v>275</v>
      </c>
      <c r="PG582" s="2" t="s">
        <v>229</v>
      </c>
      <c r="PH582" s="2" t="s">
        <v>229</v>
      </c>
      <c r="PI582" s="2" t="s">
        <v>241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266</v>
      </c>
      <c r="PR582" s="2" t="s">
        <v>275</v>
      </c>
      <c r="PS582" s="2" t="s">
        <v>229</v>
      </c>
      <c r="PT582" s="2" t="s">
        <v>229</v>
      </c>
      <c r="PU582" s="2" t="s">
        <v>241</v>
      </c>
      <c r="PV582" s="2" t="s">
        <v>229</v>
      </c>
      <c r="PW582" s="4"/>
      <c r="PX582" s="8"/>
      <c r="PY582" s="4"/>
      <c r="PZ582" s="8"/>
      <c r="QA582" s="7"/>
      <c r="QB582" s="7"/>
      <c r="QC582" s="2" t="s">
        <v>281</v>
      </c>
      <c r="QD582" s="2" t="s">
        <v>275</v>
      </c>
      <c r="QE582" s="2" t="s">
        <v>229</v>
      </c>
      <c r="QF582" s="2" t="s">
        <v>229</v>
      </c>
      <c r="QG582" s="2" t="s">
        <v>241</v>
      </c>
      <c r="QH582" s="2" t="s">
        <v>229</v>
      </c>
      <c r="QI582" s="4"/>
      <c r="QJ582" s="8"/>
      <c r="QK582" s="4"/>
      <c r="QL582" s="8"/>
      <c r="QM582" s="7"/>
      <c r="QN582" s="7"/>
      <c r="QO582" s="2" t="s">
        <v>229</v>
      </c>
      <c r="QP582" s="2" t="s">
        <v>229</v>
      </c>
      <c r="QQ582" s="2" t="s">
        <v>229</v>
      </c>
      <c r="QR582" s="2" t="s">
        <v>229</v>
      </c>
      <c r="QS582" s="2" t="s">
        <v>229</v>
      </c>
      <c r="QT582" s="2" t="s">
        <v>229</v>
      </c>
      <c r="QU582" s="4"/>
      <c r="QV582" s="8"/>
      <c r="QW582" s="4"/>
      <c r="QX582" s="8"/>
      <c r="QY582" s="7"/>
      <c r="QZ582" s="7"/>
      <c r="RA582" s="2" t="s">
        <v>272</v>
      </c>
      <c r="RB582" s="2" t="s">
        <v>275</v>
      </c>
      <c r="RC582" s="2" t="s">
        <v>229</v>
      </c>
      <c r="RD582" s="2" t="s">
        <v>229</v>
      </c>
      <c r="RE582" s="2" t="s">
        <v>241</v>
      </c>
      <c r="RF582" s="2" t="s">
        <v>229</v>
      </c>
      <c r="RG582" s="4"/>
      <c r="RH582" s="8"/>
      <c r="RI582" s="4"/>
      <c r="RJ582" s="8"/>
      <c r="RK582" s="7"/>
      <c r="RL582" s="7"/>
      <c r="RM582" s="2" t="s">
        <v>229</v>
      </c>
      <c r="RN582" s="2" t="s">
        <v>229</v>
      </c>
      <c r="RO582" s="2" t="s">
        <v>229</v>
      </c>
      <c r="RP582" s="2" t="s">
        <v>229</v>
      </c>
      <c r="RQ582" s="2" t="s">
        <v>229</v>
      </c>
      <c r="RR582" s="2" t="s">
        <v>229</v>
      </c>
      <c r="RS582" s="4"/>
      <c r="RT582" s="8"/>
      <c r="RU582" s="4"/>
      <c r="RV582" s="8"/>
      <c r="RW582" s="7"/>
      <c r="RX582" s="7"/>
      <c r="RY582" s="2" t="s">
        <v>266</v>
      </c>
      <c r="RZ582" s="2" t="s">
        <v>275</v>
      </c>
      <c r="SA582" s="2" t="s">
        <v>229</v>
      </c>
      <c r="SB582" s="2" t="s">
        <v>229</v>
      </c>
      <c r="SC582" s="2" t="s">
        <v>241</v>
      </c>
      <c r="SD582" s="2" t="s">
        <v>229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</row>
    <row r="583">
      <c r="A583" s="2" t="s">
        <v>4176</v>
      </c>
      <c r="B583" s="2" t="s">
        <v>216</v>
      </c>
      <c r="C583" s="2" t="s">
        <v>3859</v>
      </c>
      <c r="D583" s="2" t="s">
        <v>3600</v>
      </c>
      <c r="E583" s="2" t="s">
        <v>3601</v>
      </c>
      <c r="F583" s="2" t="s">
        <v>4085</v>
      </c>
      <c r="G583" s="2" t="s">
        <v>4086</v>
      </c>
      <c r="H583" s="2" t="s">
        <v>4087</v>
      </c>
      <c r="I583" s="2" t="s">
        <v>4159</v>
      </c>
      <c r="J583" s="2" t="s">
        <v>2888</v>
      </c>
      <c r="K583" s="2" t="s">
        <v>617</v>
      </c>
      <c r="L583" s="3">
        <v>38.4</v>
      </c>
      <c r="M583" s="3">
        <v>40.32</v>
      </c>
      <c r="N583" s="3">
        <v>79.99</v>
      </c>
      <c r="O583" s="2" t="s">
        <v>981</v>
      </c>
      <c r="P583" s="2" t="s">
        <v>964</v>
      </c>
      <c r="Q583" s="2" t="s">
        <v>228</v>
      </c>
      <c r="R583" s="2" t="s">
        <v>229</v>
      </c>
      <c r="S583" s="2" t="s">
        <v>4088</v>
      </c>
      <c r="T583" s="2" t="s">
        <v>3733</v>
      </c>
      <c r="U583" s="2" t="s">
        <v>286</v>
      </c>
      <c r="V583" s="2" t="s">
        <v>1524</v>
      </c>
      <c r="W583" s="2" t="s">
        <v>1009</v>
      </c>
      <c r="X583" s="2" t="s">
        <v>229</v>
      </c>
      <c r="Y583" s="2" t="s">
        <v>882</v>
      </c>
      <c r="Z583" s="4"/>
      <c r="AA583" s="4">
        <f>=ROUNDDOWN({0},0)</f>
      </c>
      <c r="AB583" s="5">
        <v>4</v>
      </c>
      <c r="AC583" s="2" t="s">
        <v>229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>
        <v>4</v>
      </c>
      <c r="AS583" s="8">
        <v>133.62</v>
      </c>
      <c r="AT583" s="7">
        <v>-1</v>
      </c>
      <c r="AU583" s="7">
        <v>-1</v>
      </c>
      <c r="AV583" s="4"/>
      <c r="AW583" s="8"/>
      <c r="AX583" s="4">
        <v>4</v>
      </c>
      <c r="AY583" s="8">
        <v>133.62</v>
      </c>
      <c r="AZ583" s="7">
        <v>-1</v>
      </c>
      <c r="BA583" s="7">
        <v>-1</v>
      </c>
      <c r="BB583" s="7"/>
      <c r="BC583" s="4"/>
      <c r="BD583" s="8"/>
      <c r="BE583" s="4">
        <v>4</v>
      </c>
      <c r="BF583" s="8">
        <v>133.62</v>
      </c>
      <c r="BG583" s="7">
        <v>-1</v>
      </c>
      <c r="BH583" s="7">
        <v>-1</v>
      </c>
      <c r="BI583" s="7"/>
      <c r="BJ583" s="4"/>
      <c r="BK583" s="8"/>
      <c r="BL583" s="2" t="s">
        <v>2297</v>
      </c>
      <c r="BM583" s="7"/>
      <c r="BN583" s="7"/>
      <c r="BO583" s="4"/>
      <c r="BP583" s="8"/>
      <c r="BQ583" s="4"/>
      <c r="BR583" s="8"/>
      <c r="BS583" s="7"/>
      <c r="BT583" s="7"/>
      <c r="BU583" s="2" t="s">
        <v>239</v>
      </c>
      <c r="BV583" s="2" t="s">
        <v>275</v>
      </c>
      <c r="BW583" s="2" t="s">
        <v>229</v>
      </c>
      <c r="BX583" s="2" t="s">
        <v>1715</v>
      </c>
      <c r="BY583" s="2" t="s">
        <v>241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239</v>
      </c>
      <c r="CH583" s="2" t="s">
        <v>275</v>
      </c>
      <c r="CI583" s="2" t="s">
        <v>501</v>
      </c>
      <c r="CJ583" s="2" t="s">
        <v>1380</v>
      </c>
      <c r="CK583" s="2" t="s">
        <v>241</v>
      </c>
      <c r="CL583" s="2" t="s">
        <v>229</v>
      </c>
      <c r="CM583" s="4"/>
      <c r="CN583" s="8"/>
      <c r="CO583" s="4">
        <v>1</v>
      </c>
      <c r="CP583" s="8">
        <v>26.13</v>
      </c>
      <c r="CQ583" s="7">
        <v>-1</v>
      </c>
      <c r="CR583" s="7">
        <v>-1</v>
      </c>
      <c r="CS583" s="2" t="s">
        <v>239</v>
      </c>
      <c r="CT583" s="2" t="s">
        <v>275</v>
      </c>
      <c r="CU583" s="2" t="s">
        <v>882</v>
      </c>
      <c r="CV583" s="2" t="s">
        <v>3358</v>
      </c>
      <c r="CW583" s="2" t="s">
        <v>241</v>
      </c>
      <c r="CX583" s="2" t="s">
        <v>229</v>
      </c>
      <c r="CY583" s="4"/>
      <c r="CZ583" s="8"/>
      <c r="DA583" s="4">
        <v>1</v>
      </c>
      <c r="DB583" s="8">
        <v>25.99</v>
      </c>
      <c r="DC583" s="7">
        <v>-1</v>
      </c>
      <c r="DD583" s="7">
        <v>-1</v>
      </c>
      <c r="DE583" s="2" t="s">
        <v>239</v>
      </c>
      <c r="DF583" s="2" t="s">
        <v>275</v>
      </c>
      <c r="DG583" s="2" t="s">
        <v>2101</v>
      </c>
      <c r="DH583" s="2" t="s">
        <v>573</v>
      </c>
      <c r="DI583" s="2" t="s">
        <v>263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239</v>
      </c>
      <c r="DR583" s="2" t="s">
        <v>275</v>
      </c>
      <c r="DS583" s="2" t="s">
        <v>3935</v>
      </c>
      <c r="DT583" s="2" t="s">
        <v>376</v>
      </c>
      <c r="DU583" s="2" t="s">
        <v>241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239</v>
      </c>
      <c r="ED583" s="2" t="s">
        <v>275</v>
      </c>
      <c r="EE583" s="2" t="s">
        <v>407</v>
      </c>
      <c r="EF583" s="2" t="s">
        <v>835</v>
      </c>
      <c r="EG583" s="2" t="s">
        <v>263</v>
      </c>
      <c r="EH583" s="2" t="s">
        <v>229</v>
      </c>
      <c r="EI583" s="4"/>
      <c r="EJ583" s="8"/>
      <c r="EK583" s="4">
        <v>2</v>
      </c>
      <c r="EL583" s="8">
        <v>81.5</v>
      </c>
      <c r="EM583" s="7">
        <v>-1</v>
      </c>
      <c r="EN583" s="7">
        <v>-1</v>
      </c>
      <c r="EO583" s="2" t="s">
        <v>239</v>
      </c>
      <c r="EP583" s="2" t="s">
        <v>275</v>
      </c>
      <c r="EQ583" s="2" t="s">
        <v>1333</v>
      </c>
      <c r="ER583" s="2" t="s">
        <v>3824</v>
      </c>
      <c r="ES583" s="2" t="s">
        <v>241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239</v>
      </c>
      <c r="FB583" s="2" t="s">
        <v>275</v>
      </c>
      <c r="FC583" s="2" t="s">
        <v>882</v>
      </c>
      <c r="FD583" s="2" t="s">
        <v>1328</v>
      </c>
      <c r="FE583" s="2" t="s">
        <v>241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275</v>
      </c>
      <c r="FO583" s="2" t="s">
        <v>882</v>
      </c>
      <c r="FP583" s="2" t="s">
        <v>229</v>
      </c>
      <c r="FQ583" s="2" t="s">
        <v>241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229</v>
      </c>
      <c r="FZ583" s="2" t="s">
        <v>229</v>
      </c>
      <c r="GA583" s="2" t="s">
        <v>229</v>
      </c>
      <c r="GB583" s="2" t="s">
        <v>229</v>
      </c>
      <c r="GC583" s="2" t="s">
        <v>229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272</v>
      </c>
      <c r="GL583" s="2" t="s">
        <v>275</v>
      </c>
      <c r="GM583" s="2" t="s">
        <v>229</v>
      </c>
      <c r="GN583" s="2" t="s">
        <v>229</v>
      </c>
      <c r="GO583" s="2" t="s">
        <v>241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239</v>
      </c>
      <c r="GX583" s="2" t="s">
        <v>275</v>
      </c>
      <c r="GY583" s="2" t="s">
        <v>330</v>
      </c>
      <c r="GZ583" s="2" t="s">
        <v>2320</v>
      </c>
      <c r="HA583" s="2" t="s">
        <v>241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714</v>
      </c>
      <c r="HJ583" s="2" t="s">
        <v>275</v>
      </c>
      <c r="HK583" s="2" t="s">
        <v>332</v>
      </c>
      <c r="HL583" s="2" t="s">
        <v>376</v>
      </c>
      <c r="HM583" s="2" t="s">
        <v>241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239</v>
      </c>
      <c r="HV583" s="2" t="s">
        <v>275</v>
      </c>
      <c r="HW583" s="2" t="s">
        <v>3268</v>
      </c>
      <c r="HX583" s="2" t="s">
        <v>644</v>
      </c>
      <c r="HY583" s="2" t="s">
        <v>241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266</v>
      </c>
      <c r="IH583" s="2" t="s">
        <v>275</v>
      </c>
      <c r="II583" s="2" t="s">
        <v>229</v>
      </c>
      <c r="IJ583" s="2" t="s">
        <v>229</v>
      </c>
      <c r="IK583" s="2" t="s">
        <v>241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272</v>
      </c>
      <c r="IT583" s="2" t="s">
        <v>275</v>
      </c>
      <c r="IU583" s="2" t="s">
        <v>229</v>
      </c>
      <c r="IV583" s="2" t="s">
        <v>229</v>
      </c>
      <c r="IW583" s="2" t="s">
        <v>241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239</v>
      </c>
      <c r="JF583" s="2" t="s">
        <v>275</v>
      </c>
      <c r="JG583" s="2" t="s">
        <v>1056</v>
      </c>
      <c r="JH583" s="2" t="s">
        <v>3560</v>
      </c>
      <c r="JI583" s="2" t="s">
        <v>241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229</v>
      </c>
      <c r="JS583" s="2" t="s">
        <v>229</v>
      </c>
      <c r="JT583" s="2" t="s">
        <v>229</v>
      </c>
      <c r="JU583" s="2" t="s">
        <v>229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272</v>
      </c>
      <c r="KD583" s="2" t="s">
        <v>275</v>
      </c>
      <c r="KE583" s="2" t="s">
        <v>229</v>
      </c>
      <c r="KF583" s="2" t="s">
        <v>229</v>
      </c>
      <c r="KG583" s="2" t="s">
        <v>241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272</v>
      </c>
      <c r="KP583" s="2" t="s">
        <v>275</v>
      </c>
      <c r="KQ583" s="2" t="s">
        <v>229</v>
      </c>
      <c r="KR583" s="2" t="s">
        <v>229</v>
      </c>
      <c r="KS583" s="2" t="s">
        <v>241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272</v>
      </c>
      <c r="LB583" s="2" t="s">
        <v>275</v>
      </c>
      <c r="LC583" s="2" t="s">
        <v>229</v>
      </c>
      <c r="LD583" s="2" t="s">
        <v>229</v>
      </c>
      <c r="LE583" s="2" t="s">
        <v>241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229</v>
      </c>
      <c r="LN583" s="2" t="s">
        <v>229</v>
      </c>
      <c r="LO583" s="2" t="s">
        <v>229</v>
      </c>
      <c r="LP583" s="2" t="s">
        <v>229</v>
      </c>
      <c r="LQ583" s="2" t="s">
        <v>229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239</v>
      </c>
      <c r="LZ583" s="2" t="s">
        <v>275</v>
      </c>
      <c r="MA583" s="2" t="s">
        <v>1333</v>
      </c>
      <c r="MB583" s="2" t="s">
        <v>2289</v>
      </c>
      <c r="MC583" s="2" t="s">
        <v>241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266</v>
      </c>
      <c r="ML583" s="2" t="s">
        <v>275</v>
      </c>
      <c r="MM583" s="2" t="s">
        <v>229</v>
      </c>
      <c r="MN583" s="2" t="s">
        <v>229</v>
      </c>
      <c r="MO583" s="2" t="s">
        <v>241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275</v>
      </c>
      <c r="MY583" s="2" t="s">
        <v>2467</v>
      </c>
      <c r="MZ583" s="2" t="s">
        <v>229</v>
      </c>
      <c r="NA583" s="2" t="s">
        <v>241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239</v>
      </c>
      <c r="NJ583" s="2" t="s">
        <v>275</v>
      </c>
      <c r="NK583" s="2" t="s">
        <v>3358</v>
      </c>
      <c r="NL583" s="2" t="s">
        <v>329</v>
      </c>
      <c r="NM583" s="2" t="s">
        <v>263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272</v>
      </c>
      <c r="NV583" s="2" t="s">
        <v>275</v>
      </c>
      <c r="NW583" s="2" t="s">
        <v>229</v>
      </c>
      <c r="NX583" s="2" t="s">
        <v>229</v>
      </c>
      <c r="NY583" s="2" t="s">
        <v>241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229</v>
      </c>
      <c r="OH583" s="2" t="s">
        <v>229</v>
      </c>
      <c r="OI583" s="2" t="s">
        <v>229</v>
      </c>
      <c r="OJ583" s="2" t="s">
        <v>229</v>
      </c>
      <c r="OK583" s="2" t="s">
        <v>229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229</v>
      </c>
      <c r="OT583" s="2" t="s">
        <v>229</v>
      </c>
      <c r="OU583" s="2" t="s">
        <v>229</v>
      </c>
      <c r="OV583" s="2" t="s">
        <v>229</v>
      </c>
      <c r="OW583" s="2" t="s">
        <v>229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281</v>
      </c>
      <c r="PF583" s="2" t="s">
        <v>275</v>
      </c>
      <c r="PG583" s="2" t="s">
        <v>229</v>
      </c>
      <c r="PH583" s="2" t="s">
        <v>229</v>
      </c>
      <c r="PI583" s="2" t="s">
        <v>241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266</v>
      </c>
      <c r="PR583" s="2" t="s">
        <v>275</v>
      </c>
      <c r="PS583" s="2" t="s">
        <v>229</v>
      </c>
      <c r="PT583" s="2" t="s">
        <v>229</v>
      </c>
      <c r="PU583" s="2" t="s">
        <v>241</v>
      </c>
      <c r="PV583" s="2" t="s">
        <v>229</v>
      </c>
      <c r="PW583" s="4"/>
      <c r="PX583" s="8"/>
      <c r="PY583" s="4"/>
      <c r="PZ583" s="8"/>
      <c r="QA583" s="7"/>
      <c r="QB583" s="7"/>
      <c r="QC583" s="2" t="s">
        <v>281</v>
      </c>
      <c r="QD583" s="2" t="s">
        <v>275</v>
      </c>
      <c r="QE583" s="2" t="s">
        <v>229</v>
      </c>
      <c r="QF583" s="2" t="s">
        <v>229</v>
      </c>
      <c r="QG583" s="2" t="s">
        <v>241</v>
      </c>
      <c r="QH583" s="2" t="s">
        <v>229</v>
      </c>
      <c r="QI583" s="4"/>
      <c r="QJ583" s="8"/>
      <c r="QK583" s="4"/>
      <c r="QL583" s="8"/>
      <c r="QM583" s="7"/>
      <c r="QN583" s="7"/>
      <c r="QO583" s="2" t="s">
        <v>229</v>
      </c>
      <c r="QP583" s="2" t="s">
        <v>229</v>
      </c>
      <c r="QQ583" s="2" t="s">
        <v>229</v>
      </c>
      <c r="QR583" s="2" t="s">
        <v>229</v>
      </c>
      <c r="QS583" s="2" t="s">
        <v>229</v>
      </c>
      <c r="QT583" s="2" t="s">
        <v>229</v>
      </c>
      <c r="QU583" s="4"/>
      <c r="QV583" s="8"/>
      <c r="QW583" s="4"/>
      <c r="QX583" s="8"/>
      <c r="QY583" s="7"/>
      <c r="QZ583" s="7"/>
      <c r="RA583" s="2" t="s">
        <v>272</v>
      </c>
      <c r="RB583" s="2" t="s">
        <v>275</v>
      </c>
      <c r="RC583" s="2" t="s">
        <v>229</v>
      </c>
      <c r="RD583" s="2" t="s">
        <v>229</v>
      </c>
      <c r="RE583" s="2" t="s">
        <v>241</v>
      </c>
      <c r="RF583" s="2" t="s">
        <v>229</v>
      </c>
      <c r="RG583" s="4"/>
      <c r="RH583" s="8"/>
      <c r="RI583" s="4"/>
      <c r="RJ583" s="8"/>
      <c r="RK583" s="7"/>
      <c r="RL583" s="7"/>
      <c r="RM583" s="2" t="s">
        <v>229</v>
      </c>
      <c r="RN583" s="2" t="s">
        <v>229</v>
      </c>
      <c r="RO583" s="2" t="s">
        <v>229</v>
      </c>
      <c r="RP583" s="2" t="s">
        <v>229</v>
      </c>
      <c r="RQ583" s="2" t="s">
        <v>229</v>
      </c>
      <c r="RR583" s="2" t="s">
        <v>229</v>
      </c>
      <c r="RS583" s="4"/>
      <c r="RT583" s="8"/>
      <c r="RU583" s="4"/>
      <c r="RV583" s="8"/>
      <c r="RW583" s="7"/>
      <c r="RX583" s="7"/>
      <c r="RY583" s="2" t="s">
        <v>266</v>
      </c>
      <c r="RZ583" s="2" t="s">
        <v>275</v>
      </c>
      <c r="SA583" s="2" t="s">
        <v>229</v>
      </c>
      <c r="SB583" s="2" t="s">
        <v>229</v>
      </c>
      <c r="SC583" s="2" t="s">
        <v>241</v>
      </c>
      <c r="SD583" s="2" t="s">
        <v>229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</row>
    <row r="584">
      <c r="A584" s="2" t="s">
        <v>4177</v>
      </c>
      <c r="B584" s="2" t="s">
        <v>216</v>
      </c>
      <c r="C584" s="2" t="s">
        <v>3859</v>
      </c>
      <c r="D584" s="2" t="s">
        <v>3600</v>
      </c>
      <c r="E584" s="2" t="s">
        <v>3726</v>
      </c>
      <c r="F584" s="2" t="s">
        <v>4092</v>
      </c>
      <c r="G584" s="2" t="s">
        <v>3700</v>
      </c>
      <c r="H584" s="2" t="s">
        <v>1907</v>
      </c>
      <c r="I584" s="2" t="s">
        <v>4178</v>
      </c>
      <c r="J584" s="2" t="s">
        <v>2888</v>
      </c>
      <c r="K584" s="2" t="s">
        <v>527</v>
      </c>
      <c r="L584" s="3">
        <v>37</v>
      </c>
      <c r="M584" s="3">
        <v>38.85</v>
      </c>
      <c r="N584" s="3">
        <v>72.99</v>
      </c>
      <c r="O584" s="2" t="s">
        <v>226</v>
      </c>
      <c r="P584" s="2" t="s">
        <v>2072</v>
      </c>
      <c r="Q584" s="2" t="s">
        <v>228</v>
      </c>
      <c r="R584" s="2" t="s">
        <v>229</v>
      </c>
      <c r="S584" s="2" t="s">
        <v>4094</v>
      </c>
      <c r="T584" s="2" t="s">
        <v>3733</v>
      </c>
      <c r="U584" s="2" t="s">
        <v>2464</v>
      </c>
      <c r="V584" s="2" t="s">
        <v>1910</v>
      </c>
      <c r="W584" s="2" t="s">
        <v>1009</v>
      </c>
      <c r="X584" s="2" t="s">
        <v>229</v>
      </c>
      <c r="Y584" s="2" t="s">
        <v>1084</v>
      </c>
      <c r="Z584" s="4">
        <v>25</v>
      </c>
      <c r="AA584" s="4">
        <f>=ROUNDDOWN(5,0)</f>
      </c>
      <c r="AB584" s="5">
        <v>5</v>
      </c>
      <c r="AC584" s="2" t="s">
        <v>229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>
        <v>5</v>
      </c>
      <c r="AQ584" s="8">
        <v>190.37</v>
      </c>
      <c r="AR584" s="4">
        <v>1</v>
      </c>
      <c r="AS584" s="8">
        <v>51.8</v>
      </c>
      <c r="AT584" s="7">
        <v>4</v>
      </c>
      <c r="AU584" s="7">
        <v>2.6751</v>
      </c>
      <c r="AV584" s="4">
        <v>6</v>
      </c>
      <c r="AW584" s="8">
        <v>234.79</v>
      </c>
      <c r="AX584" s="4">
        <v>2</v>
      </c>
      <c r="AY584" s="8">
        <v>117.6</v>
      </c>
      <c r="AZ584" s="7">
        <v>2</v>
      </c>
      <c r="BA584" s="7">
        <v>0.9965</v>
      </c>
      <c r="BB584" s="7">
        <v>0.8108</v>
      </c>
      <c r="BC584" s="4">
        <v>9</v>
      </c>
      <c r="BD584" s="8">
        <v>328.03</v>
      </c>
      <c r="BE584" s="4">
        <v>2</v>
      </c>
      <c r="BF584" s="8">
        <v>117.6</v>
      </c>
      <c r="BG584" s="7">
        <v>3.5</v>
      </c>
      <c r="BH584" s="7">
        <v>1.7894</v>
      </c>
      <c r="BI584" s="7">
        <v>0.7158</v>
      </c>
      <c r="BJ584" s="4">
        <v>5</v>
      </c>
      <c r="BK584" s="8">
        <v>190.37</v>
      </c>
      <c r="BL584" s="2" t="s">
        <v>3851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281</v>
      </c>
      <c r="BV584" s="2" t="s">
        <v>226</v>
      </c>
      <c r="BW584" s="2" t="s">
        <v>229</v>
      </c>
      <c r="BX584" s="2" t="s">
        <v>229</v>
      </c>
      <c r="BY584" s="2" t="s">
        <v>241</v>
      </c>
      <c r="BZ584" s="2" t="s">
        <v>229</v>
      </c>
      <c r="CA584" s="4"/>
      <c r="CB584" s="8"/>
      <c r="CC584" s="4"/>
      <c r="CD584" s="8"/>
      <c r="CE584" s="7"/>
      <c r="CF584" s="7"/>
      <c r="CG584" s="2" t="s">
        <v>278</v>
      </c>
      <c r="CH584" s="2" t="s">
        <v>226</v>
      </c>
      <c r="CI584" s="2" t="s">
        <v>229</v>
      </c>
      <c r="CJ584" s="2" t="s">
        <v>229</v>
      </c>
      <c r="CK584" s="2" t="s">
        <v>241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239</v>
      </c>
      <c r="CT584" s="2" t="s">
        <v>226</v>
      </c>
      <c r="CU584" s="2" t="s">
        <v>630</v>
      </c>
      <c r="CV584" s="2" t="s">
        <v>1672</v>
      </c>
      <c r="CW584" s="2" t="s">
        <v>241</v>
      </c>
      <c r="CX584" s="2" t="s">
        <v>229</v>
      </c>
      <c r="CY584" s="4">
        <v>1</v>
      </c>
      <c r="CZ584" s="8">
        <v>34.97</v>
      </c>
      <c r="DA584" s="4"/>
      <c r="DB584" s="8"/>
      <c r="DC584" s="7"/>
      <c r="DD584" s="7"/>
      <c r="DE584" s="2" t="s">
        <v>239</v>
      </c>
      <c r="DF584" s="2" t="s">
        <v>226</v>
      </c>
      <c r="DG584" s="2" t="s">
        <v>1529</v>
      </c>
      <c r="DH584" s="2" t="s">
        <v>2467</v>
      </c>
      <c r="DI584" s="2" t="s">
        <v>241</v>
      </c>
      <c r="DJ584" s="2" t="s">
        <v>229</v>
      </c>
      <c r="DK584" s="4">
        <v>4</v>
      </c>
      <c r="DL584" s="8">
        <v>155.4</v>
      </c>
      <c r="DM584" s="4">
        <v>1</v>
      </c>
      <c r="DN584" s="8">
        <v>51.8</v>
      </c>
      <c r="DO584" s="7">
        <v>3</v>
      </c>
      <c r="DP584" s="7">
        <v>2</v>
      </c>
      <c r="DQ584" s="2" t="s">
        <v>239</v>
      </c>
      <c r="DR584" s="2" t="s">
        <v>226</v>
      </c>
      <c r="DS584" s="2" t="s">
        <v>2739</v>
      </c>
      <c r="DT584" s="2" t="s">
        <v>3406</v>
      </c>
      <c r="DU584" s="2" t="s">
        <v>241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239</v>
      </c>
      <c r="ED584" s="2" t="s">
        <v>226</v>
      </c>
      <c r="EE584" s="2" t="s">
        <v>627</v>
      </c>
      <c r="EF584" s="2" t="s">
        <v>2468</v>
      </c>
      <c r="EG584" s="2" t="s">
        <v>241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239</v>
      </c>
      <c r="EP584" s="2" t="s">
        <v>226</v>
      </c>
      <c r="EQ584" s="2" t="s">
        <v>1084</v>
      </c>
      <c r="ER584" s="2" t="s">
        <v>2705</v>
      </c>
      <c r="ES584" s="2" t="s">
        <v>241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267</v>
      </c>
      <c r="FB584" s="2" t="s">
        <v>226</v>
      </c>
      <c r="FC584" s="2" t="s">
        <v>229</v>
      </c>
      <c r="FD584" s="2" t="s">
        <v>229</v>
      </c>
      <c r="FE584" s="2" t="s">
        <v>241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226</v>
      </c>
      <c r="FO584" s="2" t="s">
        <v>1084</v>
      </c>
      <c r="FP584" s="2" t="s">
        <v>521</v>
      </c>
      <c r="FQ584" s="2" t="s">
        <v>241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229</v>
      </c>
      <c r="FZ584" s="2" t="s">
        <v>229</v>
      </c>
      <c r="GA584" s="2" t="s">
        <v>229</v>
      </c>
      <c r="GB584" s="2" t="s">
        <v>229</v>
      </c>
      <c r="GC584" s="2" t="s">
        <v>229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272</v>
      </c>
      <c r="GL584" s="2" t="s">
        <v>226</v>
      </c>
      <c r="GM584" s="2" t="s">
        <v>229</v>
      </c>
      <c r="GN584" s="2" t="s">
        <v>229</v>
      </c>
      <c r="GO584" s="2" t="s">
        <v>241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266</v>
      </c>
      <c r="GX584" s="2" t="s">
        <v>226</v>
      </c>
      <c r="GY584" s="2" t="s">
        <v>229</v>
      </c>
      <c r="GZ584" s="2" t="s">
        <v>229</v>
      </c>
      <c r="HA584" s="2" t="s">
        <v>241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266</v>
      </c>
      <c r="HJ584" s="2" t="s">
        <v>226</v>
      </c>
      <c r="HK584" s="2" t="s">
        <v>229</v>
      </c>
      <c r="HL584" s="2" t="s">
        <v>229</v>
      </c>
      <c r="HM584" s="2" t="s">
        <v>241</v>
      </c>
      <c r="HN584" s="2" t="s">
        <v>263</v>
      </c>
      <c r="HO584" s="4"/>
      <c r="HP584" s="8"/>
      <c r="HQ584" s="4"/>
      <c r="HR584" s="8"/>
      <c r="HS584" s="7"/>
      <c r="HT584" s="7"/>
      <c r="HU584" s="2" t="s">
        <v>239</v>
      </c>
      <c r="HV584" s="2" t="s">
        <v>226</v>
      </c>
      <c r="HW584" s="2" t="s">
        <v>653</v>
      </c>
      <c r="HX584" s="2" t="s">
        <v>229</v>
      </c>
      <c r="HY584" s="2" t="s">
        <v>241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266</v>
      </c>
      <c r="IH584" s="2" t="s">
        <v>226</v>
      </c>
      <c r="II584" s="2" t="s">
        <v>229</v>
      </c>
      <c r="IJ584" s="2" t="s">
        <v>229</v>
      </c>
      <c r="IK584" s="2" t="s">
        <v>241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272</v>
      </c>
      <c r="IT584" s="2" t="s">
        <v>226</v>
      </c>
      <c r="IU584" s="2" t="s">
        <v>229</v>
      </c>
      <c r="IV584" s="2" t="s">
        <v>229</v>
      </c>
      <c r="IW584" s="2" t="s">
        <v>241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272</v>
      </c>
      <c r="JF584" s="2" t="s">
        <v>226</v>
      </c>
      <c r="JG584" s="2" t="s">
        <v>229</v>
      </c>
      <c r="JH584" s="2" t="s">
        <v>229</v>
      </c>
      <c r="JI584" s="2" t="s">
        <v>241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272</v>
      </c>
      <c r="JR584" s="2" t="s">
        <v>226</v>
      </c>
      <c r="JS584" s="2" t="s">
        <v>229</v>
      </c>
      <c r="JT584" s="2" t="s">
        <v>229</v>
      </c>
      <c r="JU584" s="2" t="s">
        <v>241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272</v>
      </c>
      <c r="KD584" s="2" t="s">
        <v>226</v>
      </c>
      <c r="KE584" s="2" t="s">
        <v>229</v>
      </c>
      <c r="KF584" s="2" t="s">
        <v>229</v>
      </c>
      <c r="KG584" s="2" t="s">
        <v>241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272</v>
      </c>
      <c r="KP584" s="2" t="s">
        <v>226</v>
      </c>
      <c r="KQ584" s="2" t="s">
        <v>229</v>
      </c>
      <c r="KR584" s="2" t="s">
        <v>229</v>
      </c>
      <c r="KS584" s="2" t="s">
        <v>241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272</v>
      </c>
      <c r="LB584" s="2" t="s">
        <v>226</v>
      </c>
      <c r="LC584" s="2" t="s">
        <v>229</v>
      </c>
      <c r="LD584" s="2" t="s">
        <v>229</v>
      </c>
      <c r="LE584" s="2" t="s">
        <v>241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229</v>
      </c>
      <c r="LN584" s="2" t="s">
        <v>229</v>
      </c>
      <c r="LO584" s="2" t="s">
        <v>229</v>
      </c>
      <c r="LP584" s="2" t="s">
        <v>229</v>
      </c>
      <c r="LQ584" s="2" t="s">
        <v>229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239</v>
      </c>
      <c r="LZ584" s="2" t="s">
        <v>275</v>
      </c>
      <c r="MA584" s="2" t="s">
        <v>2708</v>
      </c>
      <c r="MB584" s="2" t="s">
        <v>628</v>
      </c>
      <c r="MC584" s="2" t="s">
        <v>241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272</v>
      </c>
      <c r="ML584" s="2" t="s">
        <v>226</v>
      </c>
      <c r="MM584" s="2" t="s">
        <v>229</v>
      </c>
      <c r="MN584" s="2" t="s">
        <v>229</v>
      </c>
      <c r="MO584" s="2" t="s">
        <v>241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239</v>
      </c>
      <c r="MX584" s="2" t="s">
        <v>226</v>
      </c>
      <c r="MY584" s="2" t="s">
        <v>2778</v>
      </c>
      <c r="MZ584" s="2" t="s">
        <v>229</v>
      </c>
      <c r="NA584" s="2" t="s">
        <v>241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239</v>
      </c>
      <c r="NJ584" s="2" t="s">
        <v>260</v>
      </c>
      <c r="NK584" s="2" t="s">
        <v>437</v>
      </c>
      <c r="NL584" s="2" t="s">
        <v>229</v>
      </c>
      <c r="NM584" s="2" t="s">
        <v>241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272</v>
      </c>
      <c r="NV584" s="2" t="s">
        <v>226</v>
      </c>
      <c r="NW584" s="2" t="s">
        <v>229</v>
      </c>
      <c r="NX584" s="2" t="s">
        <v>229</v>
      </c>
      <c r="NY584" s="2" t="s">
        <v>241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272</v>
      </c>
      <c r="OH584" s="2" t="s">
        <v>226</v>
      </c>
      <c r="OI584" s="2" t="s">
        <v>229</v>
      </c>
      <c r="OJ584" s="2" t="s">
        <v>229</v>
      </c>
      <c r="OK584" s="2" t="s">
        <v>241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229</v>
      </c>
      <c r="OT584" s="2" t="s">
        <v>229</v>
      </c>
      <c r="OU584" s="2" t="s">
        <v>229</v>
      </c>
      <c r="OV584" s="2" t="s">
        <v>229</v>
      </c>
      <c r="OW584" s="2" t="s">
        <v>229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281</v>
      </c>
      <c r="PF584" s="2" t="s">
        <v>226</v>
      </c>
      <c r="PG584" s="2" t="s">
        <v>229</v>
      </c>
      <c r="PH584" s="2" t="s">
        <v>229</v>
      </c>
      <c r="PI584" s="2" t="s">
        <v>241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229</v>
      </c>
      <c r="PS584" s="2" t="s">
        <v>229</v>
      </c>
      <c r="PT584" s="2" t="s">
        <v>229</v>
      </c>
      <c r="PU584" s="2" t="s">
        <v>229</v>
      </c>
      <c r="PV584" s="2" t="s">
        <v>229</v>
      </c>
      <c r="PW584" s="4"/>
      <c r="PX584" s="8"/>
      <c r="PY584" s="4"/>
      <c r="PZ584" s="8"/>
      <c r="QA584" s="7"/>
      <c r="QB584" s="7"/>
      <c r="QC584" s="2" t="s">
        <v>281</v>
      </c>
      <c r="QD584" s="2" t="s">
        <v>226</v>
      </c>
      <c r="QE584" s="2" t="s">
        <v>229</v>
      </c>
      <c r="QF584" s="2" t="s">
        <v>229</v>
      </c>
      <c r="QG584" s="2" t="s">
        <v>241</v>
      </c>
      <c r="QH584" s="2" t="s">
        <v>229</v>
      </c>
      <c r="QI584" s="4"/>
      <c r="QJ584" s="8"/>
      <c r="QK584" s="4"/>
      <c r="QL584" s="8"/>
      <c r="QM584" s="7"/>
      <c r="QN584" s="7"/>
      <c r="QO584" s="2" t="s">
        <v>229</v>
      </c>
      <c r="QP584" s="2" t="s">
        <v>229</v>
      </c>
      <c r="QQ584" s="2" t="s">
        <v>229</v>
      </c>
      <c r="QR584" s="2" t="s">
        <v>229</v>
      </c>
      <c r="QS584" s="2" t="s">
        <v>229</v>
      </c>
      <c r="QT584" s="2" t="s">
        <v>229</v>
      </c>
      <c r="QU584" s="4"/>
      <c r="QV584" s="8"/>
      <c r="QW584" s="4"/>
      <c r="QX584" s="8"/>
      <c r="QY584" s="7"/>
      <c r="QZ584" s="7"/>
      <c r="RA584" s="2" t="s">
        <v>272</v>
      </c>
      <c r="RB584" s="2" t="s">
        <v>226</v>
      </c>
      <c r="RC584" s="2" t="s">
        <v>229</v>
      </c>
      <c r="RD584" s="2" t="s">
        <v>229</v>
      </c>
      <c r="RE584" s="2" t="s">
        <v>241</v>
      </c>
      <c r="RF584" s="2" t="s">
        <v>229</v>
      </c>
      <c r="RG584" s="4"/>
      <c r="RH584" s="8"/>
      <c r="RI584" s="4"/>
      <c r="RJ584" s="8"/>
      <c r="RK584" s="7"/>
      <c r="RL584" s="7"/>
      <c r="RM584" s="2" t="s">
        <v>272</v>
      </c>
      <c r="RN584" s="2" t="s">
        <v>226</v>
      </c>
      <c r="RO584" s="2" t="s">
        <v>229</v>
      </c>
      <c r="RP584" s="2" t="s">
        <v>229</v>
      </c>
      <c r="RQ584" s="2" t="s">
        <v>241</v>
      </c>
      <c r="RR584" s="2" t="s">
        <v>229</v>
      </c>
      <c r="RS584" s="4"/>
      <c r="RT584" s="8"/>
      <c r="RU584" s="4"/>
      <c r="RV584" s="8"/>
      <c r="RW584" s="7"/>
      <c r="RX584" s="7"/>
      <c r="RY584" s="2" t="s">
        <v>229</v>
      </c>
      <c r="RZ584" s="2" t="s">
        <v>229</v>
      </c>
      <c r="SA584" s="2" t="s">
        <v>229</v>
      </c>
      <c r="SB584" s="2" t="s">
        <v>229</v>
      </c>
      <c r="SC584" s="2" t="s">
        <v>229</v>
      </c>
      <c r="SD584" s="2" t="s">
        <v>229</v>
      </c>
      <c r="SE584" s="4">
        <v>25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</row>
    <row r="585">
      <c r="A585" s="2" t="s">
        <v>4179</v>
      </c>
      <c r="B585" s="2" t="s">
        <v>216</v>
      </c>
      <c r="C585" s="2" t="s">
        <v>3859</v>
      </c>
      <c r="D585" s="2" t="s">
        <v>3600</v>
      </c>
      <c r="E585" s="2" t="s">
        <v>3726</v>
      </c>
      <c r="F585" s="2" t="s">
        <v>4092</v>
      </c>
      <c r="G585" s="2" t="s">
        <v>3700</v>
      </c>
      <c r="H585" s="2" t="s">
        <v>1907</v>
      </c>
      <c r="I585" s="2" t="s">
        <v>4178</v>
      </c>
      <c r="J585" s="2" t="s">
        <v>285</v>
      </c>
      <c r="K585" s="2" t="s">
        <v>527</v>
      </c>
      <c r="L585" s="3">
        <v>47</v>
      </c>
      <c r="M585" s="3">
        <v>49.35</v>
      </c>
      <c r="N585" s="3">
        <v>92.99</v>
      </c>
      <c r="O585" s="2" t="s">
        <v>226</v>
      </c>
      <c r="P585" s="2" t="s">
        <v>2072</v>
      </c>
      <c r="Q585" s="2" t="s">
        <v>228</v>
      </c>
      <c r="R585" s="2" t="s">
        <v>229</v>
      </c>
      <c r="S585" s="2" t="s">
        <v>4094</v>
      </c>
      <c r="T585" s="2" t="s">
        <v>3733</v>
      </c>
      <c r="U585" s="2" t="s">
        <v>232</v>
      </c>
      <c r="V585" s="2" t="s">
        <v>1910</v>
      </c>
      <c r="W585" s="2" t="s">
        <v>1009</v>
      </c>
      <c r="X585" s="2" t="s">
        <v>229</v>
      </c>
      <c r="Y585" s="2" t="s">
        <v>1084</v>
      </c>
      <c r="Z585" s="4">
        <v>53</v>
      </c>
      <c r="AA585" s="4">
        <f>=ROUNDDOWN(13.25,0)</f>
      </c>
      <c r="AB585" s="5">
        <v>4</v>
      </c>
      <c r="AC585" s="2" t="s">
        <v>229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>
        <v>1</v>
      </c>
      <c r="AQ585" s="8">
        <v>44.42</v>
      </c>
      <c r="AR585" s="4">
        <v>1</v>
      </c>
      <c r="AS585" s="8">
        <v>65.8</v>
      </c>
      <c r="AT585" s="7"/>
      <c r="AU585" s="7">
        <v>-0.3249</v>
      </c>
      <c r="AV585" s="4" t="s">
        <v>229</v>
      </c>
      <c r="AW585" s="8" t="s">
        <v>229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>
        <v>0.1892</v>
      </c>
      <c r="BC585" s="4" t="s">
        <v>229</v>
      </c>
      <c r="BD585" s="8" t="s">
        <v>229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 t="s">
        <v>229</v>
      </c>
      <c r="BJ585" s="4">
        <v>1</v>
      </c>
      <c r="BK585" s="8">
        <v>44.42</v>
      </c>
      <c r="BL585" s="2" t="s">
        <v>3851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281</v>
      </c>
      <c r="BV585" s="2" t="s">
        <v>226</v>
      </c>
      <c r="BW585" s="2" t="s">
        <v>229</v>
      </c>
      <c r="BX585" s="2" t="s">
        <v>229</v>
      </c>
      <c r="BY585" s="2" t="s">
        <v>241</v>
      </c>
      <c r="BZ585" s="2" t="s">
        <v>229</v>
      </c>
      <c r="CA585" s="4"/>
      <c r="CB585" s="8"/>
      <c r="CC585" s="4"/>
      <c r="CD585" s="8"/>
      <c r="CE585" s="7"/>
      <c r="CF585" s="7"/>
      <c r="CG585" s="2" t="s">
        <v>278</v>
      </c>
      <c r="CH585" s="2" t="s">
        <v>226</v>
      </c>
      <c r="CI585" s="2" t="s">
        <v>229</v>
      </c>
      <c r="CJ585" s="2" t="s">
        <v>229</v>
      </c>
      <c r="CK585" s="2" t="s">
        <v>241</v>
      </c>
      <c r="CL585" s="2" t="s">
        <v>229</v>
      </c>
      <c r="CM585" s="4"/>
      <c r="CN585" s="8"/>
      <c r="CO585" s="4"/>
      <c r="CP585" s="8"/>
      <c r="CQ585" s="7"/>
      <c r="CR585" s="7"/>
      <c r="CS585" s="2" t="s">
        <v>239</v>
      </c>
      <c r="CT585" s="2" t="s">
        <v>226</v>
      </c>
      <c r="CU585" s="2" t="s">
        <v>630</v>
      </c>
      <c r="CV585" s="2" t="s">
        <v>2606</v>
      </c>
      <c r="CW585" s="2" t="s">
        <v>241</v>
      </c>
      <c r="CX585" s="2" t="s">
        <v>229</v>
      </c>
      <c r="CY585" s="4">
        <v>1</v>
      </c>
      <c r="CZ585" s="8">
        <v>44.42</v>
      </c>
      <c r="DA585" s="4"/>
      <c r="DB585" s="8"/>
      <c r="DC585" s="7"/>
      <c r="DD585" s="7"/>
      <c r="DE585" s="2" t="s">
        <v>239</v>
      </c>
      <c r="DF585" s="2" t="s">
        <v>226</v>
      </c>
      <c r="DG585" s="2" t="s">
        <v>1529</v>
      </c>
      <c r="DH585" s="2" t="s">
        <v>3505</v>
      </c>
      <c r="DI585" s="2" t="s">
        <v>241</v>
      </c>
      <c r="DJ585" s="2" t="s">
        <v>229</v>
      </c>
      <c r="DK585" s="4"/>
      <c r="DL585" s="8"/>
      <c r="DM585" s="4">
        <v>1</v>
      </c>
      <c r="DN585" s="8">
        <v>65.8</v>
      </c>
      <c r="DO585" s="7">
        <v>-1</v>
      </c>
      <c r="DP585" s="7">
        <v>-1</v>
      </c>
      <c r="DQ585" s="2" t="s">
        <v>239</v>
      </c>
      <c r="DR585" s="2" t="s">
        <v>226</v>
      </c>
      <c r="DS585" s="2" t="s">
        <v>2739</v>
      </c>
      <c r="DT585" s="2" t="s">
        <v>3406</v>
      </c>
      <c r="DU585" s="2" t="s">
        <v>241</v>
      </c>
      <c r="DV585" s="2" t="s">
        <v>229</v>
      </c>
      <c r="DW585" s="4"/>
      <c r="DX585" s="8"/>
      <c r="DY585" s="4"/>
      <c r="DZ585" s="8"/>
      <c r="EA585" s="7"/>
      <c r="EB585" s="7"/>
      <c r="EC585" s="2" t="s">
        <v>239</v>
      </c>
      <c r="ED585" s="2" t="s">
        <v>226</v>
      </c>
      <c r="EE585" s="2" t="s">
        <v>627</v>
      </c>
      <c r="EF585" s="2" t="s">
        <v>1082</v>
      </c>
      <c r="EG585" s="2" t="s">
        <v>241</v>
      </c>
      <c r="EH585" s="2" t="s">
        <v>229</v>
      </c>
      <c r="EI585" s="4"/>
      <c r="EJ585" s="8"/>
      <c r="EK585" s="4"/>
      <c r="EL585" s="8"/>
      <c r="EM585" s="7"/>
      <c r="EN585" s="7"/>
      <c r="EO585" s="2" t="s">
        <v>239</v>
      </c>
      <c r="EP585" s="2" t="s">
        <v>226</v>
      </c>
      <c r="EQ585" s="2" t="s">
        <v>4180</v>
      </c>
      <c r="ER585" s="2" t="s">
        <v>2901</v>
      </c>
      <c r="ES585" s="2" t="s">
        <v>241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267</v>
      </c>
      <c r="FB585" s="2" t="s">
        <v>226</v>
      </c>
      <c r="FC585" s="2" t="s">
        <v>229</v>
      </c>
      <c r="FD585" s="2" t="s">
        <v>229</v>
      </c>
      <c r="FE585" s="2" t="s">
        <v>241</v>
      </c>
      <c r="FF585" s="2" t="s">
        <v>229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226</v>
      </c>
      <c r="FO585" s="2" t="s">
        <v>4180</v>
      </c>
      <c r="FP585" s="2" t="s">
        <v>2777</v>
      </c>
      <c r="FQ585" s="2" t="s">
        <v>241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229</v>
      </c>
      <c r="FZ585" s="2" t="s">
        <v>229</v>
      </c>
      <c r="GA585" s="2" t="s">
        <v>229</v>
      </c>
      <c r="GB585" s="2" t="s">
        <v>229</v>
      </c>
      <c r="GC585" s="2" t="s">
        <v>229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272</v>
      </c>
      <c r="GL585" s="2" t="s">
        <v>226</v>
      </c>
      <c r="GM585" s="2" t="s">
        <v>229</v>
      </c>
      <c r="GN585" s="2" t="s">
        <v>229</v>
      </c>
      <c r="GO585" s="2" t="s">
        <v>241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266</v>
      </c>
      <c r="GX585" s="2" t="s">
        <v>226</v>
      </c>
      <c r="GY585" s="2" t="s">
        <v>229</v>
      </c>
      <c r="GZ585" s="2" t="s">
        <v>229</v>
      </c>
      <c r="HA585" s="2" t="s">
        <v>241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266</v>
      </c>
      <c r="HJ585" s="2" t="s">
        <v>226</v>
      </c>
      <c r="HK585" s="2" t="s">
        <v>229</v>
      </c>
      <c r="HL585" s="2" t="s">
        <v>229</v>
      </c>
      <c r="HM585" s="2" t="s">
        <v>241</v>
      </c>
      <c r="HN585" s="2" t="s">
        <v>263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226</v>
      </c>
      <c r="HW585" s="2" t="s">
        <v>653</v>
      </c>
      <c r="HX585" s="2" t="s">
        <v>229</v>
      </c>
      <c r="HY585" s="2" t="s">
        <v>241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266</v>
      </c>
      <c r="IH585" s="2" t="s">
        <v>226</v>
      </c>
      <c r="II585" s="2" t="s">
        <v>229</v>
      </c>
      <c r="IJ585" s="2" t="s">
        <v>229</v>
      </c>
      <c r="IK585" s="2" t="s">
        <v>241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272</v>
      </c>
      <c r="IT585" s="2" t="s">
        <v>226</v>
      </c>
      <c r="IU585" s="2" t="s">
        <v>229</v>
      </c>
      <c r="IV585" s="2" t="s">
        <v>229</v>
      </c>
      <c r="IW585" s="2" t="s">
        <v>241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272</v>
      </c>
      <c r="JF585" s="2" t="s">
        <v>226</v>
      </c>
      <c r="JG585" s="2" t="s">
        <v>229</v>
      </c>
      <c r="JH585" s="2" t="s">
        <v>229</v>
      </c>
      <c r="JI585" s="2" t="s">
        <v>241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272</v>
      </c>
      <c r="JR585" s="2" t="s">
        <v>226</v>
      </c>
      <c r="JS585" s="2" t="s">
        <v>229</v>
      </c>
      <c r="JT585" s="2" t="s">
        <v>229</v>
      </c>
      <c r="JU585" s="2" t="s">
        <v>241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272</v>
      </c>
      <c r="KD585" s="2" t="s">
        <v>226</v>
      </c>
      <c r="KE585" s="2" t="s">
        <v>229</v>
      </c>
      <c r="KF585" s="2" t="s">
        <v>229</v>
      </c>
      <c r="KG585" s="2" t="s">
        <v>241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272</v>
      </c>
      <c r="KP585" s="2" t="s">
        <v>226</v>
      </c>
      <c r="KQ585" s="2" t="s">
        <v>229</v>
      </c>
      <c r="KR585" s="2" t="s">
        <v>229</v>
      </c>
      <c r="KS585" s="2" t="s">
        <v>241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272</v>
      </c>
      <c r="LB585" s="2" t="s">
        <v>226</v>
      </c>
      <c r="LC585" s="2" t="s">
        <v>229</v>
      </c>
      <c r="LD585" s="2" t="s">
        <v>229</v>
      </c>
      <c r="LE585" s="2" t="s">
        <v>241</v>
      </c>
      <c r="LF585" s="2" t="s">
        <v>229</v>
      </c>
      <c r="LG585" s="4"/>
      <c r="LH585" s="8"/>
      <c r="LI585" s="4"/>
      <c r="LJ585" s="8"/>
      <c r="LK585" s="7"/>
      <c r="LL585" s="7"/>
      <c r="LM585" s="2" t="s">
        <v>229</v>
      </c>
      <c r="LN585" s="2" t="s">
        <v>229</v>
      </c>
      <c r="LO585" s="2" t="s">
        <v>229</v>
      </c>
      <c r="LP585" s="2" t="s">
        <v>229</v>
      </c>
      <c r="LQ585" s="2" t="s">
        <v>229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239</v>
      </c>
      <c r="LZ585" s="2" t="s">
        <v>275</v>
      </c>
      <c r="MA585" s="2" t="s">
        <v>2708</v>
      </c>
      <c r="MB585" s="2" t="s">
        <v>229</v>
      </c>
      <c r="MC585" s="2" t="s">
        <v>241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272</v>
      </c>
      <c r="ML585" s="2" t="s">
        <v>226</v>
      </c>
      <c r="MM585" s="2" t="s">
        <v>229</v>
      </c>
      <c r="MN585" s="2" t="s">
        <v>229</v>
      </c>
      <c r="MO585" s="2" t="s">
        <v>241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226</v>
      </c>
      <c r="MY585" s="2" t="s">
        <v>2778</v>
      </c>
      <c r="MZ585" s="2" t="s">
        <v>229</v>
      </c>
      <c r="NA585" s="2" t="s">
        <v>241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239</v>
      </c>
      <c r="NJ585" s="2" t="s">
        <v>260</v>
      </c>
      <c r="NK585" s="2" t="s">
        <v>437</v>
      </c>
      <c r="NL585" s="2" t="s">
        <v>229</v>
      </c>
      <c r="NM585" s="2" t="s">
        <v>241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272</v>
      </c>
      <c r="NV585" s="2" t="s">
        <v>226</v>
      </c>
      <c r="NW585" s="2" t="s">
        <v>229</v>
      </c>
      <c r="NX585" s="2" t="s">
        <v>229</v>
      </c>
      <c r="NY585" s="2" t="s">
        <v>241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272</v>
      </c>
      <c r="OH585" s="2" t="s">
        <v>226</v>
      </c>
      <c r="OI585" s="2" t="s">
        <v>229</v>
      </c>
      <c r="OJ585" s="2" t="s">
        <v>229</v>
      </c>
      <c r="OK585" s="2" t="s">
        <v>241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229</v>
      </c>
      <c r="OT585" s="2" t="s">
        <v>229</v>
      </c>
      <c r="OU585" s="2" t="s">
        <v>229</v>
      </c>
      <c r="OV585" s="2" t="s">
        <v>229</v>
      </c>
      <c r="OW585" s="2" t="s">
        <v>229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281</v>
      </c>
      <c r="PF585" s="2" t="s">
        <v>226</v>
      </c>
      <c r="PG585" s="2" t="s">
        <v>229</v>
      </c>
      <c r="PH585" s="2" t="s">
        <v>229</v>
      </c>
      <c r="PI585" s="2" t="s">
        <v>241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229</v>
      </c>
      <c r="PR585" s="2" t="s">
        <v>229</v>
      </c>
      <c r="PS585" s="2" t="s">
        <v>229</v>
      </c>
      <c r="PT585" s="2" t="s">
        <v>229</v>
      </c>
      <c r="PU585" s="2" t="s">
        <v>229</v>
      </c>
      <c r="PV585" s="2" t="s">
        <v>229</v>
      </c>
      <c r="PW585" s="4"/>
      <c r="PX585" s="8"/>
      <c r="PY585" s="4"/>
      <c r="PZ585" s="8"/>
      <c r="QA585" s="7"/>
      <c r="QB585" s="7"/>
      <c r="QC585" s="2" t="s">
        <v>281</v>
      </c>
      <c r="QD585" s="2" t="s">
        <v>226</v>
      </c>
      <c r="QE585" s="2" t="s">
        <v>229</v>
      </c>
      <c r="QF585" s="2" t="s">
        <v>229</v>
      </c>
      <c r="QG585" s="2" t="s">
        <v>241</v>
      </c>
      <c r="QH585" s="2" t="s">
        <v>229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229</v>
      </c>
      <c r="QQ585" s="2" t="s">
        <v>229</v>
      </c>
      <c r="QR585" s="2" t="s">
        <v>229</v>
      </c>
      <c r="QS585" s="2" t="s">
        <v>229</v>
      </c>
      <c r="QT585" s="2" t="s">
        <v>229</v>
      </c>
      <c r="QU585" s="4"/>
      <c r="QV585" s="8"/>
      <c r="QW585" s="4"/>
      <c r="QX585" s="8"/>
      <c r="QY585" s="7"/>
      <c r="QZ585" s="7"/>
      <c r="RA585" s="2" t="s">
        <v>272</v>
      </c>
      <c r="RB585" s="2" t="s">
        <v>226</v>
      </c>
      <c r="RC585" s="2" t="s">
        <v>229</v>
      </c>
      <c r="RD585" s="2" t="s">
        <v>229</v>
      </c>
      <c r="RE585" s="2" t="s">
        <v>241</v>
      </c>
      <c r="RF585" s="2" t="s">
        <v>229</v>
      </c>
      <c r="RG585" s="4"/>
      <c r="RH585" s="8"/>
      <c r="RI585" s="4"/>
      <c r="RJ585" s="8"/>
      <c r="RK585" s="7"/>
      <c r="RL585" s="7"/>
      <c r="RM585" s="2" t="s">
        <v>272</v>
      </c>
      <c r="RN585" s="2" t="s">
        <v>226</v>
      </c>
      <c r="RO585" s="2" t="s">
        <v>229</v>
      </c>
      <c r="RP585" s="2" t="s">
        <v>229</v>
      </c>
      <c r="RQ585" s="2" t="s">
        <v>241</v>
      </c>
      <c r="RR585" s="2" t="s">
        <v>229</v>
      </c>
      <c r="RS585" s="4"/>
      <c r="RT585" s="8"/>
      <c r="RU585" s="4"/>
      <c r="RV585" s="8"/>
      <c r="RW585" s="7"/>
      <c r="RX585" s="7"/>
      <c r="RY585" s="2" t="s">
        <v>229</v>
      </c>
      <c r="RZ585" s="2" t="s">
        <v>229</v>
      </c>
      <c r="SA585" s="2" t="s">
        <v>229</v>
      </c>
      <c r="SB585" s="2" t="s">
        <v>229</v>
      </c>
      <c r="SC585" s="2" t="s">
        <v>229</v>
      </c>
      <c r="SD585" s="2" t="s">
        <v>229</v>
      </c>
      <c r="SE585" s="4">
        <v>53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</row>
    <row r="586">
      <c r="A586" s="2" t="s">
        <v>4181</v>
      </c>
      <c r="B586" s="2" t="s">
        <v>216</v>
      </c>
      <c r="C586" s="2" t="s">
        <v>3859</v>
      </c>
      <c r="D586" s="2" t="s">
        <v>3600</v>
      </c>
      <c r="E586" s="2" t="s">
        <v>3726</v>
      </c>
      <c r="F586" s="2" t="s">
        <v>4092</v>
      </c>
      <c r="G586" s="2" t="s">
        <v>3700</v>
      </c>
      <c r="H586" s="2" t="s">
        <v>1907</v>
      </c>
      <c r="I586" s="2" t="s">
        <v>4182</v>
      </c>
      <c r="J586" s="2" t="s">
        <v>2888</v>
      </c>
      <c r="K586" s="2" t="s">
        <v>1140</v>
      </c>
      <c r="L586" s="3">
        <v>37</v>
      </c>
      <c r="M586" s="3">
        <v>38.85</v>
      </c>
      <c r="N586" s="3">
        <v>72.99</v>
      </c>
      <c r="O586" s="2" t="s">
        <v>226</v>
      </c>
      <c r="P586" s="2" t="s">
        <v>964</v>
      </c>
      <c r="Q586" s="2" t="s">
        <v>228</v>
      </c>
      <c r="R586" s="2" t="s">
        <v>229</v>
      </c>
      <c r="S586" s="2" t="s">
        <v>4101</v>
      </c>
      <c r="T586" s="2" t="s">
        <v>3733</v>
      </c>
      <c r="U586" s="2" t="s">
        <v>2464</v>
      </c>
      <c r="V586" s="2" t="s">
        <v>1910</v>
      </c>
      <c r="W586" s="2" t="s">
        <v>1009</v>
      </c>
      <c r="X586" s="2" t="s">
        <v>229</v>
      </c>
      <c r="Y586" s="2" t="s">
        <v>1084</v>
      </c>
      <c r="Z586" s="4">
        <v>95</v>
      </c>
      <c r="AA586" s="4">
        <f>=ROUNDDOWN(47.5,0)</f>
      </c>
      <c r="AB586" s="5">
        <v>2</v>
      </c>
      <c r="AC586" s="2" t="s">
        <v>229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>
        <v>3</v>
      </c>
      <c r="AQ586" s="8">
        <v>93.24</v>
      </c>
      <c r="AR586" s="4"/>
      <c r="AS586" s="8"/>
      <c r="AT586" s="7"/>
      <c r="AU586" s="7"/>
      <c r="AV586" s="4">
        <v>3</v>
      </c>
      <c r="AW586" s="8">
        <v>93.24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>
        <v>1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>
        <v>0.2842</v>
      </c>
      <c r="BJ586" s="4">
        <v>3</v>
      </c>
      <c r="BK586" s="8">
        <v>93.24</v>
      </c>
      <c r="BL586" s="2" t="s">
        <v>20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281</v>
      </c>
      <c r="BV586" s="2" t="s">
        <v>226</v>
      </c>
      <c r="BW586" s="2" t="s">
        <v>229</v>
      </c>
      <c r="BX586" s="2" t="s">
        <v>229</v>
      </c>
      <c r="BY586" s="2" t="s">
        <v>241</v>
      </c>
      <c r="BZ586" s="2" t="s">
        <v>229</v>
      </c>
      <c r="CA586" s="4"/>
      <c r="CB586" s="8"/>
      <c r="CC586" s="4"/>
      <c r="CD586" s="8"/>
      <c r="CE586" s="7"/>
      <c r="CF586" s="7"/>
      <c r="CG586" s="2" t="s">
        <v>278</v>
      </c>
      <c r="CH586" s="2" t="s">
        <v>226</v>
      </c>
      <c r="CI586" s="2" t="s">
        <v>229</v>
      </c>
      <c r="CJ586" s="2" t="s">
        <v>229</v>
      </c>
      <c r="CK586" s="2" t="s">
        <v>241</v>
      </c>
      <c r="CL586" s="2" t="s">
        <v>229</v>
      </c>
      <c r="CM586" s="4"/>
      <c r="CN586" s="8"/>
      <c r="CO586" s="4"/>
      <c r="CP586" s="8"/>
      <c r="CQ586" s="7"/>
      <c r="CR586" s="7"/>
      <c r="CS586" s="2" t="s">
        <v>239</v>
      </c>
      <c r="CT586" s="2" t="s">
        <v>226</v>
      </c>
      <c r="CU586" s="2" t="s">
        <v>630</v>
      </c>
      <c r="CV586" s="2" t="s">
        <v>2602</v>
      </c>
      <c r="CW586" s="2" t="s">
        <v>241</v>
      </c>
      <c r="CX586" s="2" t="s">
        <v>229</v>
      </c>
      <c r="CY586" s="4"/>
      <c r="CZ586" s="8"/>
      <c r="DA586" s="4"/>
      <c r="DB586" s="8"/>
      <c r="DC586" s="7"/>
      <c r="DD586" s="7"/>
      <c r="DE586" s="2" t="s">
        <v>239</v>
      </c>
      <c r="DF586" s="2" t="s">
        <v>226</v>
      </c>
      <c r="DG586" s="2" t="s">
        <v>1529</v>
      </c>
      <c r="DH586" s="2" t="s">
        <v>628</v>
      </c>
      <c r="DI586" s="2" t="s">
        <v>263</v>
      </c>
      <c r="DJ586" s="2" t="s">
        <v>229</v>
      </c>
      <c r="DK586" s="4">
        <v>3</v>
      </c>
      <c r="DL586" s="8">
        <v>93.24</v>
      </c>
      <c r="DM586" s="4"/>
      <c r="DN586" s="8"/>
      <c r="DO586" s="7"/>
      <c r="DP586" s="7"/>
      <c r="DQ586" s="2" t="s">
        <v>239</v>
      </c>
      <c r="DR586" s="2" t="s">
        <v>226</v>
      </c>
      <c r="DS586" s="2" t="s">
        <v>2739</v>
      </c>
      <c r="DT586" s="2" t="s">
        <v>1700</v>
      </c>
      <c r="DU586" s="2" t="s">
        <v>241</v>
      </c>
      <c r="DV586" s="2" t="s">
        <v>229</v>
      </c>
      <c r="DW586" s="4"/>
      <c r="DX586" s="8"/>
      <c r="DY586" s="4"/>
      <c r="DZ586" s="8"/>
      <c r="EA586" s="7"/>
      <c r="EB586" s="7"/>
      <c r="EC586" s="2" t="s">
        <v>239</v>
      </c>
      <c r="ED586" s="2" t="s">
        <v>226</v>
      </c>
      <c r="EE586" s="2" t="s">
        <v>627</v>
      </c>
      <c r="EF586" s="2" t="s">
        <v>298</v>
      </c>
      <c r="EG586" s="2" t="s">
        <v>241</v>
      </c>
      <c r="EH586" s="2" t="s">
        <v>229</v>
      </c>
      <c r="EI586" s="4"/>
      <c r="EJ586" s="8"/>
      <c r="EK586" s="4"/>
      <c r="EL586" s="8"/>
      <c r="EM586" s="7"/>
      <c r="EN586" s="7"/>
      <c r="EO586" s="2" t="s">
        <v>239</v>
      </c>
      <c r="EP586" s="2" t="s">
        <v>226</v>
      </c>
      <c r="EQ586" s="2" t="s">
        <v>4180</v>
      </c>
      <c r="ER586" s="2" t="s">
        <v>641</v>
      </c>
      <c r="ES586" s="2" t="s">
        <v>241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267</v>
      </c>
      <c r="FB586" s="2" t="s">
        <v>226</v>
      </c>
      <c r="FC586" s="2" t="s">
        <v>229</v>
      </c>
      <c r="FD586" s="2" t="s">
        <v>229</v>
      </c>
      <c r="FE586" s="2" t="s">
        <v>241</v>
      </c>
      <c r="FF586" s="2" t="s">
        <v>229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226</v>
      </c>
      <c r="FO586" s="2" t="s">
        <v>4180</v>
      </c>
      <c r="FP586" s="2" t="s">
        <v>521</v>
      </c>
      <c r="FQ586" s="2" t="s">
        <v>241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226</v>
      </c>
      <c r="GA586" s="2" t="s">
        <v>327</v>
      </c>
      <c r="GB586" s="2" t="s">
        <v>229</v>
      </c>
      <c r="GC586" s="2" t="s">
        <v>241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272</v>
      </c>
      <c r="GL586" s="2" t="s">
        <v>226</v>
      </c>
      <c r="GM586" s="2" t="s">
        <v>229</v>
      </c>
      <c r="GN586" s="2" t="s">
        <v>229</v>
      </c>
      <c r="GO586" s="2" t="s">
        <v>241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239</v>
      </c>
      <c r="GX586" s="2" t="s">
        <v>226</v>
      </c>
      <c r="GY586" s="2" t="s">
        <v>632</v>
      </c>
      <c r="GZ586" s="2" t="s">
        <v>1120</v>
      </c>
      <c r="HA586" s="2" t="s">
        <v>241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266</v>
      </c>
      <c r="HJ586" s="2" t="s">
        <v>226</v>
      </c>
      <c r="HK586" s="2" t="s">
        <v>229</v>
      </c>
      <c r="HL586" s="2" t="s">
        <v>229</v>
      </c>
      <c r="HM586" s="2" t="s">
        <v>241</v>
      </c>
      <c r="HN586" s="2" t="s">
        <v>263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653</v>
      </c>
      <c r="HX586" s="2" t="s">
        <v>229</v>
      </c>
      <c r="HY586" s="2" t="s">
        <v>241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266</v>
      </c>
      <c r="IH586" s="2" t="s">
        <v>226</v>
      </c>
      <c r="II586" s="2" t="s">
        <v>229</v>
      </c>
      <c r="IJ586" s="2" t="s">
        <v>229</v>
      </c>
      <c r="IK586" s="2" t="s">
        <v>241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272</v>
      </c>
      <c r="IT586" s="2" t="s">
        <v>226</v>
      </c>
      <c r="IU586" s="2" t="s">
        <v>229</v>
      </c>
      <c r="IV586" s="2" t="s">
        <v>229</v>
      </c>
      <c r="IW586" s="2" t="s">
        <v>241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272</v>
      </c>
      <c r="JF586" s="2" t="s">
        <v>226</v>
      </c>
      <c r="JG586" s="2" t="s">
        <v>229</v>
      </c>
      <c r="JH586" s="2" t="s">
        <v>229</v>
      </c>
      <c r="JI586" s="2" t="s">
        <v>241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272</v>
      </c>
      <c r="JR586" s="2" t="s">
        <v>226</v>
      </c>
      <c r="JS586" s="2" t="s">
        <v>229</v>
      </c>
      <c r="JT586" s="2" t="s">
        <v>229</v>
      </c>
      <c r="JU586" s="2" t="s">
        <v>241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272</v>
      </c>
      <c r="KD586" s="2" t="s">
        <v>226</v>
      </c>
      <c r="KE586" s="2" t="s">
        <v>229</v>
      </c>
      <c r="KF586" s="2" t="s">
        <v>229</v>
      </c>
      <c r="KG586" s="2" t="s">
        <v>241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272</v>
      </c>
      <c r="KP586" s="2" t="s">
        <v>226</v>
      </c>
      <c r="KQ586" s="2" t="s">
        <v>229</v>
      </c>
      <c r="KR586" s="2" t="s">
        <v>229</v>
      </c>
      <c r="KS586" s="2" t="s">
        <v>241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272</v>
      </c>
      <c r="LB586" s="2" t="s">
        <v>226</v>
      </c>
      <c r="LC586" s="2" t="s">
        <v>229</v>
      </c>
      <c r="LD586" s="2" t="s">
        <v>229</v>
      </c>
      <c r="LE586" s="2" t="s">
        <v>241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229</v>
      </c>
      <c r="LN586" s="2" t="s">
        <v>229</v>
      </c>
      <c r="LO586" s="2" t="s">
        <v>229</v>
      </c>
      <c r="LP586" s="2" t="s">
        <v>229</v>
      </c>
      <c r="LQ586" s="2" t="s">
        <v>229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239</v>
      </c>
      <c r="LZ586" s="2" t="s">
        <v>275</v>
      </c>
      <c r="MA586" s="2" t="s">
        <v>2708</v>
      </c>
      <c r="MB586" s="2" t="s">
        <v>2597</v>
      </c>
      <c r="MC586" s="2" t="s">
        <v>241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272</v>
      </c>
      <c r="ML586" s="2" t="s">
        <v>226</v>
      </c>
      <c r="MM586" s="2" t="s">
        <v>229</v>
      </c>
      <c r="MN586" s="2" t="s">
        <v>229</v>
      </c>
      <c r="MO586" s="2" t="s">
        <v>241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226</v>
      </c>
      <c r="MY586" s="2" t="s">
        <v>2778</v>
      </c>
      <c r="MZ586" s="2" t="s">
        <v>229</v>
      </c>
      <c r="NA586" s="2" t="s">
        <v>241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239</v>
      </c>
      <c r="NJ586" s="2" t="s">
        <v>260</v>
      </c>
      <c r="NK586" s="2" t="s">
        <v>437</v>
      </c>
      <c r="NL586" s="2" t="s">
        <v>229</v>
      </c>
      <c r="NM586" s="2" t="s">
        <v>241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272</v>
      </c>
      <c r="NV586" s="2" t="s">
        <v>226</v>
      </c>
      <c r="NW586" s="2" t="s">
        <v>229</v>
      </c>
      <c r="NX586" s="2" t="s">
        <v>229</v>
      </c>
      <c r="NY586" s="2" t="s">
        <v>241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266</v>
      </c>
      <c r="OH586" s="2" t="s">
        <v>226</v>
      </c>
      <c r="OI586" s="2" t="s">
        <v>229</v>
      </c>
      <c r="OJ586" s="2" t="s">
        <v>229</v>
      </c>
      <c r="OK586" s="2" t="s">
        <v>241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229</v>
      </c>
      <c r="OT586" s="2" t="s">
        <v>229</v>
      </c>
      <c r="OU586" s="2" t="s">
        <v>229</v>
      </c>
      <c r="OV586" s="2" t="s">
        <v>229</v>
      </c>
      <c r="OW586" s="2" t="s">
        <v>229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281</v>
      </c>
      <c r="PF586" s="2" t="s">
        <v>226</v>
      </c>
      <c r="PG586" s="2" t="s">
        <v>229</v>
      </c>
      <c r="PH586" s="2" t="s">
        <v>229</v>
      </c>
      <c r="PI586" s="2" t="s">
        <v>241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229</v>
      </c>
      <c r="PR586" s="2" t="s">
        <v>229</v>
      </c>
      <c r="PS586" s="2" t="s">
        <v>229</v>
      </c>
      <c r="PT586" s="2" t="s">
        <v>229</v>
      </c>
      <c r="PU586" s="2" t="s">
        <v>229</v>
      </c>
      <c r="PV586" s="2" t="s">
        <v>229</v>
      </c>
      <c r="PW586" s="4"/>
      <c r="PX586" s="8"/>
      <c r="PY586" s="4"/>
      <c r="PZ586" s="8"/>
      <c r="QA586" s="7"/>
      <c r="QB586" s="7"/>
      <c r="QC586" s="2" t="s">
        <v>281</v>
      </c>
      <c r="QD586" s="2" t="s">
        <v>226</v>
      </c>
      <c r="QE586" s="2" t="s">
        <v>229</v>
      </c>
      <c r="QF586" s="2" t="s">
        <v>229</v>
      </c>
      <c r="QG586" s="2" t="s">
        <v>241</v>
      </c>
      <c r="QH586" s="2" t="s">
        <v>229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229</v>
      </c>
      <c r="QQ586" s="2" t="s">
        <v>229</v>
      </c>
      <c r="QR586" s="2" t="s">
        <v>229</v>
      </c>
      <c r="QS586" s="2" t="s">
        <v>229</v>
      </c>
      <c r="QT586" s="2" t="s">
        <v>229</v>
      </c>
      <c r="QU586" s="4"/>
      <c r="QV586" s="8"/>
      <c r="QW586" s="4"/>
      <c r="QX586" s="8"/>
      <c r="QY586" s="7"/>
      <c r="QZ586" s="7"/>
      <c r="RA586" s="2" t="s">
        <v>272</v>
      </c>
      <c r="RB586" s="2" t="s">
        <v>226</v>
      </c>
      <c r="RC586" s="2" t="s">
        <v>229</v>
      </c>
      <c r="RD586" s="2" t="s">
        <v>229</v>
      </c>
      <c r="RE586" s="2" t="s">
        <v>241</v>
      </c>
      <c r="RF586" s="2" t="s">
        <v>229</v>
      </c>
      <c r="RG586" s="4"/>
      <c r="RH586" s="8"/>
      <c r="RI586" s="4"/>
      <c r="RJ586" s="8"/>
      <c r="RK586" s="7"/>
      <c r="RL586" s="7"/>
      <c r="RM586" s="2" t="s">
        <v>272</v>
      </c>
      <c r="RN586" s="2" t="s">
        <v>226</v>
      </c>
      <c r="RO586" s="2" t="s">
        <v>229</v>
      </c>
      <c r="RP586" s="2" t="s">
        <v>229</v>
      </c>
      <c r="RQ586" s="2" t="s">
        <v>241</v>
      </c>
      <c r="RR586" s="2" t="s">
        <v>229</v>
      </c>
      <c r="RS586" s="4"/>
      <c r="RT586" s="8"/>
      <c r="RU586" s="4"/>
      <c r="RV586" s="8"/>
      <c r="RW586" s="7"/>
      <c r="RX586" s="7"/>
      <c r="RY586" s="2" t="s">
        <v>229</v>
      </c>
      <c r="RZ586" s="2" t="s">
        <v>229</v>
      </c>
      <c r="SA586" s="2" t="s">
        <v>229</v>
      </c>
      <c r="SB586" s="2" t="s">
        <v>229</v>
      </c>
      <c r="SC586" s="2" t="s">
        <v>229</v>
      </c>
      <c r="SD586" s="2" t="s">
        <v>229</v>
      </c>
      <c r="SE586" s="4">
        <v>95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</row>
    <row r="587">
      <c r="A587" s="2" t="s">
        <v>4183</v>
      </c>
      <c r="B587" s="2" t="s">
        <v>216</v>
      </c>
      <c r="C587" s="2" t="s">
        <v>3859</v>
      </c>
      <c r="D587" s="2" t="s">
        <v>3600</v>
      </c>
      <c r="E587" s="2" t="s">
        <v>3726</v>
      </c>
      <c r="F587" s="2" t="s">
        <v>4092</v>
      </c>
      <c r="G587" s="2" t="s">
        <v>3700</v>
      </c>
      <c r="H587" s="2" t="s">
        <v>1907</v>
      </c>
      <c r="I587" s="2" t="s">
        <v>4182</v>
      </c>
      <c r="J587" s="2" t="s">
        <v>285</v>
      </c>
      <c r="K587" s="2" t="s">
        <v>1140</v>
      </c>
      <c r="L587" s="3">
        <v>47</v>
      </c>
      <c r="M587" s="3">
        <v>49.35</v>
      </c>
      <c r="N587" s="3">
        <v>92.99</v>
      </c>
      <c r="O587" s="2" t="s">
        <v>226</v>
      </c>
      <c r="P587" s="2" t="s">
        <v>964</v>
      </c>
      <c r="Q587" s="2" t="s">
        <v>228</v>
      </c>
      <c r="R587" s="2" t="s">
        <v>229</v>
      </c>
      <c r="S587" s="2" t="s">
        <v>4101</v>
      </c>
      <c r="T587" s="2" t="s">
        <v>3733</v>
      </c>
      <c r="U587" s="2" t="s">
        <v>232</v>
      </c>
      <c r="V587" s="2" t="s">
        <v>1910</v>
      </c>
      <c r="W587" s="2" t="s">
        <v>1009</v>
      </c>
      <c r="X587" s="2" t="s">
        <v>229</v>
      </c>
      <c r="Y587" s="2" t="s">
        <v>1084</v>
      </c>
      <c r="Z587" s="4">
        <v>65</v>
      </c>
      <c r="AA587" s="4">
        <f>=ROUNDDOWN(21.6666666666667,0)</f>
      </c>
      <c r="AB587" s="5">
        <v>3</v>
      </c>
      <c r="AC587" s="2" t="s">
        <v>229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229</v>
      </c>
      <c r="AW587" s="8" t="s">
        <v>229</v>
      </c>
      <c r="AX587" s="4" t="s">
        <v>229</v>
      </c>
      <c r="AY587" s="8" t="s">
        <v>229</v>
      </c>
      <c r="AZ587" s="7" t="s">
        <v>229</v>
      </c>
      <c r="BA587" s="7" t="s">
        <v>229</v>
      </c>
      <c r="BB587" s="7"/>
      <c r="BC587" s="4" t="s">
        <v>229</v>
      </c>
      <c r="BD587" s="8" t="s">
        <v>229</v>
      </c>
      <c r="BE587" s="4" t="s">
        <v>229</v>
      </c>
      <c r="BF587" s="8" t="s">
        <v>229</v>
      </c>
      <c r="BG587" s="7" t="s">
        <v>229</v>
      </c>
      <c r="BH587" s="7" t="s">
        <v>229</v>
      </c>
      <c r="BI587" s="7" t="s">
        <v>229</v>
      </c>
      <c r="BJ587" s="4"/>
      <c r="BK587" s="8"/>
      <c r="BL587" s="2" t="s">
        <v>229</v>
      </c>
      <c r="BM587" s="7"/>
      <c r="BN587" s="7"/>
      <c r="BO587" s="4"/>
      <c r="BP587" s="8"/>
      <c r="BQ587" s="4"/>
      <c r="BR587" s="8"/>
      <c r="BS587" s="7"/>
      <c r="BT587" s="7"/>
      <c r="BU587" s="2" t="s">
        <v>281</v>
      </c>
      <c r="BV587" s="2" t="s">
        <v>226</v>
      </c>
      <c r="BW587" s="2" t="s">
        <v>229</v>
      </c>
      <c r="BX587" s="2" t="s">
        <v>229</v>
      </c>
      <c r="BY587" s="2" t="s">
        <v>241</v>
      </c>
      <c r="BZ587" s="2" t="s">
        <v>229</v>
      </c>
      <c r="CA587" s="4"/>
      <c r="CB587" s="8"/>
      <c r="CC587" s="4"/>
      <c r="CD587" s="8"/>
      <c r="CE587" s="7"/>
      <c r="CF587" s="7"/>
      <c r="CG587" s="2" t="s">
        <v>278</v>
      </c>
      <c r="CH587" s="2" t="s">
        <v>226</v>
      </c>
      <c r="CI587" s="2" t="s">
        <v>229</v>
      </c>
      <c r="CJ587" s="2" t="s">
        <v>229</v>
      </c>
      <c r="CK587" s="2" t="s">
        <v>241</v>
      </c>
      <c r="CL587" s="2" t="s">
        <v>229</v>
      </c>
      <c r="CM587" s="4"/>
      <c r="CN587" s="8"/>
      <c r="CO587" s="4"/>
      <c r="CP587" s="8"/>
      <c r="CQ587" s="7"/>
      <c r="CR587" s="7"/>
      <c r="CS587" s="2" t="s">
        <v>239</v>
      </c>
      <c r="CT587" s="2" t="s">
        <v>226</v>
      </c>
      <c r="CU587" s="2" t="s">
        <v>630</v>
      </c>
      <c r="CV587" s="2" t="s">
        <v>1672</v>
      </c>
      <c r="CW587" s="2" t="s">
        <v>241</v>
      </c>
      <c r="CX587" s="2" t="s">
        <v>229</v>
      </c>
      <c r="CY587" s="4"/>
      <c r="CZ587" s="8"/>
      <c r="DA587" s="4"/>
      <c r="DB587" s="8"/>
      <c r="DC587" s="7"/>
      <c r="DD587" s="7"/>
      <c r="DE587" s="2" t="s">
        <v>239</v>
      </c>
      <c r="DF587" s="2" t="s">
        <v>226</v>
      </c>
      <c r="DG587" s="2" t="s">
        <v>1529</v>
      </c>
      <c r="DH587" s="2" t="s">
        <v>2289</v>
      </c>
      <c r="DI587" s="2" t="s">
        <v>263</v>
      </c>
      <c r="DJ587" s="2" t="s">
        <v>229</v>
      </c>
      <c r="DK587" s="4"/>
      <c r="DL587" s="8"/>
      <c r="DM587" s="4"/>
      <c r="DN587" s="8"/>
      <c r="DO587" s="7"/>
      <c r="DP587" s="7"/>
      <c r="DQ587" s="2" t="s">
        <v>239</v>
      </c>
      <c r="DR587" s="2" t="s">
        <v>226</v>
      </c>
      <c r="DS587" s="2" t="s">
        <v>2739</v>
      </c>
      <c r="DT587" s="2" t="s">
        <v>2505</v>
      </c>
      <c r="DU587" s="2" t="s">
        <v>241</v>
      </c>
      <c r="DV587" s="2" t="s">
        <v>229</v>
      </c>
      <c r="DW587" s="4"/>
      <c r="DX587" s="8"/>
      <c r="DY587" s="4"/>
      <c r="DZ587" s="8"/>
      <c r="EA587" s="7"/>
      <c r="EB587" s="7"/>
      <c r="EC587" s="2" t="s">
        <v>239</v>
      </c>
      <c r="ED587" s="2" t="s">
        <v>226</v>
      </c>
      <c r="EE587" s="2" t="s">
        <v>627</v>
      </c>
      <c r="EF587" s="2" t="s">
        <v>1178</v>
      </c>
      <c r="EG587" s="2" t="s">
        <v>241</v>
      </c>
      <c r="EH587" s="2" t="s">
        <v>229</v>
      </c>
      <c r="EI587" s="4"/>
      <c r="EJ587" s="8"/>
      <c r="EK587" s="4"/>
      <c r="EL587" s="8"/>
      <c r="EM587" s="7"/>
      <c r="EN587" s="7"/>
      <c r="EO587" s="2" t="s">
        <v>239</v>
      </c>
      <c r="EP587" s="2" t="s">
        <v>226</v>
      </c>
      <c r="EQ587" s="2" t="s">
        <v>4180</v>
      </c>
      <c r="ER587" s="2" t="s">
        <v>624</v>
      </c>
      <c r="ES587" s="2" t="s">
        <v>241</v>
      </c>
      <c r="ET587" s="2" t="s">
        <v>229</v>
      </c>
      <c r="EU587" s="4"/>
      <c r="EV587" s="8"/>
      <c r="EW587" s="4"/>
      <c r="EX587" s="8"/>
      <c r="EY587" s="7"/>
      <c r="EZ587" s="7"/>
      <c r="FA587" s="2" t="s">
        <v>267</v>
      </c>
      <c r="FB587" s="2" t="s">
        <v>226</v>
      </c>
      <c r="FC587" s="2" t="s">
        <v>229</v>
      </c>
      <c r="FD587" s="2" t="s">
        <v>229</v>
      </c>
      <c r="FE587" s="2" t="s">
        <v>241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226</v>
      </c>
      <c r="FO587" s="2" t="s">
        <v>4180</v>
      </c>
      <c r="FP587" s="2" t="s">
        <v>2680</v>
      </c>
      <c r="FQ587" s="2" t="s">
        <v>241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226</v>
      </c>
      <c r="GA587" s="2" t="s">
        <v>327</v>
      </c>
      <c r="GB587" s="2" t="s">
        <v>229</v>
      </c>
      <c r="GC587" s="2" t="s">
        <v>241</v>
      </c>
      <c r="GD587" s="2" t="s">
        <v>229</v>
      </c>
      <c r="GE587" s="4"/>
      <c r="GF587" s="8"/>
      <c r="GG587" s="4"/>
      <c r="GH587" s="8"/>
      <c r="GI587" s="7"/>
      <c r="GJ587" s="7"/>
      <c r="GK587" s="2" t="s">
        <v>272</v>
      </c>
      <c r="GL587" s="2" t="s">
        <v>226</v>
      </c>
      <c r="GM587" s="2" t="s">
        <v>229</v>
      </c>
      <c r="GN587" s="2" t="s">
        <v>229</v>
      </c>
      <c r="GO587" s="2" t="s">
        <v>241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239</v>
      </c>
      <c r="GX587" s="2" t="s">
        <v>226</v>
      </c>
      <c r="GY587" s="2" t="s">
        <v>632</v>
      </c>
      <c r="GZ587" s="2" t="s">
        <v>581</v>
      </c>
      <c r="HA587" s="2" t="s">
        <v>241</v>
      </c>
      <c r="HB587" s="2" t="s">
        <v>229</v>
      </c>
      <c r="HC587" s="4"/>
      <c r="HD587" s="8"/>
      <c r="HE587" s="4"/>
      <c r="HF587" s="8"/>
      <c r="HG587" s="7"/>
      <c r="HH587" s="7"/>
      <c r="HI587" s="2" t="s">
        <v>266</v>
      </c>
      <c r="HJ587" s="2" t="s">
        <v>226</v>
      </c>
      <c r="HK587" s="2" t="s">
        <v>229</v>
      </c>
      <c r="HL587" s="2" t="s">
        <v>229</v>
      </c>
      <c r="HM587" s="2" t="s">
        <v>241</v>
      </c>
      <c r="HN587" s="2" t="s">
        <v>263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226</v>
      </c>
      <c r="HW587" s="2" t="s">
        <v>653</v>
      </c>
      <c r="HX587" s="2" t="s">
        <v>2798</v>
      </c>
      <c r="HY587" s="2" t="s">
        <v>241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266</v>
      </c>
      <c r="IH587" s="2" t="s">
        <v>226</v>
      </c>
      <c r="II587" s="2" t="s">
        <v>229</v>
      </c>
      <c r="IJ587" s="2" t="s">
        <v>229</v>
      </c>
      <c r="IK587" s="2" t="s">
        <v>241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272</v>
      </c>
      <c r="IT587" s="2" t="s">
        <v>226</v>
      </c>
      <c r="IU587" s="2" t="s">
        <v>229</v>
      </c>
      <c r="IV587" s="2" t="s">
        <v>229</v>
      </c>
      <c r="IW587" s="2" t="s">
        <v>241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272</v>
      </c>
      <c r="JF587" s="2" t="s">
        <v>226</v>
      </c>
      <c r="JG587" s="2" t="s">
        <v>229</v>
      </c>
      <c r="JH587" s="2" t="s">
        <v>229</v>
      </c>
      <c r="JI587" s="2" t="s">
        <v>241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272</v>
      </c>
      <c r="JR587" s="2" t="s">
        <v>226</v>
      </c>
      <c r="JS587" s="2" t="s">
        <v>229</v>
      </c>
      <c r="JT587" s="2" t="s">
        <v>229</v>
      </c>
      <c r="JU587" s="2" t="s">
        <v>241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272</v>
      </c>
      <c r="KD587" s="2" t="s">
        <v>226</v>
      </c>
      <c r="KE587" s="2" t="s">
        <v>229</v>
      </c>
      <c r="KF587" s="2" t="s">
        <v>229</v>
      </c>
      <c r="KG587" s="2" t="s">
        <v>241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272</v>
      </c>
      <c r="KP587" s="2" t="s">
        <v>226</v>
      </c>
      <c r="KQ587" s="2" t="s">
        <v>229</v>
      </c>
      <c r="KR587" s="2" t="s">
        <v>229</v>
      </c>
      <c r="KS587" s="2" t="s">
        <v>241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272</v>
      </c>
      <c r="LB587" s="2" t="s">
        <v>226</v>
      </c>
      <c r="LC587" s="2" t="s">
        <v>229</v>
      </c>
      <c r="LD587" s="2" t="s">
        <v>229</v>
      </c>
      <c r="LE587" s="2" t="s">
        <v>241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229</v>
      </c>
      <c r="LN587" s="2" t="s">
        <v>229</v>
      </c>
      <c r="LO587" s="2" t="s">
        <v>229</v>
      </c>
      <c r="LP587" s="2" t="s">
        <v>229</v>
      </c>
      <c r="LQ587" s="2" t="s">
        <v>229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239</v>
      </c>
      <c r="LZ587" s="2" t="s">
        <v>275</v>
      </c>
      <c r="MA587" s="2" t="s">
        <v>2708</v>
      </c>
      <c r="MB587" s="2" t="s">
        <v>229</v>
      </c>
      <c r="MC587" s="2" t="s">
        <v>241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272</v>
      </c>
      <c r="ML587" s="2" t="s">
        <v>226</v>
      </c>
      <c r="MM587" s="2" t="s">
        <v>229</v>
      </c>
      <c r="MN587" s="2" t="s">
        <v>229</v>
      </c>
      <c r="MO587" s="2" t="s">
        <v>241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226</v>
      </c>
      <c r="MY587" s="2" t="s">
        <v>2778</v>
      </c>
      <c r="MZ587" s="2" t="s">
        <v>229</v>
      </c>
      <c r="NA587" s="2" t="s">
        <v>241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239</v>
      </c>
      <c r="NJ587" s="2" t="s">
        <v>260</v>
      </c>
      <c r="NK587" s="2" t="s">
        <v>437</v>
      </c>
      <c r="NL587" s="2" t="s">
        <v>1496</v>
      </c>
      <c r="NM587" s="2" t="s">
        <v>241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272</v>
      </c>
      <c r="NV587" s="2" t="s">
        <v>226</v>
      </c>
      <c r="NW587" s="2" t="s">
        <v>229</v>
      </c>
      <c r="NX587" s="2" t="s">
        <v>229</v>
      </c>
      <c r="NY587" s="2" t="s">
        <v>241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266</v>
      </c>
      <c r="OH587" s="2" t="s">
        <v>226</v>
      </c>
      <c r="OI587" s="2" t="s">
        <v>229</v>
      </c>
      <c r="OJ587" s="2" t="s">
        <v>229</v>
      </c>
      <c r="OK587" s="2" t="s">
        <v>241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229</v>
      </c>
      <c r="OT587" s="2" t="s">
        <v>229</v>
      </c>
      <c r="OU587" s="2" t="s">
        <v>229</v>
      </c>
      <c r="OV587" s="2" t="s">
        <v>229</v>
      </c>
      <c r="OW587" s="2" t="s">
        <v>229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281</v>
      </c>
      <c r="PF587" s="2" t="s">
        <v>226</v>
      </c>
      <c r="PG587" s="2" t="s">
        <v>229</v>
      </c>
      <c r="PH587" s="2" t="s">
        <v>229</v>
      </c>
      <c r="PI587" s="2" t="s">
        <v>241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229</v>
      </c>
      <c r="PR587" s="2" t="s">
        <v>229</v>
      </c>
      <c r="PS587" s="2" t="s">
        <v>229</v>
      </c>
      <c r="PT587" s="2" t="s">
        <v>229</v>
      </c>
      <c r="PU587" s="2" t="s">
        <v>229</v>
      </c>
      <c r="PV587" s="2" t="s">
        <v>229</v>
      </c>
      <c r="PW587" s="4"/>
      <c r="PX587" s="8"/>
      <c r="PY587" s="4"/>
      <c r="PZ587" s="8"/>
      <c r="QA587" s="7"/>
      <c r="QB587" s="7"/>
      <c r="QC587" s="2" t="s">
        <v>281</v>
      </c>
      <c r="QD587" s="2" t="s">
        <v>226</v>
      </c>
      <c r="QE587" s="2" t="s">
        <v>229</v>
      </c>
      <c r="QF587" s="2" t="s">
        <v>229</v>
      </c>
      <c r="QG587" s="2" t="s">
        <v>241</v>
      </c>
      <c r="QH587" s="2" t="s">
        <v>229</v>
      </c>
      <c r="QI587" s="4"/>
      <c r="QJ587" s="8"/>
      <c r="QK587" s="4"/>
      <c r="QL587" s="8"/>
      <c r="QM587" s="7"/>
      <c r="QN587" s="7"/>
      <c r="QO587" s="2" t="s">
        <v>229</v>
      </c>
      <c r="QP587" s="2" t="s">
        <v>229</v>
      </c>
      <c r="QQ587" s="2" t="s">
        <v>229</v>
      </c>
      <c r="QR587" s="2" t="s">
        <v>229</v>
      </c>
      <c r="QS587" s="2" t="s">
        <v>229</v>
      </c>
      <c r="QT587" s="2" t="s">
        <v>229</v>
      </c>
      <c r="QU587" s="4"/>
      <c r="QV587" s="8"/>
      <c r="QW587" s="4"/>
      <c r="QX587" s="8"/>
      <c r="QY587" s="7"/>
      <c r="QZ587" s="7"/>
      <c r="RA587" s="2" t="s">
        <v>272</v>
      </c>
      <c r="RB587" s="2" t="s">
        <v>226</v>
      </c>
      <c r="RC587" s="2" t="s">
        <v>229</v>
      </c>
      <c r="RD587" s="2" t="s">
        <v>229</v>
      </c>
      <c r="RE587" s="2" t="s">
        <v>241</v>
      </c>
      <c r="RF587" s="2" t="s">
        <v>229</v>
      </c>
      <c r="RG587" s="4"/>
      <c r="RH587" s="8"/>
      <c r="RI587" s="4"/>
      <c r="RJ587" s="8"/>
      <c r="RK587" s="7"/>
      <c r="RL587" s="7"/>
      <c r="RM587" s="2" t="s">
        <v>272</v>
      </c>
      <c r="RN587" s="2" t="s">
        <v>226</v>
      </c>
      <c r="RO587" s="2" t="s">
        <v>229</v>
      </c>
      <c r="RP587" s="2" t="s">
        <v>229</v>
      </c>
      <c r="RQ587" s="2" t="s">
        <v>241</v>
      </c>
      <c r="RR587" s="2" t="s">
        <v>229</v>
      </c>
      <c r="RS587" s="4"/>
      <c r="RT587" s="8"/>
      <c r="RU587" s="4"/>
      <c r="RV587" s="8"/>
      <c r="RW587" s="7"/>
      <c r="RX587" s="7"/>
      <c r="RY587" s="2" t="s">
        <v>229</v>
      </c>
      <c r="RZ587" s="2" t="s">
        <v>229</v>
      </c>
      <c r="SA587" s="2" t="s">
        <v>229</v>
      </c>
      <c r="SB587" s="2" t="s">
        <v>229</v>
      </c>
      <c r="SC587" s="2" t="s">
        <v>229</v>
      </c>
      <c r="SD587" s="2" t="s">
        <v>229</v>
      </c>
      <c r="SE587" s="4">
        <v>65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</row>
    <row r="588">
      <c r="A588" s="2" t="s">
        <v>4184</v>
      </c>
      <c r="B588" s="2" t="s">
        <v>216</v>
      </c>
      <c r="C588" s="2" t="s">
        <v>3859</v>
      </c>
      <c r="D588" s="2" t="s">
        <v>3600</v>
      </c>
      <c r="E588" s="2" t="s">
        <v>3726</v>
      </c>
      <c r="F588" s="2" t="s">
        <v>3925</v>
      </c>
      <c r="G588" s="2" t="s">
        <v>2203</v>
      </c>
      <c r="H588" s="2" t="s">
        <v>3926</v>
      </c>
      <c r="I588" s="2" t="s">
        <v>4185</v>
      </c>
      <c r="J588" s="2" t="s">
        <v>2888</v>
      </c>
      <c r="K588" s="2" t="s">
        <v>1878</v>
      </c>
      <c r="L588" s="3">
        <v>33.33</v>
      </c>
      <c r="M588" s="3">
        <v>35</v>
      </c>
      <c r="N588" s="3">
        <v>69.99</v>
      </c>
      <c r="O588" s="2" t="s">
        <v>226</v>
      </c>
      <c r="P588" s="2" t="s">
        <v>618</v>
      </c>
      <c r="Q588" s="2" t="s">
        <v>228</v>
      </c>
      <c r="R588" s="2" t="s">
        <v>229</v>
      </c>
      <c r="S588" s="2" t="s">
        <v>3928</v>
      </c>
      <c r="T588" s="2" t="s">
        <v>3733</v>
      </c>
      <c r="U588" s="2" t="s">
        <v>2464</v>
      </c>
      <c r="V588" s="2" t="s">
        <v>1910</v>
      </c>
      <c r="W588" s="2" t="s">
        <v>1009</v>
      </c>
      <c r="X588" s="2" t="s">
        <v>686</v>
      </c>
      <c r="Y588" s="2" t="s">
        <v>4186</v>
      </c>
      <c r="Z588" s="4">
        <v>138</v>
      </c>
      <c r="AA588" s="4">
        <f>=ROUNDDOWN(34.5,0)</f>
      </c>
      <c r="AB588" s="5">
        <v>4</v>
      </c>
      <c r="AC588" s="2" t="s">
        <v>1199</v>
      </c>
      <c r="AD588" s="4">
        <v>48</v>
      </c>
      <c r="AE588" s="4">
        <v>78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>
        <v>3</v>
      </c>
      <c r="AQ588" s="8">
        <v>113.93</v>
      </c>
      <c r="AR588" s="4"/>
      <c r="AS588" s="8"/>
      <c r="AT588" s="7"/>
      <c r="AU588" s="7"/>
      <c r="AV588" s="4">
        <v>5</v>
      </c>
      <c r="AW588" s="8">
        <v>212.49</v>
      </c>
      <c r="AX588" s="4" t="s">
        <v>229</v>
      </c>
      <c r="AY588" s="8" t="s">
        <v>229</v>
      </c>
      <c r="AZ588" s="7" t="s">
        <v>229</v>
      </c>
      <c r="BA588" s="7" t="s">
        <v>229</v>
      </c>
      <c r="BB588" s="7">
        <v>0.5362</v>
      </c>
      <c r="BC588" s="4">
        <v>5</v>
      </c>
      <c r="BD588" s="8">
        <v>212.49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>
        <v>1</v>
      </c>
      <c r="BJ588" s="4">
        <v>3</v>
      </c>
      <c r="BK588" s="8">
        <v>113.93</v>
      </c>
      <c r="BL588" s="2" t="s">
        <v>1555</v>
      </c>
      <c r="BM588" s="7">
        <v>1</v>
      </c>
      <c r="BN588" s="7">
        <v>1</v>
      </c>
      <c r="BO588" s="4">
        <v>1</v>
      </c>
      <c r="BP588" s="8">
        <v>38.33</v>
      </c>
      <c r="BQ588" s="4"/>
      <c r="BR588" s="8"/>
      <c r="BS588" s="7"/>
      <c r="BT588" s="7"/>
      <c r="BU588" s="2" t="s">
        <v>239</v>
      </c>
      <c r="BV588" s="2" t="s">
        <v>226</v>
      </c>
      <c r="BW588" s="2" t="s">
        <v>229</v>
      </c>
      <c r="BX588" s="2" t="s">
        <v>3622</v>
      </c>
      <c r="BY588" s="2" t="s">
        <v>241</v>
      </c>
      <c r="BZ588" s="2" t="s">
        <v>229</v>
      </c>
      <c r="CA588" s="4"/>
      <c r="CB588" s="8"/>
      <c r="CC588" s="4"/>
      <c r="CD588" s="8"/>
      <c r="CE588" s="7"/>
      <c r="CF588" s="7"/>
      <c r="CG588" s="2" t="s">
        <v>239</v>
      </c>
      <c r="CH588" s="2" t="s">
        <v>226</v>
      </c>
      <c r="CI588" s="2" t="s">
        <v>3237</v>
      </c>
      <c r="CJ588" s="2" t="s">
        <v>2548</v>
      </c>
      <c r="CK588" s="2" t="s">
        <v>241</v>
      </c>
      <c r="CL588" s="2" t="s">
        <v>229</v>
      </c>
      <c r="CM588" s="4"/>
      <c r="CN588" s="8"/>
      <c r="CO588" s="4"/>
      <c r="CP588" s="8"/>
      <c r="CQ588" s="7"/>
      <c r="CR588" s="7"/>
      <c r="CS588" s="2" t="s">
        <v>239</v>
      </c>
      <c r="CT588" s="2" t="s">
        <v>226</v>
      </c>
      <c r="CU588" s="2" t="s">
        <v>3237</v>
      </c>
      <c r="CV588" s="2" t="s">
        <v>2800</v>
      </c>
      <c r="CW588" s="2" t="s">
        <v>241</v>
      </c>
      <c r="CX588" s="2" t="s">
        <v>229</v>
      </c>
      <c r="CY588" s="4"/>
      <c r="CZ588" s="8"/>
      <c r="DA588" s="4"/>
      <c r="DB588" s="8"/>
      <c r="DC588" s="7"/>
      <c r="DD588" s="7"/>
      <c r="DE588" s="2" t="s">
        <v>239</v>
      </c>
      <c r="DF588" s="2" t="s">
        <v>226</v>
      </c>
      <c r="DG588" s="2" t="s">
        <v>3237</v>
      </c>
      <c r="DH588" s="2" t="s">
        <v>1104</v>
      </c>
      <c r="DI588" s="2" t="s">
        <v>241</v>
      </c>
      <c r="DJ588" s="2" t="s">
        <v>229</v>
      </c>
      <c r="DK588" s="4"/>
      <c r="DL588" s="8"/>
      <c r="DM588" s="4"/>
      <c r="DN588" s="8"/>
      <c r="DO588" s="7"/>
      <c r="DP588" s="7"/>
      <c r="DQ588" s="2" t="s">
        <v>239</v>
      </c>
      <c r="DR588" s="2" t="s">
        <v>226</v>
      </c>
      <c r="DS588" s="2" t="s">
        <v>2551</v>
      </c>
      <c r="DT588" s="2" t="s">
        <v>4187</v>
      </c>
      <c r="DU588" s="2" t="s">
        <v>241</v>
      </c>
      <c r="DV588" s="2" t="s">
        <v>229</v>
      </c>
      <c r="DW588" s="4"/>
      <c r="DX588" s="8"/>
      <c r="DY588" s="4"/>
      <c r="DZ588" s="8"/>
      <c r="EA588" s="7"/>
      <c r="EB588" s="7"/>
      <c r="EC588" s="2" t="s">
        <v>239</v>
      </c>
      <c r="ED588" s="2" t="s">
        <v>226</v>
      </c>
      <c r="EE588" s="2" t="s">
        <v>1291</v>
      </c>
      <c r="EF588" s="2" t="s">
        <v>2516</v>
      </c>
      <c r="EG588" s="2" t="s">
        <v>241</v>
      </c>
      <c r="EH588" s="2" t="s">
        <v>229</v>
      </c>
      <c r="EI588" s="4"/>
      <c r="EJ588" s="8"/>
      <c r="EK588" s="4"/>
      <c r="EL588" s="8"/>
      <c r="EM588" s="7"/>
      <c r="EN588" s="7"/>
      <c r="EO588" s="2" t="s">
        <v>239</v>
      </c>
      <c r="EP588" s="2" t="s">
        <v>226</v>
      </c>
      <c r="EQ588" s="2" t="s">
        <v>847</v>
      </c>
      <c r="ER588" s="2" t="s">
        <v>3181</v>
      </c>
      <c r="ES588" s="2" t="s">
        <v>241</v>
      </c>
      <c r="ET588" s="2" t="s">
        <v>229</v>
      </c>
      <c r="EU588" s="4">
        <v>2</v>
      </c>
      <c r="EV588" s="8">
        <v>75.6</v>
      </c>
      <c r="EW588" s="4"/>
      <c r="EX588" s="8"/>
      <c r="EY588" s="7"/>
      <c r="EZ588" s="7"/>
      <c r="FA588" s="2" t="s">
        <v>239</v>
      </c>
      <c r="FB588" s="2" t="s">
        <v>226</v>
      </c>
      <c r="FC588" s="2" t="s">
        <v>3237</v>
      </c>
      <c r="FD588" s="2" t="s">
        <v>2734</v>
      </c>
      <c r="FE588" s="2" t="s">
        <v>241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226</v>
      </c>
      <c r="FO588" s="2" t="s">
        <v>3237</v>
      </c>
      <c r="FP588" s="2" t="s">
        <v>229</v>
      </c>
      <c r="FQ588" s="2" t="s">
        <v>241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226</v>
      </c>
      <c r="GA588" s="2" t="s">
        <v>327</v>
      </c>
      <c r="GB588" s="2" t="s">
        <v>229</v>
      </c>
      <c r="GC588" s="2" t="s">
        <v>241</v>
      </c>
      <c r="GD588" s="2" t="s">
        <v>229</v>
      </c>
      <c r="GE588" s="4"/>
      <c r="GF588" s="8"/>
      <c r="GG588" s="4"/>
      <c r="GH588" s="8"/>
      <c r="GI588" s="7"/>
      <c r="GJ588" s="7"/>
      <c r="GK588" s="2" t="s">
        <v>272</v>
      </c>
      <c r="GL588" s="2" t="s">
        <v>226</v>
      </c>
      <c r="GM588" s="2" t="s">
        <v>229</v>
      </c>
      <c r="GN588" s="2" t="s">
        <v>229</v>
      </c>
      <c r="GO588" s="2" t="s">
        <v>241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239</v>
      </c>
      <c r="GX588" s="2" t="s">
        <v>226</v>
      </c>
      <c r="GY588" s="2" t="s">
        <v>632</v>
      </c>
      <c r="GZ588" s="2" t="s">
        <v>591</v>
      </c>
      <c r="HA588" s="2" t="s">
        <v>241</v>
      </c>
      <c r="HB588" s="2" t="s">
        <v>229</v>
      </c>
      <c r="HC588" s="4"/>
      <c r="HD588" s="8"/>
      <c r="HE588" s="4"/>
      <c r="HF588" s="8"/>
      <c r="HG588" s="7"/>
      <c r="HH588" s="7"/>
      <c r="HI588" s="2" t="s">
        <v>266</v>
      </c>
      <c r="HJ588" s="2" t="s">
        <v>226</v>
      </c>
      <c r="HK588" s="2" t="s">
        <v>229</v>
      </c>
      <c r="HL588" s="2" t="s">
        <v>229</v>
      </c>
      <c r="HM588" s="2" t="s">
        <v>241</v>
      </c>
      <c r="HN588" s="2" t="s">
        <v>229</v>
      </c>
      <c r="HO588" s="4"/>
      <c r="HP588" s="8"/>
      <c r="HQ588" s="4"/>
      <c r="HR588" s="8"/>
      <c r="HS588" s="7"/>
      <c r="HT588" s="7"/>
      <c r="HU588" s="2" t="s">
        <v>266</v>
      </c>
      <c r="HV588" s="2" t="s">
        <v>226</v>
      </c>
      <c r="HW588" s="2" t="s">
        <v>229</v>
      </c>
      <c r="HX588" s="2" t="s">
        <v>229</v>
      </c>
      <c r="HY588" s="2" t="s">
        <v>241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266</v>
      </c>
      <c r="IH588" s="2" t="s">
        <v>226</v>
      </c>
      <c r="II588" s="2" t="s">
        <v>229</v>
      </c>
      <c r="IJ588" s="2" t="s">
        <v>229</v>
      </c>
      <c r="IK588" s="2" t="s">
        <v>241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272</v>
      </c>
      <c r="IT588" s="2" t="s">
        <v>226</v>
      </c>
      <c r="IU588" s="2" t="s">
        <v>229</v>
      </c>
      <c r="IV588" s="2" t="s">
        <v>229</v>
      </c>
      <c r="IW588" s="2" t="s">
        <v>241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272</v>
      </c>
      <c r="JF588" s="2" t="s">
        <v>226</v>
      </c>
      <c r="JG588" s="2" t="s">
        <v>229</v>
      </c>
      <c r="JH588" s="2" t="s">
        <v>229</v>
      </c>
      <c r="JI588" s="2" t="s">
        <v>241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272</v>
      </c>
      <c r="JR588" s="2" t="s">
        <v>226</v>
      </c>
      <c r="JS588" s="2" t="s">
        <v>229</v>
      </c>
      <c r="JT588" s="2" t="s">
        <v>229</v>
      </c>
      <c r="JU588" s="2" t="s">
        <v>241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272</v>
      </c>
      <c r="KD588" s="2" t="s">
        <v>226</v>
      </c>
      <c r="KE588" s="2" t="s">
        <v>229</v>
      </c>
      <c r="KF588" s="2" t="s">
        <v>229</v>
      </c>
      <c r="KG588" s="2" t="s">
        <v>241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272</v>
      </c>
      <c r="KP588" s="2" t="s">
        <v>226</v>
      </c>
      <c r="KQ588" s="2" t="s">
        <v>229</v>
      </c>
      <c r="KR588" s="2" t="s">
        <v>229</v>
      </c>
      <c r="KS588" s="2" t="s">
        <v>241</v>
      </c>
      <c r="KT588" s="2" t="s">
        <v>229</v>
      </c>
      <c r="KU588" s="4"/>
      <c r="KV588" s="8"/>
      <c r="KW588" s="4"/>
      <c r="KX588" s="8"/>
      <c r="KY588" s="7"/>
      <c r="KZ588" s="7"/>
      <c r="LA588" s="2" t="s">
        <v>272</v>
      </c>
      <c r="LB588" s="2" t="s">
        <v>226</v>
      </c>
      <c r="LC588" s="2" t="s">
        <v>229</v>
      </c>
      <c r="LD588" s="2" t="s">
        <v>229</v>
      </c>
      <c r="LE588" s="2" t="s">
        <v>241</v>
      </c>
      <c r="LF588" s="2" t="s">
        <v>229</v>
      </c>
      <c r="LG588" s="4"/>
      <c r="LH588" s="8"/>
      <c r="LI588" s="4"/>
      <c r="LJ588" s="8"/>
      <c r="LK588" s="7"/>
      <c r="LL588" s="7"/>
      <c r="LM588" s="2" t="s">
        <v>229</v>
      </c>
      <c r="LN588" s="2" t="s">
        <v>229</v>
      </c>
      <c r="LO588" s="2" t="s">
        <v>229</v>
      </c>
      <c r="LP588" s="2" t="s">
        <v>229</v>
      </c>
      <c r="LQ588" s="2" t="s">
        <v>229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272</v>
      </c>
      <c r="LZ588" s="2" t="s">
        <v>226</v>
      </c>
      <c r="MA588" s="2" t="s">
        <v>229</v>
      </c>
      <c r="MB588" s="2" t="s">
        <v>229</v>
      </c>
      <c r="MC588" s="2" t="s">
        <v>241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272</v>
      </c>
      <c r="ML588" s="2" t="s">
        <v>226</v>
      </c>
      <c r="MM588" s="2" t="s">
        <v>229</v>
      </c>
      <c r="MN588" s="2" t="s">
        <v>229</v>
      </c>
      <c r="MO588" s="2" t="s">
        <v>241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239</v>
      </c>
      <c r="MX588" s="2" t="s">
        <v>226</v>
      </c>
      <c r="MY588" s="2" t="s">
        <v>2778</v>
      </c>
      <c r="MZ588" s="2" t="s">
        <v>229</v>
      </c>
      <c r="NA588" s="2" t="s">
        <v>241</v>
      </c>
      <c r="NB588" s="2" t="s">
        <v>229</v>
      </c>
      <c r="NC588" s="4"/>
      <c r="ND588" s="8"/>
      <c r="NE588" s="4"/>
      <c r="NF588" s="8"/>
      <c r="NG588" s="7"/>
      <c r="NH588" s="7"/>
      <c r="NI588" s="2" t="s">
        <v>266</v>
      </c>
      <c r="NJ588" s="2" t="s">
        <v>226</v>
      </c>
      <c r="NK588" s="2" t="s">
        <v>229</v>
      </c>
      <c r="NL588" s="2" t="s">
        <v>229</v>
      </c>
      <c r="NM588" s="2" t="s">
        <v>241</v>
      </c>
      <c r="NN588" s="2" t="s">
        <v>229</v>
      </c>
      <c r="NO588" s="4"/>
      <c r="NP588" s="8"/>
      <c r="NQ588" s="4"/>
      <c r="NR588" s="8"/>
      <c r="NS588" s="7"/>
      <c r="NT588" s="7"/>
      <c r="NU588" s="2" t="s">
        <v>272</v>
      </c>
      <c r="NV588" s="2" t="s">
        <v>226</v>
      </c>
      <c r="NW588" s="2" t="s">
        <v>229</v>
      </c>
      <c r="NX588" s="2" t="s">
        <v>229</v>
      </c>
      <c r="NY588" s="2" t="s">
        <v>241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272</v>
      </c>
      <c r="OH588" s="2" t="s">
        <v>226</v>
      </c>
      <c r="OI588" s="2" t="s">
        <v>229</v>
      </c>
      <c r="OJ588" s="2" t="s">
        <v>229</v>
      </c>
      <c r="OK588" s="2" t="s">
        <v>241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229</v>
      </c>
      <c r="OT588" s="2" t="s">
        <v>229</v>
      </c>
      <c r="OU588" s="2" t="s">
        <v>229</v>
      </c>
      <c r="OV588" s="2" t="s">
        <v>229</v>
      </c>
      <c r="OW588" s="2" t="s">
        <v>229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229</v>
      </c>
      <c r="PF588" s="2" t="s">
        <v>229</v>
      </c>
      <c r="PG588" s="2" t="s">
        <v>229</v>
      </c>
      <c r="PH588" s="2" t="s">
        <v>229</v>
      </c>
      <c r="PI588" s="2" t="s">
        <v>229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229</v>
      </c>
      <c r="PR588" s="2" t="s">
        <v>229</v>
      </c>
      <c r="PS588" s="2" t="s">
        <v>229</v>
      </c>
      <c r="PT588" s="2" t="s">
        <v>229</v>
      </c>
      <c r="PU588" s="2" t="s">
        <v>229</v>
      </c>
      <c r="PV588" s="2" t="s">
        <v>229</v>
      </c>
      <c r="PW588" s="4"/>
      <c r="PX588" s="8"/>
      <c r="PY588" s="4"/>
      <c r="PZ588" s="8"/>
      <c r="QA588" s="7"/>
      <c r="QB588" s="7"/>
      <c r="QC588" s="2" t="s">
        <v>281</v>
      </c>
      <c r="QD588" s="2" t="s">
        <v>226</v>
      </c>
      <c r="QE588" s="2" t="s">
        <v>229</v>
      </c>
      <c r="QF588" s="2" t="s">
        <v>229</v>
      </c>
      <c r="QG588" s="2" t="s">
        <v>241</v>
      </c>
      <c r="QH588" s="2" t="s">
        <v>229</v>
      </c>
      <c r="QI588" s="4"/>
      <c r="QJ588" s="8"/>
      <c r="QK588" s="4"/>
      <c r="QL588" s="8"/>
      <c r="QM588" s="7"/>
      <c r="QN588" s="7"/>
      <c r="QO588" s="2" t="s">
        <v>229</v>
      </c>
      <c r="QP588" s="2" t="s">
        <v>229</v>
      </c>
      <c r="QQ588" s="2" t="s">
        <v>229</v>
      </c>
      <c r="QR588" s="2" t="s">
        <v>229</v>
      </c>
      <c r="QS588" s="2" t="s">
        <v>229</v>
      </c>
      <c r="QT588" s="2" t="s">
        <v>229</v>
      </c>
      <c r="QU588" s="4"/>
      <c r="QV588" s="8"/>
      <c r="QW588" s="4"/>
      <c r="QX588" s="8"/>
      <c r="QY588" s="7"/>
      <c r="QZ588" s="7"/>
      <c r="RA588" s="2" t="s">
        <v>272</v>
      </c>
      <c r="RB588" s="2" t="s">
        <v>226</v>
      </c>
      <c r="RC588" s="2" t="s">
        <v>229</v>
      </c>
      <c r="RD588" s="2" t="s">
        <v>229</v>
      </c>
      <c r="RE588" s="2" t="s">
        <v>241</v>
      </c>
      <c r="RF588" s="2" t="s">
        <v>229</v>
      </c>
      <c r="RG588" s="4"/>
      <c r="RH588" s="8"/>
      <c r="RI588" s="4"/>
      <c r="RJ588" s="8"/>
      <c r="RK588" s="7"/>
      <c r="RL588" s="7"/>
      <c r="RM588" s="2" t="s">
        <v>272</v>
      </c>
      <c r="RN588" s="2" t="s">
        <v>226</v>
      </c>
      <c r="RO588" s="2" t="s">
        <v>229</v>
      </c>
      <c r="RP588" s="2" t="s">
        <v>229</v>
      </c>
      <c r="RQ588" s="2" t="s">
        <v>241</v>
      </c>
      <c r="RR588" s="2" t="s">
        <v>229</v>
      </c>
      <c r="RS588" s="4"/>
      <c r="RT588" s="8"/>
      <c r="RU588" s="4"/>
      <c r="RV588" s="8"/>
      <c r="RW588" s="7"/>
      <c r="RX588" s="7"/>
      <c r="RY588" s="2" t="s">
        <v>229</v>
      </c>
      <c r="RZ588" s="2" t="s">
        <v>229</v>
      </c>
      <c r="SA588" s="2" t="s">
        <v>229</v>
      </c>
      <c r="SB588" s="2" t="s">
        <v>229</v>
      </c>
      <c r="SC588" s="2" t="s">
        <v>229</v>
      </c>
      <c r="SD588" s="2" t="s">
        <v>229</v>
      </c>
      <c r="SE588" s="4">
        <v>138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>
        <v>48</v>
      </c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>
        <v>30</v>
      </c>
      <c r="VS588" s="4"/>
    </row>
    <row r="589">
      <c r="A589" s="2" t="s">
        <v>4188</v>
      </c>
      <c r="B589" s="2" t="s">
        <v>216</v>
      </c>
      <c r="C589" s="2" t="s">
        <v>3859</v>
      </c>
      <c r="D589" s="2" t="s">
        <v>3600</v>
      </c>
      <c r="E589" s="2" t="s">
        <v>3726</v>
      </c>
      <c r="F589" s="2" t="s">
        <v>3925</v>
      </c>
      <c r="G589" s="2" t="s">
        <v>2203</v>
      </c>
      <c r="H589" s="2" t="s">
        <v>3926</v>
      </c>
      <c r="I589" s="2" t="s">
        <v>4185</v>
      </c>
      <c r="J589" s="2" t="s">
        <v>285</v>
      </c>
      <c r="K589" s="2" t="s">
        <v>1878</v>
      </c>
      <c r="L589" s="3">
        <v>42.85</v>
      </c>
      <c r="M589" s="3">
        <v>44.99</v>
      </c>
      <c r="N589" s="3">
        <v>89.99</v>
      </c>
      <c r="O589" s="2" t="s">
        <v>226</v>
      </c>
      <c r="P589" s="2" t="s">
        <v>618</v>
      </c>
      <c r="Q589" s="2" t="s">
        <v>228</v>
      </c>
      <c r="R589" s="2" t="s">
        <v>229</v>
      </c>
      <c r="S589" s="2" t="s">
        <v>3928</v>
      </c>
      <c r="T589" s="2" t="s">
        <v>3733</v>
      </c>
      <c r="U589" s="2" t="s">
        <v>232</v>
      </c>
      <c r="V589" s="2" t="s">
        <v>1910</v>
      </c>
      <c r="W589" s="2" t="s">
        <v>1009</v>
      </c>
      <c r="X589" s="2" t="s">
        <v>686</v>
      </c>
      <c r="Y589" s="2" t="s">
        <v>4186</v>
      </c>
      <c r="Z589" s="4">
        <v>159</v>
      </c>
      <c r="AA589" s="4">
        <f>=ROUNDDOWN(31.8,0)</f>
      </c>
      <c r="AB589" s="5">
        <v>5</v>
      </c>
      <c r="AC589" s="2" t="s">
        <v>1199</v>
      </c>
      <c r="AD589" s="4">
        <v>50</v>
      </c>
      <c r="AE589" s="4">
        <v>110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>
        <v>2</v>
      </c>
      <c r="AQ589" s="8">
        <v>98.56</v>
      </c>
      <c r="AR589" s="4"/>
      <c r="AS589" s="8"/>
      <c r="AT589" s="7"/>
      <c r="AU589" s="7"/>
      <c r="AV589" s="4" t="s">
        <v>229</v>
      </c>
      <c r="AW589" s="8" t="s">
        <v>229</v>
      </c>
      <c r="AX589" s="4" t="s">
        <v>229</v>
      </c>
      <c r="AY589" s="8" t="s">
        <v>229</v>
      </c>
      <c r="AZ589" s="7" t="s">
        <v>229</v>
      </c>
      <c r="BA589" s="7" t="s">
        <v>229</v>
      </c>
      <c r="BB589" s="7">
        <v>0.4638</v>
      </c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 t="s">
        <v>229</v>
      </c>
      <c r="BJ589" s="4">
        <v>2</v>
      </c>
      <c r="BK589" s="8">
        <v>98.56</v>
      </c>
      <c r="BL589" s="2" t="s">
        <v>16</v>
      </c>
      <c r="BM589" s="7">
        <v>1</v>
      </c>
      <c r="BN589" s="7">
        <v>1</v>
      </c>
      <c r="BO589" s="4">
        <v>2</v>
      </c>
      <c r="BP589" s="8">
        <v>98.56</v>
      </c>
      <c r="BQ589" s="4"/>
      <c r="BR589" s="8"/>
      <c r="BS589" s="7"/>
      <c r="BT589" s="7"/>
      <c r="BU589" s="2" t="s">
        <v>239</v>
      </c>
      <c r="BV589" s="2" t="s">
        <v>226</v>
      </c>
      <c r="BW589" s="2" t="s">
        <v>229</v>
      </c>
      <c r="BX589" s="2" t="s">
        <v>298</v>
      </c>
      <c r="BY589" s="2" t="s">
        <v>241</v>
      </c>
      <c r="BZ589" s="2" t="s">
        <v>229</v>
      </c>
      <c r="CA589" s="4"/>
      <c r="CB589" s="8"/>
      <c r="CC589" s="4"/>
      <c r="CD589" s="8"/>
      <c r="CE589" s="7"/>
      <c r="CF589" s="7"/>
      <c r="CG589" s="2" t="s">
        <v>239</v>
      </c>
      <c r="CH589" s="2" t="s">
        <v>226</v>
      </c>
      <c r="CI589" s="2" t="s">
        <v>3237</v>
      </c>
      <c r="CJ589" s="2" t="s">
        <v>3291</v>
      </c>
      <c r="CK589" s="2" t="s">
        <v>241</v>
      </c>
      <c r="CL589" s="2" t="s">
        <v>229</v>
      </c>
      <c r="CM589" s="4"/>
      <c r="CN589" s="8"/>
      <c r="CO589" s="4"/>
      <c r="CP589" s="8"/>
      <c r="CQ589" s="7"/>
      <c r="CR589" s="7"/>
      <c r="CS589" s="2" t="s">
        <v>239</v>
      </c>
      <c r="CT589" s="2" t="s">
        <v>226</v>
      </c>
      <c r="CU589" s="2" t="s">
        <v>3237</v>
      </c>
      <c r="CV589" s="2" t="s">
        <v>2800</v>
      </c>
      <c r="CW589" s="2" t="s">
        <v>241</v>
      </c>
      <c r="CX589" s="2" t="s">
        <v>229</v>
      </c>
      <c r="CY589" s="4"/>
      <c r="CZ589" s="8"/>
      <c r="DA589" s="4"/>
      <c r="DB589" s="8"/>
      <c r="DC589" s="7"/>
      <c r="DD589" s="7"/>
      <c r="DE589" s="2" t="s">
        <v>239</v>
      </c>
      <c r="DF589" s="2" t="s">
        <v>226</v>
      </c>
      <c r="DG589" s="2" t="s">
        <v>3237</v>
      </c>
      <c r="DH589" s="2" t="s">
        <v>1116</v>
      </c>
      <c r="DI589" s="2" t="s">
        <v>241</v>
      </c>
      <c r="DJ589" s="2" t="s">
        <v>229</v>
      </c>
      <c r="DK589" s="4"/>
      <c r="DL589" s="8"/>
      <c r="DM589" s="4"/>
      <c r="DN589" s="8"/>
      <c r="DO589" s="7"/>
      <c r="DP589" s="7"/>
      <c r="DQ589" s="2" t="s">
        <v>239</v>
      </c>
      <c r="DR589" s="2" t="s">
        <v>226</v>
      </c>
      <c r="DS589" s="2" t="s">
        <v>2551</v>
      </c>
      <c r="DT589" s="2" t="s">
        <v>579</v>
      </c>
      <c r="DU589" s="2" t="s">
        <v>241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239</v>
      </c>
      <c r="ED589" s="2" t="s">
        <v>226</v>
      </c>
      <c r="EE589" s="2" t="s">
        <v>1291</v>
      </c>
      <c r="EF589" s="2" t="s">
        <v>2499</v>
      </c>
      <c r="EG589" s="2" t="s">
        <v>241</v>
      </c>
      <c r="EH589" s="2" t="s">
        <v>229</v>
      </c>
      <c r="EI589" s="4"/>
      <c r="EJ589" s="8"/>
      <c r="EK589" s="4"/>
      <c r="EL589" s="8"/>
      <c r="EM589" s="7"/>
      <c r="EN589" s="7"/>
      <c r="EO589" s="2" t="s">
        <v>239</v>
      </c>
      <c r="EP589" s="2" t="s">
        <v>226</v>
      </c>
      <c r="EQ589" s="2" t="s">
        <v>847</v>
      </c>
      <c r="ER589" s="2" t="s">
        <v>1114</v>
      </c>
      <c r="ES589" s="2" t="s">
        <v>241</v>
      </c>
      <c r="ET589" s="2" t="s">
        <v>229</v>
      </c>
      <c r="EU589" s="4"/>
      <c r="EV589" s="8"/>
      <c r="EW589" s="4"/>
      <c r="EX589" s="8"/>
      <c r="EY589" s="7"/>
      <c r="EZ589" s="7"/>
      <c r="FA589" s="2" t="s">
        <v>239</v>
      </c>
      <c r="FB589" s="2" t="s">
        <v>226</v>
      </c>
      <c r="FC589" s="2" t="s">
        <v>3237</v>
      </c>
      <c r="FD589" s="2" t="s">
        <v>2499</v>
      </c>
      <c r="FE589" s="2" t="s">
        <v>241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226</v>
      </c>
      <c r="FO589" s="2" t="s">
        <v>3237</v>
      </c>
      <c r="FP589" s="2" t="s">
        <v>229</v>
      </c>
      <c r="FQ589" s="2" t="s">
        <v>241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239</v>
      </c>
      <c r="FZ589" s="2" t="s">
        <v>226</v>
      </c>
      <c r="GA589" s="2" t="s">
        <v>327</v>
      </c>
      <c r="GB589" s="2" t="s">
        <v>229</v>
      </c>
      <c r="GC589" s="2" t="s">
        <v>241</v>
      </c>
      <c r="GD589" s="2" t="s">
        <v>229</v>
      </c>
      <c r="GE589" s="4"/>
      <c r="GF589" s="8"/>
      <c r="GG589" s="4"/>
      <c r="GH589" s="8"/>
      <c r="GI589" s="7"/>
      <c r="GJ589" s="7"/>
      <c r="GK589" s="2" t="s">
        <v>272</v>
      </c>
      <c r="GL589" s="2" t="s">
        <v>226</v>
      </c>
      <c r="GM589" s="2" t="s">
        <v>229</v>
      </c>
      <c r="GN589" s="2" t="s">
        <v>229</v>
      </c>
      <c r="GO589" s="2" t="s">
        <v>241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239</v>
      </c>
      <c r="GX589" s="2" t="s">
        <v>226</v>
      </c>
      <c r="GY589" s="2" t="s">
        <v>632</v>
      </c>
      <c r="GZ589" s="2" t="s">
        <v>521</v>
      </c>
      <c r="HA589" s="2" t="s">
        <v>241</v>
      </c>
      <c r="HB589" s="2" t="s">
        <v>229</v>
      </c>
      <c r="HC589" s="4"/>
      <c r="HD589" s="8"/>
      <c r="HE589" s="4"/>
      <c r="HF589" s="8"/>
      <c r="HG589" s="7"/>
      <c r="HH589" s="7"/>
      <c r="HI589" s="2" t="s">
        <v>266</v>
      </c>
      <c r="HJ589" s="2" t="s">
        <v>226</v>
      </c>
      <c r="HK589" s="2" t="s">
        <v>229</v>
      </c>
      <c r="HL589" s="2" t="s">
        <v>229</v>
      </c>
      <c r="HM589" s="2" t="s">
        <v>241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266</v>
      </c>
      <c r="HV589" s="2" t="s">
        <v>226</v>
      </c>
      <c r="HW589" s="2" t="s">
        <v>229</v>
      </c>
      <c r="HX589" s="2" t="s">
        <v>229</v>
      </c>
      <c r="HY589" s="2" t="s">
        <v>241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266</v>
      </c>
      <c r="IH589" s="2" t="s">
        <v>226</v>
      </c>
      <c r="II589" s="2" t="s">
        <v>229</v>
      </c>
      <c r="IJ589" s="2" t="s">
        <v>229</v>
      </c>
      <c r="IK589" s="2" t="s">
        <v>241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272</v>
      </c>
      <c r="IT589" s="2" t="s">
        <v>226</v>
      </c>
      <c r="IU589" s="2" t="s">
        <v>229</v>
      </c>
      <c r="IV589" s="2" t="s">
        <v>229</v>
      </c>
      <c r="IW589" s="2" t="s">
        <v>241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272</v>
      </c>
      <c r="JF589" s="2" t="s">
        <v>226</v>
      </c>
      <c r="JG589" s="2" t="s">
        <v>229</v>
      </c>
      <c r="JH589" s="2" t="s">
        <v>229</v>
      </c>
      <c r="JI589" s="2" t="s">
        <v>241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272</v>
      </c>
      <c r="JR589" s="2" t="s">
        <v>226</v>
      </c>
      <c r="JS589" s="2" t="s">
        <v>229</v>
      </c>
      <c r="JT589" s="2" t="s">
        <v>229</v>
      </c>
      <c r="JU589" s="2" t="s">
        <v>241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272</v>
      </c>
      <c r="KD589" s="2" t="s">
        <v>226</v>
      </c>
      <c r="KE589" s="2" t="s">
        <v>229</v>
      </c>
      <c r="KF589" s="2" t="s">
        <v>229</v>
      </c>
      <c r="KG589" s="2" t="s">
        <v>241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272</v>
      </c>
      <c r="KP589" s="2" t="s">
        <v>226</v>
      </c>
      <c r="KQ589" s="2" t="s">
        <v>229</v>
      </c>
      <c r="KR589" s="2" t="s">
        <v>229</v>
      </c>
      <c r="KS589" s="2" t="s">
        <v>241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272</v>
      </c>
      <c r="LB589" s="2" t="s">
        <v>226</v>
      </c>
      <c r="LC589" s="2" t="s">
        <v>229</v>
      </c>
      <c r="LD589" s="2" t="s">
        <v>229</v>
      </c>
      <c r="LE589" s="2" t="s">
        <v>241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229</v>
      </c>
      <c r="LN589" s="2" t="s">
        <v>229</v>
      </c>
      <c r="LO589" s="2" t="s">
        <v>229</v>
      </c>
      <c r="LP589" s="2" t="s">
        <v>229</v>
      </c>
      <c r="LQ589" s="2" t="s">
        <v>229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272</v>
      </c>
      <c r="LZ589" s="2" t="s">
        <v>226</v>
      </c>
      <c r="MA589" s="2" t="s">
        <v>229</v>
      </c>
      <c r="MB589" s="2" t="s">
        <v>229</v>
      </c>
      <c r="MC589" s="2" t="s">
        <v>241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272</v>
      </c>
      <c r="ML589" s="2" t="s">
        <v>226</v>
      </c>
      <c r="MM589" s="2" t="s">
        <v>229</v>
      </c>
      <c r="MN589" s="2" t="s">
        <v>229</v>
      </c>
      <c r="MO589" s="2" t="s">
        <v>241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239</v>
      </c>
      <c r="MX589" s="2" t="s">
        <v>226</v>
      </c>
      <c r="MY589" s="2" t="s">
        <v>2778</v>
      </c>
      <c r="MZ589" s="2" t="s">
        <v>229</v>
      </c>
      <c r="NA589" s="2" t="s">
        <v>241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266</v>
      </c>
      <c r="NJ589" s="2" t="s">
        <v>226</v>
      </c>
      <c r="NK589" s="2" t="s">
        <v>229</v>
      </c>
      <c r="NL589" s="2" t="s">
        <v>229</v>
      </c>
      <c r="NM589" s="2" t="s">
        <v>241</v>
      </c>
      <c r="NN589" s="2" t="s">
        <v>229</v>
      </c>
      <c r="NO589" s="4"/>
      <c r="NP589" s="8"/>
      <c r="NQ589" s="4"/>
      <c r="NR589" s="8"/>
      <c r="NS589" s="7"/>
      <c r="NT589" s="7"/>
      <c r="NU589" s="2" t="s">
        <v>272</v>
      </c>
      <c r="NV589" s="2" t="s">
        <v>226</v>
      </c>
      <c r="NW589" s="2" t="s">
        <v>229</v>
      </c>
      <c r="NX589" s="2" t="s">
        <v>229</v>
      </c>
      <c r="NY589" s="2" t="s">
        <v>241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272</v>
      </c>
      <c r="OH589" s="2" t="s">
        <v>226</v>
      </c>
      <c r="OI589" s="2" t="s">
        <v>229</v>
      </c>
      <c r="OJ589" s="2" t="s">
        <v>229</v>
      </c>
      <c r="OK589" s="2" t="s">
        <v>241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229</v>
      </c>
      <c r="OT589" s="2" t="s">
        <v>229</v>
      </c>
      <c r="OU589" s="2" t="s">
        <v>229</v>
      </c>
      <c r="OV589" s="2" t="s">
        <v>229</v>
      </c>
      <c r="OW589" s="2" t="s">
        <v>229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229</v>
      </c>
      <c r="PF589" s="2" t="s">
        <v>229</v>
      </c>
      <c r="PG589" s="2" t="s">
        <v>229</v>
      </c>
      <c r="PH589" s="2" t="s">
        <v>229</v>
      </c>
      <c r="PI589" s="2" t="s">
        <v>229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229</v>
      </c>
      <c r="PS589" s="2" t="s">
        <v>229</v>
      </c>
      <c r="PT589" s="2" t="s">
        <v>229</v>
      </c>
      <c r="PU589" s="2" t="s">
        <v>229</v>
      </c>
      <c r="PV589" s="2" t="s">
        <v>229</v>
      </c>
      <c r="PW589" s="4"/>
      <c r="PX589" s="8"/>
      <c r="PY589" s="4"/>
      <c r="PZ589" s="8"/>
      <c r="QA589" s="7"/>
      <c r="QB589" s="7"/>
      <c r="QC589" s="2" t="s">
        <v>281</v>
      </c>
      <c r="QD589" s="2" t="s">
        <v>226</v>
      </c>
      <c r="QE589" s="2" t="s">
        <v>229</v>
      </c>
      <c r="QF589" s="2" t="s">
        <v>229</v>
      </c>
      <c r="QG589" s="2" t="s">
        <v>241</v>
      </c>
      <c r="QH589" s="2" t="s">
        <v>229</v>
      </c>
      <c r="QI589" s="4"/>
      <c r="QJ589" s="8"/>
      <c r="QK589" s="4"/>
      <c r="QL589" s="8"/>
      <c r="QM589" s="7"/>
      <c r="QN589" s="7"/>
      <c r="QO589" s="2" t="s">
        <v>229</v>
      </c>
      <c r="QP589" s="2" t="s">
        <v>229</v>
      </c>
      <c r="QQ589" s="2" t="s">
        <v>229</v>
      </c>
      <c r="QR589" s="2" t="s">
        <v>229</v>
      </c>
      <c r="QS589" s="2" t="s">
        <v>229</v>
      </c>
      <c r="QT589" s="2" t="s">
        <v>229</v>
      </c>
      <c r="QU589" s="4"/>
      <c r="QV589" s="8"/>
      <c r="QW589" s="4"/>
      <c r="QX589" s="8"/>
      <c r="QY589" s="7"/>
      <c r="QZ589" s="7"/>
      <c r="RA589" s="2" t="s">
        <v>272</v>
      </c>
      <c r="RB589" s="2" t="s">
        <v>226</v>
      </c>
      <c r="RC589" s="2" t="s">
        <v>229</v>
      </c>
      <c r="RD589" s="2" t="s">
        <v>229</v>
      </c>
      <c r="RE589" s="2" t="s">
        <v>241</v>
      </c>
      <c r="RF589" s="2" t="s">
        <v>229</v>
      </c>
      <c r="RG589" s="4"/>
      <c r="RH589" s="8"/>
      <c r="RI589" s="4"/>
      <c r="RJ589" s="8"/>
      <c r="RK589" s="7"/>
      <c r="RL589" s="7"/>
      <c r="RM589" s="2" t="s">
        <v>272</v>
      </c>
      <c r="RN589" s="2" t="s">
        <v>226</v>
      </c>
      <c r="RO589" s="2" t="s">
        <v>229</v>
      </c>
      <c r="RP589" s="2" t="s">
        <v>229</v>
      </c>
      <c r="RQ589" s="2" t="s">
        <v>241</v>
      </c>
      <c r="RR589" s="2" t="s">
        <v>229</v>
      </c>
      <c r="RS589" s="4"/>
      <c r="RT589" s="8"/>
      <c r="RU589" s="4"/>
      <c r="RV589" s="8"/>
      <c r="RW589" s="7"/>
      <c r="RX589" s="7"/>
      <c r="RY589" s="2" t="s">
        <v>229</v>
      </c>
      <c r="RZ589" s="2" t="s">
        <v>229</v>
      </c>
      <c r="SA589" s="2" t="s">
        <v>229</v>
      </c>
      <c r="SB589" s="2" t="s">
        <v>229</v>
      </c>
      <c r="SC589" s="2" t="s">
        <v>229</v>
      </c>
      <c r="SD589" s="2" t="s">
        <v>229</v>
      </c>
      <c r="SE589" s="4">
        <v>159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>
        <v>50</v>
      </c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>
        <v>60</v>
      </c>
      <c r="VS589" s="4"/>
    </row>
    <row r="590">
      <c r="A590" s="2" t="s">
        <v>4189</v>
      </c>
      <c r="B590" s="2" t="s">
        <v>216</v>
      </c>
      <c r="C590" s="2" t="s">
        <v>3859</v>
      </c>
      <c r="D590" s="2" t="s">
        <v>3600</v>
      </c>
      <c r="E590" s="2" t="s">
        <v>3726</v>
      </c>
      <c r="F590" s="2" t="s">
        <v>3914</v>
      </c>
      <c r="G590" s="2" t="s">
        <v>3915</v>
      </c>
      <c r="H590" s="2" t="s">
        <v>2070</v>
      </c>
      <c r="I590" s="2" t="s">
        <v>4190</v>
      </c>
      <c r="J590" s="2" t="s">
        <v>2888</v>
      </c>
      <c r="K590" s="2" t="s">
        <v>225</v>
      </c>
      <c r="L590" s="3">
        <v>33.33</v>
      </c>
      <c r="M590" s="3">
        <v>35</v>
      </c>
      <c r="N590" s="3">
        <v>69.99</v>
      </c>
      <c r="O590" s="2" t="s">
        <v>226</v>
      </c>
      <c r="P590" s="2" t="s">
        <v>618</v>
      </c>
      <c r="Q590" s="2" t="s">
        <v>228</v>
      </c>
      <c r="R590" s="2" t="s">
        <v>229</v>
      </c>
      <c r="S590" s="2" t="s">
        <v>3917</v>
      </c>
      <c r="T590" s="2" t="s">
        <v>3733</v>
      </c>
      <c r="U590" s="2" t="s">
        <v>2464</v>
      </c>
      <c r="V590" s="2" t="s">
        <v>1524</v>
      </c>
      <c r="W590" s="2" t="s">
        <v>1009</v>
      </c>
      <c r="X590" s="2" t="s">
        <v>1143</v>
      </c>
      <c r="Y590" s="2" t="s">
        <v>2508</v>
      </c>
      <c r="Z590" s="4">
        <v>53</v>
      </c>
      <c r="AA590" s="4">
        <f>=ROUNDDOWN(13.25,0)</f>
      </c>
      <c r="AB590" s="5">
        <v>4</v>
      </c>
      <c r="AC590" s="2" t="s">
        <v>3918</v>
      </c>
      <c r="AD590" s="4">
        <v>100</v>
      </c>
      <c r="AE590" s="4">
        <v>280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>
        <v>2</v>
      </c>
      <c r="AQ590" s="8">
        <v>70.86</v>
      </c>
      <c r="AR590" s="4"/>
      <c r="AS590" s="8"/>
      <c r="AT590" s="7"/>
      <c r="AU590" s="7"/>
      <c r="AV590" s="4">
        <v>2</v>
      </c>
      <c r="AW590" s="8">
        <v>70.86</v>
      </c>
      <c r="AX590" s="4" t="s">
        <v>229</v>
      </c>
      <c r="AY590" s="8" t="s">
        <v>229</v>
      </c>
      <c r="AZ590" s="7" t="s">
        <v>229</v>
      </c>
      <c r="BA590" s="7" t="s">
        <v>229</v>
      </c>
      <c r="BB590" s="7">
        <v>1</v>
      </c>
      <c r="BC590" s="4">
        <v>2</v>
      </c>
      <c r="BD590" s="8">
        <v>70.86</v>
      </c>
      <c r="BE590" s="4" t="s">
        <v>229</v>
      </c>
      <c r="BF590" s="8" t="s">
        <v>229</v>
      </c>
      <c r="BG590" s="7" t="s">
        <v>229</v>
      </c>
      <c r="BH590" s="7" t="s">
        <v>229</v>
      </c>
      <c r="BI590" s="7">
        <v>1</v>
      </c>
      <c r="BJ590" s="4">
        <v>2</v>
      </c>
      <c r="BK590" s="8">
        <v>70.86</v>
      </c>
      <c r="BL590" s="2" t="s">
        <v>17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239</v>
      </c>
      <c r="BV590" s="2" t="s">
        <v>226</v>
      </c>
      <c r="BW590" s="2" t="s">
        <v>229</v>
      </c>
      <c r="BX590" s="2" t="s">
        <v>1114</v>
      </c>
      <c r="BY590" s="2" t="s">
        <v>241</v>
      </c>
      <c r="BZ590" s="2" t="s">
        <v>229</v>
      </c>
      <c r="CA590" s="4">
        <v>2</v>
      </c>
      <c r="CB590" s="8">
        <v>70.86</v>
      </c>
      <c r="CC590" s="4"/>
      <c r="CD590" s="8"/>
      <c r="CE590" s="7"/>
      <c r="CF590" s="7"/>
      <c r="CG590" s="2" t="s">
        <v>239</v>
      </c>
      <c r="CH590" s="2" t="s">
        <v>226</v>
      </c>
      <c r="CI590" s="2" t="s">
        <v>2795</v>
      </c>
      <c r="CJ590" s="2" t="s">
        <v>2602</v>
      </c>
      <c r="CK590" s="2" t="s">
        <v>241</v>
      </c>
      <c r="CL590" s="2" t="s">
        <v>229</v>
      </c>
      <c r="CM590" s="4"/>
      <c r="CN590" s="8"/>
      <c r="CO590" s="4"/>
      <c r="CP590" s="8"/>
      <c r="CQ590" s="7"/>
      <c r="CR590" s="7"/>
      <c r="CS590" s="2" t="s">
        <v>239</v>
      </c>
      <c r="CT590" s="2" t="s">
        <v>226</v>
      </c>
      <c r="CU590" s="2" t="s">
        <v>3540</v>
      </c>
      <c r="CV590" s="2" t="s">
        <v>4191</v>
      </c>
      <c r="CW590" s="2" t="s">
        <v>241</v>
      </c>
      <c r="CX590" s="2" t="s">
        <v>229</v>
      </c>
      <c r="CY590" s="4"/>
      <c r="CZ590" s="8"/>
      <c r="DA590" s="4"/>
      <c r="DB590" s="8"/>
      <c r="DC590" s="7"/>
      <c r="DD590" s="7"/>
      <c r="DE590" s="2" t="s">
        <v>239</v>
      </c>
      <c r="DF590" s="2" t="s">
        <v>226</v>
      </c>
      <c r="DG590" s="2" t="s">
        <v>4192</v>
      </c>
      <c r="DH590" s="2" t="s">
        <v>402</v>
      </c>
      <c r="DI590" s="2" t="s">
        <v>241</v>
      </c>
      <c r="DJ590" s="2" t="s">
        <v>229</v>
      </c>
      <c r="DK590" s="4"/>
      <c r="DL590" s="8"/>
      <c r="DM590" s="4"/>
      <c r="DN590" s="8"/>
      <c r="DO590" s="7"/>
      <c r="DP590" s="7"/>
      <c r="DQ590" s="2" t="s">
        <v>239</v>
      </c>
      <c r="DR590" s="2" t="s">
        <v>226</v>
      </c>
      <c r="DS590" s="2" t="s">
        <v>2551</v>
      </c>
      <c r="DT590" s="2" t="s">
        <v>229</v>
      </c>
      <c r="DU590" s="2" t="s">
        <v>241</v>
      </c>
      <c r="DV590" s="2" t="s">
        <v>229</v>
      </c>
      <c r="DW590" s="4"/>
      <c r="DX590" s="8"/>
      <c r="DY590" s="4"/>
      <c r="DZ590" s="8"/>
      <c r="EA590" s="7"/>
      <c r="EB590" s="7"/>
      <c r="EC590" s="2" t="s">
        <v>239</v>
      </c>
      <c r="ED590" s="2" t="s">
        <v>226</v>
      </c>
      <c r="EE590" s="2" t="s">
        <v>1291</v>
      </c>
      <c r="EF590" s="2" t="s">
        <v>2499</v>
      </c>
      <c r="EG590" s="2" t="s">
        <v>241</v>
      </c>
      <c r="EH590" s="2" t="s">
        <v>229</v>
      </c>
      <c r="EI590" s="4"/>
      <c r="EJ590" s="8"/>
      <c r="EK590" s="4"/>
      <c r="EL590" s="8"/>
      <c r="EM590" s="7"/>
      <c r="EN590" s="7"/>
      <c r="EO590" s="2" t="s">
        <v>239</v>
      </c>
      <c r="EP590" s="2" t="s">
        <v>226</v>
      </c>
      <c r="EQ590" s="2" t="s">
        <v>847</v>
      </c>
      <c r="ER590" s="2" t="s">
        <v>612</v>
      </c>
      <c r="ES590" s="2" t="s">
        <v>241</v>
      </c>
      <c r="ET590" s="2" t="s">
        <v>229</v>
      </c>
      <c r="EU590" s="4"/>
      <c r="EV590" s="8"/>
      <c r="EW590" s="4"/>
      <c r="EX590" s="8"/>
      <c r="EY590" s="7"/>
      <c r="EZ590" s="7"/>
      <c r="FA590" s="2" t="s">
        <v>239</v>
      </c>
      <c r="FB590" s="2" t="s">
        <v>226</v>
      </c>
      <c r="FC590" s="2" t="s">
        <v>2468</v>
      </c>
      <c r="FD590" s="2" t="s">
        <v>3291</v>
      </c>
      <c r="FE590" s="2" t="s">
        <v>241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226</v>
      </c>
      <c r="FO590" s="2" t="s">
        <v>2468</v>
      </c>
      <c r="FP590" s="2" t="s">
        <v>229</v>
      </c>
      <c r="FQ590" s="2" t="s">
        <v>241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226</v>
      </c>
      <c r="GA590" s="2" t="s">
        <v>327</v>
      </c>
      <c r="GB590" s="2" t="s">
        <v>229</v>
      </c>
      <c r="GC590" s="2" t="s">
        <v>241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272</v>
      </c>
      <c r="GL590" s="2" t="s">
        <v>226</v>
      </c>
      <c r="GM590" s="2" t="s">
        <v>229</v>
      </c>
      <c r="GN590" s="2" t="s">
        <v>229</v>
      </c>
      <c r="GO590" s="2" t="s">
        <v>241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239</v>
      </c>
      <c r="GX590" s="2" t="s">
        <v>226</v>
      </c>
      <c r="GY590" s="2" t="s">
        <v>632</v>
      </c>
      <c r="GZ590" s="2" t="s">
        <v>2499</v>
      </c>
      <c r="HA590" s="2" t="s">
        <v>241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266</v>
      </c>
      <c r="HJ590" s="2" t="s">
        <v>226</v>
      </c>
      <c r="HK590" s="2" t="s">
        <v>229</v>
      </c>
      <c r="HL590" s="2" t="s">
        <v>229</v>
      </c>
      <c r="HM590" s="2" t="s">
        <v>241</v>
      </c>
      <c r="HN590" s="2" t="s">
        <v>229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226</v>
      </c>
      <c r="HW590" s="2" t="s">
        <v>1533</v>
      </c>
      <c r="HX590" s="2" t="s">
        <v>1105</v>
      </c>
      <c r="HY590" s="2" t="s">
        <v>241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266</v>
      </c>
      <c r="IH590" s="2" t="s">
        <v>226</v>
      </c>
      <c r="II590" s="2" t="s">
        <v>229</v>
      </c>
      <c r="IJ590" s="2" t="s">
        <v>229</v>
      </c>
      <c r="IK590" s="2" t="s">
        <v>241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267</v>
      </c>
      <c r="IT590" s="2" t="s">
        <v>226</v>
      </c>
      <c r="IU590" s="2" t="s">
        <v>229</v>
      </c>
      <c r="IV590" s="2" t="s">
        <v>229</v>
      </c>
      <c r="IW590" s="2" t="s">
        <v>241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272</v>
      </c>
      <c r="JF590" s="2" t="s">
        <v>226</v>
      </c>
      <c r="JG590" s="2" t="s">
        <v>229</v>
      </c>
      <c r="JH590" s="2" t="s">
        <v>229</v>
      </c>
      <c r="JI590" s="2" t="s">
        <v>241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272</v>
      </c>
      <c r="JR590" s="2" t="s">
        <v>226</v>
      </c>
      <c r="JS590" s="2" t="s">
        <v>229</v>
      </c>
      <c r="JT590" s="2" t="s">
        <v>229</v>
      </c>
      <c r="JU590" s="2" t="s">
        <v>241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272</v>
      </c>
      <c r="KD590" s="2" t="s">
        <v>226</v>
      </c>
      <c r="KE590" s="2" t="s">
        <v>229</v>
      </c>
      <c r="KF590" s="2" t="s">
        <v>229</v>
      </c>
      <c r="KG590" s="2" t="s">
        <v>241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272</v>
      </c>
      <c r="KP590" s="2" t="s">
        <v>226</v>
      </c>
      <c r="KQ590" s="2" t="s">
        <v>229</v>
      </c>
      <c r="KR590" s="2" t="s">
        <v>229</v>
      </c>
      <c r="KS590" s="2" t="s">
        <v>241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272</v>
      </c>
      <c r="LB590" s="2" t="s">
        <v>226</v>
      </c>
      <c r="LC590" s="2" t="s">
        <v>229</v>
      </c>
      <c r="LD590" s="2" t="s">
        <v>229</v>
      </c>
      <c r="LE590" s="2" t="s">
        <v>241</v>
      </c>
      <c r="LF590" s="2" t="s">
        <v>229</v>
      </c>
      <c r="LG590" s="4"/>
      <c r="LH590" s="8"/>
      <c r="LI590" s="4"/>
      <c r="LJ590" s="8"/>
      <c r="LK590" s="7"/>
      <c r="LL590" s="7"/>
      <c r="LM590" s="2" t="s">
        <v>229</v>
      </c>
      <c r="LN590" s="2" t="s">
        <v>229</v>
      </c>
      <c r="LO590" s="2" t="s">
        <v>229</v>
      </c>
      <c r="LP590" s="2" t="s">
        <v>229</v>
      </c>
      <c r="LQ590" s="2" t="s">
        <v>229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239</v>
      </c>
      <c r="LZ590" s="2" t="s">
        <v>275</v>
      </c>
      <c r="MA590" s="2" t="s">
        <v>386</v>
      </c>
      <c r="MB590" s="2" t="s">
        <v>229</v>
      </c>
      <c r="MC590" s="2" t="s">
        <v>241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272</v>
      </c>
      <c r="ML590" s="2" t="s">
        <v>226</v>
      </c>
      <c r="MM590" s="2" t="s">
        <v>229</v>
      </c>
      <c r="MN590" s="2" t="s">
        <v>229</v>
      </c>
      <c r="MO590" s="2" t="s">
        <v>241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239</v>
      </c>
      <c r="MX590" s="2" t="s">
        <v>226</v>
      </c>
      <c r="MY590" s="2" t="s">
        <v>2778</v>
      </c>
      <c r="MZ590" s="2" t="s">
        <v>229</v>
      </c>
      <c r="NA590" s="2" t="s">
        <v>241</v>
      </c>
      <c r="NB590" s="2" t="s">
        <v>229</v>
      </c>
      <c r="NC590" s="4"/>
      <c r="ND590" s="8"/>
      <c r="NE590" s="4"/>
      <c r="NF590" s="8"/>
      <c r="NG590" s="7"/>
      <c r="NH590" s="7"/>
      <c r="NI590" s="2" t="s">
        <v>266</v>
      </c>
      <c r="NJ590" s="2" t="s">
        <v>226</v>
      </c>
      <c r="NK590" s="2" t="s">
        <v>229</v>
      </c>
      <c r="NL590" s="2" t="s">
        <v>229</v>
      </c>
      <c r="NM590" s="2" t="s">
        <v>241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272</v>
      </c>
      <c r="NV590" s="2" t="s">
        <v>226</v>
      </c>
      <c r="NW590" s="2" t="s">
        <v>229</v>
      </c>
      <c r="NX590" s="2" t="s">
        <v>229</v>
      </c>
      <c r="NY590" s="2" t="s">
        <v>241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272</v>
      </c>
      <c r="OH590" s="2" t="s">
        <v>226</v>
      </c>
      <c r="OI590" s="2" t="s">
        <v>229</v>
      </c>
      <c r="OJ590" s="2" t="s">
        <v>229</v>
      </c>
      <c r="OK590" s="2" t="s">
        <v>241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229</v>
      </c>
      <c r="OT590" s="2" t="s">
        <v>229</v>
      </c>
      <c r="OU590" s="2" t="s">
        <v>229</v>
      </c>
      <c r="OV590" s="2" t="s">
        <v>229</v>
      </c>
      <c r="OW590" s="2" t="s">
        <v>229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229</v>
      </c>
      <c r="PF590" s="2" t="s">
        <v>229</v>
      </c>
      <c r="PG590" s="2" t="s">
        <v>229</v>
      </c>
      <c r="PH590" s="2" t="s">
        <v>229</v>
      </c>
      <c r="PI590" s="2" t="s">
        <v>229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229</v>
      </c>
      <c r="PR590" s="2" t="s">
        <v>229</v>
      </c>
      <c r="PS590" s="2" t="s">
        <v>229</v>
      </c>
      <c r="PT590" s="2" t="s">
        <v>229</v>
      </c>
      <c r="PU590" s="2" t="s">
        <v>229</v>
      </c>
      <c r="PV590" s="2" t="s">
        <v>229</v>
      </c>
      <c r="PW590" s="4"/>
      <c r="PX590" s="8"/>
      <c r="PY590" s="4"/>
      <c r="PZ590" s="8"/>
      <c r="QA590" s="7"/>
      <c r="QB590" s="7"/>
      <c r="QC590" s="2" t="s">
        <v>281</v>
      </c>
      <c r="QD590" s="2" t="s">
        <v>226</v>
      </c>
      <c r="QE590" s="2" t="s">
        <v>229</v>
      </c>
      <c r="QF590" s="2" t="s">
        <v>229</v>
      </c>
      <c r="QG590" s="2" t="s">
        <v>241</v>
      </c>
      <c r="QH590" s="2" t="s">
        <v>229</v>
      </c>
      <c r="QI590" s="4"/>
      <c r="QJ590" s="8"/>
      <c r="QK590" s="4"/>
      <c r="QL590" s="8"/>
      <c r="QM590" s="7"/>
      <c r="QN590" s="7"/>
      <c r="QO590" s="2" t="s">
        <v>272</v>
      </c>
      <c r="QP590" s="2" t="s">
        <v>226</v>
      </c>
      <c r="QQ590" s="2" t="s">
        <v>229</v>
      </c>
      <c r="QR590" s="2" t="s">
        <v>229</v>
      </c>
      <c r="QS590" s="2" t="s">
        <v>241</v>
      </c>
      <c r="QT590" s="2" t="s">
        <v>229</v>
      </c>
      <c r="QU590" s="4"/>
      <c r="QV590" s="8"/>
      <c r="QW590" s="4"/>
      <c r="QX590" s="8"/>
      <c r="QY590" s="7"/>
      <c r="QZ590" s="7"/>
      <c r="RA590" s="2" t="s">
        <v>272</v>
      </c>
      <c r="RB590" s="2" t="s">
        <v>226</v>
      </c>
      <c r="RC590" s="2" t="s">
        <v>229</v>
      </c>
      <c r="RD590" s="2" t="s">
        <v>229</v>
      </c>
      <c r="RE590" s="2" t="s">
        <v>241</v>
      </c>
      <c r="RF590" s="2" t="s">
        <v>229</v>
      </c>
      <c r="RG590" s="4"/>
      <c r="RH590" s="8"/>
      <c r="RI590" s="4"/>
      <c r="RJ590" s="8"/>
      <c r="RK590" s="7"/>
      <c r="RL590" s="7"/>
      <c r="RM590" s="2" t="s">
        <v>272</v>
      </c>
      <c r="RN590" s="2" t="s">
        <v>226</v>
      </c>
      <c r="RO590" s="2" t="s">
        <v>229</v>
      </c>
      <c r="RP590" s="2" t="s">
        <v>229</v>
      </c>
      <c r="RQ590" s="2" t="s">
        <v>241</v>
      </c>
      <c r="RR590" s="2" t="s">
        <v>229</v>
      </c>
      <c r="RS590" s="4"/>
      <c r="RT590" s="8"/>
      <c r="RU590" s="4"/>
      <c r="RV590" s="8"/>
      <c r="RW590" s="7"/>
      <c r="RX590" s="7"/>
      <c r="RY590" s="2" t="s">
        <v>229</v>
      </c>
      <c r="RZ590" s="2" t="s">
        <v>229</v>
      </c>
      <c r="SA590" s="2" t="s">
        <v>229</v>
      </c>
      <c r="SB590" s="2" t="s">
        <v>229</v>
      </c>
      <c r="SC590" s="2" t="s">
        <v>229</v>
      </c>
      <c r="SD590" s="2" t="s">
        <v>229</v>
      </c>
      <c r="SE590" s="4">
        <v>53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>
        <v>100</v>
      </c>
      <c r="TG590" s="4">
        <v>100</v>
      </c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>
        <v>80</v>
      </c>
    </row>
    <row r="591">
      <c r="A591" s="2" t="s">
        <v>4193</v>
      </c>
      <c r="B591" s="2" t="s">
        <v>216</v>
      </c>
      <c r="C591" s="2" t="s">
        <v>3859</v>
      </c>
      <c r="D591" s="2" t="s">
        <v>3600</v>
      </c>
      <c r="E591" s="2" t="s">
        <v>3726</v>
      </c>
      <c r="F591" s="2" t="s">
        <v>3914</v>
      </c>
      <c r="G591" s="2" t="s">
        <v>3915</v>
      </c>
      <c r="H591" s="2" t="s">
        <v>2070</v>
      </c>
      <c r="I591" s="2" t="s">
        <v>4190</v>
      </c>
      <c r="J591" s="2" t="s">
        <v>285</v>
      </c>
      <c r="K591" s="2" t="s">
        <v>225</v>
      </c>
      <c r="L591" s="3">
        <v>42.85</v>
      </c>
      <c r="M591" s="3">
        <v>44.99</v>
      </c>
      <c r="N591" s="3">
        <v>89.99</v>
      </c>
      <c r="O591" s="2" t="s">
        <v>226</v>
      </c>
      <c r="P591" s="2" t="s">
        <v>618</v>
      </c>
      <c r="Q591" s="2" t="s">
        <v>228</v>
      </c>
      <c r="R591" s="2" t="s">
        <v>229</v>
      </c>
      <c r="S591" s="2" t="s">
        <v>3917</v>
      </c>
      <c r="T591" s="2" t="s">
        <v>3733</v>
      </c>
      <c r="U591" s="2" t="s">
        <v>232</v>
      </c>
      <c r="V591" s="2" t="s">
        <v>1524</v>
      </c>
      <c r="W591" s="2" t="s">
        <v>1009</v>
      </c>
      <c r="X591" s="2" t="s">
        <v>1143</v>
      </c>
      <c r="Y591" s="2" t="s">
        <v>2508</v>
      </c>
      <c r="Z591" s="4">
        <v>109</v>
      </c>
      <c r="AA591" s="4">
        <f>=ROUNDDOWN(68.125,0)</f>
      </c>
      <c r="AB591" s="5">
        <v>1.6</v>
      </c>
      <c r="AC591" s="2" t="s">
        <v>3918</v>
      </c>
      <c r="AD591" s="4">
        <v>100</v>
      </c>
      <c r="AE591" s="4">
        <v>200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/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 t="s">
        <v>229</v>
      </c>
      <c r="BJ591" s="4"/>
      <c r="BK591" s="8"/>
      <c r="BL591" s="2" t="s">
        <v>229</v>
      </c>
      <c r="BM591" s="7"/>
      <c r="BN591" s="7"/>
      <c r="BO591" s="4"/>
      <c r="BP591" s="8"/>
      <c r="BQ591" s="4"/>
      <c r="BR591" s="8"/>
      <c r="BS591" s="7"/>
      <c r="BT591" s="7"/>
      <c r="BU591" s="2" t="s">
        <v>239</v>
      </c>
      <c r="BV591" s="2" t="s">
        <v>226</v>
      </c>
      <c r="BW591" s="2" t="s">
        <v>229</v>
      </c>
      <c r="BX591" s="2" t="s">
        <v>1114</v>
      </c>
      <c r="BY591" s="2" t="s">
        <v>241</v>
      </c>
      <c r="BZ591" s="2" t="s">
        <v>229</v>
      </c>
      <c r="CA591" s="4"/>
      <c r="CB591" s="8"/>
      <c r="CC591" s="4"/>
      <c r="CD591" s="8"/>
      <c r="CE591" s="7"/>
      <c r="CF591" s="7"/>
      <c r="CG591" s="2" t="s">
        <v>239</v>
      </c>
      <c r="CH591" s="2" t="s">
        <v>226</v>
      </c>
      <c r="CI591" s="2" t="s">
        <v>2795</v>
      </c>
      <c r="CJ591" s="2" t="s">
        <v>2563</v>
      </c>
      <c r="CK591" s="2" t="s">
        <v>241</v>
      </c>
      <c r="CL591" s="2" t="s">
        <v>229</v>
      </c>
      <c r="CM591" s="4"/>
      <c r="CN591" s="8"/>
      <c r="CO591" s="4"/>
      <c r="CP591" s="8"/>
      <c r="CQ591" s="7"/>
      <c r="CR591" s="7"/>
      <c r="CS591" s="2" t="s">
        <v>239</v>
      </c>
      <c r="CT591" s="2" t="s">
        <v>226</v>
      </c>
      <c r="CU591" s="2" t="s">
        <v>3540</v>
      </c>
      <c r="CV591" s="2" t="s">
        <v>1534</v>
      </c>
      <c r="CW591" s="2" t="s">
        <v>241</v>
      </c>
      <c r="CX591" s="2" t="s">
        <v>229</v>
      </c>
      <c r="CY591" s="4"/>
      <c r="CZ591" s="8"/>
      <c r="DA591" s="4"/>
      <c r="DB591" s="8"/>
      <c r="DC591" s="7"/>
      <c r="DD591" s="7"/>
      <c r="DE591" s="2" t="s">
        <v>239</v>
      </c>
      <c r="DF591" s="2" t="s">
        <v>226</v>
      </c>
      <c r="DG591" s="2" t="s">
        <v>4192</v>
      </c>
      <c r="DH591" s="2" t="s">
        <v>1116</v>
      </c>
      <c r="DI591" s="2" t="s">
        <v>241</v>
      </c>
      <c r="DJ591" s="2" t="s">
        <v>229</v>
      </c>
      <c r="DK591" s="4"/>
      <c r="DL591" s="8"/>
      <c r="DM591" s="4"/>
      <c r="DN591" s="8"/>
      <c r="DO591" s="7"/>
      <c r="DP591" s="7"/>
      <c r="DQ591" s="2" t="s">
        <v>239</v>
      </c>
      <c r="DR591" s="2" t="s">
        <v>226</v>
      </c>
      <c r="DS591" s="2" t="s">
        <v>2551</v>
      </c>
      <c r="DT591" s="2" t="s">
        <v>3181</v>
      </c>
      <c r="DU591" s="2" t="s">
        <v>241</v>
      </c>
      <c r="DV591" s="2" t="s">
        <v>229</v>
      </c>
      <c r="DW591" s="4"/>
      <c r="DX591" s="8"/>
      <c r="DY591" s="4"/>
      <c r="DZ591" s="8"/>
      <c r="EA591" s="7"/>
      <c r="EB591" s="7"/>
      <c r="EC591" s="2" t="s">
        <v>239</v>
      </c>
      <c r="ED591" s="2" t="s">
        <v>226</v>
      </c>
      <c r="EE591" s="2" t="s">
        <v>1291</v>
      </c>
      <c r="EF591" s="2" t="s">
        <v>335</v>
      </c>
      <c r="EG591" s="2" t="s">
        <v>241</v>
      </c>
      <c r="EH591" s="2" t="s">
        <v>229</v>
      </c>
      <c r="EI591" s="4"/>
      <c r="EJ591" s="8"/>
      <c r="EK591" s="4"/>
      <c r="EL591" s="8"/>
      <c r="EM591" s="7"/>
      <c r="EN591" s="7"/>
      <c r="EO591" s="2" t="s">
        <v>239</v>
      </c>
      <c r="EP591" s="2" t="s">
        <v>226</v>
      </c>
      <c r="EQ591" s="2" t="s">
        <v>847</v>
      </c>
      <c r="ER591" s="2" t="s">
        <v>328</v>
      </c>
      <c r="ES591" s="2" t="s">
        <v>241</v>
      </c>
      <c r="ET591" s="2" t="s">
        <v>229</v>
      </c>
      <c r="EU591" s="4"/>
      <c r="EV591" s="8"/>
      <c r="EW591" s="4"/>
      <c r="EX591" s="8"/>
      <c r="EY591" s="7"/>
      <c r="EZ591" s="7"/>
      <c r="FA591" s="2" t="s">
        <v>239</v>
      </c>
      <c r="FB591" s="2" t="s">
        <v>226</v>
      </c>
      <c r="FC591" s="2" t="s">
        <v>2468</v>
      </c>
      <c r="FD591" s="2" t="s">
        <v>3291</v>
      </c>
      <c r="FE591" s="2" t="s">
        <v>241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239</v>
      </c>
      <c r="FN591" s="2" t="s">
        <v>226</v>
      </c>
      <c r="FO591" s="2" t="s">
        <v>2468</v>
      </c>
      <c r="FP591" s="2" t="s">
        <v>229</v>
      </c>
      <c r="FQ591" s="2" t="s">
        <v>241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239</v>
      </c>
      <c r="FZ591" s="2" t="s">
        <v>226</v>
      </c>
      <c r="GA591" s="2" t="s">
        <v>327</v>
      </c>
      <c r="GB591" s="2" t="s">
        <v>229</v>
      </c>
      <c r="GC591" s="2" t="s">
        <v>241</v>
      </c>
      <c r="GD591" s="2" t="s">
        <v>229</v>
      </c>
      <c r="GE591" s="4"/>
      <c r="GF591" s="8"/>
      <c r="GG591" s="4"/>
      <c r="GH591" s="8"/>
      <c r="GI591" s="7"/>
      <c r="GJ591" s="7"/>
      <c r="GK591" s="2" t="s">
        <v>272</v>
      </c>
      <c r="GL591" s="2" t="s">
        <v>226</v>
      </c>
      <c r="GM591" s="2" t="s">
        <v>229</v>
      </c>
      <c r="GN591" s="2" t="s">
        <v>229</v>
      </c>
      <c r="GO591" s="2" t="s">
        <v>241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239</v>
      </c>
      <c r="GX591" s="2" t="s">
        <v>226</v>
      </c>
      <c r="GY591" s="2" t="s">
        <v>632</v>
      </c>
      <c r="GZ591" s="2" t="s">
        <v>648</v>
      </c>
      <c r="HA591" s="2" t="s">
        <v>241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266</v>
      </c>
      <c r="HJ591" s="2" t="s">
        <v>226</v>
      </c>
      <c r="HK591" s="2" t="s">
        <v>229</v>
      </c>
      <c r="HL591" s="2" t="s">
        <v>229</v>
      </c>
      <c r="HM591" s="2" t="s">
        <v>241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239</v>
      </c>
      <c r="HV591" s="2" t="s">
        <v>226</v>
      </c>
      <c r="HW591" s="2" t="s">
        <v>1533</v>
      </c>
      <c r="HX591" s="2" t="s">
        <v>2602</v>
      </c>
      <c r="HY591" s="2" t="s">
        <v>241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266</v>
      </c>
      <c r="IH591" s="2" t="s">
        <v>226</v>
      </c>
      <c r="II591" s="2" t="s">
        <v>229</v>
      </c>
      <c r="IJ591" s="2" t="s">
        <v>229</v>
      </c>
      <c r="IK591" s="2" t="s">
        <v>241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267</v>
      </c>
      <c r="IT591" s="2" t="s">
        <v>226</v>
      </c>
      <c r="IU591" s="2" t="s">
        <v>229</v>
      </c>
      <c r="IV591" s="2" t="s">
        <v>229</v>
      </c>
      <c r="IW591" s="2" t="s">
        <v>241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272</v>
      </c>
      <c r="JF591" s="2" t="s">
        <v>226</v>
      </c>
      <c r="JG591" s="2" t="s">
        <v>229</v>
      </c>
      <c r="JH591" s="2" t="s">
        <v>229</v>
      </c>
      <c r="JI591" s="2" t="s">
        <v>241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272</v>
      </c>
      <c r="JR591" s="2" t="s">
        <v>226</v>
      </c>
      <c r="JS591" s="2" t="s">
        <v>229</v>
      </c>
      <c r="JT591" s="2" t="s">
        <v>229</v>
      </c>
      <c r="JU591" s="2" t="s">
        <v>241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272</v>
      </c>
      <c r="KD591" s="2" t="s">
        <v>226</v>
      </c>
      <c r="KE591" s="2" t="s">
        <v>229</v>
      </c>
      <c r="KF591" s="2" t="s">
        <v>229</v>
      </c>
      <c r="KG591" s="2" t="s">
        <v>241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272</v>
      </c>
      <c r="KP591" s="2" t="s">
        <v>226</v>
      </c>
      <c r="KQ591" s="2" t="s">
        <v>229</v>
      </c>
      <c r="KR591" s="2" t="s">
        <v>229</v>
      </c>
      <c r="KS591" s="2" t="s">
        <v>241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272</v>
      </c>
      <c r="LB591" s="2" t="s">
        <v>226</v>
      </c>
      <c r="LC591" s="2" t="s">
        <v>229</v>
      </c>
      <c r="LD591" s="2" t="s">
        <v>229</v>
      </c>
      <c r="LE591" s="2" t="s">
        <v>241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229</v>
      </c>
      <c r="LN591" s="2" t="s">
        <v>229</v>
      </c>
      <c r="LO591" s="2" t="s">
        <v>229</v>
      </c>
      <c r="LP591" s="2" t="s">
        <v>229</v>
      </c>
      <c r="LQ591" s="2" t="s">
        <v>229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239</v>
      </c>
      <c r="LZ591" s="2" t="s">
        <v>275</v>
      </c>
      <c r="MA591" s="2" t="s">
        <v>386</v>
      </c>
      <c r="MB591" s="2" t="s">
        <v>229</v>
      </c>
      <c r="MC591" s="2" t="s">
        <v>241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272</v>
      </c>
      <c r="ML591" s="2" t="s">
        <v>226</v>
      </c>
      <c r="MM591" s="2" t="s">
        <v>229</v>
      </c>
      <c r="MN591" s="2" t="s">
        <v>229</v>
      </c>
      <c r="MO591" s="2" t="s">
        <v>241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239</v>
      </c>
      <c r="MX591" s="2" t="s">
        <v>226</v>
      </c>
      <c r="MY591" s="2" t="s">
        <v>2778</v>
      </c>
      <c r="MZ591" s="2" t="s">
        <v>229</v>
      </c>
      <c r="NA591" s="2" t="s">
        <v>241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266</v>
      </c>
      <c r="NJ591" s="2" t="s">
        <v>226</v>
      </c>
      <c r="NK591" s="2" t="s">
        <v>229</v>
      </c>
      <c r="NL591" s="2" t="s">
        <v>229</v>
      </c>
      <c r="NM591" s="2" t="s">
        <v>241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272</v>
      </c>
      <c r="NV591" s="2" t="s">
        <v>226</v>
      </c>
      <c r="NW591" s="2" t="s">
        <v>229</v>
      </c>
      <c r="NX591" s="2" t="s">
        <v>229</v>
      </c>
      <c r="NY591" s="2" t="s">
        <v>241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272</v>
      </c>
      <c r="OH591" s="2" t="s">
        <v>226</v>
      </c>
      <c r="OI591" s="2" t="s">
        <v>229</v>
      </c>
      <c r="OJ591" s="2" t="s">
        <v>229</v>
      </c>
      <c r="OK591" s="2" t="s">
        <v>241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229</v>
      </c>
      <c r="OT591" s="2" t="s">
        <v>229</v>
      </c>
      <c r="OU591" s="2" t="s">
        <v>229</v>
      </c>
      <c r="OV591" s="2" t="s">
        <v>229</v>
      </c>
      <c r="OW591" s="2" t="s">
        <v>229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229</v>
      </c>
      <c r="PF591" s="2" t="s">
        <v>229</v>
      </c>
      <c r="PG591" s="2" t="s">
        <v>229</v>
      </c>
      <c r="PH591" s="2" t="s">
        <v>229</v>
      </c>
      <c r="PI591" s="2" t="s">
        <v>229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229</v>
      </c>
      <c r="PR591" s="2" t="s">
        <v>229</v>
      </c>
      <c r="PS591" s="2" t="s">
        <v>229</v>
      </c>
      <c r="PT591" s="2" t="s">
        <v>229</v>
      </c>
      <c r="PU591" s="2" t="s">
        <v>229</v>
      </c>
      <c r="PV591" s="2" t="s">
        <v>229</v>
      </c>
      <c r="PW591" s="4"/>
      <c r="PX591" s="8"/>
      <c r="PY591" s="4"/>
      <c r="PZ591" s="8"/>
      <c r="QA591" s="7"/>
      <c r="QB591" s="7"/>
      <c r="QC591" s="2" t="s">
        <v>281</v>
      </c>
      <c r="QD591" s="2" t="s">
        <v>226</v>
      </c>
      <c r="QE591" s="2" t="s">
        <v>229</v>
      </c>
      <c r="QF591" s="2" t="s">
        <v>229</v>
      </c>
      <c r="QG591" s="2" t="s">
        <v>241</v>
      </c>
      <c r="QH591" s="2" t="s">
        <v>229</v>
      </c>
      <c r="QI591" s="4"/>
      <c r="QJ591" s="8"/>
      <c r="QK591" s="4"/>
      <c r="QL591" s="8"/>
      <c r="QM591" s="7"/>
      <c r="QN591" s="7"/>
      <c r="QO591" s="2" t="s">
        <v>272</v>
      </c>
      <c r="QP591" s="2" t="s">
        <v>226</v>
      </c>
      <c r="QQ591" s="2" t="s">
        <v>229</v>
      </c>
      <c r="QR591" s="2" t="s">
        <v>229</v>
      </c>
      <c r="QS591" s="2" t="s">
        <v>241</v>
      </c>
      <c r="QT591" s="2" t="s">
        <v>229</v>
      </c>
      <c r="QU591" s="4"/>
      <c r="QV591" s="8"/>
      <c r="QW591" s="4"/>
      <c r="QX591" s="8"/>
      <c r="QY591" s="7"/>
      <c r="QZ591" s="7"/>
      <c r="RA591" s="2" t="s">
        <v>272</v>
      </c>
      <c r="RB591" s="2" t="s">
        <v>226</v>
      </c>
      <c r="RC591" s="2" t="s">
        <v>229</v>
      </c>
      <c r="RD591" s="2" t="s">
        <v>229</v>
      </c>
      <c r="RE591" s="2" t="s">
        <v>241</v>
      </c>
      <c r="RF591" s="2" t="s">
        <v>229</v>
      </c>
      <c r="RG591" s="4"/>
      <c r="RH591" s="8"/>
      <c r="RI591" s="4"/>
      <c r="RJ591" s="8"/>
      <c r="RK591" s="7"/>
      <c r="RL591" s="7"/>
      <c r="RM591" s="2" t="s">
        <v>272</v>
      </c>
      <c r="RN591" s="2" t="s">
        <v>226</v>
      </c>
      <c r="RO591" s="2" t="s">
        <v>229</v>
      </c>
      <c r="RP591" s="2" t="s">
        <v>229</v>
      </c>
      <c r="RQ591" s="2" t="s">
        <v>241</v>
      </c>
      <c r="RR591" s="2" t="s">
        <v>229</v>
      </c>
      <c r="RS591" s="4"/>
      <c r="RT591" s="8"/>
      <c r="RU591" s="4"/>
      <c r="RV591" s="8"/>
      <c r="RW591" s="7"/>
      <c r="RX591" s="7"/>
      <c r="RY591" s="2" t="s">
        <v>229</v>
      </c>
      <c r="RZ591" s="2" t="s">
        <v>229</v>
      </c>
      <c r="SA591" s="2" t="s">
        <v>229</v>
      </c>
      <c r="SB591" s="2" t="s">
        <v>229</v>
      </c>
      <c r="SC591" s="2" t="s">
        <v>229</v>
      </c>
      <c r="SD591" s="2" t="s">
        <v>229</v>
      </c>
      <c r="SE591" s="4">
        <v>109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>
        <v>100</v>
      </c>
      <c r="TG591" s="4">
        <v>100</v>
      </c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</row>
    <row r="592">
      <c r="A592" s="2" t="s">
        <v>4194</v>
      </c>
      <c r="B592" s="2" t="s">
        <v>216</v>
      </c>
      <c r="C592" s="2" t="s">
        <v>3859</v>
      </c>
      <c r="D592" s="2" t="s">
        <v>3600</v>
      </c>
      <c r="E592" s="2" t="s">
        <v>3827</v>
      </c>
      <c r="F592" s="2" t="s">
        <v>3981</v>
      </c>
      <c r="G592" s="2" t="s">
        <v>3982</v>
      </c>
      <c r="H592" s="2" t="s">
        <v>3983</v>
      </c>
      <c r="I592" s="2" t="s">
        <v>4195</v>
      </c>
      <c r="J592" s="2" t="s">
        <v>3829</v>
      </c>
      <c r="K592" s="2" t="s">
        <v>617</v>
      </c>
      <c r="L592" s="3">
        <v>50</v>
      </c>
      <c r="M592" s="3">
        <v>52.5</v>
      </c>
      <c r="N592" s="3">
        <v>99.99</v>
      </c>
      <c r="O592" s="2" t="s">
        <v>226</v>
      </c>
      <c r="P592" s="2" t="s">
        <v>4196</v>
      </c>
      <c r="Q592" s="2" t="s">
        <v>228</v>
      </c>
      <c r="R592" s="2" t="s">
        <v>229</v>
      </c>
      <c r="S592" s="2" t="s">
        <v>3998</v>
      </c>
      <c r="T592" s="2" t="s">
        <v>3733</v>
      </c>
      <c r="U592" s="2" t="s">
        <v>3014</v>
      </c>
      <c r="V592" s="2" t="s">
        <v>1524</v>
      </c>
      <c r="W592" s="2" t="s">
        <v>1009</v>
      </c>
      <c r="X592" s="2" t="s">
        <v>229</v>
      </c>
      <c r="Y592" s="2" t="s">
        <v>2107</v>
      </c>
      <c r="Z592" s="4">
        <v>102</v>
      </c>
      <c r="AA592" s="4">
        <f>=ROUNDDOWN(14.5714285714286,0)</f>
      </c>
      <c r="AB592" s="5">
        <v>7</v>
      </c>
      <c r="AC592" s="2" t="s">
        <v>3992</v>
      </c>
      <c r="AD592" s="4">
        <v>130</v>
      </c>
      <c r="AE592" s="4">
        <v>170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>
        <v>4</v>
      </c>
      <c r="AQ592" s="8">
        <v>218.88</v>
      </c>
      <c r="AR592" s="4">
        <v>16</v>
      </c>
      <c r="AS592" s="8">
        <v>884.97</v>
      </c>
      <c r="AT592" s="7">
        <v>-0.75</v>
      </c>
      <c r="AU592" s="7">
        <v>-0.7527</v>
      </c>
      <c r="AV592" s="4">
        <v>4</v>
      </c>
      <c r="AW592" s="8">
        <v>218.88</v>
      </c>
      <c r="AX592" s="4">
        <v>16</v>
      </c>
      <c r="AY592" s="8">
        <v>884.97</v>
      </c>
      <c r="AZ592" s="7">
        <v>-0.75</v>
      </c>
      <c r="BA592" s="7">
        <v>-0.7527</v>
      </c>
      <c r="BB592" s="7">
        <v>1</v>
      </c>
      <c r="BC592" s="4">
        <v>4</v>
      </c>
      <c r="BD592" s="8">
        <v>218.88</v>
      </c>
      <c r="BE592" s="4">
        <v>16</v>
      </c>
      <c r="BF592" s="8">
        <v>884.97</v>
      </c>
      <c r="BG592" s="7">
        <v>-0.75</v>
      </c>
      <c r="BH592" s="7">
        <v>-0.7527</v>
      </c>
      <c r="BI592" s="7">
        <v>1</v>
      </c>
      <c r="BJ592" s="4">
        <v>4</v>
      </c>
      <c r="BK592" s="8">
        <v>218.88</v>
      </c>
      <c r="BL592" s="2" t="s">
        <v>4197</v>
      </c>
      <c r="BM592" s="7">
        <v>1</v>
      </c>
      <c r="BN592" s="7">
        <v>1</v>
      </c>
      <c r="BO592" s="4">
        <v>3</v>
      </c>
      <c r="BP592" s="8">
        <v>166.89</v>
      </c>
      <c r="BQ592" s="4">
        <v>14</v>
      </c>
      <c r="BR592" s="8">
        <v>778.82</v>
      </c>
      <c r="BS592" s="7">
        <v>-0.7857</v>
      </c>
      <c r="BT592" s="7">
        <v>-0.7857</v>
      </c>
      <c r="BU592" s="2" t="s">
        <v>239</v>
      </c>
      <c r="BV592" s="2" t="s">
        <v>226</v>
      </c>
      <c r="BW592" s="2" t="s">
        <v>229</v>
      </c>
      <c r="BX592" s="2" t="s">
        <v>1030</v>
      </c>
      <c r="BY592" s="2" t="s">
        <v>263</v>
      </c>
      <c r="BZ592" s="2" t="s">
        <v>229</v>
      </c>
      <c r="CA592" s="4"/>
      <c r="CB592" s="8"/>
      <c r="CC592" s="4"/>
      <c r="CD592" s="8"/>
      <c r="CE592" s="7"/>
      <c r="CF592" s="7"/>
      <c r="CG592" s="2" t="s">
        <v>239</v>
      </c>
      <c r="CH592" s="2" t="s">
        <v>226</v>
      </c>
      <c r="CI592" s="2" t="s">
        <v>1599</v>
      </c>
      <c r="CJ592" s="2" t="s">
        <v>3883</v>
      </c>
      <c r="CK592" s="2" t="s">
        <v>241</v>
      </c>
      <c r="CL592" s="2" t="s">
        <v>229</v>
      </c>
      <c r="CM592" s="4"/>
      <c r="CN592" s="8"/>
      <c r="CO592" s="4"/>
      <c r="CP592" s="8"/>
      <c r="CQ592" s="7"/>
      <c r="CR592" s="7"/>
      <c r="CS592" s="2" t="s">
        <v>239</v>
      </c>
      <c r="CT592" s="2" t="s">
        <v>226</v>
      </c>
      <c r="CU592" s="2" t="s">
        <v>761</v>
      </c>
      <c r="CV592" s="2" t="s">
        <v>3029</v>
      </c>
      <c r="CW592" s="2" t="s">
        <v>241</v>
      </c>
      <c r="CX592" s="2" t="s">
        <v>229</v>
      </c>
      <c r="CY592" s="4"/>
      <c r="CZ592" s="8"/>
      <c r="DA592" s="4"/>
      <c r="DB592" s="8"/>
      <c r="DC592" s="7"/>
      <c r="DD592" s="7"/>
      <c r="DE592" s="2" t="s">
        <v>239</v>
      </c>
      <c r="DF592" s="2" t="s">
        <v>226</v>
      </c>
      <c r="DG592" s="2" t="s">
        <v>905</v>
      </c>
      <c r="DH592" s="2" t="s">
        <v>1271</v>
      </c>
      <c r="DI592" s="2" t="s">
        <v>241</v>
      </c>
      <c r="DJ592" s="2" t="s">
        <v>229</v>
      </c>
      <c r="DK592" s="4"/>
      <c r="DL592" s="8"/>
      <c r="DM592" s="4"/>
      <c r="DN592" s="8"/>
      <c r="DO592" s="7"/>
      <c r="DP592" s="7"/>
      <c r="DQ592" s="2" t="s">
        <v>239</v>
      </c>
      <c r="DR592" s="2" t="s">
        <v>226</v>
      </c>
      <c r="DS592" s="2" t="s">
        <v>871</v>
      </c>
      <c r="DT592" s="2" t="s">
        <v>808</v>
      </c>
      <c r="DU592" s="2" t="s">
        <v>241</v>
      </c>
      <c r="DV592" s="2" t="s">
        <v>229</v>
      </c>
      <c r="DW592" s="4">
        <v>1</v>
      </c>
      <c r="DX592" s="8">
        <v>51.99</v>
      </c>
      <c r="DY592" s="4"/>
      <c r="DZ592" s="8"/>
      <c r="EA592" s="7"/>
      <c r="EB592" s="7"/>
      <c r="EC592" s="2" t="s">
        <v>239</v>
      </c>
      <c r="ED592" s="2" t="s">
        <v>226</v>
      </c>
      <c r="EE592" s="2" t="s">
        <v>2421</v>
      </c>
      <c r="EF592" s="2" t="s">
        <v>4198</v>
      </c>
      <c r="EG592" s="2" t="s">
        <v>241</v>
      </c>
      <c r="EH592" s="2" t="s">
        <v>229</v>
      </c>
      <c r="EI592" s="4"/>
      <c r="EJ592" s="8"/>
      <c r="EK592" s="4">
        <v>1</v>
      </c>
      <c r="EL592" s="8">
        <v>55.12</v>
      </c>
      <c r="EM592" s="7">
        <v>-1</v>
      </c>
      <c r="EN592" s="7">
        <v>-1</v>
      </c>
      <c r="EO592" s="2" t="s">
        <v>239</v>
      </c>
      <c r="EP592" s="2" t="s">
        <v>226</v>
      </c>
      <c r="EQ592" s="2" t="s">
        <v>2107</v>
      </c>
      <c r="ER592" s="2" t="s">
        <v>2095</v>
      </c>
      <c r="ES592" s="2" t="s">
        <v>241</v>
      </c>
      <c r="ET592" s="2" t="s">
        <v>229</v>
      </c>
      <c r="EU592" s="4"/>
      <c r="EV592" s="8"/>
      <c r="EW592" s="4"/>
      <c r="EX592" s="8"/>
      <c r="EY592" s="7"/>
      <c r="EZ592" s="7"/>
      <c r="FA592" s="2" t="s">
        <v>239</v>
      </c>
      <c r="FB592" s="2" t="s">
        <v>226</v>
      </c>
      <c r="FC592" s="2" t="s">
        <v>3839</v>
      </c>
      <c r="FD592" s="2" t="s">
        <v>3095</v>
      </c>
      <c r="FE592" s="2" t="s">
        <v>241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226</v>
      </c>
      <c r="FO592" s="2" t="s">
        <v>878</v>
      </c>
      <c r="FP592" s="2" t="s">
        <v>1752</v>
      </c>
      <c r="FQ592" s="2" t="s">
        <v>241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239</v>
      </c>
      <c r="FZ592" s="2" t="s">
        <v>226</v>
      </c>
      <c r="GA592" s="2" t="s">
        <v>327</v>
      </c>
      <c r="GB592" s="2" t="s">
        <v>229</v>
      </c>
      <c r="GC592" s="2" t="s">
        <v>241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272</v>
      </c>
      <c r="GL592" s="2" t="s">
        <v>226</v>
      </c>
      <c r="GM592" s="2" t="s">
        <v>229</v>
      </c>
      <c r="GN592" s="2" t="s">
        <v>229</v>
      </c>
      <c r="GO592" s="2" t="s">
        <v>241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226</v>
      </c>
      <c r="GY592" s="2" t="s">
        <v>1492</v>
      </c>
      <c r="GZ592" s="2" t="s">
        <v>985</v>
      </c>
      <c r="HA592" s="2" t="s">
        <v>241</v>
      </c>
      <c r="HB592" s="2" t="s">
        <v>229</v>
      </c>
      <c r="HC592" s="4"/>
      <c r="HD592" s="8"/>
      <c r="HE592" s="4">
        <v>1</v>
      </c>
      <c r="HF592" s="8">
        <v>51.03</v>
      </c>
      <c r="HG592" s="7">
        <v>-1</v>
      </c>
      <c r="HH592" s="7">
        <v>-1</v>
      </c>
      <c r="HI592" s="2" t="s">
        <v>239</v>
      </c>
      <c r="HJ592" s="2" t="s">
        <v>226</v>
      </c>
      <c r="HK592" s="2" t="s">
        <v>3009</v>
      </c>
      <c r="HL592" s="2" t="s">
        <v>3418</v>
      </c>
      <c r="HM592" s="2" t="s">
        <v>241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239</v>
      </c>
      <c r="HV592" s="2" t="s">
        <v>226</v>
      </c>
      <c r="HW592" s="2" t="s">
        <v>2322</v>
      </c>
      <c r="HX592" s="2" t="s">
        <v>2494</v>
      </c>
      <c r="HY592" s="2" t="s">
        <v>241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266</v>
      </c>
      <c r="IH592" s="2" t="s">
        <v>226</v>
      </c>
      <c r="II592" s="2" t="s">
        <v>229</v>
      </c>
      <c r="IJ592" s="2" t="s">
        <v>229</v>
      </c>
      <c r="IK592" s="2" t="s">
        <v>241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272</v>
      </c>
      <c r="IT592" s="2" t="s">
        <v>226</v>
      </c>
      <c r="IU592" s="2" t="s">
        <v>229</v>
      </c>
      <c r="IV592" s="2" t="s">
        <v>229</v>
      </c>
      <c r="IW592" s="2" t="s">
        <v>241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239</v>
      </c>
      <c r="JF592" s="2" t="s">
        <v>226</v>
      </c>
      <c r="JG592" s="2" t="s">
        <v>268</v>
      </c>
      <c r="JH592" s="2" t="s">
        <v>1672</v>
      </c>
      <c r="JI592" s="2" t="s">
        <v>241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229</v>
      </c>
      <c r="JR592" s="2" t="s">
        <v>229</v>
      </c>
      <c r="JS592" s="2" t="s">
        <v>229</v>
      </c>
      <c r="JT592" s="2" t="s">
        <v>229</v>
      </c>
      <c r="JU592" s="2" t="s">
        <v>229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272</v>
      </c>
      <c r="KD592" s="2" t="s">
        <v>226</v>
      </c>
      <c r="KE592" s="2" t="s">
        <v>229</v>
      </c>
      <c r="KF592" s="2" t="s">
        <v>229</v>
      </c>
      <c r="KG592" s="2" t="s">
        <v>241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272</v>
      </c>
      <c r="KP592" s="2" t="s">
        <v>226</v>
      </c>
      <c r="KQ592" s="2" t="s">
        <v>229</v>
      </c>
      <c r="KR592" s="2" t="s">
        <v>229</v>
      </c>
      <c r="KS592" s="2" t="s">
        <v>241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239</v>
      </c>
      <c r="LB592" s="2" t="s">
        <v>226</v>
      </c>
      <c r="LC592" s="2" t="s">
        <v>273</v>
      </c>
      <c r="LD592" s="2" t="s">
        <v>3370</v>
      </c>
      <c r="LE592" s="2" t="s">
        <v>241</v>
      </c>
      <c r="LF592" s="2" t="s">
        <v>229</v>
      </c>
      <c r="LG592" s="4"/>
      <c r="LH592" s="8"/>
      <c r="LI592" s="4"/>
      <c r="LJ592" s="8"/>
      <c r="LK592" s="7"/>
      <c r="LL592" s="7"/>
      <c r="LM592" s="2" t="s">
        <v>229</v>
      </c>
      <c r="LN592" s="2" t="s">
        <v>229</v>
      </c>
      <c r="LO592" s="2" t="s">
        <v>229</v>
      </c>
      <c r="LP592" s="2" t="s">
        <v>229</v>
      </c>
      <c r="LQ592" s="2" t="s">
        <v>229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239</v>
      </c>
      <c r="LZ592" s="2" t="s">
        <v>275</v>
      </c>
      <c r="MA592" s="2" t="s">
        <v>1038</v>
      </c>
      <c r="MB592" s="2" t="s">
        <v>713</v>
      </c>
      <c r="MC592" s="2" t="s">
        <v>241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266</v>
      </c>
      <c r="ML592" s="2" t="s">
        <v>226</v>
      </c>
      <c r="MM592" s="2" t="s">
        <v>229</v>
      </c>
      <c r="MN592" s="2" t="s">
        <v>229</v>
      </c>
      <c r="MO592" s="2" t="s">
        <v>241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239</v>
      </c>
      <c r="MX592" s="2" t="s">
        <v>226</v>
      </c>
      <c r="MY592" s="2" t="s">
        <v>1915</v>
      </c>
      <c r="MZ592" s="2" t="s">
        <v>229</v>
      </c>
      <c r="NA592" s="2" t="s">
        <v>241</v>
      </c>
      <c r="NB592" s="2" t="s">
        <v>229</v>
      </c>
      <c r="NC592" s="4"/>
      <c r="ND592" s="8"/>
      <c r="NE592" s="4"/>
      <c r="NF592" s="8"/>
      <c r="NG592" s="7"/>
      <c r="NH592" s="7"/>
      <c r="NI592" s="2" t="s">
        <v>239</v>
      </c>
      <c r="NJ592" s="2" t="s">
        <v>260</v>
      </c>
      <c r="NK592" s="2" t="s">
        <v>1780</v>
      </c>
      <c r="NL592" s="2" t="s">
        <v>3099</v>
      </c>
      <c r="NM592" s="2" t="s">
        <v>241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272</v>
      </c>
      <c r="NV592" s="2" t="s">
        <v>226</v>
      </c>
      <c r="NW592" s="2" t="s">
        <v>229</v>
      </c>
      <c r="NX592" s="2" t="s">
        <v>229</v>
      </c>
      <c r="NY592" s="2" t="s">
        <v>241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266</v>
      </c>
      <c r="OH592" s="2" t="s">
        <v>226</v>
      </c>
      <c r="OI592" s="2" t="s">
        <v>229</v>
      </c>
      <c r="OJ592" s="2" t="s">
        <v>229</v>
      </c>
      <c r="OK592" s="2" t="s">
        <v>241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229</v>
      </c>
      <c r="OT592" s="2" t="s">
        <v>229</v>
      </c>
      <c r="OU592" s="2" t="s">
        <v>229</v>
      </c>
      <c r="OV592" s="2" t="s">
        <v>229</v>
      </c>
      <c r="OW592" s="2" t="s">
        <v>229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229</v>
      </c>
      <c r="PF592" s="2" t="s">
        <v>229</v>
      </c>
      <c r="PG592" s="2" t="s">
        <v>229</v>
      </c>
      <c r="PH592" s="2" t="s">
        <v>229</v>
      </c>
      <c r="PI592" s="2" t="s">
        <v>229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266</v>
      </c>
      <c r="PR592" s="2" t="s">
        <v>275</v>
      </c>
      <c r="PS592" s="2" t="s">
        <v>229</v>
      </c>
      <c r="PT592" s="2" t="s">
        <v>229</v>
      </c>
      <c r="PU592" s="2" t="s">
        <v>241</v>
      </c>
      <c r="PV592" s="2" t="s">
        <v>229</v>
      </c>
      <c r="PW592" s="4"/>
      <c r="PX592" s="8"/>
      <c r="PY592" s="4"/>
      <c r="PZ592" s="8"/>
      <c r="QA592" s="7"/>
      <c r="QB592" s="7"/>
      <c r="QC592" s="2" t="s">
        <v>281</v>
      </c>
      <c r="QD592" s="2" t="s">
        <v>226</v>
      </c>
      <c r="QE592" s="2" t="s">
        <v>229</v>
      </c>
      <c r="QF592" s="2" t="s">
        <v>229</v>
      </c>
      <c r="QG592" s="2" t="s">
        <v>241</v>
      </c>
      <c r="QH592" s="2" t="s">
        <v>229</v>
      </c>
      <c r="QI592" s="4"/>
      <c r="QJ592" s="8"/>
      <c r="QK592" s="4"/>
      <c r="QL592" s="8"/>
      <c r="QM592" s="7"/>
      <c r="QN592" s="7"/>
      <c r="QO592" s="2" t="s">
        <v>229</v>
      </c>
      <c r="QP592" s="2" t="s">
        <v>229</v>
      </c>
      <c r="QQ592" s="2" t="s">
        <v>229</v>
      </c>
      <c r="QR592" s="2" t="s">
        <v>229</v>
      </c>
      <c r="QS592" s="2" t="s">
        <v>229</v>
      </c>
      <c r="QT592" s="2" t="s">
        <v>229</v>
      </c>
      <c r="QU592" s="4"/>
      <c r="QV592" s="8"/>
      <c r="QW592" s="4"/>
      <c r="QX592" s="8"/>
      <c r="QY592" s="7"/>
      <c r="QZ592" s="7"/>
      <c r="RA592" s="2" t="s">
        <v>239</v>
      </c>
      <c r="RB592" s="2" t="s">
        <v>275</v>
      </c>
      <c r="RC592" s="2" t="s">
        <v>4199</v>
      </c>
      <c r="RD592" s="2" t="s">
        <v>544</v>
      </c>
      <c r="RE592" s="2" t="s">
        <v>241</v>
      </c>
      <c r="RF592" s="2" t="s">
        <v>229</v>
      </c>
      <c r="RG592" s="4"/>
      <c r="RH592" s="8"/>
      <c r="RI592" s="4"/>
      <c r="RJ592" s="8"/>
      <c r="RK592" s="7"/>
      <c r="RL592" s="7"/>
      <c r="RM592" s="2" t="s">
        <v>229</v>
      </c>
      <c r="RN592" s="2" t="s">
        <v>229</v>
      </c>
      <c r="RO592" s="2" t="s">
        <v>229</v>
      </c>
      <c r="RP592" s="2" t="s">
        <v>229</v>
      </c>
      <c r="RQ592" s="2" t="s">
        <v>229</v>
      </c>
      <c r="RR592" s="2" t="s">
        <v>229</v>
      </c>
      <c r="RS592" s="4"/>
      <c r="RT592" s="8"/>
      <c r="RU592" s="4"/>
      <c r="RV592" s="8"/>
      <c r="RW592" s="7"/>
      <c r="RX592" s="7"/>
      <c r="RY592" s="2" t="s">
        <v>239</v>
      </c>
      <c r="RZ592" s="2" t="s">
        <v>275</v>
      </c>
      <c r="SA592" s="2" t="s">
        <v>282</v>
      </c>
      <c r="SB592" s="2" t="s">
        <v>1164</v>
      </c>
      <c r="SC592" s="2" t="s">
        <v>241</v>
      </c>
      <c r="SD592" s="2" t="s">
        <v>229</v>
      </c>
      <c r="SE592" s="4">
        <v>102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>
        <v>130</v>
      </c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>
        <v>40</v>
      </c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</row>
    <row r="593">
      <c r="A593" s="2" t="s">
        <v>4200</v>
      </c>
      <c r="B593" s="2" t="s">
        <v>216</v>
      </c>
      <c r="C593" s="2" t="s">
        <v>3859</v>
      </c>
      <c r="D593" s="2" t="s">
        <v>3164</v>
      </c>
      <c r="E593" s="2" t="s">
        <v>3497</v>
      </c>
      <c r="F593" s="2" t="s">
        <v>2361</v>
      </c>
      <c r="G593" s="2" t="s">
        <v>4010</v>
      </c>
      <c r="H593" s="2" t="s">
        <v>4011</v>
      </c>
      <c r="I593" s="2" t="s">
        <v>4201</v>
      </c>
      <c r="J593" s="2" t="s">
        <v>2888</v>
      </c>
      <c r="K593" s="2" t="s">
        <v>4013</v>
      </c>
      <c r="L593" s="3">
        <v>30.95</v>
      </c>
      <c r="M593" s="3">
        <v>32.5</v>
      </c>
      <c r="N593" s="3">
        <v>64.99</v>
      </c>
      <c r="O593" s="2" t="s">
        <v>226</v>
      </c>
      <c r="P593" s="2" t="s">
        <v>618</v>
      </c>
      <c r="Q593" s="2" t="s">
        <v>228</v>
      </c>
      <c r="R593" s="2" t="s">
        <v>229</v>
      </c>
      <c r="S593" s="2" t="s">
        <v>4014</v>
      </c>
      <c r="T593" s="2" t="s">
        <v>2437</v>
      </c>
      <c r="U593" s="2" t="s">
        <v>2464</v>
      </c>
      <c r="V593" s="2" t="s">
        <v>1142</v>
      </c>
      <c r="W593" s="2" t="s">
        <v>1009</v>
      </c>
      <c r="X593" s="2" t="s">
        <v>229</v>
      </c>
      <c r="Y593" s="2" t="s">
        <v>656</v>
      </c>
      <c r="Z593" s="4"/>
      <c r="AA593" s="4">
        <f>=ROUNDDOWN({0},0)</f>
      </c>
      <c r="AB593" s="5">
        <v>18</v>
      </c>
      <c r="AC593" s="2" t="s">
        <v>416</v>
      </c>
      <c r="AD593" s="4">
        <v>90</v>
      </c>
      <c r="AE593" s="4">
        <v>300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>
        <v>85</v>
      </c>
      <c r="AQ593" s="8">
        <v>3025.15</v>
      </c>
      <c r="AR593" s="4"/>
      <c r="AS593" s="8"/>
      <c r="AT593" s="7"/>
      <c r="AU593" s="7"/>
      <c r="AV593" s="4">
        <v>139</v>
      </c>
      <c r="AW593" s="8">
        <v>5242.93</v>
      </c>
      <c r="AX593" s="4" t="s">
        <v>229</v>
      </c>
      <c r="AY593" s="8" t="s">
        <v>229</v>
      </c>
      <c r="AZ593" s="7" t="s">
        <v>229</v>
      </c>
      <c r="BA593" s="7" t="s">
        <v>229</v>
      </c>
      <c r="BB593" s="7">
        <v>0.577</v>
      </c>
      <c r="BC593" s="4">
        <v>139</v>
      </c>
      <c r="BD593" s="8">
        <v>5242.93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>
        <v>1</v>
      </c>
      <c r="BJ593" s="4">
        <v>85</v>
      </c>
      <c r="BK593" s="8">
        <v>3025.15</v>
      </c>
      <c r="BL593" s="2" t="s">
        <v>16</v>
      </c>
      <c r="BM593" s="7">
        <v>1</v>
      </c>
      <c r="BN593" s="7">
        <v>1</v>
      </c>
      <c r="BO593" s="4">
        <v>85</v>
      </c>
      <c r="BP593" s="8">
        <v>3025.15</v>
      </c>
      <c r="BQ593" s="4"/>
      <c r="BR593" s="8"/>
      <c r="BS593" s="7"/>
      <c r="BT593" s="7"/>
      <c r="BU593" s="2" t="s">
        <v>239</v>
      </c>
      <c r="BV593" s="2" t="s">
        <v>226</v>
      </c>
      <c r="BW593" s="2" t="s">
        <v>229</v>
      </c>
      <c r="BX593" s="2" t="s">
        <v>379</v>
      </c>
      <c r="BY593" s="2" t="s">
        <v>241</v>
      </c>
      <c r="BZ593" s="2" t="s">
        <v>229</v>
      </c>
      <c r="CA593" s="4"/>
      <c r="CB593" s="8"/>
      <c r="CC593" s="4"/>
      <c r="CD593" s="8"/>
      <c r="CE593" s="7"/>
      <c r="CF593" s="7"/>
      <c r="CG593" s="2" t="s">
        <v>239</v>
      </c>
      <c r="CH593" s="2" t="s">
        <v>226</v>
      </c>
      <c r="CI593" s="2" t="s">
        <v>656</v>
      </c>
      <c r="CJ593" s="2" t="s">
        <v>1055</v>
      </c>
      <c r="CK593" s="2" t="s">
        <v>241</v>
      </c>
      <c r="CL593" s="2" t="s">
        <v>229</v>
      </c>
      <c r="CM593" s="4"/>
      <c r="CN593" s="8"/>
      <c r="CO593" s="4"/>
      <c r="CP593" s="8"/>
      <c r="CQ593" s="7"/>
      <c r="CR593" s="7"/>
      <c r="CS593" s="2" t="s">
        <v>239</v>
      </c>
      <c r="CT593" s="2" t="s">
        <v>226</v>
      </c>
      <c r="CU593" s="2" t="s">
        <v>2488</v>
      </c>
      <c r="CV593" s="2" t="s">
        <v>335</v>
      </c>
      <c r="CW593" s="2" t="s">
        <v>241</v>
      </c>
      <c r="CX593" s="2" t="s">
        <v>229</v>
      </c>
      <c r="CY593" s="4"/>
      <c r="CZ593" s="8"/>
      <c r="DA593" s="4"/>
      <c r="DB593" s="8"/>
      <c r="DC593" s="7"/>
      <c r="DD593" s="7"/>
      <c r="DE593" s="2" t="s">
        <v>239</v>
      </c>
      <c r="DF593" s="2" t="s">
        <v>226</v>
      </c>
      <c r="DG593" s="2" t="s">
        <v>4016</v>
      </c>
      <c r="DH593" s="2" t="s">
        <v>229</v>
      </c>
      <c r="DI593" s="2" t="s">
        <v>241</v>
      </c>
      <c r="DJ593" s="2" t="s">
        <v>229</v>
      </c>
      <c r="DK593" s="4"/>
      <c r="DL593" s="8"/>
      <c r="DM593" s="4"/>
      <c r="DN593" s="8"/>
      <c r="DO593" s="7"/>
      <c r="DP593" s="7"/>
      <c r="DQ593" s="2" t="s">
        <v>239</v>
      </c>
      <c r="DR593" s="2" t="s">
        <v>226</v>
      </c>
      <c r="DS593" s="2" t="s">
        <v>648</v>
      </c>
      <c r="DT593" s="2" t="s">
        <v>2511</v>
      </c>
      <c r="DU593" s="2" t="s">
        <v>241</v>
      </c>
      <c r="DV593" s="2" t="s">
        <v>229</v>
      </c>
      <c r="DW593" s="4"/>
      <c r="DX593" s="8"/>
      <c r="DY593" s="4"/>
      <c r="DZ593" s="8"/>
      <c r="EA593" s="7"/>
      <c r="EB593" s="7"/>
      <c r="EC593" s="2" t="s">
        <v>1106</v>
      </c>
      <c r="ED593" s="2" t="s">
        <v>226</v>
      </c>
      <c r="EE593" s="2" t="s">
        <v>229</v>
      </c>
      <c r="EF593" s="2" t="s">
        <v>229</v>
      </c>
      <c r="EG593" s="2" t="s">
        <v>241</v>
      </c>
      <c r="EH593" s="2" t="s">
        <v>229</v>
      </c>
      <c r="EI593" s="4"/>
      <c r="EJ593" s="8"/>
      <c r="EK593" s="4"/>
      <c r="EL593" s="8"/>
      <c r="EM593" s="7"/>
      <c r="EN593" s="7"/>
      <c r="EO593" s="2" t="s">
        <v>239</v>
      </c>
      <c r="EP593" s="2" t="s">
        <v>226</v>
      </c>
      <c r="EQ593" s="2" t="s">
        <v>656</v>
      </c>
      <c r="ER593" s="2" t="s">
        <v>1505</v>
      </c>
      <c r="ES593" s="2" t="s">
        <v>241</v>
      </c>
      <c r="ET593" s="2" t="s">
        <v>229</v>
      </c>
      <c r="EU593" s="4"/>
      <c r="EV593" s="8"/>
      <c r="EW593" s="4"/>
      <c r="EX593" s="8"/>
      <c r="EY593" s="7"/>
      <c r="EZ593" s="7"/>
      <c r="FA593" s="2" t="s">
        <v>239</v>
      </c>
      <c r="FB593" s="2" t="s">
        <v>226</v>
      </c>
      <c r="FC593" s="2" t="s">
        <v>656</v>
      </c>
      <c r="FD593" s="2" t="s">
        <v>328</v>
      </c>
      <c r="FE593" s="2" t="s">
        <v>241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226</v>
      </c>
      <c r="FO593" s="2" t="s">
        <v>656</v>
      </c>
      <c r="FP593" s="2" t="s">
        <v>229</v>
      </c>
      <c r="FQ593" s="2" t="s">
        <v>241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226</v>
      </c>
      <c r="GA593" s="2" t="s">
        <v>327</v>
      </c>
      <c r="GB593" s="2" t="s">
        <v>229</v>
      </c>
      <c r="GC593" s="2" t="s">
        <v>241</v>
      </c>
      <c r="GD593" s="2" t="s">
        <v>229</v>
      </c>
      <c r="GE593" s="4"/>
      <c r="GF593" s="8"/>
      <c r="GG593" s="4"/>
      <c r="GH593" s="8"/>
      <c r="GI593" s="7"/>
      <c r="GJ593" s="7"/>
      <c r="GK593" s="2" t="s">
        <v>272</v>
      </c>
      <c r="GL593" s="2" t="s">
        <v>226</v>
      </c>
      <c r="GM593" s="2" t="s">
        <v>229</v>
      </c>
      <c r="GN593" s="2" t="s">
        <v>229</v>
      </c>
      <c r="GO593" s="2" t="s">
        <v>241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239</v>
      </c>
      <c r="GX593" s="2" t="s">
        <v>226</v>
      </c>
      <c r="GY593" s="2" t="s">
        <v>656</v>
      </c>
      <c r="GZ593" s="2" t="s">
        <v>574</v>
      </c>
      <c r="HA593" s="2" t="s">
        <v>241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266</v>
      </c>
      <c r="HJ593" s="2" t="s">
        <v>226</v>
      </c>
      <c r="HK593" s="2" t="s">
        <v>229</v>
      </c>
      <c r="HL593" s="2" t="s">
        <v>229</v>
      </c>
      <c r="HM593" s="2" t="s">
        <v>241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266</v>
      </c>
      <c r="HV593" s="2" t="s">
        <v>226</v>
      </c>
      <c r="HW593" s="2" t="s">
        <v>229</v>
      </c>
      <c r="HX593" s="2" t="s">
        <v>229</v>
      </c>
      <c r="HY593" s="2" t="s">
        <v>241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266</v>
      </c>
      <c r="IH593" s="2" t="s">
        <v>226</v>
      </c>
      <c r="II593" s="2" t="s">
        <v>229</v>
      </c>
      <c r="IJ593" s="2" t="s">
        <v>229</v>
      </c>
      <c r="IK593" s="2" t="s">
        <v>241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664</v>
      </c>
      <c r="IT593" s="2" t="s">
        <v>226</v>
      </c>
      <c r="IU593" s="2" t="s">
        <v>229</v>
      </c>
      <c r="IV593" s="2" t="s">
        <v>229</v>
      </c>
      <c r="IW593" s="2" t="s">
        <v>241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272</v>
      </c>
      <c r="JF593" s="2" t="s">
        <v>226</v>
      </c>
      <c r="JG593" s="2" t="s">
        <v>229</v>
      </c>
      <c r="JH593" s="2" t="s">
        <v>229</v>
      </c>
      <c r="JI593" s="2" t="s">
        <v>241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272</v>
      </c>
      <c r="JR593" s="2" t="s">
        <v>226</v>
      </c>
      <c r="JS593" s="2" t="s">
        <v>229</v>
      </c>
      <c r="JT593" s="2" t="s">
        <v>229</v>
      </c>
      <c r="JU593" s="2" t="s">
        <v>241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272</v>
      </c>
      <c r="KD593" s="2" t="s">
        <v>226</v>
      </c>
      <c r="KE593" s="2" t="s">
        <v>229</v>
      </c>
      <c r="KF593" s="2" t="s">
        <v>229</v>
      </c>
      <c r="KG593" s="2" t="s">
        <v>241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272</v>
      </c>
      <c r="KP593" s="2" t="s">
        <v>226</v>
      </c>
      <c r="KQ593" s="2" t="s">
        <v>229</v>
      </c>
      <c r="KR593" s="2" t="s">
        <v>229</v>
      </c>
      <c r="KS593" s="2" t="s">
        <v>241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272</v>
      </c>
      <c r="LB593" s="2" t="s">
        <v>226</v>
      </c>
      <c r="LC593" s="2" t="s">
        <v>229</v>
      </c>
      <c r="LD593" s="2" t="s">
        <v>229</v>
      </c>
      <c r="LE593" s="2" t="s">
        <v>241</v>
      </c>
      <c r="LF593" s="2" t="s">
        <v>229</v>
      </c>
      <c r="LG593" s="4"/>
      <c r="LH593" s="8"/>
      <c r="LI593" s="4"/>
      <c r="LJ593" s="8"/>
      <c r="LK593" s="7"/>
      <c r="LL593" s="7"/>
      <c r="LM593" s="2" t="s">
        <v>229</v>
      </c>
      <c r="LN593" s="2" t="s">
        <v>229</v>
      </c>
      <c r="LO593" s="2" t="s">
        <v>229</v>
      </c>
      <c r="LP593" s="2" t="s">
        <v>229</v>
      </c>
      <c r="LQ593" s="2" t="s">
        <v>229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272</v>
      </c>
      <c r="LZ593" s="2" t="s">
        <v>226</v>
      </c>
      <c r="MA593" s="2" t="s">
        <v>229</v>
      </c>
      <c r="MB593" s="2" t="s">
        <v>229</v>
      </c>
      <c r="MC593" s="2" t="s">
        <v>241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272</v>
      </c>
      <c r="ML593" s="2" t="s">
        <v>226</v>
      </c>
      <c r="MM593" s="2" t="s">
        <v>229</v>
      </c>
      <c r="MN593" s="2" t="s">
        <v>229</v>
      </c>
      <c r="MO593" s="2" t="s">
        <v>241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266</v>
      </c>
      <c r="MX593" s="2" t="s">
        <v>226</v>
      </c>
      <c r="MY593" s="2" t="s">
        <v>229</v>
      </c>
      <c r="MZ593" s="2" t="s">
        <v>229</v>
      </c>
      <c r="NA593" s="2" t="s">
        <v>241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266</v>
      </c>
      <c r="NJ593" s="2" t="s">
        <v>226</v>
      </c>
      <c r="NK593" s="2" t="s">
        <v>229</v>
      </c>
      <c r="NL593" s="2" t="s">
        <v>229</v>
      </c>
      <c r="NM593" s="2" t="s">
        <v>241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272</v>
      </c>
      <c r="NV593" s="2" t="s">
        <v>226</v>
      </c>
      <c r="NW593" s="2" t="s">
        <v>229</v>
      </c>
      <c r="NX593" s="2" t="s">
        <v>229</v>
      </c>
      <c r="NY593" s="2" t="s">
        <v>241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272</v>
      </c>
      <c r="OH593" s="2" t="s">
        <v>226</v>
      </c>
      <c r="OI593" s="2" t="s">
        <v>229</v>
      </c>
      <c r="OJ593" s="2" t="s">
        <v>229</v>
      </c>
      <c r="OK593" s="2" t="s">
        <v>241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229</v>
      </c>
      <c r="OT593" s="2" t="s">
        <v>229</v>
      </c>
      <c r="OU593" s="2" t="s">
        <v>229</v>
      </c>
      <c r="OV593" s="2" t="s">
        <v>229</v>
      </c>
      <c r="OW593" s="2" t="s">
        <v>229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229</v>
      </c>
      <c r="PF593" s="2" t="s">
        <v>229</v>
      </c>
      <c r="PG593" s="2" t="s">
        <v>229</v>
      </c>
      <c r="PH593" s="2" t="s">
        <v>229</v>
      </c>
      <c r="PI593" s="2" t="s">
        <v>229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229</v>
      </c>
      <c r="PR593" s="2" t="s">
        <v>229</v>
      </c>
      <c r="PS593" s="2" t="s">
        <v>229</v>
      </c>
      <c r="PT593" s="2" t="s">
        <v>229</v>
      </c>
      <c r="PU593" s="2" t="s">
        <v>229</v>
      </c>
      <c r="PV593" s="2" t="s">
        <v>229</v>
      </c>
      <c r="PW593" s="4"/>
      <c r="PX593" s="8"/>
      <c r="PY593" s="4"/>
      <c r="PZ593" s="8"/>
      <c r="QA593" s="7"/>
      <c r="QB593" s="7"/>
      <c r="QC593" s="2" t="s">
        <v>281</v>
      </c>
      <c r="QD593" s="2" t="s">
        <v>226</v>
      </c>
      <c r="QE593" s="2" t="s">
        <v>229</v>
      </c>
      <c r="QF593" s="2" t="s">
        <v>229</v>
      </c>
      <c r="QG593" s="2" t="s">
        <v>241</v>
      </c>
      <c r="QH593" s="2" t="s">
        <v>229</v>
      </c>
      <c r="QI593" s="4"/>
      <c r="QJ593" s="8"/>
      <c r="QK593" s="4"/>
      <c r="QL593" s="8"/>
      <c r="QM593" s="7"/>
      <c r="QN593" s="7"/>
      <c r="QO593" s="2" t="s">
        <v>229</v>
      </c>
      <c r="QP593" s="2" t="s">
        <v>229</v>
      </c>
      <c r="QQ593" s="2" t="s">
        <v>229</v>
      </c>
      <c r="QR593" s="2" t="s">
        <v>229</v>
      </c>
      <c r="QS593" s="2" t="s">
        <v>229</v>
      </c>
      <c r="QT593" s="2" t="s">
        <v>229</v>
      </c>
      <c r="QU593" s="4"/>
      <c r="QV593" s="8"/>
      <c r="QW593" s="4"/>
      <c r="QX593" s="8"/>
      <c r="QY593" s="7"/>
      <c r="QZ593" s="7"/>
      <c r="RA593" s="2" t="s">
        <v>272</v>
      </c>
      <c r="RB593" s="2" t="s">
        <v>226</v>
      </c>
      <c r="RC593" s="2" t="s">
        <v>229</v>
      </c>
      <c r="RD593" s="2" t="s">
        <v>229</v>
      </c>
      <c r="RE593" s="2" t="s">
        <v>241</v>
      </c>
      <c r="RF593" s="2" t="s">
        <v>229</v>
      </c>
      <c r="RG593" s="4"/>
      <c r="RH593" s="8"/>
      <c r="RI593" s="4"/>
      <c r="RJ593" s="8"/>
      <c r="RK593" s="7"/>
      <c r="RL593" s="7"/>
      <c r="RM593" s="2" t="s">
        <v>272</v>
      </c>
      <c r="RN593" s="2" t="s">
        <v>226</v>
      </c>
      <c r="RO593" s="2" t="s">
        <v>229</v>
      </c>
      <c r="RP593" s="2" t="s">
        <v>229</v>
      </c>
      <c r="RQ593" s="2" t="s">
        <v>241</v>
      </c>
      <c r="RR593" s="2" t="s">
        <v>229</v>
      </c>
      <c r="RS593" s="4"/>
      <c r="RT593" s="8"/>
      <c r="RU593" s="4"/>
      <c r="RV593" s="8"/>
      <c r="RW593" s="7"/>
      <c r="RX593" s="7"/>
      <c r="RY593" s="2" t="s">
        <v>229</v>
      </c>
      <c r="RZ593" s="2" t="s">
        <v>229</v>
      </c>
      <c r="SA593" s="2" t="s">
        <v>229</v>
      </c>
      <c r="SB593" s="2" t="s">
        <v>229</v>
      </c>
      <c r="SC593" s="2" t="s">
        <v>229</v>
      </c>
      <c r="SD593" s="2" t="s">
        <v>229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>
        <v>90</v>
      </c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>
        <v>210</v>
      </c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</row>
    <row r="594">
      <c r="A594" s="2" t="s">
        <v>4202</v>
      </c>
      <c r="B594" s="2" t="s">
        <v>216</v>
      </c>
      <c r="C594" s="2" t="s">
        <v>3859</v>
      </c>
      <c r="D594" s="2" t="s">
        <v>3164</v>
      </c>
      <c r="E594" s="2" t="s">
        <v>3497</v>
      </c>
      <c r="F594" s="2" t="s">
        <v>2361</v>
      </c>
      <c r="G594" s="2" t="s">
        <v>4010</v>
      </c>
      <c r="H594" s="2" t="s">
        <v>4011</v>
      </c>
      <c r="I594" s="2" t="s">
        <v>4201</v>
      </c>
      <c r="J594" s="2" t="s">
        <v>285</v>
      </c>
      <c r="K594" s="2" t="s">
        <v>4013</v>
      </c>
      <c r="L594" s="3">
        <v>35.71</v>
      </c>
      <c r="M594" s="3">
        <v>37.5</v>
      </c>
      <c r="N594" s="3">
        <v>74.99</v>
      </c>
      <c r="O594" s="2" t="s">
        <v>226</v>
      </c>
      <c r="P594" s="2" t="s">
        <v>618</v>
      </c>
      <c r="Q594" s="2" t="s">
        <v>228</v>
      </c>
      <c r="R594" s="2" t="s">
        <v>229</v>
      </c>
      <c r="S594" s="2" t="s">
        <v>4014</v>
      </c>
      <c r="T594" s="2" t="s">
        <v>2437</v>
      </c>
      <c r="U594" s="2" t="s">
        <v>232</v>
      </c>
      <c r="V594" s="2" t="s">
        <v>1142</v>
      </c>
      <c r="W594" s="2" t="s">
        <v>1009</v>
      </c>
      <c r="X594" s="2" t="s">
        <v>229</v>
      </c>
      <c r="Y594" s="2" t="s">
        <v>656</v>
      </c>
      <c r="Z594" s="4"/>
      <c r="AA594" s="4">
        <f>=ROUNDDOWN({0},0)</f>
      </c>
      <c r="AB594" s="5">
        <v>17</v>
      </c>
      <c r="AC594" s="2" t="s">
        <v>416</v>
      </c>
      <c r="AD594" s="4">
        <v>170</v>
      </c>
      <c r="AE594" s="4">
        <v>430</v>
      </c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>
        <v>54</v>
      </c>
      <c r="AQ594" s="8">
        <v>2217.78</v>
      </c>
      <c r="AR594" s="4"/>
      <c r="AS594" s="8"/>
      <c r="AT594" s="7"/>
      <c r="AU594" s="7"/>
      <c r="AV594" s="4" t="s">
        <v>229</v>
      </c>
      <c r="AW594" s="8" t="s">
        <v>229</v>
      </c>
      <c r="AX594" s="4" t="s">
        <v>229</v>
      </c>
      <c r="AY594" s="8" t="s">
        <v>229</v>
      </c>
      <c r="AZ594" s="7" t="s">
        <v>229</v>
      </c>
      <c r="BA594" s="7" t="s">
        <v>229</v>
      </c>
      <c r="BB594" s="7">
        <v>0.423</v>
      </c>
      <c r="BC594" s="4" t="s">
        <v>229</v>
      </c>
      <c r="BD594" s="8" t="s">
        <v>229</v>
      </c>
      <c r="BE594" s="4" t="s">
        <v>229</v>
      </c>
      <c r="BF594" s="8" t="s">
        <v>229</v>
      </c>
      <c r="BG594" s="7" t="s">
        <v>229</v>
      </c>
      <c r="BH594" s="7" t="s">
        <v>229</v>
      </c>
      <c r="BI594" s="7" t="s">
        <v>229</v>
      </c>
      <c r="BJ594" s="4">
        <v>54</v>
      </c>
      <c r="BK594" s="8">
        <v>2217.78</v>
      </c>
      <c r="BL594" s="2" t="s">
        <v>16</v>
      </c>
      <c r="BM594" s="7">
        <v>1</v>
      </c>
      <c r="BN594" s="7">
        <v>1</v>
      </c>
      <c r="BO594" s="4">
        <v>54</v>
      </c>
      <c r="BP594" s="8">
        <v>2217.78</v>
      </c>
      <c r="BQ594" s="4"/>
      <c r="BR594" s="8"/>
      <c r="BS594" s="7"/>
      <c r="BT594" s="7"/>
      <c r="BU594" s="2" t="s">
        <v>239</v>
      </c>
      <c r="BV594" s="2" t="s">
        <v>226</v>
      </c>
      <c r="BW594" s="2" t="s">
        <v>229</v>
      </c>
      <c r="BX594" s="2" t="s">
        <v>379</v>
      </c>
      <c r="BY594" s="2" t="s">
        <v>241</v>
      </c>
      <c r="BZ594" s="2" t="s">
        <v>229</v>
      </c>
      <c r="CA594" s="4"/>
      <c r="CB594" s="8"/>
      <c r="CC594" s="4"/>
      <c r="CD594" s="8"/>
      <c r="CE594" s="7"/>
      <c r="CF594" s="7"/>
      <c r="CG594" s="2" t="s">
        <v>239</v>
      </c>
      <c r="CH594" s="2" t="s">
        <v>226</v>
      </c>
      <c r="CI594" s="2" t="s">
        <v>656</v>
      </c>
      <c r="CJ594" s="2" t="s">
        <v>2517</v>
      </c>
      <c r="CK594" s="2" t="s">
        <v>241</v>
      </c>
      <c r="CL594" s="2" t="s">
        <v>229</v>
      </c>
      <c r="CM594" s="4"/>
      <c r="CN594" s="8"/>
      <c r="CO594" s="4"/>
      <c r="CP594" s="8"/>
      <c r="CQ594" s="7"/>
      <c r="CR594" s="7"/>
      <c r="CS594" s="2" t="s">
        <v>239</v>
      </c>
      <c r="CT594" s="2" t="s">
        <v>226</v>
      </c>
      <c r="CU594" s="2" t="s">
        <v>2488</v>
      </c>
      <c r="CV594" s="2" t="s">
        <v>1055</v>
      </c>
      <c r="CW594" s="2" t="s">
        <v>241</v>
      </c>
      <c r="CX594" s="2" t="s">
        <v>229</v>
      </c>
      <c r="CY594" s="4"/>
      <c r="CZ594" s="8"/>
      <c r="DA594" s="4"/>
      <c r="DB594" s="8"/>
      <c r="DC594" s="7"/>
      <c r="DD594" s="7"/>
      <c r="DE594" s="2" t="s">
        <v>239</v>
      </c>
      <c r="DF594" s="2" t="s">
        <v>226</v>
      </c>
      <c r="DG594" s="2" t="s">
        <v>4016</v>
      </c>
      <c r="DH594" s="2" t="s">
        <v>327</v>
      </c>
      <c r="DI594" s="2" t="s">
        <v>241</v>
      </c>
      <c r="DJ594" s="2" t="s">
        <v>229</v>
      </c>
      <c r="DK594" s="4"/>
      <c r="DL594" s="8"/>
      <c r="DM594" s="4"/>
      <c r="DN594" s="8"/>
      <c r="DO594" s="7"/>
      <c r="DP594" s="7"/>
      <c r="DQ594" s="2" t="s">
        <v>239</v>
      </c>
      <c r="DR594" s="2" t="s">
        <v>226</v>
      </c>
      <c r="DS594" s="2" t="s">
        <v>648</v>
      </c>
      <c r="DT594" s="2" t="s">
        <v>229</v>
      </c>
      <c r="DU594" s="2" t="s">
        <v>241</v>
      </c>
      <c r="DV594" s="2" t="s">
        <v>229</v>
      </c>
      <c r="DW594" s="4"/>
      <c r="DX594" s="8"/>
      <c r="DY594" s="4"/>
      <c r="DZ594" s="8"/>
      <c r="EA594" s="7"/>
      <c r="EB594" s="7"/>
      <c r="EC594" s="2" t="s">
        <v>1106</v>
      </c>
      <c r="ED594" s="2" t="s">
        <v>226</v>
      </c>
      <c r="EE594" s="2" t="s">
        <v>229</v>
      </c>
      <c r="EF594" s="2" t="s">
        <v>229</v>
      </c>
      <c r="EG594" s="2" t="s">
        <v>241</v>
      </c>
      <c r="EH594" s="2" t="s">
        <v>229</v>
      </c>
      <c r="EI594" s="4"/>
      <c r="EJ594" s="8"/>
      <c r="EK594" s="4"/>
      <c r="EL594" s="8"/>
      <c r="EM594" s="7"/>
      <c r="EN594" s="7"/>
      <c r="EO594" s="2" t="s">
        <v>239</v>
      </c>
      <c r="EP594" s="2" t="s">
        <v>226</v>
      </c>
      <c r="EQ594" s="2" t="s">
        <v>656</v>
      </c>
      <c r="ER594" s="2" t="s">
        <v>1114</v>
      </c>
      <c r="ES594" s="2" t="s">
        <v>241</v>
      </c>
      <c r="ET594" s="2" t="s">
        <v>229</v>
      </c>
      <c r="EU594" s="4"/>
      <c r="EV594" s="8"/>
      <c r="EW594" s="4"/>
      <c r="EX594" s="8"/>
      <c r="EY594" s="7"/>
      <c r="EZ594" s="7"/>
      <c r="FA594" s="2" t="s">
        <v>239</v>
      </c>
      <c r="FB594" s="2" t="s">
        <v>226</v>
      </c>
      <c r="FC594" s="2" t="s">
        <v>656</v>
      </c>
      <c r="FD594" s="2" t="s">
        <v>4203</v>
      </c>
      <c r="FE594" s="2" t="s">
        <v>241</v>
      </c>
      <c r="FF594" s="2" t="s">
        <v>229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226</v>
      </c>
      <c r="FO594" s="2" t="s">
        <v>656</v>
      </c>
      <c r="FP594" s="2" t="s">
        <v>229</v>
      </c>
      <c r="FQ594" s="2" t="s">
        <v>241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226</v>
      </c>
      <c r="GA594" s="2" t="s">
        <v>327</v>
      </c>
      <c r="GB594" s="2" t="s">
        <v>591</v>
      </c>
      <c r="GC594" s="2" t="s">
        <v>241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272</v>
      </c>
      <c r="GL594" s="2" t="s">
        <v>226</v>
      </c>
      <c r="GM594" s="2" t="s">
        <v>229</v>
      </c>
      <c r="GN594" s="2" t="s">
        <v>229</v>
      </c>
      <c r="GO594" s="2" t="s">
        <v>241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239</v>
      </c>
      <c r="GX594" s="2" t="s">
        <v>226</v>
      </c>
      <c r="GY594" s="2" t="s">
        <v>656</v>
      </c>
      <c r="GZ594" s="2" t="s">
        <v>383</v>
      </c>
      <c r="HA594" s="2" t="s">
        <v>241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266</v>
      </c>
      <c r="HJ594" s="2" t="s">
        <v>226</v>
      </c>
      <c r="HK594" s="2" t="s">
        <v>229</v>
      </c>
      <c r="HL594" s="2" t="s">
        <v>229</v>
      </c>
      <c r="HM594" s="2" t="s">
        <v>241</v>
      </c>
      <c r="HN594" s="2" t="s">
        <v>229</v>
      </c>
      <c r="HO594" s="4"/>
      <c r="HP594" s="8"/>
      <c r="HQ594" s="4"/>
      <c r="HR594" s="8"/>
      <c r="HS594" s="7"/>
      <c r="HT594" s="7"/>
      <c r="HU594" s="2" t="s">
        <v>266</v>
      </c>
      <c r="HV594" s="2" t="s">
        <v>226</v>
      </c>
      <c r="HW594" s="2" t="s">
        <v>229</v>
      </c>
      <c r="HX594" s="2" t="s">
        <v>229</v>
      </c>
      <c r="HY594" s="2" t="s">
        <v>241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266</v>
      </c>
      <c r="IH594" s="2" t="s">
        <v>226</v>
      </c>
      <c r="II594" s="2" t="s">
        <v>229</v>
      </c>
      <c r="IJ594" s="2" t="s">
        <v>229</v>
      </c>
      <c r="IK594" s="2" t="s">
        <v>241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664</v>
      </c>
      <c r="IT594" s="2" t="s">
        <v>226</v>
      </c>
      <c r="IU594" s="2" t="s">
        <v>229</v>
      </c>
      <c r="IV594" s="2" t="s">
        <v>229</v>
      </c>
      <c r="IW594" s="2" t="s">
        <v>241</v>
      </c>
      <c r="IX594" s="2" t="s">
        <v>229</v>
      </c>
      <c r="IY594" s="4"/>
      <c r="IZ594" s="8"/>
      <c r="JA594" s="4"/>
      <c r="JB594" s="8"/>
      <c r="JC594" s="7"/>
      <c r="JD594" s="7"/>
      <c r="JE594" s="2" t="s">
        <v>272</v>
      </c>
      <c r="JF594" s="2" t="s">
        <v>226</v>
      </c>
      <c r="JG594" s="2" t="s">
        <v>229</v>
      </c>
      <c r="JH594" s="2" t="s">
        <v>229</v>
      </c>
      <c r="JI594" s="2" t="s">
        <v>241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272</v>
      </c>
      <c r="JR594" s="2" t="s">
        <v>226</v>
      </c>
      <c r="JS594" s="2" t="s">
        <v>229</v>
      </c>
      <c r="JT594" s="2" t="s">
        <v>229</v>
      </c>
      <c r="JU594" s="2" t="s">
        <v>241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272</v>
      </c>
      <c r="KD594" s="2" t="s">
        <v>226</v>
      </c>
      <c r="KE594" s="2" t="s">
        <v>229</v>
      </c>
      <c r="KF594" s="2" t="s">
        <v>229</v>
      </c>
      <c r="KG594" s="2" t="s">
        <v>241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272</v>
      </c>
      <c r="KP594" s="2" t="s">
        <v>226</v>
      </c>
      <c r="KQ594" s="2" t="s">
        <v>229</v>
      </c>
      <c r="KR594" s="2" t="s">
        <v>229</v>
      </c>
      <c r="KS594" s="2" t="s">
        <v>241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272</v>
      </c>
      <c r="LB594" s="2" t="s">
        <v>226</v>
      </c>
      <c r="LC594" s="2" t="s">
        <v>229</v>
      </c>
      <c r="LD594" s="2" t="s">
        <v>229</v>
      </c>
      <c r="LE594" s="2" t="s">
        <v>241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229</v>
      </c>
      <c r="LN594" s="2" t="s">
        <v>229</v>
      </c>
      <c r="LO594" s="2" t="s">
        <v>229</v>
      </c>
      <c r="LP594" s="2" t="s">
        <v>229</v>
      </c>
      <c r="LQ594" s="2" t="s">
        <v>229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272</v>
      </c>
      <c r="LZ594" s="2" t="s">
        <v>226</v>
      </c>
      <c r="MA594" s="2" t="s">
        <v>229</v>
      </c>
      <c r="MB594" s="2" t="s">
        <v>229</v>
      </c>
      <c r="MC594" s="2" t="s">
        <v>241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272</v>
      </c>
      <c r="ML594" s="2" t="s">
        <v>226</v>
      </c>
      <c r="MM594" s="2" t="s">
        <v>229</v>
      </c>
      <c r="MN594" s="2" t="s">
        <v>229</v>
      </c>
      <c r="MO594" s="2" t="s">
        <v>241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266</v>
      </c>
      <c r="MX594" s="2" t="s">
        <v>226</v>
      </c>
      <c r="MY594" s="2" t="s">
        <v>229</v>
      </c>
      <c r="MZ594" s="2" t="s">
        <v>229</v>
      </c>
      <c r="NA594" s="2" t="s">
        <v>241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266</v>
      </c>
      <c r="NJ594" s="2" t="s">
        <v>226</v>
      </c>
      <c r="NK594" s="2" t="s">
        <v>229</v>
      </c>
      <c r="NL594" s="2" t="s">
        <v>229</v>
      </c>
      <c r="NM594" s="2" t="s">
        <v>241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272</v>
      </c>
      <c r="NV594" s="2" t="s">
        <v>226</v>
      </c>
      <c r="NW594" s="2" t="s">
        <v>229</v>
      </c>
      <c r="NX594" s="2" t="s">
        <v>229</v>
      </c>
      <c r="NY594" s="2" t="s">
        <v>241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272</v>
      </c>
      <c r="OH594" s="2" t="s">
        <v>226</v>
      </c>
      <c r="OI594" s="2" t="s">
        <v>229</v>
      </c>
      <c r="OJ594" s="2" t="s">
        <v>229</v>
      </c>
      <c r="OK594" s="2" t="s">
        <v>241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229</v>
      </c>
      <c r="OT594" s="2" t="s">
        <v>229</v>
      </c>
      <c r="OU594" s="2" t="s">
        <v>229</v>
      </c>
      <c r="OV594" s="2" t="s">
        <v>229</v>
      </c>
      <c r="OW594" s="2" t="s">
        <v>229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229</v>
      </c>
      <c r="PF594" s="2" t="s">
        <v>229</v>
      </c>
      <c r="PG594" s="2" t="s">
        <v>229</v>
      </c>
      <c r="PH594" s="2" t="s">
        <v>229</v>
      </c>
      <c r="PI594" s="2" t="s">
        <v>229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229</v>
      </c>
      <c r="PR594" s="2" t="s">
        <v>229</v>
      </c>
      <c r="PS594" s="2" t="s">
        <v>229</v>
      </c>
      <c r="PT594" s="2" t="s">
        <v>229</v>
      </c>
      <c r="PU594" s="2" t="s">
        <v>229</v>
      </c>
      <c r="PV594" s="2" t="s">
        <v>229</v>
      </c>
      <c r="PW594" s="4"/>
      <c r="PX594" s="8"/>
      <c r="PY594" s="4"/>
      <c r="PZ594" s="8"/>
      <c r="QA594" s="7"/>
      <c r="QB594" s="7"/>
      <c r="QC594" s="2" t="s">
        <v>281</v>
      </c>
      <c r="QD594" s="2" t="s">
        <v>226</v>
      </c>
      <c r="QE594" s="2" t="s">
        <v>229</v>
      </c>
      <c r="QF594" s="2" t="s">
        <v>229</v>
      </c>
      <c r="QG594" s="2" t="s">
        <v>241</v>
      </c>
      <c r="QH594" s="2" t="s">
        <v>229</v>
      </c>
      <c r="QI594" s="4"/>
      <c r="QJ594" s="8"/>
      <c r="QK594" s="4"/>
      <c r="QL594" s="8"/>
      <c r="QM594" s="7"/>
      <c r="QN594" s="7"/>
      <c r="QO594" s="2" t="s">
        <v>229</v>
      </c>
      <c r="QP594" s="2" t="s">
        <v>229</v>
      </c>
      <c r="QQ594" s="2" t="s">
        <v>229</v>
      </c>
      <c r="QR594" s="2" t="s">
        <v>229</v>
      </c>
      <c r="QS594" s="2" t="s">
        <v>229</v>
      </c>
      <c r="QT594" s="2" t="s">
        <v>229</v>
      </c>
      <c r="QU594" s="4"/>
      <c r="QV594" s="8"/>
      <c r="QW594" s="4"/>
      <c r="QX594" s="8"/>
      <c r="QY594" s="7"/>
      <c r="QZ594" s="7"/>
      <c r="RA594" s="2" t="s">
        <v>272</v>
      </c>
      <c r="RB594" s="2" t="s">
        <v>226</v>
      </c>
      <c r="RC594" s="2" t="s">
        <v>229</v>
      </c>
      <c r="RD594" s="2" t="s">
        <v>229</v>
      </c>
      <c r="RE594" s="2" t="s">
        <v>241</v>
      </c>
      <c r="RF594" s="2" t="s">
        <v>229</v>
      </c>
      <c r="RG594" s="4"/>
      <c r="RH594" s="8"/>
      <c r="RI594" s="4"/>
      <c r="RJ594" s="8"/>
      <c r="RK594" s="7"/>
      <c r="RL594" s="7"/>
      <c r="RM594" s="2" t="s">
        <v>272</v>
      </c>
      <c r="RN594" s="2" t="s">
        <v>226</v>
      </c>
      <c r="RO594" s="2" t="s">
        <v>229</v>
      </c>
      <c r="RP594" s="2" t="s">
        <v>229</v>
      </c>
      <c r="RQ594" s="2" t="s">
        <v>241</v>
      </c>
      <c r="RR594" s="2" t="s">
        <v>229</v>
      </c>
      <c r="RS594" s="4"/>
      <c r="RT594" s="8"/>
      <c r="RU594" s="4"/>
      <c r="RV594" s="8"/>
      <c r="RW594" s="7"/>
      <c r="RX594" s="7"/>
      <c r="RY594" s="2" t="s">
        <v>229</v>
      </c>
      <c r="RZ594" s="2" t="s">
        <v>229</v>
      </c>
      <c r="SA594" s="2" t="s">
        <v>229</v>
      </c>
      <c r="SB594" s="2" t="s">
        <v>229</v>
      </c>
      <c r="SC594" s="2" t="s">
        <v>229</v>
      </c>
      <c r="SD594" s="2" t="s">
        <v>229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>
        <v>170</v>
      </c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>
        <v>260</v>
      </c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</row>
    <row r="595">
      <c r="A595" s="2" t="s">
        <v>4204</v>
      </c>
      <c r="B595" s="2" t="s">
        <v>216</v>
      </c>
      <c r="C595" s="2" t="s">
        <v>3859</v>
      </c>
      <c r="D595" s="2" t="s">
        <v>3164</v>
      </c>
      <c r="E595" s="2" t="s">
        <v>3165</v>
      </c>
      <c r="F595" s="2" t="s">
        <v>1433</v>
      </c>
      <c r="G595" s="2" t="s">
        <v>3860</v>
      </c>
      <c r="H595" s="2" t="s">
        <v>3861</v>
      </c>
      <c r="I595" s="2" t="s">
        <v>4205</v>
      </c>
      <c r="J595" s="2" t="s">
        <v>224</v>
      </c>
      <c r="K595" s="2" t="s">
        <v>1878</v>
      </c>
      <c r="L595" s="3">
        <v>43.34</v>
      </c>
      <c r="M595" s="3">
        <v>45.51</v>
      </c>
      <c r="N595" s="3">
        <v>84.99</v>
      </c>
      <c r="O595" s="2" t="s">
        <v>226</v>
      </c>
      <c r="P595" s="2" t="s">
        <v>342</v>
      </c>
      <c r="Q595" s="2" t="s">
        <v>228</v>
      </c>
      <c r="R595" s="2" t="s">
        <v>229</v>
      </c>
      <c r="S595" s="2" t="s">
        <v>4206</v>
      </c>
      <c r="T595" s="2" t="s">
        <v>3733</v>
      </c>
      <c r="U595" s="2" t="s">
        <v>286</v>
      </c>
      <c r="V595" s="2" t="s">
        <v>2307</v>
      </c>
      <c r="W595" s="2" t="s">
        <v>3757</v>
      </c>
      <c r="X595" s="2" t="s">
        <v>3573</v>
      </c>
      <c r="Y595" s="2" t="s">
        <v>301</v>
      </c>
      <c r="Z595" s="4">
        <v>168</v>
      </c>
      <c r="AA595" s="4">
        <f>=ROUNDDOWN(12.9230769230769,0)</f>
      </c>
      <c r="AB595" s="5">
        <v>13</v>
      </c>
      <c r="AC595" s="2" t="s">
        <v>3992</v>
      </c>
      <c r="AD595" s="4">
        <v>160</v>
      </c>
      <c r="AE595" s="4">
        <v>320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>
        <v>5</v>
      </c>
      <c r="AQ595" s="8">
        <v>243.43</v>
      </c>
      <c r="AR595" s="4">
        <v>14</v>
      </c>
      <c r="AS595" s="8">
        <v>653.28</v>
      </c>
      <c r="AT595" s="7">
        <v>-0.6429</v>
      </c>
      <c r="AU595" s="7">
        <v>-0.6274</v>
      </c>
      <c r="AV595" s="4">
        <v>16</v>
      </c>
      <c r="AW595" s="8">
        <v>910.23</v>
      </c>
      <c r="AX595" s="4">
        <v>25</v>
      </c>
      <c r="AY595" s="8">
        <v>1318.4</v>
      </c>
      <c r="AZ595" s="7">
        <v>-0.36</v>
      </c>
      <c r="BA595" s="7">
        <v>-0.3096</v>
      </c>
      <c r="BB595" s="7">
        <v>0.2674</v>
      </c>
      <c r="BC595" s="4">
        <v>16</v>
      </c>
      <c r="BD595" s="8">
        <v>910.23</v>
      </c>
      <c r="BE595" s="4">
        <v>25</v>
      </c>
      <c r="BF595" s="8">
        <v>1318.4</v>
      </c>
      <c r="BG595" s="7">
        <v>-0.36</v>
      </c>
      <c r="BH595" s="7">
        <v>-0.3096</v>
      </c>
      <c r="BI595" s="7">
        <v>1</v>
      </c>
      <c r="BJ595" s="4">
        <v>5</v>
      </c>
      <c r="BK595" s="8">
        <v>243.43</v>
      </c>
      <c r="BL595" s="2" t="s">
        <v>4207</v>
      </c>
      <c r="BM595" s="7">
        <v>1</v>
      </c>
      <c r="BN595" s="7">
        <v>1</v>
      </c>
      <c r="BO595" s="4">
        <v>3</v>
      </c>
      <c r="BP595" s="8">
        <v>149.52</v>
      </c>
      <c r="BQ595" s="4">
        <v>2</v>
      </c>
      <c r="BR595" s="8">
        <v>99.68</v>
      </c>
      <c r="BS595" s="7">
        <v>0.5</v>
      </c>
      <c r="BT595" s="7">
        <v>0.5</v>
      </c>
      <c r="BU595" s="2" t="s">
        <v>239</v>
      </c>
      <c r="BV595" s="2" t="s">
        <v>226</v>
      </c>
      <c r="BW595" s="2" t="s">
        <v>229</v>
      </c>
      <c r="BX595" s="2" t="s">
        <v>3360</v>
      </c>
      <c r="BY595" s="2" t="s">
        <v>241</v>
      </c>
      <c r="BZ595" s="2" t="s">
        <v>229</v>
      </c>
      <c r="CA595" s="4">
        <v>1</v>
      </c>
      <c r="CB595" s="8">
        <v>45.15</v>
      </c>
      <c r="CC595" s="4">
        <v>7</v>
      </c>
      <c r="CD595" s="8">
        <v>316.05</v>
      </c>
      <c r="CE595" s="7">
        <v>-0.8571</v>
      </c>
      <c r="CF595" s="7">
        <v>-0.8571</v>
      </c>
      <c r="CG595" s="2" t="s">
        <v>239</v>
      </c>
      <c r="CH595" s="2" t="s">
        <v>226</v>
      </c>
      <c r="CI595" s="2" t="s">
        <v>1024</v>
      </c>
      <c r="CJ595" s="2" t="s">
        <v>4208</v>
      </c>
      <c r="CK595" s="2" t="s">
        <v>241</v>
      </c>
      <c r="CL595" s="2" t="s">
        <v>229</v>
      </c>
      <c r="CM595" s="4">
        <v>1</v>
      </c>
      <c r="CN595" s="8">
        <v>48.76</v>
      </c>
      <c r="CO595" s="4">
        <v>2</v>
      </c>
      <c r="CP595" s="8">
        <v>97.52</v>
      </c>
      <c r="CQ595" s="7">
        <v>-0.5</v>
      </c>
      <c r="CR595" s="7">
        <v>-0.5</v>
      </c>
      <c r="CS595" s="2" t="s">
        <v>239</v>
      </c>
      <c r="CT595" s="2" t="s">
        <v>226</v>
      </c>
      <c r="CU595" s="2" t="s">
        <v>301</v>
      </c>
      <c r="CV595" s="2" t="s">
        <v>973</v>
      </c>
      <c r="CW595" s="2" t="s">
        <v>241</v>
      </c>
      <c r="CX595" s="2" t="s">
        <v>229</v>
      </c>
      <c r="CY595" s="4"/>
      <c r="CZ595" s="8"/>
      <c r="DA595" s="4"/>
      <c r="DB595" s="8"/>
      <c r="DC595" s="7"/>
      <c r="DD595" s="7"/>
      <c r="DE595" s="2" t="s">
        <v>239</v>
      </c>
      <c r="DF595" s="2" t="s">
        <v>226</v>
      </c>
      <c r="DG595" s="2" t="s">
        <v>301</v>
      </c>
      <c r="DH595" s="2" t="s">
        <v>2993</v>
      </c>
      <c r="DI595" s="2" t="s">
        <v>241</v>
      </c>
      <c r="DJ595" s="2" t="s">
        <v>229</v>
      </c>
      <c r="DK595" s="4"/>
      <c r="DL595" s="8"/>
      <c r="DM595" s="4"/>
      <c r="DN595" s="8"/>
      <c r="DO595" s="7"/>
      <c r="DP595" s="7"/>
      <c r="DQ595" s="2" t="s">
        <v>239</v>
      </c>
      <c r="DR595" s="2" t="s">
        <v>226</v>
      </c>
      <c r="DS595" s="2" t="s">
        <v>1487</v>
      </c>
      <c r="DT595" s="2" t="s">
        <v>2998</v>
      </c>
      <c r="DU595" s="2" t="s">
        <v>241</v>
      </c>
      <c r="DV595" s="2" t="s">
        <v>229</v>
      </c>
      <c r="DW595" s="4"/>
      <c r="DX595" s="8"/>
      <c r="DY595" s="4">
        <v>1</v>
      </c>
      <c r="DZ595" s="8">
        <v>46.74</v>
      </c>
      <c r="EA595" s="7">
        <v>-1</v>
      </c>
      <c r="EB595" s="7">
        <v>-1</v>
      </c>
      <c r="EC595" s="2" t="s">
        <v>239</v>
      </c>
      <c r="ED595" s="2" t="s">
        <v>226</v>
      </c>
      <c r="EE595" s="2" t="s">
        <v>547</v>
      </c>
      <c r="EF595" s="2" t="s">
        <v>354</v>
      </c>
      <c r="EG595" s="2" t="s">
        <v>241</v>
      </c>
      <c r="EH595" s="2" t="s">
        <v>229</v>
      </c>
      <c r="EI595" s="4"/>
      <c r="EJ595" s="8"/>
      <c r="EK595" s="4">
        <v>1</v>
      </c>
      <c r="EL595" s="8">
        <v>47.78</v>
      </c>
      <c r="EM595" s="7">
        <v>-1</v>
      </c>
      <c r="EN595" s="7">
        <v>-1</v>
      </c>
      <c r="EO595" s="2" t="s">
        <v>239</v>
      </c>
      <c r="EP595" s="2" t="s">
        <v>226</v>
      </c>
      <c r="EQ595" s="2" t="s">
        <v>1545</v>
      </c>
      <c r="ER595" s="2" t="s">
        <v>1292</v>
      </c>
      <c r="ES595" s="2" t="s">
        <v>241</v>
      </c>
      <c r="ET595" s="2" t="s">
        <v>229</v>
      </c>
      <c r="EU595" s="4"/>
      <c r="EV595" s="8"/>
      <c r="EW595" s="4"/>
      <c r="EX595" s="8"/>
      <c r="EY595" s="7"/>
      <c r="EZ595" s="7"/>
      <c r="FA595" s="2" t="s">
        <v>239</v>
      </c>
      <c r="FB595" s="2" t="s">
        <v>226</v>
      </c>
      <c r="FC595" s="2" t="s">
        <v>3419</v>
      </c>
      <c r="FD595" s="2" t="s">
        <v>304</v>
      </c>
      <c r="FE595" s="2" t="s">
        <v>241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226</v>
      </c>
      <c r="FO595" s="2" t="s">
        <v>301</v>
      </c>
      <c r="FP595" s="2" t="s">
        <v>973</v>
      </c>
      <c r="FQ595" s="2" t="s">
        <v>241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226</v>
      </c>
      <c r="GA595" s="2" t="s">
        <v>327</v>
      </c>
      <c r="GB595" s="2" t="s">
        <v>229</v>
      </c>
      <c r="GC595" s="2" t="s">
        <v>241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714</v>
      </c>
      <c r="GL595" s="2" t="s">
        <v>275</v>
      </c>
      <c r="GM595" s="2" t="s">
        <v>1309</v>
      </c>
      <c r="GN595" s="2" t="s">
        <v>613</v>
      </c>
      <c r="GO595" s="2" t="s">
        <v>241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239</v>
      </c>
      <c r="GX595" s="2" t="s">
        <v>226</v>
      </c>
      <c r="GY595" s="2" t="s">
        <v>1492</v>
      </c>
      <c r="GZ595" s="2" t="s">
        <v>859</v>
      </c>
      <c r="HA595" s="2" t="s">
        <v>241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281</v>
      </c>
      <c r="HJ595" s="2" t="s">
        <v>226</v>
      </c>
      <c r="HK595" s="2" t="s">
        <v>229</v>
      </c>
      <c r="HL595" s="2" t="s">
        <v>229</v>
      </c>
      <c r="HM595" s="2" t="s">
        <v>241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239</v>
      </c>
      <c r="HV595" s="2" t="s">
        <v>226</v>
      </c>
      <c r="HW595" s="2" t="s">
        <v>1022</v>
      </c>
      <c r="HX595" s="2" t="s">
        <v>654</v>
      </c>
      <c r="HY595" s="2" t="s">
        <v>241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266</v>
      </c>
      <c r="IH595" s="2" t="s">
        <v>226</v>
      </c>
      <c r="II595" s="2" t="s">
        <v>229</v>
      </c>
      <c r="IJ595" s="2" t="s">
        <v>229</v>
      </c>
      <c r="IK595" s="2" t="s">
        <v>241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272</v>
      </c>
      <c r="IT595" s="2" t="s">
        <v>226</v>
      </c>
      <c r="IU595" s="2" t="s">
        <v>229</v>
      </c>
      <c r="IV595" s="2" t="s">
        <v>229</v>
      </c>
      <c r="IW595" s="2" t="s">
        <v>241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239</v>
      </c>
      <c r="JF595" s="2" t="s">
        <v>226</v>
      </c>
      <c r="JG595" s="2" t="s">
        <v>268</v>
      </c>
      <c r="JH595" s="2" t="s">
        <v>1268</v>
      </c>
      <c r="JI595" s="2" t="s">
        <v>241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229</v>
      </c>
      <c r="JR595" s="2" t="s">
        <v>229</v>
      </c>
      <c r="JS595" s="2" t="s">
        <v>229</v>
      </c>
      <c r="JT595" s="2" t="s">
        <v>229</v>
      </c>
      <c r="JU595" s="2" t="s">
        <v>229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272</v>
      </c>
      <c r="KD595" s="2" t="s">
        <v>226</v>
      </c>
      <c r="KE595" s="2" t="s">
        <v>229</v>
      </c>
      <c r="KF595" s="2" t="s">
        <v>229</v>
      </c>
      <c r="KG595" s="2" t="s">
        <v>241</v>
      </c>
      <c r="KH595" s="2" t="s">
        <v>229</v>
      </c>
      <c r="KI595" s="4"/>
      <c r="KJ595" s="8"/>
      <c r="KK595" s="4"/>
      <c r="KL595" s="8"/>
      <c r="KM595" s="7"/>
      <c r="KN595" s="7"/>
      <c r="KO595" s="2" t="s">
        <v>272</v>
      </c>
      <c r="KP595" s="2" t="s">
        <v>226</v>
      </c>
      <c r="KQ595" s="2" t="s">
        <v>229</v>
      </c>
      <c r="KR595" s="2" t="s">
        <v>229</v>
      </c>
      <c r="KS595" s="2" t="s">
        <v>241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272</v>
      </c>
      <c r="LB595" s="2" t="s">
        <v>226</v>
      </c>
      <c r="LC595" s="2" t="s">
        <v>229</v>
      </c>
      <c r="LD595" s="2" t="s">
        <v>229</v>
      </c>
      <c r="LE595" s="2" t="s">
        <v>241</v>
      </c>
      <c r="LF595" s="2" t="s">
        <v>229</v>
      </c>
      <c r="LG595" s="4"/>
      <c r="LH595" s="8"/>
      <c r="LI595" s="4"/>
      <c r="LJ595" s="8"/>
      <c r="LK595" s="7"/>
      <c r="LL595" s="7"/>
      <c r="LM595" s="2" t="s">
        <v>229</v>
      </c>
      <c r="LN595" s="2" t="s">
        <v>229</v>
      </c>
      <c r="LO595" s="2" t="s">
        <v>229</v>
      </c>
      <c r="LP595" s="2" t="s">
        <v>229</v>
      </c>
      <c r="LQ595" s="2" t="s">
        <v>229</v>
      </c>
      <c r="LR595" s="2" t="s">
        <v>229</v>
      </c>
      <c r="LS595" s="4"/>
      <c r="LT595" s="8"/>
      <c r="LU595" s="4">
        <v>1</v>
      </c>
      <c r="LV595" s="8">
        <v>45.51</v>
      </c>
      <c r="LW595" s="7">
        <v>-1</v>
      </c>
      <c r="LX595" s="7">
        <v>-1</v>
      </c>
      <c r="LY595" s="2" t="s">
        <v>239</v>
      </c>
      <c r="LZ595" s="2" t="s">
        <v>275</v>
      </c>
      <c r="MA595" s="2" t="s">
        <v>349</v>
      </c>
      <c r="MB595" s="2" t="s">
        <v>855</v>
      </c>
      <c r="MC595" s="2" t="s">
        <v>241</v>
      </c>
      <c r="MD595" s="2" t="s">
        <v>229</v>
      </c>
      <c r="ME595" s="4"/>
      <c r="MF595" s="8"/>
      <c r="MG595" s="4"/>
      <c r="MH595" s="8"/>
      <c r="MI595" s="7"/>
      <c r="MJ595" s="7"/>
      <c r="MK595" s="2" t="s">
        <v>266</v>
      </c>
      <c r="ML595" s="2" t="s">
        <v>226</v>
      </c>
      <c r="MM595" s="2" t="s">
        <v>229</v>
      </c>
      <c r="MN595" s="2" t="s">
        <v>229</v>
      </c>
      <c r="MO595" s="2" t="s">
        <v>241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239</v>
      </c>
      <c r="MX595" s="2" t="s">
        <v>226</v>
      </c>
      <c r="MY595" s="2" t="s">
        <v>308</v>
      </c>
      <c r="MZ595" s="2" t="s">
        <v>229</v>
      </c>
      <c r="NA595" s="2" t="s">
        <v>241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239</v>
      </c>
      <c r="NJ595" s="2" t="s">
        <v>260</v>
      </c>
      <c r="NK595" s="2" t="s">
        <v>3391</v>
      </c>
      <c r="NL595" s="2" t="s">
        <v>832</v>
      </c>
      <c r="NM595" s="2" t="s">
        <v>241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272</v>
      </c>
      <c r="NV595" s="2" t="s">
        <v>226</v>
      </c>
      <c r="NW595" s="2" t="s">
        <v>229</v>
      </c>
      <c r="NX595" s="2" t="s">
        <v>229</v>
      </c>
      <c r="NY595" s="2" t="s">
        <v>241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266</v>
      </c>
      <c r="OH595" s="2" t="s">
        <v>226</v>
      </c>
      <c r="OI595" s="2" t="s">
        <v>229</v>
      </c>
      <c r="OJ595" s="2" t="s">
        <v>229</v>
      </c>
      <c r="OK595" s="2" t="s">
        <v>241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229</v>
      </c>
      <c r="OT595" s="2" t="s">
        <v>229</v>
      </c>
      <c r="OU595" s="2" t="s">
        <v>229</v>
      </c>
      <c r="OV595" s="2" t="s">
        <v>229</v>
      </c>
      <c r="OW595" s="2" t="s">
        <v>229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281</v>
      </c>
      <c r="PF595" s="2" t="s">
        <v>226</v>
      </c>
      <c r="PG595" s="2" t="s">
        <v>229</v>
      </c>
      <c r="PH595" s="2" t="s">
        <v>229</v>
      </c>
      <c r="PI595" s="2" t="s">
        <v>241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266</v>
      </c>
      <c r="PR595" s="2" t="s">
        <v>275</v>
      </c>
      <c r="PS595" s="2" t="s">
        <v>229</v>
      </c>
      <c r="PT595" s="2" t="s">
        <v>229</v>
      </c>
      <c r="PU595" s="2" t="s">
        <v>241</v>
      </c>
      <c r="PV595" s="2" t="s">
        <v>229</v>
      </c>
      <c r="PW595" s="4"/>
      <c r="PX595" s="8"/>
      <c r="PY595" s="4"/>
      <c r="PZ595" s="8"/>
      <c r="QA595" s="7"/>
      <c r="QB595" s="7"/>
      <c r="QC595" s="2" t="s">
        <v>281</v>
      </c>
      <c r="QD595" s="2" t="s">
        <v>226</v>
      </c>
      <c r="QE595" s="2" t="s">
        <v>229</v>
      </c>
      <c r="QF595" s="2" t="s">
        <v>229</v>
      </c>
      <c r="QG595" s="2" t="s">
        <v>241</v>
      </c>
      <c r="QH595" s="2" t="s">
        <v>229</v>
      </c>
      <c r="QI595" s="4"/>
      <c r="QJ595" s="8"/>
      <c r="QK595" s="4"/>
      <c r="QL595" s="8"/>
      <c r="QM595" s="7"/>
      <c r="QN595" s="7"/>
      <c r="QO595" s="2" t="s">
        <v>229</v>
      </c>
      <c r="QP595" s="2" t="s">
        <v>229</v>
      </c>
      <c r="QQ595" s="2" t="s">
        <v>229</v>
      </c>
      <c r="QR595" s="2" t="s">
        <v>229</v>
      </c>
      <c r="QS595" s="2" t="s">
        <v>229</v>
      </c>
      <c r="QT595" s="2" t="s">
        <v>229</v>
      </c>
      <c r="QU595" s="4"/>
      <c r="QV595" s="8"/>
      <c r="QW595" s="4"/>
      <c r="QX595" s="8"/>
      <c r="QY595" s="7"/>
      <c r="QZ595" s="7"/>
      <c r="RA595" s="2" t="s">
        <v>239</v>
      </c>
      <c r="RB595" s="2" t="s">
        <v>275</v>
      </c>
      <c r="RC595" s="2" t="s">
        <v>3774</v>
      </c>
      <c r="RD595" s="2" t="s">
        <v>229</v>
      </c>
      <c r="RE595" s="2" t="s">
        <v>241</v>
      </c>
      <c r="RF595" s="2" t="s">
        <v>229</v>
      </c>
      <c r="RG595" s="4"/>
      <c r="RH595" s="8"/>
      <c r="RI595" s="4"/>
      <c r="RJ595" s="8"/>
      <c r="RK595" s="7"/>
      <c r="RL595" s="7"/>
      <c r="RM595" s="2" t="s">
        <v>229</v>
      </c>
      <c r="RN595" s="2" t="s">
        <v>229</v>
      </c>
      <c r="RO595" s="2" t="s">
        <v>229</v>
      </c>
      <c r="RP595" s="2" t="s">
        <v>229</v>
      </c>
      <c r="RQ595" s="2" t="s">
        <v>229</v>
      </c>
      <c r="RR595" s="2" t="s">
        <v>229</v>
      </c>
      <c r="RS595" s="4"/>
      <c r="RT595" s="8"/>
      <c r="RU595" s="4"/>
      <c r="RV595" s="8"/>
      <c r="RW595" s="7"/>
      <c r="RX595" s="7"/>
      <c r="RY595" s="2" t="s">
        <v>266</v>
      </c>
      <c r="RZ595" s="2" t="s">
        <v>275</v>
      </c>
      <c r="SA595" s="2" t="s">
        <v>229</v>
      </c>
      <c r="SB595" s="2" t="s">
        <v>229</v>
      </c>
      <c r="SC595" s="2" t="s">
        <v>241</v>
      </c>
      <c r="SD595" s="2" t="s">
        <v>229</v>
      </c>
      <c r="SE595" s="4">
        <v>168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>
        <v>160</v>
      </c>
      <c r="TW595" s="4"/>
      <c r="TX595" s="4"/>
      <c r="TY595" s="4"/>
      <c r="TZ595" s="4"/>
      <c r="UA595" s="4"/>
      <c r="UB595" s="4"/>
      <c r="UC595" s="4">
        <v>50</v>
      </c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>
        <v>110</v>
      </c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</row>
    <row r="596">
      <c r="A596" s="2" t="s">
        <v>4209</v>
      </c>
      <c r="B596" s="2" t="s">
        <v>216</v>
      </c>
      <c r="C596" s="2" t="s">
        <v>3859</v>
      </c>
      <c r="D596" s="2" t="s">
        <v>3164</v>
      </c>
      <c r="E596" s="2" t="s">
        <v>3165</v>
      </c>
      <c r="F596" s="2" t="s">
        <v>1433</v>
      </c>
      <c r="G596" s="2" t="s">
        <v>3860</v>
      </c>
      <c r="H596" s="2" t="s">
        <v>3861</v>
      </c>
      <c r="I596" s="2" t="s">
        <v>4205</v>
      </c>
      <c r="J596" s="2" t="s">
        <v>285</v>
      </c>
      <c r="K596" s="2" t="s">
        <v>1878</v>
      </c>
      <c r="L596" s="3">
        <v>53.54</v>
      </c>
      <c r="M596" s="3">
        <v>56.22</v>
      </c>
      <c r="N596" s="3">
        <v>104.99</v>
      </c>
      <c r="O596" s="2" t="s">
        <v>226</v>
      </c>
      <c r="P596" s="2" t="s">
        <v>342</v>
      </c>
      <c r="Q596" s="2" t="s">
        <v>228</v>
      </c>
      <c r="R596" s="2" t="s">
        <v>229</v>
      </c>
      <c r="S596" s="2" t="s">
        <v>4206</v>
      </c>
      <c r="T596" s="2" t="s">
        <v>3733</v>
      </c>
      <c r="U596" s="2" t="s">
        <v>733</v>
      </c>
      <c r="V596" s="2" t="s">
        <v>2307</v>
      </c>
      <c r="W596" s="2" t="s">
        <v>3757</v>
      </c>
      <c r="X596" s="2" t="s">
        <v>3573</v>
      </c>
      <c r="Y596" s="2" t="s">
        <v>301</v>
      </c>
      <c r="Z596" s="4">
        <v>241</v>
      </c>
      <c r="AA596" s="4">
        <f>=ROUNDDOWN(16.0666666666667,0)</f>
      </c>
      <c r="AB596" s="5">
        <v>15</v>
      </c>
      <c r="AC596" s="2" t="s">
        <v>3865</v>
      </c>
      <c r="AD596" s="4">
        <v>100</v>
      </c>
      <c r="AE596" s="4">
        <v>430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>
        <v>11</v>
      </c>
      <c r="AQ596" s="8">
        <v>666.8</v>
      </c>
      <c r="AR596" s="4">
        <v>11</v>
      </c>
      <c r="AS596" s="8">
        <v>665.12</v>
      </c>
      <c r="AT596" s="7"/>
      <c r="AU596" s="7">
        <v>0.0025</v>
      </c>
      <c r="AV596" s="4" t="s">
        <v>229</v>
      </c>
      <c r="AW596" s="8" t="s">
        <v>229</v>
      </c>
      <c r="AX596" s="4" t="s">
        <v>229</v>
      </c>
      <c r="AY596" s="8" t="s">
        <v>229</v>
      </c>
      <c r="AZ596" s="7" t="s">
        <v>229</v>
      </c>
      <c r="BA596" s="7" t="s">
        <v>229</v>
      </c>
      <c r="BB596" s="7">
        <v>0.7326</v>
      </c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 t="s">
        <v>229</v>
      </c>
      <c r="BJ596" s="4">
        <v>11</v>
      </c>
      <c r="BK596" s="8">
        <v>666.8</v>
      </c>
      <c r="BL596" s="2" t="s">
        <v>3055</v>
      </c>
      <c r="BM596" s="7">
        <v>1</v>
      </c>
      <c r="BN596" s="7">
        <v>1</v>
      </c>
      <c r="BO596" s="4">
        <v>5</v>
      </c>
      <c r="BP596" s="8">
        <v>307.85</v>
      </c>
      <c r="BQ596" s="4">
        <v>8</v>
      </c>
      <c r="BR596" s="8">
        <v>492.56</v>
      </c>
      <c r="BS596" s="7">
        <v>-0.375</v>
      </c>
      <c r="BT596" s="7">
        <v>-0.375</v>
      </c>
      <c r="BU596" s="2" t="s">
        <v>239</v>
      </c>
      <c r="BV596" s="2" t="s">
        <v>226</v>
      </c>
      <c r="BW596" s="2" t="s">
        <v>229</v>
      </c>
      <c r="BX596" s="2" t="s">
        <v>2300</v>
      </c>
      <c r="BY596" s="2" t="s">
        <v>241</v>
      </c>
      <c r="BZ596" s="2" t="s">
        <v>229</v>
      </c>
      <c r="CA596" s="4">
        <v>1</v>
      </c>
      <c r="CB596" s="8">
        <v>57.41</v>
      </c>
      <c r="CC596" s="4">
        <v>2</v>
      </c>
      <c r="CD596" s="8">
        <v>114.82</v>
      </c>
      <c r="CE596" s="7">
        <v>-0.5</v>
      </c>
      <c r="CF596" s="7">
        <v>-0.5</v>
      </c>
      <c r="CG596" s="2" t="s">
        <v>239</v>
      </c>
      <c r="CH596" s="2" t="s">
        <v>226</v>
      </c>
      <c r="CI596" s="2" t="s">
        <v>1024</v>
      </c>
      <c r="CJ596" s="2" t="s">
        <v>1369</v>
      </c>
      <c r="CK596" s="2" t="s">
        <v>241</v>
      </c>
      <c r="CL596" s="2" t="s">
        <v>229</v>
      </c>
      <c r="CM596" s="4">
        <v>4</v>
      </c>
      <c r="CN596" s="8">
        <v>243.8</v>
      </c>
      <c r="CO596" s="4"/>
      <c r="CP596" s="8"/>
      <c r="CQ596" s="7"/>
      <c r="CR596" s="7"/>
      <c r="CS596" s="2" t="s">
        <v>239</v>
      </c>
      <c r="CT596" s="2" t="s">
        <v>226</v>
      </c>
      <c r="CU596" s="2" t="s">
        <v>301</v>
      </c>
      <c r="CV596" s="2" t="s">
        <v>2993</v>
      </c>
      <c r="CW596" s="2" t="s">
        <v>241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239</v>
      </c>
      <c r="DF596" s="2" t="s">
        <v>226</v>
      </c>
      <c r="DG596" s="2" t="s">
        <v>301</v>
      </c>
      <c r="DH596" s="2" t="s">
        <v>973</v>
      </c>
      <c r="DI596" s="2" t="s">
        <v>241</v>
      </c>
      <c r="DJ596" s="2" t="s">
        <v>229</v>
      </c>
      <c r="DK596" s="4"/>
      <c r="DL596" s="8"/>
      <c r="DM596" s="4"/>
      <c r="DN596" s="8"/>
      <c r="DO596" s="7"/>
      <c r="DP596" s="7"/>
      <c r="DQ596" s="2" t="s">
        <v>239</v>
      </c>
      <c r="DR596" s="2" t="s">
        <v>226</v>
      </c>
      <c r="DS596" s="2" t="s">
        <v>1487</v>
      </c>
      <c r="DT596" s="2" t="s">
        <v>586</v>
      </c>
      <c r="DU596" s="2" t="s">
        <v>241</v>
      </c>
      <c r="DV596" s="2" t="s">
        <v>229</v>
      </c>
      <c r="DW596" s="4">
        <v>1</v>
      </c>
      <c r="DX596" s="8">
        <v>57.74</v>
      </c>
      <c r="DY596" s="4">
        <v>1</v>
      </c>
      <c r="DZ596" s="8">
        <v>57.74</v>
      </c>
      <c r="EA596" s="7"/>
      <c r="EB596" s="7"/>
      <c r="EC596" s="2" t="s">
        <v>239</v>
      </c>
      <c r="ED596" s="2" t="s">
        <v>226</v>
      </c>
      <c r="EE596" s="2" t="s">
        <v>547</v>
      </c>
      <c r="EF596" s="2" t="s">
        <v>349</v>
      </c>
      <c r="EG596" s="2" t="s">
        <v>241</v>
      </c>
      <c r="EH596" s="2" t="s">
        <v>229</v>
      </c>
      <c r="EI596" s="4"/>
      <c r="EJ596" s="8"/>
      <c r="EK596" s="4"/>
      <c r="EL596" s="8"/>
      <c r="EM596" s="7"/>
      <c r="EN596" s="7"/>
      <c r="EO596" s="2" t="s">
        <v>239</v>
      </c>
      <c r="EP596" s="2" t="s">
        <v>226</v>
      </c>
      <c r="EQ596" s="2" t="s">
        <v>2845</v>
      </c>
      <c r="ER596" s="2" t="s">
        <v>1050</v>
      </c>
      <c r="ES596" s="2" t="s">
        <v>241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239</v>
      </c>
      <c r="FB596" s="2" t="s">
        <v>226</v>
      </c>
      <c r="FC596" s="2" t="s">
        <v>3419</v>
      </c>
      <c r="FD596" s="2" t="s">
        <v>552</v>
      </c>
      <c r="FE596" s="2" t="s">
        <v>241</v>
      </c>
      <c r="FF596" s="2" t="s">
        <v>229</v>
      </c>
      <c r="FG596" s="4"/>
      <c r="FH596" s="8"/>
      <c r="FI596" s="4"/>
      <c r="FJ596" s="8"/>
      <c r="FK596" s="7"/>
      <c r="FL596" s="7"/>
      <c r="FM596" s="2" t="s">
        <v>239</v>
      </c>
      <c r="FN596" s="2" t="s">
        <v>226</v>
      </c>
      <c r="FO596" s="2" t="s">
        <v>301</v>
      </c>
      <c r="FP596" s="2" t="s">
        <v>486</v>
      </c>
      <c r="FQ596" s="2" t="s">
        <v>241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239</v>
      </c>
      <c r="FZ596" s="2" t="s">
        <v>226</v>
      </c>
      <c r="GA596" s="2" t="s">
        <v>1505</v>
      </c>
      <c r="GB596" s="2" t="s">
        <v>229</v>
      </c>
      <c r="GC596" s="2" t="s">
        <v>241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714</v>
      </c>
      <c r="GL596" s="2" t="s">
        <v>275</v>
      </c>
      <c r="GM596" s="2" t="s">
        <v>1309</v>
      </c>
      <c r="GN596" s="2" t="s">
        <v>330</v>
      </c>
      <c r="GO596" s="2" t="s">
        <v>241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239</v>
      </c>
      <c r="GX596" s="2" t="s">
        <v>226</v>
      </c>
      <c r="GY596" s="2" t="s">
        <v>1492</v>
      </c>
      <c r="GZ596" s="2" t="s">
        <v>4210</v>
      </c>
      <c r="HA596" s="2" t="s">
        <v>241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281</v>
      </c>
      <c r="HJ596" s="2" t="s">
        <v>226</v>
      </c>
      <c r="HK596" s="2" t="s">
        <v>229</v>
      </c>
      <c r="HL596" s="2" t="s">
        <v>229</v>
      </c>
      <c r="HM596" s="2" t="s">
        <v>241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239</v>
      </c>
      <c r="HV596" s="2" t="s">
        <v>226</v>
      </c>
      <c r="HW596" s="2" t="s">
        <v>1022</v>
      </c>
      <c r="HX596" s="2" t="s">
        <v>623</v>
      </c>
      <c r="HY596" s="2" t="s">
        <v>241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266</v>
      </c>
      <c r="IH596" s="2" t="s">
        <v>226</v>
      </c>
      <c r="II596" s="2" t="s">
        <v>229</v>
      </c>
      <c r="IJ596" s="2" t="s">
        <v>229</v>
      </c>
      <c r="IK596" s="2" t="s">
        <v>241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272</v>
      </c>
      <c r="IT596" s="2" t="s">
        <v>226</v>
      </c>
      <c r="IU596" s="2" t="s">
        <v>229</v>
      </c>
      <c r="IV596" s="2" t="s">
        <v>229</v>
      </c>
      <c r="IW596" s="2" t="s">
        <v>241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239</v>
      </c>
      <c r="JF596" s="2" t="s">
        <v>226</v>
      </c>
      <c r="JG596" s="2" t="s">
        <v>268</v>
      </c>
      <c r="JH596" s="2" t="s">
        <v>506</v>
      </c>
      <c r="JI596" s="2" t="s">
        <v>241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229</v>
      </c>
      <c r="JR596" s="2" t="s">
        <v>229</v>
      </c>
      <c r="JS596" s="2" t="s">
        <v>229</v>
      </c>
      <c r="JT596" s="2" t="s">
        <v>229</v>
      </c>
      <c r="JU596" s="2" t="s">
        <v>229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272</v>
      </c>
      <c r="KD596" s="2" t="s">
        <v>226</v>
      </c>
      <c r="KE596" s="2" t="s">
        <v>229</v>
      </c>
      <c r="KF596" s="2" t="s">
        <v>229</v>
      </c>
      <c r="KG596" s="2" t="s">
        <v>241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272</v>
      </c>
      <c r="KP596" s="2" t="s">
        <v>226</v>
      </c>
      <c r="KQ596" s="2" t="s">
        <v>229</v>
      </c>
      <c r="KR596" s="2" t="s">
        <v>229</v>
      </c>
      <c r="KS596" s="2" t="s">
        <v>241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272</v>
      </c>
      <c r="LB596" s="2" t="s">
        <v>226</v>
      </c>
      <c r="LC596" s="2" t="s">
        <v>229</v>
      </c>
      <c r="LD596" s="2" t="s">
        <v>229</v>
      </c>
      <c r="LE596" s="2" t="s">
        <v>241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229</v>
      </c>
      <c r="LN596" s="2" t="s">
        <v>229</v>
      </c>
      <c r="LO596" s="2" t="s">
        <v>229</v>
      </c>
      <c r="LP596" s="2" t="s">
        <v>229</v>
      </c>
      <c r="LQ596" s="2" t="s">
        <v>229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239</v>
      </c>
      <c r="LZ596" s="2" t="s">
        <v>275</v>
      </c>
      <c r="MA596" s="2" t="s">
        <v>349</v>
      </c>
      <c r="MB596" s="2" t="s">
        <v>2755</v>
      </c>
      <c r="MC596" s="2" t="s">
        <v>241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266</v>
      </c>
      <c r="ML596" s="2" t="s">
        <v>226</v>
      </c>
      <c r="MM596" s="2" t="s">
        <v>229</v>
      </c>
      <c r="MN596" s="2" t="s">
        <v>229</v>
      </c>
      <c r="MO596" s="2" t="s">
        <v>241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226</v>
      </c>
      <c r="MY596" s="2" t="s">
        <v>308</v>
      </c>
      <c r="MZ596" s="2" t="s">
        <v>229</v>
      </c>
      <c r="NA596" s="2" t="s">
        <v>241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239</v>
      </c>
      <c r="NJ596" s="2" t="s">
        <v>260</v>
      </c>
      <c r="NK596" s="2" t="s">
        <v>3391</v>
      </c>
      <c r="NL596" s="2" t="s">
        <v>3759</v>
      </c>
      <c r="NM596" s="2" t="s">
        <v>241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272</v>
      </c>
      <c r="NV596" s="2" t="s">
        <v>226</v>
      </c>
      <c r="NW596" s="2" t="s">
        <v>229</v>
      </c>
      <c r="NX596" s="2" t="s">
        <v>229</v>
      </c>
      <c r="NY596" s="2" t="s">
        <v>241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266</v>
      </c>
      <c r="OH596" s="2" t="s">
        <v>226</v>
      </c>
      <c r="OI596" s="2" t="s">
        <v>229</v>
      </c>
      <c r="OJ596" s="2" t="s">
        <v>229</v>
      </c>
      <c r="OK596" s="2" t="s">
        <v>241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229</v>
      </c>
      <c r="OT596" s="2" t="s">
        <v>229</v>
      </c>
      <c r="OU596" s="2" t="s">
        <v>229</v>
      </c>
      <c r="OV596" s="2" t="s">
        <v>229</v>
      </c>
      <c r="OW596" s="2" t="s">
        <v>229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281</v>
      </c>
      <c r="PF596" s="2" t="s">
        <v>226</v>
      </c>
      <c r="PG596" s="2" t="s">
        <v>229</v>
      </c>
      <c r="PH596" s="2" t="s">
        <v>229</v>
      </c>
      <c r="PI596" s="2" t="s">
        <v>241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266</v>
      </c>
      <c r="PR596" s="2" t="s">
        <v>275</v>
      </c>
      <c r="PS596" s="2" t="s">
        <v>229</v>
      </c>
      <c r="PT596" s="2" t="s">
        <v>229</v>
      </c>
      <c r="PU596" s="2" t="s">
        <v>241</v>
      </c>
      <c r="PV596" s="2" t="s">
        <v>229</v>
      </c>
      <c r="PW596" s="4"/>
      <c r="PX596" s="8"/>
      <c r="PY596" s="4"/>
      <c r="PZ596" s="8"/>
      <c r="QA596" s="7"/>
      <c r="QB596" s="7"/>
      <c r="QC596" s="2" t="s">
        <v>281</v>
      </c>
      <c r="QD596" s="2" t="s">
        <v>226</v>
      </c>
      <c r="QE596" s="2" t="s">
        <v>229</v>
      </c>
      <c r="QF596" s="2" t="s">
        <v>229</v>
      </c>
      <c r="QG596" s="2" t="s">
        <v>241</v>
      </c>
      <c r="QH596" s="2" t="s">
        <v>229</v>
      </c>
      <c r="QI596" s="4"/>
      <c r="QJ596" s="8"/>
      <c r="QK596" s="4"/>
      <c r="QL596" s="8"/>
      <c r="QM596" s="7"/>
      <c r="QN596" s="7"/>
      <c r="QO596" s="2" t="s">
        <v>229</v>
      </c>
      <c r="QP596" s="2" t="s">
        <v>229</v>
      </c>
      <c r="QQ596" s="2" t="s">
        <v>229</v>
      </c>
      <c r="QR596" s="2" t="s">
        <v>229</v>
      </c>
      <c r="QS596" s="2" t="s">
        <v>229</v>
      </c>
      <c r="QT596" s="2" t="s">
        <v>229</v>
      </c>
      <c r="QU596" s="4"/>
      <c r="QV596" s="8"/>
      <c r="QW596" s="4"/>
      <c r="QX596" s="8"/>
      <c r="QY596" s="7"/>
      <c r="QZ596" s="7"/>
      <c r="RA596" s="2" t="s">
        <v>239</v>
      </c>
      <c r="RB596" s="2" t="s">
        <v>275</v>
      </c>
      <c r="RC596" s="2" t="s">
        <v>4211</v>
      </c>
      <c r="RD596" s="2" t="s">
        <v>229</v>
      </c>
      <c r="RE596" s="2" t="s">
        <v>241</v>
      </c>
      <c r="RF596" s="2" t="s">
        <v>229</v>
      </c>
      <c r="RG596" s="4"/>
      <c r="RH596" s="8"/>
      <c r="RI596" s="4"/>
      <c r="RJ596" s="8"/>
      <c r="RK596" s="7"/>
      <c r="RL596" s="7"/>
      <c r="RM596" s="2" t="s">
        <v>229</v>
      </c>
      <c r="RN596" s="2" t="s">
        <v>229</v>
      </c>
      <c r="RO596" s="2" t="s">
        <v>229</v>
      </c>
      <c r="RP596" s="2" t="s">
        <v>229</v>
      </c>
      <c r="RQ596" s="2" t="s">
        <v>229</v>
      </c>
      <c r="RR596" s="2" t="s">
        <v>229</v>
      </c>
      <c r="RS596" s="4"/>
      <c r="RT596" s="8"/>
      <c r="RU596" s="4"/>
      <c r="RV596" s="8"/>
      <c r="RW596" s="7"/>
      <c r="RX596" s="7"/>
      <c r="RY596" s="2" t="s">
        <v>266</v>
      </c>
      <c r="RZ596" s="2" t="s">
        <v>275</v>
      </c>
      <c r="SA596" s="2" t="s">
        <v>229</v>
      </c>
      <c r="SB596" s="2" t="s">
        <v>229</v>
      </c>
      <c r="SC596" s="2" t="s">
        <v>241</v>
      </c>
      <c r="SD596" s="2" t="s">
        <v>229</v>
      </c>
      <c r="SE596" s="4">
        <v>241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>
        <v>100</v>
      </c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>
        <v>60</v>
      </c>
      <c r="TJ596" s="4"/>
      <c r="TK596" s="4"/>
      <c r="TL596" s="4"/>
      <c r="TM596" s="4">
        <v>100</v>
      </c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>
        <v>120</v>
      </c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>
        <v>50</v>
      </c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</row>
    <row r="597">
      <c r="A597" s="2" t="s">
        <v>4212</v>
      </c>
      <c r="B597" s="2" t="s">
        <v>216</v>
      </c>
      <c r="C597" s="2" t="s">
        <v>3859</v>
      </c>
      <c r="D597" s="2" t="s">
        <v>3164</v>
      </c>
      <c r="E597" s="2" t="s">
        <v>3165</v>
      </c>
      <c r="F597" s="2" t="s">
        <v>3981</v>
      </c>
      <c r="G597" s="2" t="s">
        <v>3982</v>
      </c>
      <c r="H597" s="2" t="s">
        <v>3983</v>
      </c>
      <c r="I597" s="2" t="s">
        <v>4213</v>
      </c>
      <c r="J597" s="2" t="s">
        <v>2888</v>
      </c>
      <c r="K597" s="2" t="s">
        <v>617</v>
      </c>
      <c r="L597" s="3">
        <v>35</v>
      </c>
      <c r="M597" s="3">
        <v>36.75</v>
      </c>
      <c r="N597" s="3">
        <v>69.99</v>
      </c>
      <c r="O597" s="2" t="s">
        <v>226</v>
      </c>
      <c r="P597" s="2" t="s">
        <v>618</v>
      </c>
      <c r="Q597" s="2" t="s">
        <v>228</v>
      </c>
      <c r="R597" s="2" t="s">
        <v>229</v>
      </c>
      <c r="S597" s="2" t="s">
        <v>3985</v>
      </c>
      <c r="T597" s="2" t="s">
        <v>3733</v>
      </c>
      <c r="U597" s="2" t="s">
        <v>286</v>
      </c>
      <c r="V597" s="2" t="s">
        <v>1524</v>
      </c>
      <c r="W597" s="2" t="s">
        <v>1009</v>
      </c>
      <c r="X597" s="2" t="s">
        <v>229</v>
      </c>
      <c r="Y597" s="2" t="s">
        <v>2962</v>
      </c>
      <c r="Z597" s="4">
        <v>29</v>
      </c>
      <c r="AA597" s="4">
        <f>=ROUNDDOWN(4.14285714285714,0)</f>
      </c>
      <c r="AB597" s="5">
        <v>7</v>
      </c>
      <c r="AC597" s="2" t="s">
        <v>3929</v>
      </c>
      <c r="AD597" s="4">
        <v>30</v>
      </c>
      <c r="AE597" s="4">
        <v>200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>
        <v>7</v>
      </c>
      <c r="AQ597" s="8">
        <v>252.01</v>
      </c>
      <c r="AR597" s="4">
        <v>5</v>
      </c>
      <c r="AS597" s="8">
        <v>172.07</v>
      </c>
      <c r="AT597" s="7">
        <v>0.4</v>
      </c>
      <c r="AU597" s="7">
        <v>0.4646</v>
      </c>
      <c r="AV597" s="4">
        <v>8</v>
      </c>
      <c r="AW597" s="8">
        <v>299.02</v>
      </c>
      <c r="AX597" s="4">
        <v>9</v>
      </c>
      <c r="AY597" s="8">
        <v>358.8</v>
      </c>
      <c r="AZ597" s="7">
        <v>-0.1111</v>
      </c>
      <c r="BA597" s="7">
        <v>-0.1666</v>
      </c>
      <c r="BB597" s="7">
        <v>0.8428</v>
      </c>
      <c r="BC597" s="4">
        <v>12</v>
      </c>
      <c r="BD597" s="8">
        <v>485.56</v>
      </c>
      <c r="BE597" s="4">
        <v>17</v>
      </c>
      <c r="BF597" s="8">
        <v>711.15</v>
      </c>
      <c r="BG597" s="7">
        <v>-0.2941</v>
      </c>
      <c r="BH597" s="7">
        <v>-0.3172</v>
      </c>
      <c r="BI597" s="7">
        <v>0.6158</v>
      </c>
      <c r="BJ597" s="4">
        <v>7</v>
      </c>
      <c r="BK597" s="8">
        <v>252.01</v>
      </c>
      <c r="BL597" s="2" t="s">
        <v>4214</v>
      </c>
      <c r="BM597" s="7">
        <v>1</v>
      </c>
      <c r="BN597" s="7">
        <v>1</v>
      </c>
      <c r="BO597" s="4">
        <v>2</v>
      </c>
      <c r="BP597" s="8">
        <v>69.52</v>
      </c>
      <c r="BQ597" s="4">
        <v>3</v>
      </c>
      <c r="BR597" s="8">
        <v>104.28</v>
      </c>
      <c r="BS597" s="7">
        <v>-0.3333</v>
      </c>
      <c r="BT597" s="7">
        <v>-0.3333</v>
      </c>
      <c r="BU597" s="2" t="s">
        <v>239</v>
      </c>
      <c r="BV597" s="2" t="s">
        <v>226</v>
      </c>
      <c r="BW597" s="2" t="s">
        <v>229</v>
      </c>
      <c r="BX597" s="2" t="s">
        <v>789</v>
      </c>
      <c r="BY597" s="2" t="s">
        <v>241</v>
      </c>
      <c r="BZ597" s="2" t="s">
        <v>229</v>
      </c>
      <c r="CA597" s="4">
        <v>3</v>
      </c>
      <c r="CB597" s="8">
        <v>105.33</v>
      </c>
      <c r="CC597" s="4">
        <v>1</v>
      </c>
      <c r="CD597" s="8">
        <v>35.11</v>
      </c>
      <c r="CE597" s="7">
        <v>2</v>
      </c>
      <c r="CF597" s="7">
        <v>2</v>
      </c>
      <c r="CG597" s="2" t="s">
        <v>239</v>
      </c>
      <c r="CH597" s="2" t="s">
        <v>226</v>
      </c>
      <c r="CI597" s="2" t="s">
        <v>1599</v>
      </c>
      <c r="CJ597" s="2" t="s">
        <v>291</v>
      </c>
      <c r="CK597" s="2" t="s">
        <v>241</v>
      </c>
      <c r="CL597" s="2" t="s">
        <v>229</v>
      </c>
      <c r="CM597" s="4">
        <v>1</v>
      </c>
      <c r="CN597" s="8">
        <v>38.57</v>
      </c>
      <c r="CO597" s="4"/>
      <c r="CP597" s="8"/>
      <c r="CQ597" s="7"/>
      <c r="CR597" s="7"/>
      <c r="CS597" s="2" t="s">
        <v>239</v>
      </c>
      <c r="CT597" s="2" t="s">
        <v>226</v>
      </c>
      <c r="CU597" s="2" t="s">
        <v>2907</v>
      </c>
      <c r="CV597" s="2" t="s">
        <v>959</v>
      </c>
      <c r="CW597" s="2" t="s">
        <v>241</v>
      </c>
      <c r="CX597" s="2" t="s">
        <v>229</v>
      </c>
      <c r="CY597" s="4"/>
      <c r="CZ597" s="8"/>
      <c r="DA597" s="4">
        <v>1</v>
      </c>
      <c r="DB597" s="8">
        <v>32.68</v>
      </c>
      <c r="DC597" s="7">
        <v>-1</v>
      </c>
      <c r="DD597" s="7">
        <v>-1</v>
      </c>
      <c r="DE597" s="2" t="s">
        <v>239</v>
      </c>
      <c r="DF597" s="2" t="s">
        <v>226</v>
      </c>
      <c r="DG597" s="2" t="s">
        <v>763</v>
      </c>
      <c r="DH597" s="2" t="s">
        <v>755</v>
      </c>
      <c r="DI597" s="2" t="s">
        <v>241</v>
      </c>
      <c r="DJ597" s="2" t="s">
        <v>229</v>
      </c>
      <c r="DK597" s="4"/>
      <c r="DL597" s="8"/>
      <c r="DM597" s="4"/>
      <c r="DN597" s="8"/>
      <c r="DO597" s="7"/>
      <c r="DP597" s="7"/>
      <c r="DQ597" s="2" t="s">
        <v>239</v>
      </c>
      <c r="DR597" s="2" t="s">
        <v>226</v>
      </c>
      <c r="DS597" s="2" t="s">
        <v>4215</v>
      </c>
      <c r="DT597" s="2" t="s">
        <v>738</v>
      </c>
      <c r="DU597" s="2" t="s">
        <v>241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239</v>
      </c>
      <c r="ED597" s="2" t="s">
        <v>226</v>
      </c>
      <c r="EE597" s="2" t="s">
        <v>813</v>
      </c>
      <c r="EF597" s="2" t="s">
        <v>4005</v>
      </c>
      <c r="EG597" s="2" t="s">
        <v>241</v>
      </c>
      <c r="EH597" s="2" t="s">
        <v>229</v>
      </c>
      <c r="EI597" s="4">
        <v>1</v>
      </c>
      <c r="EJ597" s="8">
        <v>38.59</v>
      </c>
      <c r="EK597" s="4"/>
      <c r="EL597" s="8"/>
      <c r="EM597" s="7"/>
      <c r="EN597" s="7"/>
      <c r="EO597" s="2" t="s">
        <v>239</v>
      </c>
      <c r="EP597" s="2" t="s">
        <v>226</v>
      </c>
      <c r="EQ597" s="2" t="s">
        <v>755</v>
      </c>
      <c r="ER597" s="2" t="s">
        <v>3954</v>
      </c>
      <c r="ES597" s="2" t="s">
        <v>241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239</v>
      </c>
      <c r="FB597" s="2" t="s">
        <v>226</v>
      </c>
      <c r="FC597" s="2" t="s">
        <v>4001</v>
      </c>
      <c r="FD597" s="2" t="s">
        <v>739</v>
      </c>
      <c r="FE597" s="2" t="s">
        <v>241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226</v>
      </c>
      <c r="FO597" s="2" t="s">
        <v>2149</v>
      </c>
      <c r="FP597" s="2" t="s">
        <v>940</v>
      </c>
      <c r="FQ597" s="2" t="s">
        <v>241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239</v>
      </c>
      <c r="FZ597" s="2" t="s">
        <v>226</v>
      </c>
      <c r="GA597" s="2" t="s">
        <v>327</v>
      </c>
      <c r="GB597" s="2" t="s">
        <v>229</v>
      </c>
      <c r="GC597" s="2" t="s">
        <v>241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714</v>
      </c>
      <c r="GL597" s="2" t="s">
        <v>275</v>
      </c>
      <c r="GM597" s="2" t="s">
        <v>1309</v>
      </c>
      <c r="GN597" s="2" t="s">
        <v>1400</v>
      </c>
      <c r="GO597" s="2" t="s">
        <v>241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239</v>
      </c>
      <c r="GX597" s="2" t="s">
        <v>226</v>
      </c>
      <c r="GY597" s="2" t="s">
        <v>1492</v>
      </c>
      <c r="GZ597" s="2" t="s">
        <v>3087</v>
      </c>
      <c r="HA597" s="2" t="s">
        <v>241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714</v>
      </c>
      <c r="HJ597" s="2" t="s">
        <v>275</v>
      </c>
      <c r="HK597" s="2" t="s">
        <v>711</v>
      </c>
      <c r="HL597" s="2" t="s">
        <v>2449</v>
      </c>
      <c r="HM597" s="2" t="s">
        <v>241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239</v>
      </c>
      <c r="HV597" s="2" t="s">
        <v>226</v>
      </c>
      <c r="HW597" s="2" t="s">
        <v>2322</v>
      </c>
      <c r="HX597" s="2" t="s">
        <v>1472</v>
      </c>
      <c r="HY597" s="2" t="s">
        <v>241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266</v>
      </c>
      <c r="IH597" s="2" t="s">
        <v>226</v>
      </c>
      <c r="II597" s="2" t="s">
        <v>229</v>
      </c>
      <c r="IJ597" s="2" t="s">
        <v>229</v>
      </c>
      <c r="IK597" s="2" t="s">
        <v>241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272</v>
      </c>
      <c r="IT597" s="2" t="s">
        <v>226</v>
      </c>
      <c r="IU597" s="2" t="s">
        <v>229</v>
      </c>
      <c r="IV597" s="2" t="s">
        <v>229</v>
      </c>
      <c r="IW597" s="2" t="s">
        <v>241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239</v>
      </c>
      <c r="JF597" s="2" t="s">
        <v>226</v>
      </c>
      <c r="JG597" s="2" t="s">
        <v>268</v>
      </c>
      <c r="JH597" s="2" t="s">
        <v>229</v>
      </c>
      <c r="JI597" s="2" t="s">
        <v>241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229</v>
      </c>
      <c r="JR597" s="2" t="s">
        <v>229</v>
      </c>
      <c r="JS597" s="2" t="s">
        <v>229</v>
      </c>
      <c r="JT597" s="2" t="s">
        <v>229</v>
      </c>
      <c r="JU597" s="2" t="s">
        <v>229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272</v>
      </c>
      <c r="KD597" s="2" t="s">
        <v>226</v>
      </c>
      <c r="KE597" s="2" t="s">
        <v>229</v>
      </c>
      <c r="KF597" s="2" t="s">
        <v>229</v>
      </c>
      <c r="KG597" s="2" t="s">
        <v>241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272</v>
      </c>
      <c r="KP597" s="2" t="s">
        <v>226</v>
      </c>
      <c r="KQ597" s="2" t="s">
        <v>229</v>
      </c>
      <c r="KR597" s="2" t="s">
        <v>229</v>
      </c>
      <c r="KS597" s="2" t="s">
        <v>241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226</v>
      </c>
      <c r="LC597" s="2" t="s">
        <v>1357</v>
      </c>
      <c r="LD597" s="2" t="s">
        <v>883</v>
      </c>
      <c r="LE597" s="2" t="s">
        <v>241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229</v>
      </c>
      <c r="LN597" s="2" t="s">
        <v>229</v>
      </c>
      <c r="LO597" s="2" t="s">
        <v>229</v>
      </c>
      <c r="LP597" s="2" t="s">
        <v>229</v>
      </c>
      <c r="LQ597" s="2" t="s">
        <v>229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239</v>
      </c>
      <c r="LZ597" s="2" t="s">
        <v>275</v>
      </c>
      <c r="MA597" s="2" t="s">
        <v>809</v>
      </c>
      <c r="MB597" s="2" t="s">
        <v>2935</v>
      </c>
      <c r="MC597" s="2" t="s">
        <v>241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278</v>
      </c>
      <c r="ML597" s="2" t="s">
        <v>226</v>
      </c>
      <c r="MM597" s="2" t="s">
        <v>229</v>
      </c>
      <c r="MN597" s="2" t="s">
        <v>229</v>
      </c>
      <c r="MO597" s="2" t="s">
        <v>241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226</v>
      </c>
      <c r="MY597" s="2" t="s">
        <v>268</v>
      </c>
      <c r="MZ597" s="2" t="s">
        <v>229</v>
      </c>
      <c r="NA597" s="2" t="s">
        <v>241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239</v>
      </c>
      <c r="NJ597" s="2" t="s">
        <v>260</v>
      </c>
      <c r="NK597" s="2" t="s">
        <v>2276</v>
      </c>
      <c r="NL597" s="2" t="s">
        <v>4216</v>
      </c>
      <c r="NM597" s="2" t="s">
        <v>241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272</v>
      </c>
      <c r="NV597" s="2" t="s">
        <v>226</v>
      </c>
      <c r="NW597" s="2" t="s">
        <v>229</v>
      </c>
      <c r="NX597" s="2" t="s">
        <v>229</v>
      </c>
      <c r="NY597" s="2" t="s">
        <v>241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266</v>
      </c>
      <c r="OH597" s="2" t="s">
        <v>226</v>
      </c>
      <c r="OI597" s="2" t="s">
        <v>229</v>
      </c>
      <c r="OJ597" s="2" t="s">
        <v>229</v>
      </c>
      <c r="OK597" s="2" t="s">
        <v>241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229</v>
      </c>
      <c r="OT597" s="2" t="s">
        <v>229</v>
      </c>
      <c r="OU597" s="2" t="s">
        <v>229</v>
      </c>
      <c r="OV597" s="2" t="s">
        <v>229</v>
      </c>
      <c r="OW597" s="2" t="s">
        <v>229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229</v>
      </c>
      <c r="PF597" s="2" t="s">
        <v>229</v>
      </c>
      <c r="PG597" s="2" t="s">
        <v>229</v>
      </c>
      <c r="PH597" s="2" t="s">
        <v>229</v>
      </c>
      <c r="PI597" s="2" t="s">
        <v>229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239</v>
      </c>
      <c r="PR597" s="2" t="s">
        <v>275</v>
      </c>
      <c r="PS597" s="2" t="s">
        <v>785</v>
      </c>
      <c r="PT597" s="2" t="s">
        <v>1569</v>
      </c>
      <c r="PU597" s="2" t="s">
        <v>241</v>
      </c>
      <c r="PV597" s="2" t="s">
        <v>229</v>
      </c>
      <c r="PW597" s="4"/>
      <c r="PX597" s="8"/>
      <c r="PY597" s="4"/>
      <c r="PZ597" s="8"/>
      <c r="QA597" s="7"/>
      <c r="QB597" s="7"/>
      <c r="QC597" s="2" t="s">
        <v>281</v>
      </c>
      <c r="QD597" s="2" t="s">
        <v>226</v>
      </c>
      <c r="QE597" s="2" t="s">
        <v>229</v>
      </c>
      <c r="QF597" s="2" t="s">
        <v>229</v>
      </c>
      <c r="QG597" s="2" t="s">
        <v>241</v>
      </c>
      <c r="QH597" s="2" t="s">
        <v>229</v>
      </c>
      <c r="QI597" s="4"/>
      <c r="QJ597" s="8"/>
      <c r="QK597" s="4"/>
      <c r="QL597" s="8"/>
      <c r="QM597" s="7"/>
      <c r="QN597" s="7"/>
      <c r="QO597" s="2" t="s">
        <v>229</v>
      </c>
      <c r="QP597" s="2" t="s">
        <v>229</v>
      </c>
      <c r="QQ597" s="2" t="s">
        <v>229</v>
      </c>
      <c r="QR597" s="2" t="s">
        <v>229</v>
      </c>
      <c r="QS597" s="2" t="s">
        <v>229</v>
      </c>
      <c r="QT597" s="2" t="s">
        <v>229</v>
      </c>
      <c r="QU597" s="4"/>
      <c r="QV597" s="8"/>
      <c r="QW597" s="4"/>
      <c r="QX597" s="8"/>
      <c r="QY597" s="7"/>
      <c r="QZ597" s="7"/>
      <c r="RA597" s="2" t="s">
        <v>239</v>
      </c>
      <c r="RB597" s="2" t="s">
        <v>275</v>
      </c>
      <c r="RC597" s="2" t="s">
        <v>547</v>
      </c>
      <c r="RD597" s="2" t="s">
        <v>496</v>
      </c>
      <c r="RE597" s="2" t="s">
        <v>241</v>
      </c>
      <c r="RF597" s="2" t="s">
        <v>229</v>
      </c>
      <c r="RG597" s="4"/>
      <c r="RH597" s="8"/>
      <c r="RI597" s="4"/>
      <c r="RJ597" s="8"/>
      <c r="RK597" s="7"/>
      <c r="RL597" s="7"/>
      <c r="RM597" s="2" t="s">
        <v>229</v>
      </c>
      <c r="RN597" s="2" t="s">
        <v>229</v>
      </c>
      <c r="RO597" s="2" t="s">
        <v>229</v>
      </c>
      <c r="RP597" s="2" t="s">
        <v>229</v>
      </c>
      <c r="RQ597" s="2" t="s">
        <v>229</v>
      </c>
      <c r="RR597" s="2" t="s">
        <v>229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275</v>
      </c>
      <c r="SA597" s="2" t="s">
        <v>282</v>
      </c>
      <c r="SB597" s="2" t="s">
        <v>532</v>
      </c>
      <c r="SC597" s="2" t="s">
        <v>241</v>
      </c>
      <c r="SD597" s="2" t="s">
        <v>229</v>
      </c>
      <c r="SE597" s="4">
        <v>29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>
        <v>30</v>
      </c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>
        <v>30</v>
      </c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>
        <v>100</v>
      </c>
      <c r="UM597" s="4"/>
      <c r="UN597" s="4"/>
      <c r="UO597" s="4"/>
      <c r="UP597" s="4"/>
      <c r="UQ597" s="4"/>
      <c r="UR597" s="4"/>
      <c r="US597" s="4"/>
      <c r="UT597" s="4"/>
      <c r="UU597" s="4">
        <v>40</v>
      </c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</row>
    <row r="598">
      <c r="A598" s="2" t="s">
        <v>4217</v>
      </c>
      <c r="B598" s="2" t="s">
        <v>216</v>
      </c>
      <c r="C598" s="2" t="s">
        <v>3859</v>
      </c>
      <c r="D598" s="2" t="s">
        <v>3164</v>
      </c>
      <c r="E598" s="2" t="s">
        <v>3165</v>
      </c>
      <c r="F598" s="2" t="s">
        <v>3981</v>
      </c>
      <c r="G598" s="2" t="s">
        <v>3982</v>
      </c>
      <c r="H598" s="2" t="s">
        <v>3983</v>
      </c>
      <c r="I598" s="2" t="s">
        <v>4213</v>
      </c>
      <c r="J598" s="2" t="s">
        <v>285</v>
      </c>
      <c r="K598" s="2" t="s">
        <v>617</v>
      </c>
      <c r="L598" s="3">
        <v>45.89</v>
      </c>
      <c r="M598" s="3">
        <v>48.18</v>
      </c>
      <c r="N598" s="3">
        <v>89.99</v>
      </c>
      <c r="O598" s="2" t="s">
        <v>226</v>
      </c>
      <c r="P598" s="2" t="s">
        <v>618</v>
      </c>
      <c r="Q598" s="2" t="s">
        <v>228</v>
      </c>
      <c r="R598" s="2" t="s">
        <v>229</v>
      </c>
      <c r="S598" s="2" t="s">
        <v>3985</v>
      </c>
      <c r="T598" s="2" t="s">
        <v>3733</v>
      </c>
      <c r="U598" s="2" t="s">
        <v>733</v>
      </c>
      <c r="V598" s="2" t="s">
        <v>1524</v>
      </c>
      <c r="W598" s="2" t="s">
        <v>1009</v>
      </c>
      <c r="X598" s="2" t="s">
        <v>229</v>
      </c>
      <c r="Y598" s="2" t="s">
        <v>2962</v>
      </c>
      <c r="Z598" s="4">
        <v>115</v>
      </c>
      <c r="AA598" s="4">
        <f>=ROUNDDOWN(28.75,0)</f>
      </c>
      <c r="AB598" s="5">
        <v>4</v>
      </c>
      <c r="AC598" s="2" t="s">
        <v>3929</v>
      </c>
      <c r="AD598" s="4">
        <v>30</v>
      </c>
      <c r="AE598" s="4">
        <v>60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>
        <v>1</v>
      </c>
      <c r="AQ598" s="8">
        <v>47.01</v>
      </c>
      <c r="AR598" s="4">
        <v>4</v>
      </c>
      <c r="AS598" s="8">
        <v>186.73</v>
      </c>
      <c r="AT598" s="7">
        <v>-0.75</v>
      </c>
      <c r="AU598" s="7">
        <v>-0.7482</v>
      </c>
      <c r="AV598" s="4" t="s">
        <v>229</v>
      </c>
      <c r="AW598" s="8" t="s">
        <v>229</v>
      </c>
      <c r="AX598" s="4" t="s">
        <v>229</v>
      </c>
      <c r="AY598" s="8" t="s">
        <v>229</v>
      </c>
      <c r="AZ598" s="7" t="s">
        <v>229</v>
      </c>
      <c r="BA598" s="7" t="s">
        <v>229</v>
      </c>
      <c r="BB598" s="7">
        <v>0.1572</v>
      </c>
      <c r="BC598" s="4" t="s">
        <v>229</v>
      </c>
      <c r="BD598" s="8" t="s">
        <v>229</v>
      </c>
      <c r="BE598" s="4" t="s">
        <v>229</v>
      </c>
      <c r="BF598" s="8" t="s">
        <v>229</v>
      </c>
      <c r="BG598" s="7" t="s">
        <v>229</v>
      </c>
      <c r="BH598" s="7" t="s">
        <v>229</v>
      </c>
      <c r="BI598" s="7" t="s">
        <v>229</v>
      </c>
      <c r="BJ598" s="4">
        <v>1</v>
      </c>
      <c r="BK598" s="8">
        <v>47.01</v>
      </c>
      <c r="BL598" s="2" t="s">
        <v>1845</v>
      </c>
      <c r="BM598" s="7">
        <v>1</v>
      </c>
      <c r="BN598" s="7">
        <v>1</v>
      </c>
      <c r="BO598" s="4">
        <v>1</v>
      </c>
      <c r="BP598" s="8">
        <v>47.01</v>
      </c>
      <c r="BQ598" s="4">
        <v>2</v>
      </c>
      <c r="BR598" s="8">
        <v>94.02</v>
      </c>
      <c r="BS598" s="7">
        <v>-0.5</v>
      </c>
      <c r="BT598" s="7">
        <v>-0.5</v>
      </c>
      <c r="BU598" s="2" t="s">
        <v>239</v>
      </c>
      <c r="BV598" s="2" t="s">
        <v>226</v>
      </c>
      <c r="BW598" s="2" t="s">
        <v>229</v>
      </c>
      <c r="BX598" s="2" t="s">
        <v>789</v>
      </c>
      <c r="BY598" s="2" t="s">
        <v>241</v>
      </c>
      <c r="BZ598" s="2" t="s">
        <v>229</v>
      </c>
      <c r="CA598" s="4"/>
      <c r="CB598" s="8"/>
      <c r="CC598" s="4">
        <v>1</v>
      </c>
      <c r="CD598" s="8">
        <v>46.82</v>
      </c>
      <c r="CE598" s="7">
        <v>-1</v>
      </c>
      <c r="CF598" s="7">
        <v>-1</v>
      </c>
      <c r="CG598" s="2" t="s">
        <v>239</v>
      </c>
      <c r="CH598" s="2" t="s">
        <v>226</v>
      </c>
      <c r="CI598" s="2" t="s">
        <v>1599</v>
      </c>
      <c r="CJ598" s="2" t="s">
        <v>3994</v>
      </c>
      <c r="CK598" s="2" t="s">
        <v>241</v>
      </c>
      <c r="CL598" s="2" t="s">
        <v>229</v>
      </c>
      <c r="CM598" s="4"/>
      <c r="CN598" s="8"/>
      <c r="CO598" s="4"/>
      <c r="CP598" s="8"/>
      <c r="CQ598" s="7"/>
      <c r="CR598" s="7"/>
      <c r="CS598" s="2" t="s">
        <v>239</v>
      </c>
      <c r="CT598" s="2" t="s">
        <v>226</v>
      </c>
      <c r="CU598" s="2" t="s">
        <v>2907</v>
      </c>
      <c r="CV598" s="2" t="s">
        <v>763</v>
      </c>
      <c r="CW598" s="2" t="s">
        <v>241</v>
      </c>
      <c r="CX598" s="2" t="s">
        <v>229</v>
      </c>
      <c r="CY598" s="4"/>
      <c r="CZ598" s="8"/>
      <c r="DA598" s="4"/>
      <c r="DB598" s="8"/>
      <c r="DC598" s="7"/>
      <c r="DD598" s="7"/>
      <c r="DE598" s="2" t="s">
        <v>239</v>
      </c>
      <c r="DF598" s="2" t="s">
        <v>226</v>
      </c>
      <c r="DG598" s="2" t="s">
        <v>763</v>
      </c>
      <c r="DH598" s="2" t="s">
        <v>697</v>
      </c>
      <c r="DI598" s="2" t="s">
        <v>241</v>
      </c>
      <c r="DJ598" s="2" t="s">
        <v>229</v>
      </c>
      <c r="DK598" s="4"/>
      <c r="DL598" s="8"/>
      <c r="DM598" s="4"/>
      <c r="DN598" s="8"/>
      <c r="DO598" s="7"/>
      <c r="DP598" s="7"/>
      <c r="DQ598" s="2" t="s">
        <v>239</v>
      </c>
      <c r="DR598" s="2" t="s">
        <v>226</v>
      </c>
      <c r="DS598" s="2" t="s">
        <v>4215</v>
      </c>
      <c r="DT598" s="2" t="s">
        <v>4218</v>
      </c>
      <c r="DU598" s="2" t="s">
        <v>241</v>
      </c>
      <c r="DV598" s="2" t="s">
        <v>229</v>
      </c>
      <c r="DW598" s="4"/>
      <c r="DX598" s="8"/>
      <c r="DY598" s="4">
        <v>1</v>
      </c>
      <c r="DZ598" s="8">
        <v>45.89</v>
      </c>
      <c r="EA598" s="7">
        <v>-1</v>
      </c>
      <c r="EB598" s="7">
        <v>-1</v>
      </c>
      <c r="EC598" s="2" t="s">
        <v>239</v>
      </c>
      <c r="ED598" s="2" t="s">
        <v>226</v>
      </c>
      <c r="EE598" s="2" t="s">
        <v>813</v>
      </c>
      <c r="EF598" s="2" t="s">
        <v>2923</v>
      </c>
      <c r="EG598" s="2" t="s">
        <v>241</v>
      </c>
      <c r="EH598" s="2" t="s">
        <v>229</v>
      </c>
      <c r="EI598" s="4"/>
      <c r="EJ598" s="8"/>
      <c r="EK598" s="4"/>
      <c r="EL598" s="8"/>
      <c r="EM598" s="7"/>
      <c r="EN598" s="7"/>
      <c r="EO598" s="2" t="s">
        <v>239</v>
      </c>
      <c r="EP598" s="2" t="s">
        <v>226</v>
      </c>
      <c r="EQ598" s="2" t="s">
        <v>755</v>
      </c>
      <c r="ER598" s="2" t="s">
        <v>2458</v>
      </c>
      <c r="ES598" s="2" t="s">
        <v>241</v>
      </c>
      <c r="ET598" s="2" t="s">
        <v>229</v>
      </c>
      <c r="EU598" s="4"/>
      <c r="EV598" s="8"/>
      <c r="EW598" s="4"/>
      <c r="EX598" s="8"/>
      <c r="EY598" s="7"/>
      <c r="EZ598" s="7"/>
      <c r="FA598" s="2" t="s">
        <v>239</v>
      </c>
      <c r="FB598" s="2" t="s">
        <v>226</v>
      </c>
      <c r="FC598" s="2" t="s">
        <v>4001</v>
      </c>
      <c r="FD598" s="2" t="s">
        <v>703</v>
      </c>
      <c r="FE598" s="2" t="s">
        <v>241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226</v>
      </c>
      <c r="FO598" s="2" t="s">
        <v>2149</v>
      </c>
      <c r="FP598" s="2" t="s">
        <v>2975</v>
      </c>
      <c r="FQ598" s="2" t="s">
        <v>241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239</v>
      </c>
      <c r="FZ598" s="2" t="s">
        <v>226</v>
      </c>
      <c r="GA598" s="2" t="s">
        <v>327</v>
      </c>
      <c r="GB598" s="2" t="s">
        <v>229</v>
      </c>
      <c r="GC598" s="2" t="s">
        <v>241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714</v>
      </c>
      <c r="GL598" s="2" t="s">
        <v>275</v>
      </c>
      <c r="GM598" s="2" t="s">
        <v>1309</v>
      </c>
      <c r="GN598" s="2" t="s">
        <v>4219</v>
      </c>
      <c r="GO598" s="2" t="s">
        <v>241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239</v>
      </c>
      <c r="GX598" s="2" t="s">
        <v>226</v>
      </c>
      <c r="GY598" s="2" t="s">
        <v>1658</v>
      </c>
      <c r="GZ598" s="2" t="s">
        <v>489</v>
      </c>
      <c r="HA598" s="2" t="s">
        <v>241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239</v>
      </c>
      <c r="HJ598" s="2" t="s">
        <v>226</v>
      </c>
      <c r="HK598" s="2" t="s">
        <v>711</v>
      </c>
      <c r="HL598" s="2" t="s">
        <v>1351</v>
      </c>
      <c r="HM598" s="2" t="s">
        <v>241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239</v>
      </c>
      <c r="HV598" s="2" t="s">
        <v>226</v>
      </c>
      <c r="HW598" s="2" t="s">
        <v>2322</v>
      </c>
      <c r="HX598" s="2" t="s">
        <v>1820</v>
      </c>
      <c r="HY598" s="2" t="s">
        <v>241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266</v>
      </c>
      <c r="IH598" s="2" t="s">
        <v>226</v>
      </c>
      <c r="II598" s="2" t="s">
        <v>229</v>
      </c>
      <c r="IJ598" s="2" t="s">
        <v>229</v>
      </c>
      <c r="IK598" s="2" t="s">
        <v>241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272</v>
      </c>
      <c r="IT598" s="2" t="s">
        <v>226</v>
      </c>
      <c r="IU598" s="2" t="s">
        <v>229</v>
      </c>
      <c r="IV598" s="2" t="s">
        <v>229</v>
      </c>
      <c r="IW598" s="2" t="s">
        <v>241</v>
      </c>
      <c r="IX598" s="2" t="s">
        <v>229</v>
      </c>
      <c r="IY598" s="4"/>
      <c r="IZ598" s="8"/>
      <c r="JA598" s="4"/>
      <c r="JB598" s="8"/>
      <c r="JC598" s="7"/>
      <c r="JD598" s="7"/>
      <c r="JE598" s="2" t="s">
        <v>239</v>
      </c>
      <c r="JF598" s="2" t="s">
        <v>226</v>
      </c>
      <c r="JG598" s="2" t="s">
        <v>268</v>
      </c>
      <c r="JH598" s="2" t="s">
        <v>229</v>
      </c>
      <c r="JI598" s="2" t="s">
        <v>241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229</v>
      </c>
      <c r="JR598" s="2" t="s">
        <v>229</v>
      </c>
      <c r="JS598" s="2" t="s">
        <v>229</v>
      </c>
      <c r="JT598" s="2" t="s">
        <v>229</v>
      </c>
      <c r="JU598" s="2" t="s">
        <v>229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272</v>
      </c>
      <c r="KD598" s="2" t="s">
        <v>226</v>
      </c>
      <c r="KE598" s="2" t="s">
        <v>229</v>
      </c>
      <c r="KF598" s="2" t="s">
        <v>229</v>
      </c>
      <c r="KG598" s="2" t="s">
        <v>241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272</v>
      </c>
      <c r="KP598" s="2" t="s">
        <v>226</v>
      </c>
      <c r="KQ598" s="2" t="s">
        <v>229</v>
      </c>
      <c r="KR598" s="2" t="s">
        <v>229</v>
      </c>
      <c r="KS598" s="2" t="s">
        <v>241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239</v>
      </c>
      <c r="LB598" s="2" t="s">
        <v>226</v>
      </c>
      <c r="LC598" s="2" t="s">
        <v>1357</v>
      </c>
      <c r="LD598" s="2" t="s">
        <v>229</v>
      </c>
      <c r="LE598" s="2" t="s">
        <v>241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229</v>
      </c>
      <c r="LN598" s="2" t="s">
        <v>229</v>
      </c>
      <c r="LO598" s="2" t="s">
        <v>229</v>
      </c>
      <c r="LP598" s="2" t="s">
        <v>229</v>
      </c>
      <c r="LQ598" s="2" t="s">
        <v>229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239</v>
      </c>
      <c r="LZ598" s="2" t="s">
        <v>275</v>
      </c>
      <c r="MA598" s="2" t="s">
        <v>809</v>
      </c>
      <c r="MB598" s="2" t="s">
        <v>708</v>
      </c>
      <c r="MC598" s="2" t="s">
        <v>241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278</v>
      </c>
      <c r="ML598" s="2" t="s">
        <v>226</v>
      </c>
      <c r="MM598" s="2" t="s">
        <v>229</v>
      </c>
      <c r="MN598" s="2" t="s">
        <v>229</v>
      </c>
      <c r="MO598" s="2" t="s">
        <v>241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239</v>
      </c>
      <c r="MX598" s="2" t="s">
        <v>226</v>
      </c>
      <c r="MY598" s="2" t="s">
        <v>1965</v>
      </c>
      <c r="MZ598" s="2" t="s">
        <v>229</v>
      </c>
      <c r="NA598" s="2" t="s">
        <v>241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239</v>
      </c>
      <c r="NJ598" s="2" t="s">
        <v>260</v>
      </c>
      <c r="NK598" s="2" t="s">
        <v>2276</v>
      </c>
      <c r="NL598" s="2" t="s">
        <v>1608</v>
      </c>
      <c r="NM598" s="2" t="s">
        <v>241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272</v>
      </c>
      <c r="NV598" s="2" t="s">
        <v>226</v>
      </c>
      <c r="NW598" s="2" t="s">
        <v>229</v>
      </c>
      <c r="NX598" s="2" t="s">
        <v>229</v>
      </c>
      <c r="NY598" s="2" t="s">
        <v>241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266</v>
      </c>
      <c r="OH598" s="2" t="s">
        <v>226</v>
      </c>
      <c r="OI598" s="2" t="s">
        <v>229</v>
      </c>
      <c r="OJ598" s="2" t="s">
        <v>229</v>
      </c>
      <c r="OK598" s="2" t="s">
        <v>241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229</v>
      </c>
      <c r="OT598" s="2" t="s">
        <v>229</v>
      </c>
      <c r="OU598" s="2" t="s">
        <v>229</v>
      </c>
      <c r="OV598" s="2" t="s">
        <v>229</v>
      </c>
      <c r="OW598" s="2" t="s">
        <v>229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239</v>
      </c>
      <c r="PR598" s="2" t="s">
        <v>275</v>
      </c>
      <c r="PS598" s="2" t="s">
        <v>785</v>
      </c>
      <c r="PT598" s="2" t="s">
        <v>739</v>
      </c>
      <c r="PU598" s="2" t="s">
        <v>241</v>
      </c>
      <c r="PV598" s="2" t="s">
        <v>229</v>
      </c>
      <c r="PW598" s="4"/>
      <c r="PX598" s="8"/>
      <c r="PY598" s="4"/>
      <c r="PZ598" s="8"/>
      <c r="QA598" s="7"/>
      <c r="QB598" s="7"/>
      <c r="QC598" s="2" t="s">
        <v>281</v>
      </c>
      <c r="QD598" s="2" t="s">
        <v>226</v>
      </c>
      <c r="QE598" s="2" t="s">
        <v>229</v>
      </c>
      <c r="QF598" s="2" t="s">
        <v>229</v>
      </c>
      <c r="QG598" s="2" t="s">
        <v>241</v>
      </c>
      <c r="QH598" s="2" t="s">
        <v>229</v>
      </c>
      <c r="QI598" s="4"/>
      <c r="QJ598" s="8"/>
      <c r="QK598" s="4"/>
      <c r="QL598" s="8"/>
      <c r="QM598" s="7"/>
      <c r="QN598" s="7"/>
      <c r="QO598" s="2" t="s">
        <v>229</v>
      </c>
      <c r="QP598" s="2" t="s">
        <v>229</v>
      </c>
      <c r="QQ598" s="2" t="s">
        <v>229</v>
      </c>
      <c r="QR598" s="2" t="s">
        <v>229</v>
      </c>
      <c r="QS598" s="2" t="s">
        <v>229</v>
      </c>
      <c r="QT598" s="2" t="s">
        <v>229</v>
      </c>
      <c r="QU598" s="4"/>
      <c r="QV598" s="8"/>
      <c r="QW598" s="4"/>
      <c r="QX598" s="8"/>
      <c r="QY598" s="7"/>
      <c r="QZ598" s="7"/>
      <c r="RA598" s="2" t="s">
        <v>239</v>
      </c>
      <c r="RB598" s="2" t="s">
        <v>275</v>
      </c>
      <c r="RC598" s="2" t="s">
        <v>547</v>
      </c>
      <c r="RD598" s="2" t="s">
        <v>2332</v>
      </c>
      <c r="RE598" s="2" t="s">
        <v>241</v>
      </c>
      <c r="RF598" s="2" t="s">
        <v>229</v>
      </c>
      <c r="RG598" s="4"/>
      <c r="RH598" s="8"/>
      <c r="RI598" s="4"/>
      <c r="RJ598" s="8"/>
      <c r="RK598" s="7"/>
      <c r="RL598" s="7"/>
      <c r="RM598" s="2" t="s">
        <v>229</v>
      </c>
      <c r="RN598" s="2" t="s">
        <v>229</v>
      </c>
      <c r="RO598" s="2" t="s">
        <v>229</v>
      </c>
      <c r="RP598" s="2" t="s">
        <v>229</v>
      </c>
      <c r="RQ598" s="2" t="s">
        <v>229</v>
      </c>
      <c r="RR598" s="2" t="s">
        <v>229</v>
      </c>
      <c r="RS598" s="4"/>
      <c r="RT598" s="8"/>
      <c r="RU598" s="4"/>
      <c r="RV598" s="8"/>
      <c r="RW598" s="7"/>
      <c r="RX598" s="7"/>
      <c r="RY598" s="2" t="s">
        <v>239</v>
      </c>
      <c r="RZ598" s="2" t="s">
        <v>275</v>
      </c>
      <c r="SA598" s="2" t="s">
        <v>282</v>
      </c>
      <c r="SB598" s="2" t="s">
        <v>793</v>
      </c>
      <c r="SC598" s="2" t="s">
        <v>241</v>
      </c>
      <c r="SD598" s="2" t="s">
        <v>229</v>
      </c>
      <c r="SE598" s="4">
        <v>87</v>
      </c>
      <c r="SF598" s="4"/>
      <c r="SG598" s="4"/>
      <c r="SH598" s="4"/>
      <c r="SI598" s="4">
        <v>28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>
        <v>30</v>
      </c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>
        <v>30</v>
      </c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</row>
    <row r="599">
      <c r="A599" s="2" t="s">
        <v>4220</v>
      </c>
      <c r="B599" s="2" t="s">
        <v>216</v>
      </c>
      <c r="C599" s="2" t="s">
        <v>3859</v>
      </c>
      <c r="D599" s="2" t="s">
        <v>3164</v>
      </c>
      <c r="E599" s="2" t="s">
        <v>3165</v>
      </c>
      <c r="F599" s="2" t="s">
        <v>3981</v>
      </c>
      <c r="G599" s="2" t="s">
        <v>3982</v>
      </c>
      <c r="H599" s="2" t="s">
        <v>3983</v>
      </c>
      <c r="I599" s="2" t="s">
        <v>4213</v>
      </c>
      <c r="J599" s="2" t="s">
        <v>2888</v>
      </c>
      <c r="K599" s="2" t="s">
        <v>1140</v>
      </c>
      <c r="L599" s="3">
        <v>35</v>
      </c>
      <c r="M599" s="3">
        <v>36.75</v>
      </c>
      <c r="N599" s="3">
        <v>69.99</v>
      </c>
      <c r="O599" s="2" t="s">
        <v>226</v>
      </c>
      <c r="P599" s="2" t="s">
        <v>618</v>
      </c>
      <c r="Q599" s="2" t="s">
        <v>228</v>
      </c>
      <c r="R599" s="2" t="s">
        <v>229</v>
      </c>
      <c r="S599" s="2" t="s">
        <v>3998</v>
      </c>
      <c r="T599" s="2" t="s">
        <v>3733</v>
      </c>
      <c r="U599" s="2" t="s">
        <v>286</v>
      </c>
      <c r="V599" s="2" t="s">
        <v>1524</v>
      </c>
      <c r="W599" s="2" t="s">
        <v>1009</v>
      </c>
      <c r="X599" s="2" t="s">
        <v>229</v>
      </c>
      <c r="Y599" s="2" t="s">
        <v>698</v>
      </c>
      <c r="Z599" s="4">
        <v>202</v>
      </c>
      <c r="AA599" s="4">
        <f>=ROUNDDOWN(67.3333333333333,0)</f>
      </c>
      <c r="AB599" s="5">
        <v>3</v>
      </c>
      <c r="AC599" s="2" t="s">
        <v>821</v>
      </c>
      <c r="AD599" s="4">
        <v>50</v>
      </c>
      <c r="AE599" s="4">
        <v>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>
        <v>2</v>
      </c>
      <c r="AS599" s="8">
        <v>71.6</v>
      </c>
      <c r="AT599" s="7">
        <v>-1</v>
      </c>
      <c r="AU599" s="7">
        <v>-1</v>
      </c>
      <c r="AV599" s="4">
        <v>4</v>
      </c>
      <c r="AW599" s="8">
        <v>186.54</v>
      </c>
      <c r="AX599" s="4">
        <v>8</v>
      </c>
      <c r="AY599" s="8">
        <v>352.35</v>
      </c>
      <c r="AZ599" s="7">
        <v>-0.5</v>
      </c>
      <c r="BA599" s="7">
        <v>-0.4706</v>
      </c>
      <c r="BB599" s="7"/>
      <c r="BC599" s="4" t="s">
        <v>229</v>
      </c>
      <c r="BD599" s="8" t="s">
        <v>229</v>
      </c>
      <c r="BE599" s="4" t="s">
        <v>229</v>
      </c>
      <c r="BF599" s="8" t="s">
        <v>229</v>
      </c>
      <c r="BG599" s="7" t="s">
        <v>229</v>
      </c>
      <c r="BH599" s="7" t="s">
        <v>229</v>
      </c>
      <c r="BI599" s="7">
        <v>0.3842</v>
      </c>
      <c r="BJ599" s="4"/>
      <c r="BK599" s="8"/>
      <c r="BL599" s="2" t="s">
        <v>4221</v>
      </c>
      <c r="BM599" s="7"/>
      <c r="BN599" s="7"/>
      <c r="BO599" s="4"/>
      <c r="BP599" s="8"/>
      <c r="BQ599" s="4"/>
      <c r="BR599" s="8"/>
      <c r="BS599" s="7"/>
      <c r="BT599" s="7"/>
      <c r="BU599" s="2" t="s">
        <v>239</v>
      </c>
      <c r="BV599" s="2" t="s">
        <v>226</v>
      </c>
      <c r="BW599" s="2" t="s">
        <v>229</v>
      </c>
      <c r="BX599" s="2" t="s">
        <v>864</v>
      </c>
      <c r="BY599" s="2" t="s">
        <v>241</v>
      </c>
      <c r="BZ599" s="2" t="s">
        <v>229</v>
      </c>
      <c r="CA599" s="4"/>
      <c r="CB599" s="8"/>
      <c r="CC599" s="4">
        <v>1</v>
      </c>
      <c r="CD599" s="8">
        <v>35.11</v>
      </c>
      <c r="CE599" s="7">
        <v>-1</v>
      </c>
      <c r="CF599" s="7">
        <v>-1</v>
      </c>
      <c r="CG599" s="2" t="s">
        <v>239</v>
      </c>
      <c r="CH599" s="2" t="s">
        <v>226</v>
      </c>
      <c r="CI599" s="2" t="s">
        <v>1599</v>
      </c>
      <c r="CJ599" s="2" t="s">
        <v>2762</v>
      </c>
      <c r="CK599" s="2" t="s">
        <v>241</v>
      </c>
      <c r="CL599" s="2" t="s">
        <v>229</v>
      </c>
      <c r="CM599" s="4"/>
      <c r="CN599" s="8"/>
      <c r="CO599" s="4"/>
      <c r="CP599" s="8"/>
      <c r="CQ599" s="7"/>
      <c r="CR599" s="7"/>
      <c r="CS599" s="2" t="s">
        <v>239</v>
      </c>
      <c r="CT599" s="2" t="s">
        <v>226</v>
      </c>
      <c r="CU599" s="2" t="s">
        <v>798</v>
      </c>
      <c r="CV599" s="2" t="s">
        <v>2920</v>
      </c>
      <c r="CW599" s="2" t="s">
        <v>241</v>
      </c>
      <c r="CX599" s="2" t="s">
        <v>229</v>
      </c>
      <c r="CY599" s="4"/>
      <c r="CZ599" s="8"/>
      <c r="DA599" s="4"/>
      <c r="DB599" s="8"/>
      <c r="DC599" s="7"/>
      <c r="DD599" s="7"/>
      <c r="DE599" s="2" t="s">
        <v>239</v>
      </c>
      <c r="DF599" s="2" t="s">
        <v>226</v>
      </c>
      <c r="DG599" s="2" t="s">
        <v>1457</v>
      </c>
      <c r="DH599" s="2" t="s">
        <v>1781</v>
      </c>
      <c r="DI599" s="2" t="s">
        <v>241</v>
      </c>
      <c r="DJ599" s="2" t="s">
        <v>229</v>
      </c>
      <c r="DK599" s="4"/>
      <c r="DL599" s="8"/>
      <c r="DM599" s="4"/>
      <c r="DN599" s="8"/>
      <c r="DO599" s="7"/>
      <c r="DP599" s="7"/>
      <c r="DQ599" s="2" t="s">
        <v>239</v>
      </c>
      <c r="DR599" s="2" t="s">
        <v>226</v>
      </c>
      <c r="DS599" s="2" t="s">
        <v>871</v>
      </c>
      <c r="DT599" s="2" t="s">
        <v>4222</v>
      </c>
      <c r="DU599" s="2" t="s">
        <v>241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239</v>
      </c>
      <c r="ED599" s="2" t="s">
        <v>226</v>
      </c>
      <c r="EE599" s="2" t="s">
        <v>813</v>
      </c>
      <c r="EF599" s="2" t="s">
        <v>2456</v>
      </c>
      <c r="EG599" s="2" t="s">
        <v>241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239</v>
      </c>
      <c r="EP599" s="2" t="s">
        <v>226</v>
      </c>
      <c r="EQ599" s="2" t="s">
        <v>1235</v>
      </c>
      <c r="ER599" s="2" t="s">
        <v>1600</v>
      </c>
      <c r="ES599" s="2" t="s">
        <v>241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239</v>
      </c>
      <c r="FB599" s="2" t="s">
        <v>226</v>
      </c>
      <c r="FC599" s="2" t="s">
        <v>4000</v>
      </c>
      <c r="FD599" s="2" t="s">
        <v>762</v>
      </c>
      <c r="FE599" s="2" t="s">
        <v>241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226</v>
      </c>
      <c r="FO599" s="2" t="s">
        <v>4001</v>
      </c>
      <c r="FP599" s="2" t="s">
        <v>2955</v>
      </c>
      <c r="FQ599" s="2" t="s">
        <v>241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239</v>
      </c>
      <c r="FZ599" s="2" t="s">
        <v>226</v>
      </c>
      <c r="GA599" s="2" t="s">
        <v>327</v>
      </c>
      <c r="GB599" s="2" t="s">
        <v>3855</v>
      </c>
      <c r="GC599" s="2" t="s">
        <v>241</v>
      </c>
      <c r="GD599" s="2" t="s">
        <v>229</v>
      </c>
      <c r="GE599" s="4"/>
      <c r="GF599" s="8"/>
      <c r="GG599" s="4"/>
      <c r="GH599" s="8"/>
      <c r="GI599" s="7"/>
      <c r="GJ599" s="7"/>
      <c r="GK599" s="2" t="s">
        <v>714</v>
      </c>
      <c r="GL599" s="2" t="s">
        <v>275</v>
      </c>
      <c r="GM599" s="2" t="s">
        <v>1309</v>
      </c>
      <c r="GN599" s="2" t="s">
        <v>523</v>
      </c>
      <c r="GO599" s="2" t="s">
        <v>241</v>
      </c>
      <c r="GP599" s="2" t="s">
        <v>229</v>
      </c>
      <c r="GQ599" s="4"/>
      <c r="GR599" s="8"/>
      <c r="GS599" s="4">
        <v>1</v>
      </c>
      <c r="GT599" s="8">
        <v>36.49</v>
      </c>
      <c r="GU599" s="7">
        <v>-1</v>
      </c>
      <c r="GV599" s="7">
        <v>-1</v>
      </c>
      <c r="GW599" s="2" t="s">
        <v>239</v>
      </c>
      <c r="GX599" s="2" t="s">
        <v>226</v>
      </c>
      <c r="GY599" s="2" t="s">
        <v>1492</v>
      </c>
      <c r="GZ599" s="2" t="s">
        <v>596</v>
      </c>
      <c r="HA599" s="2" t="s">
        <v>241</v>
      </c>
      <c r="HB599" s="2" t="s">
        <v>229</v>
      </c>
      <c r="HC599" s="4"/>
      <c r="HD599" s="8"/>
      <c r="HE599" s="4"/>
      <c r="HF599" s="8"/>
      <c r="HG599" s="7"/>
      <c r="HH599" s="7"/>
      <c r="HI599" s="2" t="s">
        <v>714</v>
      </c>
      <c r="HJ599" s="2" t="s">
        <v>260</v>
      </c>
      <c r="HK599" s="2" t="s">
        <v>956</v>
      </c>
      <c r="HL599" s="2" t="s">
        <v>4005</v>
      </c>
      <c r="HM599" s="2" t="s">
        <v>241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239</v>
      </c>
      <c r="HV599" s="2" t="s">
        <v>226</v>
      </c>
      <c r="HW599" s="2" t="s">
        <v>2322</v>
      </c>
      <c r="HX599" s="2" t="s">
        <v>4223</v>
      </c>
      <c r="HY599" s="2" t="s">
        <v>241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266</v>
      </c>
      <c r="IH599" s="2" t="s">
        <v>226</v>
      </c>
      <c r="II599" s="2" t="s">
        <v>229</v>
      </c>
      <c r="IJ599" s="2" t="s">
        <v>229</v>
      </c>
      <c r="IK599" s="2" t="s">
        <v>241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272</v>
      </c>
      <c r="IT599" s="2" t="s">
        <v>226</v>
      </c>
      <c r="IU599" s="2" t="s">
        <v>229</v>
      </c>
      <c r="IV599" s="2" t="s">
        <v>229</v>
      </c>
      <c r="IW599" s="2" t="s">
        <v>241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239</v>
      </c>
      <c r="JF599" s="2" t="s">
        <v>226</v>
      </c>
      <c r="JG599" s="2" t="s">
        <v>268</v>
      </c>
      <c r="JH599" s="2" t="s">
        <v>1700</v>
      </c>
      <c r="JI599" s="2" t="s">
        <v>241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229</v>
      </c>
      <c r="JR599" s="2" t="s">
        <v>229</v>
      </c>
      <c r="JS599" s="2" t="s">
        <v>229</v>
      </c>
      <c r="JT599" s="2" t="s">
        <v>229</v>
      </c>
      <c r="JU599" s="2" t="s">
        <v>229</v>
      </c>
      <c r="JV599" s="2" t="s">
        <v>229</v>
      </c>
      <c r="JW599" s="4"/>
      <c r="JX599" s="8"/>
      <c r="JY599" s="4"/>
      <c r="JZ599" s="8"/>
      <c r="KA599" s="7"/>
      <c r="KB599" s="7"/>
      <c r="KC599" s="2" t="s">
        <v>272</v>
      </c>
      <c r="KD599" s="2" t="s">
        <v>226</v>
      </c>
      <c r="KE599" s="2" t="s">
        <v>229</v>
      </c>
      <c r="KF599" s="2" t="s">
        <v>229</v>
      </c>
      <c r="KG599" s="2" t="s">
        <v>241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272</v>
      </c>
      <c r="KP599" s="2" t="s">
        <v>226</v>
      </c>
      <c r="KQ599" s="2" t="s">
        <v>229</v>
      </c>
      <c r="KR599" s="2" t="s">
        <v>229</v>
      </c>
      <c r="KS599" s="2" t="s">
        <v>241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239</v>
      </c>
      <c r="LB599" s="2" t="s">
        <v>226</v>
      </c>
      <c r="LC599" s="2" t="s">
        <v>1357</v>
      </c>
      <c r="LD599" s="2" t="s">
        <v>3824</v>
      </c>
      <c r="LE599" s="2" t="s">
        <v>241</v>
      </c>
      <c r="LF599" s="2" t="s">
        <v>229</v>
      </c>
      <c r="LG599" s="4"/>
      <c r="LH599" s="8"/>
      <c r="LI599" s="4"/>
      <c r="LJ599" s="8"/>
      <c r="LK599" s="7"/>
      <c r="LL599" s="7"/>
      <c r="LM599" s="2" t="s">
        <v>229</v>
      </c>
      <c r="LN599" s="2" t="s">
        <v>229</v>
      </c>
      <c r="LO599" s="2" t="s">
        <v>229</v>
      </c>
      <c r="LP599" s="2" t="s">
        <v>229</v>
      </c>
      <c r="LQ599" s="2" t="s">
        <v>229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239</v>
      </c>
      <c r="LZ599" s="2" t="s">
        <v>275</v>
      </c>
      <c r="MA599" s="2" t="s">
        <v>809</v>
      </c>
      <c r="MB599" s="2" t="s">
        <v>1423</v>
      </c>
      <c r="MC599" s="2" t="s">
        <v>241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278</v>
      </c>
      <c r="ML599" s="2" t="s">
        <v>226</v>
      </c>
      <c r="MM599" s="2" t="s">
        <v>229</v>
      </c>
      <c r="MN599" s="2" t="s">
        <v>229</v>
      </c>
      <c r="MO599" s="2" t="s">
        <v>241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239</v>
      </c>
      <c r="MX599" s="2" t="s">
        <v>226</v>
      </c>
      <c r="MY599" s="2" t="s">
        <v>1915</v>
      </c>
      <c r="MZ599" s="2" t="s">
        <v>229</v>
      </c>
      <c r="NA599" s="2" t="s">
        <v>241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239</v>
      </c>
      <c r="NJ599" s="2" t="s">
        <v>260</v>
      </c>
      <c r="NK599" s="2" t="s">
        <v>2456</v>
      </c>
      <c r="NL599" s="2" t="s">
        <v>1937</v>
      </c>
      <c r="NM599" s="2" t="s">
        <v>241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272</v>
      </c>
      <c r="NV599" s="2" t="s">
        <v>226</v>
      </c>
      <c r="NW599" s="2" t="s">
        <v>229</v>
      </c>
      <c r="NX599" s="2" t="s">
        <v>229</v>
      </c>
      <c r="NY599" s="2" t="s">
        <v>241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266</v>
      </c>
      <c r="OH599" s="2" t="s">
        <v>226</v>
      </c>
      <c r="OI599" s="2" t="s">
        <v>229</v>
      </c>
      <c r="OJ599" s="2" t="s">
        <v>229</v>
      </c>
      <c r="OK599" s="2" t="s">
        <v>241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229</v>
      </c>
      <c r="OT599" s="2" t="s">
        <v>229</v>
      </c>
      <c r="OU599" s="2" t="s">
        <v>229</v>
      </c>
      <c r="OV599" s="2" t="s">
        <v>229</v>
      </c>
      <c r="OW599" s="2" t="s">
        <v>229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239</v>
      </c>
      <c r="PR599" s="2" t="s">
        <v>275</v>
      </c>
      <c r="PS599" s="2" t="s">
        <v>968</v>
      </c>
      <c r="PT599" s="2" t="s">
        <v>229</v>
      </c>
      <c r="PU599" s="2" t="s">
        <v>241</v>
      </c>
      <c r="PV599" s="2" t="s">
        <v>229</v>
      </c>
      <c r="PW599" s="4"/>
      <c r="PX599" s="8"/>
      <c r="PY599" s="4"/>
      <c r="PZ599" s="8"/>
      <c r="QA599" s="7"/>
      <c r="QB599" s="7"/>
      <c r="QC599" s="2" t="s">
        <v>281</v>
      </c>
      <c r="QD599" s="2" t="s">
        <v>226</v>
      </c>
      <c r="QE599" s="2" t="s">
        <v>229</v>
      </c>
      <c r="QF599" s="2" t="s">
        <v>229</v>
      </c>
      <c r="QG599" s="2" t="s">
        <v>241</v>
      </c>
      <c r="QH599" s="2" t="s">
        <v>229</v>
      </c>
      <c r="QI599" s="4"/>
      <c r="QJ599" s="8"/>
      <c r="QK599" s="4"/>
      <c r="QL599" s="8"/>
      <c r="QM599" s="7"/>
      <c r="QN599" s="7"/>
      <c r="QO599" s="2" t="s">
        <v>229</v>
      </c>
      <c r="QP599" s="2" t="s">
        <v>229</v>
      </c>
      <c r="QQ599" s="2" t="s">
        <v>229</v>
      </c>
      <c r="QR599" s="2" t="s">
        <v>229</v>
      </c>
      <c r="QS599" s="2" t="s">
        <v>229</v>
      </c>
      <c r="QT599" s="2" t="s">
        <v>229</v>
      </c>
      <c r="QU599" s="4"/>
      <c r="QV599" s="8"/>
      <c r="QW599" s="4"/>
      <c r="QX599" s="8"/>
      <c r="QY599" s="7"/>
      <c r="QZ599" s="7"/>
      <c r="RA599" s="2" t="s">
        <v>239</v>
      </c>
      <c r="RB599" s="2" t="s">
        <v>275</v>
      </c>
      <c r="RC599" s="2" t="s">
        <v>547</v>
      </c>
      <c r="RD599" s="2" t="s">
        <v>368</v>
      </c>
      <c r="RE599" s="2" t="s">
        <v>241</v>
      </c>
      <c r="RF599" s="2" t="s">
        <v>229</v>
      </c>
      <c r="RG599" s="4"/>
      <c r="RH599" s="8"/>
      <c r="RI599" s="4"/>
      <c r="RJ599" s="8"/>
      <c r="RK599" s="7"/>
      <c r="RL599" s="7"/>
      <c r="RM599" s="2" t="s">
        <v>229</v>
      </c>
      <c r="RN599" s="2" t="s">
        <v>229</v>
      </c>
      <c r="RO599" s="2" t="s">
        <v>229</v>
      </c>
      <c r="RP599" s="2" t="s">
        <v>229</v>
      </c>
      <c r="RQ599" s="2" t="s">
        <v>229</v>
      </c>
      <c r="RR599" s="2" t="s">
        <v>229</v>
      </c>
      <c r="RS599" s="4"/>
      <c r="RT599" s="8"/>
      <c r="RU599" s="4"/>
      <c r="RV599" s="8"/>
      <c r="RW599" s="7"/>
      <c r="RX599" s="7"/>
      <c r="RY599" s="2" t="s">
        <v>239</v>
      </c>
      <c r="RZ599" s="2" t="s">
        <v>275</v>
      </c>
      <c r="SA599" s="2" t="s">
        <v>914</v>
      </c>
      <c r="SB599" s="2" t="s">
        <v>229</v>
      </c>
      <c r="SC599" s="2" t="s">
        <v>241</v>
      </c>
      <c r="SD599" s="2" t="s">
        <v>229</v>
      </c>
      <c r="SE599" s="4">
        <v>202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>
        <v>50</v>
      </c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</row>
    <row r="600">
      <c r="A600" s="2" t="s">
        <v>4224</v>
      </c>
      <c r="B600" s="2" t="s">
        <v>216</v>
      </c>
      <c r="C600" s="2" t="s">
        <v>3859</v>
      </c>
      <c r="D600" s="2" t="s">
        <v>3164</v>
      </c>
      <c r="E600" s="2" t="s">
        <v>3165</v>
      </c>
      <c r="F600" s="2" t="s">
        <v>3981</v>
      </c>
      <c r="G600" s="2" t="s">
        <v>3982</v>
      </c>
      <c r="H600" s="2" t="s">
        <v>3983</v>
      </c>
      <c r="I600" s="2" t="s">
        <v>4213</v>
      </c>
      <c r="J600" s="2" t="s">
        <v>285</v>
      </c>
      <c r="K600" s="2" t="s">
        <v>1140</v>
      </c>
      <c r="L600" s="3">
        <v>45.89</v>
      </c>
      <c r="M600" s="3">
        <v>48.18</v>
      </c>
      <c r="N600" s="3">
        <v>89.99</v>
      </c>
      <c r="O600" s="2" t="s">
        <v>226</v>
      </c>
      <c r="P600" s="2" t="s">
        <v>618</v>
      </c>
      <c r="Q600" s="2" t="s">
        <v>228</v>
      </c>
      <c r="R600" s="2" t="s">
        <v>229</v>
      </c>
      <c r="S600" s="2" t="s">
        <v>3998</v>
      </c>
      <c r="T600" s="2" t="s">
        <v>3733</v>
      </c>
      <c r="U600" s="2" t="s">
        <v>733</v>
      </c>
      <c r="V600" s="2" t="s">
        <v>1524</v>
      </c>
      <c r="W600" s="2" t="s">
        <v>1009</v>
      </c>
      <c r="X600" s="2" t="s">
        <v>229</v>
      </c>
      <c r="Y600" s="2" t="s">
        <v>698</v>
      </c>
      <c r="Z600" s="4">
        <v>74</v>
      </c>
      <c r="AA600" s="4">
        <f>=ROUNDDOWN(17.2093023255814,0)</f>
      </c>
      <c r="AB600" s="5">
        <v>4.3</v>
      </c>
      <c r="AC600" s="2" t="s">
        <v>3918</v>
      </c>
      <c r="AD600" s="4">
        <v>50</v>
      </c>
      <c r="AE600" s="4">
        <v>160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>
        <v>4</v>
      </c>
      <c r="AQ600" s="8">
        <v>186.54</v>
      </c>
      <c r="AR600" s="4">
        <v>6</v>
      </c>
      <c r="AS600" s="8">
        <v>280.75</v>
      </c>
      <c r="AT600" s="7">
        <v>-0.3333</v>
      </c>
      <c r="AU600" s="7">
        <v>-0.3356</v>
      </c>
      <c r="AV600" s="4" t="s">
        <v>229</v>
      </c>
      <c r="AW600" s="8" t="s">
        <v>229</v>
      </c>
      <c r="AX600" s="4" t="s">
        <v>229</v>
      </c>
      <c r="AY600" s="8" t="s">
        <v>229</v>
      </c>
      <c r="AZ600" s="7" t="s">
        <v>229</v>
      </c>
      <c r="BA600" s="7" t="s">
        <v>229</v>
      </c>
      <c r="BB600" s="7">
        <v>1</v>
      </c>
      <c r="BC600" s="4" t="s">
        <v>229</v>
      </c>
      <c r="BD600" s="8" t="s">
        <v>229</v>
      </c>
      <c r="BE600" s="4" t="s">
        <v>229</v>
      </c>
      <c r="BF600" s="8" t="s">
        <v>229</v>
      </c>
      <c r="BG600" s="7" t="s">
        <v>229</v>
      </c>
      <c r="BH600" s="7" t="s">
        <v>229</v>
      </c>
      <c r="BI600" s="7" t="s">
        <v>229</v>
      </c>
      <c r="BJ600" s="4">
        <v>4</v>
      </c>
      <c r="BK600" s="8">
        <v>186.54</v>
      </c>
      <c r="BL600" s="2" t="s">
        <v>3185</v>
      </c>
      <c r="BM600" s="7">
        <v>1</v>
      </c>
      <c r="BN600" s="7">
        <v>1</v>
      </c>
      <c r="BO600" s="4">
        <v>1</v>
      </c>
      <c r="BP600" s="8">
        <v>47.01</v>
      </c>
      <c r="BQ600" s="4">
        <v>4</v>
      </c>
      <c r="BR600" s="8">
        <v>188.04</v>
      </c>
      <c r="BS600" s="7">
        <v>-0.75</v>
      </c>
      <c r="BT600" s="7">
        <v>-0.75</v>
      </c>
      <c r="BU600" s="2" t="s">
        <v>239</v>
      </c>
      <c r="BV600" s="2" t="s">
        <v>226</v>
      </c>
      <c r="BW600" s="2" t="s">
        <v>229</v>
      </c>
      <c r="BX600" s="2" t="s">
        <v>1350</v>
      </c>
      <c r="BY600" s="2" t="s">
        <v>241</v>
      </c>
      <c r="BZ600" s="2" t="s">
        <v>229</v>
      </c>
      <c r="CA600" s="4">
        <v>2</v>
      </c>
      <c r="CB600" s="8">
        <v>93.64</v>
      </c>
      <c r="CC600" s="4">
        <v>1</v>
      </c>
      <c r="CD600" s="8">
        <v>46.82</v>
      </c>
      <c r="CE600" s="7">
        <v>1</v>
      </c>
      <c r="CF600" s="7">
        <v>1</v>
      </c>
      <c r="CG600" s="2" t="s">
        <v>239</v>
      </c>
      <c r="CH600" s="2" t="s">
        <v>226</v>
      </c>
      <c r="CI600" s="2" t="s">
        <v>1599</v>
      </c>
      <c r="CJ600" s="2" t="s">
        <v>3994</v>
      </c>
      <c r="CK600" s="2" t="s">
        <v>241</v>
      </c>
      <c r="CL600" s="2" t="s">
        <v>229</v>
      </c>
      <c r="CM600" s="4"/>
      <c r="CN600" s="8"/>
      <c r="CO600" s="4"/>
      <c r="CP600" s="8"/>
      <c r="CQ600" s="7"/>
      <c r="CR600" s="7"/>
      <c r="CS600" s="2" t="s">
        <v>239</v>
      </c>
      <c r="CT600" s="2" t="s">
        <v>226</v>
      </c>
      <c r="CU600" s="2" t="s">
        <v>798</v>
      </c>
      <c r="CV600" s="2" t="s">
        <v>2893</v>
      </c>
      <c r="CW600" s="2" t="s">
        <v>241</v>
      </c>
      <c r="CX600" s="2" t="s">
        <v>229</v>
      </c>
      <c r="CY600" s="4"/>
      <c r="CZ600" s="8"/>
      <c r="DA600" s="4"/>
      <c r="DB600" s="8"/>
      <c r="DC600" s="7"/>
      <c r="DD600" s="7"/>
      <c r="DE600" s="2" t="s">
        <v>239</v>
      </c>
      <c r="DF600" s="2" t="s">
        <v>226</v>
      </c>
      <c r="DG600" s="2" t="s">
        <v>1457</v>
      </c>
      <c r="DH600" s="2" t="s">
        <v>1781</v>
      </c>
      <c r="DI600" s="2" t="s">
        <v>241</v>
      </c>
      <c r="DJ600" s="2" t="s">
        <v>229</v>
      </c>
      <c r="DK600" s="4"/>
      <c r="DL600" s="8"/>
      <c r="DM600" s="4"/>
      <c r="DN600" s="8"/>
      <c r="DO600" s="7"/>
      <c r="DP600" s="7"/>
      <c r="DQ600" s="2" t="s">
        <v>239</v>
      </c>
      <c r="DR600" s="2" t="s">
        <v>226</v>
      </c>
      <c r="DS600" s="2" t="s">
        <v>871</v>
      </c>
      <c r="DT600" s="2" t="s">
        <v>718</v>
      </c>
      <c r="DU600" s="2" t="s">
        <v>241</v>
      </c>
      <c r="DV600" s="2" t="s">
        <v>229</v>
      </c>
      <c r="DW600" s="4">
        <v>1</v>
      </c>
      <c r="DX600" s="8">
        <v>45.89</v>
      </c>
      <c r="DY600" s="4">
        <v>1</v>
      </c>
      <c r="DZ600" s="8">
        <v>45.89</v>
      </c>
      <c r="EA600" s="7"/>
      <c r="EB600" s="7"/>
      <c r="EC600" s="2" t="s">
        <v>239</v>
      </c>
      <c r="ED600" s="2" t="s">
        <v>226</v>
      </c>
      <c r="EE600" s="2" t="s">
        <v>813</v>
      </c>
      <c r="EF600" s="2" t="s">
        <v>4225</v>
      </c>
      <c r="EG600" s="2" t="s">
        <v>241</v>
      </c>
      <c r="EH600" s="2" t="s">
        <v>229</v>
      </c>
      <c r="EI600" s="4"/>
      <c r="EJ600" s="8"/>
      <c r="EK600" s="4"/>
      <c r="EL600" s="8"/>
      <c r="EM600" s="7"/>
      <c r="EN600" s="7"/>
      <c r="EO600" s="2" t="s">
        <v>239</v>
      </c>
      <c r="EP600" s="2" t="s">
        <v>226</v>
      </c>
      <c r="EQ600" s="2" t="s">
        <v>1235</v>
      </c>
      <c r="ER600" s="2" t="s">
        <v>1800</v>
      </c>
      <c r="ES600" s="2" t="s">
        <v>241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239</v>
      </c>
      <c r="FB600" s="2" t="s">
        <v>226</v>
      </c>
      <c r="FC600" s="2" t="s">
        <v>4000</v>
      </c>
      <c r="FD600" s="2" t="s">
        <v>2920</v>
      </c>
      <c r="FE600" s="2" t="s">
        <v>241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226</v>
      </c>
      <c r="FO600" s="2" t="s">
        <v>4001</v>
      </c>
      <c r="FP600" s="2" t="s">
        <v>1344</v>
      </c>
      <c r="FQ600" s="2" t="s">
        <v>241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226</v>
      </c>
      <c r="GA600" s="2" t="s">
        <v>327</v>
      </c>
      <c r="GB600" s="2" t="s">
        <v>229</v>
      </c>
      <c r="GC600" s="2" t="s">
        <v>241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714</v>
      </c>
      <c r="GL600" s="2" t="s">
        <v>275</v>
      </c>
      <c r="GM600" s="2" t="s">
        <v>1309</v>
      </c>
      <c r="GN600" s="2" t="s">
        <v>407</v>
      </c>
      <c r="GO600" s="2" t="s">
        <v>241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239</v>
      </c>
      <c r="GX600" s="2" t="s">
        <v>226</v>
      </c>
      <c r="GY600" s="2" t="s">
        <v>1492</v>
      </c>
      <c r="GZ600" s="2" t="s">
        <v>3891</v>
      </c>
      <c r="HA600" s="2" t="s">
        <v>241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714</v>
      </c>
      <c r="HJ600" s="2" t="s">
        <v>275</v>
      </c>
      <c r="HK600" s="2" t="s">
        <v>956</v>
      </c>
      <c r="HL600" s="2" t="s">
        <v>2914</v>
      </c>
      <c r="HM600" s="2" t="s">
        <v>241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239</v>
      </c>
      <c r="HV600" s="2" t="s">
        <v>226</v>
      </c>
      <c r="HW600" s="2" t="s">
        <v>2322</v>
      </c>
      <c r="HX600" s="2" t="s">
        <v>2331</v>
      </c>
      <c r="HY600" s="2" t="s">
        <v>241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266</v>
      </c>
      <c r="IH600" s="2" t="s">
        <v>226</v>
      </c>
      <c r="II600" s="2" t="s">
        <v>229</v>
      </c>
      <c r="IJ600" s="2" t="s">
        <v>229</v>
      </c>
      <c r="IK600" s="2" t="s">
        <v>241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272</v>
      </c>
      <c r="IT600" s="2" t="s">
        <v>226</v>
      </c>
      <c r="IU600" s="2" t="s">
        <v>229</v>
      </c>
      <c r="IV600" s="2" t="s">
        <v>229</v>
      </c>
      <c r="IW600" s="2" t="s">
        <v>241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239</v>
      </c>
      <c r="JF600" s="2" t="s">
        <v>226</v>
      </c>
      <c r="JG600" s="2" t="s">
        <v>268</v>
      </c>
      <c r="JH600" s="2" t="s">
        <v>1547</v>
      </c>
      <c r="JI600" s="2" t="s">
        <v>241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229</v>
      </c>
      <c r="JR600" s="2" t="s">
        <v>229</v>
      </c>
      <c r="JS600" s="2" t="s">
        <v>229</v>
      </c>
      <c r="JT600" s="2" t="s">
        <v>229</v>
      </c>
      <c r="JU600" s="2" t="s">
        <v>229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272</v>
      </c>
      <c r="KD600" s="2" t="s">
        <v>226</v>
      </c>
      <c r="KE600" s="2" t="s">
        <v>229</v>
      </c>
      <c r="KF600" s="2" t="s">
        <v>229</v>
      </c>
      <c r="KG600" s="2" t="s">
        <v>241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272</v>
      </c>
      <c r="KP600" s="2" t="s">
        <v>226</v>
      </c>
      <c r="KQ600" s="2" t="s">
        <v>229</v>
      </c>
      <c r="KR600" s="2" t="s">
        <v>229</v>
      </c>
      <c r="KS600" s="2" t="s">
        <v>241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239</v>
      </c>
      <c r="LB600" s="2" t="s">
        <v>226</v>
      </c>
      <c r="LC600" s="2" t="s">
        <v>1357</v>
      </c>
      <c r="LD600" s="2" t="s">
        <v>2994</v>
      </c>
      <c r="LE600" s="2" t="s">
        <v>241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229</v>
      </c>
      <c r="LN600" s="2" t="s">
        <v>229</v>
      </c>
      <c r="LO600" s="2" t="s">
        <v>229</v>
      </c>
      <c r="LP600" s="2" t="s">
        <v>229</v>
      </c>
      <c r="LQ600" s="2" t="s">
        <v>229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239</v>
      </c>
      <c r="LZ600" s="2" t="s">
        <v>275</v>
      </c>
      <c r="MA600" s="2" t="s">
        <v>740</v>
      </c>
      <c r="MB600" s="2" t="s">
        <v>467</v>
      </c>
      <c r="MC600" s="2" t="s">
        <v>241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278</v>
      </c>
      <c r="ML600" s="2" t="s">
        <v>226</v>
      </c>
      <c r="MM600" s="2" t="s">
        <v>229</v>
      </c>
      <c r="MN600" s="2" t="s">
        <v>229</v>
      </c>
      <c r="MO600" s="2" t="s">
        <v>241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226</v>
      </c>
      <c r="MY600" s="2" t="s">
        <v>1915</v>
      </c>
      <c r="MZ600" s="2" t="s">
        <v>229</v>
      </c>
      <c r="NA600" s="2" t="s">
        <v>241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239</v>
      </c>
      <c r="NJ600" s="2" t="s">
        <v>260</v>
      </c>
      <c r="NK600" s="2" t="s">
        <v>2456</v>
      </c>
      <c r="NL600" s="2" t="s">
        <v>1615</v>
      </c>
      <c r="NM600" s="2" t="s">
        <v>241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272</v>
      </c>
      <c r="NV600" s="2" t="s">
        <v>226</v>
      </c>
      <c r="NW600" s="2" t="s">
        <v>229</v>
      </c>
      <c r="NX600" s="2" t="s">
        <v>229</v>
      </c>
      <c r="NY600" s="2" t="s">
        <v>241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266</v>
      </c>
      <c r="OH600" s="2" t="s">
        <v>226</v>
      </c>
      <c r="OI600" s="2" t="s">
        <v>229</v>
      </c>
      <c r="OJ600" s="2" t="s">
        <v>229</v>
      </c>
      <c r="OK600" s="2" t="s">
        <v>241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229</v>
      </c>
      <c r="OT600" s="2" t="s">
        <v>229</v>
      </c>
      <c r="OU600" s="2" t="s">
        <v>229</v>
      </c>
      <c r="OV600" s="2" t="s">
        <v>229</v>
      </c>
      <c r="OW600" s="2" t="s">
        <v>229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239</v>
      </c>
      <c r="PR600" s="2" t="s">
        <v>275</v>
      </c>
      <c r="PS600" s="2" t="s">
        <v>968</v>
      </c>
      <c r="PT600" s="2" t="s">
        <v>229</v>
      </c>
      <c r="PU600" s="2" t="s">
        <v>241</v>
      </c>
      <c r="PV600" s="2" t="s">
        <v>229</v>
      </c>
      <c r="PW600" s="4"/>
      <c r="PX600" s="8"/>
      <c r="PY600" s="4"/>
      <c r="PZ600" s="8"/>
      <c r="QA600" s="7"/>
      <c r="QB600" s="7"/>
      <c r="QC600" s="2" t="s">
        <v>281</v>
      </c>
      <c r="QD600" s="2" t="s">
        <v>226</v>
      </c>
      <c r="QE600" s="2" t="s">
        <v>229</v>
      </c>
      <c r="QF600" s="2" t="s">
        <v>229</v>
      </c>
      <c r="QG600" s="2" t="s">
        <v>241</v>
      </c>
      <c r="QH600" s="2" t="s">
        <v>229</v>
      </c>
      <c r="QI600" s="4"/>
      <c r="QJ600" s="8"/>
      <c r="QK600" s="4"/>
      <c r="QL600" s="8"/>
      <c r="QM600" s="7"/>
      <c r="QN600" s="7"/>
      <c r="QO600" s="2" t="s">
        <v>229</v>
      </c>
      <c r="QP600" s="2" t="s">
        <v>229</v>
      </c>
      <c r="QQ600" s="2" t="s">
        <v>229</v>
      </c>
      <c r="QR600" s="2" t="s">
        <v>229</v>
      </c>
      <c r="QS600" s="2" t="s">
        <v>229</v>
      </c>
      <c r="QT600" s="2" t="s">
        <v>229</v>
      </c>
      <c r="QU600" s="4"/>
      <c r="QV600" s="8"/>
      <c r="QW600" s="4"/>
      <c r="QX600" s="8"/>
      <c r="QY600" s="7"/>
      <c r="QZ600" s="7"/>
      <c r="RA600" s="2" t="s">
        <v>239</v>
      </c>
      <c r="RB600" s="2" t="s">
        <v>275</v>
      </c>
      <c r="RC600" s="2" t="s">
        <v>547</v>
      </c>
      <c r="RD600" s="2" t="s">
        <v>505</v>
      </c>
      <c r="RE600" s="2" t="s">
        <v>241</v>
      </c>
      <c r="RF600" s="2" t="s">
        <v>229</v>
      </c>
      <c r="RG600" s="4"/>
      <c r="RH600" s="8"/>
      <c r="RI600" s="4"/>
      <c r="RJ600" s="8"/>
      <c r="RK600" s="7"/>
      <c r="RL600" s="7"/>
      <c r="RM600" s="2" t="s">
        <v>229</v>
      </c>
      <c r="RN600" s="2" t="s">
        <v>229</v>
      </c>
      <c r="RO600" s="2" t="s">
        <v>229</v>
      </c>
      <c r="RP600" s="2" t="s">
        <v>229</v>
      </c>
      <c r="RQ600" s="2" t="s">
        <v>229</v>
      </c>
      <c r="RR600" s="2" t="s">
        <v>229</v>
      </c>
      <c r="RS600" s="4"/>
      <c r="RT600" s="8"/>
      <c r="RU600" s="4"/>
      <c r="RV600" s="8"/>
      <c r="RW600" s="7"/>
      <c r="RX600" s="7"/>
      <c r="RY600" s="2" t="s">
        <v>239</v>
      </c>
      <c r="RZ600" s="2" t="s">
        <v>275</v>
      </c>
      <c r="SA600" s="2" t="s">
        <v>914</v>
      </c>
      <c r="SB600" s="2" t="s">
        <v>743</v>
      </c>
      <c r="SC600" s="2" t="s">
        <v>241</v>
      </c>
      <c r="SD600" s="2" t="s">
        <v>229</v>
      </c>
      <c r="SE600" s="4">
        <v>74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>
        <v>50</v>
      </c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>
        <v>110</v>
      </c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</row>
    <row r="601">
      <c r="A601" s="2" t="s">
        <v>4226</v>
      </c>
      <c r="B601" s="2" t="s">
        <v>216</v>
      </c>
      <c r="C601" s="2" t="s">
        <v>3859</v>
      </c>
      <c r="D601" s="2" t="s">
        <v>3164</v>
      </c>
      <c r="E601" s="2" t="s">
        <v>3165</v>
      </c>
      <c r="F601" s="2" t="s">
        <v>3939</v>
      </c>
      <c r="G601" s="2" t="s">
        <v>3940</v>
      </c>
      <c r="H601" s="2" t="s">
        <v>1662</v>
      </c>
      <c r="I601" s="2" t="s">
        <v>4227</v>
      </c>
      <c r="J601" s="2" t="s">
        <v>2888</v>
      </c>
      <c r="K601" s="2" t="s">
        <v>1140</v>
      </c>
      <c r="L601" s="3">
        <v>35</v>
      </c>
      <c r="M601" s="3">
        <v>36.75</v>
      </c>
      <c r="N601" s="3">
        <v>69.99</v>
      </c>
      <c r="O601" s="2" t="s">
        <v>226</v>
      </c>
      <c r="P601" s="2" t="s">
        <v>618</v>
      </c>
      <c r="Q601" s="2" t="s">
        <v>228</v>
      </c>
      <c r="R601" s="2" t="s">
        <v>229</v>
      </c>
      <c r="S601" s="2" t="s">
        <v>3942</v>
      </c>
      <c r="T601" s="2" t="s">
        <v>3733</v>
      </c>
      <c r="U601" s="2" t="s">
        <v>286</v>
      </c>
      <c r="V601" s="2" t="s">
        <v>1524</v>
      </c>
      <c r="W601" s="2" t="s">
        <v>1009</v>
      </c>
      <c r="X601" s="2" t="s">
        <v>229</v>
      </c>
      <c r="Y601" s="2" t="s">
        <v>1354</v>
      </c>
      <c r="Z601" s="4">
        <v>46</v>
      </c>
      <c r="AA601" s="4">
        <f>=ROUNDDOWN(10.952380952381,0)</f>
      </c>
      <c r="AB601" s="5">
        <v>4.2</v>
      </c>
      <c r="AC601" s="2" t="s">
        <v>821</v>
      </c>
      <c r="AD601" s="4">
        <v>170</v>
      </c>
      <c r="AE601" s="4">
        <v>200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>
        <v>4</v>
      </c>
      <c r="AQ601" s="8">
        <v>164.12</v>
      </c>
      <c r="AR601" s="4">
        <v>6</v>
      </c>
      <c r="AS601" s="8">
        <v>221.1</v>
      </c>
      <c r="AT601" s="7">
        <v>-0.3333</v>
      </c>
      <c r="AU601" s="7">
        <v>-0.2577</v>
      </c>
      <c r="AV601" s="4">
        <v>8</v>
      </c>
      <c r="AW601" s="8">
        <v>354.16</v>
      </c>
      <c r="AX601" s="4">
        <v>10</v>
      </c>
      <c r="AY601" s="8">
        <v>415.37</v>
      </c>
      <c r="AZ601" s="7">
        <v>-0.2</v>
      </c>
      <c r="BA601" s="7">
        <v>-0.1474</v>
      </c>
      <c r="BB601" s="7">
        <v>0.4634</v>
      </c>
      <c r="BC601" s="4">
        <v>8</v>
      </c>
      <c r="BD601" s="8">
        <v>354.16</v>
      </c>
      <c r="BE601" s="4">
        <v>15</v>
      </c>
      <c r="BF601" s="8">
        <v>624.17</v>
      </c>
      <c r="BG601" s="7">
        <v>-0.4667</v>
      </c>
      <c r="BH601" s="7">
        <v>-0.4326</v>
      </c>
      <c r="BI601" s="7">
        <v>1</v>
      </c>
      <c r="BJ601" s="4">
        <v>4</v>
      </c>
      <c r="BK601" s="8">
        <v>164.12</v>
      </c>
      <c r="BL601" s="2" t="s">
        <v>4228</v>
      </c>
      <c r="BM601" s="7">
        <v>1</v>
      </c>
      <c r="BN601" s="7">
        <v>1</v>
      </c>
      <c r="BO601" s="4"/>
      <c r="BP601" s="8"/>
      <c r="BQ601" s="4">
        <v>6</v>
      </c>
      <c r="BR601" s="8">
        <v>221.1</v>
      </c>
      <c r="BS601" s="7">
        <v>-1</v>
      </c>
      <c r="BT601" s="7">
        <v>-1</v>
      </c>
      <c r="BU601" s="2" t="s">
        <v>239</v>
      </c>
      <c r="BV601" s="2" t="s">
        <v>226</v>
      </c>
      <c r="BW601" s="2" t="s">
        <v>229</v>
      </c>
      <c r="BX601" s="2" t="s">
        <v>918</v>
      </c>
      <c r="BY601" s="2" t="s">
        <v>241</v>
      </c>
      <c r="BZ601" s="2" t="s">
        <v>229</v>
      </c>
      <c r="CA601" s="4"/>
      <c r="CB601" s="8"/>
      <c r="CC601" s="4"/>
      <c r="CD601" s="8"/>
      <c r="CE601" s="7"/>
      <c r="CF601" s="7"/>
      <c r="CG601" s="2" t="s">
        <v>239</v>
      </c>
      <c r="CH601" s="2" t="s">
        <v>226</v>
      </c>
      <c r="CI601" s="2" t="s">
        <v>1599</v>
      </c>
      <c r="CJ601" s="2" t="s">
        <v>535</v>
      </c>
      <c r="CK601" s="2" t="s">
        <v>241</v>
      </c>
      <c r="CL601" s="2" t="s">
        <v>229</v>
      </c>
      <c r="CM601" s="4">
        <v>1</v>
      </c>
      <c r="CN601" s="8">
        <v>38.57</v>
      </c>
      <c r="CO601" s="4"/>
      <c r="CP601" s="8"/>
      <c r="CQ601" s="7"/>
      <c r="CR601" s="7"/>
      <c r="CS601" s="2" t="s">
        <v>239</v>
      </c>
      <c r="CT601" s="2" t="s">
        <v>226</v>
      </c>
      <c r="CU601" s="2" t="s">
        <v>1619</v>
      </c>
      <c r="CV601" s="2" t="s">
        <v>912</v>
      </c>
      <c r="CW601" s="2" t="s">
        <v>241</v>
      </c>
      <c r="CX601" s="2" t="s">
        <v>229</v>
      </c>
      <c r="CY601" s="4"/>
      <c r="CZ601" s="8"/>
      <c r="DA601" s="4"/>
      <c r="DB601" s="8"/>
      <c r="DC601" s="7"/>
      <c r="DD601" s="7"/>
      <c r="DE601" s="2" t="s">
        <v>239</v>
      </c>
      <c r="DF601" s="2" t="s">
        <v>226</v>
      </c>
      <c r="DG601" s="2" t="s">
        <v>1871</v>
      </c>
      <c r="DH601" s="2" t="s">
        <v>3945</v>
      </c>
      <c r="DI601" s="2" t="s">
        <v>241</v>
      </c>
      <c r="DJ601" s="2" t="s">
        <v>229</v>
      </c>
      <c r="DK601" s="4">
        <v>1</v>
      </c>
      <c r="DL601" s="8">
        <v>54.5</v>
      </c>
      <c r="DM601" s="4"/>
      <c r="DN601" s="8"/>
      <c r="DO601" s="7"/>
      <c r="DP601" s="7"/>
      <c r="DQ601" s="2" t="s">
        <v>239</v>
      </c>
      <c r="DR601" s="2" t="s">
        <v>226</v>
      </c>
      <c r="DS601" s="2" t="s">
        <v>927</v>
      </c>
      <c r="DT601" s="2" t="s">
        <v>249</v>
      </c>
      <c r="DU601" s="2" t="s">
        <v>241</v>
      </c>
      <c r="DV601" s="2" t="s">
        <v>229</v>
      </c>
      <c r="DW601" s="4">
        <v>1</v>
      </c>
      <c r="DX601" s="8">
        <v>34.3</v>
      </c>
      <c r="DY601" s="4"/>
      <c r="DZ601" s="8"/>
      <c r="EA601" s="7"/>
      <c r="EB601" s="7"/>
      <c r="EC601" s="2" t="s">
        <v>239</v>
      </c>
      <c r="ED601" s="2" t="s">
        <v>226</v>
      </c>
      <c r="EE601" s="2" t="s">
        <v>249</v>
      </c>
      <c r="EF601" s="2" t="s">
        <v>3008</v>
      </c>
      <c r="EG601" s="2" t="s">
        <v>241</v>
      </c>
      <c r="EH601" s="2" t="s">
        <v>229</v>
      </c>
      <c r="EI601" s="4"/>
      <c r="EJ601" s="8"/>
      <c r="EK601" s="4"/>
      <c r="EL601" s="8"/>
      <c r="EM601" s="7"/>
      <c r="EN601" s="7"/>
      <c r="EO601" s="2" t="s">
        <v>239</v>
      </c>
      <c r="EP601" s="2" t="s">
        <v>226</v>
      </c>
      <c r="EQ601" s="2" t="s">
        <v>1619</v>
      </c>
      <c r="ER601" s="2" t="s">
        <v>2097</v>
      </c>
      <c r="ES601" s="2" t="s">
        <v>241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239</v>
      </c>
      <c r="FB601" s="2" t="s">
        <v>226</v>
      </c>
      <c r="FC601" s="2" t="s">
        <v>1416</v>
      </c>
      <c r="FD601" s="2" t="s">
        <v>1684</v>
      </c>
      <c r="FE601" s="2" t="s">
        <v>241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226</v>
      </c>
      <c r="FO601" s="2" t="s">
        <v>1619</v>
      </c>
      <c r="FP601" s="2" t="s">
        <v>1353</v>
      </c>
      <c r="FQ601" s="2" t="s">
        <v>241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239</v>
      </c>
      <c r="FZ601" s="2" t="s">
        <v>226</v>
      </c>
      <c r="GA601" s="2" t="s">
        <v>327</v>
      </c>
      <c r="GB601" s="2" t="s">
        <v>229</v>
      </c>
      <c r="GC601" s="2" t="s">
        <v>241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714</v>
      </c>
      <c r="GL601" s="2" t="s">
        <v>275</v>
      </c>
      <c r="GM601" s="2" t="s">
        <v>1309</v>
      </c>
      <c r="GN601" s="2" t="s">
        <v>988</v>
      </c>
      <c r="GO601" s="2" t="s">
        <v>241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239</v>
      </c>
      <c r="GX601" s="2" t="s">
        <v>226</v>
      </c>
      <c r="GY601" s="2" t="s">
        <v>1492</v>
      </c>
      <c r="GZ601" s="2" t="s">
        <v>276</v>
      </c>
      <c r="HA601" s="2" t="s">
        <v>241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714</v>
      </c>
      <c r="HJ601" s="2" t="s">
        <v>275</v>
      </c>
      <c r="HK601" s="2" t="s">
        <v>3009</v>
      </c>
      <c r="HL601" s="2" t="s">
        <v>1387</v>
      </c>
      <c r="HM601" s="2" t="s">
        <v>241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239</v>
      </c>
      <c r="HV601" s="2" t="s">
        <v>226</v>
      </c>
      <c r="HW601" s="2" t="s">
        <v>3268</v>
      </c>
      <c r="HX601" s="2" t="s">
        <v>2602</v>
      </c>
      <c r="HY601" s="2" t="s">
        <v>241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266</v>
      </c>
      <c r="IH601" s="2" t="s">
        <v>226</v>
      </c>
      <c r="II601" s="2" t="s">
        <v>229</v>
      </c>
      <c r="IJ601" s="2" t="s">
        <v>229</v>
      </c>
      <c r="IK601" s="2" t="s">
        <v>241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272</v>
      </c>
      <c r="IT601" s="2" t="s">
        <v>226</v>
      </c>
      <c r="IU601" s="2" t="s">
        <v>229</v>
      </c>
      <c r="IV601" s="2" t="s">
        <v>229</v>
      </c>
      <c r="IW601" s="2" t="s">
        <v>241</v>
      </c>
      <c r="IX601" s="2" t="s">
        <v>229</v>
      </c>
      <c r="IY601" s="4">
        <v>1</v>
      </c>
      <c r="IZ601" s="8">
        <v>36.75</v>
      </c>
      <c r="JA601" s="4"/>
      <c r="JB601" s="8"/>
      <c r="JC601" s="7"/>
      <c r="JD601" s="7"/>
      <c r="JE601" s="2" t="s">
        <v>239</v>
      </c>
      <c r="JF601" s="2" t="s">
        <v>226</v>
      </c>
      <c r="JG601" s="2" t="s">
        <v>268</v>
      </c>
      <c r="JH601" s="2" t="s">
        <v>2682</v>
      </c>
      <c r="JI601" s="2" t="s">
        <v>241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229</v>
      </c>
      <c r="JR601" s="2" t="s">
        <v>229</v>
      </c>
      <c r="JS601" s="2" t="s">
        <v>229</v>
      </c>
      <c r="JT601" s="2" t="s">
        <v>229</v>
      </c>
      <c r="JU601" s="2" t="s">
        <v>229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272</v>
      </c>
      <c r="KD601" s="2" t="s">
        <v>226</v>
      </c>
      <c r="KE601" s="2" t="s">
        <v>229</v>
      </c>
      <c r="KF601" s="2" t="s">
        <v>229</v>
      </c>
      <c r="KG601" s="2" t="s">
        <v>241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272</v>
      </c>
      <c r="KP601" s="2" t="s">
        <v>226</v>
      </c>
      <c r="KQ601" s="2" t="s">
        <v>229</v>
      </c>
      <c r="KR601" s="2" t="s">
        <v>229</v>
      </c>
      <c r="KS601" s="2" t="s">
        <v>241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239</v>
      </c>
      <c r="LB601" s="2" t="s">
        <v>226</v>
      </c>
      <c r="LC601" s="2" t="s">
        <v>273</v>
      </c>
      <c r="LD601" s="2" t="s">
        <v>1367</v>
      </c>
      <c r="LE601" s="2" t="s">
        <v>241</v>
      </c>
      <c r="LF601" s="2" t="s">
        <v>229</v>
      </c>
      <c r="LG601" s="4"/>
      <c r="LH601" s="8"/>
      <c r="LI601" s="4"/>
      <c r="LJ601" s="8"/>
      <c r="LK601" s="7"/>
      <c r="LL601" s="7"/>
      <c r="LM601" s="2" t="s">
        <v>229</v>
      </c>
      <c r="LN601" s="2" t="s">
        <v>229</v>
      </c>
      <c r="LO601" s="2" t="s">
        <v>229</v>
      </c>
      <c r="LP601" s="2" t="s">
        <v>229</v>
      </c>
      <c r="LQ601" s="2" t="s">
        <v>229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239</v>
      </c>
      <c r="LZ601" s="2" t="s">
        <v>275</v>
      </c>
      <c r="MA601" s="2" t="s">
        <v>276</v>
      </c>
      <c r="MB601" s="2" t="s">
        <v>2182</v>
      </c>
      <c r="MC601" s="2" t="s">
        <v>241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278</v>
      </c>
      <c r="ML601" s="2" t="s">
        <v>226</v>
      </c>
      <c r="MM601" s="2" t="s">
        <v>229</v>
      </c>
      <c r="MN601" s="2" t="s">
        <v>229</v>
      </c>
      <c r="MO601" s="2" t="s">
        <v>241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226</v>
      </c>
      <c r="MY601" s="2" t="s">
        <v>723</v>
      </c>
      <c r="MZ601" s="2" t="s">
        <v>229</v>
      </c>
      <c r="NA601" s="2" t="s">
        <v>241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239</v>
      </c>
      <c r="NJ601" s="2" t="s">
        <v>260</v>
      </c>
      <c r="NK601" s="2" t="s">
        <v>1619</v>
      </c>
      <c r="NL601" s="2" t="s">
        <v>790</v>
      </c>
      <c r="NM601" s="2" t="s">
        <v>241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272</v>
      </c>
      <c r="NV601" s="2" t="s">
        <v>226</v>
      </c>
      <c r="NW601" s="2" t="s">
        <v>229</v>
      </c>
      <c r="NX601" s="2" t="s">
        <v>229</v>
      </c>
      <c r="NY601" s="2" t="s">
        <v>241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266</v>
      </c>
      <c r="OH601" s="2" t="s">
        <v>226</v>
      </c>
      <c r="OI601" s="2" t="s">
        <v>229</v>
      </c>
      <c r="OJ601" s="2" t="s">
        <v>229</v>
      </c>
      <c r="OK601" s="2" t="s">
        <v>241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229</v>
      </c>
      <c r="OT601" s="2" t="s">
        <v>229</v>
      </c>
      <c r="OU601" s="2" t="s">
        <v>229</v>
      </c>
      <c r="OV601" s="2" t="s">
        <v>229</v>
      </c>
      <c r="OW601" s="2" t="s">
        <v>229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239</v>
      </c>
      <c r="PR601" s="2" t="s">
        <v>275</v>
      </c>
      <c r="PS601" s="2" t="s">
        <v>968</v>
      </c>
      <c r="PT601" s="2" t="s">
        <v>229</v>
      </c>
      <c r="PU601" s="2" t="s">
        <v>241</v>
      </c>
      <c r="PV601" s="2" t="s">
        <v>229</v>
      </c>
      <c r="PW601" s="4"/>
      <c r="PX601" s="8"/>
      <c r="PY601" s="4"/>
      <c r="PZ601" s="8"/>
      <c r="QA601" s="7"/>
      <c r="QB601" s="7"/>
      <c r="QC601" s="2" t="s">
        <v>281</v>
      </c>
      <c r="QD601" s="2" t="s">
        <v>226</v>
      </c>
      <c r="QE601" s="2" t="s">
        <v>229</v>
      </c>
      <c r="QF601" s="2" t="s">
        <v>229</v>
      </c>
      <c r="QG601" s="2" t="s">
        <v>241</v>
      </c>
      <c r="QH601" s="2" t="s">
        <v>229</v>
      </c>
      <c r="QI601" s="4"/>
      <c r="QJ601" s="8"/>
      <c r="QK601" s="4"/>
      <c r="QL601" s="8"/>
      <c r="QM601" s="7"/>
      <c r="QN601" s="7"/>
      <c r="QO601" s="2" t="s">
        <v>229</v>
      </c>
      <c r="QP601" s="2" t="s">
        <v>229</v>
      </c>
      <c r="QQ601" s="2" t="s">
        <v>229</v>
      </c>
      <c r="QR601" s="2" t="s">
        <v>229</v>
      </c>
      <c r="QS601" s="2" t="s">
        <v>229</v>
      </c>
      <c r="QT601" s="2" t="s">
        <v>229</v>
      </c>
      <c r="QU601" s="4"/>
      <c r="QV601" s="8"/>
      <c r="QW601" s="4"/>
      <c r="QX601" s="8"/>
      <c r="QY601" s="7"/>
      <c r="QZ601" s="7"/>
      <c r="RA601" s="2" t="s">
        <v>239</v>
      </c>
      <c r="RB601" s="2" t="s">
        <v>275</v>
      </c>
      <c r="RC601" s="2" t="s">
        <v>547</v>
      </c>
      <c r="RD601" s="2" t="s">
        <v>4134</v>
      </c>
      <c r="RE601" s="2" t="s">
        <v>241</v>
      </c>
      <c r="RF601" s="2" t="s">
        <v>229</v>
      </c>
      <c r="RG601" s="4"/>
      <c r="RH601" s="8"/>
      <c r="RI601" s="4"/>
      <c r="RJ601" s="8"/>
      <c r="RK601" s="7"/>
      <c r="RL601" s="7"/>
      <c r="RM601" s="2" t="s">
        <v>229</v>
      </c>
      <c r="RN601" s="2" t="s">
        <v>229</v>
      </c>
      <c r="RO601" s="2" t="s">
        <v>229</v>
      </c>
      <c r="RP601" s="2" t="s">
        <v>229</v>
      </c>
      <c r="RQ601" s="2" t="s">
        <v>229</v>
      </c>
      <c r="RR601" s="2" t="s">
        <v>229</v>
      </c>
      <c r="RS601" s="4"/>
      <c r="RT601" s="8"/>
      <c r="RU601" s="4"/>
      <c r="RV601" s="8"/>
      <c r="RW601" s="7"/>
      <c r="RX601" s="7"/>
      <c r="RY601" s="2" t="s">
        <v>239</v>
      </c>
      <c r="RZ601" s="2" t="s">
        <v>275</v>
      </c>
      <c r="SA601" s="2" t="s">
        <v>282</v>
      </c>
      <c r="SB601" s="2" t="s">
        <v>3035</v>
      </c>
      <c r="SC601" s="2" t="s">
        <v>241</v>
      </c>
      <c r="SD601" s="2" t="s">
        <v>229</v>
      </c>
      <c r="SE601" s="4">
        <v>46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>
        <v>170</v>
      </c>
      <c r="UM601" s="4"/>
      <c r="UN601" s="4"/>
      <c r="UO601" s="4"/>
      <c r="UP601" s="4"/>
      <c r="UQ601" s="4"/>
      <c r="UR601" s="4">
        <v>30</v>
      </c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</row>
    <row r="602">
      <c r="A602" s="2" t="s">
        <v>4229</v>
      </c>
      <c r="B602" s="2" t="s">
        <v>216</v>
      </c>
      <c r="C602" s="2" t="s">
        <v>3859</v>
      </c>
      <c r="D602" s="2" t="s">
        <v>3164</v>
      </c>
      <c r="E602" s="2" t="s">
        <v>3165</v>
      </c>
      <c r="F602" s="2" t="s">
        <v>3939</v>
      </c>
      <c r="G602" s="2" t="s">
        <v>3940</v>
      </c>
      <c r="H602" s="2" t="s">
        <v>1662</v>
      </c>
      <c r="I602" s="2" t="s">
        <v>4227</v>
      </c>
      <c r="J602" s="2" t="s">
        <v>285</v>
      </c>
      <c r="K602" s="2" t="s">
        <v>1140</v>
      </c>
      <c r="L602" s="3">
        <v>45.89</v>
      </c>
      <c r="M602" s="3">
        <v>48.18</v>
      </c>
      <c r="N602" s="3">
        <v>89.99</v>
      </c>
      <c r="O602" s="2" t="s">
        <v>226</v>
      </c>
      <c r="P602" s="2" t="s">
        <v>618</v>
      </c>
      <c r="Q602" s="2" t="s">
        <v>228</v>
      </c>
      <c r="R602" s="2" t="s">
        <v>229</v>
      </c>
      <c r="S602" s="2" t="s">
        <v>3942</v>
      </c>
      <c r="T602" s="2" t="s">
        <v>3733</v>
      </c>
      <c r="U602" s="2" t="s">
        <v>733</v>
      </c>
      <c r="V602" s="2" t="s">
        <v>1524</v>
      </c>
      <c r="W602" s="2" t="s">
        <v>1009</v>
      </c>
      <c r="X602" s="2" t="s">
        <v>229</v>
      </c>
      <c r="Y602" s="2" t="s">
        <v>1354</v>
      </c>
      <c r="Z602" s="4">
        <v>61</v>
      </c>
      <c r="AA602" s="4">
        <f>=ROUNDDOWN(8.71428571428572,0)</f>
      </c>
      <c r="AB602" s="5">
        <v>7</v>
      </c>
      <c r="AC602" s="2" t="s">
        <v>1199</v>
      </c>
      <c r="AD602" s="4">
        <v>80</v>
      </c>
      <c r="AE602" s="4">
        <v>340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>
        <v>4</v>
      </c>
      <c r="AQ602" s="8">
        <v>190.04</v>
      </c>
      <c r="AR602" s="4">
        <v>4</v>
      </c>
      <c r="AS602" s="8">
        <v>194.27</v>
      </c>
      <c r="AT602" s="7"/>
      <c r="AU602" s="7">
        <v>-0.0218</v>
      </c>
      <c r="AV602" s="4" t="s">
        <v>229</v>
      </c>
      <c r="AW602" s="8" t="s">
        <v>229</v>
      </c>
      <c r="AX602" s="4" t="s">
        <v>229</v>
      </c>
      <c r="AY602" s="8" t="s">
        <v>229</v>
      </c>
      <c r="AZ602" s="7" t="s">
        <v>229</v>
      </c>
      <c r="BA602" s="7" t="s">
        <v>229</v>
      </c>
      <c r="BB602" s="7">
        <v>0.5366</v>
      </c>
      <c r="BC602" s="4" t="s">
        <v>229</v>
      </c>
      <c r="BD602" s="8" t="s">
        <v>229</v>
      </c>
      <c r="BE602" s="4" t="s">
        <v>229</v>
      </c>
      <c r="BF602" s="8" t="s">
        <v>229</v>
      </c>
      <c r="BG602" s="7" t="s">
        <v>229</v>
      </c>
      <c r="BH602" s="7" t="s">
        <v>229</v>
      </c>
      <c r="BI602" s="7" t="s">
        <v>229</v>
      </c>
      <c r="BJ602" s="4">
        <v>4</v>
      </c>
      <c r="BK602" s="8">
        <v>190.04</v>
      </c>
      <c r="BL602" s="2" t="s">
        <v>3055</v>
      </c>
      <c r="BM602" s="7">
        <v>1</v>
      </c>
      <c r="BN602" s="7">
        <v>1</v>
      </c>
      <c r="BO602" s="4"/>
      <c r="BP602" s="8"/>
      <c r="BQ602" s="4">
        <v>3</v>
      </c>
      <c r="BR602" s="8">
        <v>147.45</v>
      </c>
      <c r="BS602" s="7">
        <v>-1</v>
      </c>
      <c r="BT602" s="7">
        <v>-1</v>
      </c>
      <c r="BU602" s="2" t="s">
        <v>239</v>
      </c>
      <c r="BV602" s="2" t="s">
        <v>226</v>
      </c>
      <c r="BW602" s="2" t="s">
        <v>229</v>
      </c>
      <c r="BX602" s="2" t="s">
        <v>918</v>
      </c>
      <c r="BY602" s="2" t="s">
        <v>241</v>
      </c>
      <c r="BZ602" s="2" t="s">
        <v>229</v>
      </c>
      <c r="CA602" s="4">
        <v>1</v>
      </c>
      <c r="CB602" s="8">
        <v>46.82</v>
      </c>
      <c r="CC602" s="4">
        <v>1</v>
      </c>
      <c r="CD602" s="8">
        <v>46.82</v>
      </c>
      <c r="CE602" s="7"/>
      <c r="CF602" s="7"/>
      <c r="CG602" s="2" t="s">
        <v>239</v>
      </c>
      <c r="CH602" s="2" t="s">
        <v>226</v>
      </c>
      <c r="CI602" s="2" t="s">
        <v>1599</v>
      </c>
      <c r="CJ602" s="2" t="s">
        <v>2759</v>
      </c>
      <c r="CK602" s="2" t="s">
        <v>241</v>
      </c>
      <c r="CL602" s="2" t="s">
        <v>229</v>
      </c>
      <c r="CM602" s="4">
        <v>1</v>
      </c>
      <c r="CN602" s="8">
        <v>51.44</v>
      </c>
      <c r="CO602" s="4"/>
      <c r="CP602" s="8"/>
      <c r="CQ602" s="7"/>
      <c r="CR602" s="7"/>
      <c r="CS602" s="2" t="s">
        <v>239</v>
      </c>
      <c r="CT602" s="2" t="s">
        <v>226</v>
      </c>
      <c r="CU602" s="2" t="s">
        <v>1619</v>
      </c>
      <c r="CV602" s="2" t="s">
        <v>2097</v>
      </c>
      <c r="CW602" s="2" t="s">
        <v>241</v>
      </c>
      <c r="CX602" s="2" t="s">
        <v>229</v>
      </c>
      <c r="CY602" s="4"/>
      <c r="CZ602" s="8"/>
      <c r="DA602" s="4"/>
      <c r="DB602" s="8"/>
      <c r="DC602" s="7"/>
      <c r="DD602" s="7"/>
      <c r="DE602" s="2" t="s">
        <v>239</v>
      </c>
      <c r="DF602" s="2" t="s">
        <v>226</v>
      </c>
      <c r="DG602" s="2" t="s">
        <v>1871</v>
      </c>
      <c r="DH602" s="2" t="s">
        <v>3945</v>
      </c>
      <c r="DI602" s="2" t="s">
        <v>241</v>
      </c>
      <c r="DJ602" s="2" t="s">
        <v>229</v>
      </c>
      <c r="DK602" s="4"/>
      <c r="DL602" s="8"/>
      <c r="DM602" s="4"/>
      <c r="DN602" s="8"/>
      <c r="DO602" s="7"/>
      <c r="DP602" s="7"/>
      <c r="DQ602" s="2" t="s">
        <v>239</v>
      </c>
      <c r="DR602" s="2" t="s">
        <v>226</v>
      </c>
      <c r="DS602" s="2" t="s">
        <v>927</v>
      </c>
      <c r="DT602" s="2" t="s">
        <v>3994</v>
      </c>
      <c r="DU602" s="2" t="s">
        <v>241</v>
      </c>
      <c r="DV602" s="2" t="s">
        <v>229</v>
      </c>
      <c r="DW602" s="4">
        <v>2</v>
      </c>
      <c r="DX602" s="8">
        <v>91.78</v>
      </c>
      <c r="DY602" s="4"/>
      <c r="DZ602" s="8"/>
      <c r="EA602" s="7"/>
      <c r="EB602" s="7"/>
      <c r="EC602" s="2" t="s">
        <v>239</v>
      </c>
      <c r="ED602" s="2" t="s">
        <v>226</v>
      </c>
      <c r="EE602" s="2" t="s">
        <v>249</v>
      </c>
      <c r="EF602" s="2" t="s">
        <v>1014</v>
      </c>
      <c r="EG602" s="2" t="s">
        <v>241</v>
      </c>
      <c r="EH602" s="2" t="s">
        <v>229</v>
      </c>
      <c r="EI602" s="4"/>
      <c r="EJ602" s="8"/>
      <c r="EK602" s="4"/>
      <c r="EL602" s="8"/>
      <c r="EM602" s="7"/>
      <c r="EN602" s="7"/>
      <c r="EO602" s="2" t="s">
        <v>239</v>
      </c>
      <c r="EP602" s="2" t="s">
        <v>226</v>
      </c>
      <c r="EQ602" s="2" t="s">
        <v>1619</v>
      </c>
      <c r="ER602" s="2" t="s">
        <v>1684</v>
      </c>
      <c r="ES602" s="2" t="s">
        <v>241</v>
      </c>
      <c r="ET602" s="2" t="s">
        <v>229</v>
      </c>
      <c r="EU602" s="4"/>
      <c r="EV602" s="8"/>
      <c r="EW602" s="4"/>
      <c r="EX602" s="8"/>
      <c r="EY602" s="7"/>
      <c r="EZ602" s="7"/>
      <c r="FA602" s="2" t="s">
        <v>239</v>
      </c>
      <c r="FB602" s="2" t="s">
        <v>226</v>
      </c>
      <c r="FC602" s="2" t="s">
        <v>1416</v>
      </c>
      <c r="FD602" s="2" t="s">
        <v>1684</v>
      </c>
      <c r="FE602" s="2" t="s">
        <v>241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226</v>
      </c>
      <c r="FO602" s="2" t="s">
        <v>1619</v>
      </c>
      <c r="FP602" s="2" t="s">
        <v>1416</v>
      </c>
      <c r="FQ602" s="2" t="s">
        <v>241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239</v>
      </c>
      <c r="FZ602" s="2" t="s">
        <v>226</v>
      </c>
      <c r="GA602" s="2" t="s">
        <v>939</v>
      </c>
      <c r="GB602" s="2" t="s">
        <v>229</v>
      </c>
      <c r="GC602" s="2" t="s">
        <v>241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714</v>
      </c>
      <c r="GL602" s="2" t="s">
        <v>275</v>
      </c>
      <c r="GM602" s="2" t="s">
        <v>1309</v>
      </c>
      <c r="GN602" s="2" t="s">
        <v>1683</v>
      </c>
      <c r="GO602" s="2" t="s">
        <v>241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239</v>
      </c>
      <c r="GX602" s="2" t="s">
        <v>226</v>
      </c>
      <c r="GY602" s="2" t="s">
        <v>1492</v>
      </c>
      <c r="GZ602" s="2" t="s">
        <v>3764</v>
      </c>
      <c r="HA602" s="2" t="s">
        <v>241</v>
      </c>
      <c r="HB602" s="2" t="s">
        <v>229</v>
      </c>
      <c r="HC602" s="4"/>
      <c r="HD602" s="8"/>
      <c r="HE602" s="4"/>
      <c r="HF602" s="8"/>
      <c r="HG602" s="7"/>
      <c r="HH602" s="7"/>
      <c r="HI602" s="2" t="s">
        <v>714</v>
      </c>
      <c r="HJ602" s="2" t="s">
        <v>275</v>
      </c>
      <c r="HK602" s="2" t="s">
        <v>3009</v>
      </c>
      <c r="HL602" s="2" t="s">
        <v>2976</v>
      </c>
      <c r="HM602" s="2" t="s">
        <v>241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266</v>
      </c>
      <c r="HV602" s="2" t="s">
        <v>226</v>
      </c>
      <c r="HW602" s="2" t="s">
        <v>229</v>
      </c>
      <c r="HX602" s="2" t="s">
        <v>229</v>
      </c>
      <c r="HY602" s="2" t="s">
        <v>241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266</v>
      </c>
      <c r="IH602" s="2" t="s">
        <v>226</v>
      </c>
      <c r="II602" s="2" t="s">
        <v>229</v>
      </c>
      <c r="IJ602" s="2" t="s">
        <v>229</v>
      </c>
      <c r="IK602" s="2" t="s">
        <v>241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272</v>
      </c>
      <c r="IT602" s="2" t="s">
        <v>226</v>
      </c>
      <c r="IU602" s="2" t="s">
        <v>229</v>
      </c>
      <c r="IV602" s="2" t="s">
        <v>229</v>
      </c>
      <c r="IW602" s="2" t="s">
        <v>241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239</v>
      </c>
      <c r="JF602" s="2" t="s">
        <v>226</v>
      </c>
      <c r="JG602" s="2" t="s">
        <v>268</v>
      </c>
      <c r="JH602" s="2" t="s">
        <v>229</v>
      </c>
      <c r="JI602" s="2" t="s">
        <v>241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229</v>
      </c>
      <c r="JR602" s="2" t="s">
        <v>229</v>
      </c>
      <c r="JS602" s="2" t="s">
        <v>229</v>
      </c>
      <c r="JT602" s="2" t="s">
        <v>229</v>
      </c>
      <c r="JU602" s="2" t="s">
        <v>229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272</v>
      </c>
      <c r="KD602" s="2" t="s">
        <v>226</v>
      </c>
      <c r="KE602" s="2" t="s">
        <v>229</v>
      </c>
      <c r="KF602" s="2" t="s">
        <v>229</v>
      </c>
      <c r="KG602" s="2" t="s">
        <v>241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272</v>
      </c>
      <c r="KP602" s="2" t="s">
        <v>226</v>
      </c>
      <c r="KQ602" s="2" t="s">
        <v>229</v>
      </c>
      <c r="KR602" s="2" t="s">
        <v>229</v>
      </c>
      <c r="KS602" s="2" t="s">
        <v>241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239</v>
      </c>
      <c r="LB602" s="2" t="s">
        <v>226</v>
      </c>
      <c r="LC602" s="2" t="s">
        <v>273</v>
      </c>
      <c r="LD602" s="2" t="s">
        <v>816</v>
      </c>
      <c r="LE602" s="2" t="s">
        <v>241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229</v>
      </c>
      <c r="LN602" s="2" t="s">
        <v>229</v>
      </c>
      <c r="LO602" s="2" t="s">
        <v>229</v>
      </c>
      <c r="LP602" s="2" t="s">
        <v>229</v>
      </c>
      <c r="LQ602" s="2" t="s">
        <v>229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239</v>
      </c>
      <c r="LZ602" s="2" t="s">
        <v>275</v>
      </c>
      <c r="MA602" s="2" t="s">
        <v>276</v>
      </c>
      <c r="MB602" s="2" t="s">
        <v>1952</v>
      </c>
      <c r="MC602" s="2" t="s">
        <v>241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278</v>
      </c>
      <c r="ML602" s="2" t="s">
        <v>226</v>
      </c>
      <c r="MM602" s="2" t="s">
        <v>229</v>
      </c>
      <c r="MN602" s="2" t="s">
        <v>229</v>
      </c>
      <c r="MO602" s="2" t="s">
        <v>241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226</v>
      </c>
      <c r="MY602" s="2" t="s">
        <v>723</v>
      </c>
      <c r="MZ602" s="2" t="s">
        <v>229</v>
      </c>
      <c r="NA602" s="2" t="s">
        <v>241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239</v>
      </c>
      <c r="NJ602" s="2" t="s">
        <v>260</v>
      </c>
      <c r="NK602" s="2" t="s">
        <v>1619</v>
      </c>
      <c r="NL602" s="2" t="s">
        <v>4230</v>
      </c>
      <c r="NM602" s="2" t="s">
        <v>241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272</v>
      </c>
      <c r="NV602" s="2" t="s">
        <v>226</v>
      </c>
      <c r="NW602" s="2" t="s">
        <v>229</v>
      </c>
      <c r="NX602" s="2" t="s">
        <v>229</v>
      </c>
      <c r="NY602" s="2" t="s">
        <v>241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266</v>
      </c>
      <c r="OH602" s="2" t="s">
        <v>226</v>
      </c>
      <c r="OI602" s="2" t="s">
        <v>229</v>
      </c>
      <c r="OJ602" s="2" t="s">
        <v>229</v>
      </c>
      <c r="OK602" s="2" t="s">
        <v>241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229</v>
      </c>
      <c r="OT602" s="2" t="s">
        <v>229</v>
      </c>
      <c r="OU602" s="2" t="s">
        <v>229</v>
      </c>
      <c r="OV602" s="2" t="s">
        <v>229</v>
      </c>
      <c r="OW602" s="2" t="s">
        <v>229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229</v>
      </c>
      <c r="PF602" s="2" t="s">
        <v>229</v>
      </c>
      <c r="PG602" s="2" t="s">
        <v>229</v>
      </c>
      <c r="PH602" s="2" t="s">
        <v>229</v>
      </c>
      <c r="PI602" s="2" t="s">
        <v>229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239</v>
      </c>
      <c r="PR602" s="2" t="s">
        <v>275</v>
      </c>
      <c r="PS602" s="2" t="s">
        <v>968</v>
      </c>
      <c r="PT602" s="2" t="s">
        <v>229</v>
      </c>
      <c r="PU602" s="2" t="s">
        <v>241</v>
      </c>
      <c r="PV602" s="2" t="s">
        <v>229</v>
      </c>
      <c r="PW602" s="4"/>
      <c r="PX602" s="8"/>
      <c r="PY602" s="4"/>
      <c r="PZ602" s="8"/>
      <c r="QA602" s="7"/>
      <c r="QB602" s="7"/>
      <c r="QC602" s="2" t="s">
        <v>281</v>
      </c>
      <c r="QD602" s="2" t="s">
        <v>226</v>
      </c>
      <c r="QE602" s="2" t="s">
        <v>229</v>
      </c>
      <c r="QF602" s="2" t="s">
        <v>229</v>
      </c>
      <c r="QG602" s="2" t="s">
        <v>241</v>
      </c>
      <c r="QH602" s="2" t="s">
        <v>229</v>
      </c>
      <c r="QI602" s="4"/>
      <c r="QJ602" s="8"/>
      <c r="QK602" s="4"/>
      <c r="QL602" s="8"/>
      <c r="QM602" s="7"/>
      <c r="QN602" s="7"/>
      <c r="QO602" s="2" t="s">
        <v>229</v>
      </c>
      <c r="QP602" s="2" t="s">
        <v>229</v>
      </c>
      <c r="QQ602" s="2" t="s">
        <v>229</v>
      </c>
      <c r="QR602" s="2" t="s">
        <v>229</v>
      </c>
      <c r="QS602" s="2" t="s">
        <v>229</v>
      </c>
      <c r="QT602" s="2" t="s">
        <v>229</v>
      </c>
      <c r="QU602" s="4"/>
      <c r="QV602" s="8"/>
      <c r="QW602" s="4"/>
      <c r="QX602" s="8"/>
      <c r="QY602" s="7"/>
      <c r="QZ602" s="7"/>
      <c r="RA602" s="2" t="s">
        <v>239</v>
      </c>
      <c r="RB602" s="2" t="s">
        <v>275</v>
      </c>
      <c r="RC602" s="2" t="s">
        <v>547</v>
      </c>
      <c r="RD602" s="2" t="s">
        <v>377</v>
      </c>
      <c r="RE602" s="2" t="s">
        <v>241</v>
      </c>
      <c r="RF602" s="2" t="s">
        <v>229</v>
      </c>
      <c r="RG602" s="4"/>
      <c r="RH602" s="8"/>
      <c r="RI602" s="4"/>
      <c r="RJ602" s="8"/>
      <c r="RK602" s="7"/>
      <c r="RL602" s="7"/>
      <c r="RM602" s="2" t="s">
        <v>229</v>
      </c>
      <c r="RN602" s="2" t="s">
        <v>229</v>
      </c>
      <c r="RO602" s="2" t="s">
        <v>229</v>
      </c>
      <c r="RP602" s="2" t="s">
        <v>229</v>
      </c>
      <c r="RQ602" s="2" t="s">
        <v>229</v>
      </c>
      <c r="RR602" s="2" t="s">
        <v>229</v>
      </c>
      <c r="RS602" s="4"/>
      <c r="RT602" s="8"/>
      <c r="RU602" s="4"/>
      <c r="RV602" s="8"/>
      <c r="RW602" s="7"/>
      <c r="RX602" s="7"/>
      <c r="RY602" s="2" t="s">
        <v>239</v>
      </c>
      <c r="RZ602" s="2" t="s">
        <v>275</v>
      </c>
      <c r="SA602" s="2" t="s">
        <v>282</v>
      </c>
      <c r="SB602" s="2" t="s">
        <v>1284</v>
      </c>
      <c r="SC602" s="2" t="s">
        <v>241</v>
      </c>
      <c r="SD602" s="2" t="s">
        <v>229</v>
      </c>
      <c r="SE602" s="4">
        <v>61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>
        <v>80</v>
      </c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>
        <v>180</v>
      </c>
      <c r="UM602" s="4"/>
      <c r="UN602" s="4"/>
      <c r="UO602" s="4"/>
      <c r="UP602" s="4"/>
      <c r="UQ602" s="4"/>
      <c r="UR602" s="4">
        <v>80</v>
      </c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</row>
    <row r="603">
      <c r="A603" s="2" t="s">
        <v>4231</v>
      </c>
      <c r="B603" s="2" t="s">
        <v>216</v>
      </c>
      <c r="C603" s="2" t="s">
        <v>3859</v>
      </c>
      <c r="D603" s="2" t="s">
        <v>3164</v>
      </c>
      <c r="E603" s="2" t="s">
        <v>3165</v>
      </c>
      <c r="F603" s="2" t="s">
        <v>3939</v>
      </c>
      <c r="G603" s="2" t="s">
        <v>3940</v>
      </c>
      <c r="H603" s="2" t="s">
        <v>1662</v>
      </c>
      <c r="I603" s="2" t="s">
        <v>4227</v>
      </c>
      <c r="J603" s="2" t="s">
        <v>2888</v>
      </c>
      <c r="K603" s="2" t="s">
        <v>481</v>
      </c>
      <c r="L603" s="3">
        <v>35</v>
      </c>
      <c r="M603" s="3">
        <v>36.75</v>
      </c>
      <c r="N603" s="3">
        <v>69.99</v>
      </c>
      <c r="O603" s="2" t="s">
        <v>963</v>
      </c>
      <c r="P603" s="2" t="s">
        <v>964</v>
      </c>
      <c r="Q603" s="2" t="s">
        <v>228</v>
      </c>
      <c r="R603" s="2" t="s">
        <v>229</v>
      </c>
      <c r="S603" s="2" t="s">
        <v>3952</v>
      </c>
      <c r="T603" s="2" t="s">
        <v>3733</v>
      </c>
      <c r="U603" s="2" t="s">
        <v>286</v>
      </c>
      <c r="V603" s="2" t="s">
        <v>1524</v>
      </c>
      <c r="W603" s="2" t="s">
        <v>1009</v>
      </c>
      <c r="X603" s="2" t="s">
        <v>229</v>
      </c>
      <c r="Y603" s="2" t="s">
        <v>702</v>
      </c>
      <c r="Z603" s="4">
        <v>4</v>
      </c>
      <c r="AA603" s="4">
        <f>=ROUNDDOWN(2,0)</f>
      </c>
      <c r="AB603" s="5">
        <v>2</v>
      </c>
      <c r="AC603" s="2" t="s">
        <v>229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>
        <v>2</v>
      </c>
      <c r="AS603" s="8">
        <v>67.77</v>
      </c>
      <c r="AT603" s="7">
        <v>-1</v>
      </c>
      <c r="AU603" s="7">
        <v>-1</v>
      </c>
      <c r="AV603" s="4" t="s">
        <v>229</v>
      </c>
      <c r="AW603" s="8" t="s">
        <v>229</v>
      </c>
      <c r="AX603" s="4">
        <v>5</v>
      </c>
      <c r="AY603" s="8">
        <v>208.8</v>
      </c>
      <c r="AZ603" s="7" t="s">
        <v>229</v>
      </c>
      <c r="BA603" s="7" t="s">
        <v>229</v>
      </c>
      <c r="BB603" s="7"/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 t="s">
        <v>229</v>
      </c>
      <c r="BJ603" s="4"/>
      <c r="BK603" s="8"/>
      <c r="BL603" s="2" t="s">
        <v>3205</v>
      </c>
      <c r="BM603" s="7"/>
      <c r="BN603" s="7"/>
      <c r="BO603" s="4"/>
      <c r="BP603" s="8"/>
      <c r="BQ603" s="4">
        <v>1</v>
      </c>
      <c r="BR603" s="8">
        <v>35.26</v>
      </c>
      <c r="BS603" s="7">
        <v>-1</v>
      </c>
      <c r="BT603" s="7">
        <v>-1</v>
      </c>
      <c r="BU603" s="2" t="s">
        <v>239</v>
      </c>
      <c r="BV603" s="2" t="s">
        <v>275</v>
      </c>
      <c r="BW603" s="2" t="s">
        <v>229</v>
      </c>
      <c r="BX603" s="2" t="s">
        <v>1778</v>
      </c>
      <c r="BY603" s="2" t="s">
        <v>241</v>
      </c>
      <c r="BZ603" s="2" t="s">
        <v>229</v>
      </c>
      <c r="CA603" s="4"/>
      <c r="CB603" s="8"/>
      <c r="CC603" s="4">
        <v>1</v>
      </c>
      <c r="CD603" s="8">
        <v>32.51</v>
      </c>
      <c r="CE603" s="7">
        <v>-1</v>
      </c>
      <c r="CF603" s="7">
        <v>-1</v>
      </c>
      <c r="CG603" s="2" t="s">
        <v>239</v>
      </c>
      <c r="CH603" s="2" t="s">
        <v>275</v>
      </c>
      <c r="CI603" s="2" t="s">
        <v>925</v>
      </c>
      <c r="CJ603" s="2" t="s">
        <v>2944</v>
      </c>
      <c r="CK603" s="2" t="s">
        <v>241</v>
      </c>
      <c r="CL603" s="2" t="s">
        <v>229</v>
      </c>
      <c r="CM603" s="4"/>
      <c r="CN603" s="8"/>
      <c r="CO603" s="4"/>
      <c r="CP603" s="8"/>
      <c r="CQ603" s="7"/>
      <c r="CR603" s="7"/>
      <c r="CS603" s="2" t="s">
        <v>239</v>
      </c>
      <c r="CT603" s="2" t="s">
        <v>275</v>
      </c>
      <c r="CU603" s="2" t="s">
        <v>696</v>
      </c>
      <c r="CV603" s="2" t="s">
        <v>775</v>
      </c>
      <c r="CW603" s="2" t="s">
        <v>241</v>
      </c>
      <c r="CX603" s="2" t="s">
        <v>229</v>
      </c>
      <c r="CY603" s="4"/>
      <c r="CZ603" s="8"/>
      <c r="DA603" s="4"/>
      <c r="DB603" s="8"/>
      <c r="DC603" s="7"/>
      <c r="DD603" s="7"/>
      <c r="DE603" s="2" t="s">
        <v>239</v>
      </c>
      <c r="DF603" s="2" t="s">
        <v>275</v>
      </c>
      <c r="DG603" s="2" t="s">
        <v>952</v>
      </c>
      <c r="DH603" s="2" t="s">
        <v>2079</v>
      </c>
      <c r="DI603" s="2" t="s">
        <v>263</v>
      </c>
      <c r="DJ603" s="2" t="s">
        <v>229</v>
      </c>
      <c r="DK603" s="4"/>
      <c r="DL603" s="8"/>
      <c r="DM603" s="4"/>
      <c r="DN603" s="8"/>
      <c r="DO603" s="7"/>
      <c r="DP603" s="7"/>
      <c r="DQ603" s="2" t="s">
        <v>239</v>
      </c>
      <c r="DR603" s="2" t="s">
        <v>275</v>
      </c>
      <c r="DS603" s="2" t="s">
        <v>3954</v>
      </c>
      <c r="DT603" s="2" t="s">
        <v>692</v>
      </c>
      <c r="DU603" s="2" t="s">
        <v>241</v>
      </c>
      <c r="DV603" s="2" t="s">
        <v>229</v>
      </c>
      <c r="DW603" s="4"/>
      <c r="DX603" s="8"/>
      <c r="DY603" s="4"/>
      <c r="DZ603" s="8"/>
      <c r="EA603" s="7"/>
      <c r="EB603" s="7"/>
      <c r="EC603" s="2" t="s">
        <v>239</v>
      </c>
      <c r="ED603" s="2" t="s">
        <v>275</v>
      </c>
      <c r="EE603" s="2" t="s">
        <v>813</v>
      </c>
      <c r="EF603" s="2" t="s">
        <v>747</v>
      </c>
      <c r="EG603" s="2" t="s">
        <v>263</v>
      </c>
      <c r="EH603" s="2" t="s">
        <v>229</v>
      </c>
      <c r="EI603" s="4"/>
      <c r="EJ603" s="8"/>
      <c r="EK603" s="4"/>
      <c r="EL603" s="8"/>
      <c r="EM603" s="7"/>
      <c r="EN603" s="7"/>
      <c r="EO603" s="2" t="s">
        <v>239</v>
      </c>
      <c r="EP603" s="2" t="s">
        <v>275</v>
      </c>
      <c r="EQ603" s="2" t="s">
        <v>755</v>
      </c>
      <c r="ER603" s="2" t="s">
        <v>1627</v>
      </c>
      <c r="ES603" s="2" t="s">
        <v>241</v>
      </c>
      <c r="ET603" s="2" t="s">
        <v>229</v>
      </c>
      <c r="EU603" s="4"/>
      <c r="EV603" s="8"/>
      <c r="EW603" s="4"/>
      <c r="EX603" s="8"/>
      <c r="EY603" s="7"/>
      <c r="EZ603" s="7"/>
      <c r="FA603" s="2" t="s">
        <v>239</v>
      </c>
      <c r="FB603" s="2" t="s">
        <v>275</v>
      </c>
      <c r="FC603" s="2" t="s">
        <v>702</v>
      </c>
      <c r="FD603" s="2" t="s">
        <v>1153</v>
      </c>
      <c r="FE603" s="2" t="s">
        <v>241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275</v>
      </c>
      <c r="FO603" s="2" t="s">
        <v>2275</v>
      </c>
      <c r="FP603" s="2" t="s">
        <v>739</v>
      </c>
      <c r="FQ603" s="2" t="s">
        <v>241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229</v>
      </c>
      <c r="FZ603" s="2" t="s">
        <v>229</v>
      </c>
      <c r="GA603" s="2" t="s">
        <v>229</v>
      </c>
      <c r="GB603" s="2" t="s">
        <v>229</v>
      </c>
      <c r="GC603" s="2" t="s">
        <v>229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714</v>
      </c>
      <c r="GL603" s="2" t="s">
        <v>275</v>
      </c>
      <c r="GM603" s="2" t="s">
        <v>1309</v>
      </c>
      <c r="GN603" s="2" t="s">
        <v>1961</v>
      </c>
      <c r="GO603" s="2" t="s">
        <v>241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239</v>
      </c>
      <c r="GX603" s="2" t="s">
        <v>275</v>
      </c>
      <c r="GY603" s="2" t="s">
        <v>1492</v>
      </c>
      <c r="GZ603" s="2" t="s">
        <v>494</v>
      </c>
      <c r="HA603" s="2" t="s">
        <v>241</v>
      </c>
      <c r="HB603" s="2" t="s">
        <v>229</v>
      </c>
      <c r="HC603" s="4"/>
      <c r="HD603" s="8"/>
      <c r="HE603" s="4"/>
      <c r="HF603" s="8"/>
      <c r="HG603" s="7"/>
      <c r="HH603" s="7"/>
      <c r="HI603" s="2" t="s">
        <v>239</v>
      </c>
      <c r="HJ603" s="2" t="s">
        <v>275</v>
      </c>
      <c r="HK603" s="2" t="s">
        <v>711</v>
      </c>
      <c r="HL603" s="2" t="s">
        <v>4232</v>
      </c>
      <c r="HM603" s="2" t="s">
        <v>241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239</v>
      </c>
      <c r="HV603" s="2" t="s">
        <v>275</v>
      </c>
      <c r="HW603" s="2" t="s">
        <v>3268</v>
      </c>
      <c r="HX603" s="2" t="s">
        <v>4180</v>
      </c>
      <c r="HY603" s="2" t="s">
        <v>241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266</v>
      </c>
      <c r="IH603" s="2" t="s">
        <v>275</v>
      </c>
      <c r="II603" s="2" t="s">
        <v>229</v>
      </c>
      <c r="IJ603" s="2" t="s">
        <v>229</v>
      </c>
      <c r="IK603" s="2" t="s">
        <v>241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272</v>
      </c>
      <c r="IT603" s="2" t="s">
        <v>275</v>
      </c>
      <c r="IU603" s="2" t="s">
        <v>229</v>
      </c>
      <c r="IV603" s="2" t="s">
        <v>229</v>
      </c>
      <c r="IW603" s="2" t="s">
        <v>241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239</v>
      </c>
      <c r="JF603" s="2" t="s">
        <v>275</v>
      </c>
      <c r="JG603" s="2" t="s">
        <v>268</v>
      </c>
      <c r="JH603" s="2" t="s">
        <v>229</v>
      </c>
      <c r="JI603" s="2" t="s">
        <v>241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229</v>
      </c>
      <c r="JR603" s="2" t="s">
        <v>229</v>
      </c>
      <c r="JS603" s="2" t="s">
        <v>229</v>
      </c>
      <c r="JT603" s="2" t="s">
        <v>229</v>
      </c>
      <c r="JU603" s="2" t="s">
        <v>229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272</v>
      </c>
      <c r="KD603" s="2" t="s">
        <v>275</v>
      </c>
      <c r="KE603" s="2" t="s">
        <v>229</v>
      </c>
      <c r="KF603" s="2" t="s">
        <v>229</v>
      </c>
      <c r="KG603" s="2" t="s">
        <v>241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272</v>
      </c>
      <c r="KP603" s="2" t="s">
        <v>275</v>
      </c>
      <c r="KQ603" s="2" t="s">
        <v>229</v>
      </c>
      <c r="KR603" s="2" t="s">
        <v>229</v>
      </c>
      <c r="KS603" s="2" t="s">
        <v>241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239</v>
      </c>
      <c r="LB603" s="2" t="s">
        <v>275</v>
      </c>
      <c r="LC603" s="2" t="s">
        <v>720</v>
      </c>
      <c r="LD603" s="2" t="s">
        <v>1280</v>
      </c>
      <c r="LE603" s="2" t="s">
        <v>241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229</v>
      </c>
      <c r="LN603" s="2" t="s">
        <v>229</v>
      </c>
      <c r="LO603" s="2" t="s">
        <v>229</v>
      </c>
      <c r="LP603" s="2" t="s">
        <v>229</v>
      </c>
      <c r="LQ603" s="2" t="s">
        <v>229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239</v>
      </c>
      <c r="LZ603" s="2" t="s">
        <v>275</v>
      </c>
      <c r="MA603" s="2" t="s">
        <v>3763</v>
      </c>
      <c r="MB603" s="2" t="s">
        <v>571</v>
      </c>
      <c r="MC603" s="2" t="s">
        <v>241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266</v>
      </c>
      <c r="ML603" s="2" t="s">
        <v>275</v>
      </c>
      <c r="MM603" s="2" t="s">
        <v>229</v>
      </c>
      <c r="MN603" s="2" t="s">
        <v>229</v>
      </c>
      <c r="MO603" s="2" t="s">
        <v>241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266</v>
      </c>
      <c r="MX603" s="2" t="s">
        <v>275</v>
      </c>
      <c r="MY603" s="2" t="s">
        <v>229</v>
      </c>
      <c r="MZ603" s="2" t="s">
        <v>229</v>
      </c>
      <c r="NA603" s="2" t="s">
        <v>241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239</v>
      </c>
      <c r="NJ603" s="2" t="s">
        <v>275</v>
      </c>
      <c r="NK603" s="2" t="s">
        <v>773</v>
      </c>
      <c r="NL603" s="2" t="s">
        <v>4128</v>
      </c>
      <c r="NM603" s="2" t="s">
        <v>241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272</v>
      </c>
      <c r="NV603" s="2" t="s">
        <v>275</v>
      </c>
      <c r="NW603" s="2" t="s">
        <v>229</v>
      </c>
      <c r="NX603" s="2" t="s">
        <v>229</v>
      </c>
      <c r="NY603" s="2" t="s">
        <v>241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272</v>
      </c>
      <c r="OH603" s="2" t="s">
        <v>275</v>
      </c>
      <c r="OI603" s="2" t="s">
        <v>229</v>
      </c>
      <c r="OJ603" s="2" t="s">
        <v>229</v>
      </c>
      <c r="OK603" s="2" t="s">
        <v>241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229</v>
      </c>
      <c r="OT603" s="2" t="s">
        <v>229</v>
      </c>
      <c r="OU603" s="2" t="s">
        <v>229</v>
      </c>
      <c r="OV603" s="2" t="s">
        <v>229</v>
      </c>
      <c r="OW603" s="2" t="s">
        <v>229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229</v>
      </c>
      <c r="PF603" s="2" t="s">
        <v>229</v>
      </c>
      <c r="PG603" s="2" t="s">
        <v>229</v>
      </c>
      <c r="PH603" s="2" t="s">
        <v>229</v>
      </c>
      <c r="PI603" s="2" t="s">
        <v>229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239</v>
      </c>
      <c r="PR603" s="2" t="s">
        <v>275</v>
      </c>
      <c r="PS603" s="2" t="s">
        <v>726</v>
      </c>
      <c r="PT603" s="2" t="s">
        <v>699</v>
      </c>
      <c r="PU603" s="2" t="s">
        <v>241</v>
      </c>
      <c r="PV603" s="2" t="s">
        <v>229</v>
      </c>
      <c r="PW603" s="4"/>
      <c r="PX603" s="8"/>
      <c r="PY603" s="4"/>
      <c r="PZ603" s="8"/>
      <c r="QA603" s="7"/>
      <c r="QB603" s="7"/>
      <c r="QC603" s="2" t="s">
        <v>281</v>
      </c>
      <c r="QD603" s="2" t="s">
        <v>275</v>
      </c>
      <c r="QE603" s="2" t="s">
        <v>229</v>
      </c>
      <c r="QF603" s="2" t="s">
        <v>229</v>
      </c>
      <c r="QG603" s="2" t="s">
        <v>241</v>
      </c>
      <c r="QH603" s="2" t="s">
        <v>229</v>
      </c>
      <c r="QI603" s="4"/>
      <c r="QJ603" s="8"/>
      <c r="QK603" s="4"/>
      <c r="QL603" s="8"/>
      <c r="QM603" s="7"/>
      <c r="QN603" s="7"/>
      <c r="QO603" s="2" t="s">
        <v>229</v>
      </c>
      <c r="QP603" s="2" t="s">
        <v>229</v>
      </c>
      <c r="QQ603" s="2" t="s">
        <v>229</v>
      </c>
      <c r="QR603" s="2" t="s">
        <v>229</v>
      </c>
      <c r="QS603" s="2" t="s">
        <v>229</v>
      </c>
      <c r="QT603" s="2" t="s">
        <v>229</v>
      </c>
      <c r="QU603" s="4"/>
      <c r="QV603" s="8"/>
      <c r="QW603" s="4"/>
      <c r="QX603" s="8"/>
      <c r="QY603" s="7"/>
      <c r="QZ603" s="7"/>
      <c r="RA603" s="2" t="s">
        <v>272</v>
      </c>
      <c r="RB603" s="2" t="s">
        <v>275</v>
      </c>
      <c r="RC603" s="2" t="s">
        <v>229</v>
      </c>
      <c r="RD603" s="2" t="s">
        <v>229</v>
      </c>
      <c r="RE603" s="2" t="s">
        <v>241</v>
      </c>
      <c r="RF603" s="2" t="s">
        <v>229</v>
      </c>
      <c r="RG603" s="4"/>
      <c r="RH603" s="8"/>
      <c r="RI603" s="4"/>
      <c r="RJ603" s="8"/>
      <c r="RK603" s="7"/>
      <c r="RL603" s="7"/>
      <c r="RM603" s="2" t="s">
        <v>229</v>
      </c>
      <c r="RN603" s="2" t="s">
        <v>229</v>
      </c>
      <c r="RO603" s="2" t="s">
        <v>229</v>
      </c>
      <c r="RP603" s="2" t="s">
        <v>229</v>
      </c>
      <c r="RQ603" s="2" t="s">
        <v>229</v>
      </c>
      <c r="RR603" s="2" t="s">
        <v>229</v>
      </c>
      <c r="RS603" s="4"/>
      <c r="RT603" s="8"/>
      <c r="RU603" s="4"/>
      <c r="RV603" s="8"/>
      <c r="RW603" s="7"/>
      <c r="RX603" s="7"/>
      <c r="RY603" s="2" t="s">
        <v>239</v>
      </c>
      <c r="RZ603" s="2" t="s">
        <v>275</v>
      </c>
      <c r="SA603" s="2" t="s">
        <v>282</v>
      </c>
      <c r="SB603" s="2" t="s">
        <v>544</v>
      </c>
      <c r="SC603" s="2" t="s">
        <v>241</v>
      </c>
      <c r="SD603" s="2" t="s">
        <v>229</v>
      </c>
      <c r="SE603" s="4">
        <v>4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</row>
    <row r="604">
      <c r="A604" s="2" t="s">
        <v>4233</v>
      </c>
      <c r="B604" s="2" t="s">
        <v>216</v>
      </c>
      <c r="C604" s="2" t="s">
        <v>3859</v>
      </c>
      <c r="D604" s="2" t="s">
        <v>3164</v>
      </c>
      <c r="E604" s="2" t="s">
        <v>3165</v>
      </c>
      <c r="F604" s="2" t="s">
        <v>3939</v>
      </c>
      <c r="G604" s="2" t="s">
        <v>3940</v>
      </c>
      <c r="H604" s="2" t="s">
        <v>1662</v>
      </c>
      <c r="I604" s="2" t="s">
        <v>4227</v>
      </c>
      <c r="J604" s="2" t="s">
        <v>285</v>
      </c>
      <c r="K604" s="2" t="s">
        <v>481</v>
      </c>
      <c r="L604" s="3">
        <v>45.89</v>
      </c>
      <c r="M604" s="3">
        <v>48.18</v>
      </c>
      <c r="N604" s="3">
        <v>89.99</v>
      </c>
      <c r="O604" s="2" t="s">
        <v>963</v>
      </c>
      <c r="P604" s="2" t="s">
        <v>964</v>
      </c>
      <c r="Q604" s="2" t="s">
        <v>228</v>
      </c>
      <c r="R604" s="2" t="s">
        <v>229</v>
      </c>
      <c r="S604" s="2" t="s">
        <v>3952</v>
      </c>
      <c r="T604" s="2" t="s">
        <v>3733</v>
      </c>
      <c r="U604" s="2" t="s">
        <v>733</v>
      </c>
      <c r="V604" s="2" t="s">
        <v>1524</v>
      </c>
      <c r="W604" s="2" t="s">
        <v>1009</v>
      </c>
      <c r="X604" s="2" t="s">
        <v>229</v>
      </c>
      <c r="Y604" s="2" t="s">
        <v>702</v>
      </c>
      <c r="Z604" s="4"/>
      <c r="AA604" s="4">
        <f>=ROUNDDOWN({0},0)</f>
      </c>
      <c r="AB604" s="5">
        <v>3</v>
      </c>
      <c r="AC604" s="2" t="s">
        <v>229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>
        <v>3</v>
      </c>
      <c r="AS604" s="8">
        <v>141.03</v>
      </c>
      <c r="AT604" s="7">
        <v>-1</v>
      </c>
      <c r="AU604" s="7">
        <v>-1</v>
      </c>
      <c r="AV604" s="4" t="s">
        <v>229</v>
      </c>
      <c r="AW604" s="8" t="s">
        <v>229</v>
      </c>
      <c r="AX604" s="4" t="s">
        <v>229</v>
      </c>
      <c r="AY604" s="8" t="s">
        <v>229</v>
      </c>
      <c r="AZ604" s="7" t="s">
        <v>229</v>
      </c>
      <c r="BA604" s="7" t="s">
        <v>229</v>
      </c>
      <c r="BB604" s="7"/>
      <c r="BC604" s="4" t="s">
        <v>229</v>
      </c>
      <c r="BD604" s="8" t="s">
        <v>229</v>
      </c>
      <c r="BE604" s="4" t="s">
        <v>229</v>
      </c>
      <c r="BF604" s="8" t="s">
        <v>229</v>
      </c>
      <c r="BG604" s="7" t="s">
        <v>229</v>
      </c>
      <c r="BH604" s="7" t="s">
        <v>229</v>
      </c>
      <c r="BI604" s="7" t="s">
        <v>229</v>
      </c>
      <c r="BJ604" s="4"/>
      <c r="BK604" s="8"/>
      <c r="BL604" s="2" t="s">
        <v>16</v>
      </c>
      <c r="BM604" s="7"/>
      <c r="BN604" s="7"/>
      <c r="BO604" s="4"/>
      <c r="BP604" s="8"/>
      <c r="BQ604" s="4">
        <v>3</v>
      </c>
      <c r="BR604" s="8">
        <v>141.03</v>
      </c>
      <c r="BS604" s="7">
        <v>-1</v>
      </c>
      <c r="BT604" s="7">
        <v>-1</v>
      </c>
      <c r="BU604" s="2" t="s">
        <v>239</v>
      </c>
      <c r="BV604" s="2" t="s">
        <v>275</v>
      </c>
      <c r="BW604" s="2" t="s">
        <v>229</v>
      </c>
      <c r="BX604" s="2" t="s">
        <v>1778</v>
      </c>
      <c r="BY604" s="2" t="s">
        <v>241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239</v>
      </c>
      <c r="CH604" s="2" t="s">
        <v>275</v>
      </c>
      <c r="CI604" s="2" t="s">
        <v>925</v>
      </c>
      <c r="CJ604" s="2" t="s">
        <v>789</v>
      </c>
      <c r="CK604" s="2" t="s">
        <v>241</v>
      </c>
      <c r="CL604" s="2" t="s">
        <v>229</v>
      </c>
      <c r="CM604" s="4"/>
      <c r="CN604" s="8"/>
      <c r="CO604" s="4"/>
      <c r="CP604" s="8"/>
      <c r="CQ604" s="7"/>
      <c r="CR604" s="7"/>
      <c r="CS604" s="2" t="s">
        <v>239</v>
      </c>
      <c r="CT604" s="2" t="s">
        <v>275</v>
      </c>
      <c r="CU604" s="2" t="s">
        <v>696</v>
      </c>
      <c r="CV604" s="2" t="s">
        <v>1180</v>
      </c>
      <c r="CW604" s="2" t="s">
        <v>241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239</v>
      </c>
      <c r="DF604" s="2" t="s">
        <v>275</v>
      </c>
      <c r="DG604" s="2" t="s">
        <v>952</v>
      </c>
      <c r="DH604" s="2" t="s">
        <v>1854</v>
      </c>
      <c r="DI604" s="2" t="s">
        <v>263</v>
      </c>
      <c r="DJ604" s="2" t="s">
        <v>229</v>
      </c>
      <c r="DK604" s="4"/>
      <c r="DL604" s="8"/>
      <c r="DM604" s="4"/>
      <c r="DN604" s="8"/>
      <c r="DO604" s="7"/>
      <c r="DP604" s="7"/>
      <c r="DQ604" s="2" t="s">
        <v>239</v>
      </c>
      <c r="DR604" s="2" t="s">
        <v>275</v>
      </c>
      <c r="DS604" s="2" t="s">
        <v>3954</v>
      </c>
      <c r="DT604" s="2" t="s">
        <v>1344</v>
      </c>
      <c r="DU604" s="2" t="s">
        <v>241</v>
      </c>
      <c r="DV604" s="2" t="s">
        <v>229</v>
      </c>
      <c r="DW604" s="4"/>
      <c r="DX604" s="8"/>
      <c r="DY604" s="4"/>
      <c r="DZ604" s="8"/>
      <c r="EA604" s="7"/>
      <c r="EB604" s="7"/>
      <c r="EC604" s="2" t="s">
        <v>239</v>
      </c>
      <c r="ED604" s="2" t="s">
        <v>275</v>
      </c>
      <c r="EE604" s="2" t="s">
        <v>813</v>
      </c>
      <c r="EF604" s="2" t="s">
        <v>4215</v>
      </c>
      <c r="EG604" s="2" t="s">
        <v>263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239</v>
      </c>
      <c r="EP604" s="2" t="s">
        <v>275</v>
      </c>
      <c r="EQ604" s="2" t="s">
        <v>755</v>
      </c>
      <c r="ER604" s="2" t="s">
        <v>775</v>
      </c>
      <c r="ES604" s="2" t="s">
        <v>241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239</v>
      </c>
      <c r="FB604" s="2" t="s">
        <v>275</v>
      </c>
      <c r="FC604" s="2" t="s">
        <v>702</v>
      </c>
      <c r="FD604" s="2" t="s">
        <v>4035</v>
      </c>
      <c r="FE604" s="2" t="s">
        <v>241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275</v>
      </c>
      <c r="FO604" s="2" t="s">
        <v>2275</v>
      </c>
      <c r="FP604" s="2" t="s">
        <v>773</v>
      </c>
      <c r="FQ604" s="2" t="s">
        <v>241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229</v>
      </c>
      <c r="FZ604" s="2" t="s">
        <v>229</v>
      </c>
      <c r="GA604" s="2" t="s">
        <v>229</v>
      </c>
      <c r="GB604" s="2" t="s">
        <v>229</v>
      </c>
      <c r="GC604" s="2" t="s">
        <v>229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714</v>
      </c>
      <c r="GL604" s="2" t="s">
        <v>275</v>
      </c>
      <c r="GM604" s="2" t="s">
        <v>1309</v>
      </c>
      <c r="GN604" s="2" t="s">
        <v>400</v>
      </c>
      <c r="GO604" s="2" t="s">
        <v>241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239</v>
      </c>
      <c r="GX604" s="2" t="s">
        <v>275</v>
      </c>
      <c r="GY604" s="2" t="s">
        <v>1492</v>
      </c>
      <c r="GZ604" s="2" t="s">
        <v>504</v>
      </c>
      <c r="HA604" s="2" t="s">
        <v>241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239</v>
      </c>
      <c r="HJ604" s="2" t="s">
        <v>275</v>
      </c>
      <c r="HK604" s="2" t="s">
        <v>711</v>
      </c>
      <c r="HL604" s="2" t="s">
        <v>3955</v>
      </c>
      <c r="HM604" s="2" t="s">
        <v>241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239</v>
      </c>
      <c r="HV604" s="2" t="s">
        <v>275</v>
      </c>
      <c r="HW604" s="2" t="s">
        <v>3268</v>
      </c>
      <c r="HX604" s="2" t="s">
        <v>4180</v>
      </c>
      <c r="HY604" s="2" t="s">
        <v>241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266</v>
      </c>
      <c r="IH604" s="2" t="s">
        <v>275</v>
      </c>
      <c r="II604" s="2" t="s">
        <v>229</v>
      </c>
      <c r="IJ604" s="2" t="s">
        <v>229</v>
      </c>
      <c r="IK604" s="2" t="s">
        <v>241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272</v>
      </c>
      <c r="IT604" s="2" t="s">
        <v>275</v>
      </c>
      <c r="IU604" s="2" t="s">
        <v>229</v>
      </c>
      <c r="IV604" s="2" t="s">
        <v>229</v>
      </c>
      <c r="IW604" s="2" t="s">
        <v>241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239</v>
      </c>
      <c r="JF604" s="2" t="s">
        <v>275</v>
      </c>
      <c r="JG604" s="2" t="s">
        <v>268</v>
      </c>
      <c r="JH604" s="2" t="s">
        <v>1210</v>
      </c>
      <c r="JI604" s="2" t="s">
        <v>241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229</v>
      </c>
      <c r="JR604" s="2" t="s">
        <v>229</v>
      </c>
      <c r="JS604" s="2" t="s">
        <v>229</v>
      </c>
      <c r="JT604" s="2" t="s">
        <v>229</v>
      </c>
      <c r="JU604" s="2" t="s">
        <v>229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272</v>
      </c>
      <c r="KD604" s="2" t="s">
        <v>275</v>
      </c>
      <c r="KE604" s="2" t="s">
        <v>229</v>
      </c>
      <c r="KF604" s="2" t="s">
        <v>229</v>
      </c>
      <c r="KG604" s="2" t="s">
        <v>241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272</v>
      </c>
      <c r="KP604" s="2" t="s">
        <v>275</v>
      </c>
      <c r="KQ604" s="2" t="s">
        <v>229</v>
      </c>
      <c r="KR604" s="2" t="s">
        <v>229</v>
      </c>
      <c r="KS604" s="2" t="s">
        <v>241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239</v>
      </c>
      <c r="LB604" s="2" t="s">
        <v>275</v>
      </c>
      <c r="LC604" s="2" t="s">
        <v>720</v>
      </c>
      <c r="LD604" s="2" t="s">
        <v>4234</v>
      </c>
      <c r="LE604" s="2" t="s">
        <v>241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229</v>
      </c>
      <c r="LN604" s="2" t="s">
        <v>229</v>
      </c>
      <c r="LO604" s="2" t="s">
        <v>229</v>
      </c>
      <c r="LP604" s="2" t="s">
        <v>229</v>
      </c>
      <c r="LQ604" s="2" t="s">
        <v>229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239</v>
      </c>
      <c r="LZ604" s="2" t="s">
        <v>275</v>
      </c>
      <c r="MA604" s="2" t="s">
        <v>2927</v>
      </c>
      <c r="MB604" s="2" t="s">
        <v>1969</v>
      </c>
      <c r="MC604" s="2" t="s">
        <v>241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266</v>
      </c>
      <c r="ML604" s="2" t="s">
        <v>275</v>
      </c>
      <c r="MM604" s="2" t="s">
        <v>229</v>
      </c>
      <c r="MN604" s="2" t="s">
        <v>229</v>
      </c>
      <c r="MO604" s="2" t="s">
        <v>241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266</v>
      </c>
      <c r="MX604" s="2" t="s">
        <v>275</v>
      </c>
      <c r="MY604" s="2" t="s">
        <v>229</v>
      </c>
      <c r="MZ604" s="2" t="s">
        <v>229</v>
      </c>
      <c r="NA604" s="2" t="s">
        <v>241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239</v>
      </c>
      <c r="NJ604" s="2" t="s">
        <v>260</v>
      </c>
      <c r="NK604" s="2" t="s">
        <v>773</v>
      </c>
      <c r="NL604" s="2" t="s">
        <v>4128</v>
      </c>
      <c r="NM604" s="2" t="s">
        <v>241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272</v>
      </c>
      <c r="NV604" s="2" t="s">
        <v>275</v>
      </c>
      <c r="NW604" s="2" t="s">
        <v>229</v>
      </c>
      <c r="NX604" s="2" t="s">
        <v>229</v>
      </c>
      <c r="NY604" s="2" t="s">
        <v>241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272</v>
      </c>
      <c r="OH604" s="2" t="s">
        <v>275</v>
      </c>
      <c r="OI604" s="2" t="s">
        <v>229</v>
      </c>
      <c r="OJ604" s="2" t="s">
        <v>229</v>
      </c>
      <c r="OK604" s="2" t="s">
        <v>241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229</v>
      </c>
      <c r="OT604" s="2" t="s">
        <v>229</v>
      </c>
      <c r="OU604" s="2" t="s">
        <v>229</v>
      </c>
      <c r="OV604" s="2" t="s">
        <v>229</v>
      </c>
      <c r="OW604" s="2" t="s">
        <v>229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229</v>
      </c>
      <c r="PF604" s="2" t="s">
        <v>229</v>
      </c>
      <c r="PG604" s="2" t="s">
        <v>229</v>
      </c>
      <c r="PH604" s="2" t="s">
        <v>229</v>
      </c>
      <c r="PI604" s="2" t="s">
        <v>229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239</v>
      </c>
      <c r="PR604" s="2" t="s">
        <v>275</v>
      </c>
      <c r="PS604" s="2" t="s">
        <v>726</v>
      </c>
      <c r="PT604" s="2" t="s">
        <v>867</v>
      </c>
      <c r="PU604" s="2" t="s">
        <v>241</v>
      </c>
      <c r="PV604" s="2" t="s">
        <v>229</v>
      </c>
      <c r="PW604" s="4"/>
      <c r="PX604" s="8"/>
      <c r="PY604" s="4"/>
      <c r="PZ604" s="8"/>
      <c r="QA604" s="7"/>
      <c r="QB604" s="7"/>
      <c r="QC604" s="2" t="s">
        <v>281</v>
      </c>
      <c r="QD604" s="2" t="s">
        <v>275</v>
      </c>
      <c r="QE604" s="2" t="s">
        <v>229</v>
      </c>
      <c r="QF604" s="2" t="s">
        <v>229</v>
      </c>
      <c r="QG604" s="2" t="s">
        <v>241</v>
      </c>
      <c r="QH604" s="2" t="s">
        <v>229</v>
      </c>
      <c r="QI604" s="4"/>
      <c r="QJ604" s="8"/>
      <c r="QK604" s="4"/>
      <c r="QL604" s="8"/>
      <c r="QM604" s="7"/>
      <c r="QN604" s="7"/>
      <c r="QO604" s="2" t="s">
        <v>229</v>
      </c>
      <c r="QP604" s="2" t="s">
        <v>229</v>
      </c>
      <c r="QQ604" s="2" t="s">
        <v>229</v>
      </c>
      <c r="QR604" s="2" t="s">
        <v>229</v>
      </c>
      <c r="QS604" s="2" t="s">
        <v>229</v>
      </c>
      <c r="QT604" s="2" t="s">
        <v>229</v>
      </c>
      <c r="QU604" s="4"/>
      <c r="QV604" s="8"/>
      <c r="QW604" s="4"/>
      <c r="QX604" s="8"/>
      <c r="QY604" s="7"/>
      <c r="QZ604" s="7"/>
      <c r="RA604" s="2" t="s">
        <v>272</v>
      </c>
      <c r="RB604" s="2" t="s">
        <v>275</v>
      </c>
      <c r="RC604" s="2" t="s">
        <v>229</v>
      </c>
      <c r="RD604" s="2" t="s">
        <v>229</v>
      </c>
      <c r="RE604" s="2" t="s">
        <v>241</v>
      </c>
      <c r="RF604" s="2" t="s">
        <v>229</v>
      </c>
      <c r="RG604" s="4"/>
      <c r="RH604" s="8"/>
      <c r="RI604" s="4"/>
      <c r="RJ604" s="8"/>
      <c r="RK604" s="7"/>
      <c r="RL604" s="7"/>
      <c r="RM604" s="2" t="s">
        <v>229</v>
      </c>
      <c r="RN604" s="2" t="s">
        <v>229</v>
      </c>
      <c r="RO604" s="2" t="s">
        <v>229</v>
      </c>
      <c r="RP604" s="2" t="s">
        <v>229</v>
      </c>
      <c r="RQ604" s="2" t="s">
        <v>229</v>
      </c>
      <c r="RR604" s="2" t="s">
        <v>229</v>
      </c>
      <c r="RS604" s="4"/>
      <c r="RT604" s="8"/>
      <c r="RU604" s="4"/>
      <c r="RV604" s="8"/>
      <c r="RW604" s="7"/>
      <c r="RX604" s="7"/>
      <c r="RY604" s="2" t="s">
        <v>239</v>
      </c>
      <c r="RZ604" s="2" t="s">
        <v>275</v>
      </c>
      <c r="SA604" s="2" t="s">
        <v>282</v>
      </c>
      <c r="SB604" s="2" t="s">
        <v>3227</v>
      </c>
      <c r="SC604" s="2" t="s">
        <v>241</v>
      </c>
      <c r="SD604" s="2" t="s">
        <v>229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</row>
    <row r="605">
      <c r="A605" s="2" t="s">
        <v>4235</v>
      </c>
      <c r="B605" s="2" t="s">
        <v>216</v>
      </c>
      <c r="C605" s="2" t="s">
        <v>3859</v>
      </c>
      <c r="D605" s="2" t="s">
        <v>3164</v>
      </c>
      <c r="E605" s="2" t="s">
        <v>3165</v>
      </c>
      <c r="F605" s="2" t="s">
        <v>3963</v>
      </c>
      <c r="G605" s="2" t="s">
        <v>3964</v>
      </c>
      <c r="H605" s="2" t="s">
        <v>3155</v>
      </c>
      <c r="I605" s="2" t="s">
        <v>4236</v>
      </c>
      <c r="J605" s="2" t="s">
        <v>2888</v>
      </c>
      <c r="K605" s="2" t="s">
        <v>1140</v>
      </c>
      <c r="L605" s="3">
        <v>43.13</v>
      </c>
      <c r="M605" s="3">
        <v>45.29</v>
      </c>
      <c r="N605" s="3">
        <v>84.99</v>
      </c>
      <c r="O605" s="2" t="s">
        <v>226</v>
      </c>
      <c r="P605" s="2" t="s">
        <v>618</v>
      </c>
      <c r="Q605" s="2" t="s">
        <v>228</v>
      </c>
      <c r="R605" s="2" t="s">
        <v>229</v>
      </c>
      <c r="S605" s="2" t="s">
        <v>3966</v>
      </c>
      <c r="T605" s="2" t="s">
        <v>3733</v>
      </c>
      <c r="U605" s="2" t="s">
        <v>286</v>
      </c>
      <c r="V605" s="2" t="s">
        <v>1910</v>
      </c>
      <c r="W605" s="2" t="s">
        <v>686</v>
      </c>
      <c r="X605" s="2" t="s">
        <v>3967</v>
      </c>
      <c r="Y605" s="2" t="s">
        <v>580</v>
      </c>
      <c r="Z605" s="4">
        <v>21</v>
      </c>
      <c r="AA605" s="4">
        <f>=ROUNDDOWN(4.2,0)</f>
      </c>
      <c r="AB605" s="5">
        <v>5</v>
      </c>
      <c r="AC605" s="2" t="s">
        <v>1605</v>
      </c>
      <c r="AD605" s="4">
        <v>70</v>
      </c>
      <c r="AE605" s="4">
        <v>70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>
        <v>3</v>
      </c>
      <c r="AQ605" s="8">
        <v>146.73</v>
      </c>
      <c r="AR605" s="4">
        <v>2</v>
      </c>
      <c r="AS605" s="8">
        <v>97.82</v>
      </c>
      <c r="AT605" s="7">
        <v>0.5</v>
      </c>
      <c r="AU605" s="7">
        <v>0.5</v>
      </c>
      <c r="AV605" s="4">
        <v>5</v>
      </c>
      <c r="AW605" s="8">
        <v>268.71</v>
      </c>
      <c r="AX605" s="4">
        <v>4</v>
      </c>
      <c r="AY605" s="8">
        <v>219.8</v>
      </c>
      <c r="AZ605" s="7">
        <v>0.25</v>
      </c>
      <c r="BA605" s="7">
        <v>0.2225</v>
      </c>
      <c r="BB605" s="7">
        <v>0.5461</v>
      </c>
      <c r="BC605" s="4">
        <v>6</v>
      </c>
      <c r="BD605" s="8">
        <v>328</v>
      </c>
      <c r="BE605" s="4">
        <v>4</v>
      </c>
      <c r="BF605" s="8">
        <v>219.8</v>
      </c>
      <c r="BG605" s="7">
        <v>0.5</v>
      </c>
      <c r="BH605" s="7">
        <v>0.4923</v>
      </c>
      <c r="BI605" s="7">
        <v>0.8192</v>
      </c>
      <c r="BJ605" s="4">
        <v>3</v>
      </c>
      <c r="BK605" s="8">
        <v>146.73</v>
      </c>
      <c r="BL605" s="2" t="s">
        <v>2035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266</v>
      </c>
      <c r="BV605" s="2" t="s">
        <v>275</v>
      </c>
      <c r="BW605" s="2" t="s">
        <v>229</v>
      </c>
      <c r="BX605" s="2" t="s">
        <v>229</v>
      </c>
      <c r="BY605" s="2" t="s">
        <v>241</v>
      </c>
      <c r="BZ605" s="2" t="s">
        <v>229</v>
      </c>
      <c r="CA605" s="4">
        <v>2</v>
      </c>
      <c r="CB605" s="8">
        <v>97.82</v>
      </c>
      <c r="CC605" s="4">
        <v>2</v>
      </c>
      <c r="CD605" s="8">
        <v>97.82</v>
      </c>
      <c r="CE605" s="7"/>
      <c r="CF605" s="7"/>
      <c r="CG605" s="2" t="s">
        <v>239</v>
      </c>
      <c r="CH605" s="2" t="s">
        <v>226</v>
      </c>
      <c r="CI605" s="2" t="s">
        <v>3153</v>
      </c>
      <c r="CJ605" s="2" t="s">
        <v>3208</v>
      </c>
      <c r="CK605" s="2" t="s">
        <v>241</v>
      </c>
      <c r="CL605" s="2" t="s">
        <v>229</v>
      </c>
      <c r="CM605" s="4">
        <v>1</v>
      </c>
      <c r="CN605" s="8">
        <v>48.91</v>
      </c>
      <c r="CO605" s="4"/>
      <c r="CP605" s="8"/>
      <c r="CQ605" s="7"/>
      <c r="CR605" s="7"/>
      <c r="CS605" s="2" t="s">
        <v>239</v>
      </c>
      <c r="CT605" s="2" t="s">
        <v>226</v>
      </c>
      <c r="CU605" s="2" t="s">
        <v>3453</v>
      </c>
      <c r="CV605" s="2" t="s">
        <v>4237</v>
      </c>
      <c r="CW605" s="2" t="s">
        <v>241</v>
      </c>
      <c r="CX605" s="2" t="s">
        <v>229</v>
      </c>
      <c r="CY605" s="4"/>
      <c r="CZ605" s="8"/>
      <c r="DA605" s="4"/>
      <c r="DB605" s="8"/>
      <c r="DC605" s="7"/>
      <c r="DD605" s="7"/>
      <c r="DE605" s="2" t="s">
        <v>239</v>
      </c>
      <c r="DF605" s="2" t="s">
        <v>226</v>
      </c>
      <c r="DG605" s="2" t="s">
        <v>1091</v>
      </c>
      <c r="DH605" s="2" t="s">
        <v>520</v>
      </c>
      <c r="DI605" s="2" t="s">
        <v>241</v>
      </c>
      <c r="DJ605" s="2" t="s">
        <v>229</v>
      </c>
      <c r="DK605" s="4"/>
      <c r="DL605" s="8"/>
      <c r="DM605" s="4"/>
      <c r="DN605" s="8"/>
      <c r="DO605" s="7"/>
      <c r="DP605" s="7"/>
      <c r="DQ605" s="2" t="s">
        <v>239</v>
      </c>
      <c r="DR605" s="2" t="s">
        <v>226</v>
      </c>
      <c r="DS605" s="2" t="s">
        <v>393</v>
      </c>
      <c r="DT605" s="2" t="s">
        <v>1077</v>
      </c>
      <c r="DU605" s="2" t="s">
        <v>241</v>
      </c>
      <c r="DV605" s="2" t="s">
        <v>229</v>
      </c>
      <c r="DW605" s="4"/>
      <c r="DX605" s="8"/>
      <c r="DY605" s="4"/>
      <c r="DZ605" s="8"/>
      <c r="EA605" s="7"/>
      <c r="EB605" s="7"/>
      <c r="EC605" s="2" t="s">
        <v>239</v>
      </c>
      <c r="ED605" s="2" t="s">
        <v>226</v>
      </c>
      <c r="EE605" s="2" t="s">
        <v>407</v>
      </c>
      <c r="EF605" s="2" t="s">
        <v>1541</v>
      </c>
      <c r="EG605" s="2" t="s">
        <v>241</v>
      </c>
      <c r="EH605" s="2" t="s">
        <v>229</v>
      </c>
      <c r="EI605" s="4"/>
      <c r="EJ605" s="8"/>
      <c r="EK605" s="4"/>
      <c r="EL605" s="8"/>
      <c r="EM605" s="7"/>
      <c r="EN605" s="7"/>
      <c r="EO605" s="2" t="s">
        <v>239</v>
      </c>
      <c r="EP605" s="2" t="s">
        <v>226</v>
      </c>
      <c r="EQ605" s="2" t="s">
        <v>1545</v>
      </c>
      <c r="ER605" s="2" t="s">
        <v>2847</v>
      </c>
      <c r="ES605" s="2" t="s">
        <v>241</v>
      </c>
      <c r="ET605" s="2" t="s">
        <v>229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226</v>
      </c>
      <c r="FC605" s="2" t="s">
        <v>3453</v>
      </c>
      <c r="FD605" s="2" t="s">
        <v>4238</v>
      </c>
      <c r="FE605" s="2" t="s">
        <v>241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226</v>
      </c>
      <c r="FO605" s="2" t="s">
        <v>3453</v>
      </c>
      <c r="FP605" s="2" t="s">
        <v>229</v>
      </c>
      <c r="FQ605" s="2" t="s">
        <v>241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226</v>
      </c>
      <c r="GA605" s="2" t="s">
        <v>3528</v>
      </c>
      <c r="GB605" s="2" t="s">
        <v>229</v>
      </c>
      <c r="GC605" s="2" t="s">
        <v>241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272</v>
      </c>
      <c r="GL605" s="2" t="s">
        <v>226</v>
      </c>
      <c r="GM605" s="2" t="s">
        <v>229</v>
      </c>
      <c r="GN605" s="2" t="s">
        <v>229</v>
      </c>
      <c r="GO605" s="2" t="s">
        <v>241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226</v>
      </c>
      <c r="GY605" s="2" t="s">
        <v>632</v>
      </c>
      <c r="GZ605" s="2" t="s">
        <v>2628</v>
      </c>
      <c r="HA605" s="2" t="s">
        <v>241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281</v>
      </c>
      <c r="HJ605" s="2" t="s">
        <v>226</v>
      </c>
      <c r="HK605" s="2" t="s">
        <v>229</v>
      </c>
      <c r="HL605" s="2" t="s">
        <v>229</v>
      </c>
      <c r="HM605" s="2" t="s">
        <v>241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239</v>
      </c>
      <c r="HV605" s="2" t="s">
        <v>226</v>
      </c>
      <c r="HW605" s="2" t="s">
        <v>1540</v>
      </c>
      <c r="HX605" s="2" t="s">
        <v>3219</v>
      </c>
      <c r="HY605" s="2" t="s">
        <v>241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266</v>
      </c>
      <c r="IH605" s="2" t="s">
        <v>226</v>
      </c>
      <c r="II605" s="2" t="s">
        <v>229</v>
      </c>
      <c r="IJ605" s="2" t="s">
        <v>229</v>
      </c>
      <c r="IK605" s="2" t="s">
        <v>241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272</v>
      </c>
      <c r="IT605" s="2" t="s">
        <v>226</v>
      </c>
      <c r="IU605" s="2" t="s">
        <v>229</v>
      </c>
      <c r="IV605" s="2" t="s">
        <v>229</v>
      </c>
      <c r="IW605" s="2" t="s">
        <v>241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267</v>
      </c>
      <c r="JF605" s="2" t="s">
        <v>226</v>
      </c>
      <c r="JG605" s="2" t="s">
        <v>229</v>
      </c>
      <c r="JH605" s="2" t="s">
        <v>229</v>
      </c>
      <c r="JI605" s="2" t="s">
        <v>241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272</v>
      </c>
      <c r="JR605" s="2" t="s">
        <v>226</v>
      </c>
      <c r="JS605" s="2" t="s">
        <v>229</v>
      </c>
      <c r="JT605" s="2" t="s">
        <v>229</v>
      </c>
      <c r="JU605" s="2" t="s">
        <v>241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272</v>
      </c>
      <c r="KD605" s="2" t="s">
        <v>226</v>
      </c>
      <c r="KE605" s="2" t="s">
        <v>229</v>
      </c>
      <c r="KF605" s="2" t="s">
        <v>229</v>
      </c>
      <c r="KG605" s="2" t="s">
        <v>241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272</v>
      </c>
      <c r="KP605" s="2" t="s">
        <v>226</v>
      </c>
      <c r="KQ605" s="2" t="s">
        <v>229</v>
      </c>
      <c r="KR605" s="2" t="s">
        <v>229</v>
      </c>
      <c r="KS605" s="2" t="s">
        <v>241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272</v>
      </c>
      <c r="LB605" s="2" t="s">
        <v>226</v>
      </c>
      <c r="LC605" s="2" t="s">
        <v>229</v>
      </c>
      <c r="LD605" s="2" t="s">
        <v>229</v>
      </c>
      <c r="LE605" s="2" t="s">
        <v>241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229</v>
      </c>
      <c r="LN605" s="2" t="s">
        <v>229</v>
      </c>
      <c r="LO605" s="2" t="s">
        <v>229</v>
      </c>
      <c r="LP605" s="2" t="s">
        <v>229</v>
      </c>
      <c r="LQ605" s="2" t="s">
        <v>229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239</v>
      </c>
      <c r="LZ605" s="2" t="s">
        <v>275</v>
      </c>
      <c r="MA605" s="2" t="s">
        <v>3717</v>
      </c>
      <c r="MB605" s="2" t="s">
        <v>3180</v>
      </c>
      <c r="MC605" s="2" t="s">
        <v>241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272</v>
      </c>
      <c r="ML605" s="2" t="s">
        <v>226</v>
      </c>
      <c r="MM605" s="2" t="s">
        <v>229</v>
      </c>
      <c r="MN605" s="2" t="s">
        <v>229</v>
      </c>
      <c r="MO605" s="2" t="s">
        <v>241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239</v>
      </c>
      <c r="MX605" s="2" t="s">
        <v>226</v>
      </c>
      <c r="MY605" s="2" t="s">
        <v>1965</v>
      </c>
      <c r="MZ605" s="2" t="s">
        <v>229</v>
      </c>
      <c r="NA605" s="2" t="s">
        <v>241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239</v>
      </c>
      <c r="NJ605" s="2" t="s">
        <v>260</v>
      </c>
      <c r="NK605" s="2" t="s">
        <v>3453</v>
      </c>
      <c r="NL605" s="2" t="s">
        <v>3979</v>
      </c>
      <c r="NM605" s="2" t="s">
        <v>241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272</v>
      </c>
      <c r="NV605" s="2" t="s">
        <v>226</v>
      </c>
      <c r="NW605" s="2" t="s">
        <v>229</v>
      </c>
      <c r="NX605" s="2" t="s">
        <v>229</v>
      </c>
      <c r="NY605" s="2" t="s">
        <v>241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266</v>
      </c>
      <c r="OH605" s="2" t="s">
        <v>226</v>
      </c>
      <c r="OI605" s="2" t="s">
        <v>229</v>
      </c>
      <c r="OJ605" s="2" t="s">
        <v>229</v>
      </c>
      <c r="OK605" s="2" t="s">
        <v>241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229</v>
      </c>
      <c r="OT605" s="2" t="s">
        <v>229</v>
      </c>
      <c r="OU605" s="2" t="s">
        <v>229</v>
      </c>
      <c r="OV605" s="2" t="s">
        <v>229</v>
      </c>
      <c r="OW605" s="2" t="s">
        <v>229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281</v>
      </c>
      <c r="PF605" s="2" t="s">
        <v>226</v>
      </c>
      <c r="PG605" s="2" t="s">
        <v>229</v>
      </c>
      <c r="PH605" s="2" t="s">
        <v>229</v>
      </c>
      <c r="PI605" s="2" t="s">
        <v>241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266</v>
      </c>
      <c r="PR605" s="2" t="s">
        <v>275</v>
      </c>
      <c r="PS605" s="2" t="s">
        <v>229</v>
      </c>
      <c r="PT605" s="2" t="s">
        <v>229</v>
      </c>
      <c r="PU605" s="2" t="s">
        <v>241</v>
      </c>
      <c r="PV605" s="2" t="s">
        <v>229</v>
      </c>
      <c r="PW605" s="4"/>
      <c r="PX605" s="8"/>
      <c r="PY605" s="4"/>
      <c r="PZ605" s="8"/>
      <c r="QA605" s="7"/>
      <c r="QB605" s="7"/>
      <c r="QC605" s="2" t="s">
        <v>281</v>
      </c>
      <c r="QD605" s="2" t="s">
        <v>226</v>
      </c>
      <c r="QE605" s="2" t="s">
        <v>229</v>
      </c>
      <c r="QF605" s="2" t="s">
        <v>229</v>
      </c>
      <c r="QG605" s="2" t="s">
        <v>241</v>
      </c>
      <c r="QH605" s="2" t="s">
        <v>229</v>
      </c>
      <c r="QI605" s="4"/>
      <c r="QJ605" s="8"/>
      <c r="QK605" s="4"/>
      <c r="QL605" s="8"/>
      <c r="QM605" s="7"/>
      <c r="QN605" s="7"/>
      <c r="QO605" s="2" t="s">
        <v>229</v>
      </c>
      <c r="QP605" s="2" t="s">
        <v>229</v>
      </c>
      <c r="QQ605" s="2" t="s">
        <v>229</v>
      </c>
      <c r="QR605" s="2" t="s">
        <v>229</v>
      </c>
      <c r="QS605" s="2" t="s">
        <v>229</v>
      </c>
      <c r="QT605" s="2" t="s">
        <v>229</v>
      </c>
      <c r="QU605" s="4"/>
      <c r="QV605" s="8"/>
      <c r="QW605" s="4"/>
      <c r="QX605" s="8"/>
      <c r="QY605" s="7"/>
      <c r="QZ605" s="7"/>
      <c r="RA605" s="2" t="s">
        <v>239</v>
      </c>
      <c r="RB605" s="2" t="s">
        <v>275</v>
      </c>
      <c r="RC605" s="2" t="s">
        <v>338</v>
      </c>
      <c r="RD605" s="2" t="s">
        <v>229</v>
      </c>
      <c r="RE605" s="2" t="s">
        <v>241</v>
      </c>
      <c r="RF605" s="2" t="s">
        <v>229</v>
      </c>
      <c r="RG605" s="4"/>
      <c r="RH605" s="8"/>
      <c r="RI605" s="4"/>
      <c r="RJ605" s="8"/>
      <c r="RK605" s="7"/>
      <c r="RL605" s="7"/>
      <c r="RM605" s="2" t="s">
        <v>229</v>
      </c>
      <c r="RN605" s="2" t="s">
        <v>229</v>
      </c>
      <c r="RO605" s="2" t="s">
        <v>229</v>
      </c>
      <c r="RP605" s="2" t="s">
        <v>229</v>
      </c>
      <c r="RQ605" s="2" t="s">
        <v>229</v>
      </c>
      <c r="RR605" s="2" t="s">
        <v>229</v>
      </c>
      <c r="RS605" s="4"/>
      <c r="RT605" s="8"/>
      <c r="RU605" s="4"/>
      <c r="RV605" s="8"/>
      <c r="RW605" s="7"/>
      <c r="RX605" s="7"/>
      <c r="RY605" s="2" t="s">
        <v>266</v>
      </c>
      <c r="RZ605" s="2" t="s">
        <v>275</v>
      </c>
      <c r="SA605" s="2" t="s">
        <v>229</v>
      </c>
      <c r="SB605" s="2" t="s">
        <v>229</v>
      </c>
      <c r="SC605" s="2" t="s">
        <v>241</v>
      </c>
      <c r="SD605" s="2" t="s">
        <v>229</v>
      </c>
      <c r="SE605" s="4">
        <v>21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>
        <v>70</v>
      </c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</row>
    <row r="606">
      <c r="A606" s="2" t="s">
        <v>4239</v>
      </c>
      <c r="B606" s="2" t="s">
        <v>216</v>
      </c>
      <c r="C606" s="2" t="s">
        <v>3859</v>
      </c>
      <c r="D606" s="2" t="s">
        <v>3164</v>
      </c>
      <c r="E606" s="2" t="s">
        <v>3165</v>
      </c>
      <c r="F606" s="2" t="s">
        <v>3963</v>
      </c>
      <c r="G606" s="2" t="s">
        <v>3964</v>
      </c>
      <c r="H606" s="2" t="s">
        <v>3155</v>
      </c>
      <c r="I606" s="2" t="s">
        <v>4236</v>
      </c>
      <c r="J606" s="2" t="s">
        <v>285</v>
      </c>
      <c r="K606" s="2" t="s">
        <v>1140</v>
      </c>
      <c r="L606" s="3">
        <v>53.78</v>
      </c>
      <c r="M606" s="3">
        <v>56.47</v>
      </c>
      <c r="N606" s="3">
        <v>104.99</v>
      </c>
      <c r="O606" s="2" t="s">
        <v>226</v>
      </c>
      <c r="P606" s="2" t="s">
        <v>618</v>
      </c>
      <c r="Q606" s="2" t="s">
        <v>228</v>
      </c>
      <c r="R606" s="2" t="s">
        <v>229</v>
      </c>
      <c r="S606" s="2" t="s">
        <v>3966</v>
      </c>
      <c r="T606" s="2" t="s">
        <v>3733</v>
      </c>
      <c r="U606" s="2" t="s">
        <v>733</v>
      </c>
      <c r="V606" s="2" t="s">
        <v>1910</v>
      </c>
      <c r="W606" s="2" t="s">
        <v>686</v>
      </c>
      <c r="X606" s="2" t="s">
        <v>3967</v>
      </c>
      <c r="Y606" s="2" t="s">
        <v>580</v>
      </c>
      <c r="Z606" s="4">
        <v>84</v>
      </c>
      <c r="AA606" s="4">
        <f>=ROUNDDOWN(16.8,0)</f>
      </c>
      <c r="AB606" s="5">
        <v>5</v>
      </c>
      <c r="AC606" s="2" t="s">
        <v>1605</v>
      </c>
      <c r="AD606" s="4">
        <v>110</v>
      </c>
      <c r="AE606" s="4">
        <v>110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2</v>
      </c>
      <c r="AQ606" s="8">
        <v>121.98</v>
      </c>
      <c r="AR606" s="4">
        <v>2</v>
      </c>
      <c r="AS606" s="8">
        <v>121.98</v>
      </c>
      <c r="AT606" s="7"/>
      <c r="AU606" s="7"/>
      <c r="AV606" s="4" t="s">
        <v>229</v>
      </c>
      <c r="AW606" s="8" t="s">
        <v>229</v>
      </c>
      <c r="AX606" s="4" t="s">
        <v>229</v>
      </c>
      <c r="AY606" s="8" t="s">
        <v>229</v>
      </c>
      <c r="AZ606" s="7" t="s">
        <v>229</v>
      </c>
      <c r="BA606" s="7" t="s">
        <v>229</v>
      </c>
      <c r="BB606" s="7">
        <v>0.4539</v>
      </c>
      <c r="BC606" s="4" t="s">
        <v>229</v>
      </c>
      <c r="BD606" s="8" t="s">
        <v>229</v>
      </c>
      <c r="BE606" s="4" t="s">
        <v>229</v>
      </c>
      <c r="BF606" s="8" t="s">
        <v>229</v>
      </c>
      <c r="BG606" s="7" t="s">
        <v>229</v>
      </c>
      <c r="BH606" s="7" t="s">
        <v>229</v>
      </c>
      <c r="BI606" s="7" t="s">
        <v>229</v>
      </c>
      <c r="BJ606" s="4">
        <v>2</v>
      </c>
      <c r="BK606" s="8">
        <v>121.98</v>
      </c>
      <c r="BL606" s="2" t="s">
        <v>17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266</v>
      </c>
      <c r="BV606" s="2" t="s">
        <v>275</v>
      </c>
      <c r="BW606" s="2" t="s">
        <v>229</v>
      </c>
      <c r="BX606" s="2" t="s">
        <v>229</v>
      </c>
      <c r="BY606" s="2" t="s">
        <v>241</v>
      </c>
      <c r="BZ606" s="2" t="s">
        <v>229</v>
      </c>
      <c r="CA606" s="4">
        <v>2</v>
      </c>
      <c r="CB606" s="8">
        <v>121.98</v>
      </c>
      <c r="CC606" s="4">
        <v>2</v>
      </c>
      <c r="CD606" s="8">
        <v>121.98</v>
      </c>
      <c r="CE606" s="7"/>
      <c r="CF606" s="7"/>
      <c r="CG606" s="2" t="s">
        <v>239</v>
      </c>
      <c r="CH606" s="2" t="s">
        <v>226</v>
      </c>
      <c r="CI606" s="2" t="s">
        <v>3153</v>
      </c>
      <c r="CJ606" s="2" t="s">
        <v>1923</v>
      </c>
      <c r="CK606" s="2" t="s">
        <v>241</v>
      </c>
      <c r="CL606" s="2" t="s">
        <v>229</v>
      </c>
      <c r="CM606" s="4"/>
      <c r="CN606" s="8"/>
      <c r="CO606" s="4"/>
      <c r="CP606" s="8"/>
      <c r="CQ606" s="7"/>
      <c r="CR606" s="7"/>
      <c r="CS606" s="2" t="s">
        <v>239</v>
      </c>
      <c r="CT606" s="2" t="s">
        <v>226</v>
      </c>
      <c r="CU606" s="2" t="s">
        <v>3453</v>
      </c>
      <c r="CV606" s="2" t="s">
        <v>3345</v>
      </c>
      <c r="CW606" s="2" t="s">
        <v>241</v>
      </c>
      <c r="CX606" s="2" t="s">
        <v>229</v>
      </c>
      <c r="CY606" s="4"/>
      <c r="CZ606" s="8"/>
      <c r="DA606" s="4"/>
      <c r="DB606" s="8"/>
      <c r="DC606" s="7"/>
      <c r="DD606" s="7"/>
      <c r="DE606" s="2" t="s">
        <v>239</v>
      </c>
      <c r="DF606" s="2" t="s">
        <v>226</v>
      </c>
      <c r="DG606" s="2" t="s">
        <v>1091</v>
      </c>
      <c r="DH606" s="2" t="s">
        <v>1334</v>
      </c>
      <c r="DI606" s="2" t="s">
        <v>241</v>
      </c>
      <c r="DJ606" s="2" t="s">
        <v>229</v>
      </c>
      <c r="DK606" s="4"/>
      <c r="DL606" s="8"/>
      <c r="DM606" s="4"/>
      <c r="DN606" s="8"/>
      <c r="DO606" s="7"/>
      <c r="DP606" s="7"/>
      <c r="DQ606" s="2" t="s">
        <v>239</v>
      </c>
      <c r="DR606" s="2" t="s">
        <v>226</v>
      </c>
      <c r="DS606" s="2" t="s">
        <v>393</v>
      </c>
      <c r="DT606" s="2" t="s">
        <v>4240</v>
      </c>
      <c r="DU606" s="2" t="s">
        <v>241</v>
      </c>
      <c r="DV606" s="2" t="s">
        <v>229</v>
      </c>
      <c r="DW606" s="4"/>
      <c r="DX606" s="8"/>
      <c r="DY606" s="4"/>
      <c r="DZ606" s="8"/>
      <c r="EA606" s="7"/>
      <c r="EB606" s="7"/>
      <c r="EC606" s="2" t="s">
        <v>239</v>
      </c>
      <c r="ED606" s="2" t="s">
        <v>226</v>
      </c>
      <c r="EE606" s="2" t="s">
        <v>407</v>
      </c>
      <c r="EF606" s="2" t="s">
        <v>403</v>
      </c>
      <c r="EG606" s="2" t="s">
        <v>241</v>
      </c>
      <c r="EH606" s="2" t="s">
        <v>229</v>
      </c>
      <c r="EI606" s="4"/>
      <c r="EJ606" s="8"/>
      <c r="EK606" s="4"/>
      <c r="EL606" s="8"/>
      <c r="EM606" s="7"/>
      <c r="EN606" s="7"/>
      <c r="EO606" s="2" t="s">
        <v>239</v>
      </c>
      <c r="EP606" s="2" t="s">
        <v>226</v>
      </c>
      <c r="EQ606" s="2" t="s">
        <v>1545</v>
      </c>
      <c r="ER606" s="2" t="s">
        <v>2002</v>
      </c>
      <c r="ES606" s="2" t="s">
        <v>241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226</v>
      </c>
      <c r="FC606" s="2" t="s">
        <v>3453</v>
      </c>
      <c r="FD606" s="2" t="s">
        <v>4238</v>
      </c>
      <c r="FE606" s="2" t="s">
        <v>241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226</v>
      </c>
      <c r="FO606" s="2" t="s">
        <v>3453</v>
      </c>
      <c r="FP606" s="2" t="s">
        <v>229</v>
      </c>
      <c r="FQ606" s="2" t="s">
        <v>241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226</v>
      </c>
      <c r="GA606" s="2" t="s">
        <v>3528</v>
      </c>
      <c r="GB606" s="2" t="s">
        <v>229</v>
      </c>
      <c r="GC606" s="2" t="s">
        <v>241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272</v>
      </c>
      <c r="GL606" s="2" t="s">
        <v>226</v>
      </c>
      <c r="GM606" s="2" t="s">
        <v>229</v>
      </c>
      <c r="GN606" s="2" t="s">
        <v>229</v>
      </c>
      <c r="GO606" s="2" t="s">
        <v>241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239</v>
      </c>
      <c r="GX606" s="2" t="s">
        <v>226</v>
      </c>
      <c r="GY606" s="2" t="s">
        <v>632</v>
      </c>
      <c r="GZ606" s="2" t="s">
        <v>2517</v>
      </c>
      <c r="HA606" s="2" t="s">
        <v>241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281</v>
      </c>
      <c r="HJ606" s="2" t="s">
        <v>226</v>
      </c>
      <c r="HK606" s="2" t="s">
        <v>229</v>
      </c>
      <c r="HL606" s="2" t="s">
        <v>229</v>
      </c>
      <c r="HM606" s="2" t="s">
        <v>241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239</v>
      </c>
      <c r="HV606" s="2" t="s">
        <v>226</v>
      </c>
      <c r="HW606" s="2" t="s">
        <v>1540</v>
      </c>
      <c r="HX606" s="2" t="s">
        <v>4157</v>
      </c>
      <c r="HY606" s="2" t="s">
        <v>241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266</v>
      </c>
      <c r="IH606" s="2" t="s">
        <v>226</v>
      </c>
      <c r="II606" s="2" t="s">
        <v>229</v>
      </c>
      <c r="IJ606" s="2" t="s">
        <v>229</v>
      </c>
      <c r="IK606" s="2" t="s">
        <v>241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272</v>
      </c>
      <c r="IT606" s="2" t="s">
        <v>226</v>
      </c>
      <c r="IU606" s="2" t="s">
        <v>229</v>
      </c>
      <c r="IV606" s="2" t="s">
        <v>229</v>
      </c>
      <c r="IW606" s="2" t="s">
        <v>241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267</v>
      </c>
      <c r="JF606" s="2" t="s">
        <v>226</v>
      </c>
      <c r="JG606" s="2" t="s">
        <v>229</v>
      </c>
      <c r="JH606" s="2" t="s">
        <v>229</v>
      </c>
      <c r="JI606" s="2" t="s">
        <v>241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272</v>
      </c>
      <c r="JR606" s="2" t="s">
        <v>226</v>
      </c>
      <c r="JS606" s="2" t="s">
        <v>229</v>
      </c>
      <c r="JT606" s="2" t="s">
        <v>229</v>
      </c>
      <c r="JU606" s="2" t="s">
        <v>241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272</v>
      </c>
      <c r="KD606" s="2" t="s">
        <v>226</v>
      </c>
      <c r="KE606" s="2" t="s">
        <v>229</v>
      </c>
      <c r="KF606" s="2" t="s">
        <v>229</v>
      </c>
      <c r="KG606" s="2" t="s">
        <v>241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272</v>
      </c>
      <c r="KP606" s="2" t="s">
        <v>226</v>
      </c>
      <c r="KQ606" s="2" t="s">
        <v>229</v>
      </c>
      <c r="KR606" s="2" t="s">
        <v>229</v>
      </c>
      <c r="KS606" s="2" t="s">
        <v>241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272</v>
      </c>
      <c r="LB606" s="2" t="s">
        <v>226</v>
      </c>
      <c r="LC606" s="2" t="s">
        <v>229</v>
      </c>
      <c r="LD606" s="2" t="s">
        <v>229</v>
      </c>
      <c r="LE606" s="2" t="s">
        <v>241</v>
      </c>
      <c r="LF606" s="2" t="s">
        <v>229</v>
      </c>
      <c r="LG606" s="4"/>
      <c r="LH606" s="8"/>
      <c r="LI606" s="4"/>
      <c r="LJ606" s="8"/>
      <c r="LK606" s="7"/>
      <c r="LL606" s="7"/>
      <c r="LM606" s="2" t="s">
        <v>229</v>
      </c>
      <c r="LN606" s="2" t="s">
        <v>229</v>
      </c>
      <c r="LO606" s="2" t="s">
        <v>229</v>
      </c>
      <c r="LP606" s="2" t="s">
        <v>229</v>
      </c>
      <c r="LQ606" s="2" t="s">
        <v>229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239</v>
      </c>
      <c r="LZ606" s="2" t="s">
        <v>275</v>
      </c>
      <c r="MA606" s="2" t="s">
        <v>3717</v>
      </c>
      <c r="MB606" s="2" t="s">
        <v>1033</v>
      </c>
      <c r="MC606" s="2" t="s">
        <v>241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272</v>
      </c>
      <c r="ML606" s="2" t="s">
        <v>226</v>
      </c>
      <c r="MM606" s="2" t="s">
        <v>229</v>
      </c>
      <c r="MN606" s="2" t="s">
        <v>229</v>
      </c>
      <c r="MO606" s="2" t="s">
        <v>241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239</v>
      </c>
      <c r="MX606" s="2" t="s">
        <v>226</v>
      </c>
      <c r="MY606" s="2" t="s">
        <v>368</v>
      </c>
      <c r="MZ606" s="2" t="s">
        <v>229</v>
      </c>
      <c r="NA606" s="2" t="s">
        <v>241</v>
      </c>
      <c r="NB606" s="2" t="s">
        <v>229</v>
      </c>
      <c r="NC606" s="4"/>
      <c r="ND606" s="8"/>
      <c r="NE606" s="4"/>
      <c r="NF606" s="8"/>
      <c r="NG606" s="7"/>
      <c r="NH606" s="7"/>
      <c r="NI606" s="2" t="s">
        <v>239</v>
      </c>
      <c r="NJ606" s="2" t="s">
        <v>260</v>
      </c>
      <c r="NK606" s="2" t="s">
        <v>3453</v>
      </c>
      <c r="NL606" s="2" t="s">
        <v>436</v>
      </c>
      <c r="NM606" s="2" t="s">
        <v>241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272</v>
      </c>
      <c r="NV606" s="2" t="s">
        <v>226</v>
      </c>
      <c r="NW606" s="2" t="s">
        <v>229</v>
      </c>
      <c r="NX606" s="2" t="s">
        <v>229</v>
      </c>
      <c r="NY606" s="2" t="s">
        <v>241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266</v>
      </c>
      <c r="OH606" s="2" t="s">
        <v>226</v>
      </c>
      <c r="OI606" s="2" t="s">
        <v>229</v>
      </c>
      <c r="OJ606" s="2" t="s">
        <v>229</v>
      </c>
      <c r="OK606" s="2" t="s">
        <v>241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229</v>
      </c>
      <c r="OT606" s="2" t="s">
        <v>229</v>
      </c>
      <c r="OU606" s="2" t="s">
        <v>229</v>
      </c>
      <c r="OV606" s="2" t="s">
        <v>229</v>
      </c>
      <c r="OW606" s="2" t="s">
        <v>229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281</v>
      </c>
      <c r="PF606" s="2" t="s">
        <v>226</v>
      </c>
      <c r="PG606" s="2" t="s">
        <v>229</v>
      </c>
      <c r="PH606" s="2" t="s">
        <v>229</v>
      </c>
      <c r="PI606" s="2" t="s">
        <v>241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266</v>
      </c>
      <c r="PR606" s="2" t="s">
        <v>275</v>
      </c>
      <c r="PS606" s="2" t="s">
        <v>229</v>
      </c>
      <c r="PT606" s="2" t="s">
        <v>229</v>
      </c>
      <c r="PU606" s="2" t="s">
        <v>241</v>
      </c>
      <c r="PV606" s="2" t="s">
        <v>229</v>
      </c>
      <c r="PW606" s="4"/>
      <c r="PX606" s="8"/>
      <c r="PY606" s="4"/>
      <c r="PZ606" s="8"/>
      <c r="QA606" s="7"/>
      <c r="QB606" s="7"/>
      <c r="QC606" s="2" t="s">
        <v>281</v>
      </c>
      <c r="QD606" s="2" t="s">
        <v>226</v>
      </c>
      <c r="QE606" s="2" t="s">
        <v>229</v>
      </c>
      <c r="QF606" s="2" t="s">
        <v>229</v>
      </c>
      <c r="QG606" s="2" t="s">
        <v>241</v>
      </c>
      <c r="QH606" s="2" t="s">
        <v>229</v>
      </c>
      <c r="QI606" s="4"/>
      <c r="QJ606" s="8"/>
      <c r="QK606" s="4"/>
      <c r="QL606" s="8"/>
      <c r="QM606" s="7"/>
      <c r="QN606" s="7"/>
      <c r="QO606" s="2" t="s">
        <v>229</v>
      </c>
      <c r="QP606" s="2" t="s">
        <v>229</v>
      </c>
      <c r="QQ606" s="2" t="s">
        <v>229</v>
      </c>
      <c r="QR606" s="2" t="s">
        <v>229</v>
      </c>
      <c r="QS606" s="2" t="s">
        <v>229</v>
      </c>
      <c r="QT606" s="2" t="s">
        <v>229</v>
      </c>
      <c r="QU606" s="4"/>
      <c r="QV606" s="8"/>
      <c r="QW606" s="4"/>
      <c r="QX606" s="8"/>
      <c r="QY606" s="7"/>
      <c r="QZ606" s="7"/>
      <c r="RA606" s="2" t="s">
        <v>239</v>
      </c>
      <c r="RB606" s="2" t="s">
        <v>275</v>
      </c>
      <c r="RC606" s="2" t="s">
        <v>338</v>
      </c>
      <c r="RD606" s="2" t="s">
        <v>229</v>
      </c>
      <c r="RE606" s="2" t="s">
        <v>241</v>
      </c>
      <c r="RF606" s="2" t="s">
        <v>229</v>
      </c>
      <c r="RG606" s="4"/>
      <c r="RH606" s="8"/>
      <c r="RI606" s="4"/>
      <c r="RJ606" s="8"/>
      <c r="RK606" s="7"/>
      <c r="RL606" s="7"/>
      <c r="RM606" s="2" t="s">
        <v>229</v>
      </c>
      <c r="RN606" s="2" t="s">
        <v>229</v>
      </c>
      <c r="RO606" s="2" t="s">
        <v>229</v>
      </c>
      <c r="RP606" s="2" t="s">
        <v>229</v>
      </c>
      <c r="RQ606" s="2" t="s">
        <v>229</v>
      </c>
      <c r="RR606" s="2" t="s">
        <v>229</v>
      </c>
      <c r="RS606" s="4"/>
      <c r="RT606" s="8"/>
      <c r="RU606" s="4"/>
      <c r="RV606" s="8"/>
      <c r="RW606" s="7"/>
      <c r="RX606" s="7"/>
      <c r="RY606" s="2" t="s">
        <v>266</v>
      </c>
      <c r="RZ606" s="2" t="s">
        <v>275</v>
      </c>
      <c r="SA606" s="2" t="s">
        <v>229</v>
      </c>
      <c r="SB606" s="2" t="s">
        <v>229</v>
      </c>
      <c r="SC606" s="2" t="s">
        <v>241</v>
      </c>
      <c r="SD606" s="2" t="s">
        <v>229</v>
      </c>
      <c r="SE606" s="4">
        <v>84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>
        <v>110</v>
      </c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</row>
    <row r="607">
      <c r="A607" s="2" t="s">
        <v>4241</v>
      </c>
      <c r="B607" s="2" t="s">
        <v>216</v>
      </c>
      <c r="C607" s="2" t="s">
        <v>3859</v>
      </c>
      <c r="D607" s="2" t="s">
        <v>3164</v>
      </c>
      <c r="E607" s="2" t="s">
        <v>3165</v>
      </c>
      <c r="F607" s="2" t="s">
        <v>3963</v>
      </c>
      <c r="G607" s="2" t="s">
        <v>3964</v>
      </c>
      <c r="H607" s="2" t="s">
        <v>3155</v>
      </c>
      <c r="I607" s="2" t="s">
        <v>4236</v>
      </c>
      <c r="J607" s="2" t="s">
        <v>285</v>
      </c>
      <c r="K607" s="2" t="s">
        <v>617</v>
      </c>
      <c r="L607" s="3">
        <v>53.78</v>
      </c>
      <c r="M607" s="3">
        <v>56.47</v>
      </c>
      <c r="N607" s="3">
        <v>104.99</v>
      </c>
      <c r="O607" s="2" t="s">
        <v>963</v>
      </c>
      <c r="P607" s="2" t="s">
        <v>964</v>
      </c>
      <c r="Q607" s="2" t="s">
        <v>228</v>
      </c>
      <c r="R607" s="2" t="s">
        <v>229</v>
      </c>
      <c r="S607" s="2" t="s">
        <v>3976</v>
      </c>
      <c r="T607" s="2" t="s">
        <v>3733</v>
      </c>
      <c r="U607" s="2" t="s">
        <v>733</v>
      </c>
      <c r="V607" s="2" t="s">
        <v>1910</v>
      </c>
      <c r="W607" s="2" t="s">
        <v>686</v>
      </c>
      <c r="X607" s="2" t="s">
        <v>3967</v>
      </c>
      <c r="Y607" s="2" t="s">
        <v>478</v>
      </c>
      <c r="Z607" s="4">
        <v>44</v>
      </c>
      <c r="AA607" s="4">
        <f>=ROUNDDOWN(23.1578947368421,0)</f>
      </c>
      <c r="AB607" s="5">
        <v>1.9</v>
      </c>
      <c r="AC607" s="2" t="s">
        <v>229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1</v>
      </c>
      <c r="AQ607" s="8">
        <v>59.29</v>
      </c>
      <c r="AR607" s="4"/>
      <c r="AS607" s="8"/>
      <c r="AT607" s="7"/>
      <c r="AU607" s="7"/>
      <c r="AV607" s="4">
        <v>1</v>
      </c>
      <c r="AW607" s="8">
        <v>59.29</v>
      </c>
      <c r="AX607" s="4"/>
      <c r="AY607" s="8"/>
      <c r="AZ607" s="7"/>
      <c r="BA607" s="7"/>
      <c r="BB607" s="7">
        <v>1</v>
      </c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>
        <v>0.1808</v>
      </c>
      <c r="BJ607" s="4">
        <v>1</v>
      </c>
      <c r="BK607" s="8">
        <v>59.29</v>
      </c>
      <c r="BL607" s="2" t="s">
        <v>22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2075</v>
      </c>
      <c r="BV607" s="2" t="s">
        <v>275</v>
      </c>
      <c r="BW607" s="2" t="s">
        <v>229</v>
      </c>
      <c r="BX607" s="2" t="s">
        <v>229</v>
      </c>
      <c r="BY607" s="2" t="s">
        <v>241</v>
      </c>
      <c r="BZ607" s="2" t="s">
        <v>229</v>
      </c>
      <c r="CA607" s="4"/>
      <c r="CB607" s="8"/>
      <c r="CC607" s="4"/>
      <c r="CD607" s="8"/>
      <c r="CE607" s="7"/>
      <c r="CF607" s="7"/>
      <c r="CG607" s="2" t="s">
        <v>239</v>
      </c>
      <c r="CH607" s="2" t="s">
        <v>226</v>
      </c>
      <c r="CI607" s="2" t="s">
        <v>3153</v>
      </c>
      <c r="CJ607" s="2" t="s">
        <v>539</v>
      </c>
      <c r="CK607" s="2" t="s">
        <v>241</v>
      </c>
      <c r="CL607" s="2" t="s">
        <v>229</v>
      </c>
      <c r="CM607" s="4"/>
      <c r="CN607" s="8"/>
      <c r="CO607" s="4"/>
      <c r="CP607" s="8"/>
      <c r="CQ607" s="7"/>
      <c r="CR607" s="7"/>
      <c r="CS607" s="2" t="s">
        <v>239</v>
      </c>
      <c r="CT607" s="2" t="s">
        <v>226</v>
      </c>
      <c r="CU607" s="2" t="s">
        <v>3969</v>
      </c>
      <c r="CV607" s="2" t="s">
        <v>4153</v>
      </c>
      <c r="CW607" s="2" t="s">
        <v>241</v>
      </c>
      <c r="CX607" s="2" t="s">
        <v>229</v>
      </c>
      <c r="CY607" s="4"/>
      <c r="CZ607" s="8"/>
      <c r="DA607" s="4"/>
      <c r="DB607" s="8"/>
      <c r="DC607" s="7"/>
      <c r="DD607" s="7"/>
      <c r="DE607" s="2" t="s">
        <v>239</v>
      </c>
      <c r="DF607" s="2" t="s">
        <v>226</v>
      </c>
      <c r="DG607" s="2" t="s">
        <v>1091</v>
      </c>
      <c r="DH607" s="2" t="s">
        <v>471</v>
      </c>
      <c r="DI607" s="2" t="s">
        <v>263</v>
      </c>
      <c r="DJ607" s="2" t="s">
        <v>229</v>
      </c>
      <c r="DK607" s="4"/>
      <c r="DL607" s="8"/>
      <c r="DM607" s="4"/>
      <c r="DN607" s="8"/>
      <c r="DO607" s="7"/>
      <c r="DP607" s="7"/>
      <c r="DQ607" s="2" t="s">
        <v>239</v>
      </c>
      <c r="DR607" s="2" t="s">
        <v>226</v>
      </c>
      <c r="DS607" s="2" t="s">
        <v>3131</v>
      </c>
      <c r="DT607" s="2" t="s">
        <v>3769</v>
      </c>
      <c r="DU607" s="2" t="s">
        <v>241</v>
      </c>
      <c r="DV607" s="2" t="s">
        <v>229</v>
      </c>
      <c r="DW607" s="4"/>
      <c r="DX607" s="8"/>
      <c r="DY607" s="4"/>
      <c r="DZ607" s="8"/>
      <c r="EA607" s="7"/>
      <c r="EB607" s="7"/>
      <c r="EC607" s="2" t="s">
        <v>239</v>
      </c>
      <c r="ED607" s="2" t="s">
        <v>226</v>
      </c>
      <c r="EE607" s="2" t="s">
        <v>407</v>
      </c>
      <c r="EF607" s="2" t="s">
        <v>1046</v>
      </c>
      <c r="EG607" s="2" t="s">
        <v>241</v>
      </c>
      <c r="EH607" s="2" t="s">
        <v>229</v>
      </c>
      <c r="EI607" s="4">
        <v>1</v>
      </c>
      <c r="EJ607" s="8">
        <v>59.29</v>
      </c>
      <c r="EK607" s="4"/>
      <c r="EL607" s="8"/>
      <c r="EM607" s="7"/>
      <c r="EN607" s="7"/>
      <c r="EO607" s="2" t="s">
        <v>239</v>
      </c>
      <c r="EP607" s="2" t="s">
        <v>226</v>
      </c>
      <c r="EQ607" s="2" t="s">
        <v>1545</v>
      </c>
      <c r="ER607" s="2" t="s">
        <v>2853</v>
      </c>
      <c r="ES607" s="2" t="s">
        <v>241</v>
      </c>
      <c r="ET607" s="2" t="s">
        <v>229</v>
      </c>
      <c r="EU607" s="4"/>
      <c r="EV607" s="8"/>
      <c r="EW607" s="4"/>
      <c r="EX607" s="8"/>
      <c r="EY607" s="7"/>
      <c r="EZ607" s="7"/>
      <c r="FA607" s="2" t="s">
        <v>239</v>
      </c>
      <c r="FB607" s="2" t="s">
        <v>226</v>
      </c>
      <c r="FC607" s="2" t="s">
        <v>3969</v>
      </c>
      <c r="FD607" s="2" t="s">
        <v>3971</v>
      </c>
      <c r="FE607" s="2" t="s">
        <v>241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239</v>
      </c>
      <c r="FN607" s="2" t="s">
        <v>226</v>
      </c>
      <c r="FO607" s="2" t="s">
        <v>3969</v>
      </c>
      <c r="FP607" s="2" t="s">
        <v>1077</v>
      </c>
      <c r="FQ607" s="2" t="s">
        <v>241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229</v>
      </c>
      <c r="FZ607" s="2" t="s">
        <v>229</v>
      </c>
      <c r="GA607" s="2" t="s">
        <v>229</v>
      </c>
      <c r="GB607" s="2" t="s">
        <v>229</v>
      </c>
      <c r="GC607" s="2" t="s">
        <v>229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272</v>
      </c>
      <c r="GL607" s="2" t="s">
        <v>226</v>
      </c>
      <c r="GM607" s="2" t="s">
        <v>229</v>
      </c>
      <c r="GN607" s="2" t="s">
        <v>229</v>
      </c>
      <c r="GO607" s="2" t="s">
        <v>241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266</v>
      </c>
      <c r="GX607" s="2" t="s">
        <v>226</v>
      </c>
      <c r="GY607" s="2" t="s">
        <v>229</v>
      </c>
      <c r="GZ607" s="2" t="s">
        <v>229</v>
      </c>
      <c r="HA607" s="2" t="s">
        <v>241</v>
      </c>
      <c r="HB607" s="2" t="s">
        <v>229</v>
      </c>
      <c r="HC607" s="4"/>
      <c r="HD607" s="8"/>
      <c r="HE607" s="4"/>
      <c r="HF607" s="8"/>
      <c r="HG607" s="7"/>
      <c r="HH607" s="7"/>
      <c r="HI607" s="2" t="s">
        <v>281</v>
      </c>
      <c r="HJ607" s="2" t="s">
        <v>226</v>
      </c>
      <c r="HK607" s="2" t="s">
        <v>229</v>
      </c>
      <c r="HL607" s="2" t="s">
        <v>229</v>
      </c>
      <c r="HM607" s="2" t="s">
        <v>241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272</v>
      </c>
      <c r="HV607" s="2" t="s">
        <v>226</v>
      </c>
      <c r="HW607" s="2" t="s">
        <v>229</v>
      </c>
      <c r="HX607" s="2" t="s">
        <v>229</v>
      </c>
      <c r="HY607" s="2" t="s">
        <v>241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266</v>
      </c>
      <c r="IH607" s="2" t="s">
        <v>226</v>
      </c>
      <c r="II607" s="2" t="s">
        <v>229</v>
      </c>
      <c r="IJ607" s="2" t="s">
        <v>229</v>
      </c>
      <c r="IK607" s="2" t="s">
        <v>241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272</v>
      </c>
      <c r="IT607" s="2" t="s">
        <v>226</v>
      </c>
      <c r="IU607" s="2" t="s">
        <v>229</v>
      </c>
      <c r="IV607" s="2" t="s">
        <v>229</v>
      </c>
      <c r="IW607" s="2" t="s">
        <v>241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272</v>
      </c>
      <c r="JF607" s="2" t="s">
        <v>226</v>
      </c>
      <c r="JG607" s="2" t="s">
        <v>229</v>
      </c>
      <c r="JH607" s="2" t="s">
        <v>229</v>
      </c>
      <c r="JI607" s="2" t="s">
        <v>241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272</v>
      </c>
      <c r="JR607" s="2" t="s">
        <v>226</v>
      </c>
      <c r="JS607" s="2" t="s">
        <v>229</v>
      </c>
      <c r="JT607" s="2" t="s">
        <v>229</v>
      </c>
      <c r="JU607" s="2" t="s">
        <v>241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272</v>
      </c>
      <c r="KD607" s="2" t="s">
        <v>226</v>
      </c>
      <c r="KE607" s="2" t="s">
        <v>229</v>
      </c>
      <c r="KF607" s="2" t="s">
        <v>229</v>
      </c>
      <c r="KG607" s="2" t="s">
        <v>241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272</v>
      </c>
      <c r="KP607" s="2" t="s">
        <v>226</v>
      </c>
      <c r="KQ607" s="2" t="s">
        <v>229</v>
      </c>
      <c r="KR607" s="2" t="s">
        <v>229</v>
      </c>
      <c r="KS607" s="2" t="s">
        <v>241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272</v>
      </c>
      <c r="LB607" s="2" t="s">
        <v>226</v>
      </c>
      <c r="LC607" s="2" t="s">
        <v>229</v>
      </c>
      <c r="LD607" s="2" t="s">
        <v>229</v>
      </c>
      <c r="LE607" s="2" t="s">
        <v>241</v>
      </c>
      <c r="LF607" s="2" t="s">
        <v>229</v>
      </c>
      <c r="LG607" s="4"/>
      <c r="LH607" s="8"/>
      <c r="LI607" s="4"/>
      <c r="LJ607" s="8"/>
      <c r="LK607" s="7"/>
      <c r="LL607" s="7"/>
      <c r="LM607" s="2" t="s">
        <v>229</v>
      </c>
      <c r="LN607" s="2" t="s">
        <v>229</v>
      </c>
      <c r="LO607" s="2" t="s">
        <v>229</v>
      </c>
      <c r="LP607" s="2" t="s">
        <v>229</v>
      </c>
      <c r="LQ607" s="2" t="s">
        <v>229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239</v>
      </c>
      <c r="LZ607" s="2" t="s">
        <v>275</v>
      </c>
      <c r="MA607" s="2" t="s">
        <v>393</v>
      </c>
      <c r="MB607" s="2" t="s">
        <v>394</v>
      </c>
      <c r="MC607" s="2" t="s">
        <v>241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272</v>
      </c>
      <c r="ML607" s="2" t="s">
        <v>226</v>
      </c>
      <c r="MM607" s="2" t="s">
        <v>229</v>
      </c>
      <c r="MN607" s="2" t="s">
        <v>229</v>
      </c>
      <c r="MO607" s="2" t="s">
        <v>241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226</v>
      </c>
      <c r="MY607" s="2" t="s">
        <v>368</v>
      </c>
      <c r="MZ607" s="2" t="s">
        <v>229</v>
      </c>
      <c r="NA607" s="2" t="s">
        <v>241</v>
      </c>
      <c r="NB607" s="2" t="s">
        <v>229</v>
      </c>
      <c r="NC607" s="4"/>
      <c r="ND607" s="8"/>
      <c r="NE607" s="4"/>
      <c r="NF607" s="8"/>
      <c r="NG607" s="7"/>
      <c r="NH607" s="7"/>
      <c r="NI607" s="2" t="s">
        <v>239</v>
      </c>
      <c r="NJ607" s="2" t="s">
        <v>260</v>
      </c>
      <c r="NK607" s="2" t="s">
        <v>3969</v>
      </c>
      <c r="NL607" s="2" t="s">
        <v>580</v>
      </c>
      <c r="NM607" s="2" t="s">
        <v>241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272</v>
      </c>
      <c r="NV607" s="2" t="s">
        <v>226</v>
      </c>
      <c r="NW607" s="2" t="s">
        <v>229</v>
      </c>
      <c r="NX607" s="2" t="s">
        <v>229</v>
      </c>
      <c r="NY607" s="2" t="s">
        <v>241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272</v>
      </c>
      <c r="OH607" s="2" t="s">
        <v>226</v>
      </c>
      <c r="OI607" s="2" t="s">
        <v>229</v>
      </c>
      <c r="OJ607" s="2" t="s">
        <v>229</v>
      </c>
      <c r="OK607" s="2" t="s">
        <v>241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229</v>
      </c>
      <c r="OT607" s="2" t="s">
        <v>229</v>
      </c>
      <c r="OU607" s="2" t="s">
        <v>229</v>
      </c>
      <c r="OV607" s="2" t="s">
        <v>229</v>
      </c>
      <c r="OW607" s="2" t="s">
        <v>229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281</v>
      </c>
      <c r="PF607" s="2" t="s">
        <v>226</v>
      </c>
      <c r="PG607" s="2" t="s">
        <v>229</v>
      </c>
      <c r="PH607" s="2" t="s">
        <v>229</v>
      </c>
      <c r="PI607" s="2" t="s">
        <v>241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272</v>
      </c>
      <c r="PR607" s="2" t="s">
        <v>275</v>
      </c>
      <c r="PS607" s="2" t="s">
        <v>229</v>
      </c>
      <c r="PT607" s="2" t="s">
        <v>229</v>
      </c>
      <c r="PU607" s="2" t="s">
        <v>241</v>
      </c>
      <c r="PV607" s="2" t="s">
        <v>229</v>
      </c>
      <c r="PW607" s="4"/>
      <c r="PX607" s="8"/>
      <c r="PY607" s="4"/>
      <c r="PZ607" s="8"/>
      <c r="QA607" s="7"/>
      <c r="QB607" s="7"/>
      <c r="QC607" s="2" t="s">
        <v>281</v>
      </c>
      <c r="QD607" s="2" t="s">
        <v>226</v>
      </c>
      <c r="QE607" s="2" t="s">
        <v>229</v>
      </c>
      <c r="QF607" s="2" t="s">
        <v>229</v>
      </c>
      <c r="QG607" s="2" t="s">
        <v>241</v>
      </c>
      <c r="QH607" s="2" t="s">
        <v>229</v>
      </c>
      <c r="QI607" s="4"/>
      <c r="QJ607" s="8"/>
      <c r="QK607" s="4"/>
      <c r="QL607" s="8"/>
      <c r="QM607" s="7"/>
      <c r="QN607" s="7"/>
      <c r="QO607" s="2" t="s">
        <v>229</v>
      </c>
      <c r="QP607" s="2" t="s">
        <v>229</v>
      </c>
      <c r="QQ607" s="2" t="s">
        <v>229</v>
      </c>
      <c r="QR607" s="2" t="s">
        <v>229</v>
      </c>
      <c r="QS607" s="2" t="s">
        <v>229</v>
      </c>
      <c r="QT607" s="2" t="s">
        <v>229</v>
      </c>
      <c r="QU607" s="4"/>
      <c r="QV607" s="8"/>
      <c r="QW607" s="4"/>
      <c r="QX607" s="8"/>
      <c r="QY607" s="7"/>
      <c r="QZ607" s="7"/>
      <c r="RA607" s="2" t="s">
        <v>272</v>
      </c>
      <c r="RB607" s="2" t="s">
        <v>226</v>
      </c>
      <c r="RC607" s="2" t="s">
        <v>229</v>
      </c>
      <c r="RD607" s="2" t="s">
        <v>229</v>
      </c>
      <c r="RE607" s="2" t="s">
        <v>241</v>
      </c>
      <c r="RF607" s="2" t="s">
        <v>229</v>
      </c>
      <c r="RG607" s="4"/>
      <c r="RH607" s="8"/>
      <c r="RI607" s="4"/>
      <c r="RJ607" s="8"/>
      <c r="RK607" s="7"/>
      <c r="RL607" s="7"/>
      <c r="RM607" s="2" t="s">
        <v>229</v>
      </c>
      <c r="RN607" s="2" t="s">
        <v>229</v>
      </c>
      <c r="RO607" s="2" t="s">
        <v>229</v>
      </c>
      <c r="RP607" s="2" t="s">
        <v>229</v>
      </c>
      <c r="RQ607" s="2" t="s">
        <v>229</v>
      </c>
      <c r="RR607" s="2" t="s">
        <v>229</v>
      </c>
      <c r="RS607" s="4"/>
      <c r="RT607" s="8"/>
      <c r="RU607" s="4"/>
      <c r="RV607" s="8"/>
      <c r="RW607" s="7"/>
      <c r="RX607" s="7"/>
      <c r="RY607" s="2" t="s">
        <v>272</v>
      </c>
      <c r="RZ607" s="2" t="s">
        <v>275</v>
      </c>
      <c r="SA607" s="2" t="s">
        <v>229</v>
      </c>
      <c r="SB607" s="2" t="s">
        <v>229</v>
      </c>
      <c r="SC607" s="2" t="s">
        <v>241</v>
      </c>
      <c r="SD607" s="2" t="s">
        <v>229</v>
      </c>
      <c r="SE607" s="4">
        <v>44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</row>
    <row r="608">
      <c r="A608" s="2" t="s">
        <v>4242</v>
      </c>
      <c r="B608" s="2" t="s">
        <v>216</v>
      </c>
      <c r="C608" s="2" t="s">
        <v>3859</v>
      </c>
      <c r="D608" s="2" t="s">
        <v>3164</v>
      </c>
      <c r="E608" s="2" t="s">
        <v>3165</v>
      </c>
      <c r="F608" s="2" t="s">
        <v>4028</v>
      </c>
      <c r="G608" s="2" t="s">
        <v>4029</v>
      </c>
      <c r="H608" s="2" t="s">
        <v>4030</v>
      </c>
      <c r="I608" s="2" t="s">
        <v>4243</v>
      </c>
      <c r="J608" s="2" t="s">
        <v>2888</v>
      </c>
      <c r="K608" s="2" t="s">
        <v>3888</v>
      </c>
      <c r="L608" s="3">
        <v>35</v>
      </c>
      <c r="M608" s="3">
        <v>36.75</v>
      </c>
      <c r="N608" s="3">
        <v>69.99</v>
      </c>
      <c r="O608" s="2" t="s">
        <v>226</v>
      </c>
      <c r="P608" s="2" t="s">
        <v>618</v>
      </c>
      <c r="Q608" s="2" t="s">
        <v>228</v>
      </c>
      <c r="R608" s="2" t="s">
        <v>229</v>
      </c>
      <c r="S608" s="2" t="s">
        <v>4032</v>
      </c>
      <c r="T608" s="2" t="s">
        <v>3733</v>
      </c>
      <c r="U608" s="2" t="s">
        <v>286</v>
      </c>
      <c r="V608" s="2" t="s">
        <v>1524</v>
      </c>
      <c r="W608" s="2" t="s">
        <v>1009</v>
      </c>
      <c r="X608" s="2" t="s">
        <v>229</v>
      </c>
      <c r="Y608" s="2" t="s">
        <v>702</v>
      </c>
      <c r="Z608" s="4">
        <v>61</v>
      </c>
      <c r="AA608" s="4">
        <f>=ROUNDDOWN(20.3333333333333,0)</f>
      </c>
      <c r="AB608" s="5">
        <v>3</v>
      </c>
      <c r="AC608" s="2" t="s">
        <v>3918</v>
      </c>
      <c r="AD608" s="4">
        <v>60</v>
      </c>
      <c r="AE608" s="4">
        <v>120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1</v>
      </c>
      <c r="AQ608" s="8">
        <v>38.57</v>
      </c>
      <c r="AR608" s="4">
        <v>5</v>
      </c>
      <c r="AS608" s="8">
        <v>176.3</v>
      </c>
      <c r="AT608" s="7">
        <v>-0.8</v>
      </c>
      <c r="AU608" s="7">
        <v>-0.7812</v>
      </c>
      <c r="AV608" s="4">
        <v>4</v>
      </c>
      <c r="AW608" s="8">
        <v>179.7</v>
      </c>
      <c r="AX608" s="4">
        <v>7</v>
      </c>
      <c r="AY608" s="8">
        <v>275.92</v>
      </c>
      <c r="AZ608" s="7">
        <v>-0.4286</v>
      </c>
      <c r="BA608" s="7">
        <v>-0.3487</v>
      </c>
      <c r="BB608" s="7">
        <v>0.2146</v>
      </c>
      <c r="BC608" s="4">
        <v>4</v>
      </c>
      <c r="BD608" s="8">
        <v>179.7</v>
      </c>
      <c r="BE608" s="4">
        <v>7</v>
      </c>
      <c r="BF608" s="8">
        <v>275.92</v>
      </c>
      <c r="BG608" s="7">
        <v>-0.4286</v>
      </c>
      <c r="BH608" s="7">
        <v>-0.3487</v>
      </c>
      <c r="BI608" s="7">
        <v>1</v>
      </c>
      <c r="BJ608" s="4">
        <v>1</v>
      </c>
      <c r="BK608" s="8">
        <v>38.57</v>
      </c>
      <c r="BL608" s="2" t="s">
        <v>4145</v>
      </c>
      <c r="BM608" s="7">
        <v>1</v>
      </c>
      <c r="BN608" s="7">
        <v>1</v>
      </c>
      <c r="BO608" s="4"/>
      <c r="BP608" s="8"/>
      <c r="BQ608" s="4">
        <v>5</v>
      </c>
      <c r="BR608" s="8">
        <v>176.3</v>
      </c>
      <c r="BS608" s="7">
        <v>-1</v>
      </c>
      <c r="BT608" s="7">
        <v>-1</v>
      </c>
      <c r="BU608" s="2" t="s">
        <v>239</v>
      </c>
      <c r="BV608" s="2" t="s">
        <v>226</v>
      </c>
      <c r="BW608" s="2" t="s">
        <v>229</v>
      </c>
      <c r="BX608" s="2" t="s">
        <v>2972</v>
      </c>
      <c r="BY608" s="2" t="s">
        <v>241</v>
      </c>
      <c r="BZ608" s="2" t="s">
        <v>229</v>
      </c>
      <c r="CA608" s="4"/>
      <c r="CB608" s="8"/>
      <c r="CC608" s="4"/>
      <c r="CD608" s="8"/>
      <c r="CE608" s="7"/>
      <c r="CF608" s="7"/>
      <c r="CG608" s="2" t="s">
        <v>239</v>
      </c>
      <c r="CH608" s="2" t="s">
        <v>226</v>
      </c>
      <c r="CI608" s="2" t="s">
        <v>925</v>
      </c>
      <c r="CJ608" s="2" t="s">
        <v>789</v>
      </c>
      <c r="CK608" s="2" t="s">
        <v>241</v>
      </c>
      <c r="CL608" s="2" t="s">
        <v>229</v>
      </c>
      <c r="CM608" s="4">
        <v>1</v>
      </c>
      <c r="CN608" s="8">
        <v>38.57</v>
      </c>
      <c r="CO608" s="4"/>
      <c r="CP608" s="8"/>
      <c r="CQ608" s="7"/>
      <c r="CR608" s="7"/>
      <c r="CS608" s="2" t="s">
        <v>239</v>
      </c>
      <c r="CT608" s="2" t="s">
        <v>226</v>
      </c>
      <c r="CU608" s="2" t="s">
        <v>696</v>
      </c>
      <c r="CV608" s="2" t="s">
        <v>4128</v>
      </c>
      <c r="CW608" s="2" t="s">
        <v>241</v>
      </c>
      <c r="CX608" s="2" t="s">
        <v>229</v>
      </c>
      <c r="CY608" s="4"/>
      <c r="CZ608" s="8"/>
      <c r="DA608" s="4"/>
      <c r="DB608" s="8"/>
      <c r="DC608" s="7"/>
      <c r="DD608" s="7"/>
      <c r="DE608" s="2" t="s">
        <v>239</v>
      </c>
      <c r="DF608" s="2" t="s">
        <v>226</v>
      </c>
      <c r="DG608" s="2" t="s">
        <v>952</v>
      </c>
      <c r="DH608" s="2" t="s">
        <v>739</v>
      </c>
      <c r="DI608" s="2" t="s">
        <v>241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239</v>
      </c>
      <c r="DR608" s="2" t="s">
        <v>226</v>
      </c>
      <c r="DS608" s="2" t="s">
        <v>3990</v>
      </c>
      <c r="DT608" s="2" t="s">
        <v>3956</v>
      </c>
      <c r="DU608" s="2" t="s">
        <v>241</v>
      </c>
      <c r="DV608" s="2" t="s">
        <v>229</v>
      </c>
      <c r="DW608" s="4"/>
      <c r="DX608" s="8"/>
      <c r="DY608" s="4"/>
      <c r="DZ608" s="8"/>
      <c r="EA608" s="7"/>
      <c r="EB608" s="7"/>
      <c r="EC608" s="2" t="s">
        <v>239</v>
      </c>
      <c r="ED608" s="2" t="s">
        <v>226</v>
      </c>
      <c r="EE608" s="2" t="s">
        <v>813</v>
      </c>
      <c r="EF608" s="2" t="s">
        <v>798</v>
      </c>
      <c r="EG608" s="2" t="s">
        <v>241</v>
      </c>
      <c r="EH608" s="2" t="s">
        <v>229</v>
      </c>
      <c r="EI608" s="4"/>
      <c r="EJ608" s="8"/>
      <c r="EK608" s="4"/>
      <c r="EL608" s="8"/>
      <c r="EM608" s="7"/>
      <c r="EN608" s="7"/>
      <c r="EO608" s="2" t="s">
        <v>239</v>
      </c>
      <c r="EP608" s="2" t="s">
        <v>226</v>
      </c>
      <c r="EQ608" s="2" t="s">
        <v>755</v>
      </c>
      <c r="ER608" s="2" t="s">
        <v>940</v>
      </c>
      <c r="ES608" s="2" t="s">
        <v>241</v>
      </c>
      <c r="ET608" s="2" t="s">
        <v>229</v>
      </c>
      <c r="EU608" s="4"/>
      <c r="EV608" s="8"/>
      <c r="EW608" s="4"/>
      <c r="EX608" s="8"/>
      <c r="EY608" s="7"/>
      <c r="EZ608" s="7"/>
      <c r="FA608" s="2" t="s">
        <v>239</v>
      </c>
      <c r="FB608" s="2" t="s">
        <v>226</v>
      </c>
      <c r="FC608" s="2" t="s">
        <v>702</v>
      </c>
      <c r="FD608" s="2" t="s">
        <v>703</v>
      </c>
      <c r="FE608" s="2" t="s">
        <v>241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239</v>
      </c>
      <c r="FN608" s="2" t="s">
        <v>226</v>
      </c>
      <c r="FO608" s="2" t="s">
        <v>2275</v>
      </c>
      <c r="FP608" s="2" t="s">
        <v>924</v>
      </c>
      <c r="FQ608" s="2" t="s">
        <v>241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226</v>
      </c>
      <c r="GA608" s="2" t="s">
        <v>327</v>
      </c>
      <c r="GB608" s="2" t="s">
        <v>229</v>
      </c>
      <c r="GC608" s="2" t="s">
        <v>241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714</v>
      </c>
      <c r="GL608" s="2" t="s">
        <v>275</v>
      </c>
      <c r="GM608" s="2" t="s">
        <v>1309</v>
      </c>
      <c r="GN608" s="2" t="s">
        <v>2690</v>
      </c>
      <c r="GO608" s="2" t="s">
        <v>241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226</v>
      </c>
      <c r="GY608" s="2" t="s">
        <v>1492</v>
      </c>
      <c r="GZ608" s="2" t="s">
        <v>1680</v>
      </c>
      <c r="HA608" s="2" t="s">
        <v>241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714</v>
      </c>
      <c r="HJ608" s="2" t="s">
        <v>275</v>
      </c>
      <c r="HK608" s="2" t="s">
        <v>711</v>
      </c>
      <c r="HL608" s="2" t="s">
        <v>1030</v>
      </c>
      <c r="HM608" s="2" t="s">
        <v>241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239</v>
      </c>
      <c r="HV608" s="2" t="s">
        <v>226</v>
      </c>
      <c r="HW608" s="2" t="s">
        <v>1540</v>
      </c>
      <c r="HX608" s="2" t="s">
        <v>3219</v>
      </c>
      <c r="HY608" s="2" t="s">
        <v>241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266</v>
      </c>
      <c r="IH608" s="2" t="s">
        <v>226</v>
      </c>
      <c r="II608" s="2" t="s">
        <v>229</v>
      </c>
      <c r="IJ608" s="2" t="s">
        <v>229</v>
      </c>
      <c r="IK608" s="2" t="s">
        <v>241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272</v>
      </c>
      <c r="IT608" s="2" t="s">
        <v>226</v>
      </c>
      <c r="IU608" s="2" t="s">
        <v>229</v>
      </c>
      <c r="IV608" s="2" t="s">
        <v>229</v>
      </c>
      <c r="IW608" s="2" t="s">
        <v>241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239</v>
      </c>
      <c r="JF608" s="2" t="s">
        <v>226</v>
      </c>
      <c r="JG608" s="2" t="s">
        <v>1322</v>
      </c>
      <c r="JH608" s="2" t="s">
        <v>229</v>
      </c>
      <c r="JI608" s="2" t="s">
        <v>241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229</v>
      </c>
      <c r="JR608" s="2" t="s">
        <v>229</v>
      </c>
      <c r="JS608" s="2" t="s">
        <v>229</v>
      </c>
      <c r="JT608" s="2" t="s">
        <v>229</v>
      </c>
      <c r="JU608" s="2" t="s">
        <v>229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272</v>
      </c>
      <c r="KD608" s="2" t="s">
        <v>226</v>
      </c>
      <c r="KE608" s="2" t="s">
        <v>229</v>
      </c>
      <c r="KF608" s="2" t="s">
        <v>229</v>
      </c>
      <c r="KG608" s="2" t="s">
        <v>241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272</v>
      </c>
      <c r="KP608" s="2" t="s">
        <v>226</v>
      </c>
      <c r="KQ608" s="2" t="s">
        <v>229</v>
      </c>
      <c r="KR608" s="2" t="s">
        <v>229</v>
      </c>
      <c r="KS608" s="2" t="s">
        <v>241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272</v>
      </c>
      <c r="LB608" s="2" t="s">
        <v>226</v>
      </c>
      <c r="LC608" s="2" t="s">
        <v>938</v>
      </c>
      <c r="LD608" s="2" t="s">
        <v>229</v>
      </c>
      <c r="LE608" s="2" t="s">
        <v>241</v>
      </c>
      <c r="LF608" s="2" t="s">
        <v>229</v>
      </c>
      <c r="LG608" s="4"/>
      <c r="LH608" s="8"/>
      <c r="LI608" s="4"/>
      <c r="LJ608" s="8"/>
      <c r="LK608" s="7"/>
      <c r="LL608" s="7"/>
      <c r="LM608" s="2" t="s">
        <v>229</v>
      </c>
      <c r="LN608" s="2" t="s">
        <v>229</v>
      </c>
      <c r="LO608" s="2" t="s">
        <v>229</v>
      </c>
      <c r="LP608" s="2" t="s">
        <v>229</v>
      </c>
      <c r="LQ608" s="2" t="s">
        <v>229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239</v>
      </c>
      <c r="LZ608" s="2" t="s">
        <v>275</v>
      </c>
      <c r="MA608" s="2" t="s">
        <v>1391</v>
      </c>
      <c r="MB608" s="2" t="s">
        <v>1423</v>
      </c>
      <c r="MC608" s="2" t="s">
        <v>241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266</v>
      </c>
      <c r="ML608" s="2" t="s">
        <v>226</v>
      </c>
      <c r="MM608" s="2" t="s">
        <v>229</v>
      </c>
      <c r="MN608" s="2" t="s">
        <v>229</v>
      </c>
      <c r="MO608" s="2" t="s">
        <v>241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226</v>
      </c>
      <c r="MY608" s="2" t="s">
        <v>723</v>
      </c>
      <c r="MZ608" s="2" t="s">
        <v>229</v>
      </c>
      <c r="NA608" s="2" t="s">
        <v>241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239</v>
      </c>
      <c r="NJ608" s="2" t="s">
        <v>260</v>
      </c>
      <c r="NK608" s="2" t="s">
        <v>773</v>
      </c>
      <c r="NL608" s="2" t="s">
        <v>759</v>
      </c>
      <c r="NM608" s="2" t="s">
        <v>241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272</v>
      </c>
      <c r="NV608" s="2" t="s">
        <v>226</v>
      </c>
      <c r="NW608" s="2" t="s">
        <v>229</v>
      </c>
      <c r="NX608" s="2" t="s">
        <v>229</v>
      </c>
      <c r="NY608" s="2" t="s">
        <v>241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266</v>
      </c>
      <c r="OH608" s="2" t="s">
        <v>226</v>
      </c>
      <c r="OI608" s="2" t="s">
        <v>229</v>
      </c>
      <c r="OJ608" s="2" t="s">
        <v>229</v>
      </c>
      <c r="OK608" s="2" t="s">
        <v>241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229</v>
      </c>
      <c r="OT608" s="2" t="s">
        <v>229</v>
      </c>
      <c r="OU608" s="2" t="s">
        <v>229</v>
      </c>
      <c r="OV608" s="2" t="s">
        <v>229</v>
      </c>
      <c r="OW608" s="2" t="s">
        <v>229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229</v>
      </c>
      <c r="PF608" s="2" t="s">
        <v>229</v>
      </c>
      <c r="PG608" s="2" t="s">
        <v>229</v>
      </c>
      <c r="PH608" s="2" t="s">
        <v>229</v>
      </c>
      <c r="PI608" s="2" t="s">
        <v>229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239</v>
      </c>
      <c r="PR608" s="2" t="s">
        <v>275</v>
      </c>
      <c r="PS608" s="2" t="s">
        <v>726</v>
      </c>
      <c r="PT608" s="2" t="s">
        <v>875</v>
      </c>
      <c r="PU608" s="2" t="s">
        <v>241</v>
      </c>
      <c r="PV608" s="2" t="s">
        <v>229</v>
      </c>
      <c r="PW608" s="4"/>
      <c r="PX608" s="8"/>
      <c r="PY608" s="4"/>
      <c r="PZ608" s="8"/>
      <c r="QA608" s="7"/>
      <c r="QB608" s="7"/>
      <c r="QC608" s="2" t="s">
        <v>281</v>
      </c>
      <c r="QD608" s="2" t="s">
        <v>226</v>
      </c>
      <c r="QE608" s="2" t="s">
        <v>229</v>
      </c>
      <c r="QF608" s="2" t="s">
        <v>229</v>
      </c>
      <c r="QG608" s="2" t="s">
        <v>241</v>
      </c>
      <c r="QH608" s="2" t="s">
        <v>229</v>
      </c>
      <c r="QI608" s="4"/>
      <c r="QJ608" s="8"/>
      <c r="QK608" s="4"/>
      <c r="QL608" s="8"/>
      <c r="QM608" s="7"/>
      <c r="QN608" s="7"/>
      <c r="QO608" s="2" t="s">
        <v>229</v>
      </c>
      <c r="QP608" s="2" t="s">
        <v>229</v>
      </c>
      <c r="QQ608" s="2" t="s">
        <v>229</v>
      </c>
      <c r="QR608" s="2" t="s">
        <v>229</v>
      </c>
      <c r="QS608" s="2" t="s">
        <v>229</v>
      </c>
      <c r="QT608" s="2" t="s">
        <v>229</v>
      </c>
      <c r="QU608" s="4"/>
      <c r="QV608" s="8"/>
      <c r="QW608" s="4"/>
      <c r="QX608" s="8"/>
      <c r="QY608" s="7"/>
      <c r="QZ608" s="7"/>
      <c r="RA608" s="2" t="s">
        <v>239</v>
      </c>
      <c r="RB608" s="2" t="s">
        <v>275</v>
      </c>
      <c r="RC608" s="2" t="s">
        <v>338</v>
      </c>
      <c r="RD608" s="2" t="s">
        <v>229</v>
      </c>
      <c r="RE608" s="2" t="s">
        <v>241</v>
      </c>
      <c r="RF608" s="2" t="s">
        <v>229</v>
      </c>
      <c r="RG608" s="4"/>
      <c r="RH608" s="8"/>
      <c r="RI608" s="4"/>
      <c r="RJ608" s="8"/>
      <c r="RK608" s="7"/>
      <c r="RL608" s="7"/>
      <c r="RM608" s="2" t="s">
        <v>229</v>
      </c>
      <c r="RN608" s="2" t="s">
        <v>229</v>
      </c>
      <c r="RO608" s="2" t="s">
        <v>229</v>
      </c>
      <c r="RP608" s="2" t="s">
        <v>229</v>
      </c>
      <c r="RQ608" s="2" t="s">
        <v>229</v>
      </c>
      <c r="RR608" s="2" t="s">
        <v>229</v>
      </c>
      <c r="RS608" s="4"/>
      <c r="RT608" s="8"/>
      <c r="RU608" s="4"/>
      <c r="RV608" s="8"/>
      <c r="RW608" s="7"/>
      <c r="RX608" s="7"/>
      <c r="RY608" s="2" t="s">
        <v>239</v>
      </c>
      <c r="RZ608" s="2" t="s">
        <v>275</v>
      </c>
      <c r="SA608" s="2" t="s">
        <v>4070</v>
      </c>
      <c r="SB608" s="2" t="s">
        <v>3994</v>
      </c>
      <c r="SC608" s="2" t="s">
        <v>241</v>
      </c>
      <c r="SD608" s="2" t="s">
        <v>229</v>
      </c>
      <c r="SE608" s="4">
        <v>61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>
        <v>60</v>
      </c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>
        <v>60</v>
      </c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</row>
    <row r="609">
      <c r="A609" s="2" t="s">
        <v>4244</v>
      </c>
      <c r="B609" s="2" t="s">
        <v>216</v>
      </c>
      <c r="C609" s="2" t="s">
        <v>3859</v>
      </c>
      <c r="D609" s="2" t="s">
        <v>3164</v>
      </c>
      <c r="E609" s="2" t="s">
        <v>3165</v>
      </c>
      <c r="F609" s="2" t="s">
        <v>4028</v>
      </c>
      <c r="G609" s="2" t="s">
        <v>4029</v>
      </c>
      <c r="H609" s="2" t="s">
        <v>4030</v>
      </c>
      <c r="I609" s="2" t="s">
        <v>4243</v>
      </c>
      <c r="J609" s="2" t="s">
        <v>285</v>
      </c>
      <c r="K609" s="2" t="s">
        <v>3888</v>
      </c>
      <c r="L609" s="3">
        <v>45.89</v>
      </c>
      <c r="M609" s="3">
        <v>48.18</v>
      </c>
      <c r="N609" s="3">
        <v>89.99</v>
      </c>
      <c r="O609" s="2" t="s">
        <v>226</v>
      </c>
      <c r="P609" s="2" t="s">
        <v>618</v>
      </c>
      <c r="Q609" s="2" t="s">
        <v>228</v>
      </c>
      <c r="R609" s="2" t="s">
        <v>229</v>
      </c>
      <c r="S609" s="2" t="s">
        <v>4032</v>
      </c>
      <c r="T609" s="2" t="s">
        <v>3733</v>
      </c>
      <c r="U609" s="2" t="s">
        <v>733</v>
      </c>
      <c r="V609" s="2" t="s">
        <v>1524</v>
      </c>
      <c r="W609" s="2" t="s">
        <v>1009</v>
      </c>
      <c r="X609" s="2" t="s">
        <v>229</v>
      </c>
      <c r="Y609" s="2" t="s">
        <v>702</v>
      </c>
      <c r="Z609" s="4">
        <v>88</v>
      </c>
      <c r="AA609" s="4">
        <f>=ROUNDDOWN(29.3333333333333,0)</f>
      </c>
      <c r="AB609" s="5">
        <v>3</v>
      </c>
      <c r="AC609" s="2" t="s">
        <v>3918</v>
      </c>
      <c r="AD609" s="4">
        <v>50</v>
      </c>
      <c r="AE609" s="4">
        <v>100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>
        <v>3</v>
      </c>
      <c r="AQ609" s="8">
        <v>141.13</v>
      </c>
      <c r="AR609" s="4">
        <v>2</v>
      </c>
      <c r="AS609" s="8">
        <v>99.62</v>
      </c>
      <c r="AT609" s="7">
        <v>0.5</v>
      </c>
      <c r="AU609" s="7">
        <v>0.4167</v>
      </c>
      <c r="AV609" s="4" t="s">
        <v>229</v>
      </c>
      <c r="AW609" s="8" t="s">
        <v>229</v>
      </c>
      <c r="AX609" s="4" t="s">
        <v>229</v>
      </c>
      <c r="AY609" s="8" t="s">
        <v>229</v>
      </c>
      <c r="AZ609" s="7" t="s">
        <v>229</v>
      </c>
      <c r="BA609" s="7" t="s">
        <v>229</v>
      </c>
      <c r="BB609" s="7">
        <v>0.7854</v>
      </c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>
        <v>3</v>
      </c>
      <c r="BK609" s="8">
        <v>141.13</v>
      </c>
      <c r="BL609" s="2" t="s">
        <v>4245</v>
      </c>
      <c r="BM609" s="7">
        <v>1</v>
      </c>
      <c r="BN609" s="7">
        <v>1</v>
      </c>
      <c r="BO609" s="4">
        <v>1</v>
      </c>
      <c r="BP609" s="8">
        <v>46.35</v>
      </c>
      <c r="BQ609" s="4"/>
      <c r="BR609" s="8"/>
      <c r="BS609" s="7"/>
      <c r="BT609" s="7"/>
      <c r="BU609" s="2" t="s">
        <v>239</v>
      </c>
      <c r="BV609" s="2" t="s">
        <v>226</v>
      </c>
      <c r="BW609" s="2" t="s">
        <v>229</v>
      </c>
      <c r="BX609" s="2" t="s">
        <v>2944</v>
      </c>
      <c r="BY609" s="2" t="s">
        <v>241</v>
      </c>
      <c r="BZ609" s="2" t="s">
        <v>229</v>
      </c>
      <c r="CA609" s="4">
        <v>1</v>
      </c>
      <c r="CB609" s="8">
        <v>43.34</v>
      </c>
      <c r="CC609" s="4"/>
      <c r="CD609" s="8"/>
      <c r="CE609" s="7"/>
      <c r="CF609" s="7"/>
      <c r="CG609" s="2" t="s">
        <v>239</v>
      </c>
      <c r="CH609" s="2" t="s">
        <v>226</v>
      </c>
      <c r="CI609" s="2" t="s">
        <v>925</v>
      </c>
      <c r="CJ609" s="2" t="s">
        <v>789</v>
      </c>
      <c r="CK609" s="2" t="s">
        <v>241</v>
      </c>
      <c r="CL609" s="2" t="s">
        <v>229</v>
      </c>
      <c r="CM609" s="4">
        <v>1</v>
      </c>
      <c r="CN609" s="8">
        <v>51.44</v>
      </c>
      <c r="CO609" s="4">
        <v>1</v>
      </c>
      <c r="CP609" s="8">
        <v>51.44</v>
      </c>
      <c r="CQ609" s="7"/>
      <c r="CR609" s="7"/>
      <c r="CS609" s="2" t="s">
        <v>239</v>
      </c>
      <c r="CT609" s="2" t="s">
        <v>226</v>
      </c>
      <c r="CU609" s="2" t="s">
        <v>696</v>
      </c>
      <c r="CV609" s="2" t="s">
        <v>3960</v>
      </c>
      <c r="CW609" s="2" t="s">
        <v>241</v>
      </c>
      <c r="CX609" s="2" t="s">
        <v>229</v>
      </c>
      <c r="CY609" s="4"/>
      <c r="CZ609" s="8"/>
      <c r="DA609" s="4"/>
      <c r="DB609" s="8"/>
      <c r="DC609" s="7"/>
      <c r="DD609" s="7"/>
      <c r="DE609" s="2" t="s">
        <v>239</v>
      </c>
      <c r="DF609" s="2" t="s">
        <v>226</v>
      </c>
      <c r="DG609" s="2" t="s">
        <v>952</v>
      </c>
      <c r="DH609" s="2" t="s">
        <v>771</v>
      </c>
      <c r="DI609" s="2" t="s">
        <v>241</v>
      </c>
      <c r="DJ609" s="2" t="s">
        <v>229</v>
      </c>
      <c r="DK609" s="4"/>
      <c r="DL609" s="8"/>
      <c r="DM609" s="4"/>
      <c r="DN609" s="8"/>
      <c r="DO609" s="7"/>
      <c r="DP609" s="7"/>
      <c r="DQ609" s="2" t="s">
        <v>239</v>
      </c>
      <c r="DR609" s="2" t="s">
        <v>226</v>
      </c>
      <c r="DS609" s="2" t="s">
        <v>3990</v>
      </c>
      <c r="DT609" s="2" t="s">
        <v>3961</v>
      </c>
      <c r="DU609" s="2" t="s">
        <v>241</v>
      </c>
      <c r="DV609" s="2" t="s">
        <v>229</v>
      </c>
      <c r="DW609" s="4"/>
      <c r="DX609" s="8"/>
      <c r="DY609" s="4"/>
      <c r="DZ609" s="8"/>
      <c r="EA609" s="7"/>
      <c r="EB609" s="7"/>
      <c r="EC609" s="2" t="s">
        <v>239</v>
      </c>
      <c r="ED609" s="2" t="s">
        <v>226</v>
      </c>
      <c r="EE609" s="2" t="s">
        <v>813</v>
      </c>
      <c r="EF609" s="2" t="s">
        <v>798</v>
      </c>
      <c r="EG609" s="2" t="s">
        <v>241</v>
      </c>
      <c r="EH609" s="2" t="s">
        <v>229</v>
      </c>
      <c r="EI609" s="4"/>
      <c r="EJ609" s="8"/>
      <c r="EK609" s="4"/>
      <c r="EL609" s="8"/>
      <c r="EM609" s="7"/>
      <c r="EN609" s="7"/>
      <c r="EO609" s="2" t="s">
        <v>239</v>
      </c>
      <c r="EP609" s="2" t="s">
        <v>226</v>
      </c>
      <c r="EQ609" s="2" t="s">
        <v>755</v>
      </c>
      <c r="ER609" s="2" t="s">
        <v>4040</v>
      </c>
      <c r="ES609" s="2" t="s">
        <v>241</v>
      </c>
      <c r="ET609" s="2" t="s">
        <v>229</v>
      </c>
      <c r="EU609" s="4"/>
      <c r="EV609" s="8"/>
      <c r="EW609" s="4"/>
      <c r="EX609" s="8"/>
      <c r="EY609" s="7"/>
      <c r="EZ609" s="7"/>
      <c r="FA609" s="2" t="s">
        <v>239</v>
      </c>
      <c r="FB609" s="2" t="s">
        <v>226</v>
      </c>
      <c r="FC609" s="2" t="s">
        <v>702</v>
      </c>
      <c r="FD609" s="2" t="s">
        <v>2274</v>
      </c>
      <c r="FE609" s="2" t="s">
        <v>241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226</v>
      </c>
      <c r="FO609" s="2" t="s">
        <v>2275</v>
      </c>
      <c r="FP609" s="2" t="s">
        <v>1474</v>
      </c>
      <c r="FQ609" s="2" t="s">
        <v>241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226</v>
      </c>
      <c r="GA609" s="2" t="s">
        <v>327</v>
      </c>
      <c r="GB609" s="2" t="s">
        <v>229</v>
      </c>
      <c r="GC609" s="2" t="s">
        <v>241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714</v>
      </c>
      <c r="GL609" s="2" t="s">
        <v>275</v>
      </c>
      <c r="GM609" s="2" t="s">
        <v>1309</v>
      </c>
      <c r="GN609" s="2" t="s">
        <v>443</v>
      </c>
      <c r="GO609" s="2" t="s">
        <v>241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239</v>
      </c>
      <c r="GX609" s="2" t="s">
        <v>226</v>
      </c>
      <c r="GY609" s="2" t="s">
        <v>1492</v>
      </c>
      <c r="GZ609" s="2" t="s">
        <v>494</v>
      </c>
      <c r="HA609" s="2" t="s">
        <v>241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714</v>
      </c>
      <c r="HJ609" s="2" t="s">
        <v>260</v>
      </c>
      <c r="HK609" s="2" t="s">
        <v>711</v>
      </c>
      <c r="HL609" s="2" t="s">
        <v>1427</v>
      </c>
      <c r="HM609" s="2" t="s">
        <v>241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239</v>
      </c>
      <c r="HV609" s="2" t="s">
        <v>226</v>
      </c>
      <c r="HW609" s="2" t="s">
        <v>1540</v>
      </c>
      <c r="HX609" s="2" t="s">
        <v>1756</v>
      </c>
      <c r="HY609" s="2" t="s">
        <v>241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266</v>
      </c>
      <c r="IH609" s="2" t="s">
        <v>226</v>
      </c>
      <c r="II609" s="2" t="s">
        <v>229</v>
      </c>
      <c r="IJ609" s="2" t="s">
        <v>229</v>
      </c>
      <c r="IK609" s="2" t="s">
        <v>241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272</v>
      </c>
      <c r="IT609" s="2" t="s">
        <v>226</v>
      </c>
      <c r="IU609" s="2" t="s">
        <v>229</v>
      </c>
      <c r="IV609" s="2" t="s">
        <v>229</v>
      </c>
      <c r="IW609" s="2" t="s">
        <v>241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239</v>
      </c>
      <c r="JF609" s="2" t="s">
        <v>226</v>
      </c>
      <c r="JG609" s="2" t="s">
        <v>268</v>
      </c>
      <c r="JH609" s="2" t="s">
        <v>229</v>
      </c>
      <c r="JI609" s="2" t="s">
        <v>241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229</v>
      </c>
      <c r="JR609" s="2" t="s">
        <v>229</v>
      </c>
      <c r="JS609" s="2" t="s">
        <v>229</v>
      </c>
      <c r="JT609" s="2" t="s">
        <v>229</v>
      </c>
      <c r="JU609" s="2" t="s">
        <v>229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272</v>
      </c>
      <c r="KD609" s="2" t="s">
        <v>226</v>
      </c>
      <c r="KE609" s="2" t="s">
        <v>229</v>
      </c>
      <c r="KF609" s="2" t="s">
        <v>229</v>
      </c>
      <c r="KG609" s="2" t="s">
        <v>241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272</v>
      </c>
      <c r="KP609" s="2" t="s">
        <v>226</v>
      </c>
      <c r="KQ609" s="2" t="s">
        <v>229</v>
      </c>
      <c r="KR609" s="2" t="s">
        <v>229</v>
      </c>
      <c r="KS609" s="2" t="s">
        <v>241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272</v>
      </c>
      <c r="LB609" s="2" t="s">
        <v>226</v>
      </c>
      <c r="LC609" s="2" t="s">
        <v>938</v>
      </c>
      <c r="LD609" s="2" t="s">
        <v>229</v>
      </c>
      <c r="LE609" s="2" t="s">
        <v>241</v>
      </c>
      <c r="LF609" s="2" t="s">
        <v>229</v>
      </c>
      <c r="LG609" s="4"/>
      <c r="LH609" s="8"/>
      <c r="LI609" s="4"/>
      <c r="LJ609" s="8"/>
      <c r="LK609" s="7"/>
      <c r="LL609" s="7"/>
      <c r="LM609" s="2" t="s">
        <v>229</v>
      </c>
      <c r="LN609" s="2" t="s">
        <v>229</v>
      </c>
      <c r="LO609" s="2" t="s">
        <v>229</v>
      </c>
      <c r="LP609" s="2" t="s">
        <v>229</v>
      </c>
      <c r="LQ609" s="2" t="s">
        <v>229</v>
      </c>
      <c r="LR609" s="2" t="s">
        <v>229</v>
      </c>
      <c r="LS609" s="4"/>
      <c r="LT609" s="8"/>
      <c r="LU609" s="4">
        <v>1</v>
      </c>
      <c r="LV609" s="8">
        <v>48.18</v>
      </c>
      <c r="LW609" s="7">
        <v>-1</v>
      </c>
      <c r="LX609" s="7">
        <v>-1</v>
      </c>
      <c r="LY609" s="2" t="s">
        <v>239</v>
      </c>
      <c r="LZ609" s="2" t="s">
        <v>275</v>
      </c>
      <c r="MA609" s="2" t="s">
        <v>1391</v>
      </c>
      <c r="MB609" s="2" t="s">
        <v>752</v>
      </c>
      <c r="MC609" s="2" t="s">
        <v>241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266</v>
      </c>
      <c r="ML609" s="2" t="s">
        <v>226</v>
      </c>
      <c r="MM609" s="2" t="s">
        <v>229</v>
      </c>
      <c r="MN609" s="2" t="s">
        <v>229</v>
      </c>
      <c r="MO609" s="2" t="s">
        <v>241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226</v>
      </c>
      <c r="MY609" s="2" t="s">
        <v>723</v>
      </c>
      <c r="MZ609" s="2" t="s">
        <v>229</v>
      </c>
      <c r="NA609" s="2" t="s">
        <v>241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239</v>
      </c>
      <c r="NJ609" s="2" t="s">
        <v>260</v>
      </c>
      <c r="NK609" s="2" t="s">
        <v>773</v>
      </c>
      <c r="NL609" s="2" t="s">
        <v>1227</v>
      </c>
      <c r="NM609" s="2" t="s">
        <v>241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272</v>
      </c>
      <c r="NV609" s="2" t="s">
        <v>226</v>
      </c>
      <c r="NW609" s="2" t="s">
        <v>229</v>
      </c>
      <c r="NX609" s="2" t="s">
        <v>229</v>
      </c>
      <c r="NY609" s="2" t="s">
        <v>241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266</v>
      </c>
      <c r="OH609" s="2" t="s">
        <v>226</v>
      </c>
      <c r="OI609" s="2" t="s">
        <v>229</v>
      </c>
      <c r="OJ609" s="2" t="s">
        <v>229</v>
      </c>
      <c r="OK609" s="2" t="s">
        <v>241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229</v>
      </c>
      <c r="OT609" s="2" t="s">
        <v>229</v>
      </c>
      <c r="OU609" s="2" t="s">
        <v>229</v>
      </c>
      <c r="OV609" s="2" t="s">
        <v>229</v>
      </c>
      <c r="OW609" s="2" t="s">
        <v>229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229</v>
      </c>
      <c r="PF609" s="2" t="s">
        <v>229</v>
      </c>
      <c r="PG609" s="2" t="s">
        <v>229</v>
      </c>
      <c r="PH609" s="2" t="s">
        <v>229</v>
      </c>
      <c r="PI609" s="2" t="s">
        <v>229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239</v>
      </c>
      <c r="PR609" s="2" t="s">
        <v>275</v>
      </c>
      <c r="PS609" s="2" t="s">
        <v>726</v>
      </c>
      <c r="PT609" s="2" t="s">
        <v>1646</v>
      </c>
      <c r="PU609" s="2" t="s">
        <v>241</v>
      </c>
      <c r="PV609" s="2" t="s">
        <v>229</v>
      </c>
      <c r="PW609" s="4"/>
      <c r="PX609" s="8"/>
      <c r="PY609" s="4"/>
      <c r="PZ609" s="8"/>
      <c r="QA609" s="7"/>
      <c r="QB609" s="7"/>
      <c r="QC609" s="2" t="s">
        <v>281</v>
      </c>
      <c r="QD609" s="2" t="s">
        <v>226</v>
      </c>
      <c r="QE609" s="2" t="s">
        <v>229</v>
      </c>
      <c r="QF609" s="2" t="s">
        <v>229</v>
      </c>
      <c r="QG609" s="2" t="s">
        <v>241</v>
      </c>
      <c r="QH609" s="2" t="s">
        <v>229</v>
      </c>
      <c r="QI609" s="4"/>
      <c r="QJ609" s="8"/>
      <c r="QK609" s="4"/>
      <c r="QL609" s="8"/>
      <c r="QM609" s="7"/>
      <c r="QN609" s="7"/>
      <c r="QO609" s="2" t="s">
        <v>229</v>
      </c>
      <c r="QP609" s="2" t="s">
        <v>229</v>
      </c>
      <c r="QQ609" s="2" t="s">
        <v>229</v>
      </c>
      <c r="QR609" s="2" t="s">
        <v>229</v>
      </c>
      <c r="QS609" s="2" t="s">
        <v>229</v>
      </c>
      <c r="QT609" s="2" t="s">
        <v>229</v>
      </c>
      <c r="QU609" s="4"/>
      <c r="QV609" s="8"/>
      <c r="QW609" s="4"/>
      <c r="QX609" s="8"/>
      <c r="QY609" s="7"/>
      <c r="QZ609" s="7"/>
      <c r="RA609" s="2" t="s">
        <v>239</v>
      </c>
      <c r="RB609" s="2" t="s">
        <v>275</v>
      </c>
      <c r="RC609" s="2" t="s">
        <v>338</v>
      </c>
      <c r="RD609" s="2" t="s">
        <v>229</v>
      </c>
      <c r="RE609" s="2" t="s">
        <v>241</v>
      </c>
      <c r="RF609" s="2" t="s">
        <v>229</v>
      </c>
      <c r="RG609" s="4"/>
      <c r="RH609" s="8"/>
      <c r="RI609" s="4"/>
      <c r="RJ609" s="8"/>
      <c r="RK609" s="7"/>
      <c r="RL609" s="7"/>
      <c r="RM609" s="2" t="s">
        <v>229</v>
      </c>
      <c r="RN609" s="2" t="s">
        <v>229</v>
      </c>
      <c r="RO609" s="2" t="s">
        <v>229</v>
      </c>
      <c r="RP609" s="2" t="s">
        <v>229</v>
      </c>
      <c r="RQ609" s="2" t="s">
        <v>229</v>
      </c>
      <c r="RR609" s="2" t="s">
        <v>229</v>
      </c>
      <c r="RS609" s="4"/>
      <c r="RT609" s="8"/>
      <c r="RU609" s="4"/>
      <c r="RV609" s="8"/>
      <c r="RW609" s="7"/>
      <c r="RX609" s="7"/>
      <c r="RY609" s="2" t="s">
        <v>239</v>
      </c>
      <c r="RZ609" s="2" t="s">
        <v>275</v>
      </c>
      <c r="SA609" s="2" t="s">
        <v>282</v>
      </c>
      <c r="SB609" s="2" t="s">
        <v>1265</v>
      </c>
      <c r="SC609" s="2" t="s">
        <v>241</v>
      </c>
      <c r="SD609" s="2" t="s">
        <v>229</v>
      </c>
      <c r="SE609" s="4">
        <v>88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>
        <v>50</v>
      </c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>
        <v>50</v>
      </c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</row>
    <row r="610">
      <c r="A610" s="2" t="s">
        <v>4246</v>
      </c>
      <c r="B610" s="2" t="s">
        <v>216</v>
      </c>
      <c r="C610" s="2" t="s">
        <v>3859</v>
      </c>
      <c r="D610" s="2" t="s">
        <v>3164</v>
      </c>
      <c r="E610" s="2" t="s">
        <v>3165</v>
      </c>
      <c r="F610" s="2" t="s">
        <v>4072</v>
      </c>
      <c r="G610" s="2" t="s">
        <v>4073</v>
      </c>
      <c r="H610" s="2" t="s">
        <v>4074</v>
      </c>
      <c r="I610" s="2" t="s">
        <v>3425</v>
      </c>
      <c r="J610" s="2" t="s">
        <v>285</v>
      </c>
      <c r="K610" s="2" t="s">
        <v>4075</v>
      </c>
      <c r="L610" s="3">
        <v>38.4</v>
      </c>
      <c r="M610" s="3">
        <v>40.32</v>
      </c>
      <c r="N610" s="3">
        <v>79.99</v>
      </c>
      <c r="O610" s="2" t="s">
        <v>2130</v>
      </c>
      <c r="P610" s="2" t="s">
        <v>4164</v>
      </c>
      <c r="Q610" s="2" t="s">
        <v>228</v>
      </c>
      <c r="R610" s="2" t="s">
        <v>229</v>
      </c>
      <c r="S610" s="2" t="s">
        <v>4076</v>
      </c>
      <c r="T610" s="2" t="s">
        <v>229</v>
      </c>
      <c r="U610" s="2" t="s">
        <v>733</v>
      </c>
      <c r="V610" s="2" t="s">
        <v>4077</v>
      </c>
      <c r="W610" s="2" t="s">
        <v>1009</v>
      </c>
      <c r="X610" s="2" t="s">
        <v>229</v>
      </c>
      <c r="Y610" s="2" t="s">
        <v>702</v>
      </c>
      <c r="Z610" s="4"/>
      <c r="AA610" s="4">
        <f>=ROUNDDOWN({0},0)</f>
      </c>
      <c r="AB610" s="5"/>
      <c r="AC610" s="2" t="s">
        <v>229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229</v>
      </c>
      <c r="BM610" s="7"/>
      <c r="BN610" s="7"/>
      <c r="BO610" s="4"/>
      <c r="BP610" s="8"/>
      <c r="BQ610" s="4"/>
      <c r="BR610" s="8"/>
      <c r="BS610" s="7"/>
      <c r="BT610" s="7"/>
      <c r="BU610" s="2" t="s">
        <v>239</v>
      </c>
      <c r="BV610" s="2" t="s">
        <v>275</v>
      </c>
      <c r="BW610" s="2" t="s">
        <v>229</v>
      </c>
      <c r="BX610" s="2" t="s">
        <v>789</v>
      </c>
      <c r="BY610" s="2" t="s">
        <v>241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281</v>
      </c>
      <c r="CH610" s="2" t="s">
        <v>275</v>
      </c>
      <c r="CI610" s="2" t="s">
        <v>229</v>
      </c>
      <c r="CJ610" s="2" t="s">
        <v>229</v>
      </c>
      <c r="CK610" s="2" t="s">
        <v>241</v>
      </c>
      <c r="CL610" s="2" t="s">
        <v>229</v>
      </c>
      <c r="CM610" s="4"/>
      <c r="CN610" s="8"/>
      <c r="CO610" s="4"/>
      <c r="CP610" s="8"/>
      <c r="CQ610" s="7"/>
      <c r="CR610" s="7"/>
      <c r="CS610" s="2" t="s">
        <v>239</v>
      </c>
      <c r="CT610" s="2" t="s">
        <v>275</v>
      </c>
      <c r="CU610" s="2" t="s">
        <v>781</v>
      </c>
      <c r="CV610" s="2" t="s">
        <v>775</v>
      </c>
      <c r="CW610" s="2" t="s">
        <v>241</v>
      </c>
      <c r="CX610" s="2" t="s">
        <v>229</v>
      </c>
      <c r="CY610" s="4"/>
      <c r="CZ610" s="8"/>
      <c r="DA610" s="4"/>
      <c r="DB610" s="8"/>
      <c r="DC610" s="7"/>
      <c r="DD610" s="7"/>
      <c r="DE610" s="2" t="s">
        <v>239</v>
      </c>
      <c r="DF610" s="2" t="s">
        <v>275</v>
      </c>
      <c r="DG610" s="2" t="s">
        <v>952</v>
      </c>
      <c r="DH610" s="2" t="s">
        <v>759</v>
      </c>
      <c r="DI610" s="2" t="s">
        <v>241</v>
      </c>
      <c r="DJ610" s="2" t="s">
        <v>229</v>
      </c>
      <c r="DK610" s="4"/>
      <c r="DL610" s="8"/>
      <c r="DM610" s="4"/>
      <c r="DN610" s="8"/>
      <c r="DO610" s="7"/>
      <c r="DP610" s="7"/>
      <c r="DQ610" s="2" t="s">
        <v>239</v>
      </c>
      <c r="DR610" s="2" t="s">
        <v>275</v>
      </c>
      <c r="DS610" s="2" t="s">
        <v>1216</v>
      </c>
      <c r="DT610" s="2" t="s">
        <v>229</v>
      </c>
      <c r="DU610" s="2" t="s">
        <v>241</v>
      </c>
      <c r="DV610" s="2" t="s">
        <v>229</v>
      </c>
      <c r="DW610" s="4"/>
      <c r="DX610" s="8"/>
      <c r="DY610" s="4"/>
      <c r="DZ610" s="8"/>
      <c r="EA610" s="7"/>
      <c r="EB610" s="7"/>
      <c r="EC610" s="2" t="s">
        <v>239</v>
      </c>
      <c r="ED610" s="2" t="s">
        <v>275</v>
      </c>
      <c r="EE610" s="2" t="s">
        <v>813</v>
      </c>
      <c r="EF610" s="2" t="s">
        <v>4247</v>
      </c>
      <c r="EG610" s="2" t="s">
        <v>241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239</v>
      </c>
      <c r="EP610" s="2" t="s">
        <v>275</v>
      </c>
      <c r="EQ610" s="2" t="s">
        <v>755</v>
      </c>
      <c r="ER610" s="2" t="s">
        <v>2458</v>
      </c>
      <c r="ES610" s="2" t="s">
        <v>241</v>
      </c>
      <c r="ET610" s="2" t="s">
        <v>229</v>
      </c>
      <c r="EU610" s="4"/>
      <c r="EV610" s="8"/>
      <c r="EW610" s="4"/>
      <c r="EX610" s="8"/>
      <c r="EY610" s="7"/>
      <c r="EZ610" s="7"/>
      <c r="FA610" s="2" t="s">
        <v>239</v>
      </c>
      <c r="FB610" s="2" t="s">
        <v>275</v>
      </c>
      <c r="FC610" s="2" t="s">
        <v>702</v>
      </c>
      <c r="FD610" s="2" t="s">
        <v>1668</v>
      </c>
      <c r="FE610" s="2" t="s">
        <v>241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275</v>
      </c>
      <c r="FO610" s="2" t="s">
        <v>2275</v>
      </c>
      <c r="FP610" s="2" t="s">
        <v>1627</v>
      </c>
      <c r="FQ610" s="2" t="s">
        <v>241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229</v>
      </c>
      <c r="GA610" s="2" t="s">
        <v>229</v>
      </c>
      <c r="GB610" s="2" t="s">
        <v>229</v>
      </c>
      <c r="GC610" s="2" t="s">
        <v>229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272</v>
      </c>
      <c r="GL610" s="2" t="s">
        <v>275</v>
      </c>
      <c r="GM610" s="2" t="s">
        <v>229</v>
      </c>
      <c r="GN610" s="2" t="s">
        <v>229</v>
      </c>
      <c r="GO610" s="2" t="s">
        <v>241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272</v>
      </c>
      <c r="GX610" s="2" t="s">
        <v>275</v>
      </c>
      <c r="GY610" s="2" t="s">
        <v>229</v>
      </c>
      <c r="GZ610" s="2" t="s">
        <v>229</v>
      </c>
      <c r="HA610" s="2" t="s">
        <v>241</v>
      </c>
      <c r="HB610" s="2" t="s">
        <v>229</v>
      </c>
      <c r="HC610" s="4"/>
      <c r="HD610" s="8"/>
      <c r="HE610" s="4"/>
      <c r="HF610" s="8"/>
      <c r="HG610" s="7"/>
      <c r="HH610" s="7"/>
      <c r="HI610" s="2" t="s">
        <v>239</v>
      </c>
      <c r="HJ610" s="2" t="s">
        <v>275</v>
      </c>
      <c r="HK610" s="2" t="s">
        <v>711</v>
      </c>
      <c r="HL610" s="2" t="s">
        <v>1800</v>
      </c>
      <c r="HM610" s="2" t="s">
        <v>241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229</v>
      </c>
      <c r="HV610" s="2" t="s">
        <v>229</v>
      </c>
      <c r="HW610" s="2" t="s">
        <v>229</v>
      </c>
      <c r="HX610" s="2" t="s">
        <v>229</v>
      </c>
      <c r="HY610" s="2" t="s">
        <v>229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272</v>
      </c>
      <c r="IH610" s="2" t="s">
        <v>275</v>
      </c>
      <c r="II610" s="2" t="s">
        <v>229</v>
      </c>
      <c r="IJ610" s="2" t="s">
        <v>229</v>
      </c>
      <c r="IK610" s="2" t="s">
        <v>241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272</v>
      </c>
      <c r="IT610" s="2" t="s">
        <v>275</v>
      </c>
      <c r="IU610" s="2" t="s">
        <v>229</v>
      </c>
      <c r="IV610" s="2" t="s">
        <v>229</v>
      </c>
      <c r="IW610" s="2" t="s">
        <v>241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229</v>
      </c>
      <c r="JF610" s="2" t="s">
        <v>229</v>
      </c>
      <c r="JG610" s="2" t="s">
        <v>229</v>
      </c>
      <c r="JH610" s="2" t="s">
        <v>229</v>
      </c>
      <c r="JI610" s="2" t="s">
        <v>229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229</v>
      </c>
      <c r="JR610" s="2" t="s">
        <v>229</v>
      </c>
      <c r="JS610" s="2" t="s">
        <v>229</v>
      </c>
      <c r="JT610" s="2" t="s">
        <v>229</v>
      </c>
      <c r="JU610" s="2" t="s">
        <v>229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281</v>
      </c>
      <c r="KD610" s="2" t="s">
        <v>275</v>
      </c>
      <c r="KE610" s="2" t="s">
        <v>229</v>
      </c>
      <c r="KF610" s="2" t="s">
        <v>229</v>
      </c>
      <c r="KG610" s="2" t="s">
        <v>241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229</v>
      </c>
      <c r="KP610" s="2" t="s">
        <v>229</v>
      </c>
      <c r="KQ610" s="2" t="s">
        <v>229</v>
      </c>
      <c r="KR610" s="2" t="s">
        <v>229</v>
      </c>
      <c r="KS610" s="2" t="s">
        <v>229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272</v>
      </c>
      <c r="LB610" s="2" t="s">
        <v>275</v>
      </c>
      <c r="LC610" s="2" t="s">
        <v>229</v>
      </c>
      <c r="LD610" s="2" t="s">
        <v>229</v>
      </c>
      <c r="LE610" s="2" t="s">
        <v>241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229</v>
      </c>
      <c r="LN610" s="2" t="s">
        <v>229</v>
      </c>
      <c r="LO610" s="2" t="s">
        <v>229</v>
      </c>
      <c r="LP610" s="2" t="s">
        <v>229</v>
      </c>
      <c r="LQ610" s="2" t="s">
        <v>229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239</v>
      </c>
      <c r="LZ610" s="2" t="s">
        <v>275</v>
      </c>
      <c r="MA610" s="2" t="s">
        <v>3078</v>
      </c>
      <c r="MB610" s="2" t="s">
        <v>229</v>
      </c>
      <c r="MC610" s="2" t="s">
        <v>241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229</v>
      </c>
      <c r="ML610" s="2" t="s">
        <v>229</v>
      </c>
      <c r="MM610" s="2" t="s">
        <v>229</v>
      </c>
      <c r="MN610" s="2" t="s">
        <v>229</v>
      </c>
      <c r="MO610" s="2" t="s">
        <v>229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272</v>
      </c>
      <c r="MX610" s="2" t="s">
        <v>226</v>
      </c>
      <c r="MY610" s="2" t="s">
        <v>229</v>
      </c>
      <c r="MZ610" s="2" t="s">
        <v>229</v>
      </c>
      <c r="NA610" s="2" t="s">
        <v>241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239</v>
      </c>
      <c r="NJ610" s="2" t="s">
        <v>275</v>
      </c>
      <c r="NK610" s="2" t="s">
        <v>773</v>
      </c>
      <c r="NL610" s="2" t="s">
        <v>813</v>
      </c>
      <c r="NM610" s="2" t="s">
        <v>241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272</v>
      </c>
      <c r="NV610" s="2" t="s">
        <v>275</v>
      </c>
      <c r="NW610" s="2" t="s">
        <v>229</v>
      </c>
      <c r="NX610" s="2" t="s">
        <v>229</v>
      </c>
      <c r="NY610" s="2" t="s">
        <v>241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229</v>
      </c>
      <c r="OH610" s="2" t="s">
        <v>229</v>
      </c>
      <c r="OI610" s="2" t="s">
        <v>229</v>
      </c>
      <c r="OJ610" s="2" t="s">
        <v>229</v>
      </c>
      <c r="OK610" s="2" t="s">
        <v>229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229</v>
      </c>
      <c r="OT610" s="2" t="s">
        <v>229</v>
      </c>
      <c r="OU610" s="2" t="s">
        <v>229</v>
      </c>
      <c r="OV610" s="2" t="s">
        <v>229</v>
      </c>
      <c r="OW610" s="2" t="s">
        <v>229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229</v>
      </c>
      <c r="PF610" s="2" t="s">
        <v>229</v>
      </c>
      <c r="PG610" s="2" t="s">
        <v>229</v>
      </c>
      <c r="PH610" s="2" t="s">
        <v>229</v>
      </c>
      <c r="PI610" s="2" t="s">
        <v>229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272</v>
      </c>
      <c r="PR610" s="2" t="s">
        <v>275</v>
      </c>
      <c r="PS610" s="2" t="s">
        <v>229</v>
      </c>
      <c r="PT610" s="2" t="s">
        <v>229</v>
      </c>
      <c r="PU610" s="2" t="s">
        <v>241</v>
      </c>
      <c r="PV610" s="2" t="s">
        <v>229</v>
      </c>
      <c r="PW610" s="4"/>
      <c r="PX610" s="8"/>
      <c r="PY610" s="4"/>
      <c r="PZ610" s="8"/>
      <c r="QA610" s="7"/>
      <c r="QB610" s="7"/>
      <c r="QC610" s="2" t="s">
        <v>281</v>
      </c>
      <c r="QD610" s="2" t="s">
        <v>275</v>
      </c>
      <c r="QE610" s="2" t="s">
        <v>229</v>
      </c>
      <c r="QF610" s="2" t="s">
        <v>229</v>
      </c>
      <c r="QG610" s="2" t="s">
        <v>241</v>
      </c>
      <c r="QH610" s="2" t="s">
        <v>229</v>
      </c>
      <c r="QI610" s="4"/>
      <c r="QJ610" s="8"/>
      <c r="QK610" s="4"/>
      <c r="QL610" s="8"/>
      <c r="QM610" s="7"/>
      <c r="QN610" s="7"/>
      <c r="QO610" s="2" t="s">
        <v>229</v>
      </c>
      <c r="QP610" s="2" t="s">
        <v>229</v>
      </c>
      <c r="QQ610" s="2" t="s">
        <v>229</v>
      </c>
      <c r="QR610" s="2" t="s">
        <v>229</v>
      </c>
      <c r="QS610" s="2" t="s">
        <v>229</v>
      </c>
      <c r="QT610" s="2" t="s">
        <v>229</v>
      </c>
      <c r="QU610" s="4"/>
      <c r="QV610" s="8"/>
      <c r="QW610" s="4"/>
      <c r="QX610" s="8"/>
      <c r="QY610" s="7"/>
      <c r="QZ610" s="7"/>
      <c r="RA610" s="2" t="s">
        <v>272</v>
      </c>
      <c r="RB610" s="2" t="s">
        <v>275</v>
      </c>
      <c r="RC610" s="2" t="s">
        <v>229</v>
      </c>
      <c r="RD610" s="2" t="s">
        <v>229</v>
      </c>
      <c r="RE610" s="2" t="s">
        <v>241</v>
      </c>
      <c r="RF610" s="2" t="s">
        <v>229</v>
      </c>
      <c r="RG610" s="4"/>
      <c r="RH610" s="8"/>
      <c r="RI610" s="4"/>
      <c r="RJ610" s="8"/>
      <c r="RK610" s="7"/>
      <c r="RL610" s="7"/>
      <c r="RM610" s="2" t="s">
        <v>229</v>
      </c>
      <c r="RN610" s="2" t="s">
        <v>229</v>
      </c>
      <c r="RO610" s="2" t="s">
        <v>229</v>
      </c>
      <c r="RP610" s="2" t="s">
        <v>229</v>
      </c>
      <c r="RQ610" s="2" t="s">
        <v>229</v>
      </c>
      <c r="RR610" s="2" t="s">
        <v>229</v>
      </c>
      <c r="RS610" s="4"/>
      <c r="RT610" s="8"/>
      <c r="RU610" s="4"/>
      <c r="RV610" s="8"/>
      <c r="RW610" s="7"/>
      <c r="RX610" s="7"/>
      <c r="RY610" s="2" t="s">
        <v>272</v>
      </c>
      <c r="RZ610" s="2" t="s">
        <v>275</v>
      </c>
      <c r="SA610" s="2" t="s">
        <v>229</v>
      </c>
      <c r="SB610" s="2" t="s">
        <v>229</v>
      </c>
      <c r="SC610" s="2" t="s">
        <v>241</v>
      </c>
      <c r="SD610" s="2" t="s">
        <v>229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</row>
    <row r="611">
      <c r="A611" s="2" t="s">
        <v>4248</v>
      </c>
      <c r="B611" s="2" t="s">
        <v>216</v>
      </c>
      <c r="C611" s="2" t="s">
        <v>3859</v>
      </c>
      <c r="D611" s="2" t="s">
        <v>3164</v>
      </c>
      <c r="E611" s="2" t="s">
        <v>3165</v>
      </c>
      <c r="F611" s="2" t="s">
        <v>4079</v>
      </c>
      <c r="G611" s="2" t="s">
        <v>2719</v>
      </c>
      <c r="H611" s="2" t="s">
        <v>4080</v>
      </c>
      <c r="I611" s="2" t="s">
        <v>4249</v>
      </c>
      <c r="J611" s="2" t="s">
        <v>2888</v>
      </c>
      <c r="K611" s="2" t="s">
        <v>481</v>
      </c>
      <c r="L611" s="3">
        <v>28.57</v>
      </c>
      <c r="M611" s="3">
        <v>30</v>
      </c>
      <c r="N611" s="3">
        <v>59.99</v>
      </c>
      <c r="O611" s="2" t="s">
        <v>226</v>
      </c>
      <c r="P611" s="2" t="s">
        <v>2046</v>
      </c>
      <c r="Q611" s="2" t="s">
        <v>228</v>
      </c>
      <c r="R611" s="2" t="s">
        <v>229</v>
      </c>
      <c r="S611" s="2" t="s">
        <v>4082</v>
      </c>
      <c r="T611" s="2" t="s">
        <v>3733</v>
      </c>
      <c r="U611" s="2" t="s">
        <v>232</v>
      </c>
      <c r="V611" s="2" t="s">
        <v>1142</v>
      </c>
      <c r="W611" s="2" t="s">
        <v>1009</v>
      </c>
      <c r="X611" s="2" t="s">
        <v>229</v>
      </c>
      <c r="Y611" s="2" t="s">
        <v>229</v>
      </c>
      <c r="Z611" s="4"/>
      <c r="AA611" s="4">
        <f>=ROUNDDOWN({0},0)</f>
      </c>
      <c r="AB611" s="5"/>
      <c r="AC611" s="2" t="s">
        <v>3918</v>
      </c>
      <c r="AD611" s="4">
        <v>90</v>
      </c>
      <c r="AE611" s="4">
        <v>270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229</v>
      </c>
      <c r="AW611" s="8" t="s">
        <v>229</v>
      </c>
      <c r="AX611" s="4" t="s">
        <v>229</v>
      </c>
      <c r="AY611" s="8" t="s">
        <v>229</v>
      </c>
      <c r="AZ611" s="7" t="s">
        <v>229</v>
      </c>
      <c r="BA611" s="7" t="s">
        <v>229</v>
      </c>
      <c r="BB611" s="7"/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/>
      <c r="BJ611" s="4"/>
      <c r="BK611" s="8"/>
      <c r="BL611" s="2" t="s">
        <v>229</v>
      </c>
      <c r="BM611" s="7"/>
      <c r="BN611" s="7"/>
      <c r="BO611" s="4"/>
      <c r="BP611" s="8"/>
      <c r="BQ611" s="4"/>
      <c r="BR611" s="8"/>
      <c r="BS611" s="7"/>
      <c r="BT611" s="7"/>
      <c r="BU611" s="2" t="s">
        <v>664</v>
      </c>
      <c r="BV611" s="2" t="s">
        <v>226</v>
      </c>
      <c r="BW611" s="2" t="s">
        <v>229</v>
      </c>
      <c r="BX611" s="2" t="s">
        <v>229</v>
      </c>
      <c r="BY611" s="2" t="s">
        <v>241</v>
      </c>
      <c r="BZ611" s="2" t="s">
        <v>229</v>
      </c>
      <c r="CA611" s="4"/>
      <c r="CB611" s="8"/>
      <c r="CC611" s="4"/>
      <c r="CD611" s="8"/>
      <c r="CE611" s="7"/>
      <c r="CF611" s="7"/>
      <c r="CG611" s="2" t="s">
        <v>272</v>
      </c>
      <c r="CH611" s="2" t="s">
        <v>226</v>
      </c>
      <c r="CI611" s="2" t="s">
        <v>229</v>
      </c>
      <c r="CJ611" s="2" t="s">
        <v>229</v>
      </c>
      <c r="CK611" s="2" t="s">
        <v>241</v>
      </c>
      <c r="CL611" s="2" t="s">
        <v>229</v>
      </c>
      <c r="CM611" s="4"/>
      <c r="CN611" s="8"/>
      <c r="CO611" s="4"/>
      <c r="CP611" s="8"/>
      <c r="CQ611" s="7"/>
      <c r="CR611" s="7"/>
      <c r="CS611" s="2" t="s">
        <v>272</v>
      </c>
      <c r="CT611" s="2" t="s">
        <v>226</v>
      </c>
      <c r="CU611" s="2" t="s">
        <v>229</v>
      </c>
      <c r="CV611" s="2" t="s">
        <v>229</v>
      </c>
      <c r="CW611" s="2" t="s">
        <v>241</v>
      </c>
      <c r="CX611" s="2" t="s">
        <v>229</v>
      </c>
      <c r="CY611" s="4"/>
      <c r="CZ611" s="8"/>
      <c r="DA611" s="4"/>
      <c r="DB611" s="8"/>
      <c r="DC611" s="7"/>
      <c r="DD611" s="7"/>
      <c r="DE611" s="2" t="s">
        <v>272</v>
      </c>
      <c r="DF611" s="2" t="s">
        <v>226</v>
      </c>
      <c r="DG611" s="2" t="s">
        <v>229</v>
      </c>
      <c r="DH611" s="2" t="s">
        <v>229</v>
      </c>
      <c r="DI611" s="2" t="s">
        <v>241</v>
      </c>
      <c r="DJ611" s="2" t="s">
        <v>229</v>
      </c>
      <c r="DK611" s="4"/>
      <c r="DL611" s="8"/>
      <c r="DM611" s="4"/>
      <c r="DN611" s="8"/>
      <c r="DO611" s="7"/>
      <c r="DP611" s="7"/>
      <c r="DQ611" s="2" t="s">
        <v>239</v>
      </c>
      <c r="DR611" s="2" t="s">
        <v>226</v>
      </c>
      <c r="DS611" s="2" t="s">
        <v>229</v>
      </c>
      <c r="DT611" s="2" t="s">
        <v>229</v>
      </c>
      <c r="DU611" s="2" t="s">
        <v>241</v>
      </c>
      <c r="DV611" s="2" t="s">
        <v>229</v>
      </c>
      <c r="DW611" s="4"/>
      <c r="DX611" s="8"/>
      <c r="DY611" s="4"/>
      <c r="DZ611" s="8"/>
      <c r="EA611" s="7"/>
      <c r="EB611" s="7"/>
      <c r="EC611" s="2" t="s">
        <v>272</v>
      </c>
      <c r="ED611" s="2" t="s">
        <v>226</v>
      </c>
      <c r="EE611" s="2" t="s">
        <v>229</v>
      </c>
      <c r="EF611" s="2" t="s">
        <v>229</v>
      </c>
      <c r="EG611" s="2" t="s">
        <v>241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272</v>
      </c>
      <c r="EP611" s="2" t="s">
        <v>226</v>
      </c>
      <c r="EQ611" s="2" t="s">
        <v>229</v>
      </c>
      <c r="ER611" s="2" t="s">
        <v>229</v>
      </c>
      <c r="ES611" s="2" t="s">
        <v>241</v>
      </c>
      <c r="ET611" s="2" t="s">
        <v>229</v>
      </c>
      <c r="EU611" s="4"/>
      <c r="EV611" s="8"/>
      <c r="EW611" s="4"/>
      <c r="EX611" s="8"/>
      <c r="EY611" s="7"/>
      <c r="EZ611" s="7"/>
      <c r="FA611" s="2" t="s">
        <v>267</v>
      </c>
      <c r="FB611" s="2" t="s">
        <v>226</v>
      </c>
      <c r="FC611" s="2" t="s">
        <v>229</v>
      </c>
      <c r="FD611" s="2" t="s">
        <v>229</v>
      </c>
      <c r="FE611" s="2" t="s">
        <v>241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226</v>
      </c>
      <c r="FO611" s="2" t="s">
        <v>229</v>
      </c>
      <c r="FP611" s="2" t="s">
        <v>229</v>
      </c>
      <c r="FQ611" s="2" t="s">
        <v>241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226</v>
      </c>
      <c r="GA611" s="2" t="s">
        <v>229</v>
      </c>
      <c r="GB611" s="2" t="s">
        <v>229</v>
      </c>
      <c r="GC611" s="2" t="s">
        <v>241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272</v>
      </c>
      <c r="GL611" s="2" t="s">
        <v>226</v>
      </c>
      <c r="GM611" s="2" t="s">
        <v>229</v>
      </c>
      <c r="GN611" s="2" t="s">
        <v>229</v>
      </c>
      <c r="GO611" s="2" t="s">
        <v>241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272</v>
      </c>
      <c r="GX611" s="2" t="s">
        <v>226</v>
      </c>
      <c r="GY611" s="2" t="s">
        <v>229</v>
      </c>
      <c r="GZ611" s="2" t="s">
        <v>229</v>
      </c>
      <c r="HA611" s="2" t="s">
        <v>241</v>
      </c>
      <c r="HB611" s="2" t="s">
        <v>229</v>
      </c>
      <c r="HC611" s="4"/>
      <c r="HD611" s="8"/>
      <c r="HE611" s="4"/>
      <c r="HF611" s="8"/>
      <c r="HG611" s="7"/>
      <c r="HH611" s="7"/>
      <c r="HI611" s="2" t="s">
        <v>272</v>
      </c>
      <c r="HJ611" s="2" t="s">
        <v>226</v>
      </c>
      <c r="HK611" s="2" t="s">
        <v>229</v>
      </c>
      <c r="HL611" s="2" t="s">
        <v>229</v>
      </c>
      <c r="HM611" s="2" t="s">
        <v>241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272</v>
      </c>
      <c r="HV611" s="2" t="s">
        <v>226</v>
      </c>
      <c r="HW611" s="2" t="s">
        <v>229</v>
      </c>
      <c r="HX611" s="2" t="s">
        <v>229</v>
      </c>
      <c r="HY611" s="2" t="s">
        <v>241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272</v>
      </c>
      <c r="IH611" s="2" t="s">
        <v>226</v>
      </c>
      <c r="II611" s="2" t="s">
        <v>229</v>
      </c>
      <c r="IJ611" s="2" t="s">
        <v>229</v>
      </c>
      <c r="IK611" s="2" t="s">
        <v>241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664</v>
      </c>
      <c r="IT611" s="2" t="s">
        <v>226</v>
      </c>
      <c r="IU611" s="2" t="s">
        <v>229</v>
      </c>
      <c r="IV611" s="2" t="s">
        <v>229</v>
      </c>
      <c r="IW611" s="2" t="s">
        <v>241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272</v>
      </c>
      <c r="JF611" s="2" t="s">
        <v>226</v>
      </c>
      <c r="JG611" s="2" t="s">
        <v>229</v>
      </c>
      <c r="JH611" s="2" t="s">
        <v>229</v>
      </c>
      <c r="JI611" s="2" t="s">
        <v>241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272</v>
      </c>
      <c r="JR611" s="2" t="s">
        <v>226</v>
      </c>
      <c r="JS611" s="2" t="s">
        <v>229</v>
      </c>
      <c r="JT611" s="2" t="s">
        <v>229</v>
      </c>
      <c r="JU611" s="2" t="s">
        <v>241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272</v>
      </c>
      <c r="KD611" s="2" t="s">
        <v>226</v>
      </c>
      <c r="KE611" s="2" t="s">
        <v>229</v>
      </c>
      <c r="KF611" s="2" t="s">
        <v>229</v>
      </c>
      <c r="KG611" s="2" t="s">
        <v>241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272</v>
      </c>
      <c r="KP611" s="2" t="s">
        <v>226</v>
      </c>
      <c r="KQ611" s="2" t="s">
        <v>229</v>
      </c>
      <c r="KR611" s="2" t="s">
        <v>229</v>
      </c>
      <c r="KS611" s="2" t="s">
        <v>241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272</v>
      </c>
      <c r="LB611" s="2" t="s">
        <v>226</v>
      </c>
      <c r="LC611" s="2" t="s">
        <v>229</v>
      </c>
      <c r="LD611" s="2" t="s">
        <v>229</v>
      </c>
      <c r="LE611" s="2" t="s">
        <v>241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272</v>
      </c>
      <c r="LN611" s="2" t="s">
        <v>226</v>
      </c>
      <c r="LO611" s="2" t="s">
        <v>229</v>
      </c>
      <c r="LP611" s="2" t="s">
        <v>229</v>
      </c>
      <c r="LQ611" s="2" t="s">
        <v>241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664</v>
      </c>
      <c r="LZ611" s="2" t="s">
        <v>226</v>
      </c>
      <c r="MA611" s="2" t="s">
        <v>229</v>
      </c>
      <c r="MB611" s="2" t="s">
        <v>229</v>
      </c>
      <c r="MC611" s="2" t="s">
        <v>241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272</v>
      </c>
      <c r="ML611" s="2" t="s">
        <v>226</v>
      </c>
      <c r="MM611" s="2" t="s">
        <v>229</v>
      </c>
      <c r="MN611" s="2" t="s">
        <v>229</v>
      </c>
      <c r="MO611" s="2" t="s">
        <v>241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272</v>
      </c>
      <c r="MX611" s="2" t="s">
        <v>226</v>
      </c>
      <c r="MY611" s="2" t="s">
        <v>229</v>
      </c>
      <c r="MZ611" s="2" t="s">
        <v>229</v>
      </c>
      <c r="NA611" s="2" t="s">
        <v>241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229</v>
      </c>
      <c r="NJ611" s="2" t="s">
        <v>229</v>
      </c>
      <c r="NK611" s="2" t="s">
        <v>229</v>
      </c>
      <c r="NL611" s="2" t="s">
        <v>229</v>
      </c>
      <c r="NM611" s="2" t="s">
        <v>229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272</v>
      </c>
      <c r="NV611" s="2" t="s">
        <v>226</v>
      </c>
      <c r="NW611" s="2" t="s">
        <v>229</v>
      </c>
      <c r="NX611" s="2" t="s">
        <v>229</v>
      </c>
      <c r="NY611" s="2" t="s">
        <v>241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272</v>
      </c>
      <c r="OH611" s="2" t="s">
        <v>226</v>
      </c>
      <c r="OI611" s="2" t="s">
        <v>229</v>
      </c>
      <c r="OJ611" s="2" t="s">
        <v>229</v>
      </c>
      <c r="OK611" s="2" t="s">
        <v>241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229</v>
      </c>
      <c r="OT611" s="2" t="s">
        <v>229</v>
      </c>
      <c r="OU611" s="2" t="s">
        <v>229</v>
      </c>
      <c r="OV611" s="2" t="s">
        <v>229</v>
      </c>
      <c r="OW611" s="2" t="s">
        <v>229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229</v>
      </c>
      <c r="PF611" s="2" t="s">
        <v>229</v>
      </c>
      <c r="PG611" s="2" t="s">
        <v>229</v>
      </c>
      <c r="PH611" s="2" t="s">
        <v>229</v>
      </c>
      <c r="PI611" s="2" t="s">
        <v>229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272</v>
      </c>
      <c r="PR611" s="2" t="s">
        <v>226</v>
      </c>
      <c r="PS611" s="2" t="s">
        <v>229</v>
      </c>
      <c r="PT611" s="2" t="s">
        <v>229</v>
      </c>
      <c r="PU611" s="2" t="s">
        <v>241</v>
      </c>
      <c r="PV611" s="2" t="s">
        <v>229</v>
      </c>
      <c r="PW611" s="4"/>
      <c r="PX611" s="8"/>
      <c r="PY611" s="4"/>
      <c r="PZ611" s="8"/>
      <c r="QA611" s="7"/>
      <c r="QB611" s="7"/>
      <c r="QC611" s="2" t="s">
        <v>281</v>
      </c>
      <c r="QD611" s="2" t="s">
        <v>226</v>
      </c>
      <c r="QE611" s="2" t="s">
        <v>229</v>
      </c>
      <c r="QF611" s="2" t="s">
        <v>229</v>
      </c>
      <c r="QG611" s="2" t="s">
        <v>241</v>
      </c>
      <c r="QH611" s="2" t="s">
        <v>229</v>
      </c>
      <c r="QI611" s="4"/>
      <c r="QJ611" s="8"/>
      <c r="QK611" s="4"/>
      <c r="QL611" s="8"/>
      <c r="QM611" s="7"/>
      <c r="QN611" s="7"/>
      <c r="QO611" s="2" t="s">
        <v>272</v>
      </c>
      <c r="QP611" s="2" t="s">
        <v>226</v>
      </c>
      <c r="QQ611" s="2" t="s">
        <v>229</v>
      </c>
      <c r="QR611" s="2" t="s">
        <v>229</v>
      </c>
      <c r="QS611" s="2" t="s">
        <v>241</v>
      </c>
      <c r="QT611" s="2" t="s">
        <v>229</v>
      </c>
      <c r="QU611" s="4"/>
      <c r="QV611" s="8"/>
      <c r="QW611" s="4"/>
      <c r="QX611" s="8"/>
      <c r="QY611" s="7"/>
      <c r="QZ611" s="7"/>
      <c r="RA611" s="2" t="s">
        <v>272</v>
      </c>
      <c r="RB611" s="2" t="s">
        <v>226</v>
      </c>
      <c r="RC611" s="2" t="s">
        <v>229</v>
      </c>
      <c r="RD611" s="2" t="s">
        <v>229</v>
      </c>
      <c r="RE611" s="2" t="s">
        <v>241</v>
      </c>
      <c r="RF611" s="2" t="s">
        <v>229</v>
      </c>
      <c r="RG611" s="4"/>
      <c r="RH611" s="8"/>
      <c r="RI611" s="4"/>
      <c r="RJ611" s="8"/>
      <c r="RK611" s="7"/>
      <c r="RL611" s="7"/>
      <c r="RM611" s="2" t="s">
        <v>272</v>
      </c>
      <c r="RN611" s="2" t="s">
        <v>226</v>
      </c>
      <c r="RO611" s="2" t="s">
        <v>229</v>
      </c>
      <c r="RP611" s="2" t="s">
        <v>229</v>
      </c>
      <c r="RQ611" s="2" t="s">
        <v>241</v>
      </c>
      <c r="RR611" s="2" t="s">
        <v>229</v>
      </c>
      <c r="RS611" s="4"/>
      <c r="RT611" s="8"/>
      <c r="RU611" s="4"/>
      <c r="RV611" s="8"/>
      <c r="RW611" s="7"/>
      <c r="RX611" s="7"/>
      <c r="RY611" s="2" t="s">
        <v>229</v>
      </c>
      <c r="RZ611" s="2" t="s">
        <v>229</v>
      </c>
      <c r="SA611" s="2" t="s">
        <v>229</v>
      </c>
      <c r="SB611" s="2" t="s">
        <v>229</v>
      </c>
      <c r="SC611" s="2" t="s">
        <v>229</v>
      </c>
      <c r="SD611" s="2" t="s">
        <v>229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>
        <v>90</v>
      </c>
      <c r="TG611" s="4"/>
      <c r="TH611" s="4"/>
      <c r="TI611" s="4"/>
      <c r="TJ611" s="4"/>
      <c r="TK611" s="4"/>
      <c r="TL611" s="4"/>
      <c r="TM611" s="4"/>
      <c r="TN611" s="4"/>
      <c r="TO611" s="4">
        <v>90</v>
      </c>
      <c r="TP611" s="4"/>
      <c r="TQ611" s="4"/>
      <c r="TR611" s="4"/>
      <c r="TS611" s="4"/>
      <c r="TT611" s="4"/>
      <c r="TU611" s="4"/>
      <c r="TV611" s="4">
        <v>90</v>
      </c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</row>
    <row r="612">
      <c r="A612" s="2" t="s">
        <v>4250</v>
      </c>
      <c r="B612" s="2" t="s">
        <v>216</v>
      </c>
      <c r="C612" s="2" t="s">
        <v>3859</v>
      </c>
      <c r="D612" s="2" t="s">
        <v>3164</v>
      </c>
      <c r="E612" s="2" t="s">
        <v>3165</v>
      </c>
      <c r="F612" s="2" t="s">
        <v>4079</v>
      </c>
      <c r="G612" s="2" t="s">
        <v>2719</v>
      </c>
      <c r="H612" s="2" t="s">
        <v>4080</v>
      </c>
      <c r="I612" s="2" t="s">
        <v>4249</v>
      </c>
      <c r="J612" s="2" t="s">
        <v>285</v>
      </c>
      <c r="K612" s="2" t="s">
        <v>481</v>
      </c>
      <c r="L612" s="3">
        <v>33.33</v>
      </c>
      <c r="M612" s="3">
        <v>35</v>
      </c>
      <c r="N612" s="3">
        <v>69.99</v>
      </c>
      <c r="O612" s="2" t="s">
        <v>226</v>
      </c>
      <c r="P612" s="2" t="s">
        <v>2046</v>
      </c>
      <c r="Q612" s="2" t="s">
        <v>228</v>
      </c>
      <c r="R612" s="2" t="s">
        <v>229</v>
      </c>
      <c r="S612" s="2" t="s">
        <v>4082</v>
      </c>
      <c r="T612" s="2" t="s">
        <v>3733</v>
      </c>
      <c r="U612" s="2" t="s">
        <v>286</v>
      </c>
      <c r="V612" s="2" t="s">
        <v>1142</v>
      </c>
      <c r="W612" s="2" t="s">
        <v>1009</v>
      </c>
      <c r="X612" s="2" t="s">
        <v>229</v>
      </c>
      <c r="Y612" s="2" t="s">
        <v>229</v>
      </c>
      <c r="Z612" s="4"/>
      <c r="AA612" s="4">
        <f>=ROUNDDOWN({0},0)</f>
      </c>
      <c r="AB612" s="5"/>
      <c r="AC612" s="2" t="s">
        <v>3918</v>
      </c>
      <c r="AD612" s="4">
        <v>90</v>
      </c>
      <c r="AE612" s="4">
        <v>270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229</v>
      </c>
      <c r="AW612" s="8" t="s">
        <v>229</v>
      </c>
      <c r="AX612" s="4" t="s">
        <v>229</v>
      </c>
      <c r="AY612" s="8" t="s">
        <v>229</v>
      </c>
      <c r="AZ612" s="7" t="s">
        <v>229</v>
      </c>
      <c r="BA612" s="7" t="s">
        <v>229</v>
      </c>
      <c r="BB612" s="7"/>
      <c r="BC612" s="4" t="s">
        <v>229</v>
      </c>
      <c r="BD612" s="8" t="s">
        <v>229</v>
      </c>
      <c r="BE612" s="4" t="s">
        <v>229</v>
      </c>
      <c r="BF612" s="8" t="s">
        <v>229</v>
      </c>
      <c r="BG612" s="7" t="s">
        <v>229</v>
      </c>
      <c r="BH612" s="7" t="s">
        <v>229</v>
      </c>
      <c r="BI612" s="7"/>
      <c r="BJ612" s="4"/>
      <c r="BK612" s="8"/>
      <c r="BL612" s="2" t="s">
        <v>229</v>
      </c>
      <c r="BM612" s="7"/>
      <c r="BN612" s="7"/>
      <c r="BO612" s="4"/>
      <c r="BP612" s="8"/>
      <c r="BQ612" s="4"/>
      <c r="BR612" s="8"/>
      <c r="BS612" s="7"/>
      <c r="BT612" s="7"/>
      <c r="BU612" s="2" t="s">
        <v>664</v>
      </c>
      <c r="BV612" s="2" t="s">
        <v>226</v>
      </c>
      <c r="BW612" s="2" t="s">
        <v>229</v>
      </c>
      <c r="BX612" s="2" t="s">
        <v>229</v>
      </c>
      <c r="BY612" s="2" t="s">
        <v>241</v>
      </c>
      <c r="BZ612" s="2" t="s">
        <v>229</v>
      </c>
      <c r="CA612" s="4"/>
      <c r="CB612" s="8"/>
      <c r="CC612" s="4"/>
      <c r="CD612" s="8"/>
      <c r="CE612" s="7"/>
      <c r="CF612" s="7"/>
      <c r="CG612" s="2" t="s">
        <v>272</v>
      </c>
      <c r="CH612" s="2" t="s">
        <v>226</v>
      </c>
      <c r="CI612" s="2" t="s">
        <v>229</v>
      </c>
      <c r="CJ612" s="2" t="s">
        <v>229</v>
      </c>
      <c r="CK612" s="2" t="s">
        <v>241</v>
      </c>
      <c r="CL612" s="2" t="s">
        <v>229</v>
      </c>
      <c r="CM612" s="4"/>
      <c r="CN612" s="8"/>
      <c r="CO612" s="4"/>
      <c r="CP612" s="8"/>
      <c r="CQ612" s="7"/>
      <c r="CR612" s="7"/>
      <c r="CS612" s="2" t="s">
        <v>272</v>
      </c>
      <c r="CT612" s="2" t="s">
        <v>226</v>
      </c>
      <c r="CU612" s="2" t="s">
        <v>229</v>
      </c>
      <c r="CV612" s="2" t="s">
        <v>229</v>
      </c>
      <c r="CW612" s="2" t="s">
        <v>241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272</v>
      </c>
      <c r="DF612" s="2" t="s">
        <v>226</v>
      </c>
      <c r="DG612" s="2" t="s">
        <v>229</v>
      </c>
      <c r="DH612" s="2" t="s">
        <v>229</v>
      </c>
      <c r="DI612" s="2" t="s">
        <v>241</v>
      </c>
      <c r="DJ612" s="2" t="s">
        <v>229</v>
      </c>
      <c r="DK612" s="4"/>
      <c r="DL612" s="8"/>
      <c r="DM612" s="4"/>
      <c r="DN612" s="8"/>
      <c r="DO612" s="7"/>
      <c r="DP612" s="7"/>
      <c r="DQ612" s="2" t="s">
        <v>239</v>
      </c>
      <c r="DR612" s="2" t="s">
        <v>226</v>
      </c>
      <c r="DS612" s="2" t="s">
        <v>229</v>
      </c>
      <c r="DT612" s="2" t="s">
        <v>229</v>
      </c>
      <c r="DU612" s="2" t="s">
        <v>241</v>
      </c>
      <c r="DV612" s="2" t="s">
        <v>229</v>
      </c>
      <c r="DW612" s="4"/>
      <c r="DX612" s="8"/>
      <c r="DY612" s="4"/>
      <c r="DZ612" s="8"/>
      <c r="EA612" s="7"/>
      <c r="EB612" s="7"/>
      <c r="EC612" s="2" t="s">
        <v>272</v>
      </c>
      <c r="ED612" s="2" t="s">
        <v>226</v>
      </c>
      <c r="EE612" s="2" t="s">
        <v>229</v>
      </c>
      <c r="EF612" s="2" t="s">
        <v>229</v>
      </c>
      <c r="EG612" s="2" t="s">
        <v>241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272</v>
      </c>
      <c r="EP612" s="2" t="s">
        <v>226</v>
      </c>
      <c r="EQ612" s="2" t="s">
        <v>229</v>
      </c>
      <c r="ER612" s="2" t="s">
        <v>229</v>
      </c>
      <c r="ES612" s="2" t="s">
        <v>241</v>
      </c>
      <c r="ET612" s="2" t="s">
        <v>229</v>
      </c>
      <c r="EU612" s="4"/>
      <c r="EV612" s="8"/>
      <c r="EW612" s="4"/>
      <c r="EX612" s="8"/>
      <c r="EY612" s="7"/>
      <c r="EZ612" s="7"/>
      <c r="FA612" s="2" t="s">
        <v>267</v>
      </c>
      <c r="FB612" s="2" t="s">
        <v>226</v>
      </c>
      <c r="FC612" s="2" t="s">
        <v>229</v>
      </c>
      <c r="FD612" s="2" t="s">
        <v>229</v>
      </c>
      <c r="FE612" s="2" t="s">
        <v>241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226</v>
      </c>
      <c r="FO612" s="2" t="s">
        <v>229</v>
      </c>
      <c r="FP612" s="2" t="s">
        <v>229</v>
      </c>
      <c r="FQ612" s="2" t="s">
        <v>241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226</v>
      </c>
      <c r="GA612" s="2" t="s">
        <v>229</v>
      </c>
      <c r="GB612" s="2" t="s">
        <v>229</v>
      </c>
      <c r="GC612" s="2" t="s">
        <v>241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272</v>
      </c>
      <c r="GL612" s="2" t="s">
        <v>226</v>
      </c>
      <c r="GM612" s="2" t="s">
        <v>229</v>
      </c>
      <c r="GN612" s="2" t="s">
        <v>229</v>
      </c>
      <c r="GO612" s="2" t="s">
        <v>241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272</v>
      </c>
      <c r="GX612" s="2" t="s">
        <v>226</v>
      </c>
      <c r="GY612" s="2" t="s">
        <v>229</v>
      </c>
      <c r="GZ612" s="2" t="s">
        <v>229</v>
      </c>
      <c r="HA612" s="2" t="s">
        <v>241</v>
      </c>
      <c r="HB612" s="2" t="s">
        <v>229</v>
      </c>
      <c r="HC612" s="4"/>
      <c r="HD612" s="8"/>
      <c r="HE612" s="4"/>
      <c r="HF612" s="8"/>
      <c r="HG612" s="7"/>
      <c r="HH612" s="7"/>
      <c r="HI612" s="2" t="s">
        <v>272</v>
      </c>
      <c r="HJ612" s="2" t="s">
        <v>226</v>
      </c>
      <c r="HK612" s="2" t="s">
        <v>229</v>
      </c>
      <c r="HL612" s="2" t="s">
        <v>229</v>
      </c>
      <c r="HM612" s="2" t="s">
        <v>241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272</v>
      </c>
      <c r="HV612" s="2" t="s">
        <v>226</v>
      </c>
      <c r="HW612" s="2" t="s">
        <v>229</v>
      </c>
      <c r="HX612" s="2" t="s">
        <v>229</v>
      </c>
      <c r="HY612" s="2" t="s">
        <v>241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272</v>
      </c>
      <c r="IH612" s="2" t="s">
        <v>226</v>
      </c>
      <c r="II612" s="2" t="s">
        <v>229</v>
      </c>
      <c r="IJ612" s="2" t="s">
        <v>229</v>
      </c>
      <c r="IK612" s="2" t="s">
        <v>241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664</v>
      </c>
      <c r="IT612" s="2" t="s">
        <v>226</v>
      </c>
      <c r="IU612" s="2" t="s">
        <v>229</v>
      </c>
      <c r="IV612" s="2" t="s">
        <v>229</v>
      </c>
      <c r="IW612" s="2" t="s">
        <v>241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272</v>
      </c>
      <c r="JF612" s="2" t="s">
        <v>226</v>
      </c>
      <c r="JG612" s="2" t="s">
        <v>229</v>
      </c>
      <c r="JH612" s="2" t="s">
        <v>229</v>
      </c>
      <c r="JI612" s="2" t="s">
        <v>241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272</v>
      </c>
      <c r="JR612" s="2" t="s">
        <v>226</v>
      </c>
      <c r="JS612" s="2" t="s">
        <v>229</v>
      </c>
      <c r="JT612" s="2" t="s">
        <v>229</v>
      </c>
      <c r="JU612" s="2" t="s">
        <v>241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272</v>
      </c>
      <c r="KD612" s="2" t="s">
        <v>226</v>
      </c>
      <c r="KE612" s="2" t="s">
        <v>229</v>
      </c>
      <c r="KF612" s="2" t="s">
        <v>229</v>
      </c>
      <c r="KG612" s="2" t="s">
        <v>241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272</v>
      </c>
      <c r="KP612" s="2" t="s">
        <v>226</v>
      </c>
      <c r="KQ612" s="2" t="s">
        <v>229</v>
      </c>
      <c r="KR612" s="2" t="s">
        <v>229</v>
      </c>
      <c r="KS612" s="2" t="s">
        <v>241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272</v>
      </c>
      <c r="LB612" s="2" t="s">
        <v>226</v>
      </c>
      <c r="LC612" s="2" t="s">
        <v>229</v>
      </c>
      <c r="LD612" s="2" t="s">
        <v>229</v>
      </c>
      <c r="LE612" s="2" t="s">
        <v>241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272</v>
      </c>
      <c r="LN612" s="2" t="s">
        <v>226</v>
      </c>
      <c r="LO612" s="2" t="s">
        <v>229</v>
      </c>
      <c r="LP612" s="2" t="s">
        <v>229</v>
      </c>
      <c r="LQ612" s="2" t="s">
        <v>241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664</v>
      </c>
      <c r="LZ612" s="2" t="s">
        <v>226</v>
      </c>
      <c r="MA612" s="2" t="s">
        <v>229</v>
      </c>
      <c r="MB612" s="2" t="s">
        <v>229</v>
      </c>
      <c r="MC612" s="2" t="s">
        <v>241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272</v>
      </c>
      <c r="ML612" s="2" t="s">
        <v>226</v>
      </c>
      <c r="MM612" s="2" t="s">
        <v>229</v>
      </c>
      <c r="MN612" s="2" t="s">
        <v>229</v>
      </c>
      <c r="MO612" s="2" t="s">
        <v>241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272</v>
      </c>
      <c r="MX612" s="2" t="s">
        <v>226</v>
      </c>
      <c r="MY612" s="2" t="s">
        <v>229</v>
      </c>
      <c r="MZ612" s="2" t="s">
        <v>229</v>
      </c>
      <c r="NA612" s="2" t="s">
        <v>241</v>
      </c>
      <c r="NB612" s="2" t="s">
        <v>229</v>
      </c>
      <c r="NC612" s="4"/>
      <c r="ND612" s="8"/>
      <c r="NE612" s="4"/>
      <c r="NF612" s="8"/>
      <c r="NG612" s="7"/>
      <c r="NH612" s="7"/>
      <c r="NI612" s="2" t="s">
        <v>229</v>
      </c>
      <c r="NJ612" s="2" t="s">
        <v>229</v>
      </c>
      <c r="NK612" s="2" t="s">
        <v>229</v>
      </c>
      <c r="NL612" s="2" t="s">
        <v>229</v>
      </c>
      <c r="NM612" s="2" t="s">
        <v>229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272</v>
      </c>
      <c r="NV612" s="2" t="s">
        <v>226</v>
      </c>
      <c r="NW612" s="2" t="s">
        <v>229</v>
      </c>
      <c r="NX612" s="2" t="s">
        <v>229</v>
      </c>
      <c r="NY612" s="2" t="s">
        <v>241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272</v>
      </c>
      <c r="OH612" s="2" t="s">
        <v>226</v>
      </c>
      <c r="OI612" s="2" t="s">
        <v>229</v>
      </c>
      <c r="OJ612" s="2" t="s">
        <v>229</v>
      </c>
      <c r="OK612" s="2" t="s">
        <v>241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229</v>
      </c>
      <c r="OT612" s="2" t="s">
        <v>229</v>
      </c>
      <c r="OU612" s="2" t="s">
        <v>229</v>
      </c>
      <c r="OV612" s="2" t="s">
        <v>229</v>
      </c>
      <c r="OW612" s="2" t="s">
        <v>229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229</v>
      </c>
      <c r="PF612" s="2" t="s">
        <v>229</v>
      </c>
      <c r="PG612" s="2" t="s">
        <v>229</v>
      </c>
      <c r="PH612" s="2" t="s">
        <v>229</v>
      </c>
      <c r="PI612" s="2" t="s">
        <v>229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272</v>
      </c>
      <c r="PR612" s="2" t="s">
        <v>226</v>
      </c>
      <c r="PS612" s="2" t="s">
        <v>229</v>
      </c>
      <c r="PT612" s="2" t="s">
        <v>229</v>
      </c>
      <c r="PU612" s="2" t="s">
        <v>241</v>
      </c>
      <c r="PV612" s="2" t="s">
        <v>229</v>
      </c>
      <c r="PW612" s="4"/>
      <c r="PX612" s="8"/>
      <c r="PY612" s="4"/>
      <c r="PZ612" s="8"/>
      <c r="QA612" s="7"/>
      <c r="QB612" s="7"/>
      <c r="QC612" s="2" t="s">
        <v>281</v>
      </c>
      <c r="QD612" s="2" t="s">
        <v>226</v>
      </c>
      <c r="QE612" s="2" t="s">
        <v>229</v>
      </c>
      <c r="QF612" s="2" t="s">
        <v>229</v>
      </c>
      <c r="QG612" s="2" t="s">
        <v>241</v>
      </c>
      <c r="QH612" s="2" t="s">
        <v>229</v>
      </c>
      <c r="QI612" s="4"/>
      <c r="QJ612" s="8"/>
      <c r="QK612" s="4"/>
      <c r="QL612" s="8"/>
      <c r="QM612" s="7"/>
      <c r="QN612" s="7"/>
      <c r="QO612" s="2" t="s">
        <v>272</v>
      </c>
      <c r="QP612" s="2" t="s">
        <v>226</v>
      </c>
      <c r="QQ612" s="2" t="s">
        <v>229</v>
      </c>
      <c r="QR612" s="2" t="s">
        <v>229</v>
      </c>
      <c r="QS612" s="2" t="s">
        <v>241</v>
      </c>
      <c r="QT612" s="2" t="s">
        <v>229</v>
      </c>
      <c r="QU612" s="4"/>
      <c r="QV612" s="8"/>
      <c r="QW612" s="4"/>
      <c r="QX612" s="8"/>
      <c r="QY612" s="7"/>
      <c r="QZ612" s="7"/>
      <c r="RA612" s="2" t="s">
        <v>272</v>
      </c>
      <c r="RB612" s="2" t="s">
        <v>226</v>
      </c>
      <c r="RC612" s="2" t="s">
        <v>229</v>
      </c>
      <c r="RD612" s="2" t="s">
        <v>229</v>
      </c>
      <c r="RE612" s="2" t="s">
        <v>241</v>
      </c>
      <c r="RF612" s="2" t="s">
        <v>229</v>
      </c>
      <c r="RG612" s="4"/>
      <c r="RH612" s="8"/>
      <c r="RI612" s="4"/>
      <c r="RJ612" s="8"/>
      <c r="RK612" s="7"/>
      <c r="RL612" s="7"/>
      <c r="RM612" s="2" t="s">
        <v>272</v>
      </c>
      <c r="RN612" s="2" t="s">
        <v>226</v>
      </c>
      <c r="RO612" s="2" t="s">
        <v>229</v>
      </c>
      <c r="RP612" s="2" t="s">
        <v>229</v>
      </c>
      <c r="RQ612" s="2" t="s">
        <v>241</v>
      </c>
      <c r="RR612" s="2" t="s">
        <v>229</v>
      </c>
      <c r="RS612" s="4"/>
      <c r="RT612" s="8"/>
      <c r="RU612" s="4"/>
      <c r="RV612" s="8"/>
      <c r="RW612" s="7"/>
      <c r="RX612" s="7"/>
      <c r="RY612" s="2" t="s">
        <v>229</v>
      </c>
      <c r="RZ612" s="2" t="s">
        <v>229</v>
      </c>
      <c r="SA612" s="2" t="s">
        <v>229</v>
      </c>
      <c r="SB612" s="2" t="s">
        <v>229</v>
      </c>
      <c r="SC612" s="2" t="s">
        <v>229</v>
      </c>
      <c r="SD612" s="2" t="s">
        <v>229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>
        <v>90</v>
      </c>
      <c r="TG612" s="4"/>
      <c r="TH612" s="4"/>
      <c r="TI612" s="4"/>
      <c r="TJ612" s="4"/>
      <c r="TK612" s="4"/>
      <c r="TL612" s="4"/>
      <c r="TM612" s="4"/>
      <c r="TN612" s="4"/>
      <c r="TO612" s="4">
        <v>90</v>
      </c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>
        <v>90</v>
      </c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</row>
    <row r="613">
      <c r="A613" s="2" t="s">
        <v>4251</v>
      </c>
      <c r="B613" s="2" t="s">
        <v>216</v>
      </c>
      <c r="C613" s="2" t="s">
        <v>4252</v>
      </c>
      <c r="D613" s="2" t="s">
        <v>218</v>
      </c>
      <c r="E613" s="2" t="s">
        <v>219</v>
      </c>
      <c r="F613" s="2" t="s">
        <v>4253</v>
      </c>
      <c r="G613" s="2" t="s">
        <v>4254</v>
      </c>
      <c r="H613" s="2" t="s">
        <v>3699</v>
      </c>
      <c r="I613" s="2" t="s">
        <v>4255</v>
      </c>
      <c r="J613" s="2" t="s">
        <v>224</v>
      </c>
      <c r="K613" s="2" t="s">
        <v>4256</v>
      </c>
      <c r="L613" s="3">
        <v>33.33</v>
      </c>
      <c r="M613" s="3">
        <v>35</v>
      </c>
      <c r="N613" s="3">
        <v>69.99</v>
      </c>
      <c r="O613" s="2" t="s">
        <v>226</v>
      </c>
      <c r="P613" s="2" t="s">
        <v>342</v>
      </c>
      <c r="Q613" s="2" t="s">
        <v>228</v>
      </c>
      <c r="R613" s="2" t="s">
        <v>229</v>
      </c>
      <c r="S613" s="2" t="s">
        <v>4257</v>
      </c>
      <c r="T613" s="2" t="s">
        <v>4258</v>
      </c>
      <c r="U613" s="2" t="s">
        <v>232</v>
      </c>
      <c r="V613" s="2" t="s">
        <v>4077</v>
      </c>
      <c r="W613" s="2" t="s">
        <v>1009</v>
      </c>
      <c r="X613" s="2" t="s">
        <v>1143</v>
      </c>
      <c r="Y613" s="2" t="s">
        <v>4259</v>
      </c>
      <c r="Z613" s="4">
        <v>260</v>
      </c>
      <c r="AA613" s="4">
        <f>=ROUNDDOWN(10,0)</f>
      </c>
      <c r="AB613" s="5">
        <v>26</v>
      </c>
      <c r="AC613" s="2" t="s">
        <v>4260</v>
      </c>
      <c r="AD613" s="4">
        <v>180</v>
      </c>
      <c r="AE613" s="4">
        <v>680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34</v>
      </c>
      <c r="AQ613" s="8">
        <v>1363.75</v>
      </c>
      <c r="AR613" s="4">
        <v>36</v>
      </c>
      <c r="AS613" s="8">
        <v>1489.63</v>
      </c>
      <c r="AT613" s="7">
        <v>-0.0556</v>
      </c>
      <c r="AU613" s="7">
        <v>-0.0845</v>
      </c>
      <c r="AV613" s="4">
        <v>167</v>
      </c>
      <c r="AW613" s="8">
        <v>7546.42</v>
      </c>
      <c r="AX613" s="4">
        <v>100</v>
      </c>
      <c r="AY613" s="8">
        <v>4503.28</v>
      </c>
      <c r="AZ613" s="7">
        <v>0.67</v>
      </c>
      <c r="BA613" s="7">
        <v>0.6758</v>
      </c>
      <c r="BB613" s="7">
        <v>0.1807</v>
      </c>
      <c r="BC613" s="4">
        <v>265</v>
      </c>
      <c r="BD613" s="8">
        <v>11764.52</v>
      </c>
      <c r="BE613" s="4">
        <v>244</v>
      </c>
      <c r="BF613" s="8">
        <v>10977.64</v>
      </c>
      <c r="BG613" s="7">
        <v>0.0861</v>
      </c>
      <c r="BH613" s="7">
        <v>0.0717</v>
      </c>
      <c r="BI613" s="7">
        <v>0.6415</v>
      </c>
      <c r="BJ613" s="4">
        <v>34</v>
      </c>
      <c r="BK613" s="8">
        <v>1363.75</v>
      </c>
      <c r="BL613" s="2" t="s">
        <v>4261</v>
      </c>
      <c r="BM613" s="7">
        <v>1</v>
      </c>
      <c r="BN613" s="7">
        <v>1</v>
      </c>
      <c r="BO613" s="4">
        <v>24</v>
      </c>
      <c r="BP613" s="8">
        <v>996.96</v>
      </c>
      <c r="BQ613" s="4">
        <v>30</v>
      </c>
      <c r="BR613" s="8">
        <v>1246.2</v>
      </c>
      <c r="BS613" s="7">
        <v>-0.2</v>
      </c>
      <c r="BT613" s="7">
        <v>-0.2</v>
      </c>
      <c r="BU613" s="2" t="s">
        <v>239</v>
      </c>
      <c r="BV613" s="2" t="s">
        <v>226</v>
      </c>
      <c r="BW613" s="2" t="s">
        <v>229</v>
      </c>
      <c r="BX613" s="2" t="s">
        <v>3309</v>
      </c>
      <c r="BY613" s="2" t="s">
        <v>241</v>
      </c>
      <c r="BZ613" s="2" t="s">
        <v>229</v>
      </c>
      <c r="CA613" s="4">
        <v>1</v>
      </c>
      <c r="CB613" s="8">
        <v>40.56</v>
      </c>
      <c r="CC613" s="4">
        <v>3</v>
      </c>
      <c r="CD613" s="8">
        <v>121.68</v>
      </c>
      <c r="CE613" s="7">
        <v>-0.6667</v>
      </c>
      <c r="CF613" s="7">
        <v>-0.6667</v>
      </c>
      <c r="CG613" s="2" t="s">
        <v>239</v>
      </c>
      <c r="CH613" s="2" t="s">
        <v>226</v>
      </c>
      <c r="CI613" s="2" t="s">
        <v>3864</v>
      </c>
      <c r="CJ613" s="2" t="s">
        <v>1252</v>
      </c>
      <c r="CK613" s="2" t="s">
        <v>241</v>
      </c>
      <c r="CL613" s="2" t="s">
        <v>229</v>
      </c>
      <c r="CM613" s="4">
        <v>1</v>
      </c>
      <c r="CN613" s="8">
        <v>37.8</v>
      </c>
      <c r="CO613" s="4"/>
      <c r="CP613" s="8"/>
      <c r="CQ613" s="7"/>
      <c r="CR613" s="7"/>
      <c r="CS613" s="2" t="s">
        <v>239</v>
      </c>
      <c r="CT613" s="2" t="s">
        <v>226</v>
      </c>
      <c r="CU613" s="2" t="s">
        <v>3864</v>
      </c>
      <c r="CV613" s="2" t="s">
        <v>1275</v>
      </c>
      <c r="CW613" s="2" t="s">
        <v>241</v>
      </c>
      <c r="CX613" s="2" t="s">
        <v>229</v>
      </c>
      <c r="CY613" s="4">
        <v>5</v>
      </c>
      <c r="CZ613" s="8">
        <v>175</v>
      </c>
      <c r="DA613" s="4"/>
      <c r="DB613" s="8"/>
      <c r="DC613" s="7"/>
      <c r="DD613" s="7"/>
      <c r="DE613" s="2" t="s">
        <v>239</v>
      </c>
      <c r="DF613" s="2" t="s">
        <v>226</v>
      </c>
      <c r="DG613" s="2" t="s">
        <v>2447</v>
      </c>
      <c r="DH613" s="2" t="s">
        <v>1702</v>
      </c>
      <c r="DI613" s="2" t="s">
        <v>241</v>
      </c>
      <c r="DJ613" s="2" t="s">
        <v>229</v>
      </c>
      <c r="DK613" s="4"/>
      <c r="DL613" s="8"/>
      <c r="DM613" s="4">
        <v>1</v>
      </c>
      <c r="DN613" s="8">
        <v>43.66</v>
      </c>
      <c r="DO613" s="7">
        <v>-1</v>
      </c>
      <c r="DP613" s="7">
        <v>-1</v>
      </c>
      <c r="DQ613" s="2" t="s">
        <v>239</v>
      </c>
      <c r="DR613" s="2" t="s">
        <v>226</v>
      </c>
      <c r="DS613" s="2" t="s">
        <v>4121</v>
      </c>
      <c r="DT613" s="2" t="s">
        <v>1237</v>
      </c>
      <c r="DU613" s="2" t="s">
        <v>241</v>
      </c>
      <c r="DV613" s="2" t="s">
        <v>229</v>
      </c>
      <c r="DW613" s="4">
        <v>1</v>
      </c>
      <c r="DX613" s="8">
        <v>38.4</v>
      </c>
      <c r="DY613" s="4"/>
      <c r="DZ613" s="8"/>
      <c r="EA613" s="7"/>
      <c r="EB613" s="7"/>
      <c r="EC613" s="2" t="s">
        <v>239</v>
      </c>
      <c r="ED613" s="2" t="s">
        <v>226</v>
      </c>
      <c r="EE613" s="2" t="s">
        <v>3864</v>
      </c>
      <c r="EF613" s="2" t="s">
        <v>1039</v>
      </c>
      <c r="EG613" s="2" t="s">
        <v>241</v>
      </c>
      <c r="EH613" s="2" t="s">
        <v>229</v>
      </c>
      <c r="EI613" s="4">
        <v>1</v>
      </c>
      <c r="EJ613" s="8">
        <v>36.75</v>
      </c>
      <c r="EK613" s="4"/>
      <c r="EL613" s="8"/>
      <c r="EM613" s="7"/>
      <c r="EN613" s="7"/>
      <c r="EO613" s="2" t="s">
        <v>239</v>
      </c>
      <c r="EP613" s="2" t="s">
        <v>226</v>
      </c>
      <c r="EQ613" s="2" t="s">
        <v>244</v>
      </c>
      <c r="ER613" s="2" t="s">
        <v>4262</v>
      </c>
      <c r="ES613" s="2" t="s">
        <v>241</v>
      </c>
      <c r="ET613" s="2" t="s">
        <v>229</v>
      </c>
      <c r="EU613" s="4">
        <v>1</v>
      </c>
      <c r="EV613" s="8">
        <v>38.28</v>
      </c>
      <c r="EW613" s="4"/>
      <c r="EX613" s="8"/>
      <c r="EY613" s="7"/>
      <c r="EZ613" s="7"/>
      <c r="FA613" s="2" t="s">
        <v>239</v>
      </c>
      <c r="FB613" s="2" t="s">
        <v>226</v>
      </c>
      <c r="FC613" s="2" t="s">
        <v>866</v>
      </c>
      <c r="FD613" s="2" t="s">
        <v>1256</v>
      </c>
      <c r="FE613" s="2" t="s">
        <v>241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226</v>
      </c>
      <c r="FO613" s="2" t="s">
        <v>3296</v>
      </c>
      <c r="FP613" s="2" t="s">
        <v>1275</v>
      </c>
      <c r="FQ613" s="2" t="s">
        <v>241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226</v>
      </c>
      <c r="GA613" s="2" t="s">
        <v>327</v>
      </c>
      <c r="GB613" s="2" t="s">
        <v>229</v>
      </c>
      <c r="GC613" s="2" t="s">
        <v>241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267</v>
      </c>
      <c r="GL613" s="2" t="s">
        <v>226</v>
      </c>
      <c r="GM613" s="2" t="s">
        <v>229</v>
      </c>
      <c r="GN613" s="2" t="s">
        <v>229</v>
      </c>
      <c r="GO613" s="2" t="s">
        <v>241</v>
      </c>
      <c r="GP613" s="2" t="s">
        <v>229</v>
      </c>
      <c r="GQ613" s="4"/>
      <c r="GR613" s="8"/>
      <c r="GS613" s="4">
        <v>1</v>
      </c>
      <c r="GT613" s="8">
        <v>39.45</v>
      </c>
      <c r="GU613" s="7">
        <v>-1</v>
      </c>
      <c r="GV613" s="7">
        <v>-1</v>
      </c>
      <c r="GW613" s="2" t="s">
        <v>239</v>
      </c>
      <c r="GX613" s="2" t="s">
        <v>226</v>
      </c>
      <c r="GY613" s="2" t="s">
        <v>309</v>
      </c>
      <c r="GZ613" s="2" t="s">
        <v>304</v>
      </c>
      <c r="HA613" s="2" t="s">
        <v>241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239</v>
      </c>
      <c r="HJ613" s="2" t="s">
        <v>275</v>
      </c>
      <c r="HK613" s="2" t="s">
        <v>3009</v>
      </c>
      <c r="HL613" s="2" t="s">
        <v>1265</v>
      </c>
      <c r="HM613" s="2" t="s">
        <v>241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239</v>
      </c>
      <c r="HV613" s="2" t="s">
        <v>226</v>
      </c>
      <c r="HW613" s="2" t="s">
        <v>1311</v>
      </c>
      <c r="HX613" s="2" t="s">
        <v>229</v>
      </c>
      <c r="HY613" s="2" t="s">
        <v>241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266</v>
      </c>
      <c r="IH613" s="2" t="s">
        <v>226</v>
      </c>
      <c r="II613" s="2" t="s">
        <v>229</v>
      </c>
      <c r="IJ613" s="2" t="s">
        <v>229</v>
      </c>
      <c r="IK613" s="2" t="s">
        <v>241</v>
      </c>
      <c r="IL613" s="2" t="s">
        <v>229</v>
      </c>
      <c r="IM613" s="4"/>
      <c r="IN613" s="8"/>
      <c r="IO613" s="4">
        <v>1</v>
      </c>
      <c r="IP613" s="8">
        <v>38.64</v>
      </c>
      <c r="IQ613" s="7">
        <v>-1</v>
      </c>
      <c r="IR613" s="7">
        <v>-1</v>
      </c>
      <c r="IS613" s="2" t="s">
        <v>239</v>
      </c>
      <c r="IT613" s="2" t="s">
        <v>226</v>
      </c>
      <c r="IU613" s="2" t="s">
        <v>976</v>
      </c>
      <c r="IV613" s="2" t="s">
        <v>321</v>
      </c>
      <c r="IW613" s="2" t="s">
        <v>241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239</v>
      </c>
      <c r="JF613" s="2" t="s">
        <v>226</v>
      </c>
      <c r="JG613" s="2" t="s">
        <v>268</v>
      </c>
      <c r="JH613" s="2" t="s">
        <v>899</v>
      </c>
      <c r="JI613" s="2" t="s">
        <v>241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229</v>
      </c>
      <c r="JR613" s="2" t="s">
        <v>229</v>
      </c>
      <c r="JS613" s="2" t="s">
        <v>229</v>
      </c>
      <c r="JT613" s="2" t="s">
        <v>229</v>
      </c>
      <c r="JU613" s="2" t="s">
        <v>229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272</v>
      </c>
      <c r="KD613" s="2" t="s">
        <v>226</v>
      </c>
      <c r="KE613" s="2" t="s">
        <v>229</v>
      </c>
      <c r="KF613" s="2" t="s">
        <v>229</v>
      </c>
      <c r="KG613" s="2" t="s">
        <v>241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272</v>
      </c>
      <c r="KP613" s="2" t="s">
        <v>226</v>
      </c>
      <c r="KQ613" s="2" t="s">
        <v>229</v>
      </c>
      <c r="KR613" s="2" t="s">
        <v>229</v>
      </c>
      <c r="KS613" s="2" t="s">
        <v>241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239</v>
      </c>
      <c r="LB613" s="2" t="s">
        <v>226</v>
      </c>
      <c r="LC613" s="2" t="s">
        <v>1357</v>
      </c>
      <c r="LD613" s="2" t="s">
        <v>280</v>
      </c>
      <c r="LE613" s="2" t="s">
        <v>241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239</v>
      </c>
      <c r="LN613" s="2" t="s">
        <v>226</v>
      </c>
      <c r="LO613" s="2" t="s">
        <v>433</v>
      </c>
      <c r="LP613" s="2" t="s">
        <v>229</v>
      </c>
      <c r="LQ613" s="2" t="s">
        <v>241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239</v>
      </c>
      <c r="LZ613" s="2" t="s">
        <v>275</v>
      </c>
      <c r="MA613" s="2" t="s">
        <v>1038</v>
      </c>
      <c r="MB613" s="2" t="s">
        <v>276</v>
      </c>
      <c r="MC613" s="2" t="s">
        <v>241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266</v>
      </c>
      <c r="ML613" s="2" t="s">
        <v>226</v>
      </c>
      <c r="MM613" s="2" t="s">
        <v>229</v>
      </c>
      <c r="MN613" s="2" t="s">
        <v>229</v>
      </c>
      <c r="MO613" s="2" t="s">
        <v>241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226</v>
      </c>
      <c r="MY613" s="2" t="s">
        <v>723</v>
      </c>
      <c r="MZ613" s="2" t="s">
        <v>229</v>
      </c>
      <c r="NA613" s="2" t="s">
        <v>241</v>
      </c>
      <c r="NB613" s="2" t="s">
        <v>229</v>
      </c>
      <c r="NC613" s="4"/>
      <c r="ND613" s="8"/>
      <c r="NE613" s="4"/>
      <c r="NF613" s="8"/>
      <c r="NG613" s="7"/>
      <c r="NH613" s="7"/>
      <c r="NI613" s="2" t="s">
        <v>239</v>
      </c>
      <c r="NJ613" s="2" t="s">
        <v>260</v>
      </c>
      <c r="NK613" s="2" t="s">
        <v>1271</v>
      </c>
      <c r="NL613" s="2" t="s">
        <v>4263</v>
      </c>
      <c r="NM613" s="2" t="s">
        <v>241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272</v>
      </c>
      <c r="NV613" s="2" t="s">
        <v>226</v>
      </c>
      <c r="NW613" s="2" t="s">
        <v>229</v>
      </c>
      <c r="NX613" s="2" t="s">
        <v>229</v>
      </c>
      <c r="NY613" s="2" t="s">
        <v>241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266</v>
      </c>
      <c r="OH613" s="2" t="s">
        <v>226</v>
      </c>
      <c r="OI613" s="2" t="s">
        <v>229</v>
      </c>
      <c r="OJ613" s="2" t="s">
        <v>229</v>
      </c>
      <c r="OK613" s="2" t="s">
        <v>241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229</v>
      </c>
      <c r="OT613" s="2" t="s">
        <v>229</v>
      </c>
      <c r="OU613" s="2" t="s">
        <v>229</v>
      </c>
      <c r="OV613" s="2" t="s">
        <v>229</v>
      </c>
      <c r="OW613" s="2" t="s">
        <v>229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229</v>
      </c>
      <c r="PF613" s="2" t="s">
        <v>229</v>
      </c>
      <c r="PG613" s="2" t="s">
        <v>229</v>
      </c>
      <c r="PH613" s="2" t="s">
        <v>229</v>
      </c>
      <c r="PI613" s="2" t="s">
        <v>229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266</v>
      </c>
      <c r="PR613" s="2" t="s">
        <v>275</v>
      </c>
      <c r="PS613" s="2" t="s">
        <v>229</v>
      </c>
      <c r="PT613" s="2" t="s">
        <v>229</v>
      </c>
      <c r="PU613" s="2" t="s">
        <v>241</v>
      </c>
      <c r="PV613" s="2" t="s">
        <v>229</v>
      </c>
      <c r="PW613" s="4"/>
      <c r="PX613" s="8"/>
      <c r="PY613" s="4"/>
      <c r="PZ613" s="8"/>
      <c r="QA613" s="7"/>
      <c r="QB613" s="7"/>
      <c r="QC613" s="2" t="s">
        <v>281</v>
      </c>
      <c r="QD613" s="2" t="s">
        <v>226</v>
      </c>
      <c r="QE613" s="2" t="s">
        <v>229</v>
      </c>
      <c r="QF613" s="2" t="s">
        <v>229</v>
      </c>
      <c r="QG613" s="2" t="s">
        <v>241</v>
      </c>
      <c r="QH613" s="2" t="s">
        <v>229</v>
      </c>
      <c r="QI613" s="4"/>
      <c r="QJ613" s="8"/>
      <c r="QK613" s="4"/>
      <c r="QL613" s="8"/>
      <c r="QM613" s="7"/>
      <c r="QN613" s="7"/>
      <c r="QO613" s="2" t="s">
        <v>229</v>
      </c>
      <c r="QP613" s="2" t="s">
        <v>229</v>
      </c>
      <c r="QQ613" s="2" t="s">
        <v>229</v>
      </c>
      <c r="QR613" s="2" t="s">
        <v>229</v>
      </c>
      <c r="QS613" s="2" t="s">
        <v>229</v>
      </c>
      <c r="QT613" s="2" t="s">
        <v>229</v>
      </c>
      <c r="QU613" s="4"/>
      <c r="QV613" s="8"/>
      <c r="QW613" s="4"/>
      <c r="QX613" s="8"/>
      <c r="QY613" s="7"/>
      <c r="QZ613" s="7"/>
      <c r="RA613" s="2" t="s">
        <v>239</v>
      </c>
      <c r="RB613" s="2" t="s">
        <v>275</v>
      </c>
      <c r="RC613" s="2" t="s">
        <v>338</v>
      </c>
      <c r="RD613" s="2" t="s">
        <v>229</v>
      </c>
      <c r="RE613" s="2" t="s">
        <v>241</v>
      </c>
      <c r="RF613" s="2" t="s">
        <v>229</v>
      </c>
      <c r="RG613" s="4"/>
      <c r="RH613" s="8"/>
      <c r="RI613" s="4"/>
      <c r="RJ613" s="8"/>
      <c r="RK613" s="7"/>
      <c r="RL613" s="7"/>
      <c r="RM613" s="2" t="s">
        <v>229</v>
      </c>
      <c r="RN613" s="2" t="s">
        <v>229</v>
      </c>
      <c r="RO613" s="2" t="s">
        <v>229</v>
      </c>
      <c r="RP613" s="2" t="s">
        <v>229</v>
      </c>
      <c r="RQ613" s="2" t="s">
        <v>229</v>
      </c>
      <c r="RR613" s="2" t="s">
        <v>229</v>
      </c>
      <c r="RS613" s="4"/>
      <c r="RT613" s="8"/>
      <c r="RU613" s="4"/>
      <c r="RV613" s="8"/>
      <c r="RW613" s="7"/>
      <c r="RX613" s="7"/>
      <c r="RY613" s="2" t="s">
        <v>239</v>
      </c>
      <c r="RZ613" s="2" t="s">
        <v>275</v>
      </c>
      <c r="SA613" s="2" t="s">
        <v>282</v>
      </c>
      <c r="SB613" s="2" t="s">
        <v>3371</v>
      </c>
      <c r="SC613" s="2" t="s">
        <v>241</v>
      </c>
      <c r="SD613" s="2" t="s">
        <v>229</v>
      </c>
      <c r="SE613" s="4">
        <v>164</v>
      </c>
      <c r="SF613" s="4"/>
      <c r="SG613" s="4"/>
      <c r="SH613" s="4"/>
      <c r="SI613" s="4">
        <v>96</v>
      </c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>
        <v>180</v>
      </c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>
        <v>140</v>
      </c>
      <c r="UA613" s="4"/>
      <c r="UB613" s="4"/>
      <c r="UC613" s="4"/>
      <c r="UD613" s="4"/>
      <c r="UE613" s="4"/>
      <c r="UF613" s="4"/>
      <c r="UG613" s="4"/>
      <c r="UH613" s="4"/>
      <c r="UI613" s="4">
        <v>160</v>
      </c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>
        <v>200</v>
      </c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</row>
    <row r="614">
      <c r="A614" s="2" t="s">
        <v>4264</v>
      </c>
      <c r="B614" s="2" t="s">
        <v>216</v>
      </c>
      <c r="C614" s="2" t="s">
        <v>4252</v>
      </c>
      <c r="D614" s="2" t="s">
        <v>218</v>
      </c>
      <c r="E614" s="2" t="s">
        <v>219</v>
      </c>
      <c r="F614" s="2" t="s">
        <v>4253</v>
      </c>
      <c r="G614" s="2" t="s">
        <v>4254</v>
      </c>
      <c r="H614" s="2" t="s">
        <v>3699</v>
      </c>
      <c r="I614" s="2" t="s">
        <v>4255</v>
      </c>
      <c r="J614" s="2" t="s">
        <v>285</v>
      </c>
      <c r="K614" s="2" t="s">
        <v>4256</v>
      </c>
      <c r="L614" s="3">
        <v>38.09</v>
      </c>
      <c r="M614" s="3">
        <v>39.99</v>
      </c>
      <c r="N614" s="3">
        <v>79.99</v>
      </c>
      <c r="O614" s="2" t="s">
        <v>226</v>
      </c>
      <c r="P614" s="2" t="s">
        <v>342</v>
      </c>
      <c r="Q614" s="2" t="s">
        <v>228</v>
      </c>
      <c r="R614" s="2" t="s">
        <v>229</v>
      </c>
      <c r="S614" s="2" t="s">
        <v>4257</v>
      </c>
      <c r="T614" s="2" t="s">
        <v>4258</v>
      </c>
      <c r="U614" s="2" t="s">
        <v>286</v>
      </c>
      <c r="V614" s="2" t="s">
        <v>4077</v>
      </c>
      <c r="W614" s="2" t="s">
        <v>1009</v>
      </c>
      <c r="X614" s="2" t="s">
        <v>1143</v>
      </c>
      <c r="Y614" s="2" t="s">
        <v>4259</v>
      </c>
      <c r="Z614" s="4">
        <v>4</v>
      </c>
      <c r="AA614" s="4">
        <f>=ROUNDDOWN(0.08,0)</f>
      </c>
      <c r="AB614" s="5">
        <v>50</v>
      </c>
      <c r="AC614" s="2" t="s">
        <v>4260</v>
      </c>
      <c r="AD614" s="4">
        <v>170</v>
      </c>
      <c r="AE614" s="4">
        <v>830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>
        <v>133</v>
      </c>
      <c r="AQ614" s="8">
        <v>6182.67</v>
      </c>
      <c r="AR614" s="4">
        <v>64</v>
      </c>
      <c r="AS614" s="8">
        <v>3013.65</v>
      </c>
      <c r="AT614" s="7">
        <v>1.0781</v>
      </c>
      <c r="AU614" s="7">
        <v>1.0516</v>
      </c>
      <c r="AV614" s="4" t="s">
        <v>229</v>
      </c>
      <c r="AW614" s="8" t="s">
        <v>229</v>
      </c>
      <c r="AX614" s="4" t="s">
        <v>229</v>
      </c>
      <c r="AY614" s="8" t="s">
        <v>229</v>
      </c>
      <c r="AZ614" s="7" t="s">
        <v>229</v>
      </c>
      <c r="BA614" s="7" t="s">
        <v>229</v>
      </c>
      <c r="BB614" s="7">
        <v>0.8193</v>
      </c>
      <c r="BC614" s="4" t="s">
        <v>229</v>
      </c>
      <c r="BD614" s="8" t="s">
        <v>229</v>
      </c>
      <c r="BE614" s="4" t="s">
        <v>229</v>
      </c>
      <c r="BF614" s="8" t="s">
        <v>229</v>
      </c>
      <c r="BG614" s="7" t="s">
        <v>229</v>
      </c>
      <c r="BH614" s="7" t="s">
        <v>229</v>
      </c>
      <c r="BI614" s="7" t="s">
        <v>229</v>
      </c>
      <c r="BJ614" s="4">
        <v>133</v>
      </c>
      <c r="BK614" s="8">
        <v>6182.67</v>
      </c>
      <c r="BL614" s="2" t="s">
        <v>4265</v>
      </c>
      <c r="BM614" s="7">
        <v>1</v>
      </c>
      <c r="BN614" s="7">
        <v>1</v>
      </c>
      <c r="BO614" s="4">
        <v>109</v>
      </c>
      <c r="BP614" s="8">
        <v>5174.23</v>
      </c>
      <c r="BQ614" s="4">
        <v>52</v>
      </c>
      <c r="BR614" s="8">
        <v>2468.44</v>
      </c>
      <c r="BS614" s="7">
        <v>1.0962</v>
      </c>
      <c r="BT614" s="7">
        <v>1.0962</v>
      </c>
      <c r="BU614" s="2" t="s">
        <v>239</v>
      </c>
      <c r="BV614" s="2" t="s">
        <v>226</v>
      </c>
      <c r="BW614" s="2" t="s">
        <v>229</v>
      </c>
      <c r="BX614" s="2" t="s">
        <v>3309</v>
      </c>
      <c r="BY614" s="2" t="s">
        <v>241</v>
      </c>
      <c r="BZ614" s="2" t="s">
        <v>229</v>
      </c>
      <c r="CA614" s="4">
        <v>1</v>
      </c>
      <c r="CB614" s="8">
        <v>46.36</v>
      </c>
      <c r="CC614" s="4">
        <v>3</v>
      </c>
      <c r="CD614" s="8">
        <v>139.08</v>
      </c>
      <c r="CE614" s="7">
        <v>-0.6667</v>
      </c>
      <c r="CF614" s="7">
        <v>-0.6667</v>
      </c>
      <c r="CG614" s="2" t="s">
        <v>239</v>
      </c>
      <c r="CH614" s="2" t="s">
        <v>226</v>
      </c>
      <c r="CI614" s="2" t="s">
        <v>3864</v>
      </c>
      <c r="CJ614" s="2" t="s">
        <v>4266</v>
      </c>
      <c r="CK614" s="2" t="s">
        <v>241</v>
      </c>
      <c r="CL614" s="2" t="s">
        <v>229</v>
      </c>
      <c r="CM614" s="4">
        <v>7</v>
      </c>
      <c r="CN614" s="8">
        <v>302.33</v>
      </c>
      <c r="CO614" s="4">
        <v>3</v>
      </c>
      <c r="CP614" s="8">
        <v>139.08</v>
      </c>
      <c r="CQ614" s="7">
        <v>1.3333</v>
      </c>
      <c r="CR614" s="7">
        <v>1.1738</v>
      </c>
      <c r="CS614" s="2" t="s">
        <v>239</v>
      </c>
      <c r="CT614" s="2" t="s">
        <v>226</v>
      </c>
      <c r="CU614" s="2" t="s">
        <v>3864</v>
      </c>
      <c r="CV614" s="2" t="s">
        <v>1702</v>
      </c>
      <c r="CW614" s="2" t="s">
        <v>241</v>
      </c>
      <c r="CX614" s="2" t="s">
        <v>229</v>
      </c>
      <c r="CY614" s="4">
        <v>2</v>
      </c>
      <c r="CZ614" s="8">
        <v>79.98</v>
      </c>
      <c r="DA614" s="4">
        <v>1</v>
      </c>
      <c r="DB614" s="8">
        <v>43.64</v>
      </c>
      <c r="DC614" s="7">
        <v>1</v>
      </c>
      <c r="DD614" s="7">
        <v>0.8327</v>
      </c>
      <c r="DE614" s="2" t="s">
        <v>239</v>
      </c>
      <c r="DF614" s="2" t="s">
        <v>226</v>
      </c>
      <c r="DG614" s="2" t="s">
        <v>2447</v>
      </c>
      <c r="DH614" s="2" t="s">
        <v>1405</v>
      </c>
      <c r="DI614" s="2" t="s">
        <v>241</v>
      </c>
      <c r="DJ614" s="2" t="s">
        <v>229</v>
      </c>
      <c r="DK614" s="4"/>
      <c r="DL614" s="8"/>
      <c r="DM614" s="4">
        <v>3</v>
      </c>
      <c r="DN614" s="8">
        <v>133.23</v>
      </c>
      <c r="DO614" s="7">
        <v>-1</v>
      </c>
      <c r="DP614" s="7">
        <v>-1</v>
      </c>
      <c r="DQ614" s="2" t="s">
        <v>239</v>
      </c>
      <c r="DR614" s="2" t="s">
        <v>226</v>
      </c>
      <c r="DS614" s="2" t="s">
        <v>4121</v>
      </c>
      <c r="DT614" s="2" t="s">
        <v>293</v>
      </c>
      <c r="DU614" s="2" t="s">
        <v>241</v>
      </c>
      <c r="DV614" s="2" t="s">
        <v>229</v>
      </c>
      <c r="DW614" s="4">
        <v>3</v>
      </c>
      <c r="DX614" s="8">
        <v>132.3</v>
      </c>
      <c r="DY614" s="4"/>
      <c r="DZ614" s="8"/>
      <c r="EA614" s="7"/>
      <c r="EB614" s="7"/>
      <c r="EC614" s="2" t="s">
        <v>239</v>
      </c>
      <c r="ED614" s="2" t="s">
        <v>226</v>
      </c>
      <c r="EE614" s="2" t="s">
        <v>3864</v>
      </c>
      <c r="EF614" s="2" t="s">
        <v>262</v>
      </c>
      <c r="EG614" s="2" t="s">
        <v>241</v>
      </c>
      <c r="EH614" s="2" t="s">
        <v>229</v>
      </c>
      <c r="EI614" s="4">
        <v>3</v>
      </c>
      <c r="EJ614" s="8">
        <v>126</v>
      </c>
      <c r="EK614" s="4"/>
      <c r="EL614" s="8"/>
      <c r="EM614" s="7"/>
      <c r="EN614" s="7"/>
      <c r="EO614" s="2" t="s">
        <v>239</v>
      </c>
      <c r="EP614" s="2" t="s">
        <v>226</v>
      </c>
      <c r="EQ614" s="2" t="s">
        <v>244</v>
      </c>
      <c r="ER614" s="2" t="s">
        <v>297</v>
      </c>
      <c r="ES614" s="2" t="s">
        <v>241</v>
      </c>
      <c r="ET614" s="2" t="s">
        <v>229</v>
      </c>
      <c r="EU614" s="4">
        <v>6</v>
      </c>
      <c r="EV614" s="8">
        <v>262.5</v>
      </c>
      <c r="EW614" s="4"/>
      <c r="EX614" s="8"/>
      <c r="EY614" s="7"/>
      <c r="EZ614" s="7"/>
      <c r="FA614" s="2" t="s">
        <v>239</v>
      </c>
      <c r="FB614" s="2" t="s">
        <v>226</v>
      </c>
      <c r="FC614" s="2" t="s">
        <v>866</v>
      </c>
      <c r="FD614" s="2" t="s">
        <v>2763</v>
      </c>
      <c r="FE614" s="2" t="s">
        <v>241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226</v>
      </c>
      <c r="FO614" s="2" t="s">
        <v>3296</v>
      </c>
      <c r="FP614" s="2" t="s">
        <v>3095</v>
      </c>
      <c r="FQ614" s="2" t="s">
        <v>241</v>
      </c>
      <c r="FR614" s="2" t="s">
        <v>229</v>
      </c>
      <c r="FS614" s="4">
        <v>1</v>
      </c>
      <c r="FT614" s="8">
        <v>16.97</v>
      </c>
      <c r="FU614" s="4"/>
      <c r="FV614" s="8"/>
      <c r="FW614" s="7"/>
      <c r="FX614" s="7"/>
      <c r="FY614" s="2" t="s">
        <v>239</v>
      </c>
      <c r="FZ614" s="2" t="s">
        <v>226</v>
      </c>
      <c r="GA614" s="2" t="s">
        <v>327</v>
      </c>
      <c r="GB614" s="2" t="s">
        <v>2489</v>
      </c>
      <c r="GC614" s="2" t="s">
        <v>241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267</v>
      </c>
      <c r="GL614" s="2" t="s">
        <v>226</v>
      </c>
      <c r="GM614" s="2" t="s">
        <v>229</v>
      </c>
      <c r="GN614" s="2" t="s">
        <v>229</v>
      </c>
      <c r="GO614" s="2" t="s">
        <v>241</v>
      </c>
      <c r="GP614" s="2" t="s">
        <v>229</v>
      </c>
      <c r="GQ614" s="4">
        <v>1</v>
      </c>
      <c r="GR614" s="8">
        <v>42</v>
      </c>
      <c r="GS614" s="4">
        <v>2</v>
      </c>
      <c r="GT614" s="8">
        <v>90.18</v>
      </c>
      <c r="GU614" s="7">
        <v>-0.5</v>
      </c>
      <c r="GV614" s="7">
        <v>-0.5343</v>
      </c>
      <c r="GW614" s="2" t="s">
        <v>239</v>
      </c>
      <c r="GX614" s="2" t="s">
        <v>226</v>
      </c>
      <c r="GY614" s="2" t="s">
        <v>309</v>
      </c>
      <c r="GZ614" s="2" t="s">
        <v>3388</v>
      </c>
      <c r="HA614" s="2" t="s">
        <v>241</v>
      </c>
      <c r="HB614" s="2" t="s">
        <v>229</v>
      </c>
      <c r="HC614" s="4"/>
      <c r="HD614" s="8"/>
      <c r="HE614" s="4"/>
      <c r="HF614" s="8"/>
      <c r="HG614" s="7"/>
      <c r="HH614" s="7"/>
      <c r="HI614" s="2" t="s">
        <v>239</v>
      </c>
      <c r="HJ614" s="2" t="s">
        <v>275</v>
      </c>
      <c r="HK614" s="2" t="s">
        <v>3009</v>
      </c>
      <c r="HL614" s="2" t="s">
        <v>3994</v>
      </c>
      <c r="HM614" s="2" t="s">
        <v>241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239</v>
      </c>
      <c r="HV614" s="2" t="s">
        <v>226</v>
      </c>
      <c r="HW614" s="2" t="s">
        <v>1311</v>
      </c>
      <c r="HX614" s="2" t="s">
        <v>229</v>
      </c>
      <c r="HY614" s="2" t="s">
        <v>241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266</v>
      </c>
      <c r="IH614" s="2" t="s">
        <v>226</v>
      </c>
      <c r="II614" s="2" t="s">
        <v>229</v>
      </c>
      <c r="IJ614" s="2" t="s">
        <v>229</v>
      </c>
      <c r="IK614" s="2" t="s">
        <v>241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239</v>
      </c>
      <c r="IT614" s="2" t="s">
        <v>226</v>
      </c>
      <c r="IU614" s="2" t="s">
        <v>1312</v>
      </c>
      <c r="IV614" s="2" t="s">
        <v>4267</v>
      </c>
      <c r="IW614" s="2" t="s">
        <v>241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239</v>
      </c>
      <c r="JF614" s="2" t="s">
        <v>226</v>
      </c>
      <c r="JG614" s="2" t="s">
        <v>268</v>
      </c>
      <c r="JH614" s="2" t="s">
        <v>495</v>
      </c>
      <c r="JI614" s="2" t="s">
        <v>241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229</v>
      </c>
      <c r="JR614" s="2" t="s">
        <v>229</v>
      </c>
      <c r="JS614" s="2" t="s">
        <v>229</v>
      </c>
      <c r="JT614" s="2" t="s">
        <v>229</v>
      </c>
      <c r="JU614" s="2" t="s">
        <v>229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272</v>
      </c>
      <c r="KD614" s="2" t="s">
        <v>226</v>
      </c>
      <c r="KE614" s="2" t="s">
        <v>229</v>
      </c>
      <c r="KF614" s="2" t="s">
        <v>229</v>
      </c>
      <c r="KG614" s="2" t="s">
        <v>241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272</v>
      </c>
      <c r="KP614" s="2" t="s">
        <v>226</v>
      </c>
      <c r="KQ614" s="2" t="s">
        <v>229</v>
      </c>
      <c r="KR614" s="2" t="s">
        <v>229</v>
      </c>
      <c r="KS614" s="2" t="s">
        <v>241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239</v>
      </c>
      <c r="LB614" s="2" t="s">
        <v>226</v>
      </c>
      <c r="LC614" s="2" t="s">
        <v>1357</v>
      </c>
      <c r="LD614" s="2" t="s">
        <v>251</v>
      </c>
      <c r="LE614" s="2" t="s">
        <v>241</v>
      </c>
      <c r="LF614" s="2" t="s">
        <v>229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226</v>
      </c>
      <c r="LO614" s="2" t="s">
        <v>383</v>
      </c>
      <c r="LP614" s="2" t="s">
        <v>229</v>
      </c>
      <c r="LQ614" s="2" t="s">
        <v>241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239</v>
      </c>
      <c r="LZ614" s="2" t="s">
        <v>275</v>
      </c>
      <c r="MA614" s="2" t="s">
        <v>1038</v>
      </c>
      <c r="MB614" s="2" t="s">
        <v>292</v>
      </c>
      <c r="MC614" s="2" t="s">
        <v>241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266</v>
      </c>
      <c r="ML614" s="2" t="s">
        <v>226</v>
      </c>
      <c r="MM614" s="2" t="s">
        <v>229</v>
      </c>
      <c r="MN614" s="2" t="s">
        <v>229</v>
      </c>
      <c r="MO614" s="2" t="s">
        <v>241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226</v>
      </c>
      <c r="MY614" s="2" t="s">
        <v>723</v>
      </c>
      <c r="MZ614" s="2" t="s">
        <v>229</v>
      </c>
      <c r="NA614" s="2" t="s">
        <v>241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239</v>
      </c>
      <c r="NJ614" s="2" t="s">
        <v>260</v>
      </c>
      <c r="NK614" s="2" t="s">
        <v>1271</v>
      </c>
      <c r="NL614" s="2" t="s">
        <v>1766</v>
      </c>
      <c r="NM614" s="2" t="s">
        <v>241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272</v>
      </c>
      <c r="NV614" s="2" t="s">
        <v>226</v>
      </c>
      <c r="NW614" s="2" t="s">
        <v>229</v>
      </c>
      <c r="NX614" s="2" t="s">
        <v>229</v>
      </c>
      <c r="NY614" s="2" t="s">
        <v>241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266</v>
      </c>
      <c r="OH614" s="2" t="s">
        <v>226</v>
      </c>
      <c r="OI614" s="2" t="s">
        <v>229</v>
      </c>
      <c r="OJ614" s="2" t="s">
        <v>229</v>
      </c>
      <c r="OK614" s="2" t="s">
        <v>241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229</v>
      </c>
      <c r="OT614" s="2" t="s">
        <v>229</v>
      </c>
      <c r="OU614" s="2" t="s">
        <v>229</v>
      </c>
      <c r="OV614" s="2" t="s">
        <v>229</v>
      </c>
      <c r="OW614" s="2" t="s">
        <v>229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229</v>
      </c>
      <c r="PF614" s="2" t="s">
        <v>229</v>
      </c>
      <c r="PG614" s="2" t="s">
        <v>229</v>
      </c>
      <c r="PH614" s="2" t="s">
        <v>229</v>
      </c>
      <c r="PI614" s="2" t="s">
        <v>229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266</v>
      </c>
      <c r="PR614" s="2" t="s">
        <v>275</v>
      </c>
      <c r="PS614" s="2" t="s">
        <v>229</v>
      </c>
      <c r="PT614" s="2" t="s">
        <v>229</v>
      </c>
      <c r="PU614" s="2" t="s">
        <v>241</v>
      </c>
      <c r="PV614" s="2" t="s">
        <v>229</v>
      </c>
      <c r="PW614" s="4"/>
      <c r="PX614" s="8"/>
      <c r="PY614" s="4"/>
      <c r="PZ614" s="8"/>
      <c r="QA614" s="7"/>
      <c r="QB614" s="7"/>
      <c r="QC614" s="2" t="s">
        <v>281</v>
      </c>
      <c r="QD614" s="2" t="s">
        <v>226</v>
      </c>
      <c r="QE614" s="2" t="s">
        <v>229</v>
      </c>
      <c r="QF614" s="2" t="s">
        <v>229</v>
      </c>
      <c r="QG614" s="2" t="s">
        <v>241</v>
      </c>
      <c r="QH614" s="2" t="s">
        <v>229</v>
      </c>
      <c r="QI614" s="4"/>
      <c r="QJ614" s="8"/>
      <c r="QK614" s="4"/>
      <c r="QL614" s="8"/>
      <c r="QM614" s="7"/>
      <c r="QN614" s="7"/>
      <c r="QO614" s="2" t="s">
        <v>229</v>
      </c>
      <c r="QP614" s="2" t="s">
        <v>229</v>
      </c>
      <c r="QQ614" s="2" t="s">
        <v>229</v>
      </c>
      <c r="QR614" s="2" t="s">
        <v>229</v>
      </c>
      <c r="QS614" s="2" t="s">
        <v>229</v>
      </c>
      <c r="QT614" s="2" t="s">
        <v>229</v>
      </c>
      <c r="QU614" s="4"/>
      <c r="QV614" s="8"/>
      <c r="QW614" s="4"/>
      <c r="QX614" s="8"/>
      <c r="QY614" s="7"/>
      <c r="QZ614" s="7"/>
      <c r="RA614" s="2" t="s">
        <v>239</v>
      </c>
      <c r="RB614" s="2" t="s">
        <v>275</v>
      </c>
      <c r="RC614" s="2" t="s">
        <v>338</v>
      </c>
      <c r="RD614" s="2" t="s">
        <v>229</v>
      </c>
      <c r="RE614" s="2" t="s">
        <v>241</v>
      </c>
      <c r="RF614" s="2" t="s">
        <v>229</v>
      </c>
      <c r="RG614" s="4"/>
      <c r="RH614" s="8"/>
      <c r="RI614" s="4"/>
      <c r="RJ614" s="8"/>
      <c r="RK614" s="7"/>
      <c r="RL614" s="7"/>
      <c r="RM614" s="2" t="s">
        <v>229</v>
      </c>
      <c r="RN614" s="2" t="s">
        <v>229</v>
      </c>
      <c r="RO614" s="2" t="s">
        <v>229</v>
      </c>
      <c r="RP614" s="2" t="s">
        <v>229</v>
      </c>
      <c r="RQ614" s="2" t="s">
        <v>229</v>
      </c>
      <c r="RR614" s="2" t="s">
        <v>229</v>
      </c>
      <c r="RS614" s="4"/>
      <c r="RT614" s="8"/>
      <c r="RU614" s="4"/>
      <c r="RV614" s="8"/>
      <c r="RW614" s="7"/>
      <c r="RX614" s="7"/>
      <c r="RY614" s="2" t="s">
        <v>239</v>
      </c>
      <c r="RZ614" s="2" t="s">
        <v>275</v>
      </c>
      <c r="SA614" s="2" t="s">
        <v>282</v>
      </c>
      <c r="SB614" s="2" t="s">
        <v>973</v>
      </c>
      <c r="SC614" s="2" t="s">
        <v>241</v>
      </c>
      <c r="SD614" s="2" t="s">
        <v>229</v>
      </c>
      <c r="SE614" s="4">
        <v>4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>
        <v>170</v>
      </c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>
        <v>140</v>
      </c>
      <c r="UA614" s="4"/>
      <c r="UB614" s="4"/>
      <c r="UC614" s="4"/>
      <c r="UD614" s="4"/>
      <c r="UE614" s="4"/>
      <c r="UF614" s="4"/>
      <c r="UG614" s="4"/>
      <c r="UH614" s="4"/>
      <c r="UI614" s="4">
        <v>200</v>
      </c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>
        <v>320</v>
      </c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</row>
    <row r="615">
      <c r="A615" s="2" t="s">
        <v>4268</v>
      </c>
      <c r="B615" s="2" t="s">
        <v>216</v>
      </c>
      <c r="C615" s="2" t="s">
        <v>4252</v>
      </c>
      <c r="D615" s="2" t="s">
        <v>218</v>
      </c>
      <c r="E615" s="2" t="s">
        <v>219</v>
      </c>
      <c r="F615" s="2" t="s">
        <v>4253</v>
      </c>
      <c r="G615" s="2" t="s">
        <v>4254</v>
      </c>
      <c r="H615" s="2" t="s">
        <v>3699</v>
      </c>
      <c r="I615" s="2" t="s">
        <v>4255</v>
      </c>
      <c r="J615" s="2" t="s">
        <v>224</v>
      </c>
      <c r="K615" s="2" t="s">
        <v>1413</v>
      </c>
      <c r="L615" s="3">
        <v>33.33</v>
      </c>
      <c r="M615" s="3">
        <v>35</v>
      </c>
      <c r="N615" s="3">
        <v>69.99</v>
      </c>
      <c r="O615" s="2" t="s">
        <v>226</v>
      </c>
      <c r="P615" s="2" t="s">
        <v>342</v>
      </c>
      <c r="Q615" s="2" t="s">
        <v>228</v>
      </c>
      <c r="R615" s="2" t="s">
        <v>229</v>
      </c>
      <c r="S615" s="2" t="s">
        <v>4269</v>
      </c>
      <c r="T615" s="2" t="s">
        <v>4258</v>
      </c>
      <c r="U615" s="2" t="s">
        <v>232</v>
      </c>
      <c r="V615" s="2" t="s">
        <v>4077</v>
      </c>
      <c r="W615" s="2" t="s">
        <v>1009</v>
      </c>
      <c r="X615" s="2" t="s">
        <v>1143</v>
      </c>
      <c r="Y615" s="2" t="s">
        <v>4259</v>
      </c>
      <c r="Z615" s="4">
        <v>234</v>
      </c>
      <c r="AA615" s="4">
        <f>=ROUNDDOWN(9.36,0)</f>
      </c>
      <c r="AB615" s="5">
        <v>25</v>
      </c>
      <c r="AC615" s="2" t="s">
        <v>4260</v>
      </c>
      <c r="AD615" s="4">
        <v>150</v>
      </c>
      <c r="AE615" s="4">
        <v>630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51</v>
      </c>
      <c r="AQ615" s="8">
        <v>2097.82</v>
      </c>
      <c r="AR615" s="4">
        <v>53</v>
      </c>
      <c r="AS615" s="8">
        <v>2193.27</v>
      </c>
      <c r="AT615" s="7">
        <v>-0.0377</v>
      </c>
      <c r="AU615" s="7">
        <v>-0.0435</v>
      </c>
      <c r="AV615" s="4">
        <v>91</v>
      </c>
      <c r="AW615" s="8">
        <v>3947.35</v>
      </c>
      <c r="AX615" s="4">
        <v>113</v>
      </c>
      <c r="AY615" s="8">
        <v>5057.59</v>
      </c>
      <c r="AZ615" s="7">
        <v>-0.1947</v>
      </c>
      <c r="BA615" s="7">
        <v>-0.2195</v>
      </c>
      <c r="BB615" s="7">
        <v>0.5315</v>
      </c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>
        <v>0.3355</v>
      </c>
      <c r="BJ615" s="4">
        <v>51</v>
      </c>
      <c r="BK615" s="8">
        <v>2097.82</v>
      </c>
      <c r="BL615" s="2" t="s">
        <v>4270</v>
      </c>
      <c r="BM615" s="7">
        <v>1</v>
      </c>
      <c r="BN615" s="7">
        <v>1</v>
      </c>
      <c r="BO615" s="4">
        <v>37</v>
      </c>
      <c r="BP615" s="8">
        <v>1558.44</v>
      </c>
      <c r="BQ615" s="4">
        <v>42</v>
      </c>
      <c r="BR615" s="8">
        <v>1769.04</v>
      </c>
      <c r="BS615" s="7">
        <v>-0.119</v>
      </c>
      <c r="BT615" s="7">
        <v>-0.119</v>
      </c>
      <c r="BU615" s="2" t="s">
        <v>239</v>
      </c>
      <c r="BV615" s="2" t="s">
        <v>226</v>
      </c>
      <c r="BW615" s="2" t="s">
        <v>229</v>
      </c>
      <c r="BX615" s="2" t="s">
        <v>1014</v>
      </c>
      <c r="BY615" s="2" t="s">
        <v>241</v>
      </c>
      <c r="BZ615" s="2" t="s">
        <v>229</v>
      </c>
      <c r="CA615" s="4">
        <v>4</v>
      </c>
      <c r="CB615" s="8">
        <v>162.24</v>
      </c>
      <c r="CC615" s="4"/>
      <c r="CD615" s="8"/>
      <c r="CE615" s="7"/>
      <c r="CF615" s="7"/>
      <c r="CG615" s="2" t="s">
        <v>239</v>
      </c>
      <c r="CH615" s="2" t="s">
        <v>226</v>
      </c>
      <c r="CI615" s="2" t="s">
        <v>3864</v>
      </c>
      <c r="CJ615" s="2" t="s">
        <v>1766</v>
      </c>
      <c r="CK615" s="2" t="s">
        <v>241</v>
      </c>
      <c r="CL615" s="2" t="s">
        <v>229</v>
      </c>
      <c r="CM615" s="4">
        <v>3</v>
      </c>
      <c r="CN615" s="8">
        <v>113.4</v>
      </c>
      <c r="CO615" s="4"/>
      <c r="CP615" s="8"/>
      <c r="CQ615" s="7"/>
      <c r="CR615" s="7"/>
      <c r="CS615" s="2" t="s">
        <v>239</v>
      </c>
      <c r="CT615" s="2" t="s">
        <v>226</v>
      </c>
      <c r="CU615" s="2" t="s">
        <v>3864</v>
      </c>
      <c r="CV615" s="2" t="s">
        <v>1364</v>
      </c>
      <c r="CW615" s="2" t="s">
        <v>241</v>
      </c>
      <c r="CX615" s="2" t="s">
        <v>229</v>
      </c>
      <c r="CY615" s="4">
        <v>1</v>
      </c>
      <c r="CZ615" s="8">
        <v>35</v>
      </c>
      <c r="DA615" s="4"/>
      <c r="DB615" s="8"/>
      <c r="DC615" s="7"/>
      <c r="DD615" s="7"/>
      <c r="DE615" s="2" t="s">
        <v>239</v>
      </c>
      <c r="DF615" s="2" t="s">
        <v>226</v>
      </c>
      <c r="DG615" s="2" t="s">
        <v>2447</v>
      </c>
      <c r="DH615" s="2" t="s">
        <v>1275</v>
      </c>
      <c r="DI615" s="2" t="s">
        <v>241</v>
      </c>
      <c r="DJ615" s="2" t="s">
        <v>229</v>
      </c>
      <c r="DK615" s="4">
        <v>1</v>
      </c>
      <c r="DL615" s="8">
        <v>38.63</v>
      </c>
      <c r="DM615" s="4">
        <v>9</v>
      </c>
      <c r="DN615" s="8">
        <v>347.67</v>
      </c>
      <c r="DO615" s="7">
        <v>-0.8889</v>
      </c>
      <c r="DP615" s="7">
        <v>-0.8889</v>
      </c>
      <c r="DQ615" s="2" t="s">
        <v>239</v>
      </c>
      <c r="DR615" s="2" t="s">
        <v>226</v>
      </c>
      <c r="DS615" s="2" t="s">
        <v>1390</v>
      </c>
      <c r="DT615" s="2" t="s">
        <v>913</v>
      </c>
      <c r="DU615" s="2" t="s">
        <v>241</v>
      </c>
      <c r="DV615" s="2" t="s">
        <v>229</v>
      </c>
      <c r="DW615" s="4">
        <v>2</v>
      </c>
      <c r="DX615" s="8">
        <v>76.8</v>
      </c>
      <c r="DY615" s="4"/>
      <c r="DZ615" s="8"/>
      <c r="EA615" s="7"/>
      <c r="EB615" s="7"/>
      <c r="EC615" s="2" t="s">
        <v>239</v>
      </c>
      <c r="ED615" s="2" t="s">
        <v>226</v>
      </c>
      <c r="EE615" s="2" t="s">
        <v>3864</v>
      </c>
      <c r="EF615" s="2" t="s">
        <v>262</v>
      </c>
      <c r="EG615" s="2" t="s">
        <v>241</v>
      </c>
      <c r="EH615" s="2" t="s">
        <v>229</v>
      </c>
      <c r="EI615" s="4">
        <v>1</v>
      </c>
      <c r="EJ615" s="8">
        <v>36.75</v>
      </c>
      <c r="EK615" s="4"/>
      <c r="EL615" s="8"/>
      <c r="EM615" s="7"/>
      <c r="EN615" s="7"/>
      <c r="EO615" s="2" t="s">
        <v>239</v>
      </c>
      <c r="EP615" s="2" t="s">
        <v>226</v>
      </c>
      <c r="EQ615" s="2" t="s">
        <v>554</v>
      </c>
      <c r="ER615" s="2" t="s">
        <v>1029</v>
      </c>
      <c r="ES615" s="2" t="s">
        <v>241</v>
      </c>
      <c r="ET615" s="2" t="s">
        <v>229</v>
      </c>
      <c r="EU615" s="4">
        <v>2</v>
      </c>
      <c r="EV615" s="8">
        <v>76.56</v>
      </c>
      <c r="EW615" s="4">
        <v>2</v>
      </c>
      <c r="EX615" s="8">
        <v>76.56</v>
      </c>
      <c r="EY615" s="7"/>
      <c r="EZ615" s="7"/>
      <c r="FA615" s="2" t="s">
        <v>239</v>
      </c>
      <c r="FB615" s="2" t="s">
        <v>226</v>
      </c>
      <c r="FC615" s="2" t="s">
        <v>866</v>
      </c>
      <c r="FD615" s="2" t="s">
        <v>1396</v>
      </c>
      <c r="FE615" s="2" t="s">
        <v>241</v>
      </c>
      <c r="FF615" s="2" t="s">
        <v>229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226</v>
      </c>
      <c r="FO615" s="2" t="s">
        <v>3296</v>
      </c>
      <c r="FP615" s="2" t="s">
        <v>1395</v>
      </c>
      <c r="FQ615" s="2" t="s">
        <v>241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226</v>
      </c>
      <c r="GA615" s="2" t="s">
        <v>327</v>
      </c>
      <c r="GB615" s="2" t="s">
        <v>579</v>
      </c>
      <c r="GC615" s="2" t="s">
        <v>241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267</v>
      </c>
      <c r="GL615" s="2" t="s">
        <v>226</v>
      </c>
      <c r="GM615" s="2" t="s">
        <v>229</v>
      </c>
      <c r="GN615" s="2" t="s">
        <v>229</v>
      </c>
      <c r="GO615" s="2" t="s">
        <v>241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239</v>
      </c>
      <c r="GX615" s="2" t="s">
        <v>226</v>
      </c>
      <c r="GY615" s="2" t="s">
        <v>986</v>
      </c>
      <c r="GZ615" s="2" t="s">
        <v>3822</v>
      </c>
      <c r="HA615" s="2" t="s">
        <v>241</v>
      </c>
      <c r="HB615" s="2" t="s">
        <v>229</v>
      </c>
      <c r="HC615" s="4"/>
      <c r="HD615" s="8"/>
      <c r="HE615" s="4"/>
      <c r="HF615" s="8"/>
      <c r="HG615" s="7"/>
      <c r="HH615" s="7"/>
      <c r="HI615" s="2" t="s">
        <v>239</v>
      </c>
      <c r="HJ615" s="2" t="s">
        <v>275</v>
      </c>
      <c r="HK615" s="2" t="s">
        <v>3009</v>
      </c>
      <c r="HL615" s="2" t="s">
        <v>536</v>
      </c>
      <c r="HM615" s="2" t="s">
        <v>241</v>
      </c>
      <c r="HN615" s="2" t="s">
        <v>229</v>
      </c>
      <c r="HO615" s="4"/>
      <c r="HP615" s="8"/>
      <c r="HQ615" s="4"/>
      <c r="HR615" s="8"/>
      <c r="HS615" s="7"/>
      <c r="HT615" s="7"/>
      <c r="HU615" s="2" t="s">
        <v>239</v>
      </c>
      <c r="HV615" s="2" t="s">
        <v>226</v>
      </c>
      <c r="HW615" s="2" t="s">
        <v>1311</v>
      </c>
      <c r="HX615" s="2" t="s">
        <v>229</v>
      </c>
      <c r="HY615" s="2" t="s">
        <v>241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266</v>
      </c>
      <c r="IH615" s="2" t="s">
        <v>226</v>
      </c>
      <c r="II615" s="2" t="s">
        <v>229</v>
      </c>
      <c r="IJ615" s="2" t="s">
        <v>229</v>
      </c>
      <c r="IK615" s="2" t="s">
        <v>241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239</v>
      </c>
      <c r="IT615" s="2" t="s">
        <v>226</v>
      </c>
      <c r="IU615" s="2" t="s">
        <v>976</v>
      </c>
      <c r="IV615" s="2" t="s">
        <v>3453</v>
      </c>
      <c r="IW615" s="2" t="s">
        <v>241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239</v>
      </c>
      <c r="JF615" s="2" t="s">
        <v>226</v>
      </c>
      <c r="JG615" s="2" t="s">
        <v>268</v>
      </c>
      <c r="JH615" s="2" t="s">
        <v>3317</v>
      </c>
      <c r="JI615" s="2" t="s">
        <v>241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229</v>
      </c>
      <c r="JR615" s="2" t="s">
        <v>229</v>
      </c>
      <c r="JS615" s="2" t="s">
        <v>229</v>
      </c>
      <c r="JT615" s="2" t="s">
        <v>229</v>
      </c>
      <c r="JU615" s="2" t="s">
        <v>229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272</v>
      </c>
      <c r="KD615" s="2" t="s">
        <v>226</v>
      </c>
      <c r="KE615" s="2" t="s">
        <v>229</v>
      </c>
      <c r="KF615" s="2" t="s">
        <v>229</v>
      </c>
      <c r="KG615" s="2" t="s">
        <v>241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272</v>
      </c>
      <c r="KP615" s="2" t="s">
        <v>226</v>
      </c>
      <c r="KQ615" s="2" t="s">
        <v>229</v>
      </c>
      <c r="KR615" s="2" t="s">
        <v>229</v>
      </c>
      <c r="KS615" s="2" t="s">
        <v>241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239</v>
      </c>
      <c r="LB615" s="2" t="s">
        <v>226</v>
      </c>
      <c r="LC615" s="2" t="s">
        <v>1357</v>
      </c>
      <c r="LD615" s="2" t="s">
        <v>422</v>
      </c>
      <c r="LE615" s="2" t="s">
        <v>241</v>
      </c>
      <c r="LF615" s="2" t="s">
        <v>229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226</v>
      </c>
      <c r="LO615" s="2" t="s">
        <v>335</v>
      </c>
      <c r="LP615" s="2" t="s">
        <v>229</v>
      </c>
      <c r="LQ615" s="2" t="s">
        <v>241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239</v>
      </c>
      <c r="LZ615" s="2" t="s">
        <v>275</v>
      </c>
      <c r="MA615" s="2" t="s">
        <v>276</v>
      </c>
      <c r="MB615" s="2" t="s">
        <v>1313</v>
      </c>
      <c r="MC615" s="2" t="s">
        <v>241</v>
      </c>
      <c r="MD615" s="2" t="s">
        <v>229</v>
      </c>
      <c r="ME615" s="4"/>
      <c r="MF615" s="8"/>
      <c r="MG615" s="4"/>
      <c r="MH615" s="8"/>
      <c r="MI615" s="7"/>
      <c r="MJ615" s="7"/>
      <c r="MK615" s="2" t="s">
        <v>266</v>
      </c>
      <c r="ML615" s="2" t="s">
        <v>226</v>
      </c>
      <c r="MM615" s="2" t="s">
        <v>229</v>
      </c>
      <c r="MN615" s="2" t="s">
        <v>229</v>
      </c>
      <c r="MO615" s="2" t="s">
        <v>241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239</v>
      </c>
      <c r="MX615" s="2" t="s">
        <v>226</v>
      </c>
      <c r="MY615" s="2" t="s">
        <v>723</v>
      </c>
      <c r="MZ615" s="2" t="s">
        <v>229</v>
      </c>
      <c r="NA615" s="2" t="s">
        <v>241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239</v>
      </c>
      <c r="NJ615" s="2" t="s">
        <v>260</v>
      </c>
      <c r="NK615" s="2" t="s">
        <v>1271</v>
      </c>
      <c r="NL615" s="2" t="s">
        <v>895</v>
      </c>
      <c r="NM615" s="2" t="s">
        <v>241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272</v>
      </c>
      <c r="NV615" s="2" t="s">
        <v>226</v>
      </c>
      <c r="NW615" s="2" t="s">
        <v>229</v>
      </c>
      <c r="NX615" s="2" t="s">
        <v>229</v>
      </c>
      <c r="NY615" s="2" t="s">
        <v>241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266</v>
      </c>
      <c r="OH615" s="2" t="s">
        <v>226</v>
      </c>
      <c r="OI615" s="2" t="s">
        <v>229</v>
      </c>
      <c r="OJ615" s="2" t="s">
        <v>229</v>
      </c>
      <c r="OK615" s="2" t="s">
        <v>241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229</v>
      </c>
      <c r="OT615" s="2" t="s">
        <v>229</v>
      </c>
      <c r="OU615" s="2" t="s">
        <v>229</v>
      </c>
      <c r="OV615" s="2" t="s">
        <v>229</v>
      </c>
      <c r="OW615" s="2" t="s">
        <v>229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229</v>
      </c>
      <c r="PF615" s="2" t="s">
        <v>229</v>
      </c>
      <c r="PG615" s="2" t="s">
        <v>229</v>
      </c>
      <c r="PH615" s="2" t="s">
        <v>229</v>
      </c>
      <c r="PI615" s="2" t="s">
        <v>229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266</v>
      </c>
      <c r="PR615" s="2" t="s">
        <v>275</v>
      </c>
      <c r="PS615" s="2" t="s">
        <v>229</v>
      </c>
      <c r="PT615" s="2" t="s">
        <v>229</v>
      </c>
      <c r="PU615" s="2" t="s">
        <v>241</v>
      </c>
      <c r="PV615" s="2" t="s">
        <v>229</v>
      </c>
      <c r="PW615" s="4"/>
      <c r="PX615" s="8"/>
      <c r="PY615" s="4"/>
      <c r="PZ615" s="8"/>
      <c r="QA615" s="7"/>
      <c r="QB615" s="7"/>
      <c r="QC615" s="2" t="s">
        <v>281</v>
      </c>
      <c r="QD615" s="2" t="s">
        <v>226</v>
      </c>
      <c r="QE615" s="2" t="s">
        <v>229</v>
      </c>
      <c r="QF615" s="2" t="s">
        <v>229</v>
      </c>
      <c r="QG615" s="2" t="s">
        <v>241</v>
      </c>
      <c r="QH615" s="2" t="s">
        <v>229</v>
      </c>
      <c r="QI615" s="4"/>
      <c r="QJ615" s="8"/>
      <c r="QK615" s="4"/>
      <c r="QL615" s="8"/>
      <c r="QM615" s="7"/>
      <c r="QN615" s="7"/>
      <c r="QO615" s="2" t="s">
        <v>229</v>
      </c>
      <c r="QP615" s="2" t="s">
        <v>229</v>
      </c>
      <c r="QQ615" s="2" t="s">
        <v>229</v>
      </c>
      <c r="QR615" s="2" t="s">
        <v>229</v>
      </c>
      <c r="QS615" s="2" t="s">
        <v>229</v>
      </c>
      <c r="QT615" s="2" t="s">
        <v>229</v>
      </c>
      <c r="QU615" s="4"/>
      <c r="QV615" s="8"/>
      <c r="QW615" s="4"/>
      <c r="QX615" s="8"/>
      <c r="QY615" s="7"/>
      <c r="QZ615" s="7"/>
      <c r="RA615" s="2" t="s">
        <v>239</v>
      </c>
      <c r="RB615" s="2" t="s">
        <v>275</v>
      </c>
      <c r="RC615" s="2" t="s">
        <v>338</v>
      </c>
      <c r="RD615" s="2" t="s">
        <v>229</v>
      </c>
      <c r="RE615" s="2" t="s">
        <v>241</v>
      </c>
      <c r="RF615" s="2" t="s">
        <v>229</v>
      </c>
      <c r="RG615" s="4"/>
      <c r="RH615" s="8"/>
      <c r="RI615" s="4"/>
      <c r="RJ615" s="8"/>
      <c r="RK615" s="7"/>
      <c r="RL615" s="7"/>
      <c r="RM615" s="2" t="s">
        <v>229</v>
      </c>
      <c r="RN615" s="2" t="s">
        <v>229</v>
      </c>
      <c r="RO615" s="2" t="s">
        <v>229</v>
      </c>
      <c r="RP615" s="2" t="s">
        <v>229</v>
      </c>
      <c r="RQ615" s="2" t="s">
        <v>229</v>
      </c>
      <c r="RR615" s="2" t="s">
        <v>229</v>
      </c>
      <c r="RS615" s="4"/>
      <c r="RT615" s="8"/>
      <c r="RU615" s="4"/>
      <c r="RV615" s="8"/>
      <c r="RW615" s="7"/>
      <c r="RX615" s="7"/>
      <c r="RY615" s="2" t="s">
        <v>239</v>
      </c>
      <c r="RZ615" s="2" t="s">
        <v>275</v>
      </c>
      <c r="SA615" s="2" t="s">
        <v>282</v>
      </c>
      <c r="SB615" s="2" t="s">
        <v>713</v>
      </c>
      <c r="SC615" s="2" t="s">
        <v>241</v>
      </c>
      <c r="SD615" s="2" t="s">
        <v>229</v>
      </c>
      <c r="SE615" s="4">
        <v>133</v>
      </c>
      <c r="SF615" s="4"/>
      <c r="SG615" s="4"/>
      <c r="SH615" s="4"/>
      <c r="SI615" s="4">
        <v>101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>
        <v>150</v>
      </c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>
        <v>40</v>
      </c>
      <c r="UA615" s="4"/>
      <c r="UB615" s="4"/>
      <c r="UC615" s="4"/>
      <c r="UD615" s="4"/>
      <c r="UE615" s="4"/>
      <c r="UF615" s="4"/>
      <c r="UG615" s="4"/>
      <c r="UH615" s="4"/>
      <c r="UI615" s="4">
        <v>160</v>
      </c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>
        <v>280</v>
      </c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</row>
    <row r="616">
      <c r="A616" s="2" t="s">
        <v>4271</v>
      </c>
      <c r="B616" s="2" t="s">
        <v>216</v>
      </c>
      <c r="C616" s="2" t="s">
        <v>4252</v>
      </c>
      <c r="D616" s="2" t="s">
        <v>218</v>
      </c>
      <c r="E616" s="2" t="s">
        <v>219</v>
      </c>
      <c r="F616" s="2" t="s">
        <v>4253</v>
      </c>
      <c r="G616" s="2" t="s">
        <v>4254</v>
      </c>
      <c r="H616" s="2" t="s">
        <v>3699</v>
      </c>
      <c r="I616" s="2" t="s">
        <v>4255</v>
      </c>
      <c r="J616" s="2" t="s">
        <v>285</v>
      </c>
      <c r="K616" s="2" t="s">
        <v>1413</v>
      </c>
      <c r="L616" s="3">
        <v>38.09</v>
      </c>
      <c r="M616" s="3">
        <v>39.99</v>
      </c>
      <c r="N616" s="3">
        <v>79.99</v>
      </c>
      <c r="O616" s="2" t="s">
        <v>226</v>
      </c>
      <c r="P616" s="2" t="s">
        <v>342</v>
      </c>
      <c r="Q616" s="2" t="s">
        <v>228</v>
      </c>
      <c r="R616" s="2" t="s">
        <v>229</v>
      </c>
      <c r="S616" s="2" t="s">
        <v>4269</v>
      </c>
      <c r="T616" s="2" t="s">
        <v>4258</v>
      </c>
      <c r="U616" s="2" t="s">
        <v>286</v>
      </c>
      <c r="V616" s="2" t="s">
        <v>4077</v>
      </c>
      <c r="W616" s="2" t="s">
        <v>1009</v>
      </c>
      <c r="X616" s="2" t="s">
        <v>1143</v>
      </c>
      <c r="Y616" s="2" t="s">
        <v>4259</v>
      </c>
      <c r="Z616" s="4">
        <v>380</v>
      </c>
      <c r="AA616" s="4">
        <f>=ROUNDDOWN(9.74358974358974,0)</f>
      </c>
      <c r="AB616" s="5">
        <v>39</v>
      </c>
      <c r="AC616" s="2" t="s">
        <v>4260</v>
      </c>
      <c r="AD616" s="4">
        <v>200</v>
      </c>
      <c r="AE616" s="4">
        <v>820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>
        <v>40</v>
      </c>
      <c r="AQ616" s="8">
        <v>1849.53</v>
      </c>
      <c r="AR616" s="4">
        <v>60</v>
      </c>
      <c r="AS616" s="8">
        <v>2864.32</v>
      </c>
      <c r="AT616" s="7">
        <v>-0.3333</v>
      </c>
      <c r="AU616" s="7">
        <v>-0.3543</v>
      </c>
      <c r="AV616" s="4" t="s">
        <v>229</v>
      </c>
      <c r="AW616" s="8" t="s">
        <v>229</v>
      </c>
      <c r="AX616" s="4" t="s">
        <v>229</v>
      </c>
      <c r="AY616" s="8" t="s">
        <v>229</v>
      </c>
      <c r="AZ616" s="7" t="s">
        <v>229</v>
      </c>
      <c r="BA616" s="7" t="s">
        <v>229</v>
      </c>
      <c r="BB616" s="7">
        <v>0.4685</v>
      </c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 t="s">
        <v>229</v>
      </c>
      <c r="BJ616" s="4">
        <v>40</v>
      </c>
      <c r="BK616" s="8">
        <v>1849.53</v>
      </c>
      <c r="BL616" s="2" t="s">
        <v>4272</v>
      </c>
      <c r="BM616" s="7">
        <v>1</v>
      </c>
      <c r="BN616" s="7">
        <v>1</v>
      </c>
      <c r="BO616" s="4">
        <v>22</v>
      </c>
      <c r="BP616" s="8">
        <v>1058.86</v>
      </c>
      <c r="BQ616" s="4">
        <v>51</v>
      </c>
      <c r="BR616" s="8">
        <v>2454.63</v>
      </c>
      <c r="BS616" s="7">
        <v>-0.5686</v>
      </c>
      <c r="BT616" s="7">
        <v>-0.5686</v>
      </c>
      <c r="BU616" s="2" t="s">
        <v>239</v>
      </c>
      <c r="BV616" s="2" t="s">
        <v>226</v>
      </c>
      <c r="BW616" s="2" t="s">
        <v>229</v>
      </c>
      <c r="BX616" s="2" t="s">
        <v>4273</v>
      </c>
      <c r="BY616" s="2" t="s">
        <v>241</v>
      </c>
      <c r="BZ616" s="2" t="s">
        <v>229</v>
      </c>
      <c r="CA616" s="4">
        <v>1</v>
      </c>
      <c r="CB616" s="8">
        <v>46.36</v>
      </c>
      <c r="CC616" s="4">
        <v>2</v>
      </c>
      <c r="CD616" s="8">
        <v>92.72</v>
      </c>
      <c r="CE616" s="7">
        <v>-0.5</v>
      </c>
      <c r="CF616" s="7">
        <v>-0.5</v>
      </c>
      <c r="CG616" s="2" t="s">
        <v>239</v>
      </c>
      <c r="CH616" s="2" t="s">
        <v>226</v>
      </c>
      <c r="CI616" s="2" t="s">
        <v>3864</v>
      </c>
      <c r="CJ616" s="2" t="s">
        <v>1766</v>
      </c>
      <c r="CK616" s="2" t="s">
        <v>241</v>
      </c>
      <c r="CL616" s="2" t="s">
        <v>229</v>
      </c>
      <c r="CM616" s="4">
        <v>4</v>
      </c>
      <c r="CN616" s="8">
        <v>172.76</v>
      </c>
      <c r="CO616" s="4">
        <v>1</v>
      </c>
      <c r="CP616" s="8">
        <v>46.36</v>
      </c>
      <c r="CQ616" s="7">
        <v>3</v>
      </c>
      <c r="CR616" s="7">
        <v>2.7265</v>
      </c>
      <c r="CS616" s="2" t="s">
        <v>239</v>
      </c>
      <c r="CT616" s="2" t="s">
        <v>226</v>
      </c>
      <c r="CU616" s="2" t="s">
        <v>3864</v>
      </c>
      <c r="CV616" s="2" t="s">
        <v>1275</v>
      </c>
      <c r="CW616" s="2" t="s">
        <v>241</v>
      </c>
      <c r="CX616" s="2" t="s">
        <v>229</v>
      </c>
      <c r="CY616" s="4">
        <v>4</v>
      </c>
      <c r="CZ616" s="8">
        <v>159.96</v>
      </c>
      <c r="DA616" s="4"/>
      <c r="DB616" s="8"/>
      <c r="DC616" s="7"/>
      <c r="DD616" s="7"/>
      <c r="DE616" s="2" t="s">
        <v>239</v>
      </c>
      <c r="DF616" s="2" t="s">
        <v>226</v>
      </c>
      <c r="DG616" s="2" t="s">
        <v>2447</v>
      </c>
      <c r="DH616" s="2" t="s">
        <v>4274</v>
      </c>
      <c r="DI616" s="2" t="s">
        <v>241</v>
      </c>
      <c r="DJ616" s="2" t="s">
        <v>229</v>
      </c>
      <c r="DK616" s="4"/>
      <c r="DL616" s="8"/>
      <c r="DM616" s="4">
        <v>3</v>
      </c>
      <c r="DN616" s="8">
        <v>133.23</v>
      </c>
      <c r="DO616" s="7">
        <v>-1</v>
      </c>
      <c r="DP616" s="7">
        <v>-1</v>
      </c>
      <c r="DQ616" s="2" t="s">
        <v>239</v>
      </c>
      <c r="DR616" s="2" t="s">
        <v>226</v>
      </c>
      <c r="DS616" s="2" t="s">
        <v>1390</v>
      </c>
      <c r="DT616" s="2" t="s">
        <v>1354</v>
      </c>
      <c r="DU616" s="2" t="s">
        <v>241</v>
      </c>
      <c r="DV616" s="2" t="s">
        <v>229</v>
      </c>
      <c r="DW616" s="4">
        <v>6</v>
      </c>
      <c r="DX616" s="8">
        <v>264.6</v>
      </c>
      <c r="DY616" s="4">
        <v>1</v>
      </c>
      <c r="DZ616" s="8">
        <v>44.1</v>
      </c>
      <c r="EA616" s="7">
        <v>5</v>
      </c>
      <c r="EB616" s="7">
        <v>5</v>
      </c>
      <c r="EC616" s="2" t="s">
        <v>239</v>
      </c>
      <c r="ED616" s="2" t="s">
        <v>226</v>
      </c>
      <c r="EE616" s="2" t="s">
        <v>3864</v>
      </c>
      <c r="EF616" s="2" t="s">
        <v>262</v>
      </c>
      <c r="EG616" s="2" t="s">
        <v>241</v>
      </c>
      <c r="EH616" s="2" t="s">
        <v>229</v>
      </c>
      <c r="EI616" s="4">
        <v>2</v>
      </c>
      <c r="EJ616" s="8">
        <v>84</v>
      </c>
      <c r="EK616" s="4">
        <v>2</v>
      </c>
      <c r="EL616" s="8">
        <v>93.28</v>
      </c>
      <c r="EM616" s="7"/>
      <c r="EN616" s="7">
        <v>-0.0995</v>
      </c>
      <c r="EO616" s="2" t="s">
        <v>239</v>
      </c>
      <c r="EP616" s="2" t="s">
        <v>226</v>
      </c>
      <c r="EQ616" s="2" t="s">
        <v>554</v>
      </c>
      <c r="ER616" s="2" t="s">
        <v>3009</v>
      </c>
      <c r="ES616" s="2" t="s">
        <v>241</v>
      </c>
      <c r="ET616" s="2" t="s">
        <v>229</v>
      </c>
      <c r="EU616" s="4"/>
      <c r="EV616" s="8"/>
      <c r="EW616" s="4"/>
      <c r="EX616" s="8"/>
      <c r="EY616" s="7"/>
      <c r="EZ616" s="7"/>
      <c r="FA616" s="2" t="s">
        <v>239</v>
      </c>
      <c r="FB616" s="2" t="s">
        <v>226</v>
      </c>
      <c r="FC616" s="2" t="s">
        <v>866</v>
      </c>
      <c r="FD616" s="2" t="s">
        <v>1252</v>
      </c>
      <c r="FE616" s="2" t="s">
        <v>241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226</v>
      </c>
      <c r="FO616" s="2" t="s">
        <v>3296</v>
      </c>
      <c r="FP616" s="2" t="s">
        <v>1611</v>
      </c>
      <c r="FQ616" s="2" t="s">
        <v>241</v>
      </c>
      <c r="FR616" s="2" t="s">
        <v>229</v>
      </c>
      <c r="FS616" s="4">
        <v>1</v>
      </c>
      <c r="FT616" s="8">
        <v>62.99</v>
      </c>
      <c r="FU616" s="4"/>
      <c r="FV616" s="8"/>
      <c r="FW616" s="7"/>
      <c r="FX616" s="7"/>
      <c r="FY616" s="2" t="s">
        <v>239</v>
      </c>
      <c r="FZ616" s="2" t="s">
        <v>226</v>
      </c>
      <c r="GA616" s="2" t="s">
        <v>327</v>
      </c>
      <c r="GB616" s="2" t="s">
        <v>336</v>
      </c>
      <c r="GC616" s="2" t="s">
        <v>241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267</v>
      </c>
      <c r="GL616" s="2" t="s">
        <v>226</v>
      </c>
      <c r="GM616" s="2" t="s">
        <v>229</v>
      </c>
      <c r="GN616" s="2" t="s">
        <v>229</v>
      </c>
      <c r="GO616" s="2" t="s">
        <v>241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239</v>
      </c>
      <c r="GX616" s="2" t="s">
        <v>226</v>
      </c>
      <c r="GY616" s="2" t="s">
        <v>998</v>
      </c>
      <c r="GZ616" s="2" t="s">
        <v>4275</v>
      </c>
      <c r="HA616" s="2" t="s">
        <v>241</v>
      </c>
      <c r="HB616" s="2" t="s">
        <v>229</v>
      </c>
      <c r="HC616" s="4"/>
      <c r="HD616" s="8"/>
      <c r="HE616" s="4"/>
      <c r="HF616" s="8"/>
      <c r="HG616" s="7"/>
      <c r="HH616" s="7"/>
      <c r="HI616" s="2" t="s">
        <v>239</v>
      </c>
      <c r="HJ616" s="2" t="s">
        <v>275</v>
      </c>
      <c r="HK616" s="2" t="s">
        <v>3009</v>
      </c>
      <c r="HL616" s="2" t="s">
        <v>1402</v>
      </c>
      <c r="HM616" s="2" t="s">
        <v>241</v>
      </c>
      <c r="HN616" s="2" t="s">
        <v>229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226</v>
      </c>
      <c r="HW616" s="2" t="s">
        <v>1311</v>
      </c>
      <c r="HX616" s="2" t="s">
        <v>229</v>
      </c>
      <c r="HY616" s="2" t="s">
        <v>241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266</v>
      </c>
      <c r="IH616" s="2" t="s">
        <v>226</v>
      </c>
      <c r="II616" s="2" t="s">
        <v>229</v>
      </c>
      <c r="IJ616" s="2" t="s">
        <v>229</v>
      </c>
      <c r="IK616" s="2" t="s">
        <v>241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239</v>
      </c>
      <c r="IT616" s="2" t="s">
        <v>226</v>
      </c>
      <c r="IU616" s="2" t="s">
        <v>976</v>
      </c>
      <c r="IV616" s="2" t="s">
        <v>3896</v>
      </c>
      <c r="IW616" s="2" t="s">
        <v>241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239</v>
      </c>
      <c r="JF616" s="2" t="s">
        <v>226</v>
      </c>
      <c r="JG616" s="2" t="s">
        <v>268</v>
      </c>
      <c r="JH616" s="2" t="s">
        <v>1083</v>
      </c>
      <c r="JI616" s="2" t="s">
        <v>241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229</v>
      </c>
      <c r="JR616" s="2" t="s">
        <v>229</v>
      </c>
      <c r="JS616" s="2" t="s">
        <v>229</v>
      </c>
      <c r="JT616" s="2" t="s">
        <v>229</v>
      </c>
      <c r="JU616" s="2" t="s">
        <v>229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272</v>
      </c>
      <c r="KD616" s="2" t="s">
        <v>226</v>
      </c>
      <c r="KE616" s="2" t="s">
        <v>229</v>
      </c>
      <c r="KF616" s="2" t="s">
        <v>229</v>
      </c>
      <c r="KG616" s="2" t="s">
        <v>241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272</v>
      </c>
      <c r="KP616" s="2" t="s">
        <v>226</v>
      </c>
      <c r="KQ616" s="2" t="s">
        <v>229</v>
      </c>
      <c r="KR616" s="2" t="s">
        <v>229</v>
      </c>
      <c r="KS616" s="2" t="s">
        <v>241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239</v>
      </c>
      <c r="LB616" s="2" t="s">
        <v>226</v>
      </c>
      <c r="LC616" s="2" t="s">
        <v>1357</v>
      </c>
      <c r="LD616" s="2" t="s">
        <v>1971</v>
      </c>
      <c r="LE616" s="2" t="s">
        <v>241</v>
      </c>
      <c r="LF616" s="2" t="s">
        <v>229</v>
      </c>
      <c r="LG616" s="4"/>
      <c r="LH616" s="8"/>
      <c r="LI616" s="4"/>
      <c r="LJ616" s="8"/>
      <c r="LK616" s="7"/>
      <c r="LL616" s="7"/>
      <c r="LM616" s="2" t="s">
        <v>239</v>
      </c>
      <c r="LN616" s="2" t="s">
        <v>226</v>
      </c>
      <c r="LO616" s="2" t="s">
        <v>383</v>
      </c>
      <c r="LP616" s="2" t="s">
        <v>229</v>
      </c>
      <c r="LQ616" s="2" t="s">
        <v>241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239</v>
      </c>
      <c r="LZ616" s="2" t="s">
        <v>275</v>
      </c>
      <c r="MA616" s="2" t="s">
        <v>276</v>
      </c>
      <c r="MB616" s="2" t="s">
        <v>1037</v>
      </c>
      <c r="MC616" s="2" t="s">
        <v>241</v>
      </c>
      <c r="MD616" s="2" t="s">
        <v>229</v>
      </c>
      <c r="ME616" s="4"/>
      <c r="MF616" s="8"/>
      <c r="MG616" s="4"/>
      <c r="MH616" s="8"/>
      <c r="MI616" s="7"/>
      <c r="MJ616" s="7"/>
      <c r="MK616" s="2" t="s">
        <v>266</v>
      </c>
      <c r="ML616" s="2" t="s">
        <v>226</v>
      </c>
      <c r="MM616" s="2" t="s">
        <v>229</v>
      </c>
      <c r="MN616" s="2" t="s">
        <v>229</v>
      </c>
      <c r="MO616" s="2" t="s">
        <v>241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239</v>
      </c>
      <c r="MX616" s="2" t="s">
        <v>226</v>
      </c>
      <c r="MY616" s="2" t="s">
        <v>723</v>
      </c>
      <c r="MZ616" s="2" t="s">
        <v>229</v>
      </c>
      <c r="NA616" s="2" t="s">
        <v>241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239</v>
      </c>
      <c r="NJ616" s="2" t="s">
        <v>260</v>
      </c>
      <c r="NK616" s="2" t="s">
        <v>1271</v>
      </c>
      <c r="NL616" s="2" t="s">
        <v>1252</v>
      </c>
      <c r="NM616" s="2" t="s">
        <v>241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272</v>
      </c>
      <c r="NV616" s="2" t="s">
        <v>226</v>
      </c>
      <c r="NW616" s="2" t="s">
        <v>229</v>
      </c>
      <c r="NX616" s="2" t="s">
        <v>229</v>
      </c>
      <c r="NY616" s="2" t="s">
        <v>241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266</v>
      </c>
      <c r="OH616" s="2" t="s">
        <v>226</v>
      </c>
      <c r="OI616" s="2" t="s">
        <v>229</v>
      </c>
      <c r="OJ616" s="2" t="s">
        <v>229</v>
      </c>
      <c r="OK616" s="2" t="s">
        <v>241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229</v>
      </c>
      <c r="OT616" s="2" t="s">
        <v>229</v>
      </c>
      <c r="OU616" s="2" t="s">
        <v>229</v>
      </c>
      <c r="OV616" s="2" t="s">
        <v>229</v>
      </c>
      <c r="OW616" s="2" t="s">
        <v>229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229</v>
      </c>
      <c r="PF616" s="2" t="s">
        <v>229</v>
      </c>
      <c r="PG616" s="2" t="s">
        <v>229</v>
      </c>
      <c r="PH616" s="2" t="s">
        <v>229</v>
      </c>
      <c r="PI616" s="2" t="s">
        <v>229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266</v>
      </c>
      <c r="PR616" s="2" t="s">
        <v>275</v>
      </c>
      <c r="PS616" s="2" t="s">
        <v>229</v>
      </c>
      <c r="PT616" s="2" t="s">
        <v>229</v>
      </c>
      <c r="PU616" s="2" t="s">
        <v>241</v>
      </c>
      <c r="PV616" s="2" t="s">
        <v>229</v>
      </c>
      <c r="PW616" s="4"/>
      <c r="PX616" s="8"/>
      <c r="PY616" s="4"/>
      <c r="PZ616" s="8"/>
      <c r="QA616" s="7"/>
      <c r="QB616" s="7"/>
      <c r="QC616" s="2" t="s">
        <v>281</v>
      </c>
      <c r="QD616" s="2" t="s">
        <v>226</v>
      </c>
      <c r="QE616" s="2" t="s">
        <v>229</v>
      </c>
      <c r="QF616" s="2" t="s">
        <v>229</v>
      </c>
      <c r="QG616" s="2" t="s">
        <v>241</v>
      </c>
      <c r="QH616" s="2" t="s">
        <v>229</v>
      </c>
      <c r="QI616" s="4"/>
      <c r="QJ616" s="8"/>
      <c r="QK616" s="4"/>
      <c r="QL616" s="8"/>
      <c r="QM616" s="7"/>
      <c r="QN616" s="7"/>
      <c r="QO616" s="2" t="s">
        <v>229</v>
      </c>
      <c r="QP616" s="2" t="s">
        <v>229</v>
      </c>
      <c r="QQ616" s="2" t="s">
        <v>229</v>
      </c>
      <c r="QR616" s="2" t="s">
        <v>229</v>
      </c>
      <c r="QS616" s="2" t="s">
        <v>229</v>
      </c>
      <c r="QT616" s="2" t="s">
        <v>229</v>
      </c>
      <c r="QU616" s="4"/>
      <c r="QV616" s="8"/>
      <c r="QW616" s="4"/>
      <c r="QX616" s="8"/>
      <c r="QY616" s="7"/>
      <c r="QZ616" s="7"/>
      <c r="RA616" s="2" t="s">
        <v>239</v>
      </c>
      <c r="RB616" s="2" t="s">
        <v>275</v>
      </c>
      <c r="RC616" s="2" t="s">
        <v>338</v>
      </c>
      <c r="RD616" s="2" t="s">
        <v>229</v>
      </c>
      <c r="RE616" s="2" t="s">
        <v>241</v>
      </c>
      <c r="RF616" s="2" t="s">
        <v>229</v>
      </c>
      <c r="RG616" s="4"/>
      <c r="RH616" s="8"/>
      <c r="RI616" s="4"/>
      <c r="RJ616" s="8"/>
      <c r="RK616" s="7"/>
      <c r="RL616" s="7"/>
      <c r="RM616" s="2" t="s">
        <v>229</v>
      </c>
      <c r="RN616" s="2" t="s">
        <v>229</v>
      </c>
      <c r="RO616" s="2" t="s">
        <v>229</v>
      </c>
      <c r="RP616" s="2" t="s">
        <v>229</v>
      </c>
      <c r="RQ616" s="2" t="s">
        <v>229</v>
      </c>
      <c r="RR616" s="2" t="s">
        <v>229</v>
      </c>
      <c r="RS616" s="4"/>
      <c r="RT616" s="8"/>
      <c r="RU616" s="4"/>
      <c r="RV616" s="8"/>
      <c r="RW616" s="7"/>
      <c r="RX616" s="7"/>
      <c r="RY616" s="2" t="s">
        <v>239</v>
      </c>
      <c r="RZ616" s="2" t="s">
        <v>275</v>
      </c>
      <c r="SA616" s="2" t="s">
        <v>282</v>
      </c>
      <c r="SB616" s="2" t="s">
        <v>713</v>
      </c>
      <c r="SC616" s="2" t="s">
        <v>241</v>
      </c>
      <c r="SD616" s="2" t="s">
        <v>229</v>
      </c>
      <c r="SE616" s="4">
        <v>314</v>
      </c>
      <c r="SF616" s="4"/>
      <c r="SG616" s="4"/>
      <c r="SH616" s="4"/>
      <c r="SI616" s="4">
        <v>64</v>
      </c>
      <c r="SJ616" s="4"/>
      <c r="SK616" s="4"/>
      <c r="SL616" s="4"/>
      <c r="SM616" s="4">
        <v>2</v>
      </c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>
        <v>200</v>
      </c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>
        <v>160</v>
      </c>
      <c r="UA616" s="4"/>
      <c r="UB616" s="4"/>
      <c r="UC616" s="4"/>
      <c r="UD616" s="4"/>
      <c r="UE616" s="4"/>
      <c r="UF616" s="4"/>
      <c r="UG616" s="4"/>
      <c r="UH616" s="4"/>
      <c r="UI616" s="4">
        <v>140</v>
      </c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>
        <v>320</v>
      </c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</row>
    <row r="617">
      <c r="A617" s="2" t="s">
        <v>4276</v>
      </c>
      <c r="B617" s="2" t="s">
        <v>216</v>
      </c>
      <c r="C617" s="2" t="s">
        <v>4252</v>
      </c>
      <c r="D617" s="2" t="s">
        <v>218</v>
      </c>
      <c r="E617" s="2" t="s">
        <v>219</v>
      </c>
      <c r="F617" s="2" t="s">
        <v>4253</v>
      </c>
      <c r="G617" s="2" t="s">
        <v>4254</v>
      </c>
      <c r="H617" s="2" t="s">
        <v>3699</v>
      </c>
      <c r="I617" s="2" t="s">
        <v>4255</v>
      </c>
      <c r="J617" s="2" t="s">
        <v>224</v>
      </c>
      <c r="K617" s="2" t="s">
        <v>920</v>
      </c>
      <c r="L617" s="3">
        <v>33.33</v>
      </c>
      <c r="M617" s="3">
        <v>35</v>
      </c>
      <c r="N617" s="3">
        <v>69.99</v>
      </c>
      <c r="O617" s="2" t="s">
        <v>226</v>
      </c>
      <c r="P617" s="2" t="s">
        <v>2072</v>
      </c>
      <c r="Q617" s="2" t="s">
        <v>228</v>
      </c>
      <c r="R617" s="2" t="s">
        <v>229</v>
      </c>
      <c r="S617" s="2" t="s">
        <v>4277</v>
      </c>
      <c r="T617" s="2" t="s">
        <v>4258</v>
      </c>
      <c r="U617" s="2" t="s">
        <v>232</v>
      </c>
      <c r="V617" s="2" t="s">
        <v>4077</v>
      </c>
      <c r="W617" s="2" t="s">
        <v>1009</v>
      </c>
      <c r="X617" s="2" t="s">
        <v>1143</v>
      </c>
      <c r="Y617" s="2" t="s">
        <v>388</v>
      </c>
      <c r="Z617" s="4">
        <v>21</v>
      </c>
      <c r="AA617" s="4">
        <f>=ROUNDDOWN(3,0)</f>
      </c>
      <c r="AB617" s="5">
        <v>7</v>
      </c>
      <c r="AC617" s="2" t="s">
        <v>229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>
        <v>7</v>
      </c>
      <c r="AQ617" s="8">
        <v>270.75</v>
      </c>
      <c r="AR617" s="4">
        <v>11</v>
      </c>
      <c r="AS617" s="8">
        <v>464.93</v>
      </c>
      <c r="AT617" s="7">
        <v>-0.3636</v>
      </c>
      <c r="AU617" s="7">
        <v>-0.4177</v>
      </c>
      <c r="AV617" s="4">
        <v>7</v>
      </c>
      <c r="AW617" s="8">
        <v>270.75</v>
      </c>
      <c r="AX617" s="4">
        <v>31</v>
      </c>
      <c r="AY617" s="8">
        <v>1416.77</v>
      </c>
      <c r="AZ617" s="7">
        <v>-0.7742</v>
      </c>
      <c r="BA617" s="7">
        <v>-0.8089</v>
      </c>
      <c r="BB617" s="7">
        <v>1</v>
      </c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>
        <v>0.023</v>
      </c>
      <c r="BJ617" s="4">
        <v>7</v>
      </c>
      <c r="BK617" s="8">
        <v>270.75</v>
      </c>
      <c r="BL617" s="2" t="s">
        <v>3877</v>
      </c>
      <c r="BM617" s="7">
        <v>1</v>
      </c>
      <c r="BN617" s="7">
        <v>1</v>
      </c>
      <c r="BO617" s="4">
        <v>2</v>
      </c>
      <c r="BP617" s="8">
        <v>84.64</v>
      </c>
      <c r="BQ617" s="4">
        <v>10</v>
      </c>
      <c r="BR617" s="8">
        <v>423.2</v>
      </c>
      <c r="BS617" s="7">
        <v>-0.8</v>
      </c>
      <c r="BT617" s="7">
        <v>-0.8</v>
      </c>
      <c r="BU617" s="2" t="s">
        <v>239</v>
      </c>
      <c r="BV617" s="2" t="s">
        <v>226</v>
      </c>
      <c r="BW617" s="2" t="s">
        <v>229</v>
      </c>
      <c r="BX617" s="2" t="s">
        <v>2845</v>
      </c>
      <c r="BY617" s="2" t="s">
        <v>241</v>
      </c>
      <c r="BZ617" s="2" t="s">
        <v>229</v>
      </c>
      <c r="CA617" s="4"/>
      <c r="CB617" s="8"/>
      <c r="CC617" s="4">
        <v>1</v>
      </c>
      <c r="CD617" s="8">
        <v>41.73</v>
      </c>
      <c r="CE617" s="7">
        <v>-1</v>
      </c>
      <c r="CF617" s="7">
        <v>-1</v>
      </c>
      <c r="CG617" s="2" t="s">
        <v>239</v>
      </c>
      <c r="CH617" s="2" t="s">
        <v>226</v>
      </c>
      <c r="CI617" s="2" t="s">
        <v>391</v>
      </c>
      <c r="CJ617" s="2" t="s">
        <v>1683</v>
      </c>
      <c r="CK617" s="2" t="s">
        <v>241</v>
      </c>
      <c r="CL617" s="2" t="s">
        <v>229</v>
      </c>
      <c r="CM617" s="4">
        <v>1</v>
      </c>
      <c r="CN617" s="8">
        <v>37.8</v>
      </c>
      <c r="CO617" s="4"/>
      <c r="CP617" s="8"/>
      <c r="CQ617" s="7"/>
      <c r="CR617" s="7"/>
      <c r="CS617" s="2" t="s">
        <v>239</v>
      </c>
      <c r="CT617" s="2" t="s">
        <v>226</v>
      </c>
      <c r="CU617" s="2" t="s">
        <v>395</v>
      </c>
      <c r="CV617" s="2" t="s">
        <v>394</v>
      </c>
      <c r="CW617" s="2" t="s">
        <v>241</v>
      </c>
      <c r="CX617" s="2" t="s">
        <v>229</v>
      </c>
      <c r="CY617" s="4">
        <v>1</v>
      </c>
      <c r="CZ617" s="8">
        <v>35</v>
      </c>
      <c r="DA617" s="4"/>
      <c r="DB617" s="8"/>
      <c r="DC617" s="7"/>
      <c r="DD617" s="7"/>
      <c r="DE617" s="2" t="s">
        <v>239</v>
      </c>
      <c r="DF617" s="2" t="s">
        <v>226</v>
      </c>
      <c r="DG617" s="2" t="s">
        <v>395</v>
      </c>
      <c r="DH617" s="2" t="s">
        <v>1683</v>
      </c>
      <c r="DI617" s="2" t="s">
        <v>241</v>
      </c>
      <c r="DJ617" s="2" t="s">
        <v>229</v>
      </c>
      <c r="DK617" s="4"/>
      <c r="DL617" s="8"/>
      <c r="DM617" s="4"/>
      <c r="DN617" s="8"/>
      <c r="DO617" s="7"/>
      <c r="DP617" s="7"/>
      <c r="DQ617" s="2" t="s">
        <v>239</v>
      </c>
      <c r="DR617" s="2" t="s">
        <v>226</v>
      </c>
      <c r="DS617" s="2" t="s">
        <v>1971</v>
      </c>
      <c r="DT617" s="2" t="s">
        <v>1545</v>
      </c>
      <c r="DU617" s="2" t="s">
        <v>241</v>
      </c>
      <c r="DV617" s="2" t="s">
        <v>229</v>
      </c>
      <c r="DW617" s="4"/>
      <c r="DX617" s="8"/>
      <c r="DY617" s="4"/>
      <c r="DZ617" s="8"/>
      <c r="EA617" s="7"/>
      <c r="EB617" s="7"/>
      <c r="EC617" s="2" t="s">
        <v>239</v>
      </c>
      <c r="ED617" s="2" t="s">
        <v>226</v>
      </c>
      <c r="EE617" s="2" t="s">
        <v>334</v>
      </c>
      <c r="EF617" s="2" t="s">
        <v>229</v>
      </c>
      <c r="EG617" s="2" t="s">
        <v>241</v>
      </c>
      <c r="EH617" s="2" t="s">
        <v>229</v>
      </c>
      <c r="EI617" s="4">
        <v>1</v>
      </c>
      <c r="EJ617" s="8">
        <v>36.75</v>
      </c>
      <c r="EK617" s="4"/>
      <c r="EL617" s="8"/>
      <c r="EM617" s="7"/>
      <c r="EN617" s="7"/>
      <c r="EO617" s="2" t="s">
        <v>239</v>
      </c>
      <c r="EP617" s="2" t="s">
        <v>226</v>
      </c>
      <c r="EQ617" s="2" t="s">
        <v>399</v>
      </c>
      <c r="ER617" s="2" t="s">
        <v>1332</v>
      </c>
      <c r="ES617" s="2" t="s">
        <v>241</v>
      </c>
      <c r="ET617" s="2" t="s">
        <v>229</v>
      </c>
      <c r="EU617" s="4">
        <v>2</v>
      </c>
      <c r="EV617" s="8">
        <v>76.56</v>
      </c>
      <c r="EW617" s="4"/>
      <c r="EX617" s="8"/>
      <c r="EY617" s="7"/>
      <c r="EZ617" s="7"/>
      <c r="FA617" s="2" t="s">
        <v>239</v>
      </c>
      <c r="FB617" s="2" t="s">
        <v>226</v>
      </c>
      <c r="FC617" s="2" t="s">
        <v>388</v>
      </c>
      <c r="FD617" s="2" t="s">
        <v>401</v>
      </c>
      <c r="FE617" s="2" t="s">
        <v>241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239</v>
      </c>
      <c r="FN617" s="2" t="s">
        <v>226</v>
      </c>
      <c r="FO617" s="2" t="s">
        <v>388</v>
      </c>
      <c r="FP617" s="2" t="s">
        <v>229</v>
      </c>
      <c r="FQ617" s="2" t="s">
        <v>241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226</v>
      </c>
      <c r="GA617" s="2" t="s">
        <v>327</v>
      </c>
      <c r="GB617" s="2" t="s">
        <v>3622</v>
      </c>
      <c r="GC617" s="2" t="s">
        <v>241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272</v>
      </c>
      <c r="GL617" s="2" t="s">
        <v>226</v>
      </c>
      <c r="GM617" s="2" t="s">
        <v>229</v>
      </c>
      <c r="GN617" s="2" t="s">
        <v>229</v>
      </c>
      <c r="GO617" s="2" t="s">
        <v>241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239</v>
      </c>
      <c r="GX617" s="2" t="s">
        <v>226</v>
      </c>
      <c r="GY617" s="2" t="s">
        <v>403</v>
      </c>
      <c r="GZ617" s="2" t="s">
        <v>1035</v>
      </c>
      <c r="HA617" s="2" t="s">
        <v>241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266</v>
      </c>
      <c r="HJ617" s="2" t="s">
        <v>226</v>
      </c>
      <c r="HK617" s="2" t="s">
        <v>229</v>
      </c>
      <c r="HL617" s="2" t="s">
        <v>229</v>
      </c>
      <c r="HM617" s="2" t="s">
        <v>241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239</v>
      </c>
      <c r="HV617" s="2" t="s">
        <v>226</v>
      </c>
      <c r="HW617" s="2" t="s">
        <v>1311</v>
      </c>
      <c r="HX617" s="2" t="s">
        <v>229</v>
      </c>
      <c r="HY617" s="2" t="s">
        <v>241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266</v>
      </c>
      <c r="IH617" s="2" t="s">
        <v>226</v>
      </c>
      <c r="II617" s="2" t="s">
        <v>229</v>
      </c>
      <c r="IJ617" s="2" t="s">
        <v>229</v>
      </c>
      <c r="IK617" s="2" t="s">
        <v>241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272</v>
      </c>
      <c r="IT617" s="2" t="s">
        <v>226</v>
      </c>
      <c r="IU617" s="2" t="s">
        <v>229</v>
      </c>
      <c r="IV617" s="2" t="s">
        <v>229</v>
      </c>
      <c r="IW617" s="2" t="s">
        <v>241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267</v>
      </c>
      <c r="JF617" s="2" t="s">
        <v>226</v>
      </c>
      <c r="JG617" s="2" t="s">
        <v>229</v>
      </c>
      <c r="JH617" s="2" t="s">
        <v>229</v>
      </c>
      <c r="JI617" s="2" t="s">
        <v>241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272</v>
      </c>
      <c r="JR617" s="2" t="s">
        <v>226</v>
      </c>
      <c r="JS617" s="2" t="s">
        <v>229</v>
      </c>
      <c r="JT617" s="2" t="s">
        <v>229</v>
      </c>
      <c r="JU617" s="2" t="s">
        <v>241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272</v>
      </c>
      <c r="KD617" s="2" t="s">
        <v>226</v>
      </c>
      <c r="KE617" s="2" t="s">
        <v>229</v>
      </c>
      <c r="KF617" s="2" t="s">
        <v>229</v>
      </c>
      <c r="KG617" s="2" t="s">
        <v>241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272</v>
      </c>
      <c r="KP617" s="2" t="s">
        <v>226</v>
      </c>
      <c r="KQ617" s="2" t="s">
        <v>229</v>
      </c>
      <c r="KR617" s="2" t="s">
        <v>229</v>
      </c>
      <c r="KS617" s="2" t="s">
        <v>241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272</v>
      </c>
      <c r="LB617" s="2" t="s">
        <v>226</v>
      </c>
      <c r="LC617" s="2" t="s">
        <v>229</v>
      </c>
      <c r="LD617" s="2" t="s">
        <v>229</v>
      </c>
      <c r="LE617" s="2" t="s">
        <v>241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229</v>
      </c>
      <c r="LN617" s="2" t="s">
        <v>229</v>
      </c>
      <c r="LO617" s="2" t="s">
        <v>229</v>
      </c>
      <c r="LP617" s="2" t="s">
        <v>229</v>
      </c>
      <c r="LQ617" s="2" t="s">
        <v>229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239</v>
      </c>
      <c r="LZ617" s="2" t="s">
        <v>275</v>
      </c>
      <c r="MA617" s="2" t="s">
        <v>4278</v>
      </c>
      <c r="MB617" s="2" t="s">
        <v>1969</v>
      </c>
      <c r="MC617" s="2" t="s">
        <v>241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272</v>
      </c>
      <c r="ML617" s="2" t="s">
        <v>226</v>
      </c>
      <c r="MM617" s="2" t="s">
        <v>229</v>
      </c>
      <c r="MN617" s="2" t="s">
        <v>229</v>
      </c>
      <c r="MO617" s="2" t="s">
        <v>241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239</v>
      </c>
      <c r="MX617" s="2" t="s">
        <v>226</v>
      </c>
      <c r="MY617" s="2" t="s">
        <v>1915</v>
      </c>
      <c r="MZ617" s="2" t="s">
        <v>229</v>
      </c>
      <c r="NA617" s="2" t="s">
        <v>241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239</v>
      </c>
      <c r="NJ617" s="2" t="s">
        <v>260</v>
      </c>
      <c r="NK617" s="2" t="s">
        <v>4278</v>
      </c>
      <c r="NL617" s="2" t="s">
        <v>885</v>
      </c>
      <c r="NM617" s="2" t="s">
        <v>241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272</v>
      </c>
      <c r="NV617" s="2" t="s">
        <v>226</v>
      </c>
      <c r="NW617" s="2" t="s">
        <v>229</v>
      </c>
      <c r="NX617" s="2" t="s">
        <v>229</v>
      </c>
      <c r="NY617" s="2" t="s">
        <v>241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266</v>
      </c>
      <c r="OH617" s="2" t="s">
        <v>226</v>
      </c>
      <c r="OI617" s="2" t="s">
        <v>229</v>
      </c>
      <c r="OJ617" s="2" t="s">
        <v>229</v>
      </c>
      <c r="OK617" s="2" t="s">
        <v>241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229</v>
      </c>
      <c r="OT617" s="2" t="s">
        <v>229</v>
      </c>
      <c r="OU617" s="2" t="s">
        <v>229</v>
      </c>
      <c r="OV617" s="2" t="s">
        <v>229</v>
      </c>
      <c r="OW617" s="2" t="s">
        <v>229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281</v>
      </c>
      <c r="PF617" s="2" t="s">
        <v>226</v>
      </c>
      <c r="PG617" s="2" t="s">
        <v>229</v>
      </c>
      <c r="PH617" s="2" t="s">
        <v>229</v>
      </c>
      <c r="PI617" s="2" t="s">
        <v>241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266</v>
      </c>
      <c r="PR617" s="2" t="s">
        <v>275</v>
      </c>
      <c r="PS617" s="2" t="s">
        <v>229</v>
      </c>
      <c r="PT617" s="2" t="s">
        <v>229</v>
      </c>
      <c r="PU617" s="2" t="s">
        <v>241</v>
      </c>
      <c r="PV617" s="2" t="s">
        <v>229</v>
      </c>
      <c r="PW617" s="4"/>
      <c r="PX617" s="8"/>
      <c r="PY617" s="4"/>
      <c r="PZ617" s="8"/>
      <c r="QA617" s="7"/>
      <c r="QB617" s="7"/>
      <c r="QC617" s="2" t="s">
        <v>281</v>
      </c>
      <c r="QD617" s="2" t="s">
        <v>226</v>
      </c>
      <c r="QE617" s="2" t="s">
        <v>229</v>
      </c>
      <c r="QF617" s="2" t="s">
        <v>229</v>
      </c>
      <c r="QG617" s="2" t="s">
        <v>241</v>
      </c>
      <c r="QH617" s="2" t="s">
        <v>229</v>
      </c>
      <c r="QI617" s="4"/>
      <c r="QJ617" s="8"/>
      <c r="QK617" s="4"/>
      <c r="QL617" s="8"/>
      <c r="QM617" s="7"/>
      <c r="QN617" s="7"/>
      <c r="QO617" s="2" t="s">
        <v>229</v>
      </c>
      <c r="QP617" s="2" t="s">
        <v>229</v>
      </c>
      <c r="QQ617" s="2" t="s">
        <v>229</v>
      </c>
      <c r="QR617" s="2" t="s">
        <v>229</v>
      </c>
      <c r="QS617" s="2" t="s">
        <v>229</v>
      </c>
      <c r="QT617" s="2" t="s">
        <v>229</v>
      </c>
      <c r="QU617" s="4"/>
      <c r="QV617" s="8"/>
      <c r="QW617" s="4"/>
      <c r="QX617" s="8"/>
      <c r="QY617" s="7"/>
      <c r="QZ617" s="7"/>
      <c r="RA617" s="2" t="s">
        <v>239</v>
      </c>
      <c r="RB617" s="2" t="s">
        <v>275</v>
      </c>
      <c r="RC617" s="2" t="s">
        <v>338</v>
      </c>
      <c r="RD617" s="2" t="s">
        <v>229</v>
      </c>
      <c r="RE617" s="2" t="s">
        <v>241</v>
      </c>
      <c r="RF617" s="2" t="s">
        <v>229</v>
      </c>
      <c r="RG617" s="4"/>
      <c r="RH617" s="8"/>
      <c r="RI617" s="4"/>
      <c r="RJ617" s="8"/>
      <c r="RK617" s="7"/>
      <c r="RL617" s="7"/>
      <c r="RM617" s="2" t="s">
        <v>229</v>
      </c>
      <c r="RN617" s="2" t="s">
        <v>229</v>
      </c>
      <c r="RO617" s="2" t="s">
        <v>229</v>
      </c>
      <c r="RP617" s="2" t="s">
        <v>229</v>
      </c>
      <c r="RQ617" s="2" t="s">
        <v>229</v>
      </c>
      <c r="RR617" s="2" t="s">
        <v>229</v>
      </c>
      <c r="RS617" s="4"/>
      <c r="RT617" s="8"/>
      <c r="RU617" s="4"/>
      <c r="RV617" s="8"/>
      <c r="RW617" s="7"/>
      <c r="RX617" s="7"/>
      <c r="RY617" s="2" t="s">
        <v>266</v>
      </c>
      <c r="RZ617" s="2" t="s">
        <v>275</v>
      </c>
      <c r="SA617" s="2" t="s">
        <v>229</v>
      </c>
      <c r="SB617" s="2" t="s">
        <v>229</v>
      </c>
      <c r="SC617" s="2" t="s">
        <v>241</v>
      </c>
      <c r="SD617" s="2" t="s">
        <v>229</v>
      </c>
      <c r="SE617" s="4">
        <v>21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</row>
    <row r="618">
      <c r="A618" s="2" t="s">
        <v>4279</v>
      </c>
      <c r="B618" s="2" t="s">
        <v>216</v>
      </c>
      <c r="C618" s="2" t="s">
        <v>4252</v>
      </c>
      <c r="D618" s="2" t="s">
        <v>218</v>
      </c>
      <c r="E618" s="2" t="s">
        <v>219</v>
      </c>
      <c r="F618" s="2" t="s">
        <v>4253</v>
      </c>
      <c r="G618" s="2" t="s">
        <v>4254</v>
      </c>
      <c r="H618" s="2" t="s">
        <v>3699</v>
      </c>
      <c r="I618" s="2" t="s">
        <v>4255</v>
      </c>
      <c r="J618" s="2" t="s">
        <v>285</v>
      </c>
      <c r="K618" s="2" t="s">
        <v>920</v>
      </c>
      <c r="L618" s="3">
        <v>38.09</v>
      </c>
      <c r="M618" s="3">
        <v>39.99</v>
      </c>
      <c r="N618" s="3">
        <v>79.99</v>
      </c>
      <c r="O618" s="2" t="s">
        <v>981</v>
      </c>
      <c r="P618" s="2" t="s">
        <v>964</v>
      </c>
      <c r="Q618" s="2" t="s">
        <v>228</v>
      </c>
      <c r="R618" s="2" t="s">
        <v>229</v>
      </c>
      <c r="S618" s="2" t="s">
        <v>4277</v>
      </c>
      <c r="T618" s="2" t="s">
        <v>4258</v>
      </c>
      <c r="U618" s="2" t="s">
        <v>286</v>
      </c>
      <c r="V618" s="2" t="s">
        <v>4077</v>
      </c>
      <c r="W618" s="2" t="s">
        <v>1009</v>
      </c>
      <c r="X618" s="2" t="s">
        <v>1143</v>
      </c>
      <c r="Y618" s="2" t="s">
        <v>388</v>
      </c>
      <c r="Z618" s="4"/>
      <c r="AA618" s="4">
        <f>=ROUNDDOWN({0},0)</f>
      </c>
      <c r="AB618" s="5">
        <v>10</v>
      </c>
      <c r="AC618" s="2" t="s">
        <v>229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>
        <v>20</v>
      </c>
      <c r="AS618" s="8">
        <v>951.84</v>
      </c>
      <c r="AT618" s="7">
        <v>-1</v>
      </c>
      <c r="AU618" s="7">
        <v>-1</v>
      </c>
      <c r="AV618" s="4" t="s">
        <v>229</v>
      </c>
      <c r="AW618" s="8" t="s">
        <v>229</v>
      </c>
      <c r="AX618" s="4" t="s">
        <v>229</v>
      </c>
      <c r="AY618" s="8" t="s">
        <v>229</v>
      </c>
      <c r="AZ618" s="7" t="s">
        <v>229</v>
      </c>
      <c r="BA618" s="7" t="s">
        <v>229</v>
      </c>
      <c r="BB618" s="7"/>
      <c r="BC618" s="4" t="s">
        <v>229</v>
      </c>
      <c r="BD618" s="8" t="s">
        <v>229</v>
      </c>
      <c r="BE618" s="4" t="s">
        <v>229</v>
      </c>
      <c r="BF618" s="8" t="s">
        <v>229</v>
      </c>
      <c r="BG618" s="7" t="s">
        <v>229</v>
      </c>
      <c r="BH618" s="7" t="s">
        <v>229</v>
      </c>
      <c r="BI618" s="7" t="s">
        <v>229</v>
      </c>
      <c r="BJ618" s="4"/>
      <c r="BK618" s="8"/>
      <c r="BL618" s="2" t="s">
        <v>4280</v>
      </c>
      <c r="BM618" s="7"/>
      <c r="BN618" s="7"/>
      <c r="BO618" s="4"/>
      <c r="BP618" s="8"/>
      <c r="BQ618" s="4">
        <v>15</v>
      </c>
      <c r="BR618" s="8">
        <v>729.75</v>
      </c>
      <c r="BS618" s="7">
        <v>-1</v>
      </c>
      <c r="BT618" s="7">
        <v>-1</v>
      </c>
      <c r="BU618" s="2" t="s">
        <v>239</v>
      </c>
      <c r="BV618" s="2" t="s">
        <v>275</v>
      </c>
      <c r="BW618" s="2" t="s">
        <v>229</v>
      </c>
      <c r="BX618" s="2" t="s">
        <v>2845</v>
      </c>
      <c r="BY618" s="2" t="s">
        <v>241</v>
      </c>
      <c r="BZ618" s="2" t="s">
        <v>229</v>
      </c>
      <c r="CA618" s="4"/>
      <c r="CB618" s="8"/>
      <c r="CC618" s="4"/>
      <c r="CD618" s="8"/>
      <c r="CE618" s="7"/>
      <c r="CF618" s="7"/>
      <c r="CG618" s="2" t="s">
        <v>239</v>
      </c>
      <c r="CH618" s="2" t="s">
        <v>275</v>
      </c>
      <c r="CI618" s="2" t="s">
        <v>391</v>
      </c>
      <c r="CJ618" s="2" t="s">
        <v>3374</v>
      </c>
      <c r="CK618" s="2" t="s">
        <v>241</v>
      </c>
      <c r="CL618" s="2" t="s">
        <v>229</v>
      </c>
      <c r="CM618" s="4"/>
      <c r="CN618" s="8"/>
      <c r="CO618" s="4"/>
      <c r="CP618" s="8"/>
      <c r="CQ618" s="7"/>
      <c r="CR618" s="7"/>
      <c r="CS618" s="2" t="s">
        <v>239</v>
      </c>
      <c r="CT618" s="2" t="s">
        <v>275</v>
      </c>
      <c r="CU618" s="2" t="s">
        <v>395</v>
      </c>
      <c r="CV618" s="2" t="s">
        <v>1375</v>
      </c>
      <c r="CW618" s="2" t="s">
        <v>241</v>
      </c>
      <c r="CX618" s="2" t="s">
        <v>229</v>
      </c>
      <c r="CY618" s="4"/>
      <c r="CZ618" s="8"/>
      <c r="DA618" s="4"/>
      <c r="DB618" s="8"/>
      <c r="DC618" s="7"/>
      <c r="DD618" s="7"/>
      <c r="DE618" s="2" t="s">
        <v>239</v>
      </c>
      <c r="DF618" s="2" t="s">
        <v>275</v>
      </c>
      <c r="DG618" s="2" t="s">
        <v>395</v>
      </c>
      <c r="DH618" s="2" t="s">
        <v>394</v>
      </c>
      <c r="DI618" s="2" t="s">
        <v>241</v>
      </c>
      <c r="DJ618" s="2" t="s">
        <v>229</v>
      </c>
      <c r="DK618" s="4"/>
      <c r="DL618" s="8"/>
      <c r="DM618" s="4">
        <v>1</v>
      </c>
      <c r="DN618" s="8">
        <v>44.41</v>
      </c>
      <c r="DO618" s="7">
        <v>-1</v>
      </c>
      <c r="DP618" s="7">
        <v>-1</v>
      </c>
      <c r="DQ618" s="2" t="s">
        <v>239</v>
      </c>
      <c r="DR618" s="2" t="s">
        <v>275</v>
      </c>
      <c r="DS618" s="2" t="s">
        <v>1971</v>
      </c>
      <c r="DT618" s="2" t="s">
        <v>4281</v>
      </c>
      <c r="DU618" s="2" t="s">
        <v>241</v>
      </c>
      <c r="DV618" s="2" t="s">
        <v>229</v>
      </c>
      <c r="DW618" s="4"/>
      <c r="DX618" s="8"/>
      <c r="DY618" s="4"/>
      <c r="DZ618" s="8"/>
      <c r="EA618" s="7"/>
      <c r="EB618" s="7"/>
      <c r="EC618" s="2" t="s">
        <v>239</v>
      </c>
      <c r="ED618" s="2" t="s">
        <v>275</v>
      </c>
      <c r="EE618" s="2" t="s">
        <v>334</v>
      </c>
      <c r="EF618" s="2" t="s">
        <v>229</v>
      </c>
      <c r="EG618" s="2" t="s">
        <v>241</v>
      </c>
      <c r="EH618" s="2" t="s">
        <v>229</v>
      </c>
      <c r="EI618" s="4"/>
      <c r="EJ618" s="8"/>
      <c r="EK618" s="4"/>
      <c r="EL618" s="8"/>
      <c r="EM618" s="7"/>
      <c r="EN618" s="7"/>
      <c r="EO618" s="2" t="s">
        <v>239</v>
      </c>
      <c r="EP618" s="2" t="s">
        <v>275</v>
      </c>
      <c r="EQ618" s="2" t="s">
        <v>399</v>
      </c>
      <c r="ER618" s="2" t="s">
        <v>2323</v>
      </c>
      <c r="ES618" s="2" t="s">
        <v>241</v>
      </c>
      <c r="ET618" s="2" t="s">
        <v>229</v>
      </c>
      <c r="EU618" s="4"/>
      <c r="EV618" s="8"/>
      <c r="EW618" s="4"/>
      <c r="EX618" s="8"/>
      <c r="EY618" s="7"/>
      <c r="EZ618" s="7"/>
      <c r="FA618" s="2" t="s">
        <v>239</v>
      </c>
      <c r="FB618" s="2" t="s">
        <v>275</v>
      </c>
      <c r="FC618" s="2" t="s">
        <v>388</v>
      </c>
      <c r="FD618" s="2" t="s">
        <v>394</v>
      </c>
      <c r="FE618" s="2" t="s">
        <v>241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275</v>
      </c>
      <c r="FO618" s="2" t="s">
        <v>388</v>
      </c>
      <c r="FP618" s="2" t="s">
        <v>229</v>
      </c>
      <c r="FQ618" s="2" t="s">
        <v>241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275</v>
      </c>
      <c r="GA618" s="2" t="s">
        <v>229</v>
      </c>
      <c r="GB618" s="2" t="s">
        <v>229</v>
      </c>
      <c r="GC618" s="2" t="s">
        <v>241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272</v>
      </c>
      <c r="GL618" s="2" t="s">
        <v>275</v>
      </c>
      <c r="GM618" s="2" t="s">
        <v>229</v>
      </c>
      <c r="GN618" s="2" t="s">
        <v>229</v>
      </c>
      <c r="GO618" s="2" t="s">
        <v>241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239</v>
      </c>
      <c r="GX618" s="2" t="s">
        <v>275</v>
      </c>
      <c r="GY618" s="2" t="s">
        <v>403</v>
      </c>
      <c r="GZ618" s="2" t="s">
        <v>2002</v>
      </c>
      <c r="HA618" s="2" t="s">
        <v>241</v>
      </c>
      <c r="HB618" s="2" t="s">
        <v>229</v>
      </c>
      <c r="HC618" s="4"/>
      <c r="HD618" s="8"/>
      <c r="HE618" s="4"/>
      <c r="HF618" s="8"/>
      <c r="HG618" s="7"/>
      <c r="HH618" s="7"/>
      <c r="HI618" s="2" t="s">
        <v>266</v>
      </c>
      <c r="HJ618" s="2" t="s">
        <v>275</v>
      </c>
      <c r="HK618" s="2" t="s">
        <v>229</v>
      </c>
      <c r="HL618" s="2" t="s">
        <v>229</v>
      </c>
      <c r="HM618" s="2" t="s">
        <v>241</v>
      </c>
      <c r="HN618" s="2" t="s">
        <v>229</v>
      </c>
      <c r="HO618" s="4"/>
      <c r="HP618" s="8"/>
      <c r="HQ618" s="4"/>
      <c r="HR618" s="8"/>
      <c r="HS618" s="7"/>
      <c r="HT618" s="7"/>
      <c r="HU618" s="2" t="s">
        <v>239</v>
      </c>
      <c r="HV618" s="2" t="s">
        <v>275</v>
      </c>
      <c r="HW618" s="2" t="s">
        <v>1311</v>
      </c>
      <c r="HX618" s="2" t="s">
        <v>229</v>
      </c>
      <c r="HY618" s="2" t="s">
        <v>241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266</v>
      </c>
      <c r="IH618" s="2" t="s">
        <v>275</v>
      </c>
      <c r="II618" s="2" t="s">
        <v>229</v>
      </c>
      <c r="IJ618" s="2" t="s">
        <v>229</v>
      </c>
      <c r="IK618" s="2" t="s">
        <v>241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272</v>
      </c>
      <c r="IT618" s="2" t="s">
        <v>275</v>
      </c>
      <c r="IU618" s="2" t="s">
        <v>229</v>
      </c>
      <c r="IV618" s="2" t="s">
        <v>229</v>
      </c>
      <c r="IW618" s="2" t="s">
        <v>241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267</v>
      </c>
      <c r="JF618" s="2" t="s">
        <v>275</v>
      </c>
      <c r="JG618" s="2" t="s">
        <v>229</v>
      </c>
      <c r="JH618" s="2" t="s">
        <v>229</v>
      </c>
      <c r="JI618" s="2" t="s">
        <v>241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272</v>
      </c>
      <c r="JR618" s="2" t="s">
        <v>275</v>
      </c>
      <c r="JS618" s="2" t="s">
        <v>229</v>
      </c>
      <c r="JT618" s="2" t="s">
        <v>229</v>
      </c>
      <c r="JU618" s="2" t="s">
        <v>241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272</v>
      </c>
      <c r="KD618" s="2" t="s">
        <v>275</v>
      </c>
      <c r="KE618" s="2" t="s">
        <v>229</v>
      </c>
      <c r="KF618" s="2" t="s">
        <v>229</v>
      </c>
      <c r="KG618" s="2" t="s">
        <v>241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272</v>
      </c>
      <c r="KP618" s="2" t="s">
        <v>275</v>
      </c>
      <c r="KQ618" s="2" t="s">
        <v>229</v>
      </c>
      <c r="KR618" s="2" t="s">
        <v>229</v>
      </c>
      <c r="KS618" s="2" t="s">
        <v>241</v>
      </c>
      <c r="KT618" s="2" t="s">
        <v>229</v>
      </c>
      <c r="KU618" s="4"/>
      <c r="KV618" s="8"/>
      <c r="KW618" s="4"/>
      <c r="KX618" s="8"/>
      <c r="KY618" s="7"/>
      <c r="KZ618" s="7"/>
      <c r="LA618" s="2" t="s">
        <v>272</v>
      </c>
      <c r="LB618" s="2" t="s">
        <v>275</v>
      </c>
      <c r="LC618" s="2" t="s">
        <v>229</v>
      </c>
      <c r="LD618" s="2" t="s">
        <v>229</v>
      </c>
      <c r="LE618" s="2" t="s">
        <v>241</v>
      </c>
      <c r="LF618" s="2" t="s">
        <v>229</v>
      </c>
      <c r="LG618" s="4"/>
      <c r="LH618" s="8"/>
      <c r="LI618" s="4"/>
      <c r="LJ618" s="8"/>
      <c r="LK618" s="7"/>
      <c r="LL618" s="7"/>
      <c r="LM618" s="2" t="s">
        <v>229</v>
      </c>
      <c r="LN618" s="2" t="s">
        <v>229</v>
      </c>
      <c r="LO618" s="2" t="s">
        <v>229</v>
      </c>
      <c r="LP618" s="2" t="s">
        <v>229</v>
      </c>
      <c r="LQ618" s="2" t="s">
        <v>229</v>
      </c>
      <c r="LR618" s="2" t="s">
        <v>229</v>
      </c>
      <c r="LS618" s="4"/>
      <c r="LT618" s="8"/>
      <c r="LU618" s="4">
        <v>4</v>
      </c>
      <c r="LV618" s="8">
        <v>177.68</v>
      </c>
      <c r="LW618" s="7">
        <v>-1</v>
      </c>
      <c r="LX618" s="7">
        <v>-1</v>
      </c>
      <c r="LY618" s="2" t="s">
        <v>239</v>
      </c>
      <c r="LZ618" s="2" t="s">
        <v>275</v>
      </c>
      <c r="MA618" s="2" t="s">
        <v>4278</v>
      </c>
      <c r="MB618" s="2" t="s">
        <v>1400</v>
      </c>
      <c r="MC618" s="2" t="s">
        <v>241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272</v>
      </c>
      <c r="ML618" s="2" t="s">
        <v>275</v>
      </c>
      <c r="MM618" s="2" t="s">
        <v>229</v>
      </c>
      <c r="MN618" s="2" t="s">
        <v>229</v>
      </c>
      <c r="MO618" s="2" t="s">
        <v>241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275</v>
      </c>
      <c r="MY618" s="2" t="s">
        <v>1915</v>
      </c>
      <c r="MZ618" s="2" t="s">
        <v>229</v>
      </c>
      <c r="NA618" s="2" t="s">
        <v>241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239</v>
      </c>
      <c r="NJ618" s="2" t="s">
        <v>275</v>
      </c>
      <c r="NK618" s="2" t="s">
        <v>4278</v>
      </c>
      <c r="NL618" s="2" t="s">
        <v>2692</v>
      </c>
      <c r="NM618" s="2" t="s">
        <v>241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272</v>
      </c>
      <c r="NV618" s="2" t="s">
        <v>275</v>
      </c>
      <c r="NW618" s="2" t="s">
        <v>229</v>
      </c>
      <c r="NX618" s="2" t="s">
        <v>229</v>
      </c>
      <c r="NY618" s="2" t="s">
        <v>241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266</v>
      </c>
      <c r="OH618" s="2" t="s">
        <v>275</v>
      </c>
      <c r="OI618" s="2" t="s">
        <v>229</v>
      </c>
      <c r="OJ618" s="2" t="s">
        <v>229</v>
      </c>
      <c r="OK618" s="2" t="s">
        <v>241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229</v>
      </c>
      <c r="OT618" s="2" t="s">
        <v>229</v>
      </c>
      <c r="OU618" s="2" t="s">
        <v>229</v>
      </c>
      <c r="OV618" s="2" t="s">
        <v>229</v>
      </c>
      <c r="OW618" s="2" t="s">
        <v>229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281</v>
      </c>
      <c r="PF618" s="2" t="s">
        <v>275</v>
      </c>
      <c r="PG618" s="2" t="s">
        <v>229</v>
      </c>
      <c r="PH618" s="2" t="s">
        <v>229</v>
      </c>
      <c r="PI618" s="2" t="s">
        <v>241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266</v>
      </c>
      <c r="PR618" s="2" t="s">
        <v>275</v>
      </c>
      <c r="PS618" s="2" t="s">
        <v>229</v>
      </c>
      <c r="PT618" s="2" t="s">
        <v>229</v>
      </c>
      <c r="PU618" s="2" t="s">
        <v>241</v>
      </c>
      <c r="PV618" s="2" t="s">
        <v>229</v>
      </c>
      <c r="PW618" s="4"/>
      <c r="PX618" s="8"/>
      <c r="PY618" s="4"/>
      <c r="PZ618" s="8"/>
      <c r="QA618" s="7"/>
      <c r="QB618" s="7"/>
      <c r="QC618" s="2" t="s">
        <v>281</v>
      </c>
      <c r="QD618" s="2" t="s">
        <v>275</v>
      </c>
      <c r="QE618" s="2" t="s">
        <v>229</v>
      </c>
      <c r="QF618" s="2" t="s">
        <v>229</v>
      </c>
      <c r="QG618" s="2" t="s">
        <v>241</v>
      </c>
      <c r="QH618" s="2" t="s">
        <v>229</v>
      </c>
      <c r="QI618" s="4"/>
      <c r="QJ618" s="8"/>
      <c r="QK618" s="4"/>
      <c r="QL618" s="8"/>
      <c r="QM618" s="7"/>
      <c r="QN618" s="7"/>
      <c r="QO618" s="2" t="s">
        <v>229</v>
      </c>
      <c r="QP618" s="2" t="s">
        <v>229</v>
      </c>
      <c r="QQ618" s="2" t="s">
        <v>229</v>
      </c>
      <c r="QR618" s="2" t="s">
        <v>229</v>
      </c>
      <c r="QS618" s="2" t="s">
        <v>229</v>
      </c>
      <c r="QT618" s="2" t="s">
        <v>229</v>
      </c>
      <c r="QU618" s="4"/>
      <c r="QV618" s="8"/>
      <c r="QW618" s="4"/>
      <c r="QX618" s="8"/>
      <c r="QY618" s="7"/>
      <c r="QZ618" s="7"/>
      <c r="RA618" s="2" t="s">
        <v>239</v>
      </c>
      <c r="RB618" s="2" t="s">
        <v>275</v>
      </c>
      <c r="RC618" s="2" t="s">
        <v>338</v>
      </c>
      <c r="RD618" s="2" t="s">
        <v>229</v>
      </c>
      <c r="RE618" s="2" t="s">
        <v>241</v>
      </c>
      <c r="RF618" s="2" t="s">
        <v>229</v>
      </c>
      <c r="RG618" s="4"/>
      <c r="RH618" s="8"/>
      <c r="RI618" s="4"/>
      <c r="RJ618" s="8"/>
      <c r="RK618" s="7"/>
      <c r="RL618" s="7"/>
      <c r="RM618" s="2" t="s">
        <v>229</v>
      </c>
      <c r="RN618" s="2" t="s">
        <v>229</v>
      </c>
      <c r="RO618" s="2" t="s">
        <v>229</v>
      </c>
      <c r="RP618" s="2" t="s">
        <v>229</v>
      </c>
      <c r="RQ618" s="2" t="s">
        <v>229</v>
      </c>
      <c r="RR618" s="2" t="s">
        <v>229</v>
      </c>
      <c r="RS618" s="4"/>
      <c r="RT618" s="8"/>
      <c r="RU618" s="4"/>
      <c r="RV618" s="8"/>
      <c r="RW618" s="7"/>
      <c r="RX618" s="7"/>
      <c r="RY618" s="2" t="s">
        <v>266</v>
      </c>
      <c r="RZ618" s="2" t="s">
        <v>275</v>
      </c>
      <c r="SA618" s="2" t="s">
        <v>229</v>
      </c>
      <c r="SB618" s="2" t="s">
        <v>229</v>
      </c>
      <c r="SC618" s="2" t="s">
        <v>241</v>
      </c>
      <c r="SD618" s="2" t="s">
        <v>229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</row>
    <row r="619">
      <c r="A619" s="2" t="s">
        <v>4282</v>
      </c>
      <c r="B619" s="2" t="s">
        <v>216</v>
      </c>
      <c r="C619" s="2" t="s">
        <v>4252</v>
      </c>
      <c r="D619" s="2" t="s">
        <v>218</v>
      </c>
      <c r="E619" s="2" t="s">
        <v>219</v>
      </c>
      <c r="F619" s="2" t="s">
        <v>4253</v>
      </c>
      <c r="G619" s="2" t="s">
        <v>4254</v>
      </c>
      <c r="H619" s="2" t="s">
        <v>3699</v>
      </c>
      <c r="I619" s="2" t="s">
        <v>4255</v>
      </c>
      <c r="J619" s="2" t="s">
        <v>224</v>
      </c>
      <c r="K619" s="2" t="s">
        <v>4283</v>
      </c>
      <c r="L619" s="3">
        <v>33.33</v>
      </c>
      <c r="M619" s="3">
        <v>35</v>
      </c>
      <c r="N619" s="3">
        <v>69.99</v>
      </c>
      <c r="O619" s="2" t="s">
        <v>226</v>
      </c>
      <c r="P619" s="2" t="s">
        <v>618</v>
      </c>
      <c r="Q619" s="2" t="s">
        <v>228</v>
      </c>
      <c r="R619" s="2" t="s">
        <v>229</v>
      </c>
      <c r="S619" s="2" t="s">
        <v>4284</v>
      </c>
      <c r="T619" s="2" t="s">
        <v>4258</v>
      </c>
      <c r="U619" s="2" t="s">
        <v>232</v>
      </c>
      <c r="V619" s="2" t="s">
        <v>233</v>
      </c>
      <c r="W619" s="2" t="s">
        <v>1009</v>
      </c>
      <c r="X619" s="2" t="s">
        <v>1143</v>
      </c>
      <c r="Y619" s="2" t="s">
        <v>229</v>
      </c>
      <c r="Z619" s="4"/>
      <c r="AA619" s="4">
        <f>=ROUNDDOWN({0},0)</f>
      </c>
      <c r="AB619" s="5"/>
      <c r="AC619" s="2" t="s">
        <v>4285</v>
      </c>
      <c r="AD619" s="4">
        <v>200</v>
      </c>
      <c r="AE619" s="4">
        <v>200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229</v>
      </c>
      <c r="AW619" s="8" t="s">
        <v>229</v>
      </c>
      <c r="AX619" s="4" t="s">
        <v>229</v>
      </c>
      <c r="AY619" s="8" t="s">
        <v>229</v>
      </c>
      <c r="AZ619" s="7" t="s">
        <v>229</v>
      </c>
      <c r="BA619" s="7" t="s">
        <v>229</v>
      </c>
      <c r="BB619" s="7"/>
      <c r="BC619" s="4" t="s">
        <v>229</v>
      </c>
      <c r="BD619" s="8" t="s">
        <v>229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 t="s">
        <v>229</v>
      </c>
      <c r="BJ619" s="4"/>
      <c r="BK619" s="8"/>
      <c r="BL619" s="2" t="s">
        <v>229</v>
      </c>
      <c r="BM619" s="7"/>
      <c r="BN619" s="7"/>
      <c r="BO619" s="4"/>
      <c r="BP619" s="8"/>
      <c r="BQ619" s="4"/>
      <c r="BR619" s="8"/>
      <c r="BS619" s="7"/>
      <c r="BT619" s="7"/>
      <c r="BU619" s="2" t="s">
        <v>272</v>
      </c>
      <c r="BV619" s="2" t="s">
        <v>226</v>
      </c>
      <c r="BW619" s="2" t="s">
        <v>229</v>
      </c>
      <c r="BX619" s="2" t="s">
        <v>229</v>
      </c>
      <c r="BY619" s="2" t="s">
        <v>241</v>
      </c>
      <c r="BZ619" s="2" t="s">
        <v>229</v>
      </c>
      <c r="CA619" s="4"/>
      <c r="CB619" s="8"/>
      <c r="CC619" s="4"/>
      <c r="CD619" s="8"/>
      <c r="CE619" s="7"/>
      <c r="CF619" s="7"/>
      <c r="CG619" s="2" t="s">
        <v>272</v>
      </c>
      <c r="CH619" s="2" t="s">
        <v>226</v>
      </c>
      <c r="CI619" s="2" t="s">
        <v>229</v>
      </c>
      <c r="CJ619" s="2" t="s">
        <v>229</v>
      </c>
      <c r="CK619" s="2" t="s">
        <v>241</v>
      </c>
      <c r="CL619" s="2" t="s">
        <v>229</v>
      </c>
      <c r="CM619" s="4"/>
      <c r="CN619" s="8"/>
      <c r="CO619" s="4"/>
      <c r="CP619" s="8"/>
      <c r="CQ619" s="7"/>
      <c r="CR619" s="7"/>
      <c r="CS619" s="2" t="s">
        <v>272</v>
      </c>
      <c r="CT619" s="2" t="s">
        <v>226</v>
      </c>
      <c r="CU619" s="2" t="s">
        <v>229</v>
      </c>
      <c r="CV619" s="2" t="s">
        <v>229</v>
      </c>
      <c r="CW619" s="2" t="s">
        <v>241</v>
      </c>
      <c r="CX619" s="2" t="s">
        <v>229</v>
      </c>
      <c r="CY619" s="4"/>
      <c r="CZ619" s="8"/>
      <c r="DA619" s="4"/>
      <c r="DB619" s="8"/>
      <c r="DC619" s="7"/>
      <c r="DD619" s="7"/>
      <c r="DE619" s="2" t="s">
        <v>272</v>
      </c>
      <c r="DF619" s="2" t="s">
        <v>226</v>
      </c>
      <c r="DG619" s="2" t="s">
        <v>229</v>
      </c>
      <c r="DH619" s="2" t="s">
        <v>229</v>
      </c>
      <c r="DI619" s="2" t="s">
        <v>241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239</v>
      </c>
      <c r="DR619" s="2" t="s">
        <v>226</v>
      </c>
      <c r="DS619" s="2" t="s">
        <v>229</v>
      </c>
      <c r="DT619" s="2" t="s">
        <v>229</v>
      </c>
      <c r="DU619" s="2" t="s">
        <v>241</v>
      </c>
      <c r="DV619" s="2" t="s">
        <v>229</v>
      </c>
      <c r="DW619" s="4"/>
      <c r="DX619" s="8"/>
      <c r="DY619" s="4"/>
      <c r="DZ619" s="8"/>
      <c r="EA619" s="7"/>
      <c r="EB619" s="7"/>
      <c r="EC619" s="2" t="s">
        <v>272</v>
      </c>
      <c r="ED619" s="2" t="s">
        <v>226</v>
      </c>
      <c r="EE619" s="2" t="s">
        <v>229</v>
      </c>
      <c r="EF619" s="2" t="s">
        <v>229</v>
      </c>
      <c r="EG619" s="2" t="s">
        <v>241</v>
      </c>
      <c r="EH619" s="2" t="s">
        <v>229</v>
      </c>
      <c r="EI619" s="4"/>
      <c r="EJ619" s="8"/>
      <c r="EK619" s="4"/>
      <c r="EL619" s="8"/>
      <c r="EM619" s="7"/>
      <c r="EN619" s="7"/>
      <c r="EO619" s="2" t="s">
        <v>272</v>
      </c>
      <c r="EP619" s="2" t="s">
        <v>226</v>
      </c>
      <c r="EQ619" s="2" t="s">
        <v>229</v>
      </c>
      <c r="ER619" s="2" t="s">
        <v>229</v>
      </c>
      <c r="ES619" s="2" t="s">
        <v>241</v>
      </c>
      <c r="ET619" s="2" t="s">
        <v>229</v>
      </c>
      <c r="EU619" s="4"/>
      <c r="EV619" s="8"/>
      <c r="EW619" s="4"/>
      <c r="EX619" s="8"/>
      <c r="EY619" s="7"/>
      <c r="EZ619" s="7"/>
      <c r="FA619" s="2" t="s">
        <v>272</v>
      </c>
      <c r="FB619" s="2" t="s">
        <v>226</v>
      </c>
      <c r="FC619" s="2" t="s">
        <v>229</v>
      </c>
      <c r="FD619" s="2" t="s">
        <v>229</v>
      </c>
      <c r="FE619" s="2" t="s">
        <v>241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226</v>
      </c>
      <c r="FO619" s="2" t="s">
        <v>229</v>
      </c>
      <c r="FP619" s="2" t="s">
        <v>229</v>
      </c>
      <c r="FQ619" s="2" t="s">
        <v>241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226</v>
      </c>
      <c r="GA619" s="2" t="s">
        <v>229</v>
      </c>
      <c r="GB619" s="2" t="s">
        <v>229</v>
      </c>
      <c r="GC619" s="2" t="s">
        <v>241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272</v>
      </c>
      <c r="GL619" s="2" t="s">
        <v>226</v>
      </c>
      <c r="GM619" s="2" t="s">
        <v>229</v>
      </c>
      <c r="GN619" s="2" t="s">
        <v>229</v>
      </c>
      <c r="GO619" s="2" t="s">
        <v>241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272</v>
      </c>
      <c r="GX619" s="2" t="s">
        <v>226</v>
      </c>
      <c r="GY619" s="2" t="s">
        <v>229</v>
      </c>
      <c r="GZ619" s="2" t="s">
        <v>229</v>
      </c>
      <c r="HA619" s="2" t="s">
        <v>241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272</v>
      </c>
      <c r="HJ619" s="2" t="s">
        <v>226</v>
      </c>
      <c r="HK619" s="2" t="s">
        <v>229</v>
      </c>
      <c r="HL619" s="2" t="s">
        <v>229</v>
      </c>
      <c r="HM619" s="2" t="s">
        <v>241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272</v>
      </c>
      <c r="HV619" s="2" t="s">
        <v>226</v>
      </c>
      <c r="HW619" s="2" t="s">
        <v>229</v>
      </c>
      <c r="HX619" s="2" t="s">
        <v>229</v>
      </c>
      <c r="HY619" s="2" t="s">
        <v>241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272</v>
      </c>
      <c r="IH619" s="2" t="s">
        <v>226</v>
      </c>
      <c r="II619" s="2" t="s">
        <v>229</v>
      </c>
      <c r="IJ619" s="2" t="s">
        <v>229</v>
      </c>
      <c r="IK619" s="2" t="s">
        <v>241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664</v>
      </c>
      <c r="IT619" s="2" t="s">
        <v>226</v>
      </c>
      <c r="IU619" s="2" t="s">
        <v>229</v>
      </c>
      <c r="IV619" s="2" t="s">
        <v>229</v>
      </c>
      <c r="IW619" s="2" t="s">
        <v>241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272</v>
      </c>
      <c r="JF619" s="2" t="s">
        <v>226</v>
      </c>
      <c r="JG619" s="2" t="s">
        <v>229</v>
      </c>
      <c r="JH619" s="2" t="s">
        <v>229</v>
      </c>
      <c r="JI619" s="2" t="s">
        <v>241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272</v>
      </c>
      <c r="JR619" s="2" t="s">
        <v>226</v>
      </c>
      <c r="JS619" s="2" t="s">
        <v>229</v>
      </c>
      <c r="JT619" s="2" t="s">
        <v>229</v>
      </c>
      <c r="JU619" s="2" t="s">
        <v>241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272</v>
      </c>
      <c r="KD619" s="2" t="s">
        <v>226</v>
      </c>
      <c r="KE619" s="2" t="s">
        <v>229</v>
      </c>
      <c r="KF619" s="2" t="s">
        <v>229</v>
      </c>
      <c r="KG619" s="2" t="s">
        <v>241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272</v>
      </c>
      <c r="KP619" s="2" t="s">
        <v>226</v>
      </c>
      <c r="KQ619" s="2" t="s">
        <v>229</v>
      </c>
      <c r="KR619" s="2" t="s">
        <v>229</v>
      </c>
      <c r="KS619" s="2" t="s">
        <v>241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272</v>
      </c>
      <c r="LB619" s="2" t="s">
        <v>226</v>
      </c>
      <c r="LC619" s="2" t="s">
        <v>229</v>
      </c>
      <c r="LD619" s="2" t="s">
        <v>229</v>
      </c>
      <c r="LE619" s="2" t="s">
        <v>241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272</v>
      </c>
      <c r="LN619" s="2" t="s">
        <v>226</v>
      </c>
      <c r="LO619" s="2" t="s">
        <v>229</v>
      </c>
      <c r="LP619" s="2" t="s">
        <v>229</v>
      </c>
      <c r="LQ619" s="2" t="s">
        <v>241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664</v>
      </c>
      <c r="LZ619" s="2" t="s">
        <v>226</v>
      </c>
      <c r="MA619" s="2" t="s">
        <v>229</v>
      </c>
      <c r="MB619" s="2" t="s">
        <v>229</v>
      </c>
      <c r="MC619" s="2" t="s">
        <v>241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272</v>
      </c>
      <c r="ML619" s="2" t="s">
        <v>226</v>
      </c>
      <c r="MM619" s="2" t="s">
        <v>229</v>
      </c>
      <c r="MN619" s="2" t="s">
        <v>229</v>
      </c>
      <c r="MO619" s="2" t="s">
        <v>241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272</v>
      </c>
      <c r="MX619" s="2" t="s">
        <v>226</v>
      </c>
      <c r="MY619" s="2" t="s">
        <v>229</v>
      </c>
      <c r="MZ619" s="2" t="s">
        <v>229</v>
      </c>
      <c r="NA619" s="2" t="s">
        <v>241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229</v>
      </c>
      <c r="NJ619" s="2" t="s">
        <v>229</v>
      </c>
      <c r="NK619" s="2" t="s">
        <v>229</v>
      </c>
      <c r="NL619" s="2" t="s">
        <v>229</v>
      </c>
      <c r="NM619" s="2" t="s">
        <v>229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272</v>
      </c>
      <c r="NV619" s="2" t="s">
        <v>226</v>
      </c>
      <c r="NW619" s="2" t="s">
        <v>229</v>
      </c>
      <c r="NX619" s="2" t="s">
        <v>229</v>
      </c>
      <c r="NY619" s="2" t="s">
        <v>241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272</v>
      </c>
      <c r="OH619" s="2" t="s">
        <v>226</v>
      </c>
      <c r="OI619" s="2" t="s">
        <v>229</v>
      </c>
      <c r="OJ619" s="2" t="s">
        <v>229</v>
      </c>
      <c r="OK619" s="2" t="s">
        <v>241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229</v>
      </c>
      <c r="OT619" s="2" t="s">
        <v>229</v>
      </c>
      <c r="OU619" s="2" t="s">
        <v>229</v>
      </c>
      <c r="OV619" s="2" t="s">
        <v>229</v>
      </c>
      <c r="OW619" s="2" t="s">
        <v>229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229</v>
      </c>
      <c r="PF619" s="2" t="s">
        <v>229</v>
      </c>
      <c r="PG619" s="2" t="s">
        <v>229</v>
      </c>
      <c r="PH619" s="2" t="s">
        <v>229</v>
      </c>
      <c r="PI619" s="2" t="s">
        <v>229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272</v>
      </c>
      <c r="PR619" s="2" t="s">
        <v>226</v>
      </c>
      <c r="PS619" s="2" t="s">
        <v>229</v>
      </c>
      <c r="PT619" s="2" t="s">
        <v>229</v>
      </c>
      <c r="PU619" s="2" t="s">
        <v>241</v>
      </c>
      <c r="PV619" s="2" t="s">
        <v>229</v>
      </c>
      <c r="PW619" s="4"/>
      <c r="PX619" s="8"/>
      <c r="PY619" s="4"/>
      <c r="PZ619" s="8"/>
      <c r="QA619" s="7"/>
      <c r="QB619" s="7"/>
      <c r="QC619" s="2" t="s">
        <v>281</v>
      </c>
      <c r="QD619" s="2" t="s">
        <v>226</v>
      </c>
      <c r="QE619" s="2" t="s">
        <v>229</v>
      </c>
      <c r="QF619" s="2" t="s">
        <v>229</v>
      </c>
      <c r="QG619" s="2" t="s">
        <v>241</v>
      </c>
      <c r="QH619" s="2" t="s">
        <v>229</v>
      </c>
      <c r="QI619" s="4"/>
      <c r="QJ619" s="8"/>
      <c r="QK619" s="4"/>
      <c r="QL619" s="8"/>
      <c r="QM619" s="7"/>
      <c r="QN619" s="7"/>
      <c r="QO619" s="2" t="s">
        <v>272</v>
      </c>
      <c r="QP619" s="2" t="s">
        <v>226</v>
      </c>
      <c r="QQ619" s="2" t="s">
        <v>229</v>
      </c>
      <c r="QR619" s="2" t="s">
        <v>229</v>
      </c>
      <c r="QS619" s="2" t="s">
        <v>241</v>
      </c>
      <c r="QT619" s="2" t="s">
        <v>229</v>
      </c>
      <c r="QU619" s="4"/>
      <c r="QV619" s="8"/>
      <c r="QW619" s="4"/>
      <c r="QX619" s="8"/>
      <c r="QY619" s="7"/>
      <c r="QZ619" s="7"/>
      <c r="RA619" s="2" t="s">
        <v>272</v>
      </c>
      <c r="RB619" s="2" t="s">
        <v>226</v>
      </c>
      <c r="RC619" s="2" t="s">
        <v>229</v>
      </c>
      <c r="RD619" s="2" t="s">
        <v>229</v>
      </c>
      <c r="RE619" s="2" t="s">
        <v>241</v>
      </c>
      <c r="RF619" s="2" t="s">
        <v>229</v>
      </c>
      <c r="RG619" s="4"/>
      <c r="RH619" s="8"/>
      <c r="RI619" s="4"/>
      <c r="RJ619" s="8"/>
      <c r="RK619" s="7"/>
      <c r="RL619" s="7"/>
      <c r="RM619" s="2" t="s">
        <v>272</v>
      </c>
      <c r="RN619" s="2" t="s">
        <v>226</v>
      </c>
      <c r="RO619" s="2" t="s">
        <v>229</v>
      </c>
      <c r="RP619" s="2" t="s">
        <v>229</v>
      </c>
      <c r="RQ619" s="2" t="s">
        <v>241</v>
      </c>
      <c r="RR619" s="2" t="s">
        <v>229</v>
      </c>
      <c r="RS619" s="4"/>
      <c r="RT619" s="8"/>
      <c r="RU619" s="4"/>
      <c r="RV619" s="8"/>
      <c r="RW619" s="7"/>
      <c r="RX619" s="7"/>
      <c r="RY619" s="2" t="s">
        <v>229</v>
      </c>
      <c r="RZ619" s="2" t="s">
        <v>229</v>
      </c>
      <c r="SA619" s="2" t="s">
        <v>229</v>
      </c>
      <c r="SB619" s="2" t="s">
        <v>229</v>
      </c>
      <c r="SC619" s="2" t="s">
        <v>229</v>
      </c>
      <c r="SD619" s="2" t="s">
        <v>229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>
        <v>200</v>
      </c>
      <c r="VK619" s="4"/>
      <c r="VL619" s="4"/>
      <c r="VM619" s="4"/>
      <c r="VN619" s="4"/>
      <c r="VO619" s="4"/>
      <c r="VP619" s="4"/>
      <c r="VQ619" s="4"/>
      <c r="VR619" s="4"/>
      <c r="VS619" s="4"/>
    </row>
    <row r="620">
      <c r="A620" s="2" t="s">
        <v>4286</v>
      </c>
      <c r="B620" s="2" t="s">
        <v>216</v>
      </c>
      <c r="C620" s="2" t="s">
        <v>4252</v>
      </c>
      <c r="D620" s="2" t="s">
        <v>218</v>
      </c>
      <c r="E620" s="2" t="s">
        <v>219</v>
      </c>
      <c r="F620" s="2" t="s">
        <v>4253</v>
      </c>
      <c r="G620" s="2" t="s">
        <v>4254</v>
      </c>
      <c r="H620" s="2" t="s">
        <v>3699</v>
      </c>
      <c r="I620" s="2" t="s">
        <v>4255</v>
      </c>
      <c r="J620" s="2" t="s">
        <v>285</v>
      </c>
      <c r="K620" s="2" t="s">
        <v>4283</v>
      </c>
      <c r="L620" s="3">
        <v>38.09</v>
      </c>
      <c r="M620" s="3">
        <v>39.99</v>
      </c>
      <c r="N620" s="3">
        <v>79.99</v>
      </c>
      <c r="O620" s="2" t="s">
        <v>226</v>
      </c>
      <c r="P620" s="2" t="s">
        <v>618</v>
      </c>
      <c r="Q620" s="2" t="s">
        <v>228</v>
      </c>
      <c r="R620" s="2" t="s">
        <v>229</v>
      </c>
      <c r="S620" s="2" t="s">
        <v>4284</v>
      </c>
      <c r="T620" s="2" t="s">
        <v>4258</v>
      </c>
      <c r="U620" s="2" t="s">
        <v>286</v>
      </c>
      <c r="V620" s="2" t="s">
        <v>233</v>
      </c>
      <c r="W620" s="2" t="s">
        <v>1009</v>
      </c>
      <c r="X620" s="2" t="s">
        <v>1143</v>
      </c>
      <c r="Y620" s="2" t="s">
        <v>229</v>
      </c>
      <c r="Z620" s="4"/>
      <c r="AA620" s="4">
        <f>=ROUNDDOWN({0},0)</f>
      </c>
      <c r="AB620" s="5"/>
      <c r="AC620" s="2" t="s">
        <v>4285</v>
      </c>
      <c r="AD620" s="4">
        <v>280</v>
      </c>
      <c r="AE620" s="4">
        <v>280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/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 t="s">
        <v>229</v>
      </c>
      <c r="BJ620" s="4"/>
      <c r="BK620" s="8"/>
      <c r="BL620" s="2" t="s">
        <v>229</v>
      </c>
      <c r="BM620" s="7"/>
      <c r="BN620" s="7"/>
      <c r="BO620" s="4"/>
      <c r="BP620" s="8"/>
      <c r="BQ620" s="4"/>
      <c r="BR620" s="8"/>
      <c r="BS620" s="7"/>
      <c r="BT620" s="7"/>
      <c r="BU620" s="2" t="s">
        <v>272</v>
      </c>
      <c r="BV620" s="2" t="s">
        <v>226</v>
      </c>
      <c r="BW620" s="2" t="s">
        <v>229</v>
      </c>
      <c r="BX620" s="2" t="s">
        <v>229</v>
      </c>
      <c r="BY620" s="2" t="s">
        <v>241</v>
      </c>
      <c r="BZ620" s="2" t="s">
        <v>229</v>
      </c>
      <c r="CA620" s="4"/>
      <c r="CB620" s="8"/>
      <c r="CC620" s="4"/>
      <c r="CD620" s="8"/>
      <c r="CE620" s="7"/>
      <c r="CF620" s="7"/>
      <c r="CG620" s="2" t="s">
        <v>272</v>
      </c>
      <c r="CH620" s="2" t="s">
        <v>226</v>
      </c>
      <c r="CI620" s="2" t="s">
        <v>229</v>
      </c>
      <c r="CJ620" s="2" t="s">
        <v>229</v>
      </c>
      <c r="CK620" s="2" t="s">
        <v>241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272</v>
      </c>
      <c r="CT620" s="2" t="s">
        <v>226</v>
      </c>
      <c r="CU620" s="2" t="s">
        <v>229</v>
      </c>
      <c r="CV620" s="2" t="s">
        <v>229</v>
      </c>
      <c r="CW620" s="2" t="s">
        <v>241</v>
      </c>
      <c r="CX620" s="2" t="s">
        <v>229</v>
      </c>
      <c r="CY620" s="4"/>
      <c r="CZ620" s="8"/>
      <c r="DA620" s="4"/>
      <c r="DB620" s="8"/>
      <c r="DC620" s="7"/>
      <c r="DD620" s="7"/>
      <c r="DE620" s="2" t="s">
        <v>272</v>
      </c>
      <c r="DF620" s="2" t="s">
        <v>226</v>
      </c>
      <c r="DG620" s="2" t="s">
        <v>229</v>
      </c>
      <c r="DH620" s="2" t="s">
        <v>229</v>
      </c>
      <c r="DI620" s="2" t="s">
        <v>241</v>
      </c>
      <c r="DJ620" s="2" t="s">
        <v>229</v>
      </c>
      <c r="DK620" s="4"/>
      <c r="DL620" s="8"/>
      <c r="DM620" s="4"/>
      <c r="DN620" s="8"/>
      <c r="DO620" s="7"/>
      <c r="DP620" s="7"/>
      <c r="DQ620" s="2" t="s">
        <v>239</v>
      </c>
      <c r="DR620" s="2" t="s">
        <v>226</v>
      </c>
      <c r="DS620" s="2" t="s">
        <v>229</v>
      </c>
      <c r="DT620" s="2" t="s">
        <v>229</v>
      </c>
      <c r="DU620" s="2" t="s">
        <v>241</v>
      </c>
      <c r="DV620" s="2" t="s">
        <v>229</v>
      </c>
      <c r="DW620" s="4"/>
      <c r="DX620" s="8"/>
      <c r="DY620" s="4"/>
      <c r="DZ620" s="8"/>
      <c r="EA620" s="7"/>
      <c r="EB620" s="7"/>
      <c r="EC620" s="2" t="s">
        <v>272</v>
      </c>
      <c r="ED620" s="2" t="s">
        <v>226</v>
      </c>
      <c r="EE620" s="2" t="s">
        <v>229</v>
      </c>
      <c r="EF620" s="2" t="s">
        <v>229</v>
      </c>
      <c r="EG620" s="2" t="s">
        <v>241</v>
      </c>
      <c r="EH620" s="2" t="s">
        <v>229</v>
      </c>
      <c r="EI620" s="4"/>
      <c r="EJ620" s="8"/>
      <c r="EK620" s="4"/>
      <c r="EL620" s="8"/>
      <c r="EM620" s="7"/>
      <c r="EN620" s="7"/>
      <c r="EO620" s="2" t="s">
        <v>272</v>
      </c>
      <c r="EP620" s="2" t="s">
        <v>226</v>
      </c>
      <c r="EQ620" s="2" t="s">
        <v>229</v>
      </c>
      <c r="ER620" s="2" t="s">
        <v>229</v>
      </c>
      <c r="ES620" s="2" t="s">
        <v>241</v>
      </c>
      <c r="ET620" s="2" t="s">
        <v>229</v>
      </c>
      <c r="EU620" s="4"/>
      <c r="EV620" s="8"/>
      <c r="EW620" s="4"/>
      <c r="EX620" s="8"/>
      <c r="EY620" s="7"/>
      <c r="EZ620" s="7"/>
      <c r="FA620" s="2" t="s">
        <v>272</v>
      </c>
      <c r="FB620" s="2" t="s">
        <v>226</v>
      </c>
      <c r="FC620" s="2" t="s">
        <v>229</v>
      </c>
      <c r="FD620" s="2" t="s">
        <v>229</v>
      </c>
      <c r="FE620" s="2" t="s">
        <v>241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226</v>
      </c>
      <c r="FO620" s="2" t="s">
        <v>229</v>
      </c>
      <c r="FP620" s="2" t="s">
        <v>229</v>
      </c>
      <c r="FQ620" s="2" t="s">
        <v>241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226</v>
      </c>
      <c r="GA620" s="2" t="s">
        <v>229</v>
      </c>
      <c r="GB620" s="2" t="s">
        <v>229</v>
      </c>
      <c r="GC620" s="2" t="s">
        <v>241</v>
      </c>
      <c r="GD620" s="2" t="s">
        <v>229</v>
      </c>
      <c r="GE620" s="4"/>
      <c r="GF620" s="8"/>
      <c r="GG620" s="4"/>
      <c r="GH620" s="8"/>
      <c r="GI620" s="7"/>
      <c r="GJ620" s="7"/>
      <c r="GK620" s="2" t="s">
        <v>272</v>
      </c>
      <c r="GL620" s="2" t="s">
        <v>226</v>
      </c>
      <c r="GM620" s="2" t="s">
        <v>229</v>
      </c>
      <c r="GN620" s="2" t="s">
        <v>229</v>
      </c>
      <c r="GO620" s="2" t="s">
        <v>241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272</v>
      </c>
      <c r="GX620" s="2" t="s">
        <v>226</v>
      </c>
      <c r="GY620" s="2" t="s">
        <v>229</v>
      </c>
      <c r="GZ620" s="2" t="s">
        <v>229</v>
      </c>
      <c r="HA620" s="2" t="s">
        <v>241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272</v>
      </c>
      <c r="HJ620" s="2" t="s">
        <v>226</v>
      </c>
      <c r="HK620" s="2" t="s">
        <v>229</v>
      </c>
      <c r="HL620" s="2" t="s">
        <v>229</v>
      </c>
      <c r="HM620" s="2" t="s">
        <v>241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272</v>
      </c>
      <c r="HV620" s="2" t="s">
        <v>226</v>
      </c>
      <c r="HW620" s="2" t="s">
        <v>229</v>
      </c>
      <c r="HX620" s="2" t="s">
        <v>229</v>
      </c>
      <c r="HY620" s="2" t="s">
        <v>241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272</v>
      </c>
      <c r="IH620" s="2" t="s">
        <v>226</v>
      </c>
      <c r="II620" s="2" t="s">
        <v>229</v>
      </c>
      <c r="IJ620" s="2" t="s">
        <v>229</v>
      </c>
      <c r="IK620" s="2" t="s">
        <v>241</v>
      </c>
      <c r="IL620" s="2" t="s">
        <v>229</v>
      </c>
      <c r="IM620" s="4"/>
      <c r="IN620" s="8"/>
      <c r="IO620" s="4"/>
      <c r="IP620" s="8"/>
      <c r="IQ620" s="7"/>
      <c r="IR620" s="7"/>
      <c r="IS620" s="2" t="s">
        <v>664</v>
      </c>
      <c r="IT620" s="2" t="s">
        <v>226</v>
      </c>
      <c r="IU620" s="2" t="s">
        <v>229</v>
      </c>
      <c r="IV620" s="2" t="s">
        <v>229</v>
      </c>
      <c r="IW620" s="2" t="s">
        <v>241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272</v>
      </c>
      <c r="JF620" s="2" t="s">
        <v>226</v>
      </c>
      <c r="JG620" s="2" t="s">
        <v>229</v>
      </c>
      <c r="JH620" s="2" t="s">
        <v>229</v>
      </c>
      <c r="JI620" s="2" t="s">
        <v>241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272</v>
      </c>
      <c r="JR620" s="2" t="s">
        <v>226</v>
      </c>
      <c r="JS620" s="2" t="s">
        <v>229</v>
      </c>
      <c r="JT620" s="2" t="s">
        <v>229</v>
      </c>
      <c r="JU620" s="2" t="s">
        <v>241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272</v>
      </c>
      <c r="KD620" s="2" t="s">
        <v>226</v>
      </c>
      <c r="KE620" s="2" t="s">
        <v>229</v>
      </c>
      <c r="KF620" s="2" t="s">
        <v>229</v>
      </c>
      <c r="KG620" s="2" t="s">
        <v>241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272</v>
      </c>
      <c r="KP620" s="2" t="s">
        <v>226</v>
      </c>
      <c r="KQ620" s="2" t="s">
        <v>229</v>
      </c>
      <c r="KR620" s="2" t="s">
        <v>229</v>
      </c>
      <c r="KS620" s="2" t="s">
        <v>241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272</v>
      </c>
      <c r="LB620" s="2" t="s">
        <v>226</v>
      </c>
      <c r="LC620" s="2" t="s">
        <v>229</v>
      </c>
      <c r="LD620" s="2" t="s">
        <v>229</v>
      </c>
      <c r="LE620" s="2" t="s">
        <v>241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272</v>
      </c>
      <c r="LN620" s="2" t="s">
        <v>226</v>
      </c>
      <c r="LO620" s="2" t="s">
        <v>229</v>
      </c>
      <c r="LP620" s="2" t="s">
        <v>229</v>
      </c>
      <c r="LQ620" s="2" t="s">
        <v>241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664</v>
      </c>
      <c r="LZ620" s="2" t="s">
        <v>226</v>
      </c>
      <c r="MA620" s="2" t="s">
        <v>229</v>
      </c>
      <c r="MB620" s="2" t="s">
        <v>229</v>
      </c>
      <c r="MC620" s="2" t="s">
        <v>241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272</v>
      </c>
      <c r="ML620" s="2" t="s">
        <v>226</v>
      </c>
      <c r="MM620" s="2" t="s">
        <v>229</v>
      </c>
      <c r="MN620" s="2" t="s">
        <v>229</v>
      </c>
      <c r="MO620" s="2" t="s">
        <v>241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272</v>
      </c>
      <c r="MX620" s="2" t="s">
        <v>226</v>
      </c>
      <c r="MY620" s="2" t="s">
        <v>229</v>
      </c>
      <c r="MZ620" s="2" t="s">
        <v>229</v>
      </c>
      <c r="NA620" s="2" t="s">
        <v>241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229</v>
      </c>
      <c r="NJ620" s="2" t="s">
        <v>229</v>
      </c>
      <c r="NK620" s="2" t="s">
        <v>229</v>
      </c>
      <c r="NL620" s="2" t="s">
        <v>229</v>
      </c>
      <c r="NM620" s="2" t="s">
        <v>229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272</v>
      </c>
      <c r="NV620" s="2" t="s">
        <v>226</v>
      </c>
      <c r="NW620" s="2" t="s">
        <v>229</v>
      </c>
      <c r="NX620" s="2" t="s">
        <v>229</v>
      </c>
      <c r="NY620" s="2" t="s">
        <v>241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272</v>
      </c>
      <c r="OH620" s="2" t="s">
        <v>226</v>
      </c>
      <c r="OI620" s="2" t="s">
        <v>229</v>
      </c>
      <c r="OJ620" s="2" t="s">
        <v>229</v>
      </c>
      <c r="OK620" s="2" t="s">
        <v>241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229</v>
      </c>
      <c r="OT620" s="2" t="s">
        <v>229</v>
      </c>
      <c r="OU620" s="2" t="s">
        <v>229</v>
      </c>
      <c r="OV620" s="2" t="s">
        <v>229</v>
      </c>
      <c r="OW620" s="2" t="s">
        <v>229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229</v>
      </c>
      <c r="PF620" s="2" t="s">
        <v>229</v>
      </c>
      <c r="PG620" s="2" t="s">
        <v>229</v>
      </c>
      <c r="PH620" s="2" t="s">
        <v>229</v>
      </c>
      <c r="PI620" s="2" t="s">
        <v>229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272</v>
      </c>
      <c r="PR620" s="2" t="s">
        <v>226</v>
      </c>
      <c r="PS620" s="2" t="s">
        <v>229</v>
      </c>
      <c r="PT620" s="2" t="s">
        <v>229</v>
      </c>
      <c r="PU620" s="2" t="s">
        <v>241</v>
      </c>
      <c r="PV620" s="2" t="s">
        <v>229</v>
      </c>
      <c r="PW620" s="4"/>
      <c r="PX620" s="8"/>
      <c r="PY620" s="4"/>
      <c r="PZ620" s="8"/>
      <c r="QA620" s="7"/>
      <c r="QB620" s="7"/>
      <c r="QC620" s="2" t="s">
        <v>281</v>
      </c>
      <c r="QD620" s="2" t="s">
        <v>226</v>
      </c>
      <c r="QE620" s="2" t="s">
        <v>229</v>
      </c>
      <c r="QF620" s="2" t="s">
        <v>229</v>
      </c>
      <c r="QG620" s="2" t="s">
        <v>241</v>
      </c>
      <c r="QH620" s="2" t="s">
        <v>229</v>
      </c>
      <c r="QI620" s="4"/>
      <c r="QJ620" s="8"/>
      <c r="QK620" s="4"/>
      <c r="QL620" s="8"/>
      <c r="QM620" s="7"/>
      <c r="QN620" s="7"/>
      <c r="QO620" s="2" t="s">
        <v>272</v>
      </c>
      <c r="QP620" s="2" t="s">
        <v>226</v>
      </c>
      <c r="QQ620" s="2" t="s">
        <v>229</v>
      </c>
      <c r="QR620" s="2" t="s">
        <v>229</v>
      </c>
      <c r="QS620" s="2" t="s">
        <v>241</v>
      </c>
      <c r="QT620" s="2" t="s">
        <v>229</v>
      </c>
      <c r="QU620" s="4"/>
      <c r="QV620" s="8"/>
      <c r="QW620" s="4"/>
      <c r="QX620" s="8"/>
      <c r="QY620" s="7"/>
      <c r="QZ620" s="7"/>
      <c r="RA620" s="2" t="s">
        <v>272</v>
      </c>
      <c r="RB620" s="2" t="s">
        <v>226</v>
      </c>
      <c r="RC620" s="2" t="s">
        <v>229</v>
      </c>
      <c r="RD620" s="2" t="s">
        <v>229</v>
      </c>
      <c r="RE620" s="2" t="s">
        <v>241</v>
      </c>
      <c r="RF620" s="2" t="s">
        <v>229</v>
      </c>
      <c r="RG620" s="4"/>
      <c r="RH620" s="8"/>
      <c r="RI620" s="4"/>
      <c r="RJ620" s="8"/>
      <c r="RK620" s="7"/>
      <c r="RL620" s="7"/>
      <c r="RM620" s="2" t="s">
        <v>272</v>
      </c>
      <c r="RN620" s="2" t="s">
        <v>226</v>
      </c>
      <c r="RO620" s="2" t="s">
        <v>229</v>
      </c>
      <c r="RP620" s="2" t="s">
        <v>229</v>
      </c>
      <c r="RQ620" s="2" t="s">
        <v>241</v>
      </c>
      <c r="RR620" s="2" t="s">
        <v>229</v>
      </c>
      <c r="RS620" s="4"/>
      <c r="RT620" s="8"/>
      <c r="RU620" s="4"/>
      <c r="RV620" s="8"/>
      <c r="RW620" s="7"/>
      <c r="RX620" s="7"/>
      <c r="RY620" s="2" t="s">
        <v>229</v>
      </c>
      <c r="RZ620" s="2" t="s">
        <v>229</v>
      </c>
      <c r="SA620" s="2" t="s">
        <v>229</v>
      </c>
      <c r="SB620" s="2" t="s">
        <v>229</v>
      </c>
      <c r="SC620" s="2" t="s">
        <v>229</v>
      </c>
      <c r="SD620" s="2" t="s">
        <v>229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>
        <v>280</v>
      </c>
      <c r="VK620" s="4"/>
      <c r="VL620" s="4"/>
      <c r="VM620" s="4"/>
      <c r="VN620" s="4"/>
      <c r="VO620" s="4"/>
      <c r="VP620" s="4"/>
      <c r="VQ620" s="4"/>
      <c r="VR620" s="4"/>
      <c r="VS620" s="4"/>
    </row>
    <row r="621">
      <c r="A621" s="2" t="s">
        <v>4287</v>
      </c>
      <c r="B621" s="2" t="s">
        <v>216</v>
      </c>
      <c r="C621" s="2" t="s">
        <v>4252</v>
      </c>
      <c r="D621" s="2" t="s">
        <v>218</v>
      </c>
      <c r="E621" s="2" t="s">
        <v>219</v>
      </c>
      <c r="F621" s="2" t="s">
        <v>4253</v>
      </c>
      <c r="G621" s="2" t="s">
        <v>4254</v>
      </c>
      <c r="H621" s="2" t="s">
        <v>3699</v>
      </c>
      <c r="I621" s="2" t="s">
        <v>4255</v>
      </c>
      <c r="J621" s="2" t="s">
        <v>224</v>
      </c>
      <c r="K621" s="2" t="s">
        <v>4288</v>
      </c>
      <c r="L621" s="3">
        <v>33.33</v>
      </c>
      <c r="M621" s="3">
        <v>35</v>
      </c>
      <c r="N621" s="3">
        <v>69.99</v>
      </c>
      <c r="O621" s="2" t="s">
        <v>226</v>
      </c>
      <c r="P621" s="2" t="s">
        <v>618</v>
      </c>
      <c r="Q621" s="2" t="s">
        <v>228</v>
      </c>
      <c r="R621" s="2" t="s">
        <v>229</v>
      </c>
      <c r="S621" s="2" t="s">
        <v>4289</v>
      </c>
      <c r="T621" s="2" t="s">
        <v>4258</v>
      </c>
      <c r="U621" s="2" t="s">
        <v>232</v>
      </c>
      <c r="V621" s="2" t="s">
        <v>1008</v>
      </c>
      <c r="W621" s="2" t="s">
        <v>1009</v>
      </c>
      <c r="X621" s="2" t="s">
        <v>1143</v>
      </c>
      <c r="Y621" s="2" t="s">
        <v>229</v>
      </c>
      <c r="Z621" s="4"/>
      <c r="AA621" s="4">
        <f>=ROUNDDOWN({0},0)</f>
      </c>
      <c r="AB621" s="5"/>
      <c r="AC621" s="2" t="s">
        <v>4285</v>
      </c>
      <c r="AD621" s="4">
        <v>200</v>
      </c>
      <c r="AE621" s="4">
        <v>200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229</v>
      </c>
      <c r="AW621" s="8" t="s">
        <v>229</v>
      </c>
      <c r="AX621" s="4" t="s">
        <v>229</v>
      </c>
      <c r="AY621" s="8" t="s">
        <v>229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 t="s">
        <v>229</v>
      </c>
      <c r="BF621" s="8" t="s">
        <v>229</v>
      </c>
      <c r="BG621" s="7" t="s">
        <v>229</v>
      </c>
      <c r="BH621" s="7" t="s">
        <v>229</v>
      </c>
      <c r="BI621" s="7" t="s">
        <v>229</v>
      </c>
      <c r="BJ621" s="4"/>
      <c r="BK621" s="8"/>
      <c r="BL621" s="2" t="s">
        <v>229</v>
      </c>
      <c r="BM621" s="7"/>
      <c r="BN621" s="7"/>
      <c r="BO621" s="4"/>
      <c r="BP621" s="8"/>
      <c r="BQ621" s="4"/>
      <c r="BR621" s="8"/>
      <c r="BS621" s="7"/>
      <c r="BT621" s="7"/>
      <c r="BU621" s="2" t="s">
        <v>272</v>
      </c>
      <c r="BV621" s="2" t="s">
        <v>226</v>
      </c>
      <c r="BW621" s="2" t="s">
        <v>229</v>
      </c>
      <c r="BX621" s="2" t="s">
        <v>229</v>
      </c>
      <c r="BY621" s="2" t="s">
        <v>241</v>
      </c>
      <c r="BZ621" s="2" t="s">
        <v>229</v>
      </c>
      <c r="CA621" s="4"/>
      <c r="CB621" s="8"/>
      <c r="CC621" s="4"/>
      <c r="CD621" s="8"/>
      <c r="CE621" s="7"/>
      <c r="CF621" s="7"/>
      <c r="CG621" s="2" t="s">
        <v>272</v>
      </c>
      <c r="CH621" s="2" t="s">
        <v>226</v>
      </c>
      <c r="CI621" s="2" t="s">
        <v>229</v>
      </c>
      <c r="CJ621" s="2" t="s">
        <v>229</v>
      </c>
      <c r="CK621" s="2" t="s">
        <v>241</v>
      </c>
      <c r="CL621" s="2" t="s">
        <v>229</v>
      </c>
      <c r="CM621" s="4"/>
      <c r="CN621" s="8"/>
      <c r="CO621" s="4"/>
      <c r="CP621" s="8"/>
      <c r="CQ621" s="7"/>
      <c r="CR621" s="7"/>
      <c r="CS621" s="2" t="s">
        <v>272</v>
      </c>
      <c r="CT621" s="2" t="s">
        <v>226</v>
      </c>
      <c r="CU621" s="2" t="s">
        <v>229</v>
      </c>
      <c r="CV621" s="2" t="s">
        <v>229</v>
      </c>
      <c r="CW621" s="2" t="s">
        <v>241</v>
      </c>
      <c r="CX621" s="2" t="s">
        <v>229</v>
      </c>
      <c r="CY621" s="4"/>
      <c r="CZ621" s="8"/>
      <c r="DA621" s="4"/>
      <c r="DB621" s="8"/>
      <c r="DC621" s="7"/>
      <c r="DD621" s="7"/>
      <c r="DE621" s="2" t="s">
        <v>272</v>
      </c>
      <c r="DF621" s="2" t="s">
        <v>226</v>
      </c>
      <c r="DG621" s="2" t="s">
        <v>229</v>
      </c>
      <c r="DH621" s="2" t="s">
        <v>229</v>
      </c>
      <c r="DI621" s="2" t="s">
        <v>241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239</v>
      </c>
      <c r="DR621" s="2" t="s">
        <v>226</v>
      </c>
      <c r="DS621" s="2" t="s">
        <v>229</v>
      </c>
      <c r="DT621" s="2" t="s">
        <v>229</v>
      </c>
      <c r="DU621" s="2" t="s">
        <v>241</v>
      </c>
      <c r="DV621" s="2" t="s">
        <v>229</v>
      </c>
      <c r="DW621" s="4"/>
      <c r="DX621" s="8"/>
      <c r="DY621" s="4"/>
      <c r="DZ621" s="8"/>
      <c r="EA621" s="7"/>
      <c r="EB621" s="7"/>
      <c r="EC621" s="2" t="s">
        <v>272</v>
      </c>
      <c r="ED621" s="2" t="s">
        <v>226</v>
      </c>
      <c r="EE621" s="2" t="s">
        <v>229</v>
      </c>
      <c r="EF621" s="2" t="s">
        <v>229</v>
      </c>
      <c r="EG621" s="2" t="s">
        <v>241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272</v>
      </c>
      <c r="EP621" s="2" t="s">
        <v>226</v>
      </c>
      <c r="EQ621" s="2" t="s">
        <v>229</v>
      </c>
      <c r="ER621" s="2" t="s">
        <v>229</v>
      </c>
      <c r="ES621" s="2" t="s">
        <v>241</v>
      </c>
      <c r="ET621" s="2" t="s">
        <v>229</v>
      </c>
      <c r="EU621" s="4"/>
      <c r="EV621" s="8"/>
      <c r="EW621" s="4"/>
      <c r="EX621" s="8"/>
      <c r="EY621" s="7"/>
      <c r="EZ621" s="7"/>
      <c r="FA621" s="2" t="s">
        <v>272</v>
      </c>
      <c r="FB621" s="2" t="s">
        <v>226</v>
      </c>
      <c r="FC621" s="2" t="s">
        <v>229</v>
      </c>
      <c r="FD621" s="2" t="s">
        <v>229</v>
      </c>
      <c r="FE621" s="2" t="s">
        <v>241</v>
      </c>
      <c r="FF621" s="2" t="s">
        <v>229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226</v>
      </c>
      <c r="FO621" s="2" t="s">
        <v>229</v>
      </c>
      <c r="FP621" s="2" t="s">
        <v>229</v>
      </c>
      <c r="FQ621" s="2" t="s">
        <v>241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226</v>
      </c>
      <c r="GA621" s="2" t="s">
        <v>229</v>
      </c>
      <c r="GB621" s="2" t="s">
        <v>229</v>
      </c>
      <c r="GC621" s="2" t="s">
        <v>241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272</v>
      </c>
      <c r="GL621" s="2" t="s">
        <v>226</v>
      </c>
      <c r="GM621" s="2" t="s">
        <v>229</v>
      </c>
      <c r="GN621" s="2" t="s">
        <v>229</v>
      </c>
      <c r="GO621" s="2" t="s">
        <v>241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272</v>
      </c>
      <c r="GX621" s="2" t="s">
        <v>226</v>
      </c>
      <c r="GY621" s="2" t="s">
        <v>229</v>
      </c>
      <c r="GZ621" s="2" t="s">
        <v>229</v>
      </c>
      <c r="HA621" s="2" t="s">
        <v>241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272</v>
      </c>
      <c r="HJ621" s="2" t="s">
        <v>226</v>
      </c>
      <c r="HK621" s="2" t="s">
        <v>229</v>
      </c>
      <c r="HL621" s="2" t="s">
        <v>229</v>
      </c>
      <c r="HM621" s="2" t="s">
        <v>241</v>
      </c>
      <c r="HN621" s="2" t="s">
        <v>229</v>
      </c>
      <c r="HO621" s="4"/>
      <c r="HP621" s="8"/>
      <c r="HQ621" s="4"/>
      <c r="HR621" s="8"/>
      <c r="HS621" s="7"/>
      <c r="HT621" s="7"/>
      <c r="HU621" s="2" t="s">
        <v>272</v>
      </c>
      <c r="HV621" s="2" t="s">
        <v>226</v>
      </c>
      <c r="HW621" s="2" t="s">
        <v>229</v>
      </c>
      <c r="HX621" s="2" t="s">
        <v>229</v>
      </c>
      <c r="HY621" s="2" t="s">
        <v>241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272</v>
      </c>
      <c r="IH621" s="2" t="s">
        <v>226</v>
      </c>
      <c r="II621" s="2" t="s">
        <v>229</v>
      </c>
      <c r="IJ621" s="2" t="s">
        <v>229</v>
      </c>
      <c r="IK621" s="2" t="s">
        <v>241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664</v>
      </c>
      <c r="IT621" s="2" t="s">
        <v>226</v>
      </c>
      <c r="IU621" s="2" t="s">
        <v>229</v>
      </c>
      <c r="IV621" s="2" t="s">
        <v>229</v>
      </c>
      <c r="IW621" s="2" t="s">
        <v>241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272</v>
      </c>
      <c r="JF621" s="2" t="s">
        <v>226</v>
      </c>
      <c r="JG621" s="2" t="s">
        <v>229</v>
      </c>
      <c r="JH621" s="2" t="s">
        <v>229</v>
      </c>
      <c r="JI621" s="2" t="s">
        <v>241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272</v>
      </c>
      <c r="JR621" s="2" t="s">
        <v>226</v>
      </c>
      <c r="JS621" s="2" t="s">
        <v>229</v>
      </c>
      <c r="JT621" s="2" t="s">
        <v>229</v>
      </c>
      <c r="JU621" s="2" t="s">
        <v>241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272</v>
      </c>
      <c r="KD621" s="2" t="s">
        <v>226</v>
      </c>
      <c r="KE621" s="2" t="s">
        <v>229</v>
      </c>
      <c r="KF621" s="2" t="s">
        <v>229</v>
      </c>
      <c r="KG621" s="2" t="s">
        <v>241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272</v>
      </c>
      <c r="KP621" s="2" t="s">
        <v>226</v>
      </c>
      <c r="KQ621" s="2" t="s">
        <v>229</v>
      </c>
      <c r="KR621" s="2" t="s">
        <v>229</v>
      </c>
      <c r="KS621" s="2" t="s">
        <v>241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272</v>
      </c>
      <c r="LB621" s="2" t="s">
        <v>226</v>
      </c>
      <c r="LC621" s="2" t="s">
        <v>229</v>
      </c>
      <c r="LD621" s="2" t="s">
        <v>229</v>
      </c>
      <c r="LE621" s="2" t="s">
        <v>241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272</v>
      </c>
      <c r="LN621" s="2" t="s">
        <v>226</v>
      </c>
      <c r="LO621" s="2" t="s">
        <v>229</v>
      </c>
      <c r="LP621" s="2" t="s">
        <v>229</v>
      </c>
      <c r="LQ621" s="2" t="s">
        <v>241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664</v>
      </c>
      <c r="LZ621" s="2" t="s">
        <v>226</v>
      </c>
      <c r="MA621" s="2" t="s">
        <v>229</v>
      </c>
      <c r="MB621" s="2" t="s">
        <v>229</v>
      </c>
      <c r="MC621" s="2" t="s">
        <v>241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272</v>
      </c>
      <c r="ML621" s="2" t="s">
        <v>226</v>
      </c>
      <c r="MM621" s="2" t="s">
        <v>229</v>
      </c>
      <c r="MN621" s="2" t="s">
        <v>229</v>
      </c>
      <c r="MO621" s="2" t="s">
        <v>241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272</v>
      </c>
      <c r="MX621" s="2" t="s">
        <v>226</v>
      </c>
      <c r="MY621" s="2" t="s">
        <v>229</v>
      </c>
      <c r="MZ621" s="2" t="s">
        <v>229</v>
      </c>
      <c r="NA621" s="2" t="s">
        <v>241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229</v>
      </c>
      <c r="NJ621" s="2" t="s">
        <v>229</v>
      </c>
      <c r="NK621" s="2" t="s">
        <v>229</v>
      </c>
      <c r="NL621" s="2" t="s">
        <v>229</v>
      </c>
      <c r="NM621" s="2" t="s">
        <v>229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272</v>
      </c>
      <c r="NV621" s="2" t="s">
        <v>226</v>
      </c>
      <c r="NW621" s="2" t="s">
        <v>229</v>
      </c>
      <c r="NX621" s="2" t="s">
        <v>229</v>
      </c>
      <c r="NY621" s="2" t="s">
        <v>241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272</v>
      </c>
      <c r="OH621" s="2" t="s">
        <v>226</v>
      </c>
      <c r="OI621" s="2" t="s">
        <v>229</v>
      </c>
      <c r="OJ621" s="2" t="s">
        <v>229</v>
      </c>
      <c r="OK621" s="2" t="s">
        <v>241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229</v>
      </c>
      <c r="OT621" s="2" t="s">
        <v>229</v>
      </c>
      <c r="OU621" s="2" t="s">
        <v>229</v>
      </c>
      <c r="OV621" s="2" t="s">
        <v>229</v>
      </c>
      <c r="OW621" s="2" t="s">
        <v>229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229</v>
      </c>
      <c r="PF621" s="2" t="s">
        <v>229</v>
      </c>
      <c r="PG621" s="2" t="s">
        <v>229</v>
      </c>
      <c r="PH621" s="2" t="s">
        <v>229</v>
      </c>
      <c r="PI621" s="2" t="s">
        <v>229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272</v>
      </c>
      <c r="PR621" s="2" t="s">
        <v>226</v>
      </c>
      <c r="PS621" s="2" t="s">
        <v>229</v>
      </c>
      <c r="PT621" s="2" t="s">
        <v>229</v>
      </c>
      <c r="PU621" s="2" t="s">
        <v>241</v>
      </c>
      <c r="PV621" s="2" t="s">
        <v>229</v>
      </c>
      <c r="PW621" s="4"/>
      <c r="PX621" s="8"/>
      <c r="PY621" s="4"/>
      <c r="PZ621" s="8"/>
      <c r="QA621" s="7"/>
      <c r="QB621" s="7"/>
      <c r="QC621" s="2" t="s">
        <v>281</v>
      </c>
      <c r="QD621" s="2" t="s">
        <v>226</v>
      </c>
      <c r="QE621" s="2" t="s">
        <v>229</v>
      </c>
      <c r="QF621" s="2" t="s">
        <v>229</v>
      </c>
      <c r="QG621" s="2" t="s">
        <v>241</v>
      </c>
      <c r="QH621" s="2" t="s">
        <v>229</v>
      </c>
      <c r="QI621" s="4"/>
      <c r="QJ621" s="8"/>
      <c r="QK621" s="4"/>
      <c r="QL621" s="8"/>
      <c r="QM621" s="7"/>
      <c r="QN621" s="7"/>
      <c r="QO621" s="2" t="s">
        <v>272</v>
      </c>
      <c r="QP621" s="2" t="s">
        <v>226</v>
      </c>
      <c r="QQ621" s="2" t="s">
        <v>229</v>
      </c>
      <c r="QR621" s="2" t="s">
        <v>229</v>
      </c>
      <c r="QS621" s="2" t="s">
        <v>241</v>
      </c>
      <c r="QT621" s="2" t="s">
        <v>229</v>
      </c>
      <c r="QU621" s="4"/>
      <c r="QV621" s="8"/>
      <c r="QW621" s="4"/>
      <c r="QX621" s="8"/>
      <c r="QY621" s="7"/>
      <c r="QZ621" s="7"/>
      <c r="RA621" s="2" t="s">
        <v>272</v>
      </c>
      <c r="RB621" s="2" t="s">
        <v>226</v>
      </c>
      <c r="RC621" s="2" t="s">
        <v>229</v>
      </c>
      <c r="RD621" s="2" t="s">
        <v>229</v>
      </c>
      <c r="RE621" s="2" t="s">
        <v>241</v>
      </c>
      <c r="RF621" s="2" t="s">
        <v>229</v>
      </c>
      <c r="RG621" s="4"/>
      <c r="RH621" s="8"/>
      <c r="RI621" s="4"/>
      <c r="RJ621" s="8"/>
      <c r="RK621" s="7"/>
      <c r="RL621" s="7"/>
      <c r="RM621" s="2" t="s">
        <v>272</v>
      </c>
      <c r="RN621" s="2" t="s">
        <v>226</v>
      </c>
      <c r="RO621" s="2" t="s">
        <v>229</v>
      </c>
      <c r="RP621" s="2" t="s">
        <v>229</v>
      </c>
      <c r="RQ621" s="2" t="s">
        <v>241</v>
      </c>
      <c r="RR621" s="2" t="s">
        <v>229</v>
      </c>
      <c r="RS621" s="4"/>
      <c r="RT621" s="8"/>
      <c r="RU621" s="4"/>
      <c r="RV621" s="8"/>
      <c r="RW621" s="7"/>
      <c r="RX621" s="7"/>
      <c r="RY621" s="2" t="s">
        <v>229</v>
      </c>
      <c r="RZ621" s="2" t="s">
        <v>229</v>
      </c>
      <c r="SA621" s="2" t="s">
        <v>229</v>
      </c>
      <c r="SB621" s="2" t="s">
        <v>229</v>
      </c>
      <c r="SC621" s="2" t="s">
        <v>229</v>
      </c>
      <c r="SD621" s="2" t="s">
        <v>229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>
        <v>200</v>
      </c>
      <c r="VK621" s="4"/>
      <c r="VL621" s="4"/>
      <c r="VM621" s="4"/>
      <c r="VN621" s="4"/>
      <c r="VO621" s="4"/>
      <c r="VP621" s="4"/>
      <c r="VQ621" s="4"/>
      <c r="VR621" s="4"/>
      <c r="VS621" s="4"/>
    </row>
    <row r="622">
      <c r="A622" s="2" t="s">
        <v>4290</v>
      </c>
      <c r="B622" s="2" t="s">
        <v>216</v>
      </c>
      <c r="C622" s="2" t="s">
        <v>4252</v>
      </c>
      <c r="D622" s="2" t="s">
        <v>218</v>
      </c>
      <c r="E622" s="2" t="s">
        <v>219</v>
      </c>
      <c r="F622" s="2" t="s">
        <v>4253</v>
      </c>
      <c r="G622" s="2" t="s">
        <v>4254</v>
      </c>
      <c r="H622" s="2" t="s">
        <v>3699</v>
      </c>
      <c r="I622" s="2" t="s">
        <v>4255</v>
      </c>
      <c r="J622" s="2" t="s">
        <v>285</v>
      </c>
      <c r="K622" s="2" t="s">
        <v>4288</v>
      </c>
      <c r="L622" s="3">
        <v>38.09</v>
      </c>
      <c r="M622" s="3">
        <v>39.99</v>
      </c>
      <c r="N622" s="3">
        <v>79.99</v>
      </c>
      <c r="O622" s="2" t="s">
        <v>226</v>
      </c>
      <c r="P622" s="2" t="s">
        <v>618</v>
      </c>
      <c r="Q622" s="2" t="s">
        <v>228</v>
      </c>
      <c r="R622" s="2" t="s">
        <v>229</v>
      </c>
      <c r="S622" s="2" t="s">
        <v>4289</v>
      </c>
      <c r="T622" s="2" t="s">
        <v>4258</v>
      </c>
      <c r="U622" s="2" t="s">
        <v>286</v>
      </c>
      <c r="V622" s="2" t="s">
        <v>1008</v>
      </c>
      <c r="W622" s="2" t="s">
        <v>1009</v>
      </c>
      <c r="X622" s="2" t="s">
        <v>1143</v>
      </c>
      <c r="Y622" s="2" t="s">
        <v>229</v>
      </c>
      <c r="Z622" s="4"/>
      <c r="AA622" s="4">
        <f>=ROUNDDOWN({0},0)</f>
      </c>
      <c r="AB622" s="5"/>
      <c r="AC622" s="2" t="s">
        <v>4285</v>
      </c>
      <c r="AD622" s="4">
        <v>280</v>
      </c>
      <c r="AE622" s="4">
        <v>280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/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 t="s">
        <v>229</v>
      </c>
      <c r="BJ622" s="4"/>
      <c r="BK622" s="8"/>
      <c r="BL622" s="2" t="s">
        <v>229</v>
      </c>
      <c r="BM622" s="7"/>
      <c r="BN622" s="7"/>
      <c r="BO622" s="4"/>
      <c r="BP622" s="8"/>
      <c r="BQ622" s="4"/>
      <c r="BR622" s="8"/>
      <c r="BS622" s="7"/>
      <c r="BT622" s="7"/>
      <c r="BU622" s="2" t="s">
        <v>272</v>
      </c>
      <c r="BV622" s="2" t="s">
        <v>226</v>
      </c>
      <c r="BW622" s="2" t="s">
        <v>229</v>
      </c>
      <c r="BX622" s="2" t="s">
        <v>229</v>
      </c>
      <c r="BY622" s="2" t="s">
        <v>241</v>
      </c>
      <c r="BZ622" s="2" t="s">
        <v>229</v>
      </c>
      <c r="CA622" s="4"/>
      <c r="CB622" s="8"/>
      <c r="CC622" s="4"/>
      <c r="CD622" s="8"/>
      <c r="CE622" s="7"/>
      <c r="CF622" s="7"/>
      <c r="CG622" s="2" t="s">
        <v>272</v>
      </c>
      <c r="CH622" s="2" t="s">
        <v>226</v>
      </c>
      <c r="CI622" s="2" t="s">
        <v>229</v>
      </c>
      <c r="CJ622" s="2" t="s">
        <v>229</v>
      </c>
      <c r="CK622" s="2" t="s">
        <v>241</v>
      </c>
      <c r="CL622" s="2" t="s">
        <v>229</v>
      </c>
      <c r="CM622" s="4"/>
      <c r="CN622" s="8"/>
      <c r="CO622" s="4"/>
      <c r="CP622" s="8"/>
      <c r="CQ622" s="7"/>
      <c r="CR622" s="7"/>
      <c r="CS622" s="2" t="s">
        <v>272</v>
      </c>
      <c r="CT622" s="2" t="s">
        <v>226</v>
      </c>
      <c r="CU622" s="2" t="s">
        <v>229</v>
      </c>
      <c r="CV622" s="2" t="s">
        <v>229</v>
      </c>
      <c r="CW622" s="2" t="s">
        <v>241</v>
      </c>
      <c r="CX622" s="2" t="s">
        <v>229</v>
      </c>
      <c r="CY622" s="4"/>
      <c r="CZ622" s="8"/>
      <c r="DA622" s="4"/>
      <c r="DB622" s="8"/>
      <c r="DC622" s="7"/>
      <c r="DD622" s="7"/>
      <c r="DE622" s="2" t="s">
        <v>272</v>
      </c>
      <c r="DF622" s="2" t="s">
        <v>226</v>
      </c>
      <c r="DG622" s="2" t="s">
        <v>229</v>
      </c>
      <c r="DH622" s="2" t="s">
        <v>229</v>
      </c>
      <c r="DI622" s="2" t="s">
        <v>241</v>
      </c>
      <c r="DJ622" s="2" t="s">
        <v>229</v>
      </c>
      <c r="DK622" s="4"/>
      <c r="DL622" s="8"/>
      <c r="DM622" s="4"/>
      <c r="DN622" s="8"/>
      <c r="DO622" s="7"/>
      <c r="DP622" s="7"/>
      <c r="DQ622" s="2" t="s">
        <v>239</v>
      </c>
      <c r="DR622" s="2" t="s">
        <v>226</v>
      </c>
      <c r="DS622" s="2" t="s">
        <v>229</v>
      </c>
      <c r="DT622" s="2" t="s">
        <v>229</v>
      </c>
      <c r="DU622" s="2" t="s">
        <v>241</v>
      </c>
      <c r="DV622" s="2" t="s">
        <v>229</v>
      </c>
      <c r="DW622" s="4"/>
      <c r="DX622" s="8"/>
      <c r="DY622" s="4"/>
      <c r="DZ622" s="8"/>
      <c r="EA622" s="7"/>
      <c r="EB622" s="7"/>
      <c r="EC622" s="2" t="s">
        <v>272</v>
      </c>
      <c r="ED622" s="2" t="s">
        <v>226</v>
      </c>
      <c r="EE622" s="2" t="s">
        <v>229</v>
      </c>
      <c r="EF622" s="2" t="s">
        <v>229</v>
      </c>
      <c r="EG622" s="2" t="s">
        <v>241</v>
      </c>
      <c r="EH622" s="2" t="s">
        <v>229</v>
      </c>
      <c r="EI622" s="4"/>
      <c r="EJ622" s="8"/>
      <c r="EK622" s="4"/>
      <c r="EL622" s="8"/>
      <c r="EM622" s="7"/>
      <c r="EN622" s="7"/>
      <c r="EO622" s="2" t="s">
        <v>272</v>
      </c>
      <c r="EP622" s="2" t="s">
        <v>226</v>
      </c>
      <c r="EQ622" s="2" t="s">
        <v>229</v>
      </c>
      <c r="ER622" s="2" t="s">
        <v>229</v>
      </c>
      <c r="ES622" s="2" t="s">
        <v>241</v>
      </c>
      <c r="ET622" s="2" t="s">
        <v>229</v>
      </c>
      <c r="EU622" s="4"/>
      <c r="EV622" s="8"/>
      <c r="EW622" s="4"/>
      <c r="EX622" s="8"/>
      <c r="EY622" s="7"/>
      <c r="EZ622" s="7"/>
      <c r="FA622" s="2" t="s">
        <v>272</v>
      </c>
      <c r="FB622" s="2" t="s">
        <v>226</v>
      </c>
      <c r="FC622" s="2" t="s">
        <v>229</v>
      </c>
      <c r="FD622" s="2" t="s">
        <v>229</v>
      </c>
      <c r="FE622" s="2" t="s">
        <v>241</v>
      </c>
      <c r="FF622" s="2" t="s">
        <v>229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226</v>
      </c>
      <c r="FO622" s="2" t="s">
        <v>229</v>
      </c>
      <c r="FP622" s="2" t="s">
        <v>229</v>
      </c>
      <c r="FQ622" s="2" t="s">
        <v>241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226</v>
      </c>
      <c r="GA622" s="2" t="s">
        <v>229</v>
      </c>
      <c r="GB622" s="2" t="s">
        <v>229</v>
      </c>
      <c r="GC622" s="2" t="s">
        <v>241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272</v>
      </c>
      <c r="GL622" s="2" t="s">
        <v>226</v>
      </c>
      <c r="GM622" s="2" t="s">
        <v>229</v>
      </c>
      <c r="GN622" s="2" t="s">
        <v>229</v>
      </c>
      <c r="GO622" s="2" t="s">
        <v>241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272</v>
      </c>
      <c r="GX622" s="2" t="s">
        <v>226</v>
      </c>
      <c r="GY622" s="2" t="s">
        <v>229</v>
      </c>
      <c r="GZ622" s="2" t="s">
        <v>229</v>
      </c>
      <c r="HA622" s="2" t="s">
        <v>241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272</v>
      </c>
      <c r="HJ622" s="2" t="s">
        <v>226</v>
      </c>
      <c r="HK622" s="2" t="s">
        <v>229</v>
      </c>
      <c r="HL622" s="2" t="s">
        <v>229</v>
      </c>
      <c r="HM622" s="2" t="s">
        <v>241</v>
      </c>
      <c r="HN622" s="2" t="s">
        <v>229</v>
      </c>
      <c r="HO622" s="4"/>
      <c r="HP622" s="8"/>
      <c r="HQ622" s="4"/>
      <c r="HR622" s="8"/>
      <c r="HS622" s="7"/>
      <c r="HT622" s="7"/>
      <c r="HU622" s="2" t="s">
        <v>272</v>
      </c>
      <c r="HV622" s="2" t="s">
        <v>226</v>
      </c>
      <c r="HW622" s="2" t="s">
        <v>229</v>
      </c>
      <c r="HX622" s="2" t="s">
        <v>229</v>
      </c>
      <c r="HY622" s="2" t="s">
        <v>241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272</v>
      </c>
      <c r="IH622" s="2" t="s">
        <v>226</v>
      </c>
      <c r="II622" s="2" t="s">
        <v>229</v>
      </c>
      <c r="IJ622" s="2" t="s">
        <v>229</v>
      </c>
      <c r="IK622" s="2" t="s">
        <v>241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664</v>
      </c>
      <c r="IT622" s="2" t="s">
        <v>226</v>
      </c>
      <c r="IU622" s="2" t="s">
        <v>229</v>
      </c>
      <c r="IV622" s="2" t="s">
        <v>229</v>
      </c>
      <c r="IW622" s="2" t="s">
        <v>241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272</v>
      </c>
      <c r="JF622" s="2" t="s">
        <v>226</v>
      </c>
      <c r="JG622" s="2" t="s">
        <v>229</v>
      </c>
      <c r="JH622" s="2" t="s">
        <v>229</v>
      </c>
      <c r="JI622" s="2" t="s">
        <v>241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272</v>
      </c>
      <c r="JR622" s="2" t="s">
        <v>226</v>
      </c>
      <c r="JS622" s="2" t="s">
        <v>229</v>
      </c>
      <c r="JT622" s="2" t="s">
        <v>229</v>
      </c>
      <c r="JU622" s="2" t="s">
        <v>241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272</v>
      </c>
      <c r="KD622" s="2" t="s">
        <v>226</v>
      </c>
      <c r="KE622" s="2" t="s">
        <v>229</v>
      </c>
      <c r="KF622" s="2" t="s">
        <v>229</v>
      </c>
      <c r="KG622" s="2" t="s">
        <v>241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272</v>
      </c>
      <c r="KP622" s="2" t="s">
        <v>226</v>
      </c>
      <c r="KQ622" s="2" t="s">
        <v>229</v>
      </c>
      <c r="KR622" s="2" t="s">
        <v>229</v>
      </c>
      <c r="KS622" s="2" t="s">
        <v>241</v>
      </c>
      <c r="KT622" s="2" t="s">
        <v>229</v>
      </c>
      <c r="KU622" s="4"/>
      <c r="KV622" s="8"/>
      <c r="KW622" s="4"/>
      <c r="KX622" s="8"/>
      <c r="KY622" s="7"/>
      <c r="KZ622" s="7"/>
      <c r="LA622" s="2" t="s">
        <v>272</v>
      </c>
      <c r="LB622" s="2" t="s">
        <v>226</v>
      </c>
      <c r="LC622" s="2" t="s">
        <v>229</v>
      </c>
      <c r="LD622" s="2" t="s">
        <v>229</v>
      </c>
      <c r="LE622" s="2" t="s">
        <v>241</v>
      </c>
      <c r="LF622" s="2" t="s">
        <v>229</v>
      </c>
      <c r="LG622" s="4"/>
      <c r="LH622" s="8"/>
      <c r="LI622" s="4"/>
      <c r="LJ622" s="8"/>
      <c r="LK622" s="7"/>
      <c r="LL622" s="7"/>
      <c r="LM622" s="2" t="s">
        <v>272</v>
      </c>
      <c r="LN622" s="2" t="s">
        <v>226</v>
      </c>
      <c r="LO622" s="2" t="s">
        <v>229</v>
      </c>
      <c r="LP622" s="2" t="s">
        <v>229</v>
      </c>
      <c r="LQ622" s="2" t="s">
        <v>241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664</v>
      </c>
      <c r="LZ622" s="2" t="s">
        <v>226</v>
      </c>
      <c r="MA622" s="2" t="s">
        <v>229</v>
      </c>
      <c r="MB622" s="2" t="s">
        <v>229</v>
      </c>
      <c r="MC622" s="2" t="s">
        <v>241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272</v>
      </c>
      <c r="ML622" s="2" t="s">
        <v>226</v>
      </c>
      <c r="MM622" s="2" t="s">
        <v>229</v>
      </c>
      <c r="MN622" s="2" t="s">
        <v>229</v>
      </c>
      <c r="MO622" s="2" t="s">
        <v>241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272</v>
      </c>
      <c r="MX622" s="2" t="s">
        <v>226</v>
      </c>
      <c r="MY622" s="2" t="s">
        <v>229</v>
      </c>
      <c r="MZ622" s="2" t="s">
        <v>229</v>
      </c>
      <c r="NA622" s="2" t="s">
        <v>241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229</v>
      </c>
      <c r="NJ622" s="2" t="s">
        <v>229</v>
      </c>
      <c r="NK622" s="2" t="s">
        <v>229</v>
      </c>
      <c r="NL622" s="2" t="s">
        <v>229</v>
      </c>
      <c r="NM622" s="2" t="s">
        <v>229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272</v>
      </c>
      <c r="NV622" s="2" t="s">
        <v>226</v>
      </c>
      <c r="NW622" s="2" t="s">
        <v>229</v>
      </c>
      <c r="NX622" s="2" t="s">
        <v>229</v>
      </c>
      <c r="NY622" s="2" t="s">
        <v>241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272</v>
      </c>
      <c r="OH622" s="2" t="s">
        <v>226</v>
      </c>
      <c r="OI622" s="2" t="s">
        <v>229</v>
      </c>
      <c r="OJ622" s="2" t="s">
        <v>229</v>
      </c>
      <c r="OK622" s="2" t="s">
        <v>241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229</v>
      </c>
      <c r="OT622" s="2" t="s">
        <v>229</v>
      </c>
      <c r="OU622" s="2" t="s">
        <v>229</v>
      </c>
      <c r="OV622" s="2" t="s">
        <v>229</v>
      </c>
      <c r="OW622" s="2" t="s">
        <v>229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229</v>
      </c>
      <c r="PF622" s="2" t="s">
        <v>229</v>
      </c>
      <c r="PG622" s="2" t="s">
        <v>229</v>
      </c>
      <c r="PH622" s="2" t="s">
        <v>229</v>
      </c>
      <c r="PI622" s="2" t="s">
        <v>229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272</v>
      </c>
      <c r="PR622" s="2" t="s">
        <v>226</v>
      </c>
      <c r="PS622" s="2" t="s">
        <v>229</v>
      </c>
      <c r="PT622" s="2" t="s">
        <v>229</v>
      </c>
      <c r="PU622" s="2" t="s">
        <v>241</v>
      </c>
      <c r="PV622" s="2" t="s">
        <v>229</v>
      </c>
      <c r="PW622" s="4"/>
      <c r="PX622" s="8"/>
      <c r="PY622" s="4"/>
      <c r="PZ622" s="8"/>
      <c r="QA622" s="7"/>
      <c r="QB622" s="7"/>
      <c r="QC622" s="2" t="s">
        <v>281</v>
      </c>
      <c r="QD622" s="2" t="s">
        <v>226</v>
      </c>
      <c r="QE622" s="2" t="s">
        <v>229</v>
      </c>
      <c r="QF622" s="2" t="s">
        <v>229</v>
      </c>
      <c r="QG622" s="2" t="s">
        <v>241</v>
      </c>
      <c r="QH622" s="2" t="s">
        <v>229</v>
      </c>
      <c r="QI622" s="4"/>
      <c r="QJ622" s="8"/>
      <c r="QK622" s="4"/>
      <c r="QL622" s="8"/>
      <c r="QM622" s="7"/>
      <c r="QN622" s="7"/>
      <c r="QO622" s="2" t="s">
        <v>272</v>
      </c>
      <c r="QP622" s="2" t="s">
        <v>226</v>
      </c>
      <c r="QQ622" s="2" t="s">
        <v>229</v>
      </c>
      <c r="QR622" s="2" t="s">
        <v>229</v>
      </c>
      <c r="QS622" s="2" t="s">
        <v>241</v>
      </c>
      <c r="QT622" s="2" t="s">
        <v>229</v>
      </c>
      <c r="QU622" s="4"/>
      <c r="QV622" s="8"/>
      <c r="QW622" s="4"/>
      <c r="QX622" s="8"/>
      <c r="QY622" s="7"/>
      <c r="QZ622" s="7"/>
      <c r="RA622" s="2" t="s">
        <v>272</v>
      </c>
      <c r="RB622" s="2" t="s">
        <v>226</v>
      </c>
      <c r="RC622" s="2" t="s">
        <v>229</v>
      </c>
      <c r="RD622" s="2" t="s">
        <v>229</v>
      </c>
      <c r="RE622" s="2" t="s">
        <v>241</v>
      </c>
      <c r="RF622" s="2" t="s">
        <v>229</v>
      </c>
      <c r="RG622" s="4"/>
      <c r="RH622" s="8"/>
      <c r="RI622" s="4"/>
      <c r="RJ622" s="8"/>
      <c r="RK622" s="7"/>
      <c r="RL622" s="7"/>
      <c r="RM622" s="2" t="s">
        <v>272</v>
      </c>
      <c r="RN622" s="2" t="s">
        <v>226</v>
      </c>
      <c r="RO622" s="2" t="s">
        <v>229</v>
      </c>
      <c r="RP622" s="2" t="s">
        <v>229</v>
      </c>
      <c r="RQ622" s="2" t="s">
        <v>241</v>
      </c>
      <c r="RR622" s="2" t="s">
        <v>229</v>
      </c>
      <c r="RS622" s="4"/>
      <c r="RT622" s="8"/>
      <c r="RU622" s="4"/>
      <c r="RV622" s="8"/>
      <c r="RW622" s="7"/>
      <c r="RX622" s="7"/>
      <c r="RY622" s="2" t="s">
        <v>229</v>
      </c>
      <c r="RZ622" s="2" t="s">
        <v>229</v>
      </c>
      <c r="SA622" s="2" t="s">
        <v>229</v>
      </c>
      <c r="SB622" s="2" t="s">
        <v>229</v>
      </c>
      <c r="SC622" s="2" t="s">
        <v>229</v>
      </c>
      <c r="SD622" s="2" t="s">
        <v>229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>
        <v>280</v>
      </c>
      <c r="VK622" s="4"/>
      <c r="VL622" s="4"/>
      <c r="VM622" s="4"/>
      <c r="VN622" s="4"/>
      <c r="VO622" s="4"/>
      <c r="VP622" s="4"/>
      <c r="VQ622" s="4"/>
      <c r="VR622" s="4"/>
      <c r="VS622" s="4"/>
    </row>
    <row r="623">
      <c r="A623" s="2" t="s">
        <v>4291</v>
      </c>
      <c r="B623" s="2" t="s">
        <v>216</v>
      </c>
      <c r="C623" s="2" t="s">
        <v>4252</v>
      </c>
      <c r="D623" s="2" t="s">
        <v>218</v>
      </c>
      <c r="E623" s="2" t="s">
        <v>219</v>
      </c>
      <c r="F623" s="2" t="s">
        <v>4253</v>
      </c>
      <c r="G623" s="2" t="s">
        <v>4254</v>
      </c>
      <c r="H623" s="2" t="s">
        <v>3699</v>
      </c>
      <c r="I623" s="2" t="s">
        <v>4255</v>
      </c>
      <c r="J623" s="2" t="s">
        <v>224</v>
      </c>
      <c r="K623" s="2" t="s">
        <v>2545</v>
      </c>
      <c r="L623" s="3">
        <v>33.33</v>
      </c>
      <c r="M623" s="3">
        <v>35</v>
      </c>
      <c r="N623" s="3">
        <v>69.99</v>
      </c>
      <c r="O623" s="2" t="s">
        <v>226</v>
      </c>
      <c r="P623" s="2" t="s">
        <v>618</v>
      </c>
      <c r="Q623" s="2" t="s">
        <v>228</v>
      </c>
      <c r="R623" s="2" t="s">
        <v>229</v>
      </c>
      <c r="S623" s="2" t="s">
        <v>4292</v>
      </c>
      <c r="T623" s="2" t="s">
        <v>4258</v>
      </c>
      <c r="U623" s="2" t="s">
        <v>232</v>
      </c>
      <c r="V623" s="2" t="s">
        <v>233</v>
      </c>
      <c r="W623" s="2" t="s">
        <v>1009</v>
      </c>
      <c r="X623" s="2" t="s">
        <v>1143</v>
      </c>
      <c r="Y623" s="2" t="s">
        <v>229</v>
      </c>
      <c r="Z623" s="4"/>
      <c r="AA623" s="4">
        <f>=ROUNDDOWN({0},0)</f>
      </c>
      <c r="AB623" s="5"/>
      <c r="AC623" s="2" t="s">
        <v>4285</v>
      </c>
      <c r="AD623" s="4">
        <v>230</v>
      </c>
      <c r="AE623" s="4">
        <v>230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 t="s">
        <v>229</v>
      </c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272</v>
      </c>
      <c r="BV623" s="2" t="s">
        <v>226</v>
      </c>
      <c r="BW623" s="2" t="s">
        <v>229</v>
      </c>
      <c r="BX623" s="2" t="s">
        <v>229</v>
      </c>
      <c r="BY623" s="2" t="s">
        <v>241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272</v>
      </c>
      <c r="CH623" s="2" t="s">
        <v>226</v>
      </c>
      <c r="CI623" s="2" t="s">
        <v>229</v>
      </c>
      <c r="CJ623" s="2" t="s">
        <v>229</v>
      </c>
      <c r="CK623" s="2" t="s">
        <v>241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272</v>
      </c>
      <c r="CT623" s="2" t="s">
        <v>226</v>
      </c>
      <c r="CU623" s="2" t="s">
        <v>229</v>
      </c>
      <c r="CV623" s="2" t="s">
        <v>229</v>
      </c>
      <c r="CW623" s="2" t="s">
        <v>241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272</v>
      </c>
      <c r="DF623" s="2" t="s">
        <v>226</v>
      </c>
      <c r="DG623" s="2" t="s">
        <v>229</v>
      </c>
      <c r="DH623" s="2" t="s">
        <v>229</v>
      </c>
      <c r="DI623" s="2" t="s">
        <v>241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226</v>
      </c>
      <c r="DS623" s="2" t="s">
        <v>229</v>
      </c>
      <c r="DT623" s="2" t="s">
        <v>229</v>
      </c>
      <c r="DU623" s="2" t="s">
        <v>241</v>
      </c>
      <c r="DV623" s="2" t="s">
        <v>229</v>
      </c>
      <c r="DW623" s="4"/>
      <c r="DX623" s="8"/>
      <c r="DY623" s="4"/>
      <c r="DZ623" s="8"/>
      <c r="EA623" s="7"/>
      <c r="EB623" s="7"/>
      <c r="EC623" s="2" t="s">
        <v>272</v>
      </c>
      <c r="ED623" s="2" t="s">
        <v>226</v>
      </c>
      <c r="EE623" s="2" t="s">
        <v>229</v>
      </c>
      <c r="EF623" s="2" t="s">
        <v>229</v>
      </c>
      <c r="EG623" s="2" t="s">
        <v>241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272</v>
      </c>
      <c r="EP623" s="2" t="s">
        <v>226</v>
      </c>
      <c r="EQ623" s="2" t="s">
        <v>229</v>
      </c>
      <c r="ER623" s="2" t="s">
        <v>229</v>
      </c>
      <c r="ES623" s="2" t="s">
        <v>241</v>
      </c>
      <c r="ET623" s="2" t="s">
        <v>229</v>
      </c>
      <c r="EU623" s="4"/>
      <c r="EV623" s="8"/>
      <c r="EW623" s="4"/>
      <c r="EX623" s="8"/>
      <c r="EY623" s="7"/>
      <c r="EZ623" s="7"/>
      <c r="FA623" s="2" t="s">
        <v>272</v>
      </c>
      <c r="FB623" s="2" t="s">
        <v>226</v>
      </c>
      <c r="FC623" s="2" t="s">
        <v>229</v>
      </c>
      <c r="FD623" s="2" t="s">
        <v>229</v>
      </c>
      <c r="FE623" s="2" t="s">
        <v>241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226</v>
      </c>
      <c r="FO623" s="2" t="s">
        <v>229</v>
      </c>
      <c r="FP623" s="2" t="s">
        <v>229</v>
      </c>
      <c r="FQ623" s="2" t="s">
        <v>241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226</v>
      </c>
      <c r="GA623" s="2" t="s">
        <v>229</v>
      </c>
      <c r="GB623" s="2" t="s">
        <v>229</v>
      </c>
      <c r="GC623" s="2" t="s">
        <v>241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272</v>
      </c>
      <c r="GL623" s="2" t="s">
        <v>226</v>
      </c>
      <c r="GM623" s="2" t="s">
        <v>229</v>
      </c>
      <c r="GN623" s="2" t="s">
        <v>229</v>
      </c>
      <c r="GO623" s="2" t="s">
        <v>241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272</v>
      </c>
      <c r="GX623" s="2" t="s">
        <v>226</v>
      </c>
      <c r="GY623" s="2" t="s">
        <v>229</v>
      </c>
      <c r="GZ623" s="2" t="s">
        <v>229</v>
      </c>
      <c r="HA623" s="2" t="s">
        <v>241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272</v>
      </c>
      <c r="HJ623" s="2" t="s">
        <v>226</v>
      </c>
      <c r="HK623" s="2" t="s">
        <v>229</v>
      </c>
      <c r="HL623" s="2" t="s">
        <v>229</v>
      </c>
      <c r="HM623" s="2" t="s">
        <v>241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272</v>
      </c>
      <c r="HV623" s="2" t="s">
        <v>226</v>
      </c>
      <c r="HW623" s="2" t="s">
        <v>229</v>
      </c>
      <c r="HX623" s="2" t="s">
        <v>229</v>
      </c>
      <c r="HY623" s="2" t="s">
        <v>241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272</v>
      </c>
      <c r="IH623" s="2" t="s">
        <v>226</v>
      </c>
      <c r="II623" s="2" t="s">
        <v>229</v>
      </c>
      <c r="IJ623" s="2" t="s">
        <v>229</v>
      </c>
      <c r="IK623" s="2" t="s">
        <v>241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664</v>
      </c>
      <c r="IT623" s="2" t="s">
        <v>226</v>
      </c>
      <c r="IU623" s="2" t="s">
        <v>229</v>
      </c>
      <c r="IV623" s="2" t="s">
        <v>229</v>
      </c>
      <c r="IW623" s="2" t="s">
        <v>241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272</v>
      </c>
      <c r="JF623" s="2" t="s">
        <v>226</v>
      </c>
      <c r="JG623" s="2" t="s">
        <v>229</v>
      </c>
      <c r="JH623" s="2" t="s">
        <v>229</v>
      </c>
      <c r="JI623" s="2" t="s">
        <v>241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272</v>
      </c>
      <c r="JR623" s="2" t="s">
        <v>226</v>
      </c>
      <c r="JS623" s="2" t="s">
        <v>229</v>
      </c>
      <c r="JT623" s="2" t="s">
        <v>229</v>
      </c>
      <c r="JU623" s="2" t="s">
        <v>241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272</v>
      </c>
      <c r="KD623" s="2" t="s">
        <v>226</v>
      </c>
      <c r="KE623" s="2" t="s">
        <v>229</v>
      </c>
      <c r="KF623" s="2" t="s">
        <v>229</v>
      </c>
      <c r="KG623" s="2" t="s">
        <v>241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272</v>
      </c>
      <c r="KP623" s="2" t="s">
        <v>226</v>
      </c>
      <c r="KQ623" s="2" t="s">
        <v>229</v>
      </c>
      <c r="KR623" s="2" t="s">
        <v>229</v>
      </c>
      <c r="KS623" s="2" t="s">
        <v>241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272</v>
      </c>
      <c r="LB623" s="2" t="s">
        <v>226</v>
      </c>
      <c r="LC623" s="2" t="s">
        <v>229</v>
      </c>
      <c r="LD623" s="2" t="s">
        <v>229</v>
      </c>
      <c r="LE623" s="2" t="s">
        <v>241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272</v>
      </c>
      <c r="LN623" s="2" t="s">
        <v>226</v>
      </c>
      <c r="LO623" s="2" t="s">
        <v>229</v>
      </c>
      <c r="LP623" s="2" t="s">
        <v>229</v>
      </c>
      <c r="LQ623" s="2" t="s">
        <v>241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664</v>
      </c>
      <c r="LZ623" s="2" t="s">
        <v>226</v>
      </c>
      <c r="MA623" s="2" t="s">
        <v>229</v>
      </c>
      <c r="MB623" s="2" t="s">
        <v>229</v>
      </c>
      <c r="MC623" s="2" t="s">
        <v>241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272</v>
      </c>
      <c r="ML623" s="2" t="s">
        <v>226</v>
      </c>
      <c r="MM623" s="2" t="s">
        <v>229</v>
      </c>
      <c r="MN623" s="2" t="s">
        <v>229</v>
      </c>
      <c r="MO623" s="2" t="s">
        <v>241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272</v>
      </c>
      <c r="MX623" s="2" t="s">
        <v>226</v>
      </c>
      <c r="MY623" s="2" t="s">
        <v>229</v>
      </c>
      <c r="MZ623" s="2" t="s">
        <v>229</v>
      </c>
      <c r="NA623" s="2" t="s">
        <v>241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229</v>
      </c>
      <c r="NJ623" s="2" t="s">
        <v>229</v>
      </c>
      <c r="NK623" s="2" t="s">
        <v>229</v>
      </c>
      <c r="NL623" s="2" t="s">
        <v>229</v>
      </c>
      <c r="NM623" s="2" t="s">
        <v>229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272</v>
      </c>
      <c r="NV623" s="2" t="s">
        <v>226</v>
      </c>
      <c r="NW623" s="2" t="s">
        <v>229</v>
      </c>
      <c r="NX623" s="2" t="s">
        <v>229</v>
      </c>
      <c r="NY623" s="2" t="s">
        <v>241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272</v>
      </c>
      <c r="OH623" s="2" t="s">
        <v>226</v>
      </c>
      <c r="OI623" s="2" t="s">
        <v>229</v>
      </c>
      <c r="OJ623" s="2" t="s">
        <v>229</v>
      </c>
      <c r="OK623" s="2" t="s">
        <v>241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229</v>
      </c>
      <c r="OT623" s="2" t="s">
        <v>229</v>
      </c>
      <c r="OU623" s="2" t="s">
        <v>229</v>
      </c>
      <c r="OV623" s="2" t="s">
        <v>229</v>
      </c>
      <c r="OW623" s="2" t="s">
        <v>229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229</v>
      </c>
      <c r="PF623" s="2" t="s">
        <v>229</v>
      </c>
      <c r="PG623" s="2" t="s">
        <v>229</v>
      </c>
      <c r="PH623" s="2" t="s">
        <v>229</v>
      </c>
      <c r="PI623" s="2" t="s">
        <v>229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272</v>
      </c>
      <c r="PR623" s="2" t="s">
        <v>226</v>
      </c>
      <c r="PS623" s="2" t="s">
        <v>229</v>
      </c>
      <c r="PT623" s="2" t="s">
        <v>229</v>
      </c>
      <c r="PU623" s="2" t="s">
        <v>241</v>
      </c>
      <c r="PV623" s="2" t="s">
        <v>229</v>
      </c>
      <c r="PW623" s="4"/>
      <c r="PX623" s="8"/>
      <c r="PY623" s="4"/>
      <c r="PZ623" s="8"/>
      <c r="QA623" s="7"/>
      <c r="QB623" s="7"/>
      <c r="QC623" s="2" t="s">
        <v>281</v>
      </c>
      <c r="QD623" s="2" t="s">
        <v>226</v>
      </c>
      <c r="QE623" s="2" t="s">
        <v>229</v>
      </c>
      <c r="QF623" s="2" t="s">
        <v>229</v>
      </c>
      <c r="QG623" s="2" t="s">
        <v>241</v>
      </c>
      <c r="QH623" s="2" t="s">
        <v>229</v>
      </c>
      <c r="QI623" s="4"/>
      <c r="QJ623" s="8"/>
      <c r="QK623" s="4"/>
      <c r="QL623" s="8"/>
      <c r="QM623" s="7"/>
      <c r="QN623" s="7"/>
      <c r="QO623" s="2" t="s">
        <v>272</v>
      </c>
      <c r="QP623" s="2" t="s">
        <v>226</v>
      </c>
      <c r="QQ623" s="2" t="s">
        <v>229</v>
      </c>
      <c r="QR623" s="2" t="s">
        <v>229</v>
      </c>
      <c r="QS623" s="2" t="s">
        <v>241</v>
      </c>
      <c r="QT623" s="2" t="s">
        <v>229</v>
      </c>
      <c r="QU623" s="4"/>
      <c r="QV623" s="8"/>
      <c r="QW623" s="4"/>
      <c r="QX623" s="8"/>
      <c r="QY623" s="7"/>
      <c r="QZ623" s="7"/>
      <c r="RA623" s="2" t="s">
        <v>272</v>
      </c>
      <c r="RB623" s="2" t="s">
        <v>226</v>
      </c>
      <c r="RC623" s="2" t="s">
        <v>229</v>
      </c>
      <c r="RD623" s="2" t="s">
        <v>229</v>
      </c>
      <c r="RE623" s="2" t="s">
        <v>241</v>
      </c>
      <c r="RF623" s="2" t="s">
        <v>229</v>
      </c>
      <c r="RG623" s="4"/>
      <c r="RH623" s="8"/>
      <c r="RI623" s="4"/>
      <c r="RJ623" s="8"/>
      <c r="RK623" s="7"/>
      <c r="RL623" s="7"/>
      <c r="RM623" s="2" t="s">
        <v>272</v>
      </c>
      <c r="RN623" s="2" t="s">
        <v>226</v>
      </c>
      <c r="RO623" s="2" t="s">
        <v>229</v>
      </c>
      <c r="RP623" s="2" t="s">
        <v>229</v>
      </c>
      <c r="RQ623" s="2" t="s">
        <v>241</v>
      </c>
      <c r="RR623" s="2" t="s">
        <v>229</v>
      </c>
      <c r="RS623" s="4"/>
      <c r="RT623" s="8"/>
      <c r="RU623" s="4"/>
      <c r="RV623" s="8"/>
      <c r="RW623" s="7"/>
      <c r="RX623" s="7"/>
      <c r="RY623" s="2" t="s">
        <v>229</v>
      </c>
      <c r="RZ623" s="2" t="s">
        <v>229</v>
      </c>
      <c r="SA623" s="2" t="s">
        <v>229</v>
      </c>
      <c r="SB623" s="2" t="s">
        <v>229</v>
      </c>
      <c r="SC623" s="2" t="s">
        <v>229</v>
      </c>
      <c r="SD623" s="2" t="s">
        <v>229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>
        <v>230</v>
      </c>
      <c r="VK623" s="4"/>
      <c r="VL623" s="4"/>
      <c r="VM623" s="4"/>
      <c r="VN623" s="4"/>
      <c r="VO623" s="4"/>
      <c r="VP623" s="4"/>
      <c r="VQ623" s="4"/>
      <c r="VR623" s="4"/>
      <c r="VS623" s="4"/>
    </row>
    <row r="624">
      <c r="A624" s="2" t="s">
        <v>4293</v>
      </c>
      <c r="B624" s="2" t="s">
        <v>216</v>
      </c>
      <c r="C624" s="2" t="s">
        <v>4252</v>
      </c>
      <c r="D624" s="2" t="s">
        <v>218</v>
      </c>
      <c r="E624" s="2" t="s">
        <v>219</v>
      </c>
      <c r="F624" s="2" t="s">
        <v>4253</v>
      </c>
      <c r="G624" s="2" t="s">
        <v>4254</v>
      </c>
      <c r="H624" s="2" t="s">
        <v>3699</v>
      </c>
      <c r="I624" s="2" t="s">
        <v>4255</v>
      </c>
      <c r="J624" s="2" t="s">
        <v>285</v>
      </c>
      <c r="K624" s="2" t="s">
        <v>2545</v>
      </c>
      <c r="L624" s="3">
        <v>38.09</v>
      </c>
      <c r="M624" s="3">
        <v>39.99</v>
      </c>
      <c r="N624" s="3">
        <v>79.99</v>
      </c>
      <c r="O624" s="2" t="s">
        <v>226</v>
      </c>
      <c r="P624" s="2" t="s">
        <v>618</v>
      </c>
      <c r="Q624" s="2" t="s">
        <v>228</v>
      </c>
      <c r="R624" s="2" t="s">
        <v>229</v>
      </c>
      <c r="S624" s="2" t="s">
        <v>4292</v>
      </c>
      <c r="T624" s="2" t="s">
        <v>4258</v>
      </c>
      <c r="U624" s="2" t="s">
        <v>286</v>
      </c>
      <c r="V624" s="2" t="s">
        <v>233</v>
      </c>
      <c r="W624" s="2" t="s">
        <v>1009</v>
      </c>
      <c r="X624" s="2" t="s">
        <v>1143</v>
      </c>
      <c r="Y624" s="2" t="s">
        <v>229</v>
      </c>
      <c r="Z624" s="4"/>
      <c r="AA624" s="4">
        <f>=ROUNDDOWN({0},0)</f>
      </c>
      <c r="AB624" s="5"/>
      <c r="AC624" s="2" t="s">
        <v>4285</v>
      </c>
      <c r="AD624" s="4">
        <v>300</v>
      </c>
      <c r="AE624" s="4">
        <v>300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229</v>
      </c>
      <c r="AW624" s="8" t="s">
        <v>229</v>
      </c>
      <c r="AX624" s="4" t="s">
        <v>229</v>
      </c>
      <c r="AY624" s="8" t="s">
        <v>229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 t="s">
        <v>229</v>
      </c>
      <c r="BJ624" s="4"/>
      <c r="BK624" s="8"/>
      <c r="BL624" s="2" t="s">
        <v>229</v>
      </c>
      <c r="BM624" s="7"/>
      <c r="BN624" s="7"/>
      <c r="BO624" s="4"/>
      <c r="BP624" s="8"/>
      <c r="BQ624" s="4"/>
      <c r="BR624" s="8"/>
      <c r="BS624" s="7"/>
      <c r="BT624" s="7"/>
      <c r="BU624" s="2" t="s">
        <v>272</v>
      </c>
      <c r="BV624" s="2" t="s">
        <v>226</v>
      </c>
      <c r="BW624" s="2" t="s">
        <v>229</v>
      </c>
      <c r="BX624" s="2" t="s">
        <v>229</v>
      </c>
      <c r="BY624" s="2" t="s">
        <v>241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272</v>
      </c>
      <c r="CH624" s="2" t="s">
        <v>226</v>
      </c>
      <c r="CI624" s="2" t="s">
        <v>229</v>
      </c>
      <c r="CJ624" s="2" t="s">
        <v>229</v>
      </c>
      <c r="CK624" s="2" t="s">
        <v>241</v>
      </c>
      <c r="CL624" s="2" t="s">
        <v>229</v>
      </c>
      <c r="CM624" s="4"/>
      <c r="CN624" s="8"/>
      <c r="CO624" s="4"/>
      <c r="CP624" s="8"/>
      <c r="CQ624" s="7"/>
      <c r="CR624" s="7"/>
      <c r="CS624" s="2" t="s">
        <v>272</v>
      </c>
      <c r="CT624" s="2" t="s">
        <v>226</v>
      </c>
      <c r="CU624" s="2" t="s">
        <v>229</v>
      </c>
      <c r="CV624" s="2" t="s">
        <v>229</v>
      </c>
      <c r="CW624" s="2" t="s">
        <v>241</v>
      </c>
      <c r="CX624" s="2" t="s">
        <v>229</v>
      </c>
      <c r="CY624" s="4"/>
      <c r="CZ624" s="8"/>
      <c r="DA624" s="4"/>
      <c r="DB624" s="8"/>
      <c r="DC624" s="7"/>
      <c r="DD624" s="7"/>
      <c r="DE624" s="2" t="s">
        <v>272</v>
      </c>
      <c r="DF624" s="2" t="s">
        <v>226</v>
      </c>
      <c r="DG624" s="2" t="s">
        <v>229</v>
      </c>
      <c r="DH624" s="2" t="s">
        <v>229</v>
      </c>
      <c r="DI624" s="2" t="s">
        <v>241</v>
      </c>
      <c r="DJ624" s="2" t="s">
        <v>229</v>
      </c>
      <c r="DK624" s="4"/>
      <c r="DL624" s="8"/>
      <c r="DM624" s="4"/>
      <c r="DN624" s="8"/>
      <c r="DO624" s="7"/>
      <c r="DP624" s="7"/>
      <c r="DQ624" s="2" t="s">
        <v>239</v>
      </c>
      <c r="DR624" s="2" t="s">
        <v>226</v>
      </c>
      <c r="DS624" s="2" t="s">
        <v>229</v>
      </c>
      <c r="DT624" s="2" t="s">
        <v>229</v>
      </c>
      <c r="DU624" s="2" t="s">
        <v>241</v>
      </c>
      <c r="DV624" s="2" t="s">
        <v>229</v>
      </c>
      <c r="DW624" s="4"/>
      <c r="DX624" s="8"/>
      <c r="DY624" s="4"/>
      <c r="DZ624" s="8"/>
      <c r="EA624" s="7"/>
      <c r="EB624" s="7"/>
      <c r="EC624" s="2" t="s">
        <v>272</v>
      </c>
      <c r="ED624" s="2" t="s">
        <v>226</v>
      </c>
      <c r="EE624" s="2" t="s">
        <v>229</v>
      </c>
      <c r="EF624" s="2" t="s">
        <v>229</v>
      </c>
      <c r="EG624" s="2" t="s">
        <v>241</v>
      </c>
      <c r="EH624" s="2" t="s">
        <v>229</v>
      </c>
      <c r="EI624" s="4"/>
      <c r="EJ624" s="8"/>
      <c r="EK624" s="4"/>
      <c r="EL624" s="8"/>
      <c r="EM624" s="7"/>
      <c r="EN624" s="7"/>
      <c r="EO624" s="2" t="s">
        <v>272</v>
      </c>
      <c r="EP624" s="2" t="s">
        <v>226</v>
      </c>
      <c r="EQ624" s="2" t="s">
        <v>229</v>
      </c>
      <c r="ER624" s="2" t="s">
        <v>229</v>
      </c>
      <c r="ES624" s="2" t="s">
        <v>241</v>
      </c>
      <c r="ET624" s="2" t="s">
        <v>229</v>
      </c>
      <c r="EU624" s="4"/>
      <c r="EV624" s="8"/>
      <c r="EW624" s="4"/>
      <c r="EX624" s="8"/>
      <c r="EY624" s="7"/>
      <c r="EZ624" s="7"/>
      <c r="FA624" s="2" t="s">
        <v>272</v>
      </c>
      <c r="FB624" s="2" t="s">
        <v>226</v>
      </c>
      <c r="FC624" s="2" t="s">
        <v>229</v>
      </c>
      <c r="FD624" s="2" t="s">
        <v>229</v>
      </c>
      <c r="FE624" s="2" t="s">
        <v>241</v>
      </c>
      <c r="FF624" s="2" t="s">
        <v>229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226</v>
      </c>
      <c r="FO624" s="2" t="s">
        <v>229</v>
      </c>
      <c r="FP624" s="2" t="s">
        <v>229</v>
      </c>
      <c r="FQ624" s="2" t="s">
        <v>241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226</v>
      </c>
      <c r="GA624" s="2" t="s">
        <v>229</v>
      </c>
      <c r="GB624" s="2" t="s">
        <v>229</v>
      </c>
      <c r="GC624" s="2" t="s">
        <v>241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272</v>
      </c>
      <c r="GL624" s="2" t="s">
        <v>226</v>
      </c>
      <c r="GM624" s="2" t="s">
        <v>229</v>
      </c>
      <c r="GN624" s="2" t="s">
        <v>229</v>
      </c>
      <c r="GO624" s="2" t="s">
        <v>241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272</v>
      </c>
      <c r="GX624" s="2" t="s">
        <v>226</v>
      </c>
      <c r="GY624" s="2" t="s">
        <v>229</v>
      </c>
      <c r="GZ624" s="2" t="s">
        <v>229</v>
      </c>
      <c r="HA624" s="2" t="s">
        <v>241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272</v>
      </c>
      <c r="HJ624" s="2" t="s">
        <v>226</v>
      </c>
      <c r="HK624" s="2" t="s">
        <v>229</v>
      </c>
      <c r="HL624" s="2" t="s">
        <v>229</v>
      </c>
      <c r="HM624" s="2" t="s">
        <v>241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272</v>
      </c>
      <c r="HV624" s="2" t="s">
        <v>226</v>
      </c>
      <c r="HW624" s="2" t="s">
        <v>229</v>
      </c>
      <c r="HX624" s="2" t="s">
        <v>229</v>
      </c>
      <c r="HY624" s="2" t="s">
        <v>241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272</v>
      </c>
      <c r="IH624" s="2" t="s">
        <v>226</v>
      </c>
      <c r="II624" s="2" t="s">
        <v>229</v>
      </c>
      <c r="IJ624" s="2" t="s">
        <v>229</v>
      </c>
      <c r="IK624" s="2" t="s">
        <v>241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664</v>
      </c>
      <c r="IT624" s="2" t="s">
        <v>226</v>
      </c>
      <c r="IU624" s="2" t="s">
        <v>229</v>
      </c>
      <c r="IV624" s="2" t="s">
        <v>229</v>
      </c>
      <c r="IW624" s="2" t="s">
        <v>241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272</v>
      </c>
      <c r="JF624" s="2" t="s">
        <v>226</v>
      </c>
      <c r="JG624" s="2" t="s">
        <v>229</v>
      </c>
      <c r="JH624" s="2" t="s">
        <v>229</v>
      </c>
      <c r="JI624" s="2" t="s">
        <v>241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272</v>
      </c>
      <c r="JR624" s="2" t="s">
        <v>226</v>
      </c>
      <c r="JS624" s="2" t="s">
        <v>229</v>
      </c>
      <c r="JT624" s="2" t="s">
        <v>229</v>
      </c>
      <c r="JU624" s="2" t="s">
        <v>241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272</v>
      </c>
      <c r="KD624" s="2" t="s">
        <v>226</v>
      </c>
      <c r="KE624" s="2" t="s">
        <v>229</v>
      </c>
      <c r="KF624" s="2" t="s">
        <v>229</v>
      </c>
      <c r="KG624" s="2" t="s">
        <v>241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272</v>
      </c>
      <c r="KP624" s="2" t="s">
        <v>226</v>
      </c>
      <c r="KQ624" s="2" t="s">
        <v>229</v>
      </c>
      <c r="KR624" s="2" t="s">
        <v>229</v>
      </c>
      <c r="KS624" s="2" t="s">
        <v>241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272</v>
      </c>
      <c r="LB624" s="2" t="s">
        <v>226</v>
      </c>
      <c r="LC624" s="2" t="s">
        <v>229</v>
      </c>
      <c r="LD624" s="2" t="s">
        <v>229</v>
      </c>
      <c r="LE624" s="2" t="s">
        <v>241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272</v>
      </c>
      <c r="LN624" s="2" t="s">
        <v>226</v>
      </c>
      <c r="LO624" s="2" t="s">
        <v>229</v>
      </c>
      <c r="LP624" s="2" t="s">
        <v>229</v>
      </c>
      <c r="LQ624" s="2" t="s">
        <v>241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664</v>
      </c>
      <c r="LZ624" s="2" t="s">
        <v>226</v>
      </c>
      <c r="MA624" s="2" t="s">
        <v>229</v>
      </c>
      <c r="MB624" s="2" t="s">
        <v>229</v>
      </c>
      <c r="MC624" s="2" t="s">
        <v>241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272</v>
      </c>
      <c r="ML624" s="2" t="s">
        <v>226</v>
      </c>
      <c r="MM624" s="2" t="s">
        <v>229</v>
      </c>
      <c r="MN624" s="2" t="s">
        <v>229</v>
      </c>
      <c r="MO624" s="2" t="s">
        <v>241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272</v>
      </c>
      <c r="MX624" s="2" t="s">
        <v>226</v>
      </c>
      <c r="MY624" s="2" t="s">
        <v>229</v>
      </c>
      <c r="MZ624" s="2" t="s">
        <v>229</v>
      </c>
      <c r="NA624" s="2" t="s">
        <v>241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229</v>
      </c>
      <c r="NJ624" s="2" t="s">
        <v>229</v>
      </c>
      <c r="NK624" s="2" t="s">
        <v>229</v>
      </c>
      <c r="NL624" s="2" t="s">
        <v>229</v>
      </c>
      <c r="NM624" s="2" t="s">
        <v>229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272</v>
      </c>
      <c r="NV624" s="2" t="s">
        <v>226</v>
      </c>
      <c r="NW624" s="2" t="s">
        <v>229</v>
      </c>
      <c r="NX624" s="2" t="s">
        <v>229</v>
      </c>
      <c r="NY624" s="2" t="s">
        <v>241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272</v>
      </c>
      <c r="OH624" s="2" t="s">
        <v>226</v>
      </c>
      <c r="OI624" s="2" t="s">
        <v>229</v>
      </c>
      <c r="OJ624" s="2" t="s">
        <v>229</v>
      </c>
      <c r="OK624" s="2" t="s">
        <v>241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229</v>
      </c>
      <c r="OT624" s="2" t="s">
        <v>229</v>
      </c>
      <c r="OU624" s="2" t="s">
        <v>229</v>
      </c>
      <c r="OV624" s="2" t="s">
        <v>229</v>
      </c>
      <c r="OW624" s="2" t="s">
        <v>229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229</v>
      </c>
      <c r="PF624" s="2" t="s">
        <v>229</v>
      </c>
      <c r="PG624" s="2" t="s">
        <v>229</v>
      </c>
      <c r="PH624" s="2" t="s">
        <v>229</v>
      </c>
      <c r="PI624" s="2" t="s">
        <v>229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272</v>
      </c>
      <c r="PR624" s="2" t="s">
        <v>226</v>
      </c>
      <c r="PS624" s="2" t="s">
        <v>229</v>
      </c>
      <c r="PT624" s="2" t="s">
        <v>229</v>
      </c>
      <c r="PU624" s="2" t="s">
        <v>241</v>
      </c>
      <c r="PV624" s="2" t="s">
        <v>229</v>
      </c>
      <c r="PW624" s="4"/>
      <c r="PX624" s="8"/>
      <c r="PY624" s="4"/>
      <c r="PZ624" s="8"/>
      <c r="QA624" s="7"/>
      <c r="QB624" s="7"/>
      <c r="QC624" s="2" t="s">
        <v>281</v>
      </c>
      <c r="QD624" s="2" t="s">
        <v>226</v>
      </c>
      <c r="QE624" s="2" t="s">
        <v>229</v>
      </c>
      <c r="QF624" s="2" t="s">
        <v>229</v>
      </c>
      <c r="QG624" s="2" t="s">
        <v>241</v>
      </c>
      <c r="QH624" s="2" t="s">
        <v>229</v>
      </c>
      <c r="QI624" s="4"/>
      <c r="QJ624" s="8"/>
      <c r="QK624" s="4"/>
      <c r="QL624" s="8"/>
      <c r="QM624" s="7"/>
      <c r="QN624" s="7"/>
      <c r="QO624" s="2" t="s">
        <v>272</v>
      </c>
      <c r="QP624" s="2" t="s">
        <v>226</v>
      </c>
      <c r="QQ624" s="2" t="s">
        <v>229</v>
      </c>
      <c r="QR624" s="2" t="s">
        <v>229</v>
      </c>
      <c r="QS624" s="2" t="s">
        <v>241</v>
      </c>
      <c r="QT624" s="2" t="s">
        <v>229</v>
      </c>
      <c r="QU624" s="4"/>
      <c r="QV624" s="8"/>
      <c r="QW624" s="4"/>
      <c r="QX624" s="8"/>
      <c r="QY624" s="7"/>
      <c r="QZ624" s="7"/>
      <c r="RA624" s="2" t="s">
        <v>272</v>
      </c>
      <c r="RB624" s="2" t="s">
        <v>226</v>
      </c>
      <c r="RC624" s="2" t="s">
        <v>229</v>
      </c>
      <c r="RD624" s="2" t="s">
        <v>229</v>
      </c>
      <c r="RE624" s="2" t="s">
        <v>241</v>
      </c>
      <c r="RF624" s="2" t="s">
        <v>229</v>
      </c>
      <c r="RG624" s="4"/>
      <c r="RH624" s="8"/>
      <c r="RI624" s="4"/>
      <c r="RJ624" s="8"/>
      <c r="RK624" s="7"/>
      <c r="RL624" s="7"/>
      <c r="RM624" s="2" t="s">
        <v>272</v>
      </c>
      <c r="RN624" s="2" t="s">
        <v>226</v>
      </c>
      <c r="RO624" s="2" t="s">
        <v>229</v>
      </c>
      <c r="RP624" s="2" t="s">
        <v>229</v>
      </c>
      <c r="RQ624" s="2" t="s">
        <v>241</v>
      </c>
      <c r="RR624" s="2" t="s">
        <v>229</v>
      </c>
      <c r="RS624" s="4"/>
      <c r="RT624" s="8"/>
      <c r="RU624" s="4"/>
      <c r="RV624" s="8"/>
      <c r="RW624" s="7"/>
      <c r="RX624" s="7"/>
      <c r="RY624" s="2" t="s">
        <v>229</v>
      </c>
      <c r="RZ624" s="2" t="s">
        <v>229</v>
      </c>
      <c r="SA624" s="2" t="s">
        <v>229</v>
      </c>
      <c r="SB624" s="2" t="s">
        <v>229</v>
      </c>
      <c r="SC624" s="2" t="s">
        <v>229</v>
      </c>
      <c r="SD624" s="2" t="s">
        <v>229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>
        <v>300</v>
      </c>
      <c r="VK624" s="4"/>
      <c r="VL624" s="4"/>
      <c r="VM624" s="4"/>
      <c r="VN624" s="4"/>
      <c r="VO624" s="4"/>
      <c r="VP624" s="4"/>
      <c r="VQ624" s="4"/>
      <c r="VR624" s="4"/>
      <c r="VS624" s="4"/>
    </row>
    <row r="625">
      <c r="A625" s="2" t="s">
        <v>4294</v>
      </c>
      <c r="B625" s="2" t="s">
        <v>216</v>
      </c>
      <c r="C625" s="2" t="s">
        <v>4252</v>
      </c>
      <c r="D625" s="2" t="s">
        <v>218</v>
      </c>
      <c r="E625" s="2" t="s">
        <v>219</v>
      </c>
      <c r="F625" s="2" t="s">
        <v>4295</v>
      </c>
      <c r="G625" s="2" t="s">
        <v>2619</v>
      </c>
      <c r="H625" s="2" t="s">
        <v>4296</v>
      </c>
      <c r="I625" s="2" t="s">
        <v>1434</v>
      </c>
      <c r="J625" s="2" t="s">
        <v>224</v>
      </c>
      <c r="K625" s="2" t="s">
        <v>1140</v>
      </c>
      <c r="L625" s="3">
        <v>27.6</v>
      </c>
      <c r="M625" s="3">
        <v>28.98</v>
      </c>
      <c r="N625" s="3">
        <v>59.99</v>
      </c>
      <c r="O625" s="2" t="s">
        <v>226</v>
      </c>
      <c r="P625" s="2" t="s">
        <v>528</v>
      </c>
      <c r="Q625" s="2" t="s">
        <v>228</v>
      </c>
      <c r="R625" s="2" t="s">
        <v>229</v>
      </c>
      <c r="S625" s="2" t="s">
        <v>4297</v>
      </c>
      <c r="T625" s="2" t="s">
        <v>684</v>
      </c>
      <c r="U625" s="2" t="s">
        <v>232</v>
      </c>
      <c r="V625" s="2" t="s">
        <v>1482</v>
      </c>
      <c r="W625" s="2" t="s">
        <v>686</v>
      </c>
      <c r="X625" s="2" t="s">
        <v>234</v>
      </c>
      <c r="Y625" s="2" t="s">
        <v>1144</v>
      </c>
      <c r="Z625" s="4">
        <v>93</v>
      </c>
      <c r="AA625" s="4">
        <f>=ROUNDDOWN(7.15384615384615,0)</f>
      </c>
      <c r="AB625" s="5">
        <v>13</v>
      </c>
      <c r="AC625" s="2" t="s">
        <v>237</v>
      </c>
      <c r="AD625" s="4">
        <v>190</v>
      </c>
      <c r="AE625" s="4">
        <v>290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>
        <v>20</v>
      </c>
      <c r="AQ625" s="8">
        <v>637.32</v>
      </c>
      <c r="AR625" s="4">
        <v>5</v>
      </c>
      <c r="AS625" s="8">
        <v>149.9</v>
      </c>
      <c r="AT625" s="7">
        <v>3</v>
      </c>
      <c r="AU625" s="7">
        <v>3.2516</v>
      </c>
      <c r="AV625" s="4">
        <v>74</v>
      </c>
      <c r="AW625" s="8">
        <v>2588.74</v>
      </c>
      <c r="AX625" s="4">
        <v>43</v>
      </c>
      <c r="AY625" s="8">
        <v>1568.79</v>
      </c>
      <c r="AZ625" s="7">
        <v>0.7209</v>
      </c>
      <c r="BA625" s="7">
        <v>0.6502</v>
      </c>
      <c r="BB625" s="7">
        <v>0.2462</v>
      </c>
      <c r="BC625" s="4">
        <v>74</v>
      </c>
      <c r="BD625" s="8">
        <v>2588.74</v>
      </c>
      <c r="BE625" s="4">
        <v>43</v>
      </c>
      <c r="BF625" s="8">
        <v>1568.79</v>
      </c>
      <c r="BG625" s="7">
        <v>0.7209</v>
      </c>
      <c r="BH625" s="7">
        <v>0.6502</v>
      </c>
      <c r="BI625" s="7">
        <v>1</v>
      </c>
      <c r="BJ625" s="4">
        <v>20</v>
      </c>
      <c r="BK625" s="8">
        <v>637.32</v>
      </c>
      <c r="BL625" s="2" t="s">
        <v>4298</v>
      </c>
      <c r="BM625" s="7">
        <v>1</v>
      </c>
      <c r="BN625" s="7">
        <v>1</v>
      </c>
      <c r="BO625" s="4">
        <v>9</v>
      </c>
      <c r="BP625" s="8">
        <v>269.82</v>
      </c>
      <c r="BQ625" s="4">
        <v>5</v>
      </c>
      <c r="BR625" s="8">
        <v>149.9</v>
      </c>
      <c r="BS625" s="7">
        <v>0.8</v>
      </c>
      <c r="BT625" s="7">
        <v>0.8</v>
      </c>
      <c r="BU625" s="2" t="s">
        <v>239</v>
      </c>
      <c r="BV625" s="2" t="s">
        <v>226</v>
      </c>
      <c r="BW625" s="2" t="s">
        <v>229</v>
      </c>
      <c r="BX625" s="2" t="s">
        <v>1688</v>
      </c>
      <c r="BY625" s="2" t="s">
        <v>241</v>
      </c>
      <c r="BZ625" s="2" t="s">
        <v>229</v>
      </c>
      <c r="CA625" s="4"/>
      <c r="CB625" s="8"/>
      <c r="CC625" s="4"/>
      <c r="CD625" s="8"/>
      <c r="CE625" s="7"/>
      <c r="CF625" s="7"/>
      <c r="CG625" s="2" t="s">
        <v>239</v>
      </c>
      <c r="CH625" s="2" t="s">
        <v>226</v>
      </c>
      <c r="CI625" s="2" t="s">
        <v>1148</v>
      </c>
      <c r="CJ625" s="2" t="s">
        <v>1170</v>
      </c>
      <c r="CK625" s="2" t="s">
        <v>241</v>
      </c>
      <c r="CL625" s="2" t="s">
        <v>229</v>
      </c>
      <c r="CM625" s="4">
        <v>1</v>
      </c>
      <c r="CN625" s="8">
        <v>28.73</v>
      </c>
      <c r="CO625" s="4"/>
      <c r="CP625" s="8"/>
      <c r="CQ625" s="7"/>
      <c r="CR625" s="7"/>
      <c r="CS625" s="2" t="s">
        <v>239</v>
      </c>
      <c r="CT625" s="2" t="s">
        <v>226</v>
      </c>
      <c r="CU625" s="2" t="s">
        <v>1148</v>
      </c>
      <c r="CV625" s="2" t="s">
        <v>1151</v>
      </c>
      <c r="CW625" s="2" t="s">
        <v>241</v>
      </c>
      <c r="CX625" s="2" t="s">
        <v>229</v>
      </c>
      <c r="CY625" s="4"/>
      <c r="CZ625" s="8"/>
      <c r="DA625" s="4"/>
      <c r="DB625" s="8"/>
      <c r="DC625" s="7"/>
      <c r="DD625" s="7"/>
      <c r="DE625" s="2" t="s">
        <v>239</v>
      </c>
      <c r="DF625" s="2" t="s">
        <v>226</v>
      </c>
      <c r="DG625" s="2" t="s">
        <v>1148</v>
      </c>
      <c r="DH625" s="2" t="s">
        <v>1151</v>
      </c>
      <c r="DI625" s="2" t="s">
        <v>241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239</v>
      </c>
      <c r="DR625" s="2" t="s">
        <v>226</v>
      </c>
      <c r="DS625" s="2" t="s">
        <v>1148</v>
      </c>
      <c r="DT625" s="2" t="s">
        <v>1155</v>
      </c>
      <c r="DU625" s="2" t="s">
        <v>241</v>
      </c>
      <c r="DV625" s="2" t="s">
        <v>229</v>
      </c>
      <c r="DW625" s="4"/>
      <c r="DX625" s="8"/>
      <c r="DY625" s="4"/>
      <c r="DZ625" s="8"/>
      <c r="EA625" s="7"/>
      <c r="EB625" s="7"/>
      <c r="EC625" s="2" t="s">
        <v>2689</v>
      </c>
      <c r="ED625" s="2" t="s">
        <v>275</v>
      </c>
      <c r="EE625" s="2" t="s">
        <v>699</v>
      </c>
      <c r="EF625" s="2" t="s">
        <v>1794</v>
      </c>
      <c r="EG625" s="2" t="s">
        <v>241</v>
      </c>
      <c r="EH625" s="2" t="s">
        <v>229</v>
      </c>
      <c r="EI625" s="4"/>
      <c r="EJ625" s="8"/>
      <c r="EK625" s="4"/>
      <c r="EL625" s="8"/>
      <c r="EM625" s="7"/>
      <c r="EN625" s="7"/>
      <c r="EO625" s="2" t="s">
        <v>239</v>
      </c>
      <c r="EP625" s="2" t="s">
        <v>226</v>
      </c>
      <c r="EQ625" s="2" t="s">
        <v>1848</v>
      </c>
      <c r="ER625" s="2" t="s">
        <v>4299</v>
      </c>
      <c r="ES625" s="2" t="s">
        <v>241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239</v>
      </c>
      <c r="FB625" s="2" t="s">
        <v>226</v>
      </c>
      <c r="FC625" s="2" t="s">
        <v>1148</v>
      </c>
      <c r="FD625" s="2" t="s">
        <v>1220</v>
      </c>
      <c r="FE625" s="2" t="s">
        <v>241</v>
      </c>
      <c r="FF625" s="2" t="s">
        <v>229</v>
      </c>
      <c r="FG625" s="4">
        <v>4</v>
      </c>
      <c r="FH625" s="8">
        <v>196.08</v>
      </c>
      <c r="FI625" s="4"/>
      <c r="FJ625" s="8"/>
      <c r="FK625" s="7"/>
      <c r="FL625" s="7"/>
      <c r="FM625" s="2" t="s">
        <v>239</v>
      </c>
      <c r="FN625" s="2" t="s">
        <v>226</v>
      </c>
      <c r="FO625" s="2" t="s">
        <v>1148</v>
      </c>
      <c r="FP625" s="2" t="s">
        <v>1151</v>
      </c>
      <c r="FQ625" s="2" t="s">
        <v>241</v>
      </c>
      <c r="FR625" s="2" t="s">
        <v>229</v>
      </c>
      <c r="FS625" s="4">
        <v>4</v>
      </c>
      <c r="FT625" s="8">
        <v>84.73</v>
      </c>
      <c r="FU625" s="4"/>
      <c r="FV625" s="8"/>
      <c r="FW625" s="7"/>
      <c r="FX625" s="7"/>
      <c r="FY625" s="2" t="s">
        <v>239</v>
      </c>
      <c r="FZ625" s="2" t="s">
        <v>226</v>
      </c>
      <c r="GA625" s="2" t="s">
        <v>327</v>
      </c>
      <c r="GB625" s="2" t="s">
        <v>656</v>
      </c>
      <c r="GC625" s="2" t="s">
        <v>241</v>
      </c>
      <c r="GD625" s="2" t="s">
        <v>229</v>
      </c>
      <c r="GE625" s="4">
        <v>2</v>
      </c>
      <c r="GF625" s="8">
        <v>57.96</v>
      </c>
      <c r="GG625" s="4"/>
      <c r="GH625" s="8"/>
      <c r="GI625" s="7"/>
      <c r="GJ625" s="7"/>
      <c r="GK625" s="2" t="s">
        <v>239</v>
      </c>
      <c r="GL625" s="2" t="s">
        <v>226</v>
      </c>
      <c r="GM625" s="2" t="s">
        <v>2402</v>
      </c>
      <c r="GN625" s="2" t="s">
        <v>1829</v>
      </c>
      <c r="GO625" s="2" t="s">
        <v>241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239</v>
      </c>
      <c r="GX625" s="2" t="s">
        <v>226</v>
      </c>
      <c r="GY625" s="2" t="s">
        <v>743</v>
      </c>
      <c r="GZ625" s="2" t="s">
        <v>229</v>
      </c>
      <c r="HA625" s="2" t="s">
        <v>241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239</v>
      </c>
      <c r="HJ625" s="2" t="s">
        <v>275</v>
      </c>
      <c r="HK625" s="2" t="s">
        <v>1148</v>
      </c>
      <c r="HL625" s="2" t="s">
        <v>4300</v>
      </c>
      <c r="HM625" s="2" t="s">
        <v>241</v>
      </c>
      <c r="HN625" s="2" t="s">
        <v>263</v>
      </c>
      <c r="HO625" s="4"/>
      <c r="HP625" s="8"/>
      <c r="HQ625" s="4"/>
      <c r="HR625" s="8"/>
      <c r="HS625" s="7"/>
      <c r="HT625" s="7"/>
      <c r="HU625" s="2" t="s">
        <v>239</v>
      </c>
      <c r="HV625" s="2" t="s">
        <v>226</v>
      </c>
      <c r="HW625" s="2" t="s">
        <v>877</v>
      </c>
      <c r="HX625" s="2" t="s">
        <v>743</v>
      </c>
      <c r="HY625" s="2" t="s">
        <v>241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266</v>
      </c>
      <c r="IH625" s="2" t="s">
        <v>226</v>
      </c>
      <c r="II625" s="2" t="s">
        <v>229</v>
      </c>
      <c r="IJ625" s="2" t="s">
        <v>229</v>
      </c>
      <c r="IK625" s="2" t="s">
        <v>241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267</v>
      </c>
      <c r="IT625" s="2" t="s">
        <v>226</v>
      </c>
      <c r="IU625" s="2" t="s">
        <v>229</v>
      </c>
      <c r="IV625" s="2" t="s">
        <v>229</v>
      </c>
      <c r="IW625" s="2" t="s">
        <v>241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239</v>
      </c>
      <c r="JF625" s="2" t="s">
        <v>226</v>
      </c>
      <c r="JG625" s="2" t="s">
        <v>268</v>
      </c>
      <c r="JH625" s="2" t="s">
        <v>3784</v>
      </c>
      <c r="JI625" s="2" t="s">
        <v>241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229</v>
      </c>
      <c r="JR625" s="2" t="s">
        <v>229</v>
      </c>
      <c r="JS625" s="2" t="s">
        <v>229</v>
      </c>
      <c r="JT625" s="2" t="s">
        <v>229</v>
      </c>
      <c r="JU625" s="2" t="s">
        <v>229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272</v>
      </c>
      <c r="KD625" s="2" t="s">
        <v>226</v>
      </c>
      <c r="KE625" s="2" t="s">
        <v>229</v>
      </c>
      <c r="KF625" s="2" t="s">
        <v>229</v>
      </c>
      <c r="KG625" s="2" t="s">
        <v>241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272</v>
      </c>
      <c r="KP625" s="2" t="s">
        <v>226</v>
      </c>
      <c r="KQ625" s="2" t="s">
        <v>229</v>
      </c>
      <c r="KR625" s="2" t="s">
        <v>229</v>
      </c>
      <c r="KS625" s="2" t="s">
        <v>241</v>
      </c>
      <c r="KT625" s="2" t="s">
        <v>229</v>
      </c>
      <c r="KU625" s="4"/>
      <c r="KV625" s="8"/>
      <c r="KW625" s="4"/>
      <c r="KX625" s="8"/>
      <c r="KY625" s="7"/>
      <c r="KZ625" s="7"/>
      <c r="LA625" s="2" t="s">
        <v>239</v>
      </c>
      <c r="LB625" s="2" t="s">
        <v>226</v>
      </c>
      <c r="LC625" s="2" t="s">
        <v>1148</v>
      </c>
      <c r="LD625" s="2" t="s">
        <v>4301</v>
      </c>
      <c r="LE625" s="2" t="s">
        <v>241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226</v>
      </c>
      <c r="LO625" s="2" t="s">
        <v>335</v>
      </c>
      <c r="LP625" s="2" t="s">
        <v>229</v>
      </c>
      <c r="LQ625" s="2" t="s">
        <v>241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239</v>
      </c>
      <c r="LZ625" s="2" t="s">
        <v>275</v>
      </c>
      <c r="MA625" s="2" t="s">
        <v>690</v>
      </c>
      <c r="MB625" s="2" t="s">
        <v>722</v>
      </c>
      <c r="MC625" s="2" t="s">
        <v>241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266</v>
      </c>
      <c r="ML625" s="2" t="s">
        <v>226</v>
      </c>
      <c r="MM625" s="2" t="s">
        <v>229</v>
      </c>
      <c r="MN625" s="2" t="s">
        <v>229</v>
      </c>
      <c r="MO625" s="2" t="s">
        <v>241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226</v>
      </c>
      <c r="MY625" s="2" t="s">
        <v>866</v>
      </c>
      <c r="MZ625" s="2" t="s">
        <v>2763</v>
      </c>
      <c r="NA625" s="2" t="s">
        <v>241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239</v>
      </c>
      <c r="NJ625" s="2" t="s">
        <v>260</v>
      </c>
      <c r="NK625" s="2" t="s">
        <v>1165</v>
      </c>
      <c r="NL625" s="2" t="s">
        <v>1817</v>
      </c>
      <c r="NM625" s="2" t="s">
        <v>241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272</v>
      </c>
      <c r="NV625" s="2" t="s">
        <v>226</v>
      </c>
      <c r="NW625" s="2" t="s">
        <v>229</v>
      </c>
      <c r="NX625" s="2" t="s">
        <v>229</v>
      </c>
      <c r="NY625" s="2" t="s">
        <v>241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266</v>
      </c>
      <c r="OH625" s="2" t="s">
        <v>226</v>
      </c>
      <c r="OI625" s="2" t="s">
        <v>229</v>
      </c>
      <c r="OJ625" s="2" t="s">
        <v>229</v>
      </c>
      <c r="OK625" s="2" t="s">
        <v>241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229</v>
      </c>
      <c r="OT625" s="2" t="s">
        <v>229</v>
      </c>
      <c r="OU625" s="2" t="s">
        <v>229</v>
      </c>
      <c r="OV625" s="2" t="s">
        <v>229</v>
      </c>
      <c r="OW625" s="2" t="s">
        <v>229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266</v>
      </c>
      <c r="PR625" s="2" t="s">
        <v>275</v>
      </c>
      <c r="PS625" s="2" t="s">
        <v>229</v>
      </c>
      <c r="PT625" s="2" t="s">
        <v>229</v>
      </c>
      <c r="PU625" s="2" t="s">
        <v>241</v>
      </c>
      <c r="PV625" s="2" t="s">
        <v>229</v>
      </c>
      <c r="PW625" s="4"/>
      <c r="PX625" s="8"/>
      <c r="PY625" s="4"/>
      <c r="PZ625" s="8"/>
      <c r="QA625" s="7"/>
      <c r="QB625" s="7"/>
      <c r="QC625" s="2" t="s">
        <v>281</v>
      </c>
      <c r="QD625" s="2" t="s">
        <v>226</v>
      </c>
      <c r="QE625" s="2" t="s">
        <v>229</v>
      </c>
      <c r="QF625" s="2" t="s">
        <v>229</v>
      </c>
      <c r="QG625" s="2" t="s">
        <v>241</v>
      </c>
      <c r="QH625" s="2" t="s">
        <v>229</v>
      </c>
      <c r="QI625" s="4"/>
      <c r="QJ625" s="8"/>
      <c r="QK625" s="4"/>
      <c r="QL625" s="8"/>
      <c r="QM625" s="7"/>
      <c r="QN625" s="7"/>
      <c r="QO625" s="2" t="s">
        <v>229</v>
      </c>
      <c r="QP625" s="2" t="s">
        <v>229</v>
      </c>
      <c r="QQ625" s="2" t="s">
        <v>229</v>
      </c>
      <c r="QR625" s="2" t="s">
        <v>229</v>
      </c>
      <c r="QS625" s="2" t="s">
        <v>229</v>
      </c>
      <c r="QT625" s="2" t="s">
        <v>229</v>
      </c>
      <c r="QU625" s="4"/>
      <c r="QV625" s="8"/>
      <c r="QW625" s="4"/>
      <c r="QX625" s="8"/>
      <c r="QY625" s="7"/>
      <c r="QZ625" s="7"/>
      <c r="RA625" s="2" t="s">
        <v>239</v>
      </c>
      <c r="RB625" s="2" t="s">
        <v>275</v>
      </c>
      <c r="RC625" s="2" t="s">
        <v>338</v>
      </c>
      <c r="RD625" s="2" t="s">
        <v>229</v>
      </c>
      <c r="RE625" s="2" t="s">
        <v>241</v>
      </c>
      <c r="RF625" s="2" t="s">
        <v>229</v>
      </c>
      <c r="RG625" s="4"/>
      <c r="RH625" s="8"/>
      <c r="RI625" s="4"/>
      <c r="RJ625" s="8"/>
      <c r="RK625" s="7"/>
      <c r="RL625" s="7"/>
      <c r="RM625" s="2" t="s">
        <v>229</v>
      </c>
      <c r="RN625" s="2" t="s">
        <v>229</v>
      </c>
      <c r="RO625" s="2" t="s">
        <v>229</v>
      </c>
      <c r="RP625" s="2" t="s">
        <v>229</v>
      </c>
      <c r="RQ625" s="2" t="s">
        <v>229</v>
      </c>
      <c r="RR625" s="2" t="s">
        <v>229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275</v>
      </c>
      <c r="SA625" s="2" t="s">
        <v>3648</v>
      </c>
      <c r="SB625" s="2" t="s">
        <v>1393</v>
      </c>
      <c r="SC625" s="2" t="s">
        <v>241</v>
      </c>
      <c r="SD625" s="2" t="s">
        <v>229</v>
      </c>
      <c r="SE625" s="4">
        <v>93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>
        <v>190</v>
      </c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>
        <v>100</v>
      </c>
      <c r="VN625" s="4"/>
      <c r="VO625" s="4"/>
      <c r="VP625" s="4"/>
      <c r="VQ625" s="4"/>
      <c r="VR625" s="4"/>
      <c r="VS625" s="4"/>
    </row>
    <row r="626">
      <c r="A626" s="2" t="s">
        <v>4302</v>
      </c>
      <c r="B626" s="2" t="s">
        <v>216</v>
      </c>
      <c r="C626" s="2" t="s">
        <v>4252</v>
      </c>
      <c r="D626" s="2" t="s">
        <v>218</v>
      </c>
      <c r="E626" s="2" t="s">
        <v>219</v>
      </c>
      <c r="F626" s="2" t="s">
        <v>4295</v>
      </c>
      <c r="G626" s="2" t="s">
        <v>2619</v>
      </c>
      <c r="H626" s="2" t="s">
        <v>4296</v>
      </c>
      <c r="I626" s="2" t="s">
        <v>1434</v>
      </c>
      <c r="J626" s="2" t="s">
        <v>285</v>
      </c>
      <c r="K626" s="2" t="s">
        <v>1140</v>
      </c>
      <c r="L626" s="3">
        <v>32.9</v>
      </c>
      <c r="M626" s="3">
        <v>34.54</v>
      </c>
      <c r="N626" s="3">
        <v>69.99</v>
      </c>
      <c r="O626" s="2" t="s">
        <v>226</v>
      </c>
      <c r="P626" s="2" t="s">
        <v>528</v>
      </c>
      <c r="Q626" s="2" t="s">
        <v>228</v>
      </c>
      <c r="R626" s="2" t="s">
        <v>229</v>
      </c>
      <c r="S626" s="2" t="s">
        <v>4297</v>
      </c>
      <c r="T626" s="2" t="s">
        <v>684</v>
      </c>
      <c r="U626" s="2" t="s">
        <v>286</v>
      </c>
      <c r="V626" s="2" t="s">
        <v>1482</v>
      </c>
      <c r="W626" s="2" t="s">
        <v>686</v>
      </c>
      <c r="X626" s="2" t="s">
        <v>234</v>
      </c>
      <c r="Y626" s="2" t="s">
        <v>1144</v>
      </c>
      <c r="Z626" s="4">
        <v>86</v>
      </c>
      <c r="AA626" s="4">
        <f>=ROUNDDOWN(4.3,0)</f>
      </c>
      <c r="AB626" s="5">
        <v>20</v>
      </c>
      <c r="AC626" s="2" t="s">
        <v>237</v>
      </c>
      <c r="AD626" s="4">
        <v>510</v>
      </c>
      <c r="AE626" s="4">
        <v>590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>
        <v>41</v>
      </c>
      <c r="AQ626" s="8">
        <v>1436.44</v>
      </c>
      <c r="AR626" s="4">
        <v>26</v>
      </c>
      <c r="AS626" s="8">
        <v>922.48</v>
      </c>
      <c r="AT626" s="7">
        <v>0.5769</v>
      </c>
      <c r="AU626" s="7">
        <v>0.5572</v>
      </c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>
        <v>0.5549</v>
      </c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 t="s">
        <v>229</v>
      </c>
      <c r="BJ626" s="4">
        <v>41</v>
      </c>
      <c r="BK626" s="8">
        <v>1436.44</v>
      </c>
      <c r="BL626" s="2" t="s">
        <v>4303</v>
      </c>
      <c r="BM626" s="7">
        <v>1</v>
      </c>
      <c r="BN626" s="7">
        <v>1</v>
      </c>
      <c r="BO626" s="4">
        <v>25</v>
      </c>
      <c r="BP626" s="8">
        <v>887</v>
      </c>
      <c r="BQ626" s="4">
        <v>26</v>
      </c>
      <c r="BR626" s="8">
        <v>922.48</v>
      </c>
      <c r="BS626" s="7">
        <v>-0.0385</v>
      </c>
      <c r="BT626" s="7">
        <v>-0.0385</v>
      </c>
      <c r="BU626" s="2" t="s">
        <v>239</v>
      </c>
      <c r="BV626" s="2" t="s">
        <v>226</v>
      </c>
      <c r="BW626" s="2" t="s">
        <v>229</v>
      </c>
      <c r="BX626" s="2" t="s">
        <v>1572</v>
      </c>
      <c r="BY626" s="2" t="s">
        <v>241</v>
      </c>
      <c r="BZ626" s="2" t="s">
        <v>229</v>
      </c>
      <c r="CA626" s="4"/>
      <c r="CB626" s="8"/>
      <c r="CC626" s="4"/>
      <c r="CD626" s="8"/>
      <c r="CE626" s="7"/>
      <c r="CF626" s="7"/>
      <c r="CG626" s="2" t="s">
        <v>239</v>
      </c>
      <c r="CH626" s="2" t="s">
        <v>226</v>
      </c>
      <c r="CI626" s="2" t="s">
        <v>1148</v>
      </c>
      <c r="CJ626" s="2" t="s">
        <v>1170</v>
      </c>
      <c r="CK626" s="2" t="s">
        <v>241</v>
      </c>
      <c r="CL626" s="2" t="s">
        <v>229</v>
      </c>
      <c r="CM626" s="4">
        <v>2</v>
      </c>
      <c r="CN626" s="8">
        <v>68.96</v>
      </c>
      <c r="CO626" s="4"/>
      <c r="CP626" s="8"/>
      <c r="CQ626" s="7"/>
      <c r="CR626" s="7"/>
      <c r="CS626" s="2" t="s">
        <v>239</v>
      </c>
      <c r="CT626" s="2" t="s">
        <v>226</v>
      </c>
      <c r="CU626" s="2" t="s">
        <v>1148</v>
      </c>
      <c r="CV626" s="2" t="s">
        <v>1151</v>
      </c>
      <c r="CW626" s="2" t="s">
        <v>241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239</v>
      </c>
      <c r="DF626" s="2" t="s">
        <v>226</v>
      </c>
      <c r="DG626" s="2" t="s">
        <v>1148</v>
      </c>
      <c r="DH626" s="2" t="s">
        <v>1220</v>
      </c>
      <c r="DI626" s="2" t="s">
        <v>241</v>
      </c>
      <c r="DJ626" s="2" t="s">
        <v>229</v>
      </c>
      <c r="DK626" s="4"/>
      <c r="DL626" s="8"/>
      <c r="DM626" s="4"/>
      <c r="DN626" s="8"/>
      <c r="DO626" s="7"/>
      <c r="DP626" s="7"/>
      <c r="DQ626" s="2" t="s">
        <v>239</v>
      </c>
      <c r="DR626" s="2" t="s">
        <v>226</v>
      </c>
      <c r="DS626" s="2" t="s">
        <v>1148</v>
      </c>
      <c r="DT626" s="2" t="s">
        <v>1609</v>
      </c>
      <c r="DU626" s="2" t="s">
        <v>241</v>
      </c>
      <c r="DV626" s="2" t="s">
        <v>229</v>
      </c>
      <c r="DW626" s="4"/>
      <c r="DX626" s="8"/>
      <c r="DY626" s="4"/>
      <c r="DZ626" s="8"/>
      <c r="EA626" s="7"/>
      <c r="EB626" s="7"/>
      <c r="EC626" s="2" t="s">
        <v>2689</v>
      </c>
      <c r="ED626" s="2" t="s">
        <v>275</v>
      </c>
      <c r="EE626" s="2" t="s">
        <v>699</v>
      </c>
      <c r="EF626" s="2" t="s">
        <v>789</v>
      </c>
      <c r="EG626" s="2" t="s">
        <v>241</v>
      </c>
      <c r="EH626" s="2" t="s">
        <v>229</v>
      </c>
      <c r="EI626" s="4">
        <v>2</v>
      </c>
      <c r="EJ626" s="8">
        <v>72.54</v>
      </c>
      <c r="EK626" s="4"/>
      <c r="EL626" s="8"/>
      <c r="EM626" s="7"/>
      <c r="EN626" s="7"/>
      <c r="EO626" s="2" t="s">
        <v>239</v>
      </c>
      <c r="EP626" s="2" t="s">
        <v>226</v>
      </c>
      <c r="EQ626" s="2" t="s">
        <v>1848</v>
      </c>
      <c r="ER626" s="2" t="s">
        <v>399</v>
      </c>
      <c r="ES626" s="2" t="s">
        <v>241</v>
      </c>
      <c r="ET626" s="2" t="s">
        <v>229</v>
      </c>
      <c r="EU626" s="4"/>
      <c r="EV626" s="8"/>
      <c r="EW626" s="4"/>
      <c r="EX626" s="8"/>
      <c r="EY626" s="7"/>
      <c r="EZ626" s="7"/>
      <c r="FA626" s="2" t="s">
        <v>239</v>
      </c>
      <c r="FB626" s="2" t="s">
        <v>226</v>
      </c>
      <c r="FC626" s="2" t="s">
        <v>1148</v>
      </c>
      <c r="FD626" s="2" t="s">
        <v>1220</v>
      </c>
      <c r="FE626" s="2" t="s">
        <v>241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226</v>
      </c>
      <c r="FO626" s="2" t="s">
        <v>1148</v>
      </c>
      <c r="FP626" s="2" t="s">
        <v>1151</v>
      </c>
      <c r="FQ626" s="2" t="s">
        <v>241</v>
      </c>
      <c r="FR626" s="2" t="s">
        <v>229</v>
      </c>
      <c r="FS626" s="4">
        <v>7</v>
      </c>
      <c r="FT626" s="8">
        <v>240.24</v>
      </c>
      <c r="FU626" s="4"/>
      <c r="FV626" s="8"/>
      <c r="FW626" s="7"/>
      <c r="FX626" s="7"/>
      <c r="FY626" s="2" t="s">
        <v>239</v>
      </c>
      <c r="FZ626" s="2" t="s">
        <v>226</v>
      </c>
      <c r="GA626" s="2" t="s">
        <v>327</v>
      </c>
      <c r="GB626" s="2" t="s">
        <v>328</v>
      </c>
      <c r="GC626" s="2" t="s">
        <v>241</v>
      </c>
      <c r="GD626" s="2" t="s">
        <v>229</v>
      </c>
      <c r="GE626" s="4">
        <v>5</v>
      </c>
      <c r="GF626" s="8">
        <v>167.7</v>
      </c>
      <c r="GG626" s="4"/>
      <c r="GH626" s="8"/>
      <c r="GI626" s="7"/>
      <c r="GJ626" s="7"/>
      <c r="GK626" s="2" t="s">
        <v>239</v>
      </c>
      <c r="GL626" s="2" t="s">
        <v>226</v>
      </c>
      <c r="GM626" s="2" t="s">
        <v>2402</v>
      </c>
      <c r="GN626" s="2" t="s">
        <v>4304</v>
      </c>
      <c r="GO626" s="2" t="s">
        <v>241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239</v>
      </c>
      <c r="GX626" s="2" t="s">
        <v>226</v>
      </c>
      <c r="GY626" s="2" t="s">
        <v>743</v>
      </c>
      <c r="GZ626" s="2" t="s">
        <v>229</v>
      </c>
      <c r="HA626" s="2" t="s">
        <v>241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714</v>
      </c>
      <c r="HJ626" s="2" t="s">
        <v>260</v>
      </c>
      <c r="HK626" s="2" t="s">
        <v>1148</v>
      </c>
      <c r="HL626" s="2" t="s">
        <v>4300</v>
      </c>
      <c r="HM626" s="2" t="s">
        <v>241</v>
      </c>
      <c r="HN626" s="2" t="s">
        <v>263</v>
      </c>
      <c r="HO626" s="4"/>
      <c r="HP626" s="8"/>
      <c r="HQ626" s="4"/>
      <c r="HR626" s="8"/>
      <c r="HS626" s="7"/>
      <c r="HT626" s="7"/>
      <c r="HU626" s="2" t="s">
        <v>239</v>
      </c>
      <c r="HV626" s="2" t="s">
        <v>226</v>
      </c>
      <c r="HW626" s="2" t="s">
        <v>877</v>
      </c>
      <c r="HX626" s="2" t="s">
        <v>1422</v>
      </c>
      <c r="HY626" s="2" t="s">
        <v>241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266</v>
      </c>
      <c r="IH626" s="2" t="s">
        <v>226</v>
      </c>
      <c r="II626" s="2" t="s">
        <v>229</v>
      </c>
      <c r="IJ626" s="2" t="s">
        <v>229</v>
      </c>
      <c r="IK626" s="2" t="s">
        <v>241</v>
      </c>
      <c r="IL626" s="2" t="s">
        <v>229</v>
      </c>
      <c r="IM626" s="4"/>
      <c r="IN626" s="8"/>
      <c r="IO626" s="4"/>
      <c r="IP626" s="8"/>
      <c r="IQ626" s="7"/>
      <c r="IR626" s="7"/>
      <c r="IS626" s="2" t="s">
        <v>267</v>
      </c>
      <c r="IT626" s="2" t="s">
        <v>226</v>
      </c>
      <c r="IU626" s="2" t="s">
        <v>229</v>
      </c>
      <c r="IV626" s="2" t="s">
        <v>229</v>
      </c>
      <c r="IW626" s="2" t="s">
        <v>241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239</v>
      </c>
      <c r="JF626" s="2" t="s">
        <v>226</v>
      </c>
      <c r="JG626" s="2" t="s">
        <v>3375</v>
      </c>
      <c r="JH626" s="2" t="s">
        <v>1365</v>
      </c>
      <c r="JI626" s="2" t="s">
        <v>241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229</v>
      </c>
      <c r="JR626" s="2" t="s">
        <v>229</v>
      </c>
      <c r="JS626" s="2" t="s">
        <v>229</v>
      </c>
      <c r="JT626" s="2" t="s">
        <v>229</v>
      </c>
      <c r="JU626" s="2" t="s">
        <v>229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272</v>
      </c>
      <c r="KD626" s="2" t="s">
        <v>226</v>
      </c>
      <c r="KE626" s="2" t="s">
        <v>229</v>
      </c>
      <c r="KF626" s="2" t="s">
        <v>229</v>
      </c>
      <c r="KG626" s="2" t="s">
        <v>241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272</v>
      </c>
      <c r="KP626" s="2" t="s">
        <v>226</v>
      </c>
      <c r="KQ626" s="2" t="s">
        <v>229</v>
      </c>
      <c r="KR626" s="2" t="s">
        <v>229</v>
      </c>
      <c r="KS626" s="2" t="s">
        <v>241</v>
      </c>
      <c r="KT626" s="2" t="s">
        <v>229</v>
      </c>
      <c r="KU626" s="4"/>
      <c r="KV626" s="8"/>
      <c r="KW626" s="4"/>
      <c r="KX626" s="8"/>
      <c r="KY626" s="7"/>
      <c r="KZ626" s="7"/>
      <c r="LA626" s="2" t="s">
        <v>239</v>
      </c>
      <c r="LB626" s="2" t="s">
        <v>226</v>
      </c>
      <c r="LC626" s="2" t="s">
        <v>1148</v>
      </c>
      <c r="LD626" s="2" t="s">
        <v>4305</v>
      </c>
      <c r="LE626" s="2" t="s">
        <v>241</v>
      </c>
      <c r="LF626" s="2" t="s">
        <v>229</v>
      </c>
      <c r="LG626" s="4"/>
      <c r="LH626" s="8"/>
      <c r="LI626" s="4"/>
      <c r="LJ626" s="8"/>
      <c r="LK626" s="7"/>
      <c r="LL626" s="7"/>
      <c r="LM626" s="2" t="s">
        <v>239</v>
      </c>
      <c r="LN626" s="2" t="s">
        <v>226</v>
      </c>
      <c r="LO626" s="2" t="s">
        <v>335</v>
      </c>
      <c r="LP626" s="2" t="s">
        <v>645</v>
      </c>
      <c r="LQ626" s="2" t="s">
        <v>241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239</v>
      </c>
      <c r="LZ626" s="2" t="s">
        <v>275</v>
      </c>
      <c r="MA626" s="2" t="s">
        <v>690</v>
      </c>
      <c r="MB626" s="2" t="s">
        <v>762</v>
      </c>
      <c r="MC626" s="2" t="s">
        <v>241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266</v>
      </c>
      <c r="ML626" s="2" t="s">
        <v>226</v>
      </c>
      <c r="MM626" s="2" t="s">
        <v>229</v>
      </c>
      <c r="MN626" s="2" t="s">
        <v>229</v>
      </c>
      <c r="MO626" s="2" t="s">
        <v>241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239</v>
      </c>
      <c r="MX626" s="2" t="s">
        <v>226</v>
      </c>
      <c r="MY626" s="2" t="s">
        <v>866</v>
      </c>
      <c r="MZ626" s="2" t="s">
        <v>4134</v>
      </c>
      <c r="NA626" s="2" t="s">
        <v>241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239</v>
      </c>
      <c r="NJ626" s="2" t="s">
        <v>260</v>
      </c>
      <c r="NK626" s="2" t="s">
        <v>1165</v>
      </c>
      <c r="NL626" s="2" t="s">
        <v>4306</v>
      </c>
      <c r="NM626" s="2" t="s">
        <v>241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272</v>
      </c>
      <c r="NV626" s="2" t="s">
        <v>226</v>
      </c>
      <c r="NW626" s="2" t="s">
        <v>229</v>
      </c>
      <c r="NX626" s="2" t="s">
        <v>229</v>
      </c>
      <c r="NY626" s="2" t="s">
        <v>241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266</v>
      </c>
      <c r="OH626" s="2" t="s">
        <v>226</v>
      </c>
      <c r="OI626" s="2" t="s">
        <v>229</v>
      </c>
      <c r="OJ626" s="2" t="s">
        <v>229</v>
      </c>
      <c r="OK626" s="2" t="s">
        <v>241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229</v>
      </c>
      <c r="OT626" s="2" t="s">
        <v>229</v>
      </c>
      <c r="OU626" s="2" t="s">
        <v>229</v>
      </c>
      <c r="OV626" s="2" t="s">
        <v>229</v>
      </c>
      <c r="OW626" s="2" t="s">
        <v>229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266</v>
      </c>
      <c r="PR626" s="2" t="s">
        <v>275</v>
      </c>
      <c r="PS626" s="2" t="s">
        <v>229</v>
      </c>
      <c r="PT626" s="2" t="s">
        <v>229</v>
      </c>
      <c r="PU626" s="2" t="s">
        <v>241</v>
      </c>
      <c r="PV626" s="2" t="s">
        <v>229</v>
      </c>
      <c r="PW626" s="4"/>
      <c r="PX626" s="8"/>
      <c r="PY626" s="4"/>
      <c r="PZ626" s="8"/>
      <c r="QA626" s="7"/>
      <c r="QB626" s="7"/>
      <c r="QC626" s="2" t="s">
        <v>281</v>
      </c>
      <c r="QD626" s="2" t="s">
        <v>226</v>
      </c>
      <c r="QE626" s="2" t="s">
        <v>229</v>
      </c>
      <c r="QF626" s="2" t="s">
        <v>229</v>
      </c>
      <c r="QG626" s="2" t="s">
        <v>241</v>
      </c>
      <c r="QH626" s="2" t="s">
        <v>229</v>
      </c>
      <c r="QI626" s="4"/>
      <c r="QJ626" s="8"/>
      <c r="QK626" s="4"/>
      <c r="QL626" s="8"/>
      <c r="QM626" s="7"/>
      <c r="QN626" s="7"/>
      <c r="QO626" s="2" t="s">
        <v>229</v>
      </c>
      <c r="QP626" s="2" t="s">
        <v>229</v>
      </c>
      <c r="QQ626" s="2" t="s">
        <v>229</v>
      </c>
      <c r="QR626" s="2" t="s">
        <v>229</v>
      </c>
      <c r="QS626" s="2" t="s">
        <v>229</v>
      </c>
      <c r="QT626" s="2" t="s">
        <v>229</v>
      </c>
      <c r="QU626" s="4"/>
      <c r="QV626" s="8"/>
      <c r="QW626" s="4"/>
      <c r="QX626" s="8"/>
      <c r="QY626" s="7"/>
      <c r="QZ626" s="7"/>
      <c r="RA626" s="2" t="s">
        <v>239</v>
      </c>
      <c r="RB626" s="2" t="s">
        <v>275</v>
      </c>
      <c r="RC626" s="2" t="s">
        <v>338</v>
      </c>
      <c r="RD626" s="2" t="s">
        <v>229</v>
      </c>
      <c r="RE626" s="2" t="s">
        <v>241</v>
      </c>
      <c r="RF626" s="2" t="s">
        <v>229</v>
      </c>
      <c r="RG626" s="4"/>
      <c r="RH626" s="8"/>
      <c r="RI626" s="4"/>
      <c r="RJ626" s="8"/>
      <c r="RK626" s="7"/>
      <c r="RL626" s="7"/>
      <c r="RM626" s="2" t="s">
        <v>229</v>
      </c>
      <c r="RN626" s="2" t="s">
        <v>229</v>
      </c>
      <c r="RO626" s="2" t="s">
        <v>229</v>
      </c>
      <c r="RP626" s="2" t="s">
        <v>229</v>
      </c>
      <c r="RQ626" s="2" t="s">
        <v>229</v>
      </c>
      <c r="RR626" s="2" t="s">
        <v>229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275</v>
      </c>
      <c r="SA626" s="2" t="s">
        <v>3648</v>
      </c>
      <c r="SB626" s="2" t="s">
        <v>2107</v>
      </c>
      <c r="SC626" s="2" t="s">
        <v>241</v>
      </c>
      <c r="SD626" s="2" t="s">
        <v>229</v>
      </c>
      <c r="SE626" s="4">
        <v>86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>
        <v>510</v>
      </c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>
        <v>80</v>
      </c>
      <c r="VN626" s="4"/>
      <c r="VO626" s="4"/>
      <c r="VP626" s="4"/>
      <c r="VQ626" s="4"/>
      <c r="VR626" s="4"/>
      <c r="VS626" s="4"/>
    </row>
    <row r="627">
      <c r="A627" s="2" t="s">
        <v>4307</v>
      </c>
      <c r="B627" s="2" t="s">
        <v>216</v>
      </c>
      <c r="C627" s="2" t="s">
        <v>4252</v>
      </c>
      <c r="D627" s="2" t="s">
        <v>218</v>
      </c>
      <c r="E627" s="2" t="s">
        <v>219</v>
      </c>
      <c r="F627" s="2" t="s">
        <v>4295</v>
      </c>
      <c r="G627" s="2" t="s">
        <v>2619</v>
      </c>
      <c r="H627" s="2" t="s">
        <v>4296</v>
      </c>
      <c r="I627" s="2" t="s">
        <v>1434</v>
      </c>
      <c r="J627" s="2" t="s">
        <v>312</v>
      </c>
      <c r="K627" s="2" t="s">
        <v>1140</v>
      </c>
      <c r="L627" s="3">
        <v>38.4</v>
      </c>
      <c r="M627" s="3">
        <v>40.32</v>
      </c>
      <c r="N627" s="3">
        <v>79.99</v>
      </c>
      <c r="O627" s="2" t="s">
        <v>226</v>
      </c>
      <c r="P627" s="2" t="s">
        <v>528</v>
      </c>
      <c r="Q627" s="2" t="s">
        <v>228</v>
      </c>
      <c r="R627" s="2" t="s">
        <v>229</v>
      </c>
      <c r="S627" s="2" t="s">
        <v>4297</v>
      </c>
      <c r="T627" s="2" t="s">
        <v>684</v>
      </c>
      <c r="U627" s="2" t="s">
        <v>286</v>
      </c>
      <c r="V627" s="2" t="s">
        <v>1482</v>
      </c>
      <c r="W627" s="2" t="s">
        <v>686</v>
      </c>
      <c r="X627" s="2" t="s">
        <v>234</v>
      </c>
      <c r="Y627" s="2" t="s">
        <v>1144</v>
      </c>
      <c r="Z627" s="4">
        <v>45</v>
      </c>
      <c r="AA627" s="4">
        <f>=ROUNDDOWN(3.75,0)</f>
      </c>
      <c r="AB627" s="5">
        <v>12</v>
      </c>
      <c r="AC627" s="2" t="s">
        <v>237</v>
      </c>
      <c r="AD627" s="4">
        <v>100</v>
      </c>
      <c r="AE627" s="4">
        <v>200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>
        <v>13</v>
      </c>
      <c r="AQ627" s="8">
        <v>514.98</v>
      </c>
      <c r="AR627" s="4">
        <v>12</v>
      </c>
      <c r="AS627" s="8">
        <v>496.41</v>
      </c>
      <c r="AT627" s="7">
        <v>0.0833</v>
      </c>
      <c r="AU627" s="7">
        <v>0.0374</v>
      </c>
      <c r="AV627" s="4" t="s">
        <v>229</v>
      </c>
      <c r="AW627" s="8" t="s">
        <v>229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>
        <v>0.1989</v>
      </c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 t="s">
        <v>229</v>
      </c>
      <c r="BJ627" s="4">
        <v>13</v>
      </c>
      <c r="BK627" s="8">
        <v>514.98</v>
      </c>
      <c r="BL627" s="2" t="s">
        <v>4308</v>
      </c>
      <c r="BM627" s="7">
        <v>1</v>
      </c>
      <c r="BN627" s="7">
        <v>1</v>
      </c>
      <c r="BO627" s="4">
        <v>2</v>
      </c>
      <c r="BP627" s="8">
        <v>83.94</v>
      </c>
      <c r="BQ627" s="4">
        <v>6</v>
      </c>
      <c r="BR627" s="8">
        <v>251.82</v>
      </c>
      <c r="BS627" s="7">
        <v>-0.6667</v>
      </c>
      <c r="BT627" s="7">
        <v>-0.6667</v>
      </c>
      <c r="BU627" s="2" t="s">
        <v>239</v>
      </c>
      <c r="BV627" s="2" t="s">
        <v>226</v>
      </c>
      <c r="BW627" s="2" t="s">
        <v>229</v>
      </c>
      <c r="BX627" s="2" t="s">
        <v>2054</v>
      </c>
      <c r="BY627" s="2" t="s">
        <v>241</v>
      </c>
      <c r="BZ627" s="2" t="s">
        <v>229</v>
      </c>
      <c r="CA627" s="4"/>
      <c r="CB627" s="8"/>
      <c r="CC627" s="4"/>
      <c r="CD627" s="8"/>
      <c r="CE627" s="7"/>
      <c r="CF627" s="7"/>
      <c r="CG627" s="2" t="s">
        <v>239</v>
      </c>
      <c r="CH627" s="2" t="s">
        <v>226</v>
      </c>
      <c r="CI627" s="2" t="s">
        <v>1557</v>
      </c>
      <c r="CJ627" s="2" t="s">
        <v>1731</v>
      </c>
      <c r="CK627" s="2" t="s">
        <v>241</v>
      </c>
      <c r="CL627" s="2" t="s">
        <v>229</v>
      </c>
      <c r="CM627" s="4">
        <v>2</v>
      </c>
      <c r="CN627" s="8">
        <v>80.46</v>
      </c>
      <c r="CO627" s="4">
        <v>1</v>
      </c>
      <c r="CP627" s="8">
        <v>40.23</v>
      </c>
      <c r="CQ627" s="7">
        <v>1</v>
      </c>
      <c r="CR627" s="7">
        <v>1</v>
      </c>
      <c r="CS627" s="2" t="s">
        <v>239</v>
      </c>
      <c r="CT627" s="2" t="s">
        <v>226</v>
      </c>
      <c r="CU627" s="2" t="s">
        <v>1148</v>
      </c>
      <c r="CV627" s="2" t="s">
        <v>1588</v>
      </c>
      <c r="CW627" s="2" t="s">
        <v>241</v>
      </c>
      <c r="CX627" s="2" t="s">
        <v>229</v>
      </c>
      <c r="CY627" s="4"/>
      <c r="CZ627" s="8"/>
      <c r="DA627" s="4"/>
      <c r="DB627" s="8"/>
      <c r="DC627" s="7"/>
      <c r="DD627" s="7"/>
      <c r="DE627" s="2" t="s">
        <v>239</v>
      </c>
      <c r="DF627" s="2" t="s">
        <v>226</v>
      </c>
      <c r="DG627" s="2" t="s">
        <v>1208</v>
      </c>
      <c r="DH627" s="2" t="s">
        <v>2308</v>
      </c>
      <c r="DI627" s="2" t="s">
        <v>241</v>
      </c>
      <c r="DJ627" s="2" t="s">
        <v>229</v>
      </c>
      <c r="DK627" s="4"/>
      <c r="DL627" s="8"/>
      <c r="DM627" s="4">
        <v>2</v>
      </c>
      <c r="DN627" s="8">
        <v>80.62</v>
      </c>
      <c r="DO627" s="7">
        <v>-1</v>
      </c>
      <c r="DP627" s="7">
        <v>-1</v>
      </c>
      <c r="DQ627" s="2" t="s">
        <v>239</v>
      </c>
      <c r="DR627" s="2" t="s">
        <v>226</v>
      </c>
      <c r="DS627" s="2" t="s">
        <v>1148</v>
      </c>
      <c r="DT627" s="2" t="s">
        <v>2208</v>
      </c>
      <c r="DU627" s="2" t="s">
        <v>241</v>
      </c>
      <c r="DV627" s="2" t="s">
        <v>229</v>
      </c>
      <c r="DW627" s="4"/>
      <c r="DX627" s="8"/>
      <c r="DY627" s="4">
        <v>1</v>
      </c>
      <c r="DZ627" s="8">
        <v>40</v>
      </c>
      <c r="EA627" s="7">
        <v>-1</v>
      </c>
      <c r="EB627" s="7">
        <v>-1</v>
      </c>
      <c r="EC627" s="2" t="s">
        <v>239</v>
      </c>
      <c r="ED627" s="2" t="s">
        <v>226</v>
      </c>
      <c r="EE627" s="2" t="s">
        <v>699</v>
      </c>
      <c r="EF627" s="2" t="s">
        <v>4309</v>
      </c>
      <c r="EG627" s="2" t="s">
        <v>241</v>
      </c>
      <c r="EH627" s="2" t="s">
        <v>229</v>
      </c>
      <c r="EI627" s="4"/>
      <c r="EJ627" s="8"/>
      <c r="EK627" s="4"/>
      <c r="EL627" s="8"/>
      <c r="EM627" s="7"/>
      <c r="EN627" s="7"/>
      <c r="EO627" s="2" t="s">
        <v>239</v>
      </c>
      <c r="EP627" s="2" t="s">
        <v>226</v>
      </c>
      <c r="EQ627" s="2" t="s">
        <v>399</v>
      </c>
      <c r="ER627" s="2" t="s">
        <v>368</v>
      </c>
      <c r="ES627" s="2" t="s">
        <v>241</v>
      </c>
      <c r="ET627" s="2" t="s">
        <v>229</v>
      </c>
      <c r="EU627" s="4"/>
      <c r="EV627" s="8"/>
      <c r="EW627" s="4"/>
      <c r="EX627" s="8"/>
      <c r="EY627" s="7"/>
      <c r="EZ627" s="7"/>
      <c r="FA627" s="2" t="s">
        <v>239</v>
      </c>
      <c r="FB627" s="2" t="s">
        <v>226</v>
      </c>
      <c r="FC627" s="2" t="s">
        <v>1148</v>
      </c>
      <c r="FD627" s="2" t="s">
        <v>2172</v>
      </c>
      <c r="FE627" s="2" t="s">
        <v>241</v>
      </c>
      <c r="FF627" s="2" t="s">
        <v>229</v>
      </c>
      <c r="FG627" s="4">
        <v>1</v>
      </c>
      <c r="FH627" s="8">
        <v>75.19</v>
      </c>
      <c r="FI627" s="4"/>
      <c r="FJ627" s="8"/>
      <c r="FK627" s="7"/>
      <c r="FL627" s="7"/>
      <c r="FM627" s="2" t="s">
        <v>239</v>
      </c>
      <c r="FN627" s="2" t="s">
        <v>226</v>
      </c>
      <c r="FO627" s="2" t="s">
        <v>1148</v>
      </c>
      <c r="FP627" s="2" t="s">
        <v>1821</v>
      </c>
      <c r="FQ627" s="2" t="s">
        <v>241</v>
      </c>
      <c r="FR627" s="2" t="s">
        <v>229</v>
      </c>
      <c r="FS627" s="4">
        <v>6</v>
      </c>
      <c r="FT627" s="8">
        <v>197.13</v>
      </c>
      <c r="FU627" s="4"/>
      <c r="FV627" s="8"/>
      <c r="FW627" s="7"/>
      <c r="FX627" s="7"/>
      <c r="FY627" s="2" t="s">
        <v>239</v>
      </c>
      <c r="FZ627" s="2" t="s">
        <v>226</v>
      </c>
      <c r="GA627" s="2" t="s">
        <v>327</v>
      </c>
      <c r="GB627" s="2" t="s">
        <v>433</v>
      </c>
      <c r="GC627" s="2" t="s">
        <v>241</v>
      </c>
      <c r="GD627" s="2" t="s">
        <v>229</v>
      </c>
      <c r="GE627" s="4">
        <v>2</v>
      </c>
      <c r="GF627" s="8">
        <v>78.26</v>
      </c>
      <c r="GG627" s="4"/>
      <c r="GH627" s="8"/>
      <c r="GI627" s="7"/>
      <c r="GJ627" s="7"/>
      <c r="GK627" s="2" t="s">
        <v>239</v>
      </c>
      <c r="GL627" s="2" t="s">
        <v>226</v>
      </c>
      <c r="GM627" s="2" t="s">
        <v>2402</v>
      </c>
      <c r="GN627" s="2" t="s">
        <v>4310</v>
      </c>
      <c r="GO627" s="2" t="s">
        <v>241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239</v>
      </c>
      <c r="GX627" s="2" t="s">
        <v>226</v>
      </c>
      <c r="GY627" s="2" t="s">
        <v>1357</v>
      </c>
      <c r="GZ627" s="2" t="s">
        <v>1684</v>
      </c>
      <c r="HA627" s="2" t="s">
        <v>241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239</v>
      </c>
      <c r="HJ627" s="2" t="s">
        <v>260</v>
      </c>
      <c r="HK627" s="2" t="s">
        <v>2387</v>
      </c>
      <c r="HL627" s="2" t="s">
        <v>229</v>
      </c>
      <c r="HM627" s="2" t="s">
        <v>241</v>
      </c>
      <c r="HN627" s="2" t="s">
        <v>263</v>
      </c>
      <c r="HO627" s="4"/>
      <c r="HP627" s="8"/>
      <c r="HQ627" s="4">
        <v>2</v>
      </c>
      <c r="HR627" s="8">
        <v>83.74</v>
      </c>
      <c r="HS627" s="7">
        <v>-1</v>
      </c>
      <c r="HT627" s="7">
        <v>-1</v>
      </c>
      <c r="HU627" s="2" t="s">
        <v>239</v>
      </c>
      <c r="HV627" s="2" t="s">
        <v>226</v>
      </c>
      <c r="HW627" s="2" t="s">
        <v>1357</v>
      </c>
      <c r="HX627" s="2" t="s">
        <v>1376</v>
      </c>
      <c r="HY627" s="2" t="s">
        <v>241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266</v>
      </c>
      <c r="IH627" s="2" t="s">
        <v>226</v>
      </c>
      <c r="II627" s="2" t="s">
        <v>229</v>
      </c>
      <c r="IJ627" s="2" t="s">
        <v>229</v>
      </c>
      <c r="IK627" s="2" t="s">
        <v>241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267</v>
      </c>
      <c r="IT627" s="2" t="s">
        <v>226</v>
      </c>
      <c r="IU627" s="2" t="s">
        <v>229</v>
      </c>
      <c r="IV627" s="2" t="s">
        <v>229</v>
      </c>
      <c r="IW627" s="2" t="s">
        <v>241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239</v>
      </c>
      <c r="JF627" s="2" t="s">
        <v>226</v>
      </c>
      <c r="JG627" s="2" t="s">
        <v>1053</v>
      </c>
      <c r="JH627" s="2" t="s">
        <v>229</v>
      </c>
      <c r="JI627" s="2" t="s">
        <v>241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229</v>
      </c>
      <c r="JS627" s="2" t="s">
        <v>229</v>
      </c>
      <c r="JT627" s="2" t="s">
        <v>229</v>
      </c>
      <c r="JU627" s="2" t="s">
        <v>229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272</v>
      </c>
      <c r="KD627" s="2" t="s">
        <v>226</v>
      </c>
      <c r="KE627" s="2" t="s">
        <v>229</v>
      </c>
      <c r="KF627" s="2" t="s">
        <v>229</v>
      </c>
      <c r="KG627" s="2" t="s">
        <v>241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272</v>
      </c>
      <c r="KP627" s="2" t="s">
        <v>226</v>
      </c>
      <c r="KQ627" s="2" t="s">
        <v>229</v>
      </c>
      <c r="KR627" s="2" t="s">
        <v>229</v>
      </c>
      <c r="KS627" s="2" t="s">
        <v>241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272</v>
      </c>
      <c r="LB627" s="2" t="s">
        <v>226</v>
      </c>
      <c r="LC627" s="2" t="s">
        <v>720</v>
      </c>
      <c r="LD627" s="2" t="s">
        <v>229</v>
      </c>
      <c r="LE627" s="2" t="s">
        <v>241</v>
      </c>
      <c r="LF627" s="2" t="s">
        <v>229</v>
      </c>
      <c r="LG627" s="4"/>
      <c r="LH627" s="8"/>
      <c r="LI627" s="4"/>
      <c r="LJ627" s="8"/>
      <c r="LK627" s="7"/>
      <c r="LL627" s="7"/>
      <c r="LM627" s="2" t="s">
        <v>239</v>
      </c>
      <c r="LN627" s="2" t="s">
        <v>226</v>
      </c>
      <c r="LO627" s="2" t="s">
        <v>335</v>
      </c>
      <c r="LP627" s="2" t="s">
        <v>229</v>
      </c>
      <c r="LQ627" s="2" t="s">
        <v>241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239</v>
      </c>
      <c r="LZ627" s="2" t="s">
        <v>275</v>
      </c>
      <c r="MA627" s="2" t="s">
        <v>690</v>
      </c>
      <c r="MB627" s="2" t="s">
        <v>722</v>
      </c>
      <c r="MC627" s="2" t="s">
        <v>241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266</v>
      </c>
      <c r="ML627" s="2" t="s">
        <v>226</v>
      </c>
      <c r="MM627" s="2" t="s">
        <v>229</v>
      </c>
      <c r="MN627" s="2" t="s">
        <v>229</v>
      </c>
      <c r="MO627" s="2" t="s">
        <v>241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239</v>
      </c>
      <c r="MX627" s="2" t="s">
        <v>226</v>
      </c>
      <c r="MY627" s="2" t="s">
        <v>866</v>
      </c>
      <c r="MZ627" s="2" t="s">
        <v>229</v>
      </c>
      <c r="NA627" s="2" t="s">
        <v>241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239</v>
      </c>
      <c r="NJ627" s="2" t="s">
        <v>260</v>
      </c>
      <c r="NK627" s="2" t="s">
        <v>1165</v>
      </c>
      <c r="NL627" s="2" t="s">
        <v>2058</v>
      </c>
      <c r="NM627" s="2" t="s">
        <v>241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272</v>
      </c>
      <c r="NV627" s="2" t="s">
        <v>226</v>
      </c>
      <c r="NW627" s="2" t="s">
        <v>229</v>
      </c>
      <c r="NX627" s="2" t="s">
        <v>229</v>
      </c>
      <c r="NY627" s="2" t="s">
        <v>241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266</v>
      </c>
      <c r="OH627" s="2" t="s">
        <v>226</v>
      </c>
      <c r="OI627" s="2" t="s">
        <v>229</v>
      </c>
      <c r="OJ627" s="2" t="s">
        <v>229</v>
      </c>
      <c r="OK627" s="2" t="s">
        <v>241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229</v>
      </c>
      <c r="OT627" s="2" t="s">
        <v>229</v>
      </c>
      <c r="OU627" s="2" t="s">
        <v>229</v>
      </c>
      <c r="OV627" s="2" t="s">
        <v>229</v>
      </c>
      <c r="OW627" s="2" t="s">
        <v>229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239</v>
      </c>
      <c r="PR627" s="2" t="s">
        <v>275</v>
      </c>
      <c r="PS627" s="2" t="s">
        <v>785</v>
      </c>
      <c r="PT627" s="2" t="s">
        <v>2944</v>
      </c>
      <c r="PU627" s="2" t="s">
        <v>241</v>
      </c>
      <c r="PV627" s="2" t="s">
        <v>229</v>
      </c>
      <c r="PW627" s="4"/>
      <c r="PX627" s="8"/>
      <c r="PY627" s="4"/>
      <c r="PZ627" s="8"/>
      <c r="QA627" s="7"/>
      <c r="QB627" s="7"/>
      <c r="QC627" s="2" t="s">
        <v>281</v>
      </c>
      <c r="QD627" s="2" t="s">
        <v>226</v>
      </c>
      <c r="QE627" s="2" t="s">
        <v>229</v>
      </c>
      <c r="QF627" s="2" t="s">
        <v>229</v>
      </c>
      <c r="QG627" s="2" t="s">
        <v>241</v>
      </c>
      <c r="QH627" s="2" t="s">
        <v>229</v>
      </c>
      <c r="QI627" s="4"/>
      <c r="QJ627" s="8"/>
      <c r="QK627" s="4"/>
      <c r="QL627" s="8"/>
      <c r="QM627" s="7"/>
      <c r="QN627" s="7"/>
      <c r="QO627" s="2" t="s">
        <v>229</v>
      </c>
      <c r="QP627" s="2" t="s">
        <v>229</v>
      </c>
      <c r="QQ627" s="2" t="s">
        <v>229</v>
      </c>
      <c r="QR627" s="2" t="s">
        <v>229</v>
      </c>
      <c r="QS627" s="2" t="s">
        <v>229</v>
      </c>
      <c r="QT627" s="2" t="s">
        <v>229</v>
      </c>
      <c r="QU627" s="4"/>
      <c r="QV627" s="8"/>
      <c r="QW627" s="4"/>
      <c r="QX627" s="8"/>
      <c r="QY627" s="7"/>
      <c r="QZ627" s="7"/>
      <c r="RA627" s="2" t="s">
        <v>239</v>
      </c>
      <c r="RB627" s="2" t="s">
        <v>275</v>
      </c>
      <c r="RC627" s="2" t="s">
        <v>338</v>
      </c>
      <c r="RD627" s="2" t="s">
        <v>229</v>
      </c>
      <c r="RE627" s="2" t="s">
        <v>241</v>
      </c>
      <c r="RF627" s="2" t="s">
        <v>229</v>
      </c>
      <c r="RG627" s="4"/>
      <c r="RH627" s="8"/>
      <c r="RI627" s="4"/>
      <c r="RJ627" s="8"/>
      <c r="RK627" s="7"/>
      <c r="RL627" s="7"/>
      <c r="RM627" s="2" t="s">
        <v>229</v>
      </c>
      <c r="RN627" s="2" t="s">
        <v>229</v>
      </c>
      <c r="RO627" s="2" t="s">
        <v>229</v>
      </c>
      <c r="RP627" s="2" t="s">
        <v>229</v>
      </c>
      <c r="RQ627" s="2" t="s">
        <v>229</v>
      </c>
      <c r="RR627" s="2" t="s">
        <v>229</v>
      </c>
      <c r="RS627" s="4"/>
      <c r="RT627" s="8"/>
      <c r="RU627" s="4"/>
      <c r="RV627" s="8"/>
      <c r="RW627" s="7"/>
      <c r="RX627" s="7"/>
      <c r="RY627" s="2" t="s">
        <v>239</v>
      </c>
      <c r="RZ627" s="2" t="s">
        <v>275</v>
      </c>
      <c r="SA627" s="2" t="s">
        <v>3648</v>
      </c>
      <c r="SB627" s="2" t="s">
        <v>875</v>
      </c>
      <c r="SC627" s="2" t="s">
        <v>241</v>
      </c>
      <c r="SD627" s="2" t="s">
        <v>229</v>
      </c>
      <c r="SE627" s="4">
        <v>45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>
        <v>100</v>
      </c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>
        <v>100</v>
      </c>
      <c r="VN627" s="4"/>
      <c r="VO627" s="4"/>
      <c r="VP627" s="4"/>
      <c r="VQ627" s="4"/>
      <c r="VR627" s="4"/>
      <c r="VS627" s="4"/>
    </row>
    <row r="628">
      <c r="A628" s="2" t="s">
        <v>4311</v>
      </c>
      <c r="B628" s="2" t="s">
        <v>216</v>
      </c>
      <c r="C628" s="2" t="s">
        <v>4252</v>
      </c>
      <c r="D628" s="2" t="s">
        <v>218</v>
      </c>
      <c r="E628" s="2" t="s">
        <v>219</v>
      </c>
      <c r="F628" s="2" t="s">
        <v>4312</v>
      </c>
      <c r="G628" s="2" t="s">
        <v>1957</v>
      </c>
      <c r="H628" s="2" t="s">
        <v>2136</v>
      </c>
      <c r="I628" s="2" t="s">
        <v>1434</v>
      </c>
      <c r="J628" s="2" t="s">
        <v>224</v>
      </c>
      <c r="K628" s="2" t="s">
        <v>583</v>
      </c>
      <c r="L628" s="3">
        <v>29.16</v>
      </c>
      <c r="M628" s="3">
        <v>30.62</v>
      </c>
      <c r="N628" s="3">
        <v>69.99</v>
      </c>
      <c r="O628" s="2" t="s">
        <v>226</v>
      </c>
      <c r="P628" s="2" t="s">
        <v>618</v>
      </c>
      <c r="Q628" s="2" t="s">
        <v>228</v>
      </c>
      <c r="R628" s="2" t="s">
        <v>229</v>
      </c>
      <c r="S628" s="2" t="s">
        <v>4313</v>
      </c>
      <c r="T628" s="2" t="s">
        <v>684</v>
      </c>
      <c r="U628" s="2" t="s">
        <v>232</v>
      </c>
      <c r="V628" s="2" t="s">
        <v>1482</v>
      </c>
      <c r="W628" s="2" t="s">
        <v>686</v>
      </c>
      <c r="X628" s="2" t="s">
        <v>1009</v>
      </c>
      <c r="Y628" s="2" t="s">
        <v>1144</v>
      </c>
      <c r="Z628" s="4">
        <v>304</v>
      </c>
      <c r="AA628" s="4">
        <f>=ROUNDDOWN(30.4,0)</f>
      </c>
      <c r="AB628" s="5">
        <v>10</v>
      </c>
      <c r="AC628" s="2" t="s">
        <v>1747</v>
      </c>
      <c r="AD628" s="4">
        <v>50</v>
      </c>
      <c r="AE628" s="4">
        <v>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>
        <v>3</v>
      </c>
      <c r="AQ628" s="8">
        <v>95.07</v>
      </c>
      <c r="AR628" s="4">
        <v>4</v>
      </c>
      <c r="AS628" s="8">
        <v>132.55</v>
      </c>
      <c r="AT628" s="7">
        <v>-0.25</v>
      </c>
      <c r="AU628" s="7">
        <v>-0.2828</v>
      </c>
      <c r="AV628" s="4">
        <v>46</v>
      </c>
      <c r="AW628" s="8">
        <v>1900.08</v>
      </c>
      <c r="AX628" s="4">
        <v>34</v>
      </c>
      <c r="AY628" s="8">
        <v>1397.03</v>
      </c>
      <c r="AZ628" s="7">
        <v>0.3529</v>
      </c>
      <c r="BA628" s="7">
        <v>0.3601</v>
      </c>
      <c r="BB628" s="7">
        <v>0.05</v>
      </c>
      <c r="BC628" s="4">
        <v>46</v>
      </c>
      <c r="BD628" s="8">
        <v>1900.08</v>
      </c>
      <c r="BE628" s="4">
        <v>34</v>
      </c>
      <c r="BF628" s="8">
        <v>1397.03</v>
      </c>
      <c r="BG628" s="7">
        <v>0.3529</v>
      </c>
      <c r="BH628" s="7">
        <v>0.3601</v>
      </c>
      <c r="BI628" s="7">
        <v>1</v>
      </c>
      <c r="BJ628" s="4">
        <v>3</v>
      </c>
      <c r="BK628" s="8">
        <v>95.07</v>
      </c>
      <c r="BL628" s="2" t="s">
        <v>4314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239</v>
      </c>
      <c r="BV628" s="2" t="s">
        <v>226</v>
      </c>
      <c r="BW628" s="2" t="s">
        <v>229</v>
      </c>
      <c r="BX628" s="2" t="s">
        <v>3438</v>
      </c>
      <c r="BY628" s="2" t="s">
        <v>241</v>
      </c>
      <c r="BZ628" s="2" t="s">
        <v>229</v>
      </c>
      <c r="CA628" s="4">
        <v>1</v>
      </c>
      <c r="CB628" s="8">
        <v>33.04</v>
      </c>
      <c r="CC628" s="4">
        <v>1</v>
      </c>
      <c r="CD628" s="8">
        <v>33.04</v>
      </c>
      <c r="CE628" s="7"/>
      <c r="CF628" s="7"/>
      <c r="CG628" s="2" t="s">
        <v>239</v>
      </c>
      <c r="CH628" s="2" t="s">
        <v>226</v>
      </c>
      <c r="CI628" s="2" t="s">
        <v>1148</v>
      </c>
      <c r="CJ628" s="2" t="s">
        <v>1846</v>
      </c>
      <c r="CK628" s="2" t="s">
        <v>241</v>
      </c>
      <c r="CL628" s="2" t="s">
        <v>229</v>
      </c>
      <c r="CM628" s="4">
        <v>1</v>
      </c>
      <c r="CN628" s="8">
        <v>28.35</v>
      </c>
      <c r="CO628" s="4"/>
      <c r="CP628" s="8"/>
      <c r="CQ628" s="7"/>
      <c r="CR628" s="7"/>
      <c r="CS628" s="2" t="s">
        <v>239</v>
      </c>
      <c r="CT628" s="2" t="s">
        <v>226</v>
      </c>
      <c r="CU628" s="2" t="s">
        <v>1148</v>
      </c>
      <c r="CV628" s="2" t="s">
        <v>1151</v>
      </c>
      <c r="CW628" s="2" t="s">
        <v>241</v>
      </c>
      <c r="CX628" s="2" t="s">
        <v>229</v>
      </c>
      <c r="CY628" s="4"/>
      <c r="CZ628" s="8"/>
      <c r="DA628" s="4"/>
      <c r="DB628" s="8"/>
      <c r="DC628" s="7"/>
      <c r="DD628" s="7"/>
      <c r="DE628" s="2" t="s">
        <v>239</v>
      </c>
      <c r="DF628" s="2" t="s">
        <v>226</v>
      </c>
      <c r="DG628" s="2" t="s">
        <v>1148</v>
      </c>
      <c r="DH628" s="2" t="s">
        <v>1220</v>
      </c>
      <c r="DI628" s="2" t="s">
        <v>241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239</v>
      </c>
      <c r="DR628" s="2" t="s">
        <v>226</v>
      </c>
      <c r="DS628" s="2" t="s">
        <v>1148</v>
      </c>
      <c r="DT628" s="2" t="s">
        <v>1155</v>
      </c>
      <c r="DU628" s="2" t="s">
        <v>241</v>
      </c>
      <c r="DV628" s="2" t="s">
        <v>229</v>
      </c>
      <c r="DW628" s="4"/>
      <c r="DX628" s="8"/>
      <c r="DY628" s="4"/>
      <c r="DZ628" s="8"/>
      <c r="EA628" s="7"/>
      <c r="EB628" s="7"/>
      <c r="EC628" s="2" t="s">
        <v>239</v>
      </c>
      <c r="ED628" s="2" t="s">
        <v>226</v>
      </c>
      <c r="EE628" s="2" t="s">
        <v>1153</v>
      </c>
      <c r="EF628" s="2" t="s">
        <v>4315</v>
      </c>
      <c r="EG628" s="2" t="s">
        <v>241</v>
      </c>
      <c r="EH628" s="2" t="s">
        <v>229</v>
      </c>
      <c r="EI628" s="4"/>
      <c r="EJ628" s="8"/>
      <c r="EK628" s="4"/>
      <c r="EL628" s="8"/>
      <c r="EM628" s="7"/>
      <c r="EN628" s="7"/>
      <c r="EO628" s="2" t="s">
        <v>239</v>
      </c>
      <c r="EP628" s="2" t="s">
        <v>226</v>
      </c>
      <c r="EQ628" s="2" t="s">
        <v>1148</v>
      </c>
      <c r="ER628" s="2" t="s">
        <v>4316</v>
      </c>
      <c r="ES628" s="2" t="s">
        <v>241</v>
      </c>
      <c r="ET628" s="2" t="s">
        <v>229</v>
      </c>
      <c r="EU628" s="4"/>
      <c r="EV628" s="8"/>
      <c r="EW628" s="4"/>
      <c r="EX628" s="8"/>
      <c r="EY628" s="7"/>
      <c r="EZ628" s="7"/>
      <c r="FA628" s="2" t="s">
        <v>239</v>
      </c>
      <c r="FB628" s="2" t="s">
        <v>226</v>
      </c>
      <c r="FC628" s="2" t="s">
        <v>1148</v>
      </c>
      <c r="FD628" s="2" t="s">
        <v>1151</v>
      </c>
      <c r="FE628" s="2" t="s">
        <v>241</v>
      </c>
      <c r="FF628" s="2" t="s">
        <v>229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226</v>
      </c>
      <c r="FO628" s="2" t="s">
        <v>1148</v>
      </c>
      <c r="FP628" s="2" t="s">
        <v>1151</v>
      </c>
      <c r="FQ628" s="2" t="s">
        <v>241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239</v>
      </c>
      <c r="FZ628" s="2" t="s">
        <v>226</v>
      </c>
      <c r="GA628" s="2" t="s">
        <v>327</v>
      </c>
      <c r="GB628" s="2" t="s">
        <v>3783</v>
      </c>
      <c r="GC628" s="2" t="s">
        <v>241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714</v>
      </c>
      <c r="GL628" s="2" t="s">
        <v>275</v>
      </c>
      <c r="GM628" s="2" t="s">
        <v>1148</v>
      </c>
      <c r="GN628" s="2" t="s">
        <v>2077</v>
      </c>
      <c r="GO628" s="2" t="s">
        <v>241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239</v>
      </c>
      <c r="GX628" s="2" t="s">
        <v>226</v>
      </c>
      <c r="GY628" s="2" t="s">
        <v>743</v>
      </c>
      <c r="GZ628" s="2" t="s">
        <v>273</v>
      </c>
      <c r="HA628" s="2" t="s">
        <v>241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275</v>
      </c>
      <c r="HK628" s="2" t="s">
        <v>1148</v>
      </c>
      <c r="HL628" s="2" t="s">
        <v>1202</v>
      </c>
      <c r="HM628" s="2" t="s">
        <v>241</v>
      </c>
      <c r="HN628" s="2" t="s">
        <v>263</v>
      </c>
      <c r="HO628" s="4"/>
      <c r="HP628" s="8"/>
      <c r="HQ628" s="4">
        <v>1</v>
      </c>
      <c r="HR628" s="8">
        <v>32.15</v>
      </c>
      <c r="HS628" s="7">
        <v>-1</v>
      </c>
      <c r="HT628" s="7">
        <v>-1</v>
      </c>
      <c r="HU628" s="2" t="s">
        <v>239</v>
      </c>
      <c r="HV628" s="2" t="s">
        <v>226</v>
      </c>
      <c r="HW628" s="2" t="s">
        <v>877</v>
      </c>
      <c r="HX628" s="2" t="s">
        <v>1364</v>
      </c>
      <c r="HY628" s="2" t="s">
        <v>241</v>
      </c>
      <c r="HZ628" s="2" t="s">
        <v>229</v>
      </c>
      <c r="IA628" s="4">
        <v>1</v>
      </c>
      <c r="IB628" s="8">
        <v>33.68</v>
      </c>
      <c r="IC628" s="4">
        <v>2</v>
      </c>
      <c r="ID628" s="8">
        <v>67.36</v>
      </c>
      <c r="IE628" s="7">
        <v>-0.5</v>
      </c>
      <c r="IF628" s="7">
        <v>-0.5</v>
      </c>
      <c r="IG628" s="2" t="s">
        <v>239</v>
      </c>
      <c r="IH628" s="2" t="s">
        <v>226</v>
      </c>
      <c r="II628" s="2" t="s">
        <v>952</v>
      </c>
      <c r="IJ628" s="2" t="s">
        <v>1426</v>
      </c>
      <c r="IK628" s="2" t="s">
        <v>241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239</v>
      </c>
      <c r="IT628" s="2" t="s">
        <v>226</v>
      </c>
      <c r="IU628" s="2" t="s">
        <v>794</v>
      </c>
      <c r="IV628" s="2" t="s">
        <v>1398</v>
      </c>
      <c r="IW628" s="2" t="s">
        <v>241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239</v>
      </c>
      <c r="JF628" s="2" t="s">
        <v>226</v>
      </c>
      <c r="JG628" s="2" t="s">
        <v>268</v>
      </c>
      <c r="JH628" s="2" t="s">
        <v>3400</v>
      </c>
      <c r="JI628" s="2" t="s">
        <v>241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229</v>
      </c>
      <c r="JS628" s="2" t="s">
        <v>229</v>
      </c>
      <c r="JT628" s="2" t="s">
        <v>229</v>
      </c>
      <c r="JU628" s="2" t="s">
        <v>229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239</v>
      </c>
      <c r="KD628" s="2" t="s">
        <v>226</v>
      </c>
      <c r="KE628" s="2" t="s">
        <v>718</v>
      </c>
      <c r="KF628" s="2" t="s">
        <v>958</v>
      </c>
      <c r="KG628" s="2" t="s">
        <v>241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272</v>
      </c>
      <c r="KP628" s="2" t="s">
        <v>226</v>
      </c>
      <c r="KQ628" s="2" t="s">
        <v>229</v>
      </c>
      <c r="KR628" s="2" t="s">
        <v>229</v>
      </c>
      <c r="KS628" s="2" t="s">
        <v>241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239</v>
      </c>
      <c r="LB628" s="2" t="s">
        <v>226</v>
      </c>
      <c r="LC628" s="2" t="s">
        <v>1148</v>
      </c>
      <c r="LD628" s="2" t="s">
        <v>4317</v>
      </c>
      <c r="LE628" s="2" t="s">
        <v>241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239</v>
      </c>
      <c r="LN628" s="2" t="s">
        <v>226</v>
      </c>
      <c r="LO628" s="2" t="s">
        <v>335</v>
      </c>
      <c r="LP628" s="2" t="s">
        <v>229</v>
      </c>
      <c r="LQ628" s="2" t="s">
        <v>241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239</v>
      </c>
      <c r="LZ628" s="2" t="s">
        <v>275</v>
      </c>
      <c r="MA628" s="2" t="s">
        <v>944</v>
      </c>
      <c r="MB628" s="2" t="s">
        <v>1361</v>
      </c>
      <c r="MC628" s="2" t="s">
        <v>241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278</v>
      </c>
      <c r="ML628" s="2" t="s">
        <v>226</v>
      </c>
      <c r="MM628" s="2" t="s">
        <v>229</v>
      </c>
      <c r="MN628" s="2" t="s">
        <v>229</v>
      </c>
      <c r="MO628" s="2" t="s">
        <v>241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239</v>
      </c>
      <c r="MX628" s="2" t="s">
        <v>226</v>
      </c>
      <c r="MY628" s="2" t="s">
        <v>866</v>
      </c>
      <c r="MZ628" s="2" t="s">
        <v>1989</v>
      </c>
      <c r="NA628" s="2" t="s">
        <v>241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239</v>
      </c>
      <c r="NJ628" s="2" t="s">
        <v>260</v>
      </c>
      <c r="NK628" s="2" t="s">
        <v>1165</v>
      </c>
      <c r="NL628" s="2" t="s">
        <v>4318</v>
      </c>
      <c r="NM628" s="2" t="s">
        <v>241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266</v>
      </c>
      <c r="NV628" s="2" t="s">
        <v>226</v>
      </c>
      <c r="NW628" s="2" t="s">
        <v>229</v>
      </c>
      <c r="NX628" s="2" t="s">
        <v>229</v>
      </c>
      <c r="NY628" s="2" t="s">
        <v>241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266</v>
      </c>
      <c r="OH628" s="2" t="s">
        <v>226</v>
      </c>
      <c r="OI628" s="2" t="s">
        <v>229</v>
      </c>
      <c r="OJ628" s="2" t="s">
        <v>229</v>
      </c>
      <c r="OK628" s="2" t="s">
        <v>241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229</v>
      </c>
      <c r="OT628" s="2" t="s">
        <v>229</v>
      </c>
      <c r="OU628" s="2" t="s">
        <v>229</v>
      </c>
      <c r="OV628" s="2" t="s">
        <v>229</v>
      </c>
      <c r="OW628" s="2" t="s">
        <v>229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239</v>
      </c>
      <c r="PR628" s="2" t="s">
        <v>275</v>
      </c>
      <c r="PS628" s="2" t="s">
        <v>785</v>
      </c>
      <c r="PT628" s="2" t="s">
        <v>4006</v>
      </c>
      <c r="PU628" s="2" t="s">
        <v>241</v>
      </c>
      <c r="PV628" s="2" t="s">
        <v>229</v>
      </c>
      <c r="PW628" s="4"/>
      <c r="PX628" s="8"/>
      <c r="PY628" s="4"/>
      <c r="PZ628" s="8"/>
      <c r="QA628" s="7"/>
      <c r="QB628" s="7"/>
      <c r="QC628" s="2" t="s">
        <v>281</v>
      </c>
      <c r="QD628" s="2" t="s">
        <v>226</v>
      </c>
      <c r="QE628" s="2" t="s">
        <v>229</v>
      </c>
      <c r="QF628" s="2" t="s">
        <v>229</v>
      </c>
      <c r="QG628" s="2" t="s">
        <v>241</v>
      </c>
      <c r="QH628" s="2" t="s">
        <v>229</v>
      </c>
      <c r="QI628" s="4"/>
      <c r="QJ628" s="8"/>
      <c r="QK628" s="4"/>
      <c r="QL628" s="8"/>
      <c r="QM628" s="7"/>
      <c r="QN628" s="7"/>
      <c r="QO628" s="2" t="s">
        <v>229</v>
      </c>
      <c r="QP628" s="2" t="s">
        <v>229</v>
      </c>
      <c r="QQ628" s="2" t="s">
        <v>229</v>
      </c>
      <c r="QR628" s="2" t="s">
        <v>229</v>
      </c>
      <c r="QS628" s="2" t="s">
        <v>229</v>
      </c>
      <c r="QT628" s="2" t="s">
        <v>229</v>
      </c>
      <c r="QU628" s="4"/>
      <c r="QV628" s="8"/>
      <c r="QW628" s="4"/>
      <c r="QX628" s="8"/>
      <c r="QY628" s="7"/>
      <c r="QZ628" s="7"/>
      <c r="RA628" s="2" t="s">
        <v>281</v>
      </c>
      <c r="RB628" s="2" t="s">
        <v>226</v>
      </c>
      <c r="RC628" s="2" t="s">
        <v>229</v>
      </c>
      <c r="RD628" s="2" t="s">
        <v>229</v>
      </c>
      <c r="RE628" s="2" t="s">
        <v>241</v>
      </c>
      <c r="RF628" s="2" t="s">
        <v>229</v>
      </c>
      <c r="RG628" s="4"/>
      <c r="RH628" s="8"/>
      <c r="RI628" s="4"/>
      <c r="RJ628" s="8"/>
      <c r="RK628" s="7"/>
      <c r="RL628" s="7"/>
      <c r="RM628" s="2" t="s">
        <v>229</v>
      </c>
      <c r="RN628" s="2" t="s">
        <v>229</v>
      </c>
      <c r="RO628" s="2" t="s">
        <v>229</v>
      </c>
      <c r="RP628" s="2" t="s">
        <v>229</v>
      </c>
      <c r="RQ628" s="2" t="s">
        <v>229</v>
      </c>
      <c r="RR628" s="2" t="s">
        <v>229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275</v>
      </c>
      <c r="SA628" s="2" t="s">
        <v>3648</v>
      </c>
      <c r="SB628" s="2" t="s">
        <v>2929</v>
      </c>
      <c r="SC628" s="2" t="s">
        <v>241</v>
      </c>
      <c r="SD628" s="2" t="s">
        <v>229</v>
      </c>
      <c r="SE628" s="4">
        <v>2</v>
      </c>
      <c r="SF628" s="4">
        <v>299</v>
      </c>
      <c r="SG628" s="4"/>
      <c r="SH628" s="4"/>
      <c r="SI628" s="4"/>
      <c r="SJ628" s="4"/>
      <c r="SK628" s="4"/>
      <c r="SL628" s="4"/>
      <c r="SM628" s="4">
        <v>3</v>
      </c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>
        <v>50</v>
      </c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</row>
    <row r="629">
      <c r="A629" s="2" t="s">
        <v>4319</v>
      </c>
      <c r="B629" s="2" t="s">
        <v>216</v>
      </c>
      <c r="C629" s="2" t="s">
        <v>4252</v>
      </c>
      <c r="D629" s="2" t="s">
        <v>218</v>
      </c>
      <c r="E629" s="2" t="s">
        <v>219</v>
      </c>
      <c r="F629" s="2" t="s">
        <v>4312</v>
      </c>
      <c r="G629" s="2" t="s">
        <v>1957</v>
      </c>
      <c r="H629" s="2" t="s">
        <v>2136</v>
      </c>
      <c r="I629" s="2" t="s">
        <v>1434</v>
      </c>
      <c r="J629" s="2" t="s">
        <v>285</v>
      </c>
      <c r="K629" s="2" t="s">
        <v>583</v>
      </c>
      <c r="L629" s="3">
        <v>35.53</v>
      </c>
      <c r="M629" s="3">
        <v>37.31</v>
      </c>
      <c r="N629" s="3">
        <v>79.99</v>
      </c>
      <c r="O629" s="2" t="s">
        <v>226</v>
      </c>
      <c r="P629" s="2" t="s">
        <v>618</v>
      </c>
      <c r="Q629" s="2" t="s">
        <v>228</v>
      </c>
      <c r="R629" s="2" t="s">
        <v>229</v>
      </c>
      <c r="S629" s="2" t="s">
        <v>4313</v>
      </c>
      <c r="T629" s="2" t="s">
        <v>684</v>
      </c>
      <c r="U629" s="2" t="s">
        <v>286</v>
      </c>
      <c r="V629" s="2" t="s">
        <v>1482</v>
      </c>
      <c r="W629" s="2" t="s">
        <v>686</v>
      </c>
      <c r="X629" s="2" t="s">
        <v>1009</v>
      </c>
      <c r="Y629" s="2" t="s">
        <v>1144</v>
      </c>
      <c r="Z629" s="4">
        <v>163</v>
      </c>
      <c r="AA629" s="4">
        <f>=ROUNDDOWN(7.40909090909091,0)</f>
      </c>
      <c r="AB629" s="5">
        <v>22</v>
      </c>
      <c r="AC629" s="2" t="s">
        <v>4320</v>
      </c>
      <c r="AD629" s="4">
        <v>320</v>
      </c>
      <c r="AE629" s="4">
        <v>580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>
        <v>30</v>
      </c>
      <c r="AQ629" s="8">
        <v>1182.36</v>
      </c>
      <c r="AR629" s="4">
        <v>25</v>
      </c>
      <c r="AS629" s="8">
        <v>988.95</v>
      </c>
      <c r="AT629" s="7">
        <v>0.2</v>
      </c>
      <c r="AU629" s="7">
        <v>0.1956</v>
      </c>
      <c r="AV629" s="4" t="s">
        <v>229</v>
      </c>
      <c r="AW629" s="8" t="s">
        <v>229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>
        <v>0.6223</v>
      </c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 t="s">
        <v>229</v>
      </c>
      <c r="BJ629" s="4">
        <v>30</v>
      </c>
      <c r="BK629" s="8">
        <v>1182.36</v>
      </c>
      <c r="BL629" s="2" t="s">
        <v>4321</v>
      </c>
      <c r="BM629" s="7">
        <v>1</v>
      </c>
      <c r="BN629" s="7">
        <v>1</v>
      </c>
      <c r="BO629" s="4">
        <v>15</v>
      </c>
      <c r="BP629" s="8">
        <v>604.05</v>
      </c>
      <c r="BQ629" s="4">
        <v>15</v>
      </c>
      <c r="BR629" s="8">
        <v>604.05</v>
      </c>
      <c r="BS629" s="7"/>
      <c r="BT629" s="7"/>
      <c r="BU629" s="2" t="s">
        <v>239</v>
      </c>
      <c r="BV629" s="2" t="s">
        <v>226</v>
      </c>
      <c r="BW629" s="2" t="s">
        <v>229</v>
      </c>
      <c r="BX629" s="2" t="s">
        <v>3438</v>
      </c>
      <c r="BY629" s="2" t="s">
        <v>241</v>
      </c>
      <c r="BZ629" s="2" t="s">
        <v>229</v>
      </c>
      <c r="CA629" s="4">
        <v>3</v>
      </c>
      <c r="CB629" s="8">
        <v>118.95</v>
      </c>
      <c r="CC629" s="4"/>
      <c r="CD629" s="8"/>
      <c r="CE629" s="7"/>
      <c r="CF629" s="7"/>
      <c r="CG629" s="2" t="s">
        <v>239</v>
      </c>
      <c r="CH629" s="2" t="s">
        <v>226</v>
      </c>
      <c r="CI629" s="2" t="s">
        <v>1148</v>
      </c>
      <c r="CJ629" s="2" t="s">
        <v>1846</v>
      </c>
      <c r="CK629" s="2" t="s">
        <v>241</v>
      </c>
      <c r="CL629" s="2" t="s">
        <v>229</v>
      </c>
      <c r="CM629" s="4">
        <v>2</v>
      </c>
      <c r="CN629" s="8">
        <v>70.5</v>
      </c>
      <c r="CO629" s="4">
        <v>2</v>
      </c>
      <c r="CP629" s="8">
        <v>80.58</v>
      </c>
      <c r="CQ629" s="7"/>
      <c r="CR629" s="7">
        <v>-0.1251</v>
      </c>
      <c r="CS629" s="2" t="s">
        <v>239</v>
      </c>
      <c r="CT629" s="2" t="s">
        <v>226</v>
      </c>
      <c r="CU629" s="2" t="s">
        <v>1148</v>
      </c>
      <c r="CV629" s="2" t="s">
        <v>1151</v>
      </c>
      <c r="CW629" s="2" t="s">
        <v>241</v>
      </c>
      <c r="CX629" s="2" t="s">
        <v>229</v>
      </c>
      <c r="CY629" s="4">
        <v>1</v>
      </c>
      <c r="CZ629" s="8">
        <v>29.54</v>
      </c>
      <c r="DA629" s="4"/>
      <c r="DB629" s="8"/>
      <c r="DC629" s="7"/>
      <c r="DD629" s="7"/>
      <c r="DE629" s="2" t="s">
        <v>239</v>
      </c>
      <c r="DF629" s="2" t="s">
        <v>226</v>
      </c>
      <c r="DG629" s="2" t="s">
        <v>1148</v>
      </c>
      <c r="DH629" s="2" t="s">
        <v>1151</v>
      </c>
      <c r="DI629" s="2" t="s">
        <v>241</v>
      </c>
      <c r="DJ629" s="2" t="s">
        <v>229</v>
      </c>
      <c r="DK629" s="4"/>
      <c r="DL629" s="8"/>
      <c r="DM629" s="4">
        <v>2</v>
      </c>
      <c r="DN629" s="8">
        <v>74.62</v>
      </c>
      <c r="DO629" s="7">
        <v>-1</v>
      </c>
      <c r="DP629" s="7">
        <v>-1</v>
      </c>
      <c r="DQ629" s="2" t="s">
        <v>239</v>
      </c>
      <c r="DR629" s="2" t="s">
        <v>226</v>
      </c>
      <c r="DS629" s="2" t="s">
        <v>1148</v>
      </c>
      <c r="DT629" s="2" t="s">
        <v>4322</v>
      </c>
      <c r="DU629" s="2" t="s">
        <v>241</v>
      </c>
      <c r="DV629" s="2" t="s">
        <v>229</v>
      </c>
      <c r="DW629" s="4">
        <v>1</v>
      </c>
      <c r="DX629" s="8">
        <v>36</v>
      </c>
      <c r="DY629" s="4">
        <v>1</v>
      </c>
      <c r="DZ629" s="8">
        <v>36</v>
      </c>
      <c r="EA629" s="7"/>
      <c r="EB629" s="7"/>
      <c r="EC629" s="2" t="s">
        <v>239</v>
      </c>
      <c r="ED629" s="2" t="s">
        <v>226</v>
      </c>
      <c r="EE629" s="2" t="s">
        <v>1153</v>
      </c>
      <c r="EF629" s="2" t="s">
        <v>4165</v>
      </c>
      <c r="EG629" s="2" t="s">
        <v>241</v>
      </c>
      <c r="EH629" s="2" t="s">
        <v>229</v>
      </c>
      <c r="EI629" s="4">
        <v>2</v>
      </c>
      <c r="EJ629" s="8">
        <v>63.64</v>
      </c>
      <c r="EK629" s="4"/>
      <c r="EL629" s="8"/>
      <c r="EM629" s="7"/>
      <c r="EN629" s="7"/>
      <c r="EO629" s="2" t="s">
        <v>239</v>
      </c>
      <c r="EP629" s="2" t="s">
        <v>226</v>
      </c>
      <c r="EQ629" s="2" t="s">
        <v>1148</v>
      </c>
      <c r="ER629" s="2" t="s">
        <v>1858</v>
      </c>
      <c r="ES629" s="2" t="s">
        <v>241</v>
      </c>
      <c r="ET629" s="2" t="s">
        <v>229</v>
      </c>
      <c r="EU629" s="4">
        <v>1</v>
      </c>
      <c r="EV629" s="8">
        <v>35.15</v>
      </c>
      <c r="EW629" s="4">
        <v>1</v>
      </c>
      <c r="EX629" s="8">
        <v>35.15</v>
      </c>
      <c r="EY629" s="7"/>
      <c r="EZ629" s="7"/>
      <c r="FA629" s="2" t="s">
        <v>239</v>
      </c>
      <c r="FB629" s="2" t="s">
        <v>226</v>
      </c>
      <c r="FC629" s="2" t="s">
        <v>1148</v>
      </c>
      <c r="FD629" s="2" t="s">
        <v>1151</v>
      </c>
      <c r="FE629" s="2" t="s">
        <v>241</v>
      </c>
      <c r="FF629" s="2" t="s">
        <v>229</v>
      </c>
      <c r="FG629" s="4">
        <v>2</v>
      </c>
      <c r="FH629" s="8">
        <v>129.98</v>
      </c>
      <c r="FI629" s="4"/>
      <c r="FJ629" s="8"/>
      <c r="FK629" s="7"/>
      <c r="FL629" s="7"/>
      <c r="FM629" s="2" t="s">
        <v>239</v>
      </c>
      <c r="FN629" s="2" t="s">
        <v>226</v>
      </c>
      <c r="FO629" s="2" t="s">
        <v>1148</v>
      </c>
      <c r="FP629" s="2" t="s">
        <v>1151</v>
      </c>
      <c r="FQ629" s="2" t="s">
        <v>241</v>
      </c>
      <c r="FR629" s="2" t="s">
        <v>229</v>
      </c>
      <c r="FS629" s="4">
        <v>1</v>
      </c>
      <c r="FT629" s="8">
        <v>14.34</v>
      </c>
      <c r="FU629" s="4"/>
      <c r="FV629" s="8"/>
      <c r="FW629" s="7"/>
      <c r="FX629" s="7"/>
      <c r="FY629" s="2" t="s">
        <v>239</v>
      </c>
      <c r="FZ629" s="2" t="s">
        <v>226</v>
      </c>
      <c r="GA629" s="2" t="s">
        <v>327</v>
      </c>
      <c r="GB629" s="2" t="s">
        <v>1128</v>
      </c>
      <c r="GC629" s="2" t="s">
        <v>241</v>
      </c>
      <c r="GD629" s="2" t="s">
        <v>229</v>
      </c>
      <c r="GE629" s="4">
        <v>1</v>
      </c>
      <c r="GF629" s="8">
        <v>39.17</v>
      </c>
      <c r="GG629" s="4">
        <v>1</v>
      </c>
      <c r="GH629" s="8">
        <v>39.17</v>
      </c>
      <c r="GI629" s="7"/>
      <c r="GJ629" s="7"/>
      <c r="GK629" s="2" t="s">
        <v>239</v>
      </c>
      <c r="GL629" s="2" t="s">
        <v>226</v>
      </c>
      <c r="GM629" s="2" t="s">
        <v>1148</v>
      </c>
      <c r="GN629" s="2" t="s">
        <v>2155</v>
      </c>
      <c r="GO629" s="2" t="s">
        <v>241</v>
      </c>
      <c r="GP629" s="2" t="s">
        <v>229</v>
      </c>
      <c r="GQ629" s="4"/>
      <c r="GR629" s="8"/>
      <c r="GS629" s="4">
        <v>1</v>
      </c>
      <c r="GT629" s="8">
        <v>39.17</v>
      </c>
      <c r="GU629" s="7">
        <v>-1</v>
      </c>
      <c r="GV629" s="7">
        <v>-1</v>
      </c>
      <c r="GW629" s="2" t="s">
        <v>239</v>
      </c>
      <c r="GX629" s="2" t="s">
        <v>226</v>
      </c>
      <c r="GY629" s="2" t="s">
        <v>743</v>
      </c>
      <c r="GZ629" s="2" t="s">
        <v>1393</v>
      </c>
      <c r="HA629" s="2" t="s">
        <v>241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275</v>
      </c>
      <c r="HK629" s="2" t="s">
        <v>1148</v>
      </c>
      <c r="HL629" s="2" t="s">
        <v>1191</v>
      </c>
      <c r="HM629" s="2" t="s">
        <v>241</v>
      </c>
      <c r="HN629" s="2" t="s">
        <v>263</v>
      </c>
      <c r="HO629" s="4"/>
      <c r="HP629" s="8"/>
      <c r="HQ629" s="4">
        <v>1</v>
      </c>
      <c r="HR629" s="8">
        <v>39.17</v>
      </c>
      <c r="HS629" s="7">
        <v>-1</v>
      </c>
      <c r="HT629" s="7">
        <v>-1</v>
      </c>
      <c r="HU629" s="2" t="s">
        <v>239</v>
      </c>
      <c r="HV629" s="2" t="s">
        <v>226</v>
      </c>
      <c r="HW629" s="2" t="s">
        <v>877</v>
      </c>
      <c r="HX629" s="2" t="s">
        <v>1415</v>
      </c>
      <c r="HY629" s="2" t="s">
        <v>241</v>
      </c>
      <c r="HZ629" s="2" t="s">
        <v>229</v>
      </c>
      <c r="IA629" s="4">
        <v>1</v>
      </c>
      <c r="IB629" s="8">
        <v>41.04</v>
      </c>
      <c r="IC629" s="4">
        <v>1</v>
      </c>
      <c r="ID629" s="8">
        <v>41.04</v>
      </c>
      <c r="IE629" s="7"/>
      <c r="IF629" s="7"/>
      <c r="IG629" s="2" t="s">
        <v>239</v>
      </c>
      <c r="IH629" s="2" t="s">
        <v>226</v>
      </c>
      <c r="II629" s="2" t="s">
        <v>952</v>
      </c>
      <c r="IJ629" s="2" t="s">
        <v>254</v>
      </c>
      <c r="IK629" s="2" t="s">
        <v>241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239</v>
      </c>
      <c r="IT629" s="2" t="s">
        <v>226</v>
      </c>
      <c r="IU629" s="2" t="s">
        <v>898</v>
      </c>
      <c r="IV629" s="2" t="s">
        <v>596</v>
      </c>
      <c r="IW629" s="2" t="s">
        <v>241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239</v>
      </c>
      <c r="JF629" s="2" t="s">
        <v>226</v>
      </c>
      <c r="JG629" s="2" t="s">
        <v>268</v>
      </c>
      <c r="JH629" s="2" t="s">
        <v>625</v>
      </c>
      <c r="JI629" s="2" t="s">
        <v>241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229</v>
      </c>
      <c r="JR629" s="2" t="s">
        <v>229</v>
      </c>
      <c r="JS629" s="2" t="s">
        <v>229</v>
      </c>
      <c r="JT629" s="2" t="s">
        <v>229</v>
      </c>
      <c r="JU629" s="2" t="s">
        <v>229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239</v>
      </c>
      <c r="KD629" s="2" t="s">
        <v>226</v>
      </c>
      <c r="KE629" s="2" t="s">
        <v>718</v>
      </c>
      <c r="KF629" s="2" t="s">
        <v>3108</v>
      </c>
      <c r="KG629" s="2" t="s">
        <v>241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278</v>
      </c>
      <c r="KP629" s="2" t="s">
        <v>226</v>
      </c>
      <c r="KQ629" s="2" t="s">
        <v>229</v>
      </c>
      <c r="KR629" s="2" t="s">
        <v>229</v>
      </c>
      <c r="KS629" s="2" t="s">
        <v>241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239</v>
      </c>
      <c r="LB629" s="2" t="s">
        <v>226</v>
      </c>
      <c r="LC629" s="2" t="s">
        <v>1148</v>
      </c>
      <c r="LD629" s="2" t="s">
        <v>4323</v>
      </c>
      <c r="LE629" s="2" t="s">
        <v>241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226</v>
      </c>
      <c r="LO629" s="2" t="s">
        <v>574</v>
      </c>
      <c r="LP629" s="2" t="s">
        <v>229</v>
      </c>
      <c r="LQ629" s="2" t="s">
        <v>241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239</v>
      </c>
      <c r="LZ629" s="2" t="s">
        <v>275</v>
      </c>
      <c r="MA629" s="2" t="s">
        <v>944</v>
      </c>
      <c r="MB629" s="2" t="s">
        <v>2085</v>
      </c>
      <c r="MC629" s="2" t="s">
        <v>241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278</v>
      </c>
      <c r="ML629" s="2" t="s">
        <v>226</v>
      </c>
      <c r="MM629" s="2" t="s">
        <v>229</v>
      </c>
      <c r="MN629" s="2" t="s">
        <v>229</v>
      </c>
      <c r="MO629" s="2" t="s">
        <v>241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226</v>
      </c>
      <c r="MY629" s="2" t="s">
        <v>866</v>
      </c>
      <c r="MZ629" s="2" t="s">
        <v>2754</v>
      </c>
      <c r="NA629" s="2" t="s">
        <v>241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239</v>
      </c>
      <c r="NJ629" s="2" t="s">
        <v>260</v>
      </c>
      <c r="NK629" s="2" t="s">
        <v>1165</v>
      </c>
      <c r="NL629" s="2" t="s">
        <v>1815</v>
      </c>
      <c r="NM629" s="2" t="s">
        <v>241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266</v>
      </c>
      <c r="NV629" s="2" t="s">
        <v>226</v>
      </c>
      <c r="NW629" s="2" t="s">
        <v>229</v>
      </c>
      <c r="NX629" s="2" t="s">
        <v>229</v>
      </c>
      <c r="NY629" s="2" t="s">
        <v>241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266</v>
      </c>
      <c r="OH629" s="2" t="s">
        <v>226</v>
      </c>
      <c r="OI629" s="2" t="s">
        <v>229</v>
      </c>
      <c r="OJ629" s="2" t="s">
        <v>229</v>
      </c>
      <c r="OK629" s="2" t="s">
        <v>241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229</v>
      </c>
      <c r="OT629" s="2" t="s">
        <v>229</v>
      </c>
      <c r="OU629" s="2" t="s">
        <v>229</v>
      </c>
      <c r="OV629" s="2" t="s">
        <v>229</v>
      </c>
      <c r="OW629" s="2" t="s">
        <v>229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239</v>
      </c>
      <c r="PR629" s="2" t="s">
        <v>275</v>
      </c>
      <c r="PS629" s="2" t="s">
        <v>785</v>
      </c>
      <c r="PT629" s="2" t="s">
        <v>3691</v>
      </c>
      <c r="PU629" s="2" t="s">
        <v>241</v>
      </c>
      <c r="PV629" s="2" t="s">
        <v>229</v>
      </c>
      <c r="PW629" s="4"/>
      <c r="PX629" s="8"/>
      <c r="PY629" s="4"/>
      <c r="PZ629" s="8"/>
      <c r="QA629" s="7"/>
      <c r="QB629" s="7"/>
      <c r="QC629" s="2" t="s">
        <v>281</v>
      </c>
      <c r="QD629" s="2" t="s">
        <v>226</v>
      </c>
      <c r="QE629" s="2" t="s">
        <v>229</v>
      </c>
      <c r="QF629" s="2" t="s">
        <v>229</v>
      </c>
      <c r="QG629" s="2" t="s">
        <v>241</v>
      </c>
      <c r="QH629" s="2" t="s">
        <v>229</v>
      </c>
      <c r="QI629" s="4"/>
      <c r="QJ629" s="8"/>
      <c r="QK629" s="4"/>
      <c r="QL629" s="8"/>
      <c r="QM629" s="7"/>
      <c r="QN629" s="7"/>
      <c r="QO629" s="2" t="s">
        <v>229</v>
      </c>
      <c r="QP629" s="2" t="s">
        <v>229</v>
      </c>
      <c r="QQ629" s="2" t="s">
        <v>229</v>
      </c>
      <c r="QR629" s="2" t="s">
        <v>229</v>
      </c>
      <c r="QS629" s="2" t="s">
        <v>229</v>
      </c>
      <c r="QT629" s="2" t="s">
        <v>229</v>
      </c>
      <c r="QU629" s="4"/>
      <c r="QV629" s="8"/>
      <c r="QW629" s="4"/>
      <c r="QX629" s="8"/>
      <c r="QY629" s="7"/>
      <c r="QZ629" s="7"/>
      <c r="RA629" s="2" t="s">
        <v>281</v>
      </c>
      <c r="RB629" s="2" t="s">
        <v>226</v>
      </c>
      <c r="RC629" s="2" t="s">
        <v>229</v>
      </c>
      <c r="RD629" s="2" t="s">
        <v>229</v>
      </c>
      <c r="RE629" s="2" t="s">
        <v>241</v>
      </c>
      <c r="RF629" s="2" t="s">
        <v>229</v>
      </c>
      <c r="RG629" s="4"/>
      <c r="RH629" s="8"/>
      <c r="RI629" s="4"/>
      <c r="RJ629" s="8"/>
      <c r="RK629" s="7"/>
      <c r="RL629" s="7"/>
      <c r="RM629" s="2" t="s">
        <v>229</v>
      </c>
      <c r="RN629" s="2" t="s">
        <v>229</v>
      </c>
      <c r="RO629" s="2" t="s">
        <v>229</v>
      </c>
      <c r="RP629" s="2" t="s">
        <v>229</v>
      </c>
      <c r="RQ629" s="2" t="s">
        <v>229</v>
      </c>
      <c r="RR629" s="2" t="s">
        <v>229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275</v>
      </c>
      <c r="SA629" s="2" t="s">
        <v>3648</v>
      </c>
      <c r="SB629" s="2" t="s">
        <v>3015</v>
      </c>
      <c r="SC629" s="2" t="s">
        <v>241</v>
      </c>
      <c r="SD629" s="2" t="s">
        <v>229</v>
      </c>
      <c r="SE629" s="4">
        <v>163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>
        <v>320</v>
      </c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>
        <v>260</v>
      </c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</row>
    <row r="630">
      <c r="A630" s="2" t="s">
        <v>4324</v>
      </c>
      <c r="B630" s="2" t="s">
        <v>216</v>
      </c>
      <c r="C630" s="2" t="s">
        <v>4252</v>
      </c>
      <c r="D630" s="2" t="s">
        <v>218</v>
      </c>
      <c r="E630" s="2" t="s">
        <v>219</v>
      </c>
      <c r="F630" s="2" t="s">
        <v>4312</v>
      </c>
      <c r="G630" s="2" t="s">
        <v>1957</v>
      </c>
      <c r="H630" s="2" t="s">
        <v>2136</v>
      </c>
      <c r="I630" s="2" t="s">
        <v>1434</v>
      </c>
      <c r="J630" s="2" t="s">
        <v>312</v>
      </c>
      <c r="K630" s="2" t="s">
        <v>583</v>
      </c>
      <c r="L630" s="3">
        <v>41.48</v>
      </c>
      <c r="M630" s="3">
        <v>43.55</v>
      </c>
      <c r="N630" s="3">
        <v>89.99</v>
      </c>
      <c r="O630" s="2" t="s">
        <v>226</v>
      </c>
      <c r="P630" s="2" t="s">
        <v>618</v>
      </c>
      <c r="Q630" s="2" t="s">
        <v>228</v>
      </c>
      <c r="R630" s="2" t="s">
        <v>229</v>
      </c>
      <c r="S630" s="2" t="s">
        <v>4313</v>
      </c>
      <c r="T630" s="2" t="s">
        <v>684</v>
      </c>
      <c r="U630" s="2" t="s">
        <v>286</v>
      </c>
      <c r="V630" s="2" t="s">
        <v>1482</v>
      </c>
      <c r="W630" s="2" t="s">
        <v>686</v>
      </c>
      <c r="X630" s="2" t="s">
        <v>234</v>
      </c>
      <c r="Y630" s="2" t="s">
        <v>1144</v>
      </c>
      <c r="Z630" s="4">
        <v>156</v>
      </c>
      <c r="AA630" s="4">
        <f>=ROUNDDOWN(15.6,0)</f>
      </c>
      <c r="AB630" s="5">
        <v>10</v>
      </c>
      <c r="AC630" s="2" t="s">
        <v>4320</v>
      </c>
      <c r="AD630" s="4">
        <v>150</v>
      </c>
      <c r="AE630" s="4">
        <v>250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>
        <v>13</v>
      </c>
      <c r="AQ630" s="8">
        <v>622.65</v>
      </c>
      <c r="AR630" s="4">
        <v>5</v>
      </c>
      <c r="AS630" s="8">
        <v>275.53</v>
      </c>
      <c r="AT630" s="7">
        <v>1.6</v>
      </c>
      <c r="AU630" s="7">
        <v>1.2598</v>
      </c>
      <c r="AV630" s="4" t="s">
        <v>229</v>
      </c>
      <c r="AW630" s="8" t="s">
        <v>229</v>
      </c>
      <c r="AX630" s="4" t="s">
        <v>229</v>
      </c>
      <c r="AY630" s="8" t="s">
        <v>229</v>
      </c>
      <c r="AZ630" s="7" t="s">
        <v>229</v>
      </c>
      <c r="BA630" s="7" t="s">
        <v>229</v>
      </c>
      <c r="BB630" s="7">
        <v>0.3277</v>
      </c>
      <c r="BC630" s="4" t="s">
        <v>229</v>
      </c>
      <c r="BD630" s="8" t="s">
        <v>229</v>
      </c>
      <c r="BE630" s="4" t="s">
        <v>229</v>
      </c>
      <c r="BF630" s="8" t="s">
        <v>229</v>
      </c>
      <c r="BG630" s="7" t="s">
        <v>229</v>
      </c>
      <c r="BH630" s="7" t="s">
        <v>229</v>
      </c>
      <c r="BI630" s="7" t="s">
        <v>229</v>
      </c>
      <c r="BJ630" s="4">
        <v>13</v>
      </c>
      <c r="BK630" s="8">
        <v>622.65</v>
      </c>
      <c r="BL630" s="2" t="s">
        <v>4325</v>
      </c>
      <c r="BM630" s="7">
        <v>1</v>
      </c>
      <c r="BN630" s="7">
        <v>1</v>
      </c>
      <c r="BO630" s="4">
        <v>6</v>
      </c>
      <c r="BP630" s="8">
        <v>282</v>
      </c>
      <c r="BQ630" s="4"/>
      <c r="BR630" s="8"/>
      <c r="BS630" s="7"/>
      <c r="BT630" s="7"/>
      <c r="BU630" s="2" t="s">
        <v>239</v>
      </c>
      <c r="BV630" s="2" t="s">
        <v>226</v>
      </c>
      <c r="BW630" s="2" t="s">
        <v>229</v>
      </c>
      <c r="BX630" s="2" t="s">
        <v>2399</v>
      </c>
      <c r="BY630" s="2" t="s">
        <v>241</v>
      </c>
      <c r="BZ630" s="2" t="s">
        <v>229</v>
      </c>
      <c r="CA630" s="4">
        <v>2</v>
      </c>
      <c r="CB630" s="8">
        <v>92.56</v>
      </c>
      <c r="CC630" s="4"/>
      <c r="CD630" s="8"/>
      <c r="CE630" s="7"/>
      <c r="CF630" s="7"/>
      <c r="CG630" s="2" t="s">
        <v>239</v>
      </c>
      <c r="CH630" s="2" t="s">
        <v>226</v>
      </c>
      <c r="CI630" s="2" t="s">
        <v>1557</v>
      </c>
      <c r="CJ630" s="2" t="s">
        <v>1710</v>
      </c>
      <c r="CK630" s="2" t="s">
        <v>241</v>
      </c>
      <c r="CL630" s="2" t="s">
        <v>229</v>
      </c>
      <c r="CM630" s="4"/>
      <c r="CN630" s="8"/>
      <c r="CO630" s="4">
        <v>2</v>
      </c>
      <c r="CP630" s="8">
        <v>94.08</v>
      </c>
      <c r="CQ630" s="7">
        <v>-1</v>
      </c>
      <c r="CR630" s="7">
        <v>-1</v>
      </c>
      <c r="CS630" s="2" t="s">
        <v>239</v>
      </c>
      <c r="CT630" s="2" t="s">
        <v>226</v>
      </c>
      <c r="CU630" s="2" t="s">
        <v>1148</v>
      </c>
      <c r="CV630" s="2" t="s">
        <v>3449</v>
      </c>
      <c r="CW630" s="2" t="s">
        <v>241</v>
      </c>
      <c r="CX630" s="2" t="s">
        <v>229</v>
      </c>
      <c r="CY630" s="4"/>
      <c r="CZ630" s="8"/>
      <c r="DA630" s="4"/>
      <c r="DB630" s="8"/>
      <c r="DC630" s="7"/>
      <c r="DD630" s="7"/>
      <c r="DE630" s="2" t="s">
        <v>239</v>
      </c>
      <c r="DF630" s="2" t="s">
        <v>226</v>
      </c>
      <c r="DG630" s="2" t="s">
        <v>1208</v>
      </c>
      <c r="DH630" s="2" t="s">
        <v>3159</v>
      </c>
      <c r="DI630" s="2" t="s">
        <v>241</v>
      </c>
      <c r="DJ630" s="2" t="s">
        <v>229</v>
      </c>
      <c r="DK630" s="4"/>
      <c r="DL630" s="8"/>
      <c r="DM630" s="4"/>
      <c r="DN630" s="8"/>
      <c r="DO630" s="7"/>
      <c r="DP630" s="7"/>
      <c r="DQ630" s="2" t="s">
        <v>239</v>
      </c>
      <c r="DR630" s="2" t="s">
        <v>226</v>
      </c>
      <c r="DS630" s="2" t="s">
        <v>1148</v>
      </c>
      <c r="DT630" s="2" t="s">
        <v>4326</v>
      </c>
      <c r="DU630" s="2" t="s">
        <v>241</v>
      </c>
      <c r="DV630" s="2" t="s">
        <v>229</v>
      </c>
      <c r="DW630" s="4"/>
      <c r="DX630" s="8"/>
      <c r="DY630" s="4"/>
      <c r="DZ630" s="8"/>
      <c r="EA630" s="7"/>
      <c r="EB630" s="7"/>
      <c r="EC630" s="2" t="s">
        <v>239</v>
      </c>
      <c r="ED630" s="2" t="s">
        <v>226</v>
      </c>
      <c r="EE630" s="2" t="s">
        <v>1153</v>
      </c>
      <c r="EF630" s="2" t="s">
        <v>1235</v>
      </c>
      <c r="EG630" s="2" t="s">
        <v>241</v>
      </c>
      <c r="EH630" s="2" t="s">
        <v>229</v>
      </c>
      <c r="EI630" s="4"/>
      <c r="EJ630" s="8"/>
      <c r="EK630" s="4">
        <v>1</v>
      </c>
      <c r="EL630" s="8">
        <v>45.73</v>
      </c>
      <c r="EM630" s="7">
        <v>-1</v>
      </c>
      <c r="EN630" s="7">
        <v>-1</v>
      </c>
      <c r="EO630" s="2" t="s">
        <v>239</v>
      </c>
      <c r="EP630" s="2" t="s">
        <v>226</v>
      </c>
      <c r="EQ630" s="2" t="s">
        <v>1467</v>
      </c>
      <c r="ER630" s="2" t="s">
        <v>1591</v>
      </c>
      <c r="ES630" s="2" t="s">
        <v>241</v>
      </c>
      <c r="ET630" s="2" t="s">
        <v>229</v>
      </c>
      <c r="EU630" s="4"/>
      <c r="EV630" s="8"/>
      <c r="EW630" s="4"/>
      <c r="EX630" s="8"/>
      <c r="EY630" s="7"/>
      <c r="EZ630" s="7"/>
      <c r="FA630" s="2" t="s">
        <v>239</v>
      </c>
      <c r="FB630" s="2" t="s">
        <v>226</v>
      </c>
      <c r="FC630" s="2" t="s">
        <v>1148</v>
      </c>
      <c r="FD630" s="2" t="s">
        <v>1568</v>
      </c>
      <c r="FE630" s="2" t="s">
        <v>241</v>
      </c>
      <c r="FF630" s="2" t="s">
        <v>229</v>
      </c>
      <c r="FG630" s="4">
        <v>2</v>
      </c>
      <c r="FH630" s="8">
        <v>139.98</v>
      </c>
      <c r="FI630" s="4">
        <v>1</v>
      </c>
      <c r="FJ630" s="8">
        <v>89.99</v>
      </c>
      <c r="FK630" s="7">
        <v>1</v>
      </c>
      <c r="FL630" s="7">
        <v>0.5555</v>
      </c>
      <c r="FM630" s="2" t="s">
        <v>239</v>
      </c>
      <c r="FN630" s="2" t="s">
        <v>226</v>
      </c>
      <c r="FO630" s="2" t="s">
        <v>1148</v>
      </c>
      <c r="FP630" s="2" t="s">
        <v>4327</v>
      </c>
      <c r="FQ630" s="2" t="s">
        <v>241</v>
      </c>
      <c r="FR630" s="2" t="s">
        <v>229</v>
      </c>
      <c r="FS630" s="4">
        <v>1</v>
      </c>
      <c r="FT630" s="8">
        <v>16.65</v>
      </c>
      <c r="FU630" s="4"/>
      <c r="FV630" s="8"/>
      <c r="FW630" s="7"/>
      <c r="FX630" s="7"/>
      <c r="FY630" s="2" t="s">
        <v>239</v>
      </c>
      <c r="FZ630" s="2" t="s">
        <v>226</v>
      </c>
      <c r="GA630" s="2" t="s">
        <v>327</v>
      </c>
      <c r="GB630" s="2" t="s">
        <v>379</v>
      </c>
      <c r="GC630" s="2" t="s">
        <v>241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714</v>
      </c>
      <c r="GL630" s="2" t="s">
        <v>275</v>
      </c>
      <c r="GM630" s="2" t="s">
        <v>1148</v>
      </c>
      <c r="GN630" s="2" t="s">
        <v>3159</v>
      </c>
      <c r="GO630" s="2" t="s">
        <v>241</v>
      </c>
      <c r="GP630" s="2" t="s">
        <v>229</v>
      </c>
      <c r="GQ630" s="4">
        <v>2</v>
      </c>
      <c r="GR630" s="8">
        <v>91.46</v>
      </c>
      <c r="GS630" s="4">
        <v>1</v>
      </c>
      <c r="GT630" s="8">
        <v>45.73</v>
      </c>
      <c r="GU630" s="7">
        <v>1</v>
      </c>
      <c r="GV630" s="7">
        <v>1</v>
      </c>
      <c r="GW630" s="2" t="s">
        <v>239</v>
      </c>
      <c r="GX630" s="2" t="s">
        <v>226</v>
      </c>
      <c r="GY630" s="2" t="s">
        <v>743</v>
      </c>
      <c r="GZ630" s="2" t="s">
        <v>928</v>
      </c>
      <c r="HA630" s="2" t="s">
        <v>241</v>
      </c>
      <c r="HB630" s="2" t="s">
        <v>229</v>
      </c>
      <c r="HC630" s="4"/>
      <c r="HD630" s="8"/>
      <c r="HE630" s="4"/>
      <c r="HF630" s="8"/>
      <c r="HG630" s="7"/>
      <c r="HH630" s="7"/>
      <c r="HI630" s="2" t="s">
        <v>239</v>
      </c>
      <c r="HJ630" s="2" t="s">
        <v>275</v>
      </c>
      <c r="HK630" s="2" t="s">
        <v>2387</v>
      </c>
      <c r="HL630" s="2" t="s">
        <v>2455</v>
      </c>
      <c r="HM630" s="2" t="s">
        <v>241</v>
      </c>
      <c r="HN630" s="2" t="s">
        <v>263</v>
      </c>
      <c r="HO630" s="4"/>
      <c r="HP630" s="8"/>
      <c r="HQ630" s="4"/>
      <c r="HR630" s="8"/>
      <c r="HS630" s="7"/>
      <c r="HT630" s="7"/>
      <c r="HU630" s="2" t="s">
        <v>239</v>
      </c>
      <c r="HV630" s="2" t="s">
        <v>226</v>
      </c>
      <c r="HW630" s="2" t="s">
        <v>877</v>
      </c>
      <c r="HX630" s="2" t="s">
        <v>1419</v>
      </c>
      <c r="HY630" s="2" t="s">
        <v>241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266</v>
      </c>
      <c r="IH630" s="2" t="s">
        <v>226</v>
      </c>
      <c r="II630" s="2" t="s">
        <v>952</v>
      </c>
      <c r="IJ630" s="2" t="s">
        <v>229</v>
      </c>
      <c r="IK630" s="2" t="s">
        <v>241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272</v>
      </c>
      <c r="IT630" s="2" t="s">
        <v>226</v>
      </c>
      <c r="IU630" s="2" t="s">
        <v>229</v>
      </c>
      <c r="IV630" s="2" t="s">
        <v>229</v>
      </c>
      <c r="IW630" s="2" t="s">
        <v>241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239</v>
      </c>
      <c r="JF630" s="2" t="s">
        <v>226</v>
      </c>
      <c r="JG630" s="2" t="s">
        <v>268</v>
      </c>
      <c r="JH630" s="2" t="s">
        <v>229</v>
      </c>
      <c r="JI630" s="2" t="s">
        <v>241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229</v>
      </c>
      <c r="JR630" s="2" t="s">
        <v>229</v>
      </c>
      <c r="JS630" s="2" t="s">
        <v>229</v>
      </c>
      <c r="JT630" s="2" t="s">
        <v>229</v>
      </c>
      <c r="JU630" s="2" t="s">
        <v>229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239</v>
      </c>
      <c r="KD630" s="2" t="s">
        <v>226</v>
      </c>
      <c r="KE630" s="2" t="s">
        <v>718</v>
      </c>
      <c r="KF630" s="2" t="s">
        <v>911</v>
      </c>
      <c r="KG630" s="2" t="s">
        <v>241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278</v>
      </c>
      <c r="KP630" s="2" t="s">
        <v>226</v>
      </c>
      <c r="KQ630" s="2" t="s">
        <v>229</v>
      </c>
      <c r="KR630" s="2" t="s">
        <v>229</v>
      </c>
      <c r="KS630" s="2" t="s">
        <v>241</v>
      </c>
      <c r="KT630" s="2" t="s">
        <v>229</v>
      </c>
      <c r="KU630" s="4"/>
      <c r="KV630" s="8"/>
      <c r="KW630" s="4"/>
      <c r="KX630" s="8"/>
      <c r="KY630" s="7"/>
      <c r="KZ630" s="7"/>
      <c r="LA630" s="2" t="s">
        <v>239</v>
      </c>
      <c r="LB630" s="2" t="s">
        <v>226</v>
      </c>
      <c r="LC630" s="2" t="s">
        <v>1598</v>
      </c>
      <c r="LD630" s="2" t="s">
        <v>830</v>
      </c>
      <c r="LE630" s="2" t="s">
        <v>241</v>
      </c>
      <c r="LF630" s="2" t="s">
        <v>229</v>
      </c>
      <c r="LG630" s="4"/>
      <c r="LH630" s="8"/>
      <c r="LI630" s="4"/>
      <c r="LJ630" s="8"/>
      <c r="LK630" s="7"/>
      <c r="LL630" s="7"/>
      <c r="LM630" s="2" t="s">
        <v>239</v>
      </c>
      <c r="LN630" s="2" t="s">
        <v>226</v>
      </c>
      <c r="LO630" s="2" t="s">
        <v>335</v>
      </c>
      <c r="LP630" s="2" t="s">
        <v>229</v>
      </c>
      <c r="LQ630" s="2" t="s">
        <v>241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239</v>
      </c>
      <c r="LZ630" s="2" t="s">
        <v>275</v>
      </c>
      <c r="MA630" s="2" t="s">
        <v>3078</v>
      </c>
      <c r="MB630" s="2" t="s">
        <v>1216</v>
      </c>
      <c r="MC630" s="2" t="s">
        <v>241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278</v>
      </c>
      <c r="ML630" s="2" t="s">
        <v>226</v>
      </c>
      <c r="MM630" s="2" t="s">
        <v>229</v>
      </c>
      <c r="MN630" s="2" t="s">
        <v>229</v>
      </c>
      <c r="MO630" s="2" t="s">
        <v>241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226</v>
      </c>
      <c r="MY630" s="2" t="s">
        <v>866</v>
      </c>
      <c r="MZ630" s="2" t="s">
        <v>229</v>
      </c>
      <c r="NA630" s="2" t="s">
        <v>241</v>
      </c>
      <c r="NB630" s="2" t="s">
        <v>229</v>
      </c>
      <c r="NC630" s="4"/>
      <c r="ND630" s="8"/>
      <c r="NE630" s="4"/>
      <c r="NF630" s="8"/>
      <c r="NG630" s="7"/>
      <c r="NH630" s="7"/>
      <c r="NI630" s="2" t="s">
        <v>239</v>
      </c>
      <c r="NJ630" s="2" t="s">
        <v>260</v>
      </c>
      <c r="NK630" s="2" t="s">
        <v>1165</v>
      </c>
      <c r="NL630" s="2" t="s">
        <v>4328</v>
      </c>
      <c r="NM630" s="2" t="s">
        <v>241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266</v>
      </c>
      <c r="NV630" s="2" t="s">
        <v>226</v>
      </c>
      <c r="NW630" s="2" t="s">
        <v>229</v>
      </c>
      <c r="NX630" s="2" t="s">
        <v>229</v>
      </c>
      <c r="NY630" s="2" t="s">
        <v>241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266</v>
      </c>
      <c r="OH630" s="2" t="s">
        <v>226</v>
      </c>
      <c r="OI630" s="2" t="s">
        <v>229</v>
      </c>
      <c r="OJ630" s="2" t="s">
        <v>229</v>
      </c>
      <c r="OK630" s="2" t="s">
        <v>241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229</v>
      </c>
      <c r="OU630" s="2" t="s">
        <v>229</v>
      </c>
      <c r="OV630" s="2" t="s">
        <v>229</v>
      </c>
      <c r="OW630" s="2" t="s">
        <v>229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229</v>
      </c>
      <c r="PF630" s="2" t="s">
        <v>229</v>
      </c>
      <c r="PG630" s="2" t="s">
        <v>229</v>
      </c>
      <c r="PH630" s="2" t="s">
        <v>229</v>
      </c>
      <c r="PI630" s="2" t="s">
        <v>229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239</v>
      </c>
      <c r="PR630" s="2" t="s">
        <v>275</v>
      </c>
      <c r="PS630" s="2" t="s">
        <v>785</v>
      </c>
      <c r="PT630" s="2" t="s">
        <v>3955</v>
      </c>
      <c r="PU630" s="2" t="s">
        <v>241</v>
      </c>
      <c r="PV630" s="2" t="s">
        <v>229</v>
      </c>
      <c r="PW630" s="4"/>
      <c r="PX630" s="8"/>
      <c r="PY630" s="4"/>
      <c r="PZ630" s="8"/>
      <c r="QA630" s="7"/>
      <c r="QB630" s="7"/>
      <c r="QC630" s="2" t="s">
        <v>281</v>
      </c>
      <c r="QD630" s="2" t="s">
        <v>226</v>
      </c>
      <c r="QE630" s="2" t="s">
        <v>229</v>
      </c>
      <c r="QF630" s="2" t="s">
        <v>229</v>
      </c>
      <c r="QG630" s="2" t="s">
        <v>241</v>
      </c>
      <c r="QH630" s="2" t="s">
        <v>229</v>
      </c>
      <c r="QI630" s="4"/>
      <c r="QJ630" s="8"/>
      <c r="QK630" s="4"/>
      <c r="QL630" s="8"/>
      <c r="QM630" s="7"/>
      <c r="QN630" s="7"/>
      <c r="QO630" s="2" t="s">
        <v>229</v>
      </c>
      <c r="QP630" s="2" t="s">
        <v>229</v>
      </c>
      <c r="QQ630" s="2" t="s">
        <v>229</v>
      </c>
      <c r="QR630" s="2" t="s">
        <v>229</v>
      </c>
      <c r="QS630" s="2" t="s">
        <v>229</v>
      </c>
      <c r="QT630" s="2" t="s">
        <v>229</v>
      </c>
      <c r="QU630" s="4"/>
      <c r="QV630" s="8"/>
      <c r="QW630" s="4"/>
      <c r="QX630" s="8"/>
      <c r="QY630" s="7"/>
      <c r="QZ630" s="7"/>
      <c r="RA630" s="2" t="s">
        <v>239</v>
      </c>
      <c r="RB630" s="2" t="s">
        <v>275</v>
      </c>
      <c r="RC630" s="2" t="s">
        <v>728</v>
      </c>
      <c r="RD630" s="2" t="s">
        <v>765</v>
      </c>
      <c r="RE630" s="2" t="s">
        <v>241</v>
      </c>
      <c r="RF630" s="2" t="s">
        <v>229</v>
      </c>
      <c r="RG630" s="4"/>
      <c r="RH630" s="8"/>
      <c r="RI630" s="4"/>
      <c r="RJ630" s="8"/>
      <c r="RK630" s="7"/>
      <c r="RL630" s="7"/>
      <c r="RM630" s="2" t="s">
        <v>229</v>
      </c>
      <c r="RN630" s="2" t="s">
        <v>229</v>
      </c>
      <c r="RO630" s="2" t="s">
        <v>229</v>
      </c>
      <c r="RP630" s="2" t="s">
        <v>229</v>
      </c>
      <c r="RQ630" s="2" t="s">
        <v>229</v>
      </c>
      <c r="RR630" s="2" t="s">
        <v>229</v>
      </c>
      <c r="RS630" s="4"/>
      <c r="RT630" s="8"/>
      <c r="RU630" s="4"/>
      <c r="RV630" s="8"/>
      <c r="RW630" s="7"/>
      <c r="RX630" s="7"/>
      <c r="RY630" s="2" t="s">
        <v>239</v>
      </c>
      <c r="RZ630" s="2" t="s">
        <v>275</v>
      </c>
      <c r="SA630" s="2" t="s">
        <v>3648</v>
      </c>
      <c r="SB630" s="2" t="s">
        <v>2763</v>
      </c>
      <c r="SC630" s="2" t="s">
        <v>241</v>
      </c>
      <c r="SD630" s="2" t="s">
        <v>229</v>
      </c>
      <c r="SE630" s="4">
        <v>88</v>
      </c>
      <c r="SF630" s="4">
        <v>47</v>
      </c>
      <c r="SG630" s="4"/>
      <c r="SH630" s="4"/>
      <c r="SI630" s="4"/>
      <c r="SJ630" s="4"/>
      <c r="SK630" s="4"/>
      <c r="SL630" s="4"/>
      <c r="SM630" s="4">
        <v>21</v>
      </c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>
        <v>150</v>
      </c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>
        <v>100</v>
      </c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</row>
    <row r="631">
      <c r="A631" s="2" t="s">
        <v>4329</v>
      </c>
      <c r="B631" s="2" t="s">
        <v>216</v>
      </c>
      <c r="C631" s="2" t="s">
        <v>4252</v>
      </c>
      <c r="D631" s="2" t="s">
        <v>218</v>
      </c>
      <c r="E631" s="2" t="s">
        <v>219</v>
      </c>
      <c r="F631" s="2" t="s">
        <v>1957</v>
      </c>
      <c r="G631" s="2" t="s">
        <v>4330</v>
      </c>
      <c r="H631" s="2" t="s">
        <v>2718</v>
      </c>
      <c r="I631" s="2" t="s">
        <v>1139</v>
      </c>
      <c r="J631" s="2" t="s">
        <v>224</v>
      </c>
      <c r="K631" s="2" t="s">
        <v>1140</v>
      </c>
      <c r="L631" s="3">
        <v>26.4</v>
      </c>
      <c r="M631" s="3">
        <v>27.72</v>
      </c>
      <c r="N631" s="3">
        <v>59.99</v>
      </c>
      <c r="O631" s="2" t="s">
        <v>226</v>
      </c>
      <c r="P631" s="2" t="s">
        <v>528</v>
      </c>
      <c r="Q631" s="2" t="s">
        <v>228</v>
      </c>
      <c r="R631" s="2" t="s">
        <v>229</v>
      </c>
      <c r="S631" s="2" t="s">
        <v>4331</v>
      </c>
      <c r="T631" s="2" t="s">
        <v>684</v>
      </c>
      <c r="U631" s="2" t="s">
        <v>232</v>
      </c>
      <c r="V631" s="2" t="s">
        <v>1142</v>
      </c>
      <c r="W631" s="2" t="s">
        <v>1009</v>
      </c>
      <c r="X631" s="2" t="s">
        <v>229</v>
      </c>
      <c r="Y631" s="2" t="s">
        <v>1342</v>
      </c>
      <c r="Z631" s="4">
        <v>109</v>
      </c>
      <c r="AA631" s="4">
        <f>=ROUNDDOWN(4.95454545454545,0)</f>
      </c>
      <c r="AB631" s="5">
        <v>22</v>
      </c>
      <c r="AC631" s="2" t="s">
        <v>637</v>
      </c>
      <c r="AD631" s="4">
        <v>100</v>
      </c>
      <c r="AE631" s="4">
        <v>700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>
        <v>25</v>
      </c>
      <c r="AQ631" s="8">
        <v>728.23</v>
      </c>
      <c r="AR631" s="4">
        <v>28</v>
      </c>
      <c r="AS631" s="8">
        <v>830.76</v>
      </c>
      <c r="AT631" s="7">
        <v>-0.1071</v>
      </c>
      <c r="AU631" s="7">
        <v>-0.1234</v>
      </c>
      <c r="AV631" s="4">
        <v>51</v>
      </c>
      <c r="AW631" s="8">
        <v>1638.76</v>
      </c>
      <c r="AX631" s="4">
        <v>80</v>
      </c>
      <c r="AY631" s="8">
        <v>2664.01</v>
      </c>
      <c r="AZ631" s="7">
        <v>-0.3625</v>
      </c>
      <c r="BA631" s="7">
        <v>-0.3849</v>
      </c>
      <c r="BB631" s="7">
        <v>0.4444</v>
      </c>
      <c r="BC631" s="4">
        <v>51</v>
      </c>
      <c r="BD631" s="8">
        <v>1638.76</v>
      </c>
      <c r="BE631" s="4">
        <v>80</v>
      </c>
      <c r="BF631" s="8">
        <v>2664.01</v>
      </c>
      <c r="BG631" s="7">
        <v>-0.3625</v>
      </c>
      <c r="BH631" s="7">
        <v>-0.3849</v>
      </c>
      <c r="BI631" s="7">
        <v>1</v>
      </c>
      <c r="BJ631" s="4">
        <v>25</v>
      </c>
      <c r="BK631" s="8">
        <v>728.23</v>
      </c>
      <c r="BL631" s="2" t="s">
        <v>4332</v>
      </c>
      <c r="BM631" s="7">
        <v>1</v>
      </c>
      <c r="BN631" s="7">
        <v>1</v>
      </c>
      <c r="BO631" s="4">
        <v>13</v>
      </c>
      <c r="BP631" s="8">
        <v>385.71</v>
      </c>
      <c r="BQ631" s="4">
        <v>28</v>
      </c>
      <c r="BR631" s="8">
        <v>830.76</v>
      </c>
      <c r="BS631" s="7">
        <v>-0.5357</v>
      </c>
      <c r="BT631" s="7">
        <v>-0.5357</v>
      </c>
      <c r="BU631" s="2" t="s">
        <v>239</v>
      </c>
      <c r="BV631" s="2" t="s">
        <v>226</v>
      </c>
      <c r="BW631" s="2" t="s">
        <v>229</v>
      </c>
      <c r="BX631" s="2" t="s">
        <v>254</v>
      </c>
      <c r="BY631" s="2" t="s">
        <v>241</v>
      </c>
      <c r="BZ631" s="2" t="s">
        <v>229</v>
      </c>
      <c r="CA631" s="4">
        <v>4</v>
      </c>
      <c r="CB631" s="8">
        <v>110.36</v>
      </c>
      <c r="CC631" s="4"/>
      <c r="CD631" s="8"/>
      <c r="CE631" s="7"/>
      <c r="CF631" s="7"/>
      <c r="CG631" s="2" t="s">
        <v>239</v>
      </c>
      <c r="CH631" s="2" t="s">
        <v>226</v>
      </c>
      <c r="CI631" s="2" t="s">
        <v>691</v>
      </c>
      <c r="CJ631" s="2" t="s">
        <v>1790</v>
      </c>
      <c r="CK631" s="2" t="s">
        <v>241</v>
      </c>
      <c r="CL631" s="2" t="s">
        <v>229</v>
      </c>
      <c r="CM631" s="4">
        <v>1</v>
      </c>
      <c r="CN631" s="8">
        <v>28.97</v>
      </c>
      <c r="CO631" s="4"/>
      <c r="CP631" s="8"/>
      <c r="CQ631" s="7"/>
      <c r="CR631" s="7"/>
      <c r="CS631" s="2" t="s">
        <v>239</v>
      </c>
      <c r="CT631" s="2" t="s">
        <v>226</v>
      </c>
      <c r="CU631" s="2" t="s">
        <v>923</v>
      </c>
      <c r="CV631" s="2" t="s">
        <v>770</v>
      </c>
      <c r="CW631" s="2" t="s">
        <v>241</v>
      </c>
      <c r="CX631" s="2" t="s">
        <v>229</v>
      </c>
      <c r="CY631" s="4"/>
      <c r="CZ631" s="8"/>
      <c r="DA631" s="4"/>
      <c r="DB631" s="8"/>
      <c r="DC631" s="7"/>
      <c r="DD631" s="7"/>
      <c r="DE631" s="2" t="s">
        <v>239</v>
      </c>
      <c r="DF631" s="2" t="s">
        <v>226</v>
      </c>
      <c r="DG631" s="2" t="s">
        <v>1851</v>
      </c>
      <c r="DH631" s="2" t="s">
        <v>4215</v>
      </c>
      <c r="DI631" s="2" t="s">
        <v>241</v>
      </c>
      <c r="DJ631" s="2" t="s">
        <v>229</v>
      </c>
      <c r="DK631" s="4"/>
      <c r="DL631" s="8"/>
      <c r="DM631" s="4"/>
      <c r="DN631" s="8"/>
      <c r="DO631" s="7"/>
      <c r="DP631" s="7"/>
      <c r="DQ631" s="2" t="s">
        <v>239</v>
      </c>
      <c r="DR631" s="2" t="s">
        <v>226</v>
      </c>
      <c r="DS631" s="2" t="s">
        <v>871</v>
      </c>
      <c r="DT631" s="2" t="s">
        <v>4218</v>
      </c>
      <c r="DU631" s="2" t="s">
        <v>241</v>
      </c>
      <c r="DV631" s="2" t="s">
        <v>229</v>
      </c>
      <c r="DW631" s="4">
        <v>3</v>
      </c>
      <c r="DX631" s="8">
        <v>82.8</v>
      </c>
      <c r="DY631" s="4"/>
      <c r="DZ631" s="8"/>
      <c r="EA631" s="7"/>
      <c r="EB631" s="7"/>
      <c r="EC631" s="2" t="s">
        <v>239</v>
      </c>
      <c r="ED631" s="2" t="s">
        <v>226</v>
      </c>
      <c r="EE631" s="2" t="s">
        <v>1347</v>
      </c>
      <c r="EF631" s="2" t="s">
        <v>743</v>
      </c>
      <c r="EG631" s="2" t="s">
        <v>241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239</v>
      </c>
      <c r="EP631" s="2" t="s">
        <v>226</v>
      </c>
      <c r="EQ631" s="2" t="s">
        <v>950</v>
      </c>
      <c r="ER631" s="2" t="s">
        <v>1789</v>
      </c>
      <c r="ES631" s="2" t="s">
        <v>241</v>
      </c>
      <c r="ET631" s="2" t="s">
        <v>229</v>
      </c>
      <c r="EU631" s="4"/>
      <c r="EV631" s="8"/>
      <c r="EW631" s="4"/>
      <c r="EX631" s="8"/>
      <c r="EY631" s="7"/>
      <c r="EZ631" s="7"/>
      <c r="FA631" s="2" t="s">
        <v>239</v>
      </c>
      <c r="FB631" s="2" t="s">
        <v>226</v>
      </c>
      <c r="FC631" s="2" t="s">
        <v>1349</v>
      </c>
      <c r="FD631" s="2" t="s">
        <v>2095</v>
      </c>
      <c r="FE631" s="2" t="s">
        <v>241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226</v>
      </c>
      <c r="FO631" s="2" t="s">
        <v>2025</v>
      </c>
      <c r="FP631" s="2" t="s">
        <v>958</v>
      </c>
      <c r="FQ631" s="2" t="s">
        <v>241</v>
      </c>
      <c r="FR631" s="2" t="s">
        <v>229</v>
      </c>
      <c r="FS631" s="4">
        <v>1</v>
      </c>
      <c r="FT631" s="8">
        <v>34.79</v>
      </c>
      <c r="FU631" s="4"/>
      <c r="FV631" s="8"/>
      <c r="FW631" s="7"/>
      <c r="FX631" s="7"/>
      <c r="FY631" s="2" t="s">
        <v>239</v>
      </c>
      <c r="FZ631" s="2" t="s">
        <v>226</v>
      </c>
      <c r="GA631" s="2" t="s">
        <v>327</v>
      </c>
      <c r="GB631" s="2" t="s">
        <v>1128</v>
      </c>
      <c r="GC631" s="2" t="s">
        <v>241</v>
      </c>
      <c r="GD631" s="2" t="s">
        <v>229</v>
      </c>
      <c r="GE631" s="4">
        <v>1</v>
      </c>
      <c r="GF631" s="8">
        <v>28.18</v>
      </c>
      <c r="GG631" s="4"/>
      <c r="GH631" s="8"/>
      <c r="GI631" s="7"/>
      <c r="GJ631" s="7"/>
      <c r="GK631" s="2" t="s">
        <v>239</v>
      </c>
      <c r="GL631" s="2" t="s">
        <v>226</v>
      </c>
      <c r="GM631" s="2" t="s">
        <v>707</v>
      </c>
      <c r="GN631" s="2" t="s">
        <v>808</v>
      </c>
      <c r="GO631" s="2" t="s">
        <v>241</v>
      </c>
      <c r="GP631" s="2" t="s">
        <v>229</v>
      </c>
      <c r="GQ631" s="4"/>
      <c r="GR631" s="8"/>
      <c r="GS631" s="4"/>
      <c r="GT631" s="8"/>
      <c r="GU631" s="7"/>
      <c r="GV631" s="7"/>
      <c r="GW631" s="2" t="s">
        <v>239</v>
      </c>
      <c r="GX631" s="2" t="s">
        <v>226</v>
      </c>
      <c r="GY631" s="2" t="s">
        <v>3944</v>
      </c>
      <c r="GZ631" s="2" t="s">
        <v>4333</v>
      </c>
      <c r="HA631" s="2" t="s">
        <v>241</v>
      </c>
      <c r="HB631" s="2" t="s">
        <v>229</v>
      </c>
      <c r="HC631" s="4"/>
      <c r="HD631" s="8"/>
      <c r="HE631" s="4"/>
      <c r="HF631" s="8"/>
      <c r="HG631" s="7"/>
      <c r="HH631" s="7"/>
      <c r="HI631" s="2" t="s">
        <v>714</v>
      </c>
      <c r="HJ631" s="2" t="s">
        <v>275</v>
      </c>
      <c r="HK631" s="2" t="s">
        <v>699</v>
      </c>
      <c r="HL631" s="2" t="s">
        <v>2018</v>
      </c>
      <c r="HM631" s="2" t="s">
        <v>241</v>
      </c>
      <c r="HN631" s="2" t="s">
        <v>229</v>
      </c>
      <c r="HO631" s="4">
        <v>2</v>
      </c>
      <c r="HP631" s="8">
        <v>57.42</v>
      </c>
      <c r="HQ631" s="4"/>
      <c r="HR631" s="8"/>
      <c r="HS631" s="7"/>
      <c r="HT631" s="7"/>
      <c r="HU631" s="2" t="s">
        <v>239</v>
      </c>
      <c r="HV631" s="2" t="s">
        <v>226</v>
      </c>
      <c r="HW631" s="2" t="s">
        <v>877</v>
      </c>
      <c r="HX631" s="2" t="s">
        <v>1791</v>
      </c>
      <c r="HY631" s="2" t="s">
        <v>241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266</v>
      </c>
      <c r="IH631" s="2" t="s">
        <v>226</v>
      </c>
      <c r="II631" s="2" t="s">
        <v>229</v>
      </c>
      <c r="IJ631" s="2" t="s">
        <v>229</v>
      </c>
      <c r="IK631" s="2" t="s">
        <v>241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267</v>
      </c>
      <c r="IT631" s="2" t="s">
        <v>226</v>
      </c>
      <c r="IU631" s="2" t="s">
        <v>229</v>
      </c>
      <c r="IV631" s="2" t="s">
        <v>229</v>
      </c>
      <c r="IW631" s="2" t="s">
        <v>241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239</v>
      </c>
      <c r="JF631" s="2" t="s">
        <v>226</v>
      </c>
      <c r="JG631" s="2" t="s">
        <v>268</v>
      </c>
      <c r="JH631" s="2" t="s">
        <v>2836</v>
      </c>
      <c r="JI631" s="2" t="s">
        <v>241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229</v>
      </c>
      <c r="JR631" s="2" t="s">
        <v>229</v>
      </c>
      <c r="JS631" s="2" t="s">
        <v>229</v>
      </c>
      <c r="JT631" s="2" t="s">
        <v>229</v>
      </c>
      <c r="JU631" s="2" t="s">
        <v>229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272</v>
      </c>
      <c r="KD631" s="2" t="s">
        <v>226</v>
      </c>
      <c r="KE631" s="2" t="s">
        <v>229</v>
      </c>
      <c r="KF631" s="2" t="s">
        <v>229</v>
      </c>
      <c r="KG631" s="2" t="s">
        <v>241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272</v>
      </c>
      <c r="KP631" s="2" t="s">
        <v>226</v>
      </c>
      <c r="KQ631" s="2" t="s">
        <v>229</v>
      </c>
      <c r="KR631" s="2" t="s">
        <v>229</v>
      </c>
      <c r="KS631" s="2" t="s">
        <v>241</v>
      </c>
      <c r="KT631" s="2" t="s">
        <v>229</v>
      </c>
      <c r="KU631" s="4"/>
      <c r="KV631" s="8"/>
      <c r="KW631" s="4"/>
      <c r="KX631" s="8"/>
      <c r="KY631" s="7"/>
      <c r="KZ631" s="7"/>
      <c r="LA631" s="2" t="s">
        <v>239</v>
      </c>
      <c r="LB631" s="2" t="s">
        <v>226</v>
      </c>
      <c r="LC631" s="2" t="s">
        <v>3944</v>
      </c>
      <c r="LD631" s="2" t="s">
        <v>2916</v>
      </c>
      <c r="LE631" s="2" t="s">
        <v>241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239</v>
      </c>
      <c r="LN631" s="2" t="s">
        <v>226</v>
      </c>
      <c r="LO631" s="2" t="s">
        <v>335</v>
      </c>
      <c r="LP631" s="2" t="s">
        <v>2865</v>
      </c>
      <c r="LQ631" s="2" t="s">
        <v>241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239</v>
      </c>
      <c r="LZ631" s="2" t="s">
        <v>275</v>
      </c>
      <c r="MA631" s="2" t="s">
        <v>895</v>
      </c>
      <c r="MB631" s="2" t="s">
        <v>1010</v>
      </c>
      <c r="MC631" s="2" t="s">
        <v>241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266</v>
      </c>
      <c r="ML631" s="2" t="s">
        <v>226</v>
      </c>
      <c r="MM631" s="2" t="s">
        <v>229</v>
      </c>
      <c r="MN631" s="2" t="s">
        <v>229</v>
      </c>
      <c r="MO631" s="2" t="s">
        <v>241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239</v>
      </c>
      <c r="MX631" s="2" t="s">
        <v>226</v>
      </c>
      <c r="MY631" s="2" t="s">
        <v>2194</v>
      </c>
      <c r="MZ631" s="2" t="s">
        <v>229</v>
      </c>
      <c r="NA631" s="2" t="s">
        <v>241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239</v>
      </c>
      <c r="NJ631" s="2" t="s">
        <v>260</v>
      </c>
      <c r="NK631" s="2" t="s">
        <v>1195</v>
      </c>
      <c r="NL631" s="2" t="s">
        <v>4334</v>
      </c>
      <c r="NM631" s="2" t="s">
        <v>241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272</v>
      </c>
      <c r="NV631" s="2" t="s">
        <v>226</v>
      </c>
      <c r="NW631" s="2" t="s">
        <v>229</v>
      </c>
      <c r="NX631" s="2" t="s">
        <v>229</v>
      </c>
      <c r="NY631" s="2" t="s">
        <v>241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266</v>
      </c>
      <c r="OH631" s="2" t="s">
        <v>226</v>
      </c>
      <c r="OI631" s="2" t="s">
        <v>229</v>
      </c>
      <c r="OJ631" s="2" t="s">
        <v>229</v>
      </c>
      <c r="OK631" s="2" t="s">
        <v>241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229</v>
      </c>
      <c r="OU631" s="2" t="s">
        <v>229</v>
      </c>
      <c r="OV631" s="2" t="s">
        <v>229</v>
      </c>
      <c r="OW631" s="2" t="s">
        <v>229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229</v>
      </c>
      <c r="PF631" s="2" t="s">
        <v>229</v>
      </c>
      <c r="PG631" s="2" t="s">
        <v>229</v>
      </c>
      <c r="PH631" s="2" t="s">
        <v>229</v>
      </c>
      <c r="PI631" s="2" t="s">
        <v>229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239</v>
      </c>
      <c r="PR631" s="2" t="s">
        <v>275</v>
      </c>
      <c r="PS631" s="2" t="s">
        <v>726</v>
      </c>
      <c r="PT631" s="2" t="s">
        <v>4334</v>
      </c>
      <c r="PU631" s="2" t="s">
        <v>241</v>
      </c>
      <c r="PV631" s="2" t="s">
        <v>229</v>
      </c>
      <c r="PW631" s="4"/>
      <c r="PX631" s="8"/>
      <c r="PY631" s="4"/>
      <c r="PZ631" s="8"/>
      <c r="QA631" s="7"/>
      <c r="QB631" s="7"/>
      <c r="QC631" s="2" t="s">
        <v>281</v>
      </c>
      <c r="QD631" s="2" t="s">
        <v>226</v>
      </c>
      <c r="QE631" s="2" t="s">
        <v>229</v>
      </c>
      <c r="QF631" s="2" t="s">
        <v>229</v>
      </c>
      <c r="QG631" s="2" t="s">
        <v>241</v>
      </c>
      <c r="QH631" s="2" t="s">
        <v>229</v>
      </c>
      <c r="QI631" s="4"/>
      <c r="QJ631" s="8"/>
      <c r="QK631" s="4"/>
      <c r="QL631" s="8"/>
      <c r="QM631" s="7"/>
      <c r="QN631" s="7"/>
      <c r="QO631" s="2" t="s">
        <v>272</v>
      </c>
      <c r="QP631" s="2" t="s">
        <v>226</v>
      </c>
      <c r="QQ631" s="2" t="s">
        <v>229</v>
      </c>
      <c r="QR631" s="2" t="s">
        <v>229</v>
      </c>
      <c r="QS631" s="2" t="s">
        <v>241</v>
      </c>
      <c r="QT631" s="2" t="s">
        <v>229</v>
      </c>
      <c r="QU631" s="4"/>
      <c r="QV631" s="8"/>
      <c r="QW631" s="4"/>
      <c r="QX631" s="8"/>
      <c r="QY631" s="7"/>
      <c r="QZ631" s="7"/>
      <c r="RA631" s="2" t="s">
        <v>239</v>
      </c>
      <c r="RB631" s="2" t="s">
        <v>275</v>
      </c>
      <c r="RC631" s="2" t="s">
        <v>338</v>
      </c>
      <c r="RD631" s="2" t="s">
        <v>1291</v>
      </c>
      <c r="RE631" s="2" t="s">
        <v>241</v>
      </c>
      <c r="RF631" s="2" t="s">
        <v>229</v>
      </c>
      <c r="RG631" s="4"/>
      <c r="RH631" s="8"/>
      <c r="RI631" s="4"/>
      <c r="RJ631" s="8"/>
      <c r="RK631" s="7"/>
      <c r="RL631" s="7"/>
      <c r="RM631" s="2" t="s">
        <v>229</v>
      </c>
      <c r="RN631" s="2" t="s">
        <v>229</v>
      </c>
      <c r="RO631" s="2" t="s">
        <v>229</v>
      </c>
      <c r="RP631" s="2" t="s">
        <v>229</v>
      </c>
      <c r="RQ631" s="2" t="s">
        <v>229</v>
      </c>
      <c r="RR631" s="2" t="s">
        <v>229</v>
      </c>
      <c r="RS631" s="4"/>
      <c r="RT631" s="8"/>
      <c r="RU631" s="4"/>
      <c r="RV631" s="8"/>
      <c r="RW631" s="7"/>
      <c r="RX631" s="7"/>
      <c r="RY631" s="2" t="s">
        <v>239</v>
      </c>
      <c r="RZ631" s="2" t="s">
        <v>275</v>
      </c>
      <c r="SA631" s="2" t="s">
        <v>914</v>
      </c>
      <c r="SB631" s="2" t="s">
        <v>743</v>
      </c>
      <c r="SC631" s="2" t="s">
        <v>241</v>
      </c>
      <c r="SD631" s="2" t="s">
        <v>229</v>
      </c>
      <c r="SE631" s="4">
        <v>109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>
        <v>100</v>
      </c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>
        <v>160</v>
      </c>
      <c r="US631" s="4"/>
      <c r="UT631" s="4"/>
      <c r="UU631" s="4"/>
      <c r="UV631" s="4"/>
      <c r="UW631" s="4"/>
      <c r="UX631" s="4"/>
      <c r="UY631" s="4"/>
      <c r="UZ631" s="4">
        <v>440</v>
      </c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</row>
    <row r="632">
      <c r="A632" s="2" t="s">
        <v>4335</v>
      </c>
      <c r="B632" s="2" t="s">
        <v>216</v>
      </c>
      <c r="C632" s="2" t="s">
        <v>4252</v>
      </c>
      <c r="D632" s="2" t="s">
        <v>218</v>
      </c>
      <c r="E632" s="2" t="s">
        <v>219</v>
      </c>
      <c r="F632" s="2" t="s">
        <v>1957</v>
      </c>
      <c r="G632" s="2" t="s">
        <v>4330</v>
      </c>
      <c r="H632" s="2" t="s">
        <v>2718</v>
      </c>
      <c r="I632" s="2" t="s">
        <v>1139</v>
      </c>
      <c r="J632" s="2" t="s">
        <v>285</v>
      </c>
      <c r="K632" s="2" t="s">
        <v>1140</v>
      </c>
      <c r="L632" s="3">
        <v>31.5</v>
      </c>
      <c r="M632" s="3">
        <v>33.08</v>
      </c>
      <c r="N632" s="3">
        <v>69.99</v>
      </c>
      <c r="O632" s="2" t="s">
        <v>226</v>
      </c>
      <c r="P632" s="2" t="s">
        <v>528</v>
      </c>
      <c r="Q632" s="2" t="s">
        <v>228</v>
      </c>
      <c r="R632" s="2" t="s">
        <v>229</v>
      </c>
      <c r="S632" s="2" t="s">
        <v>4331</v>
      </c>
      <c r="T632" s="2" t="s">
        <v>684</v>
      </c>
      <c r="U632" s="2" t="s">
        <v>286</v>
      </c>
      <c r="V632" s="2" t="s">
        <v>1142</v>
      </c>
      <c r="W632" s="2" t="s">
        <v>1009</v>
      </c>
      <c r="X632" s="2" t="s">
        <v>229</v>
      </c>
      <c r="Y632" s="2" t="s">
        <v>1342</v>
      </c>
      <c r="Z632" s="4">
        <v>181</v>
      </c>
      <c r="AA632" s="4">
        <f>=ROUNDDOWN(6.7037037037037,0)</f>
      </c>
      <c r="AB632" s="5">
        <v>27</v>
      </c>
      <c r="AC632" s="2" t="s">
        <v>637</v>
      </c>
      <c r="AD632" s="4">
        <v>370</v>
      </c>
      <c r="AE632" s="4">
        <v>780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>
        <v>26</v>
      </c>
      <c r="AQ632" s="8">
        <v>910.53</v>
      </c>
      <c r="AR632" s="4">
        <v>52</v>
      </c>
      <c r="AS632" s="8">
        <v>1833.25</v>
      </c>
      <c r="AT632" s="7">
        <v>-0.5</v>
      </c>
      <c r="AU632" s="7">
        <v>-0.5033</v>
      </c>
      <c r="AV632" s="4" t="s">
        <v>229</v>
      </c>
      <c r="AW632" s="8" t="s">
        <v>229</v>
      </c>
      <c r="AX632" s="4" t="s">
        <v>229</v>
      </c>
      <c r="AY632" s="8" t="s">
        <v>229</v>
      </c>
      <c r="AZ632" s="7" t="s">
        <v>229</v>
      </c>
      <c r="BA632" s="7" t="s">
        <v>229</v>
      </c>
      <c r="BB632" s="7">
        <v>0.5556</v>
      </c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 t="s">
        <v>229</v>
      </c>
      <c r="BJ632" s="4">
        <v>26</v>
      </c>
      <c r="BK632" s="8">
        <v>910.53</v>
      </c>
      <c r="BL632" s="2" t="s">
        <v>4336</v>
      </c>
      <c r="BM632" s="7">
        <v>1</v>
      </c>
      <c r="BN632" s="7">
        <v>1</v>
      </c>
      <c r="BO632" s="4">
        <v>13</v>
      </c>
      <c r="BP632" s="8">
        <v>469.3</v>
      </c>
      <c r="BQ632" s="4">
        <v>37</v>
      </c>
      <c r="BR632" s="8">
        <v>1335.7</v>
      </c>
      <c r="BS632" s="7">
        <v>-0.6486</v>
      </c>
      <c r="BT632" s="7">
        <v>-0.6486</v>
      </c>
      <c r="BU632" s="2" t="s">
        <v>239</v>
      </c>
      <c r="BV632" s="2" t="s">
        <v>226</v>
      </c>
      <c r="BW632" s="2" t="s">
        <v>229</v>
      </c>
      <c r="BX632" s="2" t="s">
        <v>1427</v>
      </c>
      <c r="BY632" s="2" t="s">
        <v>241</v>
      </c>
      <c r="BZ632" s="2" t="s">
        <v>229</v>
      </c>
      <c r="CA632" s="4">
        <v>4</v>
      </c>
      <c r="CB632" s="8">
        <v>132.44</v>
      </c>
      <c r="CC632" s="4">
        <v>7</v>
      </c>
      <c r="CD632" s="8">
        <v>231.77</v>
      </c>
      <c r="CE632" s="7">
        <v>-0.4286</v>
      </c>
      <c r="CF632" s="7">
        <v>-0.4286</v>
      </c>
      <c r="CG632" s="2" t="s">
        <v>239</v>
      </c>
      <c r="CH632" s="2" t="s">
        <v>226</v>
      </c>
      <c r="CI632" s="2" t="s">
        <v>691</v>
      </c>
      <c r="CJ632" s="2" t="s">
        <v>1790</v>
      </c>
      <c r="CK632" s="2" t="s">
        <v>241</v>
      </c>
      <c r="CL632" s="2" t="s">
        <v>229</v>
      </c>
      <c r="CM632" s="4"/>
      <c r="CN632" s="8"/>
      <c r="CO632" s="4">
        <v>1</v>
      </c>
      <c r="CP632" s="8">
        <v>34.77</v>
      </c>
      <c r="CQ632" s="7">
        <v>-1</v>
      </c>
      <c r="CR632" s="7">
        <v>-1</v>
      </c>
      <c r="CS632" s="2" t="s">
        <v>239</v>
      </c>
      <c r="CT632" s="2" t="s">
        <v>226</v>
      </c>
      <c r="CU632" s="2" t="s">
        <v>923</v>
      </c>
      <c r="CV632" s="2" t="s">
        <v>1790</v>
      </c>
      <c r="CW632" s="2" t="s">
        <v>241</v>
      </c>
      <c r="CX632" s="2" t="s">
        <v>229</v>
      </c>
      <c r="CY632" s="4"/>
      <c r="CZ632" s="8"/>
      <c r="DA632" s="4"/>
      <c r="DB632" s="8"/>
      <c r="DC632" s="7"/>
      <c r="DD632" s="7"/>
      <c r="DE632" s="2" t="s">
        <v>239</v>
      </c>
      <c r="DF632" s="2" t="s">
        <v>226</v>
      </c>
      <c r="DG632" s="2" t="s">
        <v>1851</v>
      </c>
      <c r="DH632" s="2" t="s">
        <v>778</v>
      </c>
      <c r="DI632" s="2" t="s">
        <v>241</v>
      </c>
      <c r="DJ632" s="2" t="s">
        <v>229</v>
      </c>
      <c r="DK632" s="4"/>
      <c r="DL632" s="8"/>
      <c r="DM632" s="4"/>
      <c r="DN632" s="8"/>
      <c r="DO632" s="7"/>
      <c r="DP632" s="7"/>
      <c r="DQ632" s="2" t="s">
        <v>239</v>
      </c>
      <c r="DR632" s="2" t="s">
        <v>226</v>
      </c>
      <c r="DS632" s="2" t="s">
        <v>871</v>
      </c>
      <c r="DT632" s="2" t="s">
        <v>4218</v>
      </c>
      <c r="DU632" s="2" t="s">
        <v>241</v>
      </c>
      <c r="DV632" s="2" t="s">
        <v>229</v>
      </c>
      <c r="DW632" s="4">
        <v>3</v>
      </c>
      <c r="DX632" s="8">
        <v>98.7</v>
      </c>
      <c r="DY632" s="4"/>
      <c r="DZ632" s="8"/>
      <c r="EA632" s="7"/>
      <c r="EB632" s="7"/>
      <c r="EC632" s="2" t="s">
        <v>239</v>
      </c>
      <c r="ED632" s="2" t="s">
        <v>226</v>
      </c>
      <c r="EE632" s="2" t="s">
        <v>1347</v>
      </c>
      <c r="EF632" s="2" t="s">
        <v>743</v>
      </c>
      <c r="EG632" s="2" t="s">
        <v>241</v>
      </c>
      <c r="EH632" s="2" t="s">
        <v>229</v>
      </c>
      <c r="EI632" s="4">
        <v>2</v>
      </c>
      <c r="EJ632" s="8">
        <v>69.46</v>
      </c>
      <c r="EK632" s="4">
        <v>2</v>
      </c>
      <c r="EL632" s="8">
        <v>69.46</v>
      </c>
      <c r="EM632" s="7"/>
      <c r="EN632" s="7"/>
      <c r="EO632" s="2" t="s">
        <v>239</v>
      </c>
      <c r="EP632" s="2" t="s">
        <v>226</v>
      </c>
      <c r="EQ632" s="2" t="s">
        <v>950</v>
      </c>
      <c r="ER632" s="2" t="s">
        <v>699</v>
      </c>
      <c r="ES632" s="2" t="s">
        <v>241</v>
      </c>
      <c r="ET632" s="2" t="s">
        <v>229</v>
      </c>
      <c r="EU632" s="4"/>
      <c r="EV632" s="8"/>
      <c r="EW632" s="4">
        <v>1</v>
      </c>
      <c r="EX632" s="8">
        <v>32.81</v>
      </c>
      <c r="EY632" s="7">
        <v>-1</v>
      </c>
      <c r="EZ632" s="7">
        <v>-1</v>
      </c>
      <c r="FA632" s="2" t="s">
        <v>239</v>
      </c>
      <c r="FB632" s="2" t="s">
        <v>226</v>
      </c>
      <c r="FC632" s="2" t="s">
        <v>1349</v>
      </c>
      <c r="FD632" s="2" t="s">
        <v>1362</v>
      </c>
      <c r="FE632" s="2" t="s">
        <v>241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226</v>
      </c>
      <c r="FO632" s="2" t="s">
        <v>2025</v>
      </c>
      <c r="FP632" s="2" t="s">
        <v>3955</v>
      </c>
      <c r="FQ632" s="2" t="s">
        <v>241</v>
      </c>
      <c r="FR632" s="2" t="s">
        <v>229</v>
      </c>
      <c r="FS632" s="4">
        <v>1</v>
      </c>
      <c r="FT632" s="8">
        <v>38.56</v>
      </c>
      <c r="FU632" s="4"/>
      <c r="FV632" s="8"/>
      <c r="FW632" s="7"/>
      <c r="FX632" s="7"/>
      <c r="FY632" s="2" t="s">
        <v>239</v>
      </c>
      <c r="FZ632" s="2" t="s">
        <v>226</v>
      </c>
      <c r="GA632" s="2" t="s">
        <v>327</v>
      </c>
      <c r="GB632" s="2" t="s">
        <v>1119</v>
      </c>
      <c r="GC632" s="2" t="s">
        <v>241</v>
      </c>
      <c r="GD632" s="2" t="s">
        <v>229</v>
      </c>
      <c r="GE632" s="4"/>
      <c r="GF632" s="8"/>
      <c r="GG632" s="4"/>
      <c r="GH632" s="8"/>
      <c r="GI632" s="7"/>
      <c r="GJ632" s="7"/>
      <c r="GK632" s="2" t="s">
        <v>714</v>
      </c>
      <c r="GL632" s="2" t="s">
        <v>275</v>
      </c>
      <c r="GM632" s="2" t="s">
        <v>707</v>
      </c>
      <c r="GN632" s="2" t="s">
        <v>236</v>
      </c>
      <c r="GO632" s="2" t="s">
        <v>241</v>
      </c>
      <c r="GP632" s="2" t="s">
        <v>229</v>
      </c>
      <c r="GQ632" s="4">
        <v>2</v>
      </c>
      <c r="GR632" s="8">
        <v>67.62</v>
      </c>
      <c r="GS632" s="4">
        <v>1</v>
      </c>
      <c r="GT632" s="8">
        <v>33.81</v>
      </c>
      <c r="GU632" s="7">
        <v>1</v>
      </c>
      <c r="GV632" s="7">
        <v>1</v>
      </c>
      <c r="GW632" s="2" t="s">
        <v>239</v>
      </c>
      <c r="GX632" s="2" t="s">
        <v>226</v>
      </c>
      <c r="GY632" s="2" t="s">
        <v>743</v>
      </c>
      <c r="GZ632" s="2" t="s">
        <v>912</v>
      </c>
      <c r="HA632" s="2" t="s">
        <v>241</v>
      </c>
      <c r="HB632" s="2" t="s">
        <v>229</v>
      </c>
      <c r="HC632" s="4"/>
      <c r="HD632" s="8"/>
      <c r="HE632" s="4">
        <v>2</v>
      </c>
      <c r="HF632" s="8">
        <v>60.48</v>
      </c>
      <c r="HG632" s="7">
        <v>-1</v>
      </c>
      <c r="HH632" s="7">
        <v>-1</v>
      </c>
      <c r="HI632" s="2" t="s">
        <v>714</v>
      </c>
      <c r="HJ632" s="2" t="s">
        <v>275</v>
      </c>
      <c r="HK632" s="2" t="s">
        <v>699</v>
      </c>
      <c r="HL632" s="2" t="s">
        <v>949</v>
      </c>
      <c r="HM632" s="2" t="s">
        <v>241</v>
      </c>
      <c r="HN632" s="2" t="s">
        <v>229</v>
      </c>
      <c r="HO632" s="4">
        <v>1</v>
      </c>
      <c r="HP632" s="8">
        <v>34.45</v>
      </c>
      <c r="HQ632" s="4">
        <v>1</v>
      </c>
      <c r="HR632" s="8">
        <v>34.45</v>
      </c>
      <c r="HS632" s="7"/>
      <c r="HT632" s="7"/>
      <c r="HU632" s="2" t="s">
        <v>239</v>
      </c>
      <c r="HV632" s="2" t="s">
        <v>226</v>
      </c>
      <c r="HW632" s="2" t="s">
        <v>877</v>
      </c>
      <c r="HX632" s="2" t="s">
        <v>743</v>
      </c>
      <c r="HY632" s="2" t="s">
        <v>241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266</v>
      </c>
      <c r="IH632" s="2" t="s">
        <v>226</v>
      </c>
      <c r="II632" s="2" t="s">
        <v>229</v>
      </c>
      <c r="IJ632" s="2" t="s">
        <v>229</v>
      </c>
      <c r="IK632" s="2" t="s">
        <v>241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267</v>
      </c>
      <c r="IT632" s="2" t="s">
        <v>226</v>
      </c>
      <c r="IU632" s="2" t="s">
        <v>229</v>
      </c>
      <c r="IV632" s="2" t="s">
        <v>229</v>
      </c>
      <c r="IW632" s="2" t="s">
        <v>241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239</v>
      </c>
      <c r="JF632" s="2" t="s">
        <v>226</v>
      </c>
      <c r="JG632" s="2" t="s">
        <v>268</v>
      </c>
      <c r="JH632" s="2" t="s">
        <v>367</v>
      </c>
      <c r="JI632" s="2" t="s">
        <v>241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229</v>
      </c>
      <c r="JR632" s="2" t="s">
        <v>229</v>
      </c>
      <c r="JS632" s="2" t="s">
        <v>229</v>
      </c>
      <c r="JT632" s="2" t="s">
        <v>229</v>
      </c>
      <c r="JU632" s="2" t="s">
        <v>229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272</v>
      </c>
      <c r="KD632" s="2" t="s">
        <v>226</v>
      </c>
      <c r="KE632" s="2" t="s">
        <v>229</v>
      </c>
      <c r="KF632" s="2" t="s">
        <v>229</v>
      </c>
      <c r="KG632" s="2" t="s">
        <v>241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272</v>
      </c>
      <c r="KP632" s="2" t="s">
        <v>226</v>
      </c>
      <c r="KQ632" s="2" t="s">
        <v>229</v>
      </c>
      <c r="KR632" s="2" t="s">
        <v>229</v>
      </c>
      <c r="KS632" s="2" t="s">
        <v>241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239</v>
      </c>
      <c r="LB632" s="2" t="s">
        <v>226</v>
      </c>
      <c r="LC632" s="2" t="s">
        <v>752</v>
      </c>
      <c r="LD632" s="2" t="s">
        <v>2994</v>
      </c>
      <c r="LE632" s="2" t="s">
        <v>241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239</v>
      </c>
      <c r="LN632" s="2" t="s">
        <v>226</v>
      </c>
      <c r="LO632" s="2" t="s">
        <v>2973</v>
      </c>
      <c r="LP632" s="2" t="s">
        <v>229</v>
      </c>
      <c r="LQ632" s="2" t="s">
        <v>241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239</v>
      </c>
      <c r="LZ632" s="2" t="s">
        <v>275</v>
      </c>
      <c r="MA632" s="2" t="s">
        <v>895</v>
      </c>
      <c r="MB632" s="2" t="s">
        <v>4337</v>
      </c>
      <c r="MC632" s="2" t="s">
        <v>241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266</v>
      </c>
      <c r="ML632" s="2" t="s">
        <v>226</v>
      </c>
      <c r="MM632" s="2" t="s">
        <v>229</v>
      </c>
      <c r="MN632" s="2" t="s">
        <v>229</v>
      </c>
      <c r="MO632" s="2" t="s">
        <v>241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226</v>
      </c>
      <c r="MY632" s="2" t="s">
        <v>2194</v>
      </c>
      <c r="MZ632" s="2" t="s">
        <v>229</v>
      </c>
      <c r="NA632" s="2" t="s">
        <v>241</v>
      </c>
      <c r="NB632" s="2" t="s">
        <v>229</v>
      </c>
      <c r="NC632" s="4"/>
      <c r="ND632" s="8"/>
      <c r="NE632" s="4"/>
      <c r="NF632" s="8"/>
      <c r="NG632" s="7"/>
      <c r="NH632" s="7"/>
      <c r="NI632" s="2" t="s">
        <v>239</v>
      </c>
      <c r="NJ632" s="2" t="s">
        <v>260</v>
      </c>
      <c r="NK632" s="2" t="s">
        <v>1195</v>
      </c>
      <c r="NL632" s="2" t="s">
        <v>1785</v>
      </c>
      <c r="NM632" s="2" t="s">
        <v>241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272</v>
      </c>
      <c r="NV632" s="2" t="s">
        <v>226</v>
      </c>
      <c r="NW632" s="2" t="s">
        <v>229</v>
      </c>
      <c r="NX632" s="2" t="s">
        <v>229</v>
      </c>
      <c r="NY632" s="2" t="s">
        <v>241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266</v>
      </c>
      <c r="OH632" s="2" t="s">
        <v>226</v>
      </c>
      <c r="OI632" s="2" t="s">
        <v>229</v>
      </c>
      <c r="OJ632" s="2" t="s">
        <v>229</v>
      </c>
      <c r="OK632" s="2" t="s">
        <v>241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229</v>
      </c>
      <c r="OT632" s="2" t="s">
        <v>229</v>
      </c>
      <c r="OU632" s="2" t="s">
        <v>229</v>
      </c>
      <c r="OV632" s="2" t="s">
        <v>229</v>
      </c>
      <c r="OW632" s="2" t="s">
        <v>229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229</v>
      </c>
      <c r="PF632" s="2" t="s">
        <v>229</v>
      </c>
      <c r="PG632" s="2" t="s">
        <v>229</v>
      </c>
      <c r="PH632" s="2" t="s">
        <v>229</v>
      </c>
      <c r="PI632" s="2" t="s">
        <v>229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239</v>
      </c>
      <c r="PR632" s="2" t="s">
        <v>275</v>
      </c>
      <c r="PS632" s="2" t="s">
        <v>726</v>
      </c>
      <c r="PT632" s="2" t="s">
        <v>3956</v>
      </c>
      <c r="PU632" s="2" t="s">
        <v>241</v>
      </c>
      <c r="PV632" s="2" t="s">
        <v>229</v>
      </c>
      <c r="PW632" s="4"/>
      <c r="PX632" s="8"/>
      <c r="PY632" s="4"/>
      <c r="PZ632" s="8"/>
      <c r="QA632" s="7"/>
      <c r="QB632" s="7"/>
      <c r="QC632" s="2" t="s">
        <v>281</v>
      </c>
      <c r="QD632" s="2" t="s">
        <v>226</v>
      </c>
      <c r="QE632" s="2" t="s">
        <v>229</v>
      </c>
      <c r="QF632" s="2" t="s">
        <v>229</v>
      </c>
      <c r="QG632" s="2" t="s">
        <v>241</v>
      </c>
      <c r="QH632" s="2" t="s">
        <v>229</v>
      </c>
      <c r="QI632" s="4"/>
      <c r="QJ632" s="8"/>
      <c r="QK632" s="4"/>
      <c r="QL632" s="8"/>
      <c r="QM632" s="7"/>
      <c r="QN632" s="7"/>
      <c r="QO632" s="2" t="s">
        <v>272</v>
      </c>
      <c r="QP632" s="2" t="s">
        <v>226</v>
      </c>
      <c r="QQ632" s="2" t="s">
        <v>229</v>
      </c>
      <c r="QR632" s="2" t="s">
        <v>229</v>
      </c>
      <c r="QS632" s="2" t="s">
        <v>241</v>
      </c>
      <c r="QT632" s="2" t="s">
        <v>229</v>
      </c>
      <c r="QU632" s="4"/>
      <c r="QV632" s="8"/>
      <c r="QW632" s="4"/>
      <c r="QX632" s="8"/>
      <c r="QY632" s="7"/>
      <c r="QZ632" s="7"/>
      <c r="RA632" s="2" t="s">
        <v>239</v>
      </c>
      <c r="RB632" s="2" t="s">
        <v>275</v>
      </c>
      <c r="RC632" s="2" t="s">
        <v>338</v>
      </c>
      <c r="RD632" s="2" t="s">
        <v>229</v>
      </c>
      <c r="RE632" s="2" t="s">
        <v>241</v>
      </c>
      <c r="RF632" s="2" t="s">
        <v>229</v>
      </c>
      <c r="RG632" s="4"/>
      <c r="RH632" s="8"/>
      <c r="RI632" s="4"/>
      <c r="RJ632" s="8"/>
      <c r="RK632" s="7"/>
      <c r="RL632" s="7"/>
      <c r="RM632" s="2" t="s">
        <v>229</v>
      </c>
      <c r="RN632" s="2" t="s">
        <v>229</v>
      </c>
      <c r="RO632" s="2" t="s">
        <v>229</v>
      </c>
      <c r="RP632" s="2" t="s">
        <v>229</v>
      </c>
      <c r="RQ632" s="2" t="s">
        <v>229</v>
      </c>
      <c r="RR632" s="2" t="s">
        <v>229</v>
      </c>
      <c r="RS632" s="4"/>
      <c r="RT632" s="8"/>
      <c r="RU632" s="4"/>
      <c r="RV632" s="8"/>
      <c r="RW632" s="7"/>
      <c r="RX632" s="7"/>
      <c r="RY632" s="2" t="s">
        <v>239</v>
      </c>
      <c r="RZ632" s="2" t="s">
        <v>275</v>
      </c>
      <c r="SA632" s="2" t="s">
        <v>914</v>
      </c>
      <c r="SB632" s="2" t="s">
        <v>743</v>
      </c>
      <c r="SC632" s="2" t="s">
        <v>241</v>
      </c>
      <c r="SD632" s="2" t="s">
        <v>229</v>
      </c>
      <c r="SE632" s="4">
        <v>181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>
        <v>370</v>
      </c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>
        <v>170</v>
      </c>
      <c r="US632" s="4"/>
      <c r="UT632" s="4"/>
      <c r="UU632" s="4"/>
      <c r="UV632" s="4"/>
      <c r="UW632" s="4"/>
      <c r="UX632" s="4"/>
      <c r="UY632" s="4"/>
      <c r="UZ632" s="4">
        <v>240</v>
      </c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</row>
    <row r="633">
      <c r="A633" s="2" t="s">
        <v>4338</v>
      </c>
      <c r="B633" s="2" t="s">
        <v>216</v>
      </c>
      <c r="C633" s="2" t="s">
        <v>4252</v>
      </c>
      <c r="D633" s="2" t="s">
        <v>218</v>
      </c>
      <c r="E633" s="2" t="s">
        <v>219</v>
      </c>
      <c r="F633" s="2" t="s">
        <v>4339</v>
      </c>
      <c r="G633" s="2" t="s">
        <v>4340</v>
      </c>
      <c r="H633" s="2" t="s">
        <v>4341</v>
      </c>
      <c r="I633" s="2" t="s">
        <v>4342</v>
      </c>
      <c r="J633" s="2" t="s">
        <v>224</v>
      </c>
      <c r="K633" s="2" t="s">
        <v>1070</v>
      </c>
      <c r="L633" s="3">
        <v>31.05</v>
      </c>
      <c r="M633" s="3">
        <v>32.6</v>
      </c>
      <c r="N633" s="3">
        <v>59.99</v>
      </c>
      <c r="O633" s="2" t="s">
        <v>226</v>
      </c>
      <c r="P633" s="2" t="s">
        <v>413</v>
      </c>
      <c r="Q633" s="2" t="s">
        <v>228</v>
      </c>
      <c r="R633" s="2" t="s">
        <v>229</v>
      </c>
      <c r="S633" s="2" t="s">
        <v>4343</v>
      </c>
      <c r="T633" s="2" t="s">
        <v>684</v>
      </c>
      <c r="U633" s="2" t="s">
        <v>232</v>
      </c>
      <c r="V633" s="2" t="s">
        <v>1008</v>
      </c>
      <c r="W633" s="2" t="s">
        <v>686</v>
      </c>
      <c r="X633" s="2" t="s">
        <v>1009</v>
      </c>
      <c r="Y633" s="2" t="s">
        <v>3833</v>
      </c>
      <c r="Z633" s="4">
        <v>201</v>
      </c>
      <c r="AA633" s="4">
        <f>=ROUNDDOWN(11.1666666666667,0)</f>
      </c>
      <c r="AB633" s="5">
        <v>18</v>
      </c>
      <c r="AC633" s="2" t="s">
        <v>3312</v>
      </c>
      <c r="AD633" s="4">
        <v>120</v>
      </c>
      <c r="AE633" s="4">
        <v>530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>
        <v>12</v>
      </c>
      <c r="AQ633" s="8">
        <v>419.4</v>
      </c>
      <c r="AR633" s="4">
        <v>17</v>
      </c>
      <c r="AS633" s="8">
        <v>616.65</v>
      </c>
      <c r="AT633" s="7">
        <v>-0.2941</v>
      </c>
      <c r="AU633" s="7">
        <v>-0.3199</v>
      </c>
      <c r="AV633" s="4">
        <v>32</v>
      </c>
      <c r="AW633" s="8">
        <v>1242.04</v>
      </c>
      <c r="AX633" s="4">
        <v>44</v>
      </c>
      <c r="AY633" s="8">
        <v>1786.64</v>
      </c>
      <c r="AZ633" s="7">
        <v>-0.2727</v>
      </c>
      <c r="BA633" s="7">
        <v>-0.3048</v>
      </c>
      <c r="BB633" s="7">
        <v>0.3377</v>
      </c>
      <c r="BC633" s="4">
        <v>32</v>
      </c>
      <c r="BD633" s="8">
        <v>1242.04</v>
      </c>
      <c r="BE633" s="4">
        <v>51</v>
      </c>
      <c r="BF633" s="8">
        <v>1916.84</v>
      </c>
      <c r="BG633" s="7">
        <v>-0.3725</v>
      </c>
      <c r="BH633" s="7">
        <v>-0.352</v>
      </c>
      <c r="BI633" s="7">
        <v>1</v>
      </c>
      <c r="BJ633" s="4">
        <v>12</v>
      </c>
      <c r="BK633" s="8">
        <v>419.4</v>
      </c>
      <c r="BL633" s="2" t="s">
        <v>4344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239</v>
      </c>
      <c r="BV633" s="2" t="s">
        <v>226</v>
      </c>
      <c r="BW633" s="2" t="s">
        <v>229</v>
      </c>
      <c r="BX633" s="2" t="s">
        <v>1045</v>
      </c>
      <c r="BY633" s="2" t="s">
        <v>241</v>
      </c>
      <c r="BZ633" s="2" t="s">
        <v>229</v>
      </c>
      <c r="CA633" s="4">
        <v>1</v>
      </c>
      <c r="CB633" s="8">
        <v>37.8</v>
      </c>
      <c r="CC633" s="4">
        <v>1</v>
      </c>
      <c r="CD633" s="8">
        <v>37.8</v>
      </c>
      <c r="CE633" s="7"/>
      <c r="CF633" s="7"/>
      <c r="CG633" s="2" t="s">
        <v>239</v>
      </c>
      <c r="CH633" s="2" t="s">
        <v>226</v>
      </c>
      <c r="CI633" s="2" t="s">
        <v>1374</v>
      </c>
      <c r="CJ633" s="2" t="s">
        <v>546</v>
      </c>
      <c r="CK633" s="2" t="s">
        <v>241</v>
      </c>
      <c r="CL633" s="2" t="s">
        <v>229</v>
      </c>
      <c r="CM633" s="4">
        <v>1</v>
      </c>
      <c r="CN633" s="8">
        <v>39.11</v>
      </c>
      <c r="CO633" s="4">
        <v>3</v>
      </c>
      <c r="CP633" s="8">
        <v>117.33</v>
      </c>
      <c r="CQ633" s="7">
        <v>-0.6667</v>
      </c>
      <c r="CR633" s="7">
        <v>-0.6667</v>
      </c>
      <c r="CS633" s="2" t="s">
        <v>239</v>
      </c>
      <c r="CT633" s="2" t="s">
        <v>226</v>
      </c>
      <c r="CU633" s="2" t="s">
        <v>3833</v>
      </c>
      <c r="CV633" s="2" t="s">
        <v>4345</v>
      </c>
      <c r="CW633" s="2" t="s">
        <v>241</v>
      </c>
      <c r="CX633" s="2" t="s">
        <v>229</v>
      </c>
      <c r="CY633" s="4">
        <v>3</v>
      </c>
      <c r="CZ633" s="8">
        <v>85.41</v>
      </c>
      <c r="DA633" s="4">
        <v>1</v>
      </c>
      <c r="DB633" s="8">
        <v>36.81</v>
      </c>
      <c r="DC633" s="7">
        <v>2</v>
      </c>
      <c r="DD633" s="7">
        <v>1.3203</v>
      </c>
      <c r="DE633" s="2" t="s">
        <v>239</v>
      </c>
      <c r="DF633" s="2" t="s">
        <v>226</v>
      </c>
      <c r="DG633" s="2" t="s">
        <v>415</v>
      </c>
      <c r="DH633" s="2" t="s">
        <v>3187</v>
      </c>
      <c r="DI633" s="2" t="s">
        <v>241</v>
      </c>
      <c r="DJ633" s="2" t="s">
        <v>229</v>
      </c>
      <c r="DK633" s="4"/>
      <c r="DL633" s="8"/>
      <c r="DM633" s="4">
        <v>3</v>
      </c>
      <c r="DN633" s="8">
        <v>108.66</v>
      </c>
      <c r="DO633" s="7">
        <v>-1</v>
      </c>
      <c r="DP633" s="7">
        <v>-1</v>
      </c>
      <c r="DQ633" s="2" t="s">
        <v>239</v>
      </c>
      <c r="DR633" s="2" t="s">
        <v>226</v>
      </c>
      <c r="DS633" s="2" t="s">
        <v>1300</v>
      </c>
      <c r="DT633" s="2" t="s">
        <v>1613</v>
      </c>
      <c r="DU633" s="2" t="s">
        <v>241</v>
      </c>
      <c r="DV633" s="2" t="s">
        <v>229</v>
      </c>
      <c r="DW633" s="4">
        <v>1</v>
      </c>
      <c r="DX633" s="8">
        <v>38.99</v>
      </c>
      <c r="DY633" s="4"/>
      <c r="DZ633" s="8"/>
      <c r="EA633" s="7"/>
      <c r="EB633" s="7"/>
      <c r="EC633" s="2" t="s">
        <v>239</v>
      </c>
      <c r="ED633" s="2" t="s">
        <v>226</v>
      </c>
      <c r="EE633" s="2" t="s">
        <v>1374</v>
      </c>
      <c r="EF633" s="2" t="s">
        <v>998</v>
      </c>
      <c r="EG633" s="2" t="s">
        <v>241</v>
      </c>
      <c r="EH633" s="2" t="s">
        <v>229</v>
      </c>
      <c r="EI633" s="4">
        <v>2</v>
      </c>
      <c r="EJ633" s="8">
        <v>76.08</v>
      </c>
      <c r="EK633" s="4"/>
      <c r="EL633" s="8"/>
      <c r="EM633" s="7"/>
      <c r="EN633" s="7"/>
      <c r="EO633" s="2" t="s">
        <v>239</v>
      </c>
      <c r="EP633" s="2" t="s">
        <v>226</v>
      </c>
      <c r="EQ633" s="2" t="s">
        <v>1015</v>
      </c>
      <c r="ER633" s="2" t="s">
        <v>400</v>
      </c>
      <c r="ES633" s="2" t="s">
        <v>241</v>
      </c>
      <c r="ET633" s="2" t="s">
        <v>229</v>
      </c>
      <c r="EU633" s="4">
        <v>3</v>
      </c>
      <c r="EV633" s="8">
        <v>82.02</v>
      </c>
      <c r="EW633" s="4">
        <v>6</v>
      </c>
      <c r="EX633" s="8">
        <v>205.08</v>
      </c>
      <c r="EY633" s="7">
        <v>-0.5</v>
      </c>
      <c r="EZ633" s="7">
        <v>-0.6001</v>
      </c>
      <c r="FA633" s="2" t="s">
        <v>239</v>
      </c>
      <c r="FB633" s="2" t="s">
        <v>226</v>
      </c>
      <c r="FC633" s="2" t="s">
        <v>3833</v>
      </c>
      <c r="FD633" s="2" t="s">
        <v>3189</v>
      </c>
      <c r="FE633" s="2" t="s">
        <v>241</v>
      </c>
      <c r="FF633" s="2" t="s">
        <v>229</v>
      </c>
      <c r="FG633" s="4">
        <v>1</v>
      </c>
      <c r="FH633" s="8">
        <v>59.99</v>
      </c>
      <c r="FI633" s="4"/>
      <c r="FJ633" s="8"/>
      <c r="FK633" s="7"/>
      <c r="FL633" s="7"/>
      <c r="FM633" s="2" t="s">
        <v>239</v>
      </c>
      <c r="FN633" s="2" t="s">
        <v>226</v>
      </c>
      <c r="FO633" s="2" t="s">
        <v>3833</v>
      </c>
      <c r="FP633" s="2" t="s">
        <v>4345</v>
      </c>
      <c r="FQ633" s="2" t="s">
        <v>241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226</v>
      </c>
      <c r="GA633" s="2" t="s">
        <v>856</v>
      </c>
      <c r="GB633" s="2" t="s">
        <v>229</v>
      </c>
      <c r="GC633" s="2" t="s">
        <v>241</v>
      </c>
      <c r="GD633" s="2" t="s">
        <v>229</v>
      </c>
      <c r="GE633" s="4"/>
      <c r="GF633" s="8"/>
      <c r="GG633" s="4">
        <v>3</v>
      </c>
      <c r="GH633" s="8">
        <v>110.97</v>
      </c>
      <c r="GI633" s="7">
        <v>-1</v>
      </c>
      <c r="GJ633" s="7">
        <v>-1</v>
      </c>
      <c r="GK633" s="2" t="s">
        <v>239</v>
      </c>
      <c r="GL633" s="2" t="s">
        <v>226</v>
      </c>
      <c r="GM633" s="2" t="s">
        <v>1267</v>
      </c>
      <c r="GN633" s="2" t="s">
        <v>320</v>
      </c>
      <c r="GO633" s="2" t="s">
        <v>241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239</v>
      </c>
      <c r="GX633" s="2" t="s">
        <v>226</v>
      </c>
      <c r="GY633" s="2" t="s">
        <v>1374</v>
      </c>
      <c r="GZ633" s="2" t="s">
        <v>3822</v>
      </c>
      <c r="HA633" s="2" t="s">
        <v>241</v>
      </c>
      <c r="HB633" s="2" t="s">
        <v>229</v>
      </c>
      <c r="HC633" s="4"/>
      <c r="HD633" s="8"/>
      <c r="HE633" s="4"/>
      <c r="HF633" s="8"/>
      <c r="HG633" s="7"/>
      <c r="HH633" s="7"/>
      <c r="HI633" s="2" t="s">
        <v>239</v>
      </c>
      <c r="HJ633" s="2" t="s">
        <v>275</v>
      </c>
      <c r="HK633" s="2" t="s">
        <v>1374</v>
      </c>
      <c r="HL633" s="2" t="s">
        <v>1318</v>
      </c>
      <c r="HM633" s="2" t="s">
        <v>241</v>
      </c>
      <c r="HN633" s="2" t="s">
        <v>263</v>
      </c>
      <c r="HO633" s="4"/>
      <c r="HP633" s="8"/>
      <c r="HQ633" s="4"/>
      <c r="HR633" s="8"/>
      <c r="HS633" s="7"/>
      <c r="HT633" s="7"/>
      <c r="HU633" s="2" t="s">
        <v>239</v>
      </c>
      <c r="HV633" s="2" t="s">
        <v>226</v>
      </c>
      <c r="HW633" s="2" t="s">
        <v>1311</v>
      </c>
      <c r="HX633" s="2" t="s">
        <v>229</v>
      </c>
      <c r="HY633" s="2" t="s">
        <v>241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266</v>
      </c>
      <c r="IH633" s="2" t="s">
        <v>226</v>
      </c>
      <c r="II633" s="2" t="s">
        <v>229</v>
      </c>
      <c r="IJ633" s="2" t="s">
        <v>229</v>
      </c>
      <c r="IK633" s="2" t="s">
        <v>241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239</v>
      </c>
      <c r="IT633" s="2" t="s">
        <v>226</v>
      </c>
      <c r="IU633" s="2" t="s">
        <v>976</v>
      </c>
      <c r="IV633" s="2" t="s">
        <v>3175</v>
      </c>
      <c r="IW633" s="2" t="s">
        <v>241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239</v>
      </c>
      <c r="JF633" s="2" t="s">
        <v>226</v>
      </c>
      <c r="JG633" s="2" t="s">
        <v>268</v>
      </c>
      <c r="JH633" s="2" t="s">
        <v>1765</v>
      </c>
      <c r="JI633" s="2" t="s">
        <v>241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229</v>
      </c>
      <c r="JR633" s="2" t="s">
        <v>229</v>
      </c>
      <c r="JS633" s="2" t="s">
        <v>229</v>
      </c>
      <c r="JT633" s="2" t="s">
        <v>229</v>
      </c>
      <c r="JU633" s="2" t="s">
        <v>229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272</v>
      </c>
      <c r="KD633" s="2" t="s">
        <v>226</v>
      </c>
      <c r="KE633" s="2" t="s">
        <v>229</v>
      </c>
      <c r="KF633" s="2" t="s">
        <v>229</v>
      </c>
      <c r="KG633" s="2" t="s">
        <v>241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272</v>
      </c>
      <c r="KP633" s="2" t="s">
        <v>226</v>
      </c>
      <c r="KQ633" s="2" t="s">
        <v>229</v>
      </c>
      <c r="KR633" s="2" t="s">
        <v>229</v>
      </c>
      <c r="KS633" s="2" t="s">
        <v>241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272</v>
      </c>
      <c r="LB633" s="2" t="s">
        <v>226</v>
      </c>
      <c r="LC633" s="2" t="s">
        <v>229</v>
      </c>
      <c r="LD633" s="2" t="s">
        <v>229</v>
      </c>
      <c r="LE633" s="2" t="s">
        <v>241</v>
      </c>
      <c r="LF633" s="2" t="s">
        <v>229</v>
      </c>
      <c r="LG633" s="4"/>
      <c r="LH633" s="8"/>
      <c r="LI633" s="4"/>
      <c r="LJ633" s="8"/>
      <c r="LK633" s="7"/>
      <c r="LL633" s="7"/>
      <c r="LM633" s="2" t="s">
        <v>239</v>
      </c>
      <c r="LN633" s="2" t="s">
        <v>226</v>
      </c>
      <c r="LO633" s="2" t="s">
        <v>335</v>
      </c>
      <c r="LP633" s="2" t="s">
        <v>229</v>
      </c>
      <c r="LQ633" s="2" t="s">
        <v>241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239</v>
      </c>
      <c r="LZ633" s="2" t="s">
        <v>275</v>
      </c>
      <c r="MA633" s="2" t="s">
        <v>276</v>
      </c>
      <c r="MB633" s="2" t="s">
        <v>4346</v>
      </c>
      <c r="MC633" s="2" t="s">
        <v>241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278</v>
      </c>
      <c r="ML633" s="2" t="s">
        <v>226</v>
      </c>
      <c r="MM633" s="2" t="s">
        <v>229</v>
      </c>
      <c r="MN633" s="2" t="s">
        <v>229</v>
      </c>
      <c r="MO633" s="2" t="s">
        <v>241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226</v>
      </c>
      <c r="MY633" s="2" t="s">
        <v>723</v>
      </c>
      <c r="MZ633" s="2" t="s">
        <v>229</v>
      </c>
      <c r="NA633" s="2" t="s">
        <v>241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239</v>
      </c>
      <c r="NJ633" s="2" t="s">
        <v>260</v>
      </c>
      <c r="NK633" s="2" t="s">
        <v>1374</v>
      </c>
      <c r="NL633" s="2" t="s">
        <v>431</v>
      </c>
      <c r="NM633" s="2" t="s">
        <v>241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272</v>
      </c>
      <c r="NV633" s="2" t="s">
        <v>226</v>
      </c>
      <c r="NW633" s="2" t="s">
        <v>229</v>
      </c>
      <c r="NX633" s="2" t="s">
        <v>229</v>
      </c>
      <c r="NY633" s="2" t="s">
        <v>241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266</v>
      </c>
      <c r="OH633" s="2" t="s">
        <v>226</v>
      </c>
      <c r="OI633" s="2" t="s">
        <v>229</v>
      </c>
      <c r="OJ633" s="2" t="s">
        <v>229</v>
      </c>
      <c r="OK633" s="2" t="s">
        <v>241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229</v>
      </c>
      <c r="OT633" s="2" t="s">
        <v>229</v>
      </c>
      <c r="OU633" s="2" t="s">
        <v>229</v>
      </c>
      <c r="OV633" s="2" t="s">
        <v>229</v>
      </c>
      <c r="OW633" s="2" t="s">
        <v>229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281</v>
      </c>
      <c r="PF633" s="2" t="s">
        <v>226</v>
      </c>
      <c r="PG633" s="2" t="s">
        <v>229</v>
      </c>
      <c r="PH633" s="2" t="s">
        <v>229</v>
      </c>
      <c r="PI633" s="2" t="s">
        <v>241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266</v>
      </c>
      <c r="PR633" s="2" t="s">
        <v>275</v>
      </c>
      <c r="PS633" s="2" t="s">
        <v>229</v>
      </c>
      <c r="PT633" s="2" t="s">
        <v>229</v>
      </c>
      <c r="PU633" s="2" t="s">
        <v>241</v>
      </c>
      <c r="PV633" s="2" t="s">
        <v>229</v>
      </c>
      <c r="PW633" s="4"/>
      <c r="PX633" s="8"/>
      <c r="PY633" s="4"/>
      <c r="PZ633" s="8"/>
      <c r="QA633" s="7"/>
      <c r="QB633" s="7"/>
      <c r="QC633" s="2" t="s">
        <v>281</v>
      </c>
      <c r="QD633" s="2" t="s">
        <v>226</v>
      </c>
      <c r="QE633" s="2" t="s">
        <v>229</v>
      </c>
      <c r="QF633" s="2" t="s">
        <v>229</v>
      </c>
      <c r="QG633" s="2" t="s">
        <v>241</v>
      </c>
      <c r="QH633" s="2" t="s">
        <v>229</v>
      </c>
      <c r="QI633" s="4"/>
      <c r="QJ633" s="8"/>
      <c r="QK633" s="4"/>
      <c r="QL633" s="8"/>
      <c r="QM633" s="7"/>
      <c r="QN633" s="7"/>
      <c r="QO633" s="2" t="s">
        <v>229</v>
      </c>
      <c r="QP633" s="2" t="s">
        <v>229</v>
      </c>
      <c r="QQ633" s="2" t="s">
        <v>229</v>
      </c>
      <c r="QR633" s="2" t="s">
        <v>229</v>
      </c>
      <c r="QS633" s="2" t="s">
        <v>229</v>
      </c>
      <c r="QT633" s="2" t="s">
        <v>229</v>
      </c>
      <c r="QU633" s="4"/>
      <c r="QV633" s="8"/>
      <c r="QW633" s="4"/>
      <c r="QX633" s="8"/>
      <c r="QY633" s="7"/>
      <c r="QZ633" s="7"/>
      <c r="RA633" s="2" t="s">
        <v>239</v>
      </c>
      <c r="RB633" s="2" t="s">
        <v>275</v>
      </c>
      <c r="RC633" s="2" t="s">
        <v>3263</v>
      </c>
      <c r="RD633" s="2" t="s">
        <v>229</v>
      </c>
      <c r="RE633" s="2" t="s">
        <v>241</v>
      </c>
      <c r="RF633" s="2" t="s">
        <v>229</v>
      </c>
      <c r="RG633" s="4"/>
      <c r="RH633" s="8"/>
      <c r="RI633" s="4"/>
      <c r="RJ633" s="8"/>
      <c r="RK633" s="7"/>
      <c r="RL633" s="7"/>
      <c r="RM633" s="2" t="s">
        <v>229</v>
      </c>
      <c r="RN633" s="2" t="s">
        <v>229</v>
      </c>
      <c r="RO633" s="2" t="s">
        <v>229</v>
      </c>
      <c r="RP633" s="2" t="s">
        <v>229</v>
      </c>
      <c r="RQ633" s="2" t="s">
        <v>229</v>
      </c>
      <c r="RR633" s="2" t="s">
        <v>229</v>
      </c>
      <c r="RS633" s="4"/>
      <c r="RT633" s="8"/>
      <c r="RU633" s="4"/>
      <c r="RV633" s="8"/>
      <c r="RW633" s="7"/>
      <c r="RX633" s="7"/>
      <c r="RY633" s="2" t="s">
        <v>266</v>
      </c>
      <c r="RZ633" s="2" t="s">
        <v>275</v>
      </c>
      <c r="SA633" s="2" t="s">
        <v>229</v>
      </c>
      <c r="SB633" s="2" t="s">
        <v>229</v>
      </c>
      <c r="SC633" s="2" t="s">
        <v>241</v>
      </c>
      <c r="SD633" s="2" t="s">
        <v>229</v>
      </c>
      <c r="SE633" s="4">
        <v>106</v>
      </c>
      <c r="SF633" s="4"/>
      <c r="SG633" s="4"/>
      <c r="SH633" s="4"/>
      <c r="SI633" s="4">
        <v>95</v>
      </c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>
        <v>120</v>
      </c>
      <c r="TX633" s="4"/>
      <c r="TY633" s="4"/>
      <c r="TZ633" s="4"/>
      <c r="UA633" s="4"/>
      <c r="UB633" s="4"/>
      <c r="UC633" s="4"/>
      <c r="UD633" s="4"/>
      <c r="UE633" s="4"/>
      <c r="UF633" s="4">
        <v>50</v>
      </c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>
        <v>110</v>
      </c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>
        <v>250</v>
      </c>
      <c r="VO633" s="4"/>
      <c r="VP633" s="4"/>
      <c r="VQ633" s="4"/>
      <c r="VR633" s="4"/>
      <c r="VS633" s="4"/>
    </row>
    <row r="634">
      <c r="A634" s="2" t="s">
        <v>4347</v>
      </c>
      <c r="B634" s="2" t="s">
        <v>216</v>
      </c>
      <c r="C634" s="2" t="s">
        <v>4252</v>
      </c>
      <c r="D634" s="2" t="s">
        <v>218</v>
      </c>
      <c r="E634" s="2" t="s">
        <v>219</v>
      </c>
      <c r="F634" s="2" t="s">
        <v>4339</v>
      </c>
      <c r="G634" s="2" t="s">
        <v>4340</v>
      </c>
      <c r="H634" s="2" t="s">
        <v>4341</v>
      </c>
      <c r="I634" s="2" t="s">
        <v>4342</v>
      </c>
      <c r="J634" s="2" t="s">
        <v>285</v>
      </c>
      <c r="K634" s="2" t="s">
        <v>1070</v>
      </c>
      <c r="L634" s="3">
        <v>35.96</v>
      </c>
      <c r="M634" s="3">
        <v>37.76</v>
      </c>
      <c r="N634" s="3">
        <v>69.99</v>
      </c>
      <c r="O634" s="2" t="s">
        <v>226</v>
      </c>
      <c r="P634" s="2" t="s">
        <v>413</v>
      </c>
      <c r="Q634" s="2" t="s">
        <v>228</v>
      </c>
      <c r="R634" s="2" t="s">
        <v>229</v>
      </c>
      <c r="S634" s="2" t="s">
        <v>4343</v>
      </c>
      <c r="T634" s="2" t="s">
        <v>684</v>
      </c>
      <c r="U634" s="2" t="s">
        <v>286</v>
      </c>
      <c r="V634" s="2" t="s">
        <v>1008</v>
      </c>
      <c r="W634" s="2" t="s">
        <v>686</v>
      </c>
      <c r="X634" s="2" t="s">
        <v>1009</v>
      </c>
      <c r="Y634" s="2" t="s">
        <v>3833</v>
      </c>
      <c r="Z634" s="4">
        <v>487</v>
      </c>
      <c r="AA634" s="4">
        <f>=ROUNDDOWN(19.48,0)</f>
      </c>
      <c r="AB634" s="5">
        <v>25</v>
      </c>
      <c r="AC634" s="2" t="s">
        <v>3312</v>
      </c>
      <c r="AD634" s="4">
        <v>100</v>
      </c>
      <c r="AE634" s="4">
        <v>440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20</v>
      </c>
      <c r="AQ634" s="8">
        <v>822.64</v>
      </c>
      <c r="AR634" s="4">
        <v>27</v>
      </c>
      <c r="AS634" s="8">
        <v>1169.99</v>
      </c>
      <c r="AT634" s="7">
        <v>-0.2593</v>
      </c>
      <c r="AU634" s="7">
        <v>-0.2969</v>
      </c>
      <c r="AV634" s="4" t="s">
        <v>229</v>
      </c>
      <c r="AW634" s="8" t="s">
        <v>229</v>
      </c>
      <c r="AX634" s="4" t="s">
        <v>229</v>
      </c>
      <c r="AY634" s="8" t="s">
        <v>229</v>
      </c>
      <c r="AZ634" s="7" t="s">
        <v>229</v>
      </c>
      <c r="BA634" s="7" t="s">
        <v>229</v>
      </c>
      <c r="BB634" s="7">
        <v>0.6623</v>
      </c>
      <c r="BC634" s="4" t="s">
        <v>229</v>
      </c>
      <c r="BD634" s="8" t="s">
        <v>229</v>
      </c>
      <c r="BE634" s="4" t="s">
        <v>229</v>
      </c>
      <c r="BF634" s="8" t="s">
        <v>229</v>
      </c>
      <c r="BG634" s="7" t="s">
        <v>229</v>
      </c>
      <c r="BH634" s="7" t="s">
        <v>229</v>
      </c>
      <c r="BI634" s="7" t="s">
        <v>229</v>
      </c>
      <c r="BJ634" s="4">
        <v>20</v>
      </c>
      <c r="BK634" s="8">
        <v>822.64</v>
      </c>
      <c r="BL634" s="2" t="s">
        <v>4348</v>
      </c>
      <c r="BM634" s="7">
        <v>1</v>
      </c>
      <c r="BN634" s="7">
        <v>1</v>
      </c>
      <c r="BO634" s="4">
        <v>4</v>
      </c>
      <c r="BP634" s="8">
        <v>183.76</v>
      </c>
      <c r="BQ634" s="4"/>
      <c r="BR634" s="8"/>
      <c r="BS634" s="7"/>
      <c r="BT634" s="7"/>
      <c r="BU634" s="2" t="s">
        <v>239</v>
      </c>
      <c r="BV634" s="2" t="s">
        <v>226</v>
      </c>
      <c r="BW634" s="2" t="s">
        <v>229</v>
      </c>
      <c r="BX634" s="2" t="s">
        <v>1074</v>
      </c>
      <c r="BY634" s="2" t="s">
        <v>241</v>
      </c>
      <c r="BZ634" s="2" t="s">
        <v>229</v>
      </c>
      <c r="CA634" s="4"/>
      <c r="CB634" s="8"/>
      <c r="CC634" s="4">
        <v>7</v>
      </c>
      <c r="CD634" s="8">
        <v>308.7</v>
      </c>
      <c r="CE634" s="7">
        <v>-1</v>
      </c>
      <c r="CF634" s="7">
        <v>-1</v>
      </c>
      <c r="CG634" s="2" t="s">
        <v>239</v>
      </c>
      <c r="CH634" s="2" t="s">
        <v>226</v>
      </c>
      <c r="CI634" s="2" t="s">
        <v>1374</v>
      </c>
      <c r="CJ634" s="2" t="s">
        <v>3191</v>
      </c>
      <c r="CK634" s="2" t="s">
        <v>241</v>
      </c>
      <c r="CL634" s="2" t="s">
        <v>229</v>
      </c>
      <c r="CM634" s="4">
        <v>4</v>
      </c>
      <c r="CN634" s="8">
        <v>182.52</v>
      </c>
      <c r="CO634" s="4">
        <v>4</v>
      </c>
      <c r="CP634" s="8">
        <v>182.52</v>
      </c>
      <c r="CQ634" s="7"/>
      <c r="CR634" s="7"/>
      <c r="CS634" s="2" t="s">
        <v>239</v>
      </c>
      <c r="CT634" s="2" t="s">
        <v>226</v>
      </c>
      <c r="CU634" s="2" t="s">
        <v>3833</v>
      </c>
      <c r="CV634" s="2" t="s">
        <v>1676</v>
      </c>
      <c r="CW634" s="2" t="s">
        <v>241</v>
      </c>
      <c r="CX634" s="2" t="s">
        <v>229</v>
      </c>
      <c r="CY634" s="4">
        <v>3</v>
      </c>
      <c r="CZ634" s="8">
        <v>106.14</v>
      </c>
      <c r="DA634" s="4">
        <v>2</v>
      </c>
      <c r="DB634" s="8">
        <v>79.48</v>
      </c>
      <c r="DC634" s="7">
        <v>0.5</v>
      </c>
      <c r="DD634" s="7">
        <v>0.3354</v>
      </c>
      <c r="DE634" s="2" t="s">
        <v>239</v>
      </c>
      <c r="DF634" s="2" t="s">
        <v>226</v>
      </c>
      <c r="DG634" s="2" t="s">
        <v>1316</v>
      </c>
      <c r="DH634" s="2" t="s">
        <v>2766</v>
      </c>
      <c r="DI634" s="2" t="s">
        <v>241</v>
      </c>
      <c r="DJ634" s="2" t="s">
        <v>229</v>
      </c>
      <c r="DK634" s="4">
        <v>2</v>
      </c>
      <c r="DL634" s="8">
        <v>75.5</v>
      </c>
      <c r="DM634" s="4">
        <v>5</v>
      </c>
      <c r="DN634" s="8">
        <v>209.7</v>
      </c>
      <c r="DO634" s="7">
        <v>-0.6</v>
      </c>
      <c r="DP634" s="7">
        <v>-0.64</v>
      </c>
      <c r="DQ634" s="2" t="s">
        <v>239</v>
      </c>
      <c r="DR634" s="2" t="s">
        <v>226</v>
      </c>
      <c r="DS634" s="2" t="s">
        <v>1300</v>
      </c>
      <c r="DT634" s="2" t="s">
        <v>3195</v>
      </c>
      <c r="DU634" s="2" t="s">
        <v>241</v>
      </c>
      <c r="DV634" s="2" t="s">
        <v>229</v>
      </c>
      <c r="DW634" s="4">
        <v>1</v>
      </c>
      <c r="DX634" s="8">
        <v>45.89</v>
      </c>
      <c r="DY634" s="4">
        <v>1</v>
      </c>
      <c r="DZ634" s="8">
        <v>45.89</v>
      </c>
      <c r="EA634" s="7"/>
      <c r="EB634" s="7"/>
      <c r="EC634" s="2" t="s">
        <v>239</v>
      </c>
      <c r="ED634" s="2" t="s">
        <v>226</v>
      </c>
      <c r="EE634" s="2" t="s">
        <v>1374</v>
      </c>
      <c r="EF634" s="2" t="s">
        <v>973</v>
      </c>
      <c r="EG634" s="2" t="s">
        <v>241</v>
      </c>
      <c r="EH634" s="2" t="s">
        <v>229</v>
      </c>
      <c r="EI634" s="4">
        <v>1</v>
      </c>
      <c r="EJ634" s="8">
        <v>44.04</v>
      </c>
      <c r="EK634" s="4">
        <v>2</v>
      </c>
      <c r="EL634" s="8">
        <v>88.08</v>
      </c>
      <c r="EM634" s="7">
        <v>-0.5</v>
      </c>
      <c r="EN634" s="7">
        <v>-0.5</v>
      </c>
      <c r="EO634" s="2" t="s">
        <v>239</v>
      </c>
      <c r="EP634" s="2" t="s">
        <v>226</v>
      </c>
      <c r="EQ634" s="2" t="s">
        <v>1015</v>
      </c>
      <c r="ER634" s="2" t="s">
        <v>1683</v>
      </c>
      <c r="ES634" s="2" t="s">
        <v>241</v>
      </c>
      <c r="ET634" s="2" t="s">
        <v>229</v>
      </c>
      <c r="EU634" s="4">
        <v>3</v>
      </c>
      <c r="EV634" s="8">
        <v>98.49</v>
      </c>
      <c r="EW634" s="4">
        <v>1</v>
      </c>
      <c r="EX634" s="8">
        <v>39.87</v>
      </c>
      <c r="EY634" s="7">
        <v>2</v>
      </c>
      <c r="EZ634" s="7">
        <v>1.4703</v>
      </c>
      <c r="FA634" s="2" t="s">
        <v>239</v>
      </c>
      <c r="FB634" s="2" t="s">
        <v>226</v>
      </c>
      <c r="FC634" s="2" t="s">
        <v>3833</v>
      </c>
      <c r="FD634" s="2" t="s">
        <v>3056</v>
      </c>
      <c r="FE634" s="2" t="s">
        <v>241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226</v>
      </c>
      <c r="FO634" s="2" t="s">
        <v>3833</v>
      </c>
      <c r="FP634" s="2" t="s">
        <v>4345</v>
      </c>
      <c r="FQ634" s="2" t="s">
        <v>241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239</v>
      </c>
      <c r="FZ634" s="2" t="s">
        <v>226</v>
      </c>
      <c r="GA634" s="2" t="s">
        <v>1107</v>
      </c>
      <c r="GB634" s="2" t="s">
        <v>229</v>
      </c>
      <c r="GC634" s="2" t="s">
        <v>241</v>
      </c>
      <c r="GD634" s="2" t="s">
        <v>229</v>
      </c>
      <c r="GE634" s="4">
        <v>2</v>
      </c>
      <c r="GF634" s="8">
        <v>86.3</v>
      </c>
      <c r="GG634" s="4">
        <v>4</v>
      </c>
      <c r="GH634" s="8">
        <v>172.6</v>
      </c>
      <c r="GI634" s="7">
        <v>-0.5</v>
      </c>
      <c r="GJ634" s="7">
        <v>-0.5</v>
      </c>
      <c r="GK634" s="2" t="s">
        <v>239</v>
      </c>
      <c r="GL634" s="2" t="s">
        <v>226</v>
      </c>
      <c r="GM634" s="2" t="s">
        <v>1267</v>
      </c>
      <c r="GN634" s="2" t="s">
        <v>320</v>
      </c>
      <c r="GO634" s="2" t="s">
        <v>241</v>
      </c>
      <c r="GP634" s="2" t="s">
        <v>229</v>
      </c>
      <c r="GQ634" s="4"/>
      <c r="GR634" s="8"/>
      <c r="GS634" s="4">
        <v>1</v>
      </c>
      <c r="GT634" s="8">
        <v>43.15</v>
      </c>
      <c r="GU634" s="7">
        <v>-1</v>
      </c>
      <c r="GV634" s="7">
        <v>-1</v>
      </c>
      <c r="GW634" s="2" t="s">
        <v>239</v>
      </c>
      <c r="GX634" s="2" t="s">
        <v>226</v>
      </c>
      <c r="GY634" s="2" t="s">
        <v>1374</v>
      </c>
      <c r="GZ634" s="2" t="s">
        <v>1397</v>
      </c>
      <c r="HA634" s="2" t="s">
        <v>241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275</v>
      </c>
      <c r="HK634" s="2" t="s">
        <v>1374</v>
      </c>
      <c r="HL634" s="2" t="s">
        <v>1317</v>
      </c>
      <c r="HM634" s="2" t="s">
        <v>241</v>
      </c>
      <c r="HN634" s="2" t="s">
        <v>263</v>
      </c>
      <c r="HO634" s="4"/>
      <c r="HP634" s="8"/>
      <c r="HQ634" s="4"/>
      <c r="HR634" s="8"/>
      <c r="HS634" s="7"/>
      <c r="HT634" s="7"/>
      <c r="HU634" s="2" t="s">
        <v>239</v>
      </c>
      <c r="HV634" s="2" t="s">
        <v>226</v>
      </c>
      <c r="HW634" s="2" t="s">
        <v>1311</v>
      </c>
      <c r="HX634" s="2" t="s">
        <v>229</v>
      </c>
      <c r="HY634" s="2" t="s">
        <v>241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266</v>
      </c>
      <c r="IH634" s="2" t="s">
        <v>226</v>
      </c>
      <c r="II634" s="2" t="s">
        <v>229</v>
      </c>
      <c r="IJ634" s="2" t="s">
        <v>229</v>
      </c>
      <c r="IK634" s="2" t="s">
        <v>241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239</v>
      </c>
      <c r="IT634" s="2" t="s">
        <v>226</v>
      </c>
      <c r="IU634" s="2" t="s">
        <v>976</v>
      </c>
      <c r="IV634" s="2" t="s">
        <v>1792</v>
      </c>
      <c r="IW634" s="2" t="s">
        <v>241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239</v>
      </c>
      <c r="JF634" s="2" t="s">
        <v>226</v>
      </c>
      <c r="JG634" s="2" t="s">
        <v>268</v>
      </c>
      <c r="JH634" s="2" t="s">
        <v>3218</v>
      </c>
      <c r="JI634" s="2" t="s">
        <v>241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229</v>
      </c>
      <c r="JR634" s="2" t="s">
        <v>229</v>
      </c>
      <c r="JS634" s="2" t="s">
        <v>229</v>
      </c>
      <c r="JT634" s="2" t="s">
        <v>229</v>
      </c>
      <c r="JU634" s="2" t="s">
        <v>229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272</v>
      </c>
      <c r="KD634" s="2" t="s">
        <v>226</v>
      </c>
      <c r="KE634" s="2" t="s">
        <v>229</v>
      </c>
      <c r="KF634" s="2" t="s">
        <v>229</v>
      </c>
      <c r="KG634" s="2" t="s">
        <v>241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272</v>
      </c>
      <c r="KP634" s="2" t="s">
        <v>226</v>
      </c>
      <c r="KQ634" s="2" t="s">
        <v>229</v>
      </c>
      <c r="KR634" s="2" t="s">
        <v>229</v>
      </c>
      <c r="KS634" s="2" t="s">
        <v>241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272</v>
      </c>
      <c r="LB634" s="2" t="s">
        <v>226</v>
      </c>
      <c r="LC634" s="2" t="s">
        <v>229</v>
      </c>
      <c r="LD634" s="2" t="s">
        <v>229</v>
      </c>
      <c r="LE634" s="2" t="s">
        <v>241</v>
      </c>
      <c r="LF634" s="2" t="s">
        <v>229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226</v>
      </c>
      <c r="LO634" s="2" t="s">
        <v>335</v>
      </c>
      <c r="LP634" s="2" t="s">
        <v>2557</v>
      </c>
      <c r="LQ634" s="2" t="s">
        <v>241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239</v>
      </c>
      <c r="LZ634" s="2" t="s">
        <v>275</v>
      </c>
      <c r="MA634" s="2" t="s">
        <v>276</v>
      </c>
      <c r="MB634" s="2" t="s">
        <v>1037</v>
      </c>
      <c r="MC634" s="2" t="s">
        <v>241</v>
      </c>
      <c r="MD634" s="2" t="s">
        <v>229</v>
      </c>
      <c r="ME634" s="4"/>
      <c r="MF634" s="8"/>
      <c r="MG634" s="4"/>
      <c r="MH634" s="8"/>
      <c r="MI634" s="7"/>
      <c r="MJ634" s="7"/>
      <c r="MK634" s="2" t="s">
        <v>278</v>
      </c>
      <c r="ML634" s="2" t="s">
        <v>226</v>
      </c>
      <c r="MM634" s="2" t="s">
        <v>229</v>
      </c>
      <c r="MN634" s="2" t="s">
        <v>229</v>
      </c>
      <c r="MO634" s="2" t="s">
        <v>241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226</v>
      </c>
      <c r="MY634" s="2" t="s">
        <v>723</v>
      </c>
      <c r="MZ634" s="2" t="s">
        <v>2734</v>
      </c>
      <c r="NA634" s="2" t="s">
        <v>241</v>
      </c>
      <c r="NB634" s="2" t="s">
        <v>229</v>
      </c>
      <c r="NC634" s="4"/>
      <c r="ND634" s="8"/>
      <c r="NE634" s="4"/>
      <c r="NF634" s="8"/>
      <c r="NG634" s="7"/>
      <c r="NH634" s="7"/>
      <c r="NI634" s="2" t="s">
        <v>239</v>
      </c>
      <c r="NJ634" s="2" t="s">
        <v>260</v>
      </c>
      <c r="NK634" s="2" t="s">
        <v>4349</v>
      </c>
      <c r="NL634" s="2" t="s">
        <v>3111</v>
      </c>
      <c r="NM634" s="2" t="s">
        <v>241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272</v>
      </c>
      <c r="NV634" s="2" t="s">
        <v>226</v>
      </c>
      <c r="NW634" s="2" t="s">
        <v>229</v>
      </c>
      <c r="NX634" s="2" t="s">
        <v>229</v>
      </c>
      <c r="NY634" s="2" t="s">
        <v>241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266</v>
      </c>
      <c r="OH634" s="2" t="s">
        <v>226</v>
      </c>
      <c r="OI634" s="2" t="s">
        <v>229</v>
      </c>
      <c r="OJ634" s="2" t="s">
        <v>229</v>
      </c>
      <c r="OK634" s="2" t="s">
        <v>241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229</v>
      </c>
      <c r="OT634" s="2" t="s">
        <v>229</v>
      </c>
      <c r="OU634" s="2" t="s">
        <v>229</v>
      </c>
      <c r="OV634" s="2" t="s">
        <v>229</v>
      </c>
      <c r="OW634" s="2" t="s">
        <v>229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281</v>
      </c>
      <c r="PF634" s="2" t="s">
        <v>226</v>
      </c>
      <c r="PG634" s="2" t="s">
        <v>229</v>
      </c>
      <c r="PH634" s="2" t="s">
        <v>229</v>
      </c>
      <c r="PI634" s="2" t="s">
        <v>241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266</v>
      </c>
      <c r="PR634" s="2" t="s">
        <v>275</v>
      </c>
      <c r="PS634" s="2" t="s">
        <v>229</v>
      </c>
      <c r="PT634" s="2" t="s">
        <v>229</v>
      </c>
      <c r="PU634" s="2" t="s">
        <v>241</v>
      </c>
      <c r="PV634" s="2" t="s">
        <v>229</v>
      </c>
      <c r="PW634" s="4"/>
      <c r="PX634" s="8"/>
      <c r="PY634" s="4"/>
      <c r="PZ634" s="8"/>
      <c r="QA634" s="7"/>
      <c r="QB634" s="7"/>
      <c r="QC634" s="2" t="s">
        <v>281</v>
      </c>
      <c r="QD634" s="2" t="s">
        <v>226</v>
      </c>
      <c r="QE634" s="2" t="s">
        <v>229</v>
      </c>
      <c r="QF634" s="2" t="s">
        <v>229</v>
      </c>
      <c r="QG634" s="2" t="s">
        <v>241</v>
      </c>
      <c r="QH634" s="2" t="s">
        <v>229</v>
      </c>
      <c r="QI634" s="4"/>
      <c r="QJ634" s="8"/>
      <c r="QK634" s="4"/>
      <c r="QL634" s="8"/>
      <c r="QM634" s="7"/>
      <c r="QN634" s="7"/>
      <c r="QO634" s="2" t="s">
        <v>229</v>
      </c>
      <c r="QP634" s="2" t="s">
        <v>229</v>
      </c>
      <c r="QQ634" s="2" t="s">
        <v>229</v>
      </c>
      <c r="QR634" s="2" t="s">
        <v>229</v>
      </c>
      <c r="QS634" s="2" t="s">
        <v>229</v>
      </c>
      <c r="QT634" s="2" t="s">
        <v>229</v>
      </c>
      <c r="QU634" s="4"/>
      <c r="QV634" s="8"/>
      <c r="QW634" s="4"/>
      <c r="QX634" s="8"/>
      <c r="QY634" s="7"/>
      <c r="QZ634" s="7"/>
      <c r="RA634" s="2" t="s">
        <v>239</v>
      </c>
      <c r="RB634" s="2" t="s">
        <v>275</v>
      </c>
      <c r="RC634" s="2" t="s">
        <v>4350</v>
      </c>
      <c r="RD634" s="2" t="s">
        <v>229</v>
      </c>
      <c r="RE634" s="2" t="s">
        <v>241</v>
      </c>
      <c r="RF634" s="2" t="s">
        <v>229</v>
      </c>
      <c r="RG634" s="4"/>
      <c r="RH634" s="8"/>
      <c r="RI634" s="4"/>
      <c r="RJ634" s="8"/>
      <c r="RK634" s="7"/>
      <c r="RL634" s="7"/>
      <c r="RM634" s="2" t="s">
        <v>229</v>
      </c>
      <c r="RN634" s="2" t="s">
        <v>229</v>
      </c>
      <c r="RO634" s="2" t="s">
        <v>229</v>
      </c>
      <c r="RP634" s="2" t="s">
        <v>229</v>
      </c>
      <c r="RQ634" s="2" t="s">
        <v>229</v>
      </c>
      <c r="RR634" s="2" t="s">
        <v>229</v>
      </c>
      <c r="RS634" s="4"/>
      <c r="RT634" s="8"/>
      <c r="RU634" s="4"/>
      <c r="RV634" s="8"/>
      <c r="RW634" s="7"/>
      <c r="RX634" s="7"/>
      <c r="RY634" s="2" t="s">
        <v>266</v>
      </c>
      <c r="RZ634" s="2" t="s">
        <v>275</v>
      </c>
      <c r="SA634" s="2" t="s">
        <v>229</v>
      </c>
      <c r="SB634" s="2" t="s">
        <v>229</v>
      </c>
      <c r="SC634" s="2" t="s">
        <v>241</v>
      </c>
      <c r="SD634" s="2" t="s">
        <v>229</v>
      </c>
      <c r="SE634" s="4">
        <v>455</v>
      </c>
      <c r="SF634" s="4"/>
      <c r="SG634" s="4"/>
      <c r="SH634" s="4"/>
      <c r="SI634" s="4">
        <v>31</v>
      </c>
      <c r="SJ634" s="4"/>
      <c r="SK634" s="4"/>
      <c r="SL634" s="4"/>
      <c r="SM634" s="4">
        <v>1</v>
      </c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>
        <v>100</v>
      </c>
      <c r="TX634" s="4"/>
      <c r="TY634" s="4"/>
      <c r="TZ634" s="4"/>
      <c r="UA634" s="4"/>
      <c r="UB634" s="4"/>
      <c r="UC634" s="4"/>
      <c r="UD634" s="4"/>
      <c r="UE634" s="4"/>
      <c r="UF634" s="4">
        <v>150</v>
      </c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>
        <v>190</v>
      </c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</row>
    <row r="635">
      <c r="A635" s="2" t="s">
        <v>4351</v>
      </c>
      <c r="B635" s="2" t="s">
        <v>216</v>
      </c>
      <c r="C635" s="2" t="s">
        <v>4252</v>
      </c>
      <c r="D635" s="2" t="s">
        <v>218</v>
      </c>
      <c r="E635" s="2" t="s">
        <v>219</v>
      </c>
      <c r="F635" s="2" t="s">
        <v>4339</v>
      </c>
      <c r="G635" s="2" t="s">
        <v>4340</v>
      </c>
      <c r="H635" s="2" t="s">
        <v>4341</v>
      </c>
      <c r="I635" s="2" t="s">
        <v>4342</v>
      </c>
      <c r="J635" s="2" t="s">
        <v>285</v>
      </c>
      <c r="K635" s="2" t="s">
        <v>1140</v>
      </c>
      <c r="L635" s="3">
        <v>39.95</v>
      </c>
      <c r="M635" s="3">
        <v>41.95</v>
      </c>
      <c r="N635" s="3">
        <v>84.99</v>
      </c>
      <c r="O635" s="2" t="s">
        <v>963</v>
      </c>
      <c r="P635" s="2" t="s">
        <v>964</v>
      </c>
      <c r="Q635" s="2" t="s">
        <v>228</v>
      </c>
      <c r="R635" s="2" t="s">
        <v>229</v>
      </c>
      <c r="S635" s="2" t="s">
        <v>4352</v>
      </c>
      <c r="T635" s="2" t="s">
        <v>684</v>
      </c>
      <c r="U635" s="2" t="s">
        <v>286</v>
      </c>
      <c r="V635" s="2" t="s">
        <v>1008</v>
      </c>
      <c r="W635" s="2" t="s">
        <v>686</v>
      </c>
      <c r="X635" s="2" t="s">
        <v>1009</v>
      </c>
      <c r="Y635" s="2" t="s">
        <v>1369</v>
      </c>
      <c r="Z635" s="4"/>
      <c r="AA635" s="4">
        <f>=ROUNDDOWN({0},0)</f>
      </c>
      <c r="AB635" s="5"/>
      <c r="AC635" s="2" t="s">
        <v>229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/>
      <c r="AQ635" s="8"/>
      <c r="AR635" s="4">
        <v>7</v>
      </c>
      <c r="AS635" s="8">
        <v>130.2</v>
      </c>
      <c r="AT635" s="7">
        <v>-1</v>
      </c>
      <c r="AU635" s="7">
        <v>-1</v>
      </c>
      <c r="AV635" s="4"/>
      <c r="AW635" s="8"/>
      <c r="AX635" s="4">
        <v>7</v>
      </c>
      <c r="AY635" s="8">
        <v>130.2</v>
      </c>
      <c r="AZ635" s="7">
        <v>-1</v>
      </c>
      <c r="BA635" s="7">
        <v>-1</v>
      </c>
      <c r="BB635" s="7"/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/>
      <c r="BJ635" s="4"/>
      <c r="BK635" s="8"/>
      <c r="BL635" s="2" t="s">
        <v>2519</v>
      </c>
      <c r="BM635" s="7"/>
      <c r="BN635" s="7"/>
      <c r="BO635" s="4"/>
      <c r="BP635" s="8"/>
      <c r="BQ635" s="4"/>
      <c r="BR635" s="8"/>
      <c r="BS635" s="7"/>
      <c r="BT635" s="7"/>
      <c r="BU635" s="2" t="s">
        <v>278</v>
      </c>
      <c r="BV635" s="2" t="s">
        <v>275</v>
      </c>
      <c r="BW635" s="2" t="s">
        <v>229</v>
      </c>
      <c r="BX635" s="2" t="s">
        <v>229</v>
      </c>
      <c r="BY635" s="2" t="s">
        <v>241</v>
      </c>
      <c r="BZ635" s="2" t="s">
        <v>229</v>
      </c>
      <c r="CA635" s="4"/>
      <c r="CB635" s="8"/>
      <c r="CC635" s="4"/>
      <c r="CD635" s="8"/>
      <c r="CE635" s="7"/>
      <c r="CF635" s="7"/>
      <c r="CG635" s="2" t="s">
        <v>239</v>
      </c>
      <c r="CH635" s="2" t="s">
        <v>275</v>
      </c>
      <c r="CI635" s="2" t="s">
        <v>348</v>
      </c>
      <c r="CJ635" s="2" t="s">
        <v>3174</v>
      </c>
      <c r="CK635" s="2" t="s">
        <v>241</v>
      </c>
      <c r="CL635" s="2" t="s">
        <v>229</v>
      </c>
      <c r="CM635" s="4"/>
      <c r="CN635" s="8"/>
      <c r="CO635" s="4">
        <v>6</v>
      </c>
      <c r="CP635" s="8">
        <v>108.72</v>
      </c>
      <c r="CQ635" s="7">
        <v>-1</v>
      </c>
      <c r="CR635" s="7">
        <v>-1</v>
      </c>
      <c r="CS635" s="2" t="s">
        <v>239</v>
      </c>
      <c r="CT635" s="2" t="s">
        <v>275</v>
      </c>
      <c r="CU635" s="2" t="s">
        <v>1369</v>
      </c>
      <c r="CV635" s="2" t="s">
        <v>3087</v>
      </c>
      <c r="CW635" s="2" t="s">
        <v>241</v>
      </c>
      <c r="CX635" s="2" t="s">
        <v>229</v>
      </c>
      <c r="CY635" s="4"/>
      <c r="CZ635" s="8"/>
      <c r="DA635" s="4">
        <v>1</v>
      </c>
      <c r="DB635" s="8">
        <v>21.48</v>
      </c>
      <c r="DC635" s="7">
        <v>-1</v>
      </c>
      <c r="DD635" s="7">
        <v>-1</v>
      </c>
      <c r="DE635" s="2" t="s">
        <v>239</v>
      </c>
      <c r="DF635" s="2" t="s">
        <v>275</v>
      </c>
      <c r="DG635" s="2" t="s">
        <v>1369</v>
      </c>
      <c r="DH635" s="2" t="s">
        <v>350</v>
      </c>
      <c r="DI635" s="2" t="s">
        <v>263</v>
      </c>
      <c r="DJ635" s="2" t="s">
        <v>229</v>
      </c>
      <c r="DK635" s="4"/>
      <c r="DL635" s="8"/>
      <c r="DM635" s="4"/>
      <c r="DN635" s="8"/>
      <c r="DO635" s="7"/>
      <c r="DP635" s="7"/>
      <c r="DQ635" s="2" t="s">
        <v>239</v>
      </c>
      <c r="DR635" s="2" t="s">
        <v>275</v>
      </c>
      <c r="DS635" s="2" t="s">
        <v>548</v>
      </c>
      <c r="DT635" s="2" t="s">
        <v>321</v>
      </c>
      <c r="DU635" s="2" t="s">
        <v>241</v>
      </c>
      <c r="DV635" s="2" t="s">
        <v>229</v>
      </c>
      <c r="DW635" s="4"/>
      <c r="DX635" s="8"/>
      <c r="DY635" s="4"/>
      <c r="DZ635" s="8"/>
      <c r="EA635" s="7"/>
      <c r="EB635" s="7"/>
      <c r="EC635" s="2" t="s">
        <v>239</v>
      </c>
      <c r="ED635" s="2" t="s">
        <v>275</v>
      </c>
      <c r="EE635" s="2" t="s">
        <v>321</v>
      </c>
      <c r="EF635" s="2" t="s">
        <v>315</v>
      </c>
      <c r="EG635" s="2" t="s">
        <v>263</v>
      </c>
      <c r="EH635" s="2" t="s">
        <v>229</v>
      </c>
      <c r="EI635" s="4"/>
      <c r="EJ635" s="8"/>
      <c r="EK635" s="4"/>
      <c r="EL635" s="8"/>
      <c r="EM635" s="7"/>
      <c r="EN635" s="7"/>
      <c r="EO635" s="2" t="s">
        <v>239</v>
      </c>
      <c r="EP635" s="2" t="s">
        <v>275</v>
      </c>
      <c r="EQ635" s="2" t="s">
        <v>1015</v>
      </c>
      <c r="ER635" s="2" t="s">
        <v>2690</v>
      </c>
      <c r="ES635" s="2" t="s">
        <v>241</v>
      </c>
      <c r="ET635" s="2" t="s">
        <v>229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275</v>
      </c>
      <c r="FC635" s="2" t="s">
        <v>1369</v>
      </c>
      <c r="FD635" s="2" t="s">
        <v>4208</v>
      </c>
      <c r="FE635" s="2" t="s">
        <v>241</v>
      </c>
      <c r="FF635" s="2" t="s">
        <v>229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275</v>
      </c>
      <c r="FO635" s="2" t="s">
        <v>1369</v>
      </c>
      <c r="FP635" s="2" t="s">
        <v>4353</v>
      </c>
      <c r="FQ635" s="2" t="s">
        <v>241</v>
      </c>
      <c r="FR635" s="2" t="s">
        <v>229</v>
      </c>
      <c r="FS635" s="4"/>
      <c r="FT635" s="8"/>
      <c r="FU635" s="4"/>
      <c r="FV635" s="8"/>
      <c r="FW635" s="7"/>
      <c r="FX635" s="7"/>
      <c r="FY635" s="2" t="s">
        <v>229</v>
      </c>
      <c r="FZ635" s="2" t="s">
        <v>229</v>
      </c>
      <c r="GA635" s="2" t="s">
        <v>229</v>
      </c>
      <c r="GB635" s="2" t="s">
        <v>229</v>
      </c>
      <c r="GC635" s="2" t="s">
        <v>229</v>
      </c>
      <c r="GD635" s="2" t="s">
        <v>229</v>
      </c>
      <c r="GE635" s="4"/>
      <c r="GF635" s="8"/>
      <c r="GG635" s="4"/>
      <c r="GH635" s="8"/>
      <c r="GI635" s="7"/>
      <c r="GJ635" s="7"/>
      <c r="GK635" s="2" t="s">
        <v>272</v>
      </c>
      <c r="GL635" s="2" t="s">
        <v>275</v>
      </c>
      <c r="GM635" s="2" t="s">
        <v>229</v>
      </c>
      <c r="GN635" s="2" t="s">
        <v>229</v>
      </c>
      <c r="GO635" s="2" t="s">
        <v>241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239</v>
      </c>
      <c r="GX635" s="2" t="s">
        <v>275</v>
      </c>
      <c r="GY635" s="2" t="s">
        <v>1369</v>
      </c>
      <c r="GZ635" s="2" t="s">
        <v>3176</v>
      </c>
      <c r="HA635" s="2" t="s">
        <v>241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266</v>
      </c>
      <c r="HJ635" s="2" t="s">
        <v>275</v>
      </c>
      <c r="HK635" s="2" t="s">
        <v>229</v>
      </c>
      <c r="HL635" s="2" t="s">
        <v>229</v>
      </c>
      <c r="HM635" s="2" t="s">
        <v>241</v>
      </c>
      <c r="HN635" s="2" t="s">
        <v>229</v>
      </c>
      <c r="HO635" s="4"/>
      <c r="HP635" s="8"/>
      <c r="HQ635" s="4"/>
      <c r="HR635" s="8"/>
      <c r="HS635" s="7"/>
      <c r="HT635" s="7"/>
      <c r="HU635" s="2" t="s">
        <v>272</v>
      </c>
      <c r="HV635" s="2" t="s">
        <v>275</v>
      </c>
      <c r="HW635" s="2" t="s">
        <v>229</v>
      </c>
      <c r="HX635" s="2" t="s">
        <v>229</v>
      </c>
      <c r="HY635" s="2" t="s">
        <v>241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266</v>
      </c>
      <c r="IH635" s="2" t="s">
        <v>275</v>
      </c>
      <c r="II635" s="2" t="s">
        <v>229</v>
      </c>
      <c r="IJ635" s="2" t="s">
        <v>229</v>
      </c>
      <c r="IK635" s="2" t="s">
        <v>241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272</v>
      </c>
      <c r="IT635" s="2" t="s">
        <v>275</v>
      </c>
      <c r="IU635" s="2" t="s">
        <v>229</v>
      </c>
      <c r="IV635" s="2" t="s">
        <v>229</v>
      </c>
      <c r="IW635" s="2" t="s">
        <v>241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239</v>
      </c>
      <c r="JF635" s="2" t="s">
        <v>275</v>
      </c>
      <c r="JG635" s="2" t="s">
        <v>268</v>
      </c>
      <c r="JH635" s="2" t="s">
        <v>3407</v>
      </c>
      <c r="JI635" s="2" t="s">
        <v>241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229</v>
      </c>
      <c r="JR635" s="2" t="s">
        <v>229</v>
      </c>
      <c r="JS635" s="2" t="s">
        <v>229</v>
      </c>
      <c r="JT635" s="2" t="s">
        <v>229</v>
      </c>
      <c r="JU635" s="2" t="s">
        <v>229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272</v>
      </c>
      <c r="KD635" s="2" t="s">
        <v>275</v>
      </c>
      <c r="KE635" s="2" t="s">
        <v>229</v>
      </c>
      <c r="KF635" s="2" t="s">
        <v>229</v>
      </c>
      <c r="KG635" s="2" t="s">
        <v>241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272</v>
      </c>
      <c r="KP635" s="2" t="s">
        <v>275</v>
      </c>
      <c r="KQ635" s="2" t="s">
        <v>229</v>
      </c>
      <c r="KR635" s="2" t="s">
        <v>229</v>
      </c>
      <c r="KS635" s="2" t="s">
        <v>241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272</v>
      </c>
      <c r="LB635" s="2" t="s">
        <v>275</v>
      </c>
      <c r="LC635" s="2" t="s">
        <v>229</v>
      </c>
      <c r="LD635" s="2" t="s">
        <v>229</v>
      </c>
      <c r="LE635" s="2" t="s">
        <v>241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229</v>
      </c>
      <c r="LN635" s="2" t="s">
        <v>229</v>
      </c>
      <c r="LO635" s="2" t="s">
        <v>229</v>
      </c>
      <c r="LP635" s="2" t="s">
        <v>229</v>
      </c>
      <c r="LQ635" s="2" t="s">
        <v>229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239</v>
      </c>
      <c r="LZ635" s="2" t="s">
        <v>275</v>
      </c>
      <c r="MA635" s="2" t="s">
        <v>1379</v>
      </c>
      <c r="MB635" s="2" t="s">
        <v>3921</v>
      </c>
      <c r="MC635" s="2" t="s">
        <v>241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266</v>
      </c>
      <c r="ML635" s="2" t="s">
        <v>275</v>
      </c>
      <c r="MM635" s="2" t="s">
        <v>229</v>
      </c>
      <c r="MN635" s="2" t="s">
        <v>229</v>
      </c>
      <c r="MO635" s="2" t="s">
        <v>241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267</v>
      </c>
      <c r="MX635" s="2" t="s">
        <v>275</v>
      </c>
      <c r="MY635" s="2" t="s">
        <v>229</v>
      </c>
      <c r="MZ635" s="2" t="s">
        <v>229</v>
      </c>
      <c r="NA635" s="2" t="s">
        <v>241</v>
      </c>
      <c r="NB635" s="2" t="s">
        <v>229</v>
      </c>
      <c r="NC635" s="4"/>
      <c r="ND635" s="8"/>
      <c r="NE635" s="4"/>
      <c r="NF635" s="8"/>
      <c r="NG635" s="7"/>
      <c r="NH635" s="7"/>
      <c r="NI635" s="2" t="s">
        <v>239</v>
      </c>
      <c r="NJ635" s="2" t="s">
        <v>275</v>
      </c>
      <c r="NK635" s="2" t="s">
        <v>373</v>
      </c>
      <c r="NL635" s="2" t="s">
        <v>1923</v>
      </c>
      <c r="NM635" s="2" t="s">
        <v>263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272</v>
      </c>
      <c r="NV635" s="2" t="s">
        <v>275</v>
      </c>
      <c r="NW635" s="2" t="s">
        <v>229</v>
      </c>
      <c r="NX635" s="2" t="s">
        <v>229</v>
      </c>
      <c r="NY635" s="2" t="s">
        <v>241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229</v>
      </c>
      <c r="OH635" s="2" t="s">
        <v>229</v>
      </c>
      <c r="OI635" s="2" t="s">
        <v>229</v>
      </c>
      <c r="OJ635" s="2" t="s">
        <v>229</v>
      </c>
      <c r="OK635" s="2" t="s">
        <v>229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229</v>
      </c>
      <c r="OT635" s="2" t="s">
        <v>229</v>
      </c>
      <c r="OU635" s="2" t="s">
        <v>229</v>
      </c>
      <c r="OV635" s="2" t="s">
        <v>229</v>
      </c>
      <c r="OW635" s="2" t="s">
        <v>229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281</v>
      </c>
      <c r="PF635" s="2" t="s">
        <v>275</v>
      </c>
      <c r="PG635" s="2" t="s">
        <v>229</v>
      </c>
      <c r="PH635" s="2" t="s">
        <v>229</v>
      </c>
      <c r="PI635" s="2" t="s">
        <v>241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272</v>
      </c>
      <c r="PR635" s="2" t="s">
        <v>275</v>
      </c>
      <c r="PS635" s="2" t="s">
        <v>229</v>
      </c>
      <c r="PT635" s="2" t="s">
        <v>229</v>
      </c>
      <c r="PU635" s="2" t="s">
        <v>241</v>
      </c>
      <c r="PV635" s="2" t="s">
        <v>229</v>
      </c>
      <c r="PW635" s="4"/>
      <c r="PX635" s="8"/>
      <c r="PY635" s="4"/>
      <c r="PZ635" s="8"/>
      <c r="QA635" s="7"/>
      <c r="QB635" s="7"/>
      <c r="QC635" s="2" t="s">
        <v>281</v>
      </c>
      <c r="QD635" s="2" t="s">
        <v>275</v>
      </c>
      <c r="QE635" s="2" t="s">
        <v>229</v>
      </c>
      <c r="QF635" s="2" t="s">
        <v>229</v>
      </c>
      <c r="QG635" s="2" t="s">
        <v>241</v>
      </c>
      <c r="QH635" s="2" t="s">
        <v>229</v>
      </c>
      <c r="QI635" s="4"/>
      <c r="QJ635" s="8"/>
      <c r="QK635" s="4"/>
      <c r="QL635" s="8"/>
      <c r="QM635" s="7"/>
      <c r="QN635" s="7"/>
      <c r="QO635" s="2" t="s">
        <v>229</v>
      </c>
      <c r="QP635" s="2" t="s">
        <v>229</v>
      </c>
      <c r="QQ635" s="2" t="s">
        <v>229</v>
      </c>
      <c r="QR635" s="2" t="s">
        <v>229</v>
      </c>
      <c r="QS635" s="2" t="s">
        <v>229</v>
      </c>
      <c r="QT635" s="2" t="s">
        <v>229</v>
      </c>
      <c r="QU635" s="4"/>
      <c r="QV635" s="8"/>
      <c r="QW635" s="4"/>
      <c r="QX635" s="8"/>
      <c r="QY635" s="7"/>
      <c r="QZ635" s="7"/>
      <c r="RA635" s="2" t="s">
        <v>272</v>
      </c>
      <c r="RB635" s="2" t="s">
        <v>275</v>
      </c>
      <c r="RC635" s="2" t="s">
        <v>229</v>
      </c>
      <c r="RD635" s="2" t="s">
        <v>229</v>
      </c>
      <c r="RE635" s="2" t="s">
        <v>241</v>
      </c>
      <c r="RF635" s="2" t="s">
        <v>229</v>
      </c>
      <c r="RG635" s="4"/>
      <c r="RH635" s="8"/>
      <c r="RI635" s="4"/>
      <c r="RJ635" s="8"/>
      <c r="RK635" s="7"/>
      <c r="RL635" s="7"/>
      <c r="RM635" s="2" t="s">
        <v>229</v>
      </c>
      <c r="RN635" s="2" t="s">
        <v>229</v>
      </c>
      <c r="RO635" s="2" t="s">
        <v>229</v>
      </c>
      <c r="RP635" s="2" t="s">
        <v>229</v>
      </c>
      <c r="RQ635" s="2" t="s">
        <v>229</v>
      </c>
      <c r="RR635" s="2" t="s">
        <v>229</v>
      </c>
      <c r="RS635" s="4"/>
      <c r="RT635" s="8"/>
      <c r="RU635" s="4"/>
      <c r="RV635" s="8"/>
      <c r="RW635" s="7"/>
      <c r="RX635" s="7"/>
      <c r="RY635" s="2" t="s">
        <v>272</v>
      </c>
      <c r="RZ635" s="2" t="s">
        <v>275</v>
      </c>
      <c r="SA635" s="2" t="s">
        <v>229</v>
      </c>
      <c r="SB635" s="2" t="s">
        <v>229</v>
      </c>
      <c r="SC635" s="2" t="s">
        <v>241</v>
      </c>
      <c r="SD635" s="2" t="s">
        <v>229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</row>
    <row r="636">
      <c r="A636" s="2" t="s">
        <v>4354</v>
      </c>
      <c r="B636" s="2" t="s">
        <v>216</v>
      </c>
      <c r="C636" s="2" t="s">
        <v>4252</v>
      </c>
      <c r="D636" s="2" t="s">
        <v>218</v>
      </c>
      <c r="E636" s="2" t="s">
        <v>219</v>
      </c>
      <c r="F636" s="2" t="s">
        <v>4355</v>
      </c>
      <c r="G636" s="2" t="s">
        <v>3964</v>
      </c>
      <c r="H636" s="2" t="s">
        <v>4356</v>
      </c>
      <c r="I636" s="2" t="s">
        <v>1139</v>
      </c>
      <c r="J636" s="2" t="s">
        <v>224</v>
      </c>
      <c r="K636" s="2" t="s">
        <v>1695</v>
      </c>
      <c r="L636" s="3">
        <v>29.16</v>
      </c>
      <c r="M636" s="3">
        <v>30.62</v>
      </c>
      <c r="N636" s="3">
        <v>69.99</v>
      </c>
      <c r="O636" s="2" t="s">
        <v>226</v>
      </c>
      <c r="P636" s="2" t="s">
        <v>618</v>
      </c>
      <c r="Q636" s="2" t="s">
        <v>228</v>
      </c>
      <c r="R636" s="2" t="s">
        <v>229</v>
      </c>
      <c r="S636" s="2" t="s">
        <v>4357</v>
      </c>
      <c r="T636" s="2" t="s">
        <v>684</v>
      </c>
      <c r="U636" s="2" t="s">
        <v>232</v>
      </c>
      <c r="V636" s="2" t="s">
        <v>1142</v>
      </c>
      <c r="W636" s="2" t="s">
        <v>1009</v>
      </c>
      <c r="X636" s="2" t="s">
        <v>1143</v>
      </c>
      <c r="Y636" s="2" t="s">
        <v>1144</v>
      </c>
      <c r="Z636" s="4">
        <v>364</v>
      </c>
      <c r="AA636" s="4">
        <f>=ROUNDDOWN(40.4444444444444,0)</f>
      </c>
      <c r="AB636" s="5">
        <v>9</v>
      </c>
      <c r="AC636" s="2" t="s">
        <v>229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8</v>
      </c>
      <c r="AQ636" s="8">
        <v>257.68</v>
      </c>
      <c r="AR636" s="4">
        <v>4</v>
      </c>
      <c r="AS636" s="8">
        <v>118.84</v>
      </c>
      <c r="AT636" s="7">
        <v>1</v>
      </c>
      <c r="AU636" s="7">
        <v>1.1683</v>
      </c>
      <c r="AV636" s="4">
        <v>31</v>
      </c>
      <c r="AW636" s="8">
        <v>1217.5</v>
      </c>
      <c r="AX636" s="4">
        <v>60</v>
      </c>
      <c r="AY636" s="8">
        <v>2327.98</v>
      </c>
      <c r="AZ636" s="7">
        <v>-0.4833</v>
      </c>
      <c r="BA636" s="7">
        <v>-0.477</v>
      </c>
      <c r="BB636" s="7">
        <v>0.2116</v>
      </c>
      <c r="BC636" s="4">
        <v>31</v>
      </c>
      <c r="BD636" s="8">
        <v>1217.5</v>
      </c>
      <c r="BE636" s="4">
        <v>121</v>
      </c>
      <c r="BF636" s="8">
        <v>4277.27</v>
      </c>
      <c r="BG636" s="7">
        <v>-0.7438</v>
      </c>
      <c r="BH636" s="7">
        <v>-0.7154</v>
      </c>
      <c r="BI636" s="7">
        <v>1</v>
      </c>
      <c r="BJ636" s="4">
        <v>8</v>
      </c>
      <c r="BK636" s="8">
        <v>257.68</v>
      </c>
      <c r="BL636" s="2" t="s">
        <v>4358</v>
      </c>
      <c r="BM636" s="7">
        <v>1</v>
      </c>
      <c r="BN636" s="7">
        <v>1</v>
      </c>
      <c r="BO636" s="4">
        <v>5</v>
      </c>
      <c r="BP636" s="8">
        <v>163.45</v>
      </c>
      <c r="BQ636" s="4"/>
      <c r="BR636" s="8"/>
      <c r="BS636" s="7"/>
      <c r="BT636" s="7"/>
      <c r="BU636" s="2" t="s">
        <v>239</v>
      </c>
      <c r="BV636" s="2" t="s">
        <v>226</v>
      </c>
      <c r="BW636" s="2" t="s">
        <v>229</v>
      </c>
      <c r="BX636" s="2" t="s">
        <v>2410</v>
      </c>
      <c r="BY636" s="2" t="s">
        <v>241</v>
      </c>
      <c r="BZ636" s="2" t="s">
        <v>229</v>
      </c>
      <c r="CA636" s="4">
        <v>1</v>
      </c>
      <c r="CB636" s="8">
        <v>33.04</v>
      </c>
      <c r="CC636" s="4"/>
      <c r="CD636" s="8"/>
      <c r="CE636" s="7"/>
      <c r="CF636" s="7"/>
      <c r="CG636" s="2" t="s">
        <v>239</v>
      </c>
      <c r="CH636" s="2" t="s">
        <v>226</v>
      </c>
      <c r="CI636" s="2" t="s">
        <v>1148</v>
      </c>
      <c r="CJ636" s="2" t="s">
        <v>4359</v>
      </c>
      <c r="CK636" s="2" t="s">
        <v>241</v>
      </c>
      <c r="CL636" s="2" t="s">
        <v>229</v>
      </c>
      <c r="CM636" s="4">
        <v>1</v>
      </c>
      <c r="CN636" s="8">
        <v>33.07</v>
      </c>
      <c r="CO636" s="4"/>
      <c r="CP636" s="8"/>
      <c r="CQ636" s="7"/>
      <c r="CR636" s="7"/>
      <c r="CS636" s="2" t="s">
        <v>239</v>
      </c>
      <c r="CT636" s="2" t="s">
        <v>226</v>
      </c>
      <c r="CU636" s="2" t="s">
        <v>1148</v>
      </c>
      <c r="CV636" s="2" t="s">
        <v>1151</v>
      </c>
      <c r="CW636" s="2" t="s">
        <v>241</v>
      </c>
      <c r="CX636" s="2" t="s">
        <v>229</v>
      </c>
      <c r="CY636" s="4"/>
      <c r="CZ636" s="8"/>
      <c r="DA636" s="4">
        <v>2</v>
      </c>
      <c r="DB636" s="8">
        <v>54.54</v>
      </c>
      <c r="DC636" s="7">
        <v>-1</v>
      </c>
      <c r="DD636" s="7">
        <v>-1</v>
      </c>
      <c r="DE636" s="2" t="s">
        <v>239</v>
      </c>
      <c r="DF636" s="2" t="s">
        <v>226</v>
      </c>
      <c r="DG636" s="2" t="s">
        <v>1148</v>
      </c>
      <c r="DH636" s="2" t="s">
        <v>1151</v>
      </c>
      <c r="DI636" s="2" t="s">
        <v>241</v>
      </c>
      <c r="DJ636" s="2" t="s">
        <v>229</v>
      </c>
      <c r="DK636" s="4"/>
      <c r="DL636" s="8"/>
      <c r="DM636" s="4"/>
      <c r="DN636" s="8"/>
      <c r="DO636" s="7"/>
      <c r="DP636" s="7"/>
      <c r="DQ636" s="2" t="s">
        <v>239</v>
      </c>
      <c r="DR636" s="2" t="s">
        <v>226</v>
      </c>
      <c r="DS636" s="2" t="s">
        <v>1148</v>
      </c>
      <c r="DT636" s="2" t="s">
        <v>1205</v>
      </c>
      <c r="DU636" s="2" t="s">
        <v>241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239</v>
      </c>
      <c r="ED636" s="2" t="s">
        <v>226</v>
      </c>
      <c r="EE636" s="2" t="s">
        <v>699</v>
      </c>
      <c r="EF636" s="2" t="s">
        <v>738</v>
      </c>
      <c r="EG636" s="2" t="s">
        <v>241</v>
      </c>
      <c r="EH636" s="2" t="s">
        <v>229</v>
      </c>
      <c r="EI636" s="4"/>
      <c r="EJ636" s="8"/>
      <c r="EK636" s="4">
        <v>2</v>
      </c>
      <c r="EL636" s="8">
        <v>64.3</v>
      </c>
      <c r="EM636" s="7">
        <v>-1</v>
      </c>
      <c r="EN636" s="7">
        <v>-1</v>
      </c>
      <c r="EO636" s="2" t="s">
        <v>239</v>
      </c>
      <c r="EP636" s="2" t="s">
        <v>226</v>
      </c>
      <c r="EQ636" s="2" t="s">
        <v>1148</v>
      </c>
      <c r="ER636" s="2" t="s">
        <v>1151</v>
      </c>
      <c r="ES636" s="2" t="s">
        <v>241</v>
      </c>
      <c r="ET636" s="2" t="s">
        <v>229</v>
      </c>
      <c r="EU636" s="4">
        <v>1</v>
      </c>
      <c r="EV636" s="8">
        <v>28.12</v>
      </c>
      <c r="EW636" s="4"/>
      <c r="EX636" s="8"/>
      <c r="EY636" s="7"/>
      <c r="EZ636" s="7"/>
      <c r="FA636" s="2" t="s">
        <v>239</v>
      </c>
      <c r="FB636" s="2" t="s">
        <v>226</v>
      </c>
      <c r="FC636" s="2" t="s">
        <v>1148</v>
      </c>
      <c r="FD636" s="2" t="s">
        <v>1156</v>
      </c>
      <c r="FE636" s="2" t="s">
        <v>241</v>
      </c>
      <c r="FF636" s="2" t="s">
        <v>229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226</v>
      </c>
      <c r="FO636" s="2" t="s">
        <v>1148</v>
      </c>
      <c r="FP636" s="2" t="s">
        <v>1156</v>
      </c>
      <c r="FQ636" s="2" t="s">
        <v>241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226</v>
      </c>
      <c r="GA636" s="2" t="s">
        <v>327</v>
      </c>
      <c r="GB636" s="2" t="s">
        <v>229</v>
      </c>
      <c r="GC636" s="2" t="s">
        <v>241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267</v>
      </c>
      <c r="GL636" s="2" t="s">
        <v>226</v>
      </c>
      <c r="GM636" s="2" t="s">
        <v>229</v>
      </c>
      <c r="GN636" s="2" t="s">
        <v>229</v>
      </c>
      <c r="GO636" s="2" t="s">
        <v>241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239</v>
      </c>
      <c r="GX636" s="2" t="s">
        <v>226</v>
      </c>
      <c r="GY636" s="2" t="s">
        <v>743</v>
      </c>
      <c r="GZ636" s="2" t="s">
        <v>1471</v>
      </c>
      <c r="HA636" s="2" t="s">
        <v>241</v>
      </c>
      <c r="HB636" s="2" t="s">
        <v>229</v>
      </c>
      <c r="HC636" s="4"/>
      <c r="HD636" s="8"/>
      <c r="HE636" s="4"/>
      <c r="HF636" s="8"/>
      <c r="HG636" s="7"/>
      <c r="HH636" s="7"/>
      <c r="HI636" s="2" t="s">
        <v>239</v>
      </c>
      <c r="HJ636" s="2" t="s">
        <v>275</v>
      </c>
      <c r="HK636" s="2" t="s">
        <v>1148</v>
      </c>
      <c r="HL636" s="2" t="s">
        <v>1206</v>
      </c>
      <c r="HM636" s="2" t="s">
        <v>241</v>
      </c>
      <c r="HN636" s="2" t="s">
        <v>263</v>
      </c>
      <c r="HO636" s="4"/>
      <c r="HP636" s="8"/>
      <c r="HQ636" s="4"/>
      <c r="HR636" s="8"/>
      <c r="HS636" s="7"/>
      <c r="HT636" s="7"/>
      <c r="HU636" s="2" t="s">
        <v>239</v>
      </c>
      <c r="HV636" s="2" t="s">
        <v>226</v>
      </c>
      <c r="HW636" s="2" t="s">
        <v>877</v>
      </c>
      <c r="HX636" s="2" t="s">
        <v>1257</v>
      </c>
      <c r="HY636" s="2" t="s">
        <v>241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266</v>
      </c>
      <c r="IH636" s="2" t="s">
        <v>226</v>
      </c>
      <c r="II636" s="2" t="s">
        <v>229</v>
      </c>
      <c r="IJ636" s="2" t="s">
        <v>229</v>
      </c>
      <c r="IK636" s="2" t="s">
        <v>241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267</v>
      </c>
      <c r="IT636" s="2" t="s">
        <v>226</v>
      </c>
      <c r="IU636" s="2" t="s">
        <v>229</v>
      </c>
      <c r="IV636" s="2" t="s">
        <v>229</v>
      </c>
      <c r="IW636" s="2" t="s">
        <v>241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239</v>
      </c>
      <c r="JF636" s="2" t="s">
        <v>226</v>
      </c>
      <c r="JG636" s="2" t="s">
        <v>268</v>
      </c>
      <c r="JH636" s="2" t="s">
        <v>229</v>
      </c>
      <c r="JI636" s="2" t="s">
        <v>241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229</v>
      </c>
      <c r="JS636" s="2" t="s">
        <v>229</v>
      </c>
      <c r="JT636" s="2" t="s">
        <v>229</v>
      </c>
      <c r="JU636" s="2" t="s">
        <v>229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239</v>
      </c>
      <c r="KD636" s="2" t="s">
        <v>226</v>
      </c>
      <c r="KE636" s="2" t="s">
        <v>270</v>
      </c>
      <c r="KF636" s="2" t="s">
        <v>4060</v>
      </c>
      <c r="KG636" s="2" t="s">
        <v>241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272</v>
      </c>
      <c r="KP636" s="2" t="s">
        <v>226</v>
      </c>
      <c r="KQ636" s="2" t="s">
        <v>229</v>
      </c>
      <c r="KR636" s="2" t="s">
        <v>229</v>
      </c>
      <c r="KS636" s="2" t="s">
        <v>241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272</v>
      </c>
      <c r="LB636" s="2" t="s">
        <v>226</v>
      </c>
      <c r="LC636" s="2" t="s">
        <v>1148</v>
      </c>
      <c r="LD636" s="2" t="s">
        <v>229</v>
      </c>
      <c r="LE636" s="2" t="s">
        <v>241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239</v>
      </c>
      <c r="LN636" s="2" t="s">
        <v>226</v>
      </c>
      <c r="LO636" s="2" t="s">
        <v>335</v>
      </c>
      <c r="LP636" s="2" t="s">
        <v>229</v>
      </c>
      <c r="LQ636" s="2" t="s">
        <v>241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239</v>
      </c>
      <c r="LZ636" s="2" t="s">
        <v>275</v>
      </c>
      <c r="MA636" s="2" t="s">
        <v>950</v>
      </c>
      <c r="MB636" s="2" t="s">
        <v>801</v>
      </c>
      <c r="MC636" s="2" t="s">
        <v>241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266</v>
      </c>
      <c r="ML636" s="2" t="s">
        <v>226</v>
      </c>
      <c r="MM636" s="2" t="s">
        <v>229</v>
      </c>
      <c r="MN636" s="2" t="s">
        <v>229</v>
      </c>
      <c r="MO636" s="2" t="s">
        <v>241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239</v>
      </c>
      <c r="MX636" s="2" t="s">
        <v>226</v>
      </c>
      <c r="MY636" s="2" t="s">
        <v>866</v>
      </c>
      <c r="MZ636" s="2" t="s">
        <v>760</v>
      </c>
      <c r="NA636" s="2" t="s">
        <v>241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239</v>
      </c>
      <c r="NJ636" s="2" t="s">
        <v>260</v>
      </c>
      <c r="NK636" s="2" t="s">
        <v>1165</v>
      </c>
      <c r="NL636" s="2" t="s">
        <v>3632</v>
      </c>
      <c r="NM636" s="2" t="s">
        <v>241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272</v>
      </c>
      <c r="NV636" s="2" t="s">
        <v>226</v>
      </c>
      <c r="NW636" s="2" t="s">
        <v>229</v>
      </c>
      <c r="NX636" s="2" t="s">
        <v>229</v>
      </c>
      <c r="NY636" s="2" t="s">
        <v>241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266</v>
      </c>
      <c r="OH636" s="2" t="s">
        <v>226</v>
      </c>
      <c r="OI636" s="2" t="s">
        <v>229</v>
      </c>
      <c r="OJ636" s="2" t="s">
        <v>229</v>
      </c>
      <c r="OK636" s="2" t="s">
        <v>241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229</v>
      </c>
      <c r="OT636" s="2" t="s">
        <v>229</v>
      </c>
      <c r="OU636" s="2" t="s">
        <v>229</v>
      </c>
      <c r="OV636" s="2" t="s">
        <v>229</v>
      </c>
      <c r="OW636" s="2" t="s">
        <v>229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229</v>
      </c>
      <c r="PF636" s="2" t="s">
        <v>229</v>
      </c>
      <c r="PG636" s="2" t="s">
        <v>229</v>
      </c>
      <c r="PH636" s="2" t="s">
        <v>229</v>
      </c>
      <c r="PI636" s="2" t="s">
        <v>229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239</v>
      </c>
      <c r="PR636" s="2" t="s">
        <v>275</v>
      </c>
      <c r="PS636" s="2" t="s">
        <v>785</v>
      </c>
      <c r="PT636" s="2" t="s">
        <v>3960</v>
      </c>
      <c r="PU636" s="2" t="s">
        <v>241</v>
      </c>
      <c r="PV636" s="2" t="s">
        <v>229</v>
      </c>
      <c r="PW636" s="4"/>
      <c r="PX636" s="8"/>
      <c r="PY636" s="4"/>
      <c r="PZ636" s="8"/>
      <c r="QA636" s="7"/>
      <c r="QB636" s="7"/>
      <c r="QC636" s="2" t="s">
        <v>281</v>
      </c>
      <c r="QD636" s="2" t="s">
        <v>226</v>
      </c>
      <c r="QE636" s="2" t="s">
        <v>229</v>
      </c>
      <c r="QF636" s="2" t="s">
        <v>229</v>
      </c>
      <c r="QG636" s="2" t="s">
        <v>241</v>
      </c>
      <c r="QH636" s="2" t="s">
        <v>229</v>
      </c>
      <c r="QI636" s="4"/>
      <c r="QJ636" s="8"/>
      <c r="QK636" s="4"/>
      <c r="QL636" s="8"/>
      <c r="QM636" s="7"/>
      <c r="QN636" s="7"/>
      <c r="QO636" s="2" t="s">
        <v>272</v>
      </c>
      <c r="QP636" s="2" t="s">
        <v>226</v>
      </c>
      <c r="QQ636" s="2" t="s">
        <v>229</v>
      </c>
      <c r="QR636" s="2" t="s">
        <v>229</v>
      </c>
      <c r="QS636" s="2" t="s">
        <v>241</v>
      </c>
      <c r="QT636" s="2" t="s">
        <v>229</v>
      </c>
      <c r="QU636" s="4"/>
      <c r="QV636" s="8"/>
      <c r="QW636" s="4"/>
      <c r="QX636" s="8"/>
      <c r="QY636" s="7"/>
      <c r="QZ636" s="7"/>
      <c r="RA636" s="2" t="s">
        <v>239</v>
      </c>
      <c r="RB636" s="2" t="s">
        <v>275</v>
      </c>
      <c r="RC636" s="2" t="s">
        <v>4211</v>
      </c>
      <c r="RD636" s="2" t="s">
        <v>3920</v>
      </c>
      <c r="RE636" s="2" t="s">
        <v>241</v>
      </c>
      <c r="RF636" s="2" t="s">
        <v>229</v>
      </c>
      <c r="RG636" s="4"/>
      <c r="RH636" s="8"/>
      <c r="RI636" s="4"/>
      <c r="RJ636" s="8"/>
      <c r="RK636" s="7"/>
      <c r="RL636" s="7"/>
      <c r="RM636" s="2" t="s">
        <v>229</v>
      </c>
      <c r="RN636" s="2" t="s">
        <v>229</v>
      </c>
      <c r="RO636" s="2" t="s">
        <v>229</v>
      </c>
      <c r="RP636" s="2" t="s">
        <v>229</v>
      </c>
      <c r="RQ636" s="2" t="s">
        <v>229</v>
      </c>
      <c r="RR636" s="2" t="s">
        <v>229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275</v>
      </c>
      <c r="SA636" s="2" t="s">
        <v>3648</v>
      </c>
      <c r="SB636" s="2" t="s">
        <v>229</v>
      </c>
      <c r="SC636" s="2" t="s">
        <v>241</v>
      </c>
      <c r="SD636" s="2" t="s">
        <v>229</v>
      </c>
      <c r="SE636" s="4">
        <v>364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</row>
    <row r="637">
      <c r="A637" s="2" t="s">
        <v>4360</v>
      </c>
      <c r="B637" s="2" t="s">
        <v>216</v>
      </c>
      <c r="C637" s="2" t="s">
        <v>4252</v>
      </c>
      <c r="D637" s="2" t="s">
        <v>218</v>
      </c>
      <c r="E637" s="2" t="s">
        <v>219</v>
      </c>
      <c r="F637" s="2" t="s">
        <v>4355</v>
      </c>
      <c r="G637" s="2" t="s">
        <v>3964</v>
      </c>
      <c r="H637" s="2" t="s">
        <v>4356</v>
      </c>
      <c r="I637" s="2" t="s">
        <v>1139</v>
      </c>
      <c r="J637" s="2" t="s">
        <v>285</v>
      </c>
      <c r="K637" s="2" t="s">
        <v>1695</v>
      </c>
      <c r="L637" s="3">
        <v>35.53</v>
      </c>
      <c r="M637" s="3">
        <v>37.31</v>
      </c>
      <c r="N637" s="3">
        <v>79.99</v>
      </c>
      <c r="O637" s="2" t="s">
        <v>226</v>
      </c>
      <c r="P637" s="2" t="s">
        <v>618</v>
      </c>
      <c r="Q637" s="2" t="s">
        <v>228</v>
      </c>
      <c r="R637" s="2" t="s">
        <v>229</v>
      </c>
      <c r="S637" s="2" t="s">
        <v>4357</v>
      </c>
      <c r="T637" s="2" t="s">
        <v>684</v>
      </c>
      <c r="U637" s="2" t="s">
        <v>286</v>
      </c>
      <c r="V637" s="2" t="s">
        <v>1142</v>
      </c>
      <c r="W637" s="2" t="s">
        <v>1009</v>
      </c>
      <c r="X637" s="2" t="s">
        <v>1143</v>
      </c>
      <c r="Y637" s="2" t="s">
        <v>1144</v>
      </c>
      <c r="Z637" s="4">
        <v>1346</v>
      </c>
      <c r="AA637" s="4">
        <f>=ROUNDDOWN(70.8421052631579,0)</f>
      </c>
      <c r="AB637" s="5">
        <v>19</v>
      </c>
      <c r="AC637" s="2" t="s">
        <v>229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>
        <v>12</v>
      </c>
      <c r="AQ637" s="8">
        <v>467.11</v>
      </c>
      <c r="AR637" s="4">
        <v>45</v>
      </c>
      <c r="AS637" s="8">
        <v>1742.29</v>
      </c>
      <c r="AT637" s="7">
        <v>-0.7333</v>
      </c>
      <c r="AU637" s="7">
        <v>-0.7319</v>
      </c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>
        <v>0.3837</v>
      </c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 t="s">
        <v>229</v>
      </c>
      <c r="BJ637" s="4">
        <v>12</v>
      </c>
      <c r="BK637" s="8">
        <v>467.11</v>
      </c>
      <c r="BL637" s="2" t="s">
        <v>4361</v>
      </c>
      <c r="BM637" s="7">
        <v>1</v>
      </c>
      <c r="BN637" s="7">
        <v>1</v>
      </c>
      <c r="BO637" s="4"/>
      <c r="BP637" s="8"/>
      <c r="BQ637" s="4">
        <v>17</v>
      </c>
      <c r="BR637" s="8">
        <v>667.08</v>
      </c>
      <c r="BS637" s="7">
        <v>-1</v>
      </c>
      <c r="BT637" s="7">
        <v>-1</v>
      </c>
      <c r="BU637" s="2" t="s">
        <v>239</v>
      </c>
      <c r="BV637" s="2" t="s">
        <v>226</v>
      </c>
      <c r="BW637" s="2" t="s">
        <v>229</v>
      </c>
      <c r="BX637" s="2" t="s">
        <v>2410</v>
      </c>
      <c r="BY637" s="2" t="s">
        <v>241</v>
      </c>
      <c r="BZ637" s="2" t="s">
        <v>229</v>
      </c>
      <c r="CA637" s="4">
        <v>1</v>
      </c>
      <c r="CB637" s="8">
        <v>39.65</v>
      </c>
      <c r="CC637" s="4">
        <v>1</v>
      </c>
      <c r="CD637" s="8">
        <v>39.65</v>
      </c>
      <c r="CE637" s="7"/>
      <c r="CF637" s="7"/>
      <c r="CG637" s="2" t="s">
        <v>239</v>
      </c>
      <c r="CH637" s="2" t="s">
        <v>226</v>
      </c>
      <c r="CI637" s="2" t="s">
        <v>1148</v>
      </c>
      <c r="CJ637" s="2" t="s">
        <v>4362</v>
      </c>
      <c r="CK637" s="2" t="s">
        <v>241</v>
      </c>
      <c r="CL637" s="2" t="s">
        <v>229</v>
      </c>
      <c r="CM637" s="4">
        <v>4</v>
      </c>
      <c r="CN637" s="8">
        <v>161.16</v>
      </c>
      <c r="CO637" s="4">
        <v>7</v>
      </c>
      <c r="CP637" s="8">
        <v>282.03</v>
      </c>
      <c r="CQ637" s="7">
        <v>-0.4286</v>
      </c>
      <c r="CR637" s="7">
        <v>-0.4286</v>
      </c>
      <c r="CS637" s="2" t="s">
        <v>239</v>
      </c>
      <c r="CT637" s="2" t="s">
        <v>226</v>
      </c>
      <c r="CU637" s="2" t="s">
        <v>1148</v>
      </c>
      <c r="CV637" s="2" t="s">
        <v>1151</v>
      </c>
      <c r="CW637" s="2" t="s">
        <v>241</v>
      </c>
      <c r="CX637" s="2" t="s">
        <v>229</v>
      </c>
      <c r="CY637" s="4"/>
      <c r="CZ637" s="8"/>
      <c r="DA637" s="4">
        <v>3</v>
      </c>
      <c r="DB637" s="8">
        <v>109.08</v>
      </c>
      <c r="DC637" s="7">
        <v>-1</v>
      </c>
      <c r="DD637" s="7">
        <v>-1</v>
      </c>
      <c r="DE637" s="2" t="s">
        <v>239</v>
      </c>
      <c r="DF637" s="2" t="s">
        <v>226</v>
      </c>
      <c r="DG637" s="2" t="s">
        <v>1148</v>
      </c>
      <c r="DH637" s="2" t="s">
        <v>1151</v>
      </c>
      <c r="DI637" s="2" t="s">
        <v>241</v>
      </c>
      <c r="DJ637" s="2" t="s">
        <v>229</v>
      </c>
      <c r="DK637" s="4">
        <v>1</v>
      </c>
      <c r="DL637" s="8">
        <v>37.31</v>
      </c>
      <c r="DM637" s="4"/>
      <c r="DN637" s="8"/>
      <c r="DO637" s="7"/>
      <c r="DP637" s="7"/>
      <c r="DQ637" s="2" t="s">
        <v>239</v>
      </c>
      <c r="DR637" s="2" t="s">
        <v>226</v>
      </c>
      <c r="DS637" s="2" t="s">
        <v>1148</v>
      </c>
      <c r="DT637" s="2" t="s">
        <v>1858</v>
      </c>
      <c r="DU637" s="2" t="s">
        <v>241</v>
      </c>
      <c r="DV637" s="2" t="s">
        <v>229</v>
      </c>
      <c r="DW637" s="4">
        <v>5</v>
      </c>
      <c r="DX637" s="8">
        <v>174</v>
      </c>
      <c r="DY637" s="4">
        <v>2</v>
      </c>
      <c r="DZ637" s="8">
        <v>69.6</v>
      </c>
      <c r="EA637" s="7">
        <v>1.5</v>
      </c>
      <c r="EB637" s="7">
        <v>1.5</v>
      </c>
      <c r="EC637" s="2" t="s">
        <v>239</v>
      </c>
      <c r="ED637" s="2" t="s">
        <v>226</v>
      </c>
      <c r="EE637" s="2" t="s">
        <v>699</v>
      </c>
      <c r="EF637" s="2" t="s">
        <v>2944</v>
      </c>
      <c r="EG637" s="2" t="s">
        <v>241</v>
      </c>
      <c r="EH637" s="2" t="s">
        <v>229</v>
      </c>
      <c r="EI637" s="4"/>
      <c r="EJ637" s="8"/>
      <c r="EK637" s="4">
        <v>11</v>
      </c>
      <c r="EL637" s="8">
        <v>430.87</v>
      </c>
      <c r="EM637" s="7">
        <v>-1</v>
      </c>
      <c r="EN637" s="7">
        <v>-1</v>
      </c>
      <c r="EO637" s="2" t="s">
        <v>239</v>
      </c>
      <c r="EP637" s="2" t="s">
        <v>226</v>
      </c>
      <c r="EQ637" s="2" t="s">
        <v>1148</v>
      </c>
      <c r="ER637" s="2" t="s">
        <v>1151</v>
      </c>
      <c r="ES637" s="2" t="s">
        <v>241</v>
      </c>
      <c r="ET637" s="2" t="s">
        <v>229</v>
      </c>
      <c r="EU637" s="4"/>
      <c r="EV637" s="8"/>
      <c r="EW637" s="4">
        <v>2</v>
      </c>
      <c r="EX637" s="8">
        <v>67.5</v>
      </c>
      <c r="EY637" s="7">
        <v>-1</v>
      </c>
      <c r="EZ637" s="7">
        <v>-1</v>
      </c>
      <c r="FA637" s="2" t="s">
        <v>239</v>
      </c>
      <c r="FB637" s="2" t="s">
        <v>226</v>
      </c>
      <c r="FC637" s="2" t="s">
        <v>1148</v>
      </c>
      <c r="FD637" s="2" t="s">
        <v>1151</v>
      </c>
      <c r="FE637" s="2" t="s">
        <v>241</v>
      </c>
      <c r="FF637" s="2" t="s">
        <v>229</v>
      </c>
      <c r="FG637" s="4">
        <v>1</v>
      </c>
      <c r="FH637" s="8">
        <v>54.99</v>
      </c>
      <c r="FI637" s="4"/>
      <c r="FJ637" s="8"/>
      <c r="FK637" s="7"/>
      <c r="FL637" s="7"/>
      <c r="FM637" s="2" t="s">
        <v>239</v>
      </c>
      <c r="FN637" s="2" t="s">
        <v>226</v>
      </c>
      <c r="FO637" s="2" t="s">
        <v>1148</v>
      </c>
      <c r="FP637" s="2" t="s">
        <v>1155</v>
      </c>
      <c r="FQ637" s="2" t="s">
        <v>241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226</v>
      </c>
      <c r="GA637" s="2" t="s">
        <v>327</v>
      </c>
      <c r="GB637" s="2" t="s">
        <v>1120</v>
      </c>
      <c r="GC637" s="2" t="s">
        <v>241</v>
      </c>
      <c r="GD637" s="2" t="s">
        <v>229</v>
      </c>
      <c r="GE637" s="4"/>
      <c r="GF637" s="8"/>
      <c r="GG637" s="4"/>
      <c r="GH637" s="8"/>
      <c r="GI637" s="7"/>
      <c r="GJ637" s="7"/>
      <c r="GK637" s="2" t="s">
        <v>267</v>
      </c>
      <c r="GL637" s="2" t="s">
        <v>226</v>
      </c>
      <c r="GM637" s="2" t="s">
        <v>229</v>
      </c>
      <c r="GN637" s="2" t="s">
        <v>229</v>
      </c>
      <c r="GO637" s="2" t="s">
        <v>241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239</v>
      </c>
      <c r="GX637" s="2" t="s">
        <v>226</v>
      </c>
      <c r="GY637" s="2" t="s">
        <v>743</v>
      </c>
      <c r="GZ637" s="2" t="s">
        <v>808</v>
      </c>
      <c r="HA637" s="2" t="s">
        <v>241</v>
      </c>
      <c r="HB637" s="2" t="s">
        <v>229</v>
      </c>
      <c r="HC637" s="4"/>
      <c r="HD637" s="8"/>
      <c r="HE637" s="4"/>
      <c r="HF637" s="8"/>
      <c r="HG637" s="7"/>
      <c r="HH637" s="7"/>
      <c r="HI637" s="2" t="s">
        <v>239</v>
      </c>
      <c r="HJ637" s="2" t="s">
        <v>275</v>
      </c>
      <c r="HK637" s="2" t="s">
        <v>1148</v>
      </c>
      <c r="HL637" s="2" t="s">
        <v>3470</v>
      </c>
      <c r="HM637" s="2" t="s">
        <v>241</v>
      </c>
      <c r="HN637" s="2" t="s">
        <v>263</v>
      </c>
      <c r="HO637" s="4"/>
      <c r="HP637" s="8"/>
      <c r="HQ637" s="4">
        <v>1</v>
      </c>
      <c r="HR637" s="8">
        <v>39.17</v>
      </c>
      <c r="HS637" s="7">
        <v>-1</v>
      </c>
      <c r="HT637" s="7">
        <v>-1</v>
      </c>
      <c r="HU637" s="2" t="s">
        <v>239</v>
      </c>
      <c r="HV637" s="2" t="s">
        <v>226</v>
      </c>
      <c r="HW637" s="2" t="s">
        <v>877</v>
      </c>
      <c r="HX637" s="2" t="s">
        <v>741</v>
      </c>
      <c r="HY637" s="2" t="s">
        <v>241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266</v>
      </c>
      <c r="IH637" s="2" t="s">
        <v>226</v>
      </c>
      <c r="II637" s="2" t="s">
        <v>229</v>
      </c>
      <c r="IJ637" s="2" t="s">
        <v>229</v>
      </c>
      <c r="IK637" s="2" t="s">
        <v>241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267</v>
      </c>
      <c r="IT637" s="2" t="s">
        <v>226</v>
      </c>
      <c r="IU637" s="2" t="s">
        <v>229</v>
      </c>
      <c r="IV637" s="2" t="s">
        <v>229</v>
      </c>
      <c r="IW637" s="2" t="s">
        <v>241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239</v>
      </c>
      <c r="JF637" s="2" t="s">
        <v>226</v>
      </c>
      <c r="JG637" s="2" t="s">
        <v>268</v>
      </c>
      <c r="JH637" s="2" t="s">
        <v>3043</v>
      </c>
      <c r="JI637" s="2" t="s">
        <v>241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229</v>
      </c>
      <c r="JS637" s="2" t="s">
        <v>229</v>
      </c>
      <c r="JT637" s="2" t="s">
        <v>229</v>
      </c>
      <c r="JU637" s="2" t="s">
        <v>229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239</v>
      </c>
      <c r="KD637" s="2" t="s">
        <v>226</v>
      </c>
      <c r="KE637" s="2" t="s">
        <v>270</v>
      </c>
      <c r="KF637" s="2" t="s">
        <v>1485</v>
      </c>
      <c r="KG637" s="2" t="s">
        <v>241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272</v>
      </c>
      <c r="KP637" s="2" t="s">
        <v>226</v>
      </c>
      <c r="KQ637" s="2" t="s">
        <v>229</v>
      </c>
      <c r="KR637" s="2" t="s">
        <v>229</v>
      </c>
      <c r="KS637" s="2" t="s">
        <v>241</v>
      </c>
      <c r="KT637" s="2" t="s">
        <v>229</v>
      </c>
      <c r="KU637" s="4"/>
      <c r="KV637" s="8"/>
      <c r="KW637" s="4"/>
      <c r="KX637" s="8"/>
      <c r="KY637" s="7"/>
      <c r="KZ637" s="7"/>
      <c r="LA637" s="2" t="s">
        <v>272</v>
      </c>
      <c r="LB637" s="2" t="s">
        <v>226</v>
      </c>
      <c r="LC637" s="2" t="s">
        <v>1148</v>
      </c>
      <c r="LD637" s="2" t="s">
        <v>229</v>
      </c>
      <c r="LE637" s="2" t="s">
        <v>241</v>
      </c>
      <c r="LF637" s="2" t="s">
        <v>229</v>
      </c>
      <c r="LG637" s="4"/>
      <c r="LH637" s="8"/>
      <c r="LI637" s="4"/>
      <c r="LJ637" s="8"/>
      <c r="LK637" s="7"/>
      <c r="LL637" s="7"/>
      <c r="LM637" s="2" t="s">
        <v>239</v>
      </c>
      <c r="LN637" s="2" t="s">
        <v>226</v>
      </c>
      <c r="LO637" s="2" t="s">
        <v>335</v>
      </c>
      <c r="LP637" s="2" t="s">
        <v>229</v>
      </c>
      <c r="LQ637" s="2" t="s">
        <v>241</v>
      </c>
      <c r="LR637" s="2" t="s">
        <v>229</v>
      </c>
      <c r="LS637" s="4"/>
      <c r="LT637" s="8"/>
      <c r="LU637" s="4">
        <v>1</v>
      </c>
      <c r="LV637" s="8">
        <v>37.31</v>
      </c>
      <c r="LW637" s="7">
        <v>-1</v>
      </c>
      <c r="LX637" s="7">
        <v>-1</v>
      </c>
      <c r="LY637" s="2" t="s">
        <v>239</v>
      </c>
      <c r="LZ637" s="2" t="s">
        <v>275</v>
      </c>
      <c r="MA637" s="2" t="s">
        <v>1195</v>
      </c>
      <c r="MB637" s="2" t="s">
        <v>1779</v>
      </c>
      <c r="MC637" s="2" t="s">
        <v>241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266</v>
      </c>
      <c r="ML637" s="2" t="s">
        <v>226</v>
      </c>
      <c r="MM637" s="2" t="s">
        <v>229</v>
      </c>
      <c r="MN637" s="2" t="s">
        <v>229</v>
      </c>
      <c r="MO637" s="2" t="s">
        <v>241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226</v>
      </c>
      <c r="MY637" s="2" t="s">
        <v>866</v>
      </c>
      <c r="MZ637" s="2" t="s">
        <v>3689</v>
      </c>
      <c r="NA637" s="2" t="s">
        <v>241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239</v>
      </c>
      <c r="NJ637" s="2" t="s">
        <v>260</v>
      </c>
      <c r="NK637" s="2" t="s">
        <v>1165</v>
      </c>
      <c r="NL637" s="2" t="s">
        <v>3632</v>
      </c>
      <c r="NM637" s="2" t="s">
        <v>241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272</v>
      </c>
      <c r="NV637" s="2" t="s">
        <v>226</v>
      </c>
      <c r="NW637" s="2" t="s">
        <v>229</v>
      </c>
      <c r="NX637" s="2" t="s">
        <v>229</v>
      </c>
      <c r="NY637" s="2" t="s">
        <v>241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266</v>
      </c>
      <c r="OH637" s="2" t="s">
        <v>226</v>
      </c>
      <c r="OI637" s="2" t="s">
        <v>229</v>
      </c>
      <c r="OJ637" s="2" t="s">
        <v>229</v>
      </c>
      <c r="OK637" s="2" t="s">
        <v>241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229</v>
      </c>
      <c r="OT637" s="2" t="s">
        <v>229</v>
      </c>
      <c r="OU637" s="2" t="s">
        <v>229</v>
      </c>
      <c r="OV637" s="2" t="s">
        <v>229</v>
      </c>
      <c r="OW637" s="2" t="s">
        <v>229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229</v>
      </c>
      <c r="PF637" s="2" t="s">
        <v>229</v>
      </c>
      <c r="PG637" s="2" t="s">
        <v>229</v>
      </c>
      <c r="PH637" s="2" t="s">
        <v>229</v>
      </c>
      <c r="PI637" s="2" t="s">
        <v>229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239</v>
      </c>
      <c r="PR637" s="2" t="s">
        <v>275</v>
      </c>
      <c r="PS637" s="2" t="s">
        <v>785</v>
      </c>
      <c r="PT637" s="2" t="s">
        <v>1690</v>
      </c>
      <c r="PU637" s="2" t="s">
        <v>241</v>
      </c>
      <c r="PV637" s="2" t="s">
        <v>229</v>
      </c>
      <c r="PW637" s="4"/>
      <c r="PX637" s="8"/>
      <c r="PY637" s="4"/>
      <c r="PZ637" s="8"/>
      <c r="QA637" s="7"/>
      <c r="QB637" s="7"/>
      <c r="QC637" s="2" t="s">
        <v>281</v>
      </c>
      <c r="QD637" s="2" t="s">
        <v>226</v>
      </c>
      <c r="QE637" s="2" t="s">
        <v>229</v>
      </c>
      <c r="QF637" s="2" t="s">
        <v>229</v>
      </c>
      <c r="QG637" s="2" t="s">
        <v>241</v>
      </c>
      <c r="QH637" s="2" t="s">
        <v>229</v>
      </c>
      <c r="QI637" s="4"/>
      <c r="QJ637" s="8"/>
      <c r="QK637" s="4"/>
      <c r="QL637" s="8"/>
      <c r="QM637" s="7"/>
      <c r="QN637" s="7"/>
      <c r="QO637" s="2" t="s">
        <v>272</v>
      </c>
      <c r="QP637" s="2" t="s">
        <v>226</v>
      </c>
      <c r="QQ637" s="2" t="s">
        <v>229</v>
      </c>
      <c r="QR637" s="2" t="s">
        <v>229</v>
      </c>
      <c r="QS637" s="2" t="s">
        <v>241</v>
      </c>
      <c r="QT637" s="2" t="s">
        <v>229</v>
      </c>
      <c r="QU637" s="4"/>
      <c r="QV637" s="8"/>
      <c r="QW637" s="4"/>
      <c r="QX637" s="8"/>
      <c r="QY637" s="7"/>
      <c r="QZ637" s="7"/>
      <c r="RA637" s="2" t="s">
        <v>239</v>
      </c>
      <c r="RB637" s="2" t="s">
        <v>275</v>
      </c>
      <c r="RC637" s="2" t="s">
        <v>4211</v>
      </c>
      <c r="RD637" s="2" t="s">
        <v>3358</v>
      </c>
      <c r="RE637" s="2" t="s">
        <v>241</v>
      </c>
      <c r="RF637" s="2" t="s">
        <v>229</v>
      </c>
      <c r="RG637" s="4"/>
      <c r="RH637" s="8"/>
      <c r="RI637" s="4"/>
      <c r="RJ637" s="8"/>
      <c r="RK637" s="7"/>
      <c r="RL637" s="7"/>
      <c r="RM637" s="2" t="s">
        <v>229</v>
      </c>
      <c r="RN637" s="2" t="s">
        <v>229</v>
      </c>
      <c r="RO637" s="2" t="s">
        <v>229</v>
      </c>
      <c r="RP637" s="2" t="s">
        <v>229</v>
      </c>
      <c r="RQ637" s="2" t="s">
        <v>229</v>
      </c>
      <c r="RR637" s="2" t="s">
        <v>229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275</v>
      </c>
      <c r="SA637" s="2" t="s">
        <v>3648</v>
      </c>
      <c r="SB637" s="2" t="s">
        <v>229</v>
      </c>
      <c r="SC637" s="2" t="s">
        <v>241</v>
      </c>
      <c r="SD637" s="2" t="s">
        <v>229</v>
      </c>
      <c r="SE637" s="4">
        <v>1346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</row>
    <row r="638">
      <c r="A638" s="2" t="s">
        <v>4363</v>
      </c>
      <c r="B638" s="2" t="s">
        <v>216</v>
      </c>
      <c r="C638" s="2" t="s">
        <v>4252</v>
      </c>
      <c r="D638" s="2" t="s">
        <v>218</v>
      </c>
      <c r="E638" s="2" t="s">
        <v>219</v>
      </c>
      <c r="F638" s="2" t="s">
        <v>4355</v>
      </c>
      <c r="G638" s="2" t="s">
        <v>3964</v>
      </c>
      <c r="H638" s="2" t="s">
        <v>4356</v>
      </c>
      <c r="I638" s="2" t="s">
        <v>1139</v>
      </c>
      <c r="J638" s="2" t="s">
        <v>312</v>
      </c>
      <c r="K638" s="2" t="s">
        <v>1695</v>
      </c>
      <c r="L638" s="3">
        <v>39</v>
      </c>
      <c r="M638" s="3">
        <v>40.95</v>
      </c>
      <c r="N638" s="3">
        <v>89.99</v>
      </c>
      <c r="O638" s="2" t="s">
        <v>226</v>
      </c>
      <c r="P638" s="2" t="s">
        <v>618</v>
      </c>
      <c r="Q638" s="2" t="s">
        <v>228</v>
      </c>
      <c r="R638" s="2" t="s">
        <v>229</v>
      </c>
      <c r="S638" s="2" t="s">
        <v>4364</v>
      </c>
      <c r="T638" s="2" t="s">
        <v>684</v>
      </c>
      <c r="U638" s="2" t="s">
        <v>286</v>
      </c>
      <c r="V638" s="2" t="s">
        <v>1142</v>
      </c>
      <c r="W638" s="2" t="s">
        <v>1009</v>
      </c>
      <c r="X638" s="2" t="s">
        <v>1143</v>
      </c>
      <c r="Y638" s="2" t="s">
        <v>2844</v>
      </c>
      <c r="Z638" s="4">
        <v>201</v>
      </c>
      <c r="AA638" s="4">
        <f>=ROUNDDOWN(35.8928571428571,0)</f>
      </c>
      <c r="AB638" s="5">
        <v>5.6</v>
      </c>
      <c r="AC638" s="2" t="s">
        <v>229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>
        <v>11</v>
      </c>
      <c r="AQ638" s="8">
        <v>492.71</v>
      </c>
      <c r="AR638" s="4">
        <v>11</v>
      </c>
      <c r="AS638" s="8">
        <v>466.85</v>
      </c>
      <c r="AT638" s="7"/>
      <c r="AU638" s="7">
        <v>0.0554</v>
      </c>
      <c r="AV638" s="4" t="s">
        <v>229</v>
      </c>
      <c r="AW638" s="8" t="s">
        <v>229</v>
      </c>
      <c r="AX638" s="4" t="s">
        <v>229</v>
      </c>
      <c r="AY638" s="8" t="s">
        <v>229</v>
      </c>
      <c r="AZ638" s="7" t="s">
        <v>229</v>
      </c>
      <c r="BA638" s="7" t="s">
        <v>229</v>
      </c>
      <c r="BB638" s="7">
        <v>0.4047</v>
      </c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 t="s">
        <v>229</v>
      </c>
      <c r="BJ638" s="4">
        <v>11</v>
      </c>
      <c r="BK638" s="8">
        <v>492.71</v>
      </c>
      <c r="BL638" s="2" t="s">
        <v>4365</v>
      </c>
      <c r="BM638" s="7">
        <v>1</v>
      </c>
      <c r="BN638" s="7">
        <v>1</v>
      </c>
      <c r="BO638" s="4">
        <v>1</v>
      </c>
      <c r="BP638" s="8">
        <v>44.85</v>
      </c>
      <c r="BQ638" s="4"/>
      <c r="BR638" s="8"/>
      <c r="BS638" s="7"/>
      <c r="BT638" s="7"/>
      <c r="BU638" s="2" t="s">
        <v>239</v>
      </c>
      <c r="BV638" s="2" t="s">
        <v>226</v>
      </c>
      <c r="BW638" s="2" t="s">
        <v>229</v>
      </c>
      <c r="BX638" s="2" t="s">
        <v>1045</v>
      </c>
      <c r="BY638" s="2" t="s">
        <v>241</v>
      </c>
      <c r="BZ638" s="2" t="s">
        <v>229</v>
      </c>
      <c r="CA638" s="4">
        <v>1</v>
      </c>
      <c r="CB638" s="8">
        <v>44.23</v>
      </c>
      <c r="CC638" s="4">
        <v>1</v>
      </c>
      <c r="CD638" s="8">
        <v>44.23</v>
      </c>
      <c r="CE638" s="7"/>
      <c r="CF638" s="7"/>
      <c r="CG638" s="2" t="s">
        <v>239</v>
      </c>
      <c r="CH638" s="2" t="s">
        <v>226</v>
      </c>
      <c r="CI638" s="2" t="s">
        <v>2844</v>
      </c>
      <c r="CJ638" s="2" t="s">
        <v>2466</v>
      </c>
      <c r="CK638" s="2" t="s">
        <v>241</v>
      </c>
      <c r="CL638" s="2" t="s">
        <v>229</v>
      </c>
      <c r="CM638" s="4">
        <v>5</v>
      </c>
      <c r="CN638" s="8">
        <v>221.15</v>
      </c>
      <c r="CO638" s="4">
        <v>3</v>
      </c>
      <c r="CP638" s="8">
        <v>132.69</v>
      </c>
      <c r="CQ638" s="7">
        <v>0.6667</v>
      </c>
      <c r="CR638" s="7">
        <v>0.6667</v>
      </c>
      <c r="CS638" s="2" t="s">
        <v>239</v>
      </c>
      <c r="CT638" s="2" t="s">
        <v>226</v>
      </c>
      <c r="CU638" s="2" t="s">
        <v>624</v>
      </c>
      <c r="CV638" s="2" t="s">
        <v>651</v>
      </c>
      <c r="CW638" s="2" t="s">
        <v>241</v>
      </c>
      <c r="CX638" s="2" t="s">
        <v>229</v>
      </c>
      <c r="CY638" s="4">
        <v>1</v>
      </c>
      <c r="CZ638" s="8">
        <v>40.95</v>
      </c>
      <c r="DA638" s="4">
        <v>6</v>
      </c>
      <c r="DB638" s="8">
        <v>245.7</v>
      </c>
      <c r="DC638" s="7">
        <v>-0.8333</v>
      </c>
      <c r="DD638" s="7">
        <v>-0.8333</v>
      </c>
      <c r="DE638" s="2" t="s">
        <v>239</v>
      </c>
      <c r="DF638" s="2" t="s">
        <v>226</v>
      </c>
      <c r="DG638" s="2" t="s">
        <v>624</v>
      </c>
      <c r="DH638" s="2" t="s">
        <v>1409</v>
      </c>
      <c r="DI638" s="2" t="s">
        <v>241</v>
      </c>
      <c r="DJ638" s="2" t="s">
        <v>229</v>
      </c>
      <c r="DK638" s="4"/>
      <c r="DL638" s="8"/>
      <c r="DM638" s="4"/>
      <c r="DN638" s="8"/>
      <c r="DO638" s="7"/>
      <c r="DP638" s="7"/>
      <c r="DQ638" s="2" t="s">
        <v>239</v>
      </c>
      <c r="DR638" s="2" t="s">
        <v>226</v>
      </c>
      <c r="DS638" s="2" t="s">
        <v>2785</v>
      </c>
      <c r="DT638" s="2" t="s">
        <v>3003</v>
      </c>
      <c r="DU638" s="2" t="s">
        <v>241</v>
      </c>
      <c r="DV638" s="2" t="s">
        <v>229</v>
      </c>
      <c r="DW638" s="4">
        <v>2</v>
      </c>
      <c r="DX638" s="8">
        <v>97.3</v>
      </c>
      <c r="DY638" s="4"/>
      <c r="DZ638" s="8"/>
      <c r="EA638" s="7"/>
      <c r="EB638" s="7"/>
      <c r="EC638" s="2" t="s">
        <v>239</v>
      </c>
      <c r="ED638" s="2" t="s">
        <v>226</v>
      </c>
      <c r="EE638" s="2" t="s">
        <v>627</v>
      </c>
      <c r="EF638" s="2" t="s">
        <v>2682</v>
      </c>
      <c r="EG638" s="2" t="s">
        <v>241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239</v>
      </c>
      <c r="EP638" s="2" t="s">
        <v>226</v>
      </c>
      <c r="EQ638" s="2" t="s">
        <v>4366</v>
      </c>
      <c r="ER638" s="2" t="s">
        <v>229</v>
      </c>
      <c r="ES638" s="2" t="s">
        <v>241</v>
      </c>
      <c r="ET638" s="2" t="s">
        <v>229</v>
      </c>
      <c r="EU638" s="4">
        <v>1</v>
      </c>
      <c r="EV638" s="8">
        <v>44.23</v>
      </c>
      <c r="EW638" s="4">
        <v>1</v>
      </c>
      <c r="EX638" s="8">
        <v>44.23</v>
      </c>
      <c r="EY638" s="7"/>
      <c r="EZ638" s="7"/>
      <c r="FA638" s="2" t="s">
        <v>239</v>
      </c>
      <c r="FB638" s="2" t="s">
        <v>226</v>
      </c>
      <c r="FC638" s="2" t="s">
        <v>2844</v>
      </c>
      <c r="FD638" s="2" t="s">
        <v>2707</v>
      </c>
      <c r="FE638" s="2" t="s">
        <v>241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226</v>
      </c>
      <c r="FO638" s="2" t="s">
        <v>2844</v>
      </c>
      <c r="FP638" s="2" t="s">
        <v>2289</v>
      </c>
      <c r="FQ638" s="2" t="s">
        <v>241</v>
      </c>
      <c r="FR638" s="2" t="s">
        <v>229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226</v>
      </c>
      <c r="GA638" s="2" t="s">
        <v>327</v>
      </c>
      <c r="GB638" s="2" t="s">
        <v>1128</v>
      </c>
      <c r="GC638" s="2" t="s">
        <v>241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272</v>
      </c>
      <c r="GL638" s="2" t="s">
        <v>226</v>
      </c>
      <c r="GM638" s="2" t="s">
        <v>229</v>
      </c>
      <c r="GN638" s="2" t="s">
        <v>229</v>
      </c>
      <c r="GO638" s="2" t="s">
        <v>241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239</v>
      </c>
      <c r="GX638" s="2" t="s">
        <v>226</v>
      </c>
      <c r="GY638" s="2" t="s">
        <v>632</v>
      </c>
      <c r="GZ638" s="2" t="s">
        <v>229</v>
      </c>
      <c r="HA638" s="2" t="s">
        <v>241</v>
      </c>
      <c r="HB638" s="2" t="s">
        <v>229</v>
      </c>
      <c r="HC638" s="4"/>
      <c r="HD638" s="8"/>
      <c r="HE638" s="4"/>
      <c r="HF638" s="8"/>
      <c r="HG638" s="7"/>
      <c r="HH638" s="7"/>
      <c r="HI638" s="2" t="s">
        <v>266</v>
      </c>
      <c r="HJ638" s="2" t="s">
        <v>226</v>
      </c>
      <c r="HK638" s="2" t="s">
        <v>229</v>
      </c>
      <c r="HL638" s="2" t="s">
        <v>229</v>
      </c>
      <c r="HM638" s="2" t="s">
        <v>241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266</v>
      </c>
      <c r="HV638" s="2" t="s">
        <v>226</v>
      </c>
      <c r="HW638" s="2" t="s">
        <v>229</v>
      </c>
      <c r="HX638" s="2" t="s">
        <v>229</v>
      </c>
      <c r="HY638" s="2" t="s">
        <v>241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266</v>
      </c>
      <c r="IH638" s="2" t="s">
        <v>226</v>
      </c>
      <c r="II638" s="2" t="s">
        <v>229</v>
      </c>
      <c r="IJ638" s="2" t="s">
        <v>229</v>
      </c>
      <c r="IK638" s="2" t="s">
        <v>241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267</v>
      </c>
      <c r="IT638" s="2" t="s">
        <v>226</v>
      </c>
      <c r="IU638" s="2" t="s">
        <v>229</v>
      </c>
      <c r="IV638" s="2" t="s">
        <v>229</v>
      </c>
      <c r="IW638" s="2" t="s">
        <v>241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272</v>
      </c>
      <c r="JF638" s="2" t="s">
        <v>226</v>
      </c>
      <c r="JG638" s="2" t="s">
        <v>229</v>
      </c>
      <c r="JH638" s="2" t="s">
        <v>229</v>
      </c>
      <c r="JI638" s="2" t="s">
        <v>241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272</v>
      </c>
      <c r="JR638" s="2" t="s">
        <v>226</v>
      </c>
      <c r="JS638" s="2" t="s">
        <v>229</v>
      </c>
      <c r="JT638" s="2" t="s">
        <v>229</v>
      </c>
      <c r="JU638" s="2" t="s">
        <v>241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272</v>
      </c>
      <c r="KD638" s="2" t="s">
        <v>226</v>
      </c>
      <c r="KE638" s="2" t="s">
        <v>229</v>
      </c>
      <c r="KF638" s="2" t="s">
        <v>229</v>
      </c>
      <c r="KG638" s="2" t="s">
        <v>241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272</v>
      </c>
      <c r="KP638" s="2" t="s">
        <v>226</v>
      </c>
      <c r="KQ638" s="2" t="s">
        <v>229</v>
      </c>
      <c r="KR638" s="2" t="s">
        <v>229</v>
      </c>
      <c r="KS638" s="2" t="s">
        <v>241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272</v>
      </c>
      <c r="LB638" s="2" t="s">
        <v>226</v>
      </c>
      <c r="LC638" s="2" t="s">
        <v>229</v>
      </c>
      <c r="LD638" s="2" t="s">
        <v>229</v>
      </c>
      <c r="LE638" s="2" t="s">
        <v>241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229</v>
      </c>
      <c r="LN638" s="2" t="s">
        <v>229</v>
      </c>
      <c r="LO638" s="2" t="s">
        <v>229</v>
      </c>
      <c r="LP638" s="2" t="s">
        <v>229</v>
      </c>
      <c r="LQ638" s="2" t="s">
        <v>229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272</v>
      </c>
      <c r="LZ638" s="2" t="s">
        <v>226</v>
      </c>
      <c r="MA638" s="2" t="s">
        <v>229</v>
      </c>
      <c r="MB638" s="2" t="s">
        <v>229</v>
      </c>
      <c r="MC638" s="2" t="s">
        <v>241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272</v>
      </c>
      <c r="ML638" s="2" t="s">
        <v>226</v>
      </c>
      <c r="MM638" s="2" t="s">
        <v>229</v>
      </c>
      <c r="MN638" s="2" t="s">
        <v>229</v>
      </c>
      <c r="MO638" s="2" t="s">
        <v>241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239</v>
      </c>
      <c r="MX638" s="2" t="s">
        <v>226</v>
      </c>
      <c r="MY638" s="2" t="s">
        <v>2800</v>
      </c>
      <c r="MZ638" s="2" t="s">
        <v>229</v>
      </c>
      <c r="NA638" s="2" t="s">
        <v>241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239</v>
      </c>
      <c r="NJ638" s="2" t="s">
        <v>260</v>
      </c>
      <c r="NK638" s="2" t="s">
        <v>2844</v>
      </c>
      <c r="NL638" s="2" t="s">
        <v>624</v>
      </c>
      <c r="NM638" s="2" t="s">
        <v>241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272</v>
      </c>
      <c r="NV638" s="2" t="s">
        <v>226</v>
      </c>
      <c r="NW638" s="2" t="s">
        <v>229</v>
      </c>
      <c r="NX638" s="2" t="s">
        <v>229</v>
      </c>
      <c r="NY638" s="2" t="s">
        <v>241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266</v>
      </c>
      <c r="OH638" s="2" t="s">
        <v>226</v>
      </c>
      <c r="OI638" s="2" t="s">
        <v>229</v>
      </c>
      <c r="OJ638" s="2" t="s">
        <v>229</v>
      </c>
      <c r="OK638" s="2" t="s">
        <v>241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229</v>
      </c>
      <c r="OT638" s="2" t="s">
        <v>229</v>
      </c>
      <c r="OU638" s="2" t="s">
        <v>229</v>
      </c>
      <c r="OV638" s="2" t="s">
        <v>229</v>
      </c>
      <c r="OW638" s="2" t="s">
        <v>229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281</v>
      </c>
      <c r="PF638" s="2" t="s">
        <v>226</v>
      </c>
      <c r="PG638" s="2" t="s">
        <v>229</v>
      </c>
      <c r="PH638" s="2" t="s">
        <v>229</v>
      </c>
      <c r="PI638" s="2" t="s">
        <v>241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229</v>
      </c>
      <c r="PS638" s="2" t="s">
        <v>229</v>
      </c>
      <c r="PT638" s="2" t="s">
        <v>229</v>
      </c>
      <c r="PU638" s="2" t="s">
        <v>229</v>
      </c>
      <c r="PV638" s="2" t="s">
        <v>229</v>
      </c>
      <c r="PW638" s="4"/>
      <c r="PX638" s="8"/>
      <c r="PY638" s="4"/>
      <c r="PZ638" s="8"/>
      <c r="QA638" s="7"/>
      <c r="QB638" s="7"/>
      <c r="QC638" s="2" t="s">
        <v>281</v>
      </c>
      <c r="QD638" s="2" t="s">
        <v>226</v>
      </c>
      <c r="QE638" s="2" t="s">
        <v>229</v>
      </c>
      <c r="QF638" s="2" t="s">
        <v>229</v>
      </c>
      <c r="QG638" s="2" t="s">
        <v>241</v>
      </c>
      <c r="QH638" s="2" t="s">
        <v>229</v>
      </c>
      <c r="QI638" s="4"/>
      <c r="QJ638" s="8"/>
      <c r="QK638" s="4"/>
      <c r="QL638" s="8"/>
      <c r="QM638" s="7"/>
      <c r="QN638" s="7"/>
      <c r="QO638" s="2" t="s">
        <v>272</v>
      </c>
      <c r="QP638" s="2" t="s">
        <v>226</v>
      </c>
      <c r="QQ638" s="2" t="s">
        <v>229</v>
      </c>
      <c r="QR638" s="2" t="s">
        <v>229</v>
      </c>
      <c r="QS638" s="2" t="s">
        <v>241</v>
      </c>
      <c r="QT638" s="2" t="s">
        <v>229</v>
      </c>
      <c r="QU638" s="4"/>
      <c r="QV638" s="8"/>
      <c r="QW638" s="4"/>
      <c r="QX638" s="8"/>
      <c r="QY638" s="7"/>
      <c r="QZ638" s="7"/>
      <c r="RA638" s="2" t="s">
        <v>239</v>
      </c>
      <c r="RB638" s="2" t="s">
        <v>275</v>
      </c>
      <c r="RC638" s="2" t="s">
        <v>2724</v>
      </c>
      <c r="RD638" s="2" t="s">
        <v>229</v>
      </c>
      <c r="RE638" s="2" t="s">
        <v>241</v>
      </c>
      <c r="RF638" s="2" t="s">
        <v>229</v>
      </c>
      <c r="RG638" s="4"/>
      <c r="RH638" s="8"/>
      <c r="RI638" s="4"/>
      <c r="RJ638" s="8"/>
      <c r="RK638" s="7"/>
      <c r="RL638" s="7"/>
      <c r="RM638" s="2" t="s">
        <v>272</v>
      </c>
      <c r="RN638" s="2" t="s">
        <v>226</v>
      </c>
      <c r="RO638" s="2" t="s">
        <v>229</v>
      </c>
      <c r="RP638" s="2" t="s">
        <v>229</v>
      </c>
      <c r="RQ638" s="2" t="s">
        <v>241</v>
      </c>
      <c r="RR638" s="2" t="s">
        <v>229</v>
      </c>
      <c r="RS638" s="4"/>
      <c r="RT638" s="8"/>
      <c r="RU638" s="4"/>
      <c r="RV638" s="8"/>
      <c r="RW638" s="7"/>
      <c r="RX638" s="7"/>
      <c r="RY638" s="2" t="s">
        <v>229</v>
      </c>
      <c r="RZ638" s="2" t="s">
        <v>229</v>
      </c>
      <c r="SA638" s="2" t="s">
        <v>229</v>
      </c>
      <c r="SB638" s="2" t="s">
        <v>229</v>
      </c>
      <c r="SC638" s="2" t="s">
        <v>229</v>
      </c>
      <c r="SD638" s="2" t="s">
        <v>229</v>
      </c>
      <c r="SE638" s="4">
        <v>201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</row>
    <row r="639">
      <c r="A639" s="2" t="s">
        <v>4367</v>
      </c>
      <c r="B639" s="2" t="s">
        <v>216</v>
      </c>
      <c r="C639" s="2" t="s">
        <v>4252</v>
      </c>
      <c r="D639" s="2" t="s">
        <v>218</v>
      </c>
      <c r="E639" s="2" t="s">
        <v>219</v>
      </c>
      <c r="F639" s="2" t="s">
        <v>4355</v>
      </c>
      <c r="G639" s="2" t="s">
        <v>3964</v>
      </c>
      <c r="H639" s="2" t="s">
        <v>4356</v>
      </c>
      <c r="I639" s="2" t="s">
        <v>1139</v>
      </c>
      <c r="J639" s="2" t="s">
        <v>224</v>
      </c>
      <c r="K639" s="2" t="s">
        <v>3053</v>
      </c>
      <c r="L639" s="3">
        <v>29.16</v>
      </c>
      <c r="M639" s="3">
        <v>30.62</v>
      </c>
      <c r="N639" s="3">
        <v>69.99</v>
      </c>
      <c r="O639" s="2" t="s">
        <v>981</v>
      </c>
      <c r="P639" s="2" t="s">
        <v>964</v>
      </c>
      <c r="Q639" s="2" t="s">
        <v>228</v>
      </c>
      <c r="R639" s="2" t="s">
        <v>229</v>
      </c>
      <c r="S639" s="2" t="s">
        <v>4368</v>
      </c>
      <c r="T639" s="2" t="s">
        <v>684</v>
      </c>
      <c r="U639" s="2" t="s">
        <v>232</v>
      </c>
      <c r="V639" s="2" t="s">
        <v>1142</v>
      </c>
      <c r="W639" s="2" t="s">
        <v>1009</v>
      </c>
      <c r="X639" s="2" t="s">
        <v>1143</v>
      </c>
      <c r="Y639" s="2" t="s">
        <v>1988</v>
      </c>
      <c r="Z639" s="4"/>
      <c r="AA639" s="4">
        <f>=ROUNDDOWN({0},0)</f>
      </c>
      <c r="AB639" s="5">
        <v>1.5</v>
      </c>
      <c r="AC639" s="2" t="s">
        <v>229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/>
      <c r="AQ639" s="8"/>
      <c r="AR639" s="4">
        <v>17</v>
      </c>
      <c r="AS639" s="8">
        <v>468.96</v>
      </c>
      <c r="AT639" s="7">
        <v>-1</v>
      </c>
      <c r="AU639" s="7">
        <v>-1</v>
      </c>
      <c r="AV639" s="4" t="s">
        <v>229</v>
      </c>
      <c r="AW639" s="8" t="s">
        <v>229</v>
      </c>
      <c r="AX639" s="4">
        <v>61</v>
      </c>
      <c r="AY639" s="8">
        <v>1949.29</v>
      </c>
      <c r="AZ639" s="7" t="s">
        <v>229</v>
      </c>
      <c r="BA639" s="7" t="s">
        <v>229</v>
      </c>
      <c r="BB639" s="7"/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 t="s">
        <v>229</v>
      </c>
      <c r="BJ639" s="4"/>
      <c r="BK639" s="8"/>
      <c r="BL639" s="2" t="s">
        <v>4369</v>
      </c>
      <c r="BM639" s="7"/>
      <c r="BN639" s="7"/>
      <c r="BO639" s="4"/>
      <c r="BP639" s="8"/>
      <c r="BQ639" s="4">
        <v>4</v>
      </c>
      <c r="BR639" s="8">
        <v>124.32</v>
      </c>
      <c r="BS639" s="7">
        <v>-1</v>
      </c>
      <c r="BT639" s="7">
        <v>-1</v>
      </c>
      <c r="BU639" s="2" t="s">
        <v>239</v>
      </c>
      <c r="BV639" s="2" t="s">
        <v>275</v>
      </c>
      <c r="BW639" s="2" t="s">
        <v>229</v>
      </c>
      <c r="BX639" s="2" t="s">
        <v>759</v>
      </c>
      <c r="BY639" s="2" t="s">
        <v>241</v>
      </c>
      <c r="BZ639" s="2" t="s">
        <v>229</v>
      </c>
      <c r="CA639" s="4"/>
      <c r="CB639" s="8"/>
      <c r="CC639" s="4">
        <v>3</v>
      </c>
      <c r="CD639" s="8">
        <v>99.12</v>
      </c>
      <c r="CE639" s="7">
        <v>-1</v>
      </c>
      <c r="CF639" s="7">
        <v>-1</v>
      </c>
      <c r="CG639" s="2" t="s">
        <v>239</v>
      </c>
      <c r="CH639" s="2" t="s">
        <v>275</v>
      </c>
      <c r="CI639" s="2" t="s">
        <v>4370</v>
      </c>
      <c r="CJ639" s="2" t="s">
        <v>2150</v>
      </c>
      <c r="CK639" s="2" t="s">
        <v>241</v>
      </c>
      <c r="CL639" s="2" t="s">
        <v>229</v>
      </c>
      <c r="CM639" s="4"/>
      <c r="CN639" s="8"/>
      <c r="CO639" s="4"/>
      <c r="CP639" s="8"/>
      <c r="CQ639" s="7"/>
      <c r="CR639" s="7"/>
      <c r="CS639" s="2" t="s">
        <v>239</v>
      </c>
      <c r="CT639" s="2" t="s">
        <v>275</v>
      </c>
      <c r="CU639" s="2" t="s">
        <v>2403</v>
      </c>
      <c r="CV639" s="2" t="s">
        <v>2401</v>
      </c>
      <c r="CW639" s="2" t="s">
        <v>241</v>
      </c>
      <c r="CX639" s="2" t="s">
        <v>229</v>
      </c>
      <c r="CY639" s="4"/>
      <c r="CZ639" s="8"/>
      <c r="DA639" s="4">
        <v>4</v>
      </c>
      <c r="DB639" s="8">
        <v>72.72</v>
      </c>
      <c r="DC639" s="7">
        <v>-1</v>
      </c>
      <c r="DD639" s="7">
        <v>-1</v>
      </c>
      <c r="DE639" s="2" t="s">
        <v>239</v>
      </c>
      <c r="DF639" s="2" t="s">
        <v>275</v>
      </c>
      <c r="DG639" s="2" t="s">
        <v>4371</v>
      </c>
      <c r="DH639" s="2" t="s">
        <v>4372</v>
      </c>
      <c r="DI639" s="2" t="s">
        <v>263</v>
      </c>
      <c r="DJ639" s="2" t="s">
        <v>229</v>
      </c>
      <c r="DK639" s="4"/>
      <c r="DL639" s="8"/>
      <c r="DM639" s="4"/>
      <c r="DN639" s="8"/>
      <c r="DO639" s="7"/>
      <c r="DP639" s="7"/>
      <c r="DQ639" s="2" t="s">
        <v>239</v>
      </c>
      <c r="DR639" s="2" t="s">
        <v>275</v>
      </c>
      <c r="DS639" s="2" t="s">
        <v>1829</v>
      </c>
      <c r="DT639" s="2" t="s">
        <v>2174</v>
      </c>
      <c r="DU639" s="2" t="s">
        <v>241</v>
      </c>
      <c r="DV639" s="2" t="s">
        <v>229</v>
      </c>
      <c r="DW639" s="4"/>
      <c r="DX639" s="8"/>
      <c r="DY639" s="4">
        <v>2</v>
      </c>
      <c r="DZ639" s="8">
        <v>58.1</v>
      </c>
      <c r="EA639" s="7">
        <v>-1</v>
      </c>
      <c r="EB639" s="7">
        <v>-1</v>
      </c>
      <c r="EC639" s="2" t="s">
        <v>239</v>
      </c>
      <c r="ED639" s="2" t="s">
        <v>275</v>
      </c>
      <c r="EE639" s="2" t="s">
        <v>699</v>
      </c>
      <c r="EF639" s="2" t="s">
        <v>2059</v>
      </c>
      <c r="EG639" s="2" t="s">
        <v>241</v>
      </c>
      <c r="EH639" s="2" t="s">
        <v>229</v>
      </c>
      <c r="EI639" s="4"/>
      <c r="EJ639" s="8"/>
      <c r="EK639" s="4">
        <v>2</v>
      </c>
      <c r="EL639" s="8">
        <v>64.3</v>
      </c>
      <c r="EM639" s="7">
        <v>-1</v>
      </c>
      <c r="EN639" s="7">
        <v>-1</v>
      </c>
      <c r="EO639" s="2" t="s">
        <v>239</v>
      </c>
      <c r="EP639" s="2" t="s">
        <v>275</v>
      </c>
      <c r="EQ639" s="2" t="s">
        <v>1166</v>
      </c>
      <c r="ER639" s="2" t="s">
        <v>4373</v>
      </c>
      <c r="ES639" s="2" t="s">
        <v>241</v>
      </c>
      <c r="ET639" s="2" t="s">
        <v>229</v>
      </c>
      <c r="EU639" s="4"/>
      <c r="EV639" s="8"/>
      <c r="EW639" s="4"/>
      <c r="EX639" s="8"/>
      <c r="EY639" s="7"/>
      <c r="EZ639" s="7"/>
      <c r="FA639" s="2" t="s">
        <v>239</v>
      </c>
      <c r="FB639" s="2" t="s">
        <v>275</v>
      </c>
      <c r="FC639" s="2" t="s">
        <v>1832</v>
      </c>
      <c r="FD639" s="2" t="s">
        <v>1836</v>
      </c>
      <c r="FE639" s="2" t="s">
        <v>241</v>
      </c>
      <c r="FF639" s="2" t="s">
        <v>229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275</v>
      </c>
      <c r="FO639" s="2" t="s">
        <v>1944</v>
      </c>
      <c r="FP639" s="2" t="s">
        <v>4374</v>
      </c>
      <c r="FQ639" s="2" t="s">
        <v>241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229</v>
      </c>
      <c r="FZ639" s="2" t="s">
        <v>229</v>
      </c>
      <c r="GA639" s="2" t="s">
        <v>229</v>
      </c>
      <c r="GB639" s="2" t="s">
        <v>229</v>
      </c>
      <c r="GC639" s="2" t="s">
        <v>229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239</v>
      </c>
      <c r="GL639" s="2" t="s">
        <v>275</v>
      </c>
      <c r="GM639" s="2" t="s">
        <v>707</v>
      </c>
      <c r="GN639" s="2" t="s">
        <v>774</v>
      </c>
      <c r="GO639" s="2" t="s">
        <v>241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239</v>
      </c>
      <c r="GX639" s="2" t="s">
        <v>275</v>
      </c>
      <c r="GY639" s="2" t="s">
        <v>743</v>
      </c>
      <c r="GZ639" s="2" t="s">
        <v>3878</v>
      </c>
      <c r="HA639" s="2" t="s">
        <v>241</v>
      </c>
      <c r="HB639" s="2" t="s">
        <v>229</v>
      </c>
      <c r="HC639" s="4"/>
      <c r="HD639" s="8"/>
      <c r="HE639" s="4">
        <v>2</v>
      </c>
      <c r="HF639" s="8">
        <v>50.4</v>
      </c>
      <c r="HG639" s="7">
        <v>-1</v>
      </c>
      <c r="HH639" s="7">
        <v>-1</v>
      </c>
      <c r="HI639" s="2" t="s">
        <v>239</v>
      </c>
      <c r="HJ639" s="2" t="s">
        <v>275</v>
      </c>
      <c r="HK639" s="2" t="s">
        <v>2123</v>
      </c>
      <c r="HL639" s="2" t="s">
        <v>2386</v>
      </c>
      <c r="HM639" s="2" t="s">
        <v>241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239</v>
      </c>
      <c r="HV639" s="2" t="s">
        <v>275</v>
      </c>
      <c r="HW639" s="2" t="s">
        <v>877</v>
      </c>
      <c r="HX639" s="2" t="s">
        <v>764</v>
      </c>
      <c r="HY639" s="2" t="s">
        <v>241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266</v>
      </c>
      <c r="IH639" s="2" t="s">
        <v>275</v>
      </c>
      <c r="II639" s="2" t="s">
        <v>229</v>
      </c>
      <c r="IJ639" s="2" t="s">
        <v>229</v>
      </c>
      <c r="IK639" s="2" t="s">
        <v>241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272</v>
      </c>
      <c r="IT639" s="2" t="s">
        <v>275</v>
      </c>
      <c r="IU639" s="2" t="s">
        <v>229</v>
      </c>
      <c r="IV639" s="2" t="s">
        <v>229</v>
      </c>
      <c r="IW639" s="2" t="s">
        <v>241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239</v>
      </c>
      <c r="JF639" s="2" t="s">
        <v>275</v>
      </c>
      <c r="JG639" s="2" t="s">
        <v>268</v>
      </c>
      <c r="JH639" s="2" t="s">
        <v>229</v>
      </c>
      <c r="JI639" s="2" t="s">
        <v>241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229</v>
      </c>
      <c r="JR639" s="2" t="s">
        <v>229</v>
      </c>
      <c r="JS639" s="2" t="s">
        <v>229</v>
      </c>
      <c r="JT639" s="2" t="s">
        <v>229</v>
      </c>
      <c r="JU639" s="2" t="s">
        <v>229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272</v>
      </c>
      <c r="KD639" s="2" t="s">
        <v>275</v>
      </c>
      <c r="KE639" s="2" t="s">
        <v>229</v>
      </c>
      <c r="KF639" s="2" t="s">
        <v>229</v>
      </c>
      <c r="KG639" s="2" t="s">
        <v>241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272</v>
      </c>
      <c r="KP639" s="2" t="s">
        <v>275</v>
      </c>
      <c r="KQ639" s="2" t="s">
        <v>229</v>
      </c>
      <c r="KR639" s="2" t="s">
        <v>229</v>
      </c>
      <c r="KS639" s="2" t="s">
        <v>241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239</v>
      </c>
      <c r="LB639" s="2" t="s">
        <v>275</v>
      </c>
      <c r="LC639" s="2" t="s">
        <v>720</v>
      </c>
      <c r="LD639" s="2" t="s">
        <v>978</v>
      </c>
      <c r="LE639" s="2" t="s">
        <v>241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229</v>
      </c>
      <c r="LN639" s="2" t="s">
        <v>229</v>
      </c>
      <c r="LO639" s="2" t="s">
        <v>229</v>
      </c>
      <c r="LP639" s="2" t="s">
        <v>229</v>
      </c>
      <c r="LQ639" s="2" t="s">
        <v>229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239</v>
      </c>
      <c r="LZ639" s="2" t="s">
        <v>275</v>
      </c>
      <c r="MA639" s="2" t="s">
        <v>810</v>
      </c>
      <c r="MB639" s="2" t="s">
        <v>2457</v>
      </c>
      <c r="MC639" s="2" t="s">
        <v>241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266</v>
      </c>
      <c r="ML639" s="2" t="s">
        <v>275</v>
      </c>
      <c r="MM639" s="2" t="s">
        <v>229</v>
      </c>
      <c r="MN639" s="2" t="s">
        <v>229</v>
      </c>
      <c r="MO639" s="2" t="s">
        <v>241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266</v>
      </c>
      <c r="MX639" s="2" t="s">
        <v>275</v>
      </c>
      <c r="MY639" s="2" t="s">
        <v>229</v>
      </c>
      <c r="MZ639" s="2" t="s">
        <v>229</v>
      </c>
      <c r="NA639" s="2" t="s">
        <v>241</v>
      </c>
      <c r="NB639" s="2" t="s">
        <v>229</v>
      </c>
      <c r="NC639" s="4"/>
      <c r="ND639" s="8"/>
      <c r="NE639" s="4"/>
      <c r="NF639" s="8"/>
      <c r="NG639" s="7"/>
      <c r="NH639" s="7"/>
      <c r="NI639" s="2" t="s">
        <v>239</v>
      </c>
      <c r="NJ639" s="2" t="s">
        <v>275</v>
      </c>
      <c r="NK639" s="2" t="s">
        <v>4375</v>
      </c>
      <c r="NL639" s="2" t="s">
        <v>1458</v>
      </c>
      <c r="NM639" s="2" t="s">
        <v>241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272</v>
      </c>
      <c r="NV639" s="2" t="s">
        <v>275</v>
      </c>
      <c r="NW639" s="2" t="s">
        <v>229</v>
      </c>
      <c r="NX639" s="2" t="s">
        <v>229</v>
      </c>
      <c r="NY639" s="2" t="s">
        <v>241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229</v>
      </c>
      <c r="OH639" s="2" t="s">
        <v>229</v>
      </c>
      <c r="OI639" s="2" t="s">
        <v>229</v>
      </c>
      <c r="OJ639" s="2" t="s">
        <v>229</v>
      </c>
      <c r="OK639" s="2" t="s">
        <v>229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229</v>
      </c>
      <c r="OT639" s="2" t="s">
        <v>229</v>
      </c>
      <c r="OU639" s="2" t="s">
        <v>229</v>
      </c>
      <c r="OV639" s="2" t="s">
        <v>229</v>
      </c>
      <c r="OW639" s="2" t="s">
        <v>229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229</v>
      </c>
      <c r="PF639" s="2" t="s">
        <v>229</v>
      </c>
      <c r="PG639" s="2" t="s">
        <v>229</v>
      </c>
      <c r="PH639" s="2" t="s">
        <v>229</v>
      </c>
      <c r="PI639" s="2" t="s">
        <v>229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239</v>
      </c>
      <c r="PR639" s="2" t="s">
        <v>275</v>
      </c>
      <c r="PS639" s="2" t="s">
        <v>785</v>
      </c>
      <c r="PT639" s="2" t="s">
        <v>2457</v>
      </c>
      <c r="PU639" s="2" t="s">
        <v>241</v>
      </c>
      <c r="PV639" s="2" t="s">
        <v>229</v>
      </c>
      <c r="PW639" s="4"/>
      <c r="PX639" s="8"/>
      <c r="PY639" s="4"/>
      <c r="PZ639" s="8"/>
      <c r="QA639" s="7"/>
      <c r="QB639" s="7"/>
      <c r="QC639" s="2" t="s">
        <v>281</v>
      </c>
      <c r="QD639" s="2" t="s">
        <v>275</v>
      </c>
      <c r="QE639" s="2" t="s">
        <v>229</v>
      </c>
      <c r="QF639" s="2" t="s">
        <v>229</v>
      </c>
      <c r="QG639" s="2" t="s">
        <v>241</v>
      </c>
      <c r="QH639" s="2" t="s">
        <v>229</v>
      </c>
      <c r="QI639" s="4"/>
      <c r="QJ639" s="8"/>
      <c r="QK639" s="4"/>
      <c r="QL639" s="8"/>
      <c r="QM639" s="7"/>
      <c r="QN639" s="7"/>
      <c r="QO639" s="2" t="s">
        <v>229</v>
      </c>
      <c r="QP639" s="2" t="s">
        <v>229</v>
      </c>
      <c r="QQ639" s="2" t="s">
        <v>229</v>
      </c>
      <c r="QR639" s="2" t="s">
        <v>229</v>
      </c>
      <c r="QS639" s="2" t="s">
        <v>229</v>
      </c>
      <c r="QT639" s="2" t="s">
        <v>229</v>
      </c>
      <c r="QU639" s="4"/>
      <c r="QV639" s="8"/>
      <c r="QW639" s="4"/>
      <c r="QX639" s="8"/>
      <c r="QY639" s="7"/>
      <c r="QZ639" s="7"/>
      <c r="RA639" s="2" t="s">
        <v>272</v>
      </c>
      <c r="RB639" s="2" t="s">
        <v>275</v>
      </c>
      <c r="RC639" s="2" t="s">
        <v>229</v>
      </c>
      <c r="RD639" s="2" t="s">
        <v>229</v>
      </c>
      <c r="RE639" s="2" t="s">
        <v>241</v>
      </c>
      <c r="RF639" s="2" t="s">
        <v>229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229</v>
      </c>
      <c r="RO639" s="2" t="s">
        <v>229</v>
      </c>
      <c r="RP639" s="2" t="s">
        <v>229</v>
      </c>
      <c r="RQ639" s="2" t="s">
        <v>229</v>
      </c>
      <c r="RR639" s="2" t="s">
        <v>229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275</v>
      </c>
      <c r="SA639" s="2" t="s">
        <v>3648</v>
      </c>
      <c r="SB639" s="2" t="s">
        <v>709</v>
      </c>
      <c r="SC639" s="2" t="s">
        <v>241</v>
      </c>
      <c r="SD639" s="2" t="s">
        <v>229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</row>
    <row r="640">
      <c r="A640" s="2" t="s">
        <v>4376</v>
      </c>
      <c r="B640" s="2" t="s">
        <v>216</v>
      </c>
      <c r="C640" s="2" t="s">
        <v>4252</v>
      </c>
      <c r="D640" s="2" t="s">
        <v>218</v>
      </c>
      <c r="E640" s="2" t="s">
        <v>219</v>
      </c>
      <c r="F640" s="2" t="s">
        <v>4355</v>
      </c>
      <c r="G640" s="2" t="s">
        <v>3964</v>
      </c>
      <c r="H640" s="2" t="s">
        <v>4356</v>
      </c>
      <c r="I640" s="2" t="s">
        <v>1139</v>
      </c>
      <c r="J640" s="2" t="s">
        <v>285</v>
      </c>
      <c r="K640" s="2" t="s">
        <v>3053</v>
      </c>
      <c r="L640" s="3">
        <v>35.53</v>
      </c>
      <c r="M640" s="3">
        <v>37.31</v>
      </c>
      <c r="N640" s="3">
        <v>79.99</v>
      </c>
      <c r="O640" s="2" t="s">
        <v>981</v>
      </c>
      <c r="P640" s="2" t="s">
        <v>964</v>
      </c>
      <c r="Q640" s="2" t="s">
        <v>228</v>
      </c>
      <c r="R640" s="2" t="s">
        <v>229</v>
      </c>
      <c r="S640" s="2" t="s">
        <v>4368</v>
      </c>
      <c r="T640" s="2" t="s">
        <v>684</v>
      </c>
      <c r="U640" s="2" t="s">
        <v>286</v>
      </c>
      <c r="V640" s="2" t="s">
        <v>1142</v>
      </c>
      <c r="W640" s="2" t="s">
        <v>1009</v>
      </c>
      <c r="X640" s="2" t="s">
        <v>1143</v>
      </c>
      <c r="Y640" s="2" t="s">
        <v>1144</v>
      </c>
      <c r="Z640" s="4"/>
      <c r="AA640" s="4">
        <f>=ROUNDDOWN({0},0)</f>
      </c>
      <c r="AB640" s="5">
        <v>20</v>
      </c>
      <c r="AC640" s="2" t="s">
        <v>229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>
        <v>33</v>
      </c>
      <c r="AS640" s="8">
        <v>1135.11</v>
      </c>
      <c r="AT640" s="7">
        <v>-1</v>
      </c>
      <c r="AU640" s="7">
        <v>-1</v>
      </c>
      <c r="AV640" s="4" t="s">
        <v>229</v>
      </c>
      <c r="AW640" s="8" t="s">
        <v>229</v>
      </c>
      <c r="AX640" s="4" t="s">
        <v>229</v>
      </c>
      <c r="AY640" s="8" t="s">
        <v>229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 t="s">
        <v>229</v>
      </c>
      <c r="BJ640" s="4"/>
      <c r="BK640" s="8"/>
      <c r="BL640" s="2" t="s">
        <v>4377</v>
      </c>
      <c r="BM640" s="7"/>
      <c r="BN640" s="7"/>
      <c r="BO640" s="4"/>
      <c r="BP640" s="8"/>
      <c r="BQ640" s="4">
        <v>13</v>
      </c>
      <c r="BR640" s="8">
        <v>484.77</v>
      </c>
      <c r="BS640" s="7">
        <v>-1</v>
      </c>
      <c r="BT640" s="7">
        <v>-1</v>
      </c>
      <c r="BU640" s="2" t="s">
        <v>239</v>
      </c>
      <c r="BV640" s="2" t="s">
        <v>275</v>
      </c>
      <c r="BW640" s="2" t="s">
        <v>229</v>
      </c>
      <c r="BX640" s="2" t="s">
        <v>1154</v>
      </c>
      <c r="BY640" s="2" t="s">
        <v>241</v>
      </c>
      <c r="BZ640" s="2" t="s">
        <v>229</v>
      </c>
      <c r="CA640" s="4"/>
      <c r="CB640" s="8"/>
      <c r="CC640" s="4"/>
      <c r="CD640" s="8"/>
      <c r="CE640" s="7"/>
      <c r="CF640" s="7"/>
      <c r="CG640" s="2" t="s">
        <v>239</v>
      </c>
      <c r="CH640" s="2" t="s">
        <v>275</v>
      </c>
      <c r="CI640" s="2" t="s">
        <v>4370</v>
      </c>
      <c r="CJ640" s="2" t="s">
        <v>2150</v>
      </c>
      <c r="CK640" s="2" t="s">
        <v>241</v>
      </c>
      <c r="CL640" s="2" t="s">
        <v>229</v>
      </c>
      <c r="CM640" s="4"/>
      <c r="CN640" s="8"/>
      <c r="CO640" s="4">
        <v>3</v>
      </c>
      <c r="CP640" s="8">
        <v>120.87</v>
      </c>
      <c r="CQ640" s="7">
        <v>-1</v>
      </c>
      <c r="CR640" s="7">
        <v>-1</v>
      </c>
      <c r="CS640" s="2" t="s">
        <v>239</v>
      </c>
      <c r="CT640" s="2" t="s">
        <v>275</v>
      </c>
      <c r="CU640" s="2" t="s">
        <v>2403</v>
      </c>
      <c r="CV640" s="2" t="s">
        <v>4372</v>
      </c>
      <c r="CW640" s="2" t="s">
        <v>241</v>
      </c>
      <c r="CX640" s="2" t="s">
        <v>229</v>
      </c>
      <c r="CY640" s="4"/>
      <c r="CZ640" s="8"/>
      <c r="DA640" s="4">
        <v>7</v>
      </c>
      <c r="DB640" s="8">
        <v>152.74</v>
      </c>
      <c r="DC640" s="7">
        <v>-1</v>
      </c>
      <c r="DD640" s="7">
        <v>-1</v>
      </c>
      <c r="DE640" s="2" t="s">
        <v>239</v>
      </c>
      <c r="DF640" s="2" t="s">
        <v>275</v>
      </c>
      <c r="DG640" s="2" t="s">
        <v>4371</v>
      </c>
      <c r="DH640" s="2" t="s">
        <v>4372</v>
      </c>
      <c r="DI640" s="2" t="s">
        <v>263</v>
      </c>
      <c r="DJ640" s="2" t="s">
        <v>229</v>
      </c>
      <c r="DK640" s="4"/>
      <c r="DL640" s="8"/>
      <c r="DM640" s="4">
        <v>1</v>
      </c>
      <c r="DN640" s="8">
        <v>37.31</v>
      </c>
      <c r="DO640" s="7">
        <v>-1</v>
      </c>
      <c r="DP640" s="7">
        <v>-1</v>
      </c>
      <c r="DQ640" s="2" t="s">
        <v>239</v>
      </c>
      <c r="DR640" s="2" t="s">
        <v>275</v>
      </c>
      <c r="DS640" s="2" t="s">
        <v>1829</v>
      </c>
      <c r="DT640" s="2" t="s">
        <v>2174</v>
      </c>
      <c r="DU640" s="2" t="s">
        <v>241</v>
      </c>
      <c r="DV640" s="2" t="s">
        <v>229</v>
      </c>
      <c r="DW640" s="4"/>
      <c r="DX640" s="8"/>
      <c r="DY640" s="4">
        <v>3</v>
      </c>
      <c r="DZ640" s="8">
        <v>104.4</v>
      </c>
      <c r="EA640" s="7">
        <v>-1</v>
      </c>
      <c r="EB640" s="7">
        <v>-1</v>
      </c>
      <c r="EC640" s="2" t="s">
        <v>239</v>
      </c>
      <c r="ED640" s="2" t="s">
        <v>275</v>
      </c>
      <c r="EE640" s="2" t="s">
        <v>699</v>
      </c>
      <c r="EF640" s="2" t="s">
        <v>772</v>
      </c>
      <c r="EG640" s="2" t="s">
        <v>263</v>
      </c>
      <c r="EH640" s="2" t="s">
        <v>229</v>
      </c>
      <c r="EI640" s="4"/>
      <c r="EJ640" s="8"/>
      <c r="EK640" s="4">
        <v>6</v>
      </c>
      <c r="EL640" s="8">
        <v>235.02</v>
      </c>
      <c r="EM640" s="7">
        <v>-1</v>
      </c>
      <c r="EN640" s="7">
        <v>-1</v>
      </c>
      <c r="EO640" s="2" t="s">
        <v>239</v>
      </c>
      <c r="EP640" s="2" t="s">
        <v>275</v>
      </c>
      <c r="EQ640" s="2" t="s">
        <v>1166</v>
      </c>
      <c r="ER640" s="2" t="s">
        <v>2086</v>
      </c>
      <c r="ES640" s="2" t="s">
        <v>241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239</v>
      </c>
      <c r="FB640" s="2" t="s">
        <v>275</v>
      </c>
      <c r="FC640" s="2" t="s">
        <v>1832</v>
      </c>
      <c r="FD640" s="2" t="s">
        <v>2126</v>
      </c>
      <c r="FE640" s="2" t="s">
        <v>241</v>
      </c>
      <c r="FF640" s="2" t="s">
        <v>229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275</v>
      </c>
      <c r="FO640" s="2" t="s">
        <v>1944</v>
      </c>
      <c r="FP640" s="2" t="s">
        <v>1885</v>
      </c>
      <c r="FQ640" s="2" t="s">
        <v>241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229</v>
      </c>
      <c r="FZ640" s="2" t="s">
        <v>229</v>
      </c>
      <c r="GA640" s="2" t="s">
        <v>229</v>
      </c>
      <c r="GB640" s="2" t="s">
        <v>229</v>
      </c>
      <c r="GC640" s="2" t="s">
        <v>229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239</v>
      </c>
      <c r="GL640" s="2" t="s">
        <v>275</v>
      </c>
      <c r="GM640" s="2" t="s">
        <v>707</v>
      </c>
      <c r="GN640" s="2" t="s">
        <v>912</v>
      </c>
      <c r="GO640" s="2" t="s">
        <v>241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239</v>
      </c>
      <c r="GX640" s="2" t="s">
        <v>275</v>
      </c>
      <c r="GY640" s="2" t="s">
        <v>743</v>
      </c>
      <c r="GZ640" s="2" t="s">
        <v>556</v>
      </c>
      <c r="HA640" s="2" t="s">
        <v>241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275</v>
      </c>
      <c r="HK640" s="2" t="s">
        <v>2123</v>
      </c>
      <c r="HL640" s="2" t="s">
        <v>4378</v>
      </c>
      <c r="HM640" s="2" t="s">
        <v>241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239</v>
      </c>
      <c r="HV640" s="2" t="s">
        <v>275</v>
      </c>
      <c r="HW640" s="2" t="s">
        <v>877</v>
      </c>
      <c r="HX640" s="2" t="s">
        <v>712</v>
      </c>
      <c r="HY640" s="2" t="s">
        <v>241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266</v>
      </c>
      <c r="IH640" s="2" t="s">
        <v>275</v>
      </c>
      <c r="II640" s="2" t="s">
        <v>229</v>
      </c>
      <c r="IJ640" s="2" t="s">
        <v>229</v>
      </c>
      <c r="IK640" s="2" t="s">
        <v>241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272</v>
      </c>
      <c r="IT640" s="2" t="s">
        <v>275</v>
      </c>
      <c r="IU640" s="2" t="s">
        <v>229</v>
      </c>
      <c r="IV640" s="2" t="s">
        <v>229</v>
      </c>
      <c r="IW640" s="2" t="s">
        <v>241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239</v>
      </c>
      <c r="JF640" s="2" t="s">
        <v>275</v>
      </c>
      <c r="JG640" s="2" t="s">
        <v>268</v>
      </c>
      <c r="JH640" s="2" t="s">
        <v>1783</v>
      </c>
      <c r="JI640" s="2" t="s">
        <v>241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229</v>
      </c>
      <c r="JR640" s="2" t="s">
        <v>229</v>
      </c>
      <c r="JS640" s="2" t="s">
        <v>229</v>
      </c>
      <c r="JT640" s="2" t="s">
        <v>229</v>
      </c>
      <c r="JU640" s="2" t="s">
        <v>229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272</v>
      </c>
      <c r="KD640" s="2" t="s">
        <v>275</v>
      </c>
      <c r="KE640" s="2" t="s">
        <v>229</v>
      </c>
      <c r="KF640" s="2" t="s">
        <v>229</v>
      </c>
      <c r="KG640" s="2" t="s">
        <v>241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272</v>
      </c>
      <c r="KP640" s="2" t="s">
        <v>275</v>
      </c>
      <c r="KQ640" s="2" t="s">
        <v>229</v>
      </c>
      <c r="KR640" s="2" t="s">
        <v>229</v>
      </c>
      <c r="KS640" s="2" t="s">
        <v>241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239</v>
      </c>
      <c r="LB640" s="2" t="s">
        <v>275</v>
      </c>
      <c r="LC640" s="2" t="s">
        <v>720</v>
      </c>
      <c r="LD640" s="2" t="s">
        <v>487</v>
      </c>
      <c r="LE640" s="2" t="s">
        <v>241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229</v>
      </c>
      <c r="LN640" s="2" t="s">
        <v>229</v>
      </c>
      <c r="LO640" s="2" t="s">
        <v>229</v>
      </c>
      <c r="LP640" s="2" t="s">
        <v>229</v>
      </c>
      <c r="LQ640" s="2" t="s">
        <v>229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239</v>
      </c>
      <c r="LZ640" s="2" t="s">
        <v>275</v>
      </c>
      <c r="MA640" s="2" t="s">
        <v>810</v>
      </c>
      <c r="MB640" s="2" t="s">
        <v>720</v>
      </c>
      <c r="MC640" s="2" t="s">
        <v>241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266</v>
      </c>
      <c r="ML640" s="2" t="s">
        <v>275</v>
      </c>
      <c r="MM640" s="2" t="s">
        <v>229</v>
      </c>
      <c r="MN640" s="2" t="s">
        <v>229</v>
      </c>
      <c r="MO640" s="2" t="s">
        <v>241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266</v>
      </c>
      <c r="MX640" s="2" t="s">
        <v>275</v>
      </c>
      <c r="MY640" s="2" t="s">
        <v>229</v>
      </c>
      <c r="MZ640" s="2" t="s">
        <v>229</v>
      </c>
      <c r="NA640" s="2" t="s">
        <v>241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239</v>
      </c>
      <c r="NJ640" s="2" t="s">
        <v>275</v>
      </c>
      <c r="NK640" s="2" t="s">
        <v>4375</v>
      </c>
      <c r="NL640" s="2" t="s">
        <v>2173</v>
      </c>
      <c r="NM640" s="2" t="s">
        <v>241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272</v>
      </c>
      <c r="NV640" s="2" t="s">
        <v>275</v>
      </c>
      <c r="NW640" s="2" t="s">
        <v>229</v>
      </c>
      <c r="NX640" s="2" t="s">
        <v>229</v>
      </c>
      <c r="NY640" s="2" t="s">
        <v>241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229</v>
      </c>
      <c r="OH640" s="2" t="s">
        <v>229</v>
      </c>
      <c r="OI640" s="2" t="s">
        <v>229</v>
      </c>
      <c r="OJ640" s="2" t="s">
        <v>229</v>
      </c>
      <c r="OK640" s="2" t="s">
        <v>229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229</v>
      </c>
      <c r="OT640" s="2" t="s">
        <v>229</v>
      </c>
      <c r="OU640" s="2" t="s">
        <v>229</v>
      </c>
      <c r="OV640" s="2" t="s">
        <v>229</v>
      </c>
      <c r="OW640" s="2" t="s">
        <v>229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229</v>
      </c>
      <c r="PF640" s="2" t="s">
        <v>229</v>
      </c>
      <c r="PG640" s="2" t="s">
        <v>229</v>
      </c>
      <c r="PH640" s="2" t="s">
        <v>229</v>
      </c>
      <c r="PI640" s="2" t="s">
        <v>229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239</v>
      </c>
      <c r="PR640" s="2" t="s">
        <v>275</v>
      </c>
      <c r="PS640" s="2" t="s">
        <v>785</v>
      </c>
      <c r="PT640" s="2" t="s">
        <v>1627</v>
      </c>
      <c r="PU640" s="2" t="s">
        <v>241</v>
      </c>
      <c r="PV640" s="2" t="s">
        <v>229</v>
      </c>
      <c r="PW640" s="4"/>
      <c r="PX640" s="8"/>
      <c r="PY640" s="4"/>
      <c r="PZ640" s="8"/>
      <c r="QA640" s="7"/>
      <c r="QB640" s="7"/>
      <c r="QC640" s="2" t="s">
        <v>281</v>
      </c>
      <c r="QD640" s="2" t="s">
        <v>275</v>
      </c>
      <c r="QE640" s="2" t="s">
        <v>229</v>
      </c>
      <c r="QF640" s="2" t="s">
        <v>229</v>
      </c>
      <c r="QG640" s="2" t="s">
        <v>241</v>
      </c>
      <c r="QH640" s="2" t="s">
        <v>229</v>
      </c>
      <c r="QI640" s="4"/>
      <c r="QJ640" s="8"/>
      <c r="QK640" s="4"/>
      <c r="QL640" s="8"/>
      <c r="QM640" s="7"/>
      <c r="QN640" s="7"/>
      <c r="QO640" s="2" t="s">
        <v>229</v>
      </c>
      <c r="QP640" s="2" t="s">
        <v>229</v>
      </c>
      <c r="QQ640" s="2" t="s">
        <v>229</v>
      </c>
      <c r="QR640" s="2" t="s">
        <v>229</v>
      </c>
      <c r="QS640" s="2" t="s">
        <v>229</v>
      </c>
      <c r="QT640" s="2" t="s">
        <v>229</v>
      </c>
      <c r="QU640" s="4"/>
      <c r="QV640" s="8"/>
      <c r="QW640" s="4"/>
      <c r="QX640" s="8"/>
      <c r="QY640" s="7"/>
      <c r="QZ640" s="7"/>
      <c r="RA640" s="2" t="s">
        <v>272</v>
      </c>
      <c r="RB640" s="2" t="s">
        <v>275</v>
      </c>
      <c r="RC640" s="2" t="s">
        <v>229</v>
      </c>
      <c r="RD640" s="2" t="s">
        <v>229</v>
      </c>
      <c r="RE640" s="2" t="s">
        <v>241</v>
      </c>
      <c r="RF640" s="2" t="s">
        <v>229</v>
      </c>
      <c r="RG640" s="4"/>
      <c r="RH640" s="8"/>
      <c r="RI640" s="4"/>
      <c r="RJ640" s="8"/>
      <c r="RK640" s="7"/>
      <c r="RL640" s="7"/>
      <c r="RM640" s="2" t="s">
        <v>229</v>
      </c>
      <c r="RN640" s="2" t="s">
        <v>229</v>
      </c>
      <c r="RO640" s="2" t="s">
        <v>229</v>
      </c>
      <c r="RP640" s="2" t="s">
        <v>229</v>
      </c>
      <c r="RQ640" s="2" t="s">
        <v>229</v>
      </c>
      <c r="RR640" s="2" t="s">
        <v>229</v>
      </c>
      <c r="RS640" s="4"/>
      <c r="RT640" s="8"/>
      <c r="RU640" s="4"/>
      <c r="RV640" s="8"/>
      <c r="RW640" s="7"/>
      <c r="RX640" s="7"/>
      <c r="RY640" s="2" t="s">
        <v>239</v>
      </c>
      <c r="RZ640" s="2" t="s">
        <v>275</v>
      </c>
      <c r="SA640" s="2" t="s">
        <v>3648</v>
      </c>
      <c r="SB640" s="2" t="s">
        <v>2095</v>
      </c>
      <c r="SC640" s="2" t="s">
        <v>241</v>
      </c>
      <c r="SD640" s="2" t="s">
        <v>229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</row>
    <row r="641">
      <c r="A641" s="2" t="s">
        <v>4379</v>
      </c>
      <c r="B641" s="2" t="s">
        <v>216</v>
      </c>
      <c r="C641" s="2" t="s">
        <v>4252</v>
      </c>
      <c r="D641" s="2" t="s">
        <v>218</v>
      </c>
      <c r="E641" s="2" t="s">
        <v>219</v>
      </c>
      <c r="F641" s="2" t="s">
        <v>4355</v>
      </c>
      <c r="G641" s="2" t="s">
        <v>3964</v>
      </c>
      <c r="H641" s="2" t="s">
        <v>4356</v>
      </c>
      <c r="I641" s="2" t="s">
        <v>1139</v>
      </c>
      <c r="J641" s="2" t="s">
        <v>312</v>
      </c>
      <c r="K641" s="2" t="s">
        <v>3053</v>
      </c>
      <c r="L641" s="3">
        <v>39</v>
      </c>
      <c r="M641" s="3">
        <v>40.95</v>
      </c>
      <c r="N641" s="3">
        <v>89.99</v>
      </c>
      <c r="O641" s="2" t="s">
        <v>963</v>
      </c>
      <c r="P641" s="2" t="s">
        <v>964</v>
      </c>
      <c r="Q641" s="2" t="s">
        <v>228</v>
      </c>
      <c r="R641" s="2" t="s">
        <v>229</v>
      </c>
      <c r="S641" s="2" t="s">
        <v>4380</v>
      </c>
      <c r="T641" s="2" t="s">
        <v>684</v>
      </c>
      <c r="U641" s="2" t="s">
        <v>286</v>
      </c>
      <c r="V641" s="2" t="s">
        <v>1142</v>
      </c>
      <c r="W641" s="2" t="s">
        <v>1009</v>
      </c>
      <c r="X641" s="2" t="s">
        <v>1143</v>
      </c>
      <c r="Y641" s="2" t="s">
        <v>635</v>
      </c>
      <c r="Z641" s="4">
        <v>1</v>
      </c>
      <c r="AA641" s="4">
        <f>=ROUNDDOWN({0},0)</f>
      </c>
      <c r="AB641" s="5"/>
      <c r="AC641" s="2" t="s">
        <v>229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>
        <v>11</v>
      </c>
      <c r="AS641" s="8">
        <v>345.22</v>
      </c>
      <c r="AT641" s="7">
        <v>-1</v>
      </c>
      <c r="AU641" s="7">
        <v>-1</v>
      </c>
      <c r="AV641" s="4" t="s">
        <v>229</v>
      </c>
      <c r="AW641" s="8" t="s">
        <v>229</v>
      </c>
      <c r="AX641" s="4" t="s">
        <v>229</v>
      </c>
      <c r="AY641" s="8" t="s">
        <v>229</v>
      </c>
      <c r="AZ641" s="7" t="s">
        <v>229</v>
      </c>
      <c r="BA641" s="7" t="s">
        <v>229</v>
      </c>
      <c r="BB641" s="7"/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 t="s">
        <v>229</v>
      </c>
      <c r="BJ641" s="4"/>
      <c r="BK641" s="8"/>
      <c r="BL641" s="2" t="s">
        <v>4381</v>
      </c>
      <c r="BM641" s="7"/>
      <c r="BN641" s="7"/>
      <c r="BO641" s="4"/>
      <c r="BP641" s="8"/>
      <c r="BQ641" s="4"/>
      <c r="BR641" s="8"/>
      <c r="BS641" s="7"/>
      <c r="BT641" s="7"/>
      <c r="BU641" s="2" t="s">
        <v>266</v>
      </c>
      <c r="BV641" s="2" t="s">
        <v>275</v>
      </c>
      <c r="BW641" s="2" t="s">
        <v>229</v>
      </c>
      <c r="BX641" s="2" t="s">
        <v>229</v>
      </c>
      <c r="BY641" s="2" t="s">
        <v>241</v>
      </c>
      <c r="BZ641" s="2" t="s">
        <v>229</v>
      </c>
      <c r="CA641" s="4"/>
      <c r="CB641" s="8"/>
      <c r="CC641" s="4">
        <v>1</v>
      </c>
      <c r="CD641" s="8">
        <v>44.23</v>
      </c>
      <c r="CE641" s="7">
        <v>-1</v>
      </c>
      <c r="CF641" s="7">
        <v>-1</v>
      </c>
      <c r="CG641" s="2" t="s">
        <v>239</v>
      </c>
      <c r="CH641" s="2" t="s">
        <v>275</v>
      </c>
      <c r="CI641" s="2" t="s">
        <v>2466</v>
      </c>
      <c r="CJ641" s="2" t="s">
        <v>2467</v>
      </c>
      <c r="CK641" s="2" t="s">
        <v>241</v>
      </c>
      <c r="CL641" s="2" t="s">
        <v>229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275</v>
      </c>
      <c r="CU641" s="2" t="s">
        <v>2679</v>
      </c>
      <c r="CV641" s="2" t="s">
        <v>1544</v>
      </c>
      <c r="CW641" s="2" t="s">
        <v>241</v>
      </c>
      <c r="CX641" s="2" t="s">
        <v>229</v>
      </c>
      <c r="CY641" s="4"/>
      <c r="CZ641" s="8"/>
      <c r="DA641" s="4">
        <v>7</v>
      </c>
      <c r="DB641" s="8">
        <v>171.99</v>
      </c>
      <c r="DC641" s="7">
        <v>-1</v>
      </c>
      <c r="DD641" s="7">
        <v>-1</v>
      </c>
      <c r="DE641" s="2" t="s">
        <v>239</v>
      </c>
      <c r="DF641" s="2" t="s">
        <v>275</v>
      </c>
      <c r="DG641" s="2" t="s">
        <v>4382</v>
      </c>
      <c r="DH641" s="2" t="s">
        <v>1290</v>
      </c>
      <c r="DI641" s="2" t="s">
        <v>263</v>
      </c>
      <c r="DJ641" s="2" t="s">
        <v>229</v>
      </c>
      <c r="DK641" s="4"/>
      <c r="DL641" s="8"/>
      <c r="DM641" s="4"/>
      <c r="DN641" s="8"/>
      <c r="DO641" s="7"/>
      <c r="DP641" s="7"/>
      <c r="DQ641" s="2" t="s">
        <v>239</v>
      </c>
      <c r="DR641" s="2" t="s">
        <v>275</v>
      </c>
      <c r="DS641" s="2" t="s">
        <v>4223</v>
      </c>
      <c r="DT641" s="2" t="s">
        <v>229</v>
      </c>
      <c r="DU641" s="2" t="s">
        <v>241</v>
      </c>
      <c r="DV641" s="2" t="s">
        <v>229</v>
      </c>
      <c r="DW641" s="4"/>
      <c r="DX641" s="8"/>
      <c r="DY641" s="4"/>
      <c r="DZ641" s="8"/>
      <c r="EA641" s="7"/>
      <c r="EB641" s="7"/>
      <c r="EC641" s="2" t="s">
        <v>272</v>
      </c>
      <c r="ED641" s="2" t="s">
        <v>275</v>
      </c>
      <c r="EE641" s="2" t="s">
        <v>229</v>
      </c>
      <c r="EF641" s="2" t="s">
        <v>229</v>
      </c>
      <c r="EG641" s="2" t="s">
        <v>241</v>
      </c>
      <c r="EH641" s="2" t="s">
        <v>229</v>
      </c>
      <c r="EI641" s="4"/>
      <c r="EJ641" s="8"/>
      <c r="EK641" s="4">
        <v>3</v>
      </c>
      <c r="EL641" s="8">
        <v>129</v>
      </c>
      <c r="EM641" s="7">
        <v>-1</v>
      </c>
      <c r="EN641" s="7">
        <v>-1</v>
      </c>
      <c r="EO641" s="2" t="s">
        <v>239</v>
      </c>
      <c r="EP641" s="2" t="s">
        <v>275</v>
      </c>
      <c r="EQ641" s="2" t="s">
        <v>634</v>
      </c>
      <c r="ER641" s="2" t="s">
        <v>4383</v>
      </c>
      <c r="ES641" s="2" t="s">
        <v>241</v>
      </c>
      <c r="ET641" s="2" t="s">
        <v>229</v>
      </c>
      <c r="EU641" s="4"/>
      <c r="EV641" s="8"/>
      <c r="EW641" s="4"/>
      <c r="EX641" s="8"/>
      <c r="EY641" s="7"/>
      <c r="EZ641" s="7"/>
      <c r="FA641" s="2" t="s">
        <v>239</v>
      </c>
      <c r="FB641" s="2" t="s">
        <v>275</v>
      </c>
      <c r="FC641" s="2" t="s">
        <v>635</v>
      </c>
      <c r="FD641" s="2" t="s">
        <v>2486</v>
      </c>
      <c r="FE641" s="2" t="s">
        <v>241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275</v>
      </c>
      <c r="FO641" s="2" t="s">
        <v>635</v>
      </c>
      <c r="FP641" s="2" t="s">
        <v>229</v>
      </c>
      <c r="FQ641" s="2" t="s">
        <v>241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229</v>
      </c>
      <c r="FZ641" s="2" t="s">
        <v>229</v>
      </c>
      <c r="GA641" s="2" t="s">
        <v>229</v>
      </c>
      <c r="GB641" s="2" t="s">
        <v>229</v>
      </c>
      <c r="GC641" s="2" t="s">
        <v>229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272</v>
      </c>
      <c r="GL641" s="2" t="s">
        <v>275</v>
      </c>
      <c r="GM641" s="2" t="s">
        <v>229</v>
      </c>
      <c r="GN641" s="2" t="s">
        <v>229</v>
      </c>
      <c r="GO641" s="2" t="s">
        <v>241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281</v>
      </c>
      <c r="GX641" s="2" t="s">
        <v>275</v>
      </c>
      <c r="GY641" s="2" t="s">
        <v>229</v>
      </c>
      <c r="GZ641" s="2" t="s">
        <v>229</v>
      </c>
      <c r="HA641" s="2" t="s">
        <v>241</v>
      </c>
      <c r="HB641" s="2" t="s">
        <v>229</v>
      </c>
      <c r="HC641" s="4"/>
      <c r="HD641" s="8"/>
      <c r="HE641" s="4"/>
      <c r="HF641" s="8"/>
      <c r="HG641" s="7"/>
      <c r="HH641" s="7"/>
      <c r="HI641" s="2" t="s">
        <v>266</v>
      </c>
      <c r="HJ641" s="2" t="s">
        <v>275</v>
      </c>
      <c r="HK641" s="2" t="s">
        <v>229</v>
      </c>
      <c r="HL641" s="2" t="s">
        <v>229</v>
      </c>
      <c r="HM641" s="2" t="s">
        <v>241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272</v>
      </c>
      <c r="HV641" s="2" t="s">
        <v>275</v>
      </c>
      <c r="HW641" s="2" t="s">
        <v>229</v>
      </c>
      <c r="HX641" s="2" t="s">
        <v>229</v>
      </c>
      <c r="HY641" s="2" t="s">
        <v>241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266</v>
      </c>
      <c r="IH641" s="2" t="s">
        <v>275</v>
      </c>
      <c r="II641" s="2" t="s">
        <v>229</v>
      </c>
      <c r="IJ641" s="2" t="s">
        <v>229</v>
      </c>
      <c r="IK641" s="2" t="s">
        <v>241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272</v>
      </c>
      <c r="IT641" s="2" t="s">
        <v>275</v>
      </c>
      <c r="IU641" s="2" t="s">
        <v>229</v>
      </c>
      <c r="IV641" s="2" t="s">
        <v>229</v>
      </c>
      <c r="IW641" s="2" t="s">
        <v>241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272</v>
      </c>
      <c r="JF641" s="2" t="s">
        <v>275</v>
      </c>
      <c r="JG641" s="2" t="s">
        <v>229</v>
      </c>
      <c r="JH641" s="2" t="s">
        <v>229</v>
      </c>
      <c r="JI641" s="2" t="s">
        <v>241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272</v>
      </c>
      <c r="JR641" s="2" t="s">
        <v>275</v>
      </c>
      <c r="JS641" s="2" t="s">
        <v>229</v>
      </c>
      <c r="JT641" s="2" t="s">
        <v>229</v>
      </c>
      <c r="JU641" s="2" t="s">
        <v>241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272</v>
      </c>
      <c r="KD641" s="2" t="s">
        <v>275</v>
      </c>
      <c r="KE641" s="2" t="s">
        <v>229</v>
      </c>
      <c r="KF641" s="2" t="s">
        <v>229</v>
      </c>
      <c r="KG641" s="2" t="s">
        <v>241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272</v>
      </c>
      <c r="KP641" s="2" t="s">
        <v>275</v>
      </c>
      <c r="KQ641" s="2" t="s">
        <v>229</v>
      </c>
      <c r="KR641" s="2" t="s">
        <v>229</v>
      </c>
      <c r="KS641" s="2" t="s">
        <v>241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272</v>
      </c>
      <c r="LB641" s="2" t="s">
        <v>275</v>
      </c>
      <c r="LC641" s="2" t="s">
        <v>229</v>
      </c>
      <c r="LD641" s="2" t="s">
        <v>229</v>
      </c>
      <c r="LE641" s="2" t="s">
        <v>241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229</v>
      </c>
      <c r="LN641" s="2" t="s">
        <v>229</v>
      </c>
      <c r="LO641" s="2" t="s">
        <v>229</v>
      </c>
      <c r="LP641" s="2" t="s">
        <v>229</v>
      </c>
      <c r="LQ641" s="2" t="s">
        <v>229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266</v>
      </c>
      <c r="LZ641" s="2" t="s">
        <v>275</v>
      </c>
      <c r="MA641" s="2" t="s">
        <v>229</v>
      </c>
      <c r="MB641" s="2" t="s">
        <v>229</v>
      </c>
      <c r="MC641" s="2" t="s">
        <v>241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272</v>
      </c>
      <c r="ML641" s="2" t="s">
        <v>275</v>
      </c>
      <c r="MM641" s="2" t="s">
        <v>229</v>
      </c>
      <c r="MN641" s="2" t="s">
        <v>229</v>
      </c>
      <c r="MO641" s="2" t="s">
        <v>241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266</v>
      </c>
      <c r="MX641" s="2" t="s">
        <v>275</v>
      </c>
      <c r="MY641" s="2" t="s">
        <v>229</v>
      </c>
      <c r="MZ641" s="2" t="s">
        <v>229</v>
      </c>
      <c r="NA641" s="2" t="s">
        <v>241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239</v>
      </c>
      <c r="NJ641" s="2" t="s">
        <v>275</v>
      </c>
      <c r="NK641" s="2" t="s">
        <v>635</v>
      </c>
      <c r="NL641" s="2" t="s">
        <v>3563</v>
      </c>
      <c r="NM641" s="2" t="s">
        <v>241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272</v>
      </c>
      <c r="NV641" s="2" t="s">
        <v>275</v>
      </c>
      <c r="NW641" s="2" t="s">
        <v>229</v>
      </c>
      <c r="NX641" s="2" t="s">
        <v>229</v>
      </c>
      <c r="NY641" s="2" t="s">
        <v>241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229</v>
      </c>
      <c r="OH641" s="2" t="s">
        <v>229</v>
      </c>
      <c r="OI641" s="2" t="s">
        <v>229</v>
      </c>
      <c r="OJ641" s="2" t="s">
        <v>229</v>
      </c>
      <c r="OK641" s="2" t="s">
        <v>229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229</v>
      </c>
      <c r="OT641" s="2" t="s">
        <v>229</v>
      </c>
      <c r="OU641" s="2" t="s">
        <v>229</v>
      </c>
      <c r="OV641" s="2" t="s">
        <v>229</v>
      </c>
      <c r="OW641" s="2" t="s">
        <v>229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281</v>
      </c>
      <c r="PF641" s="2" t="s">
        <v>275</v>
      </c>
      <c r="PG641" s="2" t="s">
        <v>229</v>
      </c>
      <c r="PH641" s="2" t="s">
        <v>229</v>
      </c>
      <c r="PI641" s="2" t="s">
        <v>241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229</v>
      </c>
      <c r="PR641" s="2" t="s">
        <v>229</v>
      </c>
      <c r="PS641" s="2" t="s">
        <v>229</v>
      </c>
      <c r="PT641" s="2" t="s">
        <v>229</v>
      </c>
      <c r="PU641" s="2" t="s">
        <v>229</v>
      </c>
      <c r="PV641" s="2" t="s">
        <v>229</v>
      </c>
      <c r="PW641" s="4"/>
      <c r="PX641" s="8"/>
      <c r="PY641" s="4"/>
      <c r="PZ641" s="8"/>
      <c r="QA641" s="7"/>
      <c r="QB641" s="7"/>
      <c r="QC641" s="2" t="s">
        <v>281</v>
      </c>
      <c r="QD641" s="2" t="s">
        <v>275</v>
      </c>
      <c r="QE641" s="2" t="s">
        <v>229</v>
      </c>
      <c r="QF641" s="2" t="s">
        <v>229</v>
      </c>
      <c r="QG641" s="2" t="s">
        <v>241</v>
      </c>
      <c r="QH641" s="2" t="s">
        <v>229</v>
      </c>
      <c r="QI641" s="4"/>
      <c r="QJ641" s="8"/>
      <c r="QK641" s="4"/>
      <c r="QL641" s="8"/>
      <c r="QM641" s="7"/>
      <c r="QN641" s="7"/>
      <c r="QO641" s="2" t="s">
        <v>229</v>
      </c>
      <c r="QP641" s="2" t="s">
        <v>229</v>
      </c>
      <c r="QQ641" s="2" t="s">
        <v>229</v>
      </c>
      <c r="QR641" s="2" t="s">
        <v>229</v>
      </c>
      <c r="QS641" s="2" t="s">
        <v>229</v>
      </c>
      <c r="QT641" s="2" t="s">
        <v>229</v>
      </c>
      <c r="QU641" s="4"/>
      <c r="QV641" s="8"/>
      <c r="QW641" s="4"/>
      <c r="QX641" s="8"/>
      <c r="QY641" s="7"/>
      <c r="QZ641" s="7"/>
      <c r="RA641" s="2" t="s">
        <v>272</v>
      </c>
      <c r="RB641" s="2" t="s">
        <v>275</v>
      </c>
      <c r="RC641" s="2" t="s">
        <v>229</v>
      </c>
      <c r="RD641" s="2" t="s">
        <v>229</v>
      </c>
      <c r="RE641" s="2" t="s">
        <v>241</v>
      </c>
      <c r="RF641" s="2" t="s">
        <v>229</v>
      </c>
      <c r="RG641" s="4"/>
      <c r="RH641" s="8"/>
      <c r="RI641" s="4"/>
      <c r="RJ641" s="8"/>
      <c r="RK641" s="7"/>
      <c r="RL641" s="7"/>
      <c r="RM641" s="2" t="s">
        <v>272</v>
      </c>
      <c r="RN641" s="2" t="s">
        <v>275</v>
      </c>
      <c r="RO641" s="2" t="s">
        <v>229</v>
      </c>
      <c r="RP641" s="2" t="s">
        <v>229</v>
      </c>
      <c r="RQ641" s="2" t="s">
        <v>241</v>
      </c>
      <c r="RR641" s="2" t="s">
        <v>229</v>
      </c>
      <c r="RS641" s="4"/>
      <c r="RT641" s="8"/>
      <c r="RU641" s="4"/>
      <c r="RV641" s="8"/>
      <c r="RW641" s="7"/>
      <c r="RX641" s="7"/>
      <c r="RY641" s="2" t="s">
        <v>229</v>
      </c>
      <c r="RZ641" s="2" t="s">
        <v>229</v>
      </c>
      <c r="SA641" s="2" t="s">
        <v>229</v>
      </c>
      <c r="SB641" s="2" t="s">
        <v>229</v>
      </c>
      <c r="SC641" s="2" t="s">
        <v>229</v>
      </c>
      <c r="SD641" s="2" t="s">
        <v>229</v>
      </c>
      <c r="SE641" s="4">
        <v>1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</row>
    <row r="642">
      <c r="A642" s="2" t="s">
        <v>4384</v>
      </c>
      <c r="B642" s="2" t="s">
        <v>216</v>
      </c>
      <c r="C642" s="2" t="s">
        <v>4252</v>
      </c>
      <c r="D642" s="2" t="s">
        <v>218</v>
      </c>
      <c r="E642" s="2" t="s">
        <v>219</v>
      </c>
      <c r="F642" s="2" t="s">
        <v>4385</v>
      </c>
      <c r="G642" s="2" t="s">
        <v>4386</v>
      </c>
      <c r="H642" s="2" t="s">
        <v>4387</v>
      </c>
      <c r="I642" s="2" t="s">
        <v>1434</v>
      </c>
      <c r="J642" s="2" t="s">
        <v>224</v>
      </c>
      <c r="K642" s="2" t="s">
        <v>4388</v>
      </c>
      <c r="L642" s="3">
        <v>29.81</v>
      </c>
      <c r="M642" s="3">
        <v>31.3</v>
      </c>
      <c r="N642" s="3">
        <v>69.99</v>
      </c>
      <c r="O642" s="2" t="s">
        <v>226</v>
      </c>
      <c r="P642" s="2" t="s">
        <v>964</v>
      </c>
      <c r="Q642" s="2" t="s">
        <v>228</v>
      </c>
      <c r="R642" s="2" t="s">
        <v>229</v>
      </c>
      <c r="S642" s="2" t="s">
        <v>4389</v>
      </c>
      <c r="T642" s="2" t="s">
        <v>684</v>
      </c>
      <c r="U642" s="2" t="s">
        <v>232</v>
      </c>
      <c r="V642" s="2" t="s">
        <v>1524</v>
      </c>
      <c r="W642" s="2" t="s">
        <v>1009</v>
      </c>
      <c r="X642" s="2" t="s">
        <v>686</v>
      </c>
      <c r="Y642" s="2" t="s">
        <v>1144</v>
      </c>
      <c r="Z642" s="4">
        <v>703</v>
      </c>
      <c r="AA642" s="4">
        <f>=ROUNDDOWN(101.884057971014,0)</f>
      </c>
      <c r="AB642" s="5">
        <v>6.9</v>
      </c>
      <c r="AC642" s="2" t="s">
        <v>229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>
        <v>5</v>
      </c>
      <c r="AQ642" s="8">
        <v>130.6</v>
      </c>
      <c r="AR642" s="4">
        <v>5</v>
      </c>
      <c r="AS642" s="8">
        <v>167.11</v>
      </c>
      <c r="AT642" s="7"/>
      <c r="AU642" s="7">
        <v>-0.2185</v>
      </c>
      <c r="AV642" s="4">
        <v>16</v>
      </c>
      <c r="AW642" s="8">
        <v>536.44</v>
      </c>
      <c r="AX642" s="4">
        <v>8</v>
      </c>
      <c r="AY642" s="8">
        <v>287.3</v>
      </c>
      <c r="AZ642" s="7">
        <v>1</v>
      </c>
      <c r="BA642" s="7">
        <v>0.8672</v>
      </c>
      <c r="BB642" s="7">
        <v>0.2435</v>
      </c>
      <c r="BC642" s="4">
        <v>31</v>
      </c>
      <c r="BD642" s="8">
        <v>1061.84</v>
      </c>
      <c r="BE642" s="4">
        <v>20</v>
      </c>
      <c r="BF642" s="8">
        <v>715.53</v>
      </c>
      <c r="BG642" s="7">
        <v>0.55</v>
      </c>
      <c r="BH642" s="7">
        <v>0.484</v>
      </c>
      <c r="BI642" s="7">
        <v>0.5052</v>
      </c>
      <c r="BJ642" s="4">
        <v>5</v>
      </c>
      <c r="BK642" s="8">
        <v>130.6</v>
      </c>
      <c r="BL642" s="2" t="s">
        <v>4390</v>
      </c>
      <c r="BM642" s="7">
        <v>1</v>
      </c>
      <c r="BN642" s="7">
        <v>1</v>
      </c>
      <c r="BO642" s="4"/>
      <c r="BP642" s="8"/>
      <c r="BQ642" s="4">
        <v>4</v>
      </c>
      <c r="BR642" s="8">
        <v>134.24</v>
      </c>
      <c r="BS642" s="7">
        <v>-1</v>
      </c>
      <c r="BT642" s="7">
        <v>-1</v>
      </c>
      <c r="BU642" s="2" t="s">
        <v>239</v>
      </c>
      <c r="BV642" s="2" t="s">
        <v>226</v>
      </c>
      <c r="BW642" s="2" t="s">
        <v>229</v>
      </c>
      <c r="BX642" s="2" t="s">
        <v>3438</v>
      </c>
      <c r="BY642" s="2" t="s">
        <v>241</v>
      </c>
      <c r="BZ642" s="2" t="s">
        <v>229</v>
      </c>
      <c r="CA642" s="4">
        <v>1</v>
      </c>
      <c r="CB642" s="8">
        <v>33.04</v>
      </c>
      <c r="CC642" s="4"/>
      <c r="CD642" s="8"/>
      <c r="CE642" s="7"/>
      <c r="CF642" s="7"/>
      <c r="CG642" s="2" t="s">
        <v>239</v>
      </c>
      <c r="CH642" s="2" t="s">
        <v>226</v>
      </c>
      <c r="CI642" s="2" t="s">
        <v>1148</v>
      </c>
      <c r="CJ642" s="2" t="s">
        <v>1155</v>
      </c>
      <c r="CK642" s="2" t="s">
        <v>241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239</v>
      </c>
      <c r="CT642" s="2" t="s">
        <v>226</v>
      </c>
      <c r="CU642" s="2" t="s">
        <v>1148</v>
      </c>
      <c r="CV642" s="2" t="s">
        <v>1151</v>
      </c>
      <c r="CW642" s="2" t="s">
        <v>241</v>
      </c>
      <c r="CX642" s="2" t="s">
        <v>229</v>
      </c>
      <c r="CY642" s="4"/>
      <c r="CZ642" s="8"/>
      <c r="DA642" s="4"/>
      <c r="DB642" s="8"/>
      <c r="DC642" s="7"/>
      <c r="DD642" s="7"/>
      <c r="DE642" s="2" t="s">
        <v>239</v>
      </c>
      <c r="DF642" s="2" t="s">
        <v>226</v>
      </c>
      <c r="DG642" s="2" t="s">
        <v>1148</v>
      </c>
      <c r="DH642" s="2" t="s">
        <v>1151</v>
      </c>
      <c r="DI642" s="2" t="s">
        <v>241</v>
      </c>
      <c r="DJ642" s="2" t="s">
        <v>229</v>
      </c>
      <c r="DK642" s="4">
        <v>1</v>
      </c>
      <c r="DL642" s="8">
        <v>31.3</v>
      </c>
      <c r="DM642" s="4"/>
      <c r="DN642" s="8"/>
      <c r="DO642" s="7"/>
      <c r="DP642" s="7"/>
      <c r="DQ642" s="2" t="s">
        <v>239</v>
      </c>
      <c r="DR642" s="2" t="s">
        <v>226</v>
      </c>
      <c r="DS642" s="2" t="s">
        <v>1148</v>
      </c>
      <c r="DT642" s="2" t="s">
        <v>4391</v>
      </c>
      <c r="DU642" s="2" t="s">
        <v>241</v>
      </c>
      <c r="DV642" s="2" t="s">
        <v>229</v>
      </c>
      <c r="DW642" s="4"/>
      <c r="DX642" s="8"/>
      <c r="DY642" s="4"/>
      <c r="DZ642" s="8"/>
      <c r="EA642" s="7"/>
      <c r="EB642" s="7"/>
      <c r="EC642" s="2" t="s">
        <v>239</v>
      </c>
      <c r="ED642" s="2" t="s">
        <v>226</v>
      </c>
      <c r="EE642" s="2" t="s">
        <v>1153</v>
      </c>
      <c r="EF642" s="2" t="s">
        <v>1449</v>
      </c>
      <c r="EG642" s="2" t="s">
        <v>241</v>
      </c>
      <c r="EH642" s="2" t="s">
        <v>229</v>
      </c>
      <c r="EI642" s="4">
        <v>1</v>
      </c>
      <c r="EJ642" s="8">
        <v>28.17</v>
      </c>
      <c r="EK642" s="4">
        <v>1</v>
      </c>
      <c r="EL642" s="8">
        <v>32.87</v>
      </c>
      <c r="EM642" s="7"/>
      <c r="EN642" s="7">
        <v>-0.143</v>
      </c>
      <c r="EO642" s="2" t="s">
        <v>239</v>
      </c>
      <c r="EP642" s="2" t="s">
        <v>226</v>
      </c>
      <c r="EQ642" s="2" t="s">
        <v>1848</v>
      </c>
      <c r="ER642" s="2" t="s">
        <v>4036</v>
      </c>
      <c r="ES642" s="2" t="s">
        <v>241</v>
      </c>
      <c r="ET642" s="2" t="s">
        <v>229</v>
      </c>
      <c r="EU642" s="4">
        <v>1</v>
      </c>
      <c r="EV642" s="8">
        <v>25.11</v>
      </c>
      <c r="EW642" s="4"/>
      <c r="EX642" s="8"/>
      <c r="EY642" s="7"/>
      <c r="EZ642" s="7"/>
      <c r="FA642" s="2" t="s">
        <v>239</v>
      </c>
      <c r="FB642" s="2" t="s">
        <v>226</v>
      </c>
      <c r="FC642" s="2" t="s">
        <v>1148</v>
      </c>
      <c r="FD642" s="2" t="s">
        <v>1151</v>
      </c>
      <c r="FE642" s="2" t="s">
        <v>241</v>
      </c>
      <c r="FF642" s="2" t="s">
        <v>229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226</v>
      </c>
      <c r="FO642" s="2" t="s">
        <v>1148</v>
      </c>
      <c r="FP642" s="2" t="s">
        <v>1220</v>
      </c>
      <c r="FQ642" s="2" t="s">
        <v>241</v>
      </c>
      <c r="FR642" s="2" t="s">
        <v>229</v>
      </c>
      <c r="FS642" s="4">
        <v>1</v>
      </c>
      <c r="FT642" s="8">
        <v>12.98</v>
      </c>
      <c r="FU642" s="4"/>
      <c r="FV642" s="8"/>
      <c r="FW642" s="7"/>
      <c r="FX642" s="7"/>
      <c r="FY642" s="2" t="s">
        <v>239</v>
      </c>
      <c r="FZ642" s="2" t="s">
        <v>226</v>
      </c>
      <c r="GA642" s="2" t="s">
        <v>327</v>
      </c>
      <c r="GB642" s="2" t="s">
        <v>2921</v>
      </c>
      <c r="GC642" s="2" t="s">
        <v>241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714</v>
      </c>
      <c r="GL642" s="2" t="s">
        <v>275</v>
      </c>
      <c r="GM642" s="2" t="s">
        <v>1148</v>
      </c>
      <c r="GN642" s="2" t="s">
        <v>1190</v>
      </c>
      <c r="GO642" s="2" t="s">
        <v>241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239</v>
      </c>
      <c r="GX642" s="2" t="s">
        <v>226</v>
      </c>
      <c r="GY642" s="2" t="s">
        <v>743</v>
      </c>
      <c r="GZ642" s="2" t="s">
        <v>2379</v>
      </c>
      <c r="HA642" s="2" t="s">
        <v>241</v>
      </c>
      <c r="HB642" s="2" t="s">
        <v>229</v>
      </c>
      <c r="HC642" s="4"/>
      <c r="HD642" s="8"/>
      <c r="HE642" s="4"/>
      <c r="HF642" s="8"/>
      <c r="HG642" s="7"/>
      <c r="HH642" s="7"/>
      <c r="HI642" s="2" t="s">
        <v>714</v>
      </c>
      <c r="HJ642" s="2" t="s">
        <v>275</v>
      </c>
      <c r="HK642" s="2" t="s">
        <v>1148</v>
      </c>
      <c r="HL642" s="2" t="s">
        <v>4392</v>
      </c>
      <c r="HM642" s="2" t="s">
        <v>241</v>
      </c>
      <c r="HN642" s="2" t="s">
        <v>263</v>
      </c>
      <c r="HO642" s="4"/>
      <c r="HP642" s="8"/>
      <c r="HQ642" s="4"/>
      <c r="HR642" s="8"/>
      <c r="HS642" s="7"/>
      <c r="HT642" s="7"/>
      <c r="HU642" s="2" t="s">
        <v>239</v>
      </c>
      <c r="HV642" s="2" t="s">
        <v>226</v>
      </c>
      <c r="HW642" s="2" t="s">
        <v>877</v>
      </c>
      <c r="HX642" s="2" t="s">
        <v>2078</v>
      </c>
      <c r="HY642" s="2" t="s">
        <v>241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266</v>
      </c>
      <c r="IH642" s="2" t="s">
        <v>226</v>
      </c>
      <c r="II642" s="2" t="s">
        <v>229</v>
      </c>
      <c r="IJ642" s="2" t="s">
        <v>229</v>
      </c>
      <c r="IK642" s="2" t="s">
        <v>241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267</v>
      </c>
      <c r="IT642" s="2" t="s">
        <v>226</v>
      </c>
      <c r="IU642" s="2" t="s">
        <v>229</v>
      </c>
      <c r="IV642" s="2" t="s">
        <v>229</v>
      </c>
      <c r="IW642" s="2" t="s">
        <v>241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239</v>
      </c>
      <c r="JF642" s="2" t="s">
        <v>226</v>
      </c>
      <c r="JG642" s="2" t="s">
        <v>268</v>
      </c>
      <c r="JH642" s="2" t="s">
        <v>229</v>
      </c>
      <c r="JI642" s="2" t="s">
        <v>241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229</v>
      </c>
      <c r="JR642" s="2" t="s">
        <v>229</v>
      </c>
      <c r="JS642" s="2" t="s">
        <v>229</v>
      </c>
      <c r="JT642" s="2" t="s">
        <v>229</v>
      </c>
      <c r="JU642" s="2" t="s">
        <v>229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272</v>
      </c>
      <c r="KD642" s="2" t="s">
        <v>226</v>
      </c>
      <c r="KE642" s="2" t="s">
        <v>229</v>
      </c>
      <c r="KF642" s="2" t="s">
        <v>229</v>
      </c>
      <c r="KG642" s="2" t="s">
        <v>241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272</v>
      </c>
      <c r="KP642" s="2" t="s">
        <v>226</v>
      </c>
      <c r="KQ642" s="2" t="s">
        <v>229</v>
      </c>
      <c r="KR642" s="2" t="s">
        <v>229</v>
      </c>
      <c r="KS642" s="2" t="s">
        <v>241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239</v>
      </c>
      <c r="LB642" s="2" t="s">
        <v>226</v>
      </c>
      <c r="LC642" s="2" t="s">
        <v>1148</v>
      </c>
      <c r="LD642" s="2" t="s">
        <v>229</v>
      </c>
      <c r="LE642" s="2" t="s">
        <v>241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226</v>
      </c>
      <c r="LO642" s="2" t="s">
        <v>335</v>
      </c>
      <c r="LP642" s="2" t="s">
        <v>229</v>
      </c>
      <c r="LQ642" s="2" t="s">
        <v>241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239</v>
      </c>
      <c r="LZ642" s="2" t="s">
        <v>275</v>
      </c>
      <c r="MA642" s="2" t="s">
        <v>690</v>
      </c>
      <c r="MB642" s="2" t="s">
        <v>316</v>
      </c>
      <c r="MC642" s="2" t="s">
        <v>241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266</v>
      </c>
      <c r="ML642" s="2" t="s">
        <v>226</v>
      </c>
      <c r="MM642" s="2" t="s">
        <v>229</v>
      </c>
      <c r="MN642" s="2" t="s">
        <v>229</v>
      </c>
      <c r="MO642" s="2" t="s">
        <v>241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239</v>
      </c>
      <c r="MX642" s="2" t="s">
        <v>226</v>
      </c>
      <c r="MY642" s="2" t="s">
        <v>866</v>
      </c>
      <c r="MZ642" s="2" t="s">
        <v>229</v>
      </c>
      <c r="NA642" s="2" t="s">
        <v>241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239</v>
      </c>
      <c r="NJ642" s="2" t="s">
        <v>260</v>
      </c>
      <c r="NK642" s="2" t="s">
        <v>1165</v>
      </c>
      <c r="NL642" s="2" t="s">
        <v>1152</v>
      </c>
      <c r="NM642" s="2" t="s">
        <v>241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272</v>
      </c>
      <c r="NV642" s="2" t="s">
        <v>226</v>
      </c>
      <c r="NW642" s="2" t="s">
        <v>229</v>
      </c>
      <c r="NX642" s="2" t="s">
        <v>229</v>
      </c>
      <c r="NY642" s="2" t="s">
        <v>241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266</v>
      </c>
      <c r="OH642" s="2" t="s">
        <v>226</v>
      </c>
      <c r="OI642" s="2" t="s">
        <v>229</v>
      </c>
      <c r="OJ642" s="2" t="s">
        <v>229</v>
      </c>
      <c r="OK642" s="2" t="s">
        <v>241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229</v>
      </c>
      <c r="OT642" s="2" t="s">
        <v>229</v>
      </c>
      <c r="OU642" s="2" t="s">
        <v>229</v>
      </c>
      <c r="OV642" s="2" t="s">
        <v>229</v>
      </c>
      <c r="OW642" s="2" t="s">
        <v>229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229</v>
      </c>
      <c r="PF642" s="2" t="s">
        <v>229</v>
      </c>
      <c r="PG642" s="2" t="s">
        <v>229</v>
      </c>
      <c r="PH642" s="2" t="s">
        <v>229</v>
      </c>
      <c r="PI642" s="2" t="s">
        <v>229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239</v>
      </c>
      <c r="PR642" s="2" t="s">
        <v>275</v>
      </c>
      <c r="PS642" s="2" t="s">
        <v>785</v>
      </c>
      <c r="PT642" s="2" t="s">
        <v>1627</v>
      </c>
      <c r="PU642" s="2" t="s">
        <v>241</v>
      </c>
      <c r="PV642" s="2" t="s">
        <v>229</v>
      </c>
      <c r="PW642" s="4"/>
      <c r="PX642" s="8"/>
      <c r="PY642" s="4"/>
      <c r="PZ642" s="8"/>
      <c r="QA642" s="7"/>
      <c r="QB642" s="7"/>
      <c r="QC642" s="2" t="s">
        <v>281</v>
      </c>
      <c r="QD642" s="2" t="s">
        <v>226</v>
      </c>
      <c r="QE642" s="2" t="s">
        <v>229</v>
      </c>
      <c r="QF642" s="2" t="s">
        <v>229</v>
      </c>
      <c r="QG642" s="2" t="s">
        <v>241</v>
      </c>
      <c r="QH642" s="2" t="s">
        <v>229</v>
      </c>
      <c r="QI642" s="4"/>
      <c r="QJ642" s="8"/>
      <c r="QK642" s="4"/>
      <c r="QL642" s="8"/>
      <c r="QM642" s="7"/>
      <c r="QN642" s="7"/>
      <c r="QO642" s="2" t="s">
        <v>272</v>
      </c>
      <c r="QP642" s="2" t="s">
        <v>226</v>
      </c>
      <c r="QQ642" s="2" t="s">
        <v>229</v>
      </c>
      <c r="QR642" s="2" t="s">
        <v>229</v>
      </c>
      <c r="QS642" s="2" t="s">
        <v>241</v>
      </c>
      <c r="QT642" s="2" t="s">
        <v>229</v>
      </c>
      <c r="QU642" s="4"/>
      <c r="QV642" s="8"/>
      <c r="QW642" s="4"/>
      <c r="QX642" s="8"/>
      <c r="QY642" s="7"/>
      <c r="QZ642" s="7"/>
      <c r="RA642" s="2" t="s">
        <v>239</v>
      </c>
      <c r="RB642" s="2" t="s">
        <v>275</v>
      </c>
      <c r="RC642" s="2" t="s">
        <v>338</v>
      </c>
      <c r="RD642" s="2" t="s">
        <v>229</v>
      </c>
      <c r="RE642" s="2" t="s">
        <v>241</v>
      </c>
      <c r="RF642" s="2" t="s">
        <v>229</v>
      </c>
      <c r="RG642" s="4"/>
      <c r="RH642" s="8"/>
      <c r="RI642" s="4"/>
      <c r="RJ642" s="8"/>
      <c r="RK642" s="7"/>
      <c r="RL642" s="7"/>
      <c r="RM642" s="2" t="s">
        <v>229</v>
      </c>
      <c r="RN642" s="2" t="s">
        <v>229</v>
      </c>
      <c r="RO642" s="2" t="s">
        <v>229</v>
      </c>
      <c r="RP642" s="2" t="s">
        <v>229</v>
      </c>
      <c r="RQ642" s="2" t="s">
        <v>229</v>
      </c>
      <c r="RR642" s="2" t="s">
        <v>229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275</v>
      </c>
      <c r="SA642" s="2" t="s">
        <v>3648</v>
      </c>
      <c r="SB642" s="2" t="s">
        <v>774</v>
      </c>
      <c r="SC642" s="2" t="s">
        <v>241</v>
      </c>
      <c r="SD642" s="2" t="s">
        <v>229</v>
      </c>
      <c r="SE642" s="4"/>
      <c r="SF642" s="4">
        <v>703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</row>
    <row r="643">
      <c r="A643" s="2" t="s">
        <v>4393</v>
      </c>
      <c r="B643" s="2" t="s">
        <v>216</v>
      </c>
      <c r="C643" s="2" t="s">
        <v>4252</v>
      </c>
      <c r="D643" s="2" t="s">
        <v>218</v>
      </c>
      <c r="E643" s="2" t="s">
        <v>219</v>
      </c>
      <c r="F643" s="2" t="s">
        <v>4385</v>
      </c>
      <c r="G643" s="2" t="s">
        <v>4386</v>
      </c>
      <c r="H643" s="2" t="s">
        <v>4387</v>
      </c>
      <c r="I643" s="2" t="s">
        <v>1434</v>
      </c>
      <c r="J643" s="2" t="s">
        <v>285</v>
      </c>
      <c r="K643" s="2" t="s">
        <v>4388</v>
      </c>
      <c r="L643" s="3">
        <v>35.53</v>
      </c>
      <c r="M643" s="3">
        <v>37.31</v>
      </c>
      <c r="N643" s="3">
        <v>79.99</v>
      </c>
      <c r="O643" s="2" t="s">
        <v>226</v>
      </c>
      <c r="P643" s="2" t="s">
        <v>964</v>
      </c>
      <c r="Q643" s="2" t="s">
        <v>228</v>
      </c>
      <c r="R643" s="2" t="s">
        <v>229</v>
      </c>
      <c r="S643" s="2" t="s">
        <v>4389</v>
      </c>
      <c r="T643" s="2" t="s">
        <v>684</v>
      </c>
      <c r="U643" s="2" t="s">
        <v>286</v>
      </c>
      <c r="V643" s="2" t="s">
        <v>1524</v>
      </c>
      <c r="W643" s="2" t="s">
        <v>1009</v>
      </c>
      <c r="X643" s="2" t="s">
        <v>686</v>
      </c>
      <c r="Y643" s="2" t="s">
        <v>1144</v>
      </c>
      <c r="Z643" s="4">
        <v>282</v>
      </c>
      <c r="AA643" s="4">
        <f>=ROUNDDOWN(25.8715596330275,0)</f>
      </c>
      <c r="AB643" s="5">
        <v>10.9</v>
      </c>
      <c r="AC643" s="2" t="s">
        <v>229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>
        <v>11</v>
      </c>
      <c r="AQ643" s="8">
        <v>405.84</v>
      </c>
      <c r="AR643" s="4">
        <v>3</v>
      </c>
      <c r="AS643" s="8">
        <v>120.19</v>
      </c>
      <c r="AT643" s="7">
        <v>2.6667</v>
      </c>
      <c r="AU643" s="7">
        <v>2.3767</v>
      </c>
      <c r="AV643" s="4" t="s">
        <v>229</v>
      </c>
      <c r="AW643" s="8" t="s">
        <v>229</v>
      </c>
      <c r="AX643" s="4" t="s">
        <v>229</v>
      </c>
      <c r="AY643" s="8" t="s">
        <v>229</v>
      </c>
      <c r="AZ643" s="7" t="s">
        <v>229</v>
      </c>
      <c r="BA643" s="7" t="s">
        <v>229</v>
      </c>
      <c r="BB643" s="7">
        <v>0.7565</v>
      </c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 t="s">
        <v>229</v>
      </c>
      <c r="BJ643" s="4">
        <v>11</v>
      </c>
      <c r="BK643" s="8">
        <v>405.84</v>
      </c>
      <c r="BL643" s="2" t="s">
        <v>4394</v>
      </c>
      <c r="BM643" s="7">
        <v>1</v>
      </c>
      <c r="BN643" s="7">
        <v>1</v>
      </c>
      <c r="BO643" s="4">
        <v>3</v>
      </c>
      <c r="BP643" s="8">
        <v>120.81</v>
      </c>
      <c r="BQ643" s="4">
        <v>2</v>
      </c>
      <c r="BR643" s="8">
        <v>80.54</v>
      </c>
      <c r="BS643" s="7">
        <v>0.5</v>
      </c>
      <c r="BT643" s="7">
        <v>0.5</v>
      </c>
      <c r="BU643" s="2" t="s">
        <v>239</v>
      </c>
      <c r="BV643" s="2" t="s">
        <v>226</v>
      </c>
      <c r="BW643" s="2" t="s">
        <v>229</v>
      </c>
      <c r="BX643" s="2" t="s">
        <v>3438</v>
      </c>
      <c r="BY643" s="2" t="s">
        <v>241</v>
      </c>
      <c r="BZ643" s="2" t="s">
        <v>229</v>
      </c>
      <c r="CA643" s="4">
        <v>1</v>
      </c>
      <c r="CB643" s="8">
        <v>39.65</v>
      </c>
      <c r="CC643" s="4">
        <v>1</v>
      </c>
      <c r="CD643" s="8">
        <v>39.65</v>
      </c>
      <c r="CE643" s="7"/>
      <c r="CF643" s="7"/>
      <c r="CG643" s="2" t="s">
        <v>239</v>
      </c>
      <c r="CH643" s="2" t="s">
        <v>226</v>
      </c>
      <c r="CI643" s="2" t="s">
        <v>1148</v>
      </c>
      <c r="CJ643" s="2" t="s">
        <v>1151</v>
      </c>
      <c r="CK643" s="2" t="s">
        <v>241</v>
      </c>
      <c r="CL643" s="2" t="s">
        <v>229</v>
      </c>
      <c r="CM643" s="4"/>
      <c r="CN643" s="8"/>
      <c r="CO643" s="4"/>
      <c r="CP643" s="8"/>
      <c r="CQ643" s="7"/>
      <c r="CR643" s="7"/>
      <c r="CS643" s="2" t="s">
        <v>239</v>
      </c>
      <c r="CT643" s="2" t="s">
        <v>226</v>
      </c>
      <c r="CU643" s="2" t="s">
        <v>1148</v>
      </c>
      <c r="CV643" s="2" t="s">
        <v>1151</v>
      </c>
      <c r="CW643" s="2" t="s">
        <v>241</v>
      </c>
      <c r="CX643" s="2" t="s">
        <v>229</v>
      </c>
      <c r="CY643" s="4">
        <v>1</v>
      </c>
      <c r="CZ643" s="8">
        <v>31.81</v>
      </c>
      <c r="DA643" s="4"/>
      <c r="DB643" s="8"/>
      <c r="DC643" s="7"/>
      <c r="DD643" s="7"/>
      <c r="DE643" s="2" t="s">
        <v>239</v>
      </c>
      <c r="DF643" s="2" t="s">
        <v>226</v>
      </c>
      <c r="DG643" s="2" t="s">
        <v>1148</v>
      </c>
      <c r="DH643" s="2" t="s">
        <v>1151</v>
      </c>
      <c r="DI643" s="2" t="s">
        <v>241</v>
      </c>
      <c r="DJ643" s="2" t="s">
        <v>229</v>
      </c>
      <c r="DK643" s="4">
        <v>2</v>
      </c>
      <c r="DL643" s="8">
        <v>74.62</v>
      </c>
      <c r="DM643" s="4"/>
      <c r="DN643" s="8"/>
      <c r="DO643" s="7"/>
      <c r="DP643" s="7"/>
      <c r="DQ643" s="2" t="s">
        <v>239</v>
      </c>
      <c r="DR643" s="2" t="s">
        <v>226</v>
      </c>
      <c r="DS643" s="2" t="s">
        <v>1148</v>
      </c>
      <c r="DT643" s="2" t="s">
        <v>1847</v>
      </c>
      <c r="DU643" s="2" t="s">
        <v>241</v>
      </c>
      <c r="DV643" s="2" t="s">
        <v>229</v>
      </c>
      <c r="DW643" s="4">
        <v>1</v>
      </c>
      <c r="DX643" s="8">
        <v>31.5</v>
      </c>
      <c r="DY643" s="4"/>
      <c r="DZ643" s="8"/>
      <c r="EA643" s="7"/>
      <c r="EB643" s="7"/>
      <c r="EC643" s="2" t="s">
        <v>239</v>
      </c>
      <c r="ED643" s="2" t="s">
        <v>226</v>
      </c>
      <c r="EE643" s="2" t="s">
        <v>1153</v>
      </c>
      <c r="EF643" s="2" t="s">
        <v>739</v>
      </c>
      <c r="EG643" s="2" t="s">
        <v>241</v>
      </c>
      <c r="EH643" s="2" t="s">
        <v>229</v>
      </c>
      <c r="EI643" s="4">
        <v>1</v>
      </c>
      <c r="EJ643" s="8">
        <v>34.27</v>
      </c>
      <c r="EK643" s="4"/>
      <c r="EL643" s="8"/>
      <c r="EM643" s="7"/>
      <c r="EN643" s="7"/>
      <c r="EO643" s="2" t="s">
        <v>239</v>
      </c>
      <c r="EP643" s="2" t="s">
        <v>226</v>
      </c>
      <c r="EQ643" s="2" t="s">
        <v>1848</v>
      </c>
      <c r="ER643" s="2" t="s">
        <v>401</v>
      </c>
      <c r="ES643" s="2" t="s">
        <v>241</v>
      </c>
      <c r="ET643" s="2" t="s">
        <v>229</v>
      </c>
      <c r="EU643" s="4"/>
      <c r="EV643" s="8"/>
      <c r="EW643" s="4"/>
      <c r="EX643" s="8"/>
      <c r="EY643" s="7"/>
      <c r="EZ643" s="7"/>
      <c r="FA643" s="2" t="s">
        <v>239</v>
      </c>
      <c r="FB643" s="2" t="s">
        <v>226</v>
      </c>
      <c r="FC643" s="2" t="s">
        <v>1148</v>
      </c>
      <c r="FD643" s="2" t="s">
        <v>1151</v>
      </c>
      <c r="FE643" s="2" t="s">
        <v>241</v>
      </c>
      <c r="FF643" s="2" t="s">
        <v>229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226</v>
      </c>
      <c r="FO643" s="2" t="s">
        <v>1148</v>
      </c>
      <c r="FP643" s="2" t="s">
        <v>1156</v>
      </c>
      <c r="FQ643" s="2" t="s">
        <v>241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226</v>
      </c>
      <c r="GA643" s="2" t="s">
        <v>327</v>
      </c>
      <c r="GB643" s="2" t="s">
        <v>328</v>
      </c>
      <c r="GC643" s="2" t="s">
        <v>241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714</v>
      </c>
      <c r="GL643" s="2" t="s">
        <v>275</v>
      </c>
      <c r="GM643" s="2" t="s">
        <v>1148</v>
      </c>
      <c r="GN643" s="2" t="s">
        <v>1190</v>
      </c>
      <c r="GO643" s="2" t="s">
        <v>241</v>
      </c>
      <c r="GP643" s="2" t="s">
        <v>229</v>
      </c>
      <c r="GQ643" s="4">
        <v>1</v>
      </c>
      <c r="GR643" s="8">
        <v>39.17</v>
      </c>
      <c r="GS643" s="4"/>
      <c r="GT643" s="8"/>
      <c r="GU643" s="7"/>
      <c r="GV643" s="7"/>
      <c r="GW643" s="2" t="s">
        <v>239</v>
      </c>
      <c r="GX643" s="2" t="s">
        <v>226</v>
      </c>
      <c r="GY643" s="2" t="s">
        <v>743</v>
      </c>
      <c r="GZ643" s="2" t="s">
        <v>2927</v>
      </c>
      <c r="HA643" s="2" t="s">
        <v>241</v>
      </c>
      <c r="HB643" s="2" t="s">
        <v>229</v>
      </c>
      <c r="HC643" s="4">
        <v>1</v>
      </c>
      <c r="HD643" s="8">
        <v>34.01</v>
      </c>
      <c r="HE643" s="4"/>
      <c r="HF643" s="8"/>
      <c r="HG643" s="7"/>
      <c r="HH643" s="7"/>
      <c r="HI643" s="2" t="s">
        <v>239</v>
      </c>
      <c r="HJ643" s="2" t="s">
        <v>226</v>
      </c>
      <c r="HK643" s="2" t="s">
        <v>1148</v>
      </c>
      <c r="HL643" s="2" t="s">
        <v>4395</v>
      </c>
      <c r="HM643" s="2" t="s">
        <v>241</v>
      </c>
      <c r="HN643" s="2" t="s">
        <v>229</v>
      </c>
      <c r="HO643" s="4"/>
      <c r="HP643" s="8"/>
      <c r="HQ643" s="4"/>
      <c r="HR643" s="8"/>
      <c r="HS643" s="7"/>
      <c r="HT643" s="7"/>
      <c r="HU643" s="2" t="s">
        <v>239</v>
      </c>
      <c r="HV643" s="2" t="s">
        <v>226</v>
      </c>
      <c r="HW643" s="2" t="s">
        <v>877</v>
      </c>
      <c r="HX643" s="2" t="s">
        <v>743</v>
      </c>
      <c r="HY643" s="2" t="s">
        <v>241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266</v>
      </c>
      <c r="IH643" s="2" t="s">
        <v>226</v>
      </c>
      <c r="II643" s="2" t="s">
        <v>229</v>
      </c>
      <c r="IJ643" s="2" t="s">
        <v>229</v>
      </c>
      <c r="IK643" s="2" t="s">
        <v>241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267</v>
      </c>
      <c r="IT643" s="2" t="s">
        <v>226</v>
      </c>
      <c r="IU643" s="2" t="s">
        <v>229</v>
      </c>
      <c r="IV643" s="2" t="s">
        <v>229</v>
      </c>
      <c r="IW643" s="2" t="s">
        <v>241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239</v>
      </c>
      <c r="JF643" s="2" t="s">
        <v>226</v>
      </c>
      <c r="JG643" s="2" t="s">
        <v>268</v>
      </c>
      <c r="JH643" s="2" t="s">
        <v>3234</v>
      </c>
      <c r="JI643" s="2" t="s">
        <v>241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229</v>
      </c>
      <c r="JR643" s="2" t="s">
        <v>229</v>
      </c>
      <c r="JS643" s="2" t="s">
        <v>229</v>
      </c>
      <c r="JT643" s="2" t="s">
        <v>229</v>
      </c>
      <c r="JU643" s="2" t="s">
        <v>229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272</v>
      </c>
      <c r="KD643" s="2" t="s">
        <v>226</v>
      </c>
      <c r="KE643" s="2" t="s">
        <v>229</v>
      </c>
      <c r="KF643" s="2" t="s">
        <v>229</v>
      </c>
      <c r="KG643" s="2" t="s">
        <v>241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272</v>
      </c>
      <c r="KP643" s="2" t="s">
        <v>226</v>
      </c>
      <c r="KQ643" s="2" t="s">
        <v>229</v>
      </c>
      <c r="KR643" s="2" t="s">
        <v>229</v>
      </c>
      <c r="KS643" s="2" t="s">
        <v>241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239</v>
      </c>
      <c r="LB643" s="2" t="s">
        <v>226</v>
      </c>
      <c r="LC643" s="2" t="s">
        <v>1148</v>
      </c>
      <c r="LD643" s="2" t="s">
        <v>243</v>
      </c>
      <c r="LE643" s="2" t="s">
        <v>241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239</v>
      </c>
      <c r="LN643" s="2" t="s">
        <v>226</v>
      </c>
      <c r="LO643" s="2" t="s">
        <v>335</v>
      </c>
      <c r="LP643" s="2" t="s">
        <v>229</v>
      </c>
      <c r="LQ643" s="2" t="s">
        <v>241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239</v>
      </c>
      <c r="LZ643" s="2" t="s">
        <v>275</v>
      </c>
      <c r="MA643" s="2" t="s">
        <v>690</v>
      </c>
      <c r="MB643" s="2" t="s">
        <v>1502</v>
      </c>
      <c r="MC643" s="2" t="s">
        <v>241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266</v>
      </c>
      <c r="ML643" s="2" t="s">
        <v>226</v>
      </c>
      <c r="MM643" s="2" t="s">
        <v>229</v>
      </c>
      <c r="MN643" s="2" t="s">
        <v>229</v>
      </c>
      <c r="MO643" s="2" t="s">
        <v>241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239</v>
      </c>
      <c r="MX643" s="2" t="s">
        <v>226</v>
      </c>
      <c r="MY643" s="2" t="s">
        <v>866</v>
      </c>
      <c r="MZ643" s="2" t="s">
        <v>229</v>
      </c>
      <c r="NA643" s="2" t="s">
        <v>241</v>
      </c>
      <c r="NB643" s="2" t="s">
        <v>229</v>
      </c>
      <c r="NC643" s="4"/>
      <c r="ND643" s="8"/>
      <c r="NE643" s="4"/>
      <c r="NF643" s="8"/>
      <c r="NG643" s="7"/>
      <c r="NH643" s="7"/>
      <c r="NI643" s="2" t="s">
        <v>239</v>
      </c>
      <c r="NJ643" s="2" t="s">
        <v>260</v>
      </c>
      <c r="NK643" s="2" t="s">
        <v>1165</v>
      </c>
      <c r="NL643" s="2" t="s">
        <v>1815</v>
      </c>
      <c r="NM643" s="2" t="s">
        <v>241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272</v>
      </c>
      <c r="NV643" s="2" t="s">
        <v>226</v>
      </c>
      <c r="NW643" s="2" t="s">
        <v>229</v>
      </c>
      <c r="NX643" s="2" t="s">
        <v>229</v>
      </c>
      <c r="NY643" s="2" t="s">
        <v>241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266</v>
      </c>
      <c r="OH643" s="2" t="s">
        <v>226</v>
      </c>
      <c r="OI643" s="2" t="s">
        <v>229</v>
      </c>
      <c r="OJ643" s="2" t="s">
        <v>229</v>
      </c>
      <c r="OK643" s="2" t="s">
        <v>241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229</v>
      </c>
      <c r="OT643" s="2" t="s">
        <v>229</v>
      </c>
      <c r="OU643" s="2" t="s">
        <v>229</v>
      </c>
      <c r="OV643" s="2" t="s">
        <v>229</v>
      </c>
      <c r="OW643" s="2" t="s">
        <v>229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229</v>
      </c>
      <c r="PF643" s="2" t="s">
        <v>229</v>
      </c>
      <c r="PG643" s="2" t="s">
        <v>229</v>
      </c>
      <c r="PH643" s="2" t="s">
        <v>229</v>
      </c>
      <c r="PI643" s="2" t="s">
        <v>229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239</v>
      </c>
      <c r="PR643" s="2" t="s">
        <v>275</v>
      </c>
      <c r="PS643" s="2" t="s">
        <v>785</v>
      </c>
      <c r="PT643" s="2" t="s">
        <v>4040</v>
      </c>
      <c r="PU643" s="2" t="s">
        <v>241</v>
      </c>
      <c r="PV643" s="2" t="s">
        <v>229</v>
      </c>
      <c r="PW643" s="4"/>
      <c r="PX643" s="8"/>
      <c r="PY643" s="4"/>
      <c r="PZ643" s="8"/>
      <c r="QA643" s="7"/>
      <c r="QB643" s="7"/>
      <c r="QC643" s="2" t="s">
        <v>281</v>
      </c>
      <c r="QD643" s="2" t="s">
        <v>226</v>
      </c>
      <c r="QE643" s="2" t="s">
        <v>229</v>
      </c>
      <c r="QF643" s="2" t="s">
        <v>229</v>
      </c>
      <c r="QG643" s="2" t="s">
        <v>241</v>
      </c>
      <c r="QH643" s="2" t="s">
        <v>229</v>
      </c>
      <c r="QI643" s="4"/>
      <c r="QJ643" s="8"/>
      <c r="QK643" s="4"/>
      <c r="QL643" s="8"/>
      <c r="QM643" s="7"/>
      <c r="QN643" s="7"/>
      <c r="QO643" s="2" t="s">
        <v>272</v>
      </c>
      <c r="QP643" s="2" t="s">
        <v>226</v>
      </c>
      <c r="QQ643" s="2" t="s">
        <v>229</v>
      </c>
      <c r="QR643" s="2" t="s">
        <v>229</v>
      </c>
      <c r="QS643" s="2" t="s">
        <v>241</v>
      </c>
      <c r="QT643" s="2" t="s">
        <v>229</v>
      </c>
      <c r="QU643" s="4"/>
      <c r="QV643" s="8"/>
      <c r="QW643" s="4"/>
      <c r="QX643" s="8"/>
      <c r="QY643" s="7"/>
      <c r="QZ643" s="7"/>
      <c r="RA643" s="2" t="s">
        <v>239</v>
      </c>
      <c r="RB643" s="2" t="s">
        <v>275</v>
      </c>
      <c r="RC643" s="2" t="s">
        <v>338</v>
      </c>
      <c r="RD643" s="2" t="s">
        <v>229</v>
      </c>
      <c r="RE643" s="2" t="s">
        <v>241</v>
      </c>
      <c r="RF643" s="2" t="s">
        <v>229</v>
      </c>
      <c r="RG643" s="4"/>
      <c r="RH643" s="8"/>
      <c r="RI643" s="4"/>
      <c r="RJ643" s="8"/>
      <c r="RK643" s="7"/>
      <c r="RL643" s="7"/>
      <c r="RM643" s="2" t="s">
        <v>229</v>
      </c>
      <c r="RN643" s="2" t="s">
        <v>229</v>
      </c>
      <c r="RO643" s="2" t="s">
        <v>229</v>
      </c>
      <c r="RP643" s="2" t="s">
        <v>229</v>
      </c>
      <c r="RQ643" s="2" t="s">
        <v>229</v>
      </c>
      <c r="RR643" s="2" t="s">
        <v>229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275</v>
      </c>
      <c r="SA643" s="2" t="s">
        <v>3648</v>
      </c>
      <c r="SB643" s="2" t="s">
        <v>3096</v>
      </c>
      <c r="SC643" s="2" t="s">
        <v>241</v>
      </c>
      <c r="SD643" s="2" t="s">
        <v>229</v>
      </c>
      <c r="SE643" s="4"/>
      <c r="SF643" s="4">
        <v>281</v>
      </c>
      <c r="SG643" s="4"/>
      <c r="SH643" s="4"/>
      <c r="SI643" s="4"/>
      <c r="SJ643" s="4"/>
      <c r="SK643" s="4"/>
      <c r="SL643" s="4"/>
      <c r="SM643" s="4">
        <v>1</v>
      </c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</row>
    <row r="644">
      <c r="A644" s="2" t="s">
        <v>4396</v>
      </c>
      <c r="B644" s="2" t="s">
        <v>216</v>
      </c>
      <c r="C644" s="2" t="s">
        <v>4252</v>
      </c>
      <c r="D644" s="2" t="s">
        <v>218</v>
      </c>
      <c r="E644" s="2" t="s">
        <v>219</v>
      </c>
      <c r="F644" s="2" t="s">
        <v>4385</v>
      </c>
      <c r="G644" s="2" t="s">
        <v>4386</v>
      </c>
      <c r="H644" s="2" t="s">
        <v>4387</v>
      </c>
      <c r="I644" s="2" t="s">
        <v>1434</v>
      </c>
      <c r="J644" s="2" t="s">
        <v>224</v>
      </c>
      <c r="K644" s="2" t="s">
        <v>527</v>
      </c>
      <c r="L644" s="3">
        <v>29.81</v>
      </c>
      <c r="M644" s="3">
        <v>31.3</v>
      </c>
      <c r="N644" s="3">
        <v>69.99</v>
      </c>
      <c r="O644" s="2" t="s">
        <v>226</v>
      </c>
      <c r="P644" s="2" t="s">
        <v>618</v>
      </c>
      <c r="Q644" s="2" t="s">
        <v>228</v>
      </c>
      <c r="R644" s="2" t="s">
        <v>229</v>
      </c>
      <c r="S644" s="2" t="s">
        <v>4397</v>
      </c>
      <c r="T644" s="2" t="s">
        <v>684</v>
      </c>
      <c r="U644" s="2" t="s">
        <v>232</v>
      </c>
      <c r="V644" s="2" t="s">
        <v>1524</v>
      </c>
      <c r="W644" s="2" t="s">
        <v>1009</v>
      </c>
      <c r="X644" s="2" t="s">
        <v>686</v>
      </c>
      <c r="Y644" s="2" t="s">
        <v>1144</v>
      </c>
      <c r="Z644" s="4">
        <v>201</v>
      </c>
      <c r="AA644" s="4">
        <f>=ROUNDDOWN(22.3333333333333,0)</f>
      </c>
      <c r="AB644" s="5">
        <v>9</v>
      </c>
      <c r="AC644" s="2" t="s">
        <v>1253</v>
      </c>
      <c r="AD644" s="4">
        <v>200</v>
      </c>
      <c r="AE644" s="4">
        <v>200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>
        <v>6</v>
      </c>
      <c r="AQ644" s="8">
        <v>178.58</v>
      </c>
      <c r="AR644" s="4">
        <v>5</v>
      </c>
      <c r="AS644" s="8">
        <v>162.9</v>
      </c>
      <c r="AT644" s="7">
        <v>0.2</v>
      </c>
      <c r="AU644" s="7">
        <v>0.0963</v>
      </c>
      <c r="AV644" s="4">
        <v>15</v>
      </c>
      <c r="AW644" s="8">
        <v>525.4</v>
      </c>
      <c r="AX644" s="4">
        <v>12</v>
      </c>
      <c r="AY644" s="8">
        <v>428.23</v>
      </c>
      <c r="AZ644" s="7">
        <v>0.25</v>
      </c>
      <c r="BA644" s="7">
        <v>0.2269</v>
      </c>
      <c r="BB644" s="7">
        <v>0.3399</v>
      </c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>
        <v>0.4948</v>
      </c>
      <c r="BJ644" s="4">
        <v>6</v>
      </c>
      <c r="BK644" s="8">
        <v>178.58</v>
      </c>
      <c r="BL644" s="2" t="s">
        <v>3055</v>
      </c>
      <c r="BM644" s="7">
        <v>1</v>
      </c>
      <c r="BN644" s="7">
        <v>1</v>
      </c>
      <c r="BO644" s="4">
        <v>1</v>
      </c>
      <c r="BP644" s="8">
        <v>35.1</v>
      </c>
      <c r="BQ644" s="4">
        <v>1</v>
      </c>
      <c r="BR644" s="8">
        <v>35.1</v>
      </c>
      <c r="BS644" s="7"/>
      <c r="BT644" s="7"/>
      <c r="BU644" s="2" t="s">
        <v>239</v>
      </c>
      <c r="BV644" s="2" t="s">
        <v>226</v>
      </c>
      <c r="BW644" s="2" t="s">
        <v>229</v>
      </c>
      <c r="BX644" s="2" t="s">
        <v>1688</v>
      </c>
      <c r="BY644" s="2" t="s">
        <v>241</v>
      </c>
      <c r="BZ644" s="2" t="s">
        <v>229</v>
      </c>
      <c r="CA644" s="4">
        <v>2</v>
      </c>
      <c r="CB644" s="8">
        <v>66.08</v>
      </c>
      <c r="CC644" s="4"/>
      <c r="CD644" s="8"/>
      <c r="CE644" s="7"/>
      <c r="CF644" s="7"/>
      <c r="CG644" s="2" t="s">
        <v>239</v>
      </c>
      <c r="CH644" s="2" t="s">
        <v>226</v>
      </c>
      <c r="CI644" s="2" t="s">
        <v>1148</v>
      </c>
      <c r="CJ644" s="2" t="s">
        <v>1151</v>
      </c>
      <c r="CK644" s="2" t="s">
        <v>241</v>
      </c>
      <c r="CL644" s="2" t="s">
        <v>229</v>
      </c>
      <c r="CM644" s="4"/>
      <c r="CN644" s="8"/>
      <c r="CO644" s="4">
        <v>2</v>
      </c>
      <c r="CP644" s="8">
        <v>67.6</v>
      </c>
      <c r="CQ644" s="7">
        <v>-1</v>
      </c>
      <c r="CR644" s="7">
        <v>-1</v>
      </c>
      <c r="CS644" s="2" t="s">
        <v>239</v>
      </c>
      <c r="CT644" s="2" t="s">
        <v>226</v>
      </c>
      <c r="CU644" s="2" t="s">
        <v>1148</v>
      </c>
      <c r="CV644" s="2" t="s">
        <v>1151</v>
      </c>
      <c r="CW644" s="2" t="s">
        <v>241</v>
      </c>
      <c r="CX644" s="2" t="s">
        <v>229</v>
      </c>
      <c r="CY644" s="4"/>
      <c r="CZ644" s="8"/>
      <c r="DA644" s="4"/>
      <c r="DB644" s="8"/>
      <c r="DC644" s="7"/>
      <c r="DD644" s="7"/>
      <c r="DE644" s="2" t="s">
        <v>239</v>
      </c>
      <c r="DF644" s="2" t="s">
        <v>226</v>
      </c>
      <c r="DG644" s="2" t="s">
        <v>1148</v>
      </c>
      <c r="DH644" s="2" t="s">
        <v>1151</v>
      </c>
      <c r="DI644" s="2" t="s">
        <v>241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239</v>
      </c>
      <c r="DR644" s="2" t="s">
        <v>226</v>
      </c>
      <c r="DS644" s="2" t="s">
        <v>1148</v>
      </c>
      <c r="DT644" s="2" t="s">
        <v>1155</v>
      </c>
      <c r="DU644" s="2" t="s">
        <v>241</v>
      </c>
      <c r="DV644" s="2" t="s">
        <v>229</v>
      </c>
      <c r="DW644" s="4">
        <v>3</v>
      </c>
      <c r="DX644" s="8">
        <v>77.4</v>
      </c>
      <c r="DY644" s="4">
        <v>2</v>
      </c>
      <c r="DZ644" s="8">
        <v>60.2</v>
      </c>
      <c r="EA644" s="7">
        <v>0.5</v>
      </c>
      <c r="EB644" s="7">
        <v>0.2857</v>
      </c>
      <c r="EC644" s="2" t="s">
        <v>239</v>
      </c>
      <c r="ED644" s="2" t="s">
        <v>226</v>
      </c>
      <c r="EE644" s="2" t="s">
        <v>1153</v>
      </c>
      <c r="EF644" s="2" t="s">
        <v>940</v>
      </c>
      <c r="EG644" s="2" t="s">
        <v>241</v>
      </c>
      <c r="EH644" s="2" t="s">
        <v>229</v>
      </c>
      <c r="EI644" s="4"/>
      <c r="EJ644" s="8"/>
      <c r="EK644" s="4"/>
      <c r="EL644" s="8"/>
      <c r="EM644" s="7"/>
      <c r="EN644" s="7"/>
      <c r="EO644" s="2" t="s">
        <v>239</v>
      </c>
      <c r="EP644" s="2" t="s">
        <v>226</v>
      </c>
      <c r="EQ644" s="2" t="s">
        <v>1148</v>
      </c>
      <c r="ER644" s="2" t="s">
        <v>1151</v>
      </c>
      <c r="ES644" s="2" t="s">
        <v>241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239</v>
      </c>
      <c r="FB644" s="2" t="s">
        <v>226</v>
      </c>
      <c r="FC644" s="2" t="s">
        <v>1148</v>
      </c>
      <c r="FD644" s="2" t="s">
        <v>1151</v>
      </c>
      <c r="FE644" s="2" t="s">
        <v>241</v>
      </c>
      <c r="FF644" s="2" t="s">
        <v>229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226</v>
      </c>
      <c r="FO644" s="2" t="s">
        <v>1148</v>
      </c>
      <c r="FP644" s="2" t="s">
        <v>1151</v>
      </c>
      <c r="FQ644" s="2" t="s">
        <v>241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226</v>
      </c>
      <c r="GA644" s="2" t="s">
        <v>327</v>
      </c>
      <c r="GB644" s="2" t="s">
        <v>229</v>
      </c>
      <c r="GC644" s="2" t="s">
        <v>241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714</v>
      </c>
      <c r="GL644" s="2" t="s">
        <v>275</v>
      </c>
      <c r="GM644" s="2" t="s">
        <v>4398</v>
      </c>
      <c r="GN644" s="2" t="s">
        <v>442</v>
      </c>
      <c r="GO644" s="2" t="s">
        <v>241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226</v>
      </c>
      <c r="GY644" s="2" t="s">
        <v>743</v>
      </c>
      <c r="GZ644" s="2" t="s">
        <v>1471</v>
      </c>
      <c r="HA644" s="2" t="s">
        <v>241</v>
      </c>
      <c r="HB644" s="2" t="s">
        <v>229</v>
      </c>
      <c r="HC644" s="4"/>
      <c r="HD644" s="8"/>
      <c r="HE644" s="4"/>
      <c r="HF644" s="8"/>
      <c r="HG644" s="7"/>
      <c r="HH644" s="7"/>
      <c r="HI644" s="2" t="s">
        <v>714</v>
      </c>
      <c r="HJ644" s="2" t="s">
        <v>275</v>
      </c>
      <c r="HK644" s="2" t="s">
        <v>1848</v>
      </c>
      <c r="HL644" s="2" t="s">
        <v>1151</v>
      </c>
      <c r="HM644" s="2" t="s">
        <v>241</v>
      </c>
      <c r="HN644" s="2" t="s">
        <v>263</v>
      </c>
      <c r="HO644" s="4"/>
      <c r="HP644" s="8"/>
      <c r="HQ644" s="4"/>
      <c r="HR644" s="8"/>
      <c r="HS644" s="7"/>
      <c r="HT644" s="7"/>
      <c r="HU644" s="2" t="s">
        <v>239</v>
      </c>
      <c r="HV644" s="2" t="s">
        <v>226</v>
      </c>
      <c r="HW644" s="2" t="s">
        <v>877</v>
      </c>
      <c r="HX644" s="2" t="s">
        <v>743</v>
      </c>
      <c r="HY644" s="2" t="s">
        <v>241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239</v>
      </c>
      <c r="IH644" s="2" t="s">
        <v>226</v>
      </c>
      <c r="II644" s="2" t="s">
        <v>952</v>
      </c>
      <c r="IJ644" s="2" t="s">
        <v>556</v>
      </c>
      <c r="IK644" s="2" t="s">
        <v>241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267</v>
      </c>
      <c r="IT644" s="2" t="s">
        <v>226</v>
      </c>
      <c r="IU644" s="2" t="s">
        <v>229</v>
      </c>
      <c r="IV644" s="2" t="s">
        <v>229</v>
      </c>
      <c r="IW644" s="2" t="s">
        <v>241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239</v>
      </c>
      <c r="JF644" s="2" t="s">
        <v>226</v>
      </c>
      <c r="JG644" s="2" t="s">
        <v>268</v>
      </c>
      <c r="JH644" s="2" t="s">
        <v>2836</v>
      </c>
      <c r="JI644" s="2" t="s">
        <v>241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229</v>
      </c>
      <c r="JR644" s="2" t="s">
        <v>229</v>
      </c>
      <c r="JS644" s="2" t="s">
        <v>229</v>
      </c>
      <c r="JT644" s="2" t="s">
        <v>229</v>
      </c>
      <c r="JU644" s="2" t="s">
        <v>229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272</v>
      </c>
      <c r="KD644" s="2" t="s">
        <v>226</v>
      </c>
      <c r="KE644" s="2" t="s">
        <v>229</v>
      </c>
      <c r="KF644" s="2" t="s">
        <v>229</v>
      </c>
      <c r="KG644" s="2" t="s">
        <v>241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272</v>
      </c>
      <c r="KP644" s="2" t="s">
        <v>226</v>
      </c>
      <c r="KQ644" s="2" t="s">
        <v>229</v>
      </c>
      <c r="KR644" s="2" t="s">
        <v>229</v>
      </c>
      <c r="KS644" s="2" t="s">
        <v>241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239</v>
      </c>
      <c r="LB644" s="2" t="s">
        <v>226</v>
      </c>
      <c r="LC644" s="2" t="s">
        <v>1148</v>
      </c>
      <c r="LD644" s="2" t="s">
        <v>439</v>
      </c>
      <c r="LE644" s="2" t="s">
        <v>241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226</v>
      </c>
      <c r="LO644" s="2" t="s">
        <v>335</v>
      </c>
      <c r="LP644" s="2" t="s">
        <v>229</v>
      </c>
      <c r="LQ644" s="2" t="s">
        <v>241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239</v>
      </c>
      <c r="LZ644" s="2" t="s">
        <v>275</v>
      </c>
      <c r="MA644" s="2" t="s">
        <v>1226</v>
      </c>
      <c r="MB644" s="2" t="s">
        <v>1213</v>
      </c>
      <c r="MC644" s="2" t="s">
        <v>241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278</v>
      </c>
      <c r="ML644" s="2" t="s">
        <v>226</v>
      </c>
      <c r="MM644" s="2" t="s">
        <v>229</v>
      </c>
      <c r="MN644" s="2" t="s">
        <v>229</v>
      </c>
      <c r="MO644" s="2" t="s">
        <v>241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226</v>
      </c>
      <c r="MY644" s="2" t="s">
        <v>866</v>
      </c>
      <c r="MZ644" s="2" t="s">
        <v>852</v>
      </c>
      <c r="NA644" s="2" t="s">
        <v>241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239</v>
      </c>
      <c r="NJ644" s="2" t="s">
        <v>260</v>
      </c>
      <c r="NK644" s="2" t="s">
        <v>1165</v>
      </c>
      <c r="NL644" s="2" t="s">
        <v>4399</v>
      </c>
      <c r="NM644" s="2" t="s">
        <v>241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266</v>
      </c>
      <c r="NV644" s="2" t="s">
        <v>226</v>
      </c>
      <c r="NW644" s="2" t="s">
        <v>229</v>
      </c>
      <c r="NX644" s="2" t="s">
        <v>229</v>
      </c>
      <c r="NY644" s="2" t="s">
        <v>241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266</v>
      </c>
      <c r="OH644" s="2" t="s">
        <v>226</v>
      </c>
      <c r="OI644" s="2" t="s">
        <v>229</v>
      </c>
      <c r="OJ644" s="2" t="s">
        <v>229</v>
      </c>
      <c r="OK644" s="2" t="s">
        <v>241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229</v>
      </c>
      <c r="OT644" s="2" t="s">
        <v>229</v>
      </c>
      <c r="OU644" s="2" t="s">
        <v>229</v>
      </c>
      <c r="OV644" s="2" t="s">
        <v>229</v>
      </c>
      <c r="OW644" s="2" t="s">
        <v>229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229</v>
      </c>
      <c r="PF644" s="2" t="s">
        <v>229</v>
      </c>
      <c r="PG644" s="2" t="s">
        <v>229</v>
      </c>
      <c r="PH644" s="2" t="s">
        <v>229</v>
      </c>
      <c r="PI644" s="2" t="s">
        <v>229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266</v>
      </c>
      <c r="PR644" s="2" t="s">
        <v>275</v>
      </c>
      <c r="PS644" s="2" t="s">
        <v>229</v>
      </c>
      <c r="PT644" s="2" t="s">
        <v>229</v>
      </c>
      <c r="PU644" s="2" t="s">
        <v>241</v>
      </c>
      <c r="PV644" s="2" t="s">
        <v>229</v>
      </c>
      <c r="PW644" s="4"/>
      <c r="PX644" s="8"/>
      <c r="PY644" s="4"/>
      <c r="PZ644" s="8"/>
      <c r="QA644" s="7"/>
      <c r="QB644" s="7"/>
      <c r="QC644" s="2" t="s">
        <v>281</v>
      </c>
      <c r="QD644" s="2" t="s">
        <v>226</v>
      </c>
      <c r="QE644" s="2" t="s">
        <v>229</v>
      </c>
      <c r="QF644" s="2" t="s">
        <v>229</v>
      </c>
      <c r="QG644" s="2" t="s">
        <v>241</v>
      </c>
      <c r="QH644" s="2" t="s">
        <v>229</v>
      </c>
      <c r="QI644" s="4"/>
      <c r="QJ644" s="8"/>
      <c r="QK644" s="4"/>
      <c r="QL644" s="8"/>
      <c r="QM644" s="7"/>
      <c r="QN644" s="7"/>
      <c r="QO644" s="2" t="s">
        <v>272</v>
      </c>
      <c r="QP644" s="2" t="s">
        <v>226</v>
      </c>
      <c r="QQ644" s="2" t="s">
        <v>229</v>
      </c>
      <c r="QR644" s="2" t="s">
        <v>229</v>
      </c>
      <c r="QS644" s="2" t="s">
        <v>241</v>
      </c>
      <c r="QT644" s="2" t="s">
        <v>229</v>
      </c>
      <c r="QU644" s="4"/>
      <c r="QV644" s="8"/>
      <c r="QW644" s="4"/>
      <c r="QX644" s="8"/>
      <c r="QY644" s="7"/>
      <c r="QZ644" s="7"/>
      <c r="RA644" s="2" t="s">
        <v>281</v>
      </c>
      <c r="RB644" s="2" t="s">
        <v>226</v>
      </c>
      <c r="RC644" s="2" t="s">
        <v>229</v>
      </c>
      <c r="RD644" s="2" t="s">
        <v>229</v>
      </c>
      <c r="RE644" s="2" t="s">
        <v>241</v>
      </c>
      <c r="RF644" s="2" t="s">
        <v>229</v>
      </c>
      <c r="RG644" s="4"/>
      <c r="RH644" s="8"/>
      <c r="RI644" s="4"/>
      <c r="RJ644" s="8"/>
      <c r="RK644" s="7"/>
      <c r="RL644" s="7"/>
      <c r="RM644" s="2" t="s">
        <v>229</v>
      </c>
      <c r="RN644" s="2" t="s">
        <v>229</v>
      </c>
      <c r="RO644" s="2" t="s">
        <v>229</v>
      </c>
      <c r="RP644" s="2" t="s">
        <v>229</v>
      </c>
      <c r="RQ644" s="2" t="s">
        <v>229</v>
      </c>
      <c r="RR644" s="2" t="s">
        <v>229</v>
      </c>
      <c r="RS644" s="4"/>
      <c r="RT644" s="8"/>
      <c r="RU644" s="4"/>
      <c r="RV644" s="8"/>
      <c r="RW644" s="7"/>
      <c r="RX644" s="7"/>
      <c r="RY644" s="2" t="s">
        <v>239</v>
      </c>
      <c r="RZ644" s="2" t="s">
        <v>275</v>
      </c>
      <c r="SA644" s="2" t="s">
        <v>3648</v>
      </c>
      <c r="SB644" s="2" t="s">
        <v>2929</v>
      </c>
      <c r="SC644" s="2" t="s">
        <v>241</v>
      </c>
      <c r="SD644" s="2" t="s">
        <v>229</v>
      </c>
      <c r="SE644" s="4">
        <v>200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>
        <v>1</v>
      </c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>
        <v>200</v>
      </c>
      <c r="VO644" s="4"/>
      <c r="VP644" s="4"/>
      <c r="VQ644" s="4"/>
      <c r="VR644" s="4"/>
      <c r="VS644" s="4"/>
    </row>
    <row r="645">
      <c r="A645" s="2" t="s">
        <v>4400</v>
      </c>
      <c r="B645" s="2" t="s">
        <v>216</v>
      </c>
      <c r="C645" s="2" t="s">
        <v>4252</v>
      </c>
      <c r="D645" s="2" t="s">
        <v>218</v>
      </c>
      <c r="E645" s="2" t="s">
        <v>219</v>
      </c>
      <c r="F645" s="2" t="s">
        <v>4385</v>
      </c>
      <c r="G645" s="2" t="s">
        <v>4386</v>
      </c>
      <c r="H645" s="2" t="s">
        <v>4387</v>
      </c>
      <c r="I645" s="2" t="s">
        <v>1434</v>
      </c>
      <c r="J645" s="2" t="s">
        <v>285</v>
      </c>
      <c r="K645" s="2" t="s">
        <v>527</v>
      </c>
      <c r="L645" s="3">
        <v>35.53</v>
      </c>
      <c r="M645" s="3">
        <v>37.31</v>
      </c>
      <c r="N645" s="3">
        <v>79.99</v>
      </c>
      <c r="O645" s="2" t="s">
        <v>226</v>
      </c>
      <c r="P645" s="2" t="s">
        <v>618</v>
      </c>
      <c r="Q645" s="2" t="s">
        <v>228</v>
      </c>
      <c r="R645" s="2" t="s">
        <v>229</v>
      </c>
      <c r="S645" s="2" t="s">
        <v>4397</v>
      </c>
      <c r="T645" s="2" t="s">
        <v>684</v>
      </c>
      <c r="U645" s="2" t="s">
        <v>286</v>
      </c>
      <c r="V645" s="2" t="s">
        <v>1524</v>
      </c>
      <c r="W645" s="2" t="s">
        <v>1009</v>
      </c>
      <c r="X645" s="2" t="s">
        <v>686</v>
      </c>
      <c r="Y645" s="2" t="s">
        <v>1144</v>
      </c>
      <c r="Z645" s="4">
        <v>289</v>
      </c>
      <c r="AA645" s="4">
        <f>=ROUNDDOWN(26.2727272727273,0)</f>
      </c>
      <c r="AB645" s="5">
        <v>11</v>
      </c>
      <c r="AC645" s="2" t="s">
        <v>1253</v>
      </c>
      <c r="AD645" s="4">
        <v>200</v>
      </c>
      <c r="AE645" s="4">
        <v>200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>
        <v>8</v>
      </c>
      <c r="AQ645" s="8">
        <v>301.75</v>
      </c>
      <c r="AR645" s="4">
        <v>7</v>
      </c>
      <c r="AS645" s="8">
        <v>265.33</v>
      </c>
      <c r="AT645" s="7">
        <v>0.1429</v>
      </c>
      <c r="AU645" s="7">
        <v>0.1373</v>
      </c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>
        <v>0.5743</v>
      </c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 t="s">
        <v>229</v>
      </c>
      <c r="BJ645" s="4">
        <v>8</v>
      </c>
      <c r="BK645" s="8">
        <v>301.75</v>
      </c>
      <c r="BL645" s="2" t="s">
        <v>4401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239</v>
      </c>
      <c r="BV645" s="2" t="s">
        <v>226</v>
      </c>
      <c r="BW645" s="2" t="s">
        <v>229</v>
      </c>
      <c r="BX645" s="2" t="s">
        <v>1688</v>
      </c>
      <c r="BY645" s="2" t="s">
        <v>241</v>
      </c>
      <c r="BZ645" s="2" t="s">
        <v>229</v>
      </c>
      <c r="CA645" s="4">
        <v>4</v>
      </c>
      <c r="CB645" s="8">
        <v>158.6</v>
      </c>
      <c r="CC645" s="4"/>
      <c r="CD645" s="8"/>
      <c r="CE645" s="7"/>
      <c r="CF645" s="7"/>
      <c r="CG645" s="2" t="s">
        <v>239</v>
      </c>
      <c r="CH645" s="2" t="s">
        <v>226</v>
      </c>
      <c r="CI645" s="2" t="s">
        <v>1148</v>
      </c>
      <c r="CJ645" s="2" t="s">
        <v>1151</v>
      </c>
      <c r="CK645" s="2" t="s">
        <v>241</v>
      </c>
      <c r="CL645" s="2" t="s">
        <v>229</v>
      </c>
      <c r="CM645" s="4">
        <v>2</v>
      </c>
      <c r="CN645" s="8">
        <v>80.58</v>
      </c>
      <c r="CO645" s="4">
        <v>3</v>
      </c>
      <c r="CP645" s="8">
        <v>120.87</v>
      </c>
      <c r="CQ645" s="7">
        <v>-0.3333</v>
      </c>
      <c r="CR645" s="7">
        <v>-0.3333</v>
      </c>
      <c r="CS645" s="2" t="s">
        <v>239</v>
      </c>
      <c r="CT645" s="2" t="s">
        <v>226</v>
      </c>
      <c r="CU645" s="2" t="s">
        <v>1148</v>
      </c>
      <c r="CV645" s="2" t="s">
        <v>1151</v>
      </c>
      <c r="CW645" s="2" t="s">
        <v>241</v>
      </c>
      <c r="CX645" s="2" t="s">
        <v>229</v>
      </c>
      <c r="CY645" s="4">
        <v>1</v>
      </c>
      <c r="CZ645" s="8">
        <v>31.81</v>
      </c>
      <c r="DA645" s="4"/>
      <c r="DB645" s="8"/>
      <c r="DC645" s="7"/>
      <c r="DD645" s="7"/>
      <c r="DE645" s="2" t="s">
        <v>239</v>
      </c>
      <c r="DF645" s="2" t="s">
        <v>226</v>
      </c>
      <c r="DG645" s="2" t="s">
        <v>1148</v>
      </c>
      <c r="DH645" s="2" t="s">
        <v>1151</v>
      </c>
      <c r="DI645" s="2" t="s">
        <v>241</v>
      </c>
      <c r="DJ645" s="2" t="s">
        <v>229</v>
      </c>
      <c r="DK645" s="4"/>
      <c r="DL645" s="8"/>
      <c r="DM645" s="4">
        <v>1</v>
      </c>
      <c r="DN645" s="8">
        <v>37.31</v>
      </c>
      <c r="DO645" s="7">
        <v>-1</v>
      </c>
      <c r="DP645" s="7">
        <v>-1</v>
      </c>
      <c r="DQ645" s="2" t="s">
        <v>239</v>
      </c>
      <c r="DR645" s="2" t="s">
        <v>226</v>
      </c>
      <c r="DS645" s="2" t="s">
        <v>1148</v>
      </c>
      <c r="DT645" s="2" t="s">
        <v>1156</v>
      </c>
      <c r="DU645" s="2" t="s">
        <v>241</v>
      </c>
      <c r="DV645" s="2" t="s">
        <v>229</v>
      </c>
      <c r="DW645" s="4"/>
      <c r="DX645" s="8"/>
      <c r="DY645" s="4">
        <v>2</v>
      </c>
      <c r="DZ645" s="8">
        <v>72</v>
      </c>
      <c r="EA645" s="7">
        <v>-1</v>
      </c>
      <c r="EB645" s="7">
        <v>-1</v>
      </c>
      <c r="EC645" s="2" t="s">
        <v>239</v>
      </c>
      <c r="ED645" s="2" t="s">
        <v>226</v>
      </c>
      <c r="EE645" s="2" t="s">
        <v>1153</v>
      </c>
      <c r="EF645" s="2" t="s">
        <v>773</v>
      </c>
      <c r="EG645" s="2" t="s">
        <v>241</v>
      </c>
      <c r="EH645" s="2" t="s">
        <v>229</v>
      </c>
      <c r="EI645" s="4"/>
      <c r="EJ645" s="8"/>
      <c r="EK645" s="4"/>
      <c r="EL645" s="8"/>
      <c r="EM645" s="7"/>
      <c r="EN645" s="7"/>
      <c r="EO645" s="2" t="s">
        <v>239</v>
      </c>
      <c r="EP645" s="2" t="s">
        <v>226</v>
      </c>
      <c r="EQ645" s="2" t="s">
        <v>1148</v>
      </c>
      <c r="ER645" s="2" t="s">
        <v>1151</v>
      </c>
      <c r="ES645" s="2" t="s">
        <v>241</v>
      </c>
      <c r="ET645" s="2" t="s">
        <v>229</v>
      </c>
      <c r="EU645" s="4">
        <v>1</v>
      </c>
      <c r="EV645" s="8">
        <v>30.76</v>
      </c>
      <c r="EW645" s="4">
        <v>1</v>
      </c>
      <c r="EX645" s="8">
        <v>35.15</v>
      </c>
      <c r="EY645" s="7"/>
      <c r="EZ645" s="7">
        <v>-0.1249</v>
      </c>
      <c r="FA645" s="2" t="s">
        <v>239</v>
      </c>
      <c r="FB645" s="2" t="s">
        <v>226</v>
      </c>
      <c r="FC645" s="2" t="s">
        <v>1148</v>
      </c>
      <c r="FD645" s="2" t="s">
        <v>1151</v>
      </c>
      <c r="FE645" s="2" t="s">
        <v>241</v>
      </c>
      <c r="FF645" s="2" t="s">
        <v>229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226</v>
      </c>
      <c r="FO645" s="2" t="s">
        <v>1148</v>
      </c>
      <c r="FP645" s="2" t="s">
        <v>1220</v>
      </c>
      <c r="FQ645" s="2" t="s">
        <v>241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226</v>
      </c>
      <c r="GA645" s="2" t="s">
        <v>327</v>
      </c>
      <c r="GB645" s="2" t="s">
        <v>2525</v>
      </c>
      <c r="GC645" s="2" t="s">
        <v>241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714</v>
      </c>
      <c r="GL645" s="2" t="s">
        <v>275</v>
      </c>
      <c r="GM645" s="2" t="s">
        <v>4398</v>
      </c>
      <c r="GN645" s="2" t="s">
        <v>313</v>
      </c>
      <c r="GO645" s="2" t="s">
        <v>241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239</v>
      </c>
      <c r="GX645" s="2" t="s">
        <v>226</v>
      </c>
      <c r="GY645" s="2" t="s">
        <v>743</v>
      </c>
      <c r="GZ645" s="2" t="s">
        <v>1255</v>
      </c>
      <c r="HA645" s="2" t="s">
        <v>241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714</v>
      </c>
      <c r="HJ645" s="2" t="s">
        <v>275</v>
      </c>
      <c r="HK645" s="2" t="s">
        <v>1848</v>
      </c>
      <c r="HL645" s="2" t="s">
        <v>1151</v>
      </c>
      <c r="HM645" s="2" t="s">
        <v>241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239</v>
      </c>
      <c r="HV645" s="2" t="s">
        <v>226</v>
      </c>
      <c r="HW645" s="2" t="s">
        <v>877</v>
      </c>
      <c r="HX645" s="2" t="s">
        <v>764</v>
      </c>
      <c r="HY645" s="2" t="s">
        <v>241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239</v>
      </c>
      <c r="IH645" s="2" t="s">
        <v>226</v>
      </c>
      <c r="II645" s="2" t="s">
        <v>952</v>
      </c>
      <c r="IJ645" s="2" t="s">
        <v>713</v>
      </c>
      <c r="IK645" s="2" t="s">
        <v>241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267</v>
      </c>
      <c r="IT645" s="2" t="s">
        <v>226</v>
      </c>
      <c r="IU645" s="2" t="s">
        <v>229</v>
      </c>
      <c r="IV645" s="2" t="s">
        <v>229</v>
      </c>
      <c r="IW645" s="2" t="s">
        <v>241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239</v>
      </c>
      <c r="JF645" s="2" t="s">
        <v>226</v>
      </c>
      <c r="JG645" s="2" t="s">
        <v>268</v>
      </c>
      <c r="JH645" s="2" t="s">
        <v>229</v>
      </c>
      <c r="JI645" s="2" t="s">
        <v>241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229</v>
      </c>
      <c r="JR645" s="2" t="s">
        <v>229</v>
      </c>
      <c r="JS645" s="2" t="s">
        <v>229</v>
      </c>
      <c r="JT645" s="2" t="s">
        <v>229</v>
      </c>
      <c r="JU645" s="2" t="s">
        <v>229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272</v>
      </c>
      <c r="KD645" s="2" t="s">
        <v>226</v>
      </c>
      <c r="KE645" s="2" t="s">
        <v>229</v>
      </c>
      <c r="KF645" s="2" t="s">
        <v>229</v>
      </c>
      <c r="KG645" s="2" t="s">
        <v>241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272</v>
      </c>
      <c r="KP645" s="2" t="s">
        <v>226</v>
      </c>
      <c r="KQ645" s="2" t="s">
        <v>229</v>
      </c>
      <c r="KR645" s="2" t="s">
        <v>229</v>
      </c>
      <c r="KS645" s="2" t="s">
        <v>241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239</v>
      </c>
      <c r="LB645" s="2" t="s">
        <v>226</v>
      </c>
      <c r="LC645" s="2" t="s">
        <v>1148</v>
      </c>
      <c r="LD645" s="2" t="s">
        <v>1039</v>
      </c>
      <c r="LE645" s="2" t="s">
        <v>241</v>
      </c>
      <c r="LF645" s="2" t="s">
        <v>229</v>
      </c>
      <c r="LG645" s="4"/>
      <c r="LH645" s="8"/>
      <c r="LI645" s="4"/>
      <c r="LJ645" s="8"/>
      <c r="LK645" s="7"/>
      <c r="LL645" s="7"/>
      <c r="LM645" s="2" t="s">
        <v>239</v>
      </c>
      <c r="LN645" s="2" t="s">
        <v>226</v>
      </c>
      <c r="LO645" s="2" t="s">
        <v>335</v>
      </c>
      <c r="LP645" s="2" t="s">
        <v>229</v>
      </c>
      <c r="LQ645" s="2" t="s">
        <v>241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239</v>
      </c>
      <c r="LZ645" s="2" t="s">
        <v>275</v>
      </c>
      <c r="MA645" s="2" t="s">
        <v>690</v>
      </c>
      <c r="MB645" s="2" t="s">
        <v>4215</v>
      </c>
      <c r="MC645" s="2" t="s">
        <v>241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278</v>
      </c>
      <c r="ML645" s="2" t="s">
        <v>226</v>
      </c>
      <c r="MM645" s="2" t="s">
        <v>229</v>
      </c>
      <c r="MN645" s="2" t="s">
        <v>229</v>
      </c>
      <c r="MO645" s="2" t="s">
        <v>241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226</v>
      </c>
      <c r="MY645" s="2" t="s">
        <v>866</v>
      </c>
      <c r="MZ645" s="2" t="s">
        <v>914</v>
      </c>
      <c r="NA645" s="2" t="s">
        <v>241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239</v>
      </c>
      <c r="NJ645" s="2" t="s">
        <v>260</v>
      </c>
      <c r="NK645" s="2" t="s">
        <v>1165</v>
      </c>
      <c r="NL645" s="2" t="s">
        <v>1152</v>
      </c>
      <c r="NM645" s="2" t="s">
        <v>241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266</v>
      </c>
      <c r="NV645" s="2" t="s">
        <v>226</v>
      </c>
      <c r="NW645" s="2" t="s">
        <v>229</v>
      </c>
      <c r="NX645" s="2" t="s">
        <v>229</v>
      </c>
      <c r="NY645" s="2" t="s">
        <v>241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266</v>
      </c>
      <c r="OH645" s="2" t="s">
        <v>226</v>
      </c>
      <c r="OI645" s="2" t="s">
        <v>229</v>
      </c>
      <c r="OJ645" s="2" t="s">
        <v>229</v>
      </c>
      <c r="OK645" s="2" t="s">
        <v>241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229</v>
      </c>
      <c r="OT645" s="2" t="s">
        <v>229</v>
      </c>
      <c r="OU645" s="2" t="s">
        <v>229</v>
      </c>
      <c r="OV645" s="2" t="s">
        <v>229</v>
      </c>
      <c r="OW645" s="2" t="s">
        <v>229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229</v>
      </c>
      <c r="PF645" s="2" t="s">
        <v>229</v>
      </c>
      <c r="PG645" s="2" t="s">
        <v>229</v>
      </c>
      <c r="PH645" s="2" t="s">
        <v>229</v>
      </c>
      <c r="PI645" s="2" t="s">
        <v>229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266</v>
      </c>
      <c r="PR645" s="2" t="s">
        <v>275</v>
      </c>
      <c r="PS645" s="2" t="s">
        <v>229</v>
      </c>
      <c r="PT645" s="2" t="s">
        <v>229</v>
      </c>
      <c r="PU645" s="2" t="s">
        <v>241</v>
      </c>
      <c r="PV645" s="2" t="s">
        <v>229</v>
      </c>
      <c r="PW645" s="4"/>
      <c r="PX645" s="8"/>
      <c r="PY645" s="4"/>
      <c r="PZ645" s="8"/>
      <c r="QA645" s="7"/>
      <c r="QB645" s="7"/>
      <c r="QC645" s="2" t="s">
        <v>281</v>
      </c>
      <c r="QD645" s="2" t="s">
        <v>226</v>
      </c>
      <c r="QE645" s="2" t="s">
        <v>229</v>
      </c>
      <c r="QF645" s="2" t="s">
        <v>229</v>
      </c>
      <c r="QG645" s="2" t="s">
        <v>241</v>
      </c>
      <c r="QH645" s="2" t="s">
        <v>229</v>
      </c>
      <c r="QI645" s="4"/>
      <c r="QJ645" s="8"/>
      <c r="QK645" s="4"/>
      <c r="QL645" s="8"/>
      <c r="QM645" s="7"/>
      <c r="QN645" s="7"/>
      <c r="QO645" s="2" t="s">
        <v>272</v>
      </c>
      <c r="QP645" s="2" t="s">
        <v>226</v>
      </c>
      <c r="QQ645" s="2" t="s">
        <v>229</v>
      </c>
      <c r="QR645" s="2" t="s">
        <v>229</v>
      </c>
      <c r="QS645" s="2" t="s">
        <v>241</v>
      </c>
      <c r="QT645" s="2" t="s">
        <v>229</v>
      </c>
      <c r="QU645" s="4"/>
      <c r="QV645" s="8"/>
      <c r="QW645" s="4"/>
      <c r="QX645" s="8"/>
      <c r="QY645" s="7"/>
      <c r="QZ645" s="7"/>
      <c r="RA645" s="2" t="s">
        <v>281</v>
      </c>
      <c r="RB645" s="2" t="s">
        <v>226</v>
      </c>
      <c r="RC645" s="2" t="s">
        <v>728</v>
      </c>
      <c r="RD645" s="2" t="s">
        <v>229</v>
      </c>
      <c r="RE645" s="2" t="s">
        <v>241</v>
      </c>
      <c r="RF645" s="2" t="s">
        <v>229</v>
      </c>
      <c r="RG645" s="4"/>
      <c r="RH645" s="8"/>
      <c r="RI645" s="4"/>
      <c r="RJ645" s="8"/>
      <c r="RK645" s="7"/>
      <c r="RL645" s="7"/>
      <c r="RM645" s="2" t="s">
        <v>229</v>
      </c>
      <c r="RN645" s="2" t="s">
        <v>229</v>
      </c>
      <c r="RO645" s="2" t="s">
        <v>229</v>
      </c>
      <c r="RP645" s="2" t="s">
        <v>229</v>
      </c>
      <c r="RQ645" s="2" t="s">
        <v>229</v>
      </c>
      <c r="RR645" s="2" t="s">
        <v>229</v>
      </c>
      <c r="RS645" s="4"/>
      <c r="RT645" s="8"/>
      <c r="RU645" s="4"/>
      <c r="RV645" s="8"/>
      <c r="RW645" s="7"/>
      <c r="RX645" s="7"/>
      <c r="RY645" s="2" t="s">
        <v>239</v>
      </c>
      <c r="RZ645" s="2" t="s">
        <v>275</v>
      </c>
      <c r="SA645" s="2" t="s">
        <v>3648</v>
      </c>
      <c r="SB645" s="2" t="s">
        <v>1751</v>
      </c>
      <c r="SC645" s="2" t="s">
        <v>241</v>
      </c>
      <c r="SD645" s="2" t="s">
        <v>229</v>
      </c>
      <c r="SE645" s="4">
        <v>287</v>
      </c>
      <c r="SF645" s="4"/>
      <c r="SG645" s="4"/>
      <c r="SH645" s="4"/>
      <c r="SI645" s="4">
        <v>2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>
        <v>200</v>
      </c>
      <c r="VO645" s="4"/>
      <c r="VP645" s="4"/>
      <c r="VQ645" s="4"/>
      <c r="VR645" s="4"/>
      <c r="VS645" s="4"/>
    </row>
    <row r="646">
      <c r="A646" s="2" t="s">
        <v>4402</v>
      </c>
      <c r="B646" s="2" t="s">
        <v>216</v>
      </c>
      <c r="C646" s="2" t="s">
        <v>4252</v>
      </c>
      <c r="D646" s="2" t="s">
        <v>218</v>
      </c>
      <c r="E646" s="2" t="s">
        <v>219</v>
      </c>
      <c r="F646" s="2" t="s">
        <v>4385</v>
      </c>
      <c r="G646" s="2" t="s">
        <v>4386</v>
      </c>
      <c r="H646" s="2" t="s">
        <v>4387</v>
      </c>
      <c r="I646" s="2" t="s">
        <v>1434</v>
      </c>
      <c r="J646" s="2" t="s">
        <v>312</v>
      </c>
      <c r="K646" s="2" t="s">
        <v>527</v>
      </c>
      <c r="L646" s="3">
        <v>39.74</v>
      </c>
      <c r="M646" s="3">
        <v>41.73</v>
      </c>
      <c r="N646" s="3">
        <v>89.99</v>
      </c>
      <c r="O646" s="2" t="s">
        <v>226</v>
      </c>
      <c r="P646" s="2" t="s">
        <v>2072</v>
      </c>
      <c r="Q646" s="2" t="s">
        <v>228</v>
      </c>
      <c r="R646" s="2" t="s">
        <v>229</v>
      </c>
      <c r="S646" s="2" t="s">
        <v>4397</v>
      </c>
      <c r="T646" s="2" t="s">
        <v>684</v>
      </c>
      <c r="U646" s="2" t="s">
        <v>286</v>
      </c>
      <c r="V646" s="2" t="s">
        <v>1524</v>
      </c>
      <c r="W646" s="2" t="s">
        <v>1009</v>
      </c>
      <c r="X646" s="2" t="s">
        <v>686</v>
      </c>
      <c r="Y646" s="2" t="s">
        <v>1144</v>
      </c>
      <c r="Z646" s="4">
        <v>32</v>
      </c>
      <c r="AA646" s="4">
        <f>=ROUNDDOWN(6.4,0)</f>
      </c>
      <c r="AB646" s="5">
        <v>5</v>
      </c>
      <c r="AC646" s="2" t="s">
        <v>229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>
        <v>1</v>
      </c>
      <c r="AQ646" s="8">
        <v>45.07</v>
      </c>
      <c r="AR646" s="4"/>
      <c r="AS646" s="8"/>
      <c r="AT646" s="7"/>
      <c r="AU646" s="7"/>
      <c r="AV646" s="4" t="s">
        <v>229</v>
      </c>
      <c r="AW646" s="8" t="s">
        <v>229</v>
      </c>
      <c r="AX646" s="4" t="s">
        <v>229</v>
      </c>
      <c r="AY646" s="8" t="s">
        <v>229</v>
      </c>
      <c r="AZ646" s="7" t="s">
        <v>229</v>
      </c>
      <c r="BA646" s="7" t="s">
        <v>229</v>
      </c>
      <c r="BB646" s="7">
        <v>0.0858</v>
      </c>
      <c r="BC646" s="4" t="s">
        <v>229</v>
      </c>
      <c r="BD646" s="8" t="s">
        <v>229</v>
      </c>
      <c r="BE646" s="4" t="s">
        <v>229</v>
      </c>
      <c r="BF646" s="8" t="s">
        <v>229</v>
      </c>
      <c r="BG646" s="7" t="s">
        <v>229</v>
      </c>
      <c r="BH646" s="7" t="s">
        <v>229</v>
      </c>
      <c r="BI646" s="7" t="s">
        <v>229</v>
      </c>
      <c r="BJ646" s="4">
        <v>1</v>
      </c>
      <c r="BK646" s="8">
        <v>45.07</v>
      </c>
      <c r="BL646" s="2" t="s">
        <v>18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2075</v>
      </c>
      <c r="BV646" s="2" t="s">
        <v>275</v>
      </c>
      <c r="BW646" s="2" t="s">
        <v>229</v>
      </c>
      <c r="BX646" s="2" t="s">
        <v>759</v>
      </c>
      <c r="BY646" s="2" t="s">
        <v>263</v>
      </c>
      <c r="BZ646" s="2" t="s">
        <v>229</v>
      </c>
      <c r="CA646" s="4"/>
      <c r="CB646" s="8"/>
      <c r="CC646" s="4"/>
      <c r="CD646" s="8"/>
      <c r="CE646" s="7"/>
      <c r="CF646" s="7"/>
      <c r="CG646" s="2" t="s">
        <v>239</v>
      </c>
      <c r="CH646" s="2" t="s">
        <v>226</v>
      </c>
      <c r="CI646" s="2" t="s">
        <v>1463</v>
      </c>
      <c r="CJ646" s="2" t="s">
        <v>1826</v>
      </c>
      <c r="CK646" s="2" t="s">
        <v>241</v>
      </c>
      <c r="CL646" s="2" t="s">
        <v>229</v>
      </c>
      <c r="CM646" s="4">
        <v>1</v>
      </c>
      <c r="CN646" s="8">
        <v>45.07</v>
      </c>
      <c r="CO646" s="4"/>
      <c r="CP646" s="8"/>
      <c r="CQ646" s="7"/>
      <c r="CR646" s="7"/>
      <c r="CS646" s="2" t="s">
        <v>239</v>
      </c>
      <c r="CT646" s="2" t="s">
        <v>226</v>
      </c>
      <c r="CU646" s="2" t="s">
        <v>1557</v>
      </c>
      <c r="CV646" s="2" t="s">
        <v>2110</v>
      </c>
      <c r="CW646" s="2" t="s">
        <v>241</v>
      </c>
      <c r="CX646" s="2" t="s">
        <v>229</v>
      </c>
      <c r="CY646" s="4"/>
      <c r="CZ646" s="8"/>
      <c r="DA646" s="4"/>
      <c r="DB646" s="8"/>
      <c r="DC646" s="7"/>
      <c r="DD646" s="7"/>
      <c r="DE646" s="2" t="s">
        <v>239</v>
      </c>
      <c r="DF646" s="2" t="s">
        <v>226</v>
      </c>
      <c r="DG646" s="2" t="s">
        <v>4371</v>
      </c>
      <c r="DH646" s="2" t="s">
        <v>2110</v>
      </c>
      <c r="DI646" s="2" t="s">
        <v>241</v>
      </c>
      <c r="DJ646" s="2" t="s">
        <v>229</v>
      </c>
      <c r="DK646" s="4"/>
      <c r="DL646" s="8"/>
      <c r="DM646" s="4"/>
      <c r="DN646" s="8"/>
      <c r="DO646" s="7"/>
      <c r="DP646" s="7"/>
      <c r="DQ646" s="2" t="s">
        <v>239</v>
      </c>
      <c r="DR646" s="2" t="s">
        <v>226</v>
      </c>
      <c r="DS646" s="2" t="s">
        <v>2120</v>
      </c>
      <c r="DT646" s="2" t="s">
        <v>1229</v>
      </c>
      <c r="DU646" s="2" t="s">
        <v>241</v>
      </c>
      <c r="DV646" s="2" t="s">
        <v>229</v>
      </c>
      <c r="DW646" s="4"/>
      <c r="DX646" s="8"/>
      <c r="DY646" s="4"/>
      <c r="DZ646" s="8"/>
      <c r="EA646" s="7"/>
      <c r="EB646" s="7"/>
      <c r="EC646" s="2" t="s">
        <v>239</v>
      </c>
      <c r="ED646" s="2" t="s">
        <v>226</v>
      </c>
      <c r="EE646" s="2" t="s">
        <v>1153</v>
      </c>
      <c r="EF646" s="2" t="s">
        <v>4403</v>
      </c>
      <c r="EG646" s="2" t="s">
        <v>241</v>
      </c>
      <c r="EH646" s="2" t="s">
        <v>229</v>
      </c>
      <c r="EI646" s="4"/>
      <c r="EJ646" s="8"/>
      <c r="EK646" s="4"/>
      <c r="EL646" s="8"/>
      <c r="EM646" s="7"/>
      <c r="EN646" s="7"/>
      <c r="EO646" s="2" t="s">
        <v>239</v>
      </c>
      <c r="EP646" s="2" t="s">
        <v>226</v>
      </c>
      <c r="EQ646" s="2" t="s">
        <v>1166</v>
      </c>
      <c r="ER646" s="2" t="s">
        <v>1459</v>
      </c>
      <c r="ES646" s="2" t="s">
        <v>241</v>
      </c>
      <c r="ET646" s="2" t="s">
        <v>229</v>
      </c>
      <c r="EU646" s="4"/>
      <c r="EV646" s="8"/>
      <c r="EW646" s="4"/>
      <c r="EX646" s="8"/>
      <c r="EY646" s="7"/>
      <c r="EZ646" s="7"/>
      <c r="FA646" s="2" t="s">
        <v>239</v>
      </c>
      <c r="FB646" s="2" t="s">
        <v>226</v>
      </c>
      <c r="FC646" s="2" t="s">
        <v>1832</v>
      </c>
      <c r="FD646" s="2" t="s">
        <v>4404</v>
      </c>
      <c r="FE646" s="2" t="s">
        <v>241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226</v>
      </c>
      <c r="FO646" s="2" t="s">
        <v>1944</v>
      </c>
      <c r="FP646" s="2" t="s">
        <v>4405</v>
      </c>
      <c r="FQ646" s="2" t="s">
        <v>241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229</v>
      </c>
      <c r="FZ646" s="2" t="s">
        <v>229</v>
      </c>
      <c r="GA646" s="2" t="s">
        <v>229</v>
      </c>
      <c r="GB646" s="2" t="s">
        <v>229</v>
      </c>
      <c r="GC646" s="2" t="s">
        <v>229</v>
      </c>
      <c r="GD646" s="2" t="s">
        <v>229</v>
      </c>
      <c r="GE646" s="4"/>
      <c r="GF646" s="8"/>
      <c r="GG646" s="4"/>
      <c r="GH646" s="8"/>
      <c r="GI646" s="7"/>
      <c r="GJ646" s="7"/>
      <c r="GK646" s="2" t="s">
        <v>714</v>
      </c>
      <c r="GL646" s="2" t="s">
        <v>275</v>
      </c>
      <c r="GM646" s="2" t="s">
        <v>4406</v>
      </c>
      <c r="GN646" s="2" t="s">
        <v>882</v>
      </c>
      <c r="GO646" s="2" t="s">
        <v>241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239</v>
      </c>
      <c r="GX646" s="2" t="s">
        <v>226</v>
      </c>
      <c r="GY646" s="2" t="s">
        <v>743</v>
      </c>
      <c r="GZ646" s="2" t="s">
        <v>808</v>
      </c>
      <c r="HA646" s="2" t="s">
        <v>241</v>
      </c>
      <c r="HB646" s="2" t="s">
        <v>229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275</v>
      </c>
      <c r="HK646" s="2" t="s">
        <v>2123</v>
      </c>
      <c r="HL646" s="2" t="s">
        <v>3657</v>
      </c>
      <c r="HM646" s="2" t="s">
        <v>241</v>
      </c>
      <c r="HN646" s="2" t="s">
        <v>263</v>
      </c>
      <c r="HO646" s="4"/>
      <c r="HP646" s="8"/>
      <c r="HQ646" s="4"/>
      <c r="HR646" s="8"/>
      <c r="HS646" s="7"/>
      <c r="HT646" s="7"/>
      <c r="HU646" s="2" t="s">
        <v>239</v>
      </c>
      <c r="HV646" s="2" t="s">
        <v>226</v>
      </c>
      <c r="HW646" s="2" t="s">
        <v>877</v>
      </c>
      <c r="HX646" s="2" t="s">
        <v>715</v>
      </c>
      <c r="HY646" s="2" t="s">
        <v>241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239</v>
      </c>
      <c r="IH646" s="2" t="s">
        <v>226</v>
      </c>
      <c r="II646" s="2" t="s">
        <v>881</v>
      </c>
      <c r="IJ646" s="2" t="s">
        <v>979</v>
      </c>
      <c r="IK646" s="2" t="s">
        <v>241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272</v>
      </c>
      <c r="IT646" s="2" t="s">
        <v>226</v>
      </c>
      <c r="IU646" s="2" t="s">
        <v>229</v>
      </c>
      <c r="IV646" s="2" t="s">
        <v>229</v>
      </c>
      <c r="IW646" s="2" t="s">
        <v>241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239</v>
      </c>
      <c r="JF646" s="2" t="s">
        <v>226</v>
      </c>
      <c r="JG646" s="2" t="s">
        <v>268</v>
      </c>
      <c r="JH646" s="2" t="s">
        <v>229</v>
      </c>
      <c r="JI646" s="2" t="s">
        <v>241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229</v>
      </c>
      <c r="JR646" s="2" t="s">
        <v>229</v>
      </c>
      <c r="JS646" s="2" t="s">
        <v>229</v>
      </c>
      <c r="JT646" s="2" t="s">
        <v>229</v>
      </c>
      <c r="JU646" s="2" t="s">
        <v>229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272</v>
      </c>
      <c r="KD646" s="2" t="s">
        <v>226</v>
      </c>
      <c r="KE646" s="2" t="s">
        <v>229</v>
      </c>
      <c r="KF646" s="2" t="s">
        <v>229</v>
      </c>
      <c r="KG646" s="2" t="s">
        <v>241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272</v>
      </c>
      <c r="KP646" s="2" t="s">
        <v>226</v>
      </c>
      <c r="KQ646" s="2" t="s">
        <v>229</v>
      </c>
      <c r="KR646" s="2" t="s">
        <v>229</v>
      </c>
      <c r="KS646" s="2" t="s">
        <v>241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239</v>
      </c>
      <c r="LB646" s="2" t="s">
        <v>226</v>
      </c>
      <c r="LC646" s="2" t="s">
        <v>720</v>
      </c>
      <c r="LD646" s="2" t="s">
        <v>2023</v>
      </c>
      <c r="LE646" s="2" t="s">
        <v>241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229</v>
      </c>
      <c r="LN646" s="2" t="s">
        <v>229</v>
      </c>
      <c r="LO646" s="2" t="s">
        <v>229</v>
      </c>
      <c r="LP646" s="2" t="s">
        <v>229</v>
      </c>
      <c r="LQ646" s="2" t="s">
        <v>229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239</v>
      </c>
      <c r="LZ646" s="2" t="s">
        <v>275</v>
      </c>
      <c r="MA646" s="2" t="s">
        <v>690</v>
      </c>
      <c r="MB646" s="2" t="s">
        <v>4215</v>
      </c>
      <c r="MC646" s="2" t="s">
        <v>241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278</v>
      </c>
      <c r="ML646" s="2" t="s">
        <v>226</v>
      </c>
      <c r="MM646" s="2" t="s">
        <v>229</v>
      </c>
      <c r="MN646" s="2" t="s">
        <v>229</v>
      </c>
      <c r="MO646" s="2" t="s">
        <v>241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266</v>
      </c>
      <c r="MX646" s="2" t="s">
        <v>226</v>
      </c>
      <c r="MY646" s="2" t="s">
        <v>229</v>
      </c>
      <c r="MZ646" s="2" t="s">
        <v>229</v>
      </c>
      <c r="NA646" s="2" t="s">
        <v>241</v>
      </c>
      <c r="NB646" s="2" t="s">
        <v>229</v>
      </c>
      <c r="NC646" s="4"/>
      <c r="ND646" s="8"/>
      <c r="NE646" s="4"/>
      <c r="NF646" s="8"/>
      <c r="NG646" s="7"/>
      <c r="NH646" s="7"/>
      <c r="NI646" s="2" t="s">
        <v>239</v>
      </c>
      <c r="NJ646" s="2" t="s">
        <v>260</v>
      </c>
      <c r="NK646" s="2" t="s">
        <v>1838</v>
      </c>
      <c r="NL646" s="2" t="s">
        <v>1885</v>
      </c>
      <c r="NM646" s="2" t="s">
        <v>241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272</v>
      </c>
      <c r="NV646" s="2" t="s">
        <v>226</v>
      </c>
      <c r="NW646" s="2" t="s">
        <v>229</v>
      </c>
      <c r="NX646" s="2" t="s">
        <v>229</v>
      </c>
      <c r="NY646" s="2" t="s">
        <v>241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272</v>
      </c>
      <c r="OH646" s="2" t="s">
        <v>226</v>
      </c>
      <c r="OI646" s="2" t="s">
        <v>229</v>
      </c>
      <c r="OJ646" s="2" t="s">
        <v>229</v>
      </c>
      <c r="OK646" s="2" t="s">
        <v>241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229</v>
      </c>
      <c r="OT646" s="2" t="s">
        <v>229</v>
      </c>
      <c r="OU646" s="2" t="s">
        <v>229</v>
      </c>
      <c r="OV646" s="2" t="s">
        <v>229</v>
      </c>
      <c r="OW646" s="2" t="s">
        <v>229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229</v>
      </c>
      <c r="PF646" s="2" t="s">
        <v>229</v>
      </c>
      <c r="PG646" s="2" t="s">
        <v>229</v>
      </c>
      <c r="PH646" s="2" t="s">
        <v>229</v>
      </c>
      <c r="PI646" s="2" t="s">
        <v>229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239</v>
      </c>
      <c r="PR646" s="2" t="s">
        <v>275</v>
      </c>
      <c r="PS646" s="2" t="s">
        <v>785</v>
      </c>
      <c r="PT646" s="2" t="s">
        <v>229</v>
      </c>
      <c r="PU646" s="2" t="s">
        <v>241</v>
      </c>
      <c r="PV646" s="2" t="s">
        <v>229</v>
      </c>
      <c r="PW646" s="4"/>
      <c r="PX646" s="8"/>
      <c r="PY646" s="4"/>
      <c r="PZ646" s="8"/>
      <c r="QA646" s="7"/>
      <c r="QB646" s="7"/>
      <c r="QC646" s="2" t="s">
        <v>281</v>
      </c>
      <c r="QD646" s="2" t="s">
        <v>226</v>
      </c>
      <c r="QE646" s="2" t="s">
        <v>229</v>
      </c>
      <c r="QF646" s="2" t="s">
        <v>229</v>
      </c>
      <c r="QG646" s="2" t="s">
        <v>241</v>
      </c>
      <c r="QH646" s="2" t="s">
        <v>229</v>
      </c>
      <c r="QI646" s="4"/>
      <c r="QJ646" s="8"/>
      <c r="QK646" s="4"/>
      <c r="QL646" s="8"/>
      <c r="QM646" s="7"/>
      <c r="QN646" s="7"/>
      <c r="QO646" s="2" t="s">
        <v>272</v>
      </c>
      <c r="QP646" s="2" t="s">
        <v>226</v>
      </c>
      <c r="QQ646" s="2" t="s">
        <v>229</v>
      </c>
      <c r="QR646" s="2" t="s">
        <v>229</v>
      </c>
      <c r="QS646" s="2" t="s">
        <v>241</v>
      </c>
      <c r="QT646" s="2" t="s">
        <v>229</v>
      </c>
      <c r="QU646" s="4"/>
      <c r="QV646" s="8"/>
      <c r="QW646" s="4"/>
      <c r="QX646" s="8"/>
      <c r="QY646" s="7"/>
      <c r="QZ646" s="7"/>
      <c r="RA646" s="2" t="s">
        <v>239</v>
      </c>
      <c r="RB646" s="2" t="s">
        <v>275</v>
      </c>
      <c r="RC646" s="2" t="s">
        <v>728</v>
      </c>
      <c r="RD646" s="2" t="s">
        <v>886</v>
      </c>
      <c r="RE646" s="2" t="s">
        <v>241</v>
      </c>
      <c r="RF646" s="2" t="s">
        <v>229</v>
      </c>
      <c r="RG646" s="4"/>
      <c r="RH646" s="8"/>
      <c r="RI646" s="4"/>
      <c r="RJ646" s="8"/>
      <c r="RK646" s="7"/>
      <c r="RL646" s="7"/>
      <c r="RM646" s="2" t="s">
        <v>229</v>
      </c>
      <c r="RN646" s="2" t="s">
        <v>229</v>
      </c>
      <c r="RO646" s="2" t="s">
        <v>229</v>
      </c>
      <c r="RP646" s="2" t="s">
        <v>229</v>
      </c>
      <c r="RQ646" s="2" t="s">
        <v>229</v>
      </c>
      <c r="RR646" s="2" t="s">
        <v>229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275</v>
      </c>
      <c r="SA646" s="2" t="s">
        <v>3648</v>
      </c>
      <c r="SB646" s="2" t="s">
        <v>1791</v>
      </c>
      <c r="SC646" s="2" t="s">
        <v>241</v>
      </c>
      <c r="SD646" s="2" t="s">
        <v>229</v>
      </c>
      <c r="SE646" s="4"/>
      <c r="SF646" s="4">
        <v>17</v>
      </c>
      <c r="SG646" s="4"/>
      <c r="SH646" s="4"/>
      <c r="SI646" s="4">
        <v>15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</row>
    <row r="647">
      <c r="A647" s="2" t="s">
        <v>4407</v>
      </c>
      <c r="B647" s="2" t="s">
        <v>216</v>
      </c>
      <c r="C647" s="2" t="s">
        <v>4252</v>
      </c>
      <c r="D647" s="2" t="s">
        <v>218</v>
      </c>
      <c r="E647" s="2" t="s">
        <v>219</v>
      </c>
      <c r="F647" s="2" t="s">
        <v>4408</v>
      </c>
      <c r="G647" s="2" t="s">
        <v>4409</v>
      </c>
      <c r="H647" s="2" t="s">
        <v>4410</v>
      </c>
      <c r="I647" s="2" t="s">
        <v>1434</v>
      </c>
      <c r="J647" s="2" t="s">
        <v>224</v>
      </c>
      <c r="K647" s="2" t="s">
        <v>4411</v>
      </c>
      <c r="L647" s="3">
        <v>29.81</v>
      </c>
      <c r="M647" s="3">
        <v>31.3</v>
      </c>
      <c r="N647" s="3">
        <v>69.99</v>
      </c>
      <c r="O647" s="2" t="s">
        <v>226</v>
      </c>
      <c r="P647" s="2" t="s">
        <v>618</v>
      </c>
      <c r="Q647" s="2" t="s">
        <v>228</v>
      </c>
      <c r="R647" s="2" t="s">
        <v>229</v>
      </c>
      <c r="S647" s="2" t="s">
        <v>4412</v>
      </c>
      <c r="T647" s="2" t="s">
        <v>684</v>
      </c>
      <c r="U647" s="2" t="s">
        <v>232</v>
      </c>
      <c r="V647" s="2" t="s">
        <v>1910</v>
      </c>
      <c r="W647" s="2" t="s">
        <v>1009</v>
      </c>
      <c r="X647" s="2" t="s">
        <v>686</v>
      </c>
      <c r="Y647" s="2" t="s">
        <v>1144</v>
      </c>
      <c r="Z647" s="4">
        <v>375</v>
      </c>
      <c r="AA647" s="4">
        <f>=ROUNDDOWN(41.6666666666667,0)</f>
      </c>
      <c r="AB647" s="5">
        <v>9</v>
      </c>
      <c r="AC647" s="2" t="s">
        <v>4413</v>
      </c>
      <c r="AD647" s="4">
        <v>100</v>
      </c>
      <c r="AE647" s="4">
        <v>230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>
        <v>2</v>
      </c>
      <c r="AQ647" s="8">
        <v>67.99</v>
      </c>
      <c r="AR647" s="4">
        <v>16</v>
      </c>
      <c r="AS647" s="8">
        <v>515.17</v>
      </c>
      <c r="AT647" s="7">
        <v>-0.875</v>
      </c>
      <c r="AU647" s="7">
        <v>-0.868</v>
      </c>
      <c r="AV647" s="4">
        <v>18</v>
      </c>
      <c r="AW647" s="8">
        <v>720.96</v>
      </c>
      <c r="AX647" s="4">
        <v>35</v>
      </c>
      <c r="AY647" s="8">
        <v>1270.4</v>
      </c>
      <c r="AZ647" s="7">
        <v>-0.4857</v>
      </c>
      <c r="BA647" s="7">
        <v>-0.4325</v>
      </c>
      <c r="BB647" s="7">
        <v>0.0943</v>
      </c>
      <c r="BC647" s="4">
        <v>18</v>
      </c>
      <c r="BD647" s="8">
        <v>720.96</v>
      </c>
      <c r="BE647" s="4">
        <v>52</v>
      </c>
      <c r="BF647" s="8">
        <v>1798.97</v>
      </c>
      <c r="BG647" s="7">
        <v>-0.6538</v>
      </c>
      <c r="BH647" s="7">
        <v>-0.5992</v>
      </c>
      <c r="BI647" s="7">
        <v>1</v>
      </c>
      <c r="BJ647" s="4">
        <v>2</v>
      </c>
      <c r="BK647" s="8">
        <v>67.99</v>
      </c>
      <c r="BL647" s="2" t="s">
        <v>4414</v>
      </c>
      <c r="BM647" s="7">
        <v>1</v>
      </c>
      <c r="BN647" s="7">
        <v>1</v>
      </c>
      <c r="BO647" s="4">
        <v>1</v>
      </c>
      <c r="BP647" s="8">
        <v>33.57</v>
      </c>
      <c r="BQ647" s="4">
        <v>11</v>
      </c>
      <c r="BR647" s="8">
        <v>369.27</v>
      </c>
      <c r="BS647" s="7">
        <v>-0.9091</v>
      </c>
      <c r="BT647" s="7">
        <v>-0.9091</v>
      </c>
      <c r="BU647" s="2" t="s">
        <v>239</v>
      </c>
      <c r="BV647" s="2" t="s">
        <v>226</v>
      </c>
      <c r="BW647" s="2" t="s">
        <v>229</v>
      </c>
      <c r="BX647" s="2" t="s">
        <v>1558</v>
      </c>
      <c r="BY647" s="2" t="s">
        <v>241</v>
      </c>
      <c r="BZ647" s="2" t="s">
        <v>229</v>
      </c>
      <c r="CA647" s="4"/>
      <c r="CB647" s="8"/>
      <c r="CC647" s="4"/>
      <c r="CD647" s="8"/>
      <c r="CE647" s="7"/>
      <c r="CF647" s="7"/>
      <c r="CG647" s="2" t="s">
        <v>239</v>
      </c>
      <c r="CH647" s="2" t="s">
        <v>226</v>
      </c>
      <c r="CI647" s="2" t="s">
        <v>1148</v>
      </c>
      <c r="CJ647" s="2" t="s">
        <v>1151</v>
      </c>
      <c r="CK647" s="2" t="s">
        <v>241</v>
      </c>
      <c r="CL647" s="2" t="s">
        <v>229</v>
      </c>
      <c r="CM647" s="4"/>
      <c r="CN647" s="8"/>
      <c r="CO647" s="4"/>
      <c r="CP647" s="8"/>
      <c r="CQ647" s="7"/>
      <c r="CR647" s="7"/>
      <c r="CS647" s="2" t="s">
        <v>239</v>
      </c>
      <c r="CT647" s="2" t="s">
        <v>226</v>
      </c>
      <c r="CU647" s="2" t="s">
        <v>1148</v>
      </c>
      <c r="CV647" s="2" t="s">
        <v>1220</v>
      </c>
      <c r="CW647" s="2" t="s">
        <v>241</v>
      </c>
      <c r="CX647" s="2" t="s">
        <v>229</v>
      </c>
      <c r="CY647" s="4"/>
      <c r="CZ647" s="8"/>
      <c r="DA647" s="4"/>
      <c r="DB647" s="8"/>
      <c r="DC647" s="7"/>
      <c r="DD647" s="7"/>
      <c r="DE647" s="2" t="s">
        <v>239</v>
      </c>
      <c r="DF647" s="2" t="s">
        <v>226</v>
      </c>
      <c r="DG647" s="2" t="s">
        <v>1148</v>
      </c>
      <c r="DH647" s="2" t="s">
        <v>1151</v>
      </c>
      <c r="DI647" s="2" t="s">
        <v>241</v>
      </c>
      <c r="DJ647" s="2" t="s">
        <v>229</v>
      </c>
      <c r="DK647" s="4">
        <v>1</v>
      </c>
      <c r="DL647" s="8">
        <v>34.42</v>
      </c>
      <c r="DM647" s="4"/>
      <c r="DN647" s="8"/>
      <c r="DO647" s="7"/>
      <c r="DP647" s="7"/>
      <c r="DQ647" s="2" t="s">
        <v>239</v>
      </c>
      <c r="DR647" s="2" t="s">
        <v>226</v>
      </c>
      <c r="DS647" s="2" t="s">
        <v>1148</v>
      </c>
      <c r="DT647" s="2" t="s">
        <v>4415</v>
      </c>
      <c r="DU647" s="2" t="s">
        <v>241</v>
      </c>
      <c r="DV647" s="2" t="s">
        <v>229</v>
      </c>
      <c r="DW647" s="4"/>
      <c r="DX647" s="8"/>
      <c r="DY647" s="4">
        <v>1</v>
      </c>
      <c r="DZ647" s="8">
        <v>28.7</v>
      </c>
      <c r="EA647" s="7">
        <v>-1</v>
      </c>
      <c r="EB647" s="7">
        <v>-1</v>
      </c>
      <c r="EC647" s="2" t="s">
        <v>239</v>
      </c>
      <c r="ED647" s="2" t="s">
        <v>226</v>
      </c>
      <c r="EE647" s="2" t="s">
        <v>699</v>
      </c>
      <c r="EF647" s="2" t="s">
        <v>2754</v>
      </c>
      <c r="EG647" s="2" t="s">
        <v>241</v>
      </c>
      <c r="EH647" s="2" t="s">
        <v>229</v>
      </c>
      <c r="EI647" s="4"/>
      <c r="EJ647" s="8"/>
      <c r="EK647" s="4"/>
      <c r="EL647" s="8"/>
      <c r="EM647" s="7"/>
      <c r="EN647" s="7"/>
      <c r="EO647" s="2" t="s">
        <v>239</v>
      </c>
      <c r="EP647" s="2" t="s">
        <v>226</v>
      </c>
      <c r="EQ647" s="2" t="s">
        <v>1148</v>
      </c>
      <c r="ER647" s="2" t="s">
        <v>1151</v>
      </c>
      <c r="ES647" s="2" t="s">
        <v>241</v>
      </c>
      <c r="ET647" s="2" t="s">
        <v>229</v>
      </c>
      <c r="EU647" s="4"/>
      <c r="EV647" s="8"/>
      <c r="EW647" s="4">
        <v>4</v>
      </c>
      <c r="EX647" s="8">
        <v>117.2</v>
      </c>
      <c r="EY647" s="7">
        <v>-1</v>
      </c>
      <c r="EZ647" s="7">
        <v>-1</v>
      </c>
      <c r="FA647" s="2" t="s">
        <v>239</v>
      </c>
      <c r="FB647" s="2" t="s">
        <v>226</v>
      </c>
      <c r="FC647" s="2" t="s">
        <v>1148</v>
      </c>
      <c r="FD647" s="2" t="s">
        <v>1151</v>
      </c>
      <c r="FE647" s="2" t="s">
        <v>241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226</v>
      </c>
      <c r="FO647" s="2" t="s">
        <v>1148</v>
      </c>
      <c r="FP647" s="2" t="s">
        <v>1706</v>
      </c>
      <c r="FQ647" s="2" t="s">
        <v>241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226</v>
      </c>
      <c r="GA647" s="2" t="s">
        <v>327</v>
      </c>
      <c r="GB647" s="2" t="s">
        <v>229</v>
      </c>
      <c r="GC647" s="2" t="s">
        <v>241</v>
      </c>
      <c r="GD647" s="2" t="s">
        <v>229</v>
      </c>
      <c r="GE647" s="4"/>
      <c r="GF647" s="8"/>
      <c r="GG647" s="4"/>
      <c r="GH647" s="8"/>
      <c r="GI647" s="7"/>
      <c r="GJ647" s="7"/>
      <c r="GK647" s="2" t="s">
        <v>714</v>
      </c>
      <c r="GL647" s="2" t="s">
        <v>275</v>
      </c>
      <c r="GM647" s="2" t="s">
        <v>1987</v>
      </c>
      <c r="GN647" s="2" t="s">
        <v>3673</v>
      </c>
      <c r="GO647" s="2" t="s">
        <v>241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239</v>
      </c>
      <c r="GX647" s="2" t="s">
        <v>226</v>
      </c>
      <c r="GY647" s="2" t="s">
        <v>743</v>
      </c>
      <c r="GZ647" s="2" t="s">
        <v>1010</v>
      </c>
      <c r="HA647" s="2" t="s">
        <v>241</v>
      </c>
      <c r="HB647" s="2" t="s">
        <v>229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275</v>
      </c>
      <c r="HK647" s="2" t="s">
        <v>1148</v>
      </c>
      <c r="HL647" s="2" t="s">
        <v>1609</v>
      </c>
      <c r="HM647" s="2" t="s">
        <v>241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239</v>
      </c>
      <c r="HV647" s="2" t="s">
        <v>226</v>
      </c>
      <c r="HW647" s="2" t="s">
        <v>877</v>
      </c>
      <c r="HX647" s="2" t="s">
        <v>752</v>
      </c>
      <c r="HY647" s="2" t="s">
        <v>241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266</v>
      </c>
      <c r="IH647" s="2" t="s">
        <v>226</v>
      </c>
      <c r="II647" s="2" t="s">
        <v>229</v>
      </c>
      <c r="IJ647" s="2" t="s">
        <v>229</v>
      </c>
      <c r="IK647" s="2" t="s">
        <v>241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267</v>
      </c>
      <c r="IT647" s="2" t="s">
        <v>226</v>
      </c>
      <c r="IU647" s="2" t="s">
        <v>229</v>
      </c>
      <c r="IV647" s="2" t="s">
        <v>229</v>
      </c>
      <c r="IW647" s="2" t="s">
        <v>241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239</v>
      </c>
      <c r="JF647" s="2" t="s">
        <v>226</v>
      </c>
      <c r="JG647" s="2" t="s">
        <v>268</v>
      </c>
      <c r="JH647" s="2" t="s">
        <v>367</v>
      </c>
      <c r="JI647" s="2" t="s">
        <v>241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229</v>
      </c>
      <c r="JR647" s="2" t="s">
        <v>229</v>
      </c>
      <c r="JS647" s="2" t="s">
        <v>229</v>
      </c>
      <c r="JT647" s="2" t="s">
        <v>229</v>
      </c>
      <c r="JU647" s="2" t="s">
        <v>229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239</v>
      </c>
      <c r="KD647" s="2" t="s">
        <v>226</v>
      </c>
      <c r="KE647" s="2" t="s">
        <v>270</v>
      </c>
      <c r="KF647" s="2" t="s">
        <v>885</v>
      </c>
      <c r="KG647" s="2" t="s">
        <v>241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272</v>
      </c>
      <c r="KP647" s="2" t="s">
        <v>226</v>
      </c>
      <c r="KQ647" s="2" t="s">
        <v>229</v>
      </c>
      <c r="KR647" s="2" t="s">
        <v>229</v>
      </c>
      <c r="KS647" s="2" t="s">
        <v>241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272</v>
      </c>
      <c r="LB647" s="2" t="s">
        <v>226</v>
      </c>
      <c r="LC647" s="2" t="s">
        <v>1148</v>
      </c>
      <c r="LD647" s="2" t="s">
        <v>229</v>
      </c>
      <c r="LE647" s="2" t="s">
        <v>241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239</v>
      </c>
      <c r="LN647" s="2" t="s">
        <v>226</v>
      </c>
      <c r="LO647" s="2" t="s">
        <v>335</v>
      </c>
      <c r="LP647" s="2" t="s">
        <v>229</v>
      </c>
      <c r="LQ647" s="2" t="s">
        <v>241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239</v>
      </c>
      <c r="LZ647" s="2" t="s">
        <v>275</v>
      </c>
      <c r="MA647" s="2" t="s">
        <v>1872</v>
      </c>
      <c r="MB647" s="2" t="s">
        <v>778</v>
      </c>
      <c r="MC647" s="2" t="s">
        <v>241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266</v>
      </c>
      <c r="ML647" s="2" t="s">
        <v>226</v>
      </c>
      <c r="MM647" s="2" t="s">
        <v>229</v>
      </c>
      <c r="MN647" s="2" t="s">
        <v>229</v>
      </c>
      <c r="MO647" s="2" t="s">
        <v>241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226</v>
      </c>
      <c r="MY647" s="2" t="s">
        <v>866</v>
      </c>
      <c r="MZ647" s="2" t="s">
        <v>1021</v>
      </c>
      <c r="NA647" s="2" t="s">
        <v>241</v>
      </c>
      <c r="NB647" s="2" t="s">
        <v>229</v>
      </c>
      <c r="NC647" s="4"/>
      <c r="ND647" s="8"/>
      <c r="NE647" s="4"/>
      <c r="NF647" s="8"/>
      <c r="NG647" s="7"/>
      <c r="NH647" s="7"/>
      <c r="NI647" s="2" t="s">
        <v>239</v>
      </c>
      <c r="NJ647" s="2" t="s">
        <v>260</v>
      </c>
      <c r="NK647" s="2" t="s">
        <v>1165</v>
      </c>
      <c r="NL647" s="2" t="s">
        <v>1151</v>
      </c>
      <c r="NM647" s="2" t="s">
        <v>241</v>
      </c>
      <c r="NN647" s="2" t="s">
        <v>229</v>
      </c>
      <c r="NO647" s="4"/>
      <c r="NP647" s="8"/>
      <c r="NQ647" s="4"/>
      <c r="NR647" s="8"/>
      <c r="NS647" s="7"/>
      <c r="NT647" s="7"/>
      <c r="NU647" s="2" t="s">
        <v>272</v>
      </c>
      <c r="NV647" s="2" t="s">
        <v>226</v>
      </c>
      <c r="NW647" s="2" t="s">
        <v>229</v>
      </c>
      <c r="NX647" s="2" t="s">
        <v>229</v>
      </c>
      <c r="NY647" s="2" t="s">
        <v>241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266</v>
      </c>
      <c r="OH647" s="2" t="s">
        <v>226</v>
      </c>
      <c r="OI647" s="2" t="s">
        <v>229</v>
      </c>
      <c r="OJ647" s="2" t="s">
        <v>229</v>
      </c>
      <c r="OK647" s="2" t="s">
        <v>241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229</v>
      </c>
      <c r="OT647" s="2" t="s">
        <v>229</v>
      </c>
      <c r="OU647" s="2" t="s">
        <v>229</v>
      </c>
      <c r="OV647" s="2" t="s">
        <v>229</v>
      </c>
      <c r="OW647" s="2" t="s">
        <v>229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229</v>
      </c>
      <c r="PF647" s="2" t="s">
        <v>229</v>
      </c>
      <c r="PG647" s="2" t="s">
        <v>229</v>
      </c>
      <c r="PH647" s="2" t="s">
        <v>229</v>
      </c>
      <c r="PI647" s="2" t="s">
        <v>229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266</v>
      </c>
      <c r="PR647" s="2" t="s">
        <v>275</v>
      </c>
      <c r="PS647" s="2" t="s">
        <v>229</v>
      </c>
      <c r="PT647" s="2" t="s">
        <v>229</v>
      </c>
      <c r="PU647" s="2" t="s">
        <v>241</v>
      </c>
      <c r="PV647" s="2" t="s">
        <v>229</v>
      </c>
      <c r="PW647" s="4"/>
      <c r="PX647" s="8"/>
      <c r="PY647" s="4"/>
      <c r="PZ647" s="8"/>
      <c r="QA647" s="7"/>
      <c r="QB647" s="7"/>
      <c r="QC647" s="2" t="s">
        <v>281</v>
      </c>
      <c r="QD647" s="2" t="s">
        <v>226</v>
      </c>
      <c r="QE647" s="2" t="s">
        <v>229</v>
      </c>
      <c r="QF647" s="2" t="s">
        <v>229</v>
      </c>
      <c r="QG647" s="2" t="s">
        <v>241</v>
      </c>
      <c r="QH647" s="2" t="s">
        <v>229</v>
      </c>
      <c r="QI647" s="4"/>
      <c r="QJ647" s="8"/>
      <c r="QK647" s="4"/>
      <c r="QL647" s="8"/>
      <c r="QM647" s="7"/>
      <c r="QN647" s="7"/>
      <c r="QO647" s="2" t="s">
        <v>229</v>
      </c>
      <c r="QP647" s="2" t="s">
        <v>229</v>
      </c>
      <c r="QQ647" s="2" t="s">
        <v>229</v>
      </c>
      <c r="QR647" s="2" t="s">
        <v>229</v>
      </c>
      <c r="QS647" s="2" t="s">
        <v>229</v>
      </c>
      <c r="QT647" s="2" t="s">
        <v>229</v>
      </c>
      <c r="QU647" s="4"/>
      <c r="QV647" s="8"/>
      <c r="QW647" s="4"/>
      <c r="QX647" s="8"/>
      <c r="QY647" s="7"/>
      <c r="QZ647" s="7"/>
      <c r="RA647" s="2" t="s">
        <v>281</v>
      </c>
      <c r="RB647" s="2" t="s">
        <v>226</v>
      </c>
      <c r="RC647" s="2" t="s">
        <v>229</v>
      </c>
      <c r="RD647" s="2" t="s">
        <v>229</v>
      </c>
      <c r="RE647" s="2" t="s">
        <v>241</v>
      </c>
      <c r="RF647" s="2" t="s">
        <v>229</v>
      </c>
      <c r="RG647" s="4"/>
      <c r="RH647" s="8"/>
      <c r="RI647" s="4"/>
      <c r="RJ647" s="8"/>
      <c r="RK647" s="7"/>
      <c r="RL647" s="7"/>
      <c r="RM647" s="2" t="s">
        <v>229</v>
      </c>
      <c r="RN647" s="2" t="s">
        <v>229</v>
      </c>
      <c r="RO647" s="2" t="s">
        <v>229</v>
      </c>
      <c r="RP647" s="2" t="s">
        <v>229</v>
      </c>
      <c r="RQ647" s="2" t="s">
        <v>229</v>
      </c>
      <c r="RR647" s="2" t="s">
        <v>229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275</v>
      </c>
      <c r="SA647" s="2" t="s">
        <v>3648</v>
      </c>
      <c r="SB647" s="2" t="s">
        <v>3029</v>
      </c>
      <c r="SC647" s="2" t="s">
        <v>241</v>
      </c>
      <c r="SD647" s="2" t="s">
        <v>229</v>
      </c>
      <c r="SE647" s="4">
        <v>255</v>
      </c>
      <c r="SF647" s="4"/>
      <c r="SG647" s="4"/>
      <c r="SH647" s="4"/>
      <c r="SI647" s="4">
        <v>118</v>
      </c>
      <c r="SJ647" s="4"/>
      <c r="SK647" s="4"/>
      <c r="SL647" s="4"/>
      <c r="SM647" s="4"/>
      <c r="SN647" s="4"/>
      <c r="SO647" s="4"/>
      <c r="SP647" s="4">
        <v>2</v>
      </c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>
        <v>100</v>
      </c>
      <c r="UB647" s="4"/>
      <c r="UC647" s="4">
        <v>100</v>
      </c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>
        <v>30</v>
      </c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</row>
    <row r="648">
      <c r="A648" s="2" t="s">
        <v>4416</v>
      </c>
      <c r="B648" s="2" t="s">
        <v>216</v>
      </c>
      <c r="C648" s="2" t="s">
        <v>4252</v>
      </c>
      <c r="D648" s="2" t="s">
        <v>218</v>
      </c>
      <c r="E648" s="2" t="s">
        <v>219</v>
      </c>
      <c r="F648" s="2" t="s">
        <v>4408</v>
      </c>
      <c r="G648" s="2" t="s">
        <v>4409</v>
      </c>
      <c r="H648" s="2" t="s">
        <v>4410</v>
      </c>
      <c r="I648" s="2" t="s">
        <v>1434</v>
      </c>
      <c r="J648" s="2" t="s">
        <v>285</v>
      </c>
      <c r="K648" s="2" t="s">
        <v>4411</v>
      </c>
      <c r="L648" s="3">
        <v>34.77</v>
      </c>
      <c r="M648" s="3">
        <v>36.51</v>
      </c>
      <c r="N648" s="3">
        <v>79.99</v>
      </c>
      <c r="O648" s="2" t="s">
        <v>226</v>
      </c>
      <c r="P648" s="2" t="s">
        <v>618</v>
      </c>
      <c r="Q648" s="2" t="s">
        <v>228</v>
      </c>
      <c r="R648" s="2" t="s">
        <v>229</v>
      </c>
      <c r="S648" s="2" t="s">
        <v>4412</v>
      </c>
      <c r="T648" s="2" t="s">
        <v>684</v>
      </c>
      <c r="U648" s="2" t="s">
        <v>286</v>
      </c>
      <c r="V648" s="2" t="s">
        <v>1910</v>
      </c>
      <c r="W648" s="2" t="s">
        <v>1009</v>
      </c>
      <c r="X648" s="2" t="s">
        <v>686</v>
      </c>
      <c r="Y648" s="2" t="s">
        <v>1144</v>
      </c>
      <c r="Z648" s="4">
        <v>180</v>
      </c>
      <c r="AA648" s="4">
        <f>=ROUNDDOWN(11.25,0)</f>
      </c>
      <c r="AB648" s="5">
        <v>16</v>
      </c>
      <c r="AC648" s="2" t="s">
        <v>4413</v>
      </c>
      <c r="AD648" s="4">
        <v>70</v>
      </c>
      <c r="AE648" s="4">
        <v>330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10</v>
      </c>
      <c r="AQ648" s="8">
        <v>385.54</v>
      </c>
      <c r="AR648" s="4">
        <v>13</v>
      </c>
      <c r="AS648" s="8">
        <v>499.96</v>
      </c>
      <c r="AT648" s="7">
        <v>-0.2308</v>
      </c>
      <c r="AU648" s="7">
        <v>-0.2289</v>
      </c>
      <c r="AV648" s="4" t="s">
        <v>229</v>
      </c>
      <c r="AW648" s="8" t="s">
        <v>229</v>
      </c>
      <c r="AX648" s="4" t="s">
        <v>229</v>
      </c>
      <c r="AY648" s="8" t="s">
        <v>229</v>
      </c>
      <c r="AZ648" s="7" t="s">
        <v>229</v>
      </c>
      <c r="BA648" s="7" t="s">
        <v>229</v>
      </c>
      <c r="BB648" s="7">
        <v>0.5348</v>
      </c>
      <c r="BC648" s="4" t="s">
        <v>229</v>
      </c>
      <c r="BD648" s="8" t="s">
        <v>229</v>
      </c>
      <c r="BE648" s="4" t="s">
        <v>229</v>
      </c>
      <c r="BF648" s="8" t="s">
        <v>229</v>
      </c>
      <c r="BG648" s="7" t="s">
        <v>229</v>
      </c>
      <c r="BH648" s="7" t="s">
        <v>229</v>
      </c>
      <c r="BI648" s="7" t="s">
        <v>229</v>
      </c>
      <c r="BJ648" s="4">
        <v>10</v>
      </c>
      <c r="BK648" s="8">
        <v>385.54</v>
      </c>
      <c r="BL648" s="2" t="s">
        <v>4417</v>
      </c>
      <c r="BM648" s="7">
        <v>1</v>
      </c>
      <c r="BN648" s="7">
        <v>1</v>
      </c>
      <c r="BO648" s="4">
        <v>5</v>
      </c>
      <c r="BP648" s="8">
        <v>201.45</v>
      </c>
      <c r="BQ648" s="4"/>
      <c r="BR648" s="8"/>
      <c r="BS648" s="7"/>
      <c r="BT648" s="7"/>
      <c r="BU648" s="2" t="s">
        <v>239</v>
      </c>
      <c r="BV648" s="2" t="s">
        <v>226</v>
      </c>
      <c r="BW648" s="2" t="s">
        <v>229</v>
      </c>
      <c r="BX648" s="2" t="s">
        <v>1688</v>
      </c>
      <c r="BY648" s="2" t="s">
        <v>241</v>
      </c>
      <c r="BZ648" s="2" t="s">
        <v>229</v>
      </c>
      <c r="CA648" s="4">
        <v>1</v>
      </c>
      <c r="CB648" s="8">
        <v>39.65</v>
      </c>
      <c r="CC648" s="4">
        <v>1</v>
      </c>
      <c r="CD648" s="8">
        <v>39.65</v>
      </c>
      <c r="CE648" s="7"/>
      <c r="CF648" s="7"/>
      <c r="CG648" s="2" t="s">
        <v>239</v>
      </c>
      <c r="CH648" s="2" t="s">
        <v>226</v>
      </c>
      <c r="CI648" s="2" t="s">
        <v>1148</v>
      </c>
      <c r="CJ648" s="2" t="s">
        <v>1151</v>
      </c>
      <c r="CK648" s="2" t="s">
        <v>241</v>
      </c>
      <c r="CL648" s="2" t="s">
        <v>229</v>
      </c>
      <c r="CM648" s="4"/>
      <c r="CN648" s="8"/>
      <c r="CO648" s="4">
        <v>5</v>
      </c>
      <c r="CP648" s="8">
        <v>197.15</v>
      </c>
      <c r="CQ648" s="7">
        <v>-1</v>
      </c>
      <c r="CR648" s="7">
        <v>-1</v>
      </c>
      <c r="CS648" s="2" t="s">
        <v>239</v>
      </c>
      <c r="CT648" s="2" t="s">
        <v>226</v>
      </c>
      <c r="CU648" s="2" t="s">
        <v>1148</v>
      </c>
      <c r="CV648" s="2" t="s">
        <v>1151</v>
      </c>
      <c r="CW648" s="2" t="s">
        <v>241</v>
      </c>
      <c r="CX648" s="2" t="s">
        <v>229</v>
      </c>
      <c r="CY648" s="4"/>
      <c r="CZ648" s="8"/>
      <c r="DA648" s="4">
        <v>1</v>
      </c>
      <c r="DB648" s="8">
        <v>36.36</v>
      </c>
      <c r="DC648" s="7">
        <v>-1</v>
      </c>
      <c r="DD648" s="7">
        <v>-1</v>
      </c>
      <c r="DE648" s="2" t="s">
        <v>239</v>
      </c>
      <c r="DF648" s="2" t="s">
        <v>226</v>
      </c>
      <c r="DG648" s="2" t="s">
        <v>1148</v>
      </c>
      <c r="DH648" s="2" t="s">
        <v>1151</v>
      </c>
      <c r="DI648" s="2" t="s">
        <v>241</v>
      </c>
      <c r="DJ648" s="2" t="s">
        <v>229</v>
      </c>
      <c r="DK648" s="4">
        <v>1</v>
      </c>
      <c r="DL648" s="8">
        <v>36.51</v>
      </c>
      <c r="DM648" s="4"/>
      <c r="DN648" s="8"/>
      <c r="DO648" s="7"/>
      <c r="DP648" s="7"/>
      <c r="DQ648" s="2" t="s">
        <v>239</v>
      </c>
      <c r="DR648" s="2" t="s">
        <v>226</v>
      </c>
      <c r="DS648" s="2" t="s">
        <v>1148</v>
      </c>
      <c r="DT648" s="2" t="s">
        <v>4418</v>
      </c>
      <c r="DU648" s="2" t="s">
        <v>241</v>
      </c>
      <c r="DV648" s="2" t="s">
        <v>229</v>
      </c>
      <c r="DW648" s="4">
        <v>2</v>
      </c>
      <c r="DX648" s="8">
        <v>69.6</v>
      </c>
      <c r="DY648" s="4"/>
      <c r="DZ648" s="8"/>
      <c r="EA648" s="7"/>
      <c r="EB648" s="7"/>
      <c r="EC648" s="2" t="s">
        <v>239</v>
      </c>
      <c r="ED648" s="2" t="s">
        <v>226</v>
      </c>
      <c r="EE648" s="2" t="s">
        <v>699</v>
      </c>
      <c r="EF648" s="2" t="s">
        <v>1766</v>
      </c>
      <c r="EG648" s="2" t="s">
        <v>241</v>
      </c>
      <c r="EH648" s="2" t="s">
        <v>229</v>
      </c>
      <c r="EI648" s="4">
        <v>1</v>
      </c>
      <c r="EJ648" s="8">
        <v>38.33</v>
      </c>
      <c r="EK648" s="4">
        <v>5</v>
      </c>
      <c r="EL648" s="8">
        <v>191.65</v>
      </c>
      <c r="EM648" s="7">
        <v>-0.8</v>
      </c>
      <c r="EN648" s="7">
        <v>-0.8</v>
      </c>
      <c r="EO648" s="2" t="s">
        <v>239</v>
      </c>
      <c r="EP648" s="2" t="s">
        <v>226</v>
      </c>
      <c r="EQ648" s="2" t="s">
        <v>1148</v>
      </c>
      <c r="ER648" s="2" t="s">
        <v>1151</v>
      </c>
      <c r="ES648" s="2" t="s">
        <v>241</v>
      </c>
      <c r="ET648" s="2" t="s">
        <v>229</v>
      </c>
      <c r="EU648" s="4"/>
      <c r="EV648" s="8"/>
      <c r="EW648" s="4">
        <v>1</v>
      </c>
      <c r="EX648" s="8">
        <v>35.15</v>
      </c>
      <c r="EY648" s="7">
        <v>-1</v>
      </c>
      <c r="EZ648" s="7">
        <v>-1</v>
      </c>
      <c r="FA648" s="2" t="s">
        <v>239</v>
      </c>
      <c r="FB648" s="2" t="s">
        <v>226</v>
      </c>
      <c r="FC648" s="2" t="s">
        <v>1148</v>
      </c>
      <c r="FD648" s="2" t="s">
        <v>1151</v>
      </c>
      <c r="FE648" s="2" t="s">
        <v>241</v>
      </c>
      <c r="FF648" s="2" t="s">
        <v>229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226</v>
      </c>
      <c r="FO648" s="2" t="s">
        <v>1148</v>
      </c>
      <c r="FP648" s="2" t="s">
        <v>1606</v>
      </c>
      <c r="FQ648" s="2" t="s">
        <v>241</v>
      </c>
      <c r="FR648" s="2" t="s">
        <v>229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226</v>
      </c>
      <c r="GA648" s="2" t="s">
        <v>327</v>
      </c>
      <c r="GB648" s="2" t="s">
        <v>229</v>
      </c>
      <c r="GC648" s="2" t="s">
        <v>241</v>
      </c>
      <c r="GD648" s="2" t="s">
        <v>229</v>
      </c>
      <c r="GE648" s="4"/>
      <c r="GF648" s="8"/>
      <c r="GG648" s="4"/>
      <c r="GH648" s="8"/>
      <c r="GI648" s="7"/>
      <c r="GJ648" s="7"/>
      <c r="GK648" s="2" t="s">
        <v>714</v>
      </c>
      <c r="GL648" s="2" t="s">
        <v>275</v>
      </c>
      <c r="GM648" s="2" t="s">
        <v>1987</v>
      </c>
      <c r="GN648" s="2" t="s">
        <v>2119</v>
      </c>
      <c r="GO648" s="2" t="s">
        <v>241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239</v>
      </c>
      <c r="GX648" s="2" t="s">
        <v>226</v>
      </c>
      <c r="GY648" s="2" t="s">
        <v>743</v>
      </c>
      <c r="GZ648" s="2" t="s">
        <v>741</v>
      </c>
      <c r="HA648" s="2" t="s">
        <v>241</v>
      </c>
      <c r="HB648" s="2" t="s">
        <v>229</v>
      </c>
      <c r="HC648" s="4"/>
      <c r="HD648" s="8"/>
      <c r="HE648" s="4"/>
      <c r="HF648" s="8"/>
      <c r="HG648" s="7"/>
      <c r="HH648" s="7"/>
      <c r="HI648" s="2" t="s">
        <v>239</v>
      </c>
      <c r="HJ648" s="2" t="s">
        <v>275</v>
      </c>
      <c r="HK648" s="2" t="s">
        <v>1148</v>
      </c>
      <c r="HL648" s="2" t="s">
        <v>1156</v>
      </c>
      <c r="HM648" s="2" t="s">
        <v>241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239</v>
      </c>
      <c r="HV648" s="2" t="s">
        <v>226</v>
      </c>
      <c r="HW648" s="2" t="s">
        <v>877</v>
      </c>
      <c r="HX648" s="2" t="s">
        <v>1391</v>
      </c>
      <c r="HY648" s="2" t="s">
        <v>241</v>
      </c>
      <c r="HZ648" s="2" t="s">
        <v>229</v>
      </c>
      <c r="IA648" s="4"/>
      <c r="IB648" s="8"/>
      <c r="IC648" s="4"/>
      <c r="ID648" s="8"/>
      <c r="IE648" s="7"/>
      <c r="IF648" s="7"/>
      <c r="IG648" s="2" t="s">
        <v>266</v>
      </c>
      <c r="IH648" s="2" t="s">
        <v>226</v>
      </c>
      <c r="II648" s="2" t="s">
        <v>229</v>
      </c>
      <c r="IJ648" s="2" t="s">
        <v>229</v>
      </c>
      <c r="IK648" s="2" t="s">
        <v>241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267</v>
      </c>
      <c r="IT648" s="2" t="s">
        <v>226</v>
      </c>
      <c r="IU648" s="2" t="s">
        <v>229</v>
      </c>
      <c r="IV648" s="2" t="s">
        <v>229</v>
      </c>
      <c r="IW648" s="2" t="s">
        <v>241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239</v>
      </c>
      <c r="JF648" s="2" t="s">
        <v>226</v>
      </c>
      <c r="JG648" s="2" t="s">
        <v>268</v>
      </c>
      <c r="JH648" s="2" t="s">
        <v>2355</v>
      </c>
      <c r="JI648" s="2" t="s">
        <v>241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229</v>
      </c>
      <c r="JR648" s="2" t="s">
        <v>229</v>
      </c>
      <c r="JS648" s="2" t="s">
        <v>229</v>
      </c>
      <c r="JT648" s="2" t="s">
        <v>229</v>
      </c>
      <c r="JU648" s="2" t="s">
        <v>229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239</v>
      </c>
      <c r="KD648" s="2" t="s">
        <v>226</v>
      </c>
      <c r="KE648" s="2" t="s">
        <v>270</v>
      </c>
      <c r="KF648" s="2" t="s">
        <v>1793</v>
      </c>
      <c r="KG648" s="2" t="s">
        <v>241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278</v>
      </c>
      <c r="KP648" s="2" t="s">
        <v>226</v>
      </c>
      <c r="KQ648" s="2" t="s">
        <v>229</v>
      </c>
      <c r="KR648" s="2" t="s">
        <v>229</v>
      </c>
      <c r="KS648" s="2" t="s">
        <v>241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272</v>
      </c>
      <c r="LB648" s="2" t="s">
        <v>226</v>
      </c>
      <c r="LC648" s="2" t="s">
        <v>1148</v>
      </c>
      <c r="LD648" s="2" t="s">
        <v>229</v>
      </c>
      <c r="LE648" s="2" t="s">
        <v>241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226</v>
      </c>
      <c r="LO648" s="2" t="s">
        <v>335</v>
      </c>
      <c r="LP648" s="2" t="s">
        <v>229</v>
      </c>
      <c r="LQ648" s="2" t="s">
        <v>241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239</v>
      </c>
      <c r="LZ648" s="2" t="s">
        <v>275</v>
      </c>
      <c r="MA648" s="2" t="s">
        <v>1226</v>
      </c>
      <c r="MB648" s="2" t="s">
        <v>1227</v>
      </c>
      <c r="MC648" s="2" t="s">
        <v>241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266</v>
      </c>
      <c r="ML648" s="2" t="s">
        <v>226</v>
      </c>
      <c r="MM648" s="2" t="s">
        <v>229</v>
      </c>
      <c r="MN648" s="2" t="s">
        <v>229</v>
      </c>
      <c r="MO648" s="2" t="s">
        <v>241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239</v>
      </c>
      <c r="MX648" s="2" t="s">
        <v>226</v>
      </c>
      <c r="MY648" s="2" t="s">
        <v>866</v>
      </c>
      <c r="MZ648" s="2" t="s">
        <v>1949</v>
      </c>
      <c r="NA648" s="2" t="s">
        <v>241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239</v>
      </c>
      <c r="NJ648" s="2" t="s">
        <v>260</v>
      </c>
      <c r="NK648" s="2" t="s">
        <v>1165</v>
      </c>
      <c r="NL648" s="2" t="s">
        <v>1151</v>
      </c>
      <c r="NM648" s="2" t="s">
        <v>241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272</v>
      </c>
      <c r="NV648" s="2" t="s">
        <v>226</v>
      </c>
      <c r="NW648" s="2" t="s">
        <v>229</v>
      </c>
      <c r="NX648" s="2" t="s">
        <v>229</v>
      </c>
      <c r="NY648" s="2" t="s">
        <v>241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266</v>
      </c>
      <c r="OH648" s="2" t="s">
        <v>226</v>
      </c>
      <c r="OI648" s="2" t="s">
        <v>229</v>
      </c>
      <c r="OJ648" s="2" t="s">
        <v>229</v>
      </c>
      <c r="OK648" s="2" t="s">
        <v>241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229</v>
      </c>
      <c r="OT648" s="2" t="s">
        <v>229</v>
      </c>
      <c r="OU648" s="2" t="s">
        <v>229</v>
      </c>
      <c r="OV648" s="2" t="s">
        <v>229</v>
      </c>
      <c r="OW648" s="2" t="s">
        <v>229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229</v>
      </c>
      <c r="PF648" s="2" t="s">
        <v>229</v>
      </c>
      <c r="PG648" s="2" t="s">
        <v>229</v>
      </c>
      <c r="PH648" s="2" t="s">
        <v>229</v>
      </c>
      <c r="PI648" s="2" t="s">
        <v>229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266</v>
      </c>
      <c r="PR648" s="2" t="s">
        <v>275</v>
      </c>
      <c r="PS648" s="2" t="s">
        <v>229</v>
      </c>
      <c r="PT648" s="2" t="s">
        <v>229</v>
      </c>
      <c r="PU648" s="2" t="s">
        <v>241</v>
      </c>
      <c r="PV648" s="2" t="s">
        <v>229</v>
      </c>
      <c r="PW648" s="4"/>
      <c r="PX648" s="8"/>
      <c r="PY648" s="4"/>
      <c r="PZ648" s="8"/>
      <c r="QA648" s="7"/>
      <c r="QB648" s="7"/>
      <c r="QC648" s="2" t="s">
        <v>281</v>
      </c>
      <c r="QD648" s="2" t="s">
        <v>226</v>
      </c>
      <c r="QE648" s="2" t="s">
        <v>229</v>
      </c>
      <c r="QF648" s="2" t="s">
        <v>229</v>
      </c>
      <c r="QG648" s="2" t="s">
        <v>241</v>
      </c>
      <c r="QH648" s="2" t="s">
        <v>229</v>
      </c>
      <c r="QI648" s="4"/>
      <c r="QJ648" s="8"/>
      <c r="QK648" s="4"/>
      <c r="QL648" s="8"/>
      <c r="QM648" s="7"/>
      <c r="QN648" s="7"/>
      <c r="QO648" s="2" t="s">
        <v>229</v>
      </c>
      <c r="QP648" s="2" t="s">
        <v>229</v>
      </c>
      <c r="QQ648" s="2" t="s">
        <v>229</v>
      </c>
      <c r="QR648" s="2" t="s">
        <v>229</v>
      </c>
      <c r="QS648" s="2" t="s">
        <v>229</v>
      </c>
      <c r="QT648" s="2" t="s">
        <v>229</v>
      </c>
      <c r="QU648" s="4"/>
      <c r="QV648" s="8"/>
      <c r="QW648" s="4"/>
      <c r="QX648" s="8"/>
      <c r="QY648" s="7"/>
      <c r="QZ648" s="7"/>
      <c r="RA648" s="2" t="s">
        <v>278</v>
      </c>
      <c r="RB648" s="2" t="s">
        <v>226</v>
      </c>
      <c r="RC648" s="2" t="s">
        <v>229</v>
      </c>
      <c r="RD648" s="2" t="s">
        <v>229</v>
      </c>
      <c r="RE648" s="2" t="s">
        <v>241</v>
      </c>
      <c r="RF648" s="2" t="s">
        <v>229</v>
      </c>
      <c r="RG648" s="4"/>
      <c r="RH648" s="8"/>
      <c r="RI648" s="4"/>
      <c r="RJ648" s="8"/>
      <c r="RK648" s="7"/>
      <c r="RL648" s="7"/>
      <c r="RM648" s="2" t="s">
        <v>229</v>
      </c>
      <c r="RN648" s="2" t="s">
        <v>229</v>
      </c>
      <c r="RO648" s="2" t="s">
        <v>229</v>
      </c>
      <c r="RP648" s="2" t="s">
        <v>229</v>
      </c>
      <c r="RQ648" s="2" t="s">
        <v>229</v>
      </c>
      <c r="RR648" s="2" t="s">
        <v>229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275</v>
      </c>
      <c r="SA648" s="2" t="s">
        <v>3648</v>
      </c>
      <c r="SB648" s="2" t="s">
        <v>2929</v>
      </c>
      <c r="SC648" s="2" t="s">
        <v>241</v>
      </c>
      <c r="SD648" s="2" t="s">
        <v>229</v>
      </c>
      <c r="SE648" s="4">
        <v>179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>
        <v>1</v>
      </c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>
        <v>70</v>
      </c>
      <c r="UB648" s="4"/>
      <c r="UC648" s="4">
        <v>70</v>
      </c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>
        <v>190</v>
      </c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</row>
    <row r="649">
      <c r="A649" s="2" t="s">
        <v>4419</v>
      </c>
      <c r="B649" s="2" t="s">
        <v>216</v>
      </c>
      <c r="C649" s="2" t="s">
        <v>4252</v>
      </c>
      <c r="D649" s="2" t="s">
        <v>218</v>
      </c>
      <c r="E649" s="2" t="s">
        <v>219</v>
      </c>
      <c r="F649" s="2" t="s">
        <v>4408</v>
      </c>
      <c r="G649" s="2" t="s">
        <v>4409</v>
      </c>
      <c r="H649" s="2" t="s">
        <v>4410</v>
      </c>
      <c r="I649" s="2" t="s">
        <v>1434</v>
      </c>
      <c r="J649" s="2" t="s">
        <v>312</v>
      </c>
      <c r="K649" s="2" t="s">
        <v>4411</v>
      </c>
      <c r="L649" s="3">
        <v>39.74</v>
      </c>
      <c r="M649" s="3">
        <v>41.73</v>
      </c>
      <c r="N649" s="3">
        <v>89.99</v>
      </c>
      <c r="O649" s="2" t="s">
        <v>226</v>
      </c>
      <c r="P649" s="2" t="s">
        <v>618</v>
      </c>
      <c r="Q649" s="2" t="s">
        <v>228</v>
      </c>
      <c r="R649" s="2" t="s">
        <v>229</v>
      </c>
      <c r="S649" s="2" t="s">
        <v>4412</v>
      </c>
      <c r="T649" s="2" t="s">
        <v>684</v>
      </c>
      <c r="U649" s="2" t="s">
        <v>286</v>
      </c>
      <c r="V649" s="2" t="s">
        <v>1910</v>
      </c>
      <c r="W649" s="2" t="s">
        <v>1009</v>
      </c>
      <c r="X649" s="2" t="s">
        <v>686</v>
      </c>
      <c r="Y649" s="2" t="s">
        <v>1144</v>
      </c>
      <c r="Z649" s="4">
        <v>93</v>
      </c>
      <c r="AA649" s="4">
        <f>=ROUNDDOWN(18.6,0)</f>
      </c>
      <c r="AB649" s="5">
        <v>5</v>
      </c>
      <c r="AC649" s="2" t="s">
        <v>4413</v>
      </c>
      <c r="AD649" s="4">
        <v>40</v>
      </c>
      <c r="AE649" s="4">
        <v>120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6</v>
      </c>
      <c r="AQ649" s="8">
        <v>267.43</v>
      </c>
      <c r="AR649" s="4">
        <v>6</v>
      </c>
      <c r="AS649" s="8">
        <v>255.27</v>
      </c>
      <c r="AT649" s="7"/>
      <c r="AU649" s="7">
        <v>0.0476</v>
      </c>
      <c r="AV649" s="4" t="s">
        <v>229</v>
      </c>
      <c r="AW649" s="8" t="s">
        <v>229</v>
      </c>
      <c r="AX649" s="4" t="s">
        <v>229</v>
      </c>
      <c r="AY649" s="8" t="s">
        <v>229</v>
      </c>
      <c r="AZ649" s="7" t="s">
        <v>229</v>
      </c>
      <c r="BA649" s="7" t="s">
        <v>229</v>
      </c>
      <c r="BB649" s="7">
        <v>0.3709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 t="s">
        <v>229</v>
      </c>
      <c r="BJ649" s="4">
        <v>6</v>
      </c>
      <c r="BK649" s="8">
        <v>267.43</v>
      </c>
      <c r="BL649" s="2" t="s">
        <v>4420</v>
      </c>
      <c r="BM649" s="7">
        <v>1</v>
      </c>
      <c r="BN649" s="7">
        <v>1</v>
      </c>
      <c r="BO649" s="4">
        <v>3</v>
      </c>
      <c r="BP649" s="8">
        <v>135.36</v>
      </c>
      <c r="BQ649" s="4">
        <v>2</v>
      </c>
      <c r="BR649" s="8">
        <v>90.24</v>
      </c>
      <c r="BS649" s="7">
        <v>0.5</v>
      </c>
      <c r="BT649" s="7">
        <v>0.5</v>
      </c>
      <c r="BU649" s="2" t="s">
        <v>239</v>
      </c>
      <c r="BV649" s="2" t="s">
        <v>226</v>
      </c>
      <c r="BW649" s="2" t="s">
        <v>229</v>
      </c>
      <c r="BX649" s="2" t="s">
        <v>2118</v>
      </c>
      <c r="BY649" s="2" t="s">
        <v>241</v>
      </c>
      <c r="BZ649" s="2" t="s">
        <v>229</v>
      </c>
      <c r="CA649" s="4">
        <v>1</v>
      </c>
      <c r="CB649" s="8">
        <v>44.42</v>
      </c>
      <c r="CC649" s="4"/>
      <c r="CD649" s="8"/>
      <c r="CE649" s="7"/>
      <c r="CF649" s="7"/>
      <c r="CG649" s="2" t="s">
        <v>239</v>
      </c>
      <c r="CH649" s="2" t="s">
        <v>226</v>
      </c>
      <c r="CI649" s="2" t="s">
        <v>1463</v>
      </c>
      <c r="CJ649" s="2" t="s">
        <v>2399</v>
      </c>
      <c r="CK649" s="2" t="s">
        <v>241</v>
      </c>
      <c r="CL649" s="2" t="s">
        <v>229</v>
      </c>
      <c r="CM649" s="4"/>
      <c r="CN649" s="8"/>
      <c r="CO649" s="4">
        <v>1</v>
      </c>
      <c r="CP649" s="8">
        <v>45.07</v>
      </c>
      <c r="CQ649" s="7">
        <v>-1</v>
      </c>
      <c r="CR649" s="7">
        <v>-1</v>
      </c>
      <c r="CS649" s="2" t="s">
        <v>239</v>
      </c>
      <c r="CT649" s="2" t="s">
        <v>226</v>
      </c>
      <c r="CU649" s="2" t="s">
        <v>1557</v>
      </c>
      <c r="CV649" s="2" t="s">
        <v>1885</v>
      </c>
      <c r="CW649" s="2" t="s">
        <v>241</v>
      </c>
      <c r="CX649" s="2" t="s">
        <v>229</v>
      </c>
      <c r="CY649" s="4"/>
      <c r="CZ649" s="8"/>
      <c r="DA649" s="4"/>
      <c r="DB649" s="8"/>
      <c r="DC649" s="7"/>
      <c r="DD649" s="7"/>
      <c r="DE649" s="2" t="s">
        <v>239</v>
      </c>
      <c r="DF649" s="2" t="s">
        <v>226</v>
      </c>
      <c r="DG649" s="2" t="s">
        <v>4371</v>
      </c>
      <c r="DH649" s="2" t="s">
        <v>4405</v>
      </c>
      <c r="DI649" s="2" t="s">
        <v>241</v>
      </c>
      <c r="DJ649" s="2" t="s">
        <v>229</v>
      </c>
      <c r="DK649" s="4">
        <v>1</v>
      </c>
      <c r="DL649" s="8">
        <v>41.73</v>
      </c>
      <c r="DM649" s="4"/>
      <c r="DN649" s="8"/>
      <c r="DO649" s="7"/>
      <c r="DP649" s="7"/>
      <c r="DQ649" s="2" t="s">
        <v>239</v>
      </c>
      <c r="DR649" s="2" t="s">
        <v>226</v>
      </c>
      <c r="DS649" s="2" t="s">
        <v>2120</v>
      </c>
      <c r="DT649" s="2" t="s">
        <v>1455</v>
      </c>
      <c r="DU649" s="2" t="s">
        <v>241</v>
      </c>
      <c r="DV649" s="2" t="s">
        <v>229</v>
      </c>
      <c r="DW649" s="4"/>
      <c r="DX649" s="8"/>
      <c r="DY649" s="4">
        <v>1</v>
      </c>
      <c r="DZ649" s="8">
        <v>32.34</v>
      </c>
      <c r="EA649" s="7">
        <v>-1</v>
      </c>
      <c r="EB649" s="7">
        <v>-1</v>
      </c>
      <c r="EC649" s="2" t="s">
        <v>239</v>
      </c>
      <c r="ED649" s="2" t="s">
        <v>226</v>
      </c>
      <c r="EE649" s="2" t="s">
        <v>699</v>
      </c>
      <c r="EF649" s="2" t="s">
        <v>4263</v>
      </c>
      <c r="EG649" s="2" t="s">
        <v>241</v>
      </c>
      <c r="EH649" s="2" t="s">
        <v>229</v>
      </c>
      <c r="EI649" s="4"/>
      <c r="EJ649" s="8"/>
      <c r="EK649" s="4">
        <v>2</v>
      </c>
      <c r="EL649" s="8">
        <v>87.62</v>
      </c>
      <c r="EM649" s="7">
        <v>-1</v>
      </c>
      <c r="EN649" s="7">
        <v>-1</v>
      </c>
      <c r="EO649" s="2" t="s">
        <v>239</v>
      </c>
      <c r="EP649" s="2" t="s">
        <v>226</v>
      </c>
      <c r="EQ649" s="2" t="s">
        <v>1467</v>
      </c>
      <c r="ER649" s="2" t="s">
        <v>1591</v>
      </c>
      <c r="ES649" s="2" t="s">
        <v>241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239</v>
      </c>
      <c r="FB649" s="2" t="s">
        <v>226</v>
      </c>
      <c r="FC649" s="2" t="s">
        <v>1832</v>
      </c>
      <c r="FD649" s="2" t="s">
        <v>4375</v>
      </c>
      <c r="FE649" s="2" t="s">
        <v>241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226</v>
      </c>
      <c r="FO649" s="2" t="s">
        <v>1944</v>
      </c>
      <c r="FP649" s="2" t="s">
        <v>1885</v>
      </c>
      <c r="FQ649" s="2" t="s">
        <v>241</v>
      </c>
      <c r="FR649" s="2" t="s">
        <v>229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226</v>
      </c>
      <c r="GA649" s="2" t="s">
        <v>327</v>
      </c>
      <c r="GB649" s="2" t="s">
        <v>229</v>
      </c>
      <c r="GC649" s="2" t="s">
        <v>241</v>
      </c>
      <c r="GD649" s="2" t="s">
        <v>229</v>
      </c>
      <c r="GE649" s="4"/>
      <c r="GF649" s="8"/>
      <c r="GG649" s="4"/>
      <c r="GH649" s="8"/>
      <c r="GI649" s="7"/>
      <c r="GJ649" s="7"/>
      <c r="GK649" s="2" t="s">
        <v>714</v>
      </c>
      <c r="GL649" s="2" t="s">
        <v>275</v>
      </c>
      <c r="GM649" s="2" t="s">
        <v>707</v>
      </c>
      <c r="GN649" s="2" t="s">
        <v>758</v>
      </c>
      <c r="GO649" s="2" t="s">
        <v>241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239</v>
      </c>
      <c r="GX649" s="2" t="s">
        <v>226</v>
      </c>
      <c r="GY649" s="2" t="s">
        <v>1237</v>
      </c>
      <c r="GZ649" s="2" t="s">
        <v>881</v>
      </c>
      <c r="HA649" s="2" t="s">
        <v>241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275</v>
      </c>
      <c r="HK649" s="2" t="s">
        <v>2123</v>
      </c>
      <c r="HL649" s="2" t="s">
        <v>3664</v>
      </c>
      <c r="HM649" s="2" t="s">
        <v>241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239</v>
      </c>
      <c r="HV649" s="2" t="s">
        <v>226</v>
      </c>
      <c r="HW649" s="2" t="s">
        <v>914</v>
      </c>
      <c r="HX649" s="2" t="s">
        <v>2379</v>
      </c>
      <c r="HY649" s="2" t="s">
        <v>241</v>
      </c>
      <c r="HZ649" s="2" t="s">
        <v>229</v>
      </c>
      <c r="IA649" s="4"/>
      <c r="IB649" s="8"/>
      <c r="IC649" s="4"/>
      <c r="ID649" s="8"/>
      <c r="IE649" s="7"/>
      <c r="IF649" s="7"/>
      <c r="IG649" s="2" t="s">
        <v>266</v>
      </c>
      <c r="IH649" s="2" t="s">
        <v>226</v>
      </c>
      <c r="II649" s="2" t="s">
        <v>229</v>
      </c>
      <c r="IJ649" s="2" t="s">
        <v>229</v>
      </c>
      <c r="IK649" s="2" t="s">
        <v>241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267</v>
      </c>
      <c r="IT649" s="2" t="s">
        <v>226</v>
      </c>
      <c r="IU649" s="2" t="s">
        <v>229</v>
      </c>
      <c r="IV649" s="2" t="s">
        <v>229</v>
      </c>
      <c r="IW649" s="2" t="s">
        <v>241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239</v>
      </c>
      <c r="JF649" s="2" t="s">
        <v>226</v>
      </c>
      <c r="JG649" s="2" t="s">
        <v>268</v>
      </c>
      <c r="JH649" s="2" t="s">
        <v>229</v>
      </c>
      <c r="JI649" s="2" t="s">
        <v>241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229</v>
      </c>
      <c r="JR649" s="2" t="s">
        <v>229</v>
      </c>
      <c r="JS649" s="2" t="s">
        <v>229</v>
      </c>
      <c r="JT649" s="2" t="s">
        <v>229</v>
      </c>
      <c r="JU649" s="2" t="s">
        <v>229</v>
      </c>
      <c r="JV649" s="2" t="s">
        <v>229</v>
      </c>
      <c r="JW649" s="4">
        <v>1</v>
      </c>
      <c r="JX649" s="8">
        <v>45.92</v>
      </c>
      <c r="JY649" s="4"/>
      <c r="JZ649" s="8"/>
      <c r="KA649" s="7"/>
      <c r="KB649" s="7"/>
      <c r="KC649" s="2" t="s">
        <v>239</v>
      </c>
      <c r="KD649" s="2" t="s">
        <v>226</v>
      </c>
      <c r="KE649" s="2" t="s">
        <v>270</v>
      </c>
      <c r="KF649" s="2" t="s">
        <v>323</v>
      </c>
      <c r="KG649" s="2" t="s">
        <v>241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278</v>
      </c>
      <c r="KP649" s="2" t="s">
        <v>226</v>
      </c>
      <c r="KQ649" s="2" t="s">
        <v>229</v>
      </c>
      <c r="KR649" s="2" t="s">
        <v>229</v>
      </c>
      <c r="KS649" s="2" t="s">
        <v>241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239</v>
      </c>
      <c r="LB649" s="2" t="s">
        <v>226</v>
      </c>
      <c r="LC649" s="2" t="s">
        <v>720</v>
      </c>
      <c r="LD649" s="2" t="s">
        <v>882</v>
      </c>
      <c r="LE649" s="2" t="s">
        <v>241</v>
      </c>
      <c r="LF649" s="2" t="s">
        <v>229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226</v>
      </c>
      <c r="LO649" s="2" t="s">
        <v>335</v>
      </c>
      <c r="LP649" s="2" t="s">
        <v>229</v>
      </c>
      <c r="LQ649" s="2" t="s">
        <v>241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239</v>
      </c>
      <c r="LZ649" s="2" t="s">
        <v>275</v>
      </c>
      <c r="MA649" s="2" t="s">
        <v>1872</v>
      </c>
      <c r="MB649" s="2" t="s">
        <v>1368</v>
      </c>
      <c r="MC649" s="2" t="s">
        <v>241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266</v>
      </c>
      <c r="ML649" s="2" t="s">
        <v>226</v>
      </c>
      <c r="MM649" s="2" t="s">
        <v>229</v>
      </c>
      <c r="MN649" s="2" t="s">
        <v>229</v>
      </c>
      <c r="MO649" s="2" t="s">
        <v>241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226</v>
      </c>
      <c r="MY649" s="2" t="s">
        <v>723</v>
      </c>
      <c r="MZ649" s="2" t="s">
        <v>229</v>
      </c>
      <c r="NA649" s="2" t="s">
        <v>241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239</v>
      </c>
      <c r="NJ649" s="2" t="s">
        <v>260</v>
      </c>
      <c r="NK649" s="2" t="s">
        <v>4375</v>
      </c>
      <c r="NL649" s="2" t="s">
        <v>2385</v>
      </c>
      <c r="NM649" s="2" t="s">
        <v>241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272</v>
      </c>
      <c r="NV649" s="2" t="s">
        <v>226</v>
      </c>
      <c r="NW649" s="2" t="s">
        <v>229</v>
      </c>
      <c r="NX649" s="2" t="s">
        <v>229</v>
      </c>
      <c r="NY649" s="2" t="s">
        <v>241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266</v>
      </c>
      <c r="OH649" s="2" t="s">
        <v>226</v>
      </c>
      <c r="OI649" s="2" t="s">
        <v>229</v>
      </c>
      <c r="OJ649" s="2" t="s">
        <v>229</v>
      </c>
      <c r="OK649" s="2" t="s">
        <v>241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229</v>
      </c>
      <c r="OT649" s="2" t="s">
        <v>229</v>
      </c>
      <c r="OU649" s="2" t="s">
        <v>229</v>
      </c>
      <c r="OV649" s="2" t="s">
        <v>229</v>
      </c>
      <c r="OW649" s="2" t="s">
        <v>229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229</v>
      </c>
      <c r="PF649" s="2" t="s">
        <v>229</v>
      </c>
      <c r="PG649" s="2" t="s">
        <v>229</v>
      </c>
      <c r="PH649" s="2" t="s">
        <v>229</v>
      </c>
      <c r="PI649" s="2" t="s">
        <v>229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239</v>
      </c>
      <c r="PR649" s="2" t="s">
        <v>275</v>
      </c>
      <c r="PS649" s="2" t="s">
        <v>785</v>
      </c>
      <c r="PT649" s="2" t="s">
        <v>229</v>
      </c>
      <c r="PU649" s="2" t="s">
        <v>241</v>
      </c>
      <c r="PV649" s="2" t="s">
        <v>229</v>
      </c>
      <c r="PW649" s="4"/>
      <c r="PX649" s="8"/>
      <c r="PY649" s="4"/>
      <c r="PZ649" s="8"/>
      <c r="QA649" s="7"/>
      <c r="QB649" s="7"/>
      <c r="QC649" s="2" t="s">
        <v>281</v>
      </c>
      <c r="QD649" s="2" t="s">
        <v>226</v>
      </c>
      <c r="QE649" s="2" t="s">
        <v>229</v>
      </c>
      <c r="QF649" s="2" t="s">
        <v>229</v>
      </c>
      <c r="QG649" s="2" t="s">
        <v>241</v>
      </c>
      <c r="QH649" s="2" t="s">
        <v>229</v>
      </c>
      <c r="QI649" s="4"/>
      <c r="QJ649" s="8"/>
      <c r="QK649" s="4"/>
      <c r="QL649" s="8"/>
      <c r="QM649" s="7"/>
      <c r="QN649" s="7"/>
      <c r="QO649" s="2" t="s">
        <v>229</v>
      </c>
      <c r="QP649" s="2" t="s">
        <v>229</v>
      </c>
      <c r="QQ649" s="2" t="s">
        <v>229</v>
      </c>
      <c r="QR649" s="2" t="s">
        <v>229</v>
      </c>
      <c r="QS649" s="2" t="s">
        <v>229</v>
      </c>
      <c r="QT649" s="2" t="s">
        <v>229</v>
      </c>
      <c r="QU649" s="4"/>
      <c r="QV649" s="8"/>
      <c r="QW649" s="4"/>
      <c r="QX649" s="8"/>
      <c r="QY649" s="7"/>
      <c r="QZ649" s="7"/>
      <c r="RA649" s="2" t="s">
        <v>239</v>
      </c>
      <c r="RB649" s="2" t="s">
        <v>275</v>
      </c>
      <c r="RC649" s="2" t="s">
        <v>4211</v>
      </c>
      <c r="RD649" s="2" t="s">
        <v>3921</v>
      </c>
      <c r="RE649" s="2" t="s">
        <v>241</v>
      </c>
      <c r="RF649" s="2" t="s">
        <v>229</v>
      </c>
      <c r="RG649" s="4"/>
      <c r="RH649" s="8"/>
      <c r="RI649" s="4"/>
      <c r="RJ649" s="8"/>
      <c r="RK649" s="7"/>
      <c r="RL649" s="7"/>
      <c r="RM649" s="2" t="s">
        <v>229</v>
      </c>
      <c r="RN649" s="2" t="s">
        <v>229</v>
      </c>
      <c r="RO649" s="2" t="s">
        <v>229</v>
      </c>
      <c r="RP649" s="2" t="s">
        <v>229</v>
      </c>
      <c r="RQ649" s="2" t="s">
        <v>229</v>
      </c>
      <c r="RR649" s="2" t="s">
        <v>229</v>
      </c>
      <c r="RS649" s="4"/>
      <c r="RT649" s="8"/>
      <c r="RU649" s="4"/>
      <c r="RV649" s="8"/>
      <c r="RW649" s="7"/>
      <c r="RX649" s="7"/>
      <c r="RY649" s="2" t="s">
        <v>239</v>
      </c>
      <c r="RZ649" s="2" t="s">
        <v>275</v>
      </c>
      <c r="SA649" s="2" t="s">
        <v>3648</v>
      </c>
      <c r="SB649" s="2" t="s">
        <v>4421</v>
      </c>
      <c r="SC649" s="2" t="s">
        <v>241</v>
      </c>
      <c r="SD649" s="2" t="s">
        <v>229</v>
      </c>
      <c r="SE649" s="4">
        <v>93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>
        <v>40</v>
      </c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>
        <v>80</v>
      </c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</row>
    <row r="650">
      <c r="A650" s="2" t="s">
        <v>4422</v>
      </c>
      <c r="B650" s="2" t="s">
        <v>216</v>
      </c>
      <c r="C650" s="2" t="s">
        <v>4252</v>
      </c>
      <c r="D650" s="2" t="s">
        <v>218</v>
      </c>
      <c r="E650" s="2" t="s">
        <v>219</v>
      </c>
      <c r="F650" s="2" t="s">
        <v>4408</v>
      </c>
      <c r="G650" s="2" t="s">
        <v>4423</v>
      </c>
      <c r="H650" s="2" t="s">
        <v>4410</v>
      </c>
      <c r="I650" s="2" t="s">
        <v>1434</v>
      </c>
      <c r="J650" s="2" t="s">
        <v>224</v>
      </c>
      <c r="K650" s="2" t="s">
        <v>4424</v>
      </c>
      <c r="L650" s="3">
        <v>29.81</v>
      </c>
      <c r="M650" s="3">
        <v>31.3</v>
      </c>
      <c r="N650" s="3">
        <v>69.99</v>
      </c>
      <c r="O650" s="2" t="s">
        <v>981</v>
      </c>
      <c r="P650" s="2" t="s">
        <v>964</v>
      </c>
      <c r="Q650" s="2" t="s">
        <v>228</v>
      </c>
      <c r="R650" s="2" t="s">
        <v>229</v>
      </c>
      <c r="S650" s="2" t="s">
        <v>4425</v>
      </c>
      <c r="T650" s="2" t="s">
        <v>684</v>
      </c>
      <c r="U650" s="2" t="s">
        <v>232</v>
      </c>
      <c r="V650" s="2" t="s">
        <v>1910</v>
      </c>
      <c r="W650" s="2" t="s">
        <v>1009</v>
      </c>
      <c r="X650" s="2" t="s">
        <v>686</v>
      </c>
      <c r="Y650" s="2" t="s">
        <v>1144</v>
      </c>
      <c r="Z650" s="4"/>
      <c r="AA650" s="4">
        <f>=ROUNDDOWN({0},0)</f>
      </c>
      <c r="AB650" s="5">
        <v>0.7</v>
      </c>
      <c r="AC650" s="2" t="s">
        <v>229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/>
      <c r="AQ650" s="8"/>
      <c r="AR650" s="4">
        <v>2</v>
      </c>
      <c r="AS650" s="8">
        <v>54.77</v>
      </c>
      <c r="AT650" s="7">
        <v>-1</v>
      </c>
      <c r="AU650" s="7">
        <v>-1</v>
      </c>
      <c r="AV650" s="4"/>
      <c r="AW650" s="8"/>
      <c r="AX650" s="4">
        <v>2</v>
      </c>
      <c r="AY650" s="8">
        <v>54.77</v>
      </c>
      <c r="AZ650" s="7">
        <v>-1</v>
      </c>
      <c r="BA650" s="7">
        <v>-1</v>
      </c>
      <c r="BB650" s="7"/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/>
      <c r="BJ650" s="4"/>
      <c r="BK650" s="8"/>
      <c r="BL650" s="2" t="s">
        <v>3304</v>
      </c>
      <c r="BM650" s="7"/>
      <c r="BN650" s="7"/>
      <c r="BO650" s="4"/>
      <c r="BP650" s="8"/>
      <c r="BQ650" s="4">
        <v>1</v>
      </c>
      <c r="BR650" s="8">
        <v>33.56</v>
      </c>
      <c r="BS650" s="7">
        <v>-1</v>
      </c>
      <c r="BT650" s="7">
        <v>-1</v>
      </c>
      <c r="BU650" s="2" t="s">
        <v>239</v>
      </c>
      <c r="BV650" s="2" t="s">
        <v>275</v>
      </c>
      <c r="BW650" s="2" t="s">
        <v>229</v>
      </c>
      <c r="BX650" s="2" t="s">
        <v>1147</v>
      </c>
      <c r="BY650" s="2" t="s">
        <v>241</v>
      </c>
      <c r="BZ650" s="2" t="s">
        <v>229</v>
      </c>
      <c r="CA650" s="4"/>
      <c r="CB650" s="8"/>
      <c r="CC650" s="4"/>
      <c r="CD650" s="8"/>
      <c r="CE650" s="7"/>
      <c r="CF650" s="7"/>
      <c r="CG650" s="2" t="s">
        <v>239</v>
      </c>
      <c r="CH650" s="2" t="s">
        <v>275</v>
      </c>
      <c r="CI650" s="2" t="s">
        <v>1148</v>
      </c>
      <c r="CJ650" s="2" t="s">
        <v>1151</v>
      </c>
      <c r="CK650" s="2" t="s">
        <v>241</v>
      </c>
      <c r="CL650" s="2" t="s">
        <v>229</v>
      </c>
      <c r="CM650" s="4"/>
      <c r="CN650" s="8"/>
      <c r="CO650" s="4"/>
      <c r="CP650" s="8"/>
      <c r="CQ650" s="7"/>
      <c r="CR650" s="7"/>
      <c r="CS650" s="2" t="s">
        <v>239</v>
      </c>
      <c r="CT650" s="2" t="s">
        <v>275</v>
      </c>
      <c r="CU650" s="2" t="s">
        <v>1148</v>
      </c>
      <c r="CV650" s="2" t="s">
        <v>1151</v>
      </c>
      <c r="CW650" s="2" t="s">
        <v>241</v>
      </c>
      <c r="CX650" s="2" t="s">
        <v>229</v>
      </c>
      <c r="CY650" s="4"/>
      <c r="CZ650" s="8"/>
      <c r="DA650" s="4">
        <v>1</v>
      </c>
      <c r="DB650" s="8">
        <v>21.21</v>
      </c>
      <c r="DC650" s="7">
        <v>-1</v>
      </c>
      <c r="DD650" s="7">
        <v>-1</v>
      </c>
      <c r="DE650" s="2" t="s">
        <v>239</v>
      </c>
      <c r="DF650" s="2" t="s">
        <v>275</v>
      </c>
      <c r="DG650" s="2" t="s">
        <v>1148</v>
      </c>
      <c r="DH650" s="2" t="s">
        <v>1151</v>
      </c>
      <c r="DI650" s="2" t="s">
        <v>263</v>
      </c>
      <c r="DJ650" s="2" t="s">
        <v>229</v>
      </c>
      <c r="DK650" s="4"/>
      <c r="DL650" s="8"/>
      <c r="DM650" s="4"/>
      <c r="DN650" s="8"/>
      <c r="DO650" s="7"/>
      <c r="DP650" s="7"/>
      <c r="DQ650" s="2" t="s">
        <v>239</v>
      </c>
      <c r="DR650" s="2" t="s">
        <v>275</v>
      </c>
      <c r="DS650" s="2" t="s">
        <v>1148</v>
      </c>
      <c r="DT650" s="2" t="s">
        <v>1152</v>
      </c>
      <c r="DU650" s="2" t="s">
        <v>241</v>
      </c>
      <c r="DV650" s="2" t="s">
        <v>229</v>
      </c>
      <c r="DW650" s="4"/>
      <c r="DX650" s="8"/>
      <c r="DY650" s="4"/>
      <c r="DZ650" s="8"/>
      <c r="EA650" s="7"/>
      <c r="EB650" s="7"/>
      <c r="EC650" s="2" t="s">
        <v>239</v>
      </c>
      <c r="ED650" s="2" t="s">
        <v>275</v>
      </c>
      <c r="EE650" s="2" t="s">
        <v>699</v>
      </c>
      <c r="EF650" s="2" t="s">
        <v>1794</v>
      </c>
      <c r="EG650" s="2" t="s">
        <v>263</v>
      </c>
      <c r="EH650" s="2" t="s">
        <v>229</v>
      </c>
      <c r="EI650" s="4"/>
      <c r="EJ650" s="8"/>
      <c r="EK650" s="4"/>
      <c r="EL650" s="8"/>
      <c r="EM650" s="7"/>
      <c r="EN650" s="7"/>
      <c r="EO650" s="2" t="s">
        <v>239</v>
      </c>
      <c r="EP650" s="2" t="s">
        <v>275</v>
      </c>
      <c r="EQ650" s="2" t="s">
        <v>1148</v>
      </c>
      <c r="ER650" s="2" t="s">
        <v>1151</v>
      </c>
      <c r="ES650" s="2" t="s">
        <v>241</v>
      </c>
      <c r="ET650" s="2" t="s">
        <v>229</v>
      </c>
      <c r="EU650" s="4"/>
      <c r="EV650" s="8"/>
      <c r="EW650" s="4"/>
      <c r="EX650" s="8"/>
      <c r="EY650" s="7"/>
      <c r="EZ650" s="7"/>
      <c r="FA650" s="2" t="s">
        <v>239</v>
      </c>
      <c r="FB650" s="2" t="s">
        <v>275</v>
      </c>
      <c r="FC650" s="2" t="s">
        <v>1148</v>
      </c>
      <c r="FD650" s="2" t="s">
        <v>1818</v>
      </c>
      <c r="FE650" s="2" t="s">
        <v>241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275</v>
      </c>
      <c r="FO650" s="2" t="s">
        <v>1148</v>
      </c>
      <c r="FP650" s="2" t="s">
        <v>4415</v>
      </c>
      <c r="FQ650" s="2" t="s">
        <v>241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229</v>
      </c>
      <c r="FZ650" s="2" t="s">
        <v>229</v>
      </c>
      <c r="GA650" s="2" t="s">
        <v>229</v>
      </c>
      <c r="GB650" s="2" t="s">
        <v>229</v>
      </c>
      <c r="GC650" s="2" t="s">
        <v>229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714</v>
      </c>
      <c r="GL650" s="2" t="s">
        <v>275</v>
      </c>
      <c r="GM650" s="2" t="s">
        <v>1148</v>
      </c>
      <c r="GN650" s="2" t="s">
        <v>1934</v>
      </c>
      <c r="GO650" s="2" t="s">
        <v>241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239</v>
      </c>
      <c r="GX650" s="2" t="s">
        <v>275</v>
      </c>
      <c r="GY650" s="2" t="s">
        <v>743</v>
      </c>
      <c r="GZ650" s="2" t="s">
        <v>1849</v>
      </c>
      <c r="HA650" s="2" t="s">
        <v>241</v>
      </c>
      <c r="HB650" s="2" t="s">
        <v>229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275</v>
      </c>
      <c r="HK650" s="2" t="s">
        <v>1148</v>
      </c>
      <c r="HL650" s="2" t="s">
        <v>1151</v>
      </c>
      <c r="HM650" s="2" t="s">
        <v>241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239</v>
      </c>
      <c r="HV650" s="2" t="s">
        <v>275</v>
      </c>
      <c r="HW650" s="2" t="s">
        <v>877</v>
      </c>
      <c r="HX650" s="2" t="s">
        <v>4274</v>
      </c>
      <c r="HY650" s="2" t="s">
        <v>241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266</v>
      </c>
      <c r="IH650" s="2" t="s">
        <v>275</v>
      </c>
      <c r="II650" s="2" t="s">
        <v>229</v>
      </c>
      <c r="IJ650" s="2" t="s">
        <v>229</v>
      </c>
      <c r="IK650" s="2" t="s">
        <v>241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272</v>
      </c>
      <c r="IT650" s="2" t="s">
        <v>275</v>
      </c>
      <c r="IU650" s="2" t="s">
        <v>229</v>
      </c>
      <c r="IV650" s="2" t="s">
        <v>229</v>
      </c>
      <c r="IW650" s="2" t="s">
        <v>241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239</v>
      </c>
      <c r="JF650" s="2" t="s">
        <v>275</v>
      </c>
      <c r="JG650" s="2" t="s">
        <v>268</v>
      </c>
      <c r="JH650" s="2" t="s">
        <v>229</v>
      </c>
      <c r="JI650" s="2" t="s">
        <v>241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229</v>
      </c>
      <c r="JR650" s="2" t="s">
        <v>229</v>
      </c>
      <c r="JS650" s="2" t="s">
        <v>229</v>
      </c>
      <c r="JT650" s="2" t="s">
        <v>229</v>
      </c>
      <c r="JU650" s="2" t="s">
        <v>229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239</v>
      </c>
      <c r="KD650" s="2" t="s">
        <v>275</v>
      </c>
      <c r="KE650" s="2" t="s">
        <v>718</v>
      </c>
      <c r="KF650" s="2" t="s">
        <v>2370</v>
      </c>
      <c r="KG650" s="2" t="s">
        <v>241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272</v>
      </c>
      <c r="KP650" s="2" t="s">
        <v>275</v>
      </c>
      <c r="KQ650" s="2" t="s">
        <v>229</v>
      </c>
      <c r="KR650" s="2" t="s">
        <v>229</v>
      </c>
      <c r="KS650" s="2" t="s">
        <v>241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239</v>
      </c>
      <c r="LB650" s="2" t="s">
        <v>275</v>
      </c>
      <c r="LC650" s="2" t="s">
        <v>1148</v>
      </c>
      <c r="LD650" s="2" t="s">
        <v>1567</v>
      </c>
      <c r="LE650" s="2" t="s">
        <v>241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229</v>
      </c>
      <c r="LN650" s="2" t="s">
        <v>229</v>
      </c>
      <c r="LO650" s="2" t="s">
        <v>229</v>
      </c>
      <c r="LP650" s="2" t="s">
        <v>229</v>
      </c>
      <c r="LQ650" s="2" t="s">
        <v>229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239</v>
      </c>
      <c r="LZ650" s="2" t="s">
        <v>275</v>
      </c>
      <c r="MA650" s="2" t="s">
        <v>1226</v>
      </c>
      <c r="MB650" s="2" t="s">
        <v>4215</v>
      </c>
      <c r="MC650" s="2" t="s">
        <v>241</v>
      </c>
      <c r="MD650" s="2" t="s">
        <v>229</v>
      </c>
      <c r="ME650" s="4"/>
      <c r="MF650" s="8"/>
      <c r="MG650" s="4"/>
      <c r="MH650" s="8"/>
      <c r="MI650" s="7"/>
      <c r="MJ650" s="7"/>
      <c r="MK650" s="2" t="s">
        <v>266</v>
      </c>
      <c r="ML650" s="2" t="s">
        <v>275</v>
      </c>
      <c r="MM650" s="2" t="s">
        <v>229</v>
      </c>
      <c r="MN650" s="2" t="s">
        <v>229</v>
      </c>
      <c r="MO650" s="2" t="s">
        <v>241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275</v>
      </c>
      <c r="MY650" s="2" t="s">
        <v>866</v>
      </c>
      <c r="MZ650" s="2" t="s">
        <v>246</v>
      </c>
      <c r="NA650" s="2" t="s">
        <v>241</v>
      </c>
      <c r="NB650" s="2" t="s">
        <v>229</v>
      </c>
      <c r="NC650" s="4"/>
      <c r="ND650" s="8"/>
      <c r="NE650" s="4"/>
      <c r="NF650" s="8"/>
      <c r="NG650" s="7"/>
      <c r="NH650" s="7"/>
      <c r="NI650" s="2" t="s">
        <v>239</v>
      </c>
      <c r="NJ650" s="2" t="s">
        <v>275</v>
      </c>
      <c r="NK650" s="2" t="s">
        <v>1165</v>
      </c>
      <c r="NL650" s="2" t="s">
        <v>1156</v>
      </c>
      <c r="NM650" s="2" t="s">
        <v>241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272</v>
      </c>
      <c r="NV650" s="2" t="s">
        <v>275</v>
      </c>
      <c r="NW650" s="2" t="s">
        <v>229</v>
      </c>
      <c r="NX650" s="2" t="s">
        <v>229</v>
      </c>
      <c r="NY650" s="2" t="s">
        <v>241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229</v>
      </c>
      <c r="OH650" s="2" t="s">
        <v>229</v>
      </c>
      <c r="OI650" s="2" t="s">
        <v>229</v>
      </c>
      <c r="OJ650" s="2" t="s">
        <v>229</v>
      </c>
      <c r="OK650" s="2" t="s">
        <v>229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229</v>
      </c>
      <c r="OT650" s="2" t="s">
        <v>229</v>
      </c>
      <c r="OU650" s="2" t="s">
        <v>229</v>
      </c>
      <c r="OV650" s="2" t="s">
        <v>229</v>
      </c>
      <c r="OW650" s="2" t="s">
        <v>229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229</v>
      </c>
      <c r="PF650" s="2" t="s">
        <v>229</v>
      </c>
      <c r="PG650" s="2" t="s">
        <v>229</v>
      </c>
      <c r="PH650" s="2" t="s">
        <v>229</v>
      </c>
      <c r="PI650" s="2" t="s">
        <v>229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239</v>
      </c>
      <c r="PR650" s="2" t="s">
        <v>275</v>
      </c>
      <c r="PS650" s="2" t="s">
        <v>785</v>
      </c>
      <c r="PT650" s="2" t="s">
        <v>924</v>
      </c>
      <c r="PU650" s="2" t="s">
        <v>241</v>
      </c>
      <c r="PV650" s="2" t="s">
        <v>229</v>
      </c>
      <c r="PW650" s="4"/>
      <c r="PX650" s="8"/>
      <c r="PY650" s="4"/>
      <c r="PZ650" s="8"/>
      <c r="QA650" s="7"/>
      <c r="QB650" s="7"/>
      <c r="QC650" s="2" t="s">
        <v>281</v>
      </c>
      <c r="QD650" s="2" t="s">
        <v>275</v>
      </c>
      <c r="QE650" s="2" t="s">
        <v>229</v>
      </c>
      <c r="QF650" s="2" t="s">
        <v>229</v>
      </c>
      <c r="QG650" s="2" t="s">
        <v>241</v>
      </c>
      <c r="QH650" s="2" t="s">
        <v>229</v>
      </c>
      <c r="QI650" s="4"/>
      <c r="QJ650" s="8"/>
      <c r="QK650" s="4"/>
      <c r="QL650" s="8"/>
      <c r="QM650" s="7"/>
      <c r="QN650" s="7"/>
      <c r="QO650" s="2" t="s">
        <v>229</v>
      </c>
      <c r="QP650" s="2" t="s">
        <v>229</v>
      </c>
      <c r="QQ650" s="2" t="s">
        <v>229</v>
      </c>
      <c r="QR650" s="2" t="s">
        <v>229</v>
      </c>
      <c r="QS650" s="2" t="s">
        <v>229</v>
      </c>
      <c r="QT650" s="2" t="s">
        <v>229</v>
      </c>
      <c r="QU650" s="4"/>
      <c r="QV650" s="8"/>
      <c r="QW650" s="4"/>
      <c r="QX650" s="8"/>
      <c r="QY650" s="7"/>
      <c r="QZ650" s="7"/>
      <c r="RA650" s="2" t="s">
        <v>272</v>
      </c>
      <c r="RB650" s="2" t="s">
        <v>275</v>
      </c>
      <c r="RC650" s="2" t="s">
        <v>229</v>
      </c>
      <c r="RD650" s="2" t="s">
        <v>229</v>
      </c>
      <c r="RE650" s="2" t="s">
        <v>241</v>
      </c>
      <c r="RF650" s="2" t="s">
        <v>229</v>
      </c>
      <c r="RG650" s="4"/>
      <c r="RH650" s="8"/>
      <c r="RI650" s="4"/>
      <c r="RJ650" s="8"/>
      <c r="RK650" s="7"/>
      <c r="RL650" s="7"/>
      <c r="RM650" s="2" t="s">
        <v>229</v>
      </c>
      <c r="RN650" s="2" t="s">
        <v>229</v>
      </c>
      <c r="RO650" s="2" t="s">
        <v>229</v>
      </c>
      <c r="RP650" s="2" t="s">
        <v>229</v>
      </c>
      <c r="RQ650" s="2" t="s">
        <v>229</v>
      </c>
      <c r="RR650" s="2" t="s">
        <v>229</v>
      </c>
      <c r="RS650" s="4"/>
      <c r="RT650" s="8"/>
      <c r="RU650" s="4"/>
      <c r="RV650" s="8"/>
      <c r="RW650" s="7"/>
      <c r="RX650" s="7"/>
      <c r="RY650" s="2" t="s">
        <v>239</v>
      </c>
      <c r="RZ650" s="2" t="s">
        <v>275</v>
      </c>
      <c r="SA650" s="2" t="s">
        <v>3648</v>
      </c>
      <c r="SB650" s="2" t="s">
        <v>4050</v>
      </c>
      <c r="SC650" s="2" t="s">
        <v>241</v>
      </c>
      <c r="SD650" s="2" t="s">
        <v>229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</row>
    <row r="651">
      <c r="A651" s="2" t="s">
        <v>4426</v>
      </c>
      <c r="B651" s="2" t="s">
        <v>216</v>
      </c>
      <c r="C651" s="2" t="s">
        <v>4252</v>
      </c>
      <c r="D651" s="2" t="s">
        <v>218</v>
      </c>
      <c r="E651" s="2" t="s">
        <v>219</v>
      </c>
      <c r="F651" s="2" t="s">
        <v>4408</v>
      </c>
      <c r="G651" s="2" t="s">
        <v>4409</v>
      </c>
      <c r="H651" s="2" t="s">
        <v>4410</v>
      </c>
      <c r="I651" s="2" t="s">
        <v>1434</v>
      </c>
      <c r="J651" s="2" t="s">
        <v>224</v>
      </c>
      <c r="K651" s="2" t="s">
        <v>2052</v>
      </c>
      <c r="L651" s="3">
        <v>29.81</v>
      </c>
      <c r="M651" s="3">
        <v>31.3</v>
      </c>
      <c r="N651" s="3">
        <v>69.99</v>
      </c>
      <c r="O651" s="2" t="s">
        <v>981</v>
      </c>
      <c r="P651" s="2" t="s">
        <v>964</v>
      </c>
      <c r="Q651" s="2" t="s">
        <v>228</v>
      </c>
      <c r="R651" s="2" t="s">
        <v>229</v>
      </c>
      <c r="S651" s="2" t="s">
        <v>4427</v>
      </c>
      <c r="T651" s="2" t="s">
        <v>684</v>
      </c>
      <c r="U651" s="2" t="s">
        <v>232</v>
      </c>
      <c r="V651" s="2" t="s">
        <v>1910</v>
      </c>
      <c r="W651" s="2" t="s">
        <v>1009</v>
      </c>
      <c r="X651" s="2" t="s">
        <v>686</v>
      </c>
      <c r="Y651" s="2" t="s">
        <v>2319</v>
      </c>
      <c r="Z651" s="4"/>
      <c r="AA651" s="4">
        <f>=ROUNDDOWN({0},0)</f>
      </c>
      <c r="AB651" s="5">
        <v>12</v>
      </c>
      <c r="AC651" s="2" t="s">
        <v>229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/>
      <c r="AQ651" s="8"/>
      <c r="AR651" s="4">
        <v>6</v>
      </c>
      <c r="AS651" s="8">
        <v>165.99</v>
      </c>
      <c r="AT651" s="7">
        <v>-1</v>
      </c>
      <c r="AU651" s="7">
        <v>-1</v>
      </c>
      <c r="AV651" s="4" t="s">
        <v>229</v>
      </c>
      <c r="AW651" s="8" t="s">
        <v>229</v>
      </c>
      <c r="AX651" s="4">
        <v>15</v>
      </c>
      <c r="AY651" s="8">
        <v>473.8</v>
      </c>
      <c r="AZ651" s="7" t="s">
        <v>229</v>
      </c>
      <c r="BA651" s="7" t="s">
        <v>229</v>
      </c>
      <c r="BB651" s="7"/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 t="s">
        <v>229</v>
      </c>
      <c r="BJ651" s="4"/>
      <c r="BK651" s="8"/>
      <c r="BL651" s="2" t="s">
        <v>2635</v>
      </c>
      <c r="BM651" s="7"/>
      <c r="BN651" s="7"/>
      <c r="BO651" s="4"/>
      <c r="BP651" s="8"/>
      <c r="BQ651" s="4">
        <v>2</v>
      </c>
      <c r="BR651" s="8">
        <v>68.56</v>
      </c>
      <c r="BS651" s="7">
        <v>-1</v>
      </c>
      <c r="BT651" s="7">
        <v>-1</v>
      </c>
      <c r="BU651" s="2" t="s">
        <v>239</v>
      </c>
      <c r="BV651" s="2" t="s">
        <v>275</v>
      </c>
      <c r="BW651" s="2" t="s">
        <v>229</v>
      </c>
      <c r="BX651" s="2" t="s">
        <v>1528</v>
      </c>
      <c r="BY651" s="2" t="s">
        <v>241</v>
      </c>
      <c r="BZ651" s="2" t="s">
        <v>229</v>
      </c>
      <c r="CA651" s="4"/>
      <c r="CB651" s="8"/>
      <c r="CC651" s="4">
        <v>1</v>
      </c>
      <c r="CD651" s="8">
        <v>33.8</v>
      </c>
      <c r="CE651" s="7">
        <v>-1</v>
      </c>
      <c r="CF651" s="7">
        <v>-1</v>
      </c>
      <c r="CG651" s="2" t="s">
        <v>239</v>
      </c>
      <c r="CH651" s="2" t="s">
        <v>275</v>
      </c>
      <c r="CI651" s="2" t="s">
        <v>885</v>
      </c>
      <c r="CJ651" s="2" t="s">
        <v>2671</v>
      </c>
      <c r="CK651" s="2" t="s">
        <v>241</v>
      </c>
      <c r="CL651" s="2" t="s">
        <v>229</v>
      </c>
      <c r="CM651" s="4"/>
      <c r="CN651" s="8"/>
      <c r="CO651" s="4"/>
      <c r="CP651" s="8"/>
      <c r="CQ651" s="7"/>
      <c r="CR651" s="7"/>
      <c r="CS651" s="2" t="s">
        <v>239</v>
      </c>
      <c r="CT651" s="2" t="s">
        <v>275</v>
      </c>
      <c r="CU651" s="2" t="s">
        <v>399</v>
      </c>
      <c r="CV651" s="2" t="s">
        <v>1016</v>
      </c>
      <c r="CW651" s="2" t="s">
        <v>241</v>
      </c>
      <c r="CX651" s="2" t="s">
        <v>229</v>
      </c>
      <c r="CY651" s="4"/>
      <c r="CZ651" s="8"/>
      <c r="DA651" s="4">
        <v>3</v>
      </c>
      <c r="DB651" s="8">
        <v>63.63</v>
      </c>
      <c r="DC651" s="7">
        <v>-1</v>
      </c>
      <c r="DD651" s="7">
        <v>-1</v>
      </c>
      <c r="DE651" s="2" t="s">
        <v>239</v>
      </c>
      <c r="DF651" s="2" t="s">
        <v>275</v>
      </c>
      <c r="DG651" s="2" t="s">
        <v>399</v>
      </c>
      <c r="DH651" s="2" t="s">
        <v>523</v>
      </c>
      <c r="DI651" s="2" t="s">
        <v>263</v>
      </c>
      <c r="DJ651" s="2" t="s">
        <v>229</v>
      </c>
      <c r="DK651" s="4"/>
      <c r="DL651" s="8"/>
      <c r="DM651" s="4"/>
      <c r="DN651" s="8"/>
      <c r="DO651" s="7"/>
      <c r="DP651" s="7"/>
      <c r="DQ651" s="2" t="s">
        <v>239</v>
      </c>
      <c r="DR651" s="2" t="s">
        <v>275</v>
      </c>
      <c r="DS651" s="2" t="s">
        <v>408</v>
      </c>
      <c r="DT651" s="2" t="s">
        <v>2226</v>
      </c>
      <c r="DU651" s="2" t="s">
        <v>241</v>
      </c>
      <c r="DV651" s="2" t="s">
        <v>229</v>
      </c>
      <c r="DW651" s="4"/>
      <c r="DX651" s="8"/>
      <c r="DY651" s="4"/>
      <c r="DZ651" s="8"/>
      <c r="EA651" s="7"/>
      <c r="EB651" s="7"/>
      <c r="EC651" s="2" t="s">
        <v>272</v>
      </c>
      <c r="ED651" s="2" t="s">
        <v>275</v>
      </c>
      <c r="EE651" s="2" t="s">
        <v>1544</v>
      </c>
      <c r="EF651" s="2" t="s">
        <v>229</v>
      </c>
      <c r="EG651" s="2" t="s">
        <v>263</v>
      </c>
      <c r="EH651" s="2" t="s">
        <v>229</v>
      </c>
      <c r="EI651" s="4"/>
      <c r="EJ651" s="8"/>
      <c r="EK651" s="4"/>
      <c r="EL651" s="8"/>
      <c r="EM651" s="7"/>
      <c r="EN651" s="7"/>
      <c r="EO651" s="2" t="s">
        <v>239</v>
      </c>
      <c r="EP651" s="2" t="s">
        <v>275</v>
      </c>
      <c r="EQ651" s="2" t="s">
        <v>1052</v>
      </c>
      <c r="ER651" s="2" t="s">
        <v>835</v>
      </c>
      <c r="ES651" s="2" t="s">
        <v>241</v>
      </c>
      <c r="ET651" s="2" t="s">
        <v>229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275</v>
      </c>
      <c r="FC651" s="2" t="s">
        <v>2319</v>
      </c>
      <c r="FD651" s="2" t="s">
        <v>1782</v>
      </c>
      <c r="FE651" s="2" t="s">
        <v>241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275</v>
      </c>
      <c r="FO651" s="2" t="s">
        <v>2319</v>
      </c>
      <c r="FP651" s="2" t="s">
        <v>331</v>
      </c>
      <c r="FQ651" s="2" t="s">
        <v>241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275</v>
      </c>
      <c r="GA651" s="2" t="s">
        <v>229</v>
      </c>
      <c r="GB651" s="2" t="s">
        <v>229</v>
      </c>
      <c r="GC651" s="2" t="s">
        <v>241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272</v>
      </c>
      <c r="GL651" s="2" t="s">
        <v>275</v>
      </c>
      <c r="GM651" s="2" t="s">
        <v>229</v>
      </c>
      <c r="GN651" s="2" t="s">
        <v>229</v>
      </c>
      <c r="GO651" s="2" t="s">
        <v>241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281</v>
      </c>
      <c r="GX651" s="2" t="s">
        <v>275</v>
      </c>
      <c r="GY651" s="2" t="s">
        <v>229</v>
      </c>
      <c r="GZ651" s="2" t="s">
        <v>229</v>
      </c>
      <c r="HA651" s="2" t="s">
        <v>241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266</v>
      </c>
      <c r="HJ651" s="2" t="s">
        <v>275</v>
      </c>
      <c r="HK651" s="2" t="s">
        <v>229</v>
      </c>
      <c r="HL651" s="2" t="s">
        <v>229</v>
      </c>
      <c r="HM651" s="2" t="s">
        <v>241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272</v>
      </c>
      <c r="HV651" s="2" t="s">
        <v>275</v>
      </c>
      <c r="HW651" s="2" t="s">
        <v>229</v>
      </c>
      <c r="HX651" s="2" t="s">
        <v>229</v>
      </c>
      <c r="HY651" s="2" t="s">
        <v>241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266</v>
      </c>
      <c r="IH651" s="2" t="s">
        <v>275</v>
      </c>
      <c r="II651" s="2" t="s">
        <v>229</v>
      </c>
      <c r="IJ651" s="2" t="s">
        <v>229</v>
      </c>
      <c r="IK651" s="2" t="s">
        <v>241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272</v>
      </c>
      <c r="IT651" s="2" t="s">
        <v>275</v>
      </c>
      <c r="IU651" s="2" t="s">
        <v>229</v>
      </c>
      <c r="IV651" s="2" t="s">
        <v>229</v>
      </c>
      <c r="IW651" s="2" t="s">
        <v>241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272</v>
      </c>
      <c r="JF651" s="2" t="s">
        <v>275</v>
      </c>
      <c r="JG651" s="2" t="s">
        <v>229</v>
      </c>
      <c r="JH651" s="2" t="s">
        <v>229</v>
      </c>
      <c r="JI651" s="2" t="s">
        <v>241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272</v>
      </c>
      <c r="JR651" s="2" t="s">
        <v>275</v>
      </c>
      <c r="JS651" s="2" t="s">
        <v>229</v>
      </c>
      <c r="JT651" s="2" t="s">
        <v>229</v>
      </c>
      <c r="JU651" s="2" t="s">
        <v>241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272</v>
      </c>
      <c r="KD651" s="2" t="s">
        <v>275</v>
      </c>
      <c r="KE651" s="2" t="s">
        <v>229</v>
      </c>
      <c r="KF651" s="2" t="s">
        <v>229</v>
      </c>
      <c r="KG651" s="2" t="s">
        <v>241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272</v>
      </c>
      <c r="KP651" s="2" t="s">
        <v>275</v>
      </c>
      <c r="KQ651" s="2" t="s">
        <v>229</v>
      </c>
      <c r="KR651" s="2" t="s">
        <v>229</v>
      </c>
      <c r="KS651" s="2" t="s">
        <v>241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272</v>
      </c>
      <c r="LB651" s="2" t="s">
        <v>275</v>
      </c>
      <c r="LC651" s="2" t="s">
        <v>229</v>
      </c>
      <c r="LD651" s="2" t="s">
        <v>229</v>
      </c>
      <c r="LE651" s="2" t="s">
        <v>241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229</v>
      </c>
      <c r="LN651" s="2" t="s">
        <v>229</v>
      </c>
      <c r="LO651" s="2" t="s">
        <v>229</v>
      </c>
      <c r="LP651" s="2" t="s">
        <v>229</v>
      </c>
      <c r="LQ651" s="2" t="s">
        <v>229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239</v>
      </c>
      <c r="LZ651" s="2" t="s">
        <v>275</v>
      </c>
      <c r="MA651" s="2" t="s">
        <v>408</v>
      </c>
      <c r="MB651" s="2" t="s">
        <v>2325</v>
      </c>
      <c r="MC651" s="2" t="s">
        <v>241</v>
      </c>
      <c r="MD651" s="2" t="s">
        <v>229</v>
      </c>
      <c r="ME651" s="4"/>
      <c r="MF651" s="8"/>
      <c r="MG651" s="4"/>
      <c r="MH651" s="8"/>
      <c r="MI651" s="7"/>
      <c r="MJ651" s="7"/>
      <c r="MK651" s="2" t="s">
        <v>272</v>
      </c>
      <c r="ML651" s="2" t="s">
        <v>275</v>
      </c>
      <c r="MM651" s="2" t="s">
        <v>229</v>
      </c>
      <c r="MN651" s="2" t="s">
        <v>229</v>
      </c>
      <c r="MO651" s="2" t="s">
        <v>241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267</v>
      </c>
      <c r="MX651" s="2" t="s">
        <v>275</v>
      </c>
      <c r="MY651" s="2" t="s">
        <v>229</v>
      </c>
      <c r="MZ651" s="2" t="s">
        <v>229</v>
      </c>
      <c r="NA651" s="2" t="s">
        <v>241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239</v>
      </c>
      <c r="NJ651" s="2" t="s">
        <v>275</v>
      </c>
      <c r="NK651" s="2" t="s">
        <v>4278</v>
      </c>
      <c r="NL651" s="2" t="s">
        <v>2328</v>
      </c>
      <c r="NM651" s="2" t="s">
        <v>241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272</v>
      </c>
      <c r="NV651" s="2" t="s">
        <v>275</v>
      </c>
      <c r="NW651" s="2" t="s">
        <v>229</v>
      </c>
      <c r="NX651" s="2" t="s">
        <v>229</v>
      </c>
      <c r="NY651" s="2" t="s">
        <v>241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229</v>
      </c>
      <c r="OH651" s="2" t="s">
        <v>229</v>
      </c>
      <c r="OI651" s="2" t="s">
        <v>229</v>
      </c>
      <c r="OJ651" s="2" t="s">
        <v>229</v>
      </c>
      <c r="OK651" s="2" t="s">
        <v>229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229</v>
      </c>
      <c r="OT651" s="2" t="s">
        <v>229</v>
      </c>
      <c r="OU651" s="2" t="s">
        <v>229</v>
      </c>
      <c r="OV651" s="2" t="s">
        <v>229</v>
      </c>
      <c r="OW651" s="2" t="s">
        <v>229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281</v>
      </c>
      <c r="PF651" s="2" t="s">
        <v>275</v>
      </c>
      <c r="PG651" s="2" t="s">
        <v>229</v>
      </c>
      <c r="PH651" s="2" t="s">
        <v>229</v>
      </c>
      <c r="PI651" s="2" t="s">
        <v>241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272</v>
      </c>
      <c r="PR651" s="2" t="s">
        <v>275</v>
      </c>
      <c r="PS651" s="2" t="s">
        <v>229</v>
      </c>
      <c r="PT651" s="2" t="s">
        <v>229</v>
      </c>
      <c r="PU651" s="2" t="s">
        <v>241</v>
      </c>
      <c r="PV651" s="2" t="s">
        <v>229</v>
      </c>
      <c r="PW651" s="4"/>
      <c r="PX651" s="8"/>
      <c r="PY651" s="4"/>
      <c r="PZ651" s="8"/>
      <c r="QA651" s="7"/>
      <c r="QB651" s="7"/>
      <c r="QC651" s="2" t="s">
        <v>281</v>
      </c>
      <c r="QD651" s="2" t="s">
        <v>275</v>
      </c>
      <c r="QE651" s="2" t="s">
        <v>229</v>
      </c>
      <c r="QF651" s="2" t="s">
        <v>229</v>
      </c>
      <c r="QG651" s="2" t="s">
        <v>241</v>
      </c>
      <c r="QH651" s="2" t="s">
        <v>229</v>
      </c>
      <c r="QI651" s="4"/>
      <c r="QJ651" s="8"/>
      <c r="QK651" s="4"/>
      <c r="QL651" s="8"/>
      <c r="QM651" s="7"/>
      <c r="QN651" s="7"/>
      <c r="QO651" s="2" t="s">
        <v>229</v>
      </c>
      <c r="QP651" s="2" t="s">
        <v>229</v>
      </c>
      <c r="QQ651" s="2" t="s">
        <v>229</v>
      </c>
      <c r="QR651" s="2" t="s">
        <v>229</v>
      </c>
      <c r="QS651" s="2" t="s">
        <v>229</v>
      </c>
      <c r="QT651" s="2" t="s">
        <v>229</v>
      </c>
      <c r="QU651" s="4"/>
      <c r="QV651" s="8"/>
      <c r="QW651" s="4"/>
      <c r="QX651" s="8"/>
      <c r="QY651" s="7"/>
      <c r="QZ651" s="7"/>
      <c r="RA651" s="2" t="s">
        <v>272</v>
      </c>
      <c r="RB651" s="2" t="s">
        <v>275</v>
      </c>
      <c r="RC651" s="2" t="s">
        <v>229</v>
      </c>
      <c r="RD651" s="2" t="s">
        <v>229</v>
      </c>
      <c r="RE651" s="2" t="s">
        <v>241</v>
      </c>
      <c r="RF651" s="2" t="s">
        <v>229</v>
      </c>
      <c r="RG651" s="4"/>
      <c r="RH651" s="8"/>
      <c r="RI651" s="4"/>
      <c r="RJ651" s="8"/>
      <c r="RK651" s="7"/>
      <c r="RL651" s="7"/>
      <c r="RM651" s="2" t="s">
        <v>229</v>
      </c>
      <c r="RN651" s="2" t="s">
        <v>229</v>
      </c>
      <c r="RO651" s="2" t="s">
        <v>229</v>
      </c>
      <c r="RP651" s="2" t="s">
        <v>229</v>
      </c>
      <c r="RQ651" s="2" t="s">
        <v>229</v>
      </c>
      <c r="RR651" s="2" t="s">
        <v>229</v>
      </c>
      <c r="RS651" s="4"/>
      <c r="RT651" s="8"/>
      <c r="RU651" s="4"/>
      <c r="RV651" s="8"/>
      <c r="RW651" s="7"/>
      <c r="RX651" s="7"/>
      <c r="RY651" s="2" t="s">
        <v>272</v>
      </c>
      <c r="RZ651" s="2" t="s">
        <v>275</v>
      </c>
      <c r="SA651" s="2" t="s">
        <v>229</v>
      </c>
      <c r="SB651" s="2" t="s">
        <v>229</v>
      </c>
      <c r="SC651" s="2" t="s">
        <v>241</v>
      </c>
      <c r="SD651" s="2" t="s">
        <v>229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</row>
    <row r="652">
      <c r="A652" s="2" t="s">
        <v>4428</v>
      </c>
      <c r="B652" s="2" t="s">
        <v>216</v>
      </c>
      <c r="C652" s="2" t="s">
        <v>4252</v>
      </c>
      <c r="D652" s="2" t="s">
        <v>218</v>
      </c>
      <c r="E652" s="2" t="s">
        <v>219</v>
      </c>
      <c r="F652" s="2" t="s">
        <v>4408</v>
      </c>
      <c r="G652" s="2" t="s">
        <v>4409</v>
      </c>
      <c r="H652" s="2" t="s">
        <v>4410</v>
      </c>
      <c r="I652" s="2" t="s">
        <v>1434</v>
      </c>
      <c r="J652" s="2" t="s">
        <v>285</v>
      </c>
      <c r="K652" s="2" t="s">
        <v>2052</v>
      </c>
      <c r="L652" s="3">
        <v>34.77</v>
      </c>
      <c r="M652" s="3">
        <v>36.51</v>
      </c>
      <c r="N652" s="3">
        <v>79.99</v>
      </c>
      <c r="O652" s="2" t="s">
        <v>981</v>
      </c>
      <c r="P652" s="2" t="s">
        <v>964</v>
      </c>
      <c r="Q652" s="2" t="s">
        <v>228</v>
      </c>
      <c r="R652" s="2" t="s">
        <v>229</v>
      </c>
      <c r="S652" s="2" t="s">
        <v>4427</v>
      </c>
      <c r="T652" s="2" t="s">
        <v>684</v>
      </c>
      <c r="U652" s="2" t="s">
        <v>286</v>
      </c>
      <c r="V652" s="2" t="s">
        <v>1910</v>
      </c>
      <c r="W652" s="2" t="s">
        <v>1009</v>
      </c>
      <c r="X652" s="2" t="s">
        <v>686</v>
      </c>
      <c r="Y652" s="2" t="s">
        <v>2319</v>
      </c>
      <c r="Z652" s="4"/>
      <c r="AA652" s="4">
        <f>=ROUNDDOWN({0},0)</f>
      </c>
      <c r="AB652" s="5">
        <v>0.2</v>
      </c>
      <c r="AC652" s="2" t="s">
        <v>229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/>
      <c r="AQ652" s="8"/>
      <c r="AR652" s="4">
        <v>8</v>
      </c>
      <c r="AS652" s="8">
        <v>262.74</v>
      </c>
      <c r="AT652" s="7">
        <v>-1</v>
      </c>
      <c r="AU652" s="7">
        <v>-1</v>
      </c>
      <c r="AV652" s="4" t="s">
        <v>229</v>
      </c>
      <c r="AW652" s="8" t="s">
        <v>229</v>
      </c>
      <c r="AX652" s="4" t="s">
        <v>229</v>
      </c>
      <c r="AY652" s="8" t="s">
        <v>229</v>
      </c>
      <c r="AZ652" s="7" t="s">
        <v>229</v>
      </c>
      <c r="BA652" s="7" t="s">
        <v>229</v>
      </c>
      <c r="BB652" s="7"/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 t="s">
        <v>229</v>
      </c>
      <c r="BJ652" s="4"/>
      <c r="BK652" s="8"/>
      <c r="BL652" s="2" t="s">
        <v>4429</v>
      </c>
      <c r="BM652" s="7"/>
      <c r="BN652" s="7"/>
      <c r="BO652" s="4"/>
      <c r="BP652" s="8"/>
      <c r="BQ652" s="4"/>
      <c r="BR652" s="8"/>
      <c r="BS652" s="7"/>
      <c r="BT652" s="7"/>
      <c r="BU652" s="2" t="s">
        <v>239</v>
      </c>
      <c r="BV652" s="2" t="s">
        <v>275</v>
      </c>
      <c r="BW652" s="2" t="s">
        <v>229</v>
      </c>
      <c r="BX652" s="2" t="s">
        <v>2845</v>
      </c>
      <c r="BY652" s="2" t="s">
        <v>241</v>
      </c>
      <c r="BZ652" s="2" t="s">
        <v>229</v>
      </c>
      <c r="CA652" s="4"/>
      <c r="CB652" s="8"/>
      <c r="CC652" s="4"/>
      <c r="CD652" s="8"/>
      <c r="CE652" s="7"/>
      <c r="CF652" s="7"/>
      <c r="CG652" s="2" t="s">
        <v>239</v>
      </c>
      <c r="CH652" s="2" t="s">
        <v>275</v>
      </c>
      <c r="CI652" s="2" t="s">
        <v>885</v>
      </c>
      <c r="CJ652" s="2" t="s">
        <v>1969</v>
      </c>
      <c r="CK652" s="2" t="s">
        <v>241</v>
      </c>
      <c r="CL652" s="2" t="s">
        <v>229</v>
      </c>
      <c r="CM652" s="4"/>
      <c r="CN652" s="8"/>
      <c r="CO652" s="4">
        <v>1</v>
      </c>
      <c r="CP652" s="8">
        <v>39.43</v>
      </c>
      <c r="CQ652" s="7">
        <v>-1</v>
      </c>
      <c r="CR652" s="7">
        <v>-1</v>
      </c>
      <c r="CS652" s="2" t="s">
        <v>239</v>
      </c>
      <c r="CT652" s="2" t="s">
        <v>275</v>
      </c>
      <c r="CU652" s="2" t="s">
        <v>399</v>
      </c>
      <c r="CV652" s="2" t="s">
        <v>368</v>
      </c>
      <c r="CW652" s="2" t="s">
        <v>241</v>
      </c>
      <c r="CX652" s="2" t="s">
        <v>229</v>
      </c>
      <c r="CY652" s="4"/>
      <c r="CZ652" s="8"/>
      <c r="DA652" s="4">
        <v>3</v>
      </c>
      <c r="DB652" s="8">
        <v>76.35</v>
      </c>
      <c r="DC652" s="7">
        <v>-1</v>
      </c>
      <c r="DD652" s="7">
        <v>-1</v>
      </c>
      <c r="DE652" s="2" t="s">
        <v>239</v>
      </c>
      <c r="DF652" s="2" t="s">
        <v>275</v>
      </c>
      <c r="DG652" s="2" t="s">
        <v>399</v>
      </c>
      <c r="DH652" s="2" t="s">
        <v>2323</v>
      </c>
      <c r="DI652" s="2" t="s">
        <v>263</v>
      </c>
      <c r="DJ652" s="2" t="s">
        <v>229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275</v>
      </c>
      <c r="DS652" s="2" t="s">
        <v>408</v>
      </c>
      <c r="DT652" s="2" t="s">
        <v>3739</v>
      </c>
      <c r="DU652" s="2" t="s">
        <v>241</v>
      </c>
      <c r="DV652" s="2" t="s">
        <v>229</v>
      </c>
      <c r="DW652" s="4"/>
      <c r="DX652" s="8"/>
      <c r="DY652" s="4"/>
      <c r="DZ652" s="8"/>
      <c r="EA652" s="7"/>
      <c r="EB652" s="7"/>
      <c r="EC652" s="2" t="s">
        <v>272</v>
      </c>
      <c r="ED652" s="2" t="s">
        <v>275</v>
      </c>
      <c r="EE652" s="2" t="s">
        <v>334</v>
      </c>
      <c r="EF652" s="2" t="s">
        <v>229</v>
      </c>
      <c r="EG652" s="2" t="s">
        <v>263</v>
      </c>
      <c r="EH652" s="2" t="s">
        <v>229</v>
      </c>
      <c r="EI652" s="4"/>
      <c r="EJ652" s="8"/>
      <c r="EK652" s="4">
        <v>2</v>
      </c>
      <c r="EL652" s="8">
        <v>76.66</v>
      </c>
      <c r="EM652" s="7">
        <v>-1</v>
      </c>
      <c r="EN652" s="7">
        <v>-1</v>
      </c>
      <c r="EO652" s="2" t="s">
        <v>239</v>
      </c>
      <c r="EP652" s="2" t="s">
        <v>275</v>
      </c>
      <c r="EQ652" s="2" t="s">
        <v>1052</v>
      </c>
      <c r="ER652" s="2" t="s">
        <v>1057</v>
      </c>
      <c r="ES652" s="2" t="s">
        <v>241</v>
      </c>
      <c r="ET652" s="2" t="s">
        <v>229</v>
      </c>
      <c r="EU652" s="4"/>
      <c r="EV652" s="8"/>
      <c r="EW652" s="4">
        <v>2</v>
      </c>
      <c r="EX652" s="8">
        <v>70.3</v>
      </c>
      <c r="EY652" s="7">
        <v>-1</v>
      </c>
      <c r="EZ652" s="7">
        <v>-1</v>
      </c>
      <c r="FA652" s="2" t="s">
        <v>239</v>
      </c>
      <c r="FB652" s="2" t="s">
        <v>275</v>
      </c>
      <c r="FC652" s="2" t="s">
        <v>2319</v>
      </c>
      <c r="FD652" s="2" t="s">
        <v>368</v>
      </c>
      <c r="FE652" s="2" t="s">
        <v>241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275</v>
      </c>
      <c r="FO652" s="2" t="s">
        <v>2319</v>
      </c>
      <c r="FP652" s="2" t="s">
        <v>3563</v>
      </c>
      <c r="FQ652" s="2" t="s">
        <v>241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229</v>
      </c>
      <c r="FZ652" s="2" t="s">
        <v>229</v>
      </c>
      <c r="GA652" s="2" t="s">
        <v>229</v>
      </c>
      <c r="GB652" s="2" t="s">
        <v>229</v>
      </c>
      <c r="GC652" s="2" t="s">
        <v>229</v>
      </c>
      <c r="GD652" s="2" t="s">
        <v>229</v>
      </c>
      <c r="GE652" s="4"/>
      <c r="GF652" s="8"/>
      <c r="GG652" s="4"/>
      <c r="GH652" s="8"/>
      <c r="GI652" s="7"/>
      <c r="GJ652" s="7"/>
      <c r="GK652" s="2" t="s">
        <v>272</v>
      </c>
      <c r="GL652" s="2" t="s">
        <v>275</v>
      </c>
      <c r="GM652" s="2" t="s">
        <v>229</v>
      </c>
      <c r="GN652" s="2" t="s">
        <v>229</v>
      </c>
      <c r="GO652" s="2" t="s">
        <v>241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281</v>
      </c>
      <c r="GX652" s="2" t="s">
        <v>275</v>
      </c>
      <c r="GY652" s="2" t="s">
        <v>229</v>
      </c>
      <c r="GZ652" s="2" t="s">
        <v>229</v>
      </c>
      <c r="HA652" s="2" t="s">
        <v>241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266</v>
      </c>
      <c r="HJ652" s="2" t="s">
        <v>275</v>
      </c>
      <c r="HK652" s="2" t="s">
        <v>229</v>
      </c>
      <c r="HL652" s="2" t="s">
        <v>229</v>
      </c>
      <c r="HM652" s="2" t="s">
        <v>241</v>
      </c>
      <c r="HN652" s="2" t="s">
        <v>229</v>
      </c>
      <c r="HO652" s="4"/>
      <c r="HP652" s="8"/>
      <c r="HQ652" s="4"/>
      <c r="HR652" s="8"/>
      <c r="HS652" s="7"/>
      <c r="HT652" s="7"/>
      <c r="HU652" s="2" t="s">
        <v>272</v>
      </c>
      <c r="HV652" s="2" t="s">
        <v>275</v>
      </c>
      <c r="HW652" s="2" t="s">
        <v>229</v>
      </c>
      <c r="HX652" s="2" t="s">
        <v>229</v>
      </c>
      <c r="HY652" s="2" t="s">
        <v>241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266</v>
      </c>
      <c r="IH652" s="2" t="s">
        <v>275</v>
      </c>
      <c r="II652" s="2" t="s">
        <v>229</v>
      </c>
      <c r="IJ652" s="2" t="s">
        <v>229</v>
      </c>
      <c r="IK652" s="2" t="s">
        <v>241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272</v>
      </c>
      <c r="IT652" s="2" t="s">
        <v>275</v>
      </c>
      <c r="IU652" s="2" t="s">
        <v>229</v>
      </c>
      <c r="IV652" s="2" t="s">
        <v>229</v>
      </c>
      <c r="IW652" s="2" t="s">
        <v>241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272</v>
      </c>
      <c r="JF652" s="2" t="s">
        <v>275</v>
      </c>
      <c r="JG652" s="2" t="s">
        <v>229</v>
      </c>
      <c r="JH652" s="2" t="s">
        <v>229</v>
      </c>
      <c r="JI652" s="2" t="s">
        <v>241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272</v>
      </c>
      <c r="JR652" s="2" t="s">
        <v>275</v>
      </c>
      <c r="JS652" s="2" t="s">
        <v>229</v>
      </c>
      <c r="JT652" s="2" t="s">
        <v>229</v>
      </c>
      <c r="JU652" s="2" t="s">
        <v>241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272</v>
      </c>
      <c r="KD652" s="2" t="s">
        <v>275</v>
      </c>
      <c r="KE652" s="2" t="s">
        <v>229</v>
      </c>
      <c r="KF652" s="2" t="s">
        <v>229</v>
      </c>
      <c r="KG652" s="2" t="s">
        <v>241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272</v>
      </c>
      <c r="KP652" s="2" t="s">
        <v>275</v>
      </c>
      <c r="KQ652" s="2" t="s">
        <v>229</v>
      </c>
      <c r="KR652" s="2" t="s">
        <v>229</v>
      </c>
      <c r="KS652" s="2" t="s">
        <v>241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272</v>
      </c>
      <c r="LB652" s="2" t="s">
        <v>275</v>
      </c>
      <c r="LC652" s="2" t="s">
        <v>229</v>
      </c>
      <c r="LD652" s="2" t="s">
        <v>229</v>
      </c>
      <c r="LE652" s="2" t="s">
        <v>241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229</v>
      </c>
      <c r="LN652" s="2" t="s">
        <v>229</v>
      </c>
      <c r="LO652" s="2" t="s">
        <v>229</v>
      </c>
      <c r="LP652" s="2" t="s">
        <v>229</v>
      </c>
      <c r="LQ652" s="2" t="s">
        <v>229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239</v>
      </c>
      <c r="LZ652" s="2" t="s">
        <v>275</v>
      </c>
      <c r="MA652" s="2" t="s">
        <v>408</v>
      </c>
      <c r="MB652" s="2" t="s">
        <v>1965</v>
      </c>
      <c r="MC652" s="2" t="s">
        <v>241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272</v>
      </c>
      <c r="ML652" s="2" t="s">
        <v>275</v>
      </c>
      <c r="MM652" s="2" t="s">
        <v>229</v>
      </c>
      <c r="MN652" s="2" t="s">
        <v>229</v>
      </c>
      <c r="MO652" s="2" t="s">
        <v>241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267</v>
      </c>
      <c r="MX652" s="2" t="s">
        <v>275</v>
      </c>
      <c r="MY652" s="2" t="s">
        <v>229</v>
      </c>
      <c r="MZ652" s="2" t="s">
        <v>229</v>
      </c>
      <c r="NA652" s="2" t="s">
        <v>241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239</v>
      </c>
      <c r="NJ652" s="2" t="s">
        <v>275</v>
      </c>
      <c r="NK652" s="2" t="s">
        <v>4278</v>
      </c>
      <c r="NL652" s="2" t="s">
        <v>2670</v>
      </c>
      <c r="NM652" s="2" t="s">
        <v>241</v>
      </c>
      <c r="NN652" s="2" t="s">
        <v>229</v>
      </c>
      <c r="NO652" s="4"/>
      <c r="NP652" s="8"/>
      <c r="NQ652" s="4"/>
      <c r="NR652" s="8"/>
      <c r="NS652" s="7"/>
      <c r="NT652" s="7"/>
      <c r="NU652" s="2" t="s">
        <v>272</v>
      </c>
      <c r="NV652" s="2" t="s">
        <v>275</v>
      </c>
      <c r="NW652" s="2" t="s">
        <v>229</v>
      </c>
      <c r="NX652" s="2" t="s">
        <v>229</v>
      </c>
      <c r="NY652" s="2" t="s">
        <v>241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229</v>
      </c>
      <c r="OH652" s="2" t="s">
        <v>229</v>
      </c>
      <c r="OI652" s="2" t="s">
        <v>229</v>
      </c>
      <c r="OJ652" s="2" t="s">
        <v>229</v>
      </c>
      <c r="OK652" s="2" t="s">
        <v>229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229</v>
      </c>
      <c r="OT652" s="2" t="s">
        <v>229</v>
      </c>
      <c r="OU652" s="2" t="s">
        <v>229</v>
      </c>
      <c r="OV652" s="2" t="s">
        <v>229</v>
      </c>
      <c r="OW652" s="2" t="s">
        <v>229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281</v>
      </c>
      <c r="PF652" s="2" t="s">
        <v>275</v>
      </c>
      <c r="PG652" s="2" t="s">
        <v>229</v>
      </c>
      <c r="PH652" s="2" t="s">
        <v>229</v>
      </c>
      <c r="PI652" s="2" t="s">
        <v>241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272</v>
      </c>
      <c r="PR652" s="2" t="s">
        <v>275</v>
      </c>
      <c r="PS652" s="2" t="s">
        <v>229</v>
      </c>
      <c r="PT652" s="2" t="s">
        <v>229</v>
      </c>
      <c r="PU652" s="2" t="s">
        <v>241</v>
      </c>
      <c r="PV652" s="2" t="s">
        <v>229</v>
      </c>
      <c r="PW652" s="4"/>
      <c r="PX652" s="8"/>
      <c r="PY652" s="4"/>
      <c r="PZ652" s="8"/>
      <c r="QA652" s="7"/>
      <c r="QB652" s="7"/>
      <c r="QC652" s="2" t="s">
        <v>281</v>
      </c>
      <c r="QD652" s="2" t="s">
        <v>275</v>
      </c>
      <c r="QE652" s="2" t="s">
        <v>229</v>
      </c>
      <c r="QF652" s="2" t="s">
        <v>229</v>
      </c>
      <c r="QG652" s="2" t="s">
        <v>241</v>
      </c>
      <c r="QH652" s="2" t="s">
        <v>229</v>
      </c>
      <c r="QI652" s="4"/>
      <c r="QJ652" s="8"/>
      <c r="QK652" s="4"/>
      <c r="QL652" s="8"/>
      <c r="QM652" s="7"/>
      <c r="QN652" s="7"/>
      <c r="QO652" s="2" t="s">
        <v>229</v>
      </c>
      <c r="QP652" s="2" t="s">
        <v>229</v>
      </c>
      <c r="QQ652" s="2" t="s">
        <v>229</v>
      </c>
      <c r="QR652" s="2" t="s">
        <v>229</v>
      </c>
      <c r="QS652" s="2" t="s">
        <v>229</v>
      </c>
      <c r="QT652" s="2" t="s">
        <v>229</v>
      </c>
      <c r="QU652" s="4"/>
      <c r="QV652" s="8"/>
      <c r="QW652" s="4"/>
      <c r="QX652" s="8"/>
      <c r="QY652" s="7"/>
      <c r="QZ652" s="7"/>
      <c r="RA652" s="2" t="s">
        <v>272</v>
      </c>
      <c r="RB652" s="2" t="s">
        <v>275</v>
      </c>
      <c r="RC652" s="2" t="s">
        <v>229</v>
      </c>
      <c r="RD652" s="2" t="s">
        <v>229</v>
      </c>
      <c r="RE652" s="2" t="s">
        <v>241</v>
      </c>
      <c r="RF652" s="2" t="s">
        <v>229</v>
      </c>
      <c r="RG652" s="4"/>
      <c r="RH652" s="8"/>
      <c r="RI652" s="4"/>
      <c r="RJ652" s="8"/>
      <c r="RK652" s="7"/>
      <c r="RL652" s="7"/>
      <c r="RM652" s="2" t="s">
        <v>229</v>
      </c>
      <c r="RN652" s="2" t="s">
        <v>229</v>
      </c>
      <c r="RO652" s="2" t="s">
        <v>229</v>
      </c>
      <c r="RP652" s="2" t="s">
        <v>229</v>
      </c>
      <c r="RQ652" s="2" t="s">
        <v>229</v>
      </c>
      <c r="RR652" s="2" t="s">
        <v>229</v>
      </c>
      <c r="RS652" s="4"/>
      <c r="RT652" s="8"/>
      <c r="RU652" s="4"/>
      <c r="RV652" s="8"/>
      <c r="RW652" s="7"/>
      <c r="RX652" s="7"/>
      <c r="RY652" s="2" t="s">
        <v>272</v>
      </c>
      <c r="RZ652" s="2" t="s">
        <v>275</v>
      </c>
      <c r="SA652" s="2" t="s">
        <v>229</v>
      </c>
      <c r="SB652" s="2" t="s">
        <v>229</v>
      </c>
      <c r="SC652" s="2" t="s">
        <v>241</v>
      </c>
      <c r="SD652" s="2" t="s">
        <v>229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</row>
    <row r="653">
      <c r="A653" s="2" t="s">
        <v>4430</v>
      </c>
      <c r="B653" s="2" t="s">
        <v>216</v>
      </c>
      <c r="C653" s="2" t="s">
        <v>4252</v>
      </c>
      <c r="D653" s="2" t="s">
        <v>218</v>
      </c>
      <c r="E653" s="2" t="s">
        <v>219</v>
      </c>
      <c r="F653" s="2" t="s">
        <v>4408</v>
      </c>
      <c r="G653" s="2" t="s">
        <v>4409</v>
      </c>
      <c r="H653" s="2" t="s">
        <v>4410</v>
      </c>
      <c r="I653" s="2" t="s">
        <v>1434</v>
      </c>
      <c r="J653" s="2" t="s">
        <v>312</v>
      </c>
      <c r="K653" s="2" t="s">
        <v>2052</v>
      </c>
      <c r="L653" s="3">
        <v>39.74</v>
      </c>
      <c r="M653" s="3">
        <v>41.73</v>
      </c>
      <c r="N653" s="3">
        <v>89.99</v>
      </c>
      <c r="O653" s="2" t="s">
        <v>963</v>
      </c>
      <c r="P653" s="2" t="s">
        <v>964</v>
      </c>
      <c r="Q653" s="2" t="s">
        <v>228</v>
      </c>
      <c r="R653" s="2" t="s">
        <v>229</v>
      </c>
      <c r="S653" s="2" t="s">
        <v>4427</v>
      </c>
      <c r="T653" s="2" t="s">
        <v>684</v>
      </c>
      <c r="U653" s="2" t="s">
        <v>286</v>
      </c>
      <c r="V653" s="2" t="s">
        <v>1910</v>
      </c>
      <c r="W653" s="2" t="s">
        <v>1009</v>
      </c>
      <c r="X653" s="2" t="s">
        <v>686</v>
      </c>
      <c r="Y653" s="2" t="s">
        <v>2319</v>
      </c>
      <c r="Z653" s="4"/>
      <c r="AA653" s="4">
        <f>=ROUNDDOWN({0},0)</f>
      </c>
      <c r="AB653" s="5">
        <v>0.3</v>
      </c>
      <c r="AC653" s="2" t="s">
        <v>229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/>
      <c r="AQ653" s="8"/>
      <c r="AR653" s="4">
        <v>1</v>
      </c>
      <c r="AS653" s="8">
        <v>45.07</v>
      </c>
      <c r="AT653" s="7">
        <v>-1</v>
      </c>
      <c r="AU653" s="7">
        <v>-1</v>
      </c>
      <c r="AV653" s="4" t="s">
        <v>229</v>
      </c>
      <c r="AW653" s="8" t="s">
        <v>229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/>
      <c r="BC653" s="4" t="s">
        <v>229</v>
      </c>
      <c r="BD653" s="8" t="s">
        <v>229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 t="s">
        <v>229</v>
      </c>
      <c r="BJ653" s="4"/>
      <c r="BK653" s="8"/>
      <c r="BL653" s="2" t="s">
        <v>18</v>
      </c>
      <c r="BM653" s="7"/>
      <c r="BN653" s="7"/>
      <c r="BO653" s="4"/>
      <c r="BP653" s="8"/>
      <c r="BQ653" s="4"/>
      <c r="BR653" s="8"/>
      <c r="BS653" s="7"/>
      <c r="BT653" s="7"/>
      <c r="BU653" s="2" t="s">
        <v>239</v>
      </c>
      <c r="BV653" s="2" t="s">
        <v>275</v>
      </c>
      <c r="BW653" s="2" t="s">
        <v>229</v>
      </c>
      <c r="BX653" s="2" t="s">
        <v>2847</v>
      </c>
      <c r="BY653" s="2" t="s">
        <v>241</v>
      </c>
      <c r="BZ653" s="2" t="s">
        <v>229</v>
      </c>
      <c r="CA653" s="4"/>
      <c r="CB653" s="8"/>
      <c r="CC653" s="4"/>
      <c r="CD653" s="8"/>
      <c r="CE653" s="7"/>
      <c r="CF653" s="7"/>
      <c r="CG653" s="2" t="s">
        <v>239</v>
      </c>
      <c r="CH653" s="2" t="s">
        <v>275</v>
      </c>
      <c r="CI653" s="2" t="s">
        <v>885</v>
      </c>
      <c r="CJ653" s="2" t="s">
        <v>2370</v>
      </c>
      <c r="CK653" s="2" t="s">
        <v>241</v>
      </c>
      <c r="CL653" s="2" t="s">
        <v>229</v>
      </c>
      <c r="CM653" s="4"/>
      <c r="CN653" s="8"/>
      <c r="CO653" s="4">
        <v>1</v>
      </c>
      <c r="CP653" s="8">
        <v>45.07</v>
      </c>
      <c r="CQ653" s="7">
        <v>-1</v>
      </c>
      <c r="CR653" s="7">
        <v>-1</v>
      </c>
      <c r="CS653" s="2" t="s">
        <v>239</v>
      </c>
      <c r="CT653" s="2" t="s">
        <v>275</v>
      </c>
      <c r="CU653" s="2" t="s">
        <v>399</v>
      </c>
      <c r="CV653" s="2" t="s">
        <v>2332</v>
      </c>
      <c r="CW653" s="2" t="s">
        <v>241</v>
      </c>
      <c r="CX653" s="2" t="s">
        <v>229</v>
      </c>
      <c r="CY653" s="4"/>
      <c r="CZ653" s="8"/>
      <c r="DA653" s="4"/>
      <c r="DB653" s="8"/>
      <c r="DC653" s="7"/>
      <c r="DD653" s="7"/>
      <c r="DE653" s="2" t="s">
        <v>239</v>
      </c>
      <c r="DF653" s="2" t="s">
        <v>275</v>
      </c>
      <c r="DG653" s="2" t="s">
        <v>399</v>
      </c>
      <c r="DH653" s="2" t="s">
        <v>2692</v>
      </c>
      <c r="DI653" s="2" t="s">
        <v>263</v>
      </c>
      <c r="DJ653" s="2" t="s">
        <v>229</v>
      </c>
      <c r="DK653" s="4"/>
      <c r="DL653" s="8"/>
      <c r="DM653" s="4"/>
      <c r="DN653" s="8"/>
      <c r="DO653" s="7"/>
      <c r="DP653" s="7"/>
      <c r="DQ653" s="2" t="s">
        <v>239</v>
      </c>
      <c r="DR653" s="2" t="s">
        <v>275</v>
      </c>
      <c r="DS653" s="2" t="s">
        <v>408</v>
      </c>
      <c r="DT653" s="2" t="s">
        <v>382</v>
      </c>
      <c r="DU653" s="2" t="s">
        <v>241</v>
      </c>
      <c r="DV653" s="2" t="s">
        <v>229</v>
      </c>
      <c r="DW653" s="4"/>
      <c r="DX653" s="8"/>
      <c r="DY653" s="4"/>
      <c r="DZ653" s="8"/>
      <c r="EA653" s="7"/>
      <c r="EB653" s="7"/>
      <c r="EC653" s="2" t="s">
        <v>272</v>
      </c>
      <c r="ED653" s="2" t="s">
        <v>275</v>
      </c>
      <c r="EE653" s="2" t="s">
        <v>334</v>
      </c>
      <c r="EF653" s="2" t="s">
        <v>229</v>
      </c>
      <c r="EG653" s="2" t="s">
        <v>263</v>
      </c>
      <c r="EH653" s="2" t="s">
        <v>229</v>
      </c>
      <c r="EI653" s="4"/>
      <c r="EJ653" s="8"/>
      <c r="EK653" s="4"/>
      <c r="EL653" s="8"/>
      <c r="EM653" s="7"/>
      <c r="EN653" s="7"/>
      <c r="EO653" s="2" t="s">
        <v>239</v>
      </c>
      <c r="EP653" s="2" t="s">
        <v>275</v>
      </c>
      <c r="EQ653" s="2" t="s">
        <v>1052</v>
      </c>
      <c r="ER653" s="2" t="s">
        <v>1057</v>
      </c>
      <c r="ES653" s="2" t="s">
        <v>241</v>
      </c>
      <c r="ET653" s="2" t="s">
        <v>229</v>
      </c>
      <c r="EU653" s="4"/>
      <c r="EV653" s="8"/>
      <c r="EW653" s="4"/>
      <c r="EX653" s="8"/>
      <c r="EY653" s="7"/>
      <c r="EZ653" s="7"/>
      <c r="FA653" s="2" t="s">
        <v>239</v>
      </c>
      <c r="FB653" s="2" t="s">
        <v>275</v>
      </c>
      <c r="FC653" s="2" t="s">
        <v>2319</v>
      </c>
      <c r="FD653" s="2" t="s">
        <v>1963</v>
      </c>
      <c r="FE653" s="2" t="s">
        <v>241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275</v>
      </c>
      <c r="FO653" s="2" t="s">
        <v>2319</v>
      </c>
      <c r="FP653" s="2" t="s">
        <v>2690</v>
      </c>
      <c r="FQ653" s="2" t="s">
        <v>241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229</v>
      </c>
      <c r="FZ653" s="2" t="s">
        <v>229</v>
      </c>
      <c r="GA653" s="2" t="s">
        <v>229</v>
      </c>
      <c r="GB653" s="2" t="s">
        <v>229</v>
      </c>
      <c r="GC653" s="2" t="s">
        <v>229</v>
      </c>
      <c r="GD653" s="2" t="s">
        <v>229</v>
      </c>
      <c r="GE653" s="4"/>
      <c r="GF653" s="8"/>
      <c r="GG653" s="4"/>
      <c r="GH653" s="8"/>
      <c r="GI653" s="7"/>
      <c r="GJ653" s="7"/>
      <c r="GK653" s="2" t="s">
        <v>272</v>
      </c>
      <c r="GL653" s="2" t="s">
        <v>275</v>
      </c>
      <c r="GM653" s="2" t="s">
        <v>229</v>
      </c>
      <c r="GN653" s="2" t="s">
        <v>229</v>
      </c>
      <c r="GO653" s="2" t="s">
        <v>241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281</v>
      </c>
      <c r="GX653" s="2" t="s">
        <v>275</v>
      </c>
      <c r="GY653" s="2" t="s">
        <v>229</v>
      </c>
      <c r="GZ653" s="2" t="s">
        <v>229</v>
      </c>
      <c r="HA653" s="2" t="s">
        <v>241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266</v>
      </c>
      <c r="HJ653" s="2" t="s">
        <v>275</v>
      </c>
      <c r="HK653" s="2" t="s">
        <v>229</v>
      </c>
      <c r="HL653" s="2" t="s">
        <v>229</v>
      </c>
      <c r="HM653" s="2" t="s">
        <v>241</v>
      </c>
      <c r="HN653" s="2" t="s">
        <v>229</v>
      </c>
      <c r="HO653" s="4"/>
      <c r="HP653" s="8"/>
      <c r="HQ653" s="4"/>
      <c r="HR653" s="8"/>
      <c r="HS653" s="7"/>
      <c r="HT653" s="7"/>
      <c r="HU653" s="2" t="s">
        <v>272</v>
      </c>
      <c r="HV653" s="2" t="s">
        <v>275</v>
      </c>
      <c r="HW653" s="2" t="s">
        <v>229</v>
      </c>
      <c r="HX653" s="2" t="s">
        <v>229</v>
      </c>
      <c r="HY653" s="2" t="s">
        <v>241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266</v>
      </c>
      <c r="IH653" s="2" t="s">
        <v>275</v>
      </c>
      <c r="II653" s="2" t="s">
        <v>229</v>
      </c>
      <c r="IJ653" s="2" t="s">
        <v>229</v>
      </c>
      <c r="IK653" s="2" t="s">
        <v>241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272</v>
      </c>
      <c r="IT653" s="2" t="s">
        <v>275</v>
      </c>
      <c r="IU653" s="2" t="s">
        <v>229</v>
      </c>
      <c r="IV653" s="2" t="s">
        <v>229</v>
      </c>
      <c r="IW653" s="2" t="s">
        <v>241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267</v>
      </c>
      <c r="JF653" s="2" t="s">
        <v>275</v>
      </c>
      <c r="JG653" s="2" t="s">
        <v>229</v>
      </c>
      <c r="JH653" s="2" t="s">
        <v>229</v>
      </c>
      <c r="JI653" s="2" t="s">
        <v>241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272</v>
      </c>
      <c r="JR653" s="2" t="s">
        <v>275</v>
      </c>
      <c r="JS653" s="2" t="s">
        <v>229</v>
      </c>
      <c r="JT653" s="2" t="s">
        <v>229</v>
      </c>
      <c r="JU653" s="2" t="s">
        <v>241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272</v>
      </c>
      <c r="KD653" s="2" t="s">
        <v>275</v>
      </c>
      <c r="KE653" s="2" t="s">
        <v>229</v>
      </c>
      <c r="KF653" s="2" t="s">
        <v>229</v>
      </c>
      <c r="KG653" s="2" t="s">
        <v>241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272</v>
      </c>
      <c r="KP653" s="2" t="s">
        <v>275</v>
      </c>
      <c r="KQ653" s="2" t="s">
        <v>229</v>
      </c>
      <c r="KR653" s="2" t="s">
        <v>229</v>
      </c>
      <c r="KS653" s="2" t="s">
        <v>241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272</v>
      </c>
      <c r="LB653" s="2" t="s">
        <v>275</v>
      </c>
      <c r="LC653" s="2" t="s">
        <v>229</v>
      </c>
      <c r="LD653" s="2" t="s">
        <v>229</v>
      </c>
      <c r="LE653" s="2" t="s">
        <v>241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229</v>
      </c>
      <c r="LN653" s="2" t="s">
        <v>229</v>
      </c>
      <c r="LO653" s="2" t="s">
        <v>229</v>
      </c>
      <c r="LP653" s="2" t="s">
        <v>229</v>
      </c>
      <c r="LQ653" s="2" t="s">
        <v>229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239</v>
      </c>
      <c r="LZ653" s="2" t="s">
        <v>275</v>
      </c>
      <c r="MA653" s="2" t="s">
        <v>408</v>
      </c>
      <c r="MB653" s="2" t="s">
        <v>1022</v>
      </c>
      <c r="MC653" s="2" t="s">
        <v>241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272</v>
      </c>
      <c r="ML653" s="2" t="s">
        <v>275</v>
      </c>
      <c r="MM653" s="2" t="s">
        <v>229</v>
      </c>
      <c r="MN653" s="2" t="s">
        <v>229</v>
      </c>
      <c r="MO653" s="2" t="s">
        <v>241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239</v>
      </c>
      <c r="MX653" s="2" t="s">
        <v>275</v>
      </c>
      <c r="MY653" s="2" t="s">
        <v>2965</v>
      </c>
      <c r="MZ653" s="2" t="s">
        <v>229</v>
      </c>
      <c r="NA653" s="2" t="s">
        <v>241</v>
      </c>
      <c r="NB653" s="2" t="s">
        <v>229</v>
      </c>
      <c r="NC653" s="4"/>
      <c r="ND653" s="8"/>
      <c r="NE653" s="4"/>
      <c r="NF653" s="8"/>
      <c r="NG653" s="7"/>
      <c r="NH653" s="7"/>
      <c r="NI653" s="2" t="s">
        <v>239</v>
      </c>
      <c r="NJ653" s="2" t="s">
        <v>275</v>
      </c>
      <c r="NK653" s="2" t="s">
        <v>4278</v>
      </c>
      <c r="NL653" s="2" t="s">
        <v>4431</v>
      </c>
      <c r="NM653" s="2" t="s">
        <v>241</v>
      </c>
      <c r="NN653" s="2" t="s">
        <v>229</v>
      </c>
      <c r="NO653" s="4"/>
      <c r="NP653" s="8"/>
      <c r="NQ653" s="4"/>
      <c r="NR653" s="8"/>
      <c r="NS653" s="7"/>
      <c r="NT653" s="7"/>
      <c r="NU653" s="2" t="s">
        <v>272</v>
      </c>
      <c r="NV653" s="2" t="s">
        <v>275</v>
      </c>
      <c r="NW653" s="2" t="s">
        <v>229</v>
      </c>
      <c r="NX653" s="2" t="s">
        <v>229</v>
      </c>
      <c r="NY653" s="2" t="s">
        <v>241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229</v>
      </c>
      <c r="OH653" s="2" t="s">
        <v>229</v>
      </c>
      <c r="OI653" s="2" t="s">
        <v>229</v>
      </c>
      <c r="OJ653" s="2" t="s">
        <v>229</v>
      </c>
      <c r="OK653" s="2" t="s">
        <v>229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229</v>
      </c>
      <c r="OT653" s="2" t="s">
        <v>229</v>
      </c>
      <c r="OU653" s="2" t="s">
        <v>229</v>
      </c>
      <c r="OV653" s="2" t="s">
        <v>229</v>
      </c>
      <c r="OW653" s="2" t="s">
        <v>229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281</v>
      </c>
      <c r="PF653" s="2" t="s">
        <v>275</v>
      </c>
      <c r="PG653" s="2" t="s">
        <v>229</v>
      </c>
      <c r="PH653" s="2" t="s">
        <v>229</v>
      </c>
      <c r="PI653" s="2" t="s">
        <v>241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272</v>
      </c>
      <c r="PR653" s="2" t="s">
        <v>275</v>
      </c>
      <c r="PS653" s="2" t="s">
        <v>229</v>
      </c>
      <c r="PT653" s="2" t="s">
        <v>229</v>
      </c>
      <c r="PU653" s="2" t="s">
        <v>241</v>
      </c>
      <c r="PV653" s="2" t="s">
        <v>229</v>
      </c>
      <c r="PW653" s="4"/>
      <c r="PX653" s="8"/>
      <c r="PY653" s="4"/>
      <c r="PZ653" s="8"/>
      <c r="QA653" s="7"/>
      <c r="QB653" s="7"/>
      <c r="QC653" s="2" t="s">
        <v>281</v>
      </c>
      <c r="QD653" s="2" t="s">
        <v>275</v>
      </c>
      <c r="QE653" s="2" t="s">
        <v>229</v>
      </c>
      <c r="QF653" s="2" t="s">
        <v>229</v>
      </c>
      <c r="QG653" s="2" t="s">
        <v>241</v>
      </c>
      <c r="QH653" s="2" t="s">
        <v>229</v>
      </c>
      <c r="QI653" s="4"/>
      <c r="QJ653" s="8"/>
      <c r="QK653" s="4"/>
      <c r="QL653" s="8"/>
      <c r="QM653" s="7"/>
      <c r="QN653" s="7"/>
      <c r="QO653" s="2" t="s">
        <v>229</v>
      </c>
      <c r="QP653" s="2" t="s">
        <v>229</v>
      </c>
      <c r="QQ653" s="2" t="s">
        <v>229</v>
      </c>
      <c r="QR653" s="2" t="s">
        <v>229</v>
      </c>
      <c r="QS653" s="2" t="s">
        <v>229</v>
      </c>
      <c r="QT653" s="2" t="s">
        <v>229</v>
      </c>
      <c r="QU653" s="4"/>
      <c r="QV653" s="8"/>
      <c r="QW653" s="4"/>
      <c r="QX653" s="8"/>
      <c r="QY653" s="7"/>
      <c r="QZ653" s="7"/>
      <c r="RA653" s="2" t="s">
        <v>272</v>
      </c>
      <c r="RB653" s="2" t="s">
        <v>275</v>
      </c>
      <c r="RC653" s="2" t="s">
        <v>229</v>
      </c>
      <c r="RD653" s="2" t="s">
        <v>229</v>
      </c>
      <c r="RE653" s="2" t="s">
        <v>241</v>
      </c>
      <c r="RF653" s="2" t="s">
        <v>229</v>
      </c>
      <c r="RG653" s="4"/>
      <c r="RH653" s="8"/>
      <c r="RI653" s="4"/>
      <c r="RJ653" s="8"/>
      <c r="RK653" s="7"/>
      <c r="RL653" s="7"/>
      <c r="RM653" s="2" t="s">
        <v>229</v>
      </c>
      <c r="RN653" s="2" t="s">
        <v>229</v>
      </c>
      <c r="RO653" s="2" t="s">
        <v>229</v>
      </c>
      <c r="RP653" s="2" t="s">
        <v>229</v>
      </c>
      <c r="RQ653" s="2" t="s">
        <v>229</v>
      </c>
      <c r="RR653" s="2" t="s">
        <v>229</v>
      </c>
      <c r="RS653" s="4"/>
      <c r="RT653" s="8"/>
      <c r="RU653" s="4"/>
      <c r="RV653" s="8"/>
      <c r="RW653" s="7"/>
      <c r="RX653" s="7"/>
      <c r="RY653" s="2" t="s">
        <v>272</v>
      </c>
      <c r="RZ653" s="2" t="s">
        <v>275</v>
      </c>
      <c r="SA653" s="2" t="s">
        <v>229</v>
      </c>
      <c r="SB653" s="2" t="s">
        <v>229</v>
      </c>
      <c r="SC653" s="2" t="s">
        <v>241</v>
      </c>
      <c r="SD653" s="2" t="s">
        <v>229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</row>
    <row r="654">
      <c r="A654" s="2" t="s">
        <v>4432</v>
      </c>
      <c r="B654" s="2" t="s">
        <v>216</v>
      </c>
      <c r="C654" s="2" t="s">
        <v>4252</v>
      </c>
      <c r="D654" s="2" t="s">
        <v>218</v>
      </c>
      <c r="E654" s="2" t="s">
        <v>219</v>
      </c>
      <c r="F654" s="2" t="s">
        <v>4433</v>
      </c>
      <c r="G654" s="2" t="s">
        <v>4434</v>
      </c>
      <c r="H654" s="2" t="s">
        <v>4435</v>
      </c>
      <c r="I654" s="2" t="s">
        <v>4436</v>
      </c>
      <c r="J654" s="2" t="s">
        <v>224</v>
      </c>
      <c r="K654" s="2" t="s">
        <v>4437</v>
      </c>
      <c r="L654" s="3">
        <v>34.5</v>
      </c>
      <c r="M654" s="3">
        <v>36.22</v>
      </c>
      <c r="N654" s="3">
        <v>74.99</v>
      </c>
      <c r="O654" s="2" t="s">
        <v>981</v>
      </c>
      <c r="P654" s="2" t="s">
        <v>964</v>
      </c>
      <c r="Q654" s="2" t="s">
        <v>228</v>
      </c>
      <c r="R654" s="2" t="s">
        <v>229</v>
      </c>
      <c r="S654" s="2" t="s">
        <v>4438</v>
      </c>
      <c r="T654" s="2" t="s">
        <v>684</v>
      </c>
      <c r="U654" s="2" t="s">
        <v>232</v>
      </c>
      <c r="V654" s="2" t="s">
        <v>685</v>
      </c>
      <c r="W654" s="2" t="s">
        <v>686</v>
      </c>
      <c r="X654" s="2" t="s">
        <v>1009</v>
      </c>
      <c r="Y654" s="2" t="s">
        <v>553</v>
      </c>
      <c r="Z654" s="4"/>
      <c r="AA654" s="4">
        <f>=ROUNDDOWN({0},0)</f>
      </c>
      <c r="AB654" s="5"/>
      <c r="AC654" s="2" t="s">
        <v>229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/>
      <c r="AQ654" s="8"/>
      <c r="AR654" s="4">
        <v>1</v>
      </c>
      <c r="AS654" s="8">
        <v>29.45</v>
      </c>
      <c r="AT654" s="7">
        <v>-1</v>
      </c>
      <c r="AU654" s="7">
        <v>-1</v>
      </c>
      <c r="AV654" s="4">
        <v>19</v>
      </c>
      <c r="AW654" s="8">
        <v>612.51</v>
      </c>
      <c r="AX654" s="4">
        <v>5</v>
      </c>
      <c r="AY654" s="8">
        <v>200.07</v>
      </c>
      <c r="AZ654" s="7">
        <v>2.8</v>
      </c>
      <c r="BA654" s="7">
        <v>2.0615</v>
      </c>
      <c r="BB654" s="7"/>
      <c r="BC654" s="4">
        <v>19</v>
      </c>
      <c r="BD654" s="8">
        <v>612.51</v>
      </c>
      <c r="BE654" s="4">
        <v>15</v>
      </c>
      <c r="BF654" s="8">
        <v>539.07</v>
      </c>
      <c r="BG654" s="7">
        <v>0.2667</v>
      </c>
      <c r="BH654" s="7">
        <v>0.1362</v>
      </c>
      <c r="BI654" s="7">
        <v>1</v>
      </c>
      <c r="BJ654" s="4"/>
      <c r="BK654" s="8"/>
      <c r="BL654" s="2" t="s">
        <v>19</v>
      </c>
      <c r="BM654" s="7"/>
      <c r="BN654" s="7"/>
      <c r="BO654" s="4"/>
      <c r="BP654" s="8"/>
      <c r="BQ654" s="4"/>
      <c r="BR654" s="8"/>
      <c r="BS654" s="7"/>
      <c r="BT654" s="7"/>
      <c r="BU654" s="2" t="s">
        <v>281</v>
      </c>
      <c r="BV654" s="2" t="s">
        <v>275</v>
      </c>
      <c r="BW654" s="2" t="s">
        <v>229</v>
      </c>
      <c r="BX654" s="2" t="s">
        <v>229</v>
      </c>
      <c r="BY654" s="2" t="s">
        <v>241</v>
      </c>
      <c r="BZ654" s="2" t="s">
        <v>229</v>
      </c>
      <c r="CA654" s="4"/>
      <c r="CB654" s="8"/>
      <c r="CC654" s="4"/>
      <c r="CD654" s="8"/>
      <c r="CE654" s="7"/>
      <c r="CF654" s="7"/>
      <c r="CG654" s="2" t="s">
        <v>239</v>
      </c>
      <c r="CH654" s="2" t="s">
        <v>275</v>
      </c>
      <c r="CI654" s="2" t="s">
        <v>3191</v>
      </c>
      <c r="CJ654" s="2" t="s">
        <v>838</v>
      </c>
      <c r="CK654" s="2" t="s">
        <v>241</v>
      </c>
      <c r="CL654" s="2" t="s">
        <v>229</v>
      </c>
      <c r="CM654" s="4"/>
      <c r="CN654" s="8"/>
      <c r="CO654" s="4"/>
      <c r="CP654" s="8"/>
      <c r="CQ654" s="7"/>
      <c r="CR654" s="7"/>
      <c r="CS654" s="2" t="s">
        <v>239</v>
      </c>
      <c r="CT654" s="2" t="s">
        <v>275</v>
      </c>
      <c r="CU654" s="2" t="s">
        <v>553</v>
      </c>
      <c r="CV654" s="2" t="s">
        <v>3035</v>
      </c>
      <c r="CW654" s="2" t="s">
        <v>241</v>
      </c>
      <c r="CX654" s="2" t="s">
        <v>229</v>
      </c>
      <c r="CY654" s="4"/>
      <c r="CZ654" s="8"/>
      <c r="DA654" s="4">
        <v>1</v>
      </c>
      <c r="DB654" s="8">
        <v>29.45</v>
      </c>
      <c r="DC654" s="7">
        <v>-1</v>
      </c>
      <c r="DD654" s="7">
        <v>-1</v>
      </c>
      <c r="DE654" s="2" t="s">
        <v>239</v>
      </c>
      <c r="DF654" s="2" t="s">
        <v>275</v>
      </c>
      <c r="DG654" s="2" t="s">
        <v>3195</v>
      </c>
      <c r="DH654" s="2" t="s">
        <v>3255</v>
      </c>
      <c r="DI654" s="2" t="s">
        <v>263</v>
      </c>
      <c r="DJ654" s="2" t="s">
        <v>229</v>
      </c>
      <c r="DK654" s="4"/>
      <c r="DL654" s="8"/>
      <c r="DM654" s="4"/>
      <c r="DN654" s="8"/>
      <c r="DO654" s="7"/>
      <c r="DP654" s="7"/>
      <c r="DQ654" s="2" t="s">
        <v>239</v>
      </c>
      <c r="DR654" s="2" t="s">
        <v>275</v>
      </c>
      <c r="DS654" s="2" t="s">
        <v>1300</v>
      </c>
      <c r="DT654" s="2" t="s">
        <v>1316</v>
      </c>
      <c r="DU654" s="2" t="s">
        <v>241</v>
      </c>
      <c r="DV654" s="2" t="s">
        <v>229</v>
      </c>
      <c r="DW654" s="4"/>
      <c r="DX654" s="8"/>
      <c r="DY654" s="4"/>
      <c r="DZ654" s="8"/>
      <c r="EA654" s="7"/>
      <c r="EB654" s="7"/>
      <c r="EC654" s="2" t="s">
        <v>239</v>
      </c>
      <c r="ED654" s="2" t="s">
        <v>275</v>
      </c>
      <c r="EE654" s="2" t="s">
        <v>3191</v>
      </c>
      <c r="EF654" s="2" t="s">
        <v>3418</v>
      </c>
      <c r="EG654" s="2" t="s">
        <v>263</v>
      </c>
      <c r="EH654" s="2" t="s">
        <v>229</v>
      </c>
      <c r="EI654" s="4"/>
      <c r="EJ654" s="8"/>
      <c r="EK654" s="4"/>
      <c r="EL654" s="8"/>
      <c r="EM654" s="7"/>
      <c r="EN654" s="7"/>
      <c r="EO654" s="2" t="s">
        <v>239</v>
      </c>
      <c r="EP654" s="2" t="s">
        <v>275</v>
      </c>
      <c r="EQ654" s="2" t="s">
        <v>1333</v>
      </c>
      <c r="ER654" s="2" t="s">
        <v>4439</v>
      </c>
      <c r="ES654" s="2" t="s">
        <v>241</v>
      </c>
      <c r="ET654" s="2" t="s">
        <v>229</v>
      </c>
      <c r="EU654" s="4"/>
      <c r="EV654" s="8"/>
      <c r="EW654" s="4"/>
      <c r="EX654" s="8"/>
      <c r="EY654" s="7"/>
      <c r="EZ654" s="7"/>
      <c r="FA654" s="2" t="s">
        <v>239</v>
      </c>
      <c r="FB654" s="2" t="s">
        <v>275</v>
      </c>
      <c r="FC654" s="2" t="s">
        <v>553</v>
      </c>
      <c r="FD654" s="2" t="s">
        <v>1676</v>
      </c>
      <c r="FE654" s="2" t="s">
        <v>241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275</v>
      </c>
      <c r="FO654" s="2" t="s">
        <v>553</v>
      </c>
      <c r="FP654" s="2" t="s">
        <v>4345</v>
      </c>
      <c r="FQ654" s="2" t="s">
        <v>241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229</v>
      </c>
      <c r="FZ654" s="2" t="s">
        <v>229</v>
      </c>
      <c r="GA654" s="2" t="s">
        <v>229</v>
      </c>
      <c r="GB654" s="2" t="s">
        <v>229</v>
      </c>
      <c r="GC654" s="2" t="s">
        <v>229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714</v>
      </c>
      <c r="GL654" s="2" t="s">
        <v>275</v>
      </c>
      <c r="GM654" s="2" t="s">
        <v>256</v>
      </c>
      <c r="GN654" s="2" t="s">
        <v>271</v>
      </c>
      <c r="GO654" s="2" t="s">
        <v>241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239</v>
      </c>
      <c r="GX654" s="2" t="s">
        <v>275</v>
      </c>
      <c r="GY654" s="2" t="s">
        <v>3191</v>
      </c>
      <c r="GZ654" s="2" t="s">
        <v>3822</v>
      </c>
      <c r="HA654" s="2" t="s">
        <v>241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281</v>
      </c>
      <c r="HJ654" s="2" t="s">
        <v>275</v>
      </c>
      <c r="HK654" s="2" t="s">
        <v>3191</v>
      </c>
      <c r="HL654" s="2" t="s">
        <v>1318</v>
      </c>
      <c r="HM654" s="2" t="s">
        <v>241</v>
      </c>
      <c r="HN654" s="2" t="s">
        <v>263</v>
      </c>
      <c r="HO654" s="4"/>
      <c r="HP654" s="8"/>
      <c r="HQ654" s="4"/>
      <c r="HR654" s="8"/>
      <c r="HS654" s="7"/>
      <c r="HT654" s="7"/>
      <c r="HU654" s="2" t="s">
        <v>239</v>
      </c>
      <c r="HV654" s="2" t="s">
        <v>275</v>
      </c>
      <c r="HW654" s="2" t="s">
        <v>2000</v>
      </c>
      <c r="HX654" s="2" t="s">
        <v>229</v>
      </c>
      <c r="HY654" s="2" t="s">
        <v>241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266</v>
      </c>
      <c r="IH654" s="2" t="s">
        <v>275</v>
      </c>
      <c r="II654" s="2" t="s">
        <v>229</v>
      </c>
      <c r="IJ654" s="2" t="s">
        <v>229</v>
      </c>
      <c r="IK654" s="2" t="s">
        <v>241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239</v>
      </c>
      <c r="IT654" s="2" t="s">
        <v>275</v>
      </c>
      <c r="IU654" s="2" t="s">
        <v>1267</v>
      </c>
      <c r="IV654" s="2" t="s">
        <v>4440</v>
      </c>
      <c r="IW654" s="2" t="s">
        <v>241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239</v>
      </c>
      <c r="JF654" s="2" t="s">
        <v>275</v>
      </c>
      <c r="JG654" s="2" t="s">
        <v>268</v>
      </c>
      <c r="JH654" s="2" t="s">
        <v>2838</v>
      </c>
      <c r="JI654" s="2" t="s">
        <v>241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229</v>
      </c>
      <c r="JR654" s="2" t="s">
        <v>229</v>
      </c>
      <c r="JS654" s="2" t="s">
        <v>229</v>
      </c>
      <c r="JT654" s="2" t="s">
        <v>229</v>
      </c>
      <c r="JU654" s="2" t="s">
        <v>229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272</v>
      </c>
      <c r="KD654" s="2" t="s">
        <v>275</v>
      </c>
      <c r="KE654" s="2" t="s">
        <v>229</v>
      </c>
      <c r="KF654" s="2" t="s">
        <v>229</v>
      </c>
      <c r="KG654" s="2" t="s">
        <v>241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272</v>
      </c>
      <c r="KP654" s="2" t="s">
        <v>275</v>
      </c>
      <c r="KQ654" s="2" t="s">
        <v>229</v>
      </c>
      <c r="KR654" s="2" t="s">
        <v>229</v>
      </c>
      <c r="KS654" s="2" t="s">
        <v>241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272</v>
      </c>
      <c r="LB654" s="2" t="s">
        <v>275</v>
      </c>
      <c r="LC654" s="2" t="s">
        <v>229</v>
      </c>
      <c r="LD654" s="2" t="s">
        <v>229</v>
      </c>
      <c r="LE654" s="2" t="s">
        <v>241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229</v>
      </c>
      <c r="LN654" s="2" t="s">
        <v>229</v>
      </c>
      <c r="LO654" s="2" t="s">
        <v>229</v>
      </c>
      <c r="LP654" s="2" t="s">
        <v>229</v>
      </c>
      <c r="LQ654" s="2" t="s">
        <v>229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239</v>
      </c>
      <c r="LZ654" s="2" t="s">
        <v>275</v>
      </c>
      <c r="MA654" s="2" t="s">
        <v>276</v>
      </c>
      <c r="MB654" s="2" t="s">
        <v>1037</v>
      </c>
      <c r="MC654" s="2" t="s">
        <v>241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278</v>
      </c>
      <c r="ML654" s="2" t="s">
        <v>275</v>
      </c>
      <c r="MM654" s="2" t="s">
        <v>229</v>
      </c>
      <c r="MN654" s="2" t="s">
        <v>229</v>
      </c>
      <c r="MO654" s="2" t="s">
        <v>241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266</v>
      </c>
      <c r="MX654" s="2" t="s">
        <v>275</v>
      </c>
      <c r="MY654" s="2" t="s">
        <v>229</v>
      </c>
      <c r="MZ654" s="2" t="s">
        <v>229</v>
      </c>
      <c r="NA654" s="2" t="s">
        <v>241</v>
      </c>
      <c r="NB654" s="2" t="s">
        <v>229</v>
      </c>
      <c r="NC654" s="4"/>
      <c r="ND654" s="8"/>
      <c r="NE654" s="4"/>
      <c r="NF654" s="8"/>
      <c r="NG654" s="7"/>
      <c r="NH654" s="7"/>
      <c r="NI654" s="2" t="s">
        <v>239</v>
      </c>
      <c r="NJ654" s="2" t="s">
        <v>275</v>
      </c>
      <c r="NK654" s="2" t="s">
        <v>1636</v>
      </c>
      <c r="NL654" s="2" t="s">
        <v>3111</v>
      </c>
      <c r="NM654" s="2" t="s">
        <v>241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272</v>
      </c>
      <c r="NV654" s="2" t="s">
        <v>275</v>
      </c>
      <c r="NW654" s="2" t="s">
        <v>229</v>
      </c>
      <c r="NX654" s="2" t="s">
        <v>229</v>
      </c>
      <c r="NY654" s="2" t="s">
        <v>241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272</v>
      </c>
      <c r="OH654" s="2" t="s">
        <v>275</v>
      </c>
      <c r="OI654" s="2" t="s">
        <v>229</v>
      </c>
      <c r="OJ654" s="2" t="s">
        <v>229</v>
      </c>
      <c r="OK654" s="2" t="s">
        <v>241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229</v>
      </c>
      <c r="OT654" s="2" t="s">
        <v>229</v>
      </c>
      <c r="OU654" s="2" t="s">
        <v>229</v>
      </c>
      <c r="OV654" s="2" t="s">
        <v>229</v>
      </c>
      <c r="OW654" s="2" t="s">
        <v>229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281</v>
      </c>
      <c r="PF654" s="2" t="s">
        <v>275</v>
      </c>
      <c r="PG654" s="2" t="s">
        <v>229</v>
      </c>
      <c r="PH654" s="2" t="s">
        <v>229</v>
      </c>
      <c r="PI654" s="2" t="s">
        <v>241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266</v>
      </c>
      <c r="PR654" s="2" t="s">
        <v>275</v>
      </c>
      <c r="PS654" s="2" t="s">
        <v>229</v>
      </c>
      <c r="PT654" s="2" t="s">
        <v>229</v>
      </c>
      <c r="PU654" s="2" t="s">
        <v>241</v>
      </c>
      <c r="PV654" s="2" t="s">
        <v>229</v>
      </c>
      <c r="PW654" s="4"/>
      <c r="PX654" s="8"/>
      <c r="PY654" s="4"/>
      <c r="PZ654" s="8"/>
      <c r="QA654" s="7"/>
      <c r="QB654" s="7"/>
      <c r="QC654" s="2" t="s">
        <v>281</v>
      </c>
      <c r="QD654" s="2" t="s">
        <v>275</v>
      </c>
      <c r="QE654" s="2" t="s">
        <v>229</v>
      </c>
      <c r="QF654" s="2" t="s">
        <v>229</v>
      </c>
      <c r="QG654" s="2" t="s">
        <v>241</v>
      </c>
      <c r="QH654" s="2" t="s">
        <v>229</v>
      </c>
      <c r="QI654" s="4"/>
      <c r="QJ654" s="8"/>
      <c r="QK654" s="4"/>
      <c r="QL654" s="8"/>
      <c r="QM654" s="7"/>
      <c r="QN654" s="7"/>
      <c r="QO654" s="2" t="s">
        <v>229</v>
      </c>
      <c r="QP654" s="2" t="s">
        <v>229</v>
      </c>
      <c r="QQ654" s="2" t="s">
        <v>229</v>
      </c>
      <c r="QR654" s="2" t="s">
        <v>229</v>
      </c>
      <c r="QS654" s="2" t="s">
        <v>229</v>
      </c>
      <c r="QT654" s="2" t="s">
        <v>229</v>
      </c>
      <c r="QU654" s="4"/>
      <c r="QV654" s="8"/>
      <c r="QW654" s="4"/>
      <c r="QX654" s="8"/>
      <c r="QY654" s="7"/>
      <c r="QZ654" s="7"/>
      <c r="RA654" s="2" t="s">
        <v>278</v>
      </c>
      <c r="RB654" s="2" t="s">
        <v>275</v>
      </c>
      <c r="RC654" s="2" t="s">
        <v>229</v>
      </c>
      <c r="RD654" s="2" t="s">
        <v>229</v>
      </c>
      <c r="RE654" s="2" t="s">
        <v>241</v>
      </c>
      <c r="RF654" s="2" t="s">
        <v>229</v>
      </c>
      <c r="RG654" s="4"/>
      <c r="RH654" s="8"/>
      <c r="RI654" s="4"/>
      <c r="RJ654" s="8"/>
      <c r="RK654" s="7"/>
      <c r="RL654" s="7"/>
      <c r="RM654" s="2" t="s">
        <v>229</v>
      </c>
      <c r="RN654" s="2" t="s">
        <v>229</v>
      </c>
      <c r="RO654" s="2" t="s">
        <v>229</v>
      </c>
      <c r="RP654" s="2" t="s">
        <v>229</v>
      </c>
      <c r="RQ654" s="2" t="s">
        <v>229</v>
      </c>
      <c r="RR654" s="2" t="s">
        <v>229</v>
      </c>
      <c r="RS654" s="4"/>
      <c r="RT654" s="8"/>
      <c r="RU654" s="4"/>
      <c r="RV654" s="8"/>
      <c r="RW654" s="7"/>
      <c r="RX654" s="7"/>
      <c r="RY654" s="2" t="s">
        <v>266</v>
      </c>
      <c r="RZ654" s="2" t="s">
        <v>275</v>
      </c>
      <c r="SA654" s="2" t="s">
        <v>229</v>
      </c>
      <c r="SB654" s="2" t="s">
        <v>229</v>
      </c>
      <c r="SC654" s="2" t="s">
        <v>241</v>
      </c>
      <c r="SD654" s="2" t="s">
        <v>229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</row>
    <row r="655">
      <c r="A655" s="2" t="s">
        <v>4441</v>
      </c>
      <c r="B655" s="2" t="s">
        <v>216</v>
      </c>
      <c r="C655" s="2" t="s">
        <v>4252</v>
      </c>
      <c r="D655" s="2" t="s">
        <v>218</v>
      </c>
      <c r="E655" s="2" t="s">
        <v>219</v>
      </c>
      <c r="F655" s="2" t="s">
        <v>4433</v>
      </c>
      <c r="G655" s="2" t="s">
        <v>4434</v>
      </c>
      <c r="H655" s="2" t="s">
        <v>4435</v>
      </c>
      <c r="I655" s="2" t="s">
        <v>4436</v>
      </c>
      <c r="J655" s="2" t="s">
        <v>285</v>
      </c>
      <c r="K655" s="2" t="s">
        <v>4437</v>
      </c>
      <c r="L655" s="3">
        <v>40.8</v>
      </c>
      <c r="M655" s="3">
        <v>42.84</v>
      </c>
      <c r="N655" s="3">
        <v>84.99</v>
      </c>
      <c r="O655" s="2" t="s">
        <v>981</v>
      </c>
      <c r="P655" s="2" t="s">
        <v>964</v>
      </c>
      <c r="Q655" s="2" t="s">
        <v>228</v>
      </c>
      <c r="R655" s="2" t="s">
        <v>229</v>
      </c>
      <c r="S655" s="2" t="s">
        <v>4438</v>
      </c>
      <c r="T655" s="2" t="s">
        <v>684</v>
      </c>
      <c r="U655" s="2" t="s">
        <v>286</v>
      </c>
      <c r="V655" s="2" t="s">
        <v>685</v>
      </c>
      <c r="W655" s="2" t="s">
        <v>686</v>
      </c>
      <c r="X655" s="2" t="s">
        <v>1009</v>
      </c>
      <c r="Y655" s="2" t="s">
        <v>553</v>
      </c>
      <c r="Z655" s="4">
        <v>346</v>
      </c>
      <c r="AA655" s="4">
        <f>=ROUNDDOWN(17.1287128712871,0)</f>
      </c>
      <c r="AB655" s="5">
        <v>20.2</v>
      </c>
      <c r="AC655" s="2" t="s">
        <v>229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19</v>
      </c>
      <c r="AQ655" s="8">
        <v>612.51</v>
      </c>
      <c r="AR655" s="4">
        <v>4</v>
      </c>
      <c r="AS655" s="8">
        <v>170.62</v>
      </c>
      <c r="AT655" s="7">
        <v>3.75</v>
      </c>
      <c r="AU655" s="7">
        <v>2.5899</v>
      </c>
      <c r="AV655" s="4" t="s">
        <v>229</v>
      </c>
      <c r="AW655" s="8" t="s">
        <v>229</v>
      </c>
      <c r="AX655" s="4" t="s">
        <v>229</v>
      </c>
      <c r="AY655" s="8" t="s">
        <v>229</v>
      </c>
      <c r="AZ655" s="7" t="s">
        <v>229</v>
      </c>
      <c r="BA655" s="7" t="s">
        <v>229</v>
      </c>
      <c r="BB655" s="7">
        <v>1</v>
      </c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 t="s">
        <v>229</v>
      </c>
      <c r="BJ655" s="4">
        <v>19</v>
      </c>
      <c r="BK655" s="8">
        <v>612.51</v>
      </c>
      <c r="BL655" s="2" t="s">
        <v>4442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281</v>
      </c>
      <c r="BV655" s="2" t="s">
        <v>226</v>
      </c>
      <c r="BW655" s="2" t="s">
        <v>229</v>
      </c>
      <c r="BX655" s="2" t="s">
        <v>229</v>
      </c>
      <c r="BY655" s="2" t="s">
        <v>241</v>
      </c>
      <c r="BZ655" s="2" t="s">
        <v>229</v>
      </c>
      <c r="CA655" s="4">
        <v>2</v>
      </c>
      <c r="CB655" s="8">
        <v>88.2</v>
      </c>
      <c r="CC655" s="4">
        <v>2</v>
      </c>
      <c r="CD655" s="8">
        <v>88.2</v>
      </c>
      <c r="CE655" s="7"/>
      <c r="CF655" s="7"/>
      <c r="CG655" s="2" t="s">
        <v>239</v>
      </c>
      <c r="CH655" s="2" t="s">
        <v>226</v>
      </c>
      <c r="CI655" s="2" t="s">
        <v>3191</v>
      </c>
      <c r="CJ655" s="2" t="s">
        <v>838</v>
      </c>
      <c r="CK655" s="2" t="s">
        <v>241</v>
      </c>
      <c r="CL655" s="2" t="s">
        <v>229</v>
      </c>
      <c r="CM655" s="4"/>
      <c r="CN655" s="8"/>
      <c r="CO655" s="4"/>
      <c r="CP655" s="8"/>
      <c r="CQ655" s="7"/>
      <c r="CR655" s="7"/>
      <c r="CS655" s="2" t="s">
        <v>239</v>
      </c>
      <c r="CT655" s="2" t="s">
        <v>226</v>
      </c>
      <c r="CU655" s="2" t="s">
        <v>553</v>
      </c>
      <c r="CV655" s="2" t="s">
        <v>243</v>
      </c>
      <c r="CW655" s="2" t="s">
        <v>241</v>
      </c>
      <c r="CX655" s="2" t="s">
        <v>229</v>
      </c>
      <c r="CY655" s="4">
        <v>1</v>
      </c>
      <c r="CZ655" s="8">
        <v>25.78</v>
      </c>
      <c r="DA655" s="4"/>
      <c r="DB655" s="8"/>
      <c r="DC655" s="7"/>
      <c r="DD655" s="7"/>
      <c r="DE655" s="2" t="s">
        <v>239</v>
      </c>
      <c r="DF655" s="2" t="s">
        <v>226</v>
      </c>
      <c r="DG655" s="2" t="s">
        <v>3195</v>
      </c>
      <c r="DH655" s="2" t="s">
        <v>3255</v>
      </c>
      <c r="DI655" s="2" t="s">
        <v>263</v>
      </c>
      <c r="DJ655" s="2" t="s">
        <v>229</v>
      </c>
      <c r="DK655" s="4">
        <v>1</v>
      </c>
      <c r="DL655" s="8">
        <v>34.27</v>
      </c>
      <c r="DM655" s="4"/>
      <c r="DN655" s="8"/>
      <c r="DO655" s="7"/>
      <c r="DP655" s="7"/>
      <c r="DQ655" s="2" t="s">
        <v>239</v>
      </c>
      <c r="DR655" s="2" t="s">
        <v>226</v>
      </c>
      <c r="DS655" s="2" t="s">
        <v>1300</v>
      </c>
      <c r="DT655" s="2" t="s">
        <v>1316</v>
      </c>
      <c r="DU655" s="2" t="s">
        <v>241</v>
      </c>
      <c r="DV655" s="2" t="s">
        <v>229</v>
      </c>
      <c r="DW655" s="4">
        <v>5</v>
      </c>
      <c r="DX655" s="8">
        <v>140.2</v>
      </c>
      <c r="DY655" s="4"/>
      <c r="DZ655" s="8"/>
      <c r="EA655" s="7"/>
      <c r="EB655" s="7"/>
      <c r="EC655" s="2" t="s">
        <v>239</v>
      </c>
      <c r="ED655" s="2" t="s">
        <v>226</v>
      </c>
      <c r="EE655" s="2" t="s">
        <v>3191</v>
      </c>
      <c r="EF655" s="2" t="s">
        <v>989</v>
      </c>
      <c r="EG655" s="2" t="s">
        <v>263</v>
      </c>
      <c r="EH655" s="2" t="s">
        <v>229</v>
      </c>
      <c r="EI655" s="4">
        <v>4</v>
      </c>
      <c r="EJ655" s="8">
        <v>102.12</v>
      </c>
      <c r="EK655" s="4">
        <v>1</v>
      </c>
      <c r="EL655" s="8">
        <v>42.55</v>
      </c>
      <c r="EM655" s="7">
        <v>3</v>
      </c>
      <c r="EN655" s="7">
        <v>1.4</v>
      </c>
      <c r="EO655" s="2" t="s">
        <v>239</v>
      </c>
      <c r="EP655" s="2" t="s">
        <v>226</v>
      </c>
      <c r="EQ655" s="2" t="s">
        <v>1511</v>
      </c>
      <c r="ER655" s="2" t="s">
        <v>571</v>
      </c>
      <c r="ES655" s="2" t="s">
        <v>241</v>
      </c>
      <c r="ET655" s="2" t="s">
        <v>229</v>
      </c>
      <c r="EU655" s="4"/>
      <c r="EV655" s="8"/>
      <c r="EW655" s="4">
        <v>1</v>
      </c>
      <c r="EX655" s="8">
        <v>39.87</v>
      </c>
      <c r="EY655" s="7">
        <v>-1</v>
      </c>
      <c r="EZ655" s="7">
        <v>-1</v>
      </c>
      <c r="FA655" s="2" t="s">
        <v>239</v>
      </c>
      <c r="FB655" s="2" t="s">
        <v>226</v>
      </c>
      <c r="FC655" s="2" t="s">
        <v>553</v>
      </c>
      <c r="FD655" s="2" t="s">
        <v>1676</v>
      </c>
      <c r="FE655" s="2" t="s">
        <v>241</v>
      </c>
      <c r="FF655" s="2" t="s">
        <v>229</v>
      </c>
      <c r="FG655" s="4">
        <v>6</v>
      </c>
      <c r="FH655" s="8">
        <v>221.94</v>
      </c>
      <c r="FI655" s="4"/>
      <c r="FJ655" s="8"/>
      <c r="FK655" s="7"/>
      <c r="FL655" s="7"/>
      <c r="FM655" s="2" t="s">
        <v>239</v>
      </c>
      <c r="FN655" s="2" t="s">
        <v>226</v>
      </c>
      <c r="FO655" s="2" t="s">
        <v>553</v>
      </c>
      <c r="FP655" s="2" t="s">
        <v>3056</v>
      </c>
      <c r="FQ655" s="2" t="s">
        <v>241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229</v>
      </c>
      <c r="FZ655" s="2" t="s">
        <v>229</v>
      </c>
      <c r="GA655" s="2" t="s">
        <v>229</v>
      </c>
      <c r="GB655" s="2" t="s">
        <v>229</v>
      </c>
      <c r="GC655" s="2" t="s">
        <v>229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714</v>
      </c>
      <c r="GL655" s="2" t="s">
        <v>275</v>
      </c>
      <c r="GM655" s="2" t="s">
        <v>256</v>
      </c>
      <c r="GN655" s="2" t="s">
        <v>271</v>
      </c>
      <c r="GO655" s="2" t="s">
        <v>241</v>
      </c>
      <c r="GP655" s="2" t="s">
        <v>229</v>
      </c>
      <c r="GQ655" s="4"/>
      <c r="GR655" s="8"/>
      <c r="GS655" s="4"/>
      <c r="GT655" s="8"/>
      <c r="GU655" s="7"/>
      <c r="GV655" s="7"/>
      <c r="GW655" s="2" t="s">
        <v>239</v>
      </c>
      <c r="GX655" s="2" t="s">
        <v>226</v>
      </c>
      <c r="GY655" s="2" t="s">
        <v>3191</v>
      </c>
      <c r="GZ655" s="2" t="s">
        <v>1397</v>
      </c>
      <c r="HA655" s="2" t="s">
        <v>241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281</v>
      </c>
      <c r="HJ655" s="2" t="s">
        <v>226</v>
      </c>
      <c r="HK655" s="2" t="s">
        <v>3191</v>
      </c>
      <c r="HL655" s="2" t="s">
        <v>427</v>
      </c>
      <c r="HM655" s="2" t="s">
        <v>241</v>
      </c>
      <c r="HN655" s="2" t="s">
        <v>263</v>
      </c>
      <c r="HO655" s="4"/>
      <c r="HP655" s="8"/>
      <c r="HQ655" s="4"/>
      <c r="HR655" s="8"/>
      <c r="HS655" s="7"/>
      <c r="HT655" s="7"/>
      <c r="HU655" s="2" t="s">
        <v>239</v>
      </c>
      <c r="HV655" s="2" t="s">
        <v>226</v>
      </c>
      <c r="HW655" s="2" t="s">
        <v>2000</v>
      </c>
      <c r="HX655" s="2" t="s">
        <v>229</v>
      </c>
      <c r="HY655" s="2" t="s">
        <v>241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266</v>
      </c>
      <c r="IH655" s="2" t="s">
        <v>226</v>
      </c>
      <c r="II655" s="2" t="s">
        <v>229</v>
      </c>
      <c r="IJ655" s="2" t="s">
        <v>229</v>
      </c>
      <c r="IK655" s="2" t="s">
        <v>241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239</v>
      </c>
      <c r="IT655" s="2" t="s">
        <v>226</v>
      </c>
      <c r="IU655" s="2" t="s">
        <v>1267</v>
      </c>
      <c r="IV655" s="2" t="s">
        <v>854</v>
      </c>
      <c r="IW655" s="2" t="s">
        <v>241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239</v>
      </c>
      <c r="JF655" s="2" t="s">
        <v>226</v>
      </c>
      <c r="JG655" s="2" t="s">
        <v>268</v>
      </c>
      <c r="JH655" s="2" t="s">
        <v>2667</v>
      </c>
      <c r="JI655" s="2" t="s">
        <v>241</v>
      </c>
      <c r="JJ655" s="2" t="s">
        <v>229</v>
      </c>
      <c r="JK655" s="4"/>
      <c r="JL655" s="8"/>
      <c r="JM655" s="4"/>
      <c r="JN655" s="8"/>
      <c r="JO655" s="7"/>
      <c r="JP655" s="7"/>
      <c r="JQ655" s="2" t="s">
        <v>229</v>
      </c>
      <c r="JR655" s="2" t="s">
        <v>229</v>
      </c>
      <c r="JS655" s="2" t="s">
        <v>229</v>
      </c>
      <c r="JT655" s="2" t="s">
        <v>229</v>
      </c>
      <c r="JU655" s="2" t="s">
        <v>229</v>
      </c>
      <c r="JV655" s="2" t="s">
        <v>229</v>
      </c>
      <c r="JW655" s="4"/>
      <c r="JX655" s="8"/>
      <c r="JY655" s="4"/>
      <c r="JZ655" s="8"/>
      <c r="KA655" s="7"/>
      <c r="KB655" s="7"/>
      <c r="KC655" s="2" t="s">
        <v>272</v>
      </c>
      <c r="KD655" s="2" t="s">
        <v>226</v>
      </c>
      <c r="KE655" s="2" t="s">
        <v>229</v>
      </c>
      <c r="KF655" s="2" t="s">
        <v>229</v>
      </c>
      <c r="KG655" s="2" t="s">
        <v>241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272</v>
      </c>
      <c r="KP655" s="2" t="s">
        <v>226</v>
      </c>
      <c r="KQ655" s="2" t="s">
        <v>229</v>
      </c>
      <c r="KR655" s="2" t="s">
        <v>229</v>
      </c>
      <c r="KS655" s="2" t="s">
        <v>241</v>
      </c>
      <c r="KT655" s="2" t="s">
        <v>229</v>
      </c>
      <c r="KU655" s="4"/>
      <c r="KV655" s="8"/>
      <c r="KW655" s="4"/>
      <c r="KX655" s="8"/>
      <c r="KY655" s="7"/>
      <c r="KZ655" s="7"/>
      <c r="LA655" s="2" t="s">
        <v>272</v>
      </c>
      <c r="LB655" s="2" t="s">
        <v>226</v>
      </c>
      <c r="LC655" s="2" t="s">
        <v>229</v>
      </c>
      <c r="LD655" s="2" t="s">
        <v>229</v>
      </c>
      <c r="LE655" s="2" t="s">
        <v>241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229</v>
      </c>
      <c r="LN655" s="2" t="s">
        <v>229</v>
      </c>
      <c r="LO655" s="2" t="s">
        <v>229</v>
      </c>
      <c r="LP655" s="2" t="s">
        <v>229</v>
      </c>
      <c r="LQ655" s="2" t="s">
        <v>229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239</v>
      </c>
      <c r="LZ655" s="2" t="s">
        <v>275</v>
      </c>
      <c r="MA655" s="2" t="s">
        <v>276</v>
      </c>
      <c r="MB655" s="2" t="s">
        <v>1037</v>
      </c>
      <c r="MC655" s="2" t="s">
        <v>241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278</v>
      </c>
      <c r="ML655" s="2" t="s">
        <v>226</v>
      </c>
      <c r="MM655" s="2" t="s">
        <v>229</v>
      </c>
      <c r="MN655" s="2" t="s">
        <v>229</v>
      </c>
      <c r="MO655" s="2" t="s">
        <v>241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266</v>
      </c>
      <c r="MX655" s="2" t="s">
        <v>226</v>
      </c>
      <c r="MY655" s="2" t="s">
        <v>229</v>
      </c>
      <c r="MZ655" s="2" t="s">
        <v>229</v>
      </c>
      <c r="NA655" s="2" t="s">
        <v>241</v>
      </c>
      <c r="NB655" s="2" t="s">
        <v>229</v>
      </c>
      <c r="NC655" s="4"/>
      <c r="ND655" s="8"/>
      <c r="NE655" s="4"/>
      <c r="NF655" s="8"/>
      <c r="NG655" s="7"/>
      <c r="NH655" s="7"/>
      <c r="NI655" s="2" t="s">
        <v>239</v>
      </c>
      <c r="NJ655" s="2" t="s">
        <v>260</v>
      </c>
      <c r="NK655" s="2" t="s">
        <v>1636</v>
      </c>
      <c r="NL655" s="2" t="s">
        <v>1317</v>
      </c>
      <c r="NM655" s="2" t="s">
        <v>241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272</v>
      </c>
      <c r="NV655" s="2" t="s">
        <v>226</v>
      </c>
      <c r="NW655" s="2" t="s">
        <v>229</v>
      </c>
      <c r="NX655" s="2" t="s">
        <v>229</v>
      </c>
      <c r="NY655" s="2" t="s">
        <v>241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272</v>
      </c>
      <c r="OH655" s="2" t="s">
        <v>226</v>
      </c>
      <c r="OI655" s="2" t="s">
        <v>229</v>
      </c>
      <c r="OJ655" s="2" t="s">
        <v>229</v>
      </c>
      <c r="OK655" s="2" t="s">
        <v>241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229</v>
      </c>
      <c r="OT655" s="2" t="s">
        <v>229</v>
      </c>
      <c r="OU655" s="2" t="s">
        <v>229</v>
      </c>
      <c r="OV655" s="2" t="s">
        <v>229</v>
      </c>
      <c r="OW655" s="2" t="s">
        <v>229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281</v>
      </c>
      <c r="PF655" s="2" t="s">
        <v>226</v>
      </c>
      <c r="PG655" s="2" t="s">
        <v>229</v>
      </c>
      <c r="PH655" s="2" t="s">
        <v>229</v>
      </c>
      <c r="PI655" s="2" t="s">
        <v>241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266</v>
      </c>
      <c r="PR655" s="2" t="s">
        <v>275</v>
      </c>
      <c r="PS655" s="2" t="s">
        <v>229</v>
      </c>
      <c r="PT655" s="2" t="s">
        <v>229</v>
      </c>
      <c r="PU655" s="2" t="s">
        <v>241</v>
      </c>
      <c r="PV655" s="2" t="s">
        <v>229</v>
      </c>
      <c r="PW655" s="4"/>
      <c r="PX655" s="8"/>
      <c r="PY655" s="4"/>
      <c r="PZ655" s="8"/>
      <c r="QA655" s="7"/>
      <c r="QB655" s="7"/>
      <c r="QC655" s="2" t="s">
        <v>281</v>
      </c>
      <c r="QD655" s="2" t="s">
        <v>226</v>
      </c>
      <c r="QE655" s="2" t="s">
        <v>229</v>
      </c>
      <c r="QF655" s="2" t="s">
        <v>229</v>
      </c>
      <c r="QG655" s="2" t="s">
        <v>241</v>
      </c>
      <c r="QH655" s="2" t="s">
        <v>229</v>
      </c>
      <c r="QI655" s="4"/>
      <c r="QJ655" s="8"/>
      <c r="QK655" s="4"/>
      <c r="QL655" s="8"/>
      <c r="QM655" s="7"/>
      <c r="QN655" s="7"/>
      <c r="QO655" s="2" t="s">
        <v>229</v>
      </c>
      <c r="QP655" s="2" t="s">
        <v>229</v>
      </c>
      <c r="QQ655" s="2" t="s">
        <v>229</v>
      </c>
      <c r="QR655" s="2" t="s">
        <v>229</v>
      </c>
      <c r="QS655" s="2" t="s">
        <v>229</v>
      </c>
      <c r="QT655" s="2" t="s">
        <v>229</v>
      </c>
      <c r="QU655" s="4"/>
      <c r="QV655" s="8"/>
      <c r="QW655" s="4"/>
      <c r="QX655" s="8"/>
      <c r="QY655" s="7"/>
      <c r="QZ655" s="7"/>
      <c r="RA655" s="2" t="s">
        <v>278</v>
      </c>
      <c r="RB655" s="2" t="s">
        <v>226</v>
      </c>
      <c r="RC655" s="2" t="s">
        <v>229</v>
      </c>
      <c r="RD655" s="2" t="s">
        <v>229</v>
      </c>
      <c r="RE655" s="2" t="s">
        <v>241</v>
      </c>
      <c r="RF655" s="2" t="s">
        <v>229</v>
      </c>
      <c r="RG655" s="4"/>
      <c r="RH655" s="8"/>
      <c r="RI655" s="4"/>
      <c r="RJ655" s="8"/>
      <c r="RK655" s="7"/>
      <c r="RL655" s="7"/>
      <c r="RM655" s="2" t="s">
        <v>229</v>
      </c>
      <c r="RN655" s="2" t="s">
        <v>229</v>
      </c>
      <c r="RO655" s="2" t="s">
        <v>229</v>
      </c>
      <c r="RP655" s="2" t="s">
        <v>229</v>
      </c>
      <c r="RQ655" s="2" t="s">
        <v>229</v>
      </c>
      <c r="RR655" s="2" t="s">
        <v>229</v>
      </c>
      <c r="RS655" s="4"/>
      <c r="RT655" s="8"/>
      <c r="RU655" s="4"/>
      <c r="RV655" s="8"/>
      <c r="RW655" s="7"/>
      <c r="RX655" s="7"/>
      <c r="RY655" s="2" t="s">
        <v>266</v>
      </c>
      <c r="RZ655" s="2" t="s">
        <v>275</v>
      </c>
      <c r="SA655" s="2" t="s">
        <v>229</v>
      </c>
      <c r="SB655" s="2" t="s">
        <v>229</v>
      </c>
      <c r="SC655" s="2" t="s">
        <v>241</v>
      </c>
      <c r="SD655" s="2" t="s">
        <v>229</v>
      </c>
      <c r="SE655" s="4">
        <v>9</v>
      </c>
      <c r="SF655" s="4">
        <v>337</v>
      </c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</row>
    <row r="656">
      <c r="A656" s="2" t="s">
        <v>4443</v>
      </c>
      <c r="B656" s="2" t="s">
        <v>216</v>
      </c>
      <c r="C656" s="2" t="s">
        <v>4252</v>
      </c>
      <c r="D656" s="2" t="s">
        <v>218</v>
      </c>
      <c r="E656" s="2" t="s">
        <v>219</v>
      </c>
      <c r="F656" s="2" t="s">
        <v>4433</v>
      </c>
      <c r="G656" s="2" t="s">
        <v>4434</v>
      </c>
      <c r="H656" s="2" t="s">
        <v>4435</v>
      </c>
      <c r="I656" s="2" t="s">
        <v>4444</v>
      </c>
      <c r="J656" s="2" t="s">
        <v>285</v>
      </c>
      <c r="K656" s="2" t="s">
        <v>4445</v>
      </c>
      <c r="L656" s="3">
        <v>40.8</v>
      </c>
      <c r="M656" s="3">
        <v>42.84</v>
      </c>
      <c r="N656" s="3">
        <v>84.99</v>
      </c>
      <c r="O656" s="2" t="s">
        <v>963</v>
      </c>
      <c r="P656" s="2" t="s">
        <v>964</v>
      </c>
      <c r="Q656" s="2" t="s">
        <v>228</v>
      </c>
      <c r="R656" s="2" t="s">
        <v>229</v>
      </c>
      <c r="S656" s="2" t="s">
        <v>4446</v>
      </c>
      <c r="T656" s="2" t="s">
        <v>684</v>
      </c>
      <c r="U656" s="2" t="s">
        <v>286</v>
      </c>
      <c r="V656" s="2" t="s">
        <v>685</v>
      </c>
      <c r="W656" s="2" t="s">
        <v>686</v>
      </c>
      <c r="X656" s="2" t="s">
        <v>1009</v>
      </c>
      <c r="Y656" s="2" t="s">
        <v>1024</v>
      </c>
      <c r="Z656" s="4"/>
      <c r="AA656" s="4">
        <f>=ROUNDDOWN({0},0)</f>
      </c>
      <c r="AB656" s="5"/>
      <c r="AC656" s="2" t="s">
        <v>229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/>
      <c r="AQ656" s="8"/>
      <c r="AR656" s="4">
        <v>10</v>
      </c>
      <c r="AS656" s="8">
        <v>339</v>
      </c>
      <c r="AT656" s="7">
        <v>-1</v>
      </c>
      <c r="AU656" s="7">
        <v>-1</v>
      </c>
      <c r="AV656" s="4"/>
      <c r="AW656" s="8"/>
      <c r="AX656" s="4">
        <v>10</v>
      </c>
      <c r="AY656" s="8">
        <v>339</v>
      </c>
      <c r="AZ656" s="7">
        <v>-1</v>
      </c>
      <c r="BA656" s="7">
        <v>-1</v>
      </c>
      <c r="BB656" s="7"/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/>
      <c r="BJ656" s="4"/>
      <c r="BK656" s="8"/>
      <c r="BL656" s="2" t="s">
        <v>4447</v>
      </c>
      <c r="BM656" s="7"/>
      <c r="BN656" s="7"/>
      <c r="BO656" s="4"/>
      <c r="BP656" s="8"/>
      <c r="BQ656" s="4"/>
      <c r="BR656" s="8"/>
      <c r="BS656" s="7"/>
      <c r="BT656" s="7"/>
      <c r="BU656" s="2" t="s">
        <v>281</v>
      </c>
      <c r="BV656" s="2" t="s">
        <v>275</v>
      </c>
      <c r="BW656" s="2" t="s">
        <v>229</v>
      </c>
      <c r="BX656" s="2" t="s">
        <v>229</v>
      </c>
      <c r="BY656" s="2" t="s">
        <v>241</v>
      </c>
      <c r="BZ656" s="2" t="s">
        <v>229</v>
      </c>
      <c r="CA656" s="4"/>
      <c r="CB656" s="8"/>
      <c r="CC656" s="4">
        <v>2</v>
      </c>
      <c r="CD656" s="8">
        <v>88.2</v>
      </c>
      <c r="CE656" s="7">
        <v>-1</v>
      </c>
      <c r="CF656" s="7">
        <v>-1</v>
      </c>
      <c r="CG656" s="2" t="s">
        <v>239</v>
      </c>
      <c r="CH656" s="2" t="s">
        <v>275</v>
      </c>
      <c r="CI656" s="2" t="s">
        <v>348</v>
      </c>
      <c r="CJ656" s="2" t="s">
        <v>372</v>
      </c>
      <c r="CK656" s="2" t="s">
        <v>241</v>
      </c>
      <c r="CL656" s="2" t="s">
        <v>229</v>
      </c>
      <c r="CM656" s="4"/>
      <c r="CN656" s="8"/>
      <c r="CO656" s="4">
        <v>1</v>
      </c>
      <c r="CP656" s="8">
        <v>27.76</v>
      </c>
      <c r="CQ656" s="7">
        <v>-1</v>
      </c>
      <c r="CR656" s="7">
        <v>-1</v>
      </c>
      <c r="CS656" s="2" t="s">
        <v>239</v>
      </c>
      <c r="CT656" s="2" t="s">
        <v>275</v>
      </c>
      <c r="CU656" s="2" t="s">
        <v>1024</v>
      </c>
      <c r="CV656" s="2" t="s">
        <v>4210</v>
      </c>
      <c r="CW656" s="2" t="s">
        <v>241</v>
      </c>
      <c r="CX656" s="2" t="s">
        <v>229</v>
      </c>
      <c r="CY656" s="4"/>
      <c r="CZ656" s="8"/>
      <c r="DA656" s="4">
        <v>1</v>
      </c>
      <c r="DB656" s="8">
        <v>25.78</v>
      </c>
      <c r="DC656" s="7">
        <v>-1</v>
      </c>
      <c r="DD656" s="7">
        <v>-1</v>
      </c>
      <c r="DE656" s="2" t="s">
        <v>239</v>
      </c>
      <c r="DF656" s="2" t="s">
        <v>275</v>
      </c>
      <c r="DG656" s="2" t="s">
        <v>1024</v>
      </c>
      <c r="DH656" s="2" t="s">
        <v>373</v>
      </c>
      <c r="DI656" s="2" t="s">
        <v>263</v>
      </c>
      <c r="DJ656" s="2" t="s">
        <v>229</v>
      </c>
      <c r="DK656" s="4"/>
      <c r="DL656" s="8"/>
      <c r="DM656" s="4"/>
      <c r="DN656" s="8"/>
      <c r="DO656" s="7"/>
      <c r="DP656" s="7"/>
      <c r="DQ656" s="2" t="s">
        <v>239</v>
      </c>
      <c r="DR656" s="2" t="s">
        <v>275</v>
      </c>
      <c r="DS656" s="2" t="s">
        <v>496</v>
      </c>
      <c r="DT656" s="2" t="s">
        <v>522</v>
      </c>
      <c r="DU656" s="2" t="s">
        <v>241</v>
      </c>
      <c r="DV656" s="2" t="s">
        <v>229</v>
      </c>
      <c r="DW656" s="4"/>
      <c r="DX656" s="8"/>
      <c r="DY656" s="4">
        <v>4</v>
      </c>
      <c r="DZ656" s="8">
        <v>112.16</v>
      </c>
      <c r="EA656" s="7">
        <v>-1</v>
      </c>
      <c r="EB656" s="7">
        <v>-1</v>
      </c>
      <c r="EC656" s="2" t="s">
        <v>239</v>
      </c>
      <c r="ED656" s="2" t="s">
        <v>275</v>
      </c>
      <c r="EE656" s="2" t="s">
        <v>321</v>
      </c>
      <c r="EF656" s="2" t="s">
        <v>326</v>
      </c>
      <c r="EG656" s="2" t="s">
        <v>263</v>
      </c>
      <c r="EH656" s="2" t="s">
        <v>229</v>
      </c>
      <c r="EI656" s="4"/>
      <c r="EJ656" s="8"/>
      <c r="EK656" s="4">
        <v>2</v>
      </c>
      <c r="EL656" s="8">
        <v>85.1</v>
      </c>
      <c r="EM656" s="7">
        <v>-1</v>
      </c>
      <c r="EN656" s="7">
        <v>-1</v>
      </c>
      <c r="EO656" s="2" t="s">
        <v>239</v>
      </c>
      <c r="EP656" s="2" t="s">
        <v>275</v>
      </c>
      <c r="EQ656" s="2" t="s">
        <v>377</v>
      </c>
      <c r="ER656" s="2" t="s">
        <v>3030</v>
      </c>
      <c r="ES656" s="2" t="s">
        <v>241</v>
      </c>
      <c r="ET656" s="2" t="s">
        <v>229</v>
      </c>
      <c r="EU656" s="4"/>
      <c r="EV656" s="8"/>
      <c r="EW656" s="4"/>
      <c r="EX656" s="8"/>
      <c r="EY656" s="7"/>
      <c r="EZ656" s="7"/>
      <c r="FA656" s="2" t="s">
        <v>239</v>
      </c>
      <c r="FB656" s="2" t="s">
        <v>275</v>
      </c>
      <c r="FC656" s="2" t="s">
        <v>1024</v>
      </c>
      <c r="FD656" s="2" t="s">
        <v>4210</v>
      </c>
      <c r="FE656" s="2" t="s">
        <v>241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275</v>
      </c>
      <c r="FO656" s="2" t="s">
        <v>1024</v>
      </c>
      <c r="FP656" s="2" t="s">
        <v>859</v>
      </c>
      <c r="FQ656" s="2" t="s">
        <v>241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229</v>
      </c>
      <c r="FZ656" s="2" t="s">
        <v>229</v>
      </c>
      <c r="GA656" s="2" t="s">
        <v>229</v>
      </c>
      <c r="GB656" s="2" t="s">
        <v>229</v>
      </c>
      <c r="GC656" s="2" t="s">
        <v>229</v>
      </c>
      <c r="GD656" s="2" t="s">
        <v>229</v>
      </c>
      <c r="GE656" s="4"/>
      <c r="GF656" s="8"/>
      <c r="GG656" s="4"/>
      <c r="GH656" s="8"/>
      <c r="GI656" s="7"/>
      <c r="GJ656" s="7"/>
      <c r="GK656" s="2" t="s">
        <v>714</v>
      </c>
      <c r="GL656" s="2" t="s">
        <v>275</v>
      </c>
      <c r="GM656" s="2" t="s">
        <v>256</v>
      </c>
      <c r="GN656" s="2" t="s">
        <v>473</v>
      </c>
      <c r="GO656" s="2" t="s">
        <v>241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239</v>
      </c>
      <c r="GX656" s="2" t="s">
        <v>275</v>
      </c>
      <c r="GY656" s="2" t="s">
        <v>1024</v>
      </c>
      <c r="GZ656" s="2" t="s">
        <v>4448</v>
      </c>
      <c r="HA656" s="2" t="s">
        <v>241</v>
      </c>
      <c r="HB656" s="2" t="s">
        <v>229</v>
      </c>
      <c r="HC656" s="4"/>
      <c r="HD656" s="8"/>
      <c r="HE656" s="4"/>
      <c r="HF656" s="8"/>
      <c r="HG656" s="7"/>
      <c r="HH656" s="7"/>
      <c r="HI656" s="2" t="s">
        <v>281</v>
      </c>
      <c r="HJ656" s="2" t="s">
        <v>275</v>
      </c>
      <c r="HK656" s="2" t="s">
        <v>229</v>
      </c>
      <c r="HL656" s="2" t="s">
        <v>229</v>
      </c>
      <c r="HM656" s="2" t="s">
        <v>241</v>
      </c>
      <c r="HN656" s="2" t="s">
        <v>229</v>
      </c>
      <c r="HO656" s="4"/>
      <c r="HP656" s="8"/>
      <c r="HQ656" s="4"/>
      <c r="HR656" s="8"/>
      <c r="HS656" s="7"/>
      <c r="HT656" s="7"/>
      <c r="HU656" s="2" t="s">
        <v>272</v>
      </c>
      <c r="HV656" s="2" t="s">
        <v>275</v>
      </c>
      <c r="HW656" s="2" t="s">
        <v>229</v>
      </c>
      <c r="HX656" s="2" t="s">
        <v>229</v>
      </c>
      <c r="HY656" s="2" t="s">
        <v>241</v>
      </c>
      <c r="HZ656" s="2" t="s">
        <v>229</v>
      </c>
      <c r="IA656" s="4"/>
      <c r="IB656" s="8"/>
      <c r="IC656" s="4"/>
      <c r="ID656" s="8"/>
      <c r="IE656" s="7"/>
      <c r="IF656" s="7"/>
      <c r="IG656" s="2" t="s">
        <v>266</v>
      </c>
      <c r="IH656" s="2" t="s">
        <v>275</v>
      </c>
      <c r="II656" s="2" t="s">
        <v>229</v>
      </c>
      <c r="IJ656" s="2" t="s">
        <v>229</v>
      </c>
      <c r="IK656" s="2" t="s">
        <v>241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272</v>
      </c>
      <c r="IT656" s="2" t="s">
        <v>275</v>
      </c>
      <c r="IU656" s="2" t="s">
        <v>229</v>
      </c>
      <c r="IV656" s="2" t="s">
        <v>229</v>
      </c>
      <c r="IW656" s="2" t="s">
        <v>241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239</v>
      </c>
      <c r="JF656" s="2" t="s">
        <v>275</v>
      </c>
      <c r="JG656" s="2" t="s">
        <v>268</v>
      </c>
      <c r="JH656" s="2" t="s">
        <v>2007</v>
      </c>
      <c r="JI656" s="2" t="s">
        <v>241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229</v>
      </c>
      <c r="JR656" s="2" t="s">
        <v>229</v>
      </c>
      <c r="JS656" s="2" t="s">
        <v>229</v>
      </c>
      <c r="JT656" s="2" t="s">
        <v>229</v>
      </c>
      <c r="JU656" s="2" t="s">
        <v>229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272</v>
      </c>
      <c r="KD656" s="2" t="s">
        <v>275</v>
      </c>
      <c r="KE656" s="2" t="s">
        <v>229</v>
      </c>
      <c r="KF656" s="2" t="s">
        <v>229</v>
      </c>
      <c r="KG656" s="2" t="s">
        <v>241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272</v>
      </c>
      <c r="KP656" s="2" t="s">
        <v>275</v>
      </c>
      <c r="KQ656" s="2" t="s">
        <v>229</v>
      </c>
      <c r="KR656" s="2" t="s">
        <v>229</v>
      </c>
      <c r="KS656" s="2" t="s">
        <v>241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272</v>
      </c>
      <c r="LB656" s="2" t="s">
        <v>275</v>
      </c>
      <c r="LC656" s="2" t="s">
        <v>229</v>
      </c>
      <c r="LD656" s="2" t="s">
        <v>229</v>
      </c>
      <c r="LE656" s="2" t="s">
        <v>241</v>
      </c>
      <c r="LF656" s="2" t="s">
        <v>229</v>
      </c>
      <c r="LG656" s="4"/>
      <c r="LH656" s="8"/>
      <c r="LI656" s="4"/>
      <c r="LJ656" s="8"/>
      <c r="LK656" s="7"/>
      <c r="LL656" s="7"/>
      <c r="LM656" s="2" t="s">
        <v>229</v>
      </c>
      <c r="LN656" s="2" t="s">
        <v>229</v>
      </c>
      <c r="LO656" s="2" t="s">
        <v>229</v>
      </c>
      <c r="LP656" s="2" t="s">
        <v>229</v>
      </c>
      <c r="LQ656" s="2" t="s">
        <v>229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239</v>
      </c>
      <c r="LZ656" s="2" t="s">
        <v>275</v>
      </c>
      <c r="MA656" s="2" t="s">
        <v>1379</v>
      </c>
      <c r="MB656" s="2" t="s">
        <v>855</v>
      </c>
      <c r="MC656" s="2" t="s">
        <v>241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266</v>
      </c>
      <c r="ML656" s="2" t="s">
        <v>275</v>
      </c>
      <c r="MM656" s="2" t="s">
        <v>229</v>
      </c>
      <c r="MN656" s="2" t="s">
        <v>229</v>
      </c>
      <c r="MO656" s="2" t="s">
        <v>241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272</v>
      </c>
      <c r="MX656" s="2" t="s">
        <v>275</v>
      </c>
      <c r="MY656" s="2" t="s">
        <v>229</v>
      </c>
      <c r="MZ656" s="2" t="s">
        <v>229</v>
      </c>
      <c r="NA656" s="2" t="s">
        <v>241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239</v>
      </c>
      <c r="NJ656" s="2" t="s">
        <v>275</v>
      </c>
      <c r="NK656" s="2" t="s">
        <v>373</v>
      </c>
      <c r="NL656" s="2" t="s">
        <v>360</v>
      </c>
      <c r="NM656" s="2" t="s">
        <v>263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272</v>
      </c>
      <c r="NV656" s="2" t="s">
        <v>275</v>
      </c>
      <c r="NW656" s="2" t="s">
        <v>229</v>
      </c>
      <c r="NX656" s="2" t="s">
        <v>229</v>
      </c>
      <c r="NY656" s="2" t="s">
        <v>241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229</v>
      </c>
      <c r="OH656" s="2" t="s">
        <v>229</v>
      </c>
      <c r="OI656" s="2" t="s">
        <v>229</v>
      </c>
      <c r="OJ656" s="2" t="s">
        <v>229</v>
      </c>
      <c r="OK656" s="2" t="s">
        <v>229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229</v>
      </c>
      <c r="OT656" s="2" t="s">
        <v>229</v>
      </c>
      <c r="OU656" s="2" t="s">
        <v>229</v>
      </c>
      <c r="OV656" s="2" t="s">
        <v>229</v>
      </c>
      <c r="OW656" s="2" t="s">
        <v>229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281</v>
      </c>
      <c r="PF656" s="2" t="s">
        <v>275</v>
      </c>
      <c r="PG656" s="2" t="s">
        <v>229</v>
      </c>
      <c r="PH656" s="2" t="s">
        <v>229</v>
      </c>
      <c r="PI656" s="2" t="s">
        <v>241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266</v>
      </c>
      <c r="PR656" s="2" t="s">
        <v>275</v>
      </c>
      <c r="PS656" s="2" t="s">
        <v>229</v>
      </c>
      <c r="PT656" s="2" t="s">
        <v>229</v>
      </c>
      <c r="PU656" s="2" t="s">
        <v>241</v>
      </c>
      <c r="PV656" s="2" t="s">
        <v>229</v>
      </c>
      <c r="PW656" s="4"/>
      <c r="PX656" s="8"/>
      <c r="PY656" s="4"/>
      <c r="PZ656" s="8"/>
      <c r="QA656" s="7"/>
      <c r="QB656" s="7"/>
      <c r="QC656" s="2" t="s">
        <v>281</v>
      </c>
      <c r="QD656" s="2" t="s">
        <v>275</v>
      </c>
      <c r="QE656" s="2" t="s">
        <v>229</v>
      </c>
      <c r="QF656" s="2" t="s">
        <v>229</v>
      </c>
      <c r="QG656" s="2" t="s">
        <v>241</v>
      </c>
      <c r="QH656" s="2" t="s">
        <v>229</v>
      </c>
      <c r="QI656" s="4"/>
      <c r="QJ656" s="8"/>
      <c r="QK656" s="4"/>
      <c r="QL656" s="8"/>
      <c r="QM656" s="7"/>
      <c r="QN656" s="7"/>
      <c r="QO656" s="2" t="s">
        <v>229</v>
      </c>
      <c r="QP656" s="2" t="s">
        <v>229</v>
      </c>
      <c r="QQ656" s="2" t="s">
        <v>229</v>
      </c>
      <c r="QR656" s="2" t="s">
        <v>229</v>
      </c>
      <c r="QS656" s="2" t="s">
        <v>229</v>
      </c>
      <c r="QT656" s="2" t="s">
        <v>229</v>
      </c>
      <c r="QU656" s="4"/>
      <c r="QV656" s="8"/>
      <c r="QW656" s="4"/>
      <c r="QX656" s="8"/>
      <c r="QY656" s="7"/>
      <c r="QZ656" s="7"/>
      <c r="RA656" s="2" t="s">
        <v>272</v>
      </c>
      <c r="RB656" s="2" t="s">
        <v>275</v>
      </c>
      <c r="RC656" s="2" t="s">
        <v>229</v>
      </c>
      <c r="RD656" s="2" t="s">
        <v>229</v>
      </c>
      <c r="RE656" s="2" t="s">
        <v>241</v>
      </c>
      <c r="RF656" s="2" t="s">
        <v>229</v>
      </c>
      <c r="RG656" s="4"/>
      <c r="RH656" s="8"/>
      <c r="RI656" s="4"/>
      <c r="RJ656" s="8"/>
      <c r="RK656" s="7"/>
      <c r="RL656" s="7"/>
      <c r="RM656" s="2" t="s">
        <v>229</v>
      </c>
      <c r="RN656" s="2" t="s">
        <v>229</v>
      </c>
      <c r="RO656" s="2" t="s">
        <v>229</v>
      </c>
      <c r="RP656" s="2" t="s">
        <v>229</v>
      </c>
      <c r="RQ656" s="2" t="s">
        <v>229</v>
      </c>
      <c r="RR656" s="2" t="s">
        <v>229</v>
      </c>
      <c r="RS656" s="4"/>
      <c r="RT656" s="8"/>
      <c r="RU656" s="4"/>
      <c r="RV656" s="8"/>
      <c r="RW656" s="7"/>
      <c r="RX656" s="7"/>
      <c r="RY656" s="2" t="s">
        <v>266</v>
      </c>
      <c r="RZ656" s="2" t="s">
        <v>275</v>
      </c>
      <c r="SA656" s="2" t="s">
        <v>229</v>
      </c>
      <c r="SB656" s="2" t="s">
        <v>229</v>
      </c>
      <c r="SC656" s="2" t="s">
        <v>241</v>
      </c>
      <c r="SD656" s="2" t="s">
        <v>229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</row>
    <row r="657">
      <c r="A657" s="2" t="s">
        <v>4449</v>
      </c>
      <c r="B657" s="2" t="s">
        <v>216</v>
      </c>
      <c r="C657" s="2" t="s">
        <v>4252</v>
      </c>
      <c r="D657" s="2" t="s">
        <v>218</v>
      </c>
      <c r="E657" s="2" t="s">
        <v>219</v>
      </c>
      <c r="F657" s="2" t="s">
        <v>4450</v>
      </c>
      <c r="G657" s="2" t="s">
        <v>4451</v>
      </c>
      <c r="H657" s="2" t="s">
        <v>4452</v>
      </c>
      <c r="I657" s="2" t="s">
        <v>1434</v>
      </c>
      <c r="J657" s="2" t="s">
        <v>224</v>
      </c>
      <c r="K657" s="2" t="s">
        <v>481</v>
      </c>
      <c r="L657" s="3">
        <v>27.6</v>
      </c>
      <c r="M657" s="3">
        <v>28.98</v>
      </c>
      <c r="N657" s="3">
        <v>59.99</v>
      </c>
      <c r="O657" s="2" t="s">
        <v>226</v>
      </c>
      <c r="P657" s="2" t="s">
        <v>618</v>
      </c>
      <c r="Q657" s="2" t="s">
        <v>228</v>
      </c>
      <c r="R657" s="2" t="s">
        <v>229</v>
      </c>
      <c r="S657" s="2" t="s">
        <v>4453</v>
      </c>
      <c r="T657" s="2" t="s">
        <v>684</v>
      </c>
      <c r="U657" s="2" t="s">
        <v>232</v>
      </c>
      <c r="V657" s="2" t="s">
        <v>1142</v>
      </c>
      <c r="W657" s="2" t="s">
        <v>1009</v>
      </c>
      <c r="X657" s="2" t="s">
        <v>1143</v>
      </c>
      <c r="Y657" s="2" t="s">
        <v>1144</v>
      </c>
      <c r="Z657" s="4">
        <v>326</v>
      </c>
      <c r="AA657" s="4">
        <f>=ROUNDDOWN(29.6363636363636,0)</f>
      </c>
      <c r="AB657" s="5">
        <v>11</v>
      </c>
      <c r="AC657" s="2" t="s">
        <v>1617</v>
      </c>
      <c r="AD657" s="4">
        <v>180</v>
      </c>
      <c r="AE657" s="4">
        <v>380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5</v>
      </c>
      <c r="AQ657" s="8">
        <v>126.74</v>
      </c>
      <c r="AR657" s="4">
        <v>4</v>
      </c>
      <c r="AS657" s="8">
        <v>109.49</v>
      </c>
      <c r="AT657" s="7">
        <v>0.25</v>
      </c>
      <c r="AU657" s="7">
        <v>0.1575</v>
      </c>
      <c r="AV657" s="4">
        <v>19</v>
      </c>
      <c r="AW657" s="8">
        <v>600.14</v>
      </c>
      <c r="AX657" s="4">
        <v>40</v>
      </c>
      <c r="AY657" s="8">
        <v>1404.05</v>
      </c>
      <c r="AZ657" s="7">
        <v>-0.525</v>
      </c>
      <c r="BA657" s="7">
        <v>-0.5726</v>
      </c>
      <c r="BB657" s="7">
        <v>0.2112</v>
      </c>
      <c r="BC657" s="4">
        <v>19</v>
      </c>
      <c r="BD657" s="8">
        <v>600.14</v>
      </c>
      <c r="BE657" s="4">
        <v>40</v>
      </c>
      <c r="BF657" s="8">
        <v>1404.05</v>
      </c>
      <c r="BG657" s="7">
        <v>-0.525</v>
      </c>
      <c r="BH657" s="7">
        <v>-0.5726</v>
      </c>
      <c r="BI657" s="7">
        <v>1</v>
      </c>
      <c r="BJ657" s="4">
        <v>5</v>
      </c>
      <c r="BK657" s="8">
        <v>126.74</v>
      </c>
      <c r="BL657" s="2" t="s">
        <v>4454</v>
      </c>
      <c r="BM657" s="7">
        <v>1</v>
      </c>
      <c r="BN657" s="7">
        <v>1</v>
      </c>
      <c r="BO657" s="4">
        <v>2</v>
      </c>
      <c r="BP657" s="8">
        <v>59.92</v>
      </c>
      <c r="BQ657" s="4"/>
      <c r="BR657" s="8"/>
      <c r="BS657" s="7"/>
      <c r="BT657" s="7"/>
      <c r="BU657" s="2" t="s">
        <v>239</v>
      </c>
      <c r="BV657" s="2" t="s">
        <v>226</v>
      </c>
      <c r="BW657" s="2" t="s">
        <v>229</v>
      </c>
      <c r="BX657" s="2" t="s">
        <v>1147</v>
      </c>
      <c r="BY657" s="2" t="s">
        <v>241</v>
      </c>
      <c r="BZ657" s="2" t="s">
        <v>229</v>
      </c>
      <c r="CA657" s="4"/>
      <c r="CB657" s="8"/>
      <c r="CC657" s="4"/>
      <c r="CD657" s="8"/>
      <c r="CE657" s="7"/>
      <c r="CF657" s="7"/>
      <c r="CG657" s="2" t="s">
        <v>239</v>
      </c>
      <c r="CH657" s="2" t="s">
        <v>226</v>
      </c>
      <c r="CI657" s="2" t="s">
        <v>1148</v>
      </c>
      <c r="CJ657" s="2" t="s">
        <v>1201</v>
      </c>
      <c r="CK657" s="2" t="s">
        <v>241</v>
      </c>
      <c r="CL657" s="2" t="s">
        <v>229</v>
      </c>
      <c r="CM657" s="4">
        <v>1</v>
      </c>
      <c r="CN657" s="8">
        <v>28.73</v>
      </c>
      <c r="CO657" s="4"/>
      <c r="CP657" s="8"/>
      <c r="CQ657" s="7"/>
      <c r="CR657" s="7"/>
      <c r="CS657" s="2" t="s">
        <v>239</v>
      </c>
      <c r="CT657" s="2" t="s">
        <v>226</v>
      </c>
      <c r="CU657" s="2" t="s">
        <v>1148</v>
      </c>
      <c r="CV657" s="2" t="s">
        <v>1220</v>
      </c>
      <c r="CW657" s="2" t="s">
        <v>241</v>
      </c>
      <c r="CX657" s="2" t="s">
        <v>229</v>
      </c>
      <c r="CY657" s="4">
        <v>1</v>
      </c>
      <c r="CZ657" s="8">
        <v>27.05</v>
      </c>
      <c r="DA657" s="4">
        <v>1</v>
      </c>
      <c r="DB657" s="8">
        <v>21.64</v>
      </c>
      <c r="DC657" s="7"/>
      <c r="DD657" s="7">
        <v>0.25</v>
      </c>
      <c r="DE657" s="2" t="s">
        <v>239</v>
      </c>
      <c r="DF657" s="2" t="s">
        <v>226</v>
      </c>
      <c r="DG657" s="2" t="s">
        <v>1148</v>
      </c>
      <c r="DH657" s="2" t="s">
        <v>4455</v>
      </c>
      <c r="DI657" s="2" t="s">
        <v>241</v>
      </c>
      <c r="DJ657" s="2" t="s">
        <v>229</v>
      </c>
      <c r="DK657" s="4"/>
      <c r="DL657" s="8"/>
      <c r="DM657" s="4">
        <v>1</v>
      </c>
      <c r="DN657" s="8">
        <v>28.97</v>
      </c>
      <c r="DO657" s="7">
        <v>-1</v>
      </c>
      <c r="DP657" s="7">
        <v>-1</v>
      </c>
      <c r="DQ657" s="2" t="s">
        <v>239</v>
      </c>
      <c r="DR657" s="2" t="s">
        <v>226</v>
      </c>
      <c r="DS657" s="2" t="s">
        <v>1148</v>
      </c>
      <c r="DT657" s="2" t="s">
        <v>1666</v>
      </c>
      <c r="DU657" s="2" t="s">
        <v>241</v>
      </c>
      <c r="DV657" s="2" t="s">
        <v>229</v>
      </c>
      <c r="DW657" s="4"/>
      <c r="DX657" s="8"/>
      <c r="DY657" s="4"/>
      <c r="DZ657" s="8"/>
      <c r="EA657" s="7"/>
      <c r="EB657" s="7"/>
      <c r="EC657" s="2" t="s">
        <v>2689</v>
      </c>
      <c r="ED657" s="2" t="s">
        <v>275</v>
      </c>
      <c r="EE657" s="2" t="s">
        <v>699</v>
      </c>
      <c r="EF657" s="2" t="s">
        <v>738</v>
      </c>
      <c r="EG657" s="2" t="s">
        <v>241</v>
      </c>
      <c r="EH657" s="2" t="s">
        <v>229</v>
      </c>
      <c r="EI657" s="4"/>
      <c r="EJ657" s="8"/>
      <c r="EK657" s="4"/>
      <c r="EL657" s="8"/>
      <c r="EM657" s="7"/>
      <c r="EN657" s="7"/>
      <c r="EO657" s="2" t="s">
        <v>239</v>
      </c>
      <c r="EP657" s="2" t="s">
        <v>275</v>
      </c>
      <c r="EQ657" s="2" t="s">
        <v>1148</v>
      </c>
      <c r="ER657" s="2" t="s">
        <v>1151</v>
      </c>
      <c r="ES657" s="2" t="s">
        <v>241</v>
      </c>
      <c r="ET657" s="2" t="s">
        <v>229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226</v>
      </c>
      <c r="FC657" s="2" t="s">
        <v>1148</v>
      </c>
      <c r="FD657" s="2" t="s">
        <v>1156</v>
      </c>
      <c r="FE657" s="2" t="s">
        <v>241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226</v>
      </c>
      <c r="FO657" s="2" t="s">
        <v>1148</v>
      </c>
      <c r="FP657" s="2" t="s">
        <v>1220</v>
      </c>
      <c r="FQ657" s="2" t="s">
        <v>241</v>
      </c>
      <c r="FR657" s="2" t="s">
        <v>229</v>
      </c>
      <c r="FS657" s="4">
        <v>1</v>
      </c>
      <c r="FT657" s="8">
        <v>11.04</v>
      </c>
      <c r="FU657" s="4"/>
      <c r="FV657" s="8"/>
      <c r="FW657" s="7"/>
      <c r="FX657" s="7"/>
      <c r="FY657" s="2" t="s">
        <v>239</v>
      </c>
      <c r="FZ657" s="2" t="s">
        <v>226</v>
      </c>
      <c r="GA657" s="2" t="s">
        <v>476</v>
      </c>
      <c r="GB657" s="2" t="s">
        <v>2608</v>
      </c>
      <c r="GC657" s="2" t="s">
        <v>241</v>
      </c>
      <c r="GD657" s="2" t="s">
        <v>229</v>
      </c>
      <c r="GE657" s="4"/>
      <c r="GF657" s="8"/>
      <c r="GG657" s="4">
        <v>1</v>
      </c>
      <c r="GH657" s="8">
        <v>28.98</v>
      </c>
      <c r="GI657" s="7">
        <v>-1</v>
      </c>
      <c r="GJ657" s="7">
        <v>-1</v>
      </c>
      <c r="GK657" s="2" t="s">
        <v>239</v>
      </c>
      <c r="GL657" s="2" t="s">
        <v>226</v>
      </c>
      <c r="GM657" s="2" t="s">
        <v>1148</v>
      </c>
      <c r="GN657" s="2" t="s">
        <v>2077</v>
      </c>
      <c r="GO657" s="2" t="s">
        <v>241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239</v>
      </c>
      <c r="GX657" s="2" t="s">
        <v>226</v>
      </c>
      <c r="GY657" s="2" t="s">
        <v>743</v>
      </c>
      <c r="GZ657" s="2" t="s">
        <v>740</v>
      </c>
      <c r="HA657" s="2" t="s">
        <v>241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239</v>
      </c>
      <c r="HJ657" s="2" t="s">
        <v>260</v>
      </c>
      <c r="HK657" s="2" t="s">
        <v>1148</v>
      </c>
      <c r="HL657" s="2" t="s">
        <v>4456</v>
      </c>
      <c r="HM657" s="2" t="s">
        <v>241</v>
      </c>
      <c r="HN657" s="2" t="s">
        <v>229</v>
      </c>
      <c r="HO657" s="4"/>
      <c r="HP657" s="8"/>
      <c r="HQ657" s="4">
        <v>1</v>
      </c>
      <c r="HR657" s="8">
        <v>29.9</v>
      </c>
      <c r="HS657" s="7">
        <v>-1</v>
      </c>
      <c r="HT657" s="7">
        <v>-1</v>
      </c>
      <c r="HU657" s="2" t="s">
        <v>239</v>
      </c>
      <c r="HV657" s="2" t="s">
        <v>226</v>
      </c>
      <c r="HW657" s="2" t="s">
        <v>877</v>
      </c>
      <c r="HX657" s="2" t="s">
        <v>914</v>
      </c>
      <c r="HY657" s="2" t="s">
        <v>241</v>
      </c>
      <c r="HZ657" s="2" t="s">
        <v>229</v>
      </c>
      <c r="IA657" s="4"/>
      <c r="IB657" s="8"/>
      <c r="IC657" s="4"/>
      <c r="ID657" s="8"/>
      <c r="IE657" s="7"/>
      <c r="IF657" s="7"/>
      <c r="IG657" s="2" t="s">
        <v>266</v>
      </c>
      <c r="IH657" s="2" t="s">
        <v>226</v>
      </c>
      <c r="II657" s="2" t="s">
        <v>229</v>
      </c>
      <c r="IJ657" s="2" t="s">
        <v>229</v>
      </c>
      <c r="IK657" s="2" t="s">
        <v>241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267</v>
      </c>
      <c r="IT657" s="2" t="s">
        <v>226</v>
      </c>
      <c r="IU657" s="2" t="s">
        <v>229</v>
      </c>
      <c r="IV657" s="2" t="s">
        <v>229</v>
      </c>
      <c r="IW657" s="2" t="s">
        <v>241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239</v>
      </c>
      <c r="JF657" s="2" t="s">
        <v>226</v>
      </c>
      <c r="JG657" s="2" t="s">
        <v>268</v>
      </c>
      <c r="JH657" s="2" t="s">
        <v>2355</v>
      </c>
      <c r="JI657" s="2" t="s">
        <v>241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229</v>
      </c>
      <c r="JR657" s="2" t="s">
        <v>229</v>
      </c>
      <c r="JS657" s="2" t="s">
        <v>229</v>
      </c>
      <c r="JT657" s="2" t="s">
        <v>229</v>
      </c>
      <c r="JU657" s="2" t="s">
        <v>229</v>
      </c>
      <c r="JV657" s="2" t="s">
        <v>229</v>
      </c>
      <c r="JW657" s="4"/>
      <c r="JX657" s="8"/>
      <c r="JY657" s="4"/>
      <c r="JZ657" s="8"/>
      <c r="KA657" s="7"/>
      <c r="KB657" s="7"/>
      <c r="KC657" s="2" t="s">
        <v>272</v>
      </c>
      <c r="KD657" s="2" t="s">
        <v>226</v>
      </c>
      <c r="KE657" s="2" t="s">
        <v>229</v>
      </c>
      <c r="KF657" s="2" t="s">
        <v>229</v>
      </c>
      <c r="KG657" s="2" t="s">
        <v>241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272</v>
      </c>
      <c r="KP657" s="2" t="s">
        <v>226</v>
      </c>
      <c r="KQ657" s="2" t="s">
        <v>229</v>
      </c>
      <c r="KR657" s="2" t="s">
        <v>229</v>
      </c>
      <c r="KS657" s="2" t="s">
        <v>241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239</v>
      </c>
      <c r="LB657" s="2" t="s">
        <v>226</v>
      </c>
      <c r="LC657" s="2" t="s">
        <v>1148</v>
      </c>
      <c r="LD657" s="2" t="s">
        <v>4457</v>
      </c>
      <c r="LE657" s="2" t="s">
        <v>241</v>
      </c>
      <c r="LF657" s="2" t="s">
        <v>229</v>
      </c>
      <c r="LG657" s="4"/>
      <c r="LH657" s="8"/>
      <c r="LI657" s="4"/>
      <c r="LJ657" s="8"/>
      <c r="LK657" s="7"/>
      <c r="LL657" s="7"/>
      <c r="LM657" s="2" t="s">
        <v>229</v>
      </c>
      <c r="LN657" s="2" t="s">
        <v>229</v>
      </c>
      <c r="LO657" s="2" t="s">
        <v>229</v>
      </c>
      <c r="LP657" s="2" t="s">
        <v>229</v>
      </c>
      <c r="LQ657" s="2" t="s">
        <v>229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239</v>
      </c>
      <c r="LZ657" s="2" t="s">
        <v>275</v>
      </c>
      <c r="MA657" s="2" t="s">
        <v>1600</v>
      </c>
      <c r="MB657" s="2" t="s">
        <v>762</v>
      </c>
      <c r="MC657" s="2" t="s">
        <v>241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266</v>
      </c>
      <c r="ML657" s="2" t="s">
        <v>226</v>
      </c>
      <c r="MM657" s="2" t="s">
        <v>229</v>
      </c>
      <c r="MN657" s="2" t="s">
        <v>229</v>
      </c>
      <c r="MO657" s="2" t="s">
        <v>241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239</v>
      </c>
      <c r="MX657" s="2" t="s">
        <v>226</v>
      </c>
      <c r="MY657" s="2" t="s">
        <v>866</v>
      </c>
      <c r="MZ657" s="2" t="s">
        <v>229</v>
      </c>
      <c r="NA657" s="2" t="s">
        <v>241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239</v>
      </c>
      <c r="NJ657" s="2" t="s">
        <v>260</v>
      </c>
      <c r="NK657" s="2" t="s">
        <v>1165</v>
      </c>
      <c r="NL657" s="2" t="s">
        <v>1151</v>
      </c>
      <c r="NM657" s="2" t="s">
        <v>241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272</v>
      </c>
      <c r="NV657" s="2" t="s">
        <v>226</v>
      </c>
      <c r="NW657" s="2" t="s">
        <v>229</v>
      </c>
      <c r="NX657" s="2" t="s">
        <v>229</v>
      </c>
      <c r="NY657" s="2" t="s">
        <v>241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266</v>
      </c>
      <c r="OH657" s="2" t="s">
        <v>226</v>
      </c>
      <c r="OI657" s="2" t="s">
        <v>229</v>
      </c>
      <c r="OJ657" s="2" t="s">
        <v>229</v>
      </c>
      <c r="OK657" s="2" t="s">
        <v>241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229</v>
      </c>
      <c r="OT657" s="2" t="s">
        <v>229</v>
      </c>
      <c r="OU657" s="2" t="s">
        <v>229</v>
      </c>
      <c r="OV657" s="2" t="s">
        <v>229</v>
      </c>
      <c r="OW657" s="2" t="s">
        <v>229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229</v>
      </c>
      <c r="PF657" s="2" t="s">
        <v>229</v>
      </c>
      <c r="PG657" s="2" t="s">
        <v>229</v>
      </c>
      <c r="PH657" s="2" t="s">
        <v>229</v>
      </c>
      <c r="PI657" s="2" t="s">
        <v>229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266</v>
      </c>
      <c r="PR657" s="2" t="s">
        <v>275</v>
      </c>
      <c r="PS657" s="2" t="s">
        <v>229</v>
      </c>
      <c r="PT657" s="2" t="s">
        <v>229</v>
      </c>
      <c r="PU657" s="2" t="s">
        <v>241</v>
      </c>
      <c r="PV657" s="2" t="s">
        <v>229</v>
      </c>
      <c r="PW657" s="4"/>
      <c r="PX657" s="8"/>
      <c r="PY657" s="4"/>
      <c r="PZ657" s="8"/>
      <c r="QA657" s="7"/>
      <c r="QB657" s="7"/>
      <c r="QC657" s="2" t="s">
        <v>281</v>
      </c>
      <c r="QD657" s="2" t="s">
        <v>226</v>
      </c>
      <c r="QE657" s="2" t="s">
        <v>229</v>
      </c>
      <c r="QF657" s="2" t="s">
        <v>229</v>
      </c>
      <c r="QG657" s="2" t="s">
        <v>241</v>
      </c>
      <c r="QH657" s="2" t="s">
        <v>229</v>
      </c>
      <c r="QI657" s="4"/>
      <c r="QJ657" s="8"/>
      <c r="QK657" s="4"/>
      <c r="QL657" s="8"/>
      <c r="QM657" s="7"/>
      <c r="QN657" s="7"/>
      <c r="QO657" s="2" t="s">
        <v>229</v>
      </c>
      <c r="QP657" s="2" t="s">
        <v>229</v>
      </c>
      <c r="QQ657" s="2" t="s">
        <v>229</v>
      </c>
      <c r="QR657" s="2" t="s">
        <v>229</v>
      </c>
      <c r="QS657" s="2" t="s">
        <v>229</v>
      </c>
      <c r="QT657" s="2" t="s">
        <v>229</v>
      </c>
      <c r="QU657" s="4"/>
      <c r="QV657" s="8"/>
      <c r="QW657" s="4"/>
      <c r="QX657" s="8"/>
      <c r="QY657" s="7"/>
      <c r="QZ657" s="7"/>
      <c r="RA657" s="2" t="s">
        <v>239</v>
      </c>
      <c r="RB657" s="2" t="s">
        <v>275</v>
      </c>
      <c r="RC657" s="2" t="s">
        <v>338</v>
      </c>
      <c r="RD657" s="2" t="s">
        <v>229</v>
      </c>
      <c r="RE657" s="2" t="s">
        <v>241</v>
      </c>
      <c r="RF657" s="2" t="s">
        <v>229</v>
      </c>
      <c r="RG657" s="4"/>
      <c r="RH657" s="8"/>
      <c r="RI657" s="4"/>
      <c r="RJ657" s="8"/>
      <c r="RK657" s="7"/>
      <c r="RL657" s="7"/>
      <c r="RM657" s="2" t="s">
        <v>229</v>
      </c>
      <c r="RN657" s="2" t="s">
        <v>229</v>
      </c>
      <c r="RO657" s="2" t="s">
        <v>229</v>
      </c>
      <c r="RP657" s="2" t="s">
        <v>229</v>
      </c>
      <c r="RQ657" s="2" t="s">
        <v>229</v>
      </c>
      <c r="RR657" s="2" t="s">
        <v>229</v>
      </c>
      <c r="RS657" s="4"/>
      <c r="RT657" s="8"/>
      <c r="RU657" s="4"/>
      <c r="RV657" s="8"/>
      <c r="RW657" s="7"/>
      <c r="RX657" s="7"/>
      <c r="RY657" s="2" t="s">
        <v>239</v>
      </c>
      <c r="RZ657" s="2" t="s">
        <v>275</v>
      </c>
      <c r="SA657" s="2" t="s">
        <v>3648</v>
      </c>
      <c r="SB657" s="2" t="s">
        <v>1752</v>
      </c>
      <c r="SC657" s="2" t="s">
        <v>241</v>
      </c>
      <c r="SD657" s="2" t="s">
        <v>229</v>
      </c>
      <c r="SE657" s="4">
        <v>158</v>
      </c>
      <c r="SF657" s="4"/>
      <c r="SG657" s="4"/>
      <c r="SH657" s="4"/>
      <c r="SI657" s="4"/>
      <c r="SJ657" s="4"/>
      <c r="SK657" s="4"/>
      <c r="SL657" s="4">
        <v>168</v>
      </c>
      <c r="SM657" s="4"/>
      <c r="SN657" s="4"/>
      <c r="SO657" s="4"/>
      <c r="SP657" s="4"/>
      <c r="SQ657" s="4"/>
      <c r="SR657" s="4"/>
      <c r="SS657" s="4"/>
      <c r="ST657" s="4"/>
      <c r="SU657" s="4"/>
      <c r="SV657" s="4">
        <v>180</v>
      </c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>
        <v>200</v>
      </c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</row>
    <row r="658">
      <c r="A658" s="2" t="s">
        <v>4458</v>
      </c>
      <c r="B658" s="2" t="s">
        <v>216</v>
      </c>
      <c r="C658" s="2" t="s">
        <v>4252</v>
      </c>
      <c r="D658" s="2" t="s">
        <v>218</v>
      </c>
      <c r="E658" s="2" t="s">
        <v>219</v>
      </c>
      <c r="F658" s="2" t="s">
        <v>4450</v>
      </c>
      <c r="G658" s="2" t="s">
        <v>4451</v>
      </c>
      <c r="H658" s="2" t="s">
        <v>4452</v>
      </c>
      <c r="I658" s="2" t="s">
        <v>1434</v>
      </c>
      <c r="J658" s="2" t="s">
        <v>285</v>
      </c>
      <c r="K658" s="2" t="s">
        <v>481</v>
      </c>
      <c r="L658" s="3">
        <v>32.9</v>
      </c>
      <c r="M658" s="3">
        <v>34.54</v>
      </c>
      <c r="N658" s="3">
        <v>69.99</v>
      </c>
      <c r="O658" s="2" t="s">
        <v>226</v>
      </c>
      <c r="P658" s="2" t="s">
        <v>618</v>
      </c>
      <c r="Q658" s="2" t="s">
        <v>228</v>
      </c>
      <c r="R658" s="2" t="s">
        <v>229</v>
      </c>
      <c r="S658" s="2" t="s">
        <v>4453</v>
      </c>
      <c r="T658" s="2" t="s">
        <v>684</v>
      </c>
      <c r="U658" s="2" t="s">
        <v>286</v>
      </c>
      <c r="V658" s="2" t="s">
        <v>1142</v>
      </c>
      <c r="W658" s="2" t="s">
        <v>1009</v>
      </c>
      <c r="X658" s="2" t="s">
        <v>1143</v>
      </c>
      <c r="Y658" s="2" t="s">
        <v>1144</v>
      </c>
      <c r="Z658" s="4">
        <v>159</v>
      </c>
      <c r="AA658" s="4">
        <f>=ROUNDDOWN(11.3571428571429,0)</f>
      </c>
      <c r="AB658" s="5">
        <v>14</v>
      </c>
      <c r="AC658" s="2" t="s">
        <v>1617</v>
      </c>
      <c r="AD658" s="4">
        <v>120</v>
      </c>
      <c r="AE658" s="4">
        <v>420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>
        <v>14</v>
      </c>
      <c r="AQ658" s="8">
        <v>473.4</v>
      </c>
      <c r="AR658" s="4">
        <v>36</v>
      </c>
      <c r="AS658" s="8">
        <v>1294.56</v>
      </c>
      <c r="AT658" s="7">
        <v>-0.6111</v>
      </c>
      <c r="AU658" s="7">
        <v>-0.6343</v>
      </c>
      <c r="AV658" s="4" t="s">
        <v>229</v>
      </c>
      <c r="AW658" s="8" t="s">
        <v>229</v>
      </c>
      <c r="AX658" s="4" t="s">
        <v>229</v>
      </c>
      <c r="AY658" s="8" t="s">
        <v>229</v>
      </c>
      <c r="AZ658" s="7" t="s">
        <v>229</v>
      </c>
      <c r="BA658" s="7" t="s">
        <v>229</v>
      </c>
      <c r="BB658" s="7">
        <v>0.7888</v>
      </c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 t="s">
        <v>229</v>
      </c>
      <c r="BJ658" s="4">
        <v>14</v>
      </c>
      <c r="BK658" s="8">
        <v>473.4</v>
      </c>
      <c r="BL658" s="2" t="s">
        <v>4459</v>
      </c>
      <c r="BM658" s="7">
        <v>1</v>
      </c>
      <c r="BN658" s="7">
        <v>1</v>
      </c>
      <c r="BO658" s="4"/>
      <c r="BP658" s="8"/>
      <c r="BQ658" s="4">
        <v>36</v>
      </c>
      <c r="BR658" s="8">
        <v>1294.56</v>
      </c>
      <c r="BS658" s="7">
        <v>-1</v>
      </c>
      <c r="BT658" s="7">
        <v>-1</v>
      </c>
      <c r="BU658" s="2" t="s">
        <v>239</v>
      </c>
      <c r="BV658" s="2" t="s">
        <v>226</v>
      </c>
      <c r="BW658" s="2" t="s">
        <v>229</v>
      </c>
      <c r="BX658" s="2" t="s">
        <v>1147</v>
      </c>
      <c r="BY658" s="2" t="s">
        <v>241</v>
      </c>
      <c r="BZ658" s="2" t="s">
        <v>229</v>
      </c>
      <c r="CA658" s="4">
        <v>3</v>
      </c>
      <c r="CB658" s="8">
        <v>103.44</v>
      </c>
      <c r="CC658" s="4"/>
      <c r="CD658" s="8"/>
      <c r="CE658" s="7"/>
      <c r="CF658" s="7"/>
      <c r="CG658" s="2" t="s">
        <v>239</v>
      </c>
      <c r="CH658" s="2" t="s">
        <v>226</v>
      </c>
      <c r="CI658" s="2" t="s">
        <v>1148</v>
      </c>
      <c r="CJ658" s="2" t="s">
        <v>4460</v>
      </c>
      <c r="CK658" s="2" t="s">
        <v>241</v>
      </c>
      <c r="CL658" s="2" t="s">
        <v>229</v>
      </c>
      <c r="CM658" s="4">
        <v>1</v>
      </c>
      <c r="CN658" s="8">
        <v>34.48</v>
      </c>
      <c r="CO658" s="4"/>
      <c r="CP658" s="8"/>
      <c r="CQ658" s="7"/>
      <c r="CR658" s="7"/>
      <c r="CS658" s="2" t="s">
        <v>239</v>
      </c>
      <c r="CT658" s="2" t="s">
        <v>226</v>
      </c>
      <c r="CU658" s="2" t="s">
        <v>1148</v>
      </c>
      <c r="CV658" s="2" t="s">
        <v>1151</v>
      </c>
      <c r="CW658" s="2" t="s">
        <v>241</v>
      </c>
      <c r="CX658" s="2" t="s">
        <v>229</v>
      </c>
      <c r="CY658" s="4">
        <v>3</v>
      </c>
      <c r="CZ658" s="8">
        <v>97.38</v>
      </c>
      <c r="DA658" s="4"/>
      <c r="DB658" s="8"/>
      <c r="DC658" s="7"/>
      <c r="DD658" s="7"/>
      <c r="DE658" s="2" t="s">
        <v>239</v>
      </c>
      <c r="DF658" s="2" t="s">
        <v>226</v>
      </c>
      <c r="DG658" s="2" t="s">
        <v>1148</v>
      </c>
      <c r="DH658" s="2" t="s">
        <v>1151</v>
      </c>
      <c r="DI658" s="2" t="s">
        <v>241</v>
      </c>
      <c r="DJ658" s="2" t="s">
        <v>229</v>
      </c>
      <c r="DK658" s="4"/>
      <c r="DL658" s="8"/>
      <c r="DM658" s="4"/>
      <c r="DN658" s="8"/>
      <c r="DO658" s="7"/>
      <c r="DP658" s="7"/>
      <c r="DQ658" s="2" t="s">
        <v>239</v>
      </c>
      <c r="DR658" s="2" t="s">
        <v>226</v>
      </c>
      <c r="DS658" s="2" t="s">
        <v>1148</v>
      </c>
      <c r="DT658" s="2" t="s">
        <v>1188</v>
      </c>
      <c r="DU658" s="2" t="s">
        <v>241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2689</v>
      </c>
      <c r="ED658" s="2" t="s">
        <v>275</v>
      </c>
      <c r="EE658" s="2" t="s">
        <v>699</v>
      </c>
      <c r="EF658" s="2" t="s">
        <v>789</v>
      </c>
      <c r="EG658" s="2" t="s">
        <v>241</v>
      </c>
      <c r="EH658" s="2" t="s">
        <v>229</v>
      </c>
      <c r="EI658" s="4"/>
      <c r="EJ658" s="8"/>
      <c r="EK658" s="4"/>
      <c r="EL658" s="8"/>
      <c r="EM658" s="7"/>
      <c r="EN658" s="7"/>
      <c r="EO658" s="2" t="s">
        <v>239</v>
      </c>
      <c r="EP658" s="2" t="s">
        <v>275</v>
      </c>
      <c r="EQ658" s="2" t="s">
        <v>1148</v>
      </c>
      <c r="ER658" s="2" t="s">
        <v>1151</v>
      </c>
      <c r="ES658" s="2" t="s">
        <v>241</v>
      </c>
      <c r="ET658" s="2" t="s">
        <v>229</v>
      </c>
      <c r="EU658" s="4">
        <v>2</v>
      </c>
      <c r="EV658" s="8">
        <v>65.1</v>
      </c>
      <c r="EW658" s="4"/>
      <c r="EX658" s="8"/>
      <c r="EY658" s="7"/>
      <c r="EZ658" s="7"/>
      <c r="FA658" s="2" t="s">
        <v>239</v>
      </c>
      <c r="FB658" s="2" t="s">
        <v>226</v>
      </c>
      <c r="FC658" s="2" t="s">
        <v>1148</v>
      </c>
      <c r="FD658" s="2" t="s">
        <v>1151</v>
      </c>
      <c r="FE658" s="2" t="s">
        <v>241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226</v>
      </c>
      <c r="FO658" s="2" t="s">
        <v>1148</v>
      </c>
      <c r="FP658" s="2" t="s">
        <v>1151</v>
      </c>
      <c r="FQ658" s="2" t="s">
        <v>241</v>
      </c>
      <c r="FR658" s="2" t="s">
        <v>229</v>
      </c>
      <c r="FS658" s="4">
        <v>1</v>
      </c>
      <c r="FT658" s="8">
        <v>44.99</v>
      </c>
      <c r="FU658" s="4"/>
      <c r="FV658" s="8"/>
      <c r="FW658" s="7"/>
      <c r="FX658" s="7"/>
      <c r="FY658" s="2" t="s">
        <v>239</v>
      </c>
      <c r="FZ658" s="2" t="s">
        <v>226</v>
      </c>
      <c r="GA658" s="2" t="s">
        <v>327</v>
      </c>
      <c r="GB658" s="2" t="s">
        <v>631</v>
      </c>
      <c r="GC658" s="2" t="s">
        <v>241</v>
      </c>
      <c r="GD658" s="2" t="s">
        <v>229</v>
      </c>
      <c r="GE658" s="4">
        <v>1</v>
      </c>
      <c r="GF658" s="8">
        <v>33.54</v>
      </c>
      <c r="GG658" s="4"/>
      <c r="GH658" s="8"/>
      <c r="GI658" s="7"/>
      <c r="GJ658" s="7"/>
      <c r="GK658" s="2" t="s">
        <v>239</v>
      </c>
      <c r="GL658" s="2" t="s">
        <v>226</v>
      </c>
      <c r="GM658" s="2" t="s">
        <v>1148</v>
      </c>
      <c r="GN658" s="2" t="s">
        <v>1190</v>
      </c>
      <c r="GO658" s="2" t="s">
        <v>241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239</v>
      </c>
      <c r="GX658" s="2" t="s">
        <v>226</v>
      </c>
      <c r="GY658" s="2" t="s">
        <v>743</v>
      </c>
      <c r="GZ658" s="2" t="s">
        <v>928</v>
      </c>
      <c r="HA658" s="2" t="s">
        <v>241</v>
      </c>
      <c r="HB658" s="2" t="s">
        <v>229</v>
      </c>
      <c r="HC658" s="4">
        <v>3</v>
      </c>
      <c r="HD658" s="8">
        <v>94.47</v>
      </c>
      <c r="HE658" s="4"/>
      <c r="HF658" s="8"/>
      <c r="HG658" s="7"/>
      <c r="HH658" s="7"/>
      <c r="HI658" s="2" t="s">
        <v>239</v>
      </c>
      <c r="HJ658" s="2" t="s">
        <v>226</v>
      </c>
      <c r="HK658" s="2" t="s">
        <v>1148</v>
      </c>
      <c r="HL658" s="2" t="s">
        <v>3457</v>
      </c>
      <c r="HM658" s="2" t="s">
        <v>241</v>
      </c>
      <c r="HN658" s="2" t="s">
        <v>229</v>
      </c>
      <c r="HO658" s="4"/>
      <c r="HP658" s="8"/>
      <c r="HQ658" s="4"/>
      <c r="HR658" s="8"/>
      <c r="HS658" s="7"/>
      <c r="HT658" s="7"/>
      <c r="HU658" s="2" t="s">
        <v>239</v>
      </c>
      <c r="HV658" s="2" t="s">
        <v>226</v>
      </c>
      <c r="HW658" s="2" t="s">
        <v>877</v>
      </c>
      <c r="HX658" s="2" t="s">
        <v>743</v>
      </c>
      <c r="HY658" s="2" t="s">
        <v>241</v>
      </c>
      <c r="HZ658" s="2" t="s">
        <v>229</v>
      </c>
      <c r="IA658" s="4"/>
      <c r="IB658" s="8"/>
      <c r="IC658" s="4"/>
      <c r="ID658" s="8"/>
      <c r="IE658" s="7"/>
      <c r="IF658" s="7"/>
      <c r="IG658" s="2" t="s">
        <v>266</v>
      </c>
      <c r="IH658" s="2" t="s">
        <v>226</v>
      </c>
      <c r="II658" s="2" t="s">
        <v>229</v>
      </c>
      <c r="IJ658" s="2" t="s">
        <v>229</v>
      </c>
      <c r="IK658" s="2" t="s">
        <v>241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267</v>
      </c>
      <c r="IT658" s="2" t="s">
        <v>226</v>
      </c>
      <c r="IU658" s="2" t="s">
        <v>229</v>
      </c>
      <c r="IV658" s="2" t="s">
        <v>229</v>
      </c>
      <c r="IW658" s="2" t="s">
        <v>241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239</v>
      </c>
      <c r="JF658" s="2" t="s">
        <v>226</v>
      </c>
      <c r="JG658" s="2" t="s">
        <v>268</v>
      </c>
      <c r="JH658" s="2" t="s">
        <v>1035</v>
      </c>
      <c r="JI658" s="2" t="s">
        <v>241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229</v>
      </c>
      <c r="JR658" s="2" t="s">
        <v>229</v>
      </c>
      <c r="JS658" s="2" t="s">
        <v>229</v>
      </c>
      <c r="JT658" s="2" t="s">
        <v>229</v>
      </c>
      <c r="JU658" s="2" t="s">
        <v>229</v>
      </c>
      <c r="JV658" s="2" t="s">
        <v>229</v>
      </c>
      <c r="JW658" s="4"/>
      <c r="JX658" s="8"/>
      <c r="JY658" s="4"/>
      <c r="JZ658" s="8"/>
      <c r="KA658" s="7"/>
      <c r="KB658" s="7"/>
      <c r="KC658" s="2" t="s">
        <v>272</v>
      </c>
      <c r="KD658" s="2" t="s">
        <v>226</v>
      </c>
      <c r="KE658" s="2" t="s">
        <v>229</v>
      </c>
      <c r="KF658" s="2" t="s">
        <v>229</v>
      </c>
      <c r="KG658" s="2" t="s">
        <v>241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272</v>
      </c>
      <c r="KP658" s="2" t="s">
        <v>226</v>
      </c>
      <c r="KQ658" s="2" t="s">
        <v>229</v>
      </c>
      <c r="KR658" s="2" t="s">
        <v>229</v>
      </c>
      <c r="KS658" s="2" t="s">
        <v>241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239</v>
      </c>
      <c r="LB658" s="2" t="s">
        <v>226</v>
      </c>
      <c r="LC658" s="2" t="s">
        <v>1148</v>
      </c>
      <c r="LD658" s="2" t="s">
        <v>3656</v>
      </c>
      <c r="LE658" s="2" t="s">
        <v>241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229</v>
      </c>
      <c r="LN658" s="2" t="s">
        <v>229</v>
      </c>
      <c r="LO658" s="2" t="s">
        <v>229</v>
      </c>
      <c r="LP658" s="2" t="s">
        <v>229</v>
      </c>
      <c r="LQ658" s="2" t="s">
        <v>229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239</v>
      </c>
      <c r="LZ658" s="2" t="s">
        <v>275</v>
      </c>
      <c r="MA658" s="2" t="s">
        <v>1600</v>
      </c>
      <c r="MB658" s="2" t="s">
        <v>2085</v>
      </c>
      <c r="MC658" s="2" t="s">
        <v>241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266</v>
      </c>
      <c r="ML658" s="2" t="s">
        <v>226</v>
      </c>
      <c r="MM658" s="2" t="s">
        <v>229</v>
      </c>
      <c r="MN658" s="2" t="s">
        <v>229</v>
      </c>
      <c r="MO658" s="2" t="s">
        <v>241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239</v>
      </c>
      <c r="MX658" s="2" t="s">
        <v>226</v>
      </c>
      <c r="MY658" s="2" t="s">
        <v>866</v>
      </c>
      <c r="MZ658" s="2" t="s">
        <v>1566</v>
      </c>
      <c r="NA658" s="2" t="s">
        <v>241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239</v>
      </c>
      <c r="NJ658" s="2" t="s">
        <v>260</v>
      </c>
      <c r="NK658" s="2" t="s">
        <v>1165</v>
      </c>
      <c r="NL658" s="2" t="s">
        <v>1151</v>
      </c>
      <c r="NM658" s="2" t="s">
        <v>241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272</v>
      </c>
      <c r="NV658" s="2" t="s">
        <v>226</v>
      </c>
      <c r="NW658" s="2" t="s">
        <v>229</v>
      </c>
      <c r="NX658" s="2" t="s">
        <v>229</v>
      </c>
      <c r="NY658" s="2" t="s">
        <v>241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266</v>
      </c>
      <c r="OH658" s="2" t="s">
        <v>226</v>
      </c>
      <c r="OI658" s="2" t="s">
        <v>229</v>
      </c>
      <c r="OJ658" s="2" t="s">
        <v>229</v>
      </c>
      <c r="OK658" s="2" t="s">
        <v>241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229</v>
      </c>
      <c r="OT658" s="2" t="s">
        <v>229</v>
      </c>
      <c r="OU658" s="2" t="s">
        <v>229</v>
      </c>
      <c r="OV658" s="2" t="s">
        <v>229</v>
      </c>
      <c r="OW658" s="2" t="s">
        <v>229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229</v>
      </c>
      <c r="PF658" s="2" t="s">
        <v>229</v>
      </c>
      <c r="PG658" s="2" t="s">
        <v>229</v>
      </c>
      <c r="PH658" s="2" t="s">
        <v>229</v>
      </c>
      <c r="PI658" s="2" t="s">
        <v>229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266</v>
      </c>
      <c r="PR658" s="2" t="s">
        <v>275</v>
      </c>
      <c r="PS658" s="2" t="s">
        <v>229</v>
      </c>
      <c r="PT658" s="2" t="s">
        <v>229</v>
      </c>
      <c r="PU658" s="2" t="s">
        <v>241</v>
      </c>
      <c r="PV658" s="2" t="s">
        <v>229</v>
      </c>
      <c r="PW658" s="4"/>
      <c r="PX658" s="8"/>
      <c r="PY658" s="4"/>
      <c r="PZ658" s="8"/>
      <c r="QA658" s="7"/>
      <c r="QB658" s="7"/>
      <c r="QC658" s="2" t="s">
        <v>281</v>
      </c>
      <c r="QD658" s="2" t="s">
        <v>226</v>
      </c>
      <c r="QE658" s="2" t="s">
        <v>229</v>
      </c>
      <c r="QF658" s="2" t="s">
        <v>229</v>
      </c>
      <c r="QG658" s="2" t="s">
        <v>241</v>
      </c>
      <c r="QH658" s="2" t="s">
        <v>229</v>
      </c>
      <c r="QI658" s="4"/>
      <c r="QJ658" s="8"/>
      <c r="QK658" s="4"/>
      <c r="QL658" s="8"/>
      <c r="QM658" s="7"/>
      <c r="QN658" s="7"/>
      <c r="QO658" s="2" t="s">
        <v>229</v>
      </c>
      <c r="QP658" s="2" t="s">
        <v>229</v>
      </c>
      <c r="QQ658" s="2" t="s">
        <v>229</v>
      </c>
      <c r="QR658" s="2" t="s">
        <v>229</v>
      </c>
      <c r="QS658" s="2" t="s">
        <v>229</v>
      </c>
      <c r="QT658" s="2" t="s">
        <v>229</v>
      </c>
      <c r="QU658" s="4"/>
      <c r="QV658" s="8"/>
      <c r="QW658" s="4"/>
      <c r="QX658" s="8"/>
      <c r="QY658" s="7"/>
      <c r="QZ658" s="7"/>
      <c r="RA658" s="2" t="s">
        <v>239</v>
      </c>
      <c r="RB658" s="2" t="s">
        <v>275</v>
      </c>
      <c r="RC658" s="2" t="s">
        <v>338</v>
      </c>
      <c r="RD658" s="2" t="s">
        <v>229</v>
      </c>
      <c r="RE658" s="2" t="s">
        <v>241</v>
      </c>
      <c r="RF658" s="2" t="s">
        <v>229</v>
      </c>
      <c r="RG658" s="4"/>
      <c r="RH658" s="8"/>
      <c r="RI658" s="4"/>
      <c r="RJ658" s="8"/>
      <c r="RK658" s="7"/>
      <c r="RL658" s="7"/>
      <c r="RM658" s="2" t="s">
        <v>229</v>
      </c>
      <c r="RN658" s="2" t="s">
        <v>229</v>
      </c>
      <c r="RO658" s="2" t="s">
        <v>229</v>
      </c>
      <c r="RP658" s="2" t="s">
        <v>229</v>
      </c>
      <c r="RQ658" s="2" t="s">
        <v>229</v>
      </c>
      <c r="RR658" s="2" t="s">
        <v>229</v>
      </c>
      <c r="RS658" s="4"/>
      <c r="RT658" s="8"/>
      <c r="RU658" s="4"/>
      <c r="RV658" s="8"/>
      <c r="RW658" s="7"/>
      <c r="RX658" s="7"/>
      <c r="RY658" s="2" t="s">
        <v>239</v>
      </c>
      <c r="RZ658" s="2" t="s">
        <v>275</v>
      </c>
      <c r="SA658" s="2" t="s">
        <v>3648</v>
      </c>
      <c r="SB658" s="2" t="s">
        <v>2420</v>
      </c>
      <c r="SC658" s="2" t="s">
        <v>241</v>
      </c>
      <c r="SD658" s="2" t="s">
        <v>229</v>
      </c>
      <c r="SE658" s="4">
        <v>39</v>
      </c>
      <c r="SF658" s="4"/>
      <c r="SG658" s="4"/>
      <c r="SH658" s="4"/>
      <c r="SI658" s="4"/>
      <c r="SJ658" s="4"/>
      <c r="SK658" s="4"/>
      <c r="SL658" s="4">
        <v>120</v>
      </c>
      <c r="SM658" s="4"/>
      <c r="SN658" s="4"/>
      <c r="SO658" s="4"/>
      <c r="SP658" s="4"/>
      <c r="SQ658" s="4"/>
      <c r="SR658" s="4"/>
      <c r="SS658" s="4"/>
      <c r="ST658" s="4"/>
      <c r="SU658" s="4"/>
      <c r="SV658" s="4">
        <v>120</v>
      </c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>
        <v>300</v>
      </c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</row>
    <row r="659">
      <c r="A659" s="2" t="s">
        <v>4461</v>
      </c>
      <c r="B659" s="2" t="s">
        <v>216</v>
      </c>
      <c r="C659" s="2" t="s">
        <v>4252</v>
      </c>
      <c r="D659" s="2" t="s">
        <v>218</v>
      </c>
      <c r="E659" s="2" t="s">
        <v>219</v>
      </c>
      <c r="F659" s="2" t="s">
        <v>4462</v>
      </c>
      <c r="G659" s="2" t="s">
        <v>1907</v>
      </c>
      <c r="H659" s="2" t="s">
        <v>4463</v>
      </c>
      <c r="I659" s="2" t="s">
        <v>1434</v>
      </c>
      <c r="J659" s="2" t="s">
        <v>224</v>
      </c>
      <c r="K659" s="2" t="s">
        <v>617</v>
      </c>
      <c r="L659" s="3">
        <v>27</v>
      </c>
      <c r="M659" s="3">
        <v>28.35</v>
      </c>
      <c r="N659" s="3">
        <v>59.99</v>
      </c>
      <c r="O659" s="2" t="s">
        <v>226</v>
      </c>
      <c r="P659" s="2" t="s">
        <v>618</v>
      </c>
      <c r="Q659" s="2" t="s">
        <v>228</v>
      </c>
      <c r="R659" s="2" t="s">
        <v>229</v>
      </c>
      <c r="S659" s="2" t="s">
        <v>4464</v>
      </c>
      <c r="T659" s="2" t="s">
        <v>684</v>
      </c>
      <c r="U659" s="2" t="s">
        <v>232</v>
      </c>
      <c r="V659" s="2" t="s">
        <v>1745</v>
      </c>
      <c r="W659" s="2" t="s">
        <v>1009</v>
      </c>
      <c r="X659" s="2" t="s">
        <v>1746</v>
      </c>
      <c r="Y659" s="2" t="s">
        <v>1144</v>
      </c>
      <c r="Z659" s="4">
        <v>295</v>
      </c>
      <c r="AA659" s="4">
        <f>=ROUNDDOWN(24.5833333333333,0)</f>
      </c>
      <c r="AB659" s="5">
        <v>12</v>
      </c>
      <c r="AC659" s="2" t="s">
        <v>416</v>
      </c>
      <c r="AD659" s="4">
        <v>100</v>
      </c>
      <c r="AE659" s="4">
        <v>180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2</v>
      </c>
      <c r="AQ659" s="8">
        <v>57.03</v>
      </c>
      <c r="AR659" s="4">
        <v>11</v>
      </c>
      <c r="AS659" s="8">
        <v>315.8</v>
      </c>
      <c r="AT659" s="7">
        <v>-0.8182</v>
      </c>
      <c r="AU659" s="7">
        <v>-0.8194</v>
      </c>
      <c r="AV659" s="4">
        <v>17</v>
      </c>
      <c r="AW659" s="8">
        <v>572.84</v>
      </c>
      <c r="AX659" s="4">
        <v>18</v>
      </c>
      <c r="AY659" s="8">
        <v>552.03</v>
      </c>
      <c r="AZ659" s="7">
        <v>-0.0556</v>
      </c>
      <c r="BA659" s="7">
        <v>0.0377</v>
      </c>
      <c r="BB659" s="7">
        <v>0.0996</v>
      </c>
      <c r="BC659" s="4">
        <v>17</v>
      </c>
      <c r="BD659" s="8">
        <v>572.84</v>
      </c>
      <c r="BE659" s="4">
        <v>18</v>
      </c>
      <c r="BF659" s="8">
        <v>552.03</v>
      </c>
      <c r="BG659" s="7">
        <v>-0.0556</v>
      </c>
      <c r="BH659" s="7">
        <v>0.0377</v>
      </c>
      <c r="BI659" s="7">
        <v>1</v>
      </c>
      <c r="BJ659" s="4">
        <v>2</v>
      </c>
      <c r="BK659" s="8">
        <v>57.03</v>
      </c>
      <c r="BL659" s="2" t="s">
        <v>4465</v>
      </c>
      <c r="BM659" s="7">
        <v>1</v>
      </c>
      <c r="BN659" s="7">
        <v>1</v>
      </c>
      <c r="BO659" s="4">
        <v>1</v>
      </c>
      <c r="BP659" s="8">
        <v>29.98</v>
      </c>
      <c r="BQ659" s="4">
        <v>3</v>
      </c>
      <c r="BR659" s="8">
        <v>89.94</v>
      </c>
      <c r="BS659" s="7">
        <v>-0.6667</v>
      </c>
      <c r="BT659" s="7">
        <v>-0.6667</v>
      </c>
      <c r="BU659" s="2" t="s">
        <v>239</v>
      </c>
      <c r="BV659" s="2" t="s">
        <v>226</v>
      </c>
      <c r="BW659" s="2" t="s">
        <v>229</v>
      </c>
      <c r="BX659" s="2" t="s">
        <v>1147</v>
      </c>
      <c r="BY659" s="2" t="s">
        <v>241</v>
      </c>
      <c r="BZ659" s="2" t="s">
        <v>229</v>
      </c>
      <c r="CA659" s="4"/>
      <c r="CB659" s="8"/>
      <c r="CC659" s="4">
        <v>5</v>
      </c>
      <c r="CD659" s="8">
        <v>143.65</v>
      </c>
      <c r="CE659" s="7">
        <v>-1</v>
      </c>
      <c r="CF659" s="7">
        <v>-1</v>
      </c>
      <c r="CG659" s="2" t="s">
        <v>239</v>
      </c>
      <c r="CH659" s="2" t="s">
        <v>226</v>
      </c>
      <c r="CI659" s="2" t="s">
        <v>1148</v>
      </c>
      <c r="CJ659" s="2" t="s">
        <v>1156</v>
      </c>
      <c r="CK659" s="2" t="s">
        <v>241</v>
      </c>
      <c r="CL659" s="2" t="s">
        <v>229</v>
      </c>
      <c r="CM659" s="4"/>
      <c r="CN659" s="8"/>
      <c r="CO659" s="4"/>
      <c r="CP659" s="8"/>
      <c r="CQ659" s="7"/>
      <c r="CR659" s="7"/>
      <c r="CS659" s="2" t="s">
        <v>239</v>
      </c>
      <c r="CT659" s="2" t="s">
        <v>226</v>
      </c>
      <c r="CU659" s="2" t="s">
        <v>1148</v>
      </c>
      <c r="CV659" s="2" t="s">
        <v>1220</v>
      </c>
      <c r="CW659" s="2" t="s">
        <v>241</v>
      </c>
      <c r="CX659" s="2" t="s">
        <v>229</v>
      </c>
      <c r="CY659" s="4">
        <v>1</v>
      </c>
      <c r="CZ659" s="8">
        <v>27.05</v>
      </c>
      <c r="DA659" s="4"/>
      <c r="DB659" s="8"/>
      <c r="DC659" s="7"/>
      <c r="DD659" s="7"/>
      <c r="DE659" s="2" t="s">
        <v>239</v>
      </c>
      <c r="DF659" s="2" t="s">
        <v>226</v>
      </c>
      <c r="DG659" s="2" t="s">
        <v>1148</v>
      </c>
      <c r="DH659" s="2" t="s">
        <v>1151</v>
      </c>
      <c r="DI659" s="2" t="s">
        <v>241</v>
      </c>
      <c r="DJ659" s="2" t="s">
        <v>229</v>
      </c>
      <c r="DK659" s="4"/>
      <c r="DL659" s="8"/>
      <c r="DM659" s="4"/>
      <c r="DN659" s="8"/>
      <c r="DO659" s="7"/>
      <c r="DP659" s="7"/>
      <c r="DQ659" s="2" t="s">
        <v>239</v>
      </c>
      <c r="DR659" s="2" t="s">
        <v>226</v>
      </c>
      <c r="DS659" s="2" t="s">
        <v>1148</v>
      </c>
      <c r="DT659" s="2" t="s">
        <v>4415</v>
      </c>
      <c r="DU659" s="2" t="s">
        <v>241</v>
      </c>
      <c r="DV659" s="2" t="s">
        <v>229</v>
      </c>
      <c r="DW659" s="4"/>
      <c r="DX659" s="8"/>
      <c r="DY659" s="4"/>
      <c r="DZ659" s="8"/>
      <c r="EA659" s="7"/>
      <c r="EB659" s="7"/>
      <c r="EC659" s="2" t="s">
        <v>239</v>
      </c>
      <c r="ED659" s="2" t="s">
        <v>226</v>
      </c>
      <c r="EE659" s="2" t="s">
        <v>699</v>
      </c>
      <c r="EF659" s="2" t="s">
        <v>1866</v>
      </c>
      <c r="EG659" s="2" t="s">
        <v>241</v>
      </c>
      <c r="EH659" s="2" t="s">
        <v>229</v>
      </c>
      <c r="EI659" s="4"/>
      <c r="EJ659" s="8"/>
      <c r="EK659" s="4">
        <v>1</v>
      </c>
      <c r="EL659" s="8">
        <v>27.95</v>
      </c>
      <c r="EM659" s="7">
        <v>-1</v>
      </c>
      <c r="EN659" s="7">
        <v>-1</v>
      </c>
      <c r="EO659" s="2" t="s">
        <v>239</v>
      </c>
      <c r="EP659" s="2" t="s">
        <v>226</v>
      </c>
      <c r="EQ659" s="2" t="s">
        <v>1148</v>
      </c>
      <c r="ER659" s="2" t="s">
        <v>1151</v>
      </c>
      <c r="ES659" s="2" t="s">
        <v>241</v>
      </c>
      <c r="ET659" s="2" t="s">
        <v>229</v>
      </c>
      <c r="EU659" s="4"/>
      <c r="EV659" s="8"/>
      <c r="EW659" s="4">
        <v>2</v>
      </c>
      <c r="EX659" s="8">
        <v>54.26</v>
      </c>
      <c r="EY659" s="7">
        <v>-1</v>
      </c>
      <c r="EZ659" s="7">
        <v>-1</v>
      </c>
      <c r="FA659" s="2" t="s">
        <v>239</v>
      </c>
      <c r="FB659" s="2" t="s">
        <v>226</v>
      </c>
      <c r="FC659" s="2" t="s">
        <v>1148</v>
      </c>
      <c r="FD659" s="2" t="s">
        <v>1706</v>
      </c>
      <c r="FE659" s="2" t="s">
        <v>241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226</v>
      </c>
      <c r="FO659" s="2" t="s">
        <v>1148</v>
      </c>
      <c r="FP659" s="2" t="s">
        <v>1215</v>
      </c>
      <c r="FQ659" s="2" t="s">
        <v>241</v>
      </c>
      <c r="FR659" s="2" t="s">
        <v>229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226</v>
      </c>
      <c r="GA659" s="2" t="s">
        <v>327</v>
      </c>
      <c r="GB659" s="2" t="s">
        <v>229</v>
      </c>
      <c r="GC659" s="2" t="s">
        <v>241</v>
      </c>
      <c r="GD659" s="2" t="s">
        <v>229</v>
      </c>
      <c r="GE659" s="4"/>
      <c r="GF659" s="8"/>
      <c r="GG659" s="4"/>
      <c r="GH659" s="8"/>
      <c r="GI659" s="7"/>
      <c r="GJ659" s="7"/>
      <c r="GK659" s="2" t="s">
        <v>714</v>
      </c>
      <c r="GL659" s="2" t="s">
        <v>275</v>
      </c>
      <c r="GM659" s="2" t="s">
        <v>1148</v>
      </c>
      <c r="GN659" s="2" t="s">
        <v>1610</v>
      </c>
      <c r="GO659" s="2" t="s">
        <v>241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239</v>
      </c>
      <c r="GX659" s="2" t="s">
        <v>226</v>
      </c>
      <c r="GY659" s="2" t="s">
        <v>743</v>
      </c>
      <c r="GZ659" s="2" t="s">
        <v>880</v>
      </c>
      <c r="HA659" s="2" t="s">
        <v>241</v>
      </c>
      <c r="HB659" s="2" t="s">
        <v>229</v>
      </c>
      <c r="HC659" s="4"/>
      <c r="HD659" s="8"/>
      <c r="HE659" s="4"/>
      <c r="HF659" s="8"/>
      <c r="HG659" s="7"/>
      <c r="HH659" s="7"/>
      <c r="HI659" s="2" t="s">
        <v>239</v>
      </c>
      <c r="HJ659" s="2" t="s">
        <v>260</v>
      </c>
      <c r="HK659" s="2" t="s">
        <v>1836</v>
      </c>
      <c r="HL659" s="2" t="s">
        <v>1151</v>
      </c>
      <c r="HM659" s="2" t="s">
        <v>241</v>
      </c>
      <c r="HN659" s="2" t="s">
        <v>263</v>
      </c>
      <c r="HO659" s="4"/>
      <c r="HP659" s="8"/>
      <c r="HQ659" s="4"/>
      <c r="HR659" s="8"/>
      <c r="HS659" s="7"/>
      <c r="HT659" s="7"/>
      <c r="HU659" s="2" t="s">
        <v>239</v>
      </c>
      <c r="HV659" s="2" t="s">
        <v>226</v>
      </c>
      <c r="HW659" s="2" t="s">
        <v>877</v>
      </c>
      <c r="HX659" s="2" t="s">
        <v>897</v>
      </c>
      <c r="HY659" s="2" t="s">
        <v>241</v>
      </c>
      <c r="HZ659" s="2" t="s">
        <v>229</v>
      </c>
      <c r="IA659" s="4"/>
      <c r="IB659" s="8"/>
      <c r="IC659" s="4"/>
      <c r="ID659" s="8"/>
      <c r="IE659" s="7"/>
      <c r="IF659" s="7"/>
      <c r="IG659" s="2" t="s">
        <v>266</v>
      </c>
      <c r="IH659" s="2" t="s">
        <v>226</v>
      </c>
      <c r="II659" s="2" t="s">
        <v>229</v>
      </c>
      <c r="IJ659" s="2" t="s">
        <v>229</v>
      </c>
      <c r="IK659" s="2" t="s">
        <v>241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267</v>
      </c>
      <c r="IT659" s="2" t="s">
        <v>226</v>
      </c>
      <c r="IU659" s="2" t="s">
        <v>229</v>
      </c>
      <c r="IV659" s="2" t="s">
        <v>229</v>
      </c>
      <c r="IW659" s="2" t="s">
        <v>241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239</v>
      </c>
      <c r="JF659" s="2" t="s">
        <v>226</v>
      </c>
      <c r="JG659" s="2" t="s">
        <v>268</v>
      </c>
      <c r="JH659" s="2" t="s">
        <v>229</v>
      </c>
      <c r="JI659" s="2" t="s">
        <v>241</v>
      </c>
      <c r="JJ659" s="2" t="s">
        <v>229</v>
      </c>
      <c r="JK659" s="4"/>
      <c r="JL659" s="8"/>
      <c r="JM659" s="4"/>
      <c r="JN659" s="8"/>
      <c r="JO659" s="7"/>
      <c r="JP659" s="7"/>
      <c r="JQ659" s="2" t="s">
        <v>229</v>
      </c>
      <c r="JR659" s="2" t="s">
        <v>229</v>
      </c>
      <c r="JS659" s="2" t="s">
        <v>229</v>
      </c>
      <c r="JT659" s="2" t="s">
        <v>229</v>
      </c>
      <c r="JU659" s="2" t="s">
        <v>229</v>
      </c>
      <c r="JV659" s="2" t="s">
        <v>229</v>
      </c>
      <c r="JW659" s="4"/>
      <c r="JX659" s="8"/>
      <c r="JY659" s="4"/>
      <c r="JZ659" s="8"/>
      <c r="KA659" s="7"/>
      <c r="KB659" s="7"/>
      <c r="KC659" s="2" t="s">
        <v>272</v>
      </c>
      <c r="KD659" s="2" t="s">
        <v>226</v>
      </c>
      <c r="KE659" s="2" t="s">
        <v>229</v>
      </c>
      <c r="KF659" s="2" t="s">
        <v>229</v>
      </c>
      <c r="KG659" s="2" t="s">
        <v>241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272</v>
      </c>
      <c r="KP659" s="2" t="s">
        <v>226</v>
      </c>
      <c r="KQ659" s="2" t="s">
        <v>229</v>
      </c>
      <c r="KR659" s="2" t="s">
        <v>229</v>
      </c>
      <c r="KS659" s="2" t="s">
        <v>241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239</v>
      </c>
      <c r="LB659" s="2" t="s">
        <v>226</v>
      </c>
      <c r="LC659" s="2" t="s">
        <v>720</v>
      </c>
      <c r="LD659" s="2" t="s">
        <v>2935</v>
      </c>
      <c r="LE659" s="2" t="s">
        <v>241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239</v>
      </c>
      <c r="LN659" s="2" t="s">
        <v>226</v>
      </c>
      <c r="LO659" s="2" t="s">
        <v>335</v>
      </c>
      <c r="LP659" s="2" t="s">
        <v>1119</v>
      </c>
      <c r="LQ659" s="2" t="s">
        <v>241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239</v>
      </c>
      <c r="LZ659" s="2" t="s">
        <v>275</v>
      </c>
      <c r="MA659" s="2" t="s">
        <v>944</v>
      </c>
      <c r="MB659" s="2" t="s">
        <v>3489</v>
      </c>
      <c r="MC659" s="2" t="s">
        <v>241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266</v>
      </c>
      <c r="ML659" s="2" t="s">
        <v>226</v>
      </c>
      <c r="MM659" s="2" t="s">
        <v>229</v>
      </c>
      <c r="MN659" s="2" t="s">
        <v>229</v>
      </c>
      <c r="MO659" s="2" t="s">
        <v>241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239</v>
      </c>
      <c r="MX659" s="2" t="s">
        <v>226</v>
      </c>
      <c r="MY659" s="2" t="s">
        <v>866</v>
      </c>
      <c r="MZ659" s="2" t="s">
        <v>989</v>
      </c>
      <c r="NA659" s="2" t="s">
        <v>241</v>
      </c>
      <c r="NB659" s="2" t="s">
        <v>229</v>
      </c>
      <c r="NC659" s="4"/>
      <c r="ND659" s="8"/>
      <c r="NE659" s="4"/>
      <c r="NF659" s="8"/>
      <c r="NG659" s="7"/>
      <c r="NH659" s="7"/>
      <c r="NI659" s="2" t="s">
        <v>239</v>
      </c>
      <c r="NJ659" s="2" t="s">
        <v>260</v>
      </c>
      <c r="NK659" s="2" t="s">
        <v>1165</v>
      </c>
      <c r="NL659" s="2" t="s">
        <v>1151</v>
      </c>
      <c r="NM659" s="2" t="s">
        <v>241</v>
      </c>
      <c r="NN659" s="2" t="s">
        <v>229</v>
      </c>
      <c r="NO659" s="4"/>
      <c r="NP659" s="8"/>
      <c r="NQ659" s="4"/>
      <c r="NR659" s="8"/>
      <c r="NS659" s="7"/>
      <c r="NT659" s="7"/>
      <c r="NU659" s="2" t="s">
        <v>272</v>
      </c>
      <c r="NV659" s="2" t="s">
        <v>226</v>
      </c>
      <c r="NW659" s="2" t="s">
        <v>229</v>
      </c>
      <c r="NX659" s="2" t="s">
        <v>229</v>
      </c>
      <c r="NY659" s="2" t="s">
        <v>241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266</v>
      </c>
      <c r="OH659" s="2" t="s">
        <v>226</v>
      </c>
      <c r="OI659" s="2" t="s">
        <v>229</v>
      </c>
      <c r="OJ659" s="2" t="s">
        <v>229</v>
      </c>
      <c r="OK659" s="2" t="s">
        <v>241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229</v>
      </c>
      <c r="OT659" s="2" t="s">
        <v>229</v>
      </c>
      <c r="OU659" s="2" t="s">
        <v>229</v>
      </c>
      <c r="OV659" s="2" t="s">
        <v>229</v>
      </c>
      <c r="OW659" s="2" t="s">
        <v>229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229</v>
      </c>
      <c r="PF659" s="2" t="s">
        <v>229</v>
      </c>
      <c r="PG659" s="2" t="s">
        <v>229</v>
      </c>
      <c r="PH659" s="2" t="s">
        <v>229</v>
      </c>
      <c r="PI659" s="2" t="s">
        <v>229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239</v>
      </c>
      <c r="PR659" s="2" t="s">
        <v>275</v>
      </c>
      <c r="PS659" s="2" t="s">
        <v>785</v>
      </c>
      <c r="PT659" s="2" t="s">
        <v>1362</v>
      </c>
      <c r="PU659" s="2" t="s">
        <v>241</v>
      </c>
      <c r="PV659" s="2" t="s">
        <v>229</v>
      </c>
      <c r="PW659" s="4"/>
      <c r="PX659" s="8"/>
      <c r="PY659" s="4"/>
      <c r="PZ659" s="8"/>
      <c r="QA659" s="7"/>
      <c r="QB659" s="7"/>
      <c r="QC659" s="2" t="s">
        <v>281</v>
      </c>
      <c r="QD659" s="2" t="s">
        <v>226</v>
      </c>
      <c r="QE659" s="2" t="s">
        <v>229</v>
      </c>
      <c r="QF659" s="2" t="s">
        <v>229</v>
      </c>
      <c r="QG659" s="2" t="s">
        <v>241</v>
      </c>
      <c r="QH659" s="2" t="s">
        <v>229</v>
      </c>
      <c r="QI659" s="4"/>
      <c r="QJ659" s="8"/>
      <c r="QK659" s="4"/>
      <c r="QL659" s="8"/>
      <c r="QM659" s="7"/>
      <c r="QN659" s="7"/>
      <c r="QO659" s="2" t="s">
        <v>229</v>
      </c>
      <c r="QP659" s="2" t="s">
        <v>229</v>
      </c>
      <c r="QQ659" s="2" t="s">
        <v>229</v>
      </c>
      <c r="QR659" s="2" t="s">
        <v>229</v>
      </c>
      <c r="QS659" s="2" t="s">
        <v>229</v>
      </c>
      <c r="QT659" s="2" t="s">
        <v>229</v>
      </c>
      <c r="QU659" s="4"/>
      <c r="QV659" s="8"/>
      <c r="QW659" s="4"/>
      <c r="QX659" s="8"/>
      <c r="QY659" s="7"/>
      <c r="QZ659" s="7"/>
      <c r="RA659" s="2" t="s">
        <v>239</v>
      </c>
      <c r="RB659" s="2" t="s">
        <v>275</v>
      </c>
      <c r="RC659" s="2" t="s">
        <v>338</v>
      </c>
      <c r="RD659" s="2" t="s">
        <v>229</v>
      </c>
      <c r="RE659" s="2" t="s">
        <v>241</v>
      </c>
      <c r="RF659" s="2" t="s">
        <v>229</v>
      </c>
      <c r="RG659" s="4"/>
      <c r="RH659" s="8"/>
      <c r="RI659" s="4"/>
      <c r="RJ659" s="8"/>
      <c r="RK659" s="7"/>
      <c r="RL659" s="7"/>
      <c r="RM659" s="2" t="s">
        <v>229</v>
      </c>
      <c r="RN659" s="2" t="s">
        <v>229</v>
      </c>
      <c r="RO659" s="2" t="s">
        <v>229</v>
      </c>
      <c r="RP659" s="2" t="s">
        <v>229</v>
      </c>
      <c r="RQ659" s="2" t="s">
        <v>229</v>
      </c>
      <c r="RR659" s="2" t="s">
        <v>229</v>
      </c>
      <c r="RS659" s="4"/>
      <c r="RT659" s="8"/>
      <c r="RU659" s="4"/>
      <c r="RV659" s="8"/>
      <c r="RW659" s="7"/>
      <c r="RX659" s="7"/>
      <c r="RY659" s="2" t="s">
        <v>239</v>
      </c>
      <c r="RZ659" s="2" t="s">
        <v>275</v>
      </c>
      <c r="SA659" s="2" t="s">
        <v>755</v>
      </c>
      <c r="SB659" s="2" t="s">
        <v>775</v>
      </c>
      <c r="SC659" s="2" t="s">
        <v>241</v>
      </c>
      <c r="SD659" s="2" t="s">
        <v>229</v>
      </c>
      <c r="SE659" s="4">
        <v>295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>
        <v>100</v>
      </c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>
        <v>80</v>
      </c>
      <c r="VQ659" s="4"/>
      <c r="VR659" s="4"/>
      <c r="VS659" s="4"/>
    </row>
    <row r="660">
      <c r="A660" s="2" t="s">
        <v>4466</v>
      </c>
      <c r="B660" s="2" t="s">
        <v>216</v>
      </c>
      <c r="C660" s="2" t="s">
        <v>4252</v>
      </c>
      <c r="D660" s="2" t="s">
        <v>218</v>
      </c>
      <c r="E660" s="2" t="s">
        <v>219</v>
      </c>
      <c r="F660" s="2" t="s">
        <v>4462</v>
      </c>
      <c r="G660" s="2" t="s">
        <v>1907</v>
      </c>
      <c r="H660" s="2" t="s">
        <v>4463</v>
      </c>
      <c r="I660" s="2" t="s">
        <v>1434</v>
      </c>
      <c r="J660" s="2" t="s">
        <v>285</v>
      </c>
      <c r="K660" s="2" t="s">
        <v>617</v>
      </c>
      <c r="L660" s="3">
        <v>32.2</v>
      </c>
      <c r="M660" s="3">
        <v>33.81</v>
      </c>
      <c r="N660" s="3">
        <v>69.99</v>
      </c>
      <c r="O660" s="2" t="s">
        <v>226</v>
      </c>
      <c r="P660" s="2" t="s">
        <v>618</v>
      </c>
      <c r="Q660" s="2" t="s">
        <v>228</v>
      </c>
      <c r="R660" s="2" t="s">
        <v>229</v>
      </c>
      <c r="S660" s="2" t="s">
        <v>4464</v>
      </c>
      <c r="T660" s="2" t="s">
        <v>684</v>
      </c>
      <c r="U660" s="2" t="s">
        <v>286</v>
      </c>
      <c r="V660" s="2" t="s">
        <v>1745</v>
      </c>
      <c r="W660" s="2" t="s">
        <v>1009</v>
      </c>
      <c r="X660" s="2" t="s">
        <v>1746</v>
      </c>
      <c r="Y660" s="2" t="s">
        <v>1144</v>
      </c>
      <c r="Z660" s="4">
        <v>342</v>
      </c>
      <c r="AA660" s="4">
        <f>=ROUNDDOWN(24.4285714285714,0)</f>
      </c>
      <c r="AB660" s="5">
        <v>14</v>
      </c>
      <c r="AC660" s="2" t="s">
        <v>416</v>
      </c>
      <c r="AD660" s="4">
        <v>160</v>
      </c>
      <c r="AE660" s="4">
        <v>300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15</v>
      </c>
      <c r="AQ660" s="8">
        <v>515.81</v>
      </c>
      <c r="AR660" s="4">
        <v>7</v>
      </c>
      <c r="AS660" s="8">
        <v>236.23</v>
      </c>
      <c r="AT660" s="7">
        <v>1.1429</v>
      </c>
      <c r="AU660" s="7">
        <v>1.1835</v>
      </c>
      <c r="AV660" s="4" t="s">
        <v>229</v>
      </c>
      <c r="AW660" s="8" t="s">
        <v>229</v>
      </c>
      <c r="AX660" s="4" t="s">
        <v>229</v>
      </c>
      <c r="AY660" s="8" t="s">
        <v>229</v>
      </c>
      <c r="AZ660" s="7" t="s">
        <v>229</v>
      </c>
      <c r="BA660" s="7" t="s">
        <v>229</v>
      </c>
      <c r="BB660" s="7">
        <v>0.9004</v>
      </c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 t="s">
        <v>229</v>
      </c>
      <c r="BJ660" s="4">
        <v>15</v>
      </c>
      <c r="BK660" s="8">
        <v>515.81</v>
      </c>
      <c r="BL660" s="2" t="s">
        <v>4467</v>
      </c>
      <c r="BM660" s="7">
        <v>1</v>
      </c>
      <c r="BN660" s="7">
        <v>1</v>
      </c>
      <c r="BO660" s="4">
        <v>1</v>
      </c>
      <c r="BP660" s="8">
        <v>35.97</v>
      </c>
      <c r="BQ660" s="4"/>
      <c r="BR660" s="8"/>
      <c r="BS660" s="7"/>
      <c r="BT660" s="7"/>
      <c r="BU660" s="2" t="s">
        <v>239</v>
      </c>
      <c r="BV660" s="2" t="s">
        <v>226</v>
      </c>
      <c r="BW660" s="2" t="s">
        <v>229</v>
      </c>
      <c r="BX660" s="2" t="s">
        <v>3438</v>
      </c>
      <c r="BY660" s="2" t="s">
        <v>241</v>
      </c>
      <c r="BZ660" s="2" t="s">
        <v>229</v>
      </c>
      <c r="CA660" s="4">
        <v>9</v>
      </c>
      <c r="CB660" s="8">
        <v>310.32</v>
      </c>
      <c r="CC660" s="4">
        <v>3</v>
      </c>
      <c r="CD660" s="8">
        <v>103.44</v>
      </c>
      <c r="CE660" s="7">
        <v>2</v>
      </c>
      <c r="CF660" s="7">
        <v>2</v>
      </c>
      <c r="CG660" s="2" t="s">
        <v>239</v>
      </c>
      <c r="CH660" s="2" t="s">
        <v>226</v>
      </c>
      <c r="CI660" s="2" t="s">
        <v>1148</v>
      </c>
      <c r="CJ660" s="2" t="s">
        <v>1151</v>
      </c>
      <c r="CK660" s="2" t="s">
        <v>241</v>
      </c>
      <c r="CL660" s="2" t="s">
        <v>229</v>
      </c>
      <c r="CM660" s="4">
        <v>2</v>
      </c>
      <c r="CN660" s="8">
        <v>68.96</v>
      </c>
      <c r="CO660" s="4"/>
      <c r="CP660" s="8"/>
      <c r="CQ660" s="7"/>
      <c r="CR660" s="7"/>
      <c r="CS660" s="2" t="s">
        <v>239</v>
      </c>
      <c r="CT660" s="2" t="s">
        <v>226</v>
      </c>
      <c r="CU660" s="2" t="s">
        <v>1148</v>
      </c>
      <c r="CV660" s="2" t="s">
        <v>1220</v>
      </c>
      <c r="CW660" s="2" t="s">
        <v>241</v>
      </c>
      <c r="CX660" s="2" t="s">
        <v>229</v>
      </c>
      <c r="CY660" s="4">
        <v>1</v>
      </c>
      <c r="CZ660" s="8">
        <v>32.46</v>
      </c>
      <c r="DA660" s="4">
        <v>1</v>
      </c>
      <c r="DB660" s="8">
        <v>32.46</v>
      </c>
      <c r="DC660" s="7"/>
      <c r="DD660" s="7"/>
      <c r="DE660" s="2" t="s">
        <v>239</v>
      </c>
      <c r="DF660" s="2" t="s">
        <v>226</v>
      </c>
      <c r="DG660" s="2" t="s">
        <v>1148</v>
      </c>
      <c r="DH660" s="2" t="s">
        <v>1151</v>
      </c>
      <c r="DI660" s="2" t="s">
        <v>241</v>
      </c>
      <c r="DJ660" s="2" t="s">
        <v>229</v>
      </c>
      <c r="DK660" s="4">
        <v>1</v>
      </c>
      <c r="DL660" s="8">
        <v>33.8</v>
      </c>
      <c r="DM660" s="4"/>
      <c r="DN660" s="8"/>
      <c r="DO660" s="7"/>
      <c r="DP660" s="7"/>
      <c r="DQ660" s="2" t="s">
        <v>239</v>
      </c>
      <c r="DR660" s="2" t="s">
        <v>226</v>
      </c>
      <c r="DS660" s="2" t="s">
        <v>1148</v>
      </c>
      <c r="DT660" s="2" t="s">
        <v>4415</v>
      </c>
      <c r="DU660" s="2" t="s">
        <v>241</v>
      </c>
      <c r="DV660" s="2" t="s">
        <v>229</v>
      </c>
      <c r="DW660" s="4">
        <v>1</v>
      </c>
      <c r="DX660" s="8">
        <v>34.3</v>
      </c>
      <c r="DY660" s="4"/>
      <c r="DZ660" s="8"/>
      <c r="EA660" s="7"/>
      <c r="EB660" s="7"/>
      <c r="EC660" s="2" t="s">
        <v>239</v>
      </c>
      <c r="ED660" s="2" t="s">
        <v>226</v>
      </c>
      <c r="EE660" s="2" t="s">
        <v>699</v>
      </c>
      <c r="EF660" s="2" t="s">
        <v>1794</v>
      </c>
      <c r="EG660" s="2" t="s">
        <v>241</v>
      </c>
      <c r="EH660" s="2" t="s">
        <v>229</v>
      </c>
      <c r="EI660" s="4"/>
      <c r="EJ660" s="8"/>
      <c r="EK660" s="4"/>
      <c r="EL660" s="8"/>
      <c r="EM660" s="7"/>
      <c r="EN660" s="7"/>
      <c r="EO660" s="2" t="s">
        <v>239</v>
      </c>
      <c r="EP660" s="2" t="s">
        <v>226</v>
      </c>
      <c r="EQ660" s="2" t="s">
        <v>1148</v>
      </c>
      <c r="ER660" s="2" t="s">
        <v>1151</v>
      </c>
      <c r="ES660" s="2" t="s">
        <v>241</v>
      </c>
      <c r="ET660" s="2" t="s">
        <v>229</v>
      </c>
      <c r="EU660" s="4"/>
      <c r="EV660" s="8"/>
      <c r="EW660" s="4">
        <v>2</v>
      </c>
      <c r="EX660" s="8">
        <v>65.1</v>
      </c>
      <c r="EY660" s="7">
        <v>-1</v>
      </c>
      <c r="EZ660" s="7">
        <v>-1</v>
      </c>
      <c r="FA660" s="2" t="s">
        <v>239</v>
      </c>
      <c r="FB660" s="2" t="s">
        <v>226</v>
      </c>
      <c r="FC660" s="2" t="s">
        <v>1148</v>
      </c>
      <c r="FD660" s="2" t="s">
        <v>4415</v>
      </c>
      <c r="FE660" s="2" t="s">
        <v>241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226</v>
      </c>
      <c r="FO660" s="2" t="s">
        <v>1148</v>
      </c>
      <c r="FP660" s="2" t="s">
        <v>1220</v>
      </c>
      <c r="FQ660" s="2" t="s">
        <v>241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226</v>
      </c>
      <c r="GA660" s="2" t="s">
        <v>327</v>
      </c>
      <c r="GB660" s="2" t="s">
        <v>229</v>
      </c>
      <c r="GC660" s="2" t="s">
        <v>241</v>
      </c>
      <c r="GD660" s="2" t="s">
        <v>229</v>
      </c>
      <c r="GE660" s="4"/>
      <c r="GF660" s="8"/>
      <c r="GG660" s="4"/>
      <c r="GH660" s="8"/>
      <c r="GI660" s="7"/>
      <c r="GJ660" s="7"/>
      <c r="GK660" s="2" t="s">
        <v>714</v>
      </c>
      <c r="GL660" s="2" t="s">
        <v>275</v>
      </c>
      <c r="GM660" s="2" t="s">
        <v>1148</v>
      </c>
      <c r="GN660" s="2" t="s">
        <v>1190</v>
      </c>
      <c r="GO660" s="2" t="s">
        <v>241</v>
      </c>
      <c r="GP660" s="2" t="s">
        <v>229</v>
      </c>
      <c r="GQ660" s="4"/>
      <c r="GR660" s="8"/>
      <c r="GS660" s="4">
        <v>1</v>
      </c>
      <c r="GT660" s="8">
        <v>35.23</v>
      </c>
      <c r="GU660" s="7">
        <v>-1</v>
      </c>
      <c r="GV660" s="7">
        <v>-1</v>
      </c>
      <c r="GW660" s="2" t="s">
        <v>239</v>
      </c>
      <c r="GX660" s="2" t="s">
        <v>226</v>
      </c>
      <c r="GY660" s="2" t="s">
        <v>1949</v>
      </c>
      <c r="GZ660" s="2" t="s">
        <v>790</v>
      </c>
      <c r="HA660" s="2" t="s">
        <v>241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714</v>
      </c>
      <c r="HJ660" s="2" t="s">
        <v>260</v>
      </c>
      <c r="HK660" s="2" t="s">
        <v>1148</v>
      </c>
      <c r="HL660" s="2" t="s">
        <v>1151</v>
      </c>
      <c r="HM660" s="2" t="s">
        <v>241</v>
      </c>
      <c r="HN660" s="2" t="s">
        <v>263</v>
      </c>
      <c r="HO660" s="4"/>
      <c r="HP660" s="8"/>
      <c r="HQ660" s="4"/>
      <c r="HR660" s="8"/>
      <c r="HS660" s="7"/>
      <c r="HT660" s="7"/>
      <c r="HU660" s="2" t="s">
        <v>239</v>
      </c>
      <c r="HV660" s="2" t="s">
        <v>226</v>
      </c>
      <c r="HW660" s="2" t="s">
        <v>877</v>
      </c>
      <c r="HX660" s="2" t="s">
        <v>541</v>
      </c>
      <c r="HY660" s="2" t="s">
        <v>241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266</v>
      </c>
      <c r="IH660" s="2" t="s">
        <v>226</v>
      </c>
      <c r="II660" s="2" t="s">
        <v>229</v>
      </c>
      <c r="IJ660" s="2" t="s">
        <v>229</v>
      </c>
      <c r="IK660" s="2" t="s">
        <v>241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267</v>
      </c>
      <c r="IT660" s="2" t="s">
        <v>226</v>
      </c>
      <c r="IU660" s="2" t="s">
        <v>229</v>
      </c>
      <c r="IV660" s="2" t="s">
        <v>229</v>
      </c>
      <c r="IW660" s="2" t="s">
        <v>241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239</v>
      </c>
      <c r="JF660" s="2" t="s">
        <v>226</v>
      </c>
      <c r="JG660" s="2" t="s">
        <v>268</v>
      </c>
      <c r="JH660" s="2" t="s">
        <v>2479</v>
      </c>
      <c r="JI660" s="2" t="s">
        <v>241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229</v>
      </c>
      <c r="JR660" s="2" t="s">
        <v>229</v>
      </c>
      <c r="JS660" s="2" t="s">
        <v>229</v>
      </c>
      <c r="JT660" s="2" t="s">
        <v>229</v>
      </c>
      <c r="JU660" s="2" t="s">
        <v>229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272</v>
      </c>
      <c r="KD660" s="2" t="s">
        <v>226</v>
      </c>
      <c r="KE660" s="2" t="s">
        <v>229</v>
      </c>
      <c r="KF660" s="2" t="s">
        <v>229</v>
      </c>
      <c r="KG660" s="2" t="s">
        <v>241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272</v>
      </c>
      <c r="KP660" s="2" t="s">
        <v>226</v>
      </c>
      <c r="KQ660" s="2" t="s">
        <v>229</v>
      </c>
      <c r="KR660" s="2" t="s">
        <v>229</v>
      </c>
      <c r="KS660" s="2" t="s">
        <v>241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239</v>
      </c>
      <c r="LB660" s="2" t="s">
        <v>226</v>
      </c>
      <c r="LC660" s="2" t="s">
        <v>720</v>
      </c>
      <c r="LD660" s="2" t="s">
        <v>258</v>
      </c>
      <c r="LE660" s="2" t="s">
        <v>241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239</v>
      </c>
      <c r="LN660" s="2" t="s">
        <v>226</v>
      </c>
      <c r="LO660" s="2" t="s">
        <v>328</v>
      </c>
      <c r="LP660" s="2" t="s">
        <v>1236</v>
      </c>
      <c r="LQ660" s="2" t="s">
        <v>241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239</v>
      </c>
      <c r="LZ660" s="2" t="s">
        <v>275</v>
      </c>
      <c r="MA660" s="2" t="s">
        <v>944</v>
      </c>
      <c r="MB660" s="2" t="s">
        <v>789</v>
      </c>
      <c r="MC660" s="2" t="s">
        <v>241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266</v>
      </c>
      <c r="ML660" s="2" t="s">
        <v>226</v>
      </c>
      <c r="MM660" s="2" t="s">
        <v>229</v>
      </c>
      <c r="MN660" s="2" t="s">
        <v>229</v>
      </c>
      <c r="MO660" s="2" t="s">
        <v>241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226</v>
      </c>
      <c r="MY660" s="2" t="s">
        <v>866</v>
      </c>
      <c r="MZ660" s="2" t="s">
        <v>609</v>
      </c>
      <c r="NA660" s="2" t="s">
        <v>241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239</v>
      </c>
      <c r="NJ660" s="2" t="s">
        <v>260</v>
      </c>
      <c r="NK660" s="2" t="s">
        <v>1165</v>
      </c>
      <c r="NL660" s="2" t="s">
        <v>1151</v>
      </c>
      <c r="NM660" s="2" t="s">
        <v>241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272</v>
      </c>
      <c r="NV660" s="2" t="s">
        <v>226</v>
      </c>
      <c r="NW660" s="2" t="s">
        <v>229</v>
      </c>
      <c r="NX660" s="2" t="s">
        <v>229</v>
      </c>
      <c r="NY660" s="2" t="s">
        <v>241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266</v>
      </c>
      <c r="OH660" s="2" t="s">
        <v>226</v>
      </c>
      <c r="OI660" s="2" t="s">
        <v>229</v>
      </c>
      <c r="OJ660" s="2" t="s">
        <v>229</v>
      </c>
      <c r="OK660" s="2" t="s">
        <v>241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229</v>
      </c>
      <c r="OT660" s="2" t="s">
        <v>229</v>
      </c>
      <c r="OU660" s="2" t="s">
        <v>229</v>
      </c>
      <c r="OV660" s="2" t="s">
        <v>229</v>
      </c>
      <c r="OW660" s="2" t="s">
        <v>229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229</v>
      </c>
      <c r="PF660" s="2" t="s">
        <v>229</v>
      </c>
      <c r="PG660" s="2" t="s">
        <v>229</v>
      </c>
      <c r="PH660" s="2" t="s">
        <v>229</v>
      </c>
      <c r="PI660" s="2" t="s">
        <v>229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239</v>
      </c>
      <c r="PR660" s="2" t="s">
        <v>275</v>
      </c>
      <c r="PS660" s="2" t="s">
        <v>785</v>
      </c>
      <c r="PT660" s="2" t="s">
        <v>925</v>
      </c>
      <c r="PU660" s="2" t="s">
        <v>241</v>
      </c>
      <c r="PV660" s="2" t="s">
        <v>229</v>
      </c>
      <c r="PW660" s="4"/>
      <c r="PX660" s="8"/>
      <c r="PY660" s="4"/>
      <c r="PZ660" s="8"/>
      <c r="QA660" s="7"/>
      <c r="QB660" s="7"/>
      <c r="QC660" s="2" t="s">
        <v>281</v>
      </c>
      <c r="QD660" s="2" t="s">
        <v>226</v>
      </c>
      <c r="QE660" s="2" t="s">
        <v>229</v>
      </c>
      <c r="QF660" s="2" t="s">
        <v>229</v>
      </c>
      <c r="QG660" s="2" t="s">
        <v>241</v>
      </c>
      <c r="QH660" s="2" t="s">
        <v>229</v>
      </c>
      <c r="QI660" s="4"/>
      <c r="QJ660" s="8"/>
      <c r="QK660" s="4"/>
      <c r="QL660" s="8"/>
      <c r="QM660" s="7"/>
      <c r="QN660" s="7"/>
      <c r="QO660" s="2" t="s">
        <v>229</v>
      </c>
      <c r="QP660" s="2" t="s">
        <v>229</v>
      </c>
      <c r="QQ660" s="2" t="s">
        <v>229</v>
      </c>
      <c r="QR660" s="2" t="s">
        <v>229</v>
      </c>
      <c r="QS660" s="2" t="s">
        <v>229</v>
      </c>
      <c r="QT660" s="2" t="s">
        <v>229</v>
      </c>
      <c r="QU660" s="4"/>
      <c r="QV660" s="8"/>
      <c r="QW660" s="4"/>
      <c r="QX660" s="8"/>
      <c r="QY660" s="7"/>
      <c r="QZ660" s="7"/>
      <c r="RA660" s="2" t="s">
        <v>239</v>
      </c>
      <c r="RB660" s="2" t="s">
        <v>275</v>
      </c>
      <c r="RC660" s="2" t="s">
        <v>338</v>
      </c>
      <c r="RD660" s="2" t="s">
        <v>2525</v>
      </c>
      <c r="RE660" s="2" t="s">
        <v>241</v>
      </c>
      <c r="RF660" s="2" t="s">
        <v>229</v>
      </c>
      <c r="RG660" s="4"/>
      <c r="RH660" s="8"/>
      <c r="RI660" s="4"/>
      <c r="RJ660" s="8"/>
      <c r="RK660" s="7"/>
      <c r="RL660" s="7"/>
      <c r="RM660" s="2" t="s">
        <v>229</v>
      </c>
      <c r="RN660" s="2" t="s">
        <v>229</v>
      </c>
      <c r="RO660" s="2" t="s">
        <v>229</v>
      </c>
      <c r="RP660" s="2" t="s">
        <v>229</v>
      </c>
      <c r="RQ660" s="2" t="s">
        <v>229</v>
      </c>
      <c r="RR660" s="2" t="s">
        <v>229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275</v>
      </c>
      <c r="SA660" s="2" t="s">
        <v>755</v>
      </c>
      <c r="SB660" s="2" t="s">
        <v>4468</v>
      </c>
      <c r="SC660" s="2" t="s">
        <v>241</v>
      </c>
      <c r="SD660" s="2" t="s">
        <v>229</v>
      </c>
      <c r="SE660" s="4">
        <v>342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>
        <v>160</v>
      </c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>
        <v>140</v>
      </c>
      <c r="VQ660" s="4"/>
      <c r="VR660" s="4"/>
      <c r="VS660" s="4"/>
    </row>
    <row r="661">
      <c r="A661" s="2" t="s">
        <v>4469</v>
      </c>
      <c r="B661" s="2" t="s">
        <v>216</v>
      </c>
      <c r="C661" s="2" t="s">
        <v>4252</v>
      </c>
      <c r="D661" s="2" t="s">
        <v>218</v>
      </c>
      <c r="E661" s="2" t="s">
        <v>219</v>
      </c>
      <c r="F661" s="2" t="s">
        <v>4470</v>
      </c>
      <c r="G661" s="2" t="s">
        <v>4471</v>
      </c>
      <c r="H661" s="2" t="s">
        <v>4472</v>
      </c>
      <c r="I661" s="2" t="s">
        <v>1434</v>
      </c>
      <c r="J661" s="2" t="s">
        <v>224</v>
      </c>
      <c r="K661" s="2" t="s">
        <v>1878</v>
      </c>
      <c r="L661" s="3">
        <v>27.6</v>
      </c>
      <c r="M661" s="3">
        <v>28.98</v>
      </c>
      <c r="N661" s="3">
        <v>59.99</v>
      </c>
      <c r="O661" s="2" t="s">
        <v>226</v>
      </c>
      <c r="P661" s="2" t="s">
        <v>618</v>
      </c>
      <c r="Q661" s="2" t="s">
        <v>228</v>
      </c>
      <c r="R661" s="2" t="s">
        <v>229</v>
      </c>
      <c r="S661" s="2" t="s">
        <v>4473</v>
      </c>
      <c r="T661" s="2" t="s">
        <v>684</v>
      </c>
      <c r="U661" s="2" t="s">
        <v>232</v>
      </c>
      <c r="V661" s="2" t="s">
        <v>1436</v>
      </c>
      <c r="W661" s="2" t="s">
        <v>1437</v>
      </c>
      <c r="X661" s="2" t="s">
        <v>1009</v>
      </c>
      <c r="Y661" s="2" t="s">
        <v>1144</v>
      </c>
      <c r="Z661" s="4">
        <v>128</v>
      </c>
      <c r="AA661" s="4">
        <f>=ROUNDDOWN(21.3333333333333,0)</f>
      </c>
      <c r="AB661" s="5">
        <v>6</v>
      </c>
      <c r="AC661" s="2" t="s">
        <v>4285</v>
      </c>
      <c r="AD661" s="4">
        <v>150</v>
      </c>
      <c r="AE661" s="4">
        <v>150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6</v>
      </c>
      <c r="AQ661" s="8">
        <v>160.06</v>
      </c>
      <c r="AR661" s="4"/>
      <c r="AS661" s="8"/>
      <c r="AT661" s="7"/>
      <c r="AU661" s="7"/>
      <c r="AV661" s="4">
        <v>16</v>
      </c>
      <c r="AW661" s="8">
        <v>527.52</v>
      </c>
      <c r="AX661" s="4">
        <v>10</v>
      </c>
      <c r="AY661" s="8">
        <v>392.31</v>
      </c>
      <c r="AZ661" s="7">
        <v>0.6</v>
      </c>
      <c r="BA661" s="7">
        <v>0.3447</v>
      </c>
      <c r="BB661" s="7">
        <v>0.3034</v>
      </c>
      <c r="BC661" s="4">
        <v>16</v>
      </c>
      <c r="BD661" s="8">
        <v>527.52</v>
      </c>
      <c r="BE661" s="4">
        <v>10</v>
      </c>
      <c r="BF661" s="8">
        <v>392.31</v>
      </c>
      <c r="BG661" s="7">
        <v>0.6</v>
      </c>
      <c r="BH661" s="7">
        <v>0.3447</v>
      </c>
      <c r="BI661" s="7">
        <v>1</v>
      </c>
      <c r="BJ661" s="4">
        <v>6</v>
      </c>
      <c r="BK661" s="8">
        <v>160.06</v>
      </c>
      <c r="BL661" s="2" t="s">
        <v>1845</v>
      </c>
      <c r="BM661" s="7">
        <v>1</v>
      </c>
      <c r="BN661" s="7">
        <v>1</v>
      </c>
      <c r="BO661" s="4">
        <v>2</v>
      </c>
      <c r="BP661" s="8">
        <v>59.12</v>
      </c>
      <c r="BQ661" s="4"/>
      <c r="BR661" s="8"/>
      <c r="BS661" s="7"/>
      <c r="BT661" s="7"/>
      <c r="BU661" s="2" t="s">
        <v>239</v>
      </c>
      <c r="BV661" s="2" t="s">
        <v>226</v>
      </c>
      <c r="BW661" s="2" t="s">
        <v>229</v>
      </c>
      <c r="BX661" s="2" t="s">
        <v>2106</v>
      </c>
      <c r="BY661" s="2" t="s">
        <v>241</v>
      </c>
      <c r="BZ661" s="2" t="s">
        <v>229</v>
      </c>
      <c r="CA661" s="4">
        <v>1</v>
      </c>
      <c r="CB661" s="8">
        <v>28.73</v>
      </c>
      <c r="CC661" s="4"/>
      <c r="CD661" s="8"/>
      <c r="CE661" s="7"/>
      <c r="CF661" s="7"/>
      <c r="CG661" s="2" t="s">
        <v>239</v>
      </c>
      <c r="CH661" s="2" t="s">
        <v>226</v>
      </c>
      <c r="CI661" s="2" t="s">
        <v>1148</v>
      </c>
      <c r="CJ661" s="2" t="s">
        <v>1156</v>
      </c>
      <c r="CK661" s="2" t="s">
        <v>241</v>
      </c>
      <c r="CL661" s="2" t="s">
        <v>229</v>
      </c>
      <c r="CM661" s="4"/>
      <c r="CN661" s="8"/>
      <c r="CO661" s="4"/>
      <c r="CP661" s="8"/>
      <c r="CQ661" s="7"/>
      <c r="CR661" s="7"/>
      <c r="CS661" s="2" t="s">
        <v>239</v>
      </c>
      <c r="CT661" s="2" t="s">
        <v>226</v>
      </c>
      <c r="CU661" s="2" t="s">
        <v>1148</v>
      </c>
      <c r="CV661" s="2" t="s">
        <v>1151</v>
      </c>
      <c r="CW661" s="2" t="s">
        <v>241</v>
      </c>
      <c r="CX661" s="2" t="s">
        <v>229</v>
      </c>
      <c r="CY661" s="4"/>
      <c r="CZ661" s="8"/>
      <c r="DA661" s="4"/>
      <c r="DB661" s="8"/>
      <c r="DC661" s="7"/>
      <c r="DD661" s="7"/>
      <c r="DE661" s="2" t="s">
        <v>239</v>
      </c>
      <c r="DF661" s="2" t="s">
        <v>226</v>
      </c>
      <c r="DG661" s="2" t="s">
        <v>1148</v>
      </c>
      <c r="DH661" s="2" t="s">
        <v>1151</v>
      </c>
      <c r="DI661" s="2" t="s">
        <v>241</v>
      </c>
      <c r="DJ661" s="2" t="s">
        <v>229</v>
      </c>
      <c r="DK661" s="4"/>
      <c r="DL661" s="8"/>
      <c r="DM661" s="4"/>
      <c r="DN661" s="8"/>
      <c r="DO661" s="7"/>
      <c r="DP661" s="7"/>
      <c r="DQ661" s="2" t="s">
        <v>239</v>
      </c>
      <c r="DR661" s="2" t="s">
        <v>226</v>
      </c>
      <c r="DS661" s="2" t="s">
        <v>1148</v>
      </c>
      <c r="DT661" s="2" t="s">
        <v>4418</v>
      </c>
      <c r="DU661" s="2" t="s">
        <v>241</v>
      </c>
      <c r="DV661" s="2" t="s">
        <v>229</v>
      </c>
      <c r="DW661" s="4">
        <v>3</v>
      </c>
      <c r="DX661" s="8">
        <v>72.21</v>
      </c>
      <c r="DY661" s="4"/>
      <c r="DZ661" s="8"/>
      <c r="EA661" s="7"/>
      <c r="EB661" s="7"/>
      <c r="EC661" s="2" t="s">
        <v>239</v>
      </c>
      <c r="ED661" s="2" t="s">
        <v>226</v>
      </c>
      <c r="EE661" s="2" t="s">
        <v>699</v>
      </c>
      <c r="EF661" s="2" t="s">
        <v>1794</v>
      </c>
      <c r="EG661" s="2" t="s">
        <v>241</v>
      </c>
      <c r="EH661" s="2" t="s">
        <v>229</v>
      </c>
      <c r="EI661" s="4"/>
      <c r="EJ661" s="8"/>
      <c r="EK661" s="4"/>
      <c r="EL661" s="8"/>
      <c r="EM661" s="7"/>
      <c r="EN661" s="7"/>
      <c r="EO661" s="2" t="s">
        <v>239</v>
      </c>
      <c r="EP661" s="2" t="s">
        <v>226</v>
      </c>
      <c r="EQ661" s="2" t="s">
        <v>1148</v>
      </c>
      <c r="ER661" s="2" t="s">
        <v>1798</v>
      </c>
      <c r="ES661" s="2" t="s">
        <v>241</v>
      </c>
      <c r="ET661" s="2" t="s">
        <v>229</v>
      </c>
      <c r="EU661" s="4"/>
      <c r="EV661" s="8"/>
      <c r="EW661" s="4"/>
      <c r="EX661" s="8"/>
      <c r="EY661" s="7"/>
      <c r="EZ661" s="7"/>
      <c r="FA661" s="2" t="s">
        <v>239</v>
      </c>
      <c r="FB661" s="2" t="s">
        <v>226</v>
      </c>
      <c r="FC661" s="2" t="s">
        <v>1148</v>
      </c>
      <c r="FD661" s="2" t="s">
        <v>1151</v>
      </c>
      <c r="FE661" s="2" t="s">
        <v>241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226</v>
      </c>
      <c r="FO661" s="2" t="s">
        <v>1148</v>
      </c>
      <c r="FP661" s="2" t="s">
        <v>1609</v>
      </c>
      <c r="FQ661" s="2" t="s">
        <v>241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239</v>
      </c>
      <c r="FZ661" s="2" t="s">
        <v>226</v>
      </c>
      <c r="GA661" s="2" t="s">
        <v>327</v>
      </c>
      <c r="GB661" s="2" t="s">
        <v>229</v>
      </c>
      <c r="GC661" s="2" t="s">
        <v>241</v>
      </c>
      <c r="GD661" s="2" t="s">
        <v>229</v>
      </c>
      <c r="GE661" s="4"/>
      <c r="GF661" s="8"/>
      <c r="GG661" s="4"/>
      <c r="GH661" s="8"/>
      <c r="GI661" s="7"/>
      <c r="GJ661" s="7"/>
      <c r="GK661" s="2" t="s">
        <v>714</v>
      </c>
      <c r="GL661" s="2" t="s">
        <v>275</v>
      </c>
      <c r="GM661" s="2" t="s">
        <v>1148</v>
      </c>
      <c r="GN661" s="2" t="s">
        <v>1983</v>
      </c>
      <c r="GO661" s="2" t="s">
        <v>241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239</v>
      </c>
      <c r="GX661" s="2" t="s">
        <v>226</v>
      </c>
      <c r="GY661" s="2" t="s">
        <v>1791</v>
      </c>
      <c r="GZ661" s="2" t="s">
        <v>823</v>
      </c>
      <c r="HA661" s="2" t="s">
        <v>241</v>
      </c>
      <c r="HB661" s="2" t="s">
        <v>229</v>
      </c>
      <c r="HC661" s="4"/>
      <c r="HD661" s="8"/>
      <c r="HE661" s="4"/>
      <c r="HF661" s="8"/>
      <c r="HG661" s="7"/>
      <c r="HH661" s="7"/>
      <c r="HI661" s="2" t="s">
        <v>239</v>
      </c>
      <c r="HJ661" s="2" t="s">
        <v>275</v>
      </c>
      <c r="HK661" s="2" t="s">
        <v>1148</v>
      </c>
      <c r="HL661" s="2" t="s">
        <v>4415</v>
      </c>
      <c r="HM661" s="2" t="s">
        <v>241</v>
      </c>
      <c r="HN661" s="2" t="s">
        <v>229</v>
      </c>
      <c r="HO661" s="4"/>
      <c r="HP661" s="8"/>
      <c r="HQ661" s="4"/>
      <c r="HR661" s="8"/>
      <c r="HS661" s="7"/>
      <c r="HT661" s="7"/>
      <c r="HU661" s="2" t="s">
        <v>239</v>
      </c>
      <c r="HV661" s="2" t="s">
        <v>226</v>
      </c>
      <c r="HW661" s="2" t="s">
        <v>877</v>
      </c>
      <c r="HX661" s="2" t="s">
        <v>1164</v>
      </c>
      <c r="HY661" s="2" t="s">
        <v>241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266</v>
      </c>
      <c r="IH661" s="2" t="s">
        <v>226</v>
      </c>
      <c r="II661" s="2" t="s">
        <v>229</v>
      </c>
      <c r="IJ661" s="2" t="s">
        <v>229</v>
      </c>
      <c r="IK661" s="2" t="s">
        <v>241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267</v>
      </c>
      <c r="IT661" s="2" t="s">
        <v>226</v>
      </c>
      <c r="IU661" s="2" t="s">
        <v>229</v>
      </c>
      <c r="IV661" s="2" t="s">
        <v>229</v>
      </c>
      <c r="IW661" s="2" t="s">
        <v>241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239</v>
      </c>
      <c r="JF661" s="2" t="s">
        <v>226</v>
      </c>
      <c r="JG661" s="2" t="s">
        <v>4474</v>
      </c>
      <c r="JH661" s="2" t="s">
        <v>2901</v>
      </c>
      <c r="JI661" s="2" t="s">
        <v>241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229</v>
      </c>
      <c r="JR661" s="2" t="s">
        <v>229</v>
      </c>
      <c r="JS661" s="2" t="s">
        <v>229</v>
      </c>
      <c r="JT661" s="2" t="s">
        <v>229</v>
      </c>
      <c r="JU661" s="2" t="s">
        <v>229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272</v>
      </c>
      <c r="KD661" s="2" t="s">
        <v>226</v>
      </c>
      <c r="KE661" s="2" t="s">
        <v>229</v>
      </c>
      <c r="KF661" s="2" t="s">
        <v>229</v>
      </c>
      <c r="KG661" s="2" t="s">
        <v>241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272</v>
      </c>
      <c r="KP661" s="2" t="s">
        <v>226</v>
      </c>
      <c r="KQ661" s="2" t="s">
        <v>229</v>
      </c>
      <c r="KR661" s="2" t="s">
        <v>229</v>
      </c>
      <c r="KS661" s="2" t="s">
        <v>241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239</v>
      </c>
      <c r="LB661" s="2" t="s">
        <v>226</v>
      </c>
      <c r="LC661" s="2" t="s">
        <v>1148</v>
      </c>
      <c r="LD661" s="2" t="s">
        <v>2734</v>
      </c>
      <c r="LE661" s="2" t="s">
        <v>241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226</v>
      </c>
      <c r="LO661" s="2" t="s">
        <v>335</v>
      </c>
      <c r="LP661" s="2" t="s">
        <v>229</v>
      </c>
      <c r="LQ661" s="2" t="s">
        <v>241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239</v>
      </c>
      <c r="LZ661" s="2" t="s">
        <v>275</v>
      </c>
      <c r="MA661" s="2" t="s">
        <v>690</v>
      </c>
      <c r="MB661" s="2" t="s">
        <v>2856</v>
      </c>
      <c r="MC661" s="2" t="s">
        <v>241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266</v>
      </c>
      <c r="ML661" s="2" t="s">
        <v>226</v>
      </c>
      <c r="MM661" s="2" t="s">
        <v>229</v>
      </c>
      <c r="MN661" s="2" t="s">
        <v>229</v>
      </c>
      <c r="MO661" s="2" t="s">
        <v>241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226</v>
      </c>
      <c r="MY661" s="2" t="s">
        <v>866</v>
      </c>
      <c r="MZ661" s="2" t="s">
        <v>1611</v>
      </c>
      <c r="NA661" s="2" t="s">
        <v>241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239</v>
      </c>
      <c r="NJ661" s="2" t="s">
        <v>260</v>
      </c>
      <c r="NK661" s="2" t="s">
        <v>1165</v>
      </c>
      <c r="NL661" s="2" t="s">
        <v>4391</v>
      </c>
      <c r="NM661" s="2" t="s">
        <v>241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272</v>
      </c>
      <c r="NV661" s="2" t="s">
        <v>226</v>
      </c>
      <c r="NW661" s="2" t="s">
        <v>229</v>
      </c>
      <c r="NX661" s="2" t="s">
        <v>229</v>
      </c>
      <c r="NY661" s="2" t="s">
        <v>241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266</v>
      </c>
      <c r="OH661" s="2" t="s">
        <v>226</v>
      </c>
      <c r="OI661" s="2" t="s">
        <v>229</v>
      </c>
      <c r="OJ661" s="2" t="s">
        <v>229</v>
      </c>
      <c r="OK661" s="2" t="s">
        <v>241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229</v>
      </c>
      <c r="OT661" s="2" t="s">
        <v>229</v>
      </c>
      <c r="OU661" s="2" t="s">
        <v>229</v>
      </c>
      <c r="OV661" s="2" t="s">
        <v>229</v>
      </c>
      <c r="OW661" s="2" t="s">
        <v>229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229</v>
      </c>
      <c r="PF661" s="2" t="s">
        <v>229</v>
      </c>
      <c r="PG661" s="2" t="s">
        <v>229</v>
      </c>
      <c r="PH661" s="2" t="s">
        <v>229</v>
      </c>
      <c r="PI661" s="2" t="s">
        <v>229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266</v>
      </c>
      <c r="PR661" s="2" t="s">
        <v>275</v>
      </c>
      <c r="PS661" s="2" t="s">
        <v>229</v>
      </c>
      <c r="PT661" s="2" t="s">
        <v>229</v>
      </c>
      <c r="PU661" s="2" t="s">
        <v>241</v>
      </c>
      <c r="PV661" s="2" t="s">
        <v>229</v>
      </c>
      <c r="PW661" s="4"/>
      <c r="PX661" s="8"/>
      <c r="PY661" s="4"/>
      <c r="PZ661" s="8"/>
      <c r="QA661" s="7"/>
      <c r="QB661" s="7"/>
      <c r="QC661" s="2" t="s">
        <v>281</v>
      </c>
      <c r="QD661" s="2" t="s">
        <v>226</v>
      </c>
      <c r="QE661" s="2" t="s">
        <v>229</v>
      </c>
      <c r="QF661" s="2" t="s">
        <v>229</v>
      </c>
      <c r="QG661" s="2" t="s">
        <v>241</v>
      </c>
      <c r="QH661" s="2" t="s">
        <v>229</v>
      </c>
      <c r="QI661" s="4"/>
      <c r="QJ661" s="8"/>
      <c r="QK661" s="4"/>
      <c r="QL661" s="8"/>
      <c r="QM661" s="7"/>
      <c r="QN661" s="7"/>
      <c r="QO661" s="2" t="s">
        <v>229</v>
      </c>
      <c r="QP661" s="2" t="s">
        <v>229</v>
      </c>
      <c r="QQ661" s="2" t="s">
        <v>229</v>
      </c>
      <c r="QR661" s="2" t="s">
        <v>229</v>
      </c>
      <c r="QS661" s="2" t="s">
        <v>229</v>
      </c>
      <c r="QT661" s="2" t="s">
        <v>229</v>
      </c>
      <c r="QU661" s="4"/>
      <c r="QV661" s="8"/>
      <c r="QW661" s="4"/>
      <c r="QX661" s="8"/>
      <c r="QY661" s="7"/>
      <c r="QZ661" s="7"/>
      <c r="RA661" s="2" t="s">
        <v>239</v>
      </c>
      <c r="RB661" s="2" t="s">
        <v>275</v>
      </c>
      <c r="RC661" s="2" t="s">
        <v>338</v>
      </c>
      <c r="RD661" s="2" t="s">
        <v>229</v>
      </c>
      <c r="RE661" s="2" t="s">
        <v>241</v>
      </c>
      <c r="RF661" s="2" t="s">
        <v>229</v>
      </c>
      <c r="RG661" s="4"/>
      <c r="RH661" s="8"/>
      <c r="RI661" s="4"/>
      <c r="RJ661" s="8"/>
      <c r="RK661" s="7"/>
      <c r="RL661" s="7"/>
      <c r="RM661" s="2" t="s">
        <v>229</v>
      </c>
      <c r="RN661" s="2" t="s">
        <v>229</v>
      </c>
      <c r="RO661" s="2" t="s">
        <v>229</v>
      </c>
      <c r="RP661" s="2" t="s">
        <v>229</v>
      </c>
      <c r="RQ661" s="2" t="s">
        <v>229</v>
      </c>
      <c r="RR661" s="2" t="s">
        <v>229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275</v>
      </c>
      <c r="SA661" s="2" t="s">
        <v>3648</v>
      </c>
      <c r="SB661" s="2" t="s">
        <v>1785</v>
      </c>
      <c r="SC661" s="2" t="s">
        <v>241</v>
      </c>
      <c r="SD661" s="2" t="s">
        <v>229</v>
      </c>
      <c r="SE661" s="4">
        <v>128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>
        <v>150</v>
      </c>
      <c r="VK661" s="4"/>
      <c r="VL661" s="4"/>
      <c r="VM661" s="4"/>
      <c r="VN661" s="4"/>
      <c r="VO661" s="4"/>
      <c r="VP661" s="4"/>
      <c r="VQ661" s="4"/>
      <c r="VR661" s="4"/>
      <c r="VS661" s="4"/>
    </row>
    <row r="662">
      <c r="A662" s="2" t="s">
        <v>4475</v>
      </c>
      <c r="B662" s="2" t="s">
        <v>216</v>
      </c>
      <c r="C662" s="2" t="s">
        <v>4252</v>
      </c>
      <c r="D662" s="2" t="s">
        <v>218</v>
      </c>
      <c r="E662" s="2" t="s">
        <v>219</v>
      </c>
      <c r="F662" s="2" t="s">
        <v>4470</v>
      </c>
      <c r="G662" s="2" t="s">
        <v>4471</v>
      </c>
      <c r="H662" s="2" t="s">
        <v>4472</v>
      </c>
      <c r="I662" s="2" t="s">
        <v>1434</v>
      </c>
      <c r="J662" s="2" t="s">
        <v>285</v>
      </c>
      <c r="K662" s="2" t="s">
        <v>1878</v>
      </c>
      <c r="L662" s="3">
        <v>32.9</v>
      </c>
      <c r="M662" s="3">
        <v>34.54</v>
      </c>
      <c r="N662" s="3">
        <v>69.99</v>
      </c>
      <c r="O662" s="2" t="s">
        <v>226</v>
      </c>
      <c r="P662" s="2" t="s">
        <v>618</v>
      </c>
      <c r="Q662" s="2" t="s">
        <v>228</v>
      </c>
      <c r="R662" s="2" t="s">
        <v>229</v>
      </c>
      <c r="S662" s="2" t="s">
        <v>4473</v>
      </c>
      <c r="T662" s="2" t="s">
        <v>684</v>
      </c>
      <c r="U662" s="2" t="s">
        <v>286</v>
      </c>
      <c r="V662" s="2" t="s">
        <v>1436</v>
      </c>
      <c r="W662" s="2" t="s">
        <v>1437</v>
      </c>
      <c r="X662" s="2" t="s">
        <v>1009</v>
      </c>
      <c r="Y662" s="2" t="s">
        <v>1144</v>
      </c>
      <c r="Z662" s="4">
        <v>148</v>
      </c>
      <c r="AA662" s="4">
        <f>=ROUNDDOWN(21.1428571428571,0)</f>
      </c>
      <c r="AB662" s="5">
        <v>7</v>
      </c>
      <c r="AC662" s="2" t="s">
        <v>4285</v>
      </c>
      <c r="AD662" s="4">
        <v>160</v>
      </c>
      <c r="AE662" s="4">
        <v>160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5</v>
      </c>
      <c r="AQ662" s="8">
        <v>170.36</v>
      </c>
      <c r="AR662" s="4">
        <v>4</v>
      </c>
      <c r="AS662" s="8">
        <v>149.37</v>
      </c>
      <c r="AT662" s="7">
        <v>0.25</v>
      </c>
      <c r="AU662" s="7">
        <v>0.1405</v>
      </c>
      <c r="AV662" s="4" t="s">
        <v>229</v>
      </c>
      <c r="AW662" s="8" t="s">
        <v>229</v>
      </c>
      <c r="AX662" s="4" t="s">
        <v>229</v>
      </c>
      <c r="AY662" s="8" t="s">
        <v>229</v>
      </c>
      <c r="AZ662" s="7" t="s">
        <v>229</v>
      </c>
      <c r="BA662" s="7" t="s">
        <v>229</v>
      </c>
      <c r="BB662" s="7">
        <v>0.3229</v>
      </c>
      <c r="BC662" s="4" t="s">
        <v>229</v>
      </c>
      <c r="BD662" s="8" t="s">
        <v>229</v>
      </c>
      <c r="BE662" s="4" t="s">
        <v>229</v>
      </c>
      <c r="BF662" s="8" t="s">
        <v>229</v>
      </c>
      <c r="BG662" s="7" t="s">
        <v>229</v>
      </c>
      <c r="BH662" s="7" t="s">
        <v>229</v>
      </c>
      <c r="BI662" s="7" t="s">
        <v>229</v>
      </c>
      <c r="BJ662" s="4">
        <v>5</v>
      </c>
      <c r="BK662" s="8">
        <v>170.36</v>
      </c>
      <c r="BL662" s="2" t="s">
        <v>3919</v>
      </c>
      <c r="BM662" s="7">
        <v>1</v>
      </c>
      <c r="BN662" s="7">
        <v>1</v>
      </c>
      <c r="BO662" s="4">
        <v>2</v>
      </c>
      <c r="BP662" s="8">
        <v>70.96</v>
      </c>
      <c r="BQ662" s="4"/>
      <c r="BR662" s="8"/>
      <c r="BS662" s="7"/>
      <c r="BT662" s="7"/>
      <c r="BU662" s="2" t="s">
        <v>239</v>
      </c>
      <c r="BV662" s="2" t="s">
        <v>226</v>
      </c>
      <c r="BW662" s="2" t="s">
        <v>229</v>
      </c>
      <c r="BX662" s="2" t="s">
        <v>1688</v>
      </c>
      <c r="BY662" s="2" t="s">
        <v>241</v>
      </c>
      <c r="BZ662" s="2" t="s">
        <v>229</v>
      </c>
      <c r="CA662" s="4">
        <v>1</v>
      </c>
      <c r="CB662" s="8">
        <v>34.48</v>
      </c>
      <c r="CC662" s="4"/>
      <c r="CD662" s="8"/>
      <c r="CE662" s="7"/>
      <c r="CF662" s="7"/>
      <c r="CG662" s="2" t="s">
        <v>239</v>
      </c>
      <c r="CH662" s="2" t="s">
        <v>226</v>
      </c>
      <c r="CI662" s="2" t="s">
        <v>1148</v>
      </c>
      <c r="CJ662" s="2" t="s">
        <v>1151</v>
      </c>
      <c r="CK662" s="2" t="s">
        <v>241</v>
      </c>
      <c r="CL662" s="2" t="s">
        <v>229</v>
      </c>
      <c r="CM662" s="4"/>
      <c r="CN662" s="8"/>
      <c r="CO662" s="4">
        <v>1</v>
      </c>
      <c r="CP662" s="8">
        <v>34.48</v>
      </c>
      <c r="CQ662" s="7">
        <v>-1</v>
      </c>
      <c r="CR662" s="7">
        <v>-1</v>
      </c>
      <c r="CS662" s="2" t="s">
        <v>239</v>
      </c>
      <c r="CT662" s="2" t="s">
        <v>226</v>
      </c>
      <c r="CU662" s="2" t="s">
        <v>1148</v>
      </c>
      <c r="CV662" s="2" t="s">
        <v>1151</v>
      </c>
      <c r="CW662" s="2" t="s">
        <v>241</v>
      </c>
      <c r="CX662" s="2" t="s">
        <v>229</v>
      </c>
      <c r="CY662" s="4">
        <v>2</v>
      </c>
      <c r="CZ662" s="8">
        <v>64.92</v>
      </c>
      <c r="DA662" s="4"/>
      <c r="DB662" s="8"/>
      <c r="DC662" s="7"/>
      <c r="DD662" s="7"/>
      <c r="DE662" s="2" t="s">
        <v>239</v>
      </c>
      <c r="DF662" s="2" t="s">
        <v>226</v>
      </c>
      <c r="DG662" s="2" t="s">
        <v>1148</v>
      </c>
      <c r="DH662" s="2" t="s">
        <v>1151</v>
      </c>
      <c r="DI662" s="2" t="s">
        <v>241</v>
      </c>
      <c r="DJ662" s="2" t="s">
        <v>229</v>
      </c>
      <c r="DK662" s="4"/>
      <c r="DL662" s="8"/>
      <c r="DM662" s="4">
        <v>2</v>
      </c>
      <c r="DN662" s="8">
        <v>80.59</v>
      </c>
      <c r="DO662" s="7">
        <v>-1</v>
      </c>
      <c r="DP662" s="7">
        <v>-1</v>
      </c>
      <c r="DQ662" s="2" t="s">
        <v>239</v>
      </c>
      <c r="DR662" s="2" t="s">
        <v>226</v>
      </c>
      <c r="DS662" s="2" t="s">
        <v>1148</v>
      </c>
      <c r="DT662" s="2" t="s">
        <v>1156</v>
      </c>
      <c r="DU662" s="2" t="s">
        <v>241</v>
      </c>
      <c r="DV662" s="2" t="s">
        <v>229</v>
      </c>
      <c r="DW662" s="4"/>
      <c r="DX662" s="8"/>
      <c r="DY662" s="4">
        <v>1</v>
      </c>
      <c r="DZ662" s="8">
        <v>34.3</v>
      </c>
      <c r="EA662" s="7">
        <v>-1</v>
      </c>
      <c r="EB662" s="7">
        <v>-1</v>
      </c>
      <c r="EC662" s="2" t="s">
        <v>239</v>
      </c>
      <c r="ED662" s="2" t="s">
        <v>226</v>
      </c>
      <c r="EE662" s="2" t="s">
        <v>699</v>
      </c>
      <c r="EF662" s="2" t="s">
        <v>4218</v>
      </c>
      <c r="EG662" s="2" t="s">
        <v>241</v>
      </c>
      <c r="EH662" s="2" t="s">
        <v>229</v>
      </c>
      <c r="EI662" s="4"/>
      <c r="EJ662" s="8"/>
      <c r="EK662" s="4"/>
      <c r="EL662" s="8"/>
      <c r="EM662" s="7"/>
      <c r="EN662" s="7"/>
      <c r="EO662" s="2" t="s">
        <v>239</v>
      </c>
      <c r="EP662" s="2" t="s">
        <v>226</v>
      </c>
      <c r="EQ662" s="2" t="s">
        <v>1148</v>
      </c>
      <c r="ER662" s="2" t="s">
        <v>1222</v>
      </c>
      <c r="ES662" s="2" t="s">
        <v>241</v>
      </c>
      <c r="ET662" s="2" t="s">
        <v>229</v>
      </c>
      <c r="EU662" s="4"/>
      <c r="EV662" s="8"/>
      <c r="EW662" s="4"/>
      <c r="EX662" s="8"/>
      <c r="EY662" s="7"/>
      <c r="EZ662" s="7"/>
      <c r="FA662" s="2" t="s">
        <v>239</v>
      </c>
      <c r="FB662" s="2" t="s">
        <v>226</v>
      </c>
      <c r="FC662" s="2" t="s">
        <v>1148</v>
      </c>
      <c r="FD662" s="2" t="s">
        <v>1151</v>
      </c>
      <c r="FE662" s="2" t="s">
        <v>241</v>
      </c>
      <c r="FF662" s="2" t="s">
        <v>229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226</v>
      </c>
      <c r="FO662" s="2" t="s">
        <v>1148</v>
      </c>
      <c r="FP662" s="2" t="s">
        <v>1220</v>
      </c>
      <c r="FQ662" s="2" t="s">
        <v>241</v>
      </c>
      <c r="FR662" s="2" t="s">
        <v>229</v>
      </c>
      <c r="FS662" s="4"/>
      <c r="FT662" s="8"/>
      <c r="FU662" s="4"/>
      <c r="FV662" s="8"/>
      <c r="FW662" s="7"/>
      <c r="FX662" s="7"/>
      <c r="FY662" s="2" t="s">
        <v>239</v>
      </c>
      <c r="FZ662" s="2" t="s">
        <v>226</v>
      </c>
      <c r="GA662" s="2" t="s">
        <v>327</v>
      </c>
      <c r="GB662" s="2" t="s">
        <v>229</v>
      </c>
      <c r="GC662" s="2" t="s">
        <v>241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714</v>
      </c>
      <c r="GL662" s="2" t="s">
        <v>275</v>
      </c>
      <c r="GM662" s="2" t="s">
        <v>1148</v>
      </c>
      <c r="GN662" s="2" t="s">
        <v>4476</v>
      </c>
      <c r="GO662" s="2" t="s">
        <v>241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239</v>
      </c>
      <c r="GX662" s="2" t="s">
        <v>226</v>
      </c>
      <c r="GY662" s="2" t="s">
        <v>743</v>
      </c>
      <c r="GZ662" s="2" t="s">
        <v>1684</v>
      </c>
      <c r="HA662" s="2" t="s">
        <v>241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714</v>
      </c>
      <c r="HJ662" s="2" t="s">
        <v>275</v>
      </c>
      <c r="HK662" s="2" t="s">
        <v>1148</v>
      </c>
      <c r="HL662" s="2" t="s">
        <v>1151</v>
      </c>
      <c r="HM662" s="2" t="s">
        <v>241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239</v>
      </c>
      <c r="HV662" s="2" t="s">
        <v>226</v>
      </c>
      <c r="HW662" s="2" t="s">
        <v>877</v>
      </c>
      <c r="HX662" s="2" t="s">
        <v>455</v>
      </c>
      <c r="HY662" s="2" t="s">
        <v>241</v>
      </c>
      <c r="HZ662" s="2" t="s">
        <v>229</v>
      </c>
      <c r="IA662" s="4"/>
      <c r="IB662" s="8"/>
      <c r="IC662" s="4"/>
      <c r="ID662" s="8"/>
      <c r="IE662" s="7"/>
      <c r="IF662" s="7"/>
      <c r="IG662" s="2" t="s">
        <v>266</v>
      </c>
      <c r="IH662" s="2" t="s">
        <v>226</v>
      </c>
      <c r="II662" s="2" t="s">
        <v>229</v>
      </c>
      <c r="IJ662" s="2" t="s">
        <v>229</v>
      </c>
      <c r="IK662" s="2" t="s">
        <v>241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267</v>
      </c>
      <c r="IT662" s="2" t="s">
        <v>226</v>
      </c>
      <c r="IU662" s="2" t="s">
        <v>229</v>
      </c>
      <c r="IV662" s="2" t="s">
        <v>229</v>
      </c>
      <c r="IW662" s="2" t="s">
        <v>241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239</v>
      </c>
      <c r="JF662" s="2" t="s">
        <v>226</v>
      </c>
      <c r="JG662" s="2" t="s">
        <v>268</v>
      </c>
      <c r="JH662" s="2" t="s">
        <v>229</v>
      </c>
      <c r="JI662" s="2" t="s">
        <v>241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229</v>
      </c>
      <c r="JR662" s="2" t="s">
        <v>229</v>
      </c>
      <c r="JS662" s="2" t="s">
        <v>229</v>
      </c>
      <c r="JT662" s="2" t="s">
        <v>229</v>
      </c>
      <c r="JU662" s="2" t="s">
        <v>229</v>
      </c>
      <c r="JV662" s="2" t="s">
        <v>229</v>
      </c>
      <c r="JW662" s="4"/>
      <c r="JX662" s="8"/>
      <c r="JY662" s="4"/>
      <c r="JZ662" s="8"/>
      <c r="KA662" s="7"/>
      <c r="KB662" s="7"/>
      <c r="KC662" s="2" t="s">
        <v>272</v>
      </c>
      <c r="KD662" s="2" t="s">
        <v>226</v>
      </c>
      <c r="KE662" s="2" t="s">
        <v>229</v>
      </c>
      <c r="KF662" s="2" t="s">
        <v>229</v>
      </c>
      <c r="KG662" s="2" t="s">
        <v>241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272</v>
      </c>
      <c r="KP662" s="2" t="s">
        <v>226</v>
      </c>
      <c r="KQ662" s="2" t="s">
        <v>229</v>
      </c>
      <c r="KR662" s="2" t="s">
        <v>229</v>
      </c>
      <c r="KS662" s="2" t="s">
        <v>241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239</v>
      </c>
      <c r="LB662" s="2" t="s">
        <v>226</v>
      </c>
      <c r="LC662" s="2" t="s">
        <v>1148</v>
      </c>
      <c r="LD662" s="2" t="s">
        <v>972</v>
      </c>
      <c r="LE662" s="2" t="s">
        <v>241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226</v>
      </c>
      <c r="LO662" s="2" t="s">
        <v>335</v>
      </c>
      <c r="LP662" s="2" t="s">
        <v>327</v>
      </c>
      <c r="LQ662" s="2" t="s">
        <v>241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275</v>
      </c>
      <c r="MA662" s="2" t="s">
        <v>1226</v>
      </c>
      <c r="MB662" s="2" t="s">
        <v>1227</v>
      </c>
      <c r="MC662" s="2" t="s">
        <v>241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266</v>
      </c>
      <c r="ML662" s="2" t="s">
        <v>226</v>
      </c>
      <c r="MM662" s="2" t="s">
        <v>229</v>
      </c>
      <c r="MN662" s="2" t="s">
        <v>229</v>
      </c>
      <c r="MO662" s="2" t="s">
        <v>241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226</v>
      </c>
      <c r="MY662" s="2" t="s">
        <v>866</v>
      </c>
      <c r="MZ662" s="2" t="s">
        <v>562</v>
      </c>
      <c r="NA662" s="2" t="s">
        <v>241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239</v>
      </c>
      <c r="NJ662" s="2" t="s">
        <v>260</v>
      </c>
      <c r="NK662" s="2" t="s">
        <v>1165</v>
      </c>
      <c r="NL662" s="2" t="s">
        <v>4477</v>
      </c>
      <c r="NM662" s="2" t="s">
        <v>241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272</v>
      </c>
      <c r="NV662" s="2" t="s">
        <v>226</v>
      </c>
      <c r="NW662" s="2" t="s">
        <v>229</v>
      </c>
      <c r="NX662" s="2" t="s">
        <v>229</v>
      </c>
      <c r="NY662" s="2" t="s">
        <v>241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266</v>
      </c>
      <c r="OH662" s="2" t="s">
        <v>226</v>
      </c>
      <c r="OI662" s="2" t="s">
        <v>229</v>
      </c>
      <c r="OJ662" s="2" t="s">
        <v>229</v>
      </c>
      <c r="OK662" s="2" t="s">
        <v>241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229</v>
      </c>
      <c r="OT662" s="2" t="s">
        <v>229</v>
      </c>
      <c r="OU662" s="2" t="s">
        <v>229</v>
      </c>
      <c r="OV662" s="2" t="s">
        <v>229</v>
      </c>
      <c r="OW662" s="2" t="s">
        <v>229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229</v>
      </c>
      <c r="PF662" s="2" t="s">
        <v>229</v>
      </c>
      <c r="PG662" s="2" t="s">
        <v>229</v>
      </c>
      <c r="PH662" s="2" t="s">
        <v>229</v>
      </c>
      <c r="PI662" s="2" t="s">
        <v>229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266</v>
      </c>
      <c r="PR662" s="2" t="s">
        <v>275</v>
      </c>
      <c r="PS662" s="2" t="s">
        <v>229</v>
      </c>
      <c r="PT662" s="2" t="s">
        <v>229</v>
      </c>
      <c r="PU662" s="2" t="s">
        <v>241</v>
      </c>
      <c r="PV662" s="2" t="s">
        <v>229</v>
      </c>
      <c r="PW662" s="4"/>
      <c r="PX662" s="8"/>
      <c r="PY662" s="4"/>
      <c r="PZ662" s="8"/>
      <c r="QA662" s="7"/>
      <c r="QB662" s="7"/>
      <c r="QC662" s="2" t="s">
        <v>281</v>
      </c>
      <c r="QD662" s="2" t="s">
        <v>226</v>
      </c>
      <c r="QE662" s="2" t="s">
        <v>229</v>
      </c>
      <c r="QF662" s="2" t="s">
        <v>229</v>
      </c>
      <c r="QG662" s="2" t="s">
        <v>241</v>
      </c>
      <c r="QH662" s="2" t="s">
        <v>229</v>
      </c>
      <c r="QI662" s="4"/>
      <c r="QJ662" s="8"/>
      <c r="QK662" s="4"/>
      <c r="QL662" s="8"/>
      <c r="QM662" s="7"/>
      <c r="QN662" s="7"/>
      <c r="QO662" s="2" t="s">
        <v>229</v>
      </c>
      <c r="QP662" s="2" t="s">
        <v>229</v>
      </c>
      <c r="QQ662" s="2" t="s">
        <v>229</v>
      </c>
      <c r="QR662" s="2" t="s">
        <v>229</v>
      </c>
      <c r="QS662" s="2" t="s">
        <v>229</v>
      </c>
      <c r="QT662" s="2" t="s">
        <v>229</v>
      </c>
      <c r="QU662" s="4"/>
      <c r="QV662" s="8"/>
      <c r="QW662" s="4"/>
      <c r="QX662" s="8"/>
      <c r="QY662" s="7"/>
      <c r="QZ662" s="7"/>
      <c r="RA662" s="2" t="s">
        <v>239</v>
      </c>
      <c r="RB662" s="2" t="s">
        <v>275</v>
      </c>
      <c r="RC662" s="2" t="s">
        <v>338</v>
      </c>
      <c r="RD662" s="2" t="s">
        <v>229</v>
      </c>
      <c r="RE662" s="2" t="s">
        <v>241</v>
      </c>
      <c r="RF662" s="2" t="s">
        <v>229</v>
      </c>
      <c r="RG662" s="4"/>
      <c r="RH662" s="8"/>
      <c r="RI662" s="4"/>
      <c r="RJ662" s="8"/>
      <c r="RK662" s="7"/>
      <c r="RL662" s="7"/>
      <c r="RM662" s="2" t="s">
        <v>229</v>
      </c>
      <c r="RN662" s="2" t="s">
        <v>229</v>
      </c>
      <c r="RO662" s="2" t="s">
        <v>229</v>
      </c>
      <c r="RP662" s="2" t="s">
        <v>229</v>
      </c>
      <c r="RQ662" s="2" t="s">
        <v>229</v>
      </c>
      <c r="RR662" s="2" t="s">
        <v>229</v>
      </c>
      <c r="RS662" s="4"/>
      <c r="RT662" s="8"/>
      <c r="RU662" s="4"/>
      <c r="RV662" s="8"/>
      <c r="RW662" s="7"/>
      <c r="RX662" s="7"/>
      <c r="RY662" s="2" t="s">
        <v>239</v>
      </c>
      <c r="RZ662" s="2" t="s">
        <v>275</v>
      </c>
      <c r="SA662" s="2" t="s">
        <v>3648</v>
      </c>
      <c r="SB662" s="2" t="s">
        <v>2933</v>
      </c>
      <c r="SC662" s="2" t="s">
        <v>241</v>
      </c>
      <c r="SD662" s="2" t="s">
        <v>229</v>
      </c>
      <c r="SE662" s="4">
        <v>148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>
        <v>160</v>
      </c>
      <c r="VK662" s="4"/>
      <c r="VL662" s="4"/>
      <c r="VM662" s="4"/>
      <c r="VN662" s="4"/>
      <c r="VO662" s="4"/>
      <c r="VP662" s="4"/>
      <c r="VQ662" s="4"/>
      <c r="VR662" s="4"/>
      <c r="VS662" s="4"/>
    </row>
    <row r="663">
      <c r="A663" s="2" t="s">
        <v>4478</v>
      </c>
      <c r="B663" s="2" t="s">
        <v>216</v>
      </c>
      <c r="C663" s="2" t="s">
        <v>4252</v>
      </c>
      <c r="D663" s="2" t="s">
        <v>218</v>
      </c>
      <c r="E663" s="2" t="s">
        <v>219</v>
      </c>
      <c r="F663" s="2" t="s">
        <v>4470</v>
      </c>
      <c r="G663" s="2" t="s">
        <v>4471</v>
      </c>
      <c r="H663" s="2" t="s">
        <v>4472</v>
      </c>
      <c r="I663" s="2" t="s">
        <v>1434</v>
      </c>
      <c r="J663" s="2" t="s">
        <v>312</v>
      </c>
      <c r="K663" s="2" t="s">
        <v>1878</v>
      </c>
      <c r="L663" s="3">
        <v>38.4</v>
      </c>
      <c r="M663" s="3">
        <v>40.32</v>
      </c>
      <c r="N663" s="3">
        <v>79.99</v>
      </c>
      <c r="O663" s="2" t="s">
        <v>226</v>
      </c>
      <c r="P663" s="2" t="s">
        <v>618</v>
      </c>
      <c r="Q663" s="2" t="s">
        <v>228</v>
      </c>
      <c r="R663" s="2" t="s">
        <v>229</v>
      </c>
      <c r="S663" s="2" t="s">
        <v>4473</v>
      </c>
      <c r="T663" s="2" t="s">
        <v>684</v>
      </c>
      <c r="U663" s="2" t="s">
        <v>286</v>
      </c>
      <c r="V663" s="2" t="s">
        <v>1436</v>
      </c>
      <c r="W663" s="2" t="s">
        <v>1437</v>
      </c>
      <c r="X663" s="2" t="s">
        <v>1009</v>
      </c>
      <c r="Y663" s="2" t="s">
        <v>1144</v>
      </c>
      <c r="Z663" s="4">
        <v>107</v>
      </c>
      <c r="AA663" s="4">
        <f>=ROUNDDOWN(17.8333333333333,0)</f>
      </c>
      <c r="AB663" s="5">
        <v>6</v>
      </c>
      <c r="AC663" s="2" t="s">
        <v>4285</v>
      </c>
      <c r="AD663" s="4">
        <v>170</v>
      </c>
      <c r="AE663" s="4">
        <v>170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5</v>
      </c>
      <c r="AQ663" s="8">
        <v>197.1</v>
      </c>
      <c r="AR663" s="4">
        <v>6</v>
      </c>
      <c r="AS663" s="8">
        <v>242.94</v>
      </c>
      <c r="AT663" s="7">
        <v>-0.1667</v>
      </c>
      <c r="AU663" s="7">
        <v>-0.1887</v>
      </c>
      <c r="AV663" s="4" t="s">
        <v>229</v>
      </c>
      <c r="AW663" s="8" t="s">
        <v>229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>
        <v>0.3736</v>
      </c>
      <c r="BC663" s="4" t="s">
        <v>229</v>
      </c>
      <c r="BD663" s="8" t="s">
        <v>229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 t="s">
        <v>229</v>
      </c>
      <c r="BJ663" s="4">
        <v>5</v>
      </c>
      <c r="BK663" s="8">
        <v>197.1</v>
      </c>
      <c r="BL663" s="2" t="s">
        <v>4365</v>
      </c>
      <c r="BM663" s="7">
        <v>1</v>
      </c>
      <c r="BN663" s="7">
        <v>1</v>
      </c>
      <c r="BO663" s="4">
        <v>1</v>
      </c>
      <c r="BP663" s="8">
        <v>41.39</v>
      </c>
      <c r="BQ663" s="4">
        <v>2</v>
      </c>
      <c r="BR663" s="8">
        <v>82.78</v>
      </c>
      <c r="BS663" s="7">
        <v>-0.5</v>
      </c>
      <c r="BT663" s="7">
        <v>-0.5</v>
      </c>
      <c r="BU663" s="2" t="s">
        <v>239</v>
      </c>
      <c r="BV663" s="2" t="s">
        <v>226</v>
      </c>
      <c r="BW663" s="2" t="s">
        <v>229</v>
      </c>
      <c r="BX663" s="2" t="s">
        <v>1688</v>
      </c>
      <c r="BY663" s="2" t="s">
        <v>241</v>
      </c>
      <c r="BZ663" s="2" t="s">
        <v>229</v>
      </c>
      <c r="CA663" s="4">
        <v>1</v>
      </c>
      <c r="CB663" s="8">
        <v>40.04</v>
      </c>
      <c r="CC663" s="4">
        <v>1</v>
      </c>
      <c r="CD663" s="8">
        <v>40.04</v>
      </c>
      <c r="CE663" s="7"/>
      <c r="CF663" s="7"/>
      <c r="CG663" s="2" t="s">
        <v>239</v>
      </c>
      <c r="CH663" s="2" t="s">
        <v>226</v>
      </c>
      <c r="CI663" s="2" t="s">
        <v>1148</v>
      </c>
      <c r="CJ663" s="2" t="s">
        <v>1151</v>
      </c>
      <c r="CK663" s="2" t="s">
        <v>241</v>
      </c>
      <c r="CL663" s="2" t="s">
        <v>229</v>
      </c>
      <c r="CM663" s="4"/>
      <c r="CN663" s="8"/>
      <c r="CO663" s="4">
        <v>3</v>
      </c>
      <c r="CP663" s="8">
        <v>120.12</v>
      </c>
      <c r="CQ663" s="7">
        <v>-1</v>
      </c>
      <c r="CR663" s="7">
        <v>-1</v>
      </c>
      <c r="CS663" s="2" t="s">
        <v>239</v>
      </c>
      <c r="CT663" s="2" t="s">
        <v>226</v>
      </c>
      <c r="CU663" s="2" t="s">
        <v>1148</v>
      </c>
      <c r="CV663" s="2" t="s">
        <v>1151</v>
      </c>
      <c r="CW663" s="2" t="s">
        <v>241</v>
      </c>
      <c r="CX663" s="2" t="s">
        <v>229</v>
      </c>
      <c r="CY663" s="4">
        <v>1</v>
      </c>
      <c r="CZ663" s="8">
        <v>37.69</v>
      </c>
      <c r="DA663" s="4"/>
      <c r="DB663" s="8"/>
      <c r="DC663" s="7"/>
      <c r="DD663" s="7"/>
      <c r="DE663" s="2" t="s">
        <v>239</v>
      </c>
      <c r="DF663" s="2" t="s">
        <v>226</v>
      </c>
      <c r="DG663" s="2" t="s">
        <v>1148</v>
      </c>
      <c r="DH663" s="2" t="s">
        <v>1156</v>
      </c>
      <c r="DI663" s="2" t="s">
        <v>241</v>
      </c>
      <c r="DJ663" s="2" t="s">
        <v>229</v>
      </c>
      <c r="DK663" s="4"/>
      <c r="DL663" s="8"/>
      <c r="DM663" s="4"/>
      <c r="DN663" s="8"/>
      <c r="DO663" s="7"/>
      <c r="DP663" s="7"/>
      <c r="DQ663" s="2" t="s">
        <v>239</v>
      </c>
      <c r="DR663" s="2" t="s">
        <v>226</v>
      </c>
      <c r="DS663" s="2" t="s">
        <v>1148</v>
      </c>
      <c r="DT663" s="2" t="s">
        <v>4479</v>
      </c>
      <c r="DU663" s="2" t="s">
        <v>241</v>
      </c>
      <c r="DV663" s="2" t="s">
        <v>229</v>
      </c>
      <c r="DW663" s="4">
        <v>1</v>
      </c>
      <c r="DX663" s="8">
        <v>40</v>
      </c>
      <c r="DY663" s="4"/>
      <c r="DZ663" s="8"/>
      <c r="EA663" s="7"/>
      <c r="EB663" s="7"/>
      <c r="EC663" s="2" t="s">
        <v>239</v>
      </c>
      <c r="ED663" s="2" t="s">
        <v>226</v>
      </c>
      <c r="EE663" s="2" t="s">
        <v>699</v>
      </c>
      <c r="EF663" s="2" t="s">
        <v>789</v>
      </c>
      <c r="EG663" s="2" t="s">
        <v>241</v>
      </c>
      <c r="EH663" s="2" t="s">
        <v>229</v>
      </c>
      <c r="EI663" s="4"/>
      <c r="EJ663" s="8"/>
      <c r="EK663" s="4"/>
      <c r="EL663" s="8"/>
      <c r="EM663" s="7"/>
      <c r="EN663" s="7"/>
      <c r="EO663" s="2" t="s">
        <v>239</v>
      </c>
      <c r="EP663" s="2" t="s">
        <v>226</v>
      </c>
      <c r="EQ663" s="2" t="s">
        <v>1148</v>
      </c>
      <c r="ER663" s="2" t="s">
        <v>4480</v>
      </c>
      <c r="ES663" s="2" t="s">
        <v>241</v>
      </c>
      <c r="ET663" s="2" t="s">
        <v>229</v>
      </c>
      <c r="EU663" s="4">
        <v>1</v>
      </c>
      <c r="EV663" s="8">
        <v>37.98</v>
      </c>
      <c r="EW663" s="4"/>
      <c r="EX663" s="8"/>
      <c r="EY663" s="7"/>
      <c r="EZ663" s="7"/>
      <c r="FA663" s="2" t="s">
        <v>239</v>
      </c>
      <c r="FB663" s="2" t="s">
        <v>226</v>
      </c>
      <c r="FC663" s="2" t="s">
        <v>1148</v>
      </c>
      <c r="FD663" s="2" t="s">
        <v>1151</v>
      </c>
      <c r="FE663" s="2" t="s">
        <v>241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226</v>
      </c>
      <c r="FO663" s="2" t="s">
        <v>1148</v>
      </c>
      <c r="FP663" s="2" t="s">
        <v>1151</v>
      </c>
      <c r="FQ663" s="2" t="s">
        <v>241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239</v>
      </c>
      <c r="FZ663" s="2" t="s">
        <v>226</v>
      </c>
      <c r="GA663" s="2" t="s">
        <v>327</v>
      </c>
      <c r="GB663" s="2" t="s">
        <v>229</v>
      </c>
      <c r="GC663" s="2" t="s">
        <v>241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714</v>
      </c>
      <c r="GL663" s="2" t="s">
        <v>275</v>
      </c>
      <c r="GM663" s="2" t="s">
        <v>1148</v>
      </c>
      <c r="GN663" s="2" t="s">
        <v>4481</v>
      </c>
      <c r="GO663" s="2" t="s">
        <v>241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239</v>
      </c>
      <c r="GX663" s="2" t="s">
        <v>226</v>
      </c>
      <c r="GY663" s="2" t="s">
        <v>743</v>
      </c>
      <c r="GZ663" s="2" t="s">
        <v>249</v>
      </c>
      <c r="HA663" s="2" t="s">
        <v>241</v>
      </c>
      <c r="HB663" s="2" t="s">
        <v>229</v>
      </c>
      <c r="HC663" s="4"/>
      <c r="HD663" s="8"/>
      <c r="HE663" s="4"/>
      <c r="HF663" s="8"/>
      <c r="HG663" s="7"/>
      <c r="HH663" s="7"/>
      <c r="HI663" s="2" t="s">
        <v>239</v>
      </c>
      <c r="HJ663" s="2" t="s">
        <v>275</v>
      </c>
      <c r="HK663" s="2" t="s">
        <v>1148</v>
      </c>
      <c r="HL663" s="2" t="s">
        <v>3705</v>
      </c>
      <c r="HM663" s="2" t="s">
        <v>241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239</v>
      </c>
      <c r="HV663" s="2" t="s">
        <v>226</v>
      </c>
      <c r="HW663" s="2" t="s">
        <v>877</v>
      </c>
      <c r="HX663" s="2" t="s">
        <v>1422</v>
      </c>
      <c r="HY663" s="2" t="s">
        <v>241</v>
      </c>
      <c r="HZ663" s="2" t="s">
        <v>229</v>
      </c>
      <c r="IA663" s="4"/>
      <c r="IB663" s="8"/>
      <c r="IC663" s="4"/>
      <c r="ID663" s="8"/>
      <c r="IE663" s="7"/>
      <c r="IF663" s="7"/>
      <c r="IG663" s="2" t="s">
        <v>266</v>
      </c>
      <c r="IH663" s="2" t="s">
        <v>226</v>
      </c>
      <c r="II663" s="2" t="s">
        <v>229</v>
      </c>
      <c r="IJ663" s="2" t="s">
        <v>229</v>
      </c>
      <c r="IK663" s="2" t="s">
        <v>241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267</v>
      </c>
      <c r="IT663" s="2" t="s">
        <v>226</v>
      </c>
      <c r="IU663" s="2" t="s">
        <v>229</v>
      </c>
      <c r="IV663" s="2" t="s">
        <v>229</v>
      </c>
      <c r="IW663" s="2" t="s">
        <v>241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239</v>
      </c>
      <c r="JF663" s="2" t="s">
        <v>226</v>
      </c>
      <c r="JG663" s="2" t="s">
        <v>268</v>
      </c>
      <c r="JH663" s="2" t="s">
        <v>229</v>
      </c>
      <c r="JI663" s="2" t="s">
        <v>241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229</v>
      </c>
      <c r="JR663" s="2" t="s">
        <v>229</v>
      </c>
      <c r="JS663" s="2" t="s">
        <v>229</v>
      </c>
      <c r="JT663" s="2" t="s">
        <v>229</v>
      </c>
      <c r="JU663" s="2" t="s">
        <v>229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272</v>
      </c>
      <c r="KD663" s="2" t="s">
        <v>226</v>
      </c>
      <c r="KE663" s="2" t="s">
        <v>229</v>
      </c>
      <c r="KF663" s="2" t="s">
        <v>229</v>
      </c>
      <c r="KG663" s="2" t="s">
        <v>241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272</v>
      </c>
      <c r="KP663" s="2" t="s">
        <v>226</v>
      </c>
      <c r="KQ663" s="2" t="s">
        <v>229</v>
      </c>
      <c r="KR663" s="2" t="s">
        <v>229</v>
      </c>
      <c r="KS663" s="2" t="s">
        <v>241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239</v>
      </c>
      <c r="LB663" s="2" t="s">
        <v>226</v>
      </c>
      <c r="LC663" s="2" t="s">
        <v>1148</v>
      </c>
      <c r="LD663" s="2" t="s">
        <v>729</v>
      </c>
      <c r="LE663" s="2" t="s">
        <v>241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226</v>
      </c>
      <c r="LO663" s="2" t="s">
        <v>335</v>
      </c>
      <c r="LP663" s="2" t="s">
        <v>229</v>
      </c>
      <c r="LQ663" s="2" t="s">
        <v>241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239</v>
      </c>
      <c r="LZ663" s="2" t="s">
        <v>275</v>
      </c>
      <c r="MA663" s="2" t="s">
        <v>690</v>
      </c>
      <c r="MB663" s="2" t="s">
        <v>347</v>
      </c>
      <c r="MC663" s="2" t="s">
        <v>241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266</v>
      </c>
      <c r="ML663" s="2" t="s">
        <v>226</v>
      </c>
      <c r="MM663" s="2" t="s">
        <v>229</v>
      </c>
      <c r="MN663" s="2" t="s">
        <v>229</v>
      </c>
      <c r="MO663" s="2" t="s">
        <v>241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226</v>
      </c>
      <c r="MY663" s="2" t="s">
        <v>1674</v>
      </c>
      <c r="MZ663" s="2" t="s">
        <v>1257</v>
      </c>
      <c r="NA663" s="2" t="s">
        <v>241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239</v>
      </c>
      <c r="NJ663" s="2" t="s">
        <v>260</v>
      </c>
      <c r="NK663" s="2" t="s">
        <v>1165</v>
      </c>
      <c r="NL663" s="2" t="s">
        <v>4482</v>
      </c>
      <c r="NM663" s="2" t="s">
        <v>241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272</v>
      </c>
      <c r="NV663" s="2" t="s">
        <v>226</v>
      </c>
      <c r="NW663" s="2" t="s">
        <v>229</v>
      </c>
      <c r="NX663" s="2" t="s">
        <v>229</v>
      </c>
      <c r="NY663" s="2" t="s">
        <v>241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266</v>
      </c>
      <c r="OH663" s="2" t="s">
        <v>226</v>
      </c>
      <c r="OI663" s="2" t="s">
        <v>229</v>
      </c>
      <c r="OJ663" s="2" t="s">
        <v>229</v>
      </c>
      <c r="OK663" s="2" t="s">
        <v>241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229</v>
      </c>
      <c r="OT663" s="2" t="s">
        <v>229</v>
      </c>
      <c r="OU663" s="2" t="s">
        <v>229</v>
      </c>
      <c r="OV663" s="2" t="s">
        <v>229</v>
      </c>
      <c r="OW663" s="2" t="s">
        <v>229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229</v>
      </c>
      <c r="PF663" s="2" t="s">
        <v>229</v>
      </c>
      <c r="PG663" s="2" t="s">
        <v>229</v>
      </c>
      <c r="PH663" s="2" t="s">
        <v>229</v>
      </c>
      <c r="PI663" s="2" t="s">
        <v>229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239</v>
      </c>
      <c r="PR663" s="2" t="s">
        <v>275</v>
      </c>
      <c r="PS663" s="2" t="s">
        <v>785</v>
      </c>
      <c r="PT663" s="2" t="s">
        <v>229</v>
      </c>
      <c r="PU663" s="2" t="s">
        <v>241</v>
      </c>
      <c r="PV663" s="2" t="s">
        <v>229</v>
      </c>
      <c r="PW663" s="4"/>
      <c r="PX663" s="8"/>
      <c r="PY663" s="4"/>
      <c r="PZ663" s="8"/>
      <c r="QA663" s="7"/>
      <c r="QB663" s="7"/>
      <c r="QC663" s="2" t="s">
        <v>281</v>
      </c>
      <c r="QD663" s="2" t="s">
        <v>226</v>
      </c>
      <c r="QE663" s="2" t="s">
        <v>229</v>
      </c>
      <c r="QF663" s="2" t="s">
        <v>229</v>
      </c>
      <c r="QG663" s="2" t="s">
        <v>241</v>
      </c>
      <c r="QH663" s="2" t="s">
        <v>229</v>
      </c>
      <c r="QI663" s="4"/>
      <c r="QJ663" s="8"/>
      <c r="QK663" s="4"/>
      <c r="QL663" s="8"/>
      <c r="QM663" s="7"/>
      <c r="QN663" s="7"/>
      <c r="QO663" s="2" t="s">
        <v>229</v>
      </c>
      <c r="QP663" s="2" t="s">
        <v>229</v>
      </c>
      <c r="QQ663" s="2" t="s">
        <v>229</v>
      </c>
      <c r="QR663" s="2" t="s">
        <v>229</v>
      </c>
      <c r="QS663" s="2" t="s">
        <v>229</v>
      </c>
      <c r="QT663" s="2" t="s">
        <v>229</v>
      </c>
      <c r="QU663" s="4"/>
      <c r="QV663" s="8"/>
      <c r="QW663" s="4"/>
      <c r="QX663" s="8"/>
      <c r="QY663" s="7"/>
      <c r="QZ663" s="7"/>
      <c r="RA663" s="2" t="s">
        <v>239</v>
      </c>
      <c r="RB663" s="2" t="s">
        <v>275</v>
      </c>
      <c r="RC663" s="2" t="s">
        <v>338</v>
      </c>
      <c r="RD663" s="2" t="s">
        <v>229</v>
      </c>
      <c r="RE663" s="2" t="s">
        <v>241</v>
      </c>
      <c r="RF663" s="2" t="s">
        <v>229</v>
      </c>
      <c r="RG663" s="4"/>
      <c r="RH663" s="8"/>
      <c r="RI663" s="4"/>
      <c r="RJ663" s="8"/>
      <c r="RK663" s="7"/>
      <c r="RL663" s="7"/>
      <c r="RM663" s="2" t="s">
        <v>229</v>
      </c>
      <c r="RN663" s="2" t="s">
        <v>229</v>
      </c>
      <c r="RO663" s="2" t="s">
        <v>229</v>
      </c>
      <c r="RP663" s="2" t="s">
        <v>229</v>
      </c>
      <c r="RQ663" s="2" t="s">
        <v>229</v>
      </c>
      <c r="RR663" s="2" t="s">
        <v>229</v>
      </c>
      <c r="RS663" s="4"/>
      <c r="RT663" s="8"/>
      <c r="RU663" s="4"/>
      <c r="RV663" s="8"/>
      <c r="RW663" s="7"/>
      <c r="RX663" s="7"/>
      <c r="RY663" s="2" t="s">
        <v>239</v>
      </c>
      <c r="RZ663" s="2" t="s">
        <v>275</v>
      </c>
      <c r="SA663" s="2" t="s">
        <v>3648</v>
      </c>
      <c r="SB663" s="2" t="s">
        <v>892</v>
      </c>
      <c r="SC663" s="2" t="s">
        <v>241</v>
      </c>
      <c r="SD663" s="2" t="s">
        <v>229</v>
      </c>
      <c r="SE663" s="4">
        <v>106</v>
      </c>
      <c r="SF663" s="4"/>
      <c r="SG663" s="4"/>
      <c r="SH663" s="4"/>
      <c r="SI663" s="4">
        <v>1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>
        <v>170</v>
      </c>
      <c r="VK663" s="4"/>
      <c r="VL663" s="4"/>
      <c r="VM663" s="4"/>
      <c r="VN663" s="4"/>
      <c r="VO663" s="4"/>
      <c r="VP663" s="4"/>
      <c r="VQ663" s="4"/>
      <c r="VR663" s="4"/>
      <c r="VS663" s="4"/>
    </row>
    <row r="664">
      <c r="A664" s="2" t="s">
        <v>4483</v>
      </c>
      <c r="B664" s="2" t="s">
        <v>216</v>
      </c>
      <c r="C664" s="2" t="s">
        <v>4252</v>
      </c>
      <c r="D664" s="2" t="s">
        <v>218</v>
      </c>
      <c r="E664" s="2" t="s">
        <v>219</v>
      </c>
      <c r="F664" s="2" t="s">
        <v>4484</v>
      </c>
      <c r="G664" s="2" t="s">
        <v>4485</v>
      </c>
      <c r="H664" s="2" t="s">
        <v>4486</v>
      </c>
      <c r="I664" s="2" t="s">
        <v>4487</v>
      </c>
      <c r="J664" s="2" t="s">
        <v>285</v>
      </c>
      <c r="K664" s="2" t="s">
        <v>412</v>
      </c>
      <c r="L664" s="3">
        <v>45</v>
      </c>
      <c r="M664" s="3">
        <v>47.25</v>
      </c>
      <c r="N664" s="3">
        <v>89.99</v>
      </c>
      <c r="O664" s="2" t="s">
        <v>981</v>
      </c>
      <c r="P664" s="2" t="s">
        <v>964</v>
      </c>
      <c r="Q664" s="2" t="s">
        <v>228</v>
      </c>
      <c r="R664" s="2" t="s">
        <v>229</v>
      </c>
      <c r="S664" s="2" t="s">
        <v>4488</v>
      </c>
      <c r="T664" s="2" t="s">
        <v>229</v>
      </c>
      <c r="U664" s="2" t="s">
        <v>286</v>
      </c>
      <c r="V664" s="2" t="s">
        <v>233</v>
      </c>
      <c r="W664" s="2" t="s">
        <v>234</v>
      </c>
      <c r="X664" s="2" t="s">
        <v>235</v>
      </c>
      <c r="Y664" s="2" t="s">
        <v>3839</v>
      </c>
      <c r="Z664" s="4"/>
      <c r="AA664" s="4">
        <f>=ROUNDDOWN({0},0)</f>
      </c>
      <c r="AB664" s="5"/>
      <c r="AC664" s="2" t="s">
        <v>229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229</v>
      </c>
      <c r="BM664" s="7"/>
      <c r="BN664" s="7"/>
      <c r="BO664" s="4"/>
      <c r="BP664" s="8"/>
      <c r="BQ664" s="4"/>
      <c r="BR664" s="8"/>
      <c r="BS664" s="7"/>
      <c r="BT664" s="7"/>
      <c r="BU664" s="2" t="s">
        <v>239</v>
      </c>
      <c r="BV664" s="2" t="s">
        <v>275</v>
      </c>
      <c r="BW664" s="2" t="s">
        <v>229</v>
      </c>
      <c r="BX664" s="2" t="s">
        <v>563</v>
      </c>
      <c r="BY664" s="2" t="s">
        <v>241</v>
      </c>
      <c r="BZ664" s="2" t="s">
        <v>229</v>
      </c>
      <c r="CA664" s="4"/>
      <c r="CB664" s="8"/>
      <c r="CC664" s="4"/>
      <c r="CD664" s="8"/>
      <c r="CE664" s="7"/>
      <c r="CF664" s="7"/>
      <c r="CG664" s="2" t="s">
        <v>239</v>
      </c>
      <c r="CH664" s="2" t="s">
        <v>275</v>
      </c>
      <c r="CI664" s="2" t="s">
        <v>4489</v>
      </c>
      <c r="CJ664" s="2" t="s">
        <v>3095</v>
      </c>
      <c r="CK664" s="2" t="s">
        <v>241</v>
      </c>
      <c r="CL664" s="2" t="s">
        <v>229</v>
      </c>
      <c r="CM664" s="4"/>
      <c r="CN664" s="8"/>
      <c r="CO664" s="4"/>
      <c r="CP664" s="8"/>
      <c r="CQ664" s="7"/>
      <c r="CR664" s="7"/>
      <c r="CS664" s="2" t="s">
        <v>239</v>
      </c>
      <c r="CT664" s="2" t="s">
        <v>226</v>
      </c>
      <c r="CU664" s="2" t="s">
        <v>4489</v>
      </c>
      <c r="CV664" s="2" t="s">
        <v>1407</v>
      </c>
      <c r="CW664" s="2" t="s">
        <v>241</v>
      </c>
      <c r="CX664" s="2" t="s">
        <v>229</v>
      </c>
      <c r="CY664" s="4"/>
      <c r="CZ664" s="8"/>
      <c r="DA664" s="4"/>
      <c r="DB664" s="8"/>
      <c r="DC664" s="7"/>
      <c r="DD664" s="7"/>
      <c r="DE664" s="2" t="s">
        <v>239</v>
      </c>
      <c r="DF664" s="2" t="s">
        <v>275</v>
      </c>
      <c r="DG664" s="2" t="s">
        <v>4489</v>
      </c>
      <c r="DH664" s="2" t="s">
        <v>3489</v>
      </c>
      <c r="DI664" s="2" t="s">
        <v>263</v>
      </c>
      <c r="DJ664" s="2" t="s">
        <v>229</v>
      </c>
      <c r="DK664" s="4"/>
      <c r="DL664" s="8"/>
      <c r="DM664" s="4"/>
      <c r="DN664" s="8"/>
      <c r="DO664" s="7"/>
      <c r="DP664" s="7"/>
      <c r="DQ664" s="2" t="s">
        <v>239</v>
      </c>
      <c r="DR664" s="2" t="s">
        <v>275</v>
      </c>
      <c r="DS664" s="2" t="s">
        <v>1353</v>
      </c>
      <c r="DT664" s="2" t="s">
        <v>765</v>
      </c>
      <c r="DU664" s="2" t="s">
        <v>241</v>
      </c>
      <c r="DV664" s="2" t="s">
        <v>229</v>
      </c>
      <c r="DW664" s="4"/>
      <c r="DX664" s="8"/>
      <c r="DY664" s="4"/>
      <c r="DZ664" s="8"/>
      <c r="EA664" s="7"/>
      <c r="EB664" s="7"/>
      <c r="EC664" s="2" t="s">
        <v>239</v>
      </c>
      <c r="ED664" s="2" t="s">
        <v>275</v>
      </c>
      <c r="EE664" s="2" t="s">
        <v>4490</v>
      </c>
      <c r="EF664" s="2" t="s">
        <v>918</v>
      </c>
      <c r="EG664" s="2" t="s">
        <v>241</v>
      </c>
      <c r="EH664" s="2" t="s">
        <v>229</v>
      </c>
      <c r="EI664" s="4"/>
      <c r="EJ664" s="8"/>
      <c r="EK664" s="4"/>
      <c r="EL664" s="8"/>
      <c r="EM664" s="7"/>
      <c r="EN664" s="7"/>
      <c r="EO664" s="2" t="s">
        <v>239</v>
      </c>
      <c r="EP664" s="2" t="s">
        <v>275</v>
      </c>
      <c r="EQ664" s="2" t="s">
        <v>1354</v>
      </c>
      <c r="ER664" s="2" t="s">
        <v>740</v>
      </c>
      <c r="ES664" s="2" t="s">
        <v>241</v>
      </c>
      <c r="ET664" s="2" t="s">
        <v>229</v>
      </c>
      <c r="EU664" s="4"/>
      <c r="EV664" s="8"/>
      <c r="EW664" s="4"/>
      <c r="EX664" s="8"/>
      <c r="EY664" s="7"/>
      <c r="EZ664" s="7"/>
      <c r="FA664" s="2" t="s">
        <v>239</v>
      </c>
      <c r="FB664" s="2" t="s">
        <v>275</v>
      </c>
      <c r="FC664" s="2" t="s">
        <v>1394</v>
      </c>
      <c r="FD664" s="2" t="s">
        <v>1395</v>
      </c>
      <c r="FE664" s="2" t="s">
        <v>241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275</v>
      </c>
      <c r="FO664" s="2" t="s">
        <v>1750</v>
      </c>
      <c r="FP664" s="2" t="s">
        <v>1259</v>
      </c>
      <c r="FQ664" s="2" t="s">
        <v>241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229</v>
      </c>
      <c r="FZ664" s="2" t="s">
        <v>229</v>
      </c>
      <c r="GA664" s="2" t="s">
        <v>229</v>
      </c>
      <c r="GB664" s="2" t="s">
        <v>229</v>
      </c>
      <c r="GC664" s="2" t="s">
        <v>229</v>
      </c>
      <c r="GD664" s="2" t="s">
        <v>229</v>
      </c>
      <c r="GE664" s="4"/>
      <c r="GF664" s="8"/>
      <c r="GG664" s="4"/>
      <c r="GH664" s="8"/>
      <c r="GI664" s="7"/>
      <c r="GJ664" s="7"/>
      <c r="GK664" s="2" t="s">
        <v>272</v>
      </c>
      <c r="GL664" s="2" t="s">
        <v>275</v>
      </c>
      <c r="GM664" s="2" t="s">
        <v>229</v>
      </c>
      <c r="GN664" s="2" t="s">
        <v>229</v>
      </c>
      <c r="GO664" s="2" t="s">
        <v>241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281</v>
      </c>
      <c r="GX664" s="2" t="s">
        <v>275</v>
      </c>
      <c r="GY664" s="2" t="s">
        <v>229</v>
      </c>
      <c r="GZ664" s="2" t="s">
        <v>229</v>
      </c>
      <c r="HA664" s="2" t="s">
        <v>241</v>
      </c>
      <c r="HB664" s="2" t="s">
        <v>229</v>
      </c>
      <c r="HC664" s="4"/>
      <c r="HD664" s="8"/>
      <c r="HE664" s="4"/>
      <c r="HF664" s="8"/>
      <c r="HG664" s="7"/>
      <c r="HH664" s="7"/>
      <c r="HI664" s="2" t="s">
        <v>239</v>
      </c>
      <c r="HJ664" s="2" t="s">
        <v>275</v>
      </c>
      <c r="HK664" s="2" t="s">
        <v>3009</v>
      </c>
      <c r="HL664" s="2" t="s">
        <v>1500</v>
      </c>
      <c r="HM664" s="2" t="s">
        <v>241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272</v>
      </c>
      <c r="HV664" s="2" t="s">
        <v>275</v>
      </c>
      <c r="HW664" s="2" t="s">
        <v>229</v>
      </c>
      <c r="HX664" s="2" t="s">
        <v>229</v>
      </c>
      <c r="HY664" s="2" t="s">
        <v>241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266</v>
      </c>
      <c r="IH664" s="2" t="s">
        <v>275</v>
      </c>
      <c r="II664" s="2" t="s">
        <v>229</v>
      </c>
      <c r="IJ664" s="2" t="s">
        <v>229</v>
      </c>
      <c r="IK664" s="2" t="s">
        <v>241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272</v>
      </c>
      <c r="IT664" s="2" t="s">
        <v>275</v>
      </c>
      <c r="IU664" s="2" t="s">
        <v>229</v>
      </c>
      <c r="IV664" s="2" t="s">
        <v>229</v>
      </c>
      <c r="IW664" s="2" t="s">
        <v>241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229</v>
      </c>
      <c r="JF664" s="2" t="s">
        <v>229</v>
      </c>
      <c r="JG664" s="2" t="s">
        <v>229</v>
      </c>
      <c r="JH664" s="2" t="s">
        <v>229</v>
      </c>
      <c r="JI664" s="2" t="s">
        <v>229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229</v>
      </c>
      <c r="JR664" s="2" t="s">
        <v>229</v>
      </c>
      <c r="JS664" s="2" t="s">
        <v>229</v>
      </c>
      <c r="JT664" s="2" t="s">
        <v>229</v>
      </c>
      <c r="JU664" s="2" t="s">
        <v>229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272</v>
      </c>
      <c r="KD664" s="2" t="s">
        <v>275</v>
      </c>
      <c r="KE664" s="2" t="s">
        <v>229</v>
      </c>
      <c r="KF664" s="2" t="s">
        <v>229</v>
      </c>
      <c r="KG664" s="2" t="s">
        <v>241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272</v>
      </c>
      <c r="KP664" s="2" t="s">
        <v>275</v>
      </c>
      <c r="KQ664" s="2" t="s">
        <v>229</v>
      </c>
      <c r="KR664" s="2" t="s">
        <v>229</v>
      </c>
      <c r="KS664" s="2" t="s">
        <v>241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239</v>
      </c>
      <c r="LB664" s="2" t="s">
        <v>275</v>
      </c>
      <c r="LC664" s="2" t="s">
        <v>273</v>
      </c>
      <c r="LD664" s="2" t="s">
        <v>3075</v>
      </c>
      <c r="LE664" s="2" t="s">
        <v>241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229</v>
      </c>
      <c r="LN664" s="2" t="s">
        <v>229</v>
      </c>
      <c r="LO664" s="2" t="s">
        <v>229</v>
      </c>
      <c r="LP664" s="2" t="s">
        <v>229</v>
      </c>
      <c r="LQ664" s="2" t="s">
        <v>229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266</v>
      </c>
      <c r="LZ664" s="2" t="s">
        <v>275</v>
      </c>
      <c r="MA664" s="2" t="s">
        <v>229</v>
      </c>
      <c r="MB664" s="2" t="s">
        <v>229</v>
      </c>
      <c r="MC664" s="2" t="s">
        <v>241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272</v>
      </c>
      <c r="ML664" s="2" t="s">
        <v>275</v>
      </c>
      <c r="MM664" s="2" t="s">
        <v>229</v>
      </c>
      <c r="MN664" s="2" t="s">
        <v>229</v>
      </c>
      <c r="MO664" s="2" t="s">
        <v>241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272</v>
      </c>
      <c r="MX664" s="2" t="s">
        <v>275</v>
      </c>
      <c r="MY664" s="2" t="s">
        <v>229</v>
      </c>
      <c r="MZ664" s="2" t="s">
        <v>229</v>
      </c>
      <c r="NA664" s="2" t="s">
        <v>241</v>
      </c>
      <c r="NB664" s="2" t="s">
        <v>229</v>
      </c>
      <c r="NC664" s="4"/>
      <c r="ND664" s="8"/>
      <c r="NE664" s="4"/>
      <c r="NF664" s="8"/>
      <c r="NG664" s="7"/>
      <c r="NH664" s="7"/>
      <c r="NI664" s="2" t="s">
        <v>239</v>
      </c>
      <c r="NJ664" s="2" t="s">
        <v>260</v>
      </c>
      <c r="NK664" s="2" t="s">
        <v>1271</v>
      </c>
      <c r="NL664" s="2" t="s">
        <v>1275</v>
      </c>
      <c r="NM664" s="2" t="s">
        <v>241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272</v>
      </c>
      <c r="NV664" s="2" t="s">
        <v>275</v>
      </c>
      <c r="NW664" s="2" t="s">
        <v>229</v>
      </c>
      <c r="NX664" s="2" t="s">
        <v>229</v>
      </c>
      <c r="NY664" s="2" t="s">
        <v>241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229</v>
      </c>
      <c r="OH664" s="2" t="s">
        <v>229</v>
      </c>
      <c r="OI664" s="2" t="s">
        <v>229</v>
      </c>
      <c r="OJ664" s="2" t="s">
        <v>229</v>
      </c>
      <c r="OK664" s="2" t="s">
        <v>229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229</v>
      </c>
      <c r="OT664" s="2" t="s">
        <v>229</v>
      </c>
      <c r="OU664" s="2" t="s">
        <v>229</v>
      </c>
      <c r="OV664" s="2" t="s">
        <v>229</v>
      </c>
      <c r="OW664" s="2" t="s">
        <v>229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229</v>
      </c>
      <c r="PF664" s="2" t="s">
        <v>229</v>
      </c>
      <c r="PG664" s="2" t="s">
        <v>229</v>
      </c>
      <c r="PH664" s="2" t="s">
        <v>229</v>
      </c>
      <c r="PI664" s="2" t="s">
        <v>229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266</v>
      </c>
      <c r="PR664" s="2" t="s">
        <v>275</v>
      </c>
      <c r="PS664" s="2" t="s">
        <v>229</v>
      </c>
      <c r="PT664" s="2" t="s">
        <v>229</v>
      </c>
      <c r="PU664" s="2" t="s">
        <v>241</v>
      </c>
      <c r="PV664" s="2" t="s">
        <v>229</v>
      </c>
      <c r="PW664" s="4"/>
      <c r="PX664" s="8"/>
      <c r="PY664" s="4"/>
      <c r="PZ664" s="8"/>
      <c r="QA664" s="7"/>
      <c r="QB664" s="7"/>
      <c r="QC664" s="2" t="s">
        <v>281</v>
      </c>
      <c r="QD664" s="2" t="s">
        <v>275</v>
      </c>
      <c r="QE664" s="2" t="s">
        <v>229</v>
      </c>
      <c r="QF664" s="2" t="s">
        <v>229</v>
      </c>
      <c r="QG664" s="2" t="s">
        <v>241</v>
      </c>
      <c r="QH664" s="2" t="s">
        <v>229</v>
      </c>
      <c r="QI664" s="4"/>
      <c r="QJ664" s="8"/>
      <c r="QK664" s="4"/>
      <c r="QL664" s="8"/>
      <c r="QM664" s="7"/>
      <c r="QN664" s="7"/>
      <c r="QO664" s="2" t="s">
        <v>229</v>
      </c>
      <c r="QP664" s="2" t="s">
        <v>229</v>
      </c>
      <c r="QQ664" s="2" t="s">
        <v>229</v>
      </c>
      <c r="QR664" s="2" t="s">
        <v>229</v>
      </c>
      <c r="QS664" s="2" t="s">
        <v>229</v>
      </c>
      <c r="QT664" s="2" t="s">
        <v>229</v>
      </c>
      <c r="QU664" s="4"/>
      <c r="QV664" s="8"/>
      <c r="QW664" s="4"/>
      <c r="QX664" s="8"/>
      <c r="QY664" s="7"/>
      <c r="QZ664" s="7"/>
      <c r="RA664" s="2" t="s">
        <v>272</v>
      </c>
      <c r="RB664" s="2" t="s">
        <v>275</v>
      </c>
      <c r="RC664" s="2" t="s">
        <v>229</v>
      </c>
      <c r="RD664" s="2" t="s">
        <v>229</v>
      </c>
      <c r="RE664" s="2" t="s">
        <v>241</v>
      </c>
      <c r="RF664" s="2" t="s">
        <v>229</v>
      </c>
      <c r="RG664" s="4"/>
      <c r="RH664" s="8"/>
      <c r="RI664" s="4"/>
      <c r="RJ664" s="8"/>
      <c r="RK664" s="7"/>
      <c r="RL664" s="7"/>
      <c r="RM664" s="2" t="s">
        <v>229</v>
      </c>
      <c r="RN664" s="2" t="s">
        <v>229</v>
      </c>
      <c r="RO664" s="2" t="s">
        <v>229</v>
      </c>
      <c r="RP664" s="2" t="s">
        <v>229</v>
      </c>
      <c r="RQ664" s="2" t="s">
        <v>229</v>
      </c>
      <c r="RR664" s="2" t="s">
        <v>229</v>
      </c>
      <c r="RS664" s="4"/>
      <c r="RT664" s="8"/>
      <c r="RU664" s="4"/>
      <c r="RV664" s="8"/>
      <c r="RW664" s="7"/>
      <c r="RX664" s="7"/>
      <c r="RY664" s="2" t="s">
        <v>239</v>
      </c>
      <c r="RZ664" s="2" t="s">
        <v>275</v>
      </c>
      <c r="SA664" s="2" t="s">
        <v>282</v>
      </c>
      <c r="SB664" s="2" t="s">
        <v>3255</v>
      </c>
      <c r="SC664" s="2" t="s">
        <v>241</v>
      </c>
      <c r="SD664" s="2" t="s">
        <v>229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</row>
    <row r="665">
      <c r="A665" s="2" t="s">
        <v>4491</v>
      </c>
      <c r="B665" s="2" t="s">
        <v>216</v>
      </c>
      <c r="C665" s="2" t="s">
        <v>4252</v>
      </c>
      <c r="D665" s="2" t="s">
        <v>218</v>
      </c>
      <c r="E665" s="2" t="s">
        <v>219</v>
      </c>
      <c r="F665" s="2" t="s">
        <v>4492</v>
      </c>
      <c r="G665" s="2" t="s">
        <v>4493</v>
      </c>
      <c r="H665" s="2" t="s">
        <v>4494</v>
      </c>
      <c r="I665" s="2" t="s">
        <v>2189</v>
      </c>
      <c r="J665" s="2" t="s">
        <v>224</v>
      </c>
      <c r="K665" s="2" t="s">
        <v>481</v>
      </c>
      <c r="L665" s="3">
        <v>29.16</v>
      </c>
      <c r="M665" s="3">
        <v>30.62</v>
      </c>
      <c r="N665" s="3">
        <v>69.99</v>
      </c>
      <c r="O665" s="2" t="s">
        <v>981</v>
      </c>
      <c r="P665" s="2" t="s">
        <v>2072</v>
      </c>
      <c r="Q665" s="2" t="s">
        <v>228</v>
      </c>
      <c r="R665" s="2" t="s">
        <v>229</v>
      </c>
      <c r="S665" s="2" t="s">
        <v>4495</v>
      </c>
      <c r="T665" s="2" t="s">
        <v>684</v>
      </c>
      <c r="U665" s="2" t="s">
        <v>232</v>
      </c>
      <c r="V665" s="2" t="s">
        <v>2307</v>
      </c>
      <c r="W665" s="2" t="s">
        <v>686</v>
      </c>
      <c r="X665" s="2" t="s">
        <v>1009</v>
      </c>
      <c r="Y665" s="2" t="s">
        <v>1144</v>
      </c>
      <c r="Z665" s="4">
        <v>20</v>
      </c>
      <c r="AA665" s="4">
        <f>=ROUNDDOWN(3.33333333333333,0)</f>
      </c>
      <c r="AB665" s="5">
        <v>6</v>
      </c>
      <c r="AC665" s="2" t="s">
        <v>229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/>
      <c r="AQ665" s="8"/>
      <c r="AR665" s="4">
        <v>16</v>
      </c>
      <c r="AS665" s="8">
        <v>494.81</v>
      </c>
      <c r="AT665" s="7">
        <v>-1</v>
      </c>
      <c r="AU665" s="7">
        <v>-1</v>
      </c>
      <c r="AV665" s="4" t="s">
        <v>229</v>
      </c>
      <c r="AW665" s="8" t="s">
        <v>229</v>
      </c>
      <c r="AX665" s="4">
        <v>37</v>
      </c>
      <c r="AY665" s="8">
        <v>1266.21</v>
      </c>
      <c r="AZ665" s="7" t="s">
        <v>229</v>
      </c>
      <c r="BA665" s="7" t="s">
        <v>229</v>
      </c>
      <c r="BB665" s="7"/>
      <c r="BC665" s="4" t="s">
        <v>229</v>
      </c>
      <c r="BD665" s="8" t="s">
        <v>229</v>
      </c>
      <c r="BE665" s="4">
        <v>37</v>
      </c>
      <c r="BF665" s="8">
        <v>1266.21</v>
      </c>
      <c r="BG665" s="7" t="s">
        <v>229</v>
      </c>
      <c r="BH665" s="7" t="s">
        <v>229</v>
      </c>
      <c r="BI665" s="7"/>
      <c r="BJ665" s="4"/>
      <c r="BK665" s="8"/>
      <c r="BL665" s="2" t="s">
        <v>4106</v>
      </c>
      <c r="BM665" s="7"/>
      <c r="BN665" s="7"/>
      <c r="BO665" s="4"/>
      <c r="BP665" s="8"/>
      <c r="BQ665" s="4"/>
      <c r="BR665" s="8"/>
      <c r="BS665" s="7"/>
      <c r="BT665" s="7"/>
      <c r="BU665" s="2" t="s">
        <v>239</v>
      </c>
      <c r="BV665" s="2" t="s">
        <v>275</v>
      </c>
      <c r="BW665" s="2" t="s">
        <v>229</v>
      </c>
      <c r="BX665" s="2" t="s">
        <v>1147</v>
      </c>
      <c r="BY665" s="2" t="s">
        <v>241</v>
      </c>
      <c r="BZ665" s="2" t="s">
        <v>229</v>
      </c>
      <c r="CA665" s="4"/>
      <c r="CB665" s="8"/>
      <c r="CC665" s="4">
        <v>2</v>
      </c>
      <c r="CD665" s="8">
        <v>66.08</v>
      </c>
      <c r="CE665" s="7">
        <v>-1</v>
      </c>
      <c r="CF665" s="7">
        <v>-1</v>
      </c>
      <c r="CG665" s="2" t="s">
        <v>239</v>
      </c>
      <c r="CH665" s="2" t="s">
        <v>275</v>
      </c>
      <c r="CI665" s="2" t="s">
        <v>1148</v>
      </c>
      <c r="CJ665" s="2" t="s">
        <v>1846</v>
      </c>
      <c r="CK665" s="2" t="s">
        <v>241</v>
      </c>
      <c r="CL665" s="2" t="s">
        <v>229</v>
      </c>
      <c r="CM665" s="4"/>
      <c r="CN665" s="8"/>
      <c r="CO665" s="4">
        <v>2</v>
      </c>
      <c r="CP665" s="8">
        <v>66.14</v>
      </c>
      <c r="CQ665" s="7">
        <v>-1</v>
      </c>
      <c r="CR665" s="7">
        <v>-1</v>
      </c>
      <c r="CS665" s="2" t="s">
        <v>239</v>
      </c>
      <c r="CT665" s="2" t="s">
        <v>275</v>
      </c>
      <c r="CU665" s="2" t="s">
        <v>1148</v>
      </c>
      <c r="CV665" s="2" t="s">
        <v>1151</v>
      </c>
      <c r="CW665" s="2" t="s">
        <v>241</v>
      </c>
      <c r="CX665" s="2" t="s">
        <v>229</v>
      </c>
      <c r="CY665" s="4"/>
      <c r="CZ665" s="8"/>
      <c r="DA665" s="4">
        <v>1</v>
      </c>
      <c r="DB665" s="8">
        <v>24.24</v>
      </c>
      <c r="DC665" s="7">
        <v>-1</v>
      </c>
      <c r="DD665" s="7">
        <v>-1</v>
      </c>
      <c r="DE665" s="2" t="s">
        <v>239</v>
      </c>
      <c r="DF665" s="2" t="s">
        <v>275</v>
      </c>
      <c r="DG665" s="2" t="s">
        <v>1148</v>
      </c>
      <c r="DH665" s="2" t="s">
        <v>1156</v>
      </c>
      <c r="DI665" s="2" t="s">
        <v>241</v>
      </c>
      <c r="DJ665" s="2" t="s">
        <v>229</v>
      </c>
      <c r="DK665" s="4"/>
      <c r="DL665" s="8"/>
      <c r="DM665" s="4">
        <v>10</v>
      </c>
      <c r="DN665" s="8">
        <v>306.2</v>
      </c>
      <c r="DO665" s="7">
        <v>-1</v>
      </c>
      <c r="DP665" s="7">
        <v>-1</v>
      </c>
      <c r="DQ665" s="2" t="s">
        <v>239</v>
      </c>
      <c r="DR665" s="2" t="s">
        <v>275</v>
      </c>
      <c r="DS665" s="2" t="s">
        <v>1148</v>
      </c>
      <c r="DT665" s="2" t="s">
        <v>3632</v>
      </c>
      <c r="DU665" s="2" t="s">
        <v>241</v>
      </c>
      <c r="DV665" s="2" t="s">
        <v>229</v>
      </c>
      <c r="DW665" s="4"/>
      <c r="DX665" s="8"/>
      <c r="DY665" s="4"/>
      <c r="DZ665" s="8"/>
      <c r="EA665" s="7"/>
      <c r="EB665" s="7"/>
      <c r="EC665" s="2" t="s">
        <v>239</v>
      </c>
      <c r="ED665" s="2" t="s">
        <v>275</v>
      </c>
      <c r="EE665" s="2" t="s">
        <v>1153</v>
      </c>
      <c r="EF665" s="2" t="s">
        <v>2458</v>
      </c>
      <c r="EG665" s="2" t="s">
        <v>241</v>
      </c>
      <c r="EH665" s="2" t="s">
        <v>229</v>
      </c>
      <c r="EI665" s="4"/>
      <c r="EJ665" s="8"/>
      <c r="EK665" s="4">
        <v>1</v>
      </c>
      <c r="EL665" s="8">
        <v>32.15</v>
      </c>
      <c r="EM665" s="7">
        <v>-1</v>
      </c>
      <c r="EN665" s="7">
        <v>-1</v>
      </c>
      <c r="EO665" s="2" t="s">
        <v>239</v>
      </c>
      <c r="EP665" s="2" t="s">
        <v>275</v>
      </c>
      <c r="EQ665" s="2" t="s">
        <v>1148</v>
      </c>
      <c r="ER665" s="2" t="s">
        <v>1151</v>
      </c>
      <c r="ES665" s="2" t="s">
        <v>241</v>
      </c>
      <c r="ET665" s="2" t="s">
        <v>229</v>
      </c>
      <c r="EU665" s="4"/>
      <c r="EV665" s="8"/>
      <c r="EW665" s="4"/>
      <c r="EX665" s="8"/>
      <c r="EY665" s="7"/>
      <c r="EZ665" s="7"/>
      <c r="FA665" s="2" t="s">
        <v>239</v>
      </c>
      <c r="FB665" s="2" t="s">
        <v>275</v>
      </c>
      <c r="FC665" s="2" t="s">
        <v>1148</v>
      </c>
      <c r="FD665" s="2" t="s">
        <v>1151</v>
      </c>
      <c r="FE665" s="2" t="s">
        <v>241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275</v>
      </c>
      <c r="FO665" s="2" t="s">
        <v>1148</v>
      </c>
      <c r="FP665" s="2" t="s">
        <v>1151</v>
      </c>
      <c r="FQ665" s="2" t="s">
        <v>241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275</v>
      </c>
      <c r="GA665" s="2" t="s">
        <v>327</v>
      </c>
      <c r="GB665" s="2" t="s">
        <v>229</v>
      </c>
      <c r="GC665" s="2" t="s">
        <v>241</v>
      </c>
      <c r="GD665" s="2" t="s">
        <v>229</v>
      </c>
      <c r="GE665" s="4"/>
      <c r="GF665" s="8"/>
      <c r="GG665" s="4"/>
      <c r="GH665" s="8"/>
      <c r="GI665" s="7"/>
      <c r="GJ665" s="7"/>
      <c r="GK665" s="2" t="s">
        <v>714</v>
      </c>
      <c r="GL665" s="2" t="s">
        <v>275</v>
      </c>
      <c r="GM665" s="2" t="s">
        <v>1148</v>
      </c>
      <c r="GN665" s="2" t="s">
        <v>1610</v>
      </c>
      <c r="GO665" s="2" t="s">
        <v>241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239</v>
      </c>
      <c r="GX665" s="2" t="s">
        <v>275</v>
      </c>
      <c r="GY665" s="2" t="s">
        <v>743</v>
      </c>
      <c r="GZ665" s="2" t="s">
        <v>1237</v>
      </c>
      <c r="HA665" s="2" t="s">
        <v>241</v>
      </c>
      <c r="HB665" s="2" t="s">
        <v>229</v>
      </c>
      <c r="HC665" s="4"/>
      <c r="HD665" s="8"/>
      <c r="HE665" s="4"/>
      <c r="HF665" s="8"/>
      <c r="HG665" s="7"/>
      <c r="HH665" s="7"/>
      <c r="HI665" s="2" t="s">
        <v>714</v>
      </c>
      <c r="HJ665" s="2" t="s">
        <v>275</v>
      </c>
      <c r="HK665" s="2" t="s">
        <v>1148</v>
      </c>
      <c r="HL665" s="2" t="s">
        <v>1222</v>
      </c>
      <c r="HM665" s="2" t="s">
        <v>241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239</v>
      </c>
      <c r="HV665" s="2" t="s">
        <v>275</v>
      </c>
      <c r="HW665" s="2" t="s">
        <v>877</v>
      </c>
      <c r="HX665" s="2" t="s">
        <v>1415</v>
      </c>
      <c r="HY665" s="2" t="s">
        <v>241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266</v>
      </c>
      <c r="IH665" s="2" t="s">
        <v>275</v>
      </c>
      <c r="II665" s="2" t="s">
        <v>952</v>
      </c>
      <c r="IJ665" s="2" t="s">
        <v>229</v>
      </c>
      <c r="IK665" s="2" t="s">
        <v>241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272</v>
      </c>
      <c r="IT665" s="2" t="s">
        <v>275</v>
      </c>
      <c r="IU665" s="2" t="s">
        <v>229</v>
      </c>
      <c r="IV665" s="2" t="s">
        <v>229</v>
      </c>
      <c r="IW665" s="2" t="s">
        <v>241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239</v>
      </c>
      <c r="JF665" s="2" t="s">
        <v>275</v>
      </c>
      <c r="JG665" s="2" t="s">
        <v>268</v>
      </c>
      <c r="JH665" s="2" t="s">
        <v>1547</v>
      </c>
      <c r="JI665" s="2" t="s">
        <v>241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229</v>
      </c>
      <c r="JR665" s="2" t="s">
        <v>229</v>
      </c>
      <c r="JS665" s="2" t="s">
        <v>229</v>
      </c>
      <c r="JT665" s="2" t="s">
        <v>229</v>
      </c>
      <c r="JU665" s="2" t="s">
        <v>229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272</v>
      </c>
      <c r="KD665" s="2" t="s">
        <v>275</v>
      </c>
      <c r="KE665" s="2" t="s">
        <v>229</v>
      </c>
      <c r="KF665" s="2" t="s">
        <v>229</v>
      </c>
      <c r="KG665" s="2" t="s">
        <v>241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272</v>
      </c>
      <c r="KP665" s="2" t="s">
        <v>275</v>
      </c>
      <c r="KQ665" s="2" t="s">
        <v>229</v>
      </c>
      <c r="KR665" s="2" t="s">
        <v>229</v>
      </c>
      <c r="KS665" s="2" t="s">
        <v>241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239</v>
      </c>
      <c r="LB665" s="2" t="s">
        <v>275</v>
      </c>
      <c r="LC665" s="2" t="s">
        <v>1148</v>
      </c>
      <c r="LD665" s="2" t="s">
        <v>4457</v>
      </c>
      <c r="LE665" s="2" t="s">
        <v>241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229</v>
      </c>
      <c r="LN665" s="2" t="s">
        <v>229</v>
      </c>
      <c r="LO665" s="2" t="s">
        <v>229</v>
      </c>
      <c r="LP665" s="2" t="s">
        <v>229</v>
      </c>
      <c r="LQ665" s="2" t="s">
        <v>229</v>
      </c>
      <c r="LR665" s="2" t="s">
        <v>229</v>
      </c>
      <c r="LS665" s="4"/>
      <c r="LT665" s="8"/>
      <c r="LU665" s="4"/>
      <c r="LV665" s="8"/>
      <c r="LW665" s="7"/>
      <c r="LX665" s="7"/>
      <c r="LY665" s="2" t="s">
        <v>239</v>
      </c>
      <c r="LZ665" s="2" t="s">
        <v>275</v>
      </c>
      <c r="MA665" s="2" t="s">
        <v>690</v>
      </c>
      <c r="MB665" s="2" t="s">
        <v>944</v>
      </c>
      <c r="MC665" s="2" t="s">
        <v>241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278</v>
      </c>
      <c r="ML665" s="2" t="s">
        <v>275</v>
      </c>
      <c r="MM665" s="2" t="s">
        <v>229</v>
      </c>
      <c r="MN665" s="2" t="s">
        <v>229</v>
      </c>
      <c r="MO665" s="2" t="s">
        <v>241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239</v>
      </c>
      <c r="MX665" s="2" t="s">
        <v>275</v>
      </c>
      <c r="MY665" s="2" t="s">
        <v>866</v>
      </c>
      <c r="MZ665" s="2" t="s">
        <v>229</v>
      </c>
      <c r="NA665" s="2" t="s">
        <v>241</v>
      </c>
      <c r="NB665" s="2" t="s">
        <v>229</v>
      </c>
      <c r="NC665" s="4"/>
      <c r="ND665" s="8"/>
      <c r="NE665" s="4"/>
      <c r="NF665" s="8"/>
      <c r="NG665" s="7"/>
      <c r="NH665" s="7"/>
      <c r="NI665" s="2" t="s">
        <v>239</v>
      </c>
      <c r="NJ665" s="2" t="s">
        <v>275</v>
      </c>
      <c r="NK665" s="2" t="s">
        <v>1165</v>
      </c>
      <c r="NL665" s="2" t="s">
        <v>1151</v>
      </c>
      <c r="NM665" s="2" t="s">
        <v>241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266</v>
      </c>
      <c r="NV665" s="2" t="s">
        <v>275</v>
      </c>
      <c r="NW665" s="2" t="s">
        <v>229</v>
      </c>
      <c r="NX665" s="2" t="s">
        <v>229</v>
      </c>
      <c r="NY665" s="2" t="s">
        <v>241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266</v>
      </c>
      <c r="OH665" s="2" t="s">
        <v>275</v>
      </c>
      <c r="OI665" s="2" t="s">
        <v>229</v>
      </c>
      <c r="OJ665" s="2" t="s">
        <v>229</v>
      </c>
      <c r="OK665" s="2" t="s">
        <v>241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229</v>
      </c>
      <c r="OT665" s="2" t="s">
        <v>229</v>
      </c>
      <c r="OU665" s="2" t="s">
        <v>229</v>
      </c>
      <c r="OV665" s="2" t="s">
        <v>229</v>
      </c>
      <c r="OW665" s="2" t="s">
        <v>229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229</v>
      </c>
      <c r="PF665" s="2" t="s">
        <v>229</v>
      </c>
      <c r="PG665" s="2" t="s">
        <v>229</v>
      </c>
      <c r="PH665" s="2" t="s">
        <v>229</v>
      </c>
      <c r="PI665" s="2" t="s">
        <v>229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239</v>
      </c>
      <c r="PR665" s="2" t="s">
        <v>275</v>
      </c>
      <c r="PS665" s="2" t="s">
        <v>785</v>
      </c>
      <c r="PT665" s="2" t="s">
        <v>722</v>
      </c>
      <c r="PU665" s="2" t="s">
        <v>241</v>
      </c>
      <c r="PV665" s="2" t="s">
        <v>229</v>
      </c>
      <c r="PW665" s="4"/>
      <c r="PX665" s="8"/>
      <c r="PY665" s="4"/>
      <c r="PZ665" s="8"/>
      <c r="QA665" s="7"/>
      <c r="QB665" s="7"/>
      <c r="QC665" s="2" t="s">
        <v>281</v>
      </c>
      <c r="QD665" s="2" t="s">
        <v>275</v>
      </c>
      <c r="QE665" s="2" t="s">
        <v>229</v>
      </c>
      <c r="QF665" s="2" t="s">
        <v>229</v>
      </c>
      <c r="QG665" s="2" t="s">
        <v>241</v>
      </c>
      <c r="QH665" s="2" t="s">
        <v>229</v>
      </c>
      <c r="QI665" s="4"/>
      <c r="QJ665" s="8"/>
      <c r="QK665" s="4"/>
      <c r="QL665" s="8"/>
      <c r="QM665" s="7"/>
      <c r="QN665" s="7"/>
      <c r="QO665" s="2" t="s">
        <v>229</v>
      </c>
      <c r="QP665" s="2" t="s">
        <v>229</v>
      </c>
      <c r="QQ665" s="2" t="s">
        <v>229</v>
      </c>
      <c r="QR665" s="2" t="s">
        <v>229</v>
      </c>
      <c r="QS665" s="2" t="s">
        <v>229</v>
      </c>
      <c r="QT665" s="2" t="s">
        <v>229</v>
      </c>
      <c r="QU665" s="4"/>
      <c r="QV665" s="8"/>
      <c r="QW665" s="4"/>
      <c r="QX665" s="8"/>
      <c r="QY665" s="7"/>
      <c r="QZ665" s="7"/>
      <c r="RA665" s="2" t="s">
        <v>281</v>
      </c>
      <c r="RB665" s="2" t="s">
        <v>275</v>
      </c>
      <c r="RC665" s="2" t="s">
        <v>229</v>
      </c>
      <c r="RD665" s="2" t="s">
        <v>229</v>
      </c>
      <c r="RE665" s="2" t="s">
        <v>241</v>
      </c>
      <c r="RF665" s="2" t="s">
        <v>229</v>
      </c>
      <c r="RG665" s="4"/>
      <c r="RH665" s="8"/>
      <c r="RI665" s="4"/>
      <c r="RJ665" s="8"/>
      <c r="RK665" s="7"/>
      <c r="RL665" s="7"/>
      <c r="RM665" s="2" t="s">
        <v>229</v>
      </c>
      <c r="RN665" s="2" t="s">
        <v>229</v>
      </c>
      <c r="RO665" s="2" t="s">
        <v>229</v>
      </c>
      <c r="RP665" s="2" t="s">
        <v>229</v>
      </c>
      <c r="RQ665" s="2" t="s">
        <v>229</v>
      </c>
      <c r="RR665" s="2" t="s">
        <v>229</v>
      </c>
      <c r="RS665" s="4"/>
      <c r="RT665" s="8"/>
      <c r="RU665" s="4"/>
      <c r="RV665" s="8"/>
      <c r="RW665" s="7"/>
      <c r="RX665" s="7"/>
      <c r="RY665" s="2" t="s">
        <v>239</v>
      </c>
      <c r="RZ665" s="2" t="s">
        <v>275</v>
      </c>
      <c r="SA665" s="2" t="s">
        <v>3648</v>
      </c>
      <c r="SB665" s="2" t="s">
        <v>1785</v>
      </c>
      <c r="SC665" s="2" t="s">
        <v>241</v>
      </c>
      <c r="SD665" s="2" t="s">
        <v>229</v>
      </c>
      <c r="SE665" s="4"/>
      <c r="SF665" s="4"/>
      <c r="SG665" s="4"/>
      <c r="SH665" s="4"/>
      <c r="SI665" s="4">
        <v>20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</row>
    <row r="666">
      <c r="A666" s="2" t="s">
        <v>4496</v>
      </c>
      <c r="B666" s="2" t="s">
        <v>216</v>
      </c>
      <c r="C666" s="2" t="s">
        <v>4252</v>
      </c>
      <c r="D666" s="2" t="s">
        <v>218</v>
      </c>
      <c r="E666" s="2" t="s">
        <v>219</v>
      </c>
      <c r="F666" s="2" t="s">
        <v>4492</v>
      </c>
      <c r="G666" s="2" t="s">
        <v>4493</v>
      </c>
      <c r="H666" s="2" t="s">
        <v>4494</v>
      </c>
      <c r="I666" s="2" t="s">
        <v>2189</v>
      </c>
      <c r="J666" s="2" t="s">
        <v>285</v>
      </c>
      <c r="K666" s="2" t="s">
        <v>481</v>
      </c>
      <c r="L666" s="3">
        <v>34.77</v>
      </c>
      <c r="M666" s="3">
        <v>36.51</v>
      </c>
      <c r="N666" s="3">
        <v>79.99</v>
      </c>
      <c r="O666" s="2" t="s">
        <v>981</v>
      </c>
      <c r="P666" s="2" t="s">
        <v>2072</v>
      </c>
      <c r="Q666" s="2" t="s">
        <v>228</v>
      </c>
      <c r="R666" s="2" t="s">
        <v>229</v>
      </c>
      <c r="S666" s="2" t="s">
        <v>4495</v>
      </c>
      <c r="T666" s="2" t="s">
        <v>684</v>
      </c>
      <c r="U666" s="2" t="s">
        <v>286</v>
      </c>
      <c r="V666" s="2" t="s">
        <v>2307</v>
      </c>
      <c r="W666" s="2" t="s">
        <v>686</v>
      </c>
      <c r="X666" s="2" t="s">
        <v>1009</v>
      </c>
      <c r="Y666" s="2" t="s">
        <v>1144</v>
      </c>
      <c r="Z666" s="4"/>
      <c r="AA666" s="4">
        <f>=ROUNDDOWN({0},0)</f>
      </c>
      <c r="AB666" s="5">
        <v>9</v>
      </c>
      <c r="AC666" s="2" t="s">
        <v>229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/>
      <c r="AQ666" s="8"/>
      <c r="AR666" s="4">
        <v>21</v>
      </c>
      <c r="AS666" s="8">
        <v>771.4</v>
      </c>
      <c r="AT666" s="7">
        <v>-1</v>
      </c>
      <c r="AU666" s="7">
        <v>-1</v>
      </c>
      <c r="AV666" s="4" t="s">
        <v>229</v>
      </c>
      <c r="AW666" s="8" t="s">
        <v>229</v>
      </c>
      <c r="AX666" s="4" t="s">
        <v>229</v>
      </c>
      <c r="AY666" s="8" t="s">
        <v>229</v>
      </c>
      <c r="AZ666" s="7" t="s">
        <v>229</v>
      </c>
      <c r="BA666" s="7" t="s">
        <v>229</v>
      </c>
      <c r="BB666" s="7"/>
      <c r="BC666" s="4" t="s">
        <v>229</v>
      </c>
      <c r="BD666" s="8" t="s">
        <v>229</v>
      </c>
      <c r="BE666" s="4" t="s">
        <v>229</v>
      </c>
      <c r="BF666" s="8" t="s">
        <v>229</v>
      </c>
      <c r="BG666" s="7" t="s">
        <v>229</v>
      </c>
      <c r="BH666" s="7" t="s">
        <v>229</v>
      </c>
      <c r="BI666" s="7"/>
      <c r="BJ666" s="4"/>
      <c r="BK666" s="8"/>
      <c r="BL666" s="2" t="s">
        <v>4497</v>
      </c>
      <c r="BM666" s="7"/>
      <c r="BN666" s="7"/>
      <c r="BO666" s="4"/>
      <c r="BP666" s="8"/>
      <c r="BQ666" s="4">
        <v>12</v>
      </c>
      <c r="BR666" s="8">
        <v>466.08</v>
      </c>
      <c r="BS666" s="7">
        <v>-1</v>
      </c>
      <c r="BT666" s="7">
        <v>-1</v>
      </c>
      <c r="BU666" s="2" t="s">
        <v>239</v>
      </c>
      <c r="BV666" s="2" t="s">
        <v>275</v>
      </c>
      <c r="BW666" s="2" t="s">
        <v>229</v>
      </c>
      <c r="BX666" s="2" t="s">
        <v>3438</v>
      </c>
      <c r="BY666" s="2" t="s">
        <v>241</v>
      </c>
      <c r="BZ666" s="2" t="s">
        <v>229</v>
      </c>
      <c r="CA666" s="4"/>
      <c r="CB666" s="8"/>
      <c r="CC666" s="4">
        <v>1</v>
      </c>
      <c r="CD666" s="8">
        <v>39.65</v>
      </c>
      <c r="CE666" s="7">
        <v>-1</v>
      </c>
      <c r="CF666" s="7">
        <v>-1</v>
      </c>
      <c r="CG666" s="2" t="s">
        <v>239</v>
      </c>
      <c r="CH666" s="2" t="s">
        <v>275</v>
      </c>
      <c r="CI666" s="2" t="s">
        <v>1148</v>
      </c>
      <c r="CJ666" s="2" t="s">
        <v>1846</v>
      </c>
      <c r="CK666" s="2" t="s">
        <v>241</v>
      </c>
      <c r="CL666" s="2" t="s">
        <v>229</v>
      </c>
      <c r="CM666" s="4"/>
      <c r="CN666" s="8"/>
      <c r="CO666" s="4"/>
      <c r="CP666" s="8"/>
      <c r="CQ666" s="7"/>
      <c r="CR666" s="7"/>
      <c r="CS666" s="2" t="s">
        <v>239</v>
      </c>
      <c r="CT666" s="2" t="s">
        <v>275</v>
      </c>
      <c r="CU666" s="2" t="s">
        <v>1148</v>
      </c>
      <c r="CV666" s="2" t="s">
        <v>1151</v>
      </c>
      <c r="CW666" s="2" t="s">
        <v>241</v>
      </c>
      <c r="CX666" s="2" t="s">
        <v>229</v>
      </c>
      <c r="CY666" s="4"/>
      <c r="CZ666" s="8"/>
      <c r="DA666" s="4">
        <v>3</v>
      </c>
      <c r="DB666" s="8">
        <v>94.54</v>
      </c>
      <c r="DC666" s="7">
        <v>-1</v>
      </c>
      <c r="DD666" s="7">
        <v>-1</v>
      </c>
      <c r="DE666" s="2" t="s">
        <v>239</v>
      </c>
      <c r="DF666" s="2" t="s">
        <v>275</v>
      </c>
      <c r="DG666" s="2" t="s">
        <v>1148</v>
      </c>
      <c r="DH666" s="2" t="s">
        <v>1151</v>
      </c>
      <c r="DI666" s="2" t="s">
        <v>241</v>
      </c>
      <c r="DJ666" s="2" t="s">
        <v>229</v>
      </c>
      <c r="DK666" s="4"/>
      <c r="DL666" s="8"/>
      <c r="DM666" s="4"/>
      <c r="DN666" s="8"/>
      <c r="DO666" s="7"/>
      <c r="DP666" s="7"/>
      <c r="DQ666" s="2" t="s">
        <v>239</v>
      </c>
      <c r="DR666" s="2" t="s">
        <v>275</v>
      </c>
      <c r="DS666" s="2" t="s">
        <v>1148</v>
      </c>
      <c r="DT666" s="2" t="s">
        <v>1858</v>
      </c>
      <c r="DU666" s="2" t="s">
        <v>241</v>
      </c>
      <c r="DV666" s="2" t="s">
        <v>229</v>
      </c>
      <c r="DW666" s="4"/>
      <c r="DX666" s="8"/>
      <c r="DY666" s="4"/>
      <c r="DZ666" s="8"/>
      <c r="EA666" s="7"/>
      <c r="EB666" s="7"/>
      <c r="EC666" s="2" t="s">
        <v>239</v>
      </c>
      <c r="ED666" s="2" t="s">
        <v>275</v>
      </c>
      <c r="EE666" s="2" t="s">
        <v>1153</v>
      </c>
      <c r="EF666" s="2" t="s">
        <v>703</v>
      </c>
      <c r="EG666" s="2" t="s">
        <v>241</v>
      </c>
      <c r="EH666" s="2" t="s">
        <v>229</v>
      </c>
      <c r="EI666" s="4"/>
      <c r="EJ666" s="8"/>
      <c r="EK666" s="4">
        <v>2</v>
      </c>
      <c r="EL666" s="8">
        <v>76.66</v>
      </c>
      <c r="EM666" s="7">
        <v>-1</v>
      </c>
      <c r="EN666" s="7">
        <v>-1</v>
      </c>
      <c r="EO666" s="2" t="s">
        <v>239</v>
      </c>
      <c r="EP666" s="2" t="s">
        <v>275</v>
      </c>
      <c r="EQ666" s="2" t="s">
        <v>1148</v>
      </c>
      <c r="ER666" s="2" t="s">
        <v>1151</v>
      </c>
      <c r="ES666" s="2" t="s">
        <v>241</v>
      </c>
      <c r="ET666" s="2" t="s">
        <v>229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275</v>
      </c>
      <c r="FC666" s="2" t="s">
        <v>1148</v>
      </c>
      <c r="FD666" s="2" t="s">
        <v>1151</v>
      </c>
      <c r="FE666" s="2" t="s">
        <v>241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275</v>
      </c>
      <c r="FO666" s="2" t="s">
        <v>1148</v>
      </c>
      <c r="FP666" s="2" t="s">
        <v>1151</v>
      </c>
      <c r="FQ666" s="2" t="s">
        <v>241</v>
      </c>
      <c r="FR666" s="2" t="s">
        <v>229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275</v>
      </c>
      <c r="GA666" s="2" t="s">
        <v>327</v>
      </c>
      <c r="GB666" s="2" t="s">
        <v>229</v>
      </c>
      <c r="GC666" s="2" t="s">
        <v>241</v>
      </c>
      <c r="GD666" s="2" t="s">
        <v>229</v>
      </c>
      <c r="GE666" s="4"/>
      <c r="GF666" s="8"/>
      <c r="GG666" s="4"/>
      <c r="GH666" s="8"/>
      <c r="GI666" s="7"/>
      <c r="GJ666" s="7"/>
      <c r="GK666" s="2" t="s">
        <v>714</v>
      </c>
      <c r="GL666" s="2" t="s">
        <v>275</v>
      </c>
      <c r="GM666" s="2" t="s">
        <v>1148</v>
      </c>
      <c r="GN666" s="2" t="s">
        <v>1593</v>
      </c>
      <c r="GO666" s="2" t="s">
        <v>241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239</v>
      </c>
      <c r="GX666" s="2" t="s">
        <v>275</v>
      </c>
      <c r="GY666" s="2" t="s">
        <v>743</v>
      </c>
      <c r="GZ666" s="2" t="s">
        <v>1684</v>
      </c>
      <c r="HA666" s="2" t="s">
        <v>241</v>
      </c>
      <c r="HB666" s="2" t="s">
        <v>229</v>
      </c>
      <c r="HC666" s="4"/>
      <c r="HD666" s="8"/>
      <c r="HE666" s="4">
        <v>3</v>
      </c>
      <c r="HF666" s="8">
        <v>94.47</v>
      </c>
      <c r="HG666" s="7">
        <v>-1</v>
      </c>
      <c r="HH666" s="7">
        <v>-1</v>
      </c>
      <c r="HI666" s="2" t="s">
        <v>239</v>
      </c>
      <c r="HJ666" s="2" t="s">
        <v>275</v>
      </c>
      <c r="HK666" s="2" t="s">
        <v>1148</v>
      </c>
      <c r="HL666" s="2" t="s">
        <v>1184</v>
      </c>
      <c r="HM666" s="2" t="s">
        <v>241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239</v>
      </c>
      <c r="HV666" s="2" t="s">
        <v>275</v>
      </c>
      <c r="HW666" s="2" t="s">
        <v>877</v>
      </c>
      <c r="HX666" s="2" t="s">
        <v>712</v>
      </c>
      <c r="HY666" s="2" t="s">
        <v>241</v>
      </c>
      <c r="HZ666" s="2" t="s">
        <v>229</v>
      </c>
      <c r="IA666" s="4"/>
      <c r="IB666" s="8"/>
      <c r="IC666" s="4"/>
      <c r="ID666" s="8"/>
      <c r="IE666" s="7"/>
      <c r="IF666" s="7"/>
      <c r="IG666" s="2" t="s">
        <v>239</v>
      </c>
      <c r="IH666" s="2" t="s">
        <v>275</v>
      </c>
      <c r="II666" s="2" t="s">
        <v>952</v>
      </c>
      <c r="IJ666" s="2" t="s">
        <v>249</v>
      </c>
      <c r="IK666" s="2" t="s">
        <v>241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272</v>
      </c>
      <c r="IT666" s="2" t="s">
        <v>275</v>
      </c>
      <c r="IU666" s="2" t="s">
        <v>229</v>
      </c>
      <c r="IV666" s="2" t="s">
        <v>229</v>
      </c>
      <c r="IW666" s="2" t="s">
        <v>241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239</v>
      </c>
      <c r="JF666" s="2" t="s">
        <v>275</v>
      </c>
      <c r="JG666" s="2" t="s">
        <v>268</v>
      </c>
      <c r="JH666" s="2" t="s">
        <v>1022</v>
      </c>
      <c r="JI666" s="2" t="s">
        <v>241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229</v>
      </c>
      <c r="JR666" s="2" t="s">
        <v>229</v>
      </c>
      <c r="JS666" s="2" t="s">
        <v>229</v>
      </c>
      <c r="JT666" s="2" t="s">
        <v>229</v>
      </c>
      <c r="JU666" s="2" t="s">
        <v>229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272</v>
      </c>
      <c r="KD666" s="2" t="s">
        <v>275</v>
      </c>
      <c r="KE666" s="2" t="s">
        <v>229</v>
      </c>
      <c r="KF666" s="2" t="s">
        <v>229</v>
      </c>
      <c r="KG666" s="2" t="s">
        <v>241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272</v>
      </c>
      <c r="KP666" s="2" t="s">
        <v>275</v>
      </c>
      <c r="KQ666" s="2" t="s">
        <v>229</v>
      </c>
      <c r="KR666" s="2" t="s">
        <v>229</v>
      </c>
      <c r="KS666" s="2" t="s">
        <v>241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239</v>
      </c>
      <c r="LB666" s="2" t="s">
        <v>275</v>
      </c>
      <c r="LC666" s="2" t="s">
        <v>1148</v>
      </c>
      <c r="LD666" s="2" t="s">
        <v>3477</v>
      </c>
      <c r="LE666" s="2" t="s">
        <v>241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229</v>
      </c>
      <c r="LN666" s="2" t="s">
        <v>229</v>
      </c>
      <c r="LO666" s="2" t="s">
        <v>229</v>
      </c>
      <c r="LP666" s="2" t="s">
        <v>229</v>
      </c>
      <c r="LQ666" s="2" t="s">
        <v>229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239</v>
      </c>
      <c r="LZ666" s="2" t="s">
        <v>275</v>
      </c>
      <c r="MA666" s="2" t="s">
        <v>690</v>
      </c>
      <c r="MB666" s="2" t="s">
        <v>944</v>
      </c>
      <c r="MC666" s="2" t="s">
        <v>241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278</v>
      </c>
      <c r="ML666" s="2" t="s">
        <v>275</v>
      </c>
      <c r="MM666" s="2" t="s">
        <v>229</v>
      </c>
      <c r="MN666" s="2" t="s">
        <v>229</v>
      </c>
      <c r="MO666" s="2" t="s">
        <v>241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239</v>
      </c>
      <c r="MX666" s="2" t="s">
        <v>275</v>
      </c>
      <c r="MY666" s="2" t="s">
        <v>866</v>
      </c>
      <c r="MZ666" s="2" t="s">
        <v>537</v>
      </c>
      <c r="NA666" s="2" t="s">
        <v>241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239</v>
      </c>
      <c r="NJ666" s="2" t="s">
        <v>275</v>
      </c>
      <c r="NK666" s="2" t="s">
        <v>1165</v>
      </c>
      <c r="NL666" s="2" t="s">
        <v>1151</v>
      </c>
      <c r="NM666" s="2" t="s">
        <v>241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266</v>
      </c>
      <c r="NV666" s="2" t="s">
        <v>275</v>
      </c>
      <c r="NW666" s="2" t="s">
        <v>229</v>
      </c>
      <c r="NX666" s="2" t="s">
        <v>229</v>
      </c>
      <c r="NY666" s="2" t="s">
        <v>241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266</v>
      </c>
      <c r="OH666" s="2" t="s">
        <v>275</v>
      </c>
      <c r="OI666" s="2" t="s">
        <v>229</v>
      </c>
      <c r="OJ666" s="2" t="s">
        <v>229</v>
      </c>
      <c r="OK666" s="2" t="s">
        <v>241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229</v>
      </c>
      <c r="OT666" s="2" t="s">
        <v>229</v>
      </c>
      <c r="OU666" s="2" t="s">
        <v>229</v>
      </c>
      <c r="OV666" s="2" t="s">
        <v>229</v>
      </c>
      <c r="OW666" s="2" t="s">
        <v>229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229</v>
      </c>
      <c r="PF666" s="2" t="s">
        <v>229</v>
      </c>
      <c r="PG666" s="2" t="s">
        <v>229</v>
      </c>
      <c r="PH666" s="2" t="s">
        <v>229</v>
      </c>
      <c r="PI666" s="2" t="s">
        <v>229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239</v>
      </c>
      <c r="PR666" s="2" t="s">
        <v>275</v>
      </c>
      <c r="PS666" s="2" t="s">
        <v>785</v>
      </c>
      <c r="PT666" s="2" t="s">
        <v>1854</v>
      </c>
      <c r="PU666" s="2" t="s">
        <v>241</v>
      </c>
      <c r="PV666" s="2" t="s">
        <v>229</v>
      </c>
      <c r="PW666" s="4"/>
      <c r="PX666" s="8"/>
      <c r="PY666" s="4"/>
      <c r="PZ666" s="8"/>
      <c r="QA666" s="7"/>
      <c r="QB666" s="7"/>
      <c r="QC666" s="2" t="s">
        <v>281</v>
      </c>
      <c r="QD666" s="2" t="s">
        <v>275</v>
      </c>
      <c r="QE666" s="2" t="s">
        <v>229</v>
      </c>
      <c r="QF666" s="2" t="s">
        <v>229</v>
      </c>
      <c r="QG666" s="2" t="s">
        <v>241</v>
      </c>
      <c r="QH666" s="2" t="s">
        <v>229</v>
      </c>
      <c r="QI666" s="4"/>
      <c r="QJ666" s="8"/>
      <c r="QK666" s="4"/>
      <c r="QL666" s="8"/>
      <c r="QM666" s="7"/>
      <c r="QN666" s="7"/>
      <c r="QO666" s="2" t="s">
        <v>229</v>
      </c>
      <c r="QP666" s="2" t="s">
        <v>229</v>
      </c>
      <c r="QQ666" s="2" t="s">
        <v>229</v>
      </c>
      <c r="QR666" s="2" t="s">
        <v>229</v>
      </c>
      <c r="QS666" s="2" t="s">
        <v>229</v>
      </c>
      <c r="QT666" s="2" t="s">
        <v>229</v>
      </c>
      <c r="QU666" s="4"/>
      <c r="QV666" s="8"/>
      <c r="QW666" s="4"/>
      <c r="QX666" s="8"/>
      <c r="QY666" s="7"/>
      <c r="QZ666" s="7"/>
      <c r="RA666" s="2" t="s">
        <v>281</v>
      </c>
      <c r="RB666" s="2" t="s">
        <v>275</v>
      </c>
      <c r="RC666" s="2" t="s">
        <v>229</v>
      </c>
      <c r="RD666" s="2" t="s">
        <v>229</v>
      </c>
      <c r="RE666" s="2" t="s">
        <v>241</v>
      </c>
      <c r="RF666" s="2" t="s">
        <v>229</v>
      </c>
      <c r="RG666" s="4"/>
      <c r="RH666" s="8"/>
      <c r="RI666" s="4"/>
      <c r="RJ666" s="8"/>
      <c r="RK666" s="7"/>
      <c r="RL666" s="7"/>
      <c r="RM666" s="2" t="s">
        <v>229</v>
      </c>
      <c r="RN666" s="2" t="s">
        <v>229</v>
      </c>
      <c r="RO666" s="2" t="s">
        <v>229</v>
      </c>
      <c r="RP666" s="2" t="s">
        <v>229</v>
      </c>
      <c r="RQ666" s="2" t="s">
        <v>229</v>
      </c>
      <c r="RR666" s="2" t="s">
        <v>229</v>
      </c>
      <c r="RS666" s="4"/>
      <c r="RT666" s="8"/>
      <c r="RU666" s="4"/>
      <c r="RV666" s="8"/>
      <c r="RW666" s="7"/>
      <c r="RX666" s="7"/>
      <c r="RY666" s="2" t="s">
        <v>239</v>
      </c>
      <c r="RZ666" s="2" t="s">
        <v>275</v>
      </c>
      <c r="SA666" s="2" t="s">
        <v>3648</v>
      </c>
      <c r="SB666" s="2" t="s">
        <v>1348</v>
      </c>
      <c r="SC666" s="2" t="s">
        <v>241</v>
      </c>
      <c r="SD666" s="2" t="s">
        <v>229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</row>
    <row r="667">
      <c r="A667" s="2" t="s">
        <v>4498</v>
      </c>
      <c r="B667" s="2" t="s">
        <v>216</v>
      </c>
      <c r="C667" s="2" t="s">
        <v>4252</v>
      </c>
      <c r="D667" s="2" t="s">
        <v>218</v>
      </c>
      <c r="E667" s="2" t="s">
        <v>219</v>
      </c>
      <c r="F667" s="2" t="s">
        <v>4499</v>
      </c>
      <c r="G667" s="2" t="s">
        <v>4500</v>
      </c>
      <c r="H667" s="2" t="s">
        <v>4501</v>
      </c>
      <c r="I667" s="2" t="s">
        <v>1434</v>
      </c>
      <c r="J667" s="2" t="s">
        <v>224</v>
      </c>
      <c r="K667" s="2" t="s">
        <v>1140</v>
      </c>
      <c r="L667" s="3">
        <v>25</v>
      </c>
      <c r="M667" s="3">
        <v>26.24</v>
      </c>
      <c r="N667" s="3">
        <v>49.99</v>
      </c>
      <c r="O667" s="2" t="s">
        <v>2130</v>
      </c>
      <c r="P667" s="2" t="s">
        <v>964</v>
      </c>
      <c r="Q667" s="2" t="s">
        <v>228</v>
      </c>
      <c r="R667" s="2" t="s">
        <v>229</v>
      </c>
      <c r="S667" s="2" t="s">
        <v>229</v>
      </c>
      <c r="T667" s="2" t="s">
        <v>229</v>
      </c>
      <c r="U667" s="2" t="s">
        <v>232</v>
      </c>
      <c r="V667" s="2" t="s">
        <v>685</v>
      </c>
      <c r="W667" s="2" t="s">
        <v>1009</v>
      </c>
      <c r="X667" s="2" t="s">
        <v>229</v>
      </c>
      <c r="Y667" s="2" t="s">
        <v>1144</v>
      </c>
      <c r="Z667" s="4"/>
      <c r="AA667" s="4">
        <f>=ROUNDDOWN({0},0)</f>
      </c>
      <c r="AB667" s="5"/>
      <c r="AC667" s="2" t="s">
        <v>229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229</v>
      </c>
      <c r="BM667" s="7"/>
      <c r="BN667" s="7"/>
      <c r="BO667" s="4"/>
      <c r="BP667" s="8"/>
      <c r="BQ667" s="4"/>
      <c r="BR667" s="8"/>
      <c r="BS667" s="7"/>
      <c r="BT667" s="7"/>
      <c r="BU667" s="2" t="s">
        <v>239</v>
      </c>
      <c r="BV667" s="2" t="s">
        <v>275</v>
      </c>
      <c r="BW667" s="2" t="s">
        <v>229</v>
      </c>
      <c r="BX667" s="2" t="s">
        <v>1447</v>
      </c>
      <c r="BY667" s="2" t="s">
        <v>241</v>
      </c>
      <c r="BZ667" s="2" t="s">
        <v>229</v>
      </c>
      <c r="CA667" s="4"/>
      <c r="CB667" s="8"/>
      <c r="CC667" s="4"/>
      <c r="CD667" s="8"/>
      <c r="CE667" s="7"/>
      <c r="CF667" s="7"/>
      <c r="CG667" s="2" t="s">
        <v>239</v>
      </c>
      <c r="CH667" s="2" t="s">
        <v>275</v>
      </c>
      <c r="CI667" s="2" t="s">
        <v>1463</v>
      </c>
      <c r="CJ667" s="2" t="s">
        <v>2131</v>
      </c>
      <c r="CK667" s="2" t="s">
        <v>241</v>
      </c>
      <c r="CL667" s="2" t="s">
        <v>229</v>
      </c>
      <c r="CM667" s="4"/>
      <c r="CN667" s="8"/>
      <c r="CO667" s="4"/>
      <c r="CP667" s="8"/>
      <c r="CQ667" s="7"/>
      <c r="CR667" s="7"/>
      <c r="CS667" s="2" t="s">
        <v>239</v>
      </c>
      <c r="CT667" s="2" t="s">
        <v>275</v>
      </c>
      <c r="CU667" s="2" t="s">
        <v>1148</v>
      </c>
      <c r="CV667" s="2" t="s">
        <v>4502</v>
      </c>
      <c r="CW667" s="2" t="s">
        <v>241</v>
      </c>
      <c r="CX667" s="2" t="s">
        <v>229</v>
      </c>
      <c r="CY667" s="4"/>
      <c r="CZ667" s="8"/>
      <c r="DA667" s="4"/>
      <c r="DB667" s="8"/>
      <c r="DC667" s="7"/>
      <c r="DD667" s="7"/>
      <c r="DE667" s="2" t="s">
        <v>239</v>
      </c>
      <c r="DF667" s="2" t="s">
        <v>275</v>
      </c>
      <c r="DG667" s="2" t="s">
        <v>1148</v>
      </c>
      <c r="DH667" s="2" t="s">
        <v>2342</v>
      </c>
      <c r="DI667" s="2" t="s">
        <v>241</v>
      </c>
      <c r="DJ667" s="2" t="s">
        <v>229</v>
      </c>
      <c r="DK667" s="4"/>
      <c r="DL667" s="8"/>
      <c r="DM667" s="4"/>
      <c r="DN667" s="8"/>
      <c r="DO667" s="7"/>
      <c r="DP667" s="7"/>
      <c r="DQ667" s="2" t="s">
        <v>239</v>
      </c>
      <c r="DR667" s="2" t="s">
        <v>275</v>
      </c>
      <c r="DS667" s="2" t="s">
        <v>3159</v>
      </c>
      <c r="DT667" s="2" t="s">
        <v>229</v>
      </c>
      <c r="DU667" s="2" t="s">
        <v>241</v>
      </c>
      <c r="DV667" s="2" t="s">
        <v>229</v>
      </c>
      <c r="DW667" s="4"/>
      <c r="DX667" s="8"/>
      <c r="DY667" s="4"/>
      <c r="DZ667" s="8"/>
      <c r="EA667" s="7"/>
      <c r="EB667" s="7"/>
      <c r="EC667" s="2" t="s">
        <v>272</v>
      </c>
      <c r="ED667" s="2" t="s">
        <v>275</v>
      </c>
      <c r="EE667" s="2" t="s">
        <v>229</v>
      </c>
      <c r="EF667" s="2" t="s">
        <v>229</v>
      </c>
      <c r="EG667" s="2" t="s">
        <v>241</v>
      </c>
      <c r="EH667" s="2" t="s">
        <v>229</v>
      </c>
      <c r="EI667" s="4"/>
      <c r="EJ667" s="8"/>
      <c r="EK667" s="4"/>
      <c r="EL667" s="8"/>
      <c r="EM667" s="7"/>
      <c r="EN667" s="7"/>
      <c r="EO667" s="2" t="s">
        <v>239</v>
      </c>
      <c r="EP667" s="2" t="s">
        <v>275</v>
      </c>
      <c r="EQ667" s="2" t="s">
        <v>2060</v>
      </c>
      <c r="ER667" s="2" t="s">
        <v>2903</v>
      </c>
      <c r="ES667" s="2" t="s">
        <v>241</v>
      </c>
      <c r="ET667" s="2" t="s">
        <v>229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275</v>
      </c>
      <c r="FC667" s="2" t="s">
        <v>1947</v>
      </c>
      <c r="FD667" s="2" t="s">
        <v>4503</v>
      </c>
      <c r="FE667" s="2" t="s">
        <v>241</v>
      </c>
      <c r="FF667" s="2" t="s">
        <v>229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275</v>
      </c>
      <c r="FO667" s="2" t="s">
        <v>1148</v>
      </c>
      <c r="FP667" s="2" t="s">
        <v>4504</v>
      </c>
      <c r="FQ667" s="2" t="s">
        <v>241</v>
      </c>
      <c r="FR667" s="2" t="s">
        <v>229</v>
      </c>
      <c r="FS667" s="4"/>
      <c r="FT667" s="8"/>
      <c r="FU667" s="4"/>
      <c r="FV667" s="8"/>
      <c r="FW667" s="7"/>
      <c r="FX667" s="7"/>
      <c r="FY667" s="2" t="s">
        <v>229</v>
      </c>
      <c r="FZ667" s="2" t="s">
        <v>229</v>
      </c>
      <c r="GA667" s="2" t="s">
        <v>229</v>
      </c>
      <c r="GB667" s="2" t="s">
        <v>229</v>
      </c>
      <c r="GC667" s="2" t="s">
        <v>229</v>
      </c>
      <c r="GD667" s="2" t="s">
        <v>229</v>
      </c>
      <c r="GE667" s="4"/>
      <c r="GF667" s="8"/>
      <c r="GG667" s="4"/>
      <c r="GH667" s="8"/>
      <c r="GI667" s="7"/>
      <c r="GJ667" s="7"/>
      <c r="GK667" s="2" t="s">
        <v>272</v>
      </c>
      <c r="GL667" s="2" t="s">
        <v>275</v>
      </c>
      <c r="GM667" s="2" t="s">
        <v>229</v>
      </c>
      <c r="GN667" s="2" t="s">
        <v>229</v>
      </c>
      <c r="GO667" s="2" t="s">
        <v>241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281</v>
      </c>
      <c r="GX667" s="2" t="s">
        <v>275</v>
      </c>
      <c r="GY667" s="2" t="s">
        <v>229</v>
      </c>
      <c r="GZ667" s="2" t="s">
        <v>229</v>
      </c>
      <c r="HA667" s="2" t="s">
        <v>241</v>
      </c>
      <c r="HB667" s="2" t="s">
        <v>229</v>
      </c>
      <c r="HC667" s="4"/>
      <c r="HD667" s="8"/>
      <c r="HE667" s="4"/>
      <c r="HF667" s="8"/>
      <c r="HG667" s="7"/>
      <c r="HH667" s="7"/>
      <c r="HI667" s="2" t="s">
        <v>239</v>
      </c>
      <c r="HJ667" s="2" t="s">
        <v>275</v>
      </c>
      <c r="HK667" s="2" t="s">
        <v>1557</v>
      </c>
      <c r="HL667" s="2" t="s">
        <v>1737</v>
      </c>
      <c r="HM667" s="2" t="s">
        <v>241</v>
      </c>
      <c r="HN667" s="2" t="s">
        <v>229</v>
      </c>
      <c r="HO667" s="4"/>
      <c r="HP667" s="8"/>
      <c r="HQ667" s="4"/>
      <c r="HR667" s="8"/>
      <c r="HS667" s="7"/>
      <c r="HT667" s="7"/>
      <c r="HU667" s="2" t="s">
        <v>229</v>
      </c>
      <c r="HV667" s="2" t="s">
        <v>229</v>
      </c>
      <c r="HW667" s="2" t="s">
        <v>229</v>
      </c>
      <c r="HX667" s="2" t="s">
        <v>229</v>
      </c>
      <c r="HY667" s="2" t="s">
        <v>229</v>
      </c>
      <c r="HZ667" s="2" t="s">
        <v>229</v>
      </c>
      <c r="IA667" s="4"/>
      <c r="IB667" s="8"/>
      <c r="IC667" s="4"/>
      <c r="ID667" s="8"/>
      <c r="IE667" s="7"/>
      <c r="IF667" s="7"/>
      <c r="IG667" s="2" t="s">
        <v>272</v>
      </c>
      <c r="IH667" s="2" t="s">
        <v>275</v>
      </c>
      <c r="II667" s="2" t="s">
        <v>229</v>
      </c>
      <c r="IJ667" s="2" t="s">
        <v>229</v>
      </c>
      <c r="IK667" s="2" t="s">
        <v>241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229</v>
      </c>
      <c r="IT667" s="2" t="s">
        <v>229</v>
      </c>
      <c r="IU667" s="2" t="s">
        <v>229</v>
      </c>
      <c r="IV667" s="2" t="s">
        <v>229</v>
      </c>
      <c r="IW667" s="2" t="s">
        <v>229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229</v>
      </c>
      <c r="JF667" s="2" t="s">
        <v>229</v>
      </c>
      <c r="JG667" s="2" t="s">
        <v>229</v>
      </c>
      <c r="JH667" s="2" t="s">
        <v>229</v>
      </c>
      <c r="JI667" s="2" t="s">
        <v>229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229</v>
      </c>
      <c r="JR667" s="2" t="s">
        <v>229</v>
      </c>
      <c r="JS667" s="2" t="s">
        <v>229</v>
      </c>
      <c r="JT667" s="2" t="s">
        <v>229</v>
      </c>
      <c r="JU667" s="2" t="s">
        <v>229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281</v>
      </c>
      <c r="KD667" s="2" t="s">
        <v>275</v>
      </c>
      <c r="KE667" s="2" t="s">
        <v>229</v>
      </c>
      <c r="KF667" s="2" t="s">
        <v>229</v>
      </c>
      <c r="KG667" s="2" t="s">
        <v>241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229</v>
      </c>
      <c r="KP667" s="2" t="s">
        <v>229</v>
      </c>
      <c r="KQ667" s="2" t="s">
        <v>229</v>
      </c>
      <c r="KR667" s="2" t="s">
        <v>229</v>
      </c>
      <c r="KS667" s="2" t="s">
        <v>229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239</v>
      </c>
      <c r="LB667" s="2" t="s">
        <v>275</v>
      </c>
      <c r="LC667" s="2" t="s">
        <v>1148</v>
      </c>
      <c r="LD667" s="2" t="s">
        <v>4505</v>
      </c>
      <c r="LE667" s="2" t="s">
        <v>241</v>
      </c>
      <c r="LF667" s="2" t="s">
        <v>229</v>
      </c>
      <c r="LG667" s="4"/>
      <c r="LH667" s="8"/>
      <c r="LI667" s="4"/>
      <c r="LJ667" s="8"/>
      <c r="LK667" s="7"/>
      <c r="LL667" s="7"/>
      <c r="LM667" s="2" t="s">
        <v>229</v>
      </c>
      <c r="LN667" s="2" t="s">
        <v>229</v>
      </c>
      <c r="LO667" s="2" t="s">
        <v>229</v>
      </c>
      <c r="LP667" s="2" t="s">
        <v>229</v>
      </c>
      <c r="LQ667" s="2" t="s">
        <v>229</v>
      </c>
      <c r="LR667" s="2" t="s">
        <v>229</v>
      </c>
      <c r="LS667" s="4"/>
      <c r="LT667" s="8"/>
      <c r="LU667" s="4"/>
      <c r="LV667" s="8"/>
      <c r="LW667" s="7"/>
      <c r="LX667" s="7"/>
      <c r="LY667" s="2" t="s">
        <v>272</v>
      </c>
      <c r="LZ667" s="2" t="s">
        <v>226</v>
      </c>
      <c r="MA667" s="2" t="s">
        <v>229</v>
      </c>
      <c r="MB667" s="2" t="s">
        <v>229</v>
      </c>
      <c r="MC667" s="2" t="s">
        <v>241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229</v>
      </c>
      <c r="ML667" s="2" t="s">
        <v>229</v>
      </c>
      <c r="MM667" s="2" t="s">
        <v>229</v>
      </c>
      <c r="MN667" s="2" t="s">
        <v>229</v>
      </c>
      <c r="MO667" s="2" t="s">
        <v>229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229</v>
      </c>
      <c r="MX667" s="2" t="s">
        <v>229</v>
      </c>
      <c r="MY667" s="2" t="s">
        <v>229</v>
      </c>
      <c r="MZ667" s="2" t="s">
        <v>229</v>
      </c>
      <c r="NA667" s="2" t="s">
        <v>229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239</v>
      </c>
      <c r="NJ667" s="2" t="s">
        <v>275</v>
      </c>
      <c r="NK667" s="2" t="s">
        <v>1165</v>
      </c>
      <c r="NL667" s="2" t="s">
        <v>3692</v>
      </c>
      <c r="NM667" s="2" t="s">
        <v>241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272</v>
      </c>
      <c r="NV667" s="2" t="s">
        <v>275</v>
      </c>
      <c r="NW667" s="2" t="s">
        <v>229</v>
      </c>
      <c r="NX667" s="2" t="s">
        <v>229</v>
      </c>
      <c r="NY667" s="2" t="s">
        <v>241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229</v>
      </c>
      <c r="OH667" s="2" t="s">
        <v>229</v>
      </c>
      <c r="OI667" s="2" t="s">
        <v>229</v>
      </c>
      <c r="OJ667" s="2" t="s">
        <v>229</v>
      </c>
      <c r="OK667" s="2" t="s">
        <v>229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229</v>
      </c>
      <c r="OT667" s="2" t="s">
        <v>229</v>
      </c>
      <c r="OU667" s="2" t="s">
        <v>229</v>
      </c>
      <c r="OV667" s="2" t="s">
        <v>229</v>
      </c>
      <c r="OW667" s="2" t="s">
        <v>229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229</v>
      </c>
      <c r="PF667" s="2" t="s">
        <v>229</v>
      </c>
      <c r="PG667" s="2" t="s">
        <v>229</v>
      </c>
      <c r="PH667" s="2" t="s">
        <v>229</v>
      </c>
      <c r="PI667" s="2" t="s">
        <v>229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229</v>
      </c>
      <c r="PR667" s="2" t="s">
        <v>229</v>
      </c>
      <c r="PS667" s="2" t="s">
        <v>229</v>
      </c>
      <c r="PT667" s="2" t="s">
        <v>229</v>
      </c>
      <c r="PU667" s="2" t="s">
        <v>229</v>
      </c>
      <c r="PV667" s="2" t="s">
        <v>229</v>
      </c>
      <c r="PW667" s="4"/>
      <c r="PX667" s="8"/>
      <c r="PY667" s="4"/>
      <c r="PZ667" s="8"/>
      <c r="QA667" s="7"/>
      <c r="QB667" s="7"/>
      <c r="QC667" s="2" t="s">
        <v>229</v>
      </c>
      <c r="QD667" s="2" t="s">
        <v>229</v>
      </c>
      <c r="QE667" s="2" t="s">
        <v>229</v>
      </c>
      <c r="QF667" s="2" t="s">
        <v>229</v>
      </c>
      <c r="QG667" s="2" t="s">
        <v>229</v>
      </c>
      <c r="QH667" s="2" t="s">
        <v>229</v>
      </c>
      <c r="QI667" s="4"/>
      <c r="QJ667" s="8"/>
      <c r="QK667" s="4"/>
      <c r="QL667" s="8"/>
      <c r="QM667" s="7"/>
      <c r="QN667" s="7"/>
      <c r="QO667" s="2" t="s">
        <v>229</v>
      </c>
      <c r="QP667" s="2" t="s">
        <v>229</v>
      </c>
      <c r="QQ667" s="2" t="s">
        <v>229</v>
      </c>
      <c r="QR667" s="2" t="s">
        <v>229</v>
      </c>
      <c r="QS667" s="2" t="s">
        <v>229</v>
      </c>
      <c r="QT667" s="2" t="s">
        <v>229</v>
      </c>
      <c r="QU667" s="4"/>
      <c r="QV667" s="8"/>
      <c r="QW667" s="4"/>
      <c r="QX667" s="8"/>
      <c r="QY667" s="7"/>
      <c r="QZ667" s="7"/>
      <c r="RA667" s="2" t="s">
        <v>272</v>
      </c>
      <c r="RB667" s="2" t="s">
        <v>275</v>
      </c>
      <c r="RC667" s="2" t="s">
        <v>229</v>
      </c>
      <c r="RD667" s="2" t="s">
        <v>229</v>
      </c>
      <c r="RE667" s="2" t="s">
        <v>241</v>
      </c>
      <c r="RF667" s="2" t="s">
        <v>229</v>
      </c>
      <c r="RG667" s="4"/>
      <c r="RH667" s="8"/>
      <c r="RI667" s="4"/>
      <c r="RJ667" s="8"/>
      <c r="RK667" s="7"/>
      <c r="RL667" s="7"/>
      <c r="RM667" s="2" t="s">
        <v>229</v>
      </c>
      <c r="RN667" s="2" t="s">
        <v>229</v>
      </c>
      <c r="RO667" s="2" t="s">
        <v>229</v>
      </c>
      <c r="RP667" s="2" t="s">
        <v>229</v>
      </c>
      <c r="RQ667" s="2" t="s">
        <v>229</v>
      </c>
      <c r="RR667" s="2" t="s">
        <v>229</v>
      </c>
      <c r="RS667" s="4"/>
      <c r="RT667" s="8"/>
      <c r="RU667" s="4"/>
      <c r="RV667" s="8"/>
      <c r="RW667" s="7"/>
      <c r="RX667" s="7"/>
      <c r="RY667" s="2" t="s">
        <v>267</v>
      </c>
      <c r="RZ667" s="2" t="s">
        <v>275</v>
      </c>
      <c r="SA667" s="2" t="s">
        <v>229</v>
      </c>
      <c r="SB667" s="2" t="s">
        <v>229</v>
      </c>
      <c r="SC667" s="2" t="s">
        <v>241</v>
      </c>
      <c r="SD667" s="2" t="s">
        <v>229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</row>
    <row r="668">
      <c r="A668" s="2" t="s">
        <v>4506</v>
      </c>
      <c r="B668" s="2" t="s">
        <v>216</v>
      </c>
      <c r="C668" s="2" t="s">
        <v>4252</v>
      </c>
      <c r="D668" s="2" t="s">
        <v>218</v>
      </c>
      <c r="E668" s="2" t="s">
        <v>219</v>
      </c>
      <c r="F668" s="2" t="s">
        <v>4507</v>
      </c>
      <c r="G668" s="2" t="s">
        <v>4508</v>
      </c>
      <c r="H668" s="2" t="s">
        <v>4509</v>
      </c>
      <c r="I668" s="2" t="s">
        <v>1434</v>
      </c>
      <c r="J668" s="2" t="s">
        <v>285</v>
      </c>
      <c r="K668" s="2" t="s">
        <v>617</v>
      </c>
      <c r="L668" s="3">
        <v>32.9</v>
      </c>
      <c r="M668" s="3">
        <v>34.54</v>
      </c>
      <c r="N668" s="3">
        <v>69.99</v>
      </c>
      <c r="O668" s="2" t="s">
        <v>981</v>
      </c>
      <c r="P668" s="2" t="s">
        <v>964</v>
      </c>
      <c r="Q668" s="2" t="s">
        <v>228</v>
      </c>
      <c r="R668" s="2" t="s">
        <v>229</v>
      </c>
      <c r="S668" s="2" t="s">
        <v>4510</v>
      </c>
      <c r="T668" s="2" t="s">
        <v>684</v>
      </c>
      <c r="U668" s="2" t="s">
        <v>286</v>
      </c>
      <c r="V668" s="2" t="s">
        <v>1745</v>
      </c>
      <c r="W668" s="2" t="s">
        <v>1009</v>
      </c>
      <c r="X668" s="2" t="s">
        <v>1746</v>
      </c>
      <c r="Y668" s="2" t="s">
        <v>1144</v>
      </c>
      <c r="Z668" s="4"/>
      <c r="AA668" s="4">
        <f>=ROUNDDOWN({0},0)</f>
      </c>
      <c r="AB668" s="5">
        <v>2.4</v>
      </c>
      <c r="AC668" s="2" t="s">
        <v>229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/>
      <c r="AQ668" s="8"/>
      <c r="AR668" s="4">
        <v>17</v>
      </c>
      <c r="AS668" s="8">
        <v>473.61</v>
      </c>
      <c r="AT668" s="7">
        <v>-1</v>
      </c>
      <c r="AU668" s="7">
        <v>-1</v>
      </c>
      <c r="AV668" s="4"/>
      <c r="AW668" s="8"/>
      <c r="AX668" s="4">
        <v>17</v>
      </c>
      <c r="AY668" s="8">
        <v>473.61</v>
      </c>
      <c r="AZ668" s="7">
        <v>-1</v>
      </c>
      <c r="BA668" s="7">
        <v>-1</v>
      </c>
      <c r="BB668" s="7"/>
      <c r="BC668" s="4"/>
      <c r="BD668" s="8"/>
      <c r="BE668" s="4">
        <v>17</v>
      </c>
      <c r="BF668" s="8">
        <v>473.61</v>
      </c>
      <c r="BG668" s="7">
        <v>-1</v>
      </c>
      <c r="BH668" s="7">
        <v>-1</v>
      </c>
      <c r="BI668" s="7"/>
      <c r="BJ668" s="4"/>
      <c r="BK668" s="8"/>
      <c r="BL668" s="2" t="s">
        <v>4511</v>
      </c>
      <c r="BM668" s="7"/>
      <c r="BN668" s="7"/>
      <c r="BO668" s="4"/>
      <c r="BP668" s="8"/>
      <c r="BQ668" s="4">
        <v>8</v>
      </c>
      <c r="BR668" s="8">
        <v>287.68</v>
      </c>
      <c r="BS668" s="7">
        <v>-1</v>
      </c>
      <c r="BT668" s="7">
        <v>-1</v>
      </c>
      <c r="BU668" s="2" t="s">
        <v>239</v>
      </c>
      <c r="BV668" s="2" t="s">
        <v>275</v>
      </c>
      <c r="BW668" s="2" t="s">
        <v>229</v>
      </c>
      <c r="BX668" s="2" t="s">
        <v>3438</v>
      </c>
      <c r="BY668" s="2" t="s">
        <v>241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239</v>
      </c>
      <c r="CH668" s="2" t="s">
        <v>275</v>
      </c>
      <c r="CI668" s="2" t="s">
        <v>1148</v>
      </c>
      <c r="CJ668" s="2" t="s">
        <v>1151</v>
      </c>
      <c r="CK668" s="2" t="s">
        <v>241</v>
      </c>
      <c r="CL668" s="2" t="s">
        <v>229</v>
      </c>
      <c r="CM668" s="4"/>
      <c r="CN668" s="8"/>
      <c r="CO668" s="4">
        <v>1</v>
      </c>
      <c r="CP668" s="8">
        <v>22.39</v>
      </c>
      <c r="CQ668" s="7">
        <v>-1</v>
      </c>
      <c r="CR668" s="7">
        <v>-1</v>
      </c>
      <c r="CS668" s="2" t="s">
        <v>239</v>
      </c>
      <c r="CT668" s="2" t="s">
        <v>275</v>
      </c>
      <c r="CU668" s="2" t="s">
        <v>1148</v>
      </c>
      <c r="CV668" s="2" t="s">
        <v>1220</v>
      </c>
      <c r="CW668" s="2" t="s">
        <v>241</v>
      </c>
      <c r="CX668" s="2" t="s">
        <v>229</v>
      </c>
      <c r="CY668" s="4"/>
      <c r="CZ668" s="8"/>
      <c r="DA668" s="4">
        <v>1</v>
      </c>
      <c r="DB668" s="8">
        <v>19.48</v>
      </c>
      <c r="DC668" s="7">
        <v>-1</v>
      </c>
      <c r="DD668" s="7">
        <v>-1</v>
      </c>
      <c r="DE668" s="2" t="s">
        <v>239</v>
      </c>
      <c r="DF668" s="2" t="s">
        <v>275</v>
      </c>
      <c r="DG668" s="2" t="s">
        <v>1148</v>
      </c>
      <c r="DH668" s="2" t="s">
        <v>1220</v>
      </c>
      <c r="DI668" s="2" t="s">
        <v>263</v>
      </c>
      <c r="DJ668" s="2" t="s">
        <v>229</v>
      </c>
      <c r="DK668" s="4"/>
      <c r="DL668" s="8"/>
      <c r="DM668" s="4"/>
      <c r="DN668" s="8"/>
      <c r="DO668" s="7"/>
      <c r="DP668" s="7"/>
      <c r="DQ668" s="2" t="s">
        <v>239</v>
      </c>
      <c r="DR668" s="2" t="s">
        <v>275</v>
      </c>
      <c r="DS668" s="2" t="s">
        <v>1148</v>
      </c>
      <c r="DT668" s="2" t="s">
        <v>4479</v>
      </c>
      <c r="DU668" s="2" t="s">
        <v>241</v>
      </c>
      <c r="DV668" s="2" t="s">
        <v>229</v>
      </c>
      <c r="DW668" s="4"/>
      <c r="DX668" s="8"/>
      <c r="DY668" s="4">
        <v>7</v>
      </c>
      <c r="DZ668" s="8">
        <v>144.06</v>
      </c>
      <c r="EA668" s="7">
        <v>-1</v>
      </c>
      <c r="EB668" s="7">
        <v>-1</v>
      </c>
      <c r="EC668" s="2" t="s">
        <v>239</v>
      </c>
      <c r="ED668" s="2" t="s">
        <v>275</v>
      </c>
      <c r="EE668" s="2" t="s">
        <v>699</v>
      </c>
      <c r="EF668" s="2" t="s">
        <v>953</v>
      </c>
      <c r="EG668" s="2" t="s">
        <v>263</v>
      </c>
      <c r="EH668" s="2" t="s">
        <v>229</v>
      </c>
      <c r="EI668" s="4"/>
      <c r="EJ668" s="8"/>
      <c r="EK668" s="4"/>
      <c r="EL668" s="8"/>
      <c r="EM668" s="7"/>
      <c r="EN668" s="7"/>
      <c r="EO668" s="2" t="s">
        <v>239</v>
      </c>
      <c r="EP668" s="2" t="s">
        <v>275</v>
      </c>
      <c r="EQ668" s="2" t="s">
        <v>1148</v>
      </c>
      <c r="ER668" s="2" t="s">
        <v>2124</v>
      </c>
      <c r="ES668" s="2" t="s">
        <v>241</v>
      </c>
      <c r="ET668" s="2" t="s">
        <v>229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275</v>
      </c>
      <c r="FC668" s="2" t="s">
        <v>1148</v>
      </c>
      <c r="FD668" s="2" t="s">
        <v>1151</v>
      </c>
      <c r="FE668" s="2" t="s">
        <v>241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275</v>
      </c>
      <c r="FO668" s="2" t="s">
        <v>1148</v>
      </c>
      <c r="FP668" s="2" t="s">
        <v>1151</v>
      </c>
      <c r="FQ668" s="2" t="s">
        <v>241</v>
      </c>
      <c r="FR668" s="2" t="s">
        <v>229</v>
      </c>
      <c r="FS668" s="4"/>
      <c r="FT668" s="8"/>
      <c r="FU668" s="4"/>
      <c r="FV668" s="8"/>
      <c r="FW668" s="7"/>
      <c r="FX668" s="7"/>
      <c r="FY668" s="2" t="s">
        <v>229</v>
      </c>
      <c r="FZ668" s="2" t="s">
        <v>229</v>
      </c>
      <c r="GA668" s="2" t="s">
        <v>229</v>
      </c>
      <c r="GB668" s="2" t="s">
        <v>229</v>
      </c>
      <c r="GC668" s="2" t="s">
        <v>229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267</v>
      </c>
      <c r="GL668" s="2" t="s">
        <v>275</v>
      </c>
      <c r="GM668" s="2" t="s">
        <v>229</v>
      </c>
      <c r="GN668" s="2" t="s">
        <v>229</v>
      </c>
      <c r="GO668" s="2" t="s">
        <v>241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239</v>
      </c>
      <c r="GX668" s="2" t="s">
        <v>275</v>
      </c>
      <c r="GY668" s="2" t="s">
        <v>743</v>
      </c>
      <c r="GZ668" s="2" t="s">
        <v>1354</v>
      </c>
      <c r="HA668" s="2" t="s">
        <v>241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239</v>
      </c>
      <c r="HJ668" s="2" t="s">
        <v>275</v>
      </c>
      <c r="HK668" s="2" t="s">
        <v>1148</v>
      </c>
      <c r="HL668" s="2" t="s">
        <v>1156</v>
      </c>
      <c r="HM668" s="2" t="s">
        <v>241</v>
      </c>
      <c r="HN668" s="2" t="s">
        <v>229</v>
      </c>
      <c r="HO668" s="4"/>
      <c r="HP668" s="8"/>
      <c r="HQ668" s="4"/>
      <c r="HR668" s="8"/>
      <c r="HS668" s="7"/>
      <c r="HT668" s="7"/>
      <c r="HU668" s="2" t="s">
        <v>239</v>
      </c>
      <c r="HV668" s="2" t="s">
        <v>275</v>
      </c>
      <c r="HW668" s="2" t="s">
        <v>877</v>
      </c>
      <c r="HX668" s="2" t="s">
        <v>707</v>
      </c>
      <c r="HY668" s="2" t="s">
        <v>241</v>
      </c>
      <c r="HZ668" s="2" t="s">
        <v>229</v>
      </c>
      <c r="IA668" s="4"/>
      <c r="IB668" s="8"/>
      <c r="IC668" s="4"/>
      <c r="ID668" s="8"/>
      <c r="IE668" s="7"/>
      <c r="IF668" s="7"/>
      <c r="IG668" s="2" t="s">
        <v>266</v>
      </c>
      <c r="IH668" s="2" t="s">
        <v>275</v>
      </c>
      <c r="II668" s="2" t="s">
        <v>229</v>
      </c>
      <c r="IJ668" s="2" t="s">
        <v>229</v>
      </c>
      <c r="IK668" s="2" t="s">
        <v>241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239</v>
      </c>
      <c r="IT668" s="2" t="s">
        <v>275</v>
      </c>
      <c r="IU668" s="2" t="s">
        <v>976</v>
      </c>
      <c r="IV668" s="2" t="s">
        <v>4512</v>
      </c>
      <c r="IW668" s="2" t="s">
        <v>241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239</v>
      </c>
      <c r="JF668" s="2" t="s">
        <v>275</v>
      </c>
      <c r="JG668" s="2" t="s">
        <v>268</v>
      </c>
      <c r="JH668" s="2" t="s">
        <v>3234</v>
      </c>
      <c r="JI668" s="2" t="s">
        <v>241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229</v>
      </c>
      <c r="JR668" s="2" t="s">
        <v>229</v>
      </c>
      <c r="JS668" s="2" t="s">
        <v>229</v>
      </c>
      <c r="JT668" s="2" t="s">
        <v>229</v>
      </c>
      <c r="JU668" s="2" t="s">
        <v>229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272</v>
      </c>
      <c r="KD668" s="2" t="s">
        <v>275</v>
      </c>
      <c r="KE668" s="2" t="s">
        <v>229</v>
      </c>
      <c r="KF668" s="2" t="s">
        <v>229</v>
      </c>
      <c r="KG668" s="2" t="s">
        <v>241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272</v>
      </c>
      <c r="KP668" s="2" t="s">
        <v>275</v>
      </c>
      <c r="KQ668" s="2" t="s">
        <v>229</v>
      </c>
      <c r="KR668" s="2" t="s">
        <v>229</v>
      </c>
      <c r="KS668" s="2" t="s">
        <v>241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239</v>
      </c>
      <c r="LB668" s="2" t="s">
        <v>275</v>
      </c>
      <c r="LC668" s="2" t="s">
        <v>1148</v>
      </c>
      <c r="LD668" s="2" t="s">
        <v>289</v>
      </c>
      <c r="LE668" s="2" t="s">
        <v>241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229</v>
      </c>
      <c r="LN668" s="2" t="s">
        <v>229</v>
      </c>
      <c r="LO668" s="2" t="s">
        <v>229</v>
      </c>
      <c r="LP668" s="2" t="s">
        <v>229</v>
      </c>
      <c r="LQ668" s="2" t="s">
        <v>229</v>
      </c>
      <c r="LR668" s="2" t="s">
        <v>229</v>
      </c>
      <c r="LS668" s="4"/>
      <c r="LT668" s="8"/>
      <c r="LU668" s="4"/>
      <c r="LV668" s="8"/>
      <c r="LW668" s="7"/>
      <c r="LX668" s="7"/>
      <c r="LY668" s="2" t="s">
        <v>239</v>
      </c>
      <c r="LZ668" s="2" t="s">
        <v>275</v>
      </c>
      <c r="MA668" s="2" t="s">
        <v>1872</v>
      </c>
      <c r="MB668" s="2" t="s">
        <v>2085</v>
      </c>
      <c r="MC668" s="2" t="s">
        <v>241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266</v>
      </c>
      <c r="ML668" s="2" t="s">
        <v>275</v>
      </c>
      <c r="MM668" s="2" t="s">
        <v>229</v>
      </c>
      <c r="MN668" s="2" t="s">
        <v>229</v>
      </c>
      <c r="MO668" s="2" t="s">
        <v>241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239</v>
      </c>
      <c r="MX668" s="2" t="s">
        <v>275</v>
      </c>
      <c r="MY668" s="2" t="s">
        <v>866</v>
      </c>
      <c r="MZ668" s="2" t="s">
        <v>392</v>
      </c>
      <c r="NA668" s="2" t="s">
        <v>241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239</v>
      </c>
      <c r="NJ668" s="2" t="s">
        <v>275</v>
      </c>
      <c r="NK668" s="2" t="s">
        <v>1165</v>
      </c>
      <c r="NL668" s="2" t="s">
        <v>4306</v>
      </c>
      <c r="NM668" s="2" t="s">
        <v>263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272</v>
      </c>
      <c r="NV668" s="2" t="s">
        <v>275</v>
      </c>
      <c r="NW668" s="2" t="s">
        <v>229</v>
      </c>
      <c r="NX668" s="2" t="s">
        <v>229</v>
      </c>
      <c r="NY668" s="2" t="s">
        <v>241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229</v>
      </c>
      <c r="OH668" s="2" t="s">
        <v>229</v>
      </c>
      <c r="OI668" s="2" t="s">
        <v>229</v>
      </c>
      <c r="OJ668" s="2" t="s">
        <v>229</v>
      </c>
      <c r="OK668" s="2" t="s">
        <v>229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229</v>
      </c>
      <c r="OT668" s="2" t="s">
        <v>229</v>
      </c>
      <c r="OU668" s="2" t="s">
        <v>229</v>
      </c>
      <c r="OV668" s="2" t="s">
        <v>229</v>
      </c>
      <c r="OW668" s="2" t="s">
        <v>229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229</v>
      </c>
      <c r="PF668" s="2" t="s">
        <v>229</v>
      </c>
      <c r="PG668" s="2" t="s">
        <v>229</v>
      </c>
      <c r="PH668" s="2" t="s">
        <v>229</v>
      </c>
      <c r="PI668" s="2" t="s">
        <v>229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239</v>
      </c>
      <c r="PR668" s="2" t="s">
        <v>275</v>
      </c>
      <c r="PS668" s="2" t="s">
        <v>785</v>
      </c>
      <c r="PT668" s="2" t="s">
        <v>4513</v>
      </c>
      <c r="PU668" s="2" t="s">
        <v>241</v>
      </c>
      <c r="PV668" s="2" t="s">
        <v>229</v>
      </c>
      <c r="PW668" s="4"/>
      <c r="PX668" s="8"/>
      <c r="PY668" s="4"/>
      <c r="PZ668" s="8"/>
      <c r="QA668" s="7"/>
      <c r="QB668" s="7"/>
      <c r="QC668" s="2" t="s">
        <v>281</v>
      </c>
      <c r="QD668" s="2" t="s">
        <v>275</v>
      </c>
      <c r="QE668" s="2" t="s">
        <v>229</v>
      </c>
      <c r="QF668" s="2" t="s">
        <v>229</v>
      </c>
      <c r="QG668" s="2" t="s">
        <v>241</v>
      </c>
      <c r="QH668" s="2" t="s">
        <v>229</v>
      </c>
      <c r="QI668" s="4"/>
      <c r="QJ668" s="8"/>
      <c r="QK668" s="4"/>
      <c r="QL668" s="8"/>
      <c r="QM668" s="7"/>
      <c r="QN668" s="7"/>
      <c r="QO668" s="2" t="s">
        <v>229</v>
      </c>
      <c r="QP668" s="2" t="s">
        <v>229</v>
      </c>
      <c r="QQ668" s="2" t="s">
        <v>229</v>
      </c>
      <c r="QR668" s="2" t="s">
        <v>229</v>
      </c>
      <c r="QS668" s="2" t="s">
        <v>229</v>
      </c>
      <c r="QT668" s="2" t="s">
        <v>229</v>
      </c>
      <c r="QU668" s="4"/>
      <c r="QV668" s="8"/>
      <c r="QW668" s="4"/>
      <c r="QX668" s="8"/>
      <c r="QY668" s="7"/>
      <c r="QZ668" s="7"/>
      <c r="RA668" s="2" t="s">
        <v>272</v>
      </c>
      <c r="RB668" s="2" t="s">
        <v>275</v>
      </c>
      <c r="RC668" s="2" t="s">
        <v>229</v>
      </c>
      <c r="RD668" s="2" t="s">
        <v>229</v>
      </c>
      <c r="RE668" s="2" t="s">
        <v>241</v>
      </c>
      <c r="RF668" s="2" t="s">
        <v>229</v>
      </c>
      <c r="RG668" s="4"/>
      <c r="RH668" s="8"/>
      <c r="RI668" s="4"/>
      <c r="RJ668" s="8"/>
      <c r="RK668" s="7"/>
      <c r="RL668" s="7"/>
      <c r="RM668" s="2" t="s">
        <v>229</v>
      </c>
      <c r="RN668" s="2" t="s">
        <v>229</v>
      </c>
      <c r="RO668" s="2" t="s">
        <v>229</v>
      </c>
      <c r="RP668" s="2" t="s">
        <v>229</v>
      </c>
      <c r="RQ668" s="2" t="s">
        <v>229</v>
      </c>
      <c r="RR668" s="2" t="s">
        <v>229</v>
      </c>
      <c r="RS668" s="4"/>
      <c r="RT668" s="8"/>
      <c r="RU668" s="4"/>
      <c r="RV668" s="8"/>
      <c r="RW668" s="7"/>
      <c r="RX668" s="7"/>
      <c r="RY668" s="2" t="s">
        <v>239</v>
      </c>
      <c r="RZ668" s="2" t="s">
        <v>275</v>
      </c>
      <c r="SA668" s="2" t="s">
        <v>755</v>
      </c>
      <c r="SB668" s="2" t="s">
        <v>1854</v>
      </c>
      <c r="SC668" s="2" t="s">
        <v>241</v>
      </c>
      <c r="SD668" s="2" t="s">
        <v>229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</row>
    <row r="669">
      <c r="A669" s="2" t="s">
        <v>4514</v>
      </c>
      <c r="B669" s="2" t="s">
        <v>216</v>
      </c>
      <c r="C669" s="2" t="s">
        <v>4252</v>
      </c>
      <c r="D669" s="2" t="s">
        <v>218</v>
      </c>
      <c r="E669" s="2" t="s">
        <v>219</v>
      </c>
      <c r="F669" s="2" t="s">
        <v>4515</v>
      </c>
      <c r="G669" s="2" t="s">
        <v>1002</v>
      </c>
      <c r="H669" s="2" t="s">
        <v>4516</v>
      </c>
      <c r="I669" s="2" t="s">
        <v>1434</v>
      </c>
      <c r="J669" s="2" t="s">
        <v>224</v>
      </c>
      <c r="K669" s="2" t="s">
        <v>481</v>
      </c>
      <c r="L669" s="3">
        <v>25</v>
      </c>
      <c r="M669" s="3">
        <v>26.24</v>
      </c>
      <c r="N669" s="3">
        <v>49.99</v>
      </c>
      <c r="O669" s="2" t="s">
        <v>2130</v>
      </c>
      <c r="P669" s="2" t="s">
        <v>964</v>
      </c>
      <c r="Q669" s="2" t="s">
        <v>228</v>
      </c>
      <c r="R669" s="2" t="s">
        <v>229</v>
      </c>
      <c r="S669" s="2" t="s">
        <v>4517</v>
      </c>
      <c r="T669" s="2" t="s">
        <v>229</v>
      </c>
      <c r="U669" s="2" t="s">
        <v>232</v>
      </c>
      <c r="V669" s="2" t="s">
        <v>2255</v>
      </c>
      <c r="W669" s="2" t="s">
        <v>1437</v>
      </c>
      <c r="X669" s="2" t="s">
        <v>229</v>
      </c>
      <c r="Y669" s="2" t="s">
        <v>4518</v>
      </c>
      <c r="Z669" s="4"/>
      <c r="AA669" s="4">
        <f>=ROUNDDOWN({0},0)</f>
      </c>
      <c r="AB669" s="5"/>
      <c r="AC669" s="2" t="s">
        <v>229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229</v>
      </c>
      <c r="BM669" s="7"/>
      <c r="BN669" s="7"/>
      <c r="BO669" s="4"/>
      <c r="BP669" s="8"/>
      <c r="BQ669" s="4"/>
      <c r="BR669" s="8"/>
      <c r="BS669" s="7"/>
      <c r="BT669" s="7"/>
      <c r="BU669" s="2" t="s">
        <v>239</v>
      </c>
      <c r="BV669" s="2" t="s">
        <v>275</v>
      </c>
      <c r="BW669" s="2" t="s">
        <v>229</v>
      </c>
      <c r="BX669" s="2" t="s">
        <v>1719</v>
      </c>
      <c r="BY669" s="2" t="s">
        <v>241</v>
      </c>
      <c r="BZ669" s="2" t="s">
        <v>229</v>
      </c>
      <c r="CA669" s="4"/>
      <c r="CB669" s="8"/>
      <c r="CC669" s="4"/>
      <c r="CD669" s="8"/>
      <c r="CE669" s="7"/>
      <c r="CF669" s="7"/>
      <c r="CG669" s="2" t="s">
        <v>239</v>
      </c>
      <c r="CH669" s="2" t="s">
        <v>275</v>
      </c>
      <c r="CI669" s="2" t="s">
        <v>1557</v>
      </c>
      <c r="CJ669" s="2" t="s">
        <v>1930</v>
      </c>
      <c r="CK669" s="2" t="s">
        <v>241</v>
      </c>
      <c r="CL669" s="2" t="s">
        <v>229</v>
      </c>
      <c r="CM669" s="4"/>
      <c r="CN669" s="8"/>
      <c r="CO669" s="4"/>
      <c r="CP669" s="8"/>
      <c r="CQ669" s="7"/>
      <c r="CR669" s="7"/>
      <c r="CS669" s="2" t="s">
        <v>239</v>
      </c>
      <c r="CT669" s="2" t="s">
        <v>275</v>
      </c>
      <c r="CU669" s="2" t="s">
        <v>1148</v>
      </c>
      <c r="CV669" s="2" t="s">
        <v>2409</v>
      </c>
      <c r="CW669" s="2" t="s">
        <v>241</v>
      </c>
      <c r="CX669" s="2" t="s">
        <v>229</v>
      </c>
      <c r="CY669" s="4"/>
      <c r="CZ669" s="8"/>
      <c r="DA669" s="4"/>
      <c r="DB669" s="8"/>
      <c r="DC669" s="7"/>
      <c r="DD669" s="7"/>
      <c r="DE669" s="2" t="s">
        <v>239</v>
      </c>
      <c r="DF669" s="2" t="s">
        <v>275</v>
      </c>
      <c r="DG669" s="2" t="s">
        <v>1148</v>
      </c>
      <c r="DH669" s="2" t="s">
        <v>2019</v>
      </c>
      <c r="DI669" s="2" t="s">
        <v>241</v>
      </c>
      <c r="DJ669" s="2" t="s">
        <v>229</v>
      </c>
      <c r="DK669" s="4"/>
      <c r="DL669" s="8"/>
      <c r="DM669" s="4"/>
      <c r="DN669" s="8"/>
      <c r="DO669" s="7"/>
      <c r="DP669" s="7"/>
      <c r="DQ669" s="2" t="s">
        <v>239</v>
      </c>
      <c r="DR669" s="2" t="s">
        <v>275</v>
      </c>
      <c r="DS669" s="2" t="s">
        <v>1148</v>
      </c>
      <c r="DT669" s="2" t="s">
        <v>3447</v>
      </c>
      <c r="DU669" s="2" t="s">
        <v>241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1106</v>
      </c>
      <c r="ED669" s="2" t="s">
        <v>275</v>
      </c>
      <c r="EE669" s="2" t="s">
        <v>229</v>
      </c>
      <c r="EF669" s="2" t="s">
        <v>229</v>
      </c>
      <c r="EG669" s="2" t="s">
        <v>241</v>
      </c>
      <c r="EH669" s="2" t="s">
        <v>229</v>
      </c>
      <c r="EI669" s="4"/>
      <c r="EJ669" s="8"/>
      <c r="EK669" s="4"/>
      <c r="EL669" s="8"/>
      <c r="EM669" s="7"/>
      <c r="EN669" s="7"/>
      <c r="EO669" s="2" t="s">
        <v>239</v>
      </c>
      <c r="EP669" s="2" t="s">
        <v>275</v>
      </c>
      <c r="EQ669" s="2" t="s">
        <v>2060</v>
      </c>
      <c r="ER669" s="2" t="s">
        <v>2907</v>
      </c>
      <c r="ES669" s="2" t="s">
        <v>241</v>
      </c>
      <c r="ET669" s="2" t="s">
        <v>229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275</v>
      </c>
      <c r="FC669" s="2" t="s">
        <v>1947</v>
      </c>
      <c r="FD669" s="2" t="s">
        <v>2084</v>
      </c>
      <c r="FE669" s="2" t="s">
        <v>241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275</v>
      </c>
      <c r="FO669" s="2" t="s">
        <v>1148</v>
      </c>
      <c r="FP669" s="2" t="s">
        <v>1897</v>
      </c>
      <c r="FQ669" s="2" t="s">
        <v>241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229</v>
      </c>
      <c r="FZ669" s="2" t="s">
        <v>229</v>
      </c>
      <c r="GA669" s="2" t="s">
        <v>229</v>
      </c>
      <c r="GB669" s="2" t="s">
        <v>229</v>
      </c>
      <c r="GC669" s="2" t="s">
        <v>229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239</v>
      </c>
      <c r="GL669" s="2" t="s">
        <v>275</v>
      </c>
      <c r="GM669" s="2" t="s">
        <v>1987</v>
      </c>
      <c r="GN669" s="2" t="s">
        <v>2231</v>
      </c>
      <c r="GO669" s="2" t="s">
        <v>241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281</v>
      </c>
      <c r="GX669" s="2" t="s">
        <v>275</v>
      </c>
      <c r="GY669" s="2" t="s">
        <v>229</v>
      </c>
      <c r="GZ669" s="2" t="s">
        <v>229</v>
      </c>
      <c r="HA669" s="2" t="s">
        <v>241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239</v>
      </c>
      <c r="HJ669" s="2" t="s">
        <v>275</v>
      </c>
      <c r="HK669" s="2" t="s">
        <v>1557</v>
      </c>
      <c r="HL669" s="2" t="s">
        <v>1722</v>
      </c>
      <c r="HM669" s="2" t="s">
        <v>241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229</v>
      </c>
      <c r="HV669" s="2" t="s">
        <v>229</v>
      </c>
      <c r="HW669" s="2" t="s">
        <v>229</v>
      </c>
      <c r="HX669" s="2" t="s">
        <v>229</v>
      </c>
      <c r="HY669" s="2" t="s">
        <v>229</v>
      </c>
      <c r="HZ669" s="2" t="s">
        <v>229</v>
      </c>
      <c r="IA669" s="4"/>
      <c r="IB669" s="8"/>
      <c r="IC669" s="4"/>
      <c r="ID669" s="8"/>
      <c r="IE669" s="7"/>
      <c r="IF669" s="7"/>
      <c r="IG669" s="2" t="s">
        <v>266</v>
      </c>
      <c r="IH669" s="2" t="s">
        <v>275</v>
      </c>
      <c r="II669" s="2" t="s">
        <v>229</v>
      </c>
      <c r="IJ669" s="2" t="s">
        <v>229</v>
      </c>
      <c r="IK669" s="2" t="s">
        <v>241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272</v>
      </c>
      <c r="IT669" s="2" t="s">
        <v>226</v>
      </c>
      <c r="IU669" s="2" t="s">
        <v>229</v>
      </c>
      <c r="IV669" s="2" t="s">
        <v>229</v>
      </c>
      <c r="IW669" s="2" t="s">
        <v>241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229</v>
      </c>
      <c r="JF669" s="2" t="s">
        <v>229</v>
      </c>
      <c r="JG669" s="2" t="s">
        <v>229</v>
      </c>
      <c r="JH669" s="2" t="s">
        <v>229</v>
      </c>
      <c r="JI669" s="2" t="s">
        <v>229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229</v>
      </c>
      <c r="JR669" s="2" t="s">
        <v>229</v>
      </c>
      <c r="JS669" s="2" t="s">
        <v>229</v>
      </c>
      <c r="JT669" s="2" t="s">
        <v>229</v>
      </c>
      <c r="JU669" s="2" t="s">
        <v>229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281</v>
      </c>
      <c r="KD669" s="2" t="s">
        <v>275</v>
      </c>
      <c r="KE669" s="2" t="s">
        <v>229</v>
      </c>
      <c r="KF669" s="2" t="s">
        <v>229</v>
      </c>
      <c r="KG669" s="2" t="s">
        <v>241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229</v>
      </c>
      <c r="KP669" s="2" t="s">
        <v>229</v>
      </c>
      <c r="KQ669" s="2" t="s">
        <v>229</v>
      </c>
      <c r="KR669" s="2" t="s">
        <v>229</v>
      </c>
      <c r="KS669" s="2" t="s">
        <v>229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239</v>
      </c>
      <c r="LB669" s="2" t="s">
        <v>275</v>
      </c>
      <c r="LC669" s="2" t="s">
        <v>1148</v>
      </c>
      <c r="LD669" s="2" t="s">
        <v>739</v>
      </c>
      <c r="LE669" s="2" t="s">
        <v>241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229</v>
      </c>
      <c r="LN669" s="2" t="s">
        <v>229</v>
      </c>
      <c r="LO669" s="2" t="s">
        <v>229</v>
      </c>
      <c r="LP669" s="2" t="s">
        <v>229</v>
      </c>
      <c r="LQ669" s="2" t="s">
        <v>229</v>
      </c>
      <c r="LR669" s="2" t="s">
        <v>229</v>
      </c>
      <c r="LS669" s="4"/>
      <c r="LT669" s="8"/>
      <c r="LU669" s="4"/>
      <c r="LV669" s="8"/>
      <c r="LW669" s="7"/>
      <c r="LX669" s="7"/>
      <c r="LY669" s="2" t="s">
        <v>239</v>
      </c>
      <c r="LZ669" s="2" t="s">
        <v>275</v>
      </c>
      <c r="MA669" s="2" t="s">
        <v>690</v>
      </c>
      <c r="MB669" s="2" t="s">
        <v>778</v>
      </c>
      <c r="MC669" s="2" t="s">
        <v>241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229</v>
      </c>
      <c r="ML669" s="2" t="s">
        <v>229</v>
      </c>
      <c r="MM669" s="2" t="s">
        <v>229</v>
      </c>
      <c r="MN669" s="2" t="s">
        <v>229</v>
      </c>
      <c r="MO669" s="2" t="s">
        <v>229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229</v>
      </c>
      <c r="MY669" s="2" t="s">
        <v>229</v>
      </c>
      <c r="MZ669" s="2" t="s">
        <v>229</v>
      </c>
      <c r="NA669" s="2" t="s">
        <v>229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239</v>
      </c>
      <c r="NJ669" s="2" t="s">
        <v>275</v>
      </c>
      <c r="NK669" s="2" t="s">
        <v>1165</v>
      </c>
      <c r="NL669" s="2" t="s">
        <v>4519</v>
      </c>
      <c r="NM669" s="2" t="s">
        <v>241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272</v>
      </c>
      <c r="NV669" s="2" t="s">
        <v>275</v>
      </c>
      <c r="NW669" s="2" t="s">
        <v>229</v>
      </c>
      <c r="NX669" s="2" t="s">
        <v>229</v>
      </c>
      <c r="NY669" s="2" t="s">
        <v>241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229</v>
      </c>
      <c r="OH669" s="2" t="s">
        <v>229</v>
      </c>
      <c r="OI669" s="2" t="s">
        <v>229</v>
      </c>
      <c r="OJ669" s="2" t="s">
        <v>229</v>
      </c>
      <c r="OK669" s="2" t="s">
        <v>229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229</v>
      </c>
      <c r="OT669" s="2" t="s">
        <v>229</v>
      </c>
      <c r="OU669" s="2" t="s">
        <v>229</v>
      </c>
      <c r="OV669" s="2" t="s">
        <v>229</v>
      </c>
      <c r="OW669" s="2" t="s">
        <v>229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229</v>
      </c>
      <c r="PF669" s="2" t="s">
        <v>229</v>
      </c>
      <c r="PG669" s="2" t="s">
        <v>229</v>
      </c>
      <c r="PH669" s="2" t="s">
        <v>229</v>
      </c>
      <c r="PI669" s="2" t="s">
        <v>229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239</v>
      </c>
      <c r="PR669" s="2" t="s">
        <v>275</v>
      </c>
      <c r="PS669" s="2" t="s">
        <v>785</v>
      </c>
      <c r="PT669" s="2" t="s">
        <v>3990</v>
      </c>
      <c r="PU669" s="2" t="s">
        <v>241</v>
      </c>
      <c r="PV669" s="2" t="s">
        <v>229</v>
      </c>
      <c r="PW669" s="4"/>
      <c r="PX669" s="8"/>
      <c r="PY669" s="4"/>
      <c r="PZ669" s="8"/>
      <c r="QA669" s="7"/>
      <c r="QB669" s="7"/>
      <c r="QC669" s="2" t="s">
        <v>281</v>
      </c>
      <c r="QD669" s="2" t="s">
        <v>275</v>
      </c>
      <c r="QE669" s="2" t="s">
        <v>229</v>
      </c>
      <c r="QF669" s="2" t="s">
        <v>229</v>
      </c>
      <c r="QG669" s="2" t="s">
        <v>241</v>
      </c>
      <c r="QH669" s="2" t="s">
        <v>229</v>
      </c>
      <c r="QI669" s="4"/>
      <c r="QJ669" s="8"/>
      <c r="QK669" s="4"/>
      <c r="QL669" s="8"/>
      <c r="QM669" s="7"/>
      <c r="QN669" s="7"/>
      <c r="QO669" s="2" t="s">
        <v>229</v>
      </c>
      <c r="QP669" s="2" t="s">
        <v>229</v>
      </c>
      <c r="QQ669" s="2" t="s">
        <v>229</v>
      </c>
      <c r="QR669" s="2" t="s">
        <v>229</v>
      </c>
      <c r="QS669" s="2" t="s">
        <v>229</v>
      </c>
      <c r="QT669" s="2" t="s">
        <v>229</v>
      </c>
      <c r="QU669" s="4"/>
      <c r="QV669" s="8"/>
      <c r="QW669" s="4"/>
      <c r="QX669" s="8"/>
      <c r="QY669" s="7"/>
      <c r="QZ669" s="7"/>
      <c r="RA669" s="2" t="s">
        <v>272</v>
      </c>
      <c r="RB669" s="2" t="s">
        <v>275</v>
      </c>
      <c r="RC669" s="2" t="s">
        <v>229</v>
      </c>
      <c r="RD669" s="2" t="s">
        <v>229</v>
      </c>
      <c r="RE669" s="2" t="s">
        <v>241</v>
      </c>
      <c r="RF669" s="2" t="s">
        <v>229</v>
      </c>
      <c r="RG669" s="4"/>
      <c r="RH669" s="8"/>
      <c r="RI669" s="4"/>
      <c r="RJ669" s="8"/>
      <c r="RK669" s="7"/>
      <c r="RL669" s="7"/>
      <c r="RM669" s="2" t="s">
        <v>229</v>
      </c>
      <c r="RN669" s="2" t="s">
        <v>229</v>
      </c>
      <c r="RO669" s="2" t="s">
        <v>229</v>
      </c>
      <c r="RP669" s="2" t="s">
        <v>229</v>
      </c>
      <c r="RQ669" s="2" t="s">
        <v>229</v>
      </c>
      <c r="RR669" s="2" t="s">
        <v>229</v>
      </c>
      <c r="RS669" s="4"/>
      <c r="RT669" s="8"/>
      <c r="RU669" s="4"/>
      <c r="RV669" s="8"/>
      <c r="RW669" s="7"/>
      <c r="RX669" s="7"/>
      <c r="RY669" s="2" t="s">
        <v>239</v>
      </c>
      <c r="RZ669" s="2" t="s">
        <v>275</v>
      </c>
      <c r="SA669" s="2" t="s">
        <v>755</v>
      </c>
      <c r="SB669" s="2" t="s">
        <v>692</v>
      </c>
      <c r="SC669" s="2" t="s">
        <v>241</v>
      </c>
      <c r="SD669" s="2" t="s">
        <v>229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</row>
    <row r="670">
      <c r="A670" s="2" t="s">
        <v>4520</v>
      </c>
      <c r="B670" s="2" t="s">
        <v>216</v>
      </c>
      <c r="C670" s="2" t="s">
        <v>4252</v>
      </c>
      <c r="D670" s="2" t="s">
        <v>218</v>
      </c>
      <c r="E670" s="2" t="s">
        <v>219</v>
      </c>
      <c r="F670" s="2" t="s">
        <v>4521</v>
      </c>
      <c r="G670" s="2" t="s">
        <v>4522</v>
      </c>
      <c r="H670" s="2" t="s">
        <v>4523</v>
      </c>
      <c r="I670" s="2" t="s">
        <v>1434</v>
      </c>
      <c r="J670" s="2" t="s">
        <v>224</v>
      </c>
      <c r="K670" s="2" t="s">
        <v>617</v>
      </c>
      <c r="L670" s="3">
        <v>32.5</v>
      </c>
      <c r="M670" s="3">
        <v>34.13</v>
      </c>
      <c r="N670" s="3">
        <v>59.99</v>
      </c>
      <c r="O670" s="2" t="s">
        <v>963</v>
      </c>
      <c r="P670" s="2" t="s">
        <v>964</v>
      </c>
      <c r="Q670" s="2" t="s">
        <v>228</v>
      </c>
      <c r="R670" s="2" t="s">
        <v>229</v>
      </c>
      <c r="S670" s="2" t="s">
        <v>4524</v>
      </c>
      <c r="T670" s="2" t="s">
        <v>229</v>
      </c>
      <c r="U670" s="2" t="s">
        <v>232</v>
      </c>
      <c r="V670" s="2" t="s">
        <v>1524</v>
      </c>
      <c r="W670" s="2" t="s">
        <v>1143</v>
      </c>
      <c r="X670" s="2" t="s">
        <v>1009</v>
      </c>
      <c r="Y670" s="2" t="s">
        <v>1144</v>
      </c>
      <c r="Z670" s="4"/>
      <c r="AA670" s="4">
        <f>=ROUNDDOWN({0},0)</f>
      </c>
      <c r="AB670" s="5"/>
      <c r="AC670" s="2" t="s">
        <v>229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229</v>
      </c>
      <c r="AW670" s="8" t="s">
        <v>229</v>
      </c>
      <c r="AX670" s="4" t="s">
        <v>229</v>
      </c>
      <c r="AY670" s="8" t="s">
        <v>229</v>
      </c>
      <c r="AZ670" s="7" t="s">
        <v>229</v>
      </c>
      <c r="BA670" s="7" t="s">
        <v>229</v>
      </c>
      <c r="BB670" s="7"/>
      <c r="BC670" s="4" t="s">
        <v>229</v>
      </c>
      <c r="BD670" s="8" t="s">
        <v>229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/>
      <c r="BJ670" s="4"/>
      <c r="BK670" s="8"/>
      <c r="BL670" s="2" t="s">
        <v>229</v>
      </c>
      <c r="BM670" s="7"/>
      <c r="BN670" s="7"/>
      <c r="BO670" s="4"/>
      <c r="BP670" s="8"/>
      <c r="BQ670" s="4"/>
      <c r="BR670" s="8"/>
      <c r="BS670" s="7"/>
      <c r="BT670" s="7"/>
      <c r="BU670" s="2" t="s">
        <v>239</v>
      </c>
      <c r="BV670" s="2" t="s">
        <v>275</v>
      </c>
      <c r="BW670" s="2" t="s">
        <v>229</v>
      </c>
      <c r="BX670" s="2" t="s">
        <v>2410</v>
      </c>
      <c r="BY670" s="2" t="s">
        <v>241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239</v>
      </c>
      <c r="CH670" s="2" t="s">
        <v>275</v>
      </c>
      <c r="CI670" s="2" t="s">
        <v>1148</v>
      </c>
      <c r="CJ670" s="2" t="s">
        <v>1220</v>
      </c>
      <c r="CK670" s="2" t="s">
        <v>241</v>
      </c>
      <c r="CL670" s="2" t="s">
        <v>229</v>
      </c>
      <c r="CM670" s="4"/>
      <c r="CN670" s="8"/>
      <c r="CO670" s="4"/>
      <c r="CP670" s="8"/>
      <c r="CQ670" s="7"/>
      <c r="CR670" s="7"/>
      <c r="CS670" s="2" t="s">
        <v>239</v>
      </c>
      <c r="CT670" s="2" t="s">
        <v>275</v>
      </c>
      <c r="CU670" s="2" t="s">
        <v>1148</v>
      </c>
      <c r="CV670" s="2" t="s">
        <v>1151</v>
      </c>
      <c r="CW670" s="2" t="s">
        <v>241</v>
      </c>
      <c r="CX670" s="2" t="s">
        <v>229</v>
      </c>
      <c r="CY670" s="4"/>
      <c r="CZ670" s="8"/>
      <c r="DA670" s="4"/>
      <c r="DB670" s="8"/>
      <c r="DC670" s="7"/>
      <c r="DD670" s="7"/>
      <c r="DE670" s="2" t="s">
        <v>239</v>
      </c>
      <c r="DF670" s="2" t="s">
        <v>275</v>
      </c>
      <c r="DG670" s="2" t="s">
        <v>1148</v>
      </c>
      <c r="DH670" s="2" t="s">
        <v>1205</v>
      </c>
      <c r="DI670" s="2" t="s">
        <v>241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239</v>
      </c>
      <c r="DR670" s="2" t="s">
        <v>275</v>
      </c>
      <c r="DS670" s="2" t="s">
        <v>1148</v>
      </c>
      <c r="DT670" s="2" t="s">
        <v>4415</v>
      </c>
      <c r="DU670" s="2" t="s">
        <v>241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1106</v>
      </c>
      <c r="ED670" s="2" t="s">
        <v>275</v>
      </c>
      <c r="EE670" s="2" t="s">
        <v>229</v>
      </c>
      <c r="EF670" s="2" t="s">
        <v>229</v>
      </c>
      <c r="EG670" s="2" t="s">
        <v>241</v>
      </c>
      <c r="EH670" s="2" t="s">
        <v>229</v>
      </c>
      <c r="EI670" s="4"/>
      <c r="EJ670" s="8"/>
      <c r="EK670" s="4"/>
      <c r="EL670" s="8"/>
      <c r="EM670" s="7"/>
      <c r="EN670" s="7"/>
      <c r="EO670" s="2" t="s">
        <v>239</v>
      </c>
      <c r="EP670" s="2" t="s">
        <v>275</v>
      </c>
      <c r="EQ670" s="2" t="s">
        <v>1148</v>
      </c>
      <c r="ER670" s="2" t="s">
        <v>4525</v>
      </c>
      <c r="ES670" s="2" t="s">
        <v>241</v>
      </c>
      <c r="ET670" s="2" t="s">
        <v>229</v>
      </c>
      <c r="EU670" s="4"/>
      <c r="EV670" s="8"/>
      <c r="EW670" s="4"/>
      <c r="EX670" s="8"/>
      <c r="EY670" s="7"/>
      <c r="EZ670" s="7"/>
      <c r="FA670" s="2" t="s">
        <v>239</v>
      </c>
      <c r="FB670" s="2" t="s">
        <v>275</v>
      </c>
      <c r="FC670" s="2" t="s">
        <v>1148</v>
      </c>
      <c r="FD670" s="2" t="s">
        <v>1798</v>
      </c>
      <c r="FE670" s="2" t="s">
        <v>241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275</v>
      </c>
      <c r="FO670" s="2" t="s">
        <v>1148</v>
      </c>
      <c r="FP670" s="2" t="s">
        <v>1606</v>
      </c>
      <c r="FQ670" s="2" t="s">
        <v>241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229</v>
      </c>
      <c r="FZ670" s="2" t="s">
        <v>229</v>
      </c>
      <c r="GA670" s="2" t="s">
        <v>229</v>
      </c>
      <c r="GB670" s="2" t="s">
        <v>229</v>
      </c>
      <c r="GC670" s="2" t="s">
        <v>229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272</v>
      </c>
      <c r="GL670" s="2" t="s">
        <v>275</v>
      </c>
      <c r="GM670" s="2" t="s">
        <v>229</v>
      </c>
      <c r="GN670" s="2" t="s">
        <v>229</v>
      </c>
      <c r="GO670" s="2" t="s">
        <v>241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281</v>
      </c>
      <c r="GX670" s="2" t="s">
        <v>275</v>
      </c>
      <c r="GY670" s="2" t="s">
        <v>229</v>
      </c>
      <c r="GZ670" s="2" t="s">
        <v>229</v>
      </c>
      <c r="HA670" s="2" t="s">
        <v>241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239</v>
      </c>
      <c r="HJ670" s="2" t="s">
        <v>275</v>
      </c>
      <c r="HK670" s="2" t="s">
        <v>1148</v>
      </c>
      <c r="HL670" s="2" t="s">
        <v>3470</v>
      </c>
      <c r="HM670" s="2" t="s">
        <v>241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272</v>
      </c>
      <c r="HV670" s="2" t="s">
        <v>275</v>
      </c>
      <c r="HW670" s="2" t="s">
        <v>229</v>
      </c>
      <c r="HX670" s="2" t="s">
        <v>229</v>
      </c>
      <c r="HY670" s="2" t="s">
        <v>241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266</v>
      </c>
      <c r="IH670" s="2" t="s">
        <v>275</v>
      </c>
      <c r="II670" s="2" t="s">
        <v>229</v>
      </c>
      <c r="IJ670" s="2" t="s">
        <v>229</v>
      </c>
      <c r="IK670" s="2" t="s">
        <v>241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272</v>
      </c>
      <c r="IT670" s="2" t="s">
        <v>275</v>
      </c>
      <c r="IU670" s="2" t="s">
        <v>229</v>
      </c>
      <c r="IV670" s="2" t="s">
        <v>229</v>
      </c>
      <c r="IW670" s="2" t="s">
        <v>241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229</v>
      </c>
      <c r="JF670" s="2" t="s">
        <v>229</v>
      </c>
      <c r="JG670" s="2" t="s">
        <v>229</v>
      </c>
      <c r="JH670" s="2" t="s">
        <v>229</v>
      </c>
      <c r="JI670" s="2" t="s">
        <v>229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229</v>
      </c>
      <c r="JR670" s="2" t="s">
        <v>229</v>
      </c>
      <c r="JS670" s="2" t="s">
        <v>229</v>
      </c>
      <c r="JT670" s="2" t="s">
        <v>229</v>
      </c>
      <c r="JU670" s="2" t="s">
        <v>229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272</v>
      </c>
      <c r="KD670" s="2" t="s">
        <v>275</v>
      </c>
      <c r="KE670" s="2" t="s">
        <v>229</v>
      </c>
      <c r="KF670" s="2" t="s">
        <v>229</v>
      </c>
      <c r="KG670" s="2" t="s">
        <v>241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272</v>
      </c>
      <c r="KP670" s="2" t="s">
        <v>226</v>
      </c>
      <c r="KQ670" s="2" t="s">
        <v>229</v>
      </c>
      <c r="KR670" s="2" t="s">
        <v>229</v>
      </c>
      <c r="KS670" s="2" t="s">
        <v>241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239</v>
      </c>
      <c r="LB670" s="2" t="s">
        <v>275</v>
      </c>
      <c r="LC670" s="2" t="s">
        <v>720</v>
      </c>
      <c r="LD670" s="2" t="s">
        <v>229</v>
      </c>
      <c r="LE670" s="2" t="s">
        <v>241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229</v>
      </c>
      <c r="LN670" s="2" t="s">
        <v>229</v>
      </c>
      <c r="LO670" s="2" t="s">
        <v>229</v>
      </c>
      <c r="LP670" s="2" t="s">
        <v>229</v>
      </c>
      <c r="LQ670" s="2" t="s">
        <v>229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239</v>
      </c>
      <c r="LZ670" s="2" t="s">
        <v>275</v>
      </c>
      <c r="MA670" s="2" t="s">
        <v>1600</v>
      </c>
      <c r="MB670" s="2" t="s">
        <v>229</v>
      </c>
      <c r="MC670" s="2" t="s">
        <v>241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272</v>
      </c>
      <c r="ML670" s="2" t="s">
        <v>275</v>
      </c>
      <c r="MM670" s="2" t="s">
        <v>229</v>
      </c>
      <c r="MN670" s="2" t="s">
        <v>229</v>
      </c>
      <c r="MO670" s="2" t="s">
        <v>241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272</v>
      </c>
      <c r="MX670" s="2" t="s">
        <v>275</v>
      </c>
      <c r="MY670" s="2" t="s">
        <v>2447</v>
      </c>
      <c r="MZ670" s="2" t="s">
        <v>229</v>
      </c>
      <c r="NA670" s="2" t="s">
        <v>241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239</v>
      </c>
      <c r="NJ670" s="2" t="s">
        <v>275</v>
      </c>
      <c r="NK670" s="2" t="s">
        <v>1165</v>
      </c>
      <c r="NL670" s="2" t="s">
        <v>1220</v>
      </c>
      <c r="NM670" s="2" t="s">
        <v>241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272</v>
      </c>
      <c r="NV670" s="2" t="s">
        <v>275</v>
      </c>
      <c r="NW670" s="2" t="s">
        <v>229</v>
      </c>
      <c r="NX670" s="2" t="s">
        <v>229</v>
      </c>
      <c r="NY670" s="2" t="s">
        <v>241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229</v>
      </c>
      <c r="OH670" s="2" t="s">
        <v>229</v>
      </c>
      <c r="OI670" s="2" t="s">
        <v>229</v>
      </c>
      <c r="OJ670" s="2" t="s">
        <v>229</v>
      </c>
      <c r="OK670" s="2" t="s">
        <v>229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229</v>
      </c>
      <c r="OT670" s="2" t="s">
        <v>229</v>
      </c>
      <c r="OU670" s="2" t="s">
        <v>229</v>
      </c>
      <c r="OV670" s="2" t="s">
        <v>229</v>
      </c>
      <c r="OW670" s="2" t="s">
        <v>229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229</v>
      </c>
      <c r="PF670" s="2" t="s">
        <v>229</v>
      </c>
      <c r="PG670" s="2" t="s">
        <v>229</v>
      </c>
      <c r="PH670" s="2" t="s">
        <v>229</v>
      </c>
      <c r="PI670" s="2" t="s">
        <v>229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1106</v>
      </c>
      <c r="PR670" s="2" t="s">
        <v>275</v>
      </c>
      <c r="PS670" s="2" t="s">
        <v>229</v>
      </c>
      <c r="PT670" s="2" t="s">
        <v>229</v>
      </c>
      <c r="PU670" s="2" t="s">
        <v>241</v>
      </c>
      <c r="PV670" s="2" t="s">
        <v>229</v>
      </c>
      <c r="PW670" s="4"/>
      <c r="PX670" s="8"/>
      <c r="PY670" s="4"/>
      <c r="PZ670" s="8"/>
      <c r="QA670" s="7"/>
      <c r="QB670" s="7"/>
      <c r="QC670" s="2" t="s">
        <v>281</v>
      </c>
      <c r="QD670" s="2" t="s">
        <v>275</v>
      </c>
      <c r="QE670" s="2" t="s">
        <v>229</v>
      </c>
      <c r="QF670" s="2" t="s">
        <v>229</v>
      </c>
      <c r="QG670" s="2" t="s">
        <v>241</v>
      </c>
      <c r="QH670" s="2" t="s">
        <v>229</v>
      </c>
      <c r="QI670" s="4"/>
      <c r="QJ670" s="8"/>
      <c r="QK670" s="4"/>
      <c r="QL670" s="8"/>
      <c r="QM670" s="7"/>
      <c r="QN670" s="7"/>
      <c r="QO670" s="2" t="s">
        <v>229</v>
      </c>
      <c r="QP670" s="2" t="s">
        <v>229</v>
      </c>
      <c r="QQ670" s="2" t="s">
        <v>229</v>
      </c>
      <c r="QR670" s="2" t="s">
        <v>229</v>
      </c>
      <c r="QS670" s="2" t="s">
        <v>229</v>
      </c>
      <c r="QT670" s="2" t="s">
        <v>229</v>
      </c>
      <c r="QU670" s="4"/>
      <c r="QV670" s="8"/>
      <c r="QW670" s="4"/>
      <c r="QX670" s="8"/>
      <c r="QY670" s="7"/>
      <c r="QZ670" s="7"/>
      <c r="RA670" s="2" t="s">
        <v>272</v>
      </c>
      <c r="RB670" s="2" t="s">
        <v>275</v>
      </c>
      <c r="RC670" s="2" t="s">
        <v>229</v>
      </c>
      <c r="RD670" s="2" t="s">
        <v>229</v>
      </c>
      <c r="RE670" s="2" t="s">
        <v>241</v>
      </c>
      <c r="RF670" s="2" t="s">
        <v>229</v>
      </c>
      <c r="RG670" s="4"/>
      <c r="RH670" s="8"/>
      <c r="RI670" s="4"/>
      <c r="RJ670" s="8"/>
      <c r="RK670" s="7"/>
      <c r="RL670" s="7"/>
      <c r="RM670" s="2" t="s">
        <v>229</v>
      </c>
      <c r="RN670" s="2" t="s">
        <v>229</v>
      </c>
      <c r="RO670" s="2" t="s">
        <v>229</v>
      </c>
      <c r="RP670" s="2" t="s">
        <v>229</v>
      </c>
      <c r="RQ670" s="2" t="s">
        <v>229</v>
      </c>
      <c r="RR670" s="2" t="s">
        <v>229</v>
      </c>
      <c r="RS670" s="4"/>
      <c r="RT670" s="8"/>
      <c r="RU670" s="4"/>
      <c r="RV670" s="8"/>
      <c r="RW670" s="7"/>
      <c r="RX670" s="7"/>
      <c r="RY670" s="2" t="s">
        <v>239</v>
      </c>
      <c r="RZ670" s="2" t="s">
        <v>275</v>
      </c>
      <c r="SA670" s="2" t="s">
        <v>755</v>
      </c>
      <c r="SB670" s="2" t="s">
        <v>720</v>
      </c>
      <c r="SC670" s="2" t="s">
        <v>241</v>
      </c>
      <c r="SD670" s="2" t="s">
        <v>229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</row>
    <row r="671">
      <c r="A671" s="2" t="s">
        <v>4526</v>
      </c>
      <c r="B671" s="2" t="s">
        <v>216</v>
      </c>
      <c r="C671" s="2" t="s">
        <v>4252</v>
      </c>
      <c r="D671" s="2" t="s">
        <v>218</v>
      </c>
      <c r="E671" s="2" t="s">
        <v>219</v>
      </c>
      <c r="F671" s="2" t="s">
        <v>4521</v>
      </c>
      <c r="G671" s="2" t="s">
        <v>4522</v>
      </c>
      <c r="H671" s="2" t="s">
        <v>4523</v>
      </c>
      <c r="I671" s="2" t="s">
        <v>1434</v>
      </c>
      <c r="J671" s="2" t="s">
        <v>4527</v>
      </c>
      <c r="K671" s="2" t="s">
        <v>617</v>
      </c>
      <c r="L671" s="3">
        <v>40</v>
      </c>
      <c r="M671" s="3">
        <v>41.79</v>
      </c>
      <c r="N671" s="3">
        <v>79.99</v>
      </c>
      <c r="O671" s="2" t="s">
        <v>2130</v>
      </c>
      <c r="P671" s="2" t="s">
        <v>964</v>
      </c>
      <c r="Q671" s="2" t="s">
        <v>228</v>
      </c>
      <c r="R671" s="2" t="s">
        <v>229</v>
      </c>
      <c r="S671" s="2" t="s">
        <v>4524</v>
      </c>
      <c r="T671" s="2" t="s">
        <v>229</v>
      </c>
      <c r="U671" s="2" t="s">
        <v>286</v>
      </c>
      <c r="V671" s="2" t="s">
        <v>1524</v>
      </c>
      <c r="W671" s="2" t="s">
        <v>1143</v>
      </c>
      <c r="X671" s="2" t="s">
        <v>1009</v>
      </c>
      <c r="Y671" s="2" t="s">
        <v>1144</v>
      </c>
      <c r="Z671" s="4"/>
      <c r="AA671" s="4">
        <f>=ROUNDDOWN({0},0)</f>
      </c>
      <c r="AB671" s="5"/>
      <c r="AC671" s="2" t="s">
        <v>229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/>
      <c r="BJ671" s="4"/>
      <c r="BK671" s="8"/>
      <c r="BL671" s="2" t="s">
        <v>229</v>
      </c>
      <c r="BM671" s="7"/>
      <c r="BN671" s="7"/>
      <c r="BO671" s="4"/>
      <c r="BP671" s="8"/>
      <c r="BQ671" s="4"/>
      <c r="BR671" s="8"/>
      <c r="BS671" s="7"/>
      <c r="BT671" s="7"/>
      <c r="BU671" s="2" t="s">
        <v>239</v>
      </c>
      <c r="BV671" s="2" t="s">
        <v>275</v>
      </c>
      <c r="BW671" s="2" t="s">
        <v>229</v>
      </c>
      <c r="BX671" s="2" t="s">
        <v>2410</v>
      </c>
      <c r="BY671" s="2" t="s">
        <v>241</v>
      </c>
      <c r="BZ671" s="2" t="s">
        <v>229</v>
      </c>
      <c r="CA671" s="4"/>
      <c r="CB671" s="8"/>
      <c r="CC671" s="4"/>
      <c r="CD671" s="8"/>
      <c r="CE671" s="7"/>
      <c r="CF671" s="7"/>
      <c r="CG671" s="2" t="s">
        <v>239</v>
      </c>
      <c r="CH671" s="2" t="s">
        <v>275</v>
      </c>
      <c r="CI671" s="2" t="s">
        <v>1148</v>
      </c>
      <c r="CJ671" s="2" t="s">
        <v>1156</v>
      </c>
      <c r="CK671" s="2" t="s">
        <v>241</v>
      </c>
      <c r="CL671" s="2" t="s">
        <v>229</v>
      </c>
      <c r="CM671" s="4"/>
      <c r="CN671" s="8"/>
      <c r="CO671" s="4"/>
      <c r="CP671" s="8"/>
      <c r="CQ671" s="7"/>
      <c r="CR671" s="7"/>
      <c r="CS671" s="2" t="s">
        <v>239</v>
      </c>
      <c r="CT671" s="2" t="s">
        <v>275</v>
      </c>
      <c r="CU671" s="2" t="s">
        <v>1148</v>
      </c>
      <c r="CV671" s="2" t="s">
        <v>1155</v>
      </c>
      <c r="CW671" s="2" t="s">
        <v>241</v>
      </c>
      <c r="CX671" s="2" t="s">
        <v>229</v>
      </c>
      <c r="CY671" s="4"/>
      <c r="CZ671" s="8"/>
      <c r="DA671" s="4"/>
      <c r="DB671" s="8"/>
      <c r="DC671" s="7"/>
      <c r="DD671" s="7"/>
      <c r="DE671" s="2" t="s">
        <v>239</v>
      </c>
      <c r="DF671" s="2" t="s">
        <v>275</v>
      </c>
      <c r="DG671" s="2" t="s">
        <v>1148</v>
      </c>
      <c r="DH671" s="2" t="s">
        <v>4528</v>
      </c>
      <c r="DI671" s="2" t="s">
        <v>241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239</v>
      </c>
      <c r="DR671" s="2" t="s">
        <v>275</v>
      </c>
      <c r="DS671" s="2" t="s">
        <v>1148</v>
      </c>
      <c r="DT671" s="2" t="s">
        <v>4529</v>
      </c>
      <c r="DU671" s="2" t="s">
        <v>241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1106</v>
      </c>
      <c r="ED671" s="2" t="s">
        <v>275</v>
      </c>
      <c r="EE671" s="2" t="s">
        <v>229</v>
      </c>
      <c r="EF671" s="2" t="s">
        <v>229</v>
      </c>
      <c r="EG671" s="2" t="s">
        <v>241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239</v>
      </c>
      <c r="EP671" s="2" t="s">
        <v>275</v>
      </c>
      <c r="EQ671" s="2" t="s">
        <v>1675</v>
      </c>
      <c r="ER671" s="2" t="s">
        <v>2276</v>
      </c>
      <c r="ES671" s="2" t="s">
        <v>241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239</v>
      </c>
      <c r="FB671" s="2" t="s">
        <v>275</v>
      </c>
      <c r="FC671" s="2" t="s">
        <v>1148</v>
      </c>
      <c r="FD671" s="2" t="s">
        <v>1635</v>
      </c>
      <c r="FE671" s="2" t="s">
        <v>241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275</v>
      </c>
      <c r="FO671" s="2" t="s">
        <v>1148</v>
      </c>
      <c r="FP671" s="2" t="s">
        <v>1155</v>
      </c>
      <c r="FQ671" s="2" t="s">
        <v>241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229</v>
      </c>
      <c r="FZ671" s="2" t="s">
        <v>229</v>
      </c>
      <c r="GA671" s="2" t="s">
        <v>229</v>
      </c>
      <c r="GB671" s="2" t="s">
        <v>229</v>
      </c>
      <c r="GC671" s="2" t="s">
        <v>229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239</v>
      </c>
      <c r="GL671" s="2" t="s">
        <v>275</v>
      </c>
      <c r="GM671" s="2" t="s">
        <v>1148</v>
      </c>
      <c r="GN671" s="2" t="s">
        <v>4481</v>
      </c>
      <c r="GO671" s="2" t="s">
        <v>241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281</v>
      </c>
      <c r="GX671" s="2" t="s">
        <v>275</v>
      </c>
      <c r="GY671" s="2" t="s">
        <v>229</v>
      </c>
      <c r="GZ671" s="2" t="s">
        <v>229</v>
      </c>
      <c r="HA671" s="2" t="s">
        <v>241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239</v>
      </c>
      <c r="HJ671" s="2" t="s">
        <v>275</v>
      </c>
      <c r="HK671" s="2" t="s">
        <v>1836</v>
      </c>
      <c r="HL671" s="2" t="s">
        <v>3673</v>
      </c>
      <c r="HM671" s="2" t="s">
        <v>241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229</v>
      </c>
      <c r="HV671" s="2" t="s">
        <v>229</v>
      </c>
      <c r="HW671" s="2" t="s">
        <v>229</v>
      </c>
      <c r="HX671" s="2" t="s">
        <v>229</v>
      </c>
      <c r="HY671" s="2" t="s">
        <v>229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266</v>
      </c>
      <c r="IH671" s="2" t="s">
        <v>275</v>
      </c>
      <c r="II671" s="2" t="s">
        <v>229</v>
      </c>
      <c r="IJ671" s="2" t="s">
        <v>229</v>
      </c>
      <c r="IK671" s="2" t="s">
        <v>241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272</v>
      </c>
      <c r="IT671" s="2" t="s">
        <v>226</v>
      </c>
      <c r="IU671" s="2" t="s">
        <v>229</v>
      </c>
      <c r="IV671" s="2" t="s">
        <v>229</v>
      </c>
      <c r="IW671" s="2" t="s">
        <v>241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229</v>
      </c>
      <c r="JF671" s="2" t="s">
        <v>229</v>
      </c>
      <c r="JG671" s="2" t="s">
        <v>229</v>
      </c>
      <c r="JH671" s="2" t="s">
        <v>229</v>
      </c>
      <c r="JI671" s="2" t="s">
        <v>229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229</v>
      </c>
      <c r="JR671" s="2" t="s">
        <v>229</v>
      </c>
      <c r="JS671" s="2" t="s">
        <v>229</v>
      </c>
      <c r="JT671" s="2" t="s">
        <v>229</v>
      </c>
      <c r="JU671" s="2" t="s">
        <v>229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281</v>
      </c>
      <c r="KD671" s="2" t="s">
        <v>275</v>
      </c>
      <c r="KE671" s="2" t="s">
        <v>229</v>
      </c>
      <c r="KF671" s="2" t="s">
        <v>229</v>
      </c>
      <c r="KG671" s="2" t="s">
        <v>241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229</v>
      </c>
      <c r="KP671" s="2" t="s">
        <v>229</v>
      </c>
      <c r="KQ671" s="2" t="s">
        <v>229</v>
      </c>
      <c r="KR671" s="2" t="s">
        <v>229</v>
      </c>
      <c r="KS671" s="2" t="s">
        <v>229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239</v>
      </c>
      <c r="LB671" s="2" t="s">
        <v>275</v>
      </c>
      <c r="LC671" s="2" t="s">
        <v>720</v>
      </c>
      <c r="LD671" s="2" t="s">
        <v>229</v>
      </c>
      <c r="LE671" s="2" t="s">
        <v>241</v>
      </c>
      <c r="LF671" s="2" t="s">
        <v>229</v>
      </c>
      <c r="LG671" s="4"/>
      <c r="LH671" s="8"/>
      <c r="LI671" s="4"/>
      <c r="LJ671" s="8"/>
      <c r="LK671" s="7"/>
      <c r="LL671" s="7"/>
      <c r="LM671" s="2" t="s">
        <v>229</v>
      </c>
      <c r="LN671" s="2" t="s">
        <v>229</v>
      </c>
      <c r="LO671" s="2" t="s">
        <v>229</v>
      </c>
      <c r="LP671" s="2" t="s">
        <v>229</v>
      </c>
      <c r="LQ671" s="2" t="s">
        <v>229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239</v>
      </c>
      <c r="LZ671" s="2" t="s">
        <v>275</v>
      </c>
      <c r="MA671" s="2" t="s">
        <v>3078</v>
      </c>
      <c r="MB671" s="2" t="s">
        <v>229</v>
      </c>
      <c r="MC671" s="2" t="s">
        <v>241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229</v>
      </c>
      <c r="ML671" s="2" t="s">
        <v>229</v>
      </c>
      <c r="MM671" s="2" t="s">
        <v>229</v>
      </c>
      <c r="MN671" s="2" t="s">
        <v>229</v>
      </c>
      <c r="MO671" s="2" t="s">
        <v>229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229</v>
      </c>
      <c r="MX671" s="2" t="s">
        <v>229</v>
      </c>
      <c r="MY671" s="2" t="s">
        <v>229</v>
      </c>
      <c r="MZ671" s="2" t="s">
        <v>229</v>
      </c>
      <c r="NA671" s="2" t="s">
        <v>229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239</v>
      </c>
      <c r="NJ671" s="2" t="s">
        <v>275</v>
      </c>
      <c r="NK671" s="2" t="s">
        <v>1165</v>
      </c>
      <c r="NL671" s="2" t="s">
        <v>1151</v>
      </c>
      <c r="NM671" s="2" t="s">
        <v>241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272</v>
      </c>
      <c r="NV671" s="2" t="s">
        <v>275</v>
      </c>
      <c r="NW671" s="2" t="s">
        <v>229</v>
      </c>
      <c r="NX671" s="2" t="s">
        <v>229</v>
      </c>
      <c r="NY671" s="2" t="s">
        <v>241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229</v>
      </c>
      <c r="OH671" s="2" t="s">
        <v>229</v>
      </c>
      <c r="OI671" s="2" t="s">
        <v>229</v>
      </c>
      <c r="OJ671" s="2" t="s">
        <v>229</v>
      </c>
      <c r="OK671" s="2" t="s">
        <v>229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229</v>
      </c>
      <c r="OT671" s="2" t="s">
        <v>229</v>
      </c>
      <c r="OU671" s="2" t="s">
        <v>229</v>
      </c>
      <c r="OV671" s="2" t="s">
        <v>229</v>
      </c>
      <c r="OW671" s="2" t="s">
        <v>229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229</v>
      </c>
      <c r="PF671" s="2" t="s">
        <v>229</v>
      </c>
      <c r="PG671" s="2" t="s">
        <v>229</v>
      </c>
      <c r="PH671" s="2" t="s">
        <v>229</v>
      </c>
      <c r="PI671" s="2" t="s">
        <v>229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1106</v>
      </c>
      <c r="PR671" s="2" t="s">
        <v>275</v>
      </c>
      <c r="PS671" s="2" t="s">
        <v>229</v>
      </c>
      <c r="PT671" s="2" t="s">
        <v>229</v>
      </c>
      <c r="PU671" s="2" t="s">
        <v>241</v>
      </c>
      <c r="PV671" s="2" t="s">
        <v>229</v>
      </c>
      <c r="PW671" s="4"/>
      <c r="PX671" s="8"/>
      <c r="PY671" s="4"/>
      <c r="PZ671" s="8"/>
      <c r="QA671" s="7"/>
      <c r="QB671" s="7"/>
      <c r="QC671" s="2" t="s">
        <v>281</v>
      </c>
      <c r="QD671" s="2" t="s">
        <v>275</v>
      </c>
      <c r="QE671" s="2" t="s">
        <v>229</v>
      </c>
      <c r="QF671" s="2" t="s">
        <v>229</v>
      </c>
      <c r="QG671" s="2" t="s">
        <v>241</v>
      </c>
      <c r="QH671" s="2" t="s">
        <v>229</v>
      </c>
      <c r="QI671" s="4"/>
      <c r="QJ671" s="8"/>
      <c r="QK671" s="4"/>
      <c r="QL671" s="8"/>
      <c r="QM671" s="7"/>
      <c r="QN671" s="7"/>
      <c r="QO671" s="2" t="s">
        <v>229</v>
      </c>
      <c r="QP671" s="2" t="s">
        <v>229</v>
      </c>
      <c r="QQ671" s="2" t="s">
        <v>229</v>
      </c>
      <c r="QR671" s="2" t="s">
        <v>229</v>
      </c>
      <c r="QS671" s="2" t="s">
        <v>229</v>
      </c>
      <c r="QT671" s="2" t="s">
        <v>229</v>
      </c>
      <c r="QU671" s="4"/>
      <c r="QV671" s="8"/>
      <c r="QW671" s="4"/>
      <c r="QX671" s="8"/>
      <c r="QY671" s="7"/>
      <c r="QZ671" s="7"/>
      <c r="RA671" s="2" t="s">
        <v>272</v>
      </c>
      <c r="RB671" s="2" t="s">
        <v>275</v>
      </c>
      <c r="RC671" s="2" t="s">
        <v>229</v>
      </c>
      <c r="RD671" s="2" t="s">
        <v>229</v>
      </c>
      <c r="RE671" s="2" t="s">
        <v>241</v>
      </c>
      <c r="RF671" s="2" t="s">
        <v>229</v>
      </c>
      <c r="RG671" s="4"/>
      <c r="RH671" s="8"/>
      <c r="RI671" s="4"/>
      <c r="RJ671" s="8"/>
      <c r="RK671" s="7"/>
      <c r="RL671" s="7"/>
      <c r="RM671" s="2" t="s">
        <v>229</v>
      </c>
      <c r="RN671" s="2" t="s">
        <v>229</v>
      </c>
      <c r="RO671" s="2" t="s">
        <v>229</v>
      </c>
      <c r="RP671" s="2" t="s">
        <v>229</v>
      </c>
      <c r="RQ671" s="2" t="s">
        <v>229</v>
      </c>
      <c r="RR671" s="2" t="s">
        <v>229</v>
      </c>
      <c r="RS671" s="4"/>
      <c r="RT671" s="8"/>
      <c r="RU671" s="4"/>
      <c r="RV671" s="8"/>
      <c r="RW671" s="7"/>
      <c r="RX671" s="7"/>
      <c r="RY671" s="2" t="s">
        <v>239</v>
      </c>
      <c r="RZ671" s="2" t="s">
        <v>275</v>
      </c>
      <c r="SA671" s="2" t="s">
        <v>755</v>
      </c>
      <c r="SB671" s="2" t="s">
        <v>2079</v>
      </c>
      <c r="SC671" s="2" t="s">
        <v>241</v>
      </c>
      <c r="SD671" s="2" t="s">
        <v>229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</row>
    <row r="672">
      <c r="A672" s="2" t="s">
        <v>4530</v>
      </c>
      <c r="B672" s="2" t="s">
        <v>216</v>
      </c>
      <c r="C672" s="2" t="s">
        <v>4252</v>
      </c>
      <c r="D672" s="2" t="s">
        <v>218</v>
      </c>
      <c r="E672" s="2" t="s">
        <v>219</v>
      </c>
      <c r="F672" s="2" t="s">
        <v>4531</v>
      </c>
      <c r="G672" s="2" t="s">
        <v>4532</v>
      </c>
      <c r="H672" s="2" t="s">
        <v>2197</v>
      </c>
      <c r="I672" s="2" t="s">
        <v>4533</v>
      </c>
      <c r="J672" s="2" t="s">
        <v>224</v>
      </c>
      <c r="K672" s="2" t="s">
        <v>1878</v>
      </c>
      <c r="L672" s="3">
        <v>33.75</v>
      </c>
      <c r="M672" s="3">
        <v>35.44</v>
      </c>
      <c r="N672" s="3">
        <v>74.99</v>
      </c>
      <c r="O672" s="2" t="s">
        <v>963</v>
      </c>
      <c r="P672" s="2" t="s">
        <v>964</v>
      </c>
      <c r="Q672" s="2" t="s">
        <v>228</v>
      </c>
      <c r="R672" s="2" t="s">
        <v>229</v>
      </c>
      <c r="S672" s="2" t="s">
        <v>4534</v>
      </c>
      <c r="T672" s="2" t="s">
        <v>684</v>
      </c>
      <c r="U672" s="2" t="s">
        <v>232</v>
      </c>
      <c r="V672" s="2" t="s">
        <v>1524</v>
      </c>
      <c r="W672" s="2" t="s">
        <v>234</v>
      </c>
      <c r="X672" s="2" t="s">
        <v>686</v>
      </c>
      <c r="Y672" s="2" t="s">
        <v>1506</v>
      </c>
      <c r="Z672" s="4"/>
      <c r="AA672" s="4">
        <f>=ROUNDDOWN({0},0)</f>
      </c>
      <c r="AB672" s="5"/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4</v>
      </c>
      <c r="AS672" s="8">
        <v>118.54</v>
      </c>
      <c r="AT672" s="7">
        <v>-1</v>
      </c>
      <c r="AU672" s="7">
        <v>-1</v>
      </c>
      <c r="AV672" s="4"/>
      <c r="AW672" s="8"/>
      <c r="AX672" s="4">
        <v>4</v>
      </c>
      <c r="AY672" s="8">
        <v>118.54</v>
      </c>
      <c r="AZ672" s="7">
        <v>-1</v>
      </c>
      <c r="BA672" s="7">
        <v>-1</v>
      </c>
      <c r="BB672" s="7"/>
      <c r="BC672" s="4"/>
      <c r="BD672" s="8"/>
      <c r="BE672" s="4">
        <v>4</v>
      </c>
      <c r="BF672" s="8">
        <v>118.54</v>
      </c>
      <c r="BG672" s="7">
        <v>-1</v>
      </c>
      <c r="BH672" s="7">
        <v>-1</v>
      </c>
      <c r="BI672" s="7"/>
      <c r="BJ672" s="4"/>
      <c r="BK672" s="8"/>
      <c r="BL672" s="2" t="s">
        <v>4535</v>
      </c>
      <c r="BM672" s="7"/>
      <c r="BN672" s="7"/>
      <c r="BO672" s="4"/>
      <c r="BP672" s="8"/>
      <c r="BQ672" s="4">
        <v>1</v>
      </c>
      <c r="BR672" s="8">
        <v>38.81</v>
      </c>
      <c r="BS672" s="7">
        <v>-1</v>
      </c>
      <c r="BT672" s="7">
        <v>-1</v>
      </c>
      <c r="BU672" s="2" t="s">
        <v>239</v>
      </c>
      <c r="BV672" s="2" t="s">
        <v>275</v>
      </c>
      <c r="BW672" s="2" t="s">
        <v>229</v>
      </c>
      <c r="BX672" s="2" t="s">
        <v>229</v>
      </c>
      <c r="BY672" s="2" t="s">
        <v>241</v>
      </c>
      <c r="BZ672" s="2" t="s">
        <v>229</v>
      </c>
      <c r="CA672" s="4"/>
      <c r="CB672" s="8"/>
      <c r="CC672" s="4"/>
      <c r="CD672" s="8"/>
      <c r="CE672" s="7"/>
      <c r="CF672" s="7"/>
      <c r="CG672" s="2" t="s">
        <v>239</v>
      </c>
      <c r="CH672" s="2" t="s">
        <v>275</v>
      </c>
      <c r="CI672" s="2" t="s">
        <v>1510</v>
      </c>
      <c r="CJ672" s="2" t="s">
        <v>256</v>
      </c>
      <c r="CK672" s="2" t="s">
        <v>241</v>
      </c>
      <c r="CL672" s="2" t="s">
        <v>229</v>
      </c>
      <c r="CM672" s="4"/>
      <c r="CN672" s="8"/>
      <c r="CO672" s="4"/>
      <c r="CP672" s="8"/>
      <c r="CQ672" s="7"/>
      <c r="CR672" s="7"/>
      <c r="CS672" s="2" t="s">
        <v>239</v>
      </c>
      <c r="CT672" s="2" t="s">
        <v>275</v>
      </c>
      <c r="CU672" s="2" t="s">
        <v>1506</v>
      </c>
      <c r="CV672" s="2" t="s">
        <v>570</v>
      </c>
      <c r="CW672" s="2" t="s">
        <v>241</v>
      </c>
      <c r="CX672" s="2" t="s">
        <v>229</v>
      </c>
      <c r="CY672" s="4"/>
      <c r="CZ672" s="8"/>
      <c r="DA672" s="4"/>
      <c r="DB672" s="8"/>
      <c r="DC672" s="7"/>
      <c r="DD672" s="7"/>
      <c r="DE672" s="2" t="s">
        <v>239</v>
      </c>
      <c r="DF672" s="2" t="s">
        <v>275</v>
      </c>
      <c r="DG672" s="2" t="s">
        <v>1506</v>
      </c>
      <c r="DH672" s="2" t="s">
        <v>3921</v>
      </c>
      <c r="DI672" s="2" t="s">
        <v>263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239</v>
      </c>
      <c r="DR672" s="2" t="s">
        <v>275</v>
      </c>
      <c r="DS672" s="2" t="s">
        <v>430</v>
      </c>
      <c r="DT672" s="2" t="s">
        <v>3074</v>
      </c>
      <c r="DU672" s="2" t="s">
        <v>241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239</v>
      </c>
      <c r="ED672" s="2" t="s">
        <v>275</v>
      </c>
      <c r="EE672" s="2" t="s">
        <v>321</v>
      </c>
      <c r="EF672" s="2" t="s">
        <v>326</v>
      </c>
      <c r="EG672" s="2" t="s">
        <v>241</v>
      </c>
      <c r="EH672" s="2" t="s">
        <v>229</v>
      </c>
      <c r="EI672" s="4"/>
      <c r="EJ672" s="8"/>
      <c r="EK672" s="4">
        <v>1</v>
      </c>
      <c r="EL672" s="8">
        <v>37.21</v>
      </c>
      <c r="EM672" s="7">
        <v>-1</v>
      </c>
      <c r="EN672" s="7">
        <v>-1</v>
      </c>
      <c r="EO672" s="2" t="s">
        <v>239</v>
      </c>
      <c r="EP672" s="2" t="s">
        <v>275</v>
      </c>
      <c r="EQ672" s="2" t="s">
        <v>377</v>
      </c>
      <c r="ER672" s="2" t="s">
        <v>2369</v>
      </c>
      <c r="ES672" s="2" t="s">
        <v>241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239</v>
      </c>
      <c r="FB672" s="2" t="s">
        <v>275</v>
      </c>
      <c r="FC672" s="2" t="s">
        <v>1506</v>
      </c>
      <c r="FD672" s="2" t="s">
        <v>3816</v>
      </c>
      <c r="FE672" s="2" t="s">
        <v>241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275</v>
      </c>
      <c r="FO672" s="2" t="s">
        <v>1506</v>
      </c>
      <c r="FP672" s="2" t="s">
        <v>229</v>
      </c>
      <c r="FQ672" s="2" t="s">
        <v>241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229</v>
      </c>
      <c r="FZ672" s="2" t="s">
        <v>229</v>
      </c>
      <c r="GA672" s="2" t="s">
        <v>229</v>
      </c>
      <c r="GB672" s="2" t="s">
        <v>229</v>
      </c>
      <c r="GC672" s="2" t="s">
        <v>229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272</v>
      </c>
      <c r="GL672" s="2" t="s">
        <v>275</v>
      </c>
      <c r="GM672" s="2" t="s">
        <v>229</v>
      </c>
      <c r="GN672" s="2" t="s">
        <v>229</v>
      </c>
      <c r="GO672" s="2" t="s">
        <v>241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281</v>
      </c>
      <c r="GX672" s="2" t="s">
        <v>275</v>
      </c>
      <c r="GY672" s="2" t="s">
        <v>229</v>
      </c>
      <c r="GZ672" s="2" t="s">
        <v>229</v>
      </c>
      <c r="HA672" s="2" t="s">
        <v>241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266</v>
      </c>
      <c r="HJ672" s="2" t="s">
        <v>275</v>
      </c>
      <c r="HK672" s="2" t="s">
        <v>229</v>
      </c>
      <c r="HL672" s="2" t="s">
        <v>229</v>
      </c>
      <c r="HM672" s="2" t="s">
        <v>241</v>
      </c>
      <c r="HN672" s="2" t="s">
        <v>229</v>
      </c>
      <c r="HO672" s="4"/>
      <c r="HP672" s="8"/>
      <c r="HQ672" s="4"/>
      <c r="HR672" s="8"/>
      <c r="HS672" s="7"/>
      <c r="HT672" s="7"/>
      <c r="HU672" s="2" t="s">
        <v>272</v>
      </c>
      <c r="HV672" s="2" t="s">
        <v>275</v>
      </c>
      <c r="HW672" s="2" t="s">
        <v>229</v>
      </c>
      <c r="HX672" s="2" t="s">
        <v>229</v>
      </c>
      <c r="HY672" s="2" t="s">
        <v>241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266</v>
      </c>
      <c r="IH672" s="2" t="s">
        <v>275</v>
      </c>
      <c r="II672" s="2" t="s">
        <v>229</v>
      </c>
      <c r="IJ672" s="2" t="s">
        <v>229</v>
      </c>
      <c r="IK672" s="2" t="s">
        <v>241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272</v>
      </c>
      <c r="IT672" s="2" t="s">
        <v>275</v>
      </c>
      <c r="IU672" s="2" t="s">
        <v>229</v>
      </c>
      <c r="IV672" s="2" t="s">
        <v>229</v>
      </c>
      <c r="IW672" s="2" t="s">
        <v>241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239</v>
      </c>
      <c r="JF672" s="2" t="s">
        <v>275</v>
      </c>
      <c r="JG672" s="2" t="s">
        <v>268</v>
      </c>
      <c r="JH672" s="2" t="s">
        <v>3389</v>
      </c>
      <c r="JI672" s="2" t="s">
        <v>241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229</v>
      </c>
      <c r="JR672" s="2" t="s">
        <v>229</v>
      </c>
      <c r="JS672" s="2" t="s">
        <v>229</v>
      </c>
      <c r="JT672" s="2" t="s">
        <v>229</v>
      </c>
      <c r="JU672" s="2" t="s">
        <v>229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272</v>
      </c>
      <c r="KD672" s="2" t="s">
        <v>275</v>
      </c>
      <c r="KE672" s="2" t="s">
        <v>229</v>
      </c>
      <c r="KF672" s="2" t="s">
        <v>229</v>
      </c>
      <c r="KG672" s="2" t="s">
        <v>241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272</v>
      </c>
      <c r="KP672" s="2" t="s">
        <v>275</v>
      </c>
      <c r="KQ672" s="2" t="s">
        <v>229</v>
      </c>
      <c r="KR672" s="2" t="s">
        <v>229</v>
      </c>
      <c r="KS672" s="2" t="s">
        <v>241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272</v>
      </c>
      <c r="LB672" s="2" t="s">
        <v>275</v>
      </c>
      <c r="LC672" s="2" t="s">
        <v>229</v>
      </c>
      <c r="LD672" s="2" t="s">
        <v>229</v>
      </c>
      <c r="LE672" s="2" t="s">
        <v>241</v>
      </c>
      <c r="LF672" s="2" t="s">
        <v>229</v>
      </c>
      <c r="LG672" s="4"/>
      <c r="LH672" s="8"/>
      <c r="LI672" s="4"/>
      <c r="LJ672" s="8"/>
      <c r="LK672" s="7"/>
      <c r="LL672" s="7"/>
      <c r="LM672" s="2" t="s">
        <v>229</v>
      </c>
      <c r="LN672" s="2" t="s">
        <v>229</v>
      </c>
      <c r="LO672" s="2" t="s">
        <v>229</v>
      </c>
      <c r="LP672" s="2" t="s">
        <v>229</v>
      </c>
      <c r="LQ672" s="2" t="s">
        <v>229</v>
      </c>
      <c r="LR672" s="2" t="s">
        <v>229</v>
      </c>
      <c r="LS672" s="4"/>
      <c r="LT672" s="8"/>
      <c r="LU672" s="4">
        <v>2</v>
      </c>
      <c r="LV672" s="8">
        <v>42.52</v>
      </c>
      <c r="LW672" s="7">
        <v>-1</v>
      </c>
      <c r="LX672" s="7">
        <v>-1</v>
      </c>
      <c r="LY672" s="2" t="s">
        <v>239</v>
      </c>
      <c r="LZ672" s="2" t="s">
        <v>275</v>
      </c>
      <c r="MA672" s="2" t="s">
        <v>1333</v>
      </c>
      <c r="MB672" s="2" t="s">
        <v>3932</v>
      </c>
      <c r="MC672" s="2" t="s">
        <v>241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266</v>
      </c>
      <c r="ML672" s="2" t="s">
        <v>275</v>
      </c>
      <c r="MM672" s="2" t="s">
        <v>229</v>
      </c>
      <c r="MN672" s="2" t="s">
        <v>229</v>
      </c>
      <c r="MO672" s="2" t="s">
        <v>241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239</v>
      </c>
      <c r="MX672" s="2" t="s">
        <v>275</v>
      </c>
      <c r="MY672" s="2" t="s">
        <v>3996</v>
      </c>
      <c r="MZ672" s="2" t="s">
        <v>2472</v>
      </c>
      <c r="NA672" s="2" t="s">
        <v>241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239</v>
      </c>
      <c r="NJ672" s="2" t="s">
        <v>275</v>
      </c>
      <c r="NK672" s="2" t="s">
        <v>1267</v>
      </c>
      <c r="NL672" s="2" t="s">
        <v>515</v>
      </c>
      <c r="NM672" s="2" t="s">
        <v>263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272</v>
      </c>
      <c r="NV672" s="2" t="s">
        <v>275</v>
      </c>
      <c r="NW672" s="2" t="s">
        <v>229</v>
      </c>
      <c r="NX672" s="2" t="s">
        <v>229</v>
      </c>
      <c r="NY672" s="2" t="s">
        <v>241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229</v>
      </c>
      <c r="OH672" s="2" t="s">
        <v>229</v>
      </c>
      <c r="OI672" s="2" t="s">
        <v>229</v>
      </c>
      <c r="OJ672" s="2" t="s">
        <v>229</v>
      </c>
      <c r="OK672" s="2" t="s">
        <v>229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229</v>
      </c>
      <c r="OT672" s="2" t="s">
        <v>229</v>
      </c>
      <c r="OU672" s="2" t="s">
        <v>229</v>
      </c>
      <c r="OV672" s="2" t="s">
        <v>229</v>
      </c>
      <c r="OW672" s="2" t="s">
        <v>229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281</v>
      </c>
      <c r="PF672" s="2" t="s">
        <v>275</v>
      </c>
      <c r="PG672" s="2" t="s">
        <v>229</v>
      </c>
      <c r="PH672" s="2" t="s">
        <v>229</v>
      </c>
      <c r="PI672" s="2" t="s">
        <v>241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272</v>
      </c>
      <c r="PR672" s="2" t="s">
        <v>275</v>
      </c>
      <c r="PS672" s="2" t="s">
        <v>229</v>
      </c>
      <c r="PT672" s="2" t="s">
        <v>229</v>
      </c>
      <c r="PU672" s="2" t="s">
        <v>241</v>
      </c>
      <c r="PV672" s="2" t="s">
        <v>229</v>
      </c>
      <c r="PW672" s="4"/>
      <c r="PX672" s="8"/>
      <c r="PY672" s="4"/>
      <c r="PZ672" s="8"/>
      <c r="QA672" s="7"/>
      <c r="QB672" s="7"/>
      <c r="QC672" s="2" t="s">
        <v>281</v>
      </c>
      <c r="QD672" s="2" t="s">
        <v>275</v>
      </c>
      <c r="QE672" s="2" t="s">
        <v>229</v>
      </c>
      <c r="QF672" s="2" t="s">
        <v>229</v>
      </c>
      <c r="QG672" s="2" t="s">
        <v>241</v>
      </c>
      <c r="QH672" s="2" t="s">
        <v>229</v>
      </c>
      <c r="QI672" s="4"/>
      <c r="QJ672" s="8"/>
      <c r="QK672" s="4"/>
      <c r="QL672" s="8"/>
      <c r="QM672" s="7"/>
      <c r="QN672" s="7"/>
      <c r="QO672" s="2" t="s">
        <v>229</v>
      </c>
      <c r="QP672" s="2" t="s">
        <v>229</v>
      </c>
      <c r="QQ672" s="2" t="s">
        <v>229</v>
      </c>
      <c r="QR672" s="2" t="s">
        <v>229</v>
      </c>
      <c r="QS672" s="2" t="s">
        <v>229</v>
      </c>
      <c r="QT672" s="2" t="s">
        <v>229</v>
      </c>
      <c r="QU672" s="4"/>
      <c r="QV672" s="8"/>
      <c r="QW672" s="4"/>
      <c r="QX672" s="8"/>
      <c r="QY672" s="7"/>
      <c r="QZ672" s="7"/>
      <c r="RA672" s="2" t="s">
        <v>272</v>
      </c>
      <c r="RB672" s="2" t="s">
        <v>275</v>
      </c>
      <c r="RC672" s="2" t="s">
        <v>229</v>
      </c>
      <c r="RD672" s="2" t="s">
        <v>229</v>
      </c>
      <c r="RE672" s="2" t="s">
        <v>241</v>
      </c>
      <c r="RF672" s="2" t="s">
        <v>229</v>
      </c>
      <c r="RG672" s="4"/>
      <c r="RH672" s="8"/>
      <c r="RI672" s="4"/>
      <c r="RJ672" s="8"/>
      <c r="RK672" s="7"/>
      <c r="RL672" s="7"/>
      <c r="RM672" s="2" t="s">
        <v>229</v>
      </c>
      <c r="RN672" s="2" t="s">
        <v>229</v>
      </c>
      <c r="RO672" s="2" t="s">
        <v>229</v>
      </c>
      <c r="RP672" s="2" t="s">
        <v>229</v>
      </c>
      <c r="RQ672" s="2" t="s">
        <v>229</v>
      </c>
      <c r="RR672" s="2" t="s">
        <v>229</v>
      </c>
      <c r="RS672" s="4"/>
      <c r="RT672" s="8"/>
      <c r="RU672" s="4"/>
      <c r="RV672" s="8"/>
      <c r="RW672" s="7"/>
      <c r="RX672" s="7"/>
      <c r="RY672" s="2" t="s">
        <v>272</v>
      </c>
      <c r="RZ672" s="2" t="s">
        <v>275</v>
      </c>
      <c r="SA672" s="2" t="s">
        <v>229</v>
      </c>
      <c r="SB672" s="2" t="s">
        <v>229</v>
      </c>
      <c r="SC672" s="2" t="s">
        <v>241</v>
      </c>
      <c r="SD672" s="2" t="s">
        <v>229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</row>
    <row r="673">
      <c r="A673" s="2" t="s">
        <v>4536</v>
      </c>
      <c r="B673" s="2" t="s">
        <v>216</v>
      </c>
      <c r="C673" s="2" t="s">
        <v>4252</v>
      </c>
      <c r="D673" s="2" t="s">
        <v>218</v>
      </c>
      <c r="E673" s="2" t="s">
        <v>219</v>
      </c>
      <c r="F673" s="2" t="s">
        <v>4537</v>
      </c>
      <c r="G673" s="2" t="s">
        <v>4538</v>
      </c>
      <c r="H673" s="2" t="s">
        <v>4539</v>
      </c>
      <c r="I673" s="2" t="s">
        <v>1434</v>
      </c>
      <c r="J673" s="2" t="s">
        <v>285</v>
      </c>
      <c r="K673" s="2" t="s">
        <v>1603</v>
      </c>
      <c r="L673" s="3">
        <v>32.9</v>
      </c>
      <c r="M673" s="3">
        <v>34.54</v>
      </c>
      <c r="N673" s="3">
        <v>69.99</v>
      </c>
      <c r="O673" s="2" t="s">
        <v>981</v>
      </c>
      <c r="P673" s="2" t="s">
        <v>964</v>
      </c>
      <c r="Q673" s="2" t="s">
        <v>228</v>
      </c>
      <c r="R673" s="2" t="s">
        <v>229</v>
      </c>
      <c r="S673" s="2" t="s">
        <v>4540</v>
      </c>
      <c r="T673" s="2" t="s">
        <v>684</v>
      </c>
      <c r="U673" s="2" t="s">
        <v>286</v>
      </c>
      <c r="V673" s="2" t="s">
        <v>1008</v>
      </c>
      <c r="W673" s="2" t="s">
        <v>1009</v>
      </c>
      <c r="X673" s="2" t="s">
        <v>229</v>
      </c>
      <c r="Y673" s="2" t="s">
        <v>1144</v>
      </c>
      <c r="Z673" s="4"/>
      <c r="AA673" s="4">
        <f>=ROUNDDOWN({0},0)</f>
      </c>
      <c r="AB673" s="5"/>
      <c r="AC673" s="2" t="s">
        <v>229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229</v>
      </c>
      <c r="BM673" s="7"/>
      <c r="BN673" s="7"/>
      <c r="BO673" s="4"/>
      <c r="BP673" s="8"/>
      <c r="BQ673" s="4"/>
      <c r="BR673" s="8"/>
      <c r="BS673" s="7"/>
      <c r="BT673" s="7"/>
      <c r="BU673" s="2" t="s">
        <v>239</v>
      </c>
      <c r="BV673" s="2" t="s">
        <v>275</v>
      </c>
      <c r="BW673" s="2" t="s">
        <v>229</v>
      </c>
      <c r="BX673" s="2" t="s">
        <v>2206</v>
      </c>
      <c r="BY673" s="2" t="s">
        <v>241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239</v>
      </c>
      <c r="CH673" s="2" t="s">
        <v>275</v>
      </c>
      <c r="CI673" s="2" t="s">
        <v>1557</v>
      </c>
      <c r="CJ673" s="2" t="s">
        <v>1893</v>
      </c>
      <c r="CK673" s="2" t="s">
        <v>241</v>
      </c>
      <c r="CL673" s="2" t="s">
        <v>229</v>
      </c>
      <c r="CM673" s="4"/>
      <c r="CN673" s="8"/>
      <c r="CO673" s="4"/>
      <c r="CP673" s="8"/>
      <c r="CQ673" s="7"/>
      <c r="CR673" s="7"/>
      <c r="CS673" s="2" t="s">
        <v>239</v>
      </c>
      <c r="CT673" s="2" t="s">
        <v>275</v>
      </c>
      <c r="CU673" s="2" t="s">
        <v>1148</v>
      </c>
      <c r="CV673" s="2" t="s">
        <v>4455</v>
      </c>
      <c r="CW673" s="2" t="s">
        <v>241</v>
      </c>
      <c r="CX673" s="2" t="s">
        <v>229</v>
      </c>
      <c r="CY673" s="4"/>
      <c r="CZ673" s="8"/>
      <c r="DA673" s="4"/>
      <c r="DB673" s="8"/>
      <c r="DC673" s="7"/>
      <c r="DD673" s="7"/>
      <c r="DE673" s="2" t="s">
        <v>239</v>
      </c>
      <c r="DF673" s="2" t="s">
        <v>275</v>
      </c>
      <c r="DG673" s="2" t="s">
        <v>1148</v>
      </c>
      <c r="DH673" s="2" t="s">
        <v>1215</v>
      </c>
      <c r="DI673" s="2" t="s">
        <v>263</v>
      </c>
      <c r="DJ673" s="2" t="s">
        <v>229</v>
      </c>
      <c r="DK673" s="4"/>
      <c r="DL673" s="8"/>
      <c r="DM673" s="4"/>
      <c r="DN673" s="8"/>
      <c r="DO673" s="7"/>
      <c r="DP673" s="7"/>
      <c r="DQ673" s="2" t="s">
        <v>239</v>
      </c>
      <c r="DR673" s="2" t="s">
        <v>275</v>
      </c>
      <c r="DS673" s="2" t="s">
        <v>1148</v>
      </c>
      <c r="DT673" s="2" t="s">
        <v>1637</v>
      </c>
      <c r="DU673" s="2" t="s">
        <v>241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239</v>
      </c>
      <c r="ED673" s="2" t="s">
        <v>275</v>
      </c>
      <c r="EE673" s="2" t="s">
        <v>699</v>
      </c>
      <c r="EF673" s="2" t="s">
        <v>4218</v>
      </c>
      <c r="EG673" s="2" t="s">
        <v>263</v>
      </c>
      <c r="EH673" s="2" t="s">
        <v>229</v>
      </c>
      <c r="EI673" s="4"/>
      <c r="EJ673" s="8"/>
      <c r="EK673" s="4"/>
      <c r="EL673" s="8"/>
      <c r="EM673" s="7"/>
      <c r="EN673" s="7"/>
      <c r="EO673" s="2" t="s">
        <v>239</v>
      </c>
      <c r="EP673" s="2" t="s">
        <v>275</v>
      </c>
      <c r="EQ673" s="2" t="s">
        <v>1148</v>
      </c>
      <c r="ER673" s="2" t="s">
        <v>1206</v>
      </c>
      <c r="ES673" s="2" t="s">
        <v>241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239</v>
      </c>
      <c r="FB673" s="2" t="s">
        <v>275</v>
      </c>
      <c r="FC673" s="2" t="s">
        <v>1148</v>
      </c>
      <c r="FD673" s="2" t="s">
        <v>2076</v>
      </c>
      <c r="FE673" s="2" t="s">
        <v>241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239</v>
      </c>
      <c r="FN673" s="2" t="s">
        <v>275</v>
      </c>
      <c r="FO673" s="2" t="s">
        <v>1148</v>
      </c>
      <c r="FP673" s="2" t="s">
        <v>4316</v>
      </c>
      <c r="FQ673" s="2" t="s">
        <v>241</v>
      </c>
      <c r="FR673" s="2" t="s">
        <v>229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229</v>
      </c>
      <c r="GA673" s="2" t="s">
        <v>229</v>
      </c>
      <c r="GB673" s="2" t="s">
        <v>229</v>
      </c>
      <c r="GC673" s="2" t="s">
        <v>229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239</v>
      </c>
      <c r="GL673" s="2" t="s">
        <v>275</v>
      </c>
      <c r="GM673" s="2" t="s">
        <v>1148</v>
      </c>
      <c r="GN673" s="2" t="s">
        <v>1190</v>
      </c>
      <c r="GO673" s="2" t="s">
        <v>241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239</v>
      </c>
      <c r="GX673" s="2" t="s">
        <v>275</v>
      </c>
      <c r="GY673" s="2" t="s">
        <v>743</v>
      </c>
      <c r="GZ673" s="2" t="s">
        <v>791</v>
      </c>
      <c r="HA673" s="2" t="s">
        <v>241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239</v>
      </c>
      <c r="HJ673" s="2" t="s">
        <v>275</v>
      </c>
      <c r="HK673" s="2" t="s">
        <v>1148</v>
      </c>
      <c r="HL673" s="2" t="s">
        <v>1655</v>
      </c>
      <c r="HM673" s="2" t="s">
        <v>241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275</v>
      </c>
      <c r="HW673" s="2" t="s">
        <v>877</v>
      </c>
      <c r="HX673" s="2" t="s">
        <v>741</v>
      </c>
      <c r="HY673" s="2" t="s">
        <v>241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266</v>
      </c>
      <c r="IH673" s="2" t="s">
        <v>275</v>
      </c>
      <c r="II673" s="2" t="s">
        <v>229</v>
      </c>
      <c r="IJ673" s="2" t="s">
        <v>229</v>
      </c>
      <c r="IK673" s="2" t="s">
        <v>241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272</v>
      </c>
      <c r="IT673" s="2" t="s">
        <v>275</v>
      </c>
      <c r="IU673" s="2" t="s">
        <v>229</v>
      </c>
      <c r="IV673" s="2" t="s">
        <v>229</v>
      </c>
      <c r="IW673" s="2" t="s">
        <v>241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239</v>
      </c>
      <c r="JF673" s="2" t="s">
        <v>226</v>
      </c>
      <c r="JG673" s="2" t="s">
        <v>268</v>
      </c>
      <c r="JH673" s="2" t="s">
        <v>1061</v>
      </c>
      <c r="JI673" s="2" t="s">
        <v>241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229</v>
      </c>
      <c r="JR673" s="2" t="s">
        <v>229</v>
      </c>
      <c r="JS673" s="2" t="s">
        <v>229</v>
      </c>
      <c r="JT673" s="2" t="s">
        <v>229</v>
      </c>
      <c r="JU673" s="2" t="s">
        <v>229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272</v>
      </c>
      <c r="KD673" s="2" t="s">
        <v>275</v>
      </c>
      <c r="KE673" s="2" t="s">
        <v>229</v>
      </c>
      <c r="KF673" s="2" t="s">
        <v>229</v>
      </c>
      <c r="KG673" s="2" t="s">
        <v>241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272</v>
      </c>
      <c r="KP673" s="2" t="s">
        <v>275</v>
      </c>
      <c r="KQ673" s="2" t="s">
        <v>229</v>
      </c>
      <c r="KR673" s="2" t="s">
        <v>229</v>
      </c>
      <c r="KS673" s="2" t="s">
        <v>241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275</v>
      </c>
      <c r="LC673" s="2" t="s">
        <v>1148</v>
      </c>
      <c r="LD673" s="2" t="s">
        <v>3663</v>
      </c>
      <c r="LE673" s="2" t="s">
        <v>241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229</v>
      </c>
      <c r="LN673" s="2" t="s">
        <v>229</v>
      </c>
      <c r="LO673" s="2" t="s">
        <v>229</v>
      </c>
      <c r="LP673" s="2" t="s">
        <v>229</v>
      </c>
      <c r="LQ673" s="2" t="s">
        <v>229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239</v>
      </c>
      <c r="LZ673" s="2" t="s">
        <v>275</v>
      </c>
      <c r="MA673" s="2" t="s">
        <v>690</v>
      </c>
      <c r="MB673" s="2" t="s">
        <v>944</v>
      </c>
      <c r="MC673" s="2" t="s">
        <v>241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266</v>
      </c>
      <c r="ML673" s="2" t="s">
        <v>275</v>
      </c>
      <c r="MM673" s="2" t="s">
        <v>229</v>
      </c>
      <c r="MN673" s="2" t="s">
        <v>229</v>
      </c>
      <c r="MO673" s="2" t="s">
        <v>241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239</v>
      </c>
      <c r="MX673" s="2" t="s">
        <v>275</v>
      </c>
      <c r="MY673" s="2" t="s">
        <v>866</v>
      </c>
      <c r="MZ673" s="2" t="s">
        <v>3717</v>
      </c>
      <c r="NA673" s="2" t="s">
        <v>241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239</v>
      </c>
      <c r="NJ673" s="2" t="s">
        <v>275</v>
      </c>
      <c r="NK673" s="2" t="s">
        <v>1165</v>
      </c>
      <c r="NL673" s="2" t="s">
        <v>1809</v>
      </c>
      <c r="NM673" s="2" t="s">
        <v>263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272</v>
      </c>
      <c r="NV673" s="2" t="s">
        <v>275</v>
      </c>
      <c r="NW673" s="2" t="s">
        <v>229</v>
      </c>
      <c r="NX673" s="2" t="s">
        <v>229</v>
      </c>
      <c r="NY673" s="2" t="s">
        <v>241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229</v>
      </c>
      <c r="OI673" s="2" t="s">
        <v>229</v>
      </c>
      <c r="OJ673" s="2" t="s">
        <v>229</v>
      </c>
      <c r="OK673" s="2" t="s">
        <v>229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229</v>
      </c>
      <c r="OT673" s="2" t="s">
        <v>229</v>
      </c>
      <c r="OU673" s="2" t="s">
        <v>229</v>
      </c>
      <c r="OV673" s="2" t="s">
        <v>229</v>
      </c>
      <c r="OW673" s="2" t="s">
        <v>229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229</v>
      </c>
      <c r="PF673" s="2" t="s">
        <v>229</v>
      </c>
      <c r="PG673" s="2" t="s">
        <v>229</v>
      </c>
      <c r="PH673" s="2" t="s">
        <v>229</v>
      </c>
      <c r="PI673" s="2" t="s">
        <v>229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239</v>
      </c>
      <c r="PR673" s="2" t="s">
        <v>275</v>
      </c>
      <c r="PS673" s="2" t="s">
        <v>785</v>
      </c>
      <c r="PT673" s="2" t="s">
        <v>737</v>
      </c>
      <c r="PU673" s="2" t="s">
        <v>241</v>
      </c>
      <c r="PV673" s="2" t="s">
        <v>229</v>
      </c>
      <c r="PW673" s="4"/>
      <c r="PX673" s="8"/>
      <c r="PY673" s="4"/>
      <c r="PZ673" s="8"/>
      <c r="QA673" s="7"/>
      <c r="QB673" s="7"/>
      <c r="QC673" s="2" t="s">
        <v>281</v>
      </c>
      <c r="QD673" s="2" t="s">
        <v>275</v>
      </c>
      <c r="QE673" s="2" t="s">
        <v>229</v>
      </c>
      <c r="QF673" s="2" t="s">
        <v>229</v>
      </c>
      <c r="QG673" s="2" t="s">
        <v>241</v>
      </c>
      <c r="QH673" s="2" t="s">
        <v>229</v>
      </c>
      <c r="QI673" s="4"/>
      <c r="QJ673" s="8"/>
      <c r="QK673" s="4"/>
      <c r="QL673" s="8"/>
      <c r="QM673" s="7"/>
      <c r="QN673" s="7"/>
      <c r="QO673" s="2" t="s">
        <v>229</v>
      </c>
      <c r="QP673" s="2" t="s">
        <v>229</v>
      </c>
      <c r="QQ673" s="2" t="s">
        <v>229</v>
      </c>
      <c r="QR673" s="2" t="s">
        <v>229</v>
      </c>
      <c r="QS673" s="2" t="s">
        <v>229</v>
      </c>
      <c r="QT673" s="2" t="s">
        <v>229</v>
      </c>
      <c r="QU673" s="4"/>
      <c r="QV673" s="8"/>
      <c r="QW673" s="4"/>
      <c r="QX673" s="8"/>
      <c r="QY673" s="7"/>
      <c r="QZ673" s="7"/>
      <c r="RA673" s="2" t="s">
        <v>281</v>
      </c>
      <c r="RB673" s="2" t="s">
        <v>275</v>
      </c>
      <c r="RC673" s="2" t="s">
        <v>229</v>
      </c>
      <c r="RD673" s="2" t="s">
        <v>229</v>
      </c>
      <c r="RE673" s="2" t="s">
        <v>241</v>
      </c>
      <c r="RF673" s="2" t="s">
        <v>229</v>
      </c>
      <c r="RG673" s="4"/>
      <c r="RH673" s="8"/>
      <c r="RI673" s="4"/>
      <c r="RJ673" s="8"/>
      <c r="RK673" s="7"/>
      <c r="RL673" s="7"/>
      <c r="RM673" s="2" t="s">
        <v>229</v>
      </c>
      <c r="RN673" s="2" t="s">
        <v>229</v>
      </c>
      <c r="RO673" s="2" t="s">
        <v>229</v>
      </c>
      <c r="RP673" s="2" t="s">
        <v>229</v>
      </c>
      <c r="RQ673" s="2" t="s">
        <v>229</v>
      </c>
      <c r="RR673" s="2" t="s">
        <v>229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275</v>
      </c>
      <c r="SA673" s="2" t="s">
        <v>3648</v>
      </c>
      <c r="SB673" s="2" t="s">
        <v>1785</v>
      </c>
      <c r="SC673" s="2" t="s">
        <v>241</v>
      </c>
      <c r="SD673" s="2" t="s">
        <v>229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</row>
    <row r="674">
      <c r="A674" s="2" t="s">
        <v>4541</v>
      </c>
      <c r="B674" s="2" t="s">
        <v>216</v>
      </c>
      <c r="C674" s="2" t="s">
        <v>4252</v>
      </c>
      <c r="D674" s="2" t="s">
        <v>218</v>
      </c>
      <c r="E674" s="2" t="s">
        <v>219</v>
      </c>
      <c r="F674" s="2" t="s">
        <v>3147</v>
      </c>
      <c r="G674" s="2" t="s">
        <v>2316</v>
      </c>
      <c r="H674" s="2" t="s">
        <v>2372</v>
      </c>
      <c r="I674" s="2" t="s">
        <v>1434</v>
      </c>
      <c r="J674" s="2" t="s">
        <v>224</v>
      </c>
      <c r="K674" s="2" t="s">
        <v>1140</v>
      </c>
      <c r="L674" s="3">
        <v>32.9</v>
      </c>
      <c r="M674" s="3">
        <v>34.54</v>
      </c>
      <c r="N674" s="3">
        <v>69.99</v>
      </c>
      <c r="O674" s="2" t="s">
        <v>981</v>
      </c>
      <c r="P674" s="2" t="s">
        <v>964</v>
      </c>
      <c r="Q674" s="2" t="s">
        <v>228</v>
      </c>
      <c r="R674" s="2" t="s">
        <v>229</v>
      </c>
      <c r="S674" s="2" t="s">
        <v>4542</v>
      </c>
      <c r="T674" s="2" t="s">
        <v>684</v>
      </c>
      <c r="U674" s="2" t="s">
        <v>232</v>
      </c>
      <c r="V674" s="2" t="s">
        <v>2307</v>
      </c>
      <c r="W674" s="2" t="s">
        <v>1009</v>
      </c>
      <c r="X674" s="2" t="s">
        <v>3757</v>
      </c>
      <c r="Y674" s="2" t="s">
        <v>1144</v>
      </c>
      <c r="Z674" s="4"/>
      <c r="AA674" s="4">
        <f>=ROUNDDOWN({0},0)</f>
      </c>
      <c r="AB674" s="5"/>
      <c r="AC674" s="2" t="s">
        <v>229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>
        <v>2</v>
      </c>
      <c r="AS674" s="8">
        <v>66.66</v>
      </c>
      <c r="AT674" s="7">
        <v>-1</v>
      </c>
      <c r="AU674" s="7">
        <v>-1</v>
      </c>
      <c r="AV674" s="4"/>
      <c r="AW674" s="8"/>
      <c r="AX674" s="4">
        <v>2</v>
      </c>
      <c r="AY674" s="8">
        <v>66.66</v>
      </c>
      <c r="AZ674" s="7">
        <v>-1</v>
      </c>
      <c r="BA674" s="7">
        <v>-1</v>
      </c>
      <c r="BB674" s="7"/>
      <c r="BC674" s="4"/>
      <c r="BD674" s="8"/>
      <c r="BE674" s="4">
        <v>2</v>
      </c>
      <c r="BF674" s="8">
        <v>66.66</v>
      </c>
      <c r="BG674" s="7">
        <v>-1</v>
      </c>
      <c r="BH674" s="7">
        <v>-1</v>
      </c>
      <c r="BI674" s="7"/>
      <c r="BJ674" s="4"/>
      <c r="BK674" s="8"/>
      <c r="BL674" s="2" t="s">
        <v>16</v>
      </c>
      <c r="BM674" s="7"/>
      <c r="BN674" s="7"/>
      <c r="BO674" s="4"/>
      <c r="BP674" s="8"/>
      <c r="BQ674" s="4">
        <v>2</v>
      </c>
      <c r="BR674" s="8">
        <v>66.66</v>
      </c>
      <c r="BS674" s="7">
        <v>-1</v>
      </c>
      <c r="BT674" s="7">
        <v>-1</v>
      </c>
      <c r="BU674" s="2" t="s">
        <v>239</v>
      </c>
      <c r="BV674" s="2" t="s">
        <v>275</v>
      </c>
      <c r="BW674" s="2" t="s">
        <v>229</v>
      </c>
      <c r="BX674" s="2" t="s">
        <v>2410</v>
      </c>
      <c r="BY674" s="2" t="s">
        <v>241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239</v>
      </c>
      <c r="CH674" s="2" t="s">
        <v>275</v>
      </c>
      <c r="CI674" s="2" t="s">
        <v>1557</v>
      </c>
      <c r="CJ674" s="2" t="s">
        <v>1558</v>
      </c>
      <c r="CK674" s="2" t="s">
        <v>241</v>
      </c>
      <c r="CL674" s="2" t="s">
        <v>229</v>
      </c>
      <c r="CM674" s="4"/>
      <c r="CN674" s="8"/>
      <c r="CO674" s="4"/>
      <c r="CP674" s="8"/>
      <c r="CQ674" s="7"/>
      <c r="CR674" s="7"/>
      <c r="CS674" s="2" t="s">
        <v>239</v>
      </c>
      <c r="CT674" s="2" t="s">
        <v>275</v>
      </c>
      <c r="CU674" s="2" t="s">
        <v>1148</v>
      </c>
      <c r="CV674" s="2" t="s">
        <v>1155</v>
      </c>
      <c r="CW674" s="2" t="s">
        <v>241</v>
      </c>
      <c r="CX674" s="2" t="s">
        <v>229</v>
      </c>
      <c r="CY674" s="4"/>
      <c r="CZ674" s="8"/>
      <c r="DA674" s="4"/>
      <c r="DB674" s="8"/>
      <c r="DC674" s="7"/>
      <c r="DD674" s="7"/>
      <c r="DE674" s="2" t="s">
        <v>239</v>
      </c>
      <c r="DF674" s="2" t="s">
        <v>275</v>
      </c>
      <c r="DG674" s="2" t="s">
        <v>1148</v>
      </c>
      <c r="DH674" s="2" t="s">
        <v>1853</v>
      </c>
      <c r="DI674" s="2" t="s">
        <v>263</v>
      </c>
      <c r="DJ674" s="2" t="s">
        <v>229</v>
      </c>
      <c r="DK674" s="4"/>
      <c r="DL674" s="8"/>
      <c r="DM674" s="4"/>
      <c r="DN674" s="8"/>
      <c r="DO674" s="7"/>
      <c r="DP674" s="7"/>
      <c r="DQ674" s="2" t="s">
        <v>239</v>
      </c>
      <c r="DR674" s="2" t="s">
        <v>275</v>
      </c>
      <c r="DS674" s="2" t="s">
        <v>1148</v>
      </c>
      <c r="DT674" s="2" t="s">
        <v>3437</v>
      </c>
      <c r="DU674" s="2" t="s">
        <v>241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239</v>
      </c>
      <c r="ED674" s="2" t="s">
        <v>275</v>
      </c>
      <c r="EE674" s="2" t="s">
        <v>699</v>
      </c>
      <c r="EF674" s="2" t="s">
        <v>1361</v>
      </c>
      <c r="EG674" s="2" t="s">
        <v>263</v>
      </c>
      <c r="EH674" s="2" t="s">
        <v>229</v>
      </c>
      <c r="EI674" s="4"/>
      <c r="EJ674" s="8"/>
      <c r="EK674" s="4"/>
      <c r="EL674" s="8"/>
      <c r="EM674" s="7"/>
      <c r="EN674" s="7"/>
      <c r="EO674" s="2" t="s">
        <v>239</v>
      </c>
      <c r="EP674" s="2" t="s">
        <v>275</v>
      </c>
      <c r="EQ674" s="2" t="s">
        <v>1148</v>
      </c>
      <c r="ER674" s="2" t="s">
        <v>1798</v>
      </c>
      <c r="ES674" s="2" t="s">
        <v>241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239</v>
      </c>
      <c r="FB674" s="2" t="s">
        <v>275</v>
      </c>
      <c r="FC674" s="2" t="s">
        <v>1148</v>
      </c>
      <c r="FD674" s="2" t="s">
        <v>4543</v>
      </c>
      <c r="FE674" s="2" t="s">
        <v>241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275</v>
      </c>
      <c r="FO674" s="2" t="s">
        <v>1148</v>
      </c>
      <c r="FP674" s="2" t="s">
        <v>1706</v>
      </c>
      <c r="FQ674" s="2" t="s">
        <v>241</v>
      </c>
      <c r="FR674" s="2" t="s">
        <v>229</v>
      </c>
      <c r="FS674" s="4"/>
      <c r="FT674" s="8"/>
      <c r="FU674" s="4"/>
      <c r="FV674" s="8"/>
      <c r="FW674" s="7"/>
      <c r="FX674" s="7"/>
      <c r="FY674" s="2" t="s">
        <v>229</v>
      </c>
      <c r="FZ674" s="2" t="s">
        <v>229</v>
      </c>
      <c r="GA674" s="2" t="s">
        <v>229</v>
      </c>
      <c r="GB674" s="2" t="s">
        <v>229</v>
      </c>
      <c r="GC674" s="2" t="s">
        <v>229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239</v>
      </c>
      <c r="GL674" s="2" t="s">
        <v>275</v>
      </c>
      <c r="GM674" s="2" t="s">
        <v>1148</v>
      </c>
      <c r="GN674" s="2" t="s">
        <v>1932</v>
      </c>
      <c r="GO674" s="2" t="s">
        <v>241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239</v>
      </c>
      <c r="GX674" s="2" t="s">
        <v>275</v>
      </c>
      <c r="GY674" s="2" t="s">
        <v>743</v>
      </c>
      <c r="GZ674" s="2" t="s">
        <v>881</v>
      </c>
      <c r="HA674" s="2" t="s">
        <v>241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239</v>
      </c>
      <c r="HJ674" s="2" t="s">
        <v>275</v>
      </c>
      <c r="HK674" s="2" t="s">
        <v>1148</v>
      </c>
      <c r="HL674" s="2" t="s">
        <v>3674</v>
      </c>
      <c r="HM674" s="2" t="s">
        <v>241</v>
      </c>
      <c r="HN674" s="2" t="s">
        <v>229</v>
      </c>
      <c r="HO674" s="4"/>
      <c r="HP674" s="8"/>
      <c r="HQ674" s="4"/>
      <c r="HR674" s="8"/>
      <c r="HS674" s="7"/>
      <c r="HT674" s="7"/>
      <c r="HU674" s="2" t="s">
        <v>239</v>
      </c>
      <c r="HV674" s="2" t="s">
        <v>275</v>
      </c>
      <c r="HW674" s="2" t="s">
        <v>877</v>
      </c>
      <c r="HX674" s="2" t="s">
        <v>1989</v>
      </c>
      <c r="HY674" s="2" t="s">
        <v>241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266</v>
      </c>
      <c r="IH674" s="2" t="s">
        <v>275</v>
      </c>
      <c r="II674" s="2" t="s">
        <v>229</v>
      </c>
      <c r="IJ674" s="2" t="s">
        <v>229</v>
      </c>
      <c r="IK674" s="2" t="s">
        <v>241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272</v>
      </c>
      <c r="IT674" s="2" t="s">
        <v>275</v>
      </c>
      <c r="IU674" s="2" t="s">
        <v>229</v>
      </c>
      <c r="IV674" s="2" t="s">
        <v>229</v>
      </c>
      <c r="IW674" s="2" t="s">
        <v>241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239</v>
      </c>
      <c r="JF674" s="2" t="s">
        <v>275</v>
      </c>
      <c r="JG674" s="2" t="s">
        <v>268</v>
      </c>
      <c r="JH674" s="2" t="s">
        <v>3899</v>
      </c>
      <c r="JI674" s="2" t="s">
        <v>241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229</v>
      </c>
      <c r="JR674" s="2" t="s">
        <v>229</v>
      </c>
      <c r="JS674" s="2" t="s">
        <v>229</v>
      </c>
      <c r="JT674" s="2" t="s">
        <v>229</v>
      </c>
      <c r="JU674" s="2" t="s">
        <v>229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272</v>
      </c>
      <c r="KD674" s="2" t="s">
        <v>275</v>
      </c>
      <c r="KE674" s="2" t="s">
        <v>229</v>
      </c>
      <c r="KF674" s="2" t="s">
        <v>229</v>
      </c>
      <c r="KG674" s="2" t="s">
        <v>241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272</v>
      </c>
      <c r="KP674" s="2" t="s">
        <v>275</v>
      </c>
      <c r="KQ674" s="2" t="s">
        <v>229</v>
      </c>
      <c r="KR674" s="2" t="s">
        <v>229</v>
      </c>
      <c r="KS674" s="2" t="s">
        <v>241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239</v>
      </c>
      <c r="LB674" s="2" t="s">
        <v>275</v>
      </c>
      <c r="LC674" s="2" t="s">
        <v>1148</v>
      </c>
      <c r="LD674" s="2" t="s">
        <v>4301</v>
      </c>
      <c r="LE674" s="2" t="s">
        <v>241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229</v>
      </c>
      <c r="LN674" s="2" t="s">
        <v>229</v>
      </c>
      <c r="LO674" s="2" t="s">
        <v>229</v>
      </c>
      <c r="LP674" s="2" t="s">
        <v>229</v>
      </c>
      <c r="LQ674" s="2" t="s">
        <v>229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239</v>
      </c>
      <c r="LZ674" s="2" t="s">
        <v>275</v>
      </c>
      <c r="MA674" s="2" t="s">
        <v>1600</v>
      </c>
      <c r="MB674" s="2" t="s">
        <v>2893</v>
      </c>
      <c r="MC674" s="2" t="s">
        <v>241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266</v>
      </c>
      <c r="ML674" s="2" t="s">
        <v>275</v>
      </c>
      <c r="MM674" s="2" t="s">
        <v>229</v>
      </c>
      <c r="MN674" s="2" t="s">
        <v>229</v>
      </c>
      <c r="MO674" s="2" t="s">
        <v>241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239</v>
      </c>
      <c r="MX674" s="2" t="s">
        <v>275</v>
      </c>
      <c r="MY674" s="2" t="s">
        <v>866</v>
      </c>
      <c r="MZ674" s="2" t="s">
        <v>3765</v>
      </c>
      <c r="NA674" s="2" t="s">
        <v>241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239</v>
      </c>
      <c r="NJ674" s="2" t="s">
        <v>275</v>
      </c>
      <c r="NK674" s="2" t="s">
        <v>1165</v>
      </c>
      <c r="NL674" s="2" t="s">
        <v>1815</v>
      </c>
      <c r="NM674" s="2" t="s">
        <v>263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272</v>
      </c>
      <c r="NV674" s="2" t="s">
        <v>275</v>
      </c>
      <c r="NW674" s="2" t="s">
        <v>229</v>
      </c>
      <c r="NX674" s="2" t="s">
        <v>229</v>
      </c>
      <c r="NY674" s="2" t="s">
        <v>241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229</v>
      </c>
      <c r="OH674" s="2" t="s">
        <v>229</v>
      </c>
      <c r="OI674" s="2" t="s">
        <v>229</v>
      </c>
      <c r="OJ674" s="2" t="s">
        <v>229</v>
      </c>
      <c r="OK674" s="2" t="s">
        <v>229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229</v>
      </c>
      <c r="OT674" s="2" t="s">
        <v>229</v>
      </c>
      <c r="OU674" s="2" t="s">
        <v>229</v>
      </c>
      <c r="OV674" s="2" t="s">
        <v>229</v>
      </c>
      <c r="OW674" s="2" t="s">
        <v>229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229</v>
      </c>
      <c r="PF674" s="2" t="s">
        <v>229</v>
      </c>
      <c r="PG674" s="2" t="s">
        <v>229</v>
      </c>
      <c r="PH674" s="2" t="s">
        <v>229</v>
      </c>
      <c r="PI674" s="2" t="s">
        <v>229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266</v>
      </c>
      <c r="PR674" s="2" t="s">
        <v>275</v>
      </c>
      <c r="PS674" s="2" t="s">
        <v>229</v>
      </c>
      <c r="PT674" s="2" t="s">
        <v>229</v>
      </c>
      <c r="PU674" s="2" t="s">
        <v>241</v>
      </c>
      <c r="PV674" s="2" t="s">
        <v>229</v>
      </c>
      <c r="PW674" s="4"/>
      <c r="PX674" s="8"/>
      <c r="PY674" s="4"/>
      <c r="PZ674" s="8"/>
      <c r="QA674" s="7"/>
      <c r="QB674" s="7"/>
      <c r="QC674" s="2" t="s">
        <v>281</v>
      </c>
      <c r="QD674" s="2" t="s">
        <v>275</v>
      </c>
      <c r="QE674" s="2" t="s">
        <v>229</v>
      </c>
      <c r="QF674" s="2" t="s">
        <v>229</v>
      </c>
      <c r="QG674" s="2" t="s">
        <v>241</v>
      </c>
      <c r="QH674" s="2" t="s">
        <v>229</v>
      </c>
      <c r="QI674" s="4"/>
      <c r="QJ674" s="8"/>
      <c r="QK674" s="4"/>
      <c r="QL674" s="8"/>
      <c r="QM674" s="7"/>
      <c r="QN674" s="7"/>
      <c r="QO674" s="2" t="s">
        <v>229</v>
      </c>
      <c r="QP674" s="2" t="s">
        <v>229</v>
      </c>
      <c r="QQ674" s="2" t="s">
        <v>229</v>
      </c>
      <c r="QR674" s="2" t="s">
        <v>229</v>
      </c>
      <c r="QS674" s="2" t="s">
        <v>229</v>
      </c>
      <c r="QT674" s="2" t="s">
        <v>229</v>
      </c>
      <c r="QU674" s="4"/>
      <c r="QV674" s="8"/>
      <c r="QW674" s="4"/>
      <c r="QX674" s="8"/>
      <c r="QY674" s="7"/>
      <c r="QZ674" s="7"/>
      <c r="RA674" s="2" t="s">
        <v>272</v>
      </c>
      <c r="RB674" s="2" t="s">
        <v>275</v>
      </c>
      <c r="RC674" s="2" t="s">
        <v>229</v>
      </c>
      <c r="RD674" s="2" t="s">
        <v>229</v>
      </c>
      <c r="RE674" s="2" t="s">
        <v>241</v>
      </c>
      <c r="RF674" s="2" t="s">
        <v>229</v>
      </c>
      <c r="RG674" s="4"/>
      <c r="RH674" s="8"/>
      <c r="RI674" s="4"/>
      <c r="RJ674" s="8"/>
      <c r="RK674" s="7"/>
      <c r="RL674" s="7"/>
      <c r="RM674" s="2" t="s">
        <v>229</v>
      </c>
      <c r="RN674" s="2" t="s">
        <v>229</v>
      </c>
      <c r="RO674" s="2" t="s">
        <v>229</v>
      </c>
      <c r="RP674" s="2" t="s">
        <v>229</v>
      </c>
      <c r="RQ674" s="2" t="s">
        <v>229</v>
      </c>
      <c r="RR674" s="2" t="s">
        <v>229</v>
      </c>
      <c r="RS674" s="4"/>
      <c r="RT674" s="8"/>
      <c r="RU674" s="4"/>
      <c r="RV674" s="8"/>
      <c r="RW674" s="7"/>
      <c r="RX674" s="7"/>
      <c r="RY674" s="2" t="s">
        <v>239</v>
      </c>
      <c r="RZ674" s="2" t="s">
        <v>275</v>
      </c>
      <c r="SA674" s="2" t="s">
        <v>3648</v>
      </c>
      <c r="SB674" s="2" t="s">
        <v>1362</v>
      </c>
      <c r="SC674" s="2" t="s">
        <v>241</v>
      </c>
      <c r="SD674" s="2" t="s">
        <v>229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</row>
    <row r="675">
      <c r="A675" s="2" t="s">
        <v>4544</v>
      </c>
      <c r="B675" s="2" t="s">
        <v>216</v>
      </c>
      <c r="C675" s="2" t="s">
        <v>4252</v>
      </c>
      <c r="D675" s="2" t="s">
        <v>218</v>
      </c>
      <c r="E675" s="2" t="s">
        <v>219</v>
      </c>
      <c r="F675" s="2" t="s">
        <v>4545</v>
      </c>
      <c r="G675" s="2" t="s">
        <v>4546</v>
      </c>
      <c r="H675" s="2" t="s">
        <v>4547</v>
      </c>
      <c r="I675" s="2" t="s">
        <v>1434</v>
      </c>
      <c r="J675" s="2" t="s">
        <v>224</v>
      </c>
      <c r="K675" s="2" t="s">
        <v>617</v>
      </c>
      <c r="L675" s="3">
        <v>24.75</v>
      </c>
      <c r="M675" s="3">
        <v>25.99</v>
      </c>
      <c r="N675" s="3">
        <v>54.99</v>
      </c>
      <c r="O675" s="2" t="s">
        <v>963</v>
      </c>
      <c r="P675" s="2" t="s">
        <v>964</v>
      </c>
      <c r="Q675" s="2" t="s">
        <v>228</v>
      </c>
      <c r="R675" s="2" t="s">
        <v>229</v>
      </c>
      <c r="S675" s="2" t="s">
        <v>4548</v>
      </c>
      <c r="T675" s="2" t="s">
        <v>684</v>
      </c>
      <c r="U675" s="2" t="s">
        <v>232</v>
      </c>
      <c r="V675" s="2" t="s">
        <v>685</v>
      </c>
      <c r="W675" s="2" t="s">
        <v>686</v>
      </c>
      <c r="X675" s="2" t="s">
        <v>1009</v>
      </c>
      <c r="Y675" s="2" t="s">
        <v>1144</v>
      </c>
      <c r="Z675" s="4"/>
      <c r="AA675" s="4">
        <f>=ROUNDDOWN({0},0)</f>
      </c>
      <c r="AB675" s="5"/>
      <c r="AC675" s="2" t="s">
        <v>229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229</v>
      </c>
      <c r="AW675" s="8" t="s">
        <v>229</v>
      </c>
      <c r="AX675" s="4" t="s">
        <v>229</v>
      </c>
      <c r="AY675" s="8" t="s">
        <v>229</v>
      </c>
      <c r="AZ675" s="7" t="s">
        <v>229</v>
      </c>
      <c r="BA675" s="7" t="s">
        <v>229</v>
      </c>
      <c r="BB675" s="7"/>
      <c r="BC675" s="4" t="s">
        <v>229</v>
      </c>
      <c r="BD675" s="8" t="s">
        <v>229</v>
      </c>
      <c r="BE675" s="4" t="s">
        <v>229</v>
      </c>
      <c r="BF675" s="8" t="s">
        <v>229</v>
      </c>
      <c r="BG675" s="7" t="s">
        <v>229</v>
      </c>
      <c r="BH675" s="7" t="s">
        <v>229</v>
      </c>
      <c r="BI675" s="7"/>
      <c r="BJ675" s="4"/>
      <c r="BK675" s="8"/>
      <c r="BL675" s="2" t="s">
        <v>229</v>
      </c>
      <c r="BM675" s="7"/>
      <c r="BN675" s="7"/>
      <c r="BO675" s="4"/>
      <c r="BP675" s="8"/>
      <c r="BQ675" s="4"/>
      <c r="BR675" s="8"/>
      <c r="BS675" s="7"/>
      <c r="BT675" s="7"/>
      <c r="BU675" s="2" t="s">
        <v>239</v>
      </c>
      <c r="BV675" s="2" t="s">
        <v>275</v>
      </c>
      <c r="BW675" s="2" t="s">
        <v>229</v>
      </c>
      <c r="BX675" s="2" t="s">
        <v>1705</v>
      </c>
      <c r="BY675" s="2" t="s">
        <v>241</v>
      </c>
      <c r="BZ675" s="2" t="s">
        <v>229</v>
      </c>
      <c r="CA675" s="4"/>
      <c r="CB675" s="8"/>
      <c r="CC675" s="4"/>
      <c r="CD675" s="8"/>
      <c r="CE675" s="7"/>
      <c r="CF675" s="7"/>
      <c r="CG675" s="2" t="s">
        <v>239</v>
      </c>
      <c r="CH675" s="2" t="s">
        <v>275</v>
      </c>
      <c r="CI675" s="2" t="s">
        <v>1148</v>
      </c>
      <c r="CJ675" s="2" t="s">
        <v>1220</v>
      </c>
      <c r="CK675" s="2" t="s">
        <v>241</v>
      </c>
      <c r="CL675" s="2" t="s">
        <v>229</v>
      </c>
      <c r="CM675" s="4"/>
      <c r="CN675" s="8"/>
      <c r="CO675" s="4"/>
      <c r="CP675" s="8"/>
      <c r="CQ675" s="7"/>
      <c r="CR675" s="7"/>
      <c r="CS675" s="2" t="s">
        <v>239</v>
      </c>
      <c r="CT675" s="2" t="s">
        <v>275</v>
      </c>
      <c r="CU675" s="2" t="s">
        <v>1148</v>
      </c>
      <c r="CV675" s="2" t="s">
        <v>1220</v>
      </c>
      <c r="CW675" s="2" t="s">
        <v>241</v>
      </c>
      <c r="CX675" s="2" t="s">
        <v>229</v>
      </c>
      <c r="CY675" s="4"/>
      <c r="CZ675" s="8"/>
      <c r="DA675" s="4"/>
      <c r="DB675" s="8"/>
      <c r="DC675" s="7"/>
      <c r="DD675" s="7"/>
      <c r="DE675" s="2" t="s">
        <v>239</v>
      </c>
      <c r="DF675" s="2" t="s">
        <v>275</v>
      </c>
      <c r="DG675" s="2" t="s">
        <v>1148</v>
      </c>
      <c r="DH675" s="2" t="s">
        <v>1220</v>
      </c>
      <c r="DI675" s="2" t="s">
        <v>241</v>
      </c>
      <c r="DJ675" s="2" t="s">
        <v>229</v>
      </c>
      <c r="DK675" s="4"/>
      <c r="DL675" s="8"/>
      <c r="DM675" s="4"/>
      <c r="DN675" s="8"/>
      <c r="DO675" s="7"/>
      <c r="DP675" s="7"/>
      <c r="DQ675" s="2" t="s">
        <v>239</v>
      </c>
      <c r="DR675" s="2" t="s">
        <v>275</v>
      </c>
      <c r="DS675" s="2" t="s">
        <v>1148</v>
      </c>
      <c r="DT675" s="2" t="s">
        <v>1151</v>
      </c>
      <c r="DU675" s="2" t="s">
        <v>241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239</v>
      </c>
      <c r="ED675" s="2" t="s">
        <v>275</v>
      </c>
      <c r="EE675" s="2" t="s">
        <v>699</v>
      </c>
      <c r="EF675" s="2" t="s">
        <v>3296</v>
      </c>
      <c r="EG675" s="2" t="s">
        <v>241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239</v>
      </c>
      <c r="EP675" s="2" t="s">
        <v>275</v>
      </c>
      <c r="EQ675" s="2" t="s">
        <v>1148</v>
      </c>
      <c r="ER675" s="2" t="s">
        <v>1220</v>
      </c>
      <c r="ES675" s="2" t="s">
        <v>241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275</v>
      </c>
      <c r="FC675" s="2" t="s">
        <v>1148</v>
      </c>
      <c r="FD675" s="2" t="s">
        <v>1220</v>
      </c>
      <c r="FE675" s="2" t="s">
        <v>241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226</v>
      </c>
      <c r="FO675" s="2" t="s">
        <v>1148</v>
      </c>
      <c r="FP675" s="2" t="s">
        <v>1220</v>
      </c>
      <c r="FQ675" s="2" t="s">
        <v>241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229</v>
      </c>
      <c r="FZ675" s="2" t="s">
        <v>229</v>
      </c>
      <c r="GA675" s="2" t="s">
        <v>229</v>
      </c>
      <c r="GB675" s="2" t="s">
        <v>229</v>
      </c>
      <c r="GC675" s="2" t="s">
        <v>229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239</v>
      </c>
      <c r="GL675" s="2" t="s">
        <v>275</v>
      </c>
      <c r="GM675" s="2" t="s">
        <v>1148</v>
      </c>
      <c r="GN675" s="2" t="s">
        <v>1934</v>
      </c>
      <c r="GO675" s="2" t="s">
        <v>241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239</v>
      </c>
      <c r="GX675" s="2" t="s">
        <v>275</v>
      </c>
      <c r="GY675" s="2" t="s">
        <v>743</v>
      </c>
      <c r="GZ675" s="2" t="s">
        <v>1013</v>
      </c>
      <c r="HA675" s="2" t="s">
        <v>241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239</v>
      </c>
      <c r="HJ675" s="2" t="s">
        <v>275</v>
      </c>
      <c r="HK675" s="2" t="s">
        <v>1148</v>
      </c>
      <c r="HL675" s="2" t="s">
        <v>1151</v>
      </c>
      <c r="HM675" s="2" t="s">
        <v>241</v>
      </c>
      <c r="HN675" s="2" t="s">
        <v>229</v>
      </c>
      <c r="HO675" s="4"/>
      <c r="HP675" s="8"/>
      <c r="HQ675" s="4"/>
      <c r="HR675" s="8"/>
      <c r="HS675" s="7"/>
      <c r="HT675" s="7"/>
      <c r="HU675" s="2" t="s">
        <v>239</v>
      </c>
      <c r="HV675" s="2" t="s">
        <v>275</v>
      </c>
      <c r="HW675" s="2" t="s">
        <v>877</v>
      </c>
      <c r="HX675" s="2" t="s">
        <v>783</v>
      </c>
      <c r="HY675" s="2" t="s">
        <v>241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266</v>
      </c>
      <c r="IH675" s="2" t="s">
        <v>275</v>
      </c>
      <c r="II675" s="2" t="s">
        <v>229</v>
      </c>
      <c r="IJ675" s="2" t="s">
        <v>229</v>
      </c>
      <c r="IK675" s="2" t="s">
        <v>241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272</v>
      </c>
      <c r="IT675" s="2" t="s">
        <v>275</v>
      </c>
      <c r="IU675" s="2" t="s">
        <v>229</v>
      </c>
      <c r="IV675" s="2" t="s">
        <v>229</v>
      </c>
      <c r="IW675" s="2" t="s">
        <v>241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239</v>
      </c>
      <c r="JF675" s="2" t="s">
        <v>275</v>
      </c>
      <c r="JG675" s="2" t="s">
        <v>229</v>
      </c>
      <c r="JH675" s="2" t="s">
        <v>229</v>
      </c>
      <c r="JI675" s="2" t="s">
        <v>241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229</v>
      </c>
      <c r="JR675" s="2" t="s">
        <v>229</v>
      </c>
      <c r="JS675" s="2" t="s">
        <v>229</v>
      </c>
      <c r="JT675" s="2" t="s">
        <v>229</v>
      </c>
      <c r="JU675" s="2" t="s">
        <v>229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272</v>
      </c>
      <c r="KD675" s="2" t="s">
        <v>275</v>
      </c>
      <c r="KE675" s="2" t="s">
        <v>229</v>
      </c>
      <c r="KF675" s="2" t="s">
        <v>229</v>
      </c>
      <c r="KG675" s="2" t="s">
        <v>241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272</v>
      </c>
      <c r="KP675" s="2" t="s">
        <v>275</v>
      </c>
      <c r="KQ675" s="2" t="s">
        <v>229</v>
      </c>
      <c r="KR675" s="2" t="s">
        <v>229</v>
      </c>
      <c r="KS675" s="2" t="s">
        <v>241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239</v>
      </c>
      <c r="LB675" s="2" t="s">
        <v>275</v>
      </c>
      <c r="LC675" s="2" t="s">
        <v>1148</v>
      </c>
      <c r="LD675" s="2" t="s">
        <v>3478</v>
      </c>
      <c r="LE675" s="2" t="s">
        <v>241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229</v>
      </c>
      <c r="LN675" s="2" t="s">
        <v>229</v>
      </c>
      <c r="LO675" s="2" t="s">
        <v>229</v>
      </c>
      <c r="LP675" s="2" t="s">
        <v>229</v>
      </c>
      <c r="LQ675" s="2" t="s">
        <v>229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239</v>
      </c>
      <c r="LZ675" s="2" t="s">
        <v>275</v>
      </c>
      <c r="MA675" s="2" t="s">
        <v>690</v>
      </c>
      <c r="MB675" s="2" t="s">
        <v>778</v>
      </c>
      <c r="MC675" s="2" t="s">
        <v>241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266</v>
      </c>
      <c r="ML675" s="2" t="s">
        <v>275</v>
      </c>
      <c r="MM675" s="2" t="s">
        <v>229</v>
      </c>
      <c r="MN675" s="2" t="s">
        <v>229</v>
      </c>
      <c r="MO675" s="2" t="s">
        <v>241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281</v>
      </c>
      <c r="MX675" s="2" t="s">
        <v>275</v>
      </c>
      <c r="MY675" s="2" t="s">
        <v>1674</v>
      </c>
      <c r="MZ675" s="2" t="s">
        <v>229</v>
      </c>
      <c r="NA675" s="2" t="s">
        <v>241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239</v>
      </c>
      <c r="NJ675" s="2" t="s">
        <v>275</v>
      </c>
      <c r="NK675" s="2" t="s">
        <v>1165</v>
      </c>
      <c r="NL675" s="2" t="s">
        <v>1220</v>
      </c>
      <c r="NM675" s="2" t="s">
        <v>241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272</v>
      </c>
      <c r="NV675" s="2" t="s">
        <v>275</v>
      </c>
      <c r="NW675" s="2" t="s">
        <v>229</v>
      </c>
      <c r="NX675" s="2" t="s">
        <v>229</v>
      </c>
      <c r="NY675" s="2" t="s">
        <v>241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229</v>
      </c>
      <c r="OH675" s="2" t="s">
        <v>229</v>
      </c>
      <c r="OI675" s="2" t="s">
        <v>229</v>
      </c>
      <c r="OJ675" s="2" t="s">
        <v>229</v>
      </c>
      <c r="OK675" s="2" t="s">
        <v>229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229</v>
      </c>
      <c r="OT675" s="2" t="s">
        <v>229</v>
      </c>
      <c r="OU675" s="2" t="s">
        <v>229</v>
      </c>
      <c r="OV675" s="2" t="s">
        <v>229</v>
      </c>
      <c r="OW675" s="2" t="s">
        <v>229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229</v>
      </c>
      <c r="PF675" s="2" t="s">
        <v>229</v>
      </c>
      <c r="PG675" s="2" t="s">
        <v>229</v>
      </c>
      <c r="PH675" s="2" t="s">
        <v>229</v>
      </c>
      <c r="PI675" s="2" t="s">
        <v>229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239</v>
      </c>
      <c r="PR675" s="2" t="s">
        <v>275</v>
      </c>
      <c r="PS675" s="2" t="s">
        <v>785</v>
      </c>
      <c r="PT675" s="2" t="s">
        <v>810</v>
      </c>
      <c r="PU675" s="2" t="s">
        <v>241</v>
      </c>
      <c r="PV675" s="2" t="s">
        <v>229</v>
      </c>
      <c r="PW675" s="4"/>
      <c r="PX675" s="8"/>
      <c r="PY675" s="4"/>
      <c r="PZ675" s="8"/>
      <c r="QA675" s="7"/>
      <c r="QB675" s="7"/>
      <c r="QC675" s="2" t="s">
        <v>281</v>
      </c>
      <c r="QD675" s="2" t="s">
        <v>275</v>
      </c>
      <c r="QE675" s="2" t="s">
        <v>229</v>
      </c>
      <c r="QF675" s="2" t="s">
        <v>229</v>
      </c>
      <c r="QG675" s="2" t="s">
        <v>241</v>
      </c>
      <c r="QH675" s="2" t="s">
        <v>229</v>
      </c>
      <c r="QI675" s="4"/>
      <c r="QJ675" s="8"/>
      <c r="QK675" s="4"/>
      <c r="QL675" s="8"/>
      <c r="QM675" s="7"/>
      <c r="QN675" s="7"/>
      <c r="QO675" s="2" t="s">
        <v>229</v>
      </c>
      <c r="QP675" s="2" t="s">
        <v>229</v>
      </c>
      <c r="QQ675" s="2" t="s">
        <v>229</v>
      </c>
      <c r="QR675" s="2" t="s">
        <v>229</v>
      </c>
      <c r="QS675" s="2" t="s">
        <v>229</v>
      </c>
      <c r="QT675" s="2" t="s">
        <v>229</v>
      </c>
      <c r="QU675" s="4"/>
      <c r="QV675" s="8"/>
      <c r="QW675" s="4"/>
      <c r="QX675" s="8"/>
      <c r="QY675" s="7"/>
      <c r="QZ675" s="7"/>
      <c r="RA675" s="2" t="s">
        <v>272</v>
      </c>
      <c r="RB675" s="2" t="s">
        <v>275</v>
      </c>
      <c r="RC675" s="2" t="s">
        <v>229</v>
      </c>
      <c r="RD675" s="2" t="s">
        <v>229</v>
      </c>
      <c r="RE675" s="2" t="s">
        <v>241</v>
      </c>
      <c r="RF675" s="2" t="s">
        <v>229</v>
      </c>
      <c r="RG675" s="4"/>
      <c r="RH675" s="8"/>
      <c r="RI675" s="4"/>
      <c r="RJ675" s="8"/>
      <c r="RK675" s="7"/>
      <c r="RL675" s="7"/>
      <c r="RM675" s="2" t="s">
        <v>229</v>
      </c>
      <c r="RN675" s="2" t="s">
        <v>229</v>
      </c>
      <c r="RO675" s="2" t="s">
        <v>229</v>
      </c>
      <c r="RP675" s="2" t="s">
        <v>229</v>
      </c>
      <c r="RQ675" s="2" t="s">
        <v>229</v>
      </c>
      <c r="RR675" s="2" t="s">
        <v>229</v>
      </c>
      <c r="RS675" s="4"/>
      <c r="RT675" s="8"/>
      <c r="RU675" s="4"/>
      <c r="RV675" s="8"/>
      <c r="RW675" s="7"/>
      <c r="RX675" s="7"/>
      <c r="RY675" s="2" t="s">
        <v>239</v>
      </c>
      <c r="RZ675" s="2" t="s">
        <v>275</v>
      </c>
      <c r="SA675" s="2" t="s">
        <v>3648</v>
      </c>
      <c r="SB675" s="2" t="s">
        <v>4549</v>
      </c>
      <c r="SC675" s="2" t="s">
        <v>241</v>
      </c>
      <c r="SD675" s="2" t="s">
        <v>229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</row>
    <row r="676">
      <c r="A676" s="2" t="s">
        <v>4550</v>
      </c>
      <c r="B676" s="2" t="s">
        <v>216</v>
      </c>
      <c r="C676" s="2" t="s">
        <v>4252</v>
      </c>
      <c r="D676" s="2" t="s">
        <v>218</v>
      </c>
      <c r="E676" s="2" t="s">
        <v>219</v>
      </c>
      <c r="F676" s="2" t="s">
        <v>4545</v>
      </c>
      <c r="G676" s="2" t="s">
        <v>4546</v>
      </c>
      <c r="H676" s="2" t="s">
        <v>4547</v>
      </c>
      <c r="I676" s="2" t="s">
        <v>1434</v>
      </c>
      <c r="J676" s="2" t="s">
        <v>285</v>
      </c>
      <c r="K676" s="2" t="s">
        <v>617</v>
      </c>
      <c r="L676" s="3">
        <v>29.9</v>
      </c>
      <c r="M676" s="3">
        <v>31.4</v>
      </c>
      <c r="N676" s="3">
        <v>64.99</v>
      </c>
      <c r="O676" s="2" t="s">
        <v>963</v>
      </c>
      <c r="P676" s="2" t="s">
        <v>964</v>
      </c>
      <c r="Q676" s="2" t="s">
        <v>228</v>
      </c>
      <c r="R676" s="2" t="s">
        <v>229</v>
      </c>
      <c r="S676" s="2" t="s">
        <v>4548</v>
      </c>
      <c r="T676" s="2" t="s">
        <v>684</v>
      </c>
      <c r="U676" s="2" t="s">
        <v>286</v>
      </c>
      <c r="V676" s="2" t="s">
        <v>685</v>
      </c>
      <c r="W676" s="2" t="s">
        <v>686</v>
      </c>
      <c r="X676" s="2" t="s">
        <v>1009</v>
      </c>
      <c r="Y676" s="2" t="s">
        <v>1144</v>
      </c>
      <c r="Z676" s="4"/>
      <c r="AA676" s="4">
        <f>=ROUNDDOWN({0},0)</f>
      </c>
      <c r="AB676" s="5"/>
      <c r="AC676" s="2" t="s">
        <v>229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229</v>
      </c>
      <c r="AW676" s="8" t="s">
        <v>229</v>
      </c>
      <c r="AX676" s="4" t="s">
        <v>229</v>
      </c>
      <c r="AY676" s="8" t="s">
        <v>229</v>
      </c>
      <c r="AZ676" s="7" t="s">
        <v>229</v>
      </c>
      <c r="BA676" s="7" t="s">
        <v>229</v>
      </c>
      <c r="BB676" s="7"/>
      <c r="BC676" s="4" t="s">
        <v>229</v>
      </c>
      <c r="BD676" s="8" t="s">
        <v>229</v>
      </c>
      <c r="BE676" s="4" t="s">
        <v>229</v>
      </c>
      <c r="BF676" s="8" t="s">
        <v>229</v>
      </c>
      <c r="BG676" s="7" t="s">
        <v>229</v>
      </c>
      <c r="BH676" s="7" t="s">
        <v>229</v>
      </c>
      <c r="BI676" s="7"/>
      <c r="BJ676" s="4"/>
      <c r="BK676" s="8"/>
      <c r="BL676" s="2" t="s">
        <v>229</v>
      </c>
      <c r="BM676" s="7"/>
      <c r="BN676" s="7"/>
      <c r="BO676" s="4"/>
      <c r="BP676" s="8"/>
      <c r="BQ676" s="4"/>
      <c r="BR676" s="8"/>
      <c r="BS676" s="7"/>
      <c r="BT676" s="7"/>
      <c r="BU676" s="2" t="s">
        <v>239</v>
      </c>
      <c r="BV676" s="2" t="s">
        <v>275</v>
      </c>
      <c r="BW676" s="2" t="s">
        <v>229</v>
      </c>
      <c r="BX676" s="2" t="s">
        <v>1556</v>
      </c>
      <c r="BY676" s="2" t="s">
        <v>241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239</v>
      </c>
      <c r="CH676" s="2" t="s">
        <v>275</v>
      </c>
      <c r="CI676" s="2" t="s">
        <v>1148</v>
      </c>
      <c r="CJ676" s="2" t="s">
        <v>1151</v>
      </c>
      <c r="CK676" s="2" t="s">
        <v>241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239</v>
      </c>
      <c r="CT676" s="2" t="s">
        <v>275</v>
      </c>
      <c r="CU676" s="2" t="s">
        <v>1148</v>
      </c>
      <c r="CV676" s="2" t="s">
        <v>1151</v>
      </c>
      <c r="CW676" s="2" t="s">
        <v>241</v>
      </c>
      <c r="CX676" s="2" t="s">
        <v>229</v>
      </c>
      <c r="CY676" s="4"/>
      <c r="CZ676" s="8"/>
      <c r="DA676" s="4"/>
      <c r="DB676" s="8"/>
      <c r="DC676" s="7"/>
      <c r="DD676" s="7"/>
      <c r="DE676" s="2" t="s">
        <v>239</v>
      </c>
      <c r="DF676" s="2" t="s">
        <v>275</v>
      </c>
      <c r="DG676" s="2" t="s">
        <v>1148</v>
      </c>
      <c r="DH676" s="2" t="s">
        <v>1151</v>
      </c>
      <c r="DI676" s="2" t="s">
        <v>241</v>
      </c>
      <c r="DJ676" s="2" t="s">
        <v>229</v>
      </c>
      <c r="DK676" s="4"/>
      <c r="DL676" s="8"/>
      <c r="DM676" s="4"/>
      <c r="DN676" s="8"/>
      <c r="DO676" s="7"/>
      <c r="DP676" s="7"/>
      <c r="DQ676" s="2" t="s">
        <v>239</v>
      </c>
      <c r="DR676" s="2" t="s">
        <v>275</v>
      </c>
      <c r="DS676" s="2" t="s">
        <v>1148</v>
      </c>
      <c r="DT676" s="2" t="s">
        <v>1634</v>
      </c>
      <c r="DU676" s="2" t="s">
        <v>241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239</v>
      </c>
      <c r="ED676" s="2" t="s">
        <v>275</v>
      </c>
      <c r="EE676" s="2" t="s">
        <v>699</v>
      </c>
      <c r="EF676" s="2" t="s">
        <v>772</v>
      </c>
      <c r="EG676" s="2" t="s">
        <v>241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275</v>
      </c>
      <c r="EQ676" s="2" t="s">
        <v>1148</v>
      </c>
      <c r="ER676" s="2" t="s">
        <v>1151</v>
      </c>
      <c r="ES676" s="2" t="s">
        <v>241</v>
      </c>
      <c r="ET676" s="2" t="s">
        <v>229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275</v>
      </c>
      <c r="FC676" s="2" t="s">
        <v>1148</v>
      </c>
      <c r="FD676" s="2" t="s">
        <v>1151</v>
      </c>
      <c r="FE676" s="2" t="s">
        <v>241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275</v>
      </c>
      <c r="FO676" s="2" t="s">
        <v>1148</v>
      </c>
      <c r="FP676" s="2" t="s">
        <v>1151</v>
      </c>
      <c r="FQ676" s="2" t="s">
        <v>241</v>
      </c>
      <c r="FR676" s="2" t="s">
        <v>229</v>
      </c>
      <c r="FS676" s="4"/>
      <c r="FT676" s="8"/>
      <c r="FU676" s="4"/>
      <c r="FV676" s="8"/>
      <c r="FW676" s="7"/>
      <c r="FX676" s="7"/>
      <c r="FY676" s="2" t="s">
        <v>229</v>
      </c>
      <c r="FZ676" s="2" t="s">
        <v>229</v>
      </c>
      <c r="GA676" s="2" t="s">
        <v>229</v>
      </c>
      <c r="GB676" s="2" t="s">
        <v>229</v>
      </c>
      <c r="GC676" s="2" t="s">
        <v>229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239</v>
      </c>
      <c r="GL676" s="2" t="s">
        <v>275</v>
      </c>
      <c r="GM676" s="2" t="s">
        <v>1148</v>
      </c>
      <c r="GN676" s="2" t="s">
        <v>1593</v>
      </c>
      <c r="GO676" s="2" t="s">
        <v>241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239</v>
      </c>
      <c r="GX676" s="2" t="s">
        <v>275</v>
      </c>
      <c r="GY676" s="2" t="s">
        <v>743</v>
      </c>
      <c r="GZ676" s="2" t="s">
        <v>2422</v>
      </c>
      <c r="HA676" s="2" t="s">
        <v>241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239</v>
      </c>
      <c r="HJ676" s="2" t="s">
        <v>275</v>
      </c>
      <c r="HK676" s="2" t="s">
        <v>1148</v>
      </c>
      <c r="HL676" s="2" t="s">
        <v>4460</v>
      </c>
      <c r="HM676" s="2" t="s">
        <v>241</v>
      </c>
      <c r="HN676" s="2" t="s">
        <v>229</v>
      </c>
      <c r="HO676" s="4"/>
      <c r="HP676" s="8"/>
      <c r="HQ676" s="4"/>
      <c r="HR676" s="8"/>
      <c r="HS676" s="7"/>
      <c r="HT676" s="7"/>
      <c r="HU676" s="2" t="s">
        <v>239</v>
      </c>
      <c r="HV676" s="2" t="s">
        <v>275</v>
      </c>
      <c r="HW676" s="2" t="s">
        <v>877</v>
      </c>
      <c r="HX676" s="2" t="s">
        <v>4551</v>
      </c>
      <c r="HY676" s="2" t="s">
        <v>241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266</v>
      </c>
      <c r="IH676" s="2" t="s">
        <v>275</v>
      </c>
      <c r="II676" s="2" t="s">
        <v>229</v>
      </c>
      <c r="IJ676" s="2" t="s">
        <v>229</v>
      </c>
      <c r="IK676" s="2" t="s">
        <v>241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272</v>
      </c>
      <c r="IT676" s="2" t="s">
        <v>275</v>
      </c>
      <c r="IU676" s="2" t="s">
        <v>229</v>
      </c>
      <c r="IV676" s="2" t="s">
        <v>229</v>
      </c>
      <c r="IW676" s="2" t="s">
        <v>241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239</v>
      </c>
      <c r="JF676" s="2" t="s">
        <v>226</v>
      </c>
      <c r="JG676" s="2" t="s">
        <v>229</v>
      </c>
      <c r="JH676" s="2" t="s">
        <v>229</v>
      </c>
      <c r="JI676" s="2" t="s">
        <v>241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229</v>
      </c>
      <c r="JR676" s="2" t="s">
        <v>229</v>
      </c>
      <c r="JS676" s="2" t="s">
        <v>229</v>
      </c>
      <c r="JT676" s="2" t="s">
        <v>229</v>
      </c>
      <c r="JU676" s="2" t="s">
        <v>229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272</v>
      </c>
      <c r="KD676" s="2" t="s">
        <v>275</v>
      </c>
      <c r="KE676" s="2" t="s">
        <v>229</v>
      </c>
      <c r="KF676" s="2" t="s">
        <v>229</v>
      </c>
      <c r="KG676" s="2" t="s">
        <v>241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272</v>
      </c>
      <c r="KP676" s="2" t="s">
        <v>275</v>
      </c>
      <c r="KQ676" s="2" t="s">
        <v>229</v>
      </c>
      <c r="KR676" s="2" t="s">
        <v>229</v>
      </c>
      <c r="KS676" s="2" t="s">
        <v>241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239</v>
      </c>
      <c r="LB676" s="2" t="s">
        <v>275</v>
      </c>
      <c r="LC676" s="2" t="s">
        <v>1148</v>
      </c>
      <c r="LD676" s="2" t="s">
        <v>3672</v>
      </c>
      <c r="LE676" s="2" t="s">
        <v>241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229</v>
      </c>
      <c r="LN676" s="2" t="s">
        <v>229</v>
      </c>
      <c r="LO676" s="2" t="s">
        <v>229</v>
      </c>
      <c r="LP676" s="2" t="s">
        <v>229</v>
      </c>
      <c r="LQ676" s="2" t="s">
        <v>229</v>
      </c>
      <c r="LR676" s="2" t="s">
        <v>229</v>
      </c>
      <c r="LS676" s="4"/>
      <c r="LT676" s="8"/>
      <c r="LU676" s="4"/>
      <c r="LV676" s="8"/>
      <c r="LW676" s="7"/>
      <c r="LX676" s="7"/>
      <c r="LY676" s="2" t="s">
        <v>239</v>
      </c>
      <c r="LZ676" s="2" t="s">
        <v>275</v>
      </c>
      <c r="MA676" s="2" t="s">
        <v>690</v>
      </c>
      <c r="MB676" s="2" t="s">
        <v>944</v>
      </c>
      <c r="MC676" s="2" t="s">
        <v>241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266</v>
      </c>
      <c r="ML676" s="2" t="s">
        <v>275</v>
      </c>
      <c r="MM676" s="2" t="s">
        <v>229</v>
      </c>
      <c r="MN676" s="2" t="s">
        <v>229</v>
      </c>
      <c r="MO676" s="2" t="s">
        <v>241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281</v>
      </c>
      <c r="MX676" s="2" t="s">
        <v>275</v>
      </c>
      <c r="MY676" s="2" t="s">
        <v>1674</v>
      </c>
      <c r="MZ676" s="2" t="s">
        <v>1393</v>
      </c>
      <c r="NA676" s="2" t="s">
        <v>241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239</v>
      </c>
      <c r="NJ676" s="2" t="s">
        <v>275</v>
      </c>
      <c r="NK676" s="2" t="s">
        <v>1165</v>
      </c>
      <c r="NL676" s="2" t="s">
        <v>1151</v>
      </c>
      <c r="NM676" s="2" t="s">
        <v>241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272</v>
      </c>
      <c r="NV676" s="2" t="s">
        <v>275</v>
      </c>
      <c r="NW676" s="2" t="s">
        <v>229</v>
      </c>
      <c r="NX676" s="2" t="s">
        <v>229</v>
      </c>
      <c r="NY676" s="2" t="s">
        <v>241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229</v>
      </c>
      <c r="OH676" s="2" t="s">
        <v>229</v>
      </c>
      <c r="OI676" s="2" t="s">
        <v>229</v>
      </c>
      <c r="OJ676" s="2" t="s">
        <v>229</v>
      </c>
      <c r="OK676" s="2" t="s">
        <v>229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229</v>
      </c>
      <c r="OT676" s="2" t="s">
        <v>229</v>
      </c>
      <c r="OU676" s="2" t="s">
        <v>229</v>
      </c>
      <c r="OV676" s="2" t="s">
        <v>229</v>
      </c>
      <c r="OW676" s="2" t="s">
        <v>229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229</v>
      </c>
      <c r="PF676" s="2" t="s">
        <v>229</v>
      </c>
      <c r="PG676" s="2" t="s">
        <v>229</v>
      </c>
      <c r="PH676" s="2" t="s">
        <v>229</v>
      </c>
      <c r="PI676" s="2" t="s">
        <v>229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239</v>
      </c>
      <c r="PR676" s="2" t="s">
        <v>275</v>
      </c>
      <c r="PS676" s="2" t="s">
        <v>785</v>
      </c>
      <c r="PT676" s="2" t="s">
        <v>3691</v>
      </c>
      <c r="PU676" s="2" t="s">
        <v>241</v>
      </c>
      <c r="PV676" s="2" t="s">
        <v>229</v>
      </c>
      <c r="PW676" s="4"/>
      <c r="PX676" s="8"/>
      <c r="PY676" s="4"/>
      <c r="PZ676" s="8"/>
      <c r="QA676" s="7"/>
      <c r="QB676" s="7"/>
      <c r="QC676" s="2" t="s">
        <v>281</v>
      </c>
      <c r="QD676" s="2" t="s">
        <v>275</v>
      </c>
      <c r="QE676" s="2" t="s">
        <v>229</v>
      </c>
      <c r="QF676" s="2" t="s">
        <v>229</v>
      </c>
      <c r="QG676" s="2" t="s">
        <v>241</v>
      </c>
      <c r="QH676" s="2" t="s">
        <v>229</v>
      </c>
      <c r="QI676" s="4"/>
      <c r="QJ676" s="8"/>
      <c r="QK676" s="4"/>
      <c r="QL676" s="8"/>
      <c r="QM676" s="7"/>
      <c r="QN676" s="7"/>
      <c r="QO676" s="2" t="s">
        <v>229</v>
      </c>
      <c r="QP676" s="2" t="s">
        <v>229</v>
      </c>
      <c r="QQ676" s="2" t="s">
        <v>229</v>
      </c>
      <c r="QR676" s="2" t="s">
        <v>229</v>
      </c>
      <c r="QS676" s="2" t="s">
        <v>229</v>
      </c>
      <c r="QT676" s="2" t="s">
        <v>229</v>
      </c>
      <c r="QU676" s="4"/>
      <c r="QV676" s="8"/>
      <c r="QW676" s="4"/>
      <c r="QX676" s="8"/>
      <c r="QY676" s="7"/>
      <c r="QZ676" s="7"/>
      <c r="RA676" s="2" t="s">
        <v>272</v>
      </c>
      <c r="RB676" s="2" t="s">
        <v>275</v>
      </c>
      <c r="RC676" s="2" t="s">
        <v>229</v>
      </c>
      <c r="RD676" s="2" t="s">
        <v>229</v>
      </c>
      <c r="RE676" s="2" t="s">
        <v>241</v>
      </c>
      <c r="RF676" s="2" t="s">
        <v>229</v>
      </c>
      <c r="RG676" s="4"/>
      <c r="RH676" s="8"/>
      <c r="RI676" s="4"/>
      <c r="RJ676" s="8"/>
      <c r="RK676" s="7"/>
      <c r="RL676" s="7"/>
      <c r="RM676" s="2" t="s">
        <v>229</v>
      </c>
      <c r="RN676" s="2" t="s">
        <v>229</v>
      </c>
      <c r="RO676" s="2" t="s">
        <v>229</v>
      </c>
      <c r="RP676" s="2" t="s">
        <v>229</v>
      </c>
      <c r="RQ676" s="2" t="s">
        <v>229</v>
      </c>
      <c r="RR676" s="2" t="s">
        <v>229</v>
      </c>
      <c r="RS676" s="4"/>
      <c r="RT676" s="8"/>
      <c r="RU676" s="4"/>
      <c r="RV676" s="8"/>
      <c r="RW676" s="7"/>
      <c r="RX676" s="7"/>
      <c r="RY676" s="2" t="s">
        <v>239</v>
      </c>
      <c r="RZ676" s="2" t="s">
        <v>275</v>
      </c>
      <c r="SA676" s="2" t="s">
        <v>3648</v>
      </c>
      <c r="SB676" s="2" t="s">
        <v>1392</v>
      </c>
      <c r="SC676" s="2" t="s">
        <v>241</v>
      </c>
      <c r="SD676" s="2" t="s">
        <v>229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</row>
    <row r="677">
      <c r="A677" s="2" t="s">
        <v>4552</v>
      </c>
      <c r="B677" s="2" t="s">
        <v>216</v>
      </c>
      <c r="C677" s="2" t="s">
        <v>4252</v>
      </c>
      <c r="D677" s="2" t="s">
        <v>218</v>
      </c>
      <c r="E677" s="2" t="s">
        <v>219</v>
      </c>
      <c r="F677" s="2" t="s">
        <v>4553</v>
      </c>
      <c r="G677" s="2" t="s">
        <v>4554</v>
      </c>
      <c r="H677" s="2" t="s">
        <v>4555</v>
      </c>
      <c r="I677" s="2" t="s">
        <v>1434</v>
      </c>
      <c r="J677" s="2" t="s">
        <v>224</v>
      </c>
      <c r="K677" s="2" t="s">
        <v>412</v>
      </c>
      <c r="L677" s="3">
        <v>30</v>
      </c>
      <c r="M677" s="3">
        <v>31.5</v>
      </c>
      <c r="N677" s="3">
        <v>59.99</v>
      </c>
      <c r="O677" s="2" t="s">
        <v>963</v>
      </c>
      <c r="P677" s="2" t="s">
        <v>964</v>
      </c>
      <c r="Q677" s="2" t="s">
        <v>228</v>
      </c>
      <c r="R677" s="2" t="s">
        <v>229</v>
      </c>
      <c r="S677" s="2" t="s">
        <v>4556</v>
      </c>
      <c r="T677" s="2" t="s">
        <v>229</v>
      </c>
      <c r="U677" s="2" t="s">
        <v>232</v>
      </c>
      <c r="V677" s="2" t="s">
        <v>233</v>
      </c>
      <c r="W677" s="2" t="s">
        <v>1009</v>
      </c>
      <c r="X677" s="2" t="s">
        <v>1775</v>
      </c>
      <c r="Y677" s="2" t="s">
        <v>1144</v>
      </c>
      <c r="Z677" s="4"/>
      <c r="AA677" s="4">
        <f>=ROUNDDOWN({0},0)</f>
      </c>
      <c r="AB677" s="5"/>
      <c r="AC677" s="2" t="s">
        <v>229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229</v>
      </c>
      <c r="BM677" s="7"/>
      <c r="BN677" s="7"/>
      <c r="BO677" s="4"/>
      <c r="BP677" s="8"/>
      <c r="BQ677" s="4"/>
      <c r="BR677" s="8"/>
      <c r="BS677" s="7"/>
      <c r="BT677" s="7"/>
      <c r="BU677" s="2" t="s">
        <v>239</v>
      </c>
      <c r="BV677" s="2" t="s">
        <v>275</v>
      </c>
      <c r="BW677" s="2" t="s">
        <v>229</v>
      </c>
      <c r="BX677" s="2" t="s">
        <v>4557</v>
      </c>
      <c r="BY677" s="2" t="s">
        <v>241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239</v>
      </c>
      <c r="CH677" s="2" t="s">
        <v>275</v>
      </c>
      <c r="CI677" s="2" t="s">
        <v>1148</v>
      </c>
      <c r="CJ677" s="2" t="s">
        <v>1151</v>
      </c>
      <c r="CK677" s="2" t="s">
        <v>241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239</v>
      </c>
      <c r="CT677" s="2" t="s">
        <v>275</v>
      </c>
      <c r="CU677" s="2" t="s">
        <v>1148</v>
      </c>
      <c r="CV677" s="2" t="s">
        <v>1151</v>
      </c>
      <c r="CW677" s="2" t="s">
        <v>241</v>
      </c>
      <c r="CX677" s="2" t="s">
        <v>229</v>
      </c>
      <c r="CY677" s="4"/>
      <c r="CZ677" s="8"/>
      <c r="DA677" s="4"/>
      <c r="DB677" s="8"/>
      <c r="DC677" s="7"/>
      <c r="DD677" s="7"/>
      <c r="DE677" s="2" t="s">
        <v>239</v>
      </c>
      <c r="DF677" s="2" t="s">
        <v>275</v>
      </c>
      <c r="DG677" s="2" t="s">
        <v>1148</v>
      </c>
      <c r="DH677" s="2" t="s">
        <v>1151</v>
      </c>
      <c r="DI677" s="2" t="s">
        <v>241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239</v>
      </c>
      <c r="DR677" s="2" t="s">
        <v>275</v>
      </c>
      <c r="DS677" s="2" t="s">
        <v>1148</v>
      </c>
      <c r="DT677" s="2" t="s">
        <v>1637</v>
      </c>
      <c r="DU677" s="2" t="s">
        <v>241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239</v>
      </c>
      <c r="ED677" s="2" t="s">
        <v>275</v>
      </c>
      <c r="EE677" s="2" t="s">
        <v>699</v>
      </c>
      <c r="EF677" s="2" t="s">
        <v>932</v>
      </c>
      <c r="EG677" s="2" t="s">
        <v>241</v>
      </c>
      <c r="EH677" s="2" t="s">
        <v>229</v>
      </c>
      <c r="EI677" s="4"/>
      <c r="EJ677" s="8"/>
      <c r="EK677" s="4"/>
      <c r="EL677" s="8"/>
      <c r="EM677" s="7"/>
      <c r="EN677" s="7"/>
      <c r="EO677" s="2" t="s">
        <v>239</v>
      </c>
      <c r="EP677" s="2" t="s">
        <v>275</v>
      </c>
      <c r="EQ677" s="2" t="s">
        <v>1148</v>
      </c>
      <c r="ER677" s="2" t="s">
        <v>1155</v>
      </c>
      <c r="ES677" s="2" t="s">
        <v>241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239</v>
      </c>
      <c r="FB677" s="2" t="s">
        <v>275</v>
      </c>
      <c r="FC677" s="2" t="s">
        <v>1148</v>
      </c>
      <c r="FD677" s="2" t="s">
        <v>4415</v>
      </c>
      <c r="FE677" s="2" t="s">
        <v>241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275</v>
      </c>
      <c r="FO677" s="2" t="s">
        <v>1148</v>
      </c>
      <c r="FP677" s="2" t="s">
        <v>1151</v>
      </c>
      <c r="FQ677" s="2" t="s">
        <v>241</v>
      </c>
      <c r="FR677" s="2" t="s">
        <v>229</v>
      </c>
      <c r="FS677" s="4"/>
      <c r="FT677" s="8"/>
      <c r="FU677" s="4"/>
      <c r="FV677" s="8"/>
      <c r="FW677" s="7"/>
      <c r="FX677" s="7"/>
      <c r="FY677" s="2" t="s">
        <v>229</v>
      </c>
      <c r="FZ677" s="2" t="s">
        <v>229</v>
      </c>
      <c r="GA677" s="2" t="s">
        <v>229</v>
      </c>
      <c r="GB677" s="2" t="s">
        <v>229</v>
      </c>
      <c r="GC677" s="2" t="s">
        <v>229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239</v>
      </c>
      <c r="GL677" s="2" t="s">
        <v>275</v>
      </c>
      <c r="GM677" s="2" t="s">
        <v>1148</v>
      </c>
      <c r="GN677" s="2" t="s">
        <v>1725</v>
      </c>
      <c r="GO677" s="2" t="s">
        <v>241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239</v>
      </c>
      <c r="GX677" s="2" t="s">
        <v>226</v>
      </c>
      <c r="GY677" s="2" t="s">
        <v>743</v>
      </c>
      <c r="GZ677" s="2" t="s">
        <v>229</v>
      </c>
      <c r="HA677" s="2" t="s">
        <v>241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239</v>
      </c>
      <c r="HJ677" s="2" t="s">
        <v>275</v>
      </c>
      <c r="HK677" s="2" t="s">
        <v>1148</v>
      </c>
      <c r="HL677" s="2" t="s">
        <v>1232</v>
      </c>
      <c r="HM677" s="2" t="s">
        <v>241</v>
      </c>
      <c r="HN677" s="2" t="s">
        <v>229</v>
      </c>
      <c r="HO677" s="4"/>
      <c r="HP677" s="8"/>
      <c r="HQ677" s="4"/>
      <c r="HR677" s="8"/>
      <c r="HS677" s="7"/>
      <c r="HT677" s="7"/>
      <c r="HU677" s="2" t="s">
        <v>239</v>
      </c>
      <c r="HV677" s="2" t="s">
        <v>275</v>
      </c>
      <c r="HW677" s="2" t="s">
        <v>877</v>
      </c>
      <c r="HX677" s="2" t="s">
        <v>1029</v>
      </c>
      <c r="HY677" s="2" t="s">
        <v>241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266</v>
      </c>
      <c r="IH677" s="2" t="s">
        <v>275</v>
      </c>
      <c r="II677" s="2" t="s">
        <v>229</v>
      </c>
      <c r="IJ677" s="2" t="s">
        <v>229</v>
      </c>
      <c r="IK677" s="2" t="s">
        <v>241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272</v>
      </c>
      <c r="IT677" s="2" t="s">
        <v>275</v>
      </c>
      <c r="IU677" s="2" t="s">
        <v>229</v>
      </c>
      <c r="IV677" s="2" t="s">
        <v>229</v>
      </c>
      <c r="IW677" s="2" t="s">
        <v>241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229</v>
      </c>
      <c r="JF677" s="2" t="s">
        <v>229</v>
      </c>
      <c r="JG677" s="2" t="s">
        <v>229</v>
      </c>
      <c r="JH677" s="2" t="s">
        <v>229</v>
      </c>
      <c r="JI677" s="2" t="s">
        <v>229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229</v>
      </c>
      <c r="JR677" s="2" t="s">
        <v>229</v>
      </c>
      <c r="JS677" s="2" t="s">
        <v>229</v>
      </c>
      <c r="JT677" s="2" t="s">
        <v>229</v>
      </c>
      <c r="JU677" s="2" t="s">
        <v>229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272</v>
      </c>
      <c r="KD677" s="2" t="s">
        <v>275</v>
      </c>
      <c r="KE677" s="2" t="s">
        <v>229</v>
      </c>
      <c r="KF677" s="2" t="s">
        <v>229</v>
      </c>
      <c r="KG677" s="2" t="s">
        <v>241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272</v>
      </c>
      <c r="KP677" s="2" t="s">
        <v>275</v>
      </c>
      <c r="KQ677" s="2" t="s">
        <v>229</v>
      </c>
      <c r="KR677" s="2" t="s">
        <v>229</v>
      </c>
      <c r="KS677" s="2" t="s">
        <v>241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239</v>
      </c>
      <c r="LB677" s="2" t="s">
        <v>275</v>
      </c>
      <c r="LC677" s="2" t="s">
        <v>1148</v>
      </c>
      <c r="LD677" s="2" t="s">
        <v>2170</v>
      </c>
      <c r="LE677" s="2" t="s">
        <v>241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229</v>
      </c>
      <c r="LN677" s="2" t="s">
        <v>229</v>
      </c>
      <c r="LO677" s="2" t="s">
        <v>229</v>
      </c>
      <c r="LP677" s="2" t="s">
        <v>229</v>
      </c>
      <c r="LQ677" s="2" t="s">
        <v>229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239</v>
      </c>
      <c r="LZ677" s="2" t="s">
        <v>275</v>
      </c>
      <c r="MA677" s="2" t="s">
        <v>1226</v>
      </c>
      <c r="MB677" s="2" t="s">
        <v>229</v>
      </c>
      <c r="MC677" s="2" t="s">
        <v>241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272</v>
      </c>
      <c r="ML677" s="2" t="s">
        <v>275</v>
      </c>
      <c r="MM677" s="2" t="s">
        <v>229</v>
      </c>
      <c r="MN677" s="2" t="s">
        <v>229</v>
      </c>
      <c r="MO677" s="2" t="s">
        <v>241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281</v>
      </c>
      <c r="MX677" s="2" t="s">
        <v>275</v>
      </c>
      <c r="MY677" s="2" t="s">
        <v>866</v>
      </c>
      <c r="MZ677" s="2" t="s">
        <v>229</v>
      </c>
      <c r="NA677" s="2" t="s">
        <v>241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239</v>
      </c>
      <c r="NJ677" s="2" t="s">
        <v>275</v>
      </c>
      <c r="NK677" s="2" t="s">
        <v>1165</v>
      </c>
      <c r="NL677" s="2" t="s">
        <v>1669</v>
      </c>
      <c r="NM677" s="2" t="s">
        <v>241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272</v>
      </c>
      <c r="NV677" s="2" t="s">
        <v>275</v>
      </c>
      <c r="NW677" s="2" t="s">
        <v>229</v>
      </c>
      <c r="NX677" s="2" t="s">
        <v>229</v>
      </c>
      <c r="NY677" s="2" t="s">
        <v>241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229</v>
      </c>
      <c r="OH677" s="2" t="s">
        <v>229</v>
      </c>
      <c r="OI677" s="2" t="s">
        <v>229</v>
      </c>
      <c r="OJ677" s="2" t="s">
        <v>229</v>
      </c>
      <c r="OK677" s="2" t="s">
        <v>229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229</v>
      </c>
      <c r="OT677" s="2" t="s">
        <v>229</v>
      </c>
      <c r="OU677" s="2" t="s">
        <v>229</v>
      </c>
      <c r="OV677" s="2" t="s">
        <v>229</v>
      </c>
      <c r="OW677" s="2" t="s">
        <v>229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229</v>
      </c>
      <c r="PF677" s="2" t="s">
        <v>229</v>
      </c>
      <c r="PG677" s="2" t="s">
        <v>229</v>
      </c>
      <c r="PH677" s="2" t="s">
        <v>229</v>
      </c>
      <c r="PI677" s="2" t="s">
        <v>229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239</v>
      </c>
      <c r="PR677" s="2" t="s">
        <v>275</v>
      </c>
      <c r="PS677" s="2" t="s">
        <v>785</v>
      </c>
      <c r="PT677" s="2" t="s">
        <v>229</v>
      </c>
      <c r="PU677" s="2" t="s">
        <v>241</v>
      </c>
      <c r="PV677" s="2" t="s">
        <v>229</v>
      </c>
      <c r="PW677" s="4"/>
      <c r="PX677" s="8"/>
      <c r="PY677" s="4"/>
      <c r="PZ677" s="8"/>
      <c r="QA677" s="7"/>
      <c r="QB677" s="7"/>
      <c r="QC677" s="2" t="s">
        <v>281</v>
      </c>
      <c r="QD677" s="2" t="s">
        <v>275</v>
      </c>
      <c r="QE677" s="2" t="s">
        <v>229</v>
      </c>
      <c r="QF677" s="2" t="s">
        <v>229</v>
      </c>
      <c r="QG677" s="2" t="s">
        <v>241</v>
      </c>
      <c r="QH677" s="2" t="s">
        <v>229</v>
      </c>
      <c r="QI677" s="4"/>
      <c r="QJ677" s="8"/>
      <c r="QK677" s="4"/>
      <c r="QL677" s="8"/>
      <c r="QM677" s="7"/>
      <c r="QN677" s="7"/>
      <c r="QO677" s="2" t="s">
        <v>229</v>
      </c>
      <c r="QP677" s="2" t="s">
        <v>229</v>
      </c>
      <c r="QQ677" s="2" t="s">
        <v>229</v>
      </c>
      <c r="QR677" s="2" t="s">
        <v>229</v>
      </c>
      <c r="QS677" s="2" t="s">
        <v>229</v>
      </c>
      <c r="QT677" s="2" t="s">
        <v>229</v>
      </c>
      <c r="QU677" s="4"/>
      <c r="QV677" s="8"/>
      <c r="QW677" s="4"/>
      <c r="QX677" s="8"/>
      <c r="QY677" s="7"/>
      <c r="QZ677" s="7"/>
      <c r="RA677" s="2" t="s">
        <v>281</v>
      </c>
      <c r="RB677" s="2" t="s">
        <v>275</v>
      </c>
      <c r="RC677" s="2" t="s">
        <v>229</v>
      </c>
      <c r="RD677" s="2" t="s">
        <v>229</v>
      </c>
      <c r="RE677" s="2" t="s">
        <v>241</v>
      </c>
      <c r="RF677" s="2" t="s">
        <v>229</v>
      </c>
      <c r="RG677" s="4"/>
      <c r="RH677" s="8"/>
      <c r="RI677" s="4"/>
      <c r="RJ677" s="8"/>
      <c r="RK677" s="7"/>
      <c r="RL677" s="7"/>
      <c r="RM677" s="2" t="s">
        <v>229</v>
      </c>
      <c r="RN677" s="2" t="s">
        <v>229</v>
      </c>
      <c r="RO677" s="2" t="s">
        <v>229</v>
      </c>
      <c r="RP677" s="2" t="s">
        <v>229</v>
      </c>
      <c r="RQ677" s="2" t="s">
        <v>229</v>
      </c>
      <c r="RR677" s="2" t="s">
        <v>229</v>
      </c>
      <c r="RS677" s="4"/>
      <c r="RT677" s="8"/>
      <c r="RU677" s="4"/>
      <c r="RV677" s="8"/>
      <c r="RW677" s="7"/>
      <c r="RX677" s="7"/>
      <c r="RY677" s="2" t="s">
        <v>239</v>
      </c>
      <c r="RZ677" s="2" t="s">
        <v>275</v>
      </c>
      <c r="SA677" s="2" t="s">
        <v>3648</v>
      </c>
      <c r="SB677" s="2" t="s">
        <v>876</v>
      </c>
      <c r="SC677" s="2" t="s">
        <v>241</v>
      </c>
      <c r="SD677" s="2" t="s">
        <v>229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</row>
    <row r="678">
      <c r="A678" s="2" t="s">
        <v>4558</v>
      </c>
      <c r="B678" s="2" t="s">
        <v>216</v>
      </c>
      <c r="C678" s="2" t="s">
        <v>4252</v>
      </c>
      <c r="D678" s="2" t="s">
        <v>218</v>
      </c>
      <c r="E678" s="2" t="s">
        <v>219</v>
      </c>
      <c r="F678" s="2" t="s">
        <v>4559</v>
      </c>
      <c r="G678" s="2" t="s">
        <v>2196</v>
      </c>
      <c r="H678" s="2" t="s">
        <v>4560</v>
      </c>
      <c r="I678" s="2" t="s">
        <v>1434</v>
      </c>
      <c r="J678" s="2" t="s">
        <v>224</v>
      </c>
      <c r="K678" s="2" t="s">
        <v>481</v>
      </c>
      <c r="L678" s="3">
        <v>33.6</v>
      </c>
      <c r="M678" s="3">
        <v>35.28</v>
      </c>
      <c r="N678" s="3">
        <v>69.99</v>
      </c>
      <c r="O678" s="2" t="s">
        <v>963</v>
      </c>
      <c r="P678" s="2" t="s">
        <v>964</v>
      </c>
      <c r="Q678" s="2" t="s">
        <v>228</v>
      </c>
      <c r="R678" s="2" t="s">
        <v>229</v>
      </c>
      <c r="S678" s="2" t="s">
        <v>4561</v>
      </c>
      <c r="T678" s="2" t="s">
        <v>684</v>
      </c>
      <c r="U678" s="2" t="s">
        <v>232</v>
      </c>
      <c r="V678" s="2" t="s">
        <v>2307</v>
      </c>
      <c r="W678" s="2" t="s">
        <v>1009</v>
      </c>
      <c r="X678" s="2" t="s">
        <v>3757</v>
      </c>
      <c r="Y678" s="2" t="s">
        <v>1144</v>
      </c>
      <c r="Z678" s="4">
        <v>2</v>
      </c>
      <c r="AA678" s="4">
        <f>=ROUNDDOWN({0},0)</f>
      </c>
      <c r="AB678" s="5"/>
      <c r="AC678" s="2" t="s">
        <v>229</v>
      </c>
      <c r="AD678" s="4"/>
      <c r="AE678" s="4"/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>
        <v>4</v>
      </c>
      <c r="AS678" s="8">
        <v>141.46</v>
      </c>
      <c r="AT678" s="7">
        <v>-1</v>
      </c>
      <c r="AU678" s="7">
        <v>-1</v>
      </c>
      <c r="AV678" s="4" t="s">
        <v>229</v>
      </c>
      <c r="AW678" s="8" t="s">
        <v>229</v>
      </c>
      <c r="AX678" s="4">
        <v>6</v>
      </c>
      <c r="AY678" s="8">
        <v>224.03</v>
      </c>
      <c r="AZ678" s="7" t="s">
        <v>229</v>
      </c>
      <c r="BA678" s="7" t="s">
        <v>229</v>
      </c>
      <c r="BB678" s="7"/>
      <c r="BC678" s="4" t="s">
        <v>229</v>
      </c>
      <c r="BD678" s="8" t="s">
        <v>229</v>
      </c>
      <c r="BE678" s="4">
        <v>6</v>
      </c>
      <c r="BF678" s="8">
        <v>224.03</v>
      </c>
      <c r="BG678" s="7" t="s">
        <v>229</v>
      </c>
      <c r="BH678" s="7" t="s">
        <v>229</v>
      </c>
      <c r="BI678" s="7"/>
      <c r="BJ678" s="4"/>
      <c r="BK678" s="8"/>
      <c r="BL678" s="2" t="s">
        <v>966</v>
      </c>
      <c r="BM678" s="7"/>
      <c r="BN678" s="7"/>
      <c r="BO678" s="4"/>
      <c r="BP678" s="8"/>
      <c r="BQ678" s="4">
        <v>2</v>
      </c>
      <c r="BR678" s="8">
        <v>70.92</v>
      </c>
      <c r="BS678" s="7">
        <v>-1</v>
      </c>
      <c r="BT678" s="7">
        <v>-1</v>
      </c>
      <c r="BU678" s="2" t="s">
        <v>239</v>
      </c>
      <c r="BV678" s="2" t="s">
        <v>275</v>
      </c>
      <c r="BW678" s="2" t="s">
        <v>229</v>
      </c>
      <c r="BX678" s="2" t="s">
        <v>1147</v>
      </c>
      <c r="BY678" s="2" t="s">
        <v>241</v>
      </c>
      <c r="BZ678" s="2" t="s">
        <v>229</v>
      </c>
      <c r="CA678" s="4"/>
      <c r="CB678" s="8"/>
      <c r="CC678" s="4"/>
      <c r="CD678" s="8"/>
      <c r="CE678" s="7"/>
      <c r="CF678" s="7"/>
      <c r="CG678" s="2" t="s">
        <v>239</v>
      </c>
      <c r="CH678" s="2" t="s">
        <v>275</v>
      </c>
      <c r="CI678" s="2" t="s">
        <v>1148</v>
      </c>
      <c r="CJ678" s="2" t="s">
        <v>1170</v>
      </c>
      <c r="CK678" s="2" t="s">
        <v>241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239</v>
      </c>
      <c r="CT678" s="2" t="s">
        <v>275</v>
      </c>
      <c r="CU678" s="2" t="s">
        <v>1148</v>
      </c>
      <c r="CV678" s="2" t="s">
        <v>1151</v>
      </c>
      <c r="CW678" s="2" t="s">
        <v>241</v>
      </c>
      <c r="CX678" s="2" t="s">
        <v>229</v>
      </c>
      <c r="CY678" s="4"/>
      <c r="CZ678" s="8"/>
      <c r="DA678" s="4"/>
      <c r="DB678" s="8"/>
      <c r="DC678" s="7"/>
      <c r="DD678" s="7"/>
      <c r="DE678" s="2" t="s">
        <v>239</v>
      </c>
      <c r="DF678" s="2" t="s">
        <v>275</v>
      </c>
      <c r="DG678" s="2" t="s">
        <v>1148</v>
      </c>
      <c r="DH678" s="2" t="s">
        <v>1156</v>
      </c>
      <c r="DI678" s="2" t="s">
        <v>263</v>
      </c>
      <c r="DJ678" s="2" t="s">
        <v>229</v>
      </c>
      <c r="DK678" s="4"/>
      <c r="DL678" s="8"/>
      <c r="DM678" s="4">
        <v>2</v>
      </c>
      <c r="DN678" s="8">
        <v>70.54</v>
      </c>
      <c r="DO678" s="7">
        <v>-1</v>
      </c>
      <c r="DP678" s="7">
        <v>-1</v>
      </c>
      <c r="DQ678" s="2" t="s">
        <v>239</v>
      </c>
      <c r="DR678" s="2" t="s">
        <v>275</v>
      </c>
      <c r="DS678" s="2" t="s">
        <v>1148</v>
      </c>
      <c r="DT678" s="2" t="s">
        <v>1847</v>
      </c>
      <c r="DU678" s="2" t="s">
        <v>241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239</v>
      </c>
      <c r="ED678" s="2" t="s">
        <v>275</v>
      </c>
      <c r="EE678" s="2" t="s">
        <v>699</v>
      </c>
      <c r="EF678" s="2" t="s">
        <v>2408</v>
      </c>
      <c r="EG678" s="2" t="s">
        <v>263</v>
      </c>
      <c r="EH678" s="2" t="s">
        <v>229</v>
      </c>
      <c r="EI678" s="4"/>
      <c r="EJ678" s="8"/>
      <c r="EK678" s="4"/>
      <c r="EL678" s="8"/>
      <c r="EM678" s="7"/>
      <c r="EN678" s="7"/>
      <c r="EO678" s="2" t="s">
        <v>239</v>
      </c>
      <c r="EP678" s="2" t="s">
        <v>275</v>
      </c>
      <c r="EQ678" s="2" t="s">
        <v>1148</v>
      </c>
      <c r="ER678" s="2" t="s">
        <v>1220</v>
      </c>
      <c r="ES678" s="2" t="s">
        <v>241</v>
      </c>
      <c r="ET678" s="2" t="s">
        <v>229</v>
      </c>
      <c r="EU678" s="4"/>
      <c r="EV678" s="8"/>
      <c r="EW678" s="4"/>
      <c r="EX678" s="8"/>
      <c r="EY678" s="7"/>
      <c r="EZ678" s="7"/>
      <c r="FA678" s="2" t="s">
        <v>239</v>
      </c>
      <c r="FB678" s="2" t="s">
        <v>275</v>
      </c>
      <c r="FC678" s="2" t="s">
        <v>1148</v>
      </c>
      <c r="FD678" s="2" t="s">
        <v>1151</v>
      </c>
      <c r="FE678" s="2" t="s">
        <v>241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275</v>
      </c>
      <c r="FO678" s="2" t="s">
        <v>1148</v>
      </c>
      <c r="FP678" s="2" t="s">
        <v>1156</v>
      </c>
      <c r="FQ678" s="2" t="s">
        <v>241</v>
      </c>
      <c r="FR678" s="2" t="s">
        <v>229</v>
      </c>
      <c r="FS678" s="4"/>
      <c r="FT678" s="8"/>
      <c r="FU678" s="4"/>
      <c r="FV678" s="8"/>
      <c r="FW678" s="7"/>
      <c r="FX678" s="7"/>
      <c r="FY678" s="2" t="s">
        <v>229</v>
      </c>
      <c r="FZ678" s="2" t="s">
        <v>229</v>
      </c>
      <c r="GA678" s="2" t="s">
        <v>229</v>
      </c>
      <c r="GB678" s="2" t="s">
        <v>229</v>
      </c>
      <c r="GC678" s="2" t="s">
        <v>229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239</v>
      </c>
      <c r="GL678" s="2" t="s">
        <v>275</v>
      </c>
      <c r="GM678" s="2" t="s">
        <v>1987</v>
      </c>
      <c r="GN678" s="2" t="s">
        <v>4370</v>
      </c>
      <c r="GO678" s="2" t="s">
        <v>241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239</v>
      </c>
      <c r="GX678" s="2" t="s">
        <v>275</v>
      </c>
      <c r="GY678" s="2" t="s">
        <v>743</v>
      </c>
      <c r="GZ678" s="2" t="s">
        <v>741</v>
      </c>
      <c r="HA678" s="2" t="s">
        <v>241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239</v>
      </c>
      <c r="HJ678" s="2" t="s">
        <v>275</v>
      </c>
      <c r="HK678" s="2" t="s">
        <v>1148</v>
      </c>
      <c r="HL678" s="2" t="s">
        <v>3457</v>
      </c>
      <c r="HM678" s="2" t="s">
        <v>241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239</v>
      </c>
      <c r="HV678" s="2" t="s">
        <v>275</v>
      </c>
      <c r="HW678" s="2" t="s">
        <v>877</v>
      </c>
      <c r="HX678" s="2" t="s">
        <v>1949</v>
      </c>
      <c r="HY678" s="2" t="s">
        <v>241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266</v>
      </c>
      <c r="IH678" s="2" t="s">
        <v>275</v>
      </c>
      <c r="II678" s="2" t="s">
        <v>229</v>
      </c>
      <c r="IJ678" s="2" t="s">
        <v>229</v>
      </c>
      <c r="IK678" s="2" t="s">
        <v>241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272</v>
      </c>
      <c r="IT678" s="2" t="s">
        <v>275</v>
      </c>
      <c r="IU678" s="2" t="s">
        <v>229</v>
      </c>
      <c r="IV678" s="2" t="s">
        <v>229</v>
      </c>
      <c r="IW678" s="2" t="s">
        <v>241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239</v>
      </c>
      <c r="JF678" s="2" t="s">
        <v>275</v>
      </c>
      <c r="JG678" s="2" t="s">
        <v>268</v>
      </c>
      <c r="JH678" s="2" t="s">
        <v>229</v>
      </c>
      <c r="JI678" s="2" t="s">
        <v>241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229</v>
      </c>
      <c r="JR678" s="2" t="s">
        <v>229</v>
      </c>
      <c r="JS678" s="2" t="s">
        <v>229</v>
      </c>
      <c r="JT678" s="2" t="s">
        <v>229</v>
      </c>
      <c r="JU678" s="2" t="s">
        <v>229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272</v>
      </c>
      <c r="KD678" s="2" t="s">
        <v>275</v>
      </c>
      <c r="KE678" s="2" t="s">
        <v>229</v>
      </c>
      <c r="KF678" s="2" t="s">
        <v>229</v>
      </c>
      <c r="KG678" s="2" t="s">
        <v>241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272</v>
      </c>
      <c r="KP678" s="2" t="s">
        <v>275</v>
      </c>
      <c r="KQ678" s="2" t="s">
        <v>229</v>
      </c>
      <c r="KR678" s="2" t="s">
        <v>229</v>
      </c>
      <c r="KS678" s="2" t="s">
        <v>241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239</v>
      </c>
      <c r="LB678" s="2" t="s">
        <v>275</v>
      </c>
      <c r="LC678" s="2" t="s">
        <v>1148</v>
      </c>
      <c r="LD678" s="2" t="s">
        <v>1582</v>
      </c>
      <c r="LE678" s="2" t="s">
        <v>241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229</v>
      </c>
      <c r="LN678" s="2" t="s">
        <v>229</v>
      </c>
      <c r="LO678" s="2" t="s">
        <v>229</v>
      </c>
      <c r="LP678" s="2" t="s">
        <v>229</v>
      </c>
      <c r="LQ678" s="2" t="s">
        <v>229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239</v>
      </c>
      <c r="LZ678" s="2" t="s">
        <v>275</v>
      </c>
      <c r="MA678" s="2" t="s">
        <v>1600</v>
      </c>
      <c r="MB678" s="2" t="s">
        <v>3078</v>
      </c>
      <c r="MC678" s="2" t="s">
        <v>241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266</v>
      </c>
      <c r="ML678" s="2" t="s">
        <v>275</v>
      </c>
      <c r="MM678" s="2" t="s">
        <v>229</v>
      </c>
      <c r="MN678" s="2" t="s">
        <v>229</v>
      </c>
      <c r="MO678" s="2" t="s">
        <v>241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239</v>
      </c>
      <c r="MX678" s="2" t="s">
        <v>275</v>
      </c>
      <c r="MY678" s="2" t="s">
        <v>866</v>
      </c>
      <c r="MZ678" s="2" t="s">
        <v>229</v>
      </c>
      <c r="NA678" s="2" t="s">
        <v>241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239</v>
      </c>
      <c r="NJ678" s="2" t="s">
        <v>275</v>
      </c>
      <c r="NK678" s="2" t="s">
        <v>1165</v>
      </c>
      <c r="NL678" s="2" t="s">
        <v>1151</v>
      </c>
      <c r="NM678" s="2" t="s">
        <v>241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272</v>
      </c>
      <c r="NV678" s="2" t="s">
        <v>275</v>
      </c>
      <c r="NW678" s="2" t="s">
        <v>229</v>
      </c>
      <c r="NX678" s="2" t="s">
        <v>229</v>
      </c>
      <c r="NY678" s="2" t="s">
        <v>241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229</v>
      </c>
      <c r="OH678" s="2" t="s">
        <v>229</v>
      </c>
      <c r="OI678" s="2" t="s">
        <v>229</v>
      </c>
      <c r="OJ678" s="2" t="s">
        <v>229</v>
      </c>
      <c r="OK678" s="2" t="s">
        <v>229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229</v>
      </c>
      <c r="OT678" s="2" t="s">
        <v>229</v>
      </c>
      <c r="OU678" s="2" t="s">
        <v>229</v>
      </c>
      <c r="OV678" s="2" t="s">
        <v>229</v>
      </c>
      <c r="OW678" s="2" t="s">
        <v>229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229</v>
      </c>
      <c r="PF678" s="2" t="s">
        <v>229</v>
      </c>
      <c r="PG678" s="2" t="s">
        <v>229</v>
      </c>
      <c r="PH678" s="2" t="s">
        <v>229</v>
      </c>
      <c r="PI678" s="2" t="s">
        <v>229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266</v>
      </c>
      <c r="PR678" s="2" t="s">
        <v>275</v>
      </c>
      <c r="PS678" s="2" t="s">
        <v>229</v>
      </c>
      <c r="PT678" s="2" t="s">
        <v>229</v>
      </c>
      <c r="PU678" s="2" t="s">
        <v>241</v>
      </c>
      <c r="PV678" s="2" t="s">
        <v>229</v>
      </c>
      <c r="PW678" s="4"/>
      <c r="PX678" s="8"/>
      <c r="PY678" s="4"/>
      <c r="PZ678" s="8"/>
      <c r="QA678" s="7"/>
      <c r="QB678" s="7"/>
      <c r="QC678" s="2" t="s">
        <v>281</v>
      </c>
      <c r="QD678" s="2" t="s">
        <v>275</v>
      </c>
      <c r="QE678" s="2" t="s">
        <v>229</v>
      </c>
      <c r="QF678" s="2" t="s">
        <v>229</v>
      </c>
      <c r="QG678" s="2" t="s">
        <v>241</v>
      </c>
      <c r="QH678" s="2" t="s">
        <v>229</v>
      </c>
      <c r="QI678" s="4"/>
      <c r="QJ678" s="8"/>
      <c r="QK678" s="4"/>
      <c r="QL678" s="8"/>
      <c r="QM678" s="7"/>
      <c r="QN678" s="7"/>
      <c r="QO678" s="2" t="s">
        <v>229</v>
      </c>
      <c r="QP678" s="2" t="s">
        <v>229</v>
      </c>
      <c r="QQ678" s="2" t="s">
        <v>229</v>
      </c>
      <c r="QR678" s="2" t="s">
        <v>229</v>
      </c>
      <c r="QS678" s="2" t="s">
        <v>229</v>
      </c>
      <c r="QT678" s="2" t="s">
        <v>229</v>
      </c>
      <c r="QU678" s="4"/>
      <c r="QV678" s="8"/>
      <c r="QW678" s="4"/>
      <c r="QX678" s="8"/>
      <c r="QY678" s="7"/>
      <c r="QZ678" s="7"/>
      <c r="RA678" s="2" t="s">
        <v>272</v>
      </c>
      <c r="RB678" s="2" t="s">
        <v>275</v>
      </c>
      <c r="RC678" s="2" t="s">
        <v>229</v>
      </c>
      <c r="RD678" s="2" t="s">
        <v>229</v>
      </c>
      <c r="RE678" s="2" t="s">
        <v>241</v>
      </c>
      <c r="RF678" s="2" t="s">
        <v>229</v>
      </c>
      <c r="RG678" s="4"/>
      <c r="RH678" s="8"/>
      <c r="RI678" s="4"/>
      <c r="RJ678" s="8"/>
      <c r="RK678" s="7"/>
      <c r="RL678" s="7"/>
      <c r="RM678" s="2" t="s">
        <v>229</v>
      </c>
      <c r="RN678" s="2" t="s">
        <v>229</v>
      </c>
      <c r="RO678" s="2" t="s">
        <v>229</v>
      </c>
      <c r="RP678" s="2" t="s">
        <v>229</v>
      </c>
      <c r="RQ678" s="2" t="s">
        <v>229</v>
      </c>
      <c r="RR678" s="2" t="s">
        <v>229</v>
      </c>
      <c r="RS678" s="4"/>
      <c r="RT678" s="8"/>
      <c r="RU678" s="4"/>
      <c r="RV678" s="8"/>
      <c r="RW678" s="7"/>
      <c r="RX678" s="7"/>
      <c r="RY678" s="2" t="s">
        <v>239</v>
      </c>
      <c r="RZ678" s="2" t="s">
        <v>275</v>
      </c>
      <c r="SA678" s="2" t="s">
        <v>3648</v>
      </c>
      <c r="SB678" s="2" t="s">
        <v>746</v>
      </c>
      <c r="SC678" s="2" t="s">
        <v>241</v>
      </c>
      <c r="SD678" s="2" t="s">
        <v>229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>
        <v>2</v>
      </c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</row>
    <row r="679">
      <c r="A679" s="2" t="s">
        <v>4562</v>
      </c>
      <c r="B679" s="2" t="s">
        <v>216</v>
      </c>
      <c r="C679" s="2" t="s">
        <v>4252</v>
      </c>
      <c r="D679" s="2" t="s">
        <v>218</v>
      </c>
      <c r="E679" s="2" t="s">
        <v>219</v>
      </c>
      <c r="F679" s="2" t="s">
        <v>4559</v>
      </c>
      <c r="G679" s="2" t="s">
        <v>2196</v>
      </c>
      <c r="H679" s="2" t="s">
        <v>4560</v>
      </c>
      <c r="I679" s="2" t="s">
        <v>1434</v>
      </c>
      <c r="J679" s="2" t="s">
        <v>285</v>
      </c>
      <c r="K679" s="2" t="s">
        <v>481</v>
      </c>
      <c r="L679" s="3">
        <v>38.4</v>
      </c>
      <c r="M679" s="3">
        <v>40.32</v>
      </c>
      <c r="N679" s="3">
        <v>79.99</v>
      </c>
      <c r="O679" s="2" t="s">
        <v>981</v>
      </c>
      <c r="P679" s="2" t="s">
        <v>964</v>
      </c>
      <c r="Q679" s="2" t="s">
        <v>228</v>
      </c>
      <c r="R679" s="2" t="s">
        <v>229</v>
      </c>
      <c r="S679" s="2" t="s">
        <v>4561</v>
      </c>
      <c r="T679" s="2" t="s">
        <v>684</v>
      </c>
      <c r="U679" s="2" t="s">
        <v>286</v>
      </c>
      <c r="V679" s="2" t="s">
        <v>2307</v>
      </c>
      <c r="W679" s="2" t="s">
        <v>1009</v>
      </c>
      <c r="X679" s="2" t="s">
        <v>3757</v>
      </c>
      <c r="Y679" s="2" t="s">
        <v>1144</v>
      </c>
      <c r="Z679" s="4"/>
      <c r="AA679" s="4">
        <f>=ROUNDDOWN({0},0)</f>
      </c>
      <c r="AB679" s="5">
        <v>1.8</v>
      </c>
      <c r="AC679" s="2" t="s">
        <v>229</v>
      </c>
      <c r="AD679" s="4"/>
      <c r="AE679" s="4"/>
      <c r="AF679" s="6">
        <v>65</v>
      </c>
      <c r="AG679" s="6">
        <v>48</v>
      </c>
      <c r="AH679" s="7">
        <v>0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>
        <v>2</v>
      </c>
      <c r="AS679" s="8">
        <v>82.57</v>
      </c>
      <c r="AT679" s="7">
        <v>-1</v>
      </c>
      <c r="AU679" s="7">
        <v>-1</v>
      </c>
      <c r="AV679" s="4" t="s">
        <v>229</v>
      </c>
      <c r="AW679" s="8" t="s">
        <v>229</v>
      </c>
      <c r="AX679" s="4" t="s">
        <v>229</v>
      </c>
      <c r="AY679" s="8" t="s">
        <v>229</v>
      </c>
      <c r="AZ679" s="7" t="s">
        <v>229</v>
      </c>
      <c r="BA679" s="7" t="s">
        <v>229</v>
      </c>
      <c r="BB679" s="7"/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/>
      <c r="BJ679" s="4"/>
      <c r="BK679" s="8"/>
      <c r="BL679" s="2" t="s">
        <v>3525</v>
      </c>
      <c r="BM679" s="7"/>
      <c r="BN679" s="7"/>
      <c r="BO679" s="4"/>
      <c r="BP679" s="8"/>
      <c r="BQ679" s="4"/>
      <c r="BR679" s="8"/>
      <c r="BS679" s="7"/>
      <c r="BT679" s="7"/>
      <c r="BU679" s="2" t="s">
        <v>239</v>
      </c>
      <c r="BV679" s="2" t="s">
        <v>275</v>
      </c>
      <c r="BW679" s="2" t="s">
        <v>229</v>
      </c>
      <c r="BX679" s="2" t="s">
        <v>3438</v>
      </c>
      <c r="BY679" s="2" t="s">
        <v>241</v>
      </c>
      <c r="BZ679" s="2" t="s">
        <v>229</v>
      </c>
      <c r="CA679" s="4"/>
      <c r="CB679" s="8"/>
      <c r="CC679" s="4"/>
      <c r="CD679" s="8"/>
      <c r="CE679" s="7"/>
      <c r="CF679" s="7"/>
      <c r="CG679" s="2" t="s">
        <v>239</v>
      </c>
      <c r="CH679" s="2" t="s">
        <v>275</v>
      </c>
      <c r="CI679" s="2" t="s">
        <v>1148</v>
      </c>
      <c r="CJ679" s="2" t="s">
        <v>1846</v>
      </c>
      <c r="CK679" s="2" t="s">
        <v>241</v>
      </c>
      <c r="CL679" s="2" t="s">
        <v>229</v>
      </c>
      <c r="CM679" s="4"/>
      <c r="CN679" s="8"/>
      <c r="CO679" s="4">
        <v>1</v>
      </c>
      <c r="CP679" s="8">
        <v>40.23</v>
      </c>
      <c r="CQ679" s="7">
        <v>-1</v>
      </c>
      <c r="CR679" s="7">
        <v>-1</v>
      </c>
      <c r="CS679" s="2" t="s">
        <v>239</v>
      </c>
      <c r="CT679" s="2" t="s">
        <v>275</v>
      </c>
      <c r="CU679" s="2" t="s">
        <v>1148</v>
      </c>
      <c r="CV679" s="2" t="s">
        <v>1151</v>
      </c>
      <c r="CW679" s="2" t="s">
        <v>241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239</v>
      </c>
      <c r="DF679" s="2" t="s">
        <v>275</v>
      </c>
      <c r="DG679" s="2" t="s">
        <v>1148</v>
      </c>
      <c r="DH679" s="2" t="s">
        <v>1606</v>
      </c>
      <c r="DI679" s="2" t="s">
        <v>263</v>
      </c>
      <c r="DJ679" s="2" t="s">
        <v>229</v>
      </c>
      <c r="DK679" s="4"/>
      <c r="DL679" s="8"/>
      <c r="DM679" s="4"/>
      <c r="DN679" s="8"/>
      <c r="DO679" s="7"/>
      <c r="DP679" s="7"/>
      <c r="DQ679" s="2" t="s">
        <v>239</v>
      </c>
      <c r="DR679" s="2" t="s">
        <v>275</v>
      </c>
      <c r="DS679" s="2" t="s">
        <v>1148</v>
      </c>
      <c r="DT679" s="2" t="s">
        <v>4529</v>
      </c>
      <c r="DU679" s="2" t="s">
        <v>241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239</v>
      </c>
      <c r="ED679" s="2" t="s">
        <v>275</v>
      </c>
      <c r="EE679" s="2" t="s">
        <v>699</v>
      </c>
      <c r="EF679" s="2" t="s">
        <v>4218</v>
      </c>
      <c r="EG679" s="2" t="s">
        <v>263</v>
      </c>
      <c r="EH679" s="2" t="s">
        <v>229</v>
      </c>
      <c r="EI679" s="4"/>
      <c r="EJ679" s="8"/>
      <c r="EK679" s="4">
        <v>1</v>
      </c>
      <c r="EL679" s="8">
        <v>42.34</v>
      </c>
      <c r="EM679" s="7">
        <v>-1</v>
      </c>
      <c r="EN679" s="7">
        <v>-1</v>
      </c>
      <c r="EO679" s="2" t="s">
        <v>239</v>
      </c>
      <c r="EP679" s="2" t="s">
        <v>275</v>
      </c>
      <c r="EQ679" s="2" t="s">
        <v>1148</v>
      </c>
      <c r="ER679" s="2" t="s">
        <v>1220</v>
      </c>
      <c r="ES679" s="2" t="s">
        <v>241</v>
      </c>
      <c r="ET679" s="2" t="s">
        <v>229</v>
      </c>
      <c r="EU679" s="4"/>
      <c r="EV679" s="8"/>
      <c r="EW679" s="4"/>
      <c r="EX679" s="8"/>
      <c r="EY679" s="7"/>
      <c r="EZ679" s="7"/>
      <c r="FA679" s="2" t="s">
        <v>239</v>
      </c>
      <c r="FB679" s="2" t="s">
        <v>275</v>
      </c>
      <c r="FC679" s="2" t="s">
        <v>1148</v>
      </c>
      <c r="FD679" s="2" t="s">
        <v>4563</v>
      </c>
      <c r="FE679" s="2" t="s">
        <v>241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275</v>
      </c>
      <c r="FO679" s="2" t="s">
        <v>1148</v>
      </c>
      <c r="FP679" s="2" t="s">
        <v>1151</v>
      </c>
      <c r="FQ679" s="2" t="s">
        <v>241</v>
      </c>
      <c r="FR679" s="2" t="s">
        <v>229</v>
      </c>
      <c r="FS679" s="4"/>
      <c r="FT679" s="8"/>
      <c r="FU679" s="4"/>
      <c r="FV679" s="8"/>
      <c r="FW679" s="7"/>
      <c r="FX679" s="7"/>
      <c r="FY679" s="2" t="s">
        <v>229</v>
      </c>
      <c r="FZ679" s="2" t="s">
        <v>229</v>
      </c>
      <c r="GA679" s="2" t="s">
        <v>229</v>
      </c>
      <c r="GB679" s="2" t="s">
        <v>229</v>
      </c>
      <c r="GC679" s="2" t="s">
        <v>229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239</v>
      </c>
      <c r="GL679" s="2" t="s">
        <v>275</v>
      </c>
      <c r="GM679" s="2" t="s">
        <v>1987</v>
      </c>
      <c r="GN679" s="2" t="s">
        <v>2119</v>
      </c>
      <c r="GO679" s="2" t="s">
        <v>241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239</v>
      </c>
      <c r="GX679" s="2" t="s">
        <v>275</v>
      </c>
      <c r="GY679" s="2" t="s">
        <v>743</v>
      </c>
      <c r="GZ679" s="2" t="s">
        <v>1393</v>
      </c>
      <c r="HA679" s="2" t="s">
        <v>241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239</v>
      </c>
      <c r="HJ679" s="2" t="s">
        <v>275</v>
      </c>
      <c r="HK679" s="2" t="s">
        <v>1148</v>
      </c>
      <c r="HL679" s="2" t="s">
        <v>4564</v>
      </c>
      <c r="HM679" s="2" t="s">
        <v>241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239</v>
      </c>
      <c r="HV679" s="2" t="s">
        <v>275</v>
      </c>
      <c r="HW679" s="2" t="s">
        <v>877</v>
      </c>
      <c r="HX679" s="2" t="s">
        <v>743</v>
      </c>
      <c r="HY679" s="2" t="s">
        <v>241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266</v>
      </c>
      <c r="IH679" s="2" t="s">
        <v>275</v>
      </c>
      <c r="II679" s="2" t="s">
        <v>229</v>
      </c>
      <c r="IJ679" s="2" t="s">
        <v>229</v>
      </c>
      <c r="IK679" s="2" t="s">
        <v>241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272</v>
      </c>
      <c r="IT679" s="2" t="s">
        <v>275</v>
      </c>
      <c r="IU679" s="2" t="s">
        <v>229</v>
      </c>
      <c r="IV679" s="2" t="s">
        <v>229</v>
      </c>
      <c r="IW679" s="2" t="s">
        <v>241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239</v>
      </c>
      <c r="JF679" s="2" t="s">
        <v>275</v>
      </c>
      <c r="JG679" s="2" t="s">
        <v>268</v>
      </c>
      <c r="JH679" s="2" t="s">
        <v>1210</v>
      </c>
      <c r="JI679" s="2" t="s">
        <v>241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229</v>
      </c>
      <c r="JR679" s="2" t="s">
        <v>229</v>
      </c>
      <c r="JS679" s="2" t="s">
        <v>229</v>
      </c>
      <c r="JT679" s="2" t="s">
        <v>229</v>
      </c>
      <c r="JU679" s="2" t="s">
        <v>229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272</v>
      </c>
      <c r="KD679" s="2" t="s">
        <v>275</v>
      </c>
      <c r="KE679" s="2" t="s">
        <v>229</v>
      </c>
      <c r="KF679" s="2" t="s">
        <v>229</v>
      </c>
      <c r="KG679" s="2" t="s">
        <v>241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272</v>
      </c>
      <c r="KP679" s="2" t="s">
        <v>275</v>
      </c>
      <c r="KQ679" s="2" t="s">
        <v>229</v>
      </c>
      <c r="KR679" s="2" t="s">
        <v>229</v>
      </c>
      <c r="KS679" s="2" t="s">
        <v>241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239</v>
      </c>
      <c r="LB679" s="2" t="s">
        <v>275</v>
      </c>
      <c r="LC679" s="2" t="s">
        <v>1148</v>
      </c>
      <c r="LD679" s="2" t="s">
        <v>1560</v>
      </c>
      <c r="LE679" s="2" t="s">
        <v>241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229</v>
      </c>
      <c r="LN679" s="2" t="s">
        <v>229</v>
      </c>
      <c r="LO679" s="2" t="s">
        <v>229</v>
      </c>
      <c r="LP679" s="2" t="s">
        <v>229</v>
      </c>
      <c r="LQ679" s="2" t="s">
        <v>229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239</v>
      </c>
      <c r="LZ679" s="2" t="s">
        <v>275</v>
      </c>
      <c r="MA679" s="2" t="s">
        <v>1226</v>
      </c>
      <c r="MB679" s="2" t="s">
        <v>762</v>
      </c>
      <c r="MC679" s="2" t="s">
        <v>241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266</v>
      </c>
      <c r="ML679" s="2" t="s">
        <v>275</v>
      </c>
      <c r="MM679" s="2" t="s">
        <v>229</v>
      </c>
      <c r="MN679" s="2" t="s">
        <v>229</v>
      </c>
      <c r="MO679" s="2" t="s">
        <v>241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239</v>
      </c>
      <c r="MX679" s="2" t="s">
        <v>275</v>
      </c>
      <c r="MY679" s="2" t="s">
        <v>866</v>
      </c>
      <c r="MZ679" s="2" t="s">
        <v>1256</v>
      </c>
      <c r="NA679" s="2" t="s">
        <v>241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239</v>
      </c>
      <c r="NJ679" s="2" t="s">
        <v>275</v>
      </c>
      <c r="NK679" s="2" t="s">
        <v>1165</v>
      </c>
      <c r="NL679" s="2" t="s">
        <v>1220</v>
      </c>
      <c r="NM679" s="2" t="s">
        <v>241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272</v>
      </c>
      <c r="NV679" s="2" t="s">
        <v>275</v>
      </c>
      <c r="NW679" s="2" t="s">
        <v>229</v>
      </c>
      <c r="NX679" s="2" t="s">
        <v>229</v>
      </c>
      <c r="NY679" s="2" t="s">
        <v>241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229</v>
      </c>
      <c r="OH679" s="2" t="s">
        <v>229</v>
      </c>
      <c r="OI679" s="2" t="s">
        <v>229</v>
      </c>
      <c r="OJ679" s="2" t="s">
        <v>229</v>
      </c>
      <c r="OK679" s="2" t="s">
        <v>229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229</v>
      </c>
      <c r="OT679" s="2" t="s">
        <v>229</v>
      </c>
      <c r="OU679" s="2" t="s">
        <v>229</v>
      </c>
      <c r="OV679" s="2" t="s">
        <v>229</v>
      </c>
      <c r="OW679" s="2" t="s">
        <v>229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229</v>
      </c>
      <c r="PF679" s="2" t="s">
        <v>229</v>
      </c>
      <c r="PG679" s="2" t="s">
        <v>229</v>
      </c>
      <c r="PH679" s="2" t="s">
        <v>229</v>
      </c>
      <c r="PI679" s="2" t="s">
        <v>229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239</v>
      </c>
      <c r="PR679" s="2" t="s">
        <v>275</v>
      </c>
      <c r="PS679" s="2" t="s">
        <v>785</v>
      </c>
      <c r="PT679" s="2" t="s">
        <v>813</v>
      </c>
      <c r="PU679" s="2" t="s">
        <v>241</v>
      </c>
      <c r="PV679" s="2" t="s">
        <v>229</v>
      </c>
      <c r="PW679" s="4"/>
      <c r="PX679" s="8"/>
      <c r="PY679" s="4"/>
      <c r="PZ679" s="8"/>
      <c r="QA679" s="7"/>
      <c r="QB679" s="7"/>
      <c r="QC679" s="2" t="s">
        <v>281</v>
      </c>
      <c r="QD679" s="2" t="s">
        <v>275</v>
      </c>
      <c r="QE679" s="2" t="s">
        <v>229</v>
      </c>
      <c r="QF679" s="2" t="s">
        <v>229</v>
      </c>
      <c r="QG679" s="2" t="s">
        <v>241</v>
      </c>
      <c r="QH679" s="2" t="s">
        <v>229</v>
      </c>
      <c r="QI679" s="4"/>
      <c r="QJ679" s="8"/>
      <c r="QK679" s="4"/>
      <c r="QL679" s="8"/>
      <c r="QM679" s="7"/>
      <c r="QN679" s="7"/>
      <c r="QO679" s="2" t="s">
        <v>229</v>
      </c>
      <c r="QP679" s="2" t="s">
        <v>229</v>
      </c>
      <c r="QQ679" s="2" t="s">
        <v>229</v>
      </c>
      <c r="QR679" s="2" t="s">
        <v>229</v>
      </c>
      <c r="QS679" s="2" t="s">
        <v>229</v>
      </c>
      <c r="QT679" s="2" t="s">
        <v>229</v>
      </c>
      <c r="QU679" s="4"/>
      <c r="QV679" s="8"/>
      <c r="QW679" s="4"/>
      <c r="QX679" s="8"/>
      <c r="QY679" s="7"/>
      <c r="QZ679" s="7"/>
      <c r="RA679" s="2" t="s">
        <v>272</v>
      </c>
      <c r="RB679" s="2" t="s">
        <v>275</v>
      </c>
      <c r="RC679" s="2" t="s">
        <v>229</v>
      </c>
      <c r="RD679" s="2" t="s">
        <v>229</v>
      </c>
      <c r="RE679" s="2" t="s">
        <v>241</v>
      </c>
      <c r="RF679" s="2" t="s">
        <v>229</v>
      </c>
      <c r="RG679" s="4"/>
      <c r="RH679" s="8"/>
      <c r="RI679" s="4"/>
      <c r="RJ679" s="8"/>
      <c r="RK679" s="7"/>
      <c r="RL679" s="7"/>
      <c r="RM679" s="2" t="s">
        <v>229</v>
      </c>
      <c r="RN679" s="2" t="s">
        <v>229</v>
      </c>
      <c r="RO679" s="2" t="s">
        <v>229</v>
      </c>
      <c r="RP679" s="2" t="s">
        <v>229</v>
      </c>
      <c r="RQ679" s="2" t="s">
        <v>229</v>
      </c>
      <c r="RR679" s="2" t="s">
        <v>229</v>
      </c>
      <c r="RS679" s="4"/>
      <c r="RT679" s="8"/>
      <c r="RU679" s="4"/>
      <c r="RV679" s="8"/>
      <c r="RW679" s="7"/>
      <c r="RX679" s="7"/>
      <c r="RY679" s="2" t="s">
        <v>239</v>
      </c>
      <c r="RZ679" s="2" t="s">
        <v>275</v>
      </c>
      <c r="SA679" s="2" t="s">
        <v>3648</v>
      </c>
      <c r="SB679" s="2" t="s">
        <v>2095</v>
      </c>
      <c r="SC679" s="2" t="s">
        <v>241</v>
      </c>
      <c r="SD679" s="2" t="s">
        <v>229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</row>
    <row r="680">
      <c r="A680" s="2" t="s">
        <v>4565</v>
      </c>
      <c r="B680" s="2" t="s">
        <v>216</v>
      </c>
      <c r="C680" s="2" t="s">
        <v>4252</v>
      </c>
      <c r="D680" s="2" t="s">
        <v>218</v>
      </c>
      <c r="E680" s="2" t="s">
        <v>219</v>
      </c>
      <c r="F680" s="2" t="s">
        <v>2270</v>
      </c>
      <c r="G680" s="2" t="s">
        <v>4566</v>
      </c>
      <c r="H680" s="2" t="s">
        <v>4567</v>
      </c>
      <c r="I680" s="2" t="s">
        <v>1434</v>
      </c>
      <c r="J680" s="2" t="s">
        <v>2888</v>
      </c>
      <c r="K680" s="2" t="s">
        <v>1878</v>
      </c>
      <c r="L680" s="3">
        <v>25</v>
      </c>
      <c r="M680" s="3"/>
      <c r="N680" s="3">
        <v>64.99</v>
      </c>
      <c r="O680" s="2" t="s">
        <v>2130</v>
      </c>
      <c r="P680" s="2" t="s">
        <v>964</v>
      </c>
      <c r="Q680" s="2" t="s">
        <v>228</v>
      </c>
      <c r="R680" s="2" t="s">
        <v>229</v>
      </c>
      <c r="S680" s="2" t="s">
        <v>229</v>
      </c>
      <c r="T680" s="2" t="s">
        <v>229</v>
      </c>
      <c r="U680" s="2" t="s">
        <v>232</v>
      </c>
      <c r="V680" s="2" t="s">
        <v>1524</v>
      </c>
      <c r="W680" s="2" t="s">
        <v>229</v>
      </c>
      <c r="X680" s="2" t="s">
        <v>229</v>
      </c>
      <c r="Y680" s="2" t="s">
        <v>698</v>
      </c>
      <c r="Z680" s="4"/>
      <c r="AA680" s="4">
        <f>=ROUNDDOWN({0},0)</f>
      </c>
      <c r="AB680" s="5"/>
      <c r="AC680" s="2" t="s">
        <v>229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229</v>
      </c>
      <c r="BM680" s="7"/>
      <c r="BN680" s="7"/>
      <c r="BO680" s="4"/>
      <c r="BP680" s="8"/>
      <c r="BQ680" s="4"/>
      <c r="BR680" s="8"/>
      <c r="BS680" s="7"/>
      <c r="BT680" s="7"/>
      <c r="BU680" s="2" t="s">
        <v>229</v>
      </c>
      <c r="BV680" s="2" t="s">
        <v>229</v>
      </c>
      <c r="BW680" s="2" t="s">
        <v>229</v>
      </c>
      <c r="BX680" s="2" t="s">
        <v>229</v>
      </c>
      <c r="BY680" s="2" t="s">
        <v>229</v>
      </c>
      <c r="BZ680" s="2" t="s">
        <v>229</v>
      </c>
      <c r="CA680" s="4"/>
      <c r="CB680" s="8"/>
      <c r="CC680" s="4"/>
      <c r="CD680" s="8"/>
      <c r="CE680" s="7"/>
      <c r="CF680" s="7"/>
      <c r="CG680" s="2" t="s">
        <v>229</v>
      </c>
      <c r="CH680" s="2" t="s">
        <v>229</v>
      </c>
      <c r="CI680" s="2" t="s">
        <v>229</v>
      </c>
      <c r="CJ680" s="2" t="s">
        <v>229</v>
      </c>
      <c r="CK680" s="2" t="s">
        <v>229</v>
      </c>
      <c r="CL680" s="2" t="s">
        <v>229</v>
      </c>
      <c r="CM680" s="4"/>
      <c r="CN680" s="8"/>
      <c r="CO680" s="4"/>
      <c r="CP680" s="8"/>
      <c r="CQ680" s="7"/>
      <c r="CR680" s="7"/>
      <c r="CS680" s="2" t="s">
        <v>239</v>
      </c>
      <c r="CT680" s="2" t="s">
        <v>275</v>
      </c>
      <c r="CU680" s="2" t="s">
        <v>1848</v>
      </c>
      <c r="CV680" s="2" t="s">
        <v>229</v>
      </c>
      <c r="CW680" s="2" t="s">
        <v>241</v>
      </c>
      <c r="CX680" s="2" t="s">
        <v>229</v>
      </c>
      <c r="CY680" s="4"/>
      <c r="CZ680" s="8"/>
      <c r="DA680" s="4"/>
      <c r="DB680" s="8"/>
      <c r="DC680" s="7"/>
      <c r="DD680" s="7"/>
      <c r="DE680" s="2" t="s">
        <v>239</v>
      </c>
      <c r="DF680" s="2" t="s">
        <v>275</v>
      </c>
      <c r="DG680" s="2" t="s">
        <v>1848</v>
      </c>
      <c r="DH680" s="2" t="s">
        <v>229</v>
      </c>
      <c r="DI680" s="2" t="s">
        <v>241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229</v>
      </c>
      <c r="DR680" s="2" t="s">
        <v>229</v>
      </c>
      <c r="DS680" s="2" t="s">
        <v>229</v>
      </c>
      <c r="DT680" s="2" t="s">
        <v>229</v>
      </c>
      <c r="DU680" s="2" t="s">
        <v>229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229</v>
      </c>
      <c r="ED680" s="2" t="s">
        <v>229</v>
      </c>
      <c r="EE680" s="2" t="s">
        <v>229</v>
      </c>
      <c r="EF680" s="2" t="s">
        <v>229</v>
      </c>
      <c r="EG680" s="2" t="s">
        <v>229</v>
      </c>
      <c r="EH680" s="2" t="s">
        <v>229</v>
      </c>
      <c r="EI680" s="4"/>
      <c r="EJ680" s="8"/>
      <c r="EK680" s="4"/>
      <c r="EL680" s="8"/>
      <c r="EM680" s="7"/>
      <c r="EN680" s="7"/>
      <c r="EO680" s="2" t="s">
        <v>239</v>
      </c>
      <c r="EP680" s="2" t="s">
        <v>275</v>
      </c>
      <c r="EQ680" s="2" t="s">
        <v>1848</v>
      </c>
      <c r="ER680" s="2" t="s">
        <v>229</v>
      </c>
      <c r="ES680" s="2" t="s">
        <v>241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275</v>
      </c>
      <c r="FC680" s="2" t="s">
        <v>1848</v>
      </c>
      <c r="FD680" s="2" t="s">
        <v>229</v>
      </c>
      <c r="FE680" s="2" t="s">
        <v>241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275</v>
      </c>
      <c r="FO680" s="2" t="s">
        <v>1848</v>
      </c>
      <c r="FP680" s="2" t="s">
        <v>229</v>
      </c>
      <c r="FQ680" s="2" t="s">
        <v>241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229</v>
      </c>
      <c r="FZ680" s="2" t="s">
        <v>229</v>
      </c>
      <c r="GA680" s="2" t="s">
        <v>229</v>
      </c>
      <c r="GB680" s="2" t="s">
        <v>229</v>
      </c>
      <c r="GC680" s="2" t="s">
        <v>229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229</v>
      </c>
      <c r="GL680" s="2" t="s">
        <v>229</v>
      </c>
      <c r="GM680" s="2" t="s">
        <v>229</v>
      </c>
      <c r="GN680" s="2" t="s">
        <v>229</v>
      </c>
      <c r="GO680" s="2" t="s">
        <v>229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229</v>
      </c>
      <c r="GX680" s="2" t="s">
        <v>229</v>
      </c>
      <c r="GY680" s="2" t="s">
        <v>229</v>
      </c>
      <c r="GZ680" s="2" t="s">
        <v>229</v>
      </c>
      <c r="HA680" s="2" t="s">
        <v>229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239</v>
      </c>
      <c r="HJ680" s="2" t="s">
        <v>275</v>
      </c>
      <c r="HK680" s="2" t="s">
        <v>1848</v>
      </c>
      <c r="HL680" s="2" t="s">
        <v>229</v>
      </c>
      <c r="HM680" s="2" t="s">
        <v>241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272</v>
      </c>
      <c r="HV680" s="2" t="s">
        <v>226</v>
      </c>
      <c r="HW680" s="2" t="s">
        <v>229</v>
      </c>
      <c r="HX680" s="2" t="s">
        <v>229</v>
      </c>
      <c r="HY680" s="2" t="s">
        <v>241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229</v>
      </c>
      <c r="IH680" s="2" t="s">
        <v>229</v>
      </c>
      <c r="II680" s="2" t="s">
        <v>229</v>
      </c>
      <c r="IJ680" s="2" t="s">
        <v>229</v>
      </c>
      <c r="IK680" s="2" t="s">
        <v>229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229</v>
      </c>
      <c r="IT680" s="2" t="s">
        <v>229</v>
      </c>
      <c r="IU680" s="2" t="s">
        <v>229</v>
      </c>
      <c r="IV680" s="2" t="s">
        <v>229</v>
      </c>
      <c r="IW680" s="2" t="s">
        <v>229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229</v>
      </c>
      <c r="JF680" s="2" t="s">
        <v>229</v>
      </c>
      <c r="JG680" s="2" t="s">
        <v>229</v>
      </c>
      <c r="JH680" s="2" t="s">
        <v>229</v>
      </c>
      <c r="JI680" s="2" t="s">
        <v>229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229</v>
      </c>
      <c r="JR680" s="2" t="s">
        <v>229</v>
      </c>
      <c r="JS680" s="2" t="s">
        <v>229</v>
      </c>
      <c r="JT680" s="2" t="s">
        <v>229</v>
      </c>
      <c r="JU680" s="2" t="s">
        <v>229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229</v>
      </c>
      <c r="KD680" s="2" t="s">
        <v>229</v>
      </c>
      <c r="KE680" s="2" t="s">
        <v>229</v>
      </c>
      <c r="KF680" s="2" t="s">
        <v>229</v>
      </c>
      <c r="KG680" s="2" t="s">
        <v>229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229</v>
      </c>
      <c r="KP680" s="2" t="s">
        <v>229</v>
      </c>
      <c r="KQ680" s="2" t="s">
        <v>229</v>
      </c>
      <c r="KR680" s="2" t="s">
        <v>229</v>
      </c>
      <c r="KS680" s="2" t="s">
        <v>229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229</v>
      </c>
      <c r="LB680" s="2" t="s">
        <v>229</v>
      </c>
      <c r="LC680" s="2" t="s">
        <v>229</v>
      </c>
      <c r="LD680" s="2" t="s">
        <v>229</v>
      </c>
      <c r="LE680" s="2" t="s">
        <v>229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229</v>
      </c>
      <c r="LN680" s="2" t="s">
        <v>229</v>
      </c>
      <c r="LO680" s="2" t="s">
        <v>229</v>
      </c>
      <c r="LP680" s="2" t="s">
        <v>229</v>
      </c>
      <c r="LQ680" s="2" t="s">
        <v>229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272</v>
      </c>
      <c r="LZ680" s="2" t="s">
        <v>275</v>
      </c>
      <c r="MA680" s="2" t="s">
        <v>229</v>
      </c>
      <c r="MB680" s="2" t="s">
        <v>229</v>
      </c>
      <c r="MC680" s="2" t="s">
        <v>241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229</v>
      </c>
      <c r="ML680" s="2" t="s">
        <v>229</v>
      </c>
      <c r="MM680" s="2" t="s">
        <v>229</v>
      </c>
      <c r="MN680" s="2" t="s">
        <v>229</v>
      </c>
      <c r="MO680" s="2" t="s">
        <v>229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229</v>
      </c>
      <c r="MX680" s="2" t="s">
        <v>229</v>
      </c>
      <c r="MY680" s="2" t="s">
        <v>229</v>
      </c>
      <c r="MZ680" s="2" t="s">
        <v>229</v>
      </c>
      <c r="NA680" s="2" t="s">
        <v>229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239</v>
      </c>
      <c r="NJ680" s="2" t="s">
        <v>275</v>
      </c>
      <c r="NK680" s="2" t="s">
        <v>1848</v>
      </c>
      <c r="NL680" s="2" t="s">
        <v>229</v>
      </c>
      <c r="NM680" s="2" t="s">
        <v>241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229</v>
      </c>
      <c r="NV680" s="2" t="s">
        <v>229</v>
      </c>
      <c r="NW680" s="2" t="s">
        <v>229</v>
      </c>
      <c r="NX680" s="2" t="s">
        <v>229</v>
      </c>
      <c r="NY680" s="2" t="s">
        <v>229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229</v>
      </c>
      <c r="OH680" s="2" t="s">
        <v>229</v>
      </c>
      <c r="OI680" s="2" t="s">
        <v>229</v>
      </c>
      <c r="OJ680" s="2" t="s">
        <v>229</v>
      </c>
      <c r="OK680" s="2" t="s">
        <v>229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229</v>
      </c>
      <c r="OT680" s="2" t="s">
        <v>229</v>
      </c>
      <c r="OU680" s="2" t="s">
        <v>229</v>
      </c>
      <c r="OV680" s="2" t="s">
        <v>229</v>
      </c>
      <c r="OW680" s="2" t="s">
        <v>229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229</v>
      </c>
      <c r="PF680" s="2" t="s">
        <v>229</v>
      </c>
      <c r="PG680" s="2" t="s">
        <v>229</v>
      </c>
      <c r="PH680" s="2" t="s">
        <v>229</v>
      </c>
      <c r="PI680" s="2" t="s">
        <v>229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229</v>
      </c>
      <c r="PR680" s="2" t="s">
        <v>229</v>
      </c>
      <c r="PS680" s="2" t="s">
        <v>229</v>
      </c>
      <c r="PT680" s="2" t="s">
        <v>229</v>
      </c>
      <c r="PU680" s="2" t="s">
        <v>229</v>
      </c>
      <c r="PV680" s="2" t="s">
        <v>229</v>
      </c>
      <c r="PW680" s="4"/>
      <c r="PX680" s="8"/>
      <c r="PY680" s="4"/>
      <c r="PZ680" s="8"/>
      <c r="QA680" s="7"/>
      <c r="QB680" s="7"/>
      <c r="QC680" s="2" t="s">
        <v>281</v>
      </c>
      <c r="QD680" s="2" t="s">
        <v>226</v>
      </c>
      <c r="QE680" s="2" t="s">
        <v>229</v>
      </c>
      <c r="QF680" s="2" t="s">
        <v>229</v>
      </c>
      <c r="QG680" s="2" t="s">
        <v>241</v>
      </c>
      <c r="QH680" s="2" t="s">
        <v>229</v>
      </c>
      <c r="QI680" s="4"/>
      <c r="QJ680" s="8"/>
      <c r="QK680" s="4"/>
      <c r="QL680" s="8"/>
      <c r="QM680" s="7"/>
      <c r="QN680" s="7"/>
      <c r="QO680" s="2" t="s">
        <v>229</v>
      </c>
      <c r="QP680" s="2" t="s">
        <v>229</v>
      </c>
      <c r="QQ680" s="2" t="s">
        <v>229</v>
      </c>
      <c r="QR680" s="2" t="s">
        <v>229</v>
      </c>
      <c r="QS680" s="2" t="s">
        <v>229</v>
      </c>
      <c r="QT680" s="2" t="s">
        <v>229</v>
      </c>
      <c r="QU680" s="4"/>
      <c r="QV680" s="8"/>
      <c r="QW680" s="4"/>
      <c r="QX680" s="8"/>
      <c r="QY680" s="7"/>
      <c r="QZ680" s="7"/>
      <c r="RA680" s="2" t="s">
        <v>229</v>
      </c>
      <c r="RB680" s="2" t="s">
        <v>229</v>
      </c>
      <c r="RC680" s="2" t="s">
        <v>229</v>
      </c>
      <c r="RD680" s="2" t="s">
        <v>229</v>
      </c>
      <c r="RE680" s="2" t="s">
        <v>229</v>
      </c>
      <c r="RF680" s="2" t="s">
        <v>229</v>
      </c>
      <c r="RG680" s="4"/>
      <c r="RH680" s="8"/>
      <c r="RI680" s="4"/>
      <c r="RJ680" s="8"/>
      <c r="RK680" s="7"/>
      <c r="RL680" s="7"/>
      <c r="RM680" s="2" t="s">
        <v>229</v>
      </c>
      <c r="RN680" s="2" t="s">
        <v>229</v>
      </c>
      <c r="RO680" s="2" t="s">
        <v>229</v>
      </c>
      <c r="RP680" s="2" t="s">
        <v>229</v>
      </c>
      <c r="RQ680" s="2" t="s">
        <v>229</v>
      </c>
      <c r="RR680" s="2" t="s">
        <v>229</v>
      </c>
      <c r="RS680" s="4"/>
      <c r="RT680" s="8"/>
      <c r="RU680" s="4"/>
      <c r="RV680" s="8"/>
      <c r="RW680" s="7"/>
      <c r="RX680" s="7"/>
      <c r="RY680" s="2" t="s">
        <v>229</v>
      </c>
      <c r="RZ680" s="2" t="s">
        <v>229</v>
      </c>
      <c r="SA680" s="2" t="s">
        <v>229</v>
      </c>
      <c r="SB680" s="2" t="s">
        <v>229</v>
      </c>
      <c r="SC680" s="2" t="s">
        <v>229</v>
      </c>
      <c r="SD680" s="2" t="s">
        <v>229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</row>
    <row r="681">
      <c r="A681" s="2" t="s">
        <v>4568</v>
      </c>
      <c r="B681" s="2" t="s">
        <v>216</v>
      </c>
      <c r="C681" s="2" t="s">
        <v>4252</v>
      </c>
      <c r="D681" s="2" t="s">
        <v>218</v>
      </c>
      <c r="E681" s="2" t="s">
        <v>2460</v>
      </c>
      <c r="F681" s="2" t="s">
        <v>2270</v>
      </c>
      <c r="G681" s="2" t="s">
        <v>4569</v>
      </c>
      <c r="H681" s="2" t="s">
        <v>4570</v>
      </c>
      <c r="I681" s="2" t="s">
        <v>2588</v>
      </c>
      <c r="J681" s="2" t="s">
        <v>224</v>
      </c>
      <c r="K681" s="2" t="s">
        <v>4170</v>
      </c>
      <c r="L681" s="3">
        <v>30.95</v>
      </c>
      <c r="M681" s="3">
        <v>32.5</v>
      </c>
      <c r="N681" s="3">
        <v>64.99</v>
      </c>
      <c r="O681" s="2" t="s">
        <v>226</v>
      </c>
      <c r="P681" s="2" t="s">
        <v>342</v>
      </c>
      <c r="Q681" s="2" t="s">
        <v>228</v>
      </c>
      <c r="R681" s="2" t="s">
        <v>229</v>
      </c>
      <c r="S681" s="2" t="s">
        <v>4571</v>
      </c>
      <c r="T681" s="2" t="s">
        <v>2547</v>
      </c>
      <c r="U681" s="2" t="s">
        <v>2464</v>
      </c>
      <c r="V681" s="2" t="s">
        <v>4572</v>
      </c>
      <c r="W681" s="2" t="s">
        <v>686</v>
      </c>
      <c r="X681" s="2" t="s">
        <v>1009</v>
      </c>
      <c r="Y681" s="2" t="s">
        <v>2001</v>
      </c>
      <c r="Z681" s="4">
        <v>158</v>
      </c>
      <c r="AA681" s="4">
        <f>=ROUNDDOWN(6.92982456140351,0)</f>
      </c>
      <c r="AB681" s="5">
        <v>22.8</v>
      </c>
      <c r="AC681" s="2" t="s">
        <v>345</v>
      </c>
      <c r="AD681" s="4">
        <v>100</v>
      </c>
      <c r="AE681" s="4">
        <v>640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>
        <v>25</v>
      </c>
      <c r="AQ681" s="8">
        <v>860.57</v>
      </c>
      <c r="AR681" s="4">
        <v>2</v>
      </c>
      <c r="AS681" s="8">
        <v>78.74</v>
      </c>
      <c r="AT681" s="7">
        <v>11.5</v>
      </c>
      <c r="AU681" s="7">
        <v>9.9293</v>
      </c>
      <c r="AV681" s="4">
        <v>50</v>
      </c>
      <c r="AW681" s="8">
        <v>2107.5</v>
      </c>
      <c r="AX681" s="4">
        <v>16</v>
      </c>
      <c r="AY681" s="8">
        <v>769.28</v>
      </c>
      <c r="AZ681" s="7">
        <v>2.125</v>
      </c>
      <c r="BA681" s="7">
        <v>1.7396</v>
      </c>
      <c r="BB681" s="7">
        <v>0.4083</v>
      </c>
      <c r="BC681" s="4">
        <v>50</v>
      </c>
      <c r="BD681" s="8">
        <v>2107.5</v>
      </c>
      <c r="BE681" s="4">
        <v>16</v>
      </c>
      <c r="BF681" s="8">
        <v>769.28</v>
      </c>
      <c r="BG681" s="7">
        <v>2.125</v>
      </c>
      <c r="BH681" s="7">
        <v>1.7396</v>
      </c>
      <c r="BI681" s="7">
        <v>1</v>
      </c>
      <c r="BJ681" s="4">
        <v>25</v>
      </c>
      <c r="BK681" s="8">
        <v>860.57</v>
      </c>
      <c r="BL681" s="2" t="s">
        <v>4358</v>
      </c>
      <c r="BM681" s="7">
        <v>1</v>
      </c>
      <c r="BN681" s="7">
        <v>1</v>
      </c>
      <c r="BO681" s="4">
        <v>1</v>
      </c>
      <c r="BP681" s="8">
        <v>41.07</v>
      </c>
      <c r="BQ681" s="4"/>
      <c r="BR681" s="8"/>
      <c r="BS681" s="7"/>
      <c r="BT681" s="7"/>
      <c r="BU681" s="2" t="s">
        <v>239</v>
      </c>
      <c r="BV681" s="2" t="s">
        <v>226</v>
      </c>
      <c r="BW681" s="2" t="s">
        <v>229</v>
      </c>
      <c r="BX681" s="2" t="s">
        <v>1045</v>
      </c>
      <c r="BY681" s="2" t="s">
        <v>241</v>
      </c>
      <c r="BZ681" s="2" t="s">
        <v>229</v>
      </c>
      <c r="CA681" s="4">
        <v>3</v>
      </c>
      <c r="CB681" s="8">
        <v>98.25</v>
      </c>
      <c r="CC681" s="4"/>
      <c r="CD681" s="8"/>
      <c r="CE681" s="7"/>
      <c r="CF681" s="7"/>
      <c r="CG681" s="2" t="s">
        <v>239</v>
      </c>
      <c r="CH681" s="2" t="s">
        <v>226</v>
      </c>
      <c r="CI681" s="2" t="s">
        <v>2723</v>
      </c>
      <c r="CJ681" s="2" t="s">
        <v>2468</v>
      </c>
      <c r="CK681" s="2" t="s">
        <v>241</v>
      </c>
      <c r="CL681" s="2" t="s">
        <v>229</v>
      </c>
      <c r="CM681" s="4">
        <v>10</v>
      </c>
      <c r="CN681" s="8">
        <v>351</v>
      </c>
      <c r="CO681" s="4"/>
      <c r="CP681" s="8"/>
      <c r="CQ681" s="7"/>
      <c r="CR681" s="7"/>
      <c r="CS681" s="2" t="s">
        <v>239</v>
      </c>
      <c r="CT681" s="2" t="s">
        <v>226</v>
      </c>
      <c r="CU681" s="2" t="s">
        <v>1193</v>
      </c>
      <c r="CV681" s="2" t="s">
        <v>2679</v>
      </c>
      <c r="CW681" s="2" t="s">
        <v>241</v>
      </c>
      <c r="CX681" s="2" t="s">
        <v>229</v>
      </c>
      <c r="CY681" s="4">
        <v>9</v>
      </c>
      <c r="CZ681" s="8">
        <v>289.25</v>
      </c>
      <c r="DA681" s="4"/>
      <c r="DB681" s="8"/>
      <c r="DC681" s="7"/>
      <c r="DD681" s="7"/>
      <c r="DE681" s="2" t="s">
        <v>239</v>
      </c>
      <c r="DF681" s="2" t="s">
        <v>226</v>
      </c>
      <c r="DG681" s="2" t="s">
        <v>2484</v>
      </c>
      <c r="DH681" s="2" t="s">
        <v>2708</v>
      </c>
      <c r="DI681" s="2" t="s">
        <v>241</v>
      </c>
      <c r="DJ681" s="2" t="s">
        <v>229</v>
      </c>
      <c r="DK681" s="4"/>
      <c r="DL681" s="8"/>
      <c r="DM681" s="4"/>
      <c r="DN681" s="8"/>
      <c r="DO681" s="7"/>
      <c r="DP681" s="7"/>
      <c r="DQ681" s="2" t="s">
        <v>239</v>
      </c>
      <c r="DR681" s="2" t="s">
        <v>226</v>
      </c>
      <c r="DS681" s="2" t="s">
        <v>2785</v>
      </c>
      <c r="DT681" s="2" t="s">
        <v>2727</v>
      </c>
      <c r="DU681" s="2" t="s">
        <v>241</v>
      </c>
      <c r="DV681" s="2" t="s">
        <v>229</v>
      </c>
      <c r="DW681" s="4"/>
      <c r="DX681" s="8"/>
      <c r="DY681" s="4"/>
      <c r="DZ681" s="8"/>
      <c r="EA681" s="7"/>
      <c r="EB681" s="7"/>
      <c r="EC681" s="2" t="s">
        <v>239</v>
      </c>
      <c r="ED681" s="2" t="s">
        <v>226</v>
      </c>
      <c r="EE681" s="2" t="s">
        <v>627</v>
      </c>
      <c r="EF681" s="2" t="s">
        <v>2811</v>
      </c>
      <c r="EG681" s="2" t="s">
        <v>241</v>
      </c>
      <c r="EH681" s="2" t="s">
        <v>229</v>
      </c>
      <c r="EI681" s="4"/>
      <c r="EJ681" s="8"/>
      <c r="EK681" s="4">
        <v>2</v>
      </c>
      <c r="EL681" s="8">
        <v>78.74</v>
      </c>
      <c r="EM681" s="7">
        <v>-1</v>
      </c>
      <c r="EN681" s="7">
        <v>-1</v>
      </c>
      <c r="EO681" s="2" t="s">
        <v>239</v>
      </c>
      <c r="EP681" s="2" t="s">
        <v>226</v>
      </c>
      <c r="EQ681" s="2" t="s">
        <v>1972</v>
      </c>
      <c r="ER681" s="2" t="s">
        <v>2289</v>
      </c>
      <c r="ES681" s="2" t="s">
        <v>241</v>
      </c>
      <c r="ET681" s="2" t="s">
        <v>229</v>
      </c>
      <c r="EU681" s="4">
        <v>2</v>
      </c>
      <c r="EV681" s="8">
        <v>81</v>
      </c>
      <c r="EW681" s="4"/>
      <c r="EX681" s="8"/>
      <c r="EY681" s="7"/>
      <c r="EZ681" s="7"/>
      <c r="FA681" s="2" t="s">
        <v>239</v>
      </c>
      <c r="FB681" s="2" t="s">
        <v>226</v>
      </c>
      <c r="FC681" s="2" t="s">
        <v>2001</v>
      </c>
      <c r="FD681" s="2" t="s">
        <v>1193</v>
      </c>
      <c r="FE681" s="2" t="s">
        <v>241</v>
      </c>
      <c r="FF681" s="2" t="s">
        <v>229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226</v>
      </c>
      <c r="FO681" s="2" t="s">
        <v>2001</v>
      </c>
      <c r="FP681" s="2" t="s">
        <v>2486</v>
      </c>
      <c r="FQ681" s="2" t="s">
        <v>241</v>
      </c>
      <c r="FR681" s="2" t="s">
        <v>229</v>
      </c>
      <c r="FS681" s="4"/>
      <c r="FT681" s="8"/>
      <c r="FU681" s="4"/>
      <c r="FV681" s="8"/>
      <c r="FW681" s="7"/>
      <c r="FX681" s="7"/>
      <c r="FY681" s="2" t="s">
        <v>239</v>
      </c>
      <c r="FZ681" s="2" t="s">
        <v>226</v>
      </c>
      <c r="GA681" s="2" t="s">
        <v>327</v>
      </c>
      <c r="GB681" s="2" t="s">
        <v>229</v>
      </c>
      <c r="GC681" s="2" t="s">
        <v>241</v>
      </c>
      <c r="GD681" s="2" t="s">
        <v>229</v>
      </c>
      <c r="GE681" s="4"/>
      <c r="GF681" s="8"/>
      <c r="GG681" s="4"/>
      <c r="GH681" s="8"/>
      <c r="GI681" s="7"/>
      <c r="GJ681" s="7"/>
      <c r="GK681" s="2" t="s">
        <v>272</v>
      </c>
      <c r="GL681" s="2" t="s">
        <v>226</v>
      </c>
      <c r="GM681" s="2" t="s">
        <v>229</v>
      </c>
      <c r="GN681" s="2" t="s">
        <v>229</v>
      </c>
      <c r="GO681" s="2" t="s">
        <v>241</v>
      </c>
      <c r="GP681" s="2" t="s">
        <v>229</v>
      </c>
      <c r="GQ681" s="4"/>
      <c r="GR681" s="8"/>
      <c r="GS681" s="4"/>
      <c r="GT681" s="8"/>
      <c r="GU681" s="7"/>
      <c r="GV681" s="7"/>
      <c r="GW681" s="2" t="s">
        <v>239</v>
      </c>
      <c r="GX681" s="2" t="s">
        <v>226</v>
      </c>
      <c r="GY681" s="2" t="s">
        <v>1128</v>
      </c>
      <c r="GZ681" s="2" t="s">
        <v>1277</v>
      </c>
      <c r="HA681" s="2" t="s">
        <v>241</v>
      </c>
      <c r="HB681" s="2" t="s">
        <v>229</v>
      </c>
      <c r="HC681" s="4"/>
      <c r="HD681" s="8"/>
      <c r="HE681" s="4"/>
      <c r="HF681" s="8"/>
      <c r="HG681" s="7"/>
      <c r="HH681" s="7"/>
      <c r="HI681" s="2" t="s">
        <v>266</v>
      </c>
      <c r="HJ681" s="2" t="s">
        <v>226</v>
      </c>
      <c r="HK681" s="2" t="s">
        <v>229</v>
      </c>
      <c r="HL681" s="2" t="s">
        <v>229</v>
      </c>
      <c r="HM681" s="2" t="s">
        <v>241</v>
      </c>
      <c r="HN681" s="2" t="s">
        <v>263</v>
      </c>
      <c r="HO681" s="4"/>
      <c r="HP681" s="8"/>
      <c r="HQ681" s="4"/>
      <c r="HR681" s="8"/>
      <c r="HS681" s="7"/>
      <c r="HT681" s="7"/>
      <c r="HU681" s="2" t="s">
        <v>239</v>
      </c>
      <c r="HV681" s="2" t="s">
        <v>226</v>
      </c>
      <c r="HW681" s="2" t="s">
        <v>653</v>
      </c>
      <c r="HX681" s="2" t="s">
        <v>2003</v>
      </c>
      <c r="HY681" s="2" t="s">
        <v>241</v>
      </c>
      <c r="HZ681" s="2" t="s">
        <v>229</v>
      </c>
      <c r="IA681" s="4"/>
      <c r="IB681" s="8"/>
      <c r="IC681" s="4"/>
      <c r="ID681" s="8"/>
      <c r="IE681" s="7"/>
      <c r="IF681" s="7"/>
      <c r="IG681" s="2" t="s">
        <v>266</v>
      </c>
      <c r="IH681" s="2" t="s">
        <v>226</v>
      </c>
      <c r="II681" s="2" t="s">
        <v>229</v>
      </c>
      <c r="IJ681" s="2" t="s">
        <v>229</v>
      </c>
      <c r="IK681" s="2" t="s">
        <v>241</v>
      </c>
      <c r="IL681" s="2" t="s">
        <v>229</v>
      </c>
      <c r="IM681" s="4"/>
      <c r="IN681" s="8"/>
      <c r="IO681" s="4"/>
      <c r="IP681" s="8"/>
      <c r="IQ681" s="7"/>
      <c r="IR681" s="7"/>
      <c r="IS681" s="2" t="s">
        <v>267</v>
      </c>
      <c r="IT681" s="2" t="s">
        <v>226</v>
      </c>
      <c r="IU681" s="2" t="s">
        <v>229</v>
      </c>
      <c r="IV681" s="2" t="s">
        <v>229</v>
      </c>
      <c r="IW681" s="2" t="s">
        <v>241</v>
      </c>
      <c r="IX681" s="2" t="s">
        <v>229</v>
      </c>
      <c r="IY681" s="4"/>
      <c r="IZ681" s="8"/>
      <c r="JA681" s="4"/>
      <c r="JB681" s="8"/>
      <c r="JC681" s="7"/>
      <c r="JD681" s="7"/>
      <c r="JE681" s="2" t="s">
        <v>272</v>
      </c>
      <c r="JF681" s="2" t="s">
        <v>226</v>
      </c>
      <c r="JG681" s="2" t="s">
        <v>229</v>
      </c>
      <c r="JH681" s="2" t="s">
        <v>229</v>
      </c>
      <c r="JI681" s="2" t="s">
        <v>241</v>
      </c>
      <c r="JJ681" s="2" t="s">
        <v>229</v>
      </c>
      <c r="JK681" s="4"/>
      <c r="JL681" s="8"/>
      <c r="JM681" s="4"/>
      <c r="JN681" s="8"/>
      <c r="JO681" s="7"/>
      <c r="JP681" s="7"/>
      <c r="JQ681" s="2" t="s">
        <v>272</v>
      </c>
      <c r="JR681" s="2" t="s">
        <v>226</v>
      </c>
      <c r="JS681" s="2" t="s">
        <v>229</v>
      </c>
      <c r="JT681" s="2" t="s">
        <v>229</v>
      </c>
      <c r="JU681" s="2" t="s">
        <v>241</v>
      </c>
      <c r="JV681" s="2" t="s">
        <v>229</v>
      </c>
      <c r="JW681" s="4"/>
      <c r="JX681" s="8"/>
      <c r="JY681" s="4"/>
      <c r="JZ681" s="8"/>
      <c r="KA681" s="7"/>
      <c r="KB681" s="7"/>
      <c r="KC681" s="2" t="s">
        <v>272</v>
      </c>
      <c r="KD681" s="2" t="s">
        <v>226</v>
      </c>
      <c r="KE681" s="2" t="s">
        <v>229</v>
      </c>
      <c r="KF681" s="2" t="s">
        <v>229</v>
      </c>
      <c r="KG681" s="2" t="s">
        <v>241</v>
      </c>
      <c r="KH681" s="2" t="s">
        <v>229</v>
      </c>
      <c r="KI681" s="4"/>
      <c r="KJ681" s="8"/>
      <c r="KK681" s="4"/>
      <c r="KL681" s="8"/>
      <c r="KM681" s="7"/>
      <c r="KN681" s="7"/>
      <c r="KO681" s="2" t="s">
        <v>272</v>
      </c>
      <c r="KP681" s="2" t="s">
        <v>226</v>
      </c>
      <c r="KQ681" s="2" t="s">
        <v>229</v>
      </c>
      <c r="KR681" s="2" t="s">
        <v>229</v>
      </c>
      <c r="KS681" s="2" t="s">
        <v>241</v>
      </c>
      <c r="KT681" s="2" t="s">
        <v>229</v>
      </c>
      <c r="KU681" s="4"/>
      <c r="KV681" s="8"/>
      <c r="KW681" s="4"/>
      <c r="KX681" s="8"/>
      <c r="KY681" s="7"/>
      <c r="KZ681" s="7"/>
      <c r="LA681" s="2" t="s">
        <v>272</v>
      </c>
      <c r="LB681" s="2" t="s">
        <v>226</v>
      </c>
      <c r="LC681" s="2" t="s">
        <v>229</v>
      </c>
      <c r="LD681" s="2" t="s">
        <v>229</v>
      </c>
      <c r="LE681" s="2" t="s">
        <v>241</v>
      </c>
      <c r="LF681" s="2" t="s">
        <v>229</v>
      </c>
      <c r="LG681" s="4"/>
      <c r="LH681" s="8"/>
      <c r="LI681" s="4"/>
      <c r="LJ681" s="8"/>
      <c r="LK681" s="7"/>
      <c r="LL681" s="7"/>
      <c r="LM681" s="2" t="s">
        <v>239</v>
      </c>
      <c r="LN681" s="2" t="s">
        <v>226</v>
      </c>
      <c r="LO681" s="2" t="s">
        <v>3181</v>
      </c>
      <c r="LP681" s="2" t="s">
        <v>229</v>
      </c>
      <c r="LQ681" s="2" t="s">
        <v>241</v>
      </c>
      <c r="LR681" s="2" t="s">
        <v>229</v>
      </c>
      <c r="LS681" s="4"/>
      <c r="LT681" s="8"/>
      <c r="LU681" s="4"/>
      <c r="LV681" s="8"/>
      <c r="LW681" s="7"/>
      <c r="LX681" s="7"/>
      <c r="LY681" s="2" t="s">
        <v>239</v>
      </c>
      <c r="LZ681" s="2" t="s">
        <v>275</v>
      </c>
      <c r="MA681" s="2" t="s">
        <v>2474</v>
      </c>
      <c r="MB681" s="2" t="s">
        <v>3291</v>
      </c>
      <c r="MC681" s="2" t="s">
        <v>241</v>
      </c>
      <c r="MD681" s="2" t="s">
        <v>229</v>
      </c>
      <c r="ME681" s="4"/>
      <c r="MF681" s="8"/>
      <c r="MG681" s="4"/>
      <c r="MH681" s="8"/>
      <c r="MI681" s="7"/>
      <c r="MJ681" s="7"/>
      <c r="MK681" s="2" t="s">
        <v>272</v>
      </c>
      <c r="ML681" s="2" t="s">
        <v>226</v>
      </c>
      <c r="MM681" s="2" t="s">
        <v>229</v>
      </c>
      <c r="MN681" s="2" t="s">
        <v>229</v>
      </c>
      <c r="MO681" s="2" t="s">
        <v>241</v>
      </c>
      <c r="MP681" s="2" t="s">
        <v>229</v>
      </c>
      <c r="MQ681" s="4"/>
      <c r="MR681" s="8"/>
      <c r="MS681" s="4"/>
      <c r="MT681" s="8"/>
      <c r="MU681" s="7"/>
      <c r="MV681" s="7"/>
      <c r="MW681" s="2" t="s">
        <v>239</v>
      </c>
      <c r="MX681" s="2" t="s">
        <v>226</v>
      </c>
      <c r="MY681" s="2" t="s">
        <v>723</v>
      </c>
      <c r="MZ681" s="2" t="s">
        <v>229</v>
      </c>
      <c r="NA681" s="2" t="s">
        <v>241</v>
      </c>
      <c r="NB681" s="2" t="s">
        <v>229</v>
      </c>
      <c r="NC681" s="4"/>
      <c r="ND681" s="8"/>
      <c r="NE681" s="4"/>
      <c r="NF681" s="8"/>
      <c r="NG681" s="7"/>
      <c r="NH681" s="7"/>
      <c r="NI681" s="2" t="s">
        <v>239</v>
      </c>
      <c r="NJ681" s="2" t="s">
        <v>260</v>
      </c>
      <c r="NK681" s="2" t="s">
        <v>437</v>
      </c>
      <c r="NL681" s="2" t="s">
        <v>1085</v>
      </c>
      <c r="NM681" s="2" t="s">
        <v>241</v>
      </c>
      <c r="NN681" s="2" t="s">
        <v>229</v>
      </c>
      <c r="NO681" s="4"/>
      <c r="NP681" s="8"/>
      <c r="NQ681" s="4"/>
      <c r="NR681" s="8"/>
      <c r="NS681" s="7"/>
      <c r="NT681" s="7"/>
      <c r="NU681" s="2" t="s">
        <v>272</v>
      </c>
      <c r="NV681" s="2" t="s">
        <v>226</v>
      </c>
      <c r="NW681" s="2" t="s">
        <v>229</v>
      </c>
      <c r="NX681" s="2" t="s">
        <v>229</v>
      </c>
      <c r="NY681" s="2" t="s">
        <v>241</v>
      </c>
      <c r="NZ681" s="2" t="s">
        <v>229</v>
      </c>
      <c r="OA681" s="4"/>
      <c r="OB681" s="8"/>
      <c r="OC681" s="4"/>
      <c r="OD681" s="8"/>
      <c r="OE681" s="7"/>
      <c r="OF681" s="7"/>
      <c r="OG681" s="2" t="s">
        <v>266</v>
      </c>
      <c r="OH681" s="2" t="s">
        <v>226</v>
      </c>
      <c r="OI681" s="2" t="s">
        <v>229</v>
      </c>
      <c r="OJ681" s="2" t="s">
        <v>229</v>
      </c>
      <c r="OK681" s="2" t="s">
        <v>241</v>
      </c>
      <c r="OL681" s="2" t="s">
        <v>229</v>
      </c>
      <c r="OM681" s="4"/>
      <c r="ON681" s="8"/>
      <c r="OO681" s="4"/>
      <c r="OP681" s="8"/>
      <c r="OQ681" s="7"/>
      <c r="OR681" s="7"/>
      <c r="OS681" s="2" t="s">
        <v>229</v>
      </c>
      <c r="OT681" s="2" t="s">
        <v>229</v>
      </c>
      <c r="OU681" s="2" t="s">
        <v>229</v>
      </c>
      <c r="OV681" s="2" t="s">
        <v>229</v>
      </c>
      <c r="OW681" s="2" t="s">
        <v>229</v>
      </c>
      <c r="OX681" s="2" t="s">
        <v>229</v>
      </c>
      <c r="OY681" s="4"/>
      <c r="OZ681" s="8"/>
      <c r="PA681" s="4"/>
      <c r="PB681" s="8"/>
      <c r="PC681" s="7"/>
      <c r="PD681" s="7"/>
      <c r="PE681" s="2" t="s">
        <v>281</v>
      </c>
      <c r="PF681" s="2" t="s">
        <v>226</v>
      </c>
      <c r="PG681" s="2" t="s">
        <v>229</v>
      </c>
      <c r="PH681" s="2" t="s">
        <v>229</v>
      </c>
      <c r="PI681" s="2" t="s">
        <v>241</v>
      </c>
      <c r="PJ681" s="2" t="s">
        <v>229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229</v>
      </c>
      <c r="PS681" s="2" t="s">
        <v>229</v>
      </c>
      <c r="PT681" s="2" t="s">
        <v>229</v>
      </c>
      <c r="PU681" s="2" t="s">
        <v>229</v>
      </c>
      <c r="PV681" s="2" t="s">
        <v>229</v>
      </c>
      <c r="PW681" s="4"/>
      <c r="PX681" s="8"/>
      <c r="PY681" s="4"/>
      <c r="PZ681" s="8"/>
      <c r="QA681" s="7"/>
      <c r="QB681" s="7"/>
      <c r="QC681" s="2" t="s">
        <v>281</v>
      </c>
      <c r="QD681" s="2" t="s">
        <v>226</v>
      </c>
      <c r="QE681" s="2" t="s">
        <v>229</v>
      </c>
      <c r="QF681" s="2" t="s">
        <v>229</v>
      </c>
      <c r="QG681" s="2" t="s">
        <v>241</v>
      </c>
      <c r="QH681" s="2" t="s">
        <v>229</v>
      </c>
      <c r="QI681" s="4"/>
      <c r="QJ681" s="8"/>
      <c r="QK681" s="4"/>
      <c r="QL681" s="8"/>
      <c r="QM681" s="7"/>
      <c r="QN681" s="7"/>
      <c r="QO681" s="2" t="s">
        <v>229</v>
      </c>
      <c r="QP681" s="2" t="s">
        <v>229</v>
      </c>
      <c r="QQ681" s="2" t="s">
        <v>229</v>
      </c>
      <c r="QR681" s="2" t="s">
        <v>229</v>
      </c>
      <c r="QS681" s="2" t="s">
        <v>229</v>
      </c>
      <c r="QT681" s="2" t="s">
        <v>229</v>
      </c>
      <c r="QU681" s="4"/>
      <c r="QV681" s="8"/>
      <c r="QW681" s="4"/>
      <c r="QX681" s="8"/>
      <c r="QY681" s="7"/>
      <c r="QZ681" s="7"/>
      <c r="RA681" s="2" t="s">
        <v>239</v>
      </c>
      <c r="RB681" s="2" t="s">
        <v>275</v>
      </c>
      <c r="RC681" s="2" t="s">
        <v>338</v>
      </c>
      <c r="RD681" s="2" t="s">
        <v>229</v>
      </c>
      <c r="RE681" s="2" t="s">
        <v>241</v>
      </c>
      <c r="RF681" s="2" t="s">
        <v>229</v>
      </c>
      <c r="RG681" s="4"/>
      <c r="RH681" s="8"/>
      <c r="RI681" s="4"/>
      <c r="RJ681" s="8"/>
      <c r="RK681" s="7"/>
      <c r="RL681" s="7"/>
      <c r="RM681" s="2" t="s">
        <v>272</v>
      </c>
      <c r="RN681" s="2" t="s">
        <v>226</v>
      </c>
      <c r="RO681" s="2" t="s">
        <v>229</v>
      </c>
      <c r="RP681" s="2" t="s">
        <v>229</v>
      </c>
      <c r="RQ681" s="2" t="s">
        <v>241</v>
      </c>
      <c r="RR681" s="2" t="s">
        <v>229</v>
      </c>
      <c r="RS681" s="4"/>
      <c r="RT681" s="8"/>
      <c r="RU681" s="4"/>
      <c r="RV681" s="8"/>
      <c r="RW681" s="7"/>
      <c r="RX681" s="7"/>
      <c r="RY681" s="2" t="s">
        <v>229</v>
      </c>
      <c r="RZ681" s="2" t="s">
        <v>229</v>
      </c>
      <c r="SA681" s="2" t="s">
        <v>229</v>
      </c>
      <c r="SB681" s="2" t="s">
        <v>229</v>
      </c>
      <c r="SC681" s="2" t="s">
        <v>229</v>
      </c>
      <c r="SD681" s="2" t="s">
        <v>229</v>
      </c>
      <c r="SE681" s="4">
        <v>158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>
        <v>100</v>
      </c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>
        <v>300</v>
      </c>
      <c r="VE681" s="4"/>
      <c r="VF681" s="4"/>
      <c r="VG681" s="4"/>
      <c r="VH681" s="4"/>
      <c r="VI681" s="4"/>
      <c r="VJ681" s="4">
        <v>240</v>
      </c>
      <c r="VK681" s="4"/>
      <c r="VL681" s="4"/>
      <c r="VM681" s="4"/>
      <c r="VN681" s="4"/>
      <c r="VO681" s="4"/>
      <c r="VP681" s="4"/>
      <c r="VQ681" s="4"/>
      <c r="VR681" s="4"/>
      <c r="VS681" s="4"/>
    </row>
    <row r="682">
      <c r="A682" s="2" t="s">
        <v>4573</v>
      </c>
      <c r="B682" s="2" t="s">
        <v>216</v>
      </c>
      <c r="C682" s="2" t="s">
        <v>4252</v>
      </c>
      <c r="D682" s="2" t="s">
        <v>218</v>
      </c>
      <c r="E682" s="2" t="s">
        <v>2460</v>
      </c>
      <c r="F682" s="2" t="s">
        <v>2270</v>
      </c>
      <c r="G682" s="2" t="s">
        <v>4569</v>
      </c>
      <c r="H682" s="2" t="s">
        <v>4570</v>
      </c>
      <c r="I682" s="2" t="s">
        <v>2588</v>
      </c>
      <c r="J682" s="2" t="s">
        <v>285</v>
      </c>
      <c r="K682" s="2" t="s">
        <v>4170</v>
      </c>
      <c r="L682" s="3">
        <v>40.47</v>
      </c>
      <c r="M682" s="3">
        <v>42.49</v>
      </c>
      <c r="N682" s="3">
        <v>84.99</v>
      </c>
      <c r="O682" s="2" t="s">
        <v>226</v>
      </c>
      <c r="P682" s="2" t="s">
        <v>342</v>
      </c>
      <c r="Q682" s="2" t="s">
        <v>228</v>
      </c>
      <c r="R682" s="2" t="s">
        <v>229</v>
      </c>
      <c r="S682" s="2" t="s">
        <v>4571</v>
      </c>
      <c r="T682" s="2" t="s">
        <v>2547</v>
      </c>
      <c r="U682" s="2" t="s">
        <v>232</v>
      </c>
      <c r="V682" s="2" t="s">
        <v>4572</v>
      </c>
      <c r="W682" s="2" t="s">
        <v>686</v>
      </c>
      <c r="X682" s="2" t="s">
        <v>1009</v>
      </c>
      <c r="Y682" s="2" t="s">
        <v>2001</v>
      </c>
      <c r="Z682" s="4">
        <v>230</v>
      </c>
      <c r="AA682" s="4">
        <f>=ROUNDDOWN(5.75,0)</f>
      </c>
      <c r="AB682" s="5">
        <v>40</v>
      </c>
      <c r="AC682" s="2" t="s">
        <v>345</v>
      </c>
      <c r="AD682" s="4">
        <v>200</v>
      </c>
      <c r="AE682" s="4">
        <v>1140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>
        <v>25</v>
      </c>
      <c r="AQ682" s="8">
        <v>1246.93</v>
      </c>
      <c r="AR682" s="4">
        <v>14</v>
      </c>
      <c r="AS682" s="8">
        <v>690.54</v>
      </c>
      <c r="AT682" s="7">
        <v>0.7857</v>
      </c>
      <c r="AU682" s="7">
        <v>0.8057</v>
      </c>
      <c r="AV682" s="4" t="s">
        <v>229</v>
      </c>
      <c r="AW682" s="8" t="s">
        <v>229</v>
      </c>
      <c r="AX682" s="4" t="s">
        <v>229</v>
      </c>
      <c r="AY682" s="8" t="s">
        <v>229</v>
      </c>
      <c r="AZ682" s="7" t="s">
        <v>229</v>
      </c>
      <c r="BA682" s="7" t="s">
        <v>229</v>
      </c>
      <c r="BB682" s="7">
        <v>0.5917</v>
      </c>
      <c r="BC682" s="4" t="s">
        <v>229</v>
      </c>
      <c r="BD682" s="8" t="s">
        <v>229</v>
      </c>
      <c r="BE682" s="4" t="s">
        <v>229</v>
      </c>
      <c r="BF682" s="8" t="s">
        <v>229</v>
      </c>
      <c r="BG682" s="7" t="s">
        <v>229</v>
      </c>
      <c r="BH682" s="7" t="s">
        <v>229</v>
      </c>
      <c r="BI682" s="7" t="s">
        <v>229</v>
      </c>
      <c r="BJ682" s="4">
        <v>25</v>
      </c>
      <c r="BK682" s="8">
        <v>1246.93</v>
      </c>
      <c r="BL682" s="2" t="s">
        <v>4574</v>
      </c>
      <c r="BM682" s="7">
        <v>1</v>
      </c>
      <c r="BN682" s="7">
        <v>1</v>
      </c>
      <c r="BO682" s="4">
        <v>6</v>
      </c>
      <c r="BP682" s="8">
        <v>312.06</v>
      </c>
      <c r="BQ682" s="4"/>
      <c r="BR682" s="8"/>
      <c r="BS682" s="7"/>
      <c r="BT682" s="7"/>
      <c r="BU682" s="2" t="s">
        <v>239</v>
      </c>
      <c r="BV682" s="2" t="s">
        <v>226</v>
      </c>
      <c r="BW682" s="2" t="s">
        <v>229</v>
      </c>
      <c r="BX682" s="2" t="s">
        <v>1045</v>
      </c>
      <c r="BY682" s="2" t="s">
        <v>241</v>
      </c>
      <c r="BZ682" s="2" t="s">
        <v>229</v>
      </c>
      <c r="CA682" s="4">
        <v>5</v>
      </c>
      <c r="CB682" s="8">
        <v>221.95</v>
      </c>
      <c r="CC682" s="4"/>
      <c r="CD682" s="8"/>
      <c r="CE682" s="7"/>
      <c r="CF682" s="7"/>
      <c r="CG682" s="2" t="s">
        <v>239</v>
      </c>
      <c r="CH682" s="2" t="s">
        <v>226</v>
      </c>
      <c r="CI682" s="2" t="s">
        <v>2723</v>
      </c>
      <c r="CJ682" s="2" t="s">
        <v>2798</v>
      </c>
      <c r="CK682" s="2" t="s">
        <v>241</v>
      </c>
      <c r="CL682" s="2" t="s">
        <v>229</v>
      </c>
      <c r="CM682" s="4">
        <v>6</v>
      </c>
      <c r="CN682" s="8">
        <v>275.34</v>
      </c>
      <c r="CO682" s="4"/>
      <c r="CP682" s="8"/>
      <c r="CQ682" s="7"/>
      <c r="CR682" s="7"/>
      <c r="CS682" s="2" t="s">
        <v>239</v>
      </c>
      <c r="CT682" s="2" t="s">
        <v>226</v>
      </c>
      <c r="CU682" s="2" t="s">
        <v>1193</v>
      </c>
      <c r="CV682" s="2" t="s">
        <v>437</v>
      </c>
      <c r="CW682" s="2" t="s">
        <v>241</v>
      </c>
      <c r="CX682" s="2" t="s">
        <v>229</v>
      </c>
      <c r="CY682" s="4">
        <v>1</v>
      </c>
      <c r="CZ682" s="8">
        <v>42.49</v>
      </c>
      <c r="DA682" s="4">
        <v>5</v>
      </c>
      <c r="DB682" s="8">
        <v>237.45</v>
      </c>
      <c r="DC682" s="7">
        <v>-0.8</v>
      </c>
      <c r="DD682" s="7">
        <v>-0.8211</v>
      </c>
      <c r="DE682" s="2" t="s">
        <v>239</v>
      </c>
      <c r="DF682" s="2" t="s">
        <v>226</v>
      </c>
      <c r="DG682" s="2" t="s">
        <v>2484</v>
      </c>
      <c r="DH682" s="2" t="s">
        <v>646</v>
      </c>
      <c r="DI682" s="2" t="s">
        <v>241</v>
      </c>
      <c r="DJ682" s="2" t="s">
        <v>229</v>
      </c>
      <c r="DK682" s="4"/>
      <c r="DL682" s="8"/>
      <c r="DM682" s="4"/>
      <c r="DN682" s="8"/>
      <c r="DO682" s="7"/>
      <c r="DP682" s="7"/>
      <c r="DQ682" s="2" t="s">
        <v>239</v>
      </c>
      <c r="DR682" s="2" t="s">
        <v>226</v>
      </c>
      <c r="DS682" s="2" t="s">
        <v>2785</v>
      </c>
      <c r="DT682" s="2" t="s">
        <v>2727</v>
      </c>
      <c r="DU682" s="2" t="s">
        <v>241</v>
      </c>
      <c r="DV682" s="2" t="s">
        <v>229</v>
      </c>
      <c r="DW682" s="4">
        <v>1</v>
      </c>
      <c r="DX682" s="8">
        <v>51.29</v>
      </c>
      <c r="DY682" s="4"/>
      <c r="DZ682" s="8"/>
      <c r="EA682" s="7"/>
      <c r="EB682" s="7"/>
      <c r="EC682" s="2" t="s">
        <v>239</v>
      </c>
      <c r="ED682" s="2" t="s">
        <v>226</v>
      </c>
      <c r="EE682" s="2" t="s">
        <v>627</v>
      </c>
      <c r="EF682" s="2" t="s">
        <v>1850</v>
      </c>
      <c r="EG682" s="2" t="s">
        <v>241</v>
      </c>
      <c r="EH682" s="2" t="s">
        <v>229</v>
      </c>
      <c r="EI682" s="4">
        <v>2</v>
      </c>
      <c r="EJ682" s="8">
        <v>89.24</v>
      </c>
      <c r="EK682" s="4">
        <v>6</v>
      </c>
      <c r="EL682" s="8">
        <v>299.22</v>
      </c>
      <c r="EM682" s="7">
        <v>-0.6667</v>
      </c>
      <c r="EN682" s="7">
        <v>-0.7018</v>
      </c>
      <c r="EO682" s="2" t="s">
        <v>239</v>
      </c>
      <c r="EP682" s="2" t="s">
        <v>226</v>
      </c>
      <c r="EQ682" s="2" t="s">
        <v>1972</v>
      </c>
      <c r="ER682" s="2" t="s">
        <v>2507</v>
      </c>
      <c r="ES682" s="2" t="s">
        <v>241</v>
      </c>
      <c r="ET682" s="2" t="s">
        <v>229</v>
      </c>
      <c r="EU682" s="4">
        <v>2</v>
      </c>
      <c r="EV682" s="8">
        <v>102.58</v>
      </c>
      <c r="EW682" s="4">
        <v>3</v>
      </c>
      <c r="EX682" s="8">
        <v>153.87</v>
      </c>
      <c r="EY682" s="7">
        <v>-0.3333</v>
      </c>
      <c r="EZ682" s="7">
        <v>-0.3333</v>
      </c>
      <c r="FA682" s="2" t="s">
        <v>239</v>
      </c>
      <c r="FB682" s="2" t="s">
        <v>226</v>
      </c>
      <c r="FC682" s="2" t="s">
        <v>2001</v>
      </c>
      <c r="FD682" s="2" t="s">
        <v>1193</v>
      </c>
      <c r="FE682" s="2" t="s">
        <v>241</v>
      </c>
      <c r="FF682" s="2" t="s">
        <v>229</v>
      </c>
      <c r="FG682" s="4">
        <v>2</v>
      </c>
      <c r="FH682" s="8">
        <v>151.98</v>
      </c>
      <c r="FI682" s="4"/>
      <c r="FJ682" s="8"/>
      <c r="FK682" s="7"/>
      <c r="FL682" s="7"/>
      <c r="FM682" s="2" t="s">
        <v>239</v>
      </c>
      <c r="FN682" s="2" t="s">
        <v>226</v>
      </c>
      <c r="FO682" s="2" t="s">
        <v>2001</v>
      </c>
      <c r="FP682" s="2" t="s">
        <v>2486</v>
      </c>
      <c r="FQ682" s="2" t="s">
        <v>241</v>
      </c>
      <c r="FR682" s="2" t="s">
        <v>229</v>
      </c>
      <c r="FS682" s="4"/>
      <c r="FT682" s="8"/>
      <c r="FU682" s="4"/>
      <c r="FV682" s="8"/>
      <c r="FW682" s="7"/>
      <c r="FX682" s="7"/>
      <c r="FY682" s="2" t="s">
        <v>239</v>
      </c>
      <c r="FZ682" s="2" t="s">
        <v>226</v>
      </c>
      <c r="GA682" s="2" t="s">
        <v>327</v>
      </c>
      <c r="GB682" s="2" t="s">
        <v>645</v>
      </c>
      <c r="GC682" s="2" t="s">
        <v>241</v>
      </c>
      <c r="GD682" s="2" t="s">
        <v>229</v>
      </c>
      <c r="GE682" s="4"/>
      <c r="GF682" s="8"/>
      <c r="GG682" s="4"/>
      <c r="GH682" s="8"/>
      <c r="GI682" s="7"/>
      <c r="GJ682" s="7"/>
      <c r="GK682" s="2" t="s">
        <v>272</v>
      </c>
      <c r="GL682" s="2" t="s">
        <v>226</v>
      </c>
      <c r="GM682" s="2" t="s">
        <v>229</v>
      </c>
      <c r="GN682" s="2" t="s">
        <v>229</v>
      </c>
      <c r="GO682" s="2" t="s">
        <v>241</v>
      </c>
      <c r="GP682" s="2" t="s">
        <v>229</v>
      </c>
      <c r="GQ682" s="4"/>
      <c r="GR682" s="8"/>
      <c r="GS682" s="4"/>
      <c r="GT682" s="8"/>
      <c r="GU682" s="7"/>
      <c r="GV682" s="7"/>
      <c r="GW682" s="2" t="s">
        <v>239</v>
      </c>
      <c r="GX682" s="2" t="s">
        <v>226</v>
      </c>
      <c r="GY682" s="2" t="s">
        <v>1548</v>
      </c>
      <c r="GZ682" s="2" t="s">
        <v>525</v>
      </c>
      <c r="HA682" s="2" t="s">
        <v>241</v>
      </c>
      <c r="HB682" s="2" t="s">
        <v>229</v>
      </c>
      <c r="HC682" s="4"/>
      <c r="HD682" s="8"/>
      <c r="HE682" s="4"/>
      <c r="HF682" s="8"/>
      <c r="HG682" s="7"/>
      <c r="HH682" s="7"/>
      <c r="HI682" s="2" t="s">
        <v>266</v>
      </c>
      <c r="HJ682" s="2" t="s">
        <v>226</v>
      </c>
      <c r="HK682" s="2" t="s">
        <v>229</v>
      </c>
      <c r="HL682" s="2" t="s">
        <v>229</v>
      </c>
      <c r="HM682" s="2" t="s">
        <v>241</v>
      </c>
      <c r="HN682" s="2" t="s">
        <v>263</v>
      </c>
      <c r="HO682" s="4"/>
      <c r="HP682" s="8"/>
      <c r="HQ682" s="4"/>
      <c r="HR682" s="8"/>
      <c r="HS682" s="7"/>
      <c r="HT682" s="7"/>
      <c r="HU682" s="2" t="s">
        <v>239</v>
      </c>
      <c r="HV682" s="2" t="s">
        <v>226</v>
      </c>
      <c r="HW682" s="2" t="s">
        <v>653</v>
      </c>
      <c r="HX682" s="2" t="s">
        <v>2003</v>
      </c>
      <c r="HY682" s="2" t="s">
        <v>241</v>
      </c>
      <c r="HZ682" s="2" t="s">
        <v>229</v>
      </c>
      <c r="IA682" s="4"/>
      <c r="IB682" s="8"/>
      <c r="IC682" s="4"/>
      <c r="ID682" s="8"/>
      <c r="IE682" s="7"/>
      <c r="IF682" s="7"/>
      <c r="IG682" s="2" t="s">
        <v>266</v>
      </c>
      <c r="IH682" s="2" t="s">
        <v>226</v>
      </c>
      <c r="II682" s="2" t="s">
        <v>229</v>
      </c>
      <c r="IJ682" s="2" t="s">
        <v>229</v>
      </c>
      <c r="IK682" s="2" t="s">
        <v>241</v>
      </c>
      <c r="IL682" s="2" t="s">
        <v>229</v>
      </c>
      <c r="IM682" s="4"/>
      <c r="IN682" s="8"/>
      <c r="IO682" s="4"/>
      <c r="IP682" s="8"/>
      <c r="IQ682" s="7"/>
      <c r="IR682" s="7"/>
      <c r="IS682" s="2" t="s">
        <v>267</v>
      </c>
      <c r="IT682" s="2" t="s">
        <v>226</v>
      </c>
      <c r="IU682" s="2" t="s">
        <v>229</v>
      </c>
      <c r="IV682" s="2" t="s">
        <v>229</v>
      </c>
      <c r="IW682" s="2" t="s">
        <v>241</v>
      </c>
      <c r="IX682" s="2" t="s">
        <v>229</v>
      </c>
      <c r="IY682" s="4"/>
      <c r="IZ682" s="8"/>
      <c r="JA682" s="4"/>
      <c r="JB682" s="8"/>
      <c r="JC682" s="7"/>
      <c r="JD682" s="7"/>
      <c r="JE682" s="2" t="s">
        <v>272</v>
      </c>
      <c r="JF682" s="2" t="s">
        <v>226</v>
      </c>
      <c r="JG682" s="2" t="s">
        <v>229</v>
      </c>
      <c r="JH682" s="2" t="s">
        <v>229</v>
      </c>
      <c r="JI682" s="2" t="s">
        <v>241</v>
      </c>
      <c r="JJ682" s="2" t="s">
        <v>229</v>
      </c>
      <c r="JK682" s="4"/>
      <c r="JL682" s="8"/>
      <c r="JM682" s="4"/>
      <c r="JN682" s="8"/>
      <c r="JO682" s="7"/>
      <c r="JP682" s="7"/>
      <c r="JQ682" s="2" t="s">
        <v>272</v>
      </c>
      <c r="JR682" s="2" t="s">
        <v>226</v>
      </c>
      <c r="JS682" s="2" t="s">
        <v>229</v>
      </c>
      <c r="JT682" s="2" t="s">
        <v>229</v>
      </c>
      <c r="JU682" s="2" t="s">
        <v>241</v>
      </c>
      <c r="JV682" s="2" t="s">
        <v>229</v>
      </c>
      <c r="JW682" s="4"/>
      <c r="JX682" s="8"/>
      <c r="JY682" s="4"/>
      <c r="JZ682" s="8"/>
      <c r="KA682" s="7"/>
      <c r="KB682" s="7"/>
      <c r="KC682" s="2" t="s">
        <v>272</v>
      </c>
      <c r="KD682" s="2" t="s">
        <v>226</v>
      </c>
      <c r="KE682" s="2" t="s">
        <v>229</v>
      </c>
      <c r="KF682" s="2" t="s">
        <v>229</v>
      </c>
      <c r="KG682" s="2" t="s">
        <v>241</v>
      </c>
      <c r="KH682" s="2" t="s">
        <v>229</v>
      </c>
      <c r="KI682" s="4"/>
      <c r="KJ682" s="8"/>
      <c r="KK682" s="4"/>
      <c r="KL682" s="8"/>
      <c r="KM682" s="7"/>
      <c r="KN682" s="7"/>
      <c r="KO682" s="2" t="s">
        <v>272</v>
      </c>
      <c r="KP682" s="2" t="s">
        <v>226</v>
      </c>
      <c r="KQ682" s="2" t="s">
        <v>229</v>
      </c>
      <c r="KR682" s="2" t="s">
        <v>229</v>
      </c>
      <c r="KS682" s="2" t="s">
        <v>241</v>
      </c>
      <c r="KT682" s="2" t="s">
        <v>229</v>
      </c>
      <c r="KU682" s="4"/>
      <c r="KV682" s="8"/>
      <c r="KW682" s="4"/>
      <c r="KX682" s="8"/>
      <c r="KY682" s="7"/>
      <c r="KZ682" s="7"/>
      <c r="LA682" s="2" t="s">
        <v>272</v>
      </c>
      <c r="LB682" s="2" t="s">
        <v>226</v>
      </c>
      <c r="LC682" s="2" t="s">
        <v>229</v>
      </c>
      <c r="LD682" s="2" t="s">
        <v>229</v>
      </c>
      <c r="LE682" s="2" t="s">
        <v>241</v>
      </c>
      <c r="LF682" s="2" t="s">
        <v>229</v>
      </c>
      <c r="LG682" s="4"/>
      <c r="LH682" s="8"/>
      <c r="LI682" s="4"/>
      <c r="LJ682" s="8"/>
      <c r="LK682" s="7"/>
      <c r="LL682" s="7"/>
      <c r="LM682" s="2" t="s">
        <v>239</v>
      </c>
      <c r="LN682" s="2" t="s">
        <v>226</v>
      </c>
      <c r="LO682" s="2" t="s">
        <v>3181</v>
      </c>
      <c r="LP682" s="2" t="s">
        <v>229</v>
      </c>
      <c r="LQ682" s="2" t="s">
        <v>241</v>
      </c>
      <c r="LR682" s="2" t="s">
        <v>229</v>
      </c>
      <c r="LS682" s="4"/>
      <c r="LT682" s="8"/>
      <c r="LU682" s="4"/>
      <c r="LV682" s="8"/>
      <c r="LW682" s="7"/>
      <c r="LX682" s="7"/>
      <c r="LY682" s="2" t="s">
        <v>239</v>
      </c>
      <c r="LZ682" s="2" t="s">
        <v>275</v>
      </c>
      <c r="MA682" s="2" t="s">
        <v>2474</v>
      </c>
      <c r="MB682" s="2" t="s">
        <v>2565</v>
      </c>
      <c r="MC682" s="2" t="s">
        <v>241</v>
      </c>
      <c r="MD682" s="2" t="s">
        <v>229</v>
      </c>
      <c r="ME682" s="4"/>
      <c r="MF682" s="8"/>
      <c r="MG682" s="4"/>
      <c r="MH682" s="8"/>
      <c r="MI682" s="7"/>
      <c r="MJ682" s="7"/>
      <c r="MK682" s="2" t="s">
        <v>272</v>
      </c>
      <c r="ML682" s="2" t="s">
        <v>226</v>
      </c>
      <c r="MM682" s="2" t="s">
        <v>229</v>
      </c>
      <c r="MN682" s="2" t="s">
        <v>229</v>
      </c>
      <c r="MO682" s="2" t="s">
        <v>241</v>
      </c>
      <c r="MP682" s="2" t="s">
        <v>229</v>
      </c>
      <c r="MQ682" s="4"/>
      <c r="MR682" s="8"/>
      <c r="MS682" s="4"/>
      <c r="MT682" s="8"/>
      <c r="MU682" s="7"/>
      <c r="MV682" s="7"/>
      <c r="MW682" s="2" t="s">
        <v>239</v>
      </c>
      <c r="MX682" s="2" t="s">
        <v>226</v>
      </c>
      <c r="MY682" s="2" t="s">
        <v>723</v>
      </c>
      <c r="MZ682" s="2" t="s">
        <v>229</v>
      </c>
      <c r="NA682" s="2" t="s">
        <v>241</v>
      </c>
      <c r="NB682" s="2" t="s">
        <v>229</v>
      </c>
      <c r="NC682" s="4"/>
      <c r="ND682" s="8"/>
      <c r="NE682" s="4"/>
      <c r="NF682" s="8"/>
      <c r="NG682" s="7"/>
      <c r="NH682" s="7"/>
      <c r="NI682" s="2" t="s">
        <v>239</v>
      </c>
      <c r="NJ682" s="2" t="s">
        <v>260</v>
      </c>
      <c r="NK682" s="2" t="s">
        <v>437</v>
      </c>
      <c r="NL682" s="2" t="s">
        <v>1085</v>
      </c>
      <c r="NM682" s="2" t="s">
        <v>241</v>
      </c>
      <c r="NN682" s="2" t="s">
        <v>229</v>
      </c>
      <c r="NO682" s="4"/>
      <c r="NP682" s="8"/>
      <c r="NQ682" s="4"/>
      <c r="NR682" s="8"/>
      <c r="NS682" s="7"/>
      <c r="NT682" s="7"/>
      <c r="NU682" s="2" t="s">
        <v>272</v>
      </c>
      <c r="NV682" s="2" t="s">
        <v>226</v>
      </c>
      <c r="NW682" s="2" t="s">
        <v>229</v>
      </c>
      <c r="NX682" s="2" t="s">
        <v>229</v>
      </c>
      <c r="NY682" s="2" t="s">
        <v>241</v>
      </c>
      <c r="NZ682" s="2" t="s">
        <v>229</v>
      </c>
      <c r="OA682" s="4"/>
      <c r="OB682" s="8"/>
      <c r="OC682" s="4"/>
      <c r="OD682" s="8"/>
      <c r="OE682" s="7"/>
      <c r="OF682" s="7"/>
      <c r="OG682" s="2" t="s">
        <v>266</v>
      </c>
      <c r="OH682" s="2" t="s">
        <v>226</v>
      </c>
      <c r="OI682" s="2" t="s">
        <v>229</v>
      </c>
      <c r="OJ682" s="2" t="s">
        <v>229</v>
      </c>
      <c r="OK682" s="2" t="s">
        <v>241</v>
      </c>
      <c r="OL682" s="2" t="s">
        <v>229</v>
      </c>
      <c r="OM682" s="4"/>
      <c r="ON682" s="8"/>
      <c r="OO682" s="4"/>
      <c r="OP682" s="8"/>
      <c r="OQ682" s="7"/>
      <c r="OR682" s="7"/>
      <c r="OS682" s="2" t="s">
        <v>229</v>
      </c>
      <c r="OT682" s="2" t="s">
        <v>229</v>
      </c>
      <c r="OU682" s="2" t="s">
        <v>229</v>
      </c>
      <c r="OV682" s="2" t="s">
        <v>229</v>
      </c>
      <c r="OW682" s="2" t="s">
        <v>229</v>
      </c>
      <c r="OX682" s="2" t="s">
        <v>229</v>
      </c>
      <c r="OY682" s="4"/>
      <c r="OZ682" s="8"/>
      <c r="PA682" s="4"/>
      <c r="PB682" s="8"/>
      <c r="PC682" s="7"/>
      <c r="PD682" s="7"/>
      <c r="PE682" s="2" t="s">
        <v>281</v>
      </c>
      <c r="PF682" s="2" t="s">
        <v>226</v>
      </c>
      <c r="PG682" s="2" t="s">
        <v>229</v>
      </c>
      <c r="PH682" s="2" t="s">
        <v>229</v>
      </c>
      <c r="PI682" s="2" t="s">
        <v>241</v>
      </c>
      <c r="PJ682" s="2" t="s">
        <v>229</v>
      </c>
      <c r="PK682" s="4"/>
      <c r="PL682" s="8"/>
      <c r="PM682" s="4"/>
      <c r="PN682" s="8"/>
      <c r="PO682" s="7"/>
      <c r="PP682" s="7"/>
      <c r="PQ682" s="2" t="s">
        <v>229</v>
      </c>
      <c r="PR682" s="2" t="s">
        <v>229</v>
      </c>
      <c r="PS682" s="2" t="s">
        <v>229</v>
      </c>
      <c r="PT682" s="2" t="s">
        <v>229</v>
      </c>
      <c r="PU682" s="2" t="s">
        <v>229</v>
      </c>
      <c r="PV682" s="2" t="s">
        <v>229</v>
      </c>
      <c r="PW682" s="4"/>
      <c r="PX682" s="8"/>
      <c r="PY682" s="4"/>
      <c r="PZ682" s="8"/>
      <c r="QA682" s="7"/>
      <c r="QB682" s="7"/>
      <c r="QC682" s="2" t="s">
        <v>281</v>
      </c>
      <c r="QD682" s="2" t="s">
        <v>226</v>
      </c>
      <c r="QE682" s="2" t="s">
        <v>229</v>
      </c>
      <c r="QF682" s="2" t="s">
        <v>229</v>
      </c>
      <c r="QG682" s="2" t="s">
        <v>241</v>
      </c>
      <c r="QH682" s="2" t="s">
        <v>229</v>
      </c>
      <c r="QI682" s="4"/>
      <c r="QJ682" s="8"/>
      <c r="QK682" s="4"/>
      <c r="QL682" s="8"/>
      <c r="QM682" s="7"/>
      <c r="QN682" s="7"/>
      <c r="QO682" s="2" t="s">
        <v>229</v>
      </c>
      <c r="QP682" s="2" t="s">
        <v>229</v>
      </c>
      <c r="QQ682" s="2" t="s">
        <v>229</v>
      </c>
      <c r="QR682" s="2" t="s">
        <v>229</v>
      </c>
      <c r="QS682" s="2" t="s">
        <v>229</v>
      </c>
      <c r="QT682" s="2" t="s">
        <v>229</v>
      </c>
      <c r="QU682" s="4"/>
      <c r="QV682" s="8"/>
      <c r="QW682" s="4"/>
      <c r="QX682" s="8"/>
      <c r="QY682" s="7"/>
      <c r="QZ682" s="7"/>
      <c r="RA682" s="2" t="s">
        <v>239</v>
      </c>
      <c r="RB682" s="2" t="s">
        <v>275</v>
      </c>
      <c r="RC682" s="2" t="s">
        <v>338</v>
      </c>
      <c r="RD682" s="2" t="s">
        <v>606</v>
      </c>
      <c r="RE682" s="2" t="s">
        <v>241</v>
      </c>
      <c r="RF682" s="2" t="s">
        <v>229</v>
      </c>
      <c r="RG682" s="4"/>
      <c r="RH682" s="8"/>
      <c r="RI682" s="4"/>
      <c r="RJ682" s="8"/>
      <c r="RK682" s="7"/>
      <c r="RL682" s="7"/>
      <c r="RM682" s="2" t="s">
        <v>272</v>
      </c>
      <c r="RN682" s="2" t="s">
        <v>226</v>
      </c>
      <c r="RO682" s="2" t="s">
        <v>229</v>
      </c>
      <c r="RP682" s="2" t="s">
        <v>229</v>
      </c>
      <c r="RQ682" s="2" t="s">
        <v>241</v>
      </c>
      <c r="RR682" s="2" t="s">
        <v>229</v>
      </c>
      <c r="RS682" s="4"/>
      <c r="RT682" s="8"/>
      <c r="RU682" s="4"/>
      <c r="RV682" s="8"/>
      <c r="RW682" s="7"/>
      <c r="RX682" s="7"/>
      <c r="RY682" s="2" t="s">
        <v>229</v>
      </c>
      <c r="RZ682" s="2" t="s">
        <v>229</v>
      </c>
      <c r="SA682" s="2" t="s">
        <v>229</v>
      </c>
      <c r="SB682" s="2" t="s">
        <v>229</v>
      </c>
      <c r="SC682" s="2" t="s">
        <v>229</v>
      </c>
      <c r="SD682" s="2" t="s">
        <v>229</v>
      </c>
      <c r="SE682" s="4">
        <v>181</v>
      </c>
      <c r="SF682" s="4"/>
      <c r="SG682" s="4"/>
      <c r="SH682" s="4"/>
      <c r="SI682" s="4"/>
      <c r="SJ682" s="4"/>
      <c r="SK682" s="4"/>
      <c r="SL682" s="4">
        <v>49</v>
      </c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>
        <v>200</v>
      </c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>
        <v>600</v>
      </c>
      <c r="VE682" s="4"/>
      <c r="VF682" s="4"/>
      <c r="VG682" s="4"/>
      <c r="VH682" s="4"/>
      <c r="VI682" s="4"/>
      <c r="VJ682" s="4">
        <v>340</v>
      </c>
      <c r="VK682" s="4"/>
      <c r="VL682" s="4"/>
      <c r="VM682" s="4"/>
      <c r="VN682" s="4"/>
      <c r="VO682" s="4"/>
      <c r="VP682" s="4"/>
      <c r="VQ682" s="4"/>
      <c r="VR682" s="4"/>
      <c r="VS682" s="4"/>
    </row>
    <row r="683">
      <c r="A683" s="2" t="s">
        <v>4575</v>
      </c>
      <c r="B683" s="2" t="s">
        <v>216</v>
      </c>
      <c r="C683" s="2" t="s">
        <v>4252</v>
      </c>
      <c r="D683" s="2" t="s">
        <v>218</v>
      </c>
      <c r="E683" s="2" t="s">
        <v>2460</v>
      </c>
      <c r="F683" s="2" t="s">
        <v>2270</v>
      </c>
      <c r="G683" s="2" t="s">
        <v>4569</v>
      </c>
      <c r="H683" s="2" t="s">
        <v>4570</v>
      </c>
      <c r="I683" s="2" t="s">
        <v>2588</v>
      </c>
      <c r="J683" s="2" t="s">
        <v>224</v>
      </c>
      <c r="K683" s="2" t="s">
        <v>4576</v>
      </c>
      <c r="L683" s="3">
        <v>30.95</v>
      </c>
      <c r="M683" s="3">
        <v>32.5</v>
      </c>
      <c r="N683" s="3">
        <v>64.99</v>
      </c>
      <c r="O683" s="2" t="s">
        <v>226</v>
      </c>
      <c r="P683" s="2" t="s">
        <v>2046</v>
      </c>
      <c r="Q683" s="2" t="s">
        <v>228</v>
      </c>
      <c r="R683" s="2" t="s">
        <v>229</v>
      </c>
      <c r="S683" s="2" t="s">
        <v>4577</v>
      </c>
      <c r="T683" s="2" t="s">
        <v>2547</v>
      </c>
      <c r="U683" s="2" t="s">
        <v>2464</v>
      </c>
      <c r="V683" s="2" t="s">
        <v>4572</v>
      </c>
      <c r="W683" s="2" t="s">
        <v>686</v>
      </c>
      <c r="X683" s="2" t="s">
        <v>1009</v>
      </c>
      <c r="Y683" s="2" t="s">
        <v>2865</v>
      </c>
      <c r="Z683" s="4">
        <v>200</v>
      </c>
      <c r="AA683" s="4">
        <f>=ROUNDDOWN({0},0)</f>
      </c>
      <c r="AB683" s="5"/>
      <c r="AC683" s="2" t="s">
        <v>345</v>
      </c>
      <c r="AD683" s="4">
        <v>250</v>
      </c>
      <c r="AE683" s="4">
        <v>250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229</v>
      </c>
      <c r="AW683" s="8" t="s">
        <v>229</v>
      </c>
      <c r="AX683" s="4" t="s">
        <v>229</v>
      </c>
      <c r="AY683" s="8" t="s">
        <v>229</v>
      </c>
      <c r="AZ683" s="7" t="s">
        <v>229</v>
      </c>
      <c r="BA683" s="7" t="s">
        <v>229</v>
      </c>
      <c r="BB683" s="7"/>
      <c r="BC683" s="4" t="s">
        <v>229</v>
      </c>
      <c r="BD683" s="8" t="s">
        <v>229</v>
      </c>
      <c r="BE683" s="4" t="s">
        <v>229</v>
      </c>
      <c r="BF683" s="8" t="s">
        <v>229</v>
      </c>
      <c r="BG683" s="7" t="s">
        <v>229</v>
      </c>
      <c r="BH683" s="7" t="s">
        <v>229</v>
      </c>
      <c r="BI683" s="7" t="s">
        <v>229</v>
      </c>
      <c r="BJ683" s="4"/>
      <c r="BK683" s="8"/>
      <c r="BL683" s="2" t="s">
        <v>229</v>
      </c>
      <c r="BM683" s="7"/>
      <c r="BN683" s="7"/>
      <c r="BO683" s="4"/>
      <c r="BP683" s="8"/>
      <c r="BQ683" s="4"/>
      <c r="BR683" s="8"/>
      <c r="BS683" s="7"/>
      <c r="BT683" s="7"/>
      <c r="BU683" s="2" t="s">
        <v>266</v>
      </c>
      <c r="BV683" s="2" t="s">
        <v>226</v>
      </c>
      <c r="BW683" s="2" t="s">
        <v>229</v>
      </c>
      <c r="BX683" s="2" t="s">
        <v>229</v>
      </c>
      <c r="BY683" s="2" t="s">
        <v>241</v>
      </c>
      <c r="BZ683" s="2" t="s">
        <v>229</v>
      </c>
      <c r="CA683" s="4"/>
      <c r="CB683" s="8"/>
      <c r="CC683" s="4"/>
      <c r="CD683" s="8"/>
      <c r="CE683" s="7"/>
      <c r="CF683" s="7"/>
      <c r="CG683" s="2" t="s">
        <v>266</v>
      </c>
      <c r="CH683" s="2" t="s">
        <v>226</v>
      </c>
      <c r="CI683" s="2" t="s">
        <v>229</v>
      </c>
      <c r="CJ683" s="2" t="s">
        <v>229</v>
      </c>
      <c r="CK683" s="2" t="s">
        <v>241</v>
      </c>
      <c r="CL683" s="2" t="s">
        <v>229</v>
      </c>
      <c r="CM683" s="4"/>
      <c r="CN683" s="8"/>
      <c r="CO683" s="4"/>
      <c r="CP683" s="8"/>
      <c r="CQ683" s="7"/>
      <c r="CR683" s="7"/>
      <c r="CS683" s="2" t="s">
        <v>239</v>
      </c>
      <c r="CT683" s="2" t="s">
        <v>226</v>
      </c>
      <c r="CU683" s="2" t="s">
        <v>910</v>
      </c>
      <c r="CV683" s="2" t="s">
        <v>229</v>
      </c>
      <c r="CW683" s="2" t="s">
        <v>241</v>
      </c>
      <c r="CX683" s="2" t="s">
        <v>229</v>
      </c>
      <c r="CY683" s="4"/>
      <c r="CZ683" s="8"/>
      <c r="DA683" s="4"/>
      <c r="DB683" s="8"/>
      <c r="DC683" s="7"/>
      <c r="DD683" s="7"/>
      <c r="DE683" s="2" t="s">
        <v>266</v>
      </c>
      <c r="DF683" s="2" t="s">
        <v>226</v>
      </c>
      <c r="DG683" s="2" t="s">
        <v>229</v>
      </c>
      <c r="DH683" s="2" t="s">
        <v>229</v>
      </c>
      <c r="DI683" s="2" t="s">
        <v>241</v>
      </c>
      <c r="DJ683" s="2" t="s">
        <v>229</v>
      </c>
      <c r="DK683" s="4"/>
      <c r="DL683" s="8"/>
      <c r="DM683" s="4"/>
      <c r="DN683" s="8"/>
      <c r="DO683" s="7"/>
      <c r="DP683" s="7"/>
      <c r="DQ683" s="2" t="s">
        <v>239</v>
      </c>
      <c r="DR683" s="2" t="s">
        <v>226</v>
      </c>
      <c r="DS683" s="2" t="s">
        <v>1236</v>
      </c>
      <c r="DT683" s="2" t="s">
        <v>229</v>
      </c>
      <c r="DU683" s="2" t="s">
        <v>241</v>
      </c>
      <c r="DV683" s="2" t="s">
        <v>229</v>
      </c>
      <c r="DW683" s="4"/>
      <c r="DX683" s="8"/>
      <c r="DY683" s="4"/>
      <c r="DZ683" s="8"/>
      <c r="EA683" s="7"/>
      <c r="EB683" s="7"/>
      <c r="EC683" s="2" t="s">
        <v>266</v>
      </c>
      <c r="ED683" s="2" t="s">
        <v>226</v>
      </c>
      <c r="EE683" s="2" t="s">
        <v>229</v>
      </c>
      <c r="EF683" s="2" t="s">
        <v>229</v>
      </c>
      <c r="EG683" s="2" t="s">
        <v>241</v>
      </c>
      <c r="EH683" s="2" t="s">
        <v>229</v>
      </c>
      <c r="EI683" s="4"/>
      <c r="EJ683" s="8"/>
      <c r="EK683" s="4"/>
      <c r="EL683" s="8"/>
      <c r="EM683" s="7"/>
      <c r="EN683" s="7"/>
      <c r="EO683" s="2" t="s">
        <v>266</v>
      </c>
      <c r="EP683" s="2" t="s">
        <v>226</v>
      </c>
      <c r="EQ683" s="2" t="s">
        <v>229</v>
      </c>
      <c r="ER683" s="2" t="s">
        <v>229</v>
      </c>
      <c r="ES683" s="2" t="s">
        <v>241</v>
      </c>
      <c r="ET683" s="2" t="s">
        <v>229</v>
      </c>
      <c r="EU683" s="4"/>
      <c r="EV683" s="8"/>
      <c r="EW683" s="4"/>
      <c r="EX683" s="8"/>
      <c r="EY683" s="7"/>
      <c r="EZ683" s="7"/>
      <c r="FA683" s="2" t="s">
        <v>267</v>
      </c>
      <c r="FB683" s="2" t="s">
        <v>226</v>
      </c>
      <c r="FC683" s="2" t="s">
        <v>229</v>
      </c>
      <c r="FD683" s="2" t="s">
        <v>229</v>
      </c>
      <c r="FE683" s="2" t="s">
        <v>241</v>
      </c>
      <c r="FF683" s="2" t="s">
        <v>229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226</v>
      </c>
      <c r="FO683" s="2" t="s">
        <v>2865</v>
      </c>
      <c r="FP683" s="2" t="s">
        <v>229</v>
      </c>
      <c r="FQ683" s="2" t="s">
        <v>241</v>
      </c>
      <c r="FR683" s="2" t="s">
        <v>229</v>
      </c>
      <c r="FS683" s="4"/>
      <c r="FT683" s="8"/>
      <c r="FU683" s="4"/>
      <c r="FV683" s="8"/>
      <c r="FW683" s="7"/>
      <c r="FX683" s="7"/>
      <c r="FY683" s="2" t="s">
        <v>239</v>
      </c>
      <c r="FZ683" s="2" t="s">
        <v>226</v>
      </c>
      <c r="GA683" s="2" t="s">
        <v>1124</v>
      </c>
      <c r="GB683" s="2" t="s">
        <v>229</v>
      </c>
      <c r="GC683" s="2" t="s">
        <v>241</v>
      </c>
      <c r="GD683" s="2" t="s">
        <v>229</v>
      </c>
      <c r="GE683" s="4"/>
      <c r="GF683" s="8"/>
      <c r="GG683" s="4"/>
      <c r="GH683" s="8"/>
      <c r="GI683" s="7"/>
      <c r="GJ683" s="7"/>
      <c r="GK683" s="2" t="s">
        <v>272</v>
      </c>
      <c r="GL683" s="2" t="s">
        <v>226</v>
      </c>
      <c r="GM683" s="2" t="s">
        <v>229</v>
      </c>
      <c r="GN683" s="2" t="s">
        <v>229</v>
      </c>
      <c r="GO683" s="2" t="s">
        <v>241</v>
      </c>
      <c r="GP683" s="2" t="s">
        <v>229</v>
      </c>
      <c r="GQ683" s="4"/>
      <c r="GR683" s="8"/>
      <c r="GS683" s="4"/>
      <c r="GT683" s="8"/>
      <c r="GU683" s="7"/>
      <c r="GV683" s="7"/>
      <c r="GW683" s="2" t="s">
        <v>266</v>
      </c>
      <c r="GX683" s="2" t="s">
        <v>226</v>
      </c>
      <c r="GY683" s="2" t="s">
        <v>229</v>
      </c>
      <c r="GZ683" s="2" t="s">
        <v>229</v>
      </c>
      <c r="HA683" s="2" t="s">
        <v>241</v>
      </c>
      <c r="HB683" s="2" t="s">
        <v>229</v>
      </c>
      <c r="HC683" s="4"/>
      <c r="HD683" s="8"/>
      <c r="HE683" s="4"/>
      <c r="HF683" s="8"/>
      <c r="HG683" s="7"/>
      <c r="HH683" s="7"/>
      <c r="HI683" s="2" t="s">
        <v>266</v>
      </c>
      <c r="HJ683" s="2" t="s">
        <v>226</v>
      </c>
      <c r="HK683" s="2" t="s">
        <v>229</v>
      </c>
      <c r="HL683" s="2" t="s">
        <v>229</v>
      </c>
      <c r="HM683" s="2" t="s">
        <v>241</v>
      </c>
      <c r="HN683" s="2" t="s">
        <v>229</v>
      </c>
      <c r="HO683" s="4"/>
      <c r="HP683" s="8"/>
      <c r="HQ683" s="4"/>
      <c r="HR683" s="8"/>
      <c r="HS683" s="7"/>
      <c r="HT683" s="7"/>
      <c r="HU683" s="2" t="s">
        <v>266</v>
      </c>
      <c r="HV683" s="2" t="s">
        <v>226</v>
      </c>
      <c r="HW683" s="2" t="s">
        <v>229</v>
      </c>
      <c r="HX683" s="2" t="s">
        <v>229</v>
      </c>
      <c r="HY683" s="2" t="s">
        <v>241</v>
      </c>
      <c r="HZ683" s="2" t="s">
        <v>229</v>
      </c>
      <c r="IA683" s="4"/>
      <c r="IB683" s="8"/>
      <c r="IC683" s="4"/>
      <c r="ID683" s="8"/>
      <c r="IE683" s="7"/>
      <c r="IF683" s="7"/>
      <c r="IG683" s="2" t="s">
        <v>266</v>
      </c>
      <c r="IH683" s="2" t="s">
        <v>226</v>
      </c>
      <c r="II683" s="2" t="s">
        <v>229</v>
      </c>
      <c r="IJ683" s="2" t="s">
        <v>229</v>
      </c>
      <c r="IK683" s="2" t="s">
        <v>241</v>
      </c>
      <c r="IL683" s="2" t="s">
        <v>229</v>
      </c>
      <c r="IM683" s="4"/>
      <c r="IN683" s="8"/>
      <c r="IO683" s="4"/>
      <c r="IP683" s="8"/>
      <c r="IQ683" s="7"/>
      <c r="IR683" s="7"/>
      <c r="IS683" s="2" t="s">
        <v>664</v>
      </c>
      <c r="IT683" s="2" t="s">
        <v>226</v>
      </c>
      <c r="IU683" s="2" t="s">
        <v>229</v>
      </c>
      <c r="IV683" s="2" t="s">
        <v>229</v>
      </c>
      <c r="IW683" s="2" t="s">
        <v>241</v>
      </c>
      <c r="IX683" s="2" t="s">
        <v>229</v>
      </c>
      <c r="IY683" s="4"/>
      <c r="IZ683" s="8"/>
      <c r="JA683" s="4"/>
      <c r="JB683" s="8"/>
      <c r="JC683" s="7"/>
      <c r="JD683" s="7"/>
      <c r="JE683" s="2" t="s">
        <v>272</v>
      </c>
      <c r="JF683" s="2" t="s">
        <v>226</v>
      </c>
      <c r="JG683" s="2" t="s">
        <v>229</v>
      </c>
      <c r="JH683" s="2" t="s">
        <v>229</v>
      </c>
      <c r="JI683" s="2" t="s">
        <v>241</v>
      </c>
      <c r="JJ683" s="2" t="s">
        <v>229</v>
      </c>
      <c r="JK683" s="4"/>
      <c r="JL683" s="8"/>
      <c r="JM683" s="4"/>
      <c r="JN683" s="8"/>
      <c r="JO683" s="7"/>
      <c r="JP683" s="7"/>
      <c r="JQ683" s="2" t="s">
        <v>272</v>
      </c>
      <c r="JR683" s="2" t="s">
        <v>226</v>
      </c>
      <c r="JS683" s="2" t="s">
        <v>229</v>
      </c>
      <c r="JT683" s="2" t="s">
        <v>229</v>
      </c>
      <c r="JU683" s="2" t="s">
        <v>241</v>
      </c>
      <c r="JV683" s="2" t="s">
        <v>229</v>
      </c>
      <c r="JW683" s="4"/>
      <c r="JX683" s="8"/>
      <c r="JY683" s="4"/>
      <c r="JZ683" s="8"/>
      <c r="KA683" s="7"/>
      <c r="KB683" s="7"/>
      <c r="KC683" s="2" t="s">
        <v>272</v>
      </c>
      <c r="KD683" s="2" t="s">
        <v>226</v>
      </c>
      <c r="KE683" s="2" t="s">
        <v>229</v>
      </c>
      <c r="KF683" s="2" t="s">
        <v>229</v>
      </c>
      <c r="KG683" s="2" t="s">
        <v>241</v>
      </c>
      <c r="KH683" s="2" t="s">
        <v>229</v>
      </c>
      <c r="KI683" s="4"/>
      <c r="KJ683" s="8"/>
      <c r="KK683" s="4"/>
      <c r="KL683" s="8"/>
      <c r="KM683" s="7"/>
      <c r="KN683" s="7"/>
      <c r="KO683" s="2" t="s">
        <v>272</v>
      </c>
      <c r="KP683" s="2" t="s">
        <v>226</v>
      </c>
      <c r="KQ683" s="2" t="s">
        <v>229</v>
      </c>
      <c r="KR683" s="2" t="s">
        <v>229</v>
      </c>
      <c r="KS683" s="2" t="s">
        <v>241</v>
      </c>
      <c r="KT683" s="2" t="s">
        <v>229</v>
      </c>
      <c r="KU683" s="4"/>
      <c r="KV683" s="8"/>
      <c r="KW683" s="4"/>
      <c r="KX683" s="8"/>
      <c r="KY683" s="7"/>
      <c r="KZ683" s="7"/>
      <c r="LA683" s="2" t="s">
        <v>272</v>
      </c>
      <c r="LB683" s="2" t="s">
        <v>226</v>
      </c>
      <c r="LC683" s="2" t="s">
        <v>229</v>
      </c>
      <c r="LD683" s="2" t="s">
        <v>229</v>
      </c>
      <c r="LE683" s="2" t="s">
        <v>241</v>
      </c>
      <c r="LF683" s="2" t="s">
        <v>229</v>
      </c>
      <c r="LG683" s="4"/>
      <c r="LH683" s="8"/>
      <c r="LI683" s="4"/>
      <c r="LJ683" s="8"/>
      <c r="LK683" s="7"/>
      <c r="LL683" s="7"/>
      <c r="LM683" s="2" t="s">
        <v>272</v>
      </c>
      <c r="LN683" s="2" t="s">
        <v>226</v>
      </c>
      <c r="LO683" s="2" t="s">
        <v>229</v>
      </c>
      <c r="LP683" s="2" t="s">
        <v>229</v>
      </c>
      <c r="LQ683" s="2" t="s">
        <v>241</v>
      </c>
      <c r="LR683" s="2" t="s">
        <v>229</v>
      </c>
      <c r="LS683" s="4"/>
      <c r="LT683" s="8"/>
      <c r="LU683" s="4"/>
      <c r="LV683" s="8"/>
      <c r="LW683" s="7"/>
      <c r="LX683" s="7"/>
      <c r="LY683" s="2" t="s">
        <v>664</v>
      </c>
      <c r="LZ683" s="2" t="s">
        <v>226</v>
      </c>
      <c r="MA683" s="2" t="s">
        <v>229</v>
      </c>
      <c r="MB683" s="2" t="s">
        <v>229</v>
      </c>
      <c r="MC683" s="2" t="s">
        <v>241</v>
      </c>
      <c r="MD683" s="2" t="s">
        <v>229</v>
      </c>
      <c r="ME683" s="4"/>
      <c r="MF683" s="8"/>
      <c r="MG683" s="4"/>
      <c r="MH683" s="8"/>
      <c r="MI683" s="7"/>
      <c r="MJ683" s="7"/>
      <c r="MK683" s="2" t="s">
        <v>272</v>
      </c>
      <c r="ML683" s="2" t="s">
        <v>226</v>
      </c>
      <c r="MM683" s="2" t="s">
        <v>229</v>
      </c>
      <c r="MN683" s="2" t="s">
        <v>229</v>
      </c>
      <c r="MO683" s="2" t="s">
        <v>241</v>
      </c>
      <c r="MP683" s="2" t="s">
        <v>229</v>
      </c>
      <c r="MQ683" s="4"/>
      <c r="MR683" s="8"/>
      <c r="MS683" s="4"/>
      <c r="MT683" s="8"/>
      <c r="MU683" s="7"/>
      <c r="MV683" s="7"/>
      <c r="MW683" s="2" t="s">
        <v>266</v>
      </c>
      <c r="MX683" s="2" t="s">
        <v>226</v>
      </c>
      <c r="MY683" s="2" t="s">
        <v>229</v>
      </c>
      <c r="MZ683" s="2" t="s">
        <v>229</v>
      </c>
      <c r="NA683" s="2" t="s">
        <v>241</v>
      </c>
      <c r="NB683" s="2" t="s">
        <v>229</v>
      </c>
      <c r="NC683" s="4"/>
      <c r="ND683" s="8"/>
      <c r="NE683" s="4"/>
      <c r="NF683" s="8"/>
      <c r="NG683" s="7"/>
      <c r="NH683" s="7"/>
      <c r="NI683" s="2" t="s">
        <v>229</v>
      </c>
      <c r="NJ683" s="2" t="s">
        <v>229</v>
      </c>
      <c r="NK683" s="2" t="s">
        <v>229</v>
      </c>
      <c r="NL683" s="2" t="s">
        <v>229</v>
      </c>
      <c r="NM683" s="2" t="s">
        <v>229</v>
      </c>
      <c r="NN683" s="2" t="s">
        <v>229</v>
      </c>
      <c r="NO683" s="4"/>
      <c r="NP683" s="8"/>
      <c r="NQ683" s="4"/>
      <c r="NR683" s="8"/>
      <c r="NS683" s="7"/>
      <c r="NT683" s="7"/>
      <c r="NU683" s="2" t="s">
        <v>272</v>
      </c>
      <c r="NV683" s="2" t="s">
        <v>226</v>
      </c>
      <c r="NW683" s="2" t="s">
        <v>229</v>
      </c>
      <c r="NX683" s="2" t="s">
        <v>229</v>
      </c>
      <c r="NY683" s="2" t="s">
        <v>241</v>
      </c>
      <c r="NZ683" s="2" t="s">
        <v>229</v>
      </c>
      <c r="OA683" s="4"/>
      <c r="OB683" s="8"/>
      <c r="OC683" s="4"/>
      <c r="OD683" s="8"/>
      <c r="OE683" s="7"/>
      <c r="OF683" s="7"/>
      <c r="OG683" s="2" t="s">
        <v>272</v>
      </c>
      <c r="OH683" s="2" t="s">
        <v>226</v>
      </c>
      <c r="OI683" s="2" t="s">
        <v>229</v>
      </c>
      <c r="OJ683" s="2" t="s">
        <v>229</v>
      </c>
      <c r="OK683" s="2" t="s">
        <v>241</v>
      </c>
      <c r="OL683" s="2" t="s">
        <v>229</v>
      </c>
      <c r="OM683" s="4"/>
      <c r="ON683" s="8"/>
      <c r="OO683" s="4"/>
      <c r="OP683" s="8"/>
      <c r="OQ683" s="7"/>
      <c r="OR683" s="7"/>
      <c r="OS683" s="2" t="s">
        <v>229</v>
      </c>
      <c r="OT683" s="2" t="s">
        <v>229</v>
      </c>
      <c r="OU683" s="2" t="s">
        <v>229</v>
      </c>
      <c r="OV683" s="2" t="s">
        <v>229</v>
      </c>
      <c r="OW683" s="2" t="s">
        <v>229</v>
      </c>
      <c r="OX683" s="2" t="s">
        <v>229</v>
      </c>
      <c r="OY683" s="4"/>
      <c r="OZ683" s="8"/>
      <c r="PA683" s="4"/>
      <c r="PB683" s="8"/>
      <c r="PC683" s="7"/>
      <c r="PD683" s="7"/>
      <c r="PE683" s="2" t="s">
        <v>229</v>
      </c>
      <c r="PF683" s="2" t="s">
        <v>229</v>
      </c>
      <c r="PG683" s="2" t="s">
        <v>229</v>
      </c>
      <c r="PH683" s="2" t="s">
        <v>229</v>
      </c>
      <c r="PI683" s="2" t="s">
        <v>229</v>
      </c>
      <c r="PJ683" s="2" t="s">
        <v>229</v>
      </c>
      <c r="PK683" s="4"/>
      <c r="PL683" s="8"/>
      <c r="PM683" s="4"/>
      <c r="PN683" s="8"/>
      <c r="PO683" s="7"/>
      <c r="PP683" s="7"/>
      <c r="PQ683" s="2" t="s">
        <v>272</v>
      </c>
      <c r="PR683" s="2" t="s">
        <v>226</v>
      </c>
      <c r="PS683" s="2" t="s">
        <v>229</v>
      </c>
      <c r="PT683" s="2" t="s">
        <v>229</v>
      </c>
      <c r="PU683" s="2" t="s">
        <v>241</v>
      </c>
      <c r="PV683" s="2" t="s">
        <v>229</v>
      </c>
      <c r="PW683" s="4"/>
      <c r="PX683" s="8"/>
      <c r="PY683" s="4"/>
      <c r="PZ683" s="8"/>
      <c r="QA683" s="7"/>
      <c r="QB683" s="7"/>
      <c r="QC683" s="2" t="s">
        <v>281</v>
      </c>
      <c r="QD683" s="2" t="s">
        <v>226</v>
      </c>
      <c r="QE683" s="2" t="s">
        <v>229</v>
      </c>
      <c r="QF683" s="2" t="s">
        <v>229</v>
      </c>
      <c r="QG683" s="2" t="s">
        <v>241</v>
      </c>
      <c r="QH683" s="2" t="s">
        <v>229</v>
      </c>
      <c r="QI683" s="4"/>
      <c r="QJ683" s="8"/>
      <c r="QK683" s="4"/>
      <c r="QL683" s="8"/>
      <c r="QM683" s="7"/>
      <c r="QN683" s="7"/>
      <c r="QO683" s="2" t="s">
        <v>272</v>
      </c>
      <c r="QP683" s="2" t="s">
        <v>226</v>
      </c>
      <c r="QQ683" s="2" t="s">
        <v>229</v>
      </c>
      <c r="QR683" s="2" t="s">
        <v>229</v>
      </c>
      <c r="QS683" s="2" t="s">
        <v>241</v>
      </c>
      <c r="QT683" s="2" t="s">
        <v>229</v>
      </c>
      <c r="QU683" s="4"/>
      <c r="QV683" s="8"/>
      <c r="QW683" s="4"/>
      <c r="QX683" s="8"/>
      <c r="QY683" s="7"/>
      <c r="QZ683" s="7"/>
      <c r="RA683" s="2" t="s">
        <v>272</v>
      </c>
      <c r="RB683" s="2" t="s">
        <v>226</v>
      </c>
      <c r="RC683" s="2" t="s">
        <v>229</v>
      </c>
      <c r="RD683" s="2" t="s">
        <v>229</v>
      </c>
      <c r="RE683" s="2" t="s">
        <v>241</v>
      </c>
      <c r="RF683" s="2" t="s">
        <v>229</v>
      </c>
      <c r="RG683" s="4"/>
      <c r="RH683" s="8"/>
      <c r="RI683" s="4"/>
      <c r="RJ683" s="8"/>
      <c r="RK683" s="7"/>
      <c r="RL683" s="7"/>
      <c r="RM683" s="2" t="s">
        <v>272</v>
      </c>
      <c r="RN683" s="2" t="s">
        <v>226</v>
      </c>
      <c r="RO683" s="2" t="s">
        <v>229</v>
      </c>
      <c r="RP683" s="2" t="s">
        <v>229</v>
      </c>
      <c r="RQ683" s="2" t="s">
        <v>241</v>
      </c>
      <c r="RR683" s="2" t="s">
        <v>229</v>
      </c>
      <c r="RS683" s="4"/>
      <c r="RT683" s="8"/>
      <c r="RU683" s="4"/>
      <c r="RV683" s="8"/>
      <c r="RW683" s="7"/>
      <c r="RX683" s="7"/>
      <c r="RY683" s="2" t="s">
        <v>229</v>
      </c>
      <c r="RZ683" s="2" t="s">
        <v>229</v>
      </c>
      <c r="SA683" s="2" t="s">
        <v>229</v>
      </c>
      <c r="SB683" s="2" t="s">
        <v>229</v>
      </c>
      <c r="SC683" s="2" t="s">
        <v>229</v>
      </c>
      <c r="SD683" s="2" t="s">
        <v>229</v>
      </c>
      <c r="SE683" s="4">
        <v>200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>
        <v>250</v>
      </c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</row>
    <row r="684">
      <c r="A684" s="2" t="s">
        <v>4578</v>
      </c>
      <c r="B684" s="2" t="s">
        <v>216</v>
      </c>
      <c r="C684" s="2" t="s">
        <v>4252</v>
      </c>
      <c r="D684" s="2" t="s">
        <v>218</v>
      </c>
      <c r="E684" s="2" t="s">
        <v>2460</v>
      </c>
      <c r="F684" s="2" t="s">
        <v>2270</v>
      </c>
      <c r="G684" s="2" t="s">
        <v>4569</v>
      </c>
      <c r="H684" s="2" t="s">
        <v>4570</v>
      </c>
      <c r="I684" s="2" t="s">
        <v>2588</v>
      </c>
      <c r="J684" s="2" t="s">
        <v>285</v>
      </c>
      <c r="K684" s="2" t="s">
        <v>4576</v>
      </c>
      <c r="L684" s="3">
        <v>40.47</v>
      </c>
      <c r="M684" s="3">
        <v>42.49</v>
      </c>
      <c r="N684" s="3">
        <v>84.99</v>
      </c>
      <c r="O684" s="2" t="s">
        <v>226</v>
      </c>
      <c r="P684" s="2" t="s">
        <v>2046</v>
      </c>
      <c r="Q684" s="2" t="s">
        <v>228</v>
      </c>
      <c r="R684" s="2" t="s">
        <v>229</v>
      </c>
      <c r="S684" s="2" t="s">
        <v>4577</v>
      </c>
      <c r="T684" s="2" t="s">
        <v>2547</v>
      </c>
      <c r="U684" s="2" t="s">
        <v>232</v>
      </c>
      <c r="V684" s="2" t="s">
        <v>4572</v>
      </c>
      <c r="W684" s="2" t="s">
        <v>686</v>
      </c>
      <c r="X684" s="2" t="s">
        <v>1009</v>
      </c>
      <c r="Y684" s="2" t="s">
        <v>2865</v>
      </c>
      <c r="Z684" s="4">
        <v>300</v>
      </c>
      <c r="AA684" s="4">
        <f>=ROUNDDOWN({0},0)</f>
      </c>
      <c r="AB684" s="5"/>
      <c r="AC684" s="2" t="s">
        <v>345</v>
      </c>
      <c r="AD684" s="4">
        <v>400</v>
      </c>
      <c r="AE684" s="4">
        <v>400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/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 t="s">
        <v>229</v>
      </c>
      <c r="BJ684" s="4"/>
      <c r="BK684" s="8"/>
      <c r="BL684" s="2" t="s">
        <v>229</v>
      </c>
      <c r="BM684" s="7"/>
      <c r="BN684" s="7"/>
      <c r="BO684" s="4"/>
      <c r="BP684" s="8"/>
      <c r="BQ684" s="4"/>
      <c r="BR684" s="8"/>
      <c r="BS684" s="7"/>
      <c r="BT684" s="7"/>
      <c r="BU684" s="2" t="s">
        <v>266</v>
      </c>
      <c r="BV684" s="2" t="s">
        <v>226</v>
      </c>
      <c r="BW684" s="2" t="s">
        <v>229</v>
      </c>
      <c r="BX684" s="2" t="s">
        <v>229</v>
      </c>
      <c r="BY684" s="2" t="s">
        <v>241</v>
      </c>
      <c r="BZ684" s="2" t="s">
        <v>229</v>
      </c>
      <c r="CA684" s="4"/>
      <c r="CB684" s="8"/>
      <c r="CC684" s="4"/>
      <c r="CD684" s="8"/>
      <c r="CE684" s="7"/>
      <c r="CF684" s="7"/>
      <c r="CG684" s="2" t="s">
        <v>266</v>
      </c>
      <c r="CH684" s="2" t="s">
        <v>226</v>
      </c>
      <c r="CI684" s="2" t="s">
        <v>229</v>
      </c>
      <c r="CJ684" s="2" t="s">
        <v>229</v>
      </c>
      <c r="CK684" s="2" t="s">
        <v>241</v>
      </c>
      <c r="CL684" s="2" t="s">
        <v>229</v>
      </c>
      <c r="CM684" s="4"/>
      <c r="CN684" s="8"/>
      <c r="CO684" s="4"/>
      <c r="CP684" s="8"/>
      <c r="CQ684" s="7"/>
      <c r="CR684" s="7"/>
      <c r="CS684" s="2" t="s">
        <v>239</v>
      </c>
      <c r="CT684" s="2" t="s">
        <v>226</v>
      </c>
      <c r="CU684" s="2" t="s">
        <v>910</v>
      </c>
      <c r="CV684" s="2" t="s">
        <v>229</v>
      </c>
      <c r="CW684" s="2" t="s">
        <v>241</v>
      </c>
      <c r="CX684" s="2" t="s">
        <v>229</v>
      </c>
      <c r="CY684" s="4"/>
      <c r="CZ684" s="8"/>
      <c r="DA684" s="4"/>
      <c r="DB684" s="8"/>
      <c r="DC684" s="7"/>
      <c r="DD684" s="7"/>
      <c r="DE684" s="2" t="s">
        <v>266</v>
      </c>
      <c r="DF684" s="2" t="s">
        <v>226</v>
      </c>
      <c r="DG684" s="2" t="s">
        <v>229</v>
      </c>
      <c r="DH684" s="2" t="s">
        <v>229</v>
      </c>
      <c r="DI684" s="2" t="s">
        <v>241</v>
      </c>
      <c r="DJ684" s="2" t="s">
        <v>229</v>
      </c>
      <c r="DK684" s="4"/>
      <c r="DL684" s="8"/>
      <c r="DM684" s="4"/>
      <c r="DN684" s="8"/>
      <c r="DO684" s="7"/>
      <c r="DP684" s="7"/>
      <c r="DQ684" s="2" t="s">
        <v>239</v>
      </c>
      <c r="DR684" s="2" t="s">
        <v>226</v>
      </c>
      <c r="DS684" s="2" t="s">
        <v>1236</v>
      </c>
      <c r="DT684" s="2" t="s">
        <v>229</v>
      </c>
      <c r="DU684" s="2" t="s">
        <v>241</v>
      </c>
      <c r="DV684" s="2" t="s">
        <v>229</v>
      </c>
      <c r="DW684" s="4"/>
      <c r="DX684" s="8"/>
      <c r="DY684" s="4"/>
      <c r="DZ684" s="8"/>
      <c r="EA684" s="7"/>
      <c r="EB684" s="7"/>
      <c r="EC684" s="2" t="s">
        <v>266</v>
      </c>
      <c r="ED684" s="2" t="s">
        <v>226</v>
      </c>
      <c r="EE684" s="2" t="s">
        <v>229</v>
      </c>
      <c r="EF684" s="2" t="s">
        <v>229</v>
      </c>
      <c r="EG684" s="2" t="s">
        <v>241</v>
      </c>
      <c r="EH684" s="2" t="s">
        <v>229</v>
      </c>
      <c r="EI684" s="4"/>
      <c r="EJ684" s="8"/>
      <c r="EK684" s="4"/>
      <c r="EL684" s="8"/>
      <c r="EM684" s="7"/>
      <c r="EN684" s="7"/>
      <c r="EO684" s="2" t="s">
        <v>266</v>
      </c>
      <c r="EP684" s="2" t="s">
        <v>226</v>
      </c>
      <c r="EQ684" s="2" t="s">
        <v>229</v>
      </c>
      <c r="ER684" s="2" t="s">
        <v>229</v>
      </c>
      <c r="ES684" s="2" t="s">
        <v>241</v>
      </c>
      <c r="ET684" s="2" t="s">
        <v>229</v>
      </c>
      <c r="EU684" s="4"/>
      <c r="EV684" s="8"/>
      <c r="EW684" s="4"/>
      <c r="EX684" s="8"/>
      <c r="EY684" s="7"/>
      <c r="EZ684" s="7"/>
      <c r="FA684" s="2" t="s">
        <v>267</v>
      </c>
      <c r="FB684" s="2" t="s">
        <v>226</v>
      </c>
      <c r="FC684" s="2" t="s">
        <v>229</v>
      </c>
      <c r="FD684" s="2" t="s">
        <v>229</v>
      </c>
      <c r="FE684" s="2" t="s">
        <v>241</v>
      </c>
      <c r="FF684" s="2" t="s">
        <v>229</v>
      </c>
      <c r="FG684" s="4"/>
      <c r="FH684" s="8"/>
      <c r="FI684" s="4"/>
      <c r="FJ684" s="8"/>
      <c r="FK684" s="7"/>
      <c r="FL684" s="7"/>
      <c r="FM684" s="2" t="s">
        <v>239</v>
      </c>
      <c r="FN684" s="2" t="s">
        <v>226</v>
      </c>
      <c r="FO684" s="2" t="s">
        <v>1236</v>
      </c>
      <c r="FP684" s="2" t="s">
        <v>229</v>
      </c>
      <c r="FQ684" s="2" t="s">
        <v>241</v>
      </c>
      <c r="FR684" s="2" t="s">
        <v>229</v>
      </c>
      <c r="FS684" s="4"/>
      <c r="FT684" s="8"/>
      <c r="FU684" s="4"/>
      <c r="FV684" s="8"/>
      <c r="FW684" s="7"/>
      <c r="FX684" s="7"/>
      <c r="FY684" s="2" t="s">
        <v>239</v>
      </c>
      <c r="FZ684" s="2" t="s">
        <v>226</v>
      </c>
      <c r="GA684" s="2" t="s">
        <v>1236</v>
      </c>
      <c r="GB684" s="2" t="s">
        <v>229</v>
      </c>
      <c r="GC684" s="2" t="s">
        <v>241</v>
      </c>
      <c r="GD684" s="2" t="s">
        <v>229</v>
      </c>
      <c r="GE684" s="4"/>
      <c r="GF684" s="8"/>
      <c r="GG684" s="4"/>
      <c r="GH684" s="8"/>
      <c r="GI684" s="7"/>
      <c r="GJ684" s="7"/>
      <c r="GK684" s="2" t="s">
        <v>272</v>
      </c>
      <c r="GL684" s="2" t="s">
        <v>226</v>
      </c>
      <c r="GM684" s="2" t="s">
        <v>229</v>
      </c>
      <c r="GN684" s="2" t="s">
        <v>229</v>
      </c>
      <c r="GO684" s="2" t="s">
        <v>241</v>
      </c>
      <c r="GP684" s="2" t="s">
        <v>229</v>
      </c>
      <c r="GQ684" s="4"/>
      <c r="GR684" s="8"/>
      <c r="GS684" s="4"/>
      <c r="GT684" s="8"/>
      <c r="GU684" s="7"/>
      <c r="GV684" s="7"/>
      <c r="GW684" s="2" t="s">
        <v>266</v>
      </c>
      <c r="GX684" s="2" t="s">
        <v>226</v>
      </c>
      <c r="GY684" s="2" t="s">
        <v>229</v>
      </c>
      <c r="GZ684" s="2" t="s">
        <v>229</v>
      </c>
      <c r="HA684" s="2" t="s">
        <v>241</v>
      </c>
      <c r="HB684" s="2" t="s">
        <v>229</v>
      </c>
      <c r="HC684" s="4"/>
      <c r="HD684" s="8"/>
      <c r="HE684" s="4"/>
      <c r="HF684" s="8"/>
      <c r="HG684" s="7"/>
      <c r="HH684" s="7"/>
      <c r="HI684" s="2" t="s">
        <v>266</v>
      </c>
      <c r="HJ684" s="2" t="s">
        <v>226</v>
      </c>
      <c r="HK684" s="2" t="s">
        <v>229</v>
      </c>
      <c r="HL684" s="2" t="s">
        <v>229</v>
      </c>
      <c r="HM684" s="2" t="s">
        <v>241</v>
      </c>
      <c r="HN684" s="2" t="s">
        <v>229</v>
      </c>
      <c r="HO684" s="4"/>
      <c r="HP684" s="8"/>
      <c r="HQ684" s="4"/>
      <c r="HR684" s="8"/>
      <c r="HS684" s="7"/>
      <c r="HT684" s="7"/>
      <c r="HU684" s="2" t="s">
        <v>266</v>
      </c>
      <c r="HV684" s="2" t="s">
        <v>226</v>
      </c>
      <c r="HW684" s="2" t="s">
        <v>229</v>
      </c>
      <c r="HX684" s="2" t="s">
        <v>229</v>
      </c>
      <c r="HY684" s="2" t="s">
        <v>241</v>
      </c>
      <c r="HZ684" s="2" t="s">
        <v>229</v>
      </c>
      <c r="IA684" s="4"/>
      <c r="IB684" s="8"/>
      <c r="IC684" s="4"/>
      <c r="ID684" s="8"/>
      <c r="IE684" s="7"/>
      <c r="IF684" s="7"/>
      <c r="IG684" s="2" t="s">
        <v>266</v>
      </c>
      <c r="IH684" s="2" t="s">
        <v>226</v>
      </c>
      <c r="II684" s="2" t="s">
        <v>229</v>
      </c>
      <c r="IJ684" s="2" t="s">
        <v>229</v>
      </c>
      <c r="IK684" s="2" t="s">
        <v>241</v>
      </c>
      <c r="IL684" s="2" t="s">
        <v>229</v>
      </c>
      <c r="IM684" s="4"/>
      <c r="IN684" s="8"/>
      <c r="IO684" s="4"/>
      <c r="IP684" s="8"/>
      <c r="IQ684" s="7"/>
      <c r="IR684" s="7"/>
      <c r="IS684" s="2" t="s">
        <v>664</v>
      </c>
      <c r="IT684" s="2" t="s">
        <v>226</v>
      </c>
      <c r="IU684" s="2" t="s">
        <v>229</v>
      </c>
      <c r="IV684" s="2" t="s">
        <v>229</v>
      </c>
      <c r="IW684" s="2" t="s">
        <v>241</v>
      </c>
      <c r="IX684" s="2" t="s">
        <v>229</v>
      </c>
      <c r="IY684" s="4"/>
      <c r="IZ684" s="8"/>
      <c r="JA684" s="4"/>
      <c r="JB684" s="8"/>
      <c r="JC684" s="7"/>
      <c r="JD684" s="7"/>
      <c r="JE684" s="2" t="s">
        <v>272</v>
      </c>
      <c r="JF684" s="2" t="s">
        <v>226</v>
      </c>
      <c r="JG684" s="2" t="s">
        <v>229</v>
      </c>
      <c r="JH684" s="2" t="s">
        <v>229</v>
      </c>
      <c r="JI684" s="2" t="s">
        <v>241</v>
      </c>
      <c r="JJ684" s="2" t="s">
        <v>229</v>
      </c>
      <c r="JK684" s="4"/>
      <c r="JL684" s="8"/>
      <c r="JM684" s="4"/>
      <c r="JN684" s="8"/>
      <c r="JO684" s="7"/>
      <c r="JP684" s="7"/>
      <c r="JQ684" s="2" t="s">
        <v>272</v>
      </c>
      <c r="JR684" s="2" t="s">
        <v>226</v>
      </c>
      <c r="JS684" s="2" t="s">
        <v>229</v>
      </c>
      <c r="JT684" s="2" t="s">
        <v>229</v>
      </c>
      <c r="JU684" s="2" t="s">
        <v>241</v>
      </c>
      <c r="JV684" s="2" t="s">
        <v>229</v>
      </c>
      <c r="JW684" s="4"/>
      <c r="JX684" s="8"/>
      <c r="JY684" s="4"/>
      <c r="JZ684" s="8"/>
      <c r="KA684" s="7"/>
      <c r="KB684" s="7"/>
      <c r="KC684" s="2" t="s">
        <v>272</v>
      </c>
      <c r="KD684" s="2" t="s">
        <v>226</v>
      </c>
      <c r="KE684" s="2" t="s">
        <v>229</v>
      </c>
      <c r="KF684" s="2" t="s">
        <v>229</v>
      </c>
      <c r="KG684" s="2" t="s">
        <v>241</v>
      </c>
      <c r="KH684" s="2" t="s">
        <v>229</v>
      </c>
      <c r="KI684" s="4"/>
      <c r="KJ684" s="8"/>
      <c r="KK684" s="4"/>
      <c r="KL684" s="8"/>
      <c r="KM684" s="7"/>
      <c r="KN684" s="7"/>
      <c r="KO684" s="2" t="s">
        <v>272</v>
      </c>
      <c r="KP684" s="2" t="s">
        <v>226</v>
      </c>
      <c r="KQ684" s="2" t="s">
        <v>229</v>
      </c>
      <c r="KR684" s="2" t="s">
        <v>229</v>
      </c>
      <c r="KS684" s="2" t="s">
        <v>241</v>
      </c>
      <c r="KT684" s="2" t="s">
        <v>229</v>
      </c>
      <c r="KU684" s="4"/>
      <c r="KV684" s="8"/>
      <c r="KW684" s="4"/>
      <c r="KX684" s="8"/>
      <c r="KY684" s="7"/>
      <c r="KZ684" s="7"/>
      <c r="LA684" s="2" t="s">
        <v>272</v>
      </c>
      <c r="LB684" s="2" t="s">
        <v>226</v>
      </c>
      <c r="LC684" s="2" t="s">
        <v>229</v>
      </c>
      <c r="LD684" s="2" t="s">
        <v>229</v>
      </c>
      <c r="LE684" s="2" t="s">
        <v>241</v>
      </c>
      <c r="LF684" s="2" t="s">
        <v>229</v>
      </c>
      <c r="LG684" s="4"/>
      <c r="LH684" s="8"/>
      <c r="LI684" s="4"/>
      <c r="LJ684" s="8"/>
      <c r="LK684" s="7"/>
      <c r="LL684" s="7"/>
      <c r="LM684" s="2" t="s">
        <v>272</v>
      </c>
      <c r="LN684" s="2" t="s">
        <v>226</v>
      </c>
      <c r="LO684" s="2" t="s">
        <v>229</v>
      </c>
      <c r="LP684" s="2" t="s">
        <v>229</v>
      </c>
      <c r="LQ684" s="2" t="s">
        <v>241</v>
      </c>
      <c r="LR684" s="2" t="s">
        <v>229</v>
      </c>
      <c r="LS684" s="4"/>
      <c r="LT684" s="8"/>
      <c r="LU684" s="4"/>
      <c r="LV684" s="8"/>
      <c r="LW684" s="7"/>
      <c r="LX684" s="7"/>
      <c r="LY684" s="2" t="s">
        <v>664</v>
      </c>
      <c r="LZ684" s="2" t="s">
        <v>226</v>
      </c>
      <c r="MA684" s="2" t="s">
        <v>229</v>
      </c>
      <c r="MB684" s="2" t="s">
        <v>229</v>
      </c>
      <c r="MC684" s="2" t="s">
        <v>241</v>
      </c>
      <c r="MD684" s="2" t="s">
        <v>229</v>
      </c>
      <c r="ME684" s="4"/>
      <c r="MF684" s="8"/>
      <c r="MG684" s="4"/>
      <c r="MH684" s="8"/>
      <c r="MI684" s="7"/>
      <c r="MJ684" s="7"/>
      <c r="MK684" s="2" t="s">
        <v>272</v>
      </c>
      <c r="ML684" s="2" t="s">
        <v>226</v>
      </c>
      <c r="MM684" s="2" t="s">
        <v>229</v>
      </c>
      <c r="MN684" s="2" t="s">
        <v>229</v>
      </c>
      <c r="MO684" s="2" t="s">
        <v>241</v>
      </c>
      <c r="MP684" s="2" t="s">
        <v>229</v>
      </c>
      <c r="MQ684" s="4"/>
      <c r="MR684" s="8"/>
      <c r="MS684" s="4"/>
      <c r="MT684" s="8"/>
      <c r="MU684" s="7"/>
      <c r="MV684" s="7"/>
      <c r="MW684" s="2" t="s">
        <v>266</v>
      </c>
      <c r="MX684" s="2" t="s">
        <v>226</v>
      </c>
      <c r="MY684" s="2" t="s">
        <v>229</v>
      </c>
      <c r="MZ684" s="2" t="s">
        <v>229</v>
      </c>
      <c r="NA684" s="2" t="s">
        <v>241</v>
      </c>
      <c r="NB684" s="2" t="s">
        <v>229</v>
      </c>
      <c r="NC684" s="4"/>
      <c r="ND684" s="8"/>
      <c r="NE684" s="4"/>
      <c r="NF684" s="8"/>
      <c r="NG684" s="7"/>
      <c r="NH684" s="7"/>
      <c r="NI684" s="2" t="s">
        <v>229</v>
      </c>
      <c r="NJ684" s="2" t="s">
        <v>229</v>
      </c>
      <c r="NK684" s="2" t="s">
        <v>229</v>
      </c>
      <c r="NL684" s="2" t="s">
        <v>229</v>
      </c>
      <c r="NM684" s="2" t="s">
        <v>229</v>
      </c>
      <c r="NN684" s="2" t="s">
        <v>229</v>
      </c>
      <c r="NO684" s="4"/>
      <c r="NP684" s="8"/>
      <c r="NQ684" s="4"/>
      <c r="NR684" s="8"/>
      <c r="NS684" s="7"/>
      <c r="NT684" s="7"/>
      <c r="NU684" s="2" t="s">
        <v>272</v>
      </c>
      <c r="NV684" s="2" t="s">
        <v>226</v>
      </c>
      <c r="NW684" s="2" t="s">
        <v>229</v>
      </c>
      <c r="NX684" s="2" t="s">
        <v>229</v>
      </c>
      <c r="NY684" s="2" t="s">
        <v>241</v>
      </c>
      <c r="NZ684" s="2" t="s">
        <v>229</v>
      </c>
      <c r="OA684" s="4"/>
      <c r="OB684" s="8"/>
      <c r="OC684" s="4"/>
      <c r="OD684" s="8"/>
      <c r="OE684" s="7"/>
      <c r="OF684" s="7"/>
      <c r="OG684" s="2" t="s">
        <v>272</v>
      </c>
      <c r="OH684" s="2" t="s">
        <v>226</v>
      </c>
      <c r="OI684" s="2" t="s">
        <v>229</v>
      </c>
      <c r="OJ684" s="2" t="s">
        <v>229</v>
      </c>
      <c r="OK684" s="2" t="s">
        <v>241</v>
      </c>
      <c r="OL684" s="2" t="s">
        <v>229</v>
      </c>
      <c r="OM684" s="4"/>
      <c r="ON684" s="8"/>
      <c r="OO684" s="4"/>
      <c r="OP684" s="8"/>
      <c r="OQ684" s="7"/>
      <c r="OR684" s="7"/>
      <c r="OS684" s="2" t="s">
        <v>229</v>
      </c>
      <c r="OT684" s="2" t="s">
        <v>229</v>
      </c>
      <c r="OU684" s="2" t="s">
        <v>229</v>
      </c>
      <c r="OV684" s="2" t="s">
        <v>229</v>
      </c>
      <c r="OW684" s="2" t="s">
        <v>229</v>
      </c>
      <c r="OX684" s="2" t="s">
        <v>229</v>
      </c>
      <c r="OY684" s="4"/>
      <c r="OZ684" s="8"/>
      <c r="PA684" s="4"/>
      <c r="PB684" s="8"/>
      <c r="PC684" s="7"/>
      <c r="PD684" s="7"/>
      <c r="PE684" s="2" t="s">
        <v>229</v>
      </c>
      <c r="PF684" s="2" t="s">
        <v>229</v>
      </c>
      <c r="PG684" s="2" t="s">
        <v>229</v>
      </c>
      <c r="PH684" s="2" t="s">
        <v>229</v>
      </c>
      <c r="PI684" s="2" t="s">
        <v>229</v>
      </c>
      <c r="PJ684" s="2" t="s">
        <v>229</v>
      </c>
      <c r="PK684" s="4"/>
      <c r="PL684" s="8"/>
      <c r="PM684" s="4"/>
      <c r="PN684" s="8"/>
      <c r="PO684" s="7"/>
      <c r="PP684" s="7"/>
      <c r="PQ684" s="2" t="s">
        <v>272</v>
      </c>
      <c r="PR684" s="2" t="s">
        <v>226</v>
      </c>
      <c r="PS684" s="2" t="s">
        <v>229</v>
      </c>
      <c r="PT684" s="2" t="s">
        <v>229</v>
      </c>
      <c r="PU684" s="2" t="s">
        <v>241</v>
      </c>
      <c r="PV684" s="2" t="s">
        <v>229</v>
      </c>
      <c r="PW684" s="4"/>
      <c r="PX684" s="8"/>
      <c r="PY684" s="4"/>
      <c r="PZ684" s="8"/>
      <c r="QA684" s="7"/>
      <c r="QB684" s="7"/>
      <c r="QC684" s="2" t="s">
        <v>281</v>
      </c>
      <c r="QD684" s="2" t="s">
        <v>226</v>
      </c>
      <c r="QE684" s="2" t="s">
        <v>229</v>
      </c>
      <c r="QF684" s="2" t="s">
        <v>229</v>
      </c>
      <c r="QG684" s="2" t="s">
        <v>241</v>
      </c>
      <c r="QH684" s="2" t="s">
        <v>229</v>
      </c>
      <c r="QI684" s="4"/>
      <c r="QJ684" s="8"/>
      <c r="QK684" s="4"/>
      <c r="QL684" s="8"/>
      <c r="QM684" s="7"/>
      <c r="QN684" s="7"/>
      <c r="QO684" s="2" t="s">
        <v>272</v>
      </c>
      <c r="QP684" s="2" t="s">
        <v>226</v>
      </c>
      <c r="QQ684" s="2" t="s">
        <v>229</v>
      </c>
      <c r="QR684" s="2" t="s">
        <v>229</v>
      </c>
      <c r="QS684" s="2" t="s">
        <v>241</v>
      </c>
      <c r="QT684" s="2" t="s">
        <v>229</v>
      </c>
      <c r="QU684" s="4"/>
      <c r="QV684" s="8"/>
      <c r="QW684" s="4"/>
      <c r="QX684" s="8"/>
      <c r="QY684" s="7"/>
      <c r="QZ684" s="7"/>
      <c r="RA684" s="2" t="s">
        <v>272</v>
      </c>
      <c r="RB684" s="2" t="s">
        <v>226</v>
      </c>
      <c r="RC684" s="2" t="s">
        <v>229</v>
      </c>
      <c r="RD684" s="2" t="s">
        <v>229</v>
      </c>
      <c r="RE684" s="2" t="s">
        <v>241</v>
      </c>
      <c r="RF684" s="2" t="s">
        <v>229</v>
      </c>
      <c r="RG684" s="4"/>
      <c r="RH684" s="8"/>
      <c r="RI684" s="4"/>
      <c r="RJ684" s="8"/>
      <c r="RK684" s="7"/>
      <c r="RL684" s="7"/>
      <c r="RM684" s="2" t="s">
        <v>272</v>
      </c>
      <c r="RN684" s="2" t="s">
        <v>226</v>
      </c>
      <c r="RO684" s="2" t="s">
        <v>229</v>
      </c>
      <c r="RP684" s="2" t="s">
        <v>229</v>
      </c>
      <c r="RQ684" s="2" t="s">
        <v>241</v>
      </c>
      <c r="RR684" s="2" t="s">
        <v>229</v>
      </c>
      <c r="RS684" s="4"/>
      <c r="RT684" s="8"/>
      <c r="RU684" s="4"/>
      <c r="RV684" s="8"/>
      <c r="RW684" s="7"/>
      <c r="RX684" s="7"/>
      <c r="RY684" s="2" t="s">
        <v>229</v>
      </c>
      <c r="RZ684" s="2" t="s">
        <v>229</v>
      </c>
      <c r="SA684" s="2" t="s">
        <v>229</v>
      </c>
      <c r="SB684" s="2" t="s">
        <v>229</v>
      </c>
      <c r="SC684" s="2" t="s">
        <v>229</v>
      </c>
      <c r="SD684" s="2" t="s">
        <v>229</v>
      </c>
      <c r="SE684" s="4">
        <v>299</v>
      </c>
      <c r="SF684" s="4"/>
      <c r="SG684" s="4"/>
      <c r="SH684" s="4"/>
      <c r="SI684" s="4"/>
      <c r="SJ684" s="4"/>
      <c r="SK684" s="4"/>
      <c r="SL684" s="4">
        <v>1</v>
      </c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>
        <v>400</v>
      </c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</row>
    <row r="685">
      <c r="A685" s="2" t="s">
        <v>4579</v>
      </c>
      <c r="B685" s="2" t="s">
        <v>216</v>
      </c>
      <c r="C685" s="2" t="s">
        <v>4252</v>
      </c>
      <c r="D685" s="2" t="s">
        <v>3600</v>
      </c>
      <c r="E685" s="2" t="s">
        <v>3601</v>
      </c>
      <c r="F685" s="2" t="s">
        <v>4463</v>
      </c>
      <c r="G685" s="2" t="s">
        <v>4580</v>
      </c>
      <c r="H685" s="2" t="s">
        <v>3050</v>
      </c>
      <c r="I685" s="2" t="s">
        <v>4581</v>
      </c>
      <c r="J685" s="2" t="s">
        <v>224</v>
      </c>
      <c r="K685" s="2" t="s">
        <v>4582</v>
      </c>
      <c r="L685" s="3">
        <v>33.6</v>
      </c>
      <c r="M685" s="3">
        <v>35.28</v>
      </c>
      <c r="N685" s="3">
        <v>69.99</v>
      </c>
      <c r="O685" s="2" t="s">
        <v>226</v>
      </c>
      <c r="P685" s="2" t="s">
        <v>964</v>
      </c>
      <c r="Q685" s="2" t="s">
        <v>228</v>
      </c>
      <c r="R685" s="2" t="s">
        <v>229</v>
      </c>
      <c r="S685" s="2" t="s">
        <v>4583</v>
      </c>
      <c r="T685" s="2" t="s">
        <v>684</v>
      </c>
      <c r="U685" s="2" t="s">
        <v>232</v>
      </c>
      <c r="V685" s="2" t="s">
        <v>1910</v>
      </c>
      <c r="W685" s="2" t="s">
        <v>1009</v>
      </c>
      <c r="X685" s="2" t="s">
        <v>686</v>
      </c>
      <c r="Y685" s="2" t="s">
        <v>1144</v>
      </c>
      <c r="Z685" s="4">
        <v>149</v>
      </c>
      <c r="AA685" s="4">
        <f>=ROUNDDOWN(21.2857142857143,0)</f>
      </c>
      <c r="AB685" s="5">
        <v>7</v>
      </c>
      <c r="AC685" s="2" t="s">
        <v>229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>
        <v>30</v>
      </c>
      <c r="AQ685" s="8">
        <v>1061.1</v>
      </c>
      <c r="AR685" s="4">
        <v>8</v>
      </c>
      <c r="AS685" s="8">
        <v>270.78</v>
      </c>
      <c r="AT685" s="7">
        <v>2.75</v>
      </c>
      <c r="AU685" s="7">
        <v>2.9187</v>
      </c>
      <c r="AV685" s="4">
        <v>30</v>
      </c>
      <c r="AW685" s="8">
        <v>1061.1</v>
      </c>
      <c r="AX685" s="4">
        <v>12</v>
      </c>
      <c r="AY685" s="8">
        <v>425.89</v>
      </c>
      <c r="AZ685" s="7">
        <v>1.5</v>
      </c>
      <c r="BA685" s="7">
        <v>1.4915</v>
      </c>
      <c r="BB685" s="7">
        <v>1</v>
      </c>
      <c r="BC685" s="4">
        <v>39</v>
      </c>
      <c r="BD685" s="8">
        <v>1427.47</v>
      </c>
      <c r="BE685" s="4">
        <v>25</v>
      </c>
      <c r="BF685" s="8">
        <v>901.31</v>
      </c>
      <c r="BG685" s="7">
        <v>0.56</v>
      </c>
      <c r="BH685" s="7">
        <v>0.5838</v>
      </c>
      <c r="BI685" s="7">
        <v>0.7433</v>
      </c>
      <c r="BJ685" s="4">
        <v>30</v>
      </c>
      <c r="BK685" s="8">
        <v>1061.1</v>
      </c>
      <c r="BL685" s="2" t="s">
        <v>4584</v>
      </c>
      <c r="BM685" s="7">
        <v>1</v>
      </c>
      <c r="BN685" s="7">
        <v>1</v>
      </c>
      <c r="BO685" s="4">
        <v>25</v>
      </c>
      <c r="BP685" s="8">
        <v>899</v>
      </c>
      <c r="BQ685" s="4">
        <v>5</v>
      </c>
      <c r="BR685" s="8">
        <v>179.8</v>
      </c>
      <c r="BS685" s="7">
        <v>4</v>
      </c>
      <c r="BT685" s="7">
        <v>4</v>
      </c>
      <c r="BU685" s="2" t="s">
        <v>239</v>
      </c>
      <c r="BV685" s="2" t="s">
        <v>226</v>
      </c>
      <c r="BW685" s="2" t="s">
        <v>229</v>
      </c>
      <c r="BX685" s="2" t="s">
        <v>3438</v>
      </c>
      <c r="BY685" s="2" t="s">
        <v>241</v>
      </c>
      <c r="BZ685" s="2" t="s">
        <v>229</v>
      </c>
      <c r="CA685" s="4"/>
      <c r="CB685" s="8"/>
      <c r="CC685" s="4"/>
      <c r="CD685" s="8"/>
      <c r="CE685" s="7"/>
      <c r="CF685" s="7"/>
      <c r="CG685" s="2" t="s">
        <v>239</v>
      </c>
      <c r="CH685" s="2" t="s">
        <v>226</v>
      </c>
      <c r="CI685" s="2" t="s">
        <v>1557</v>
      </c>
      <c r="CJ685" s="2" t="s">
        <v>1893</v>
      </c>
      <c r="CK685" s="2" t="s">
        <v>241</v>
      </c>
      <c r="CL685" s="2" t="s">
        <v>229</v>
      </c>
      <c r="CM685" s="4">
        <v>2</v>
      </c>
      <c r="CN685" s="8">
        <v>68.96</v>
      </c>
      <c r="CO685" s="4"/>
      <c r="CP685" s="8"/>
      <c r="CQ685" s="7"/>
      <c r="CR685" s="7"/>
      <c r="CS685" s="2" t="s">
        <v>239</v>
      </c>
      <c r="CT685" s="2" t="s">
        <v>226</v>
      </c>
      <c r="CU685" s="2" t="s">
        <v>1148</v>
      </c>
      <c r="CV685" s="2" t="s">
        <v>1151</v>
      </c>
      <c r="CW685" s="2" t="s">
        <v>241</v>
      </c>
      <c r="CX685" s="2" t="s">
        <v>229</v>
      </c>
      <c r="CY685" s="4">
        <v>1</v>
      </c>
      <c r="CZ685" s="8">
        <v>22.72</v>
      </c>
      <c r="DA685" s="4">
        <v>2</v>
      </c>
      <c r="DB685" s="8">
        <v>58.43</v>
      </c>
      <c r="DC685" s="7">
        <v>-0.5</v>
      </c>
      <c r="DD685" s="7">
        <v>-0.6112</v>
      </c>
      <c r="DE685" s="2" t="s">
        <v>239</v>
      </c>
      <c r="DF685" s="2" t="s">
        <v>226</v>
      </c>
      <c r="DG685" s="2" t="s">
        <v>1148</v>
      </c>
      <c r="DH685" s="2" t="s">
        <v>1798</v>
      </c>
      <c r="DI685" s="2" t="s">
        <v>263</v>
      </c>
      <c r="DJ685" s="2" t="s">
        <v>229</v>
      </c>
      <c r="DK685" s="4"/>
      <c r="DL685" s="8"/>
      <c r="DM685" s="4"/>
      <c r="DN685" s="8"/>
      <c r="DO685" s="7"/>
      <c r="DP685" s="7"/>
      <c r="DQ685" s="2" t="s">
        <v>239</v>
      </c>
      <c r="DR685" s="2" t="s">
        <v>226</v>
      </c>
      <c r="DS685" s="2" t="s">
        <v>1148</v>
      </c>
      <c r="DT685" s="2" t="s">
        <v>2076</v>
      </c>
      <c r="DU685" s="2" t="s">
        <v>241</v>
      </c>
      <c r="DV685" s="2" t="s">
        <v>229</v>
      </c>
      <c r="DW685" s="4"/>
      <c r="DX685" s="8"/>
      <c r="DY685" s="4"/>
      <c r="DZ685" s="8"/>
      <c r="EA685" s="7"/>
      <c r="EB685" s="7"/>
      <c r="EC685" s="2" t="s">
        <v>239</v>
      </c>
      <c r="ED685" s="2" t="s">
        <v>226</v>
      </c>
      <c r="EE685" s="2" t="s">
        <v>699</v>
      </c>
      <c r="EF685" s="2" t="s">
        <v>700</v>
      </c>
      <c r="EG685" s="2" t="s">
        <v>241</v>
      </c>
      <c r="EH685" s="2" t="s">
        <v>229</v>
      </c>
      <c r="EI685" s="4"/>
      <c r="EJ685" s="8"/>
      <c r="EK685" s="4"/>
      <c r="EL685" s="8"/>
      <c r="EM685" s="7"/>
      <c r="EN685" s="7"/>
      <c r="EO685" s="2" t="s">
        <v>239</v>
      </c>
      <c r="EP685" s="2" t="s">
        <v>226</v>
      </c>
      <c r="EQ685" s="2" t="s">
        <v>1148</v>
      </c>
      <c r="ER685" s="2" t="s">
        <v>1565</v>
      </c>
      <c r="ES685" s="2" t="s">
        <v>241</v>
      </c>
      <c r="ET685" s="2" t="s">
        <v>229</v>
      </c>
      <c r="EU685" s="4"/>
      <c r="EV685" s="8"/>
      <c r="EW685" s="4">
        <v>1</v>
      </c>
      <c r="EX685" s="8">
        <v>32.55</v>
      </c>
      <c r="EY685" s="7">
        <v>-1</v>
      </c>
      <c r="EZ685" s="7">
        <v>-1</v>
      </c>
      <c r="FA685" s="2" t="s">
        <v>239</v>
      </c>
      <c r="FB685" s="2" t="s">
        <v>226</v>
      </c>
      <c r="FC685" s="2" t="s">
        <v>1148</v>
      </c>
      <c r="FD685" s="2" t="s">
        <v>1635</v>
      </c>
      <c r="FE685" s="2" t="s">
        <v>241</v>
      </c>
      <c r="FF685" s="2" t="s">
        <v>229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226</v>
      </c>
      <c r="FO685" s="2" t="s">
        <v>1148</v>
      </c>
      <c r="FP685" s="2" t="s">
        <v>1172</v>
      </c>
      <c r="FQ685" s="2" t="s">
        <v>241</v>
      </c>
      <c r="FR685" s="2" t="s">
        <v>229</v>
      </c>
      <c r="FS685" s="4"/>
      <c r="FT685" s="8"/>
      <c r="FU685" s="4"/>
      <c r="FV685" s="8"/>
      <c r="FW685" s="7"/>
      <c r="FX685" s="7"/>
      <c r="FY685" s="2" t="s">
        <v>239</v>
      </c>
      <c r="FZ685" s="2" t="s">
        <v>226</v>
      </c>
      <c r="GA685" s="2" t="s">
        <v>327</v>
      </c>
      <c r="GB685" s="2" t="s">
        <v>229</v>
      </c>
      <c r="GC685" s="2" t="s">
        <v>241</v>
      </c>
      <c r="GD685" s="2" t="s">
        <v>229</v>
      </c>
      <c r="GE685" s="4">
        <v>2</v>
      </c>
      <c r="GF685" s="8">
        <v>70.42</v>
      </c>
      <c r="GG685" s="4"/>
      <c r="GH685" s="8"/>
      <c r="GI685" s="7"/>
      <c r="GJ685" s="7"/>
      <c r="GK685" s="2" t="s">
        <v>239</v>
      </c>
      <c r="GL685" s="2" t="s">
        <v>226</v>
      </c>
      <c r="GM685" s="2" t="s">
        <v>1148</v>
      </c>
      <c r="GN685" s="2" t="s">
        <v>1190</v>
      </c>
      <c r="GO685" s="2" t="s">
        <v>241</v>
      </c>
      <c r="GP685" s="2" t="s">
        <v>229</v>
      </c>
      <c r="GQ685" s="4"/>
      <c r="GR685" s="8"/>
      <c r="GS685" s="4"/>
      <c r="GT685" s="8"/>
      <c r="GU685" s="7"/>
      <c r="GV685" s="7"/>
      <c r="GW685" s="2" t="s">
        <v>239</v>
      </c>
      <c r="GX685" s="2" t="s">
        <v>226</v>
      </c>
      <c r="GY685" s="2" t="s">
        <v>743</v>
      </c>
      <c r="GZ685" s="2" t="s">
        <v>1684</v>
      </c>
      <c r="HA685" s="2" t="s">
        <v>241</v>
      </c>
      <c r="HB685" s="2" t="s">
        <v>229</v>
      </c>
      <c r="HC685" s="4"/>
      <c r="HD685" s="8"/>
      <c r="HE685" s="4"/>
      <c r="HF685" s="8"/>
      <c r="HG685" s="7"/>
      <c r="HH685" s="7"/>
      <c r="HI685" s="2" t="s">
        <v>239</v>
      </c>
      <c r="HJ685" s="2" t="s">
        <v>275</v>
      </c>
      <c r="HK685" s="2" t="s">
        <v>1148</v>
      </c>
      <c r="HL685" s="2" t="s">
        <v>1561</v>
      </c>
      <c r="HM685" s="2" t="s">
        <v>241</v>
      </c>
      <c r="HN685" s="2" t="s">
        <v>263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226</v>
      </c>
      <c r="HW685" s="2" t="s">
        <v>712</v>
      </c>
      <c r="HX685" s="2" t="s">
        <v>3009</v>
      </c>
      <c r="HY685" s="2" t="s">
        <v>241</v>
      </c>
      <c r="HZ685" s="2" t="s">
        <v>229</v>
      </c>
      <c r="IA685" s="4"/>
      <c r="IB685" s="8"/>
      <c r="IC685" s="4"/>
      <c r="ID685" s="8"/>
      <c r="IE685" s="7"/>
      <c r="IF685" s="7"/>
      <c r="IG685" s="2" t="s">
        <v>239</v>
      </c>
      <c r="IH685" s="2" t="s">
        <v>226</v>
      </c>
      <c r="II685" s="2" t="s">
        <v>952</v>
      </c>
      <c r="IJ685" s="2" t="s">
        <v>1726</v>
      </c>
      <c r="IK685" s="2" t="s">
        <v>241</v>
      </c>
      <c r="IL685" s="2" t="s">
        <v>229</v>
      </c>
      <c r="IM685" s="4"/>
      <c r="IN685" s="8"/>
      <c r="IO685" s="4"/>
      <c r="IP685" s="8"/>
      <c r="IQ685" s="7"/>
      <c r="IR685" s="7"/>
      <c r="IS685" s="2" t="s">
        <v>272</v>
      </c>
      <c r="IT685" s="2" t="s">
        <v>226</v>
      </c>
      <c r="IU685" s="2" t="s">
        <v>229</v>
      </c>
      <c r="IV685" s="2" t="s">
        <v>229</v>
      </c>
      <c r="IW685" s="2" t="s">
        <v>241</v>
      </c>
      <c r="IX685" s="2" t="s">
        <v>229</v>
      </c>
      <c r="IY685" s="4"/>
      <c r="IZ685" s="8"/>
      <c r="JA685" s="4"/>
      <c r="JB685" s="8"/>
      <c r="JC685" s="7"/>
      <c r="JD685" s="7"/>
      <c r="JE685" s="2" t="s">
        <v>239</v>
      </c>
      <c r="JF685" s="2" t="s">
        <v>226</v>
      </c>
      <c r="JG685" s="2" t="s">
        <v>268</v>
      </c>
      <c r="JH685" s="2" t="s">
        <v>628</v>
      </c>
      <c r="JI685" s="2" t="s">
        <v>241</v>
      </c>
      <c r="JJ685" s="2" t="s">
        <v>229</v>
      </c>
      <c r="JK685" s="4"/>
      <c r="JL685" s="8"/>
      <c r="JM685" s="4"/>
      <c r="JN685" s="8"/>
      <c r="JO685" s="7"/>
      <c r="JP685" s="7"/>
      <c r="JQ685" s="2" t="s">
        <v>229</v>
      </c>
      <c r="JR685" s="2" t="s">
        <v>229</v>
      </c>
      <c r="JS685" s="2" t="s">
        <v>229</v>
      </c>
      <c r="JT685" s="2" t="s">
        <v>229</v>
      </c>
      <c r="JU685" s="2" t="s">
        <v>229</v>
      </c>
      <c r="JV685" s="2" t="s">
        <v>229</v>
      </c>
      <c r="JW685" s="4"/>
      <c r="JX685" s="8"/>
      <c r="JY685" s="4"/>
      <c r="JZ685" s="8"/>
      <c r="KA685" s="7"/>
      <c r="KB685" s="7"/>
      <c r="KC685" s="2" t="s">
        <v>272</v>
      </c>
      <c r="KD685" s="2" t="s">
        <v>226</v>
      </c>
      <c r="KE685" s="2" t="s">
        <v>229</v>
      </c>
      <c r="KF685" s="2" t="s">
        <v>229</v>
      </c>
      <c r="KG685" s="2" t="s">
        <v>241</v>
      </c>
      <c r="KH685" s="2" t="s">
        <v>229</v>
      </c>
      <c r="KI685" s="4"/>
      <c r="KJ685" s="8"/>
      <c r="KK685" s="4"/>
      <c r="KL685" s="8"/>
      <c r="KM685" s="7"/>
      <c r="KN685" s="7"/>
      <c r="KO685" s="2" t="s">
        <v>272</v>
      </c>
      <c r="KP685" s="2" t="s">
        <v>226</v>
      </c>
      <c r="KQ685" s="2" t="s">
        <v>229</v>
      </c>
      <c r="KR685" s="2" t="s">
        <v>229</v>
      </c>
      <c r="KS685" s="2" t="s">
        <v>241</v>
      </c>
      <c r="KT685" s="2" t="s">
        <v>229</v>
      </c>
      <c r="KU685" s="4"/>
      <c r="KV685" s="8"/>
      <c r="KW685" s="4"/>
      <c r="KX685" s="8"/>
      <c r="KY685" s="7"/>
      <c r="KZ685" s="7"/>
      <c r="LA685" s="2" t="s">
        <v>272</v>
      </c>
      <c r="LB685" s="2" t="s">
        <v>226</v>
      </c>
      <c r="LC685" s="2" t="s">
        <v>1598</v>
      </c>
      <c r="LD685" s="2" t="s">
        <v>229</v>
      </c>
      <c r="LE685" s="2" t="s">
        <v>241</v>
      </c>
      <c r="LF685" s="2" t="s">
        <v>229</v>
      </c>
      <c r="LG685" s="4"/>
      <c r="LH685" s="8"/>
      <c r="LI685" s="4"/>
      <c r="LJ685" s="8"/>
      <c r="LK685" s="7"/>
      <c r="LL685" s="7"/>
      <c r="LM685" s="2" t="s">
        <v>229</v>
      </c>
      <c r="LN685" s="2" t="s">
        <v>229</v>
      </c>
      <c r="LO685" s="2" t="s">
        <v>229</v>
      </c>
      <c r="LP685" s="2" t="s">
        <v>229</v>
      </c>
      <c r="LQ685" s="2" t="s">
        <v>229</v>
      </c>
      <c r="LR685" s="2" t="s">
        <v>229</v>
      </c>
      <c r="LS685" s="4"/>
      <c r="LT685" s="8"/>
      <c r="LU685" s="4"/>
      <c r="LV685" s="8"/>
      <c r="LW685" s="7"/>
      <c r="LX685" s="7"/>
      <c r="LY685" s="2" t="s">
        <v>239</v>
      </c>
      <c r="LZ685" s="2" t="s">
        <v>275</v>
      </c>
      <c r="MA685" s="2" t="s">
        <v>1204</v>
      </c>
      <c r="MB685" s="2" t="s">
        <v>759</v>
      </c>
      <c r="MC685" s="2" t="s">
        <v>241</v>
      </c>
      <c r="MD685" s="2" t="s">
        <v>229</v>
      </c>
      <c r="ME685" s="4"/>
      <c r="MF685" s="8"/>
      <c r="MG685" s="4"/>
      <c r="MH685" s="8"/>
      <c r="MI685" s="7"/>
      <c r="MJ685" s="7"/>
      <c r="MK685" s="2" t="s">
        <v>278</v>
      </c>
      <c r="ML685" s="2" t="s">
        <v>226</v>
      </c>
      <c r="MM685" s="2" t="s">
        <v>229</v>
      </c>
      <c r="MN685" s="2" t="s">
        <v>229</v>
      </c>
      <c r="MO685" s="2" t="s">
        <v>241</v>
      </c>
      <c r="MP685" s="2" t="s">
        <v>229</v>
      </c>
      <c r="MQ685" s="4"/>
      <c r="MR685" s="8"/>
      <c r="MS685" s="4"/>
      <c r="MT685" s="8"/>
      <c r="MU685" s="7"/>
      <c r="MV685" s="7"/>
      <c r="MW685" s="2" t="s">
        <v>239</v>
      </c>
      <c r="MX685" s="2" t="s">
        <v>226</v>
      </c>
      <c r="MY685" s="2" t="s">
        <v>866</v>
      </c>
      <c r="MZ685" s="2" t="s">
        <v>4585</v>
      </c>
      <c r="NA685" s="2" t="s">
        <v>241</v>
      </c>
      <c r="NB685" s="2" t="s">
        <v>229</v>
      </c>
      <c r="NC685" s="4"/>
      <c r="ND685" s="8"/>
      <c r="NE685" s="4"/>
      <c r="NF685" s="8"/>
      <c r="NG685" s="7"/>
      <c r="NH685" s="7"/>
      <c r="NI685" s="2" t="s">
        <v>239</v>
      </c>
      <c r="NJ685" s="2" t="s">
        <v>260</v>
      </c>
      <c r="NK685" s="2" t="s">
        <v>1165</v>
      </c>
      <c r="NL685" s="2" t="s">
        <v>1156</v>
      </c>
      <c r="NM685" s="2" t="s">
        <v>241</v>
      </c>
      <c r="NN685" s="2" t="s">
        <v>229</v>
      </c>
      <c r="NO685" s="4"/>
      <c r="NP685" s="8"/>
      <c r="NQ685" s="4"/>
      <c r="NR685" s="8"/>
      <c r="NS685" s="7"/>
      <c r="NT685" s="7"/>
      <c r="NU685" s="2" t="s">
        <v>266</v>
      </c>
      <c r="NV685" s="2" t="s">
        <v>226</v>
      </c>
      <c r="NW685" s="2" t="s">
        <v>229</v>
      </c>
      <c r="NX685" s="2" t="s">
        <v>229</v>
      </c>
      <c r="NY685" s="2" t="s">
        <v>241</v>
      </c>
      <c r="NZ685" s="2" t="s">
        <v>229</v>
      </c>
      <c r="OA685" s="4"/>
      <c r="OB685" s="8"/>
      <c r="OC685" s="4"/>
      <c r="OD685" s="8"/>
      <c r="OE685" s="7"/>
      <c r="OF685" s="7"/>
      <c r="OG685" s="2" t="s">
        <v>266</v>
      </c>
      <c r="OH685" s="2" t="s">
        <v>226</v>
      </c>
      <c r="OI685" s="2" t="s">
        <v>229</v>
      </c>
      <c r="OJ685" s="2" t="s">
        <v>229</v>
      </c>
      <c r="OK685" s="2" t="s">
        <v>241</v>
      </c>
      <c r="OL685" s="2" t="s">
        <v>229</v>
      </c>
      <c r="OM685" s="4"/>
      <c r="ON685" s="8"/>
      <c r="OO685" s="4"/>
      <c r="OP685" s="8"/>
      <c r="OQ685" s="7"/>
      <c r="OR685" s="7"/>
      <c r="OS685" s="2" t="s">
        <v>229</v>
      </c>
      <c r="OT685" s="2" t="s">
        <v>229</v>
      </c>
      <c r="OU685" s="2" t="s">
        <v>229</v>
      </c>
      <c r="OV685" s="2" t="s">
        <v>229</v>
      </c>
      <c r="OW685" s="2" t="s">
        <v>229</v>
      </c>
      <c r="OX685" s="2" t="s">
        <v>229</v>
      </c>
      <c r="OY685" s="4"/>
      <c r="OZ685" s="8"/>
      <c r="PA685" s="4"/>
      <c r="PB685" s="8"/>
      <c r="PC685" s="7"/>
      <c r="PD685" s="7"/>
      <c r="PE685" s="2" t="s">
        <v>229</v>
      </c>
      <c r="PF685" s="2" t="s">
        <v>229</v>
      </c>
      <c r="PG685" s="2" t="s">
        <v>229</v>
      </c>
      <c r="PH685" s="2" t="s">
        <v>229</v>
      </c>
      <c r="PI685" s="2" t="s">
        <v>229</v>
      </c>
      <c r="PJ685" s="2" t="s">
        <v>229</v>
      </c>
      <c r="PK685" s="4"/>
      <c r="PL685" s="8"/>
      <c r="PM685" s="4"/>
      <c r="PN685" s="8"/>
      <c r="PO685" s="7"/>
      <c r="PP685" s="7"/>
      <c r="PQ685" s="2" t="s">
        <v>266</v>
      </c>
      <c r="PR685" s="2" t="s">
        <v>275</v>
      </c>
      <c r="PS685" s="2" t="s">
        <v>229</v>
      </c>
      <c r="PT685" s="2" t="s">
        <v>229</v>
      </c>
      <c r="PU685" s="2" t="s">
        <v>241</v>
      </c>
      <c r="PV685" s="2" t="s">
        <v>229</v>
      </c>
      <c r="PW685" s="4"/>
      <c r="PX685" s="8"/>
      <c r="PY685" s="4"/>
      <c r="PZ685" s="8"/>
      <c r="QA685" s="7"/>
      <c r="QB685" s="7"/>
      <c r="QC685" s="2" t="s">
        <v>281</v>
      </c>
      <c r="QD685" s="2" t="s">
        <v>226</v>
      </c>
      <c r="QE685" s="2" t="s">
        <v>229</v>
      </c>
      <c r="QF685" s="2" t="s">
        <v>229</v>
      </c>
      <c r="QG685" s="2" t="s">
        <v>241</v>
      </c>
      <c r="QH685" s="2" t="s">
        <v>229</v>
      </c>
      <c r="QI685" s="4"/>
      <c r="QJ685" s="8"/>
      <c r="QK685" s="4"/>
      <c r="QL685" s="8"/>
      <c r="QM685" s="7"/>
      <c r="QN685" s="7"/>
      <c r="QO685" s="2" t="s">
        <v>229</v>
      </c>
      <c r="QP685" s="2" t="s">
        <v>229</v>
      </c>
      <c r="QQ685" s="2" t="s">
        <v>229</v>
      </c>
      <c r="QR685" s="2" t="s">
        <v>229</v>
      </c>
      <c r="QS685" s="2" t="s">
        <v>229</v>
      </c>
      <c r="QT685" s="2" t="s">
        <v>229</v>
      </c>
      <c r="QU685" s="4"/>
      <c r="QV685" s="8"/>
      <c r="QW685" s="4"/>
      <c r="QX685" s="8"/>
      <c r="QY685" s="7"/>
      <c r="QZ685" s="7"/>
      <c r="RA685" s="2" t="s">
        <v>239</v>
      </c>
      <c r="RB685" s="2" t="s">
        <v>275</v>
      </c>
      <c r="RC685" s="2" t="s">
        <v>915</v>
      </c>
      <c r="RD685" s="2" t="s">
        <v>3009</v>
      </c>
      <c r="RE685" s="2" t="s">
        <v>241</v>
      </c>
      <c r="RF685" s="2" t="s">
        <v>229</v>
      </c>
      <c r="RG685" s="4"/>
      <c r="RH685" s="8"/>
      <c r="RI685" s="4"/>
      <c r="RJ685" s="8"/>
      <c r="RK685" s="7"/>
      <c r="RL685" s="7"/>
      <c r="RM685" s="2" t="s">
        <v>229</v>
      </c>
      <c r="RN685" s="2" t="s">
        <v>229</v>
      </c>
      <c r="RO685" s="2" t="s">
        <v>229</v>
      </c>
      <c r="RP685" s="2" t="s">
        <v>229</v>
      </c>
      <c r="RQ685" s="2" t="s">
        <v>229</v>
      </c>
      <c r="RR685" s="2" t="s">
        <v>229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275</v>
      </c>
      <c r="SA685" s="2" t="s">
        <v>282</v>
      </c>
      <c r="SB685" s="2" t="s">
        <v>730</v>
      </c>
      <c r="SC685" s="2" t="s">
        <v>241</v>
      </c>
      <c r="SD685" s="2" t="s">
        <v>229</v>
      </c>
      <c r="SE685" s="4">
        <v>149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</row>
    <row r="686">
      <c r="A686" s="2" t="s">
        <v>4586</v>
      </c>
      <c r="B686" s="2" t="s">
        <v>216</v>
      </c>
      <c r="C686" s="2" t="s">
        <v>4252</v>
      </c>
      <c r="D686" s="2" t="s">
        <v>3600</v>
      </c>
      <c r="E686" s="2" t="s">
        <v>3601</v>
      </c>
      <c r="F686" s="2" t="s">
        <v>4463</v>
      </c>
      <c r="G686" s="2" t="s">
        <v>4580</v>
      </c>
      <c r="H686" s="2" t="s">
        <v>3050</v>
      </c>
      <c r="I686" s="2" t="s">
        <v>4581</v>
      </c>
      <c r="J686" s="2" t="s">
        <v>285</v>
      </c>
      <c r="K686" s="2" t="s">
        <v>4582</v>
      </c>
      <c r="L686" s="3">
        <v>38.4</v>
      </c>
      <c r="M686" s="3">
        <v>40.32</v>
      </c>
      <c r="N686" s="3">
        <v>79.99</v>
      </c>
      <c r="O686" s="2" t="s">
        <v>981</v>
      </c>
      <c r="P686" s="2" t="s">
        <v>964</v>
      </c>
      <c r="Q686" s="2" t="s">
        <v>228</v>
      </c>
      <c r="R686" s="2" t="s">
        <v>229</v>
      </c>
      <c r="S686" s="2" t="s">
        <v>4583</v>
      </c>
      <c r="T686" s="2" t="s">
        <v>684</v>
      </c>
      <c r="U686" s="2" t="s">
        <v>286</v>
      </c>
      <c r="V686" s="2" t="s">
        <v>1910</v>
      </c>
      <c r="W686" s="2" t="s">
        <v>1009</v>
      </c>
      <c r="X686" s="2" t="s">
        <v>686</v>
      </c>
      <c r="Y686" s="2" t="s">
        <v>1144</v>
      </c>
      <c r="Z686" s="4"/>
      <c r="AA686" s="4">
        <f>=ROUNDDOWN({0},0)</f>
      </c>
      <c r="AB686" s="5">
        <v>3</v>
      </c>
      <c r="AC686" s="2" t="s">
        <v>229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/>
      <c r="AQ686" s="8"/>
      <c r="AR686" s="4">
        <v>4</v>
      </c>
      <c r="AS686" s="8">
        <v>155.11</v>
      </c>
      <c r="AT686" s="7">
        <v>-1</v>
      </c>
      <c r="AU686" s="7">
        <v>-1</v>
      </c>
      <c r="AV686" s="4" t="s">
        <v>229</v>
      </c>
      <c r="AW686" s="8" t="s">
        <v>229</v>
      </c>
      <c r="AX686" s="4" t="s">
        <v>229</v>
      </c>
      <c r="AY686" s="8" t="s">
        <v>229</v>
      </c>
      <c r="AZ686" s="7" t="s">
        <v>229</v>
      </c>
      <c r="BA686" s="7" t="s">
        <v>229</v>
      </c>
      <c r="BB686" s="7"/>
      <c r="BC686" s="4" t="s">
        <v>229</v>
      </c>
      <c r="BD686" s="8" t="s">
        <v>229</v>
      </c>
      <c r="BE686" s="4" t="s">
        <v>229</v>
      </c>
      <c r="BF686" s="8" t="s">
        <v>229</v>
      </c>
      <c r="BG686" s="7" t="s">
        <v>229</v>
      </c>
      <c r="BH686" s="7" t="s">
        <v>229</v>
      </c>
      <c r="BI686" s="7" t="s">
        <v>229</v>
      </c>
      <c r="BJ686" s="4"/>
      <c r="BK686" s="8"/>
      <c r="BL686" s="2" t="s">
        <v>4381</v>
      </c>
      <c r="BM686" s="7"/>
      <c r="BN686" s="7"/>
      <c r="BO686" s="4"/>
      <c r="BP686" s="8"/>
      <c r="BQ686" s="4"/>
      <c r="BR686" s="8"/>
      <c r="BS686" s="7"/>
      <c r="BT686" s="7"/>
      <c r="BU686" s="2" t="s">
        <v>239</v>
      </c>
      <c r="BV686" s="2" t="s">
        <v>275</v>
      </c>
      <c r="BW686" s="2" t="s">
        <v>229</v>
      </c>
      <c r="BX686" s="2" t="s">
        <v>1147</v>
      </c>
      <c r="BY686" s="2" t="s">
        <v>241</v>
      </c>
      <c r="BZ686" s="2" t="s">
        <v>229</v>
      </c>
      <c r="CA686" s="4"/>
      <c r="CB686" s="8"/>
      <c r="CC686" s="4">
        <v>1</v>
      </c>
      <c r="CD686" s="8">
        <v>40.24</v>
      </c>
      <c r="CE686" s="7">
        <v>-1</v>
      </c>
      <c r="CF686" s="7">
        <v>-1</v>
      </c>
      <c r="CG686" s="2" t="s">
        <v>239</v>
      </c>
      <c r="CH686" s="2" t="s">
        <v>275</v>
      </c>
      <c r="CI686" s="2" t="s">
        <v>1557</v>
      </c>
      <c r="CJ686" s="2" t="s">
        <v>1558</v>
      </c>
      <c r="CK686" s="2" t="s">
        <v>241</v>
      </c>
      <c r="CL686" s="2" t="s">
        <v>229</v>
      </c>
      <c r="CM686" s="4"/>
      <c r="CN686" s="8"/>
      <c r="CO686" s="4"/>
      <c r="CP686" s="8"/>
      <c r="CQ686" s="7"/>
      <c r="CR686" s="7"/>
      <c r="CS686" s="2" t="s">
        <v>239</v>
      </c>
      <c r="CT686" s="2" t="s">
        <v>275</v>
      </c>
      <c r="CU686" s="2" t="s">
        <v>1148</v>
      </c>
      <c r="CV686" s="2" t="s">
        <v>1151</v>
      </c>
      <c r="CW686" s="2" t="s">
        <v>241</v>
      </c>
      <c r="CX686" s="2" t="s">
        <v>229</v>
      </c>
      <c r="CY686" s="4"/>
      <c r="CZ686" s="8"/>
      <c r="DA686" s="4">
        <v>2</v>
      </c>
      <c r="DB686" s="8">
        <v>75.74</v>
      </c>
      <c r="DC686" s="7">
        <v>-1</v>
      </c>
      <c r="DD686" s="7">
        <v>-1</v>
      </c>
      <c r="DE686" s="2" t="s">
        <v>239</v>
      </c>
      <c r="DF686" s="2" t="s">
        <v>275</v>
      </c>
      <c r="DG686" s="2" t="s">
        <v>1148</v>
      </c>
      <c r="DH686" s="2" t="s">
        <v>1173</v>
      </c>
      <c r="DI686" s="2" t="s">
        <v>263</v>
      </c>
      <c r="DJ686" s="2" t="s">
        <v>229</v>
      </c>
      <c r="DK686" s="4"/>
      <c r="DL686" s="8"/>
      <c r="DM686" s="4"/>
      <c r="DN686" s="8"/>
      <c r="DO686" s="7"/>
      <c r="DP686" s="7"/>
      <c r="DQ686" s="2" t="s">
        <v>239</v>
      </c>
      <c r="DR686" s="2" t="s">
        <v>275</v>
      </c>
      <c r="DS686" s="2" t="s">
        <v>1148</v>
      </c>
      <c r="DT686" s="2" t="s">
        <v>4455</v>
      </c>
      <c r="DU686" s="2" t="s">
        <v>241</v>
      </c>
      <c r="DV686" s="2" t="s">
        <v>229</v>
      </c>
      <c r="DW686" s="4"/>
      <c r="DX686" s="8"/>
      <c r="DY686" s="4"/>
      <c r="DZ686" s="8"/>
      <c r="EA686" s="7"/>
      <c r="EB686" s="7"/>
      <c r="EC686" s="2" t="s">
        <v>239</v>
      </c>
      <c r="ED686" s="2" t="s">
        <v>275</v>
      </c>
      <c r="EE686" s="2" t="s">
        <v>699</v>
      </c>
      <c r="EF686" s="2" t="s">
        <v>1866</v>
      </c>
      <c r="EG686" s="2" t="s">
        <v>241</v>
      </c>
      <c r="EH686" s="2" t="s">
        <v>229</v>
      </c>
      <c r="EI686" s="4"/>
      <c r="EJ686" s="8"/>
      <c r="EK686" s="4">
        <v>1</v>
      </c>
      <c r="EL686" s="8">
        <v>39.13</v>
      </c>
      <c r="EM686" s="7">
        <v>-1</v>
      </c>
      <c r="EN686" s="7">
        <v>-1</v>
      </c>
      <c r="EO686" s="2" t="s">
        <v>239</v>
      </c>
      <c r="EP686" s="2" t="s">
        <v>275</v>
      </c>
      <c r="EQ686" s="2" t="s">
        <v>1148</v>
      </c>
      <c r="ER686" s="2" t="s">
        <v>4587</v>
      </c>
      <c r="ES686" s="2" t="s">
        <v>241</v>
      </c>
      <c r="ET686" s="2" t="s">
        <v>229</v>
      </c>
      <c r="EU686" s="4"/>
      <c r="EV686" s="8"/>
      <c r="EW686" s="4"/>
      <c r="EX686" s="8"/>
      <c r="EY686" s="7"/>
      <c r="EZ686" s="7"/>
      <c r="FA686" s="2" t="s">
        <v>239</v>
      </c>
      <c r="FB686" s="2" t="s">
        <v>275</v>
      </c>
      <c r="FC686" s="2" t="s">
        <v>1148</v>
      </c>
      <c r="FD686" s="2" t="s">
        <v>1156</v>
      </c>
      <c r="FE686" s="2" t="s">
        <v>241</v>
      </c>
      <c r="FF686" s="2" t="s">
        <v>229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275</v>
      </c>
      <c r="FO686" s="2" t="s">
        <v>1148</v>
      </c>
      <c r="FP686" s="2" t="s">
        <v>1205</v>
      </c>
      <c r="FQ686" s="2" t="s">
        <v>241</v>
      </c>
      <c r="FR686" s="2" t="s">
        <v>229</v>
      </c>
      <c r="FS686" s="4"/>
      <c r="FT686" s="8"/>
      <c r="FU686" s="4"/>
      <c r="FV686" s="8"/>
      <c r="FW686" s="7"/>
      <c r="FX686" s="7"/>
      <c r="FY686" s="2" t="s">
        <v>239</v>
      </c>
      <c r="FZ686" s="2" t="s">
        <v>275</v>
      </c>
      <c r="GA686" s="2" t="s">
        <v>327</v>
      </c>
      <c r="GB686" s="2" t="s">
        <v>229</v>
      </c>
      <c r="GC686" s="2" t="s">
        <v>241</v>
      </c>
      <c r="GD686" s="2" t="s">
        <v>229</v>
      </c>
      <c r="GE686" s="4"/>
      <c r="GF686" s="8"/>
      <c r="GG686" s="4"/>
      <c r="GH686" s="8"/>
      <c r="GI686" s="7"/>
      <c r="GJ686" s="7"/>
      <c r="GK686" s="2" t="s">
        <v>714</v>
      </c>
      <c r="GL686" s="2" t="s">
        <v>275</v>
      </c>
      <c r="GM686" s="2" t="s">
        <v>1148</v>
      </c>
      <c r="GN686" s="2" t="s">
        <v>4481</v>
      </c>
      <c r="GO686" s="2" t="s">
        <v>241</v>
      </c>
      <c r="GP686" s="2" t="s">
        <v>229</v>
      </c>
      <c r="GQ686" s="4"/>
      <c r="GR686" s="8"/>
      <c r="GS686" s="4"/>
      <c r="GT686" s="8"/>
      <c r="GU686" s="7"/>
      <c r="GV686" s="7"/>
      <c r="GW686" s="2" t="s">
        <v>239</v>
      </c>
      <c r="GX686" s="2" t="s">
        <v>275</v>
      </c>
      <c r="GY686" s="2" t="s">
        <v>743</v>
      </c>
      <c r="GZ686" s="2" t="s">
        <v>897</v>
      </c>
      <c r="HA686" s="2" t="s">
        <v>241</v>
      </c>
      <c r="HB686" s="2" t="s">
        <v>229</v>
      </c>
      <c r="HC686" s="4"/>
      <c r="HD686" s="8"/>
      <c r="HE686" s="4"/>
      <c r="HF686" s="8"/>
      <c r="HG686" s="7"/>
      <c r="HH686" s="7"/>
      <c r="HI686" s="2" t="s">
        <v>239</v>
      </c>
      <c r="HJ686" s="2" t="s">
        <v>275</v>
      </c>
      <c r="HK686" s="2" t="s">
        <v>1148</v>
      </c>
      <c r="HL686" s="2" t="s">
        <v>4588</v>
      </c>
      <c r="HM686" s="2" t="s">
        <v>241</v>
      </c>
      <c r="HN686" s="2" t="s">
        <v>263</v>
      </c>
      <c r="HO686" s="4"/>
      <c r="HP686" s="8"/>
      <c r="HQ686" s="4"/>
      <c r="HR686" s="8"/>
      <c r="HS686" s="7"/>
      <c r="HT686" s="7"/>
      <c r="HU686" s="2" t="s">
        <v>239</v>
      </c>
      <c r="HV686" s="2" t="s">
        <v>275</v>
      </c>
      <c r="HW686" s="2" t="s">
        <v>712</v>
      </c>
      <c r="HX686" s="2" t="s">
        <v>1223</v>
      </c>
      <c r="HY686" s="2" t="s">
        <v>241</v>
      </c>
      <c r="HZ686" s="2" t="s">
        <v>229</v>
      </c>
      <c r="IA686" s="4"/>
      <c r="IB686" s="8"/>
      <c r="IC686" s="4"/>
      <c r="ID686" s="8"/>
      <c r="IE686" s="7"/>
      <c r="IF686" s="7"/>
      <c r="IG686" s="2" t="s">
        <v>239</v>
      </c>
      <c r="IH686" s="2" t="s">
        <v>275</v>
      </c>
      <c r="II686" s="2" t="s">
        <v>952</v>
      </c>
      <c r="IJ686" s="2" t="s">
        <v>536</v>
      </c>
      <c r="IK686" s="2" t="s">
        <v>241</v>
      </c>
      <c r="IL686" s="2" t="s">
        <v>229</v>
      </c>
      <c r="IM686" s="4"/>
      <c r="IN686" s="8"/>
      <c r="IO686" s="4"/>
      <c r="IP686" s="8"/>
      <c r="IQ686" s="7"/>
      <c r="IR686" s="7"/>
      <c r="IS686" s="2" t="s">
        <v>272</v>
      </c>
      <c r="IT686" s="2" t="s">
        <v>275</v>
      </c>
      <c r="IU686" s="2" t="s">
        <v>229</v>
      </c>
      <c r="IV686" s="2" t="s">
        <v>229</v>
      </c>
      <c r="IW686" s="2" t="s">
        <v>241</v>
      </c>
      <c r="IX686" s="2" t="s">
        <v>229</v>
      </c>
      <c r="IY686" s="4"/>
      <c r="IZ686" s="8"/>
      <c r="JA686" s="4"/>
      <c r="JB686" s="8"/>
      <c r="JC686" s="7"/>
      <c r="JD686" s="7"/>
      <c r="JE686" s="2" t="s">
        <v>239</v>
      </c>
      <c r="JF686" s="2" t="s">
        <v>275</v>
      </c>
      <c r="JG686" s="2" t="s">
        <v>268</v>
      </c>
      <c r="JH686" s="2" t="s">
        <v>2819</v>
      </c>
      <c r="JI686" s="2" t="s">
        <v>241</v>
      </c>
      <c r="JJ686" s="2" t="s">
        <v>229</v>
      </c>
      <c r="JK686" s="4"/>
      <c r="JL686" s="8"/>
      <c r="JM686" s="4"/>
      <c r="JN686" s="8"/>
      <c r="JO686" s="7"/>
      <c r="JP686" s="7"/>
      <c r="JQ686" s="2" t="s">
        <v>229</v>
      </c>
      <c r="JR686" s="2" t="s">
        <v>229</v>
      </c>
      <c r="JS686" s="2" t="s">
        <v>229</v>
      </c>
      <c r="JT686" s="2" t="s">
        <v>229</v>
      </c>
      <c r="JU686" s="2" t="s">
        <v>229</v>
      </c>
      <c r="JV686" s="2" t="s">
        <v>229</v>
      </c>
      <c r="JW686" s="4"/>
      <c r="JX686" s="8"/>
      <c r="JY686" s="4"/>
      <c r="JZ686" s="8"/>
      <c r="KA686" s="7"/>
      <c r="KB686" s="7"/>
      <c r="KC686" s="2" t="s">
        <v>272</v>
      </c>
      <c r="KD686" s="2" t="s">
        <v>275</v>
      </c>
      <c r="KE686" s="2" t="s">
        <v>229</v>
      </c>
      <c r="KF686" s="2" t="s">
        <v>229</v>
      </c>
      <c r="KG686" s="2" t="s">
        <v>241</v>
      </c>
      <c r="KH686" s="2" t="s">
        <v>229</v>
      </c>
      <c r="KI686" s="4"/>
      <c r="KJ686" s="8"/>
      <c r="KK686" s="4"/>
      <c r="KL686" s="8"/>
      <c r="KM686" s="7"/>
      <c r="KN686" s="7"/>
      <c r="KO686" s="2" t="s">
        <v>272</v>
      </c>
      <c r="KP686" s="2" t="s">
        <v>275</v>
      </c>
      <c r="KQ686" s="2" t="s">
        <v>229</v>
      </c>
      <c r="KR686" s="2" t="s">
        <v>229</v>
      </c>
      <c r="KS686" s="2" t="s">
        <v>241</v>
      </c>
      <c r="KT686" s="2" t="s">
        <v>229</v>
      </c>
      <c r="KU686" s="4"/>
      <c r="KV686" s="8"/>
      <c r="KW686" s="4"/>
      <c r="KX686" s="8"/>
      <c r="KY686" s="7"/>
      <c r="KZ686" s="7"/>
      <c r="LA686" s="2" t="s">
        <v>272</v>
      </c>
      <c r="LB686" s="2" t="s">
        <v>275</v>
      </c>
      <c r="LC686" s="2" t="s">
        <v>1598</v>
      </c>
      <c r="LD686" s="2" t="s">
        <v>229</v>
      </c>
      <c r="LE686" s="2" t="s">
        <v>241</v>
      </c>
      <c r="LF686" s="2" t="s">
        <v>229</v>
      </c>
      <c r="LG686" s="4"/>
      <c r="LH686" s="8"/>
      <c r="LI686" s="4"/>
      <c r="LJ686" s="8"/>
      <c r="LK686" s="7"/>
      <c r="LL686" s="7"/>
      <c r="LM686" s="2" t="s">
        <v>229</v>
      </c>
      <c r="LN686" s="2" t="s">
        <v>229</v>
      </c>
      <c r="LO686" s="2" t="s">
        <v>229</v>
      </c>
      <c r="LP686" s="2" t="s">
        <v>229</v>
      </c>
      <c r="LQ686" s="2" t="s">
        <v>229</v>
      </c>
      <c r="LR686" s="2" t="s">
        <v>229</v>
      </c>
      <c r="LS686" s="4"/>
      <c r="LT686" s="8"/>
      <c r="LU686" s="4"/>
      <c r="LV686" s="8"/>
      <c r="LW686" s="7"/>
      <c r="LX686" s="7"/>
      <c r="LY686" s="2" t="s">
        <v>239</v>
      </c>
      <c r="LZ686" s="2" t="s">
        <v>275</v>
      </c>
      <c r="MA686" s="2" t="s">
        <v>2955</v>
      </c>
      <c r="MB686" s="2" t="s">
        <v>778</v>
      </c>
      <c r="MC686" s="2" t="s">
        <v>241</v>
      </c>
      <c r="MD686" s="2" t="s">
        <v>229</v>
      </c>
      <c r="ME686" s="4"/>
      <c r="MF686" s="8"/>
      <c r="MG686" s="4"/>
      <c r="MH686" s="8"/>
      <c r="MI686" s="7"/>
      <c r="MJ686" s="7"/>
      <c r="MK686" s="2" t="s">
        <v>278</v>
      </c>
      <c r="ML686" s="2" t="s">
        <v>275</v>
      </c>
      <c r="MM686" s="2" t="s">
        <v>229</v>
      </c>
      <c r="MN686" s="2" t="s">
        <v>229</v>
      </c>
      <c r="MO686" s="2" t="s">
        <v>241</v>
      </c>
      <c r="MP686" s="2" t="s">
        <v>229</v>
      </c>
      <c r="MQ686" s="4"/>
      <c r="MR686" s="8"/>
      <c r="MS686" s="4"/>
      <c r="MT686" s="8"/>
      <c r="MU686" s="7"/>
      <c r="MV686" s="7"/>
      <c r="MW686" s="2" t="s">
        <v>239</v>
      </c>
      <c r="MX686" s="2" t="s">
        <v>275</v>
      </c>
      <c r="MY686" s="2" t="s">
        <v>866</v>
      </c>
      <c r="MZ686" s="2" t="s">
        <v>229</v>
      </c>
      <c r="NA686" s="2" t="s">
        <v>241</v>
      </c>
      <c r="NB686" s="2" t="s">
        <v>229</v>
      </c>
      <c r="NC686" s="4"/>
      <c r="ND686" s="8"/>
      <c r="NE686" s="4"/>
      <c r="NF686" s="8"/>
      <c r="NG686" s="7"/>
      <c r="NH686" s="7"/>
      <c r="NI686" s="2" t="s">
        <v>239</v>
      </c>
      <c r="NJ686" s="2" t="s">
        <v>275</v>
      </c>
      <c r="NK686" s="2" t="s">
        <v>1165</v>
      </c>
      <c r="NL686" s="2" t="s">
        <v>1151</v>
      </c>
      <c r="NM686" s="2" t="s">
        <v>241</v>
      </c>
      <c r="NN686" s="2" t="s">
        <v>229</v>
      </c>
      <c r="NO686" s="4"/>
      <c r="NP686" s="8"/>
      <c r="NQ686" s="4"/>
      <c r="NR686" s="8"/>
      <c r="NS686" s="7"/>
      <c r="NT686" s="7"/>
      <c r="NU686" s="2" t="s">
        <v>266</v>
      </c>
      <c r="NV686" s="2" t="s">
        <v>275</v>
      </c>
      <c r="NW686" s="2" t="s">
        <v>229</v>
      </c>
      <c r="NX686" s="2" t="s">
        <v>229</v>
      </c>
      <c r="NY686" s="2" t="s">
        <v>241</v>
      </c>
      <c r="NZ686" s="2" t="s">
        <v>229</v>
      </c>
      <c r="OA686" s="4"/>
      <c r="OB686" s="8"/>
      <c r="OC686" s="4"/>
      <c r="OD686" s="8"/>
      <c r="OE686" s="7"/>
      <c r="OF686" s="7"/>
      <c r="OG686" s="2" t="s">
        <v>266</v>
      </c>
      <c r="OH686" s="2" t="s">
        <v>275</v>
      </c>
      <c r="OI686" s="2" t="s">
        <v>229</v>
      </c>
      <c r="OJ686" s="2" t="s">
        <v>229</v>
      </c>
      <c r="OK686" s="2" t="s">
        <v>241</v>
      </c>
      <c r="OL686" s="2" t="s">
        <v>229</v>
      </c>
      <c r="OM686" s="4"/>
      <c r="ON686" s="8"/>
      <c r="OO686" s="4"/>
      <c r="OP686" s="8"/>
      <c r="OQ686" s="7"/>
      <c r="OR686" s="7"/>
      <c r="OS686" s="2" t="s">
        <v>229</v>
      </c>
      <c r="OT686" s="2" t="s">
        <v>229</v>
      </c>
      <c r="OU686" s="2" t="s">
        <v>229</v>
      </c>
      <c r="OV686" s="2" t="s">
        <v>229</v>
      </c>
      <c r="OW686" s="2" t="s">
        <v>229</v>
      </c>
      <c r="OX686" s="2" t="s">
        <v>229</v>
      </c>
      <c r="OY686" s="4"/>
      <c r="OZ686" s="8"/>
      <c r="PA686" s="4"/>
      <c r="PB686" s="8"/>
      <c r="PC686" s="7"/>
      <c r="PD686" s="7"/>
      <c r="PE686" s="2" t="s">
        <v>229</v>
      </c>
      <c r="PF686" s="2" t="s">
        <v>229</v>
      </c>
      <c r="PG686" s="2" t="s">
        <v>229</v>
      </c>
      <c r="PH686" s="2" t="s">
        <v>229</v>
      </c>
      <c r="PI686" s="2" t="s">
        <v>229</v>
      </c>
      <c r="PJ686" s="2" t="s">
        <v>229</v>
      </c>
      <c r="PK686" s="4"/>
      <c r="PL686" s="8"/>
      <c r="PM686" s="4"/>
      <c r="PN686" s="8"/>
      <c r="PO686" s="7"/>
      <c r="PP686" s="7"/>
      <c r="PQ686" s="2" t="s">
        <v>239</v>
      </c>
      <c r="PR686" s="2" t="s">
        <v>275</v>
      </c>
      <c r="PS686" s="2" t="s">
        <v>785</v>
      </c>
      <c r="PT686" s="2" t="s">
        <v>1627</v>
      </c>
      <c r="PU686" s="2" t="s">
        <v>241</v>
      </c>
      <c r="PV686" s="2" t="s">
        <v>229</v>
      </c>
      <c r="PW686" s="4"/>
      <c r="PX686" s="8"/>
      <c r="PY686" s="4"/>
      <c r="PZ686" s="8"/>
      <c r="QA686" s="7"/>
      <c r="QB686" s="7"/>
      <c r="QC686" s="2" t="s">
        <v>281</v>
      </c>
      <c r="QD686" s="2" t="s">
        <v>275</v>
      </c>
      <c r="QE686" s="2" t="s">
        <v>229</v>
      </c>
      <c r="QF686" s="2" t="s">
        <v>229</v>
      </c>
      <c r="QG686" s="2" t="s">
        <v>241</v>
      </c>
      <c r="QH686" s="2" t="s">
        <v>229</v>
      </c>
      <c r="QI686" s="4"/>
      <c r="QJ686" s="8"/>
      <c r="QK686" s="4"/>
      <c r="QL686" s="8"/>
      <c r="QM686" s="7"/>
      <c r="QN686" s="7"/>
      <c r="QO686" s="2" t="s">
        <v>229</v>
      </c>
      <c r="QP686" s="2" t="s">
        <v>229</v>
      </c>
      <c r="QQ686" s="2" t="s">
        <v>229</v>
      </c>
      <c r="QR686" s="2" t="s">
        <v>229</v>
      </c>
      <c r="QS686" s="2" t="s">
        <v>229</v>
      </c>
      <c r="QT686" s="2" t="s">
        <v>229</v>
      </c>
      <c r="QU686" s="4"/>
      <c r="QV686" s="8"/>
      <c r="QW686" s="4"/>
      <c r="QX686" s="8"/>
      <c r="QY686" s="7"/>
      <c r="QZ686" s="7"/>
      <c r="RA686" s="2" t="s">
        <v>239</v>
      </c>
      <c r="RB686" s="2" t="s">
        <v>275</v>
      </c>
      <c r="RC686" s="2" t="s">
        <v>728</v>
      </c>
      <c r="RD686" s="2" t="s">
        <v>752</v>
      </c>
      <c r="RE686" s="2" t="s">
        <v>241</v>
      </c>
      <c r="RF686" s="2" t="s">
        <v>229</v>
      </c>
      <c r="RG686" s="4"/>
      <c r="RH686" s="8"/>
      <c r="RI686" s="4"/>
      <c r="RJ686" s="8"/>
      <c r="RK686" s="7"/>
      <c r="RL686" s="7"/>
      <c r="RM686" s="2" t="s">
        <v>229</v>
      </c>
      <c r="RN686" s="2" t="s">
        <v>229</v>
      </c>
      <c r="RO686" s="2" t="s">
        <v>229</v>
      </c>
      <c r="RP686" s="2" t="s">
        <v>229</v>
      </c>
      <c r="RQ686" s="2" t="s">
        <v>229</v>
      </c>
      <c r="RR686" s="2" t="s">
        <v>229</v>
      </c>
      <c r="RS686" s="4"/>
      <c r="RT686" s="8"/>
      <c r="RU686" s="4"/>
      <c r="RV686" s="8"/>
      <c r="RW686" s="7"/>
      <c r="RX686" s="7"/>
      <c r="RY686" s="2" t="s">
        <v>239</v>
      </c>
      <c r="RZ686" s="2" t="s">
        <v>275</v>
      </c>
      <c r="SA686" s="2" t="s">
        <v>282</v>
      </c>
      <c r="SB686" s="2" t="s">
        <v>918</v>
      </c>
      <c r="SC686" s="2" t="s">
        <v>241</v>
      </c>
      <c r="SD686" s="2" t="s">
        <v>229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</row>
    <row r="687">
      <c r="A687" s="2" t="s">
        <v>4589</v>
      </c>
      <c r="B687" s="2" t="s">
        <v>216</v>
      </c>
      <c r="C687" s="2" t="s">
        <v>4252</v>
      </c>
      <c r="D687" s="2" t="s">
        <v>3600</v>
      </c>
      <c r="E687" s="2" t="s">
        <v>3601</v>
      </c>
      <c r="F687" s="2" t="s">
        <v>4463</v>
      </c>
      <c r="G687" s="2" t="s">
        <v>4580</v>
      </c>
      <c r="H687" s="2" t="s">
        <v>3050</v>
      </c>
      <c r="I687" s="2" t="s">
        <v>4581</v>
      </c>
      <c r="J687" s="2" t="s">
        <v>224</v>
      </c>
      <c r="K687" s="2" t="s">
        <v>4590</v>
      </c>
      <c r="L687" s="3">
        <v>33.6</v>
      </c>
      <c r="M687" s="3">
        <v>35.28</v>
      </c>
      <c r="N687" s="3">
        <v>69.99</v>
      </c>
      <c r="O687" s="2" t="s">
        <v>981</v>
      </c>
      <c r="P687" s="2" t="s">
        <v>964</v>
      </c>
      <c r="Q687" s="2" t="s">
        <v>228</v>
      </c>
      <c r="R687" s="2" t="s">
        <v>229</v>
      </c>
      <c r="S687" s="2" t="s">
        <v>4591</v>
      </c>
      <c r="T687" s="2" t="s">
        <v>684</v>
      </c>
      <c r="U687" s="2" t="s">
        <v>232</v>
      </c>
      <c r="V687" s="2" t="s">
        <v>1910</v>
      </c>
      <c r="W687" s="2" t="s">
        <v>1009</v>
      </c>
      <c r="X687" s="2" t="s">
        <v>686</v>
      </c>
      <c r="Y687" s="2" t="s">
        <v>797</v>
      </c>
      <c r="Z687" s="4"/>
      <c r="AA687" s="4">
        <f>=ROUNDDOWN({0},0)</f>
      </c>
      <c r="AB687" s="5">
        <v>10</v>
      </c>
      <c r="AC687" s="2" t="s">
        <v>229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/>
      <c r="AQ687" s="8"/>
      <c r="AR687" s="4">
        <v>11</v>
      </c>
      <c r="AS687" s="8">
        <v>403.36</v>
      </c>
      <c r="AT687" s="7">
        <v>-1</v>
      </c>
      <c r="AU687" s="7">
        <v>-1</v>
      </c>
      <c r="AV687" s="4">
        <v>9</v>
      </c>
      <c r="AW687" s="8">
        <v>366.37</v>
      </c>
      <c r="AX687" s="4">
        <v>13</v>
      </c>
      <c r="AY687" s="8">
        <v>475.42</v>
      </c>
      <c r="AZ687" s="7">
        <v>-0.3077</v>
      </c>
      <c r="BA687" s="7">
        <v>-0.2294</v>
      </c>
      <c r="BB687" s="7"/>
      <c r="BC687" s="4" t="s">
        <v>229</v>
      </c>
      <c r="BD687" s="8" t="s">
        <v>229</v>
      </c>
      <c r="BE687" s="4" t="s">
        <v>229</v>
      </c>
      <c r="BF687" s="8" t="s">
        <v>229</v>
      </c>
      <c r="BG687" s="7" t="s">
        <v>229</v>
      </c>
      <c r="BH687" s="7" t="s">
        <v>229</v>
      </c>
      <c r="BI687" s="7">
        <v>0.2567</v>
      </c>
      <c r="BJ687" s="4"/>
      <c r="BK687" s="8"/>
      <c r="BL687" s="2" t="s">
        <v>4592</v>
      </c>
      <c r="BM687" s="7"/>
      <c r="BN687" s="7"/>
      <c r="BO687" s="4"/>
      <c r="BP687" s="8"/>
      <c r="BQ687" s="4">
        <v>10</v>
      </c>
      <c r="BR687" s="8">
        <v>370.9</v>
      </c>
      <c r="BS687" s="7">
        <v>-1</v>
      </c>
      <c r="BT687" s="7">
        <v>-1</v>
      </c>
      <c r="BU687" s="2" t="s">
        <v>239</v>
      </c>
      <c r="BV687" s="2" t="s">
        <v>275</v>
      </c>
      <c r="BW687" s="2" t="s">
        <v>229</v>
      </c>
      <c r="BX687" s="2" t="s">
        <v>1580</v>
      </c>
      <c r="BY687" s="2" t="s">
        <v>241</v>
      </c>
      <c r="BZ687" s="2" t="s">
        <v>229</v>
      </c>
      <c r="CA687" s="4"/>
      <c r="CB687" s="8"/>
      <c r="CC687" s="4"/>
      <c r="CD687" s="8"/>
      <c r="CE687" s="7"/>
      <c r="CF687" s="7"/>
      <c r="CG687" s="2" t="s">
        <v>239</v>
      </c>
      <c r="CH687" s="2" t="s">
        <v>275</v>
      </c>
      <c r="CI687" s="2" t="s">
        <v>780</v>
      </c>
      <c r="CJ687" s="2" t="s">
        <v>3956</v>
      </c>
      <c r="CK687" s="2" t="s">
        <v>241</v>
      </c>
      <c r="CL687" s="2" t="s">
        <v>229</v>
      </c>
      <c r="CM687" s="4"/>
      <c r="CN687" s="8"/>
      <c r="CO687" s="4"/>
      <c r="CP687" s="8"/>
      <c r="CQ687" s="7"/>
      <c r="CR687" s="7"/>
      <c r="CS687" s="2" t="s">
        <v>239</v>
      </c>
      <c r="CT687" s="2" t="s">
        <v>275</v>
      </c>
      <c r="CU687" s="2" t="s">
        <v>797</v>
      </c>
      <c r="CV687" s="2" t="s">
        <v>4593</v>
      </c>
      <c r="CW687" s="2" t="s">
        <v>241</v>
      </c>
      <c r="CX687" s="2" t="s">
        <v>229</v>
      </c>
      <c r="CY687" s="4"/>
      <c r="CZ687" s="8"/>
      <c r="DA687" s="4">
        <v>1</v>
      </c>
      <c r="DB687" s="8">
        <v>32.46</v>
      </c>
      <c r="DC687" s="7">
        <v>-1</v>
      </c>
      <c r="DD687" s="7">
        <v>-1</v>
      </c>
      <c r="DE687" s="2" t="s">
        <v>239</v>
      </c>
      <c r="DF687" s="2" t="s">
        <v>275</v>
      </c>
      <c r="DG687" s="2" t="s">
        <v>868</v>
      </c>
      <c r="DH687" s="2" t="s">
        <v>4594</v>
      </c>
      <c r="DI687" s="2" t="s">
        <v>263</v>
      </c>
      <c r="DJ687" s="2" t="s">
        <v>229</v>
      </c>
      <c r="DK687" s="4"/>
      <c r="DL687" s="8"/>
      <c r="DM687" s="4"/>
      <c r="DN687" s="8"/>
      <c r="DO687" s="7"/>
      <c r="DP687" s="7"/>
      <c r="DQ687" s="2" t="s">
        <v>239</v>
      </c>
      <c r="DR687" s="2" t="s">
        <v>275</v>
      </c>
      <c r="DS687" s="2" t="s">
        <v>871</v>
      </c>
      <c r="DT687" s="2" t="s">
        <v>4121</v>
      </c>
      <c r="DU687" s="2" t="s">
        <v>241</v>
      </c>
      <c r="DV687" s="2" t="s">
        <v>229</v>
      </c>
      <c r="DW687" s="4"/>
      <c r="DX687" s="8"/>
      <c r="DY687" s="4"/>
      <c r="DZ687" s="8"/>
      <c r="EA687" s="7"/>
      <c r="EB687" s="7"/>
      <c r="EC687" s="2" t="s">
        <v>239</v>
      </c>
      <c r="ED687" s="2" t="s">
        <v>275</v>
      </c>
      <c r="EE687" s="2" t="s">
        <v>906</v>
      </c>
      <c r="EF687" s="2" t="s">
        <v>541</v>
      </c>
      <c r="EG687" s="2" t="s">
        <v>241</v>
      </c>
      <c r="EH687" s="2" t="s">
        <v>229</v>
      </c>
      <c r="EI687" s="4"/>
      <c r="EJ687" s="8"/>
      <c r="EK687" s="4"/>
      <c r="EL687" s="8"/>
      <c r="EM687" s="7"/>
      <c r="EN687" s="7"/>
      <c r="EO687" s="2" t="s">
        <v>239</v>
      </c>
      <c r="EP687" s="2" t="s">
        <v>275</v>
      </c>
      <c r="EQ687" s="2" t="s">
        <v>1392</v>
      </c>
      <c r="ER687" s="2" t="s">
        <v>1192</v>
      </c>
      <c r="ES687" s="2" t="s">
        <v>241</v>
      </c>
      <c r="ET687" s="2" t="s">
        <v>229</v>
      </c>
      <c r="EU687" s="4"/>
      <c r="EV687" s="8"/>
      <c r="EW687" s="4"/>
      <c r="EX687" s="8"/>
      <c r="EY687" s="7"/>
      <c r="EZ687" s="7"/>
      <c r="FA687" s="2" t="s">
        <v>239</v>
      </c>
      <c r="FB687" s="2" t="s">
        <v>275</v>
      </c>
      <c r="FC687" s="2" t="s">
        <v>3839</v>
      </c>
      <c r="FD687" s="2" t="s">
        <v>4263</v>
      </c>
      <c r="FE687" s="2" t="s">
        <v>241</v>
      </c>
      <c r="FF687" s="2" t="s">
        <v>229</v>
      </c>
      <c r="FG687" s="4"/>
      <c r="FH687" s="8"/>
      <c r="FI687" s="4"/>
      <c r="FJ687" s="8"/>
      <c r="FK687" s="7"/>
      <c r="FL687" s="7"/>
      <c r="FM687" s="2" t="s">
        <v>239</v>
      </c>
      <c r="FN687" s="2" t="s">
        <v>275</v>
      </c>
      <c r="FO687" s="2" t="s">
        <v>871</v>
      </c>
      <c r="FP687" s="2" t="s">
        <v>1777</v>
      </c>
      <c r="FQ687" s="2" t="s">
        <v>241</v>
      </c>
      <c r="FR687" s="2" t="s">
        <v>229</v>
      </c>
      <c r="FS687" s="4"/>
      <c r="FT687" s="8"/>
      <c r="FU687" s="4"/>
      <c r="FV687" s="8"/>
      <c r="FW687" s="7"/>
      <c r="FX687" s="7"/>
      <c r="FY687" s="2" t="s">
        <v>239</v>
      </c>
      <c r="FZ687" s="2" t="s">
        <v>275</v>
      </c>
      <c r="GA687" s="2" t="s">
        <v>327</v>
      </c>
      <c r="GB687" s="2" t="s">
        <v>229</v>
      </c>
      <c r="GC687" s="2" t="s">
        <v>241</v>
      </c>
      <c r="GD687" s="2" t="s">
        <v>229</v>
      </c>
      <c r="GE687" s="4"/>
      <c r="GF687" s="8"/>
      <c r="GG687" s="4"/>
      <c r="GH687" s="8"/>
      <c r="GI687" s="7"/>
      <c r="GJ687" s="7"/>
      <c r="GK687" s="2" t="s">
        <v>239</v>
      </c>
      <c r="GL687" s="2" t="s">
        <v>275</v>
      </c>
      <c r="GM687" s="2" t="s">
        <v>830</v>
      </c>
      <c r="GN687" s="2" t="s">
        <v>969</v>
      </c>
      <c r="GO687" s="2" t="s">
        <v>241</v>
      </c>
      <c r="GP687" s="2" t="s">
        <v>229</v>
      </c>
      <c r="GQ687" s="4"/>
      <c r="GR687" s="8"/>
      <c r="GS687" s="4"/>
      <c r="GT687" s="8"/>
      <c r="GU687" s="7"/>
      <c r="GV687" s="7"/>
      <c r="GW687" s="2" t="s">
        <v>239</v>
      </c>
      <c r="GX687" s="2" t="s">
        <v>275</v>
      </c>
      <c r="GY687" s="2" t="s">
        <v>458</v>
      </c>
      <c r="GZ687" s="2" t="s">
        <v>3111</v>
      </c>
      <c r="HA687" s="2" t="s">
        <v>241</v>
      </c>
      <c r="HB687" s="2" t="s">
        <v>229</v>
      </c>
      <c r="HC687" s="4"/>
      <c r="HD687" s="8"/>
      <c r="HE687" s="4"/>
      <c r="HF687" s="8"/>
      <c r="HG687" s="7"/>
      <c r="HH687" s="7"/>
      <c r="HI687" s="2" t="s">
        <v>714</v>
      </c>
      <c r="HJ687" s="2" t="s">
        <v>275</v>
      </c>
      <c r="HK687" s="2" t="s">
        <v>3009</v>
      </c>
      <c r="HL687" s="2" t="s">
        <v>294</v>
      </c>
      <c r="HM687" s="2" t="s">
        <v>241</v>
      </c>
      <c r="HN687" s="2" t="s">
        <v>263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275</v>
      </c>
      <c r="HW687" s="2" t="s">
        <v>712</v>
      </c>
      <c r="HX687" s="2" t="s">
        <v>760</v>
      </c>
      <c r="HY687" s="2" t="s">
        <v>241</v>
      </c>
      <c r="HZ687" s="2" t="s">
        <v>229</v>
      </c>
      <c r="IA687" s="4"/>
      <c r="IB687" s="8"/>
      <c r="IC687" s="4"/>
      <c r="ID687" s="8"/>
      <c r="IE687" s="7"/>
      <c r="IF687" s="7"/>
      <c r="IG687" s="2" t="s">
        <v>266</v>
      </c>
      <c r="IH687" s="2" t="s">
        <v>275</v>
      </c>
      <c r="II687" s="2" t="s">
        <v>229</v>
      </c>
      <c r="IJ687" s="2" t="s">
        <v>229</v>
      </c>
      <c r="IK687" s="2" t="s">
        <v>241</v>
      </c>
      <c r="IL687" s="2" t="s">
        <v>229</v>
      </c>
      <c r="IM687" s="4"/>
      <c r="IN687" s="8"/>
      <c r="IO687" s="4"/>
      <c r="IP687" s="8"/>
      <c r="IQ687" s="7"/>
      <c r="IR687" s="7"/>
      <c r="IS687" s="2" t="s">
        <v>272</v>
      </c>
      <c r="IT687" s="2" t="s">
        <v>275</v>
      </c>
      <c r="IU687" s="2" t="s">
        <v>229</v>
      </c>
      <c r="IV687" s="2" t="s">
        <v>229</v>
      </c>
      <c r="IW687" s="2" t="s">
        <v>241</v>
      </c>
      <c r="IX687" s="2" t="s">
        <v>229</v>
      </c>
      <c r="IY687" s="4"/>
      <c r="IZ687" s="8"/>
      <c r="JA687" s="4"/>
      <c r="JB687" s="8"/>
      <c r="JC687" s="7"/>
      <c r="JD687" s="7"/>
      <c r="JE687" s="2" t="s">
        <v>239</v>
      </c>
      <c r="JF687" s="2" t="s">
        <v>275</v>
      </c>
      <c r="JG687" s="2" t="s">
        <v>268</v>
      </c>
      <c r="JH687" s="2" t="s">
        <v>635</v>
      </c>
      <c r="JI687" s="2" t="s">
        <v>241</v>
      </c>
      <c r="JJ687" s="2" t="s">
        <v>229</v>
      </c>
      <c r="JK687" s="4"/>
      <c r="JL687" s="8"/>
      <c r="JM687" s="4"/>
      <c r="JN687" s="8"/>
      <c r="JO687" s="7"/>
      <c r="JP687" s="7"/>
      <c r="JQ687" s="2" t="s">
        <v>229</v>
      </c>
      <c r="JR687" s="2" t="s">
        <v>229</v>
      </c>
      <c r="JS687" s="2" t="s">
        <v>229</v>
      </c>
      <c r="JT687" s="2" t="s">
        <v>229</v>
      </c>
      <c r="JU687" s="2" t="s">
        <v>229</v>
      </c>
      <c r="JV687" s="2" t="s">
        <v>229</v>
      </c>
      <c r="JW687" s="4"/>
      <c r="JX687" s="8"/>
      <c r="JY687" s="4"/>
      <c r="JZ687" s="8"/>
      <c r="KA687" s="7"/>
      <c r="KB687" s="7"/>
      <c r="KC687" s="2" t="s">
        <v>272</v>
      </c>
      <c r="KD687" s="2" t="s">
        <v>275</v>
      </c>
      <c r="KE687" s="2" t="s">
        <v>229</v>
      </c>
      <c r="KF687" s="2" t="s">
        <v>229</v>
      </c>
      <c r="KG687" s="2" t="s">
        <v>241</v>
      </c>
      <c r="KH687" s="2" t="s">
        <v>229</v>
      </c>
      <c r="KI687" s="4"/>
      <c r="KJ687" s="8"/>
      <c r="KK687" s="4"/>
      <c r="KL687" s="8"/>
      <c r="KM687" s="7"/>
      <c r="KN687" s="7"/>
      <c r="KO687" s="2" t="s">
        <v>272</v>
      </c>
      <c r="KP687" s="2" t="s">
        <v>275</v>
      </c>
      <c r="KQ687" s="2" t="s">
        <v>229</v>
      </c>
      <c r="KR687" s="2" t="s">
        <v>229</v>
      </c>
      <c r="KS687" s="2" t="s">
        <v>241</v>
      </c>
      <c r="KT687" s="2" t="s">
        <v>229</v>
      </c>
      <c r="KU687" s="4"/>
      <c r="KV687" s="8"/>
      <c r="KW687" s="4"/>
      <c r="KX687" s="8"/>
      <c r="KY687" s="7"/>
      <c r="KZ687" s="7"/>
      <c r="LA687" s="2" t="s">
        <v>239</v>
      </c>
      <c r="LB687" s="2" t="s">
        <v>275</v>
      </c>
      <c r="LC687" s="2" t="s">
        <v>1357</v>
      </c>
      <c r="LD687" s="2" t="s">
        <v>292</v>
      </c>
      <c r="LE687" s="2" t="s">
        <v>241</v>
      </c>
      <c r="LF687" s="2" t="s">
        <v>229</v>
      </c>
      <c r="LG687" s="4"/>
      <c r="LH687" s="8"/>
      <c r="LI687" s="4"/>
      <c r="LJ687" s="8"/>
      <c r="LK687" s="7"/>
      <c r="LL687" s="7"/>
      <c r="LM687" s="2" t="s">
        <v>229</v>
      </c>
      <c r="LN687" s="2" t="s">
        <v>229</v>
      </c>
      <c r="LO687" s="2" t="s">
        <v>229</v>
      </c>
      <c r="LP687" s="2" t="s">
        <v>229</v>
      </c>
      <c r="LQ687" s="2" t="s">
        <v>229</v>
      </c>
      <c r="LR687" s="2" t="s">
        <v>229</v>
      </c>
      <c r="LS687" s="4"/>
      <c r="LT687" s="8"/>
      <c r="LU687" s="4"/>
      <c r="LV687" s="8"/>
      <c r="LW687" s="7"/>
      <c r="LX687" s="7"/>
      <c r="LY687" s="2" t="s">
        <v>239</v>
      </c>
      <c r="LZ687" s="2" t="s">
        <v>275</v>
      </c>
      <c r="MA687" s="2" t="s">
        <v>1159</v>
      </c>
      <c r="MB687" s="2" t="s">
        <v>292</v>
      </c>
      <c r="MC687" s="2" t="s">
        <v>241</v>
      </c>
      <c r="MD687" s="2" t="s">
        <v>229</v>
      </c>
      <c r="ME687" s="4"/>
      <c r="MF687" s="8"/>
      <c r="MG687" s="4"/>
      <c r="MH687" s="8"/>
      <c r="MI687" s="7"/>
      <c r="MJ687" s="7"/>
      <c r="MK687" s="2" t="s">
        <v>266</v>
      </c>
      <c r="ML687" s="2" t="s">
        <v>275</v>
      </c>
      <c r="MM687" s="2" t="s">
        <v>229</v>
      </c>
      <c r="MN687" s="2" t="s">
        <v>229</v>
      </c>
      <c r="MO687" s="2" t="s">
        <v>241</v>
      </c>
      <c r="MP687" s="2" t="s">
        <v>229</v>
      </c>
      <c r="MQ687" s="4"/>
      <c r="MR687" s="8"/>
      <c r="MS687" s="4"/>
      <c r="MT687" s="8"/>
      <c r="MU687" s="7"/>
      <c r="MV687" s="7"/>
      <c r="MW687" s="2" t="s">
        <v>239</v>
      </c>
      <c r="MX687" s="2" t="s">
        <v>275</v>
      </c>
      <c r="MY687" s="2" t="s">
        <v>460</v>
      </c>
      <c r="MZ687" s="2" t="s">
        <v>229</v>
      </c>
      <c r="NA687" s="2" t="s">
        <v>241</v>
      </c>
      <c r="NB687" s="2" t="s">
        <v>229</v>
      </c>
      <c r="NC687" s="4"/>
      <c r="ND687" s="8"/>
      <c r="NE687" s="4"/>
      <c r="NF687" s="8"/>
      <c r="NG687" s="7"/>
      <c r="NH687" s="7"/>
      <c r="NI687" s="2" t="s">
        <v>239</v>
      </c>
      <c r="NJ687" s="2" t="s">
        <v>275</v>
      </c>
      <c r="NK687" s="2" t="s">
        <v>1216</v>
      </c>
      <c r="NL687" s="2" t="s">
        <v>1257</v>
      </c>
      <c r="NM687" s="2" t="s">
        <v>241</v>
      </c>
      <c r="NN687" s="2" t="s">
        <v>229</v>
      </c>
      <c r="NO687" s="4"/>
      <c r="NP687" s="8"/>
      <c r="NQ687" s="4"/>
      <c r="NR687" s="8"/>
      <c r="NS687" s="7"/>
      <c r="NT687" s="7"/>
      <c r="NU687" s="2" t="s">
        <v>272</v>
      </c>
      <c r="NV687" s="2" t="s">
        <v>275</v>
      </c>
      <c r="NW687" s="2" t="s">
        <v>229</v>
      </c>
      <c r="NX687" s="2" t="s">
        <v>229</v>
      </c>
      <c r="NY687" s="2" t="s">
        <v>241</v>
      </c>
      <c r="NZ687" s="2" t="s">
        <v>229</v>
      </c>
      <c r="OA687" s="4"/>
      <c r="OB687" s="8"/>
      <c r="OC687" s="4"/>
      <c r="OD687" s="8"/>
      <c r="OE687" s="7"/>
      <c r="OF687" s="7"/>
      <c r="OG687" s="2" t="s">
        <v>266</v>
      </c>
      <c r="OH687" s="2" t="s">
        <v>275</v>
      </c>
      <c r="OI687" s="2" t="s">
        <v>229</v>
      </c>
      <c r="OJ687" s="2" t="s">
        <v>229</v>
      </c>
      <c r="OK687" s="2" t="s">
        <v>241</v>
      </c>
      <c r="OL687" s="2" t="s">
        <v>229</v>
      </c>
      <c r="OM687" s="4"/>
      <c r="ON687" s="8"/>
      <c r="OO687" s="4"/>
      <c r="OP687" s="8"/>
      <c r="OQ687" s="7"/>
      <c r="OR687" s="7"/>
      <c r="OS687" s="2" t="s">
        <v>229</v>
      </c>
      <c r="OT687" s="2" t="s">
        <v>229</v>
      </c>
      <c r="OU687" s="2" t="s">
        <v>229</v>
      </c>
      <c r="OV687" s="2" t="s">
        <v>229</v>
      </c>
      <c r="OW687" s="2" t="s">
        <v>229</v>
      </c>
      <c r="OX687" s="2" t="s">
        <v>229</v>
      </c>
      <c r="OY687" s="4"/>
      <c r="OZ687" s="8"/>
      <c r="PA687" s="4"/>
      <c r="PB687" s="8"/>
      <c r="PC687" s="7"/>
      <c r="PD687" s="7"/>
      <c r="PE687" s="2" t="s">
        <v>229</v>
      </c>
      <c r="PF687" s="2" t="s">
        <v>229</v>
      </c>
      <c r="PG687" s="2" t="s">
        <v>229</v>
      </c>
      <c r="PH687" s="2" t="s">
        <v>229</v>
      </c>
      <c r="PI687" s="2" t="s">
        <v>229</v>
      </c>
      <c r="PJ687" s="2" t="s">
        <v>229</v>
      </c>
      <c r="PK687" s="4"/>
      <c r="PL687" s="8"/>
      <c r="PM687" s="4"/>
      <c r="PN687" s="8"/>
      <c r="PO687" s="7"/>
      <c r="PP687" s="7"/>
      <c r="PQ687" s="2" t="s">
        <v>266</v>
      </c>
      <c r="PR687" s="2" t="s">
        <v>275</v>
      </c>
      <c r="PS687" s="2" t="s">
        <v>229</v>
      </c>
      <c r="PT687" s="2" t="s">
        <v>229</v>
      </c>
      <c r="PU687" s="2" t="s">
        <v>241</v>
      </c>
      <c r="PV687" s="2" t="s">
        <v>229</v>
      </c>
      <c r="PW687" s="4"/>
      <c r="PX687" s="8"/>
      <c r="PY687" s="4"/>
      <c r="PZ687" s="8"/>
      <c r="QA687" s="7"/>
      <c r="QB687" s="7"/>
      <c r="QC687" s="2" t="s">
        <v>281</v>
      </c>
      <c r="QD687" s="2" t="s">
        <v>275</v>
      </c>
      <c r="QE687" s="2" t="s">
        <v>229</v>
      </c>
      <c r="QF687" s="2" t="s">
        <v>229</v>
      </c>
      <c r="QG687" s="2" t="s">
        <v>241</v>
      </c>
      <c r="QH687" s="2" t="s">
        <v>229</v>
      </c>
      <c r="QI687" s="4"/>
      <c r="QJ687" s="8"/>
      <c r="QK687" s="4"/>
      <c r="QL687" s="8"/>
      <c r="QM687" s="7"/>
      <c r="QN687" s="7"/>
      <c r="QO687" s="2" t="s">
        <v>229</v>
      </c>
      <c r="QP687" s="2" t="s">
        <v>229</v>
      </c>
      <c r="QQ687" s="2" t="s">
        <v>229</v>
      </c>
      <c r="QR687" s="2" t="s">
        <v>229</v>
      </c>
      <c r="QS687" s="2" t="s">
        <v>229</v>
      </c>
      <c r="QT687" s="2" t="s">
        <v>229</v>
      </c>
      <c r="QU687" s="4"/>
      <c r="QV687" s="8"/>
      <c r="QW687" s="4"/>
      <c r="QX687" s="8"/>
      <c r="QY687" s="7"/>
      <c r="QZ687" s="7"/>
      <c r="RA687" s="2" t="s">
        <v>239</v>
      </c>
      <c r="RB687" s="2" t="s">
        <v>275</v>
      </c>
      <c r="RC687" s="2" t="s">
        <v>4211</v>
      </c>
      <c r="RD687" s="2" t="s">
        <v>3030</v>
      </c>
      <c r="RE687" s="2" t="s">
        <v>241</v>
      </c>
      <c r="RF687" s="2" t="s">
        <v>229</v>
      </c>
      <c r="RG687" s="4"/>
      <c r="RH687" s="8"/>
      <c r="RI687" s="4"/>
      <c r="RJ687" s="8"/>
      <c r="RK687" s="7"/>
      <c r="RL687" s="7"/>
      <c r="RM687" s="2" t="s">
        <v>229</v>
      </c>
      <c r="RN687" s="2" t="s">
        <v>229</v>
      </c>
      <c r="RO687" s="2" t="s">
        <v>229</v>
      </c>
      <c r="RP687" s="2" t="s">
        <v>229</v>
      </c>
      <c r="RQ687" s="2" t="s">
        <v>229</v>
      </c>
      <c r="RR687" s="2" t="s">
        <v>229</v>
      </c>
      <c r="RS687" s="4"/>
      <c r="RT687" s="8"/>
      <c r="RU687" s="4"/>
      <c r="RV687" s="8"/>
      <c r="RW687" s="7"/>
      <c r="RX687" s="7"/>
      <c r="RY687" s="2" t="s">
        <v>239</v>
      </c>
      <c r="RZ687" s="2" t="s">
        <v>275</v>
      </c>
      <c r="SA687" s="2" t="s">
        <v>282</v>
      </c>
      <c r="SB687" s="2" t="s">
        <v>4595</v>
      </c>
      <c r="SC687" s="2" t="s">
        <v>241</v>
      </c>
      <c r="SD687" s="2" t="s">
        <v>229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</row>
    <row r="688">
      <c r="A688" s="2" t="s">
        <v>4596</v>
      </c>
      <c r="B688" s="2" t="s">
        <v>216</v>
      </c>
      <c r="C688" s="2" t="s">
        <v>4252</v>
      </c>
      <c r="D688" s="2" t="s">
        <v>3600</v>
      </c>
      <c r="E688" s="2" t="s">
        <v>3601</v>
      </c>
      <c r="F688" s="2" t="s">
        <v>4463</v>
      </c>
      <c r="G688" s="2" t="s">
        <v>4580</v>
      </c>
      <c r="H688" s="2" t="s">
        <v>3050</v>
      </c>
      <c r="I688" s="2" t="s">
        <v>4581</v>
      </c>
      <c r="J688" s="2" t="s">
        <v>285</v>
      </c>
      <c r="K688" s="2" t="s">
        <v>4590</v>
      </c>
      <c r="L688" s="3">
        <v>38.4</v>
      </c>
      <c r="M688" s="3">
        <v>40.32</v>
      </c>
      <c r="N688" s="3">
        <v>79.99</v>
      </c>
      <c r="O688" s="2" t="s">
        <v>226</v>
      </c>
      <c r="P688" s="2" t="s">
        <v>964</v>
      </c>
      <c r="Q688" s="2" t="s">
        <v>228</v>
      </c>
      <c r="R688" s="2" t="s">
        <v>229</v>
      </c>
      <c r="S688" s="2" t="s">
        <v>4591</v>
      </c>
      <c r="T688" s="2" t="s">
        <v>684</v>
      </c>
      <c r="U688" s="2" t="s">
        <v>286</v>
      </c>
      <c r="V688" s="2" t="s">
        <v>1910</v>
      </c>
      <c r="W688" s="2" t="s">
        <v>1009</v>
      </c>
      <c r="X688" s="2" t="s">
        <v>686</v>
      </c>
      <c r="Y688" s="2" t="s">
        <v>797</v>
      </c>
      <c r="Z688" s="4">
        <v>30</v>
      </c>
      <c r="AA688" s="4">
        <f>=ROUNDDOWN(6,0)</f>
      </c>
      <c r="AB688" s="5">
        <v>5</v>
      </c>
      <c r="AC688" s="2" t="s">
        <v>229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>
        <v>9</v>
      </c>
      <c r="AQ688" s="8">
        <v>366.37</v>
      </c>
      <c r="AR688" s="4">
        <v>2</v>
      </c>
      <c r="AS688" s="8">
        <v>72.06</v>
      </c>
      <c r="AT688" s="7">
        <v>3.5</v>
      </c>
      <c r="AU688" s="7">
        <v>4.0842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>
        <v>1</v>
      </c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>
        <v>9</v>
      </c>
      <c r="BK688" s="8">
        <v>366.37</v>
      </c>
      <c r="BL688" s="2" t="s">
        <v>4597</v>
      </c>
      <c r="BM688" s="7">
        <v>1</v>
      </c>
      <c r="BN688" s="7">
        <v>1</v>
      </c>
      <c r="BO688" s="4">
        <v>6</v>
      </c>
      <c r="BP688" s="8">
        <v>259.62</v>
      </c>
      <c r="BQ688" s="4"/>
      <c r="BR688" s="8"/>
      <c r="BS688" s="7"/>
      <c r="BT688" s="7"/>
      <c r="BU688" s="2" t="s">
        <v>239</v>
      </c>
      <c r="BV688" s="2" t="s">
        <v>226</v>
      </c>
      <c r="BW688" s="2" t="s">
        <v>229</v>
      </c>
      <c r="BX688" s="2" t="s">
        <v>2419</v>
      </c>
      <c r="BY688" s="2" t="s">
        <v>241</v>
      </c>
      <c r="BZ688" s="2" t="s">
        <v>229</v>
      </c>
      <c r="CA688" s="4">
        <v>1</v>
      </c>
      <c r="CB688" s="8">
        <v>40.24</v>
      </c>
      <c r="CC688" s="4"/>
      <c r="CD688" s="8"/>
      <c r="CE688" s="7"/>
      <c r="CF688" s="7"/>
      <c r="CG688" s="2" t="s">
        <v>239</v>
      </c>
      <c r="CH688" s="2" t="s">
        <v>226</v>
      </c>
      <c r="CI688" s="2" t="s">
        <v>780</v>
      </c>
      <c r="CJ688" s="2" t="s">
        <v>905</v>
      </c>
      <c r="CK688" s="2" t="s">
        <v>241</v>
      </c>
      <c r="CL688" s="2" t="s">
        <v>229</v>
      </c>
      <c r="CM688" s="4"/>
      <c r="CN688" s="8"/>
      <c r="CO688" s="4"/>
      <c r="CP688" s="8"/>
      <c r="CQ688" s="7"/>
      <c r="CR688" s="7"/>
      <c r="CS688" s="2" t="s">
        <v>239</v>
      </c>
      <c r="CT688" s="2" t="s">
        <v>226</v>
      </c>
      <c r="CU688" s="2" t="s">
        <v>797</v>
      </c>
      <c r="CV688" s="2" t="s">
        <v>1777</v>
      </c>
      <c r="CW688" s="2" t="s">
        <v>241</v>
      </c>
      <c r="CX688" s="2" t="s">
        <v>229</v>
      </c>
      <c r="CY688" s="4">
        <v>1</v>
      </c>
      <c r="CZ688" s="8">
        <v>26.51</v>
      </c>
      <c r="DA688" s="4">
        <v>1</v>
      </c>
      <c r="DB688" s="8">
        <v>34.08</v>
      </c>
      <c r="DC688" s="7"/>
      <c r="DD688" s="7">
        <v>-0.2221</v>
      </c>
      <c r="DE688" s="2" t="s">
        <v>239</v>
      </c>
      <c r="DF688" s="2" t="s">
        <v>226</v>
      </c>
      <c r="DG688" s="2" t="s">
        <v>868</v>
      </c>
      <c r="DH688" s="2" t="s">
        <v>3103</v>
      </c>
      <c r="DI688" s="2" t="s">
        <v>263</v>
      </c>
      <c r="DJ688" s="2" t="s">
        <v>229</v>
      </c>
      <c r="DK688" s="4"/>
      <c r="DL688" s="8"/>
      <c r="DM688" s="4"/>
      <c r="DN688" s="8"/>
      <c r="DO688" s="7"/>
      <c r="DP688" s="7"/>
      <c r="DQ688" s="2" t="s">
        <v>239</v>
      </c>
      <c r="DR688" s="2" t="s">
        <v>226</v>
      </c>
      <c r="DS688" s="2" t="s">
        <v>871</v>
      </c>
      <c r="DT688" s="2" t="s">
        <v>1258</v>
      </c>
      <c r="DU688" s="2" t="s">
        <v>241</v>
      </c>
      <c r="DV688" s="2" t="s">
        <v>229</v>
      </c>
      <c r="DW688" s="4">
        <v>1</v>
      </c>
      <c r="DX688" s="8">
        <v>40</v>
      </c>
      <c r="DY688" s="4"/>
      <c r="DZ688" s="8"/>
      <c r="EA688" s="7"/>
      <c r="EB688" s="7"/>
      <c r="EC688" s="2" t="s">
        <v>239</v>
      </c>
      <c r="ED688" s="2" t="s">
        <v>226</v>
      </c>
      <c r="EE688" s="2" t="s">
        <v>906</v>
      </c>
      <c r="EF688" s="2" t="s">
        <v>544</v>
      </c>
      <c r="EG688" s="2" t="s">
        <v>241</v>
      </c>
      <c r="EH688" s="2" t="s">
        <v>229</v>
      </c>
      <c r="EI688" s="4"/>
      <c r="EJ688" s="8"/>
      <c r="EK688" s="4"/>
      <c r="EL688" s="8"/>
      <c r="EM688" s="7"/>
      <c r="EN688" s="7"/>
      <c r="EO688" s="2" t="s">
        <v>239</v>
      </c>
      <c r="EP688" s="2" t="s">
        <v>226</v>
      </c>
      <c r="EQ688" s="2" t="s">
        <v>1392</v>
      </c>
      <c r="ER688" s="2" t="s">
        <v>915</v>
      </c>
      <c r="ES688" s="2" t="s">
        <v>241</v>
      </c>
      <c r="ET688" s="2" t="s">
        <v>229</v>
      </c>
      <c r="EU688" s="4"/>
      <c r="EV688" s="8"/>
      <c r="EW688" s="4">
        <v>1</v>
      </c>
      <c r="EX688" s="8">
        <v>37.98</v>
      </c>
      <c r="EY688" s="7">
        <v>-1</v>
      </c>
      <c r="EZ688" s="7">
        <v>-1</v>
      </c>
      <c r="FA688" s="2" t="s">
        <v>239</v>
      </c>
      <c r="FB688" s="2" t="s">
        <v>226</v>
      </c>
      <c r="FC688" s="2" t="s">
        <v>3839</v>
      </c>
      <c r="FD688" s="2" t="s">
        <v>1388</v>
      </c>
      <c r="FE688" s="2" t="s">
        <v>241</v>
      </c>
      <c r="FF688" s="2" t="s">
        <v>229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226</v>
      </c>
      <c r="FO688" s="2" t="s">
        <v>871</v>
      </c>
      <c r="FP688" s="2" t="s">
        <v>1348</v>
      </c>
      <c r="FQ688" s="2" t="s">
        <v>241</v>
      </c>
      <c r="FR688" s="2" t="s">
        <v>229</v>
      </c>
      <c r="FS688" s="4"/>
      <c r="FT688" s="8"/>
      <c r="FU688" s="4"/>
      <c r="FV688" s="8"/>
      <c r="FW688" s="7"/>
      <c r="FX688" s="7"/>
      <c r="FY688" s="2" t="s">
        <v>239</v>
      </c>
      <c r="FZ688" s="2" t="s">
        <v>226</v>
      </c>
      <c r="GA688" s="2" t="s">
        <v>327</v>
      </c>
      <c r="GB688" s="2" t="s">
        <v>229</v>
      </c>
      <c r="GC688" s="2" t="s">
        <v>241</v>
      </c>
      <c r="GD688" s="2" t="s">
        <v>229</v>
      </c>
      <c r="GE688" s="4"/>
      <c r="GF688" s="8"/>
      <c r="GG688" s="4"/>
      <c r="GH688" s="8"/>
      <c r="GI688" s="7"/>
      <c r="GJ688" s="7"/>
      <c r="GK688" s="2" t="s">
        <v>714</v>
      </c>
      <c r="GL688" s="2" t="s">
        <v>275</v>
      </c>
      <c r="GM688" s="2" t="s">
        <v>830</v>
      </c>
      <c r="GN688" s="2" t="s">
        <v>229</v>
      </c>
      <c r="GO688" s="2" t="s">
        <v>241</v>
      </c>
      <c r="GP688" s="2" t="s">
        <v>229</v>
      </c>
      <c r="GQ688" s="4"/>
      <c r="GR688" s="8"/>
      <c r="GS688" s="4"/>
      <c r="GT688" s="8"/>
      <c r="GU688" s="7"/>
      <c r="GV688" s="7"/>
      <c r="GW688" s="2" t="s">
        <v>239</v>
      </c>
      <c r="GX688" s="2" t="s">
        <v>226</v>
      </c>
      <c r="GY688" s="2" t="s">
        <v>458</v>
      </c>
      <c r="GZ688" s="2" t="s">
        <v>1500</v>
      </c>
      <c r="HA688" s="2" t="s">
        <v>241</v>
      </c>
      <c r="HB688" s="2" t="s">
        <v>229</v>
      </c>
      <c r="HC688" s="4"/>
      <c r="HD688" s="8"/>
      <c r="HE688" s="4"/>
      <c r="HF688" s="8"/>
      <c r="HG688" s="7"/>
      <c r="HH688" s="7"/>
      <c r="HI688" s="2" t="s">
        <v>239</v>
      </c>
      <c r="HJ688" s="2" t="s">
        <v>260</v>
      </c>
      <c r="HK688" s="2" t="s">
        <v>3009</v>
      </c>
      <c r="HL688" s="2" t="s">
        <v>252</v>
      </c>
      <c r="HM688" s="2" t="s">
        <v>241</v>
      </c>
      <c r="HN688" s="2" t="s">
        <v>263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226</v>
      </c>
      <c r="HW688" s="2" t="s">
        <v>712</v>
      </c>
      <c r="HX688" s="2" t="s">
        <v>1415</v>
      </c>
      <c r="HY688" s="2" t="s">
        <v>241</v>
      </c>
      <c r="HZ688" s="2" t="s">
        <v>229</v>
      </c>
      <c r="IA688" s="4"/>
      <c r="IB688" s="8"/>
      <c r="IC688" s="4"/>
      <c r="ID688" s="8"/>
      <c r="IE688" s="7"/>
      <c r="IF688" s="7"/>
      <c r="IG688" s="2" t="s">
        <v>266</v>
      </c>
      <c r="IH688" s="2" t="s">
        <v>226</v>
      </c>
      <c r="II688" s="2" t="s">
        <v>229</v>
      </c>
      <c r="IJ688" s="2" t="s">
        <v>229</v>
      </c>
      <c r="IK688" s="2" t="s">
        <v>241</v>
      </c>
      <c r="IL688" s="2" t="s">
        <v>229</v>
      </c>
      <c r="IM688" s="4"/>
      <c r="IN688" s="8"/>
      <c r="IO688" s="4"/>
      <c r="IP688" s="8"/>
      <c r="IQ688" s="7"/>
      <c r="IR688" s="7"/>
      <c r="IS688" s="2" t="s">
        <v>272</v>
      </c>
      <c r="IT688" s="2" t="s">
        <v>226</v>
      </c>
      <c r="IU688" s="2" t="s">
        <v>229</v>
      </c>
      <c r="IV688" s="2" t="s">
        <v>229</v>
      </c>
      <c r="IW688" s="2" t="s">
        <v>241</v>
      </c>
      <c r="IX688" s="2" t="s">
        <v>229</v>
      </c>
      <c r="IY688" s="4"/>
      <c r="IZ688" s="8"/>
      <c r="JA688" s="4"/>
      <c r="JB688" s="8"/>
      <c r="JC688" s="7"/>
      <c r="JD688" s="7"/>
      <c r="JE688" s="2" t="s">
        <v>239</v>
      </c>
      <c r="JF688" s="2" t="s">
        <v>226</v>
      </c>
      <c r="JG688" s="2" t="s">
        <v>268</v>
      </c>
      <c r="JH688" s="2" t="s">
        <v>2838</v>
      </c>
      <c r="JI688" s="2" t="s">
        <v>241</v>
      </c>
      <c r="JJ688" s="2" t="s">
        <v>229</v>
      </c>
      <c r="JK688" s="4"/>
      <c r="JL688" s="8"/>
      <c r="JM688" s="4"/>
      <c r="JN688" s="8"/>
      <c r="JO688" s="7"/>
      <c r="JP688" s="7"/>
      <c r="JQ688" s="2" t="s">
        <v>229</v>
      </c>
      <c r="JR688" s="2" t="s">
        <v>229</v>
      </c>
      <c r="JS688" s="2" t="s">
        <v>229</v>
      </c>
      <c r="JT688" s="2" t="s">
        <v>229</v>
      </c>
      <c r="JU688" s="2" t="s">
        <v>229</v>
      </c>
      <c r="JV688" s="2" t="s">
        <v>229</v>
      </c>
      <c r="JW688" s="4"/>
      <c r="JX688" s="8"/>
      <c r="JY688" s="4"/>
      <c r="JZ688" s="8"/>
      <c r="KA688" s="7"/>
      <c r="KB688" s="7"/>
      <c r="KC688" s="2" t="s">
        <v>272</v>
      </c>
      <c r="KD688" s="2" t="s">
        <v>226</v>
      </c>
      <c r="KE688" s="2" t="s">
        <v>229</v>
      </c>
      <c r="KF688" s="2" t="s">
        <v>229</v>
      </c>
      <c r="KG688" s="2" t="s">
        <v>241</v>
      </c>
      <c r="KH688" s="2" t="s">
        <v>229</v>
      </c>
      <c r="KI688" s="4"/>
      <c r="KJ688" s="8"/>
      <c r="KK688" s="4"/>
      <c r="KL688" s="8"/>
      <c r="KM688" s="7"/>
      <c r="KN688" s="7"/>
      <c r="KO688" s="2" t="s">
        <v>272</v>
      </c>
      <c r="KP688" s="2" t="s">
        <v>226</v>
      </c>
      <c r="KQ688" s="2" t="s">
        <v>229</v>
      </c>
      <c r="KR688" s="2" t="s">
        <v>229</v>
      </c>
      <c r="KS688" s="2" t="s">
        <v>241</v>
      </c>
      <c r="KT688" s="2" t="s">
        <v>229</v>
      </c>
      <c r="KU688" s="4"/>
      <c r="KV688" s="8"/>
      <c r="KW688" s="4"/>
      <c r="KX688" s="8"/>
      <c r="KY688" s="7"/>
      <c r="KZ688" s="7"/>
      <c r="LA688" s="2" t="s">
        <v>239</v>
      </c>
      <c r="LB688" s="2" t="s">
        <v>226</v>
      </c>
      <c r="LC688" s="2" t="s">
        <v>1357</v>
      </c>
      <c r="LD688" s="2" t="s">
        <v>1025</v>
      </c>
      <c r="LE688" s="2" t="s">
        <v>241</v>
      </c>
      <c r="LF688" s="2" t="s">
        <v>229</v>
      </c>
      <c r="LG688" s="4"/>
      <c r="LH688" s="8"/>
      <c r="LI688" s="4"/>
      <c r="LJ688" s="8"/>
      <c r="LK688" s="7"/>
      <c r="LL688" s="7"/>
      <c r="LM688" s="2" t="s">
        <v>229</v>
      </c>
      <c r="LN688" s="2" t="s">
        <v>229</v>
      </c>
      <c r="LO688" s="2" t="s">
        <v>229</v>
      </c>
      <c r="LP688" s="2" t="s">
        <v>229</v>
      </c>
      <c r="LQ688" s="2" t="s">
        <v>229</v>
      </c>
      <c r="LR688" s="2" t="s">
        <v>229</v>
      </c>
      <c r="LS688" s="4"/>
      <c r="LT688" s="8"/>
      <c r="LU688" s="4"/>
      <c r="LV688" s="8"/>
      <c r="LW688" s="7"/>
      <c r="LX688" s="7"/>
      <c r="LY688" s="2" t="s">
        <v>239</v>
      </c>
      <c r="LZ688" s="2" t="s">
        <v>275</v>
      </c>
      <c r="MA688" s="2" t="s">
        <v>1159</v>
      </c>
      <c r="MB688" s="2" t="s">
        <v>4337</v>
      </c>
      <c r="MC688" s="2" t="s">
        <v>241</v>
      </c>
      <c r="MD688" s="2" t="s">
        <v>229</v>
      </c>
      <c r="ME688" s="4"/>
      <c r="MF688" s="8"/>
      <c r="MG688" s="4"/>
      <c r="MH688" s="8"/>
      <c r="MI688" s="7"/>
      <c r="MJ688" s="7"/>
      <c r="MK688" s="2" t="s">
        <v>266</v>
      </c>
      <c r="ML688" s="2" t="s">
        <v>226</v>
      </c>
      <c r="MM688" s="2" t="s">
        <v>229</v>
      </c>
      <c r="MN688" s="2" t="s">
        <v>229</v>
      </c>
      <c r="MO688" s="2" t="s">
        <v>241</v>
      </c>
      <c r="MP688" s="2" t="s">
        <v>229</v>
      </c>
      <c r="MQ688" s="4"/>
      <c r="MR688" s="8"/>
      <c r="MS688" s="4"/>
      <c r="MT688" s="8"/>
      <c r="MU688" s="7"/>
      <c r="MV688" s="7"/>
      <c r="MW688" s="2" t="s">
        <v>239</v>
      </c>
      <c r="MX688" s="2" t="s">
        <v>226</v>
      </c>
      <c r="MY688" s="2" t="s">
        <v>460</v>
      </c>
      <c r="MZ688" s="2" t="s">
        <v>229</v>
      </c>
      <c r="NA688" s="2" t="s">
        <v>241</v>
      </c>
      <c r="NB688" s="2" t="s">
        <v>229</v>
      </c>
      <c r="NC688" s="4"/>
      <c r="ND688" s="8"/>
      <c r="NE688" s="4"/>
      <c r="NF688" s="8"/>
      <c r="NG688" s="7"/>
      <c r="NH688" s="7"/>
      <c r="NI688" s="2" t="s">
        <v>239</v>
      </c>
      <c r="NJ688" s="2" t="s">
        <v>260</v>
      </c>
      <c r="NK688" s="2" t="s">
        <v>1216</v>
      </c>
      <c r="NL688" s="2" t="s">
        <v>1237</v>
      </c>
      <c r="NM688" s="2" t="s">
        <v>241</v>
      </c>
      <c r="NN688" s="2" t="s">
        <v>229</v>
      </c>
      <c r="NO688" s="4"/>
      <c r="NP688" s="8"/>
      <c r="NQ688" s="4"/>
      <c r="NR688" s="8"/>
      <c r="NS688" s="7"/>
      <c r="NT688" s="7"/>
      <c r="NU688" s="2" t="s">
        <v>272</v>
      </c>
      <c r="NV688" s="2" t="s">
        <v>226</v>
      </c>
      <c r="NW688" s="2" t="s">
        <v>229</v>
      </c>
      <c r="NX688" s="2" t="s">
        <v>229</v>
      </c>
      <c r="NY688" s="2" t="s">
        <v>241</v>
      </c>
      <c r="NZ688" s="2" t="s">
        <v>229</v>
      </c>
      <c r="OA688" s="4"/>
      <c r="OB688" s="8"/>
      <c r="OC688" s="4"/>
      <c r="OD688" s="8"/>
      <c r="OE688" s="7"/>
      <c r="OF688" s="7"/>
      <c r="OG688" s="2" t="s">
        <v>266</v>
      </c>
      <c r="OH688" s="2" t="s">
        <v>226</v>
      </c>
      <c r="OI688" s="2" t="s">
        <v>229</v>
      </c>
      <c r="OJ688" s="2" t="s">
        <v>229</v>
      </c>
      <c r="OK688" s="2" t="s">
        <v>241</v>
      </c>
      <c r="OL688" s="2" t="s">
        <v>229</v>
      </c>
      <c r="OM688" s="4"/>
      <c r="ON688" s="8"/>
      <c r="OO688" s="4"/>
      <c r="OP688" s="8"/>
      <c r="OQ688" s="7"/>
      <c r="OR688" s="7"/>
      <c r="OS688" s="2" t="s">
        <v>229</v>
      </c>
      <c r="OT688" s="2" t="s">
        <v>229</v>
      </c>
      <c r="OU688" s="2" t="s">
        <v>229</v>
      </c>
      <c r="OV688" s="2" t="s">
        <v>229</v>
      </c>
      <c r="OW688" s="2" t="s">
        <v>229</v>
      </c>
      <c r="OX688" s="2" t="s">
        <v>229</v>
      </c>
      <c r="OY688" s="4"/>
      <c r="OZ688" s="8"/>
      <c r="PA688" s="4"/>
      <c r="PB688" s="8"/>
      <c r="PC688" s="7"/>
      <c r="PD688" s="7"/>
      <c r="PE688" s="2" t="s">
        <v>229</v>
      </c>
      <c r="PF688" s="2" t="s">
        <v>229</v>
      </c>
      <c r="PG688" s="2" t="s">
        <v>229</v>
      </c>
      <c r="PH688" s="2" t="s">
        <v>229</v>
      </c>
      <c r="PI688" s="2" t="s">
        <v>229</v>
      </c>
      <c r="PJ688" s="2" t="s">
        <v>229</v>
      </c>
      <c r="PK688" s="4"/>
      <c r="PL688" s="8"/>
      <c r="PM688" s="4"/>
      <c r="PN688" s="8"/>
      <c r="PO688" s="7"/>
      <c r="PP688" s="7"/>
      <c r="PQ688" s="2" t="s">
        <v>266</v>
      </c>
      <c r="PR688" s="2" t="s">
        <v>275</v>
      </c>
      <c r="PS688" s="2" t="s">
        <v>229</v>
      </c>
      <c r="PT688" s="2" t="s">
        <v>229</v>
      </c>
      <c r="PU688" s="2" t="s">
        <v>241</v>
      </c>
      <c r="PV688" s="2" t="s">
        <v>229</v>
      </c>
      <c r="PW688" s="4"/>
      <c r="PX688" s="8"/>
      <c r="PY688" s="4"/>
      <c r="PZ688" s="8"/>
      <c r="QA688" s="7"/>
      <c r="QB688" s="7"/>
      <c r="QC688" s="2" t="s">
        <v>281</v>
      </c>
      <c r="QD688" s="2" t="s">
        <v>226</v>
      </c>
      <c r="QE688" s="2" t="s">
        <v>229</v>
      </c>
      <c r="QF688" s="2" t="s">
        <v>229</v>
      </c>
      <c r="QG688" s="2" t="s">
        <v>241</v>
      </c>
      <c r="QH688" s="2" t="s">
        <v>229</v>
      </c>
      <c r="QI688" s="4"/>
      <c r="QJ688" s="8"/>
      <c r="QK688" s="4"/>
      <c r="QL688" s="8"/>
      <c r="QM688" s="7"/>
      <c r="QN688" s="7"/>
      <c r="QO688" s="2" t="s">
        <v>229</v>
      </c>
      <c r="QP688" s="2" t="s">
        <v>229</v>
      </c>
      <c r="QQ688" s="2" t="s">
        <v>229</v>
      </c>
      <c r="QR688" s="2" t="s">
        <v>229</v>
      </c>
      <c r="QS688" s="2" t="s">
        <v>229</v>
      </c>
      <c r="QT688" s="2" t="s">
        <v>229</v>
      </c>
      <c r="QU688" s="4"/>
      <c r="QV688" s="8"/>
      <c r="QW688" s="4"/>
      <c r="QX688" s="8"/>
      <c r="QY688" s="7"/>
      <c r="QZ688" s="7"/>
      <c r="RA688" s="2" t="s">
        <v>239</v>
      </c>
      <c r="RB688" s="2" t="s">
        <v>275</v>
      </c>
      <c r="RC688" s="2" t="s">
        <v>4211</v>
      </c>
      <c r="RD688" s="2" t="s">
        <v>1075</v>
      </c>
      <c r="RE688" s="2" t="s">
        <v>241</v>
      </c>
      <c r="RF688" s="2" t="s">
        <v>229</v>
      </c>
      <c r="RG688" s="4"/>
      <c r="RH688" s="8"/>
      <c r="RI688" s="4"/>
      <c r="RJ688" s="8"/>
      <c r="RK688" s="7"/>
      <c r="RL688" s="7"/>
      <c r="RM688" s="2" t="s">
        <v>229</v>
      </c>
      <c r="RN688" s="2" t="s">
        <v>229</v>
      </c>
      <c r="RO688" s="2" t="s">
        <v>229</v>
      </c>
      <c r="RP688" s="2" t="s">
        <v>229</v>
      </c>
      <c r="RQ688" s="2" t="s">
        <v>229</v>
      </c>
      <c r="RR688" s="2" t="s">
        <v>229</v>
      </c>
      <c r="RS688" s="4"/>
      <c r="RT688" s="8"/>
      <c r="RU688" s="4"/>
      <c r="RV688" s="8"/>
      <c r="RW688" s="7"/>
      <c r="RX688" s="7"/>
      <c r="RY688" s="2" t="s">
        <v>239</v>
      </c>
      <c r="RZ688" s="2" t="s">
        <v>275</v>
      </c>
      <c r="SA688" s="2" t="s">
        <v>282</v>
      </c>
      <c r="SB688" s="2" t="s">
        <v>3867</v>
      </c>
      <c r="SC688" s="2" t="s">
        <v>241</v>
      </c>
      <c r="SD688" s="2" t="s">
        <v>229</v>
      </c>
      <c r="SE688" s="4">
        <v>30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</row>
    <row r="689">
      <c r="A689" s="2" t="s">
        <v>4598</v>
      </c>
      <c r="B689" s="2" t="s">
        <v>216</v>
      </c>
      <c r="C689" s="2" t="s">
        <v>4252</v>
      </c>
      <c r="D689" s="2" t="s">
        <v>3600</v>
      </c>
      <c r="E689" s="2" t="s">
        <v>3601</v>
      </c>
      <c r="F689" s="2" t="s">
        <v>4599</v>
      </c>
      <c r="G689" s="2" t="s">
        <v>4600</v>
      </c>
      <c r="H689" s="2" t="s">
        <v>2043</v>
      </c>
      <c r="I689" s="2" t="s">
        <v>4601</v>
      </c>
      <c r="J689" s="2" t="s">
        <v>224</v>
      </c>
      <c r="K689" s="2" t="s">
        <v>617</v>
      </c>
      <c r="L689" s="3">
        <v>33.6</v>
      </c>
      <c r="M689" s="3">
        <v>35.28</v>
      </c>
      <c r="N689" s="3">
        <v>69.99</v>
      </c>
      <c r="O689" s="2" t="s">
        <v>226</v>
      </c>
      <c r="P689" s="2" t="s">
        <v>2072</v>
      </c>
      <c r="Q689" s="2" t="s">
        <v>228</v>
      </c>
      <c r="R689" s="2" t="s">
        <v>229</v>
      </c>
      <c r="S689" s="2" t="s">
        <v>4602</v>
      </c>
      <c r="T689" s="2" t="s">
        <v>684</v>
      </c>
      <c r="U689" s="2" t="s">
        <v>232</v>
      </c>
      <c r="V689" s="2" t="s">
        <v>1008</v>
      </c>
      <c r="W689" s="2" t="s">
        <v>1009</v>
      </c>
      <c r="X689" s="2" t="s">
        <v>229</v>
      </c>
      <c r="Y689" s="2" t="s">
        <v>1144</v>
      </c>
      <c r="Z689" s="4">
        <v>1</v>
      </c>
      <c r="AA689" s="4">
        <f>=ROUNDDOWN(0.25,0)</f>
      </c>
      <c r="AB689" s="5">
        <v>4</v>
      </c>
      <c r="AC689" s="2" t="s">
        <v>229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>
        <v>1</v>
      </c>
      <c r="AQ689" s="8">
        <v>54.99</v>
      </c>
      <c r="AR689" s="4">
        <v>2</v>
      </c>
      <c r="AS689" s="8">
        <v>73.37</v>
      </c>
      <c r="AT689" s="7">
        <v>-0.5</v>
      </c>
      <c r="AU689" s="7">
        <v>-0.2505</v>
      </c>
      <c r="AV689" s="4">
        <v>4</v>
      </c>
      <c r="AW689" s="8">
        <v>177.6</v>
      </c>
      <c r="AX689" s="4">
        <v>11</v>
      </c>
      <c r="AY689" s="8">
        <v>446.17</v>
      </c>
      <c r="AZ689" s="7">
        <v>-0.6364</v>
      </c>
      <c r="BA689" s="7">
        <v>-0.6019</v>
      </c>
      <c r="BB689" s="7">
        <v>0.3096</v>
      </c>
      <c r="BC689" s="4">
        <v>4</v>
      </c>
      <c r="BD689" s="8">
        <v>177.6</v>
      </c>
      <c r="BE689" s="4">
        <v>11</v>
      </c>
      <c r="BF689" s="8">
        <v>446.17</v>
      </c>
      <c r="BG689" s="7">
        <v>-0.6364</v>
      </c>
      <c r="BH689" s="7">
        <v>-0.6019</v>
      </c>
      <c r="BI689" s="7">
        <v>1</v>
      </c>
      <c r="BJ689" s="4">
        <v>1</v>
      </c>
      <c r="BK689" s="8">
        <v>54.99</v>
      </c>
      <c r="BL689" s="2" t="s">
        <v>4603</v>
      </c>
      <c r="BM689" s="7">
        <v>1</v>
      </c>
      <c r="BN689" s="7">
        <v>1</v>
      </c>
      <c r="BO689" s="4"/>
      <c r="BP689" s="8"/>
      <c r="BQ689" s="4">
        <v>1</v>
      </c>
      <c r="BR689" s="8">
        <v>36.33</v>
      </c>
      <c r="BS689" s="7">
        <v>-1</v>
      </c>
      <c r="BT689" s="7">
        <v>-1</v>
      </c>
      <c r="BU689" s="2" t="s">
        <v>239</v>
      </c>
      <c r="BV689" s="2" t="s">
        <v>226</v>
      </c>
      <c r="BW689" s="2" t="s">
        <v>229</v>
      </c>
      <c r="BX689" s="2" t="s">
        <v>2410</v>
      </c>
      <c r="BY689" s="2" t="s">
        <v>241</v>
      </c>
      <c r="BZ689" s="2" t="s">
        <v>229</v>
      </c>
      <c r="CA689" s="4"/>
      <c r="CB689" s="8"/>
      <c r="CC689" s="4"/>
      <c r="CD689" s="8"/>
      <c r="CE689" s="7"/>
      <c r="CF689" s="7"/>
      <c r="CG689" s="2" t="s">
        <v>239</v>
      </c>
      <c r="CH689" s="2" t="s">
        <v>226</v>
      </c>
      <c r="CI689" s="2" t="s">
        <v>1557</v>
      </c>
      <c r="CJ689" s="2" t="s">
        <v>1893</v>
      </c>
      <c r="CK689" s="2" t="s">
        <v>241</v>
      </c>
      <c r="CL689" s="2" t="s">
        <v>229</v>
      </c>
      <c r="CM689" s="4"/>
      <c r="CN689" s="8"/>
      <c r="CO689" s="4"/>
      <c r="CP689" s="8"/>
      <c r="CQ689" s="7"/>
      <c r="CR689" s="7"/>
      <c r="CS689" s="2" t="s">
        <v>239</v>
      </c>
      <c r="CT689" s="2" t="s">
        <v>226</v>
      </c>
      <c r="CU689" s="2" t="s">
        <v>1148</v>
      </c>
      <c r="CV689" s="2" t="s">
        <v>4604</v>
      </c>
      <c r="CW689" s="2" t="s">
        <v>241</v>
      </c>
      <c r="CX689" s="2" t="s">
        <v>229</v>
      </c>
      <c r="CY689" s="4"/>
      <c r="CZ689" s="8"/>
      <c r="DA689" s="4"/>
      <c r="DB689" s="8"/>
      <c r="DC689" s="7"/>
      <c r="DD689" s="7"/>
      <c r="DE689" s="2" t="s">
        <v>239</v>
      </c>
      <c r="DF689" s="2" t="s">
        <v>226</v>
      </c>
      <c r="DG689" s="2" t="s">
        <v>1148</v>
      </c>
      <c r="DH689" s="2" t="s">
        <v>2444</v>
      </c>
      <c r="DI689" s="2" t="s">
        <v>241</v>
      </c>
      <c r="DJ689" s="2" t="s">
        <v>229</v>
      </c>
      <c r="DK689" s="4"/>
      <c r="DL689" s="8"/>
      <c r="DM689" s="4"/>
      <c r="DN689" s="8"/>
      <c r="DO689" s="7"/>
      <c r="DP689" s="7"/>
      <c r="DQ689" s="2" t="s">
        <v>239</v>
      </c>
      <c r="DR689" s="2" t="s">
        <v>226</v>
      </c>
      <c r="DS689" s="2" t="s">
        <v>1148</v>
      </c>
      <c r="DT689" s="2" t="s">
        <v>1576</v>
      </c>
      <c r="DU689" s="2" t="s">
        <v>241</v>
      </c>
      <c r="DV689" s="2" t="s">
        <v>229</v>
      </c>
      <c r="DW689" s="4"/>
      <c r="DX689" s="8"/>
      <c r="DY689" s="4"/>
      <c r="DZ689" s="8"/>
      <c r="EA689" s="7"/>
      <c r="EB689" s="7"/>
      <c r="EC689" s="2" t="s">
        <v>239</v>
      </c>
      <c r="ED689" s="2" t="s">
        <v>226</v>
      </c>
      <c r="EE689" s="2" t="s">
        <v>699</v>
      </c>
      <c r="EF689" s="2" t="s">
        <v>938</v>
      </c>
      <c r="EG689" s="2" t="s">
        <v>241</v>
      </c>
      <c r="EH689" s="2" t="s">
        <v>229</v>
      </c>
      <c r="EI689" s="4"/>
      <c r="EJ689" s="8"/>
      <c r="EK689" s="4">
        <v>1</v>
      </c>
      <c r="EL689" s="8">
        <v>37.04</v>
      </c>
      <c r="EM689" s="7">
        <v>-1</v>
      </c>
      <c r="EN689" s="7">
        <v>-1</v>
      </c>
      <c r="EO689" s="2" t="s">
        <v>239</v>
      </c>
      <c r="EP689" s="2" t="s">
        <v>226</v>
      </c>
      <c r="EQ689" s="2" t="s">
        <v>1148</v>
      </c>
      <c r="ER689" s="2" t="s">
        <v>4605</v>
      </c>
      <c r="ES689" s="2" t="s">
        <v>241</v>
      </c>
      <c r="ET689" s="2" t="s">
        <v>229</v>
      </c>
      <c r="EU689" s="4"/>
      <c r="EV689" s="8"/>
      <c r="EW689" s="4"/>
      <c r="EX689" s="8"/>
      <c r="EY689" s="7"/>
      <c r="EZ689" s="7"/>
      <c r="FA689" s="2" t="s">
        <v>239</v>
      </c>
      <c r="FB689" s="2" t="s">
        <v>226</v>
      </c>
      <c r="FC689" s="2" t="s">
        <v>1148</v>
      </c>
      <c r="FD689" s="2" t="s">
        <v>4391</v>
      </c>
      <c r="FE689" s="2" t="s">
        <v>241</v>
      </c>
      <c r="FF689" s="2" t="s">
        <v>229</v>
      </c>
      <c r="FG689" s="4">
        <v>1</v>
      </c>
      <c r="FH689" s="8">
        <v>54.99</v>
      </c>
      <c r="FI689" s="4"/>
      <c r="FJ689" s="8"/>
      <c r="FK689" s="7"/>
      <c r="FL689" s="7"/>
      <c r="FM689" s="2" t="s">
        <v>239</v>
      </c>
      <c r="FN689" s="2" t="s">
        <v>226</v>
      </c>
      <c r="FO689" s="2" t="s">
        <v>1148</v>
      </c>
      <c r="FP689" s="2" t="s">
        <v>4604</v>
      </c>
      <c r="FQ689" s="2" t="s">
        <v>241</v>
      </c>
      <c r="FR689" s="2" t="s">
        <v>229</v>
      </c>
      <c r="FS689" s="4"/>
      <c r="FT689" s="8"/>
      <c r="FU689" s="4"/>
      <c r="FV689" s="8"/>
      <c r="FW689" s="7"/>
      <c r="FX689" s="7"/>
      <c r="FY689" s="2" t="s">
        <v>239</v>
      </c>
      <c r="FZ689" s="2" t="s">
        <v>226</v>
      </c>
      <c r="GA689" s="2" t="s">
        <v>327</v>
      </c>
      <c r="GB689" s="2" t="s">
        <v>229</v>
      </c>
      <c r="GC689" s="2" t="s">
        <v>241</v>
      </c>
      <c r="GD689" s="2" t="s">
        <v>229</v>
      </c>
      <c r="GE689" s="4"/>
      <c r="GF689" s="8"/>
      <c r="GG689" s="4"/>
      <c r="GH689" s="8"/>
      <c r="GI689" s="7"/>
      <c r="GJ689" s="7"/>
      <c r="GK689" s="2" t="s">
        <v>714</v>
      </c>
      <c r="GL689" s="2" t="s">
        <v>275</v>
      </c>
      <c r="GM689" s="2" t="s">
        <v>1148</v>
      </c>
      <c r="GN689" s="2" t="s">
        <v>1190</v>
      </c>
      <c r="GO689" s="2" t="s">
        <v>241</v>
      </c>
      <c r="GP689" s="2" t="s">
        <v>229</v>
      </c>
      <c r="GQ689" s="4"/>
      <c r="GR689" s="8"/>
      <c r="GS689" s="4"/>
      <c r="GT689" s="8"/>
      <c r="GU689" s="7"/>
      <c r="GV689" s="7"/>
      <c r="GW689" s="2" t="s">
        <v>239</v>
      </c>
      <c r="GX689" s="2" t="s">
        <v>226</v>
      </c>
      <c r="GY689" s="2" t="s">
        <v>743</v>
      </c>
      <c r="GZ689" s="2" t="s">
        <v>236</v>
      </c>
      <c r="HA689" s="2" t="s">
        <v>241</v>
      </c>
      <c r="HB689" s="2" t="s">
        <v>229</v>
      </c>
      <c r="HC689" s="4"/>
      <c r="HD689" s="8"/>
      <c r="HE689" s="4"/>
      <c r="HF689" s="8"/>
      <c r="HG689" s="7"/>
      <c r="HH689" s="7"/>
      <c r="HI689" s="2" t="s">
        <v>714</v>
      </c>
      <c r="HJ689" s="2" t="s">
        <v>275</v>
      </c>
      <c r="HK689" s="2" t="s">
        <v>1148</v>
      </c>
      <c r="HL689" s="2" t="s">
        <v>4606</v>
      </c>
      <c r="HM689" s="2" t="s">
        <v>241</v>
      </c>
      <c r="HN689" s="2" t="s">
        <v>263</v>
      </c>
      <c r="HO689" s="4"/>
      <c r="HP689" s="8"/>
      <c r="HQ689" s="4"/>
      <c r="HR689" s="8"/>
      <c r="HS689" s="7"/>
      <c r="HT689" s="7"/>
      <c r="HU689" s="2" t="s">
        <v>239</v>
      </c>
      <c r="HV689" s="2" t="s">
        <v>226</v>
      </c>
      <c r="HW689" s="2" t="s">
        <v>712</v>
      </c>
      <c r="HX689" s="2" t="s">
        <v>728</v>
      </c>
      <c r="HY689" s="2" t="s">
        <v>241</v>
      </c>
      <c r="HZ689" s="2" t="s">
        <v>229</v>
      </c>
      <c r="IA689" s="4"/>
      <c r="IB689" s="8"/>
      <c r="IC689" s="4"/>
      <c r="ID689" s="8"/>
      <c r="IE689" s="7"/>
      <c r="IF689" s="7"/>
      <c r="IG689" s="2" t="s">
        <v>266</v>
      </c>
      <c r="IH689" s="2" t="s">
        <v>226</v>
      </c>
      <c r="II689" s="2" t="s">
        <v>881</v>
      </c>
      <c r="IJ689" s="2" t="s">
        <v>229</v>
      </c>
      <c r="IK689" s="2" t="s">
        <v>241</v>
      </c>
      <c r="IL689" s="2" t="s">
        <v>229</v>
      </c>
      <c r="IM689" s="4"/>
      <c r="IN689" s="8"/>
      <c r="IO689" s="4"/>
      <c r="IP689" s="8"/>
      <c r="IQ689" s="7"/>
      <c r="IR689" s="7"/>
      <c r="IS689" s="2" t="s">
        <v>272</v>
      </c>
      <c r="IT689" s="2" t="s">
        <v>226</v>
      </c>
      <c r="IU689" s="2" t="s">
        <v>229</v>
      </c>
      <c r="IV689" s="2" t="s">
        <v>229</v>
      </c>
      <c r="IW689" s="2" t="s">
        <v>241</v>
      </c>
      <c r="IX689" s="2" t="s">
        <v>229</v>
      </c>
      <c r="IY689" s="4"/>
      <c r="IZ689" s="8"/>
      <c r="JA689" s="4"/>
      <c r="JB689" s="8"/>
      <c r="JC689" s="7"/>
      <c r="JD689" s="7"/>
      <c r="JE689" s="2" t="s">
        <v>239</v>
      </c>
      <c r="JF689" s="2" t="s">
        <v>226</v>
      </c>
      <c r="JG689" s="2" t="s">
        <v>268</v>
      </c>
      <c r="JH689" s="2" t="s">
        <v>1083</v>
      </c>
      <c r="JI689" s="2" t="s">
        <v>241</v>
      </c>
      <c r="JJ689" s="2" t="s">
        <v>229</v>
      </c>
      <c r="JK689" s="4"/>
      <c r="JL689" s="8"/>
      <c r="JM689" s="4"/>
      <c r="JN689" s="8"/>
      <c r="JO689" s="7"/>
      <c r="JP689" s="7"/>
      <c r="JQ689" s="2" t="s">
        <v>229</v>
      </c>
      <c r="JR689" s="2" t="s">
        <v>229</v>
      </c>
      <c r="JS689" s="2" t="s">
        <v>229</v>
      </c>
      <c r="JT689" s="2" t="s">
        <v>229</v>
      </c>
      <c r="JU689" s="2" t="s">
        <v>229</v>
      </c>
      <c r="JV689" s="2" t="s">
        <v>229</v>
      </c>
      <c r="JW689" s="4"/>
      <c r="JX689" s="8"/>
      <c r="JY689" s="4"/>
      <c r="JZ689" s="8"/>
      <c r="KA689" s="7"/>
      <c r="KB689" s="7"/>
      <c r="KC689" s="2" t="s">
        <v>239</v>
      </c>
      <c r="KD689" s="2" t="s">
        <v>226</v>
      </c>
      <c r="KE689" s="2" t="s">
        <v>718</v>
      </c>
      <c r="KF689" s="2" t="s">
        <v>1611</v>
      </c>
      <c r="KG689" s="2" t="s">
        <v>241</v>
      </c>
      <c r="KH689" s="2" t="s">
        <v>229</v>
      </c>
      <c r="KI689" s="4"/>
      <c r="KJ689" s="8"/>
      <c r="KK689" s="4"/>
      <c r="KL689" s="8"/>
      <c r="KM689" s="7"/>
      <c r="KN689" s="7"/>
      <c r="KO689" s="2" t="s">
        <v>272</v>
      </c>
      <c r="KP689" s="2" t="s">
        <v>226</v>
      </c>
      <c r="KQ689" s="2" t="s">
        <v>229</v>
      </c>
      <c r="KR689" s="2" t="s">
        <v>229</v>
      </c>
      <c r="KS689" s="2" t="s">
        <v>241</v>
      </c>
      <c r="KT689" s="2" t="s">
        <v>229</v>
      </c>
      <c r="KU689" s="4"/>
      <c r="KV689" s="8"/>
      <c r="KW689" s="4"/>
      <c r="KX689" s="8"/>
      <c r="KY689" s="7"/>
      <c r="KZ689" s="7"/>
      <c r="LA689" s="2" t="s">
        <v>239</v>
      </c>
      <c r="LB689" s="2" t="s">
        <v>226</v>
      </c>
      <c r="LC689" s="2" t="s">
        <v>720</v>
      </c>
      <c r="LD689" s="2" t="s">
        <v>4607</v>
      </c>
      <c r="LE689" s="2" t="s">
        <v>241</v>
      </c>
      <c r="LF689" s="2" t="s">
        <v>229</v>
      </c>
      <c r="LG689" s="4"/>
      <c r="LH689" s="8"/>
      <c r="LI689" s="4"/>
      <c r="LJ689" s="8"/>
      <c r="LK689" s="7"/>
      <c r="LL689" s="7"/>
      <c r="LM689" s="2" t="s">
        <v>229</v>
      </c>
      <c r="LN689" s="2" t="s">
        <v>229</v>
      </c>
      <c r="LO689" s="2" t="s">
        <v>229</v>
      </c>
      <c r="LP689" s="2" t="s">
        <v>229</v>
      </c>
      <c r="LQ689" s="2" t="s">
        <v>229</v>
      </c>
      <c r="LR689" s="2" t="s">
        <v>229</v>
      </c>
      <c r="LS689" s="4"/>
      <c r="LT689" s="8"/>
      <c r="LU689" s="4"/>
      <c r="LV689" s="8"/>
      <c r="LW689" s="7"/>
      <c r="LX689" s="7"/>
      <c r="LY689" s="2" t="s">
        <v>239</v>
      </c>
      <c r="LZ689" s="2" t="s">
        <v>275</v>
      </c>
      <c r="MA689" s="2" t="s">
        <v>2955</v>
      </c>
      <c r="MB689" s="2" t="s">
        <v>2085</v>
      </c>
      <c r="MC689" s="2" t="s">
        <v>241</v>
      </c>
      <c r="MD689" s="2" t="s">
        <v>229</v>
      </c>
      <c r="ME689" s="4"/>
      <c r="MF689" s="8"/>
      <c r="MG689" s="4"/>
      <c r="MH689" s="8"/>
      <c r="MI689" s="7"/>
      <c r="MJ689" s="7"/>
      <c r="MK689" s="2" t="s">
        <v>266</v>
      </c>
      <c r="ML689" s="2" t="s">
        <v>226</v>
      </c>
      <c r="MM689" s="2" t="s">
        <v>229</v>
      </c>
      <c r="MN689" s="2" t="s">
        <v>229</v>
      </c>
      <c r="MO689" s="2" t="s">
        <v>241</v>
      </c>
      <c r="MP689" s="2" t="s">
        <v>229</v>
      </c>
      <c r="MQ689" s="4"/>
      <c r="MR689" s="8"/>
      <c r="MS689" s="4"/>
      <c r="MT689" s="8"/>
      <c r="MU689" s="7"/>
      <c r="MV689" s="7"/>
      <c r="MW689" s="2" t="s">
        <v>239</v>
      </c>
      <c r="MX689" s="2" t="s">
        <v>226</v>
      </c>
      <c r="MY689" s="2" t="s">
        <v>866</v>
      </c>
      <c r="MZ689" s="2" t="s">
        <v>229</v>
      </c>
      <c r="NA689" s="2" t="s">
        <v>241</v>
      </c>
      <c r="NB689" s="2" t="s">
        <v>229</v>
      </c>
      <c r="NC689" s="4"/>
      <c r="ND689" s="8"/>
      <c r="NE689" s="4"/>
      <c r="NF689" s="8"/>
      <c r="NG689" s="7"/>
      <c r="NH689" s="7"/>
      <c r="NI689" s="2" t="s">
        <v>239</v>
      </c>
      <c r="NJ689" s="2" t="s">
        <v>260</v>
      </c>
      <c r="NK689" s="2" t="s">
        <v>1165</v>
      </c>
      <c r="NL689" s="2" t="s">
        <v>1201</v>
      </c>
      <c r="NM689" s="2" t="s">
        <v>241</v>
      </c>
      <c r="NN689" s="2" t="s">
        <v>229</v>
      </c>
      <c r="NO689" s="4"/>
      <c r="NP689" s="8"/>
      <c r="NQ689" s="4"/>
      <c r="NR689" s="8"/>
      <c r="NS689" s="7"/>
      <c r="NT689" s="7"/>
      <c r="NU689" s="2" t="s">
        <v>272</v>
      </c>
      <c r="NV689" s="2" t="s">
        <v>226</v>
      </c>
      <c r="NW689" s="2" t="s">
        <v>229</v>
      </c>
      <c r="NX689" s="2" t="s">
        <v>229</v>
      </c>
      <c r="NY689" s="2" t="s">
        <v>241</v>
      </c>
      <c r="NZ689" s="2" t="s">
        <v>229</v>
      </c>
      <c r="OA689" s="4"/>
      <c r="OB689" s="8"/>
      <c r="OC689" s="4"/>
      <c r="OD689" s="8"/>
      <c r="OE689" s="7"/>
      <c r="OF689" s="7"/>
      <c r="OG689" s="2" t="s">
        <v>266</v>
      </c>
      <c r="OH689" s="2" t="s">
        <v>226</v>
      </c>
      <c r="OI689" s="2" t="s">
        <v>229</v>
      </c>
      <c r="OJ689" s="2" t="s">
        <v>229</v>
      </c>
      <c r="OK689" s="2" t="s">
        <v>241</v>
      </c>
      <c r="OL689" s="2" t="s">
        <v>229</v>
      </c>
      <c r="OM689" s="4"/>
      <c r="ON689" s="8"/>
      <c r="OO689" s="4"/>
      <c r="OP689" s="8"/>
      <c r="OQ689" s="7"/>
      <c r="OR689" s="7"/>
      <c r="OS689" s="2" t="s">
        <v>229</v>
      </c>
      <c r="OT689" s="2" t="s">
        <v>229</v>
      </c>
      <c r="OU689" s="2" t="s">
        <v>229</v>
      </c>
      <c r="OV689" s="2" t="s">
        <v>229</v>
      </c>
      <c r="OW689" s="2" t="s">
        <v>229</v>
      </c>
      <c r="OX689" s="2" t="s">
        <v>229</v>
      </c>
      <c r="OY689" s="4"/>
      <c r="OZ689" s="8"/>
      <c r="PA689" s="4"/>
      <c r="PB689" s="8"/>
      <c r="PC689" s="7"/>
      <c r="PD689" s="7"/>
      <c r="PE689" s="2" t="s">
        <v>229</v>
      </c>
      <c r="PF689" s="2" t="s">
        <v>229</v>
      </c>
      <c r="PG689" s="2" t="s">
        <v>229</v>
      </c>
      <c r="PH689" s="2" t="s">
        <v>229</v>
      </c>
      <c r="PI689" s="2" t="s">
        <v>229</v>
      </c>
      <c r="PJ689" s="2" t="s">
        <v>229</v>
      </c>
      <c r="PK689" s="4"/>
      <c r="PL689" s="8"/>
      <c r="PM689" s="4"/>
      <c r="PN689" s="8"/>
      <c r="PO689" s="7"/>
      <c r="PP689" s="7"/>
      <c r="PQ689" s="2" t="s">
        <v>239</v>
      </c>
      <c r="PR689" s="2" t="s">
        <v>275</v>
      </c>
      <c r="PS689" s="2" t="s">
        <v>785</v>
      </c>
      <c r="PT689" s="2" t="s">
        <v>1728</v>
      </c>
      <c r="PU689" s="2" t="s">
        <v>241</v>
      </c>
      <c r="PV689" s="2" t="s">
        <v>229</v>
      </c>
      <c r="PW689" s="4"/>
      <c r="PX689" s="8"/>
      <c r="PY689" s="4"/>
      <c r="PZ689" s="8"/>
      <c r="QA689" s="7"/>
      <c r="QB689" s="7"/>
      <c r="QC689" s="2" t="s">
        <v>281</v>
      </c>
      <c r="QD689" s="2" t="s">
        <v>226</v>
      </c>
      <c r="QE689" s="2" t="s">
        <v>229</v>
      </c>
      <c r="QF689" s="2" t="s">
        <v>229</v>
      </c>
      <c r="QG689" s="2" t="s">
        <v>241</v>
      </c>
      <c r="QH689" s="2" t="s">
        <v>229</v>
      </c>
      <c r="QI689" s="4"/>
      <c r="QJ689" s="8"/>
      <c r="QK689" s="4"/>
      <c r="QL689" s="8"/>
      <c r="QM689" s="7"/>
      <c r="QN689" s="7"/>
      <c r="QO689" s="2" t="s">
        <v>229</v>
      </c>
      <c r="QP689" s="2" t="s">
        <v>229</v>
      </c>
      <c r="QQ689" s="2" t="s">
        <v>229</v>
      </c>
      <c r="QR689" s="2" t="s">
        <v>229</v>
      </c>
      <c r="QS689" s="2" t="s">
        <v>229</v>
      </c>
      <c r="QT689" s="2" t="s">
        <v>229</v>
      </c>
      <c r="QU689" s="4"/>
      <c r="QV689" s="8"/>
      <c r="QW689" s="4"/>
      <c r="QX689" s="8"/>
      <c r="QY689" s="7"/>
      <c r="QZ689" s="7"/>
      <c r="RA689" s="2" t="s">
        <v>281</v>
      </c>
      <c r="RB689" s="2" t="s">
        <v>226</v>
      </c>
      <c r="RC689" s="2" t="s">
        <v>229</v>
      </c>
      <c r="RD689" s="2" t="s">
        <v>229</v>
      </c>
      <c r="RE689" s="2" t="s">
        <v>241</v>
      </c>
      <c r="RF689" s="2" t="s">
        <v>229</v>
      </c>
      <c r="RG689" s="4"/>
      <c r="RH689" s="8"/>
      <c r="RI689" s="4"/>
      <c r="RJ689" s="8"/>
      <c r="RK689" s="7"/>
      <c r="RL689" s="7"/>
      <c r="RM689" s="2" t="s">
        <v>229</v>
      </c>
      <c r="RN689" s="2" t="s">
        <v>229</v>
      </c>
      <c r="RO689" s="2" t="s">
        <v>229</v>
      </c>
      <c r="RP689" s="2" t="s">
        <v>229</v>
      </c>
      <c r="RQ689" s="2" t="s">
        <v>229</v>
      </c>
      <c r="RR689" s="2" t="s">
        <v>229</v>
      </c>
      <c r="RS689" s="4"/>
      <c r="RT689" s="8"/>
      <c r="RU689" s="4"/>
      <c r="RV689" s="8"/>
      <c r="RW689" s="7"/>
      <c r="RX689" s="7"/>
      <c r="RY689" s="2" t="s">
        <v>239</v>
      </c>
      <c r="RZ689" s="2" t="s">
        <v>275</v>
      </c>
      <c r="SA689" s="2" t="s">
        <v>755</v>
      </c>
      <c r="SB689" s="2" t="s">
        <v>4247</v>
      </c>
      <c r="SC689" s="2" t="s">
        <v>241</v>
      </c>
      <c r="SD689" s="2" t="s">
        <v>229</v>
      </c>
      <c r="SE689" s="4"/>
      <c r="SF689" s="4"/>
      <c r="SG689" s="4"/>
      <c r="SH689" s="4"/>
      <c r="SI689" s="4">
        <v>1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</row>
    <row r="690">
      <c r="A690" s="2" t="s">
        <v>4608</v>
      </c>
      <c r="B690" s="2" t="s">
        <v>216</v>
      </c>
      <c r="C690" s="2" t="s">
        <v>4252</v>
      </c>
      <c r="D690" s="2" t="s">
        <v>3600</v>
      </c>
      <c r="E690" s="2" t="s">
        <v>3601</v>
      </c>
      <c r="F690" s="2" t="s">
        <v>4599</v>
      </c>
      <c r="G690" s="2" t="s">
        <v>4600</v>
      </c>
      <c r="H690" s="2" t="s">
        <v>2043</v>
      </c>
      <c r="I690" s="2" t="s">
        <v>4601</v>
      </c>
      <c r="J690" s="2" t="s">
        <v>285</v>
      </c>
      <c r="K690" s="2" t="s">
        <v>617</v>
      </c>
      <c r="L690" s="3">
        <v>38.4</v>
      </c>
      <c r="M690" s="3">
        <v>40.32</v>
      </c>
      <c r="N690" s="3">
        <v>79.99</v>
      </c>
      <c r="O690" s="2" t="s">
        <v>226</v>
      </c>
      <c r="P690" s="2" t="s">
        <v>2072</v>
      </c>
      <c r="Q690" s="2" t="s">
        <v>228</v>
      </c>
      <c r="R690" s="2" t="s">
        <v>229</v>
      </c>
      <c r="S690" s="2" t="s">
        <v>4602</v>
      </c>
      <c r="T690" s="2" t="s">
        <v>684</v>
      </c>
      <c r="U690" s="2" t="s">
        <v>286</v>
      </c>
      <c r="V690" s="2" t="s">
        <v>1008</v>
      </c>
      <c r="W690" s="2" t="s">
        <v>1009</v>
      </c>
      <c r="X690" s="2" t="s">
        <v>1009</v>
      </c>
      <c r="Y690" s="2" t="s">
        <v>1144</v>
      </c>
      <c r="Z690" s="4">
        <v>17</v>
      </c>
      <c r="AA690" s="4">
        <f>=ROUNDDOWN(2.83333333333333,0)</f>
      </c>
      <c r="AB690" s="5">
        <v>6</v>
      </c>
      <c r="AC690" s="2" t="s">
        <v>229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3</v>
      </c>
      <c r="AQ690" s="8">
        <v>122.61</v>
      </c>
      <c r="AR690" s="4">
        <v>9</v>
      </c>
      <c r="AS690" s="8">
        <v>372.8</v>
      </c>
      <c r="AT690" s="7">
        <v>-0.6667</v>
      </c>
      <c r="AU690" s="7">
        <v>-0.6711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0.6904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3</v>
      </c>
      <c r="BK690" s="8">
        <v>122.61</v>
      </c>
      <c r="BL690" s="2" t="s">
        <v>4609</v>
      </c>
      <c r="BM690" s="7">
        <v>1</v>
      </c>
      <c r="BN690" s="7">
        <v>1</v>
      </c>
      <c r="BO690" s="4">
        <v>1</v>
      </c>
      <c r="BP690" s="8">
        <v>42.38</v>
      </c>
      <c r="BQ690" s="4">
        <v>6</v>
      </c>
      <c r="BR690" s="8">
        <v>254.28</v>
      </c>
      <c r="BS690" s="7">
        <v>-0.8333</v>
      </c>
      <c r="BT690" s="7">
        <v>-0.8333</v>
      </c>
      <c r="BU690" s="2" t="s">
        <v>239</v>
      </c>
      <c r="BV690" s="2" t="s">
        <v>226</v>
      </c>
      <c r="BW690" s="2" t="s">
        <v>229</v>
      </c>
      <c r="BX690" s="2" t="s">
        <v>2410</v>
      </c>
      <c r="BY690" s="2" t="s">
        <v>241</v>
      </c>
      <c r="BZ690" s="2" t="s">
        <v>229</v>
      </c>
      <c r="CA690" s="4"/>
      <c r="CB690" s="8"/>
      <c r="CC690" s="4"/>
      <c r="CD690" s="8"/>
      <c r="CE690" s="7"/>
      <c r="CF690" s="7"/>
      <c r="CG690" s="2" t="s">
        <v>239</v>
      </c>
      <c r="CH690" s="2" t="s">
        <v>226</v>
      </c>
      <c r="CI690" s="2" t="s">
        <v>1557</v>
      </c>
      <c r="CJ690" s="2" t="s">
        <v>1893</v>
      </c>
      <c r="CK690" s="2" t="s">
        <v>241</v>
      </c>
      <c r="CL690" s="2" t="s">
        <v>229</v>
      </c>
      <c r="CM690" s="4">
        <v>1</v>
      </c>
      <c r="CN690" s="8">
        <v>40.23</v>
      </c>
      <c r="CO690" s="4">
        <v>1</v>
      </c>
      <c r="CP690" s="8">
        <v>40.23</v>
      </c>
      <c r="CQ690" s="7"/>
      <c r="CR690" s="7"/>
      <c r="CS690" s="2" t="s">
        <v>239</v>
      </c>
      <c r="CT690" s="2" t="s">
        <v>226</v>
      </c>
      <c r="CU690" s="2" t="s">
        <v>1148</v>
      </c>
      <c r="CV690" s="2" t="s">
        <v>1634</v>
      </c>
      <c r="CW690" s="2" t="s">
        <v>241</v>
      </c>
      <c r="CX690" s="2" t="s">
        <v>229</v>
      </c>
      <c r="CY690" s="4"/>
      <c r="CZ690" s="8"/>
      <c r="DA690" s="4"/>
      <c r="DB690" s="8"/>
      <c r="DC690" s="7"/>
      <c r="DD690" s="7"/>
      <c r="DE690" s="2" t="s">
        <v>239</v>
      </c>
      <c r="DF690" s="2" t="s">
        <v>226</v>
      </c>
      <c r="DG690" s="2" t="s">
        <v>1148</v>
      </c>
      <c r="DH690" s="2" t="s">
        <v>1666</v>
      </c>
      <c r="DI690" s="2" t="s">
        <v>241</v>
      </c>
      <c r="DJ690" s="2" t="s">
        <v>229</v>
      </c>
      <c r="DK690" s="4"/>
      <c r="DL690" s="8"/>
      <c r="DM690" s="4">
        <v>1</v>
      </c>
      <c r="DN690" s="8">
        <v>40.31</v>
      </c>
      <c r="DO690" s="7">
        <v>-1</v>
      </c>
      <c r="DP690" s="7">
        <v>-1</v>
      </c>
      <c r="DQ690" s="2" t="s">
        <v>239</v>
      </c>
      <c r="DR690" s="2" t="s">
        <v>226</v>
      </c>
      <c r="DS690" s="2" t="s">
        <v>1148</v>
      </c>
      <c r="DT690" s="2" t="s">
        <v>4610</v>
      </c>
      <c r="DU690" s="2" t="s">
        <v>241</v>
      </c>
      <c r="DV690" s="2" t="s">
        <v>229</v>
      </c>
      <c r="DW690" s="4">
        <v>1</v>
      </c>
      <c r="DX690" s="8">
        <v>40</v>
      </c>
      <c r="DY690" s="4"/>
      <c r="DZ690" s="8"/>
      <c r="EA690" s="7"/>
      <c r="EB690" s="7"/>
      <c r="EC690" s="2" t="s">
        <v>239</v>
      </c>
      <c r="ED690" s="2" t="s">
        <v>226</v>
      </c>
      <c r="EE690" s="2" t="s">
        <v>699</v>
      </c>
      <c r="EF690" s="2" t="s">
        <v>756</v>
      </c>
      <c r="EG690" s="2" t="s">
        <v>241</v>
      </c>
      <c r="EH690" s="2" t="s">
        <v>229</v>
      </c>
      <c r="EI690" s="4"/>
      <c r="EJ690" s="8"/>
      <c r="EK690" s="4"/>
      <c r="EL690" s="8"/>
      <c r="EM690" s="7"/>
      <c r="EN690" s="7"/>
      <c r="EO690" s="2" t="s">
        <v>239</v>
      </c>
      <c r="EP690" s="2" t="s">
        <v>226</v>
      </c>
      <c r="EQ690" s="2" t="s">
        <v>1148</v>
      </c>
      <c r="ER690" s="2" t="s">
        <v>2015</v>
      </c>
      <c r="ES690" s="2" t="s">
        <v>241</v>
      </c>
      <c r="ET690" s="2" t="s">
        <v>229</v>
      </c>
      <c r="EU690" s="4"/>
      <c r="EV690" s="8"/>
      <c r="EW690" s="4">
        <v>1</v>
      </c>
      <c r="EX690" s="8">
        <v>37.98</v>
      </c>
      <c r="EY690" s="7">
        <v>-1</v>
      </c>
      <c r="EZ690" s="7">
        <v>-1</v>
      </c>
      <c r="FA690" s="2" t="s">
        <v>239</v>
      </c>
      <c r="FB690" s="2" t="s">
        <v>226</v>
      </c>
      <c r="FC690" s="2" t="s">
        <v>1148</v>
      </c>
      <c r="FD690" s="2" t="s">
        <v>1173</v>
      </c>
      <c r="FE690" s="2" t="s">
        <v>241</v>
      </c>
      <c r="FF690" s="2" t="s">
        <v>229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226</v>
      </c>
      <c r="FO690" s="2" t="s">
        <v>1148</v>
      </c>
      <c r="FP690" s="2" t="s">
        <v>4611</v>
      </c>
      <c r="FQ690" s="2" t="s">
        <v>241</v>
      </c>
      <c r="FR690" s="2" t="s">
        <v>229</v>
      </c>
      <c r="FS690" s="4"/>
      <c r="FT690" s="8"/>
      <c r="FU690" s="4"/>
      <c r="FV690" s="8"/>
      <c r="FW690" s="7"/>
      <c r="FX690" s="7"/>
      <c r="FY690" s="2" t="s">
        <v>239</v>
      </c>
      <c r="FZ690" s="2" t="s">
        <v>226</v>
      </c>
      <c r="GA690" s="2" t="s">
        <v>327</v>
      </c>
      <c r="GB690" s="2" t="s">
        <v>229</v>
      </c>
      <c r="GC690" s="2" t="s">
        <v>241</v>
      </c>
      <c r="GD690" s="2" t="s">
        <v>229</v>
      </c>
      <c r="GE690" s="4"/>
      <c r="GF690" s="8"/>
      <c r="GG690" s="4"/>
      <c r="GH690" s="8"/>
      <c r="GI690" s="7"/>
      <c r="GJ690" s="7"/>
      <c r="GK690" s="2" t="s">
        <v>714</v>
      </c>
      <c r="GL690" s="2" t="s">
        <v>275</v>
      </c>
      <c r="GM690" s="2" t="s">
        <v>1148</v>
      </c>
      <c r="GN690" s="2" t="s">
        <v>1610</v>
      </c>
      <c r="GO690" s="2" t="s">
        <v>241</v>
      </c>
      <c r="GP690" s="2" t="s">
        <v>229</v>
      </c>
      <c r="GQ690" s="4"/>
      <c r="GR690" s="8"/>
      <c r="GS690" s="4"/>
      <c r="GT690" s="8"/>
      <c r="GU690" s="7"/>
      <c r="GV690" s="7"/>
      <c r="GW690" s="2" t="s">
        <v>239</v>
      </c>
      <c r="GX690" s="2" t="s">
        <v>226</v>
      </c>
      <c r="GY690" s="2" t="s">
        <v>743</v>
      </c>
      <c r="GZ690" s="2" t="s">
        <v>1684</v>
      </c>
      <c r="HA690" s="2" t="s">
        <v>241</v>
      </c>
      <c r="HB690" s="2" t="s">
        <v>229</v>
      </c>
      <c r="HC690" s="4"/>
      <c r="HD690" s="8"/>
      <c r="HE690" s="4"/>
      <c r="HF690" s="8"/>
      <c r="HG690" s="7"/>
      <c r="HH690" s="7"/>
      <c r="HI690" s="2" t="s">
        <v>714</v>
      </c>
      <c r="HJ690" s="2" t="s">
        <v>275</v>
      </c>
      <c r="HK690" s="2" t="s">
        <v>1148</v>
      </c>
      <c r="HL690" s="2" t="s">
        <v>4612</v>
      </c>
      <c r="HM690" s="2" t="s">
        <v>241</v>
      </c>
      <c r="HN690" s="2" t="s">
        <v>263</v>
      </c>
      <c r="HO690" s="4"/>
      <c r="HP690" s="8"/>
      <c r="HQ690" s="4"/>
      <c r="HR690" s="8"/>
      <c r="HS690" s="7"/>
      <c r="HT690" s="7"/>
      <c r="HU690" s="2" t="s">
        <v>239</v>
      </c>
      <c r="HV690" s="2" t="s">
        <v>226</v>
      </c>
      <c r="HW690" s="2" t="s">
        <v>712</v>
      </c>
      <c r="HX690" s="2" t="s">
        <v>874</v>
      </c>
      <c r="HY690" s="2" t="s">
        <v>241</v>
      </c>
      <c r="HZ690" s="2" t="s">
        <v>229</v>
      </c>
      <c r="IA690" s="4"/>
      <c r="IB690" s="8"/>
      <c r="IC690" s="4"/>
      <c r="ID690" s="8"/>
      <c r="IE690" s="7"/>
      <c r="IF690" s="7"/>
      <c r="IG690" s="2" t="s">
        <v>239</v>
      </c>
      <c r="IH690" s="2" t="s">
        <v>260</v>
      </c>
      <c r="II690" s="2" t="s">
        <v>881</v>
      </c>
      <c r="IJ690" s="2" t="s">
        <v>2846</v>
      </c>
      <c r="IK690" s="2" t="s">
        <v>241</v>
      </c>
      <c r="IL690" s="2" t="s">
        <v>229</v>
      </c>
      <c r="IM690" s="4"/>
      <c r="IN690" s="8"/>
      <c r="IO690" s="4"/>
      <c r="IP690" s="8"/>
      <c r="IQ690" s="7"/>
      <c r="IR690" s="7"/>
      <c r="IS690" s="2" t="s">
        <v>272</v>
      </c>
      <c r="IT690" s="2" t="s">
        <v>226</v>
      </c>
      <c r="IU690" s="2" t="s">
        <v>229</v>
      </c>
      <c r="IV690" s="2" t="s">
        <v>229</v>
      </c>
      <c r="IW690" s="2" t="s">
        <v>241</v>
      </c>
      <c r="IX690" s="2" t="s">
        <v>229</v>
      </c>
      <c r="IY690" s="4"/>
      <c r="IZ690" s="8"/>
      <c r="JA690" s="4"/>
      <c r="JB690" s="8"/>
      <c r="JC690" s="7"/>
      <c r="JD690" s="7"/>
      <c r="JE690" s="2" t="s">
        <v>239</v>
      </c>
      <c r="JF690" s="2" t="s">
        <v>226</v>
      </c>
      <c r="JG690" s="2" t="s">
        <v>268</v>
      </c>
      <c r="JH690" s="2" t="s">
        <v>460</v>
      </c>
      <c r="JI690" s="2" t="s">
        <v>241</v>
      </c>
      <c r="JJ690" s="2" t="s">
        <v>229</v>
      </c>
      <c r="JK690" s="4"/>
      <c r="JL690" s="8"/>
      <c r="JM690" s="4"/>
      <c r="JN690" s="8"/>
      <c r="JO690" s="7"/>
      <c r="JP690" s="7"/>
      <c r="JQ690" s="2" t="s">
        <v>229</v>
      </c>
      <c r="JR690" s="2" t="s">
        <v>229</v>
      </c>
      <c r="JS690" s="2" t="s">
        <v>229</v>
      </c>
      <c r="JT690" s="2" t="s">
        <v>229</v>
      </c>
      <c r="JU690" s="2" t="s">
        <v>229</v>
      </c>
      <c r="JV690" s="2" t="s">
        <v>229</v>
      </c>
      <c r="JW690" s="4"/>
      <c r="JX690" s="8"/>
      <c r="JY690" s="4"/>
      <c r="JZ690" s="8"/>
      <c r="KA690" s="7"/>
      <c r="KB690" s="7"/>
      <c r="KC690" s="2" t="s">
        <v>239</v>
      </c>
      <c r="KD690" s="2" t="s">
        <v>226</v>
      </c>
      <c r="KE690" s="2" t="s">
        <v>718</v>
      </c>
      <c r="KF690" s="2" t="s">
        <v>2421</v>
      </c>
      <c r="KG690" s="2" t="s">
        <v>241</v>
      </c>
      <c r="KH690" s="2" t="s">
        <v>229</v>
      </c>
      <c r="KI690" s="4"/>
      <c r="KJ690" s="8"/>
      <c r="KK690" s="4"/>
      <c r="KL690" s="8"/>
      <c r="KM690" s="7"/>
      <c r="KN690" s="7"/>
      <c r="KO690" s="2" t="s">
        <v>272</v>
      </c>
      <c r="KP690" s="2" t="s">
        <v>226</v>
      </c>
      <c r="KQ690" s="2" t="s">
        <v>229</v>
      </c>
      <c r="KR690" s="2" t="s">
        <v>229</v>
      </c>
      <c r="KS690" s="2" t="s">
        <v>241</v>
      </c>
      <c r="KT690" s="2" t="s">
        <v>229</v>
      </c>
      <c r="KU690" s="4"/>
      <c r="KV690" s="8"/>
      <c r="KW690" s="4"/>
      <c r="KX690" s="8"/>
      <c r="KY690" s="7"/>
      <c r="KZ690" s="7"/>
      <c r="LA690" s="2" t="s">
        <v>239</v>
      </c>
      <c r="LB690" s="2" t="s">
        <v>226</v>
      </c>
      <c r="LC690" s="2" t="s">
        <v>720</v>
      </c>
      <c r="LD690" s="2" t="s">
        <v>1902</v>
      </c>
      <c r="LE690" s="2" t="s">
        <v>241</v>
      </c>
      <c r="LF690" s="2" t="s">
        <v>229</v>
      </c>
      <c r="LG690" s="4"/>
      <c r="LH690" s="8"/>
      <c r="LI690" s="4"/>
      <c r="LJ690" s="8"/>
      <c r="LK690" s="7"/>
      <c r="LL690" s="7"/>
      <c r="LM690" s="2" t="s">
        <v>229</v>
      </c>
      <c r="LN690" s="2" t="s">
        <v>229</v>
      </c>
      <c r="LO690" s="2" t="s">
        <v>229</v>
      </c>
      <c r="LP690" s="2" t="s">
        <v>229</v>
      </c>
      <c r="LQ690" s="2" t="s">
        <v>229</v>
      </c>
      <c r="LR690" s="2" t="s">
        <v>229</v>
      </c>
      <c r="LS690" s="4"/>
      <c r="LT690" s="8"/>
      <c r="LU690" s="4"/>
      <c r="LV690" s="8"/>
      <c r="LW690" s="7"/>
      <c r="LX690" s="7"/>
      <c r="LY690" s="2" t="s">
        <v>239</v>
      </c>
      <c r="LZ690" s="2" t="s">
        <v>275</v>
      </c>
      <c r="MA690" s="2" t="s">
        <v>1474</v>
      </c>
      <c r="MB690" s="2" t="s">
        <v>4006</v>
      </c>
      <c r="MC690" s="2" t="s">
        <v>241</v>
      </c>
      <c r="MD690" s="2" t="s">
        <v>229</v>
      </c>
      <c r="ME690" s="4"/>
      <c r="MF690" s="8"/>
      <c r="MG690" s="4"/>
      <c r="MH690" s="8"/>
      <c r="MI690" s="7"/>
      <c r="MJ690" s="7"/>
      <c r="MK690" s="2" t="s">
        <v>266</v>
      </c>
      <c r="ML690" s="2" t="s">
        <v>226</v>
      </c>
      <c r="MM690" s="2" t="s">
        <v>229</v>
      </c>
      <c r="MN690" s="2" t="s">
        <v>229</v>
      </c>
      <c r="MO690" s="2" t="s">
        <v>241</v>
      </c>
      <c r="MP690" s="2" t="s">
        <v>229</v>
      </c>
      <c r="MQ690" s="4"/>
      <c r="MR690" s="8"/>
      <c r="MS690" s="4"/>
      <c r="MT690" s="8"/>
      <c r="MU690" s="7"/>
      <c r="MV690" s="7"/>
      <c r="MW690" s="2" t="s">
        <v>239</v>
      </c>
      <c r="MX690" s="2" t="s">
        <v>226</v>
      </c>
      <c r="MY690" s="2" t="s">
        <v>866</v>
      </c>
      <c r="MZ690" s="2" t="s">
        <v>1580</v>
      </c>
      <c r="NA690" s="2" t="s">
        <v>241</v>
      </c>
      <c r="NB690" s="2" t="s">
        <v>229</v>
      </c>
      <c r="NC690" s="4"/>
      <c r="ND690" s="8"/>
      <c r="NE690" s="4"/>
      <c r="NF690" s="8"/>
      <c r="NG690" s="7"/>
      <c r="NH690" s="7"/>
      <c r="NI690" s="2" t="s">
        <v>239</v>
      </c>
      <c r="NJ690" s="2" t="s">
        <v>260</v>
      </c>
      <c r="NK690" s="2" t="s">
        <v>1165</v>
      </c>
      <c r="NL690" s="2" t="s">
        <v>4613</v>
      </c>
      <c r="NM690" s="2" t="s">
        <v>241</v>
      </c>
      <c r="NN690" s="2" t="s">
        <v>229</v>
      </c>
      <c r="NO690" s="4"/>
      <c r="NP690" s="8"/>
      <c r="NQ690" s="4"/>
      <c r="NR690" s="8"/>
      <c r="NS690" s="7"/>
      <c r="NT690" s="7"/>
      <c r="NU690" s="2" t="s">
        <v>272</v>
      </c>
      <c r="NV690" s="2" t="s">
        <v>226</v>
      </c>
      <c r="NW690" s="2" t="s">
        <v>229</v>
      </c>
      <c r="NX690" s="2" t="s">
        <v>229</v>
      </c>
      <c r="NY690" s="2" t="s">
        <v>241</v>
      </c>
      <c r="NZ690" s="2" t="s">
        <v>229</v>
      </c>
      <c r="OA690" s="4"/>
      <c r="OB690" s="8"/>
      <c r="OC690" s="4"/>
      <c r="OD690" s="8"/>
      <c r="OE690" s="7"/>
      <c r="OF690" s="7"/>
      <c r="OG690" s="2" t="s">
        <v>266</v>
      </c>
      <c r="OH690" s="2" t="s">
        <v>226</v>
      </c>
      <c r="OI690" s="2" t="s">
        <v>229</v>
      </c>
      <c r="OJ690" s="2" t="s">
        <v>229</v>
      </c>
      <c r="OK690" s="2" t="s">
        <v>241</v>
      </c>
      <c r="OL690" s="2" t="s">
        <v>229</v>
      </c>
      <c r="OM690" s="4"/>
      <c r="ON690" s="8"/>
      <c r="OO690" s="4"/>
      <c r="OP690" s="8"/>
      <c r="OQ690" s="7"/>
      <c r="OR690" s="7"/>
      <c r="OS690" s="2" t="s">
        <v>229</v>
      </c>
      <c r="OT690" s="2" t="s">
        <v>229</v>
      </c>
      <c r="OU690" s="2" t="s">
        <v>229</v>
      </c>
      <c r="OV690" s="2" t="s">
        <v>229</v>
      </c>
      <c r="OW690" s="2" t="s">
        <v>229</v>
      </c>
      <c r="OX690" s="2" t="s">
        <v>229</v>
      </c>
      <c r="OY690" s="4"/>
      <c r="OZ690" s="8"/>
      <c r="PA690" s="4"/>
      <c r="PB690" s="8"/>
      <c r="PC690" s="7"/>
      <c r="PD690" s="7"/>
      <c r="PE690" s="2" t="s">
        <v>229</v>
      </c>
      <c r="PF690" s="2" t="s">
        <v>229</v>
      </c>
      <c r="PG690" s="2" t="s">
        <v>229</v>
      </c>
      <c r="PH690" s="2" t="s">
        <v>229</v>
      </c>
      <c r="PI690" s="2" t="s">
        <v>229</v>
      </c>
      <c r="PJ690" s="2" t="s">
        <v>229</v>
      </c>
      <c r="PK690" s="4"/>
      <c r="PL690" s="8"/>
      <c r="PM690" s="4"/>
      <c r="PN690" s="8"/>
      <c r="PO690" s="7"/>
      <c r="PP690" s="7"/>
      <c r="PQ690" s="2" t="s">
        <v>239</v>
      </c>
      <c r="PR690" s="2" t="s">
        <v>275</v>
      </c>
      <c r="PS690" s="2" t="s">
        <v>785</v>
      </c>
      <c r="PT690" s="2" t="s">
        <v>1235</v>
      </c>
      <c r="PU690" s="2" t="s">
        <v>241</v>
      </c>
      <c r="PV690" s="2" t="s">
        <v>229</v>
      </c>
      <c r="PW690" s="4"/>
      <c r="PX690" s="8"/>
      <c r="PY690" s="4"/>
      <c r="PZ690" s="8"/>
      <c r="QA690" s="7"/>
      <c r="QB690" s="7"/>
      <c r="QC690" s="2" t="s">
        <v>281</v>
      </c>
      <c r="QD690" s="2" t="s">
        <v>226</v>
      </c>
      <c r="QE690" s="2" t="s">
        <v>229</v>
      </c>
      <c r="QF690" s="2" t="s">
        <v>229</v>
      </c>
      <c r="QG690" s="2" t="s">
        <v>241</v>
      </c>
      <c r="QH690" s="2" t="s">
        <v>229</v>
      </c>
      <c r="QI690" s="4"/>
      <c r="QJ690" s="8"/>
      <c r="QK690" s="4"/>
      <c r="QL690" s="8"/>
      <c r="QM690" s="7"/>
      <c r="QN690" s="7"/>
      <c r="QO690" s="2" t="s">
        <v>229</v>
      </c>
      <c r="QP690" s="2" t="s">
        <v>229</v>
      </c>
      <c r="QQ690" s="2" t="s">
        <v>229</v>
      </c>
      <c r="QR690" s="2" t="s">
        <v>229</v>
      </c>
      <c r="QS690" s="2" t="s">
        <v>229</v>
      </c>
      <c r="QT690" s="2" t="s">
        <v>229</v>
      </c>
      <c r="QU690" s="4"/>
      <c r="QV690" s="8"/>
      <c r="QW690" s="4"/>
      <c r="QX690" s="8"/>
      <c r="QY690" s="7"/>
      <c r="QZ690" s="7"/>
      <c r="RA690" s="2" t="s">
        <v>281</v>
      </c>
      <c r="RB690" s="2" t="s">
        <v>226</v>
      </c>
      <c r="RC690" s="2" t="s">
        <v>229</v>
      </c>
      <c r="RD690" s="2" t="s">
        <v>229</v>
      </c>
      <c r="RE690" s="2" t="s">
        <v>241</v>
      </c>
      <c r="RF690" s="2" t="s">
        <v>229</v>
      </c>
      <c r="RG690" s="4"/>
      <c r="RH690" s="8"/>
      <c r="RI690" s="4"/>
      <c r="RJ690" s="8"/>
      <c r="RK690" s="7"/>
      <c r="RL690" s="7"/>
      <c r="RM690" s="2" t="s">
        <v>229</v>
      </c>
      <c r="RN690" s="2" t="s">
        <v>229</v>
      </c>
      <c r="RO690" s="2" t="s">
        <v>229</v>
      </c>
      <c r="RP690" s="2" t="s">
        <v>229</v>
      </c>
      <c r="RQ690" s="2" t="s">
        <v>229</v>
      </c>
      <c r="RR690" s="2" t="s">
        <v>229</v>
      </c>
      <c r="RS690" s="4"/>
      <c r="RT690" s="8"/>
      <c r="RU690" s="4"/>
      <c r="RV690" s="8"/>
      <c r="RW690" s="7"/>
      <c r="RX690" s="7"/>
      <c r="RY690" s="2" t="s">
        <v>239</v>
      </c>
      <c r="RZ690" s="2" t="s">
        <v>275</v>
      </c>
      <c r="SA690" s="2" t="s">
        <v>755</v>
      </c>
      <c r="SB690" s="2" t="s">
        <v>1854</v>
      </c>
      <c r="SC690" s="2" t="s">
        <v>241</v>
      </c>
      <c r="SD690" s="2" t="s">
        <v>229</v>
      </c>
      <c r="SE690" s="4"/>
      <c r="SF690" s="4"/>
      <c r="SG690" s="4"/>
      <c r="SH690" s="4"/>
      <c r="SI690" s="4">
        <v>17</v>
      </c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</row>
    <row r="691">
      <c r="A691" s="2" t="s">
        <v>4614</v>
      </c>
      <c r="B691" s="2" t="s">
        <v>216</v>
      </c>
      <c r="C691" s="2" t="s">
        <v>4252</v>
      </c>
      <c r="D691" s="2" t="s">
        <v>3600</v>
      </c>
      <c r="E691" s="2" t="s">
        <v>3601</v>
      </c>
      <c r="F691" s="2" t="s">
        <v>4470</v>
      </c>
      <c r="G691" s="2" t="s">
        <v>4471</v>
      </c>
      <c r="H691" s="2" t="s">
        <v>4472</v>
      </c>
      <c r="I691" s="2" t="s">
        <v>4615</v>
      </c>
      <c r="J691" s="2" t="s">
        <v>224</v>
      </c>
      <c r="K691" s="2" t="s">
        <v>1878</v>
      </c>
      <c r="L691" s="3">
        <v>27.6</v>
      </c>
      <c r="M691" s="3">
        <v>28.98</v>
      </c>
      <c r="N691" s="3">
        <v>59.99</v>
      </c>
      <c r="O691" s="2" t="s">
        <v>226</v>
      </c>
      <c r="P691" s="2" t="s">
        <v>618</v>
      </c>
      <c r="Q691" s="2" t="s">
        <v>228</v>
      </c>
      <c r="R691" s="2" t="s">
        <v>229</v>
      </c>
      <c r="S691" s="2" t="s">
        <v>4473</v>
      </c>
      <c r="T691" s="2" t="s">
        <v>684</v>
      </c>
      <c r="U691" s="2" t="s">
        <v>232</v>
      </c>
      <c r="V691" s="2" t="s">
        <v>1436</v>
      </c>
      <c r="W691" s="2" t="s">
        <v>1437</v>
      </c>
      <c r="X691" s="2" t="s">
        <v>1009</v>
      </c>
      <c r="Y691" s="2" t="s">
        <v>1144</v>
      </c>
      <c r="Z691" s="4">
        <v>172</v>
      </c>
      <c r="AA691" s="4">
        <f>=ROUNDDOWN(34.4,0)</f>
      </c>
      <c r="AB691" s="5">
        <v>5</v>
      </c>
      <c r="AC691" s="2" t="s">
        <v>4285</v>
      </c>
      <c r="AD691" s="4">
        <v>70</v>
      </c>
      <c r="AE691" s="4">
        <v>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/>
      <c r="AQ691" s="8"/>
      <c r="AR691" s="4">
        <v>2</v>
      </c>
      <c r="AS691" s="8">
        <v>65.42</v>
      </c>
      <c r="AT691" s="7">
        <v>-1</v>
      </c>
      <c r="AU691" s="7">
        <v>-1</v>
      </c>
      <c r="AV691" s="4">
        <v>4</v>
      </c>
      <c r="AW691" s="8">
        <v>158.49</v>
      </c>
      <c r="AX691" s="4">
        <v>14</v>
      </c>
      <c r="AY691" s="8">
        <v>563.26</v>
      </c>
      <c r="AZ691" s="7">
        <v>-0.7143</v>
      </c>
      <c r="BA691" s="7">
        <v>-0.7186</v>
      </c>
      <c r="BB691" s="7"/>
      <c r="BC691" s="4">
        <v>4</v>
      </c>
      <c r="BD691" s="8">
        <v>158.49</v>
      </c>
      <c r="BE691" s="4">
        <v>14</v>
      </c>
      <c r="BF691" s="8">
        <v>563.26</v>
      </c>
      <c r="BG691" s="7">
        <v>-0.7143</v>
      </c>
      <c r="BH691" s="7">
        <v>-0.7186</v>
      </c>
      <c r="BI691" s="7">
        <v>1</v>
      </c>
      <c r="BJ691" s="4"/>
      <c r="BK691" s="8"/>
      <c r="BL691" s="2" t="s">
        <v>4616</v>
      </c>
      <c r="BM691" s="7"/>
      <c r="BN691" s="7"/>
      <c r="BO691" s="4"/>
      <c r="BP691" s="8"/>
      <c r="BQ691" s="4"/>
      <c r="BR691" s="8"/>
      <c r="BS691" s="7"/>
      <c r="BT691" s="7"/>
      <c r="BU691" s="2" t="s">
        <v>239</v>
      </c>
      <c r="BV691" s="2" t="s">
        <v>275</v>
      </c>
      <c r="BW691" s="2" t="s">
        <v>229</v>
      </c>
      <c r="BX691" s="2" t="s">
        <v>1699</v>
      </c>
      <c r="BY691" s="2" t="s">
        <v>241</v>
      </c>
      <c r="BZ691" s="2" t="s">
        <v>229</v>
      </c>
      <c r="CA691" s="4"/>
      <c r="CB691" s="8"/>
      <c r="CC691" s="4"/>
      <c r="CD691" s="8"/>
      <c r="CE691" s="7"/>
      <c r="CF691" s="7"/>
      <c r="CG691" s="2" t="s">
        <v>239</v>
      </c>
      <c r="CH691" s="2" t="s">
        <v>226</v>
      </c>
      <c r="CI691" s="2" t="s">
        <v>1148</v>
      </c>
      <c r="CJ691" s="2" t="s">
        <v>1220</v>
      </c>
      <c r="CK691" s="2" t="s">
        <v>241</v>
      </c>
      <c r="CL691" s="2" t="s">
        <v>229</v>
      </c>
      <c r="CM691" s="4"/>
      <c r="CN691" s="8"/>
      <c r="CO691" s="4"/>
      <c r="CP691" s="8"/>
      <c r="CQ691" s="7"/>
      <c r="CR691" s="7"/>
      <c r="CS691" s="2" t="s">
        <v>239</v>
      </c>
      <c r="CT691" s="2" t="s">
        <v>226</v>
      </c>
      <c r="CU691" s="2" t="s">
        <v>1148</v>
      </c>
      <c r="CV691" s="2" t="s">
        <v>1151</v>
      </c>
      <c r="CW691" s="2" t="s">
        <v>241</v>
      </c>
      <c r="CX691" s="2" t="s">
        <v>229</v>
      </c>
      <c r="CY691" s="4"/>
      <c r="CZ691" s="8"/>
      <c r="DA691" s="4"/>
      <c r="DB691" s="8"/>
      <c r="DC691" s="7"/>
      <c r="DD691" s="7"/>
      <c r="DE691" s="2" t="s">
        <v>239</v>
      </c>
      <c r="DF691" s="2" t="s">
        <v>226</v>
      </c>
      <c r="DG691" s="2" t="s">
        <v>1148</v>
      </c>
      <c r="DH691" s="2" t="s">
        <v>1609</v>
      </c>
      <c r="DI691" s="2" t="s">
        <v>241</v>
      </c>
      <c r="DJ691" s="2" t="s">
        <v>229</v>
      </c>
      <c r="DK691" s="4"/>
      <c r="DL691" s="8"/>
      <c r="DM691" s="4"/>
      <c r="DN691" s="8"/>
      <c r="DO691" s="7"/>
      <c r="DP691" s="7"/>
      <c r="DQ691" s="2" t="s">
        <v>239</v>
      </c>
      <c r="DR691" s="2" t="s">
        <v>226</v>
      </c>
      <c r="DS691" s="2" t="s">
        <v>1148</v>
      </c>
      <c r="DT691" s="2" t="s">
        <v>4415</v>
      </c>
      <c r="DU691" s="2" t="s">
        <v>241</v>
      </c>
      <c r="DV691" s="2" t="s">
        <v>229</v>
      </c>
      <c r="DW691" s="4"/>
      <c r="DX691" s="8"/>
      <c r="DY691" s="4"/>
      <c r="DZ691" s="8"/>
      <c r="EA691" s="7"/>
      <c r="EB691" s="7"/>
      <c r="EC691" s="2" t="s">
        <v>239</v>
      </c>
      <c r="ED691" s="2" t="s">
        <v>226</v>
      </c>
      <c r="EE691" s="2" t="s">
        <v>699</v>
      </c>
      <c r="EF691" s="2" t="s">
        <v>4218</v>
      </c>
      <c r="EG691" s="2" t="s">
        <v>241</v>
      </c>
      <c r="EH691" s="2" t="s">
        <v>229</v>
      </c>
      <c r="EI691" s="4"/>
      <c r="EJ691" s="8"/>
      <c r="EK691" s="4">
        <v>1</v>
      </c>
      <c r="EL691" s="8">
        <v>33.54</v>
      </c>
      <c r="EM691" s="7">
        <v>-1</v>
      </c>
      <c r="EN691" s="7">
        <v>-1</v>
      </c>
      <c r="EO691" s="2" t="s">
        <v>239</v>
      </c>
      <c r="EP691" s="2" t="s">
        <v>226</v>
      </c>
      <c r="EQ691" s="2" t="s">
        <v>1148</v>
      </c>
      <c r="ER691" s="2" t="s">
        <v>1220</v>
      </c>
      <c r="ES691" s="2" t="s">
        <v>241</v>
      </c>
      <c r="ET691" s="2" t="s">
        <v>229</v>
      </c>
      <c r="EU691" s="4"/>
      <c r="EV691" s="8"/>
      <c r="EW691" s="4"/>
      <c r="EX691" s="8"/>
      <c r="EY691" s="7"/>
      <c r="EZ691" s="7"/>
      <c r="FA691" s="2" t="s">
        <v>239</v>
      </c>
      <c r="FB691" s="2" t="s">
        <v>226</v>
      </c>
      <c r="FC691" s="2" t="s">
        <v>1148</v>
      </c>
      <c r="FD691" s="2" t="s">
        <v>4415</v>
      </c>
      <c r="FE691" s="2" t="s">
        <v>241</v>
      </c>
      <c r="FF691" s="2" t="s">
        <v>229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226</v>
      </c>
      <c r="FO691" s="2" t="s">
        <v>1148</v>
      </c>
      <c r="FP691" s="2" t="s">
        <v>1220</v>
      </c>
      <c r="FQ691" s="2" t="s">
        <v>241</v>
      </c>
      <c r="FR691" s="2" t="s">
        <v>229</v>
      </c>
      <c r="FS691" s="4"/>
      <c r="FT691" s="8"/>
      <c r="FU691" s="4"/>
      <c r="FV691" s="8"/>
      <c r="FW691" s="7"/>
      <c r="FX691" s="7"/>
      <c r="FY691" s="2" t="s">
        <v>239</v>
      </c>
      <c r="FZ691" s="2" t="s">
        <v>226</v>
      </c>
      <c r="GA691" s="2" t="s">
        <v>327</v>
      </c>
      <c r="GB691" s="2" t="s">
        <v>229</v>
      </c>
      <c r="GC691" s="2" t="s">
        <v>241</v>
      </c>
      <c r="GD691" s="2" t="s">
        <v>229</v>
      </c>
      <c r="GE691" s="4"/>
      <c r="GF691" s="8"/>
      <c r="GG691" s="4"/>
      <c r="GH691" s="8"/>
      <c r="GI691" s="7"/>
      <c r="GJ691" s="7"/>
      <c r="GK691" s="2" t="s">
        <v>239</v>
      </c>
      <c r="GL691" s="2" t="s">
        <v>226</v>
      </c>
      <c r="GM691" s="2" t="s">
        <v>1093</v>
      </c>
      <c r="GN691" s="2" t="s">
        <v>628</v>
      </c>
      <c r="GO691" s="2" t="s">
        <v>241</v>
      </c>
      <c r="GP691" s="2" t="s">
        <v>229</v>
      </c>
      <c r="GQ691" s="4"/>
      <c r="GR691" s="8"/>
      <c r="GS691" s="4"/>
      <c r="GT691" s="8"/>
      <c r="GU691" s="7"/>
      <c r="GV691" s="7"/>
      <c r="GW691" s="2" t="s">
        <v>239</v>
      </c>
      <c r="GX691" s="2" t="s">
        <v>226</v>
      </c>
      <c r="GY691" s="2" t="s">
        <v>743</v>
      </c>
      <c r="GZ691" s="2" t="s">
        <v>1030</v>
      </c>
      <c r="HA691" s="2" t="s">
        <v>241</v>
      </c>
      <c r="HB691" s="2" t="s">
        <v>229</v>
      </c>
      <c r="HC691" s="4"/>
      <c r="HD691" s="8"/>
      <c r="HE691" s="4"/>
      <c r="HF691" s="8"/>
      <c r="HG691" s="7"/>
      <c r="HH691" s="7"/>
      <c r="HI691" s="2" t="s">
        <v>714</v>
      </c>
      <c r="HJ691" s="2" t="s">
        <v>275</v>
      </c>
      <c r="HK691" s="2" t="s">
        <v>1148</v>
      </c>
      <c r="HL691" s="2" t="s">
        <v>1151</v>
      </c>
      <c r="HM691" s="2" t="s">
        <v>241</v>
      </c>
      <c r="HN691" s="2" t="s">
        <v>229</v>
      </c>
      <c r="HO691" s="4"/>
      <c r="HP691" s="8"/>
      <c r="HQ691" s="4"/>
      <c r="HR691" s="8"/>
      <c r="HS691" s="7"/>
      <c r="HT691" s="7"/>
      <c r="HU691" s="2" t="s">
        <v>239</v>
      </c>
      <c r="HV691" s="2" t="s">
        <v>226</v>
      </c>
      <c r="HW691" s="2" t="s">
        <v>712</v>
      </c>
      <c r="HX691" s="2" t="s">
        <v>809</v>
      </c>
      <c r="HY691" s="2" t="s">
        <v>241</v>
      </c>
      <c r="HZ691" s="2" t="s">
        <v>229</v>
      </c>
      <c r="IA691" s="4"/>
      <c r="IB691" s="8"/>
      <c r="IC691" s="4">
        <v>1</v>
      </c>
      <c r="ID691" s="8">
        <v>31.88</v>
      </c>
      <c r="IE691" s="7">
        <v>-1</v>
      </c>
      <c r="IF691" s="7">
        <v>-1</v>
      </c>
      <c r="IG691" s="2" t="s">
        <v>239</v>
      </c>
      <c r="IH691" s="2" t="s">
        <v>226</v>
      </c>
      <c r="II691" s="2" t="s">
        <v>952</v>
      </c>
      <c r="IJ691" s="2" t="s">
        <v>300</v>
      </c>
      <c r="IK691" s="2" t="s">
        <v>241</v>
      </c>
      <c r="IL691" s="2" t="s">
        <v>229</v>
      </c>
      <c r="IM691" s="4"/>
      <c r="IN691" s="8"/>
      <c r="IO691" s="4"/>
      <c r="IP691" s="8"/>
      <c r="IQ691" s="7"/>
      <c r="IR691" s="7"/>
      <c r="IS691" s="2" t="s">
        <v>267</v>
      </c>
      <c r="IT691" s="2" t="s">
        <v>226</v>
      </c>
      <c r="IU691" s="2" t="s">
        <v>229</v>
      </c>
      <c r="IV691" s="2" t="s">
        <v>229</v>
      </c>
      <c r="IW691" s="2" t="s">
        <v>241</v>
      </c>
      <c r="IX691" s="2" t="s">
        <v>229</v>
      </c>
      <c r="IY691" s="4"/>
      <c r="IZ691" s="8"/>
      <c r="JA691" s="4"/>
      <c r="JB691" s="8"/>
      <c r="JC691" s="7"/>
      <c r="JD691" s="7"/>
      <c r="JE691" s="2" t="s">
        <v>239</v>
      </c>
      <c r="JF691" s="2" t="s">
        <v>226</v>
      </c>
      <c r="JG691" s="2" t="s">
        <v>1542</v>
      </c>
      <c r="JH691" s="2" t="s">
        <v>229</v>
      </c>
      <c r="JI691" s="2" t="s">
        <v>241</v>
      </c>
      <c r="JJ691" s="2" t="s">
        <v>229</v>
      </c>
      <c r="JK691" s="4"/>
      <c r="JL691" s="8"/>
      <c r="JM691" s="4"/>
      <c r="JN691" s="8"/>
      <c r="JO691" s="7"/>
      <c r="JP691" s="7"/>
      <c r="JQ691" s="2" t="s">
        <v>229</v>
      </c>
      <c r="JR691" s="2" t="s">
        <v>229</v>
      </c>
      <c r="JS691" s="2" t="s">
        <v>229</v>
      </c>
      <c r="JT691" s="2" t="s">
        <v>229</v>
      </c>
      <c r="JU691" s="2" t="s">
        <v>229</v>
      </c>
      <c r="JV691" s="2" t="s">
        <v>229</v>
      </c>
      <c r="JW691" s="4"/>
      <c r="JX691" s="8"/>
      <c r="JY691" s="4"/>
      <c r="JZ691" s="8"/>
      <c r="KA691" s="7"/>
      <c r="KB691" s="7"/>
      <c r="KC691" s="2" t="s">
        <v>272</v>
      </c>
      <c r="KD691" s="2" t="s">
        <v>226</v>
      </c>
      <c r="KE691" s="2" t="s">
        <v>229</v>
      </c>
      <c r="KF691" s="2" t="s">
        <v>229</v>
      </c>
      <c r="KG691" s="2" t="s">
        <v>241</v>
      </c>
      <c r="KH691" s="2" t="s">
        <v>229</v>
      </c>
      <c r="KI691" s="4"/>
      <c r="KJ691" s="8"/>
      <c r="KK691" s="4"/>
      <c r="KL691" s="8"/>
      <c r="KM691" s="7"/>
      <c r="KN691" s="7"/>
      <c r="KO691" s="2" t="s">
        <v>272</v>
      </c>
      <c r="KP691" s="2" t="s">
        <v>226</v>
      </c>
      <c r="KQ691" s="2" t="s">
        <v>229</v>
      </c>
      <c r="KR691" s="2" t="s">
        <v>229</v>
      </c>
      <c r="KS691" s="2" t="s">
        <v>241</v>
      </c>
      <c r="KT691" s="2" t="s">
        <v>229</v>
      </c>
      <c r="KU691" s="4"/>
      <c r="KV691" s="8"/>
      <c r="KW691" s="4"/>
      <c r="KX691" s="8"/>
      <c r="KY691" s="7"/>
      <c r="KZ691" s="7"/>
      <c r="LA691" s="2" t="s">
        <v>239</v>
      </c>
      <c r="LB691" s="2" t="s">
        <v>226</v>
      </c>
      <c r="LC691" s="2" t="s">
        <v>1148</v>
      </c>
      <c r="LD691" s="2" t="s">
        <v>3608</v>
      </c>
      <c r="LE691" s="2" t="s">
        <v>241</v>
      </c>
      <c r="LF691" s="2" t="s">
        <v>229</v>
      </c>
      <c r="LG691" s="4"/>
      <c r="LH691" s="8"/>
      <c r="LI691" s="4"/>
      <c r="LJ691" s="8"/>
      <c r="LK691" s="7"/>
      <c r="LL691" s="7"/>
      <c r="LM691" s="2" t="s">
        <v>229</v>
      </c>
      <c r="LN691" s="2" t="s">
        <v>229</v>
      </c>
      <c r="LO691" s="2" t="s">
        <v>229</v>
      </c>
      <c r="LP691" s="2" t="s">
        <v>229</v>
      </c>
      <c r="LQ691" s="2" t="s">
        <v>229</v>
      </c>
      <c r="LR691" s="2" t="s">
        <v>229</v>
      </c>
      <c r="LS691" s="4"/>
      <c r="LT691" s="8"/>
      <c r="LU691" s="4"/>
      <c r="LV691" s="8"/>
      <c r="LW691" s="7"/>
      <c r="LX691" s="7"/>
      <c r="LY691" s="2" t="s">
        <v>239</v>
      </c>
      <c r="LZ691" s="2" t="s">
        <v>275</v>
      </c>
      <c r="MA691" s="2" t="s">
        <v>735</v>
      </c>
      <c r="MB691" s="2" t="s">
        <v>748</v>
      </c>
      <c r="MC691" s="2" t="s">
        <v>241</v>
      </c>
      <c r="MD691" s="2" t="s">
        <v>229</v>
      </c>
      <c r="ME691" s="4"/>
      <c r="MF691" s="8"/>
      <c r="MG691" s="4"/>
      <c r="MH691" s="8"/>
      <c r="MI691" s="7"/>
      <c r="MJ691" s="7"/>
      <c r="MK691" s="2" t="s">
        <v>266</v>
      </c>
      <c r="ML691" s="2" t="s">
        <v>226</v>
      </c>
      <c r="MM691" s="2" t="s">
        <v>229</v>
      </c>
      <c r="MN691" s="2" t="s">
        <v>229</v>
      </c>
      <c r="MO691" s="2" t="s">
        <v>241</v>
      </c>
      <c r="MP691" s="2" t="s">
        <v>229</v>
      </c>
      <c r="MQ691" s="4"/>
      <c r="MR691" s="8"/>
      <c r="MS691" s="4"/>
      <c r="MT691" s="8"/>
      <c r="MU691" s="7"/>
      <c r="MV691" s="7"/>
      <c r="MW691" s="2" t="s">
        <v>239</v>
      </c>
      <c r="MX691" s="2" t="s">
        <v>226</v>
      </c>
      <c r="MY691" s="2" t="s">
        <v>1674</v>
      </c>
      <c r="MZ691" s="2" t="s">
        <v>229</v>
      </c>
      <c r="NA691" s="2" t="s">
        <v>241</v>
      </c>
      <c r="NB691" s="2" t="s">
        <v>229</v>
      </c>
      <c r="NC691" s="4"/>
      <c r="ND691" s="8"/>
      <c r="NE691" s="4"/>
      <c r="NF691" s="8"/>
      <c r="NG691" s="7"/>
      <c r="NH691" s="7"/>
      <c r="NI691" s="2" t="s">
        <v>239</v>
      </c>
      <c r="NJ691" s="2" t="s">
        <v>260</v>
      </c>
      <c r="NK691" s="2" t="s">
        <v>1165</v>
      </c>
      <c r="NL691" s="2" t="s">
        <v>4617</v>
      </c>
      <c r="NM691" s="2" t="s">
        <v>241</v>
      </c>
      <c r="NN691" s="2" t="s">
        <v>229</v>
      </c>
      <c r="NO691" s="4"/>
      <c r="NP691" s="8"/>
      <c r="NQ691" s="4"/>
      <c r="NR691" s="8"/>
      <c r="NS691" s="7"/>
      <c r="NT691" s="7"/>
      <c r="NU691" s="2" t="s">
        <v>266</v>
      </c>
      <c r="NV691" s="2" t="s">
        <v>226</v>
      </c>
      <c r="NW691" s="2" t="s">
        <v>229</v>
      </c>
      <c r="NX691" s="2" t="s">
        <v>229</v>
      </c>
      <c r="NY691" s="2" t="s">
        <v>241</v>
      </c>
      <c r="NZ691" s="2" t="s">
        <v>229</v>
      </c>
      <c r="OA691" s="4"/>
      <c r="OB691" s="8"/>
      <c r="OC691" s="4"/>
      <c r="OD691" s="8"/>
      <c r="OE691" s="7"/>
      <c r="OF691" s="7"/>
      <c r="OG691" s="2" t="s">
        <v>266</v>
      </c>
      <c r="OH691" s="2" t="s">
        <v>226</v>
      </c>
      <c r="OI691" s="2" t="s">
        <v>229</v>
      </c>
      <c r="OJ691" s="2" t="s">
        <v>229</v>
      </c>
      <c r="OK691" s="2" t="s">
        <v>241</v>
      </c>
      <c r="OL691" s="2" t="s">
        <v>229</v>
      </c>
      <c r="OM691" s="4"/>
      <c r="ON691" s="8"/>
      <c r="OO691" s="4"/>
      <c r="OP691" s="8"/>
      <c r="OQ691" s="7"/>
      <c r="OR691" s="7"/>
      <c r="OS691" s="2" t="s">
        <v>229</v>
      </c>
      <c r="OT691" s="2" t="s">
        <v>229</v>
      </c>
      <c r="OU691" s="2" t="s">
        <v>229</v>
      </c>
      <c r="OV691" s="2" t="s">
        <v>229</v>
      </c>
      <c r="OW691" s="2" t="s">
        <v>229</v>
      </c>
      <c r="OX691" s="2" t="s">
        <v>229</v>
      </c>
      <c r="OY691" s="4"/>
      <c r="OZ691" s="8"/>
      <c r="PA691" s="4"/>
      <c r="PB691" s="8"/>
      <c r="PC691" s="7"/>
      <c r="PD691" s="7"/>
      <c r="PE691" s="2" t="s">
        <v>229</v>
      </c>
      <c r="PF691" s="2" t="s">
        <v>229</v>
      </c>
      <c r="PG691" s="2" t="s">
        <v>229</v>
      </c>
      <c r="PH691" s="2" t="s">
        <v>229</v>
      </c>
      <c r="PI691" s="2" t="s">
        <v>229</v>
      </c>
      <c r="PJ691" s="2" t="s">
        <v>229</v>
      </c>
      <c r="PK691" s="4"/>
      <c r="PL691" s="8"/>
      <c r="PM691" s="4"/>
      <c r="PN691" s="8"/>
      <c r="PO691" s="7"/>
      <c r="PP691" s="7"/>
      <c r="PQ691" s="2" t="s">
        <v>239</v>
      </c>
      <c r="PR691" s="2" t="s">
        <v>275</v>
      </c>
      <c r="PS691" s="2" t="s">
        <v>722</v>
      </c>
      <c r="PT691" s="2" t="s">
        <v>229</v>
      </c>
      <c r="PU691" s="2" t="s">
        <v>241</v>
      </c>
      <c r="PV691" s="2" t="s">
        <v>229</v>
      </c>
      <c r="PW691" s="4"/>
      <c r="PX691" s="8"/>
      <c r="PY691" s="4"/>
      <c r="PZ691" s="8"/>
      <c r="QA691" s="7"/>
      <c r="QB691" s="7"/>
      <c r="QC691" s="2" t="s">
        <v>281</v>
      </c>
      <c r="QD691" s="2" t="s">
        <v>226</v>
      </c>
      <c r="QE691" s="2" t="s">
        <v>229</v>
      </c>
      <c r="QF691" s="2" t="s">
        <v>229</v>
      </c>
      <c r="QG691" s="2" t="s">
        <v>241</v>
      </c>
      <c r="QH691" s="2" t="s">
        <v>229</v>
      </c>
      <c r="QI691" s="4"/>
      <c r="QJ691" s="8"/>
      <c r="QK691" s="4"/>
      <c r="QL691" s="8"/>
      <c r="QM691" s="7"/>
      <c r="QN691" s="7"/>
      <c r="QO691" s="2" t="s">
        <v>229</v>
      </c>
      <c r="QP691" s="2" t="s">
        <v>229</v>
      </c>
      <c r="QQ691" s="2" t="s">
        <v>229</v>
      </c>
      <c r="QR691" s="2" t="s">
        <v>229</v>
      </c>
      <c r="QS691" s="2" t="s">
        <v>229</v>
      </c>
      <c r="QT691" s="2" t="s">
        <v>229</v>
      </c>
      <c r="QU691" s="4"/>
      <c r="QV691" s="8"/>
      <c r="QW691" s="4"/>
      <c r="QX691" s="8"/>
      <c r="QY691" s="7"/>
      <c r="QZ691" s="7"/>
      <c r="RA691" s="2" t="s">
        <v>281</v>
      </c>
      <c r="RB691" s="2" t="s">
        <v>226</v>
      </c>
      <c r="RC691" s="2" t="s">
        <v>229</v>
      </c>
      <c r="RD691" s="2" t="s">
        <v>229</v>
      </c>
      <c r="RE691" s="2" t="s">
        <v>241</v>
      </c>
      <c r="RF691" s="2" t="s">
        <v>229</v>
      </c>
      <c r="RG691" s="4"/>
      <c r="RH691" s="8"/>
      <c r="RI691" s="4"/>
      <c r="RJ691" s="8"/>
      <c r="RK691" s="7"/>
      <c r="RL691" s="7"/>
      <c r="RM691" s="2" t="s">
        <v>229</v>
      </c>
      <c r="RN691" s="2" t="s">
        <v>229</v>
      </c>
      <c r="RO691" s="2" t="s">
        <v>229</v>
      </c>
      <c r="RP691" s="2" t="s">
        <v>229</v>
      </c>
      <c r="RQ691" s="2" t="s">
        <v>229</v>
      </c>
      <c r="RR691" s="2" t="s">
        <v>229</v>
      </c>
      <c r="RS691" s="4"/>
      <c r="RT691" s="8"/>
      <c r="RU691" s="4"/>
      <c r="RV691" s="8"/>
      <c r="RW691" s="7"/>
      <c r="RX691" s="7"/>
      <c r="RY691" s="2" t="s">
        <v>239</v>
      </c>
      <c r="RZ691" s="2" t="s">
        <v>275</v>
      </c>
      <c r="SA691" s="2" t="s">
        <v>282</v>
      </c>
      <c r="SB691" s="2" t="s">
        <v>887</v>
      </c>
      <c r="SC691" s="2" t="s">
        <v>241</v>
      </c>
      <c r="SD691" s="2" t="s">
        <v>229</v>
      </c>
      <c r="SE691" s="4">
        <v>172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>
        <v>70</v>
      </c>
      <c r="VK691" s="4"/>
      <c r="VL691" s="4"/>
      <c r="VM691" s="4"/>
      <c r="VN691" s="4"/>
      <c r="VO691" s="4"/>
      <c r="VP691" s="4"/>
      <c r="VQ691" s="4"/>
      <c r="VR691" s="4"/>
      <c r="VS691" s="4"/>
    </row>
    <row r="692">
      <c r="A692" s="2" t="s">
        <v>4618</v>
      </c>
      <c r="B692" s="2" t="s">
        <v>216</v>
      </c>
      <c r="C692" s="2" t="s">
        <v>4252</v>
      </c>
      <c r="D692" s="2" t="s">
        <v>3600</v>
      </c>
      <c r="E692" s="2" t="s">
        <v>3601</v>
      </c>
      <c r="F692" s="2" t="s">
        <v>4470</v>
      </c>
      <c r="G692" s="2" t="s">
        <v>4471</v>
      </c>
      <c r="H692" s="2" t="s">
        <v>4472</v>
      </c>
      <c r="I692" s="2" t="s">
        <v>4615</v>
      </c>
      <c r="J692" s="2" t="s">
        <v>285</v>
      </c>
      <c r="K692" s="2" t="s">
        <v>1878</v>
      </c>
      <c r="L692" s="3">
        <v>33.6</v>
      </c>
      <c r="M692" s="3">
        <v>35.28</v>
      </c>
      <c r="N692" s="3">
        <v>69.99</v>
      </c>
      <c r="O692" s="2" t="s">
        <v>226</v>
      </c>
      <c r="P692" s="2" t="s">
        <v>618</v>
      </c>
      <c r="Q692" s="2" t="s">
        <v>228</v>
      </c>
      <c r="R692" s="2" t="s">
        <v>229</v>
      </c>
      <c r="S692" s="2" t="s">
        <v>4473</v>
      </c>
      <c r="T692" s="2" t="s">
        <v>684</v>
      </c>
      <c r="U692" s="2" t="s">
        <v>286</v>
      </c>
      <c r="V692" s="2" t="s">
        <v>1436</v>
      </c>
      <c r="W692" s="2" t="s">
        <v>1437</v>
      </c>
      <c r="X692" s="2" t="s">
        <v>1009</v>
      </c>
      <c r="Y692" s="2" t="s">
        <v>1144</v>
      </c>
      <c r="Z692" s="4">
        <v>258</v>
      </c>
      <c r="AA692" s="4">
        <f>=ROUNDDOWN(28.6666666666667,0)</f>
      </c>
      <c r="AB692" s="5">
        <v>9</v>
      </c>
      <c r="AC692" s="2" t="s">
        <v>4285</v>
      </c>
      <c r="AD692" s="4">
        <v>250</v>
      </c>
      <c r="AE692" s="4">
        <v>250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3</v>
      </c>
      <c r="AQ692" s="8">
        <v>117.39</v>
      </c>
      <c r="AR692" s="4">
        <v>4</v>
      </c>
      <c r="AS692" s="8">
        <v>156.52</v>
      </c>
      <c r="AT692" s="7">
        <v>-0.25</v>
      </c>
      <c r="AU692" s="7">
        <v>-0.25</v>
      </c>
      <c r="AV692" s="4" t="s">
        <v>229</v>
      </c>
      <c r="AW692" s="8" t="s">
        <v>229</v>
      </c>
      <c r="AX692" s="4" t="s">
        <v>229</v>
      </c>
      <c r="AY692" s="8" t="s">
        <v>229</v>
      </c>
      <c r="AZ692" s="7" t="s">
        <v>229</v>
      </c>
      <c r="BA692" s="7" t="s">
        <v>229</v>
      </c>
      <c r="BB692" s="7">
        <v>0.7407</v>
      </c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 t="s">
        <v>229</v>
      </c>
      <c r="BJ692" s="4">
        <v>3</v>
      </c>
      <c r="BK692" s="8">
        <v>117.39</v>
      </c>
      <c r="BL692" s="2" t="s">
        <v>22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239</v>
      </c>
      <c r="BV692" s="2" t="s">
        <v>275</v>
      </c>
      <c r="BW692" s="2" t="s">
        <v>229</v>
      </c>
      <c r="BX692" s="2" t="s">
        <v>1572</v>
      </c>
      <c r="BY692" s="2" t="s">
        <v>241</v>
      </c>
      <c r="BZ692" s="2" t="s">
        <v>229</v>
      </c>
      <c r="CA692" s="4"/>
      <c r="CB692" s="8"/>
      <c r="CC692" s="4"/>
      <c r="CD692" s="8"/>
      <c r="CE692" s="7"/>
      <c r="CF692" s="7"/>
      <c r="CG692" s="2" t="s">
        <v>239</v>
      </c>
      <c r="CH692" s="2" t="s">
        <v>226</v>
      </c>
      <c r="CI692" s="2" t="s">
        <v>1148</v>
      </c>
      <c r="CJ692" s="2" t="s">
        <v>1156</v>
      </c>
      <c r="CK692" s="2" t="s">
        <v>241</v>
      </c>
      <c r="CL692" s="2" t="s">
        <v>229</v>
      </c>
      <c r="CM692" s="4"/>
      <c r="CN692" s="8"/>
      <c r="CO692" s="4"/>
      <c r="CP692" s="8"/>
      <c r="CQ692" s="7"/>
      <c r="CR692" s="7"/>
      <c r="CS692" s="2" t="s">
        <v>239</v>
      </c>
      <c r="CT692" s="2" t="s">
        <v>226</v>
      </c>
      <c r="CU692" s="2" t="s">
        <v>1148</v>
      </c>
      <c r="CV692" s="2" t="s">
        <v>1151</v>
      </c>
      <c r="CW692" s="2" t="s">
        <v>241</v>
      </c>
      <c r="CX692" s="2" t="s">
        <v>229</v>
      </c>
      <c r="CY692" s="4"/>
      <c r="CZ692" s="8"/>
      <c r="DA692" s="4"/>
      <c r="DB692" s="8"/>
      <c r="DC692" s="7"/>
      <c r="DD692" s="7"/>
      <c r="DE692" s="2" t="s">
        <v>239</v>
      </c>
      <c r="DF692" s="2" t="s">
        <v>226</v>
      </c>
      <c r="DG692" s="2" t="s">
        <v>1148</v>
      </c>
      <c r="DH692" s="2" t="s">
        <v>1151</v>
      </c>
      <c r="DI692" s="2" t="s">
        <v>241</v>
      </c>
      <c r="DJ692" s="2" t="s">
        <v>229</v>
      </c>
      <c r="DK692" s="4"/>
      <c r="DL692" s="8"/>
      <c r="DM692" s="4"/>
      <c r="DN692" s="8"/>
      <c r="DO692" s="7"/>
      <c r="DP692" s="7"/>
      <c r="DQ692" s="2" t="s">
        <v>239</v>
      </c>
      <c r="DR692" s="2" t="s">
        <v>226</v>
      </c>
      <c r="DS692" s="2" t="s">
        <v>1148</v>
      </c>
      <c r="DT692" s="2" t="s">
        <v>4418</v>
      </c>
      <c r="DU692" s="2" t="s">
        <v>241</v>
      </c>
      <c r="DV692" s="2" t="s">
        <v>229</v>
      </c>
      <c r="DW692" s="4"/>
      <c r="DX692" s="8"/>
      <c r="DY692" s="4"/>
      <c r="DZ692" s="8"/>
      <c r="EA692" s="7"/>
      <c r="EB692" s="7"/>
      <c r="EC692" s="2" t="s">
        <v>239</v>
      </c>
      <c r="ED692" s="2" t="s">
        <v>226</v>
      </c>
      <c r="EE692" s="2" t="s">
        <v>699</v>
      </c>
      <c r="EF692" s="2" t="s">
        <v>2972</v>
      </c>
      <c r="EG692" s="2" t="s">
        <v>241</v>
      </c>
      <c r="EH692" s="2" t="s">
        <v>229</v>
      </c>
      <c r="EI692" s="4">
        <v>3</v>
      </c>
      <c r="EJ692" s="8">
        <v>117.39</v>
      </c>
      <c r="EK692" s="4">
        <v>4</v>
      </c>
      <c r="EL692" s="8">
        <v>156.52</v>
      </c>
      <c r="EM692" s="7">
        <v>-0.25</v>
      </c>
      <c r="EN692" s="7">
        <v>-0.25</v>
      </c>
      <c r="EO692" s="2" t="s">
        <v>239</v>
      </c>
      <c r="EP692" s="2" t="s">
        <v>226</v>
      </c>
      <c r="EQ692" s="2" t="s">
        <v>1148</v>
      </c>
      <c r="ER692" s="2" t="s">
        <v>1151</v>
      </c>
      <c r="ES692" s="2" t="s">
        <v>241</v>
      </c>
      <c r="ET692" s="2" t="s">
        <v>229</v>
      </c>
      <c r="EU692" s="4"/>
      <c r="EV692" s="8"/>
      <c r="EW692" s="4"/>
      <c r="EX692" s="8"/>
      <c r="EY692" s="7"/>
      <c r="EZ692" s="7"/>
      <c r="FA692" s="2" t="s">
        <v>239</v>
      </c>
      <c r="FB692" s="2" t="s">
        <v>226</v>
      </c>
      <c r="FC692" s="2" t="s">
        <v>1148</v>
      </c>
      <c r="FD692" s="2" t="s">
        <v>1151</v>
      </c>
      <c r="FE692" s="2" t="s">
        <v>241</v>
      </c>
      <c r="FF692" s="2" t="s">
        <v>229</v>
      </c>
      <c r="FG692" s="4"/>
      <c r="FH692" s="8"/>
      <c r="FI692" s="4"/>
      <c r="FJ692" s="8"/>
      <c r="FK692" s="7"/>
      <c r="FL692" s="7"/>
      <c r="FM692" s="2" t="s">
        <v>239</v>
      </c>
      <c r="FN692" s="2" t="s">
        <v>226</v>
      </c>
      <c r="FO692" s="2" t="s">
        <v>1148</v>
      </c>
      <c r="FP692" s="2" t="s">
        <v>1156</v>
      </c>
      <c r="FQ692" s="2" t="s">
        <v>241</v>
      </c>
      <c r="FR692" s="2" t="s">
        <v>229</v>
      </c>
      <c r="FS692" s="4"/>
      <c r="FT692" s="8"/>
      <c r="FU692" s="4"/>
      <c r="FV692" s="8"/>
      <c r="FW692" s="7"/>
      <c r="FX692" s="7"/>
      <c r="FY692" s="2" t="s">
        <v>239</v>
      </c>
      <c r="FZ692" s="2" t="s">
        <v>226</v>
      </c>
      <c r="GA692" s="2" t="s">
        <v>327</v>
      </c>
      <c r="GB692" s="2" t="s">
        <v>229</v>
      </c>
      <c r="GC692" s="2" t="s">
        <v>241</v>
      </c>
      <c r="GD692" s="2" t="s">
        <v>229</v>
      </c>
      <c r="GE692" s="4"/>
      <c r="GF692" s="8"/>
      <c r="GG692" s="4"/>
      <c r="GH692" s="8"/>
      <c r="GI692" s="7"/>
      <c r="GJ692" s="7"/>
      <c r="GK692" s="2" t="s">
        <v>267</v>
      </c>
      <c r="GL692" s="2" t="s">
        <v>226</v>
      </c>
      <c r="GM692" s="2" t="s">
        <v>229</v>
      </c>
      <c r="GN692" s="2" t="s">
        <v>229</v>
      </c>
      <c r="GO692" s="2" t="s">
        <v>241</v>
      </c>
      <c r="GP692" s="2" t="s">
        <v>229</v>
      </c>
      <c r="GQ692" s="4"/>
      <c r="GR692" s="8"/>
      <c r="GS692" s="4"/>
      <c r="GT692" s="8"/>
      <c r="GU692" s="7"/>
      <c r="GV692" s="7"/>
      <c r="GW692" s="2" t="s">
        <v>239</v>
      </c>
      <c r="GX692" s="2" t="s">
        <v>226</v>
      </c>
      <c r="GY692" s="2" t="s">
        <v>743</v>
      </c>
      <c r="GZ692" s="2" t="s">
        <v>3009</v>
      </c>
      <c r="HA692" s="2" t="s">
        <v>241</v>
      </c>
      <c r="HB692" s="2" t="s">
        <v>229</v>
      </c>
      <c r="HC692" s="4"/>
      <c r="HD692" s="8"/>
      <c r="HE692" s="4"/>
      <c r="HF692" s="8"/>
      <c r="HG692" s="7"/>
      <c r="HH692" s="7"/>
      <c r="HI692" s="2" t="s">
        <v>239</v>
      </c>
      <c r="HJ692" s="2" t="s">
        <v>275</v>
      </c>
      <c r="HK692" s="2" t="s">
        <v>1148</v>
      </c>
      <c r="HL692" s="2" t="s">
        <v>1151</v>
      </c>
      <c r="HM692" s="2" t="s">
        <v>241</v>
      </c>
      <c r="HN692" s="2" t="s">
        <v>229</v>
      </c>
      <c r="HO692" s="4"/>
      <c r="HP692" s="8"/>
      <c r="HQ692" s="4"/>
      <c r="HR692" s="8"/>
      <c r="HS692" s="7"/>
      <c r="HT692" s="7"/>
      <c r="HU692" s="2" t="s">
        <v>239</v>
      </c>
      <c r="HV692" s="2" t="s">
        <v>226</v>
      </c>
      <c r="HW692" s="2" t="s">
        <v>712</v>
      </c>
      <c r="HX692" s="2" t="s">
        <v>927</v>
      </c>
      <c r="HY692" s="2" t="s">
        <v>241</v>
      </c>
      <c r="HZ692" s="2" t="s">
        <v>229</v>
      </c>
      <c r="IA692" s="4"/>
      <c r="IB692" s="8"/>
      <c r="IC692" s="4"/>
      <c r="ID692" s="8"/>
      <c r="IE692" s="7"/>
      <c r="IF692" s="7"/>
      <c r="IG692" s="2" t="s">
        <v>239</v>
      </c>
      <c r="IH692" s="2" t="s">
        <v>226</v>
      </c>
      <c r="II692" s="2" t="s">
        <v>952</v>
      </c>
      <c r="IJ692" s="2" t="s">
        <v>3227</v>
      </c>
      <c r="IK692" s="2" t="s">
        <v>241</v>
      </c>
      <c r="IL692" s="2" t="s">
        <v>229</v>
      </c>
      <c r="IM692" s="4"/>
      <c r="IN692" s="8"/>
      <c r="IO692" s="4"/>
      <c r="IP692" s="8"/>
      <c r="IQ692" s="7"/>
      <c r="IR692" s="7"/>
      <c r="IS692" s="2" t="s">
        <v>267</v>
      </c>
      <c r="IT692" s="2" t="s">
        <v>226</v>
      </c>
      <c r="IU692" s="2" t="s">
        <v>229</v>
      </c>
      <c r="IV692" s="2" t="s">
        <v>229</v>
      </c>
      <c r="IW692" s="2" t="s">
        <v>241</v>
      </c>
      <c r="IX692" s="2" t="s">
        <v>229</v>
      </c>
      <c r="IY692" s="4"/>
      <c r="IZ692" s="8"/>
      <c r="JA692" s="4"/>
      <c r="JB692" s="8"/>
      <c r="JC692" s="7"/>
      <c r="JD692" s="7"/>
      <c r="JE692" s="2" t="s">
        <v>239</v>
      </c>
      <c r="JF692" s="2" t="s">
        <v>226</v>
      </c>
      <c r="JG692" s="2" t="s">
        <v>268</v>
      </c>
      <c r="JH692" s="2" t="s">
        <v>593</v>
      </c>
      <c r="JI692" s="2" t="s">
        <v>241</v>
      </c>
      <c r="JJ692" s="2" t="s">
        <v>229</v>
      </c>
      <c r="JK692" s="4"/>
      <c r="JL692" s="8"/>
      <c r="JM692" s="4"/>
      <c r="JN692" s="8"/>
      <c r="JO692" s="7"/>
      <c r="JP692" s="7"/>
      <c r="JQ692" s="2" t="s">
        <v>229</v>
      </c>
      <c r="JR692" s="2" t="s">
        <v>229</v>
      </c>
      <c r="JS692" s="2" t="s">
        <v>229</v>
      </c>
      <c r="JT692" s="2" t="s">
        <v>229</v>
      </c>
      <c r="JU692" s="2" t="s">
        <v>229</v>
      </c>
      <c r="JV692" s="2" t="s">
        <v>229</v>
      </c>
      <c r="JW692" s="4"/>
      <c r="JX692" s="8"/>
      <c r="JY692" s="4"/>
      <c r="JZ692" s="8"/>
      <c r="KA692" s="7"/>
      <c r="KB692" s="7"/>
      <c r="KC692" s="2" t="s">
        <v>272</v>
      </c>
      <c r="KD692" s="2" t="s">
        <v>226</v>
      </c>
      <c r="KE692" s="2" t="s">
        <v>229</v>
      </c>
      <c r="KF692" s="2" t="s">
        <v>229</v>
      </c>
      <c r="KG692" s="2" t="s">
        <v>241</v>
      </c>
      <c r="KH692" s="2" t="s">
        <v>229</v>
      </c>
      <c r="KI692" s="4"/>
      <c r="KJ692" s="8"/>
      <c r="KK692" s="4"/>
      <c r="KL692" s="8"/>
      <c r="KM692" s="7"/>
      <c r="KN692" s="7"/>
      <c r="KO692" s="2" t="s">
        <v>272</v>
      </c>
      <c r="KP692" s="2" t="s">
        <v>226</v>
      </c>
      <c r="KQ692" s="2" t="s">
        <v>229</v>
      </c>
      <c r="KR692" s="2" t="s">
        <v>229</v>
      </c>
      <c r="KS692" s="2" t="s">
        <v>241</v>
      </c>
      <c r="KT692" s="2" t="s">
        <v>229</v>
      </c>
      <c r="KU692" s="4"/>
      <c r="KV692" s="8"/>
      <c r="KW692" s="4"/>
      <c r="KX692" s="8"/>
      <c r="KY692" s="7"/>
      <c r="KZ692" s="7"/>
      <c r="LA692" s="2" t="s">
        <v>272</v>
      </c>
      <c r="LB692" s="2" t="s">
        <v>226</v>
      </c>
      <c r="LC692" s="2" t="s">
        <v>1148</v>
      </c>
      <c r="LD692" s="2" t="s">
        <v>229</v>
      </c>
      <c r="LE692" s="2" t="s">
        <v>241</v>
      </c>
      <c r="LF692" s="2" t="s">
        <v>229</v>
      </c>
      <c r="LG692" s="4"/>
      <c r="LH692" s="8"/>
      <c r="LI692" s="4"/>
      <c r="LJ692" s="8"/>
      <c r="LK692" s="7"/>
      <c r="LL692" s="7"/>
      <c r="LM692" s="2" t="s">
        <v>229</v>
      </c>
      <c r="LN692" s="2" t="s">
        <v>229</v>
      </c>
      <c r="LO692" s="2" t="s">
        <v>229</v>
      </c>
      <c r="LP692" s="2" t="s">
        <v>229</v>
      </c>
      <c r="LQ692" s="2" t="s">
        <v>229</v>
      </c>
      <c r="LR692" s="2" t="s">
        <v>229</v>
      </c>
      <c r="LS692" s="4"/>
      <c r="LT692" s="8"/>
      <c r="LU692" s="4"/>
      <c r="LV692" s="8"/>
      <c r="LW692" s="7"/>
      <c r="LX692" s="7"/>
      <c r="LY692" s="2" t="s">
        <v>239</v>
      </c>
      <c r="LZ692" s="2" t="s">
        <v>275</v>
      </c>
      <c r="MA692" s="2" t="s">
        <v>735</v>
      </c>
      <c r="MB692" s="2" t="s">
        <v>4619</v>
      </c>
      <c r="MC692" s="2" t="s">
        <v>241</v>
      </c>
      <c r="MD692" s="2" t="s">
        <v>229</v>
      </c>
      <c r="ME692" s="4"/>
      <c r="MF692" s="8"/>
      <c r="MG692" s="4"/>
      <c r="MH692" s="8"/>
      <c r="MI692" s="7"/>
      <c r="MJ692" s="7"/>
      <c r="MK692" s="2" t="s">
        <v>266</v>
      </c>
      <c r="ML692" s="2" t="s">
        <v>226</v>
      </c>
      <c r="MM692" s="2" t="s">
        <v>229</v>
      </c>
      <c r="MN692" s="2" t="s">
        <v>229</v>
      </c>
      <c r="MO692" s="2" t="s">
        <v>241</v>
      </c>
      <c r="MP692" s="2" t="s">
        <v>229</v>
      </c>
      <c r="MQ692" s="4"/>
      <c r="MR692" s="8"/>
      <c r="MS692" s="4"/>
      <c r="MT692" s="8"/>
      <c r="MU692" s="7"/>
      <c r="MV692" s="7"/>
      <c r="MW692" s="2" t="s">
        <v>239</v>
      </c>
      <c r="MX692" s="2" t="s">
        <v>226</v>
      </c>
      <c r="MY692" s="2" t="s">
        <v>1674</v>
      </c>
      <c r="MZ692" s="2" t="s">
        <v>536</v>
      </c>
      <c r="NA692" s="2" t="s">
        <v>241</v>
      </c>
      <c r="NB692" s="2" t="s">
        <v>229</v>
      </c>
      <c r="NC692" s="4"/>
      <c r="ND692" s="8"/>
      <c r="NE692" s="4"/>
      <c r="NF692" s="8"/>
      <c r="NG692" s="7"/>
      <c r="NH692" s="7"/>
      <c r="NI692" s="2" t="s">
        <v>239</v>
      </c>
      <c r="NJ692" s="2" t="s">
        <v>260</v>
      </c>
      <c r="NK692" s="2" t="s">
        <v>1165</v>
      </c>
      <c r="NL692" s="2" t="s">
        <v>4456</v>
      </c>
      <c r="NM692" s="2" t="s">
        <v>241</v>
      </c>
      <c r="NN692" s="2" t="s">
        <v>229</v>
      </c>
      <c r="NO692" s="4"/>
      <c r="NP692" s="8"/>
      <c r="NQ692" s="4"/>
      <c r="NR692" s="8"/>
      <c r="NS692" s="7"/>
      <c r="NT692" s="7"/>
      <c r="NU692" s="2" t="s">
        <v>266</v>
      </c>
      <c r="NV692" s="2" t="s">
        <v>226</v>
      </c>
      <c r="NW692" s="2" t="s">
        <v>229</v>
      </c>
      <c r="NX692" s="2" t="s">
        <v>229</v>
      </c>
      <c r="NY692" s="2" t="s">
        <v>241</v>
      </c>
      <c r="NZ692" s="2" t="s">
        <v>229</v>
      </c>
      <c r="OA692" s="4"/>
      <c r="OB692" s="8"/>
      <c r="OC692" s="4"/>
      <c r="OD692" s="8"/>
      <c r="OE692" s="7"/>
      <c r="OF692" s="7"/>
      <c r="OG692" s="2" t="s">
        <v>266</v>
      </c>
      <c r="OH692" s="2" t="s">
        <v>226</v>
      </c>
      <c r="OI692" s="2" t="s">
        <v>229</v>
      </c>
      <c r="OJ692" s="2" t="s">
        <v>229</v>
      </c>
      <c r="OK692" s="2" t="s">
        <v>241</v>
      </c>
      <c r="OL692" s="2" t="s">
        <v>229</v>
      </c>
      <c r="OM692" s="4"/>
      <c r="ON692" s="8"/>
      <c r="OO692" s="4"/>
      <c r="OP692" s="8"/>
      <c r="OQ692" s="7"/>
      <c r="OR692" s="7"/>
      <c r="OS692" s="2" t="s">
        <v>229</v>
      </c>
      <c r="OT692" s="2" t="s">
        <v>229</v>
      </c>
      <c r="OU692" s="2" t="s">
        <v>229</v>
      </c>
      <c r="OV692" s="2" t="s">
        <v>229</v>
      </c>
      <c r="OW692" s="2" t="s">
        <v>229</v>
      </c>
      <c r="OX692" s="2" t="s">
        <v>229</v>
      </c>
      <c r="OY692" s="4"/>
      <c r="OZ692" s="8"/>
      <c r="PA692" s="4"/>
      <c r="PB692" s="8"/>
      <c r="PC692" s="7"/>
      <c r="PD692" s="7"/>
      <c r="PE692" s="2" t="s">
        <v>229</v>
      </c>
      <c r="PF692" s="2" t="s">
        <v>229</v>
      </c>
      <c r="PG692" s="2" t="s">
        <v>229</v>
      </c>
      <c r="PH692" s="2" t="s">
        <v>229</v>
      </c>
      <c r="PI692" s="2" t="s">
        <v>229</v>
      </c>
      <c r="PJ692" s="2" t="s">
        <v>229</v>
      </c>
      <c r="PK692" s="4"/>
      <c r="PL692" s="8"/>
      <c r="PM692" s="4"/>
      <c r="PN692" s="8"/>
      <c r="PO692" s="7"/>
      <c r="PP692" s="7"/>
      <c r="PQ692" s="2" t="s">
        <v>266</v>
      </c>
      <c r="PR692" s="2" t="s">
        <v>275</v>
      </c>
      <c r="PS692" s="2" t="s">
        <v>229</v>
      </c>
      <c r="PT692" s="2" t="s">
        <v>229</v>
      </c>
      <c r="PU692" s="2" t="s">
        <v>241</v>
      </c>
      <c r="PV692" s="2" t="s">
        <v>229</v>
      </c>
      <c r="PW692" s="4"/>
      <c r="PX692" s="8"/>
      <c r="PY692" s="4"/>
      <c r="PZ692" s="8"/>
      <c r="QA692" s="7"/>
      <c r="QB692" s="7"/>
      <c r="QC692" s="2" t="s">
        <v>281</v>
      </c>
      <c r="QD692" s="2" t="s">
        <v>226</v>
      </c>
      <c r="QE692" s="2" t="s">
        <v>229</v>
      </c>
      <c r="QF692" s="2" t="s">
        <v>229</v>
      </c>
      <c r="QG692" s="2" t="s">
        <v>241</v>
      </c>
      <c r="QH692" s="2" t="s">
        <v>229</v>
      </c>
      <c r="QI692" s="4"/>
      <c r="QJ692" s="8"/>
      <c r="QK692" s="4"/>
      <c r="QL692" s="8"/>
      <c r="QM692" s="7"/>
      <c r="QN692" s="7"/>
      <c r="QO692" s="2" t="s">
        <v>229</v>
      </c>
      <c r="QP692" s="2" t="s">
        <v>229</v>
      </c>
      <c r="QQ692" s="2" t="s">
        <v>229</v>
      </c>
      <c r="QR692" s="2" t="s">
        <v>229</v>
      </c>
      <c r="QS692" s="2" t="s">
        <v>229</v>
      </c>
      <c r="QT692" s="2" t="s">
        <v>229</v>
      </c>
      <c r="QU692" s="4"/>
      <c r="QV692" s="8"/>
      <c r="QW692" s="4"/>
      <c r="QX692" s="8"/>
      <c r="QY692" s="7"/>
      <c r="QZ692" s="7"/>
      <c r="RA692" s="2" t="s">
        <v>239</v>
      </c>
      <c r="RB692" s="2" t="s">
        <v>275</v>
      </c>
      <c r="RC692" s="2" t="s">
        <v>728</v>
      </c>
      <c r="RD692" s="2" t="s">
        <v>832</v>
      </c>
      <c r="RE692" s="2" t="s">
        <v>241</v>
      </c>
      <c r="RF692" s="2" t="s">
        <v>229</v>
      </c>
      <c r="RG692" s="4"/>
      <c r="RH692" s="8"/>
      <c r="RI692" s="4"/>
      <c r="RJ692" s="8"/>
      <c r="RK692" s="7"/>
      <c r="RL692" s="7"/>
      <c r="RM692" s="2" t="s">
        <v>229</v>
      </c>
      <c r="RN692" s="2" t="s">
        <v>229</v>
      </c>
      <c r="RO692" s="2" t="s">
        <v>229</v>
      </c>
      <c r="RP692" s="2" t="s">
        <v>229</v>
      </c>
      <c r="RQ692" s="2" t="s">
        <v>229</v>
      </c>
      <c r="RR692" s="2" t="s">
        <v>229</v>
      </c>
      <c r="RS692" s="4"/>
      <c r="RT692" s="8"/>
      <c r="RU692" s="4"/>
      <c r="RV692" s="8"/>
      <c r="RW692" s="7"/>
      <c r="RX692" s="7"/>
      <c r="RY692" s="2" t="s">
        <v>239</v>
      </c>
      <c r="RZ692" s="2" t="s">
        <v>275</v>
      </c>
      <c r="SA692" s="2" t="s">
        <v>282</v>
      </c>
      <c r="SB692" s="2" t="s">
        <v>1300</v>
      </c>
      <c r="SC692" s="2" t="s">
        <v>241</v>
      </c>
      <c r="SD692" s="2" t="s">
        <v>229</v>
      </c>
      <c r="SE692" s="4">
        <v>258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>
        <v>250</v>
      </c>
      <c r="VK692" s="4"/>
      <c r="VL692" s="4"/>
      <c r="VM692" s="4"/>
      <c r="VN692" s="4"/>
      <c r="VO692" s="4"/>
      <c r="VP692" s="4"/>
      <c r="VQ692" s="4"/>
      <c r="VR692" s="4"/>
      <c r="VS692" s="4"/>
    </row>
    <row r="693">
      <c r="A693" s="2" t="s">
        <v>4620</v>
      </c>
      <c r="B693" s="2" t="s">
        <v>216</v>
      </c>
      <c r="C693" s="2" t="s">
        <v>4252</v>
      </c>
      <c r="D693" s="2" t="s">
        <v>3600</v>
      </c>
      <c r="E693" s="2" t="s">
        <v>3601</v>
      </c>
      <c r="F693" s="2" t="s">
        <v>4470</v>
      </c>
      <c r="G693" s="2" t="s">
        <v>4471</v>
      </c>
      <c r="H693" s="2" t="s">
        <v>4472</v>
      </c>
      <c r="I693" s="2" t="s">
        <v>4615</v>
      </c>
      <c r="J693" s="2" t="s">
        <v>312</v>
      </c>
      <c r="K693" s="2" t="s">
        <v>1878</v>
      </c>
      <c r="L693" s="3">
        <v>38.4</v>
      </c>
      <c r="M693" s="3">
        <v>40.32</v>
      </c>
      <c r="N693" s="3">
        <v>79.99</v>
      </c>
      <c r="O693" s="2" t="s">
        <v>226</v>
      </c>
      <c r="P693" s="2" t="s">
        <v>618</v>
      </c>
      <c r="Q693" s="2" t="s">
        <v>228</v>
      </c>
      <c r="R693" s="2" t="s">
        <v>229</v>
      </c>
      <c r="S693" s="2" t="s">
        <v>4473</v>
      </c>
      <c r="T693" s="2" t="s">
        <v>684</v>
      </c>
      <c r="U693" s="2" t="s">
        <v>286</v>
      </c>
      <c r="V693" s="2" t="s">
        <v>1436</v>
      </c>
      <c r="W693" s="2" t="s">
        <v>1437</v>
      </c>
      <c r="X693" s="2" t="s">
        <v>1009</v>
      </c>
      <c r="Y693" s="2" t="s">
        <v>1144</v>
      </c>
      <c r="Z693" s="4">
        <v>370</v>
      </c>
      <c r="AA693" s="4">
        <f>=ROUNDDOWN(61.6666666666667,0)</f>
      </c>
      <c r="AB693" s="5">
        <v>6</v>
      </c>
      <c r="AC693" s="2" t="s">
        <v>229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>
        <v>1</v>
      </c>
      <c r="AQ693" s="8">
        <v>41.1</v>
      </c>
      <c r="AR693" s="4">
        <v>8</v>
      </c>
      <c r="AS693" s="8">
        <v>341.32</v>
      </c>
      <c r="AT693" s="7">
        <v>-0.875</v>
      </c>
      <c r="AU693" s="7">
        <v>-0.8796</v>
      </c>
      <c r="AV693" s="4" t="s">
        <v>229</v>
      </c>
      <c r="AW693" s="8" t="s">
        <v>229</v>
      </c>
      <c r="AX693" s="4" t="s">
        <v>229</v>
      </c>
      <c r="AY693" s="8" t="s">
        <v>229</v>
      </c>
      <c r="AZ693" s="7" t="s">
        <v>229</v>
      </c>
      <c r="BA693" s="7" t="s">
        <v>229</v>
      </c>
      <c r="BB693" s="7">
        <v>0.2593</v>
      </c>
      <c r="BC693" s="4" t="s">
        <v>229</v>
      </c>
      <c r="BD693" s="8" t="s">
        <v>229</v>
      </c>
      <c r="BE693" s="4" t="s">
        <v>229</v>
      </c>
      <c r="BF693" s="8" t="s">
        <v>229</v>
      </c>
      <c r="BG693" s="7" t="s">
        <v>229</v>
      </c>
      <c r="BH693" s="7" t="s">
        <v>229</v>
      </c>
      <c r="BI693" s="7" t="s">
        <v>229</v>
      </c>
      <c r="BJ693" s="4">
        <v>1</v>
      </c>
      <c r="BK693" s="8">
        <v>41.1</v>
      </c>
      <c r="BL693" s="2" t="s">
        <v>4621</v>
      </c>
      <c r="BM693" s="7">
        <v>1</v>
      </c>
      <c r="BN693" s="7">
        <v>1</v>
      </c>
      <c r="BO693" s="4"/>
      <c r="BP693" s="8"/>
      <c r="BQ693" s="4">
        <v>1</v>
      </c>
      <c r="BR693" s="8">
        <v>41.97</v>
      </c>
      <c r="BS693" s="7">
        <v>-1</v>
      </c>
      <c r="BT693" s="7">
        <v>-1</v>
      </c>
      <c r="BU693" s="2" t="s">
        <v>239</v>
      </c>
      <c r="BV693" s="2" t="s">
        <v>275</v>
      </c>
      <c r="BW693" s="2" t="s">
        <v>229</v>
      </c>
      <c r="BX693" s="2" t="s">
        <v>1688</v>
      </c>
      <c r="BY693" s="2" t="s">
        <v>241</v>
      </c>
      <c r="BZ693" s="2" t="s">
        <v>229</v>
      </c>
      <c r="CA693" s="4"/>
      <c r="CB693" s="8"/>
      <c r="CC693" s="4"/>
      <c r="CD693" s="8"/>
      <c r="CE693" s="7"/>
      <c r="CF693" s="7"/>
      <c r="CG693" s="2" t="s">
        <v>239</v>
      </c>
      <c r="CH693" s="2" t="s">
        <v>226</v>
      </c>
      <c r="CI693" s="2" t="s">
        <v>1148</v>
      </c>
      <c r="CJ693" s="2" t="s">
        <v>1220</v>
      </c>
      <c r="CK693" s="2" t="s">
        <v>241</v>
      </c>
      <c r="CL693" s="2" t="s">
        <v>229</v>
      </c>
      <c r="CM693" s="4"/>
      <c r="CN693" s="8"/>
      <c r="CO693" s="4">
        <v>2</v>
      </c>
      <c r="CP693" s="8">
        <v>84.52</v>
      </c>
      <c r="CQ693" s="7">
        <v>-1</v>
      </c>
      <c r="CR693" s="7">
        <v>-1</v>
      </c>
      <c r="CS693" s="2" t="s">
        <v>239</v>
      </c>
      <c r="CT693" s="2" t="s">
        <v>226</v>
      </c>
      <c r="CU693" s="2" t="s">
        <v>1148</v>
      </c>
      <c r="CV693" s="2" t="s">
        <v>1220</v>
      </c>
      <c r="CW693" s="2" t="s">
        <v>241</v>
      </c>
      <c r="CX693" s="2" t="s">
        <v>229</v>
      </c>
      <c r="CY693" s="4"/>
      <c r="CZ693" s="8"/>
      <c r="DA693" s="4"/>
      <c r="DB693" s="8"/>
      <c r="DC693" s="7"/>
      <c r="DD693" s="7"/>
      <c r="DE693" s="2" t="s">
        <v>239</v>
      </c>
      <c r="DF693" s="2" t="s">
        <v>226</v>
      </c>
      <c r="DG693" s="2" t="s">
        <v>1148</v>
      </c>
      <c r="DH693" s="2" t="s">
        <v>1152</v>
      </c>
      <c r="DI693" s="2" t="s">
        <v>241</v>
      </c>
      <c r="DJ693" s="2" t="s">
        <v>229</v>
      </c>
      <c r="DK693" s="4"/>
      <c r="DL693" s="8"/>
      <c r="DM693" s="4"/>
      <c r="DN693" s="8"/>
      <c r="DO693" s="7"/>
      <c r="DP693" s="7"/>
      <c r="DQ693" s="2" t="s">
        <v>239</v>
      </c>
      <c r="DR693" s="2" t="s">
        <v>226</v>
      </c>
      <c r="DS693" s="2" t="s">
        <v>1148</v>
      </c>
      <c r="DT693" s="2" t="s">
        <v>1206</v>
      </c>
      <c r="DU693" s="2" t="s">
        <v>241</v>
      </c>
      <c r="DV693" s="2" t="s">
        <v>229</v>
      </c>
      <c r="DW693" s="4"/>
      <c r="DX693" s="8"/>
      <c r="DY693" s="4"/>
      <c r="DZ693" s="8"/>
      <c r="EA693" s="7"/>
      <c r="EB693" s="7"/>
      <c r="EC693" s="2" t="s">
        <v>239</v>
      </c>
      <c r="ED693" s="2" t="s">
        <v>226</v>
      </c>
      <c r="EE693" s="2" t="s">
        <v>699</v>
      </c>
      <c r="EF693" s="2" t="s">
        <v>2972</v>
      </c>
      <c r="EG693" s="2" t="s">
        <v>241</v>
      </c>
      <c r="EH693" s="2" t="s">
        <v>229</v>
      </c>
      <c r="EI693" s="4"/>
      <c r="EJ693" s="8"/>
      <c r="EK693" s="4">
        <v>3</v>
      </c>
      <c r="EL693" s="8">
        <v>134.19</v>
      </c>
      <c r="EM693" s="7">
        <v>-1</v>
      </c>
      <c r="EN693" s="7">
        <v>-1</v>
      </c>
      <c r="EO693" s="2" t="s">
        <v>239</v>
      </c>
      <c r="EP693" s="2" t="s">
        <v>226</v>
      </c>
      <c r="EQ693" s="2" t="s">
        <v>1148</v>
      </c>
      <c r="ER693" s="2" t="s">
        <v>1701</v>
      </c>
      <c r="ES693" s="2" t="s">
        <v>241</v>
      </c>
      <c r="ET693" s="2" t="s">
        <v>229</v>
      </c>
      <c r="EU693" s="4"/>
      <c r="EV693" s="8"/>
      <c r="EW693" s="4"/>
      <c r="EX693" s="8"/>
      <c r="EY693" s="7"/>
      <c r="EZ693" s="7"/>
      <c r="FA693" s="2" t="s">
        <v>239</v>
      </c>
      <c r="FB693" s="2" t="s">
        <v>226</v>
      </c>
      <c r="FC693" s="2" t="s">
        <v>1148</v>
      </c>
      <c r="FD693" s="2" t="s">
        <v>1151</v>
      </c>
      <c r="FE693" s="2" t="s">
        <v>241</v>
      </c>
      <c r="FF693" s="2" t="s">
        <v>229</v>
      </c>
      <c r="FG693" s="4"/>
      <c r="FH693" s="8"/>
      <c r="FI693" s="4"/>
      <c r="FJ693" s="8"/>
      <c r="FK693" s="7"/>
      <c r="FL693" s="7"/>
      <c r="FM693" s="2" t="s">
        <v>239</v>
      </c>
      <c r="FN693" s="2" t="s">
        <v>226</v>
      </c>
      <c r="FO693" s="2" t="s">
        <v>1148</v>
      </c>
      <c r="FP693" s="2" t="s">
        <v>1151</v>
      </c>
      <c r="FQ693" s="2" t="s">
        <v>241</v>
      </c>
      <c r="FR693" s="2" t="s">
        <v>229</v>
      </c>
      <c r="FS693" s="4"/>
      <c r="FT693" s="8"/>
      <c r="FU693" s="4"/>
      <c r="FV693" s="8"/>
      <c r="FW693" s="7"/>
      <c r="FX693" s="7"/>
      <c r="FY693" s="2" t="s">
        <v>239</v>
      </c>
      <c r="FZ693" s="2" t="s">
        <v>226</v>
      </c>
      <c r="GA693" s="2" t="s">
        <v>327</v>
      </c>
      <c r="GB693" s="2" t="s">
        <v>229</v>
      </c>
      <c r="GC693" s="2" t="s">
        <v>241</v>
      </c>
      <c r="GD693" s="2" t="s">
        <v>229</v>
      </c>
      <c r="GE693" s="4"/>
      <c r="GF693" s="8"/>
      <c r="GG693" s="4"/>
      <c r="GH693" s="8"/>
      <c r="GI693" s="7"/>
      <c r="GJ693" s="7"/>
      <c r="GK693" s="2" t="s">
        <v>714</v>
      </c>
      <c r="GL693" s="2" t="s">
        <v>275</v>
      </c>
      <c r="GM693" s="2" t="s">
        <v>1148</v>
      </c>
      <c r="GN693" s="2" t="s">
        <v>1934</v>
      </c>
      <c r="GO693" s="2" t="s">
        <v>241</v>
      </c>
      <c r="GP693" s="2" t="s">
        <v>229</v>
      </c>
      <c r="GQ693" s="4">
        <v>1</v>
      </c>
      <c r="GR693" s="8">
        <v>41.1</v>
      </c>
      <c r="GS693" s="4"/>
      <c r="GT693" s="8"/>
      <c r="GU693" s="7"/>
      <c r="GV693" s="7"/>
      <c r="GW693" s="2" t="s">
        <v>239</v>
      </c>
      <c r="GX693" s="2" t="s">
        <v>226</v>
      </c>
      <c r="GY693" s="2" t="s">
        <v>743</v>
      </c>
      <c r="GZ693" s="2" t="s">
        <v>297</v>
      </c>
      <c r="HA693" s="2" t="s">
        <v>241</v>
      </c>
      <c r="HB693" s="2" t="s">
        <v>229</v>
      </c>
      <c r="HC693" s="4"/>
      <c r="HD693" s="8"/>
      <c r="HE693" s="4"/>
      <c r="HF693" s="8"/>
      <c r="HG693" s="7"/>
      <c r="HH693" s="7"/>
      <c r="HI693" s="2" t="s">
        <v>239</v>
      </c>
      <c r="HJ693" s="2" t="s">
        <v>226</v>
      </c>
      <c r="HK693" s="2" t="s">
        <v>1148</v>
      </c>
      <c r="HL693" s="2" t="s">
        <v>4622</v>
      </c>
      <c r="HM693" s="2" t="s">
        <v>241</v>
      </c>
      <c r="HN693" s="2" t="s">
        <v>229</v>
      </c>
      <c r="HO693" s="4"/>
      <c r="HP693" s="8"/>
      <c r="HQ693" s="4"/>
      <c r="HR693" s="8"/>
      <c r="HS693" s="7"/>
      <c r="HT693" s="7"/>
      <c r="HU693" s="2" t="s">
        <v>239</v>
      </c>
      <c r="HV693" s="2" t="s">
        <v>226</v>
      </c>
      <c r="HW693" s="2" t="s">
        <v>712</v>
      </c>
      <c r="HX693" s="2" t="s">
        <v>886</v>
      </c>
      <c r="HY693" s="2" t="s">
        <v>241</v>
      </c>
      <c r="HZ693" s="2" t="s">
        <v>229</v>
      </c>
      <c r="IA693" s="4"/>
      <c r="IB693" s="8"/>
      <c r="IC693" s="4"/>
      <c r="ID693" s="8"/>
      <c r="IE693" s="7"/>
      <c r="IF693" s="7"/>
      <c r="IG693" s="2" t="s">
        <v>239</v>
      </c>
      <c r="IH693" s="2" t="s">
        <v>226</v>
      </c>
      <c r="II693" s="2" t="s">
        <v>952</v>
      </c>
      <c r="IJ693" s="2" t="s">
        <v>2916</v>
      </c>
      <c r="IK693" s="2" t="s">
        <v>241</v>
      </c>
      <c r="IL693" s="2" t="s">
        <v>229</v>
      </c>
      <c r="IM693" s="4"/>
      <c r="IN693" s="8"/>
      <c r="IO693" s="4"/>
      <c r="IP693" s="8"/>
      <c r="IQ693" s="7"/>
      <c r="IR693" s="7"/>
      <c r="IS693" s="2" t="s">
        <v>267</v>
      </c>
      <c r="IT693" s="2" t="s">
        <v>226</v>
      </c>
      <c r="IU693" s="2" t="s">
        <v>229</v>
      </c>
      <c r="IV693" s="2" t="s">
        <v>229</v>
      </c>
      <c r="IW693" s="2" t="s">
        <v>241</v>
      </c>
      <c r="IX693" s="2" t="s">
        <v>229</v>
      </c>
      <c r="IY693" s="4"/>
      <c r="IZ693" s="8"/>
      <c r="JA693" s="4"/>
      <c r="JB693" s="8"/>
      <c r="JC693" s="7"/>
      <c r="JD693" s="7"/>
      <c r="JE693" s="2" t="s">
        <v>239</v>
      </c>
      <c r="JF693" s="2" t="s">
        <v>226</v>
      </c>
      <c r="JG693" s="2" t="s">
        <v>268</v>
      </c>
      <c r="JH693" s="2" t="s">
        <v>229</v>
      </c>
      <c r="JI693" s="2" t="s">
        <v>241</v>
      </c>
      <c r="JJ693" s="2" t="s">
        <v>229</v>
      </c>
      <c r="JK693" s="4"/>
      <c r="JL693" s="8"/>
      <c r="JM693" s="4"/>
      <c r="JN693" s="8"/>
      <c r="JO693" s="7"/>
      <c r="JP693" s="7"/>
      <c r="JQ693" s="2" t="s">
        <v>229</v>
      </c>
      <c r="JR693" s="2" t="s">
        <v>229</v>
      </c>
      <c r="JS693" s="2" t="s">
        <v>229</v>
      </c>
      <c r="JT693" s="2" t="s">
        <v>229</v>
      </c>
      <c r="JU693" s="2" t="s">
        <v>229</v>
      </c>
      <c r="JV693" s="2" t="s">
        <v>229</v>
      </c>
      <c r="JW693" s="4"/>
      <c r="JX693" s="8"/>
      <c r="JY693" s="4"/>
      <c r="JZ693" s="8"/>
      <c r="KA693" s="7"/>
      <c r="KB693" s="7"/>
      <c r="KC693" s="2" t="s">
        <v>272</v>
      </c>
      <c r="KD693" s="2" t="s">
        <v>226</v>
      </c>
      <c r="KE693" s="2" t="s">
        <v>229</v>
      </c>
      <c r="KF693" s="2" t="s">
        <v>229</v>
      </c>
      <c r="KG693" s="2" t="s">
        <v>241</v>
      </c>
      <c r="KH693" s="2" t="s">
        <v>229</v>
      </c>
      <c r="KI693" s="4"/>
      <c r="KJ693" s="8"/>
      <c r="KK693" s="4"/>
      <c r="KL693" s="8"/>
      <c r="KM693" s="7"/>
      <c r="KN693" s="7"/>
      <c r="KO693" s="2" t="s">
        <v>272</v>
      </c>
      <c r="KP693" s="2" t="s">
        <v>226</v>
      </c>
      <c r="KQ693" s="2" t="s">
        <v>229</v>
      </c>
      <c r="KR693" s="2" t="s">
        <v>229</v>
      </c>
      <c r="KS693" s="2" t="s">
        <v>241</v>
      </c>
      <c r="KT693" s="2" t="s">
        <v>229</v>
      </c>
      <c r="KU693" s="4"/>
      <c r="KV693" s="8"/>
      <c r="KW693" s="4">
        <v>1</v>
      </c>
      <c r="KX693" s="8">
        <v>40.32</v>
      </c>
      <c r="KY693" s="7">
        <v>-1</v>
      </c>
      <c r="KZ693" s="7">
        <v>-1</v>
      </c>
      <c r="LA693" s="2" t="s">
        <v>239</v>
      </c>
      <c r="LB693" s="2" t="s">
        <v>226</v>
      </c>
      <c r="LC693" s="2" t="s">
        <v>1148</v>
      </c>
      <c r="LD693" s="2" t="s">
        <v>907</v>
      </c>
      <c r="LE693" s="2" t="s">
        <v>241</v>
      </c>
      <c r="LF693" s="2" t="s">
        <v>229</v>
      </c>
      <c r="LG693" s="4"/>
      <c r="LH693" s="8"/>
      <c r="LI693" s="4"/>
      <c r="LJ693" s="8"/>
      <c r="LK693" s="7"/>
      <c r="LL693" s="7"/>
      <c r="LM693" s="2" t="s">
        <v>229</v>
      </c>
      <c r="LN693" s="2" t="s">
        <v>229</v>
      </c>
      <c r="LO693" s="2" t="s">
        <v>229</v>
      </c>
      <c r="LP693" s="2" t="s">
        <v>229</v>
      </c>
      <c r="LQ693" s="2" t="s">
        <v>229</v>
      </c>
      <c r="LR693" s="2" t="s">
        <v>229</v>
      </c>
      <c r="LS693" s="4"/>
      <c r="LT693" s="8"/>
      <c r="LU693" s="4">
        <v>1</v>
      </c>
      <c r="LV693" s="8">
        <v>40.32</v>
      </c>
      <c r="LW693" s="7">
        <v>-1</v>
      </c>
      <c r="LX693" s="7">
        <v>-1</v>
      </c>
      <c r="LY693" s="2" t="s">
        <v>239</v>
      </c>
      <c r="LZ693" s="2" t="s">
        <v>275</v>
      </c>
      <c r="MA693" s="2" t="s">
        <v>2900</v>
      </c>
      <c r="MB693" s="2" t="s">
        <v>759</v>
      </c>
      <c r="MC693" s="2" t="s">
        <v>241</v>
      </c>
      <c r="MD693" s="2" t="s">
        <v>229</v>
      </c>
      <c r="ME693" s="4"/>
      <c r="MF693" s="8"/>
      <c r="MG693" s="4"/>
      <c r="MH693" s="8"/>
      <c r="MI693" s="7"/>
      <c r="MJ693" s="7"/>
      <c r="MK693" s="2" t="s">
        <v>266</v>
      </c>
      <c r="ML693" s="2" t="s">
        <v>226</v>
      </c>
      <c r="MM693" s="2" t="s">
        <v>229</v>
      </c>
      <c r="MN693" s="2" t="s">
        <v>229</v>
      </c>
      <c r="MO693" s="2" t="s">
        <v>241</v>
      </c>
      <c r="MP693" s="2" t="s">
        <v>229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226</v>
      </c>
      <c r="MY693" s="2" t="s">
        <v>1674</v>
      </c>
      <c r="MZ693" s="2" t="s">
        <v>531</v>
      </c>
      <c r="NA693" s="2" t="s">
        <v>241</v>
      </c>
      <c r="NB693" s="2" t="s">
        <v>229</v>
      </c>
      <c r="NC693" s="4"/>
      <c r="ND693" s="8"/>
      <c r="NE693" s="4"/>
      <c r="NF693" s="8"/>
      <c r="NG693" s="7"/>
      <c r="NH693" s="7"/>
      <c r="NI693" s="2" t="s">
        <v>239</v>
      </c>
      <c r="NJ693" s="2" t="s">
        <v>260</v>
      </c>
      <c r="NK693" s="2" t="s">
        <v>1165</v>
      </c>
      <c r="NL693" s="2" t="s">
        <v>4623</v>
      </c>
      <c r="NM693" s="2" t="s">
        <v>241</v>
      </c>
      <c r="NN693" s="2" t="s">
        <v>229</v>
      </c>
      <c r="NO693" s="4"/>
      <c r="NP693" s="8"/>
      <c r="NQ693" s="4"/>
      <c r="NR693" s="8"/>
      <c r="NS693" s="7"/>
      <c r="NT693" s="7"/>
      <c r="NU693" s="2" t="s">
        <v>266</v>
      </c>
      <c r="NV693" s="2" t="s">
        <v>226</v>
      </c>
      <c r="NW693" s="2" t="s">
        <v>229</v>
      </c>
      <c r="NX693" s="2" t="s">
        <v>229</v>
      </c>
      <c r="NY693" s="2" t="s">
        <v>241</v>
      </c>
      <c r="NZ693" s="2" t="s">
        <v>229</v>
      </c>
      <c r="OA693" s="4"/>
      <c r="OB693" s="8"/>
      <c r="OC693" s="4"/>
      <c r="OD693" s="8"/>
      <c r="OE693" s="7"/>
      <c r="OF693" s="7"/>
      <c r="OG693" s="2" t="s">
        <v>266</v>
      </c>
      <c r="OH693" s="2" t="s">
        <v>226</v>
      </c>
      <c r="OI693" s="2" t="s">
        <v>229</v>
      </c>
      <c r="OJ693" s="2" t="s">
        <v>229</v>
      </c>
      <c r="OK693" s="2" t="s">
        <v>241</v>
      </c>
      <c r="OL693" s="2" t="s">
        <v>229</v>
      </c>
      <c r="OM693" s="4"/>
      <c r="ON693" s="8"/>
      <c r="OO693" s="4"/>
      <c r="OP693" s="8"/>
      <c r="OQ693" s="7"/>
      <c r="OR693" s="7"/>
      <c r="OS693" s="2" t="s">
        <v>229</v>
      </c>
      <c r="OT693" s="2" t="s">
        <v>229</v>
      </c>
      <c r="OU693" s="2" t="s">
        <v>229</v>
      </c>
      <c r="OV693" s="2" t="s">
        <v>229</v>
      </c>
      <c r="OW693" s="2" t="s">
        <v>229</v>
      </c>
      <c r="OX693" s="2" t="s">
        <v>229</v>
      </c>
      <c r="OY693" s="4"/>
      <c r="OZ693" s="8"/>
      <c r="PA693" s="4"/>
      <c r="PB693" s="8"/>
      <c r="PC693" s="7"/>
      <c r="PD693" s="7"/>
      <c r="PE693" s="2" t="s">
        <v>229</v>
      </c>
      <c r="PF693" s="2" t="s">
        <v>229</v>
      </c>
      <c r="PG693" s="2" t="s">
        <v>229</v>
      </c>
      <c r="PH693" s="2" t="s">
        <v>229</v>
      </c>
      <c r="PI693" s="2" t="s">
        <v>229</v>
      </c>
      <c r="PJ693" s="2" t="s">
        <v>229</v>
      </c>
      <c r="PK693" s="4"/>
      <c r="PL693" s="8"/>
      <c r="PM693" s="4"/>
      <c r="PN693" s="8"/>
      <c r="PO693" s="7"/>
      <c r="PP693" s="7"/>
      <c r="PQ693" s="2" t="s">
        <v>239</v>
      </c>
      <c r="PR693" s="2" t="s">
        <v>275</v>
      </c>
      <c r="PS693" s="2" t="s">
        <v>722</v>
      </c>
      <c r="PT693" s="2" t="s">
        <v>229</v>
      </c>
      <c r="PU693" s="2" t="s">
        <v>241</v>
      </c>
      <c r="PV693" s="2" t="s">
        <v>229</v>
      </c>
      <c r="PW693" s="4"/>
      <c r="PX693" s="8"/>
      <c r="PY693" s="4"/>
      <c r="PZ693" s="8"/>
      <c r="QA693" s="7"/>
      <c r="QB693" s="7"/>
      <c r="QC693" s="2" t="s">
        <v>281</v>
      </c>
      <c r="QD693" s="2" t="s">
        <v>226</v>
      </c>
      <c r="QE693" s="2" t="s">
        <v>229</v>
      </c>
      <c r="QF693" s="2" t="s">
        <v>229</v>
      </c>
      <c r="QG693" s="2" t="s">
        <v>241</v>
      </c>
      <c r="QH693" s="2" t="s">
        <v>229</v>
      </c>
      <c r="QI693" s="4"/>
      <c r="QJ693" s="8"/>
      <c r="QK693" s="4"/>
      <c r="QL693" s="8"/>
      <c r="QM693" s="7"/>
      <c r="QN693" s="7"/>
      <c r="QO693" s="2" t="s">
        <v>229</v>
      </c>
      <c r="QP693" s="2" t="s">
        <v>229</v>
      </c>
      <c r="QQ693" s="2" t="s">
        <v>229</v>
      </c>
      <c r="QR693" s="2" t="s">
        <v>229</v>
      </c>
      <c r="QS693" s="2" t="s">
        <v>229</v>
      </c>
      <c r="QT693" s="2" t="s">
        <v>229</v>
      </c>
      <c r="QU693" s="4"/>
      <c r="QV693" s="8"/>
      <c r="QW693" s="4"/>
      <c r="QX693" s="8"/>
      <c r="QY693" s="7"/>
      <c r="QZ693" s="7"/>
      <c r="RA693" s="2" t="s">
        <v>239</v>
      </c>
      <c r="RB693" s="2" t="s">
        <v>275</v>
      </c>
      <c r="RC693" s="2" t="s">
        <v>728</v>
      </c>
      <c r="RD693" s="2" t="s">
        <v>2291</v>
      </c>
      <c r="RE693" s="2" t="s">
        <v>241</v>
      </c>
      <c r="RF693" s="2" t="s">
        <v>229</v>
      </c>
      <c r="RG693" s="4"/>
      <c r="RH693" s="8"/>
      <c r="RI693" s="4"/>
      <c r="RJ693" s="8"/>
      <c r="RK693" s="7"/>
      <c r="RL693" s="7"/>
      <c r="RM693" s="2" t="s">
        <v>229</v>
      </c>
      <c r="RN693" s="2" t="s">
        <v>229</v>
      </c>
      <c r="RO693" s="2" t="s">
        <v>229</v>
      </c>
      <c r="RP693" s="2" t="s">
        <v>229</v>
      </c>
      <c r="RQ693" s="2" t="s">
        <v>229</v>
      </c>
      <c r="RR693" s="2" t="s">
        <v>229</v>
      </c>
      <c r="RS693" s="4"/>
      <c r="RT693" s="8"/>
      <c r="RU693" s="4"/>
      <c r="RV693" s="8"/>
      <c r="RW693" s="7"/>
      <c r="RX693" s="7"/>
      <c r="RY693" s="2" t="s">
        <v>239</v>
      </c>
      <c r="RZ693" s="2" t="s">
        <v>275</v>
      </c>
      <c r="SA693" s="2" t="s">
        <v>282</v>
      </c>
      <c r="SB693" s="2" t="s">
        <v>783</v>
      </c>
      <c r="SC693" s="2" t="s">
        <v>241</v>
      </c>
      <c r="SD693" s="2" t="s">
        <v>229</v>
      </c>
      <c r="SE693" s="4">
        <v>370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</row>
    <row r="694">
      <c r="A694" s="2" t="s">
        <v>4624</v>
      </c>
      <c r="B694" s="2" t="s">
        <v>216</v>
      </c>
      <c r="C694" s="2" t="s">
        <v>4252</v>
      </c>
      <c r="D694" s="2" t="s">
        <v>3600</v>
      </c>
      <c r="E694" s="2" t="s">
        <v>3601</v>
      </c>
      <c r="F694" s="2" t="s">
        <v>4462</v>
      </c>
      <c r="G694" s="2" t="s">
        <v>1907</v>
      </c>
      <c r="H694" s="2" t="s">
        <v>4463</v>
      </c>
      <c r="I694" s="2" t="s">
        <v>4581</v>
      </c>
      <c r="J694" s="2" t="s">
        <v>224</v>
      </c>
      <c r="K694" s="2" t="s">
        <v>617</v>
      </c>
      <c r="L694" s="3">
        <v>33.6</v>
      </c>
      <c r="M694" s="3">
        <v>35.28</v>
      </c>
      <c r="N694" s="3">
        <v>69.99</v>
      </c>
      <c r="O694" s="2" t="s">
        <v>226</v>
      </c>
      <c r="P694" s="2" t="s">
        <v>618</v>
      </c>
      <c r="Q694" s="2" t="s">
        <v>228</v>
      </c>
      <c r="R694" s="2" t="s">
        <v>229</v>
      </c>
      <c r="S694" s="2" t="s">
        <v>4464</v>
      </c>
      <c r="T694" s="2" t="s">
        <v>684</v>
      </c>
      <c r="U694" s="2" t="s">
        <v>232</v>
      </c>
      <c r="V694" s="2" t="s">
        <v>1745</v>
      </c>
      <c r="W694" s="2" t="s">
        <v>1009</v>
      </c>
      <c r="X694" s="2" t="s">
        <v>1746</v>
      </c>
      <c r="Y694" s="2" t="s">
        <v>1144</v>
      </c>
      <c r="Z694" s="4">
        <v>110</v>
      </c>
      <c r="AA694" s="4">
        <f>=ROUNDDOWN(22,0)</f>
      </c>
      <c r="AB694" s="5">
        <v>5</v>
      </c>
      <c r="AC694" s="2" t="s">
        <v>416</v>
      </c>
      <c r="AD694" s="4">
        <v>50</v>
      </c>
      <c r="AE694" s="4">
        <v>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>
        <v>2</v>
      </c>
      <c r="AQ694" s="8">
        <v>69.5</v>
      </c>
      <c r="AR694" s="4">
        <v>4</v>
      </c>
      <c r="AS694" s="8">
        <v>132.92</v>
      </c>
      <c r="AT694" s="7">
        <v>-0.5</v>
      </c>
      <c r="AU694" s="7">
        <v>-0.4771</v>
      </c>
      <c r="AV694" s="4">
        <v>4</v>
      </c>
      <c r="AW694" s="8">
        <v>146.5</v>
      </c>
      <c r="AX694" s="4">
        <v>8</v>
      </c>
      <c r="AY694" s="8">
        <v>291.75</v>
      </c>
      <c r="AZ694" s="7">
        <v>-0.5</v>
      </c>
      <c r="BA694" s="7">
        <v>-0.4979</v>
      </c>
      <c r="BB694" s="7">
        <v>0.4744</v>
      </c>
      <c r="BC694" s="4">
        <v>4</v>
      </c>
      <c r="BD694" s="8">
        <v>146.5</v>
      </c>
      <c r="BE694" s="4">
        <v>8</v>
      </c>
      <c r="BF694" s="8">
        <v>291.75</v>
      </c>
      <c r="BG694" s="7">
        <v>-0.5</v>
      </c>
      <c r="BH694" s="7">
        <v>-0.4979</v>
      </c>
      <c r="BI694" s="7">
        <v>1</v>
      </c>
      <c r="BJ694" s="4">
        <v>2</v>
      </c>
      <c r="BK694" s="8">
        <v>69.5</v>
      </c>
      <c r="BL694" s="2" t="s">
        <v>4625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714</v>
      </c>
      <c r="BV694" s="2" t="s">
        <v>275</v>
      </c>
      <c r="BW694" s="2" t="s">
        <v>229</v>
      </c>
      <c r="BX694" s="2" t="s">
        <v>2410</v>
      </c>
      <c r="BY694" s="2" t="s">
        <v>241</v>
      </c>
      <c r="BZ694" s="2" t="s">
        <v>229</v>
      </c>
      <c r="CA694" s="4"/>
      <c r="CB694" s="8"/>
      <c r="CC694" s="4"/>
      <c r="CD694" s="8"/>
      <c r="CE694" s="7"/>
      <c r="CF694" s="7"/>
      <c r="CG694" s="2" t="s">
        <v>239</v>
      </c>
      <c r="CH694" s="2" t="s">
        <v>226</v>
      </c>
      <c r="CI694" s="2" t="s">
        <v>1148</v>
      </c>
      <c r="CJ694" s="2" t="s">
        <v>1170</v>
      </c>
      <c r="CK694" s="2" t="s">
        <v>241</v>
      </c>
      <c r="CL694" s="2" t="s">
        <v>229</v>
      </c>
      <c r="CM694" s="4"/>
      <c r="CN694" s="8"/>
      <c r="CO694" s="4"/>
      <c r="CP694" s="8"/>
      <c r="CQ694" s="7"/>
      <c r="CR694" s="7"/>
      <c r="CS694" s="2" t="s">
        <v>239</v>
      </c>
      <c r="CT694" s="2" t="s">
        <v>226</v>
      </c>
      <c r="CU694" s="2" t="s">
        <v>1148</v>
      </c>
      <c r="CV694" s="2" t="s">
        <v>1635</v>
      </c>
      <c r="CW694" s="2" t="s">
        <v>241</v>
      </c>
      <c r="CX694" s="2" t="s">
        <v>229</v>
      </c>
      <c r="CY694" s="4">
        <v>1</v>
      </c>
      <c r="CZ694" s="8">
        <v>32.46</v>
      </c>
      <c r="DA694" s="4"/>
      <c r="DB694" s="8"/>
      <c r="DC694" s="7"/>
      <c r="DD694" s="7"/>
      <c r="DE694" s="2" t="s">
        <v>239</v>
      </c>
      <c r="DF694" s="2" t="s">
        <v>226</v>
      </c>
      <c r="DG694" s="2" t="s">
        <v>1148</v>
      </c>
      <c r="DH694" s="2" t="s">
        <v>1818</v>
      </c>
      <c r="DI694" s="2" t="s">
        <v>241</v>
      </c>
      <c r="DJ694" s="2" t="s">
        <v>229</v>
      </c>
      <c r="DK694" s="4"/>
      <c r="DL694" s="8"/>
      <c r="DM694" s="4">
        <v>1</v>
      </c>
      <c r="DN694" s="8">
        <v>35.27</v>
      </c>
      <c r="DO694" s="7">
        <v>-1</v>
      </c>
      <c r="DP694" s="7">
        <v>-1</v>
      </c>
      <c r="DQ694" s="2" t="s">
        <v>239</v>
      </c>
      <c r="DR694" s="2" t="s">
        <v>226</v>
      </c>
      <c r="DS694" s="2" t="s">
        <v>1148</v>
      </c>
      <c r="DT694" s="2" t="s">
        <v>4626</v>
      </c>
      <c r="DU694" s="2" t="s">
        <v>241</v>
      </c>
      <c r="DV694" s="2" t="s">
        <v>229</v>
      </c>
      <c r="DW694" s="4"/>
      <c r="DX694" s="8"/>
      <c r="DY694" s="4"/>
      <c r="DZ694" s="8"/>
      <c r="EA694" s="7"/>
      <c r="EB694" s="7"/>
      <c r="EC694" s="2" t="s">
        <v>239</v>
      </c>
      <c r="ED694" s="2" t="s">
        <v>226</v>
      </c>
      <c r="EE694" s="2" t="s">
        <v>699</v>
      </c>
      <c r="EF694" s="2" t="s">
        <v>1196</v>
      </c>
      <c r="EG694" s="2" t="s">
        <v>241</v>
      </c>
      <c r="EH694" s="2" t="s">
        <v>229</v>
      </c>
      <c r="EI694" s="4">
        <v>1</v>
      </c>
      <c r="EJ694" s="8">
        <v>37.04</v>
      </c>
      <c r="EK694" s="4"/>
      <c r="EL694" s="8"/>
      <c r="EM694" s="7"/>
      <c r="EN694" s="7"/>
      <c r="EO694" s="2" t="s">
        <v>239</v>
      </c>
      <c r="EP694" s="2" t="s">
        <v>226</v>
      </c>
      <c r="EQ694" s="2" t="s">
        <v>1148</v>
      </c>
      <c r="ER694" s="2" t="s">
        <v>1188</v>
      </c>
      <c r="ES694" s="2" t="s">
        <v>241</v>
      </c>
      <c r="ET694" s="2" t="s">
        <v>229</v>
      </c>
      <c r="EU694" s="4"/>
      <c r="EV694" s="8"/>
      <c r="EW694" s="4">
        <v>3</v>
      </c>
      <c r="EX694" s="8">
        <v>97.65</v>
      </c>
      <c r="EY694" s="7">
        <v>-1</v>
      </c>
      <c r="EZ694" s="7">
        <v>-1</v>
      </c>
      <c r="FA694" s="2" t="s">
        <v>239</v>
      </c>
      <c r="FB694" s="2" t="s">
        <v>226</v>
      </c>
      <c r="FC694" s="2" t="s">
        <v>1148</v>
      </c>
      <c r="FD694" s="2" t="s">
        <v>1606</v>
      </c>
      <c r="FE694" s="2" t="s">
        <v>241</v>
      </c>
      <c r="FF694" s="2" t="s">
        <v>229</v>
      </c>
      <c r="FG694" s="4"/>
      <c r="FH694" s="8"/>
      <c r="FI694" s="4"/>
      <c r="FJ694" s="8"/>
      <c r="FK694" s="7"/>
      <c r="FL694" s="7"/>
      <c r="FM694" s="2" t="s">
        <v>239</v>
      </c>
      <c r="FN694" s="2" t="s">
        <v>226</v>
      </c>
      <c r="FO694" s="2" t="s">
        <v>1148</v>
      </c>
      <c r="FP694" s="2" t="s">
        <v>4627</v>
      </c>
      <c r="FQ694" s="2" t="s">
        <v>241</v>
      </c>
      <c r="FR694" s="2" t="s">
        <v>229</v>
      </c>
      <c r="FS694" s="4"/>
      <c r="FT694" s="8"/>
      <c r="FU694" s="4"/>
      <c r="FV694" s="8"/>
      <c r="FW694" s="7"/>
      <c r="FX694" s="7"/>
      <c r="FY694" s="2" t="s">
        <v>239</v>
      </c>
      <c r="FZ694" s="2" t="s">
        <v>226</v>
      </c>
      <c r="GA694" s="2" t="s">
        <v>3244</v>
      </c>
      <c r="GB694" s="2" t="s">
        <v>229</v>
      </c>
      <c r="GC694" s="2" t="s">
        <v>241</v>
      </c>
      <c r="GD694" s="2" t="s">
        <v>229</v>
      </c>
      <c r="GE694" s="4"/>
      <c r="GF694" s="8"/>
      <c r="GG694" s="4"/>
      <c r="GH694" s="8"/>
      <c r="GI694" s="7"/>
      <c r="GJ694" s="7"/>
      <c r="GK694" s="2" t="s">
        <v>714</v>
      </c>
      <c r="GL694" s="2" t="s">
        <v>275</v>
      </c>
      <c r="GM694" s="2" t="s">
        <v>1148</v>
      </c>
      <c r="GN694" s="2" t="s">
        <v>2106</v>
      </c>
      <c r="GO694" s="2" t="s">
        <v>241</v>
      </c>
      <c r="GP694" s="2" t="s">
        <v>229</v>
      </c>
      <c r="GQ694" s="4"/>
      <c r="GR694" s="8"/>
      <c r="GS694" s="4"/>
      <c r="GT694" s="8"/>
      <c r="GU694" s="7"/>
      <c r="GV694" s="7"/>
      <c r="GW694" s="2" t="s">
        <v>239</v>
      </c>
      <c r="GX694" s="2" t="s">
        <v>226</v>
      </c>
      <c r="GY694" s="2" t="s">
        <v>743</v>
      </c>
      <c r="GZ694" s="2" t="s">
        <v>913</v>
      </c>
      <c r="HA694" s="2" t="s">
        <v>241</v>
      </c>
      <c r="HB694" s="2" t="s">
        <v>229</v>
      </c>
      <c r="HC694" s="4"/>
      <c r="HD694" s="8"/>
      <c r="HE694" s="4"/>
      <c r="HF694" s="8"/>
      <c r="HG694" s="7"/>
      <c r="HH694" s="7"/>
      <c r="HI694" s="2" t="s">
        <v>714</v>
      </c>
      <c r="HJ694" s="2" t="s">
        <v>275</v>
      </c>
      <c r="HK694" s="2" t="s">
        <v>1148</v>
      </c>
      <c r="HL694" s="2" t="s">
        <v>4628</v>
      </c>
      <c r="HM694" s="2" t="s">
        <v>241</v>
      </c>
      <c r="HN694" s="2" t="s">
        <v>229</v>
      </c>
      <c r="HO694" s="4"/>
      <c r="HP694" s="8"/>
      <c r="HQ694" s="4"/>
      <c r="HR694" s="8"/>
      <c r="HS694" s="7"/>
      <c r="HT694" s="7"/>
      <c r="HU694" s="2" t="s">
        <v>239</v>
      </c>
      <c r="HV694" s="2" t="s">
        <v>226</v>
      </c>
      <c r="HW694" s="2" t="s">
        <v>712</v>
      </c>
      <c r="HX694" s="2" t="s">
        <v>1416</v>
      </c>
      <c r="HY694" s="2" t="s">
        <v>241</v>
      </c>
      <c r="HZ694" s="2" t="s">
        <v>229</v>
      </c>
      <c r="IA694" s="4"/>
      <c r="IB694" s="8"/>
      <c r="IC694" s="4"/>
      <c r="ID694" s="8"/>
      <c r="IE694" s="7"/>
      <c r="IF694" s="7"/>
      <c r="IG694" s="2" t="s">
        <v>266</v>
      </c>
      <c r="IH694" s="2" t="s">
        <v>226</v>
      </c>
      <c r="II694" s="2" t="s">
        <v>229</v>
      </c>
      <c r="IJ694" s="2" t="s">
        <v>229</v>
      </c>
      <c r="IK694" s="2" t="s">
        <v>241</v>
      </c>
      <c r="IL694" s="2" t="s">
        <v>229</v>
      </c>
      <c r="IM694" s="4"/>
      <c r="IN694" s="8"/>
      <c r="IO694" s="4"/>
      <c r="IP694" s="8"/>
      <c r="IQ694" s="7"/>
      <c r="IR694" s="7"/>
      <c r="IS694" s="2" t="s">
        <v>267</v>
      </c>
      <c r="IT694" s="2" t="s">
        <v>226</v>
      </c>
      <c r="IU694" s="2" t="s">
        <v>229</v>
      </c>
      <c r="IV694" s="2" t="s">
        <v>229</v>
      </c>
      <c r="IW694" s="2" t="s">
        <v>241</v>
      </c>
      <c r="IX694" s="2" t="s">
        <v>229</v>
      </c>
      <c r="IY694" s="4"/>
      <c r="IZ694" s="8"/>
      <c r="JA694" s="4"/>
      <c r="JB694" s="8"/>
      <c r="JC694" s="7"/>
      <c r="JD694" s="7"/>
      <c r="JE694" s="2" t="s">
        <v>239</v>
      </c>
      <c r="JF694" s="2" t="s">
        <v>226</v>
      </c>
      <c r="JG694" s="2" t="s">
        <v>268</v>
      </c>
      <c r="JH694" s="2" t="s">
        <v>229</v>
      </c>
      <c r="JI694" s="2" t="s">
        <v>241</v>
      </c>
      <c r="JJ694" s="2" t="s">
        <v>229</v>
      </c>
      <c r="JK694" s="4"/>
      <c r="JL694" s="8"/>
      <c r="JM694" s="4"/>
      <c r="JN694" s="8"/>
      <c r="JO694" s="7"/>
      <c r="JP694" s="7"/>
      <c r="JQ694" s="2" t="s">
        <v>229</v>
      </c>
      <c r="JR694" s="2" t="s">
        <v>229</v>
      </c>
      <c r="JS694" s="2" t="s">
        <v>229</v>
      </c>
      <c r="JT694" s="2" t="s">
        <v>229</v>
      </c>
      <c r="JU694" s="2" t="s">
        <v>229</v>
      </c>
      <c r="JV694" s="2" t="s">
        <v>229</v>
      </c>
      <c r="JW694" s="4"/>
      <c r="JX694" s="8"/>
      <c r="JY694" s="4"/>
      <c r="JZ694" s="8"/>
      <c r="KA694" s="7"/>
      <c r="KB694" s="7"/>
      <c r="KC694" s="2" t="s">
        <v>272</v>
      </c>
      <c r="KD694" s="2" t="s">
        <v>226</v>
      </c>
      <c r="KE694" s="2" t="s">
        <v>229</v>
      </c>
      <c r="KF694" s="2" t="s">
        <v>229</v>
      </c>
      <c r="KG694" s="2" t="s">
        <v>241</v>
      </c>
      <c r="KH694" s="2" t="s">
        <v>229</v>
      </c>
      <c r="KI694" s="4"/>
      <c r="KJ694" s="8"/>
      <c r="KK694" s="4"/>
      <c r="KL694" s="8"/>
      <c r="KM694" s="7"/>
      <c r="KN694" s="7"/>
      <c r="KO694" s="2" t="s">
        <v>272</v>
      </c>
      <c r="KP694" s="2" t="s">
        <v>226</v>
      </c>
      <c r="KQ694" s="2" t="s">
        <v>229</v>
      </c>
      <c r="KR694" s="2" t="s">
        <v>229</v>
      </c>
      <c r="KS694" s="2" t="s">
        <v>241</v>
      </c>
      <c r="KT694" s="2" t="s">
        <v>229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226</v>
      </c>
      <c r="LC694" s="2" t="s">
        <v>720</v>
      </c>
      <c r="LD694" s="2" t="s">
        <v>3608</v>
      </c>
      <c r="LE694" s="2" t="s">
        <v>241</v>
      </c>
      <c r="LF694" s="2" t="s">
        <v>229</v>
      </c>
      <c r="LG694" s="4"/>
      <c r="LH694" s="8"/>
      <c r="LI694" s="4"/>
      <c r="LJ694" s="8"/>
      <c r="LK694" s="7"/>
      <c r="LL694" s="7"/>
      <c r="LM694" s="2" t="s">
        <v>229</v>
      </c>
      <c r="LN694" s="2" t="s">
        <v>229</v>
      </c>
      <c r="LO694" s="2" t="s">
        <v>229</v>
      </c>
      <c r="LP694" s="2" t="s">
        <v>229</v>
      </c>
      <c r="LQ694" s="2" t="s">
        <v>229</v>
      </c>
      <c r="LR694" s="2" t="s">
        <v>229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275</v>
      </c>
      <c r="MA694" s="2" t="s">
        <v>735</v>
      </c>
      <c r="MB694" s="2" t="s">
        <v>2095</v>
      </c>
      <c r="MC694" s="2" t="s">
        <v>241</v>
      </c>
      <c r="MD694" s="2" t="s">
        <v>229</v>
      </c>
      <c r="ME694" s="4"/>
      <c r="MF694" s="8"/>
      <c r="MG694" s="4"/>
      <c r="MH694" s="8"/>
      <c r="MI694" s="7"/>
      <c r="MJ694" s="7"/>
      <c r="MK694" s="2" t="s">
        <v>266</v>
      </c>
      <c r="ML694" s="2" t="s">
        <v>226</v>
      </c>
      <c r="MM694" s="2" t="s">
        <v>229</v>
      </c>
      <c r="MN694" s="2" t="s">
        <v>229</v>
      </c>
      <c r="MO694" s="2" t="s">
        <v>241</v>
      </c>
      <c r="MP694" s="2" t="s">
        <v>229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226</v>
      </c>
      <c r="MY694" s="2" t="s">
        <v>866</v>
      </c>
      <c r="MZ694" s="2" t="s">
        <v>229</v>
      </c>
      <c r="NA694" s="2" t="s">
        <v>241</v>
      </c>
      <c r="NB694" s="2" t="s">
        <v>229</v>
      </c>
      <c r="NC694" s="4"/>
      <c r="ND694" s="8"/>
      <c r="NE694" s="4"/>
      <c r="NF694" s="8"/>
      <c r="NG694" s="7"/>
      <c r="NH694" s="7"/>
      <c r="NI694" s="2" t="s">
        <v>239</v>
      </c>
      <c r="NJ694" s="2" t="s">
        <v>260</v>
      </c>
      <c r="NK694" s="2" t="s">
        <v>1165</v>
      </c>
      <c r="NL694" s="2" t="s">
        <v>1818</v>
      </c>
      <c r="NM694" s="2" t="s">
        <v>241</v>
      </c>
      <c r="NN694" s="2" t="s">
        <v>229</v>
      </c>
      <c r="NO694" s="4"/>
      <c r="NP694" s="8"/>
      <c r="NQ694" s="4"/>
      <c r="NR694" s="8"/>
      <c r="NS694" s="7"/>
      <c r="NT694" s="7"/>
      <c r="NU694" s="2" t="s">
        <v>272</v>
      </c>
      <c r="NV694" s="2" t="s">
        <v>226</v>
      </c>
      <c r="NW694" s="2" t="s">
        <v>229</v>
      </c>
      <c r="NX694" s="2" t="s">
        <v>229</v>
      </c>
      <c r="NY694" s="2" t="s">
        <v>241</v>
      </c>
      <c r="NZ694" s="2" t="s">
        <v>229</v>
      </c>
      <c r="OA694" s="4"/>
      <c r="OB694" s="8"/>
      <c r="OC694" s="4"/>
      <c r="OD694" s="8"/>
      <c r="OE694" s="7"/>
      <c r="OF694" s="7"/>
      <c r="OG694" s="2" t="s">
        <v>266</v>
      </c>
      <c r="OH694" s="2" t="s">
        <v>226</v>
      </c>
      <c r="OI694" s="2" t="s">
        <v>229</v>
      </c>
      <c r="OJ694" s="2" t="s">
        <v>229</v>
      </c>
      <c r="OK694" s="2" t="s">
        <v>241</v>
      </c>
      <c r="OL694" s="2" t="s">
        <v>229</v>
      </c>
      <c r="OM694" s="4"/>
      <c r="ON694" s="8"/>
      <c r="OO694" s="4"/>
      <c r="OP694" s="8"/>
      <c r="OQ694" s="7"/>
      <c r="OR694" s="7"/>
      <c r="OS694" s="2" t="s">
        <v>229</v>
      </c>
      <c r="OT694" s="2" t="s">
        <v>229</v>
      </c>
      <c r="OU694" s="2" t="s">
        <v>229</v>
      </c>
      <c r="OV694" s="2" t="s">
        <v>229</v>
      </c>
      <c r="OW694" s="2" t="s">
        <v>229</v>
      </c>
      <c r="OX694" s="2" t="s">
        <v>229</v>
      </c>
      <c r="OY694" s="4"/>
      <c r="OZ694" s="8"/>
      <c r="PA694" s="4"/>
      <c r="PB694" s="8"/>
      <c r="PC694" s="7"/>
      <c r="PD694" s="7"/>
      <c r="PE694" s="2" t="s">
        <v>229</v>
      </c>
      <c r="PF694" s="2" t="s">
        <v>229</v>
      </c>
      <c r="PG694" s="2" t="s">
        <v>229</v>
      </c>
      <c r="PH694" s="2" t="s">
        <v>229</v>
      </c>
      <c r="PI694" s="2" t="s">
        <v>229</v>
      </c>
      <c r="PJ694" s="2" t="s">
        <v>229</v>
      </c>
      <c r="PK694" s="4"/>
      <c r="PL694" s="8"/>
      <c r="PM694" s="4"/>
      <c r="PN694" s="8"/>
      <c r="PO694" s="7"/>
      <c r="PP694" s="7"/>
      <c r="PQ694" s="2" t="s">
        <v>239</v>
      </c>
      <c r="PR694" s="2" t="s">
        <v>275</v>
      </c>
      <c r="PS694" s="2" t="s">
        <v>785</v>
      </c>
      <c r="PT694" s="2" t="s">
        <v>775</v>
      </c>
      <c r="PU694" s="2" t="s">
        <v>241</v>
      </c>
      <c r="PV694" s="2" t="s">
        <v>229</v>
      </c>
      <c r="PW694" s="4"/>
      <c r="PX694" s="8"/>
      <c r="PY694" s="4"/>
      <c r="PZ694" s="8"/>
      <c r="QA694" s="7"/>
      <c r="QB694" s="7"/>
      <c r="QC694" s="2" t="s">
        <v>281</v>
      </c>
      <c r="QD694" s="2" t="s">
        <v>226</v>
      </c>
      <c r="QE694" s="2" t="s">
        <v>229</v>
      </c>
      <c r="QF694" s="2" t="s">
        <v>229</v>
      </c>
      <c r="QG694" s="2" t="s">
        <v>241</v>
      </c>
      <c r="QH694" s="2" t="s">
        <v>229</v>
      </c>
      <c r="QI694" s="4"/>
      <c r="QJ694" s="8"/>
      <c r="QK694" s="4"/>
      <c r="QL694" s="8"/>
      <c r="QM694" s="7"/>
      <c r="QN694" s="7"/>
      <c r="QO694" s="2" t="s">
        <v>229</v>
      </c>
      <c r="QP694" s="2" t="s">
        <v>229</v>
      </c>
      <c r="QQ694" s="2" t="s">
        <v>229</v>
      </c>
      <c r="QR694" s="2" t="s">
        <v>229</v>
      </c>
      <c r="QS694" s="2" t="s">
        <v>229</v>
      </c>
      <c r="QT694" s="2" t="s">
        <v>229</v>
      </c>
      <c r="QU694" s="4"/>
      <c r="QV694" s="8"/>
      <c r="QW694" s="4"/>
      <c r="QX694" s="8"/>
      <c r="QY694" s="7"/>
      <c r="QZ694" s="7"/>
      <c r="RA694" s="2" t="s">
        <v>239</v>
      </c>
      <c r="RB694" s="2" t="s">
        <v>275</v>
      </c>
      <c r="RC694" s="2" t="s">
        <v>338</v>
      </c>
      <c r="RD694" s="2" t="s">
        <v>229</v>
      </c>
      <c r="RE694" s="2" t="s">
        <v>241</v>
      </c>
      <c r="RF694" s="2" t="s">
        <v>229</v>
      </c>
      <c r="RG694" s="4"/>
      <c r="RH694" s="8"/>
      <c r="RI694" s="4"/>
      <c r="RJ694" s="8"/>
      <c r="RK694" s="7"/>
      <c r="RL694" s="7"/>
      <c r="RM694" s="2" t="s">
        <v>229</v>
      </c>
      <c r="RN694" s="2" t="s">
        <v>229</v>
      </c>
      <c r="RO694" s="2" t="s">
        <v>229</v>
      </c>
      <c r="RP694" s="2" t="s">
        <v>229</v>
      </c>
      <c r="RQ694" s="2" t="s">
        <v>229</v>
      </c>
      <c r="RR694" s="2" t="s">
        <v>229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275</v>
      </c>
      <c r="SA694" s="2" t="s">
        <v>755</v>
      </c>
      <c r="SB694" s="2" t="s">
        <v>739</v>
      </c>
      <c r="SC694" s="2" t="s">
        <v>241</v>
      </c>
      <c r="SD694" s="2" t="s">
        <v>229</v>
      </c>
      <c r="SE694" s="4">
        <v>110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>
        <v>50</v>
      </c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>
        <v>30</v>
      </c>
      <c r="VQ694" s="4"/>
      <c r="VR694" s="4"/>
      <c r="VS694" s="4"/>
    </row>
    <row r="695">
      <c r="A695" s="2" t="s">
        <v>4629</v>
      </c>
      <c r="B695" s="2" t="s">
        <v>216</v>
      </c>
      <c r="C695" s="2" t="s">
        <v>4252</v>
      </c>
      <c r="D695" s="2" t="s">
        <v>3600</v>
      </c>
      <c r="E695" s="2" t="s">
        <v>3601</v>
      </c>
      <c r="F695" s="2" t="s">
        <v>4462</v>
      </c>
      <c r="G695" s="2" t="s">
        <v>1907</v>
      </c>
      <c r="H695" s="2" t="s">
        <v>4463</v>
      </c>
      <c r="I695" s="2" t="s">
        <v>4581</v>
      </c>
      <c r="J695" s="2" t="s">
        <v>285</v>
      </c>
      <c r="K695" s="2" t="s">
        <v>617</v>
      </c>
      <c r="L695" s="3">
        <v>38.4</v>
      </c>
      <c r="M695" s="3">
        <v>40.32</v>
      </c>
      <c r="N695" s="3">
        <v>79.99</v>
      </c>
      <c r="O695" s="2" t="s">
        <v>226</v>
      </c>
      <c r="P695" s="2" t="s">
        <v>618</v>
      </c>
      <c r="Q695" s="2" t="s">
        <v>228</v>
      </c>
      <c r="R695" s="2" t="s">
        <v>229</v>
      </c>
      <c r="S695" s="2" t="s">
        <v>4464</v>
      </c>
      <c r="T695" s="2" t="s">
        <v>684</v>
      </c>
      <c r="U695" s="2" t="s">
        <v>286</v>
      </c>
      <c r="V695" s="2" t="s">
        <v>1745</v>
      </c>
      <c r="W695" s="2" t="s">
        <v>1009</v>
      </c>
      <c r="X695" s="2" t="s">
        <v>1746</v>
      </c>
      <c r="Y695" s="2" t="s">
        <v>1144</v>
      </c>
      <c r="Z695" s="4">
        <v>191</v>
      </c>
      <c r="AA695" s="4">
        <f>=ROUNDDOWN(44.4186046511628,0)</f>
      </c>
      <c r="AB695" s="5">
        <v>4.3</v>
      </c>
      <c r="AC695" s="2" t="s">
        <v>4630</v>
      </c>
      <c r="AD695" s="4">
        <v>40</v>
      </c>
      <c r="AE695" s="4">
        <v>40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2</v>
      </c>
      <c r="AQ695" s="8">
        <v>77</v>
      </c>
      <c r="AR695" s="4">
        <v>4</v>
      </c>
      <c r="AS695" s="8">
        <v>158.83</v>
      </c>
      <c r="AT695" s="7">
        <v>-0.5</v>
      </c>
      <c r="AU695" s="7">
        <v>-0.5152</v>
      </c>
      <c r="AV695" s="4" t="s">
        <v>229</v>
      </c>
      <c r="AW695" s="8" t="s">
        <v>229</v>
      </c>
      <c r="AX695" s="4" t="s">
        <v>229</v>
      </c>
      <c r="AY695" s="8" t="s">
        <v>229</v>
      </c>
      <c r="AZ695" s="7" t="s">
        <v>229</v>
      </c>
      <c r="BA695" s="7" t="s">
        <v>229</v>
      </c>
      <c r="BB695" s="7">
        <v>0.5256</v>
      </c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 t="s">
        <v>229</v>
      </c>
      <c r="BJ695" s="4">
        <v>2</v>
      </c>
      <c r="BK695" s="8">
        <v>77</v>
      </c>
      <c r="BL695" s="2" t="s">
        <v>4631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714</v>
      </c>
      <c r="BV695" s="2" t="s">
        <v>275</v>
      </c>
      <c r="BW695" s="2" t="s">
        <v>229</v>
      </c>
      <c r="BX695" s="2" t="s">
        <v>2410</v>
      </c>
      <c r="BY695" s="2" t="s">
        <v>241</v>
      </c>
      <c r="BZ695" s="2" t="s">
        <v>229</v>
      </c>
      <c r="CA695" s="4"/>
      <c r="CB695" s="8"/>
      <c r="CC695" s="4"/>
      <c r="CD695" s="8"/>
      <c r="CE695" s="7"/>
      <c r="CF695" s="7"/>
      <c r="CG695" s="2" t="s">
        <v>239</v>
      </c>
      <c r="CH695" s="2" t="s">
        <v>226</v>
      </c>
      <c r="CI695" s="2" t="s">
        <v>1148</v>
      </c>
      <c r="CJ695" s="2" t="s">
        <v>4399</v>
      </c>
      <c r="CK695" s="2" t="s">
        <v>241</v>
      </c>
      <c r="CL695" s="2" t="s">
        <v>229</v>
      </c>
      <c r="CM695" s="4"/>
      <c r="CN695" s="8"/>
      <c r="CO695" s="4">
        <v>1</v>
      </c>
      <c r="CP695" s="8">
        <v>40.23</v>
      </c>
      <c r="CQ695" s="7">
        <v>-1</v>
      </c>
      <c r="CR695" s="7">
        <v>-1</v>
      </c>
      <c r="CS695" s="2" t="s">
        <v>239</v>
      </c>
      <c r="CT695" s="2" t="s">
        <v>226</v>
      </c>
      <c r="CU695" s="2" t="s">
        <v>1148</v>
      </c>
      <c r="CV695" s="2" t="s">
        <v>1187</v>
      </c>
      <c r="CW695" s="2" t="s">
        <v>241</v>
      </c>
      <c r="CX695" s="2" t="s">
        <v>229</v>
      </c>
      <c r="CY695" s="4">
        <v>1</v>
      </c>
      <c r="CZ695" s="8">
        <v>37.87</v>
      </c>
      <c r="DA695" s="4"/>
      <c r="DB695" s="8"/>
      <c r="DC695" s="7"/>
      <c r="DD695" s="7"/>
      <c r="DE695" s="2" t="s">
        <v>239</v>
      </c>
      <c r="DF695" s="2" t="s">
        <v>226</v>
      </c>
      <c r="DG695" s="2" t="s">
        <v>1148</v>
      </c>
      <c r="DH695" s="2" t="s">
        <v>1620</v>
      </c>
      <c r="DI695" s="2" t="s">
        <v>241</v>
      </c>
      <c r="DJ695" s="2" t="s">
        <v>229</v>
      </c>
      <c r="DK695" s="4"/>
      <c r="DL695" s="8"/>
      <c r="DM695" s="4">
        <v>2</v>
      </c>
      <c r="DN695" s="8">
        <v>80.62</v>
      </c>
      <c r="DO695" s="7">
        <v>-1</v>
      </c>
      <c r="DP695" s="7">
        <v>-1</v>
      </c>
      <c r="DQ695" s="2" t="s">
        <v>239</v>
      </c>
      <c r="DR695" s="2" t="s">
        <v>226</v>
      </c>
      <c r="DS695" s="2" t="s">
        <v>1148</v>
      </c>
      <c r="DT695" s="2" t="s">
        <v>4632</v>
      </c>
      <c r="DU695" s="2" t="s">
        <v>241</v>
      </c>
      <c r="DV695" s="2" t="s">
        <v>229</v>
      </c>
      <c r="DW695" s="4"/>
      <c r="DX695" s="8"/>
      <c r="DY695" s="4"/>
      <c r="DZ695" s="8"/>
      <c r="EA695" s="7"/>
      <c r="EB695" s="7"/>
      <c r="EC695" s="2" t="s">
        <v>239</v>
      </c>
      <c r="ED695" s="2" t="s">
        <v>226</v>
      </c>
      <c r="EE695" s="2" t="s">
        <v>699</v>
      </c>
      <c r="EF695" s="2" t="s">
        <v>938</v>
      </c>
      <c r="EG695" s="2" t="s">
        <v>241</v>
      </c>
      <c r="EH695" s="2" t="s">
        <v>229</v>
      </c>
      <c r="EI695" s="4">
        <v>1</v>
      </c>
      <c r="EJ695" s="8">
        <v>39.13</v>
      </c>
      <c r="EK695" s="4"/>
      <c r="EL695" s="8"/>
      <c r="EM695" s="7"/>
      <c r="EN695" s="7"/>
      <c r="EO695" s="2" t="s">
        <v>239</v>
      </c>
      <c r="EP695" s="2" t="s">
        <v>226</v>
      </c>
      <c r="EQ695" s="2" t="s">
        <v>1148</v>
      </c>
      <c r="ER695" s="2" t="s">
        <v>1155</v>
      </c>
      <c r="ES695" s="2" t="s">
        <v>241</v>
      </c>
      <c r="ET695" s="2" t="s">
        <v>229</v>
      </c>
      <c r="EU695" s="4"/>
      <c r="EV695" s="8"/>
      <c r="EW695" s="4">
        <v>1</v>
      </c>
      <c r="EX695" s="8">
        <v>37.98</v>
      </c>
      <c r="EY695" s="7">
        <v>-1</v>
      </c>
      <c r="EZ695" s="7">
        <v>-1</v>
      </c>
      <c r="FA695" s="2" t="s">
        <v>239</v>
      </c>
      <c r="FB695" s="2" t="s">
        <v>226</v>
      </c>
      <c r="FC695" s="2" t="s">
        <v>1148</v>
      </c>
      <c r="FD695" s="2" t="s">
        <v>1155</v>
      </c>
      <c r="FE695" s="2" t="s">
        <v>241</v>
      </c>
      <c r="FF695" s="2" t="s">
        <v>229</v>
      </c>
      <c r="FG695" s="4"/>
      <c r="FH695" s="8"/>
      <c r="FI695" s="4"/>
      <c r="FJ695" s="8"/>
      <c r="FK695" s="7"/>
      <c r="FL695" s="7"/>
      <c r="FM695" s="2" t="s">
        <v>239</v>
      </c>
      <c r="FN695" s="2" t="s">
        <v>226</v>
      </c>
      <c r="FO695" s="2" t="s">
        <v>1148</v>
      </c>
      <c r="FP695" s="2" t="s">
        <v>1220</v>
      </c>
      <c r="FQ695" s="2" t="s">
        <v>241</v>
      </c>
      <c r="FR695" s="2" t="s">
        <v>229</v>
      </c>
      <c r="FS695" s="4"/>
      <c r="FT695" s="8"/>
      <c r="FU695" s="4"/>
      <c r="FV695" s="8"/>
      <c r="FW695" s="7"/>
      <c r="FX695" s="7"/>
      <c r="FY695" s="2" t="s">
        <v>239</v>
      </c>
      <c r="FZ695" s="2" t="s">
        <v>226</v>
      </c>
      <c r="GA695" s="2" t="s">
        <v>492</v>
      </c>
      <c r="GB695" s="2" t="s">
        <v>229</v>
      </c>
      <c r="GC695" s="2" t="s">
        <v>241</v>
      </c>
      <c r="GD695" s="2" t="s">
        <v>229</v>
      </c>
      <c r="GE695" s="4"/>
      <c r="GF695" s="8"/>
      <c r="GG695" s="4"/>
      <c r="GH695" s="8"/>
      <c r="GI695" s="7"/>
      <c r="GJ695" s="7"/>
      <c r="GK695" s="2" t="s">
        <v>714</v>
      </c>
      <c r="GL695" s="2" t="s">
        <v>275</v>
      </c>
      <c r="GM695" s="2" t="s">
        <v>1148</v>
      </c>
      <c r="GN695" s="2" t="s">
        <v>1882</v>
      </c>
      <c r="GO695" s="2" t="s">
        <v>241</v>
      </c>
      <c r="GP695" s="2" t="s">
        <v>229</v>
      </c>
      <c r="GQ695" s="4"/>
      <c r="GR695" s="8"/>
      <c r="GS695" s="4"/>
      <c r="GT695" s="8"/>
      <c r="GU695" s="7"/>
      <c r="GV695" s="7"/>
      <c r="GW695" s="2" t="s">
        <v>239</v>
      </c>
      <c r="GX695" s="2" t="s">
        <v>226</v>
      </c>
      <c r="GY695" s="2" t="s">
        <v>1949</v>
      </c>
      <c r="GZ695" s="2" t="s">
        <v>249</v>
      </c>
      <c r="HA695" s="2" t="s">
        <v>241</v>
      </c>
      <c r="HB695" s="2" t="s">
        <v>229</v>
      </c>
      <c r="HC695" s="4"/>
      <c r="HD695" s="8"/>
      <c r="HE695" s="4"/>
      <c r="HF695" s="8"/>
      <c r="HG695" s="7"/>
      <c r="HH695" s="7"/>
      <c r="HI695" s="2" t="s">
        <v>714</v>
      </c>
      <c r="HJ695" s="2" t="s">
        <v>275</v>
      </c>
      <c r="HK695" s="2" t="s">
        <v>1148</v>
      </c>
      <c r="HL695" s="2" t="s">
        <v>3427</v>
      </c>
      <c r="HM695" s="2" t="s">
        <v>241</v>
      </c>
      <c r="HN695" s="2" t="s">
        <v>229</v>
      </c>
      <c r="HO695" s="4"/>
      <c r="HP695" s="8"/>
      <c r="HQ695" s="4"/>
      <c r="HR695" s="8"/>
      <c r="HS695" s="7"/>
      <c r="HT695" s="7"/>
      <c r="HU695" s="2" t="s">
        <v>239</v>
      </c>
      <c r="HV695" s="2" t="s">
        <v>226</v>
      </c>
      <c r="HW695" s="2" t="s">
        <v>712</v>
      </c>
      <c r="HX695" s="2" t="s">
        <v>1611</v>
      </c>
      <c r="HY695" s="2" t="s">
        <v>241</v>
      </c>
      <c r="HZ695" s="2" t="s">
        <v>229</v>
      </c>
      <c r="IA695" s="4"/>
      <c r="IB695" s="8"/>
      <c r="IC695" s="4"/>
      <c r="ID695" s="8"/>
      <c r="IE695" s="7"/>
      <c r="IF695" s="7"/>
      <c r="IG695" s="2" t="s">
        <v>266</v>
      </c>
      <c r="IH695" s="2" t="s">
        <v>226</v>
      </c>
      <c r="II695" s="2" t="s">
        <v>229</v>
      </c>
      <c r="IJ695" s="2" t="s">
        <v>229</v>
      </c>
      <c r="IK695" s="2" t="s">
        <v>241</v>
      </c>
      <c r="IL695" s="2" t="s">
        <v>229</v>
      </c>
      <c r="IM695" s="4"/>
      <c r="IN695" s="8"/>
      <c r="IO695" s="4"/>
      <c r="IP695" s="8"/>
      <c r="IQ695" s="7"/>
      <c r="IR695" s="7"/>
      <c r="IS695" s="2" t="s">
        <v>267</v>
      </c>
      <c r="IT695" s="2" t="s">
        <v>226</v>
      </c>
      <c r="IU695" s="2" t="s">
        <v>229</v>
      </c>
      <c r="IV695" s="2" t="s">
        <v>229</v>
      </c>
      <c r="IW695" s="2" t="s">
        <v>241</v>
      </c>
      <c r="IX695" s="2" t="s">
        <v>229</v>
      </c>
      <c r="IY695" s="4"/>
      <c r="IZ695" s="8"/>
      <c r="JA695" s="4"/>
      <c r="JB695" s="8"/>
      <c r="JC695" s="7"/>
      <c r="JD695" s="7"/>
      <c r="JE695" s="2" t="s">
        <v>239</v>
      </c>
      <c r="JF695" s="2" t="s">
        <v>226</v>
      </c>
      <c r="JG695" s="2" t="s">
        <v>268</v>
      </c>
      <c r="JH695" s="2" t="s">
        <v>229</v>
      </c>
      <c r="JI695" s="2" t="s">
        <v>241</v>
      </c>
      <c r="JJ695" s="2" t="s">
        <v>229</v>
      </c>
      <c r="JK695" s="4"/>
      <c r="JL695" s="8"/>
      <c r="JM695" s="4"/>
      <c r="JN695" s="8"/>
      <c r="JO695" s="7"/>
      <c r="JP695" s="7"/>
      <c r="JQ695" s="2" t="s">
        <v>229</v>
      </c>
      <c r="JR695" s="2" t="s">
        <v>229</v>
      </c>
      <c r="JS695" s="2" t="s">
        <v>229</v>
      </c>
      <c r="JT695" s="2" t="s">
        <v>229</v>
      </c>
      <c r="JU695" s="2" t="s">
        <v>229</v>
      </c>
      <c r="JV695" s="2" t="s">
        <v>229</v>
      </c>
      <c r="JW695" s="4"/>
      <c r="JX695" s="8"/>
      <c r="JY695" s="4"/>
      <c r="JZ695" s="8"/>
      <c r="KA695" s="7"/>
      <c r="KB695" s="7"/>
      <c r="KC695" s="2" t="s">
        <v>272</v>
      </c>
      <c r="KD695" s="2" t="s">
        <v>226</v>
      </c>
      <c r="KE695" s="2" t="s">
        <v>229</v>
      </c>
      <c r="KF695" s="2" t="s">
        <v>229</v>
      </c>
      <c r="KG695" s="2" t="s">
        <v>241</v>
      </c>
      <c r="KH695" s="2" t="s">
        <v>229</v>
      </c>
      <c r="KI695" s="4"/>
      <c r="KJ695" s="8"/>
      <c r="KK695" s="4"/>
      <c r="KL695" s="8"/>
      <c r="KM695" s="7"/>
      <c r="KN695" s="7"/>
      <c r="KO695" s="2" t="s">
        <v>272</v>
      </c>
      <c r="KP695" s="2" t="s">
        <v>226</v>
      </c>
      <c r="KQ695" s="2" t="s">
        <v>229</v>
      </c>
      <c r="KR695" s="2" t="s">
        <v>229</v>
      </c>
      <c r="KS695" s="2" t="s">
        <v>241</v>
      </c>
      <c r="KT695" s="2" t="s">
        <v>229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226</v>
      </c>
      <c r="LC695" s="2" t="s">
        <v>720</v>
      </c>
      <c r="LD695" s="2" t="s">
        <v>2957</v>
      </c>
      <c r="LE695" s="2" t="s">
        <v>241</v>
      </c>
      <c r="LF695" s="2" t="s">
        <v>229</v>
      </c>
      <c r="LG695" s="4"/>
      <c r="LH695" s="8"/>
      <c r="LI695" s="4"/>
      <c r="LJ695" s="8"/>
      <c r="LK695" s="7"/>
      <c r="LL695" s="7"/>
      <c r="LM695" s="2" t="s">
        <v>229</v>
      </c>
      <c r="LN695" s="2" t="s">
        <v>229</v>
      </c>
      <c r="LO695" s="2" t="s">
        <v>229</v>
      </c>
      <c r="LP695" s="2" t="s">
        <v>229</v>
      </c>
      <c r="LQ695" s="2" t="s">
        <v>229</v>
      </c>
      <c r="LR695" s="2" t="s">
        <v>229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275</v>
      </c>
      <c r="MA695" s="2" t="s">
        <v>1204</v>
      </c>
      <c r="MB695" s="2" t="s">
        <v>2118</v>
      </c>
      <c r="MC695" s="2" t="s">
        <v>241</v>
      </c>
      <c r="MD695" s="2" t="s">
        <v>229</v>
      </c>
      <c r="ME695" s="4"/>
      <c r="MF695" s="8"/>
      <c r="MG695" s="4"/>
      <c r="MH695" s="8"/>
      <c r="MI695" s="7"/>
      <c r="MJ695" s="7"/>
      <c r="MK695" s="2" t="s">
        <v>266</v>
      </c>
      <c r="ML695" s="2" t="s">
        <v>226</v>
      </c>
      <c r="MM695" s="2" t="s">
        <v>229</v>
      </c>
      <c r="MN695" s="2" t="s">
        <v>229</v>
      </c>
      <c r="MO695" s="2" t="s">
        <v>241</v>
      </c>
      <c r="MP695" s="2" t="s">
        <v>229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226</v>
      </c>
      <c r="MY695" s="2" t="s">
        <v>866</v>
      </c>
      <c r="MZ695" s="2" t="s">
        <v>2319</v>
      </c>
      <c r="NA695" s="2" t="s">
        <v>241</v>
      </c>
      <c r="NB695" s="2" t="s">
        <v>229</v>
      </c>
      <c r="NC695" s="4"/>
      <c r="ND695" s="8"/>
      <c r="NE695" s="4"/>
      <c r="NF695" s="8"/>
      <c r="NG695" s="7"/>
      <c r="NH695" s="7"/>
      <c r="NI695" s="2" t="s">
        <v>239</v>
      </c>
      <c r="NJ695" s="2" t="s">
        <v>260</v>
      </c>
      <c r="NK695" s="2" t="s">
        <v>1165</v>
      </c>
      <c r="NL695" s="2" t="s">
        <v>1818</v>
      </c>
      <c r="NM695" s="2" t="s">
        <v>241</v>
      </c>
      <c r="NN695" s="2" t="s">
        <v>229</v>
      </c>
      <c r="NO695" s="4"/>
      <c r="NP695" s="8"/>
      <c r="NQ695" s="4"/>
      <c r="NR695" s="8"/>
      <c r="NS695" s="7"/>
      <c r="NT695" s="7"/>
      <c r="NU695" s="2" t="s">
        <v>272</v>
      </c>
      <c r="NV695" s="2" t="s">
        <v>226</v>
      </c>
      <c r="NW695" s="2" t="s">
        <v>229</v>
      </c>
      <c r="NX695" s="2" t="s">
        <v>229</v>
      </c>
      <c r="NY695" s="2" t="s">
        <v>241</v>
      </c>
      <c r="NZ695" s="2" t="s">
        <v>229</v>
      </c>
      <c r="OA695" s="4"/>
      <c r="OB695" s="8"/>
      <c r="OC695" s="4"/>
      <c r="OD695" s="8"/>
      <c r="OE695" s="7"/>
      <c r="OF695" s="7"/>
      <c r="OG695" s="2" t="s">
        <v>266</v>
      </c>
      <c r="OH695" s="2" t="s">
        <v>226</v>
      </c>
      <c r="OI695" s="2" t="s">
        <v>229</v>
      </c>
      <c r="OJ695" s="2" t="s">
        <v>229</v>
      </c>
      <c r="OK695" s="2" t="s">
        <v>241</v>
      </c>
      <c r="OL695" s="2" t="s">
        <v>229</v>
      </c>
      <c r="OM695" s="4"/>
      <c r="ON695" s="8"/>
      <c r="OO695" s="4"/>
      <c r="OP695" s="8"/>
      <c r="OQ695" s="7"/>
      <c r="OR695" s="7"/>
      <c r="OS695" s="2" t="s">
        <v>229</v>
      </c>
      <c r="OT695" s="2" t="s">
        <v>229</v>
      </c>
      <c r="OU695" s="2" t="s">
        <v>229</v>
      </c>
      <c r="OV695" s="2" t="s">
        <v>229</v>
      </c>
      <c r="OW695" s="2" t="s">
        <v>229</v>
      </c>
      <c r="OX695" s="2" t="s">
        <v>229</v>
      </c>
      <c r="OY695" s="4"/>
      <c r="OZ695" s="8"/>
      <c r="PA695" s="4"/>
      <c r="PB695" s="8"/>
      <c r="PC695" s="7"/>
      <c r="PD695" s="7"/>
      <c r="PE695" s="2" t="s">
        <v>229</v>
      </c>
      <c r="PF695" s="2" t="s">
        <v>229</v>
      </c>
      <c r="PG695" s="2" t="s">
        <v>229</v>
      </c>
      <c r="PH695" s="2" t="s">
        <v>229</v>
      </c>
      <c r="PI695" s="2" t="s">
        <v>229</v>
      </c>
      <c r="PJ695" s="2" t="s">
        <v>229</v>
      </c>
      <c r="PK695" s="4"/>
      <c r="PL695" s="8"/>
      <c r="PM695" s="4"/>
      <c r="PN695" s="8"/>
      <c r="PO695" s="7"/>
      <c r="PP695" s="7"/>
      <c r="PQ695" s="2" t="s">
        <v>239</v>
      </c>
      <c r="PR695" s="2" t="s">
        <v>275</v>
      </c>
      <c r="PS695" s="2" t="s">
        <v>785</v>
      </c>
      <c r="PT695" s="2" t="s">
        <v>949</v>
      </c>
      <c r="PU695" s="2" t="s">
        <v>241</v>
      </c>
      <c r="PV695" s="2" t="s">
        <v>229</v>
      </c>
      <c r="PW695" s="4"/>
      <c r="PX695" s="8"/>
      <c r="PY695" s="4"/>
      <c r="PZ695" s="8"/>
      <c r="QA695" s="7"/>
      <c r="QB695" s="7"/>
      <c r="QC695" s="2" t="s">
        <v>281</v>
      </c>
      <c r="QD695" s="2" t="s">
        <v>226</v>
      </c>
      <c r="QE695" s="2" t="s">
        <v>229</v>
      </c>
      <c r="QF695" s="2" t="s">
        <v>229</v>
      </c>
      <c r="QG695" s="2" t="s">
        <v>241</v>
      </c>
      <c r="QH695" s="2" t="s">
        <v>229</v>
      </c>
      <c r="QI695" s="4"/>
      <c r="QJ695" s="8"/>
      <c r="QK695" s="4"/>
      <c r="QL695" s="8"/>
      <c r="QM695" s="7"/>
      <c r="QN695" s="7"/>
      <c r="QO695" s="2" t="s">
        <v>229</v>
      </c>
      <c r="QP695" s="2" t="s">
        <v>229</v>
      </c>
      <c r="QQ695" s="2" t="s">
        <v>229</v>
      </c>
      <c r="QR695" s="2" t="s">
        <v>229</v>
      </c>
      <c r="QS695" s="2" t="s">
        <v>229</v>
      </c>
      <c r="QT695" s="2" t="s">
        <v>229</v>
      </c>
      <c r="QU695" s="4"/>
      <c r="QV695" s="8"/>
      <c r="QW695" s="4"/>
      <c r="QX695" s="8"/>
      <c r="QY695" s="7"/>
      <c r="QZ695" s="7"/>
      <c r="RA695" s="2" t="s">
        <v>239</v>
      </c>
      <c r="RB695" s="2" t="s">
        <v>275</v>
      </c>
      <c r="RC695" s="2" t="s">
        <v>338</v>
      </c>
      <c r="RD695" s="2" t="s">
        <v>229</v>
      </c>
      <c r="RE695" s="2" t="s">
        <v>241</v>
      </c>
      <c r="RF695" s="2" t="s">
        <v>229</v>
      </c>
      <c r="RG695" s="4"/>
      <c r="RH695" s="8"/>
      <c r="RI695" s="4"/>
      <c r="RJ695" s="8"/>
      <c r="RK695" s="7"/>
      <c r="RL695" s="7"/>
      <c r="RM695" s="2" t="s">
        <v>229</v>
      </c>
      <c r="RN695" s="2" t="s">
        <v>229</v>
      </c>
      <c r="RO695" s="2" t="s">
        <v>229</v>
      </c>
      <c r="RP695" s="2" t="s">
        <v>229</v>
      </c>
      <c r="RQ695" s="2" t="s">
        <v>229</v>
      </c>
      <c r="RR695" s="2" t="s">
        <v>229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275</v>
      </c>
      <c r="SA695" s="2" t="s">
        <v>755</v>
      </c>
      <c r="SB695" s="2" t="s">
        <v>2274</v>
      </c>
      <c r="SC695" s="2" t="s">
        <v>241</v>
      </c>
      <c r="SD695" s="2" t="s">
        <v>229</v>
      </c>
      <c r="SE695" s="4">
        <v>191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>
        <v>40</v>
      </c>
      <c r="VQ695" s="4"/>
      <c r="VR695" s="4"/>
      <c r="VS695" s="4"/>
    </row>
    <row r="696">
      <c r="A696" s="2" t="s">
        <v>4633</v>
      </c>
      <c r="B696" s="2" t="s">
        <v>216</v>
      </c>
      <c r="C696" s="2" t="s">
        <v>4252</v>
      </c>
      <c r="D696" s="2" t="s">
        <v>3600</v>
      </c>
      <c r="E696" s="2" t="s">
        <v>3601</v>
      </c>
      <c r="F696" s="2" t="s">
        <v>4634</v>
      </c>
      <c r="G696" s="2" t="s">
        <v>3914</v>
      </c>
      <c r="H696" s="2" t="s">
        <v>2884</v>
      </c>
      <c r="I696" s="2" t="s">
        <v>3684</v>
      </c>
      <c r="J696" s="2" t="s">
        <v>224</v>
      </c>
      <c r="K696" s="2" t="s">
        <v>1695</v>
      </c>
      <c r="L696" s="3">
        <v>33.6</v>
      </c>
      <c r="M696" s="3">
        <v>35.28</v>
      </c>
      <c r="N696" s="3">
        <v>69.99</v>
      </c>
      <c r="O696" s="2" t="s">
        <v>981</v>
      </c>
      <c r="P696" s="2" t="s">
        <v>964</v>
      </c>
      <c r="Q696" s="2" t="s">
        <v>228</v>
      </c>
      <c r="R696" s="2" t="s">
        <v>229</v>
      </c>
      <c r="S696" s="2" t="s">
        <v>4635</v>
      </c>
      <c r="T696" s="2" t="s">
        <v>684</v>
      </c>
      <c r="U696" s="2" t="s">
        <v>232</v>
      </c>
      <c r="V696" s="2" t="s">
        <v>1142</v>
      </c>
      <c r="W696" s="2" t="s">
        <v>1009</v>
      </c>
      <c r="X696" s="2" t="s">
        <v>1143</v>
      </c>
      <c r="Y696" s="2" t="s">
        <v>1144</v>
      </c>
      <c r="Z696" s="4"/>
      <c r="AA696" s="4">
        <f>=ROUNDDOWN({0},0)</f>
      </c>
      <c r="AB696" s="5">
        <v>1.2</v>
      </c>
      <c r="AC696" s="2" t="s">
        <v>229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/>
      <c r="AQ696" s="8"/>
      <c r="AR696" s="4">
        <v>6</v>
      </c>
      <c r="AS696" s="8">
        <v>178.1</v>
      </c>
      <c r="AT696" s="7">
        <v>-1</v>
      </c>
      <c r="AU696" s="7">
        <v>-1</v>
      </c>
      <c r="AV696" s="4" t="s">
        <v>229</v>
      </c>
      <c r="AW696" s="8" t="s">
        <v>229</v>
      </c>
      <c r="AX696" s="4">
        <v>18</v>
      </c>
      <c r="AY696" s="8">
        <v>575.33</v>
      </c>
      <c r="AZ696" s="7" t="s">
        <v>229</v>
      </c>
      <c r="BA696" s="7" t="s">
        <v>229</v>
      </c>
      <c r="BB696" s="7"/>
      <c r="BC696" s="4" t="s">
        <v>229</v>
      </c>
      <c r="BD696" s="8" t="s">
        <v>229</v>
      </c>
      <c r="BE696" s="4">
        <v>18</v>
      </c>
      <c r="BF696" s="8">
        <v>575.33</v>
      </c>
      <c r="BG696" s="7" t="s">
        <v>229</v>
      </c>
      <c r="BH696" s="7" t="s">
        <v>229</v>
      </c>
      <c r="BI696" s="7"/>
      <c r="BJ696" s="4"/>
      <c r="BK696" s="8"/>
      <c r="BL696" s="2" t="s">
        <v>4636</v>
      </c>
      <c r="BM696" s="7"/>
      <c r="BN696" s="7"/>
      <c r="BO696" s="4"/>
      <c r="BP696" s="8"/>
      <c r="BQ696" s="4">
        <v>2</v>
      </c>
      <c r="BR696" s="8">
        <v>71.94</v>
      </c>
      <c r="BS696" s="7">
        <v>-1</v>
      </c>
      <c r="BT696" s="7">
        <v>-1</v>
      </c>
      <c r="BU696" s="2" t="s">
        <v>239</v>
      </c>
      <c r="BV696" s="2" t="s">
        <v>275</v>
      </c>
      <c r="BW696" s="2" t="s">
        <v>229</v>
      </c>
      <c r="BX696" s="2" t="s">
        <v>4637</v>
      </c>
      <c r="BY696" s="2" t="s">
        <v>241</v>
      </c>
      <c r="BZ696" s="2" t="s">
        <v>229</v>
      </c>
      <c r="CA696" s="4"/>
      <c r="CB696" s="8"/>
      <c r="CC696" s="4">
        <v>1</v>
      </c>
      <c r="CD696" s="8">
        <v>34.48</v>
      </c>
      <c r="CE696" s="7">
        <v>-1</v>
      </c>
      <c r="CF696" s="7">
        <v>-1</v>
      </c>
      <c r="CG696" s="2" t="s">
        <v>239</v>
      </c>
      <c r="CH696" s="2" t="s">
        <v>275</v>
      </c>
      <c r="CI696" s="2" t="s">
        <v>1148</v>
      </c>
      <c r="CJ696" s="2" t="s">
        <v>1156</v>
      </c>
      <c r="CK696" s="2" t="s">
        <v>241</v>
      </c>
      <c r="CL696" s="2" t="s">
        <v>229</v>
      </c>
      <c r="CM696" s="4"/>
      <c r="CN696" s="8"/>
      <c r="CO696" s="4">
        <v>1</v>
      </c>
      <c r="CP696" s="8">
        <v>22.86</v>
      </c>
      <c r="CQ696" s="7">
        <v>-1</v>
      </c>
      <c r="CR696" s="7">
        <v>-1</v>
      </c>
      <c r="CS696" s="2" t="s">
        <v>239</v>
      </c>
      <c r="CT696" s="2" t="s">
        <v>275</v>
      </c>
      <c r="CU696" s="2" t="s">
        <v>1148</v>
      </c>
      <c r="CV696" s="2" t="s">
        <v>1151</v>
      </c>
      <c r="CW696" s="2" t="s">
        <v>241</v>
      </c>
      <c r="CX696" s="2" t="s">
        <v>229</v>
      </c>
      <c r="CY696" s="4"/>
      <c r="CZ696" s="8"/>
      <c r="DA696" s="4"/>
      <c r="DB696" s="8"/>
      <c r="DC696" s="7"/>
      <c r="DD696" s="7"/>
      <c r="DE696" s="2" t="s">
        <v>239</v>
      </c>
      <c r="DF696" s="2" t="s">
        <v>275</v>
      </c>
      <c r="DG696" s="2" t="s">
        <v>1148</v>
      </c>
      <c r="DH696" s="2" t="s">
        <v>1681</v>
      </c>
      <c r="DI696" s="2" t="s">
        <v>263</v>
      </c>
      <c r="DJ696" s="2" t="s">
        <v>229</v>
      </c>
      <c r="DK696" s="4"/>
      <c r="DL696" s="8"/>
      <c r="DM696" s="4"/>
      <c r="DN696" s="8"/>
      <c r="DO696" s="7"/>
      <c r="DP696" s="7"/>
      <c r="DQ696" s="2" t="s">
        <v>239</v>
      </c>
      <c r="DR696" s="2" t="s">
        <v>275</v>
      </c>
      <c r="DS696" s="2" t="s">
        <v>1148</v>
      </c>
      <c r="DT696" s="2" t="s">
        <v>4638</v>
      </c>
      <c r="DU696" s="2" t="s">
        <v>241</v>
      </c>
      <c r="DV696" s="2" t="s">
        <v>229</v>
      </c>
      <c r="DW696" s="4"/>
      <c r="DX696" s="8"/>
      <c r="DY696" s="4">
        <v>1</v>
      </c>
      <c r="DZ696" s="8">
        <v>17.33</v>
      </c>
      <c r="EA696" s="7">
        <v>-1</v>
      </c>
      <c r="EB696" s="7">
        <v>-1</v>
      </c>
      <c r="EC696" s="2" t="s">
        <v>239</v>
      </c>
      <c r="ED696" s="2" t="s">
        <v>275</v>
      </c>
      <c r="EE696" s="2" t="s">
        <v>699</v>
      </c>
      <c r="EF696" s="2" t="s">
        <v>1794</v>
      </c>
      <c r="EG696" s="2" t="s">
        <v>263</v>
      </c>
      <c r="EH696" s="2" t="s">
        <v>229</v>
      </c>
      <c r="EI696" s="4"/>
      <c r="EJ696" s="8"/>
      <c r="EK696" s="4"/>
      <c r="EL696" s="8"/>
      <c r="EM696" s="7"/>
      <c r="EN696" s="7"/>
      <c r="EO696" s="2" t="s">
        <v>239</v>
      </c>
      <c r="EP696" s="2" t="s">
        <v>275</v>
      </c>
      <c r="EQ696" s="2" t="s">
        <v>1148</v>
      </c>
      <c r="ER696" s="2" t="s">
        <v>1156</v>
      </c>
      <c r="ES696" s="2" t="s">
        <v>241</v>
      </c>
      <c r="ET696" s="2" t="s">
        <v>229</v>
      </c>
      <c r="EU696" s="4"/>
      <c r="EV696" s="8"/>
      <c r="EW696" s="4"/>
      <c r="EX696" s="8"/>
      <c r="EY696" s="7"/>
      <c r="EZ696" s="7"/>
      <c r="FA696" s="2" t="s">
        <v>239</v>
      </c>
      <c r="FB696" s="2" t="s">
        <v>275</v>
      </c>
      <c r="FC696" s="2" t="s">
        <v>1148</v>
      </c>
      <c r="FD696" s="2" t="s">
        <v>1846</v>
      </c>
      <c r="FE696" s="2" t="s">
        <v>241</v>
      </c>
      <c r="FF696" s="2" t="s">
        <v>229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275</v>
      </c>
      <c r="FO696" s="2" t="s">
        <v>1148</v>
      </c>
      <c r="FP696" s="2" t="s">
        <v>3470</v>
      </c>
      <c r="FQ696" s="2" t="s">
        <v>241</v>
      </c>
      <c r="FR696" s="2" t="s">
        <v>229</v>
      </c>
      <c r="FS696" s="4"/>
      <c r="FT696" s="8"/>
      <c r="FU696" s="4"/>
      <c r="FV696" s="8"/>
      <c r="FW696" s="7"/>
      <c r="FX696" s="7"/>
      <c r="FY696" s="2" t="s">
        <v>229</v>
      </c>
      <c r="FZ696" s="2" t="s">
        <v>229</v>
      </c>
      <c r="GA696" s="2" t="s">
        <v>229</v>
      </c>
      <c r="GB696" s="2" t="s">
        <v>229</v>
      </c>
      <c r="GC696" s="2" t="s">
        <v>229</v>
      </c>
      <c r="GD696" s="2" t="s">
        <v>229</v>
      </c>
      <c r="GE696" s="4"/>
      <c r="GF696" s="8"/>
      <c r="GG696" s="4"/>
      <c r="GH696" s="8"/>
      <c r="GI696" s="7"/>
      <c r="GJ696" s="7"/>
      <c r="GK696" s="2" t="s">
        <v>239</v>
      </c>
      <c r="GL696" s="2" t="s">
        <v>275</v>
      </c>
      <c r="GM696" s="2" t="s">
        <v>1148</v>
      </c>
      <c r="GN696" s="2" t="s">
        <v>4639</v>
      </c>
      <c r="GO696" s="2" t="s">
        <v>241</v>
      </c>
      <c r="GP696" s="2" t="s">
        <v>229</v>
      </c>
      <c r="GQ696" s="4"/>
      <c r="GR696" s="8"/>
      <c r="GS696" s="4"/>
      <c r="GT696" s="8"/>
      <c r="GU696" s="7"/>
      <c r="GV696" s="7"/>
      <c r="GW696" s="2" t="s">
        <v>239</v>
      </c>
      <c r="GX696" s="2" t="s">
        <v>275</v>
      </c>
      <c r="GY696" s="2" t="s">
        <v>743</v>
      </c>
      <c r="GZ696" s="2" t="s">
        <v>790</v>
      </c>
      <c r="HA696" s="2" t="s">
        <v>241</v>
      </c>
      <c r="HB696" s="2" t="s">
        <v>229</v>
      </c>
      <c r="HC696" s="4"/>
      <c r="HD696" s="8"/>
      <c r="HE696" s="4">
        <v>1</v>
      </c>
      <c r="HF696" s="8">
        <v>31.49</v>
      </c>
      <c r="HG696" s="7">
        <v>-1</v>
      </c>
      <c r="HH696" s="7">
        <v>-1</v>
      </c>
      <c r="HI696" s="2" t="s">
        <v>239</v>
      </c>
      <c r="HJ696" s="2" t="s">
        <v>275</v>
      </c>
      <c r="HK696" s="2" t="s">
        <v>1148</v>
      </c>
      <c r="HL696" s="2" t="s">
        <v>4528</v>
      </c>
      <c r="HM696" s="2" t="s">
        <v>241</v>
      </c>
      <c r="HN696" s="2" t="s">
        <v>229</v>
      </c>
      <c r="HO696" s="4"/>
      <c r="HP696" s="8"/>
      <c r="HQ696" s="4"/>
      <c r="HR696" s="8"/>
      <c r="HS696" s="7"/>
      <c r="HT696" s="7"/>
      <c r="HU696" s="2" t="s">
        <v>239</v>
      </c>
      <c r="HV696" s="2" t="s">
        <v>275</v>
      </c>
      <c r="HW696" s="2" t="s">
        <v>712</v>
      </c>
      <c r="HX696" s="2" t="s">
        <v>912</v>
      </c>
      <c r="HY696" s="2" t="s">
        <v>241</v>
      </c>
      <c r="HZ696" s="2" t="s">
        <v>229</v>
      </c>
      <c r="IA696" s="4"/>
      <c r="IB696" s="8"/>
      <c r="IC696" s="4"/>
      <c r="ID696" s="8"/>
      <c r="IE696" s="7"/>
      <c r="IF696" s="7"/>
      <c r="IG696" s="2" t="s">
        <v>266</v>
      </c>
      <c r="IH696" s="2" t="s">
        <v>275</v>
      </c>
      <c r="II696" s="2" t="s">
        <v>229</v>
      </c>
      <c r="IJ696" s="2" t="s">
        <v>229</v>
      </c>
      <c r="IK696" s="2" t="s">
        <v>241</v>
      </c>
      <c r="IL696" s="2" t="s">
        <v>229</v>
      </c>
      <c r="IM696" s="4"/>
      <c r="IN696" s="8"/>
      <c r="IO696" s="4"/>
      <c r="IP696" s="8"/>
      <c r="IQ696" s="7"/>
      <c r="IR696" s="7"/>
      <c r="IS696" s="2" t="s">
        <v>272</v>
      </c>
      <c r="IT696" s="2" t="s">
        <v>275</v>
      </c>
      <c r="IU696" s="2" t="s">
        <v>229</v>
      </c>
      <c r="IV696" s="2" t="s">
        <v>229</v>
      </c>
      <c r="IW696" s="2" t="s">
        <v>241</v>
      </c>
      <c r="IX696" s="2" t="s">
        <v>229</v>
      </c>
      <c r="IY696" s="4"/>
      <c r="IZ696" s="8"/>
      <c r="JA696" s="4"/>
      <c r="JB696" s="8"/>
      <c r="JC696" s="7"/>
      <c r="JD696" s="7"/>
      <c r="JE696" s="2" t="s">
        <v>239</v>
      </c>
      <c r="JF696" s="2" t="s">
        <v>275</v>
      </c>
      <c r="JG696" s="2" t="s">
        <v>268</v>
      </c>
      <c r="JH696" s="2" t="s">
        <v>229</v>
      </c>
      <c r="JI696" s="2" t="s">
        <v>241</v>
      </c>
      <c r="JJ696" s="2" t="s">
        <v>229</v>
      </c>
      <c r="JK696" s="4"/>
      <c r="JL696" s="8"/>
      <c r="JM696" s="4"/>
      <c r="JN696" s="8"/>
      <c r="JO696" s="7"/>
      <c r="JP696" s="7"/>
      <c r="JQ696" s="2" t="s">
        <v>229</v>
      </c>
      <c r="JR696" s="2" t="s">
        <v>229</v>
      </c>
      <c r="JS696" s="2" t="s">
        <v>229</v>
      </c>
      <c r="JT696" s="2" t="s">
        <v>229</v>
      </c>
      <c r="JU696" s="2" t="s">
        <v>229</v>
      </c>
      <c r="JV696" s="2" t="s">
        <v>229</v>
      </c>
      <c r="JW696" s="4"/>
      <c r="JX696" s="8"/>
      <c r="JY696" s="4"/>
      <c r="JZ696" s="8"/>
      <c r="KA696" s="7"/>
      <c r="KB696" s="7"/>
      <c r="KC696" s="2" t="s">
        <v>272</v>
      </c>
      <c r="KD696" s="2" t="s">
        <v>275</v>
      </c>
      <c r="KE696" s="2" t="s">
        <v>229</v>
      </c>
      <c r="KF696" s="2" t="s">
        <v>229</v>
      </c>
      <c r="KG696" s="2" t="s">
        <v>241</v>
      </c>
      <c r="KH696" s="2" t="s">
        <v>229</v>
      </c>
      <c r="KI696" s="4"/>
      <c r="KJ696" s="8"/>
      <c r="KK696" s="4"/>
      <c r="KL696" s="8"/>
      <c r="KM696" s="7"/>
      <c r="KN696" s="7"/>
      <c r="KO696" s="2" t="s">
        <v>272</v>
      </c>
      <c r="KP696" s="2" t="s">
        <v>275</v>
      </c>
      <c r="KQ696" s="2" t="s">
        <v>229</v>
      </c>
      <c r="KR696" s="2" t="s">
        <v>229</v>
      </c>
      <c r="KS696" s="2" t="s">
        <v>241</v>
      </c>
      <c r="KT696" s="2" t="s">
        <v>229</v>
      </c>
      <c r="KU696" s="4"/>
      <c r="KV696" s="8"/>
      <c r="KW696" s="4"/>
      <c r="KX696" s="8"/>
      <c r="KY696" s="7"/>
      <c r="KZ696" s="7"/>
      <c r="LA696" s="2" t="s">
        <v>239</v>
      </c>
      <c r="LB696" s="2" t="s">
        <v>275</v>
      </c>
      <c r="LC696" s="2" t="s">
        <v>720</v>
      </c>
      <c r="LD696" s="2" t="s">
        <v>3296</v>
      </c>
      <c r="LE696" s="2" t="s">
        <v>241</v>
      </c>
      <c r="LF696" s="2" t="s">
        <v>229</v>
      </c>
      <c r="LG696" s="4"/>
      <c r="LH696" s="8"/>
      <c r="LI696" s="4"/>
      <c r="LJ696" s="8"/>
      <c r="LK696" s="7"/>
      <c r="LL696" s="7"/>
      <c r="LM696" s="2" t="s">
        <v>229</v>
      </c>
      <c r="LN696" s="2" t="s">
        <v>229</v>
      </c>
      <c r="LO696" s="2" t="s">
        <v>229</v>
      </c>
      <c r="LP696" s="2" t="s">
        <v>229</v>
      </c>
      <c r="LQ696" s="2" t="s">
        <v>229</v>
      </c>
      <c r="LR696" s="2" t="s">
        <v>229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275</v>
      </c>
      <c r="MA696" s="2" t="s">
        <v>1474</v>
      </c>
      <c r="MB696" s="2" t="s">
        <v>925</v>
      </c>
      <c r="MC696" s="2" t="s">
        <v>241</v>
      </c>
      <c r="MD696" s="2" t="s">
        <v>229</v>
      </c>
      <c r="ME696" s="4"/>
      <c r="MF696" s="8"/>
      <c r="MG696" s="4"/>
      <c r="MH696" s="8"/>
      <c r="MI696" s="7"/>
      <c r="MJ696" s="7"/>
      <c r="MK696" s="2" t="s">
        <v>266</v>
      </c>
      <c r="ML696" s="2" t="s">
        <v>275</v>
      </c>
      <c r="MM696" s="2" t="s">
        <v>229</v>
      </c>
      <c r="MN696" s="2" t="s">
        <v>229</v>
      </c>
      <c r="MO696" s="2" t="s">
        <v>241</v>
      </c>
      <c r="MP696" s="2" t="s">
        <v>229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275</v>
      </c>
      <c r="MY696" s="2" t="s">
        <v>866</v>
      </c>
      <c r="MZ696" s="2" t="s">
        <v>913</v>
      </c>
      <c r="NA696" s="2" t="s">
        <v>241</v>
      </c>
      <c r="NB696" s="2" t="s">
        <v>229</v>
      </c>
      <c r="NC696" s="4"/>
      <c r="ND696" s="8"/>
      <c r="NE696" s="4"/>
      <c r="NF696" s="8"/>
      <c r="NG696" s="7"/>
      <c r="NH696" s="7"/>
      <c r="NI696" s="2" t="s">
        <v>239</v>
      </c>
      <c r="NJ696" s="2" t="s">
        <v>275</v>
      </c>
      <c r="NK696" s="2" t="s">
        <v>1165</v>
      </c>
      <c r="NL696" s="2" t="s">
        <v>1609</v>
      </c>
      <c r="NM696" s="2" t="s">
        <v>263</v>
      </c>
      <c r="NN696" s="2" t="s">
        <v>229</v>
      </c>
      <c r="NO696" s="4"/>
      <c r="NP696" s="8"/>
      <c r="NQ696" s="4"/>
      <c r="NR696" s="8"/>
      <c r="NS696" s="7"/>
      <c r="NT696" s="7"/>
      <c r="NU696" s="2" t="s">
        <v>272</v>
      </c>
      <c r="NV696" s="2" t="s">
        <v>275</v>
      </c>
      <c r="NW696" s="2" t="s">
        <v>229</v>
      </c>
      <c r="NX696" s="2" t="s">
        <v>229</v>
      </c>
      <c r="NY696" s="2" t="s">
        <v>241</v>
      </c>
      <c r="NZ696" s="2" t="s">
        <v>229</v>
      </c>
      <c r="OA696" s="4"/>
      <c r="OB696" s="8"/>
      <c r="OC696" s="4"/>
      <c r="OD696" s="8"/>
      <c r="OE696" s="7"/>
      <c r="OF696" s="7"/>
      <c r="OG696" s="2" t="s">
        <v>229</v>
      </c>
      <c r="OH696" s="2" t="s">
        <v>229</v>
      </c>
      <c r="OI696" s="2" t="s">
        <v>229</v>
      </c>
      <c r="OJ696" s="2" t="s">
        <v>229</v>
      </c>
      <c r="OK696" s="2" t="s">
        <v>229</v>
      </c>
      <c r="OL696" s="2" t="s">
        <v>229</v>
      </c>
      <c r="OM696" s="4"/>
      <c r="ON696" s="8"/>
      <c r="OO696" s="4"/>
      <c r="OP696" s="8"/>
      <c r="OQ696" s="7"/>
      <c r="OR696" s="7"/>
      <c r="OS696" s="2" t="s">
        <v>229</v>
      </c>
      <c r="OT696" s="2" t="s">
        <v>229</v>
      </c>
      <c r="OU696" s="2" t="s">
        <v>229</v>
      </c>
      <c r="OV696" s="2" t="s">
        <v>229</v>
      </c>
      <c r="OW696" s="2" t="s">
        <v>229</v>
      </c>
      <c r="OX696" s="2" t="s">
        <v>229</v>
      </c>
      <c r="OY696" s="4"/>
      <c r="OZ696" s="8"/>
      <c r="PA696" s="4"/>
      <c r="PB696" s="8"/>
      <c r="PC696" s="7"/>
      <c r="PD696" s="7"/>
      <c r="PE696" s="2" t="s">
        <v>229</v>
      </c>
      <c r="PF696" s="2" t="s">
        <v>229</v>
      </c>
      <c r="PG696" s="2" t="s">
        <v>229</v>
      </c>
      <c r="PH696" s="2" t="s">
        <v>229</v>
      </c>
      <c r="PI696" s="2" t="s">
        <v>229</v>
      </c>
      <c r="PJ696" s="2" t="s">
        <v>229</v>
      </c>
      <c r="PK696" s="4"/>
      <c r="PL696" s="8"/>
      <c r="PM696" s="4"/>
      <c r="PN696" s="8"/>
      <c r="PO696" s="7"/>
      <c r="PP696" s="7"/>
      <c r="PQ696" s="2" t="s">
        <v>239</v>
      </c>
      <c r="PR696" s="2" t="s">
        <v>275</v>
      </c>
      <c r="PS696" s="2" t="s">
        <v>785</v>
      </c>
      <c r="PT696" s="2" t="s">
        <v>722</v>
      </c>
      <c r="PU696" s="2" t="s">
        <v>241</v>
      </c>
      <c r="PV696" s="2" t="s">
        <v>229</v>
      </c>
      <c r="PW696" s="4"/>
      <c r="PX696" s="8"/>
      <c r="PY696" s="4"/>
      <c r="PZ696" s="8"/>
      <c r="QA696" s="7"/>
      <c r="QB696" s="7"/>
      <c r="QC696" s="2" t="s">
        <v>281</v>
      </c>
      <c r="QD696" s="2" t="s">
        <v>275</v>
      </c>
      <c r="QE696" s="2" t="s">
        <v>229</v>
      </c>
      <c r="QF696" s="2" t="s">
        <v>229</v>
      </c>
      <c r="QG696" s="2" t="s">
        <v>241</v>
      </c>
      <c r="QH696" s="2" t="s">
        <v>229</v>
      </c>
      <c r="QI696" s="4"/>
      <c r="QJ696" s="8"/>
      <c r="QK696" s="4"/>
      <c r="QL696" s="8"/>
      <c r="QM696" s="7"/>
      <c r="QN696" s="7"/>
      <c r="QO696" s="2" t="s">
        <v>229</v>
      </c>
      <c r="QP696" s="2" t="s">
        <v>229</v>
      </c>
      <c r="QQ696" s="2" t="s">
        <v>229</v>
      </c>
      <c r="QR696" s="2" t="s">
        <v>229</v>
      </c>
      <c r="QS696" s="2" t="s">
        <v>229</v>
      </c>
      <c r="QT696" s="2" t="s">
        <v>229</v>
      </c>
      <c r="QU696" s="4"/>
      <c r="QV696" s="8"/>
      <c r="QW696" s="4"/>
      <c r="QX696" s="8"/>
      <c r="QY696" s="7"/>
      <c r="QZ696" s="7"/>
      <c r="RA696" s="2" t="s">
        <v>239</v>
      </c>
      <c r="RB696" s="2" t="s">
        <v>275</v>
      </c>
      <c r="RC696" s="2" t="s">
        <v>2922</v>
      </c>
      <c r="RD696" s="2" t="s">
        <v>3994</v>
      </c>
      <c r="RE696" s="2" t="s">
        <v>241</v>
      </c>
      <c r="RF696" s="2" t="s">
        <v>229</v>
      </c>
      <c r="RG696" s="4"/>
      <c r="RH696" s="8"/>
      <c r="RI696" s="4"/>
      <c r="RJ696" s="8"/>
      <c r="RK696" s="7"/>
      <c r="RL696" s="7"/>
      <c r="RM696" s="2" t="s">
        <v>229</v>
      </c>
      <c r="RN696" s="2" t="s">
        <v>229</v>
      </c>
      <c r="RO696" s="2" t="s">
        <v>229</v>
      </c>
      <c r="RP696" s="2" t="s">
        <v>229</v>
      </c>
      <c r="RQ696" s="2" t="s">
        <v>229</v>
      </c>
      <c r="RR696" s="2" t="s">
        <v>229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275</v>
      </c>
      <c r="SA696" s="2" t="s">
        <v>730</v>
      </c>
      <c r="SB696" s="2" t="s">
        <v>3057</v>
      </c>
      <c r="SC696" s="2" t="s">
        <v>241</v>
      </c>
      <c r="SD696" s="2" t="s">
        <v>229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</row>
    <row r="697">
      <c r="A697" s="2" t="s">
        <v>4640</v>
      </c>
      <c r="B697" s="2" t="s">
        <v>216</v>
      </c>
      <c r="C697" s="2" t="s">
        <v>4252</v>
      </c>
      <c r="D697" s="2" t="s">
        <v>3600</v>
      </c>
      <c r="E697" s="2" t="s">
        <v>3601</v>
      </c>
      <c r="F697" s="2" t="s">
        <v>4634</v>
      </c>
      <c r="G697" s="2" t="s">
        <v>3914</v>
      </c>
      <c r="H697" s="2" t="s">
        <v>2884</v>
      </c>
      <c r="I697" s="2" t="s">
        <v>3684</v>
      </c>
      <c r="J697" s="2" t="s">
        <v>285</v>
      </c>
      <c r="K697" s="2" t="s">
        <v>1695</v>
      </c>
      <c r="L697" s="3">
        <v>38.4</v>
      </c>
      <c r="M697" s="3">
        <v>40.32</v>
      </c>
      <c r="N697" s="3">
        <v>79.99</v>
      </c>
      <c r="O697" s="2" t="s">
        <v>963</v>
      </c>
      <c r="P697" s="2" t="s">
        <v>964</v>
      </c>
      <c r="Q697" s="2" t="s">
        <v>228</v>
      </c>
      <c r="R697" s="2" t="s">
        <v>229</v>
      </c>
      <c r="S697" s="2" t="s">
        <v>4635</v>
      </c>
      <c r="T697" s="2" t="s">
        <v>684</v>
      </c>
      <c r="U697" s="2" t="s">
        <v>286</v>
      </c>
      <c r="V697" s="2" t="s">
        <v>1142</v>
      </c>
      <c r="W697" s="2" t="s">
        <v>1009</v>
      </c>
      <c r="X697" s="2" t="s">
        <v>1143</v>
      </c>
      <c r="Y697" s="2" t="s">
        <v>1144</v>
      </c>
      <c r="Z697" s="4"/>
      <c r="AA697" s="4">
        <f>=ROUNDDOWN({0},0)</f>
      </c>
      <c r="AB697" s="5">
        <v>1.8</v>
      </c>
      <c r="AC697" s="2" t="s">
        <v>229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/>
      <c r="AQ697" s="8"/>
      <c r="AR697" s="4">
        <v>12</v>
      </c>
      <c r="AS697" s="8">
        <v>397.23</v>
      </c>
      <c r="AT697" s="7">
        <v>-1</v>
      </c>
      <c r="AU697" s="7">
        <v>-1</v>
      </c>
      <c r="AV697" s="4" t="s">
        <v>229</v>
      </c>
      <c r="AW697" s="8" t="s">
        <v>229</v>
      </c>
      <c r="AX697" s="4" t="s">
        <v>229</v>
      </c>
      <c r="AY697" s="8" t="s">
        <v>229</v>
      </c>
      <c r="AZ697" s="7" t="s">
        <v>229</v>
      </c>
      <c r="BA697" s="7" t="s">
        <v>229</v>
      </c>
      <c r="BB697" s="7"/>
      <c r="BC697" s="4" t="s">
        <v>229</v>
      </c>
      <c r="BD697" s="8" t="s">
        <v>229</v>
      </c>
      <c r="BE697" s="4" t="s">
        <v>229</v>
      </c>
      <c r="BF697" s="8" t="s">
        <v>229</v>
      </c>
      <c r="BG697" s="7" t="s">
        <v>229</v>
      </c>
      <c r="BH697" s="7" t="s">
        <v>229</v>
      </c>
      <c r="BI697" s="7"/>
      <c r="BJ697" s="4"/>
      <c r="BK697" s="8"/>
      <c r="BL697" s="2" t="s">
        <v>4641</v>
      </c>
      <c r="BM697" s="7"/>
      <c r="BN697" s="7"/>
      <c r="BO697" s="4"/>
      <c r="BP697" s="8"/>
      <c r="BQ697" s="4">
        <v>2</v>
      </c>
      <c r="BR697" s="8">
        <v>83.94</v>
      </c>
      <c r="BS697" s="7">
        <v>-1</v>
      </c>
      <c r="BT697" s="7">
        <v>-1</v>
      </c>
      <c r="BU697" s="2" t="s">
        <v>239</v>
      </c>
      <c r="BV697" s="2" t="s">
        <v>275</v>
      </c>
      <c r="BW697" s="2" t="s">
        <v>229</v>
      </c>
      <c r="BX697" s="2" t="s">
        <v>1169</v>
      </c>
      <c r="BY697" s="2" t="s">
        <v>241</v>
      </c>
      <c r="BZ697" s="2" t="s">
        <v>229</v>
      </c>
      <c r="CA697" s="4"/>
      <c r="CB697" s="8"/>
      <c r="CC697" s="4">
        <v>4</v>
      </c>
      <c r="CD697" s="8">
        <v>160.92</v>
      </c>
      <c r="CE697" s="7">
        <v>-1</v>
      </c>
      <c r="CF697" s="7">
        <v>-1</v>
      </c>
      <c r="CG697" s="2" t="s">
        <v>239</v>
      </c>
      <c r="CH697" s="2" t="s">
        <v>275</v>
      </c>
      <c r="CI697" s="2" t="s">
        <v>1148</v>
      </c>
      <c r="CJ697" s="2" t="s">
        <v>1220</v>
      </c>
      <c r="CK697" s="2" t="s">
        <v>241</v>
      </c>
      <c r="CL697" s="2" t="s">
        <v>229</v>
      </c>
      <c r="CM697" s="4"/>
      <c r="CN697" s="8"/>
      <c r="CO697" s="4">
        <v>1</v>
      </c>
      <c r="CP697" s="8">
        <v>26.13</v>
      </c>
      <c r="CQ697" s="7">
        <v>-1</v>
      </c>
      <c r="CR697" s="7">
        <v>-1</v>
      </c>
      <c r="CS697" s="2" t="s">
        <v>239</v>
      </c>
      <c r="CT697" s="2" t="s">
        <v>275</v>
      </c>
      <c r="CU697" s="2" t="s">
        <v>1148</v>
      </c>
      <c r="CV697" s="2" t="s">
        <v>1220</v>
      </c>
      <c r="CW697" s="2" t="s">
        <v>241</v>
      </c>
      <c r="CX697" s="2" t="s">
        <v>229</v>
      </c>
      <c r="CY697" s="4"/>
      <c r="CZ697" s="8"/>
      <c r="DA697" s="4"/>
      <c r="DB697" s="8"/>
      <c r="DC697" s="7"/>
      <c r="DD697" s="7"/>
      <c r="DE697" s="2" t="s">
        <v>239</v>
      </c>
      <c r="DF697" s="2" t="s">
        <v>275</v>
      </c>
      <c r="DG697" s="2" t="s">
        <v>1148</v>
      </c>
      <c r="DH697" s="2" t="s">
        <v>1156</v>
      </c>
      <c r="DI697" s="2" t="s">
        <v>263</v>
      </c>
      <c r="DJ697" s="2" t="s">
        <v>229</v>
      </c>
      <c r="DK697" s="4"/>
      <c r="DL697" s="8"/>
      <c r="DM697" s="4"/>
      <c r="DN697" s="8"/>
      <c r="DO697" s="7"/>
      <c r="DP697" s="7"/>
      <c r="DQ697" s="2" t="s">
        <v>239</v>
      </c>
      <c r="DR697" s="2" t="s">
        <v>275</v>
      </c>
      <c r="DS697" s="2" t="s">
        <v>1148</v>
      </c>
      <c r="DT697" s="2" t="s">
        <v>1155</v>
      </c>
      <c r="DU697" s="2" t="s">
        <v>241</v>
      </c>
      <c r="DV697" s="2" t="s">
        <v>229</v>
      </c>
      <c r="DW697" s="4"/>
      <c r="DX697" s="8"/>
      <c r="DY697" s="4">
        <v>4</v>
      </c>
      <c r="DZ697" s="8">
        <v>96</v>
      </c>
      <c r="EA697" s="7">
        <v>-1</v>
      </c>
      <c r="EB697" s="7">
        <v>-1</v>
      </c>
      <c r="EC697" s="2" t="s">
        <v>239</v>
      </c>
      <c r="ED697" s="2" t="s">
        <v>275</v>
      </c>
      <c r="EE697" s="2" t="s">
        <v>699</v>
      </c>
      <c r="EF697" s="2" t="s">
        <v>700</v>
      </c>
      <c r="EG697" s="2" t="s">
        <v>263</v>
      </c>
      <c r="EH697" s="2" t="s">
        <v>229</v>
      </c>
      <c r="EI697" s="4"/>
      <c r="EJ697" s="8"/>
      <c r="EK697" s="4"/>
      <c r="EL697" s="8"/>
      <c r="EM697" s="7"/>
      <c r="EN697" s="7"/>
      <c r="EO697" s="2" t="s">
        <v>239</v>
      </c>
      <c r="EP697" s="2" t="s">
        <v>275</v>
      </c>
      <c r="EQ697" s="2" t="s">
        <v>1148</v>
      </c>
      <c r="ER697" s="2" t="s">
        <v>1151</v>
      </c>
      <c r="ES697" s="2" t="s">
        <v>241</v>
      </c>
      <c r="ET697" s="2" t="s">
        <v>229</v>
      </c>
      <c r="EU697" s="4"/>
      <c r="EV697" s="8"/>
      <c r="EW697" s="4"/>
      <c r="EX697" s="8"/>
      <c r="EY697" s="7"/>
      <c r="EZ697" s="7"/>
      <c r="FA697" s="2" t="s">
        <v>239</v>
      </c>
      <c r="FB697" s="2" t="s">
        <v>275</v>
      </c>
      <c r="FC697" s="2" t="s">
        <v>1148</v>
      </c>
      <c r="FD697" s="2" t="s">
        <v>4418</v>
      </c>
      <c r="FE697" s="2" t="s">
        <v>241</v>
      </c>
      <c r="FF697" s="2" t="s">
        <v>229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275</v>
      </c>
      <c r="FO697" s="2" t="s">
        <v>1148</v>
      </c>
      <c r="FP697" s="2" t="s">
        <v>1206</v>
      </c>
      <c r="FQ697" s="2" t="s">
        <v>241</v>
      </c>
      <c r="FR697" s="2" t="s">
        <v>229</v>
      </c>
      <c r="FS697" s="4"/>
      <c r="FT697" s="8"/>
      <c r="FU697" s="4"/>
      <c r="FV697" s="8"/>
      <c r="FW697" s="7"/>
      <c r="FX697" s="7"/>
      <c r="FY697" s="2" t="s">
        <v>229</v>
      </c>
      <c r="FZ697" s="2" t="s">
        <v>229</v>
      </c>
      <c r="GA697" s="2" t="s">
        <v>229</v>
      </c>
      <c r="GB697" s="2" t="s">
        <v>229</v>
      </c>
      <c r="GC697" s="2" t="s">
        <v>229</v>
      </c>
      <c r="GD697" s="2" t="s">
        <v>229</v>
      </c>
      <c r="GE697" s="4"/>
      <c r="GF697" s="8"/>
      <c r="GG697" s="4"/>
      <c r="GH697" s="8"/>
      <c r="GI697" s="7"/>
      <c r="GJ697" s="7"/>
      <c r="GK697" s="2" t="s">
        <v>239</v>
      </c>
      <c r="GL697" s="2" t="s">
        <v>275</v>
      </c>
      <c r="GM697" s="2" t="s">
        <v>1148</v>
      </c>
      <c r="GN697" s="2" t="s">
        <v>2077</v>
      </c>
      <c r="GO697" s="2" t="s">
        <v>241</v>
      </c>
      <c r="GP697" s="2" t="s">
        <v>229</v>
      </c>
      <c r="GQ697" s="4"/>
      <c r="GR697" s="8"/>
      <c r="GS697" s="4"/>
      <c r="GT697" s="8"/>
      <c r="GU697" s="7"/>
      <c r="GV697" s="7"/>
      <c r="GW697" s="2" t="s">
        <v>239</v>
      </c>
      <c r="GX697" s="2" t="s">
        <v>275</v>
      </c>
      <c r="GY697" s="2" t="s">
        <v>743</v>
      </c>
      <c r="GZ697" s="2" t="s">
        <v>244</v>
      </c>
      <c r="HA697" s="2" t="s">
        <v>241</v>
      </c>
      <c r="HB697" s="2" t="s">
        <v>229</v>
      </c>
      <c r="HC697" s="4"/>
      <c r="HD697" s="8"/>
      <c r="HE697" s="4"/>
      <c r="HF697" s="8"/>
      <c r="HG697" s="7"/>
      <c r="HH697" s="7"/>
      <c r="HI697" s="2" t="s">
        <v>714</v>
      </c>
      <c r="HJ697" s="2" t="s">
        <v>275</v>
      </c>
      <c r="HK697" s="2" t="s">
        <v>1148</v>
      </c>
      <c r="HL697" s="2" t="s">
        <v>4642</v>
      </c>
      <c r="HM697" s="2" t="s">
        <v>241</v>
      </c>
      <c r="HN697" s="2" t="s">
        <v>229</v>
      </c>
      <c r="HO697" s="4"/>
      <c r="HP697" s="8"/>
      <c r="HQ697" s="4"/>
      <c r="HR697" s="8"/>
      <c r="HS697" s="7"/>
      <c r="HT697" s="7"/>
      <c r="HU697" s="2" t="s">
        <v>239</v>
      </c>
      <c r="HV697" s="2" t="s">
        <v>275</v>
      </c>
      <c r="HW697" s="2" t="s">
        <v>712</v>
      </c>
      <c r="HX697" s="2" t="s">
        <v>2097</v>
      </c>
      <c r="HY697" s="2" t="s">
        <v>241</v>
      </c>
      <c r="HZ697" s="2" t="s">
        <v>229</v>
      </c>
      <c r="IA697" s="4"/>
      <c r="IB697" s="8"/>
      <c r="IC697" s="4"/>
      <c r="ID697" s="8"/>
      <c r="IE697" s="7"/>
      <c r="IF697" s="7"/>
      <c r="IG697" s="2" t="s">
        <v>266</v>
      </c>
      <c r="IH697" s="2" t="s">
        <v>275</v>
      </c>
      <c r="II697" s="2" t="s">
        <v>229</v>
      </c>
      <c r="IJ697" s="2" t="s">
        <v>229</v>
      </c>
      <c r="IK697" s="2" t="s">
        <v>241</v>
      </c>
      <c r="IL697" s="2" t="s">
        <v>229</v>
      </c>
      <c r="IM697" s="4"/>
      <c r="IN697" s="8"/>
      <c r="IO697" s="4"/>
      <c r="IP697" s="8"/>
      <c r="IQ697" s="7"/>
      <c r="IR697" s="7"/>
      <c r="IS697" s="2" t="s">
        <v>272</v>
      </c>
      <c r="IT697" s="2" t="s">
        <v>275</v>
      </c>
      <c r="IU697" s="2" t="s">
        <v>229</v>
      </c>
      <c r="IV697" s="2" t="s">
        <v>229</v>
      </c>
      <c r="IW697" s="2" t="s">
        <v>241</v>
      </c>
      <c r="IX697" s="2" t="s">
        <v>229</v>
      </c>
      <c r="IY697" s="4"/>
      <c r="IZ697" s="8"/>
      <c r="JA697" s="4"/>
      <c r="JB697" s="8"/>
      <c r="JC697" s="7"/>
      <c r="JD697" s="7"/>
      <c r="JE697" s="2" t="s">
        <v>239</v>
      </c>
      <c r="JF697" s="2" t="s">
        <v>275</v>
      </c>
      <c r="JG697" s="2" t="s">
        <v>268</v>
      </c>
      <c r="JH697" s="2" t="s">
        <v>993</v>
      </c>
      <c r="JI697" s="2" t="s">
        <v>241</v>
      </c>
      <c r="JJ697" s="2" t="s">
        <v>229</v>
      </c>
      <c r="JK697" s="4"/>
      <c r="JL697" s="8"/>
      <c r="JM697" s="4"/>
      <c r="JN697" s="8"/>
      <c r="JO697" s="7"/>
      <c r="JP697" s="7"/>
      <c r="JQ697" s="2" t="s">
        <v>229</v>
      </c>
      <c r="JR697" s="2" t="s">
        <v>229</v>
      </c>
      <c r="JS697" s="2" t="s">
        <v>229</v>
      </c>
      <c r="JT697" s="2" t="s">
        <v>229</v>
      </c>
      <c r="JU697" s="2" t="s">
        <v>229</v>
      </c>
      <c r="JV697" s="2" t="s">
        <v>229</v>
      </c>
      <c r="JW697" s="4"/>
      <c r="JX697" s="8"/>
      <c r="JY697" s="4"/>
      <c r="JZ697" s="8"/>
      <c r="KA697" s="7"/>
      <c r="KB697" s="7"/>
      <c r="KC697" s="2" t="s">
        <v>272</v>
      </c>
      <c r="KD697" s="2" t="s">
        <v>275</v>
      </c>
      <c r="KE697" s="2" t="s">
        <v>229</v>
      </c>
      <c r="KF697" s="2" t="s">
        <v>229</v>
      </c>
      <c r="KG697" s="2" t="s">
        <v>241</v>
      </c>
      <c r="KH697" s="2" t="s">
        <v>229</v>
      </c>
      <c r="KI697" s="4"/>
      <c r="KJ697" s="8"/>
      <c r="KK697" s="4"/>
      <c r="KL697" s="8"/>
      <c r="KM697" s="7"/>
      <c r="KN697" s="7"/>
      <c r="KO697" s="2" t="s">
        <v>272</v>
      </c>
      <c r="KP697" s="2" t="s">
        <v>275</v>
      </c>
      <c r="KQ697" s="2" t="s">
        <v>229</v>
      </c>
      <c r="KR697" s="2" t="s">
        <v>229</v>
      </c>
      <c r="KS697" s="2" t="s">
        <v>241</v>
      </c>
      <c r="KT697" s="2" t="s">
        <v>229</v>
      </c>
      <c r="KU697" s="4"/>
      <c r="KV697" s="8"/>
      <c r="KW697" s="4"/>
      <c r="KX697" s="8"/>
      <c r="KY697" s="7"/>
      <c r="KZ697" s="7"/>
      <c r="LA697" s="2" t="s">
        <v>239</v>
      </c>
      <c r="LB697" s="2" t="s">
        <v>275</v>
      </c>
      <c r="LC697" s="2" t="s">
        <v>720</v>
      </c>
      <c r="LD697" s="2" t="s">
        <v>4247</v>
      </c>
      <c r="LE697" s="2" t="s">
        <v>241</v>
      </c>
      <c r="LF697" s="2" t="s">
        <v>229</v>
      </c>
      <c r="LG697" s="4"/>
      <c r="LH697" s="8"/>
      <c r="LI697" s="4"/>
      <c r="LJ697" s="8"/>
      <c r="LK697" s="7"/>
      <c r="LL697" s="7"/>
      <c r="LM697" s="2" t="s">
        <v>229</v>
      </c>
      <c r="LN697" s="2" t="s">
        <v>229</v>
      </c>
      <c r="LO697" s="2" t="s">
        <v>229</v>
      </c>
      <c r="LP697" s="2" t="s">
        <v>229</v>
      </c>
      <c r="LQ697" s="2" t="s">
        <v>229</v>
      </c>
      <c r="LR697" s="2" t="s">
        <v>229</v>
      </c>
      <c r="LS697" s="4"/>
      <c r="LT697" s="8"/>
      <c r="LU697" s="4">
        <v>1</v>
      </c>
      <c r="LV697" s="8">
        <v>30.24</v>
      </c>
      <c r="LW697" s="7">
        <v>-1</v>
      </c>
      <c r="LX697" s="7">
        <v>-1</v>
      </c>
      <c r="LY697" s="2" t="s">
        <v>239</v>
      </c>
      <c r="LZ697" s="2" t="s">
        <v>275</v>
      </c>
      <c r="MA697" s="2" t="s">
        <v>1474</v>
      </c>
      <c r="MB697" s="2" t="s">
        <v>2457</v>
      </c>
      <c r="MC697" s="2" t="s">
        <v>241</v>
      </c>
      <c r="MD697" s="2" t="s">
        <v>229</v>
      </c>
      <c r="ME697" s="4"/>
      <c r="MF697" s="8"/>
      <c r="MG697" s="4"/>
      <c r="MH697" s="8"/>
      <c r="MI697" s="7"/>
      <c r="MJ697" s="7"/>
      <c r="MK697" s="2" t="s">
        <v>266</v>
      </c>
      <c r="ML697" s="2" t="s">
        <v>275</v>
      </c>
      <c r="MM697" s="2" t="s">
        <v>229</v>
      </c>
      <c r="MN697" s="2" t="s">
        <v>229</v>
      </c>
      <c r="MO697" s="2" t="s">
        <v>241</v>
      </c>
      <c r="MP697" s="2" t="s">
        <v>229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275</v>
      </c>
      <c r="MY697" s="2" t="s">
        <v>866</v>
      </c>
      <c r="MZ697" s="2" t="s">
        <v>1391</v>
      </c>
      <c r="NA697" s="2" t="s">
        <v>241</v>
      </c>
      <c r="NB697" s="2" t="s">
        <v>229</v>
      </c>
      <c r="NC697" s="4"/>
      <c r="ND697" s="8"/>
      <c r="NE697" s="4"/>
      <c r="NF697" s="8"/>
      <c r="NG697" s="7"/>
      <c r="NH697" s="7"/>
      <c r="NI697" s="2" t="s">
        <v>239</v>
      </c>
      <c r="NJ697" s="2" t="s">
        <v>275</v>
      </c>
      <c r="NK697" s="2" t="s">
        <v>1165</v>
      </c>
      <c r="NL697" s="2" t="s">
        <v>1151</v>
      </c>
      <c r="NM697" s="2" t="s">
        <v>263</v>
      </c>
      <c r="NN697" s="2" t="s">
        <v>229</v>
      </c>
      <c r="NO697" s="4"/>
      <c r="NP697" s="8"/>
      <c r="NQ697" s="4"/>
      <c r="NR697" s="8"/>
      <c r="NS697" s="7"/>
      <c r="NT697" s="7"/>
      <c r="NU697" s="2" t="s">
        <v>272</v>
      </c>
      <c r="NV697" s="2" t="s">
        <v>275</v>
      </c>
      <c r="NW697" s="2" t="s">
        <v>229</v>
      </c>
      <c r="NX697" s="2" t="s">
        <v>229</v>
      </c>
      <c r="NY697" s="2" t="s">
        <v>241</v>
      </c>
      <c r="NZ697" s="2" t="s">
        <v>229</v>
      </c>
      <c r="OA697" s="4"/>
      <c r="OB697" s="8"/>
      <c r="OC697" s="4"/>
      <c r="OD697" s="8"/>
      <c r="OE697" s="7"/>
      <c r="OF697" s="7"/>
      <c r="OG697" s="2" t="s">
        <v>229</v>
      </c>
      <c r="OH697" s="2" t="s">
        <v>229</v>
      </c>
      <c r="OI697" s="2" t="s">
        <v>229</v>
      </c>
      <c r="OJ697" s="2" t="s">
        <v>229</v>
      </c>
      <c r="OK697" s="2" t="s">
        <v>229</v>
      </c>
      <c r="OL697" s="2" t="s">
        <v>229</v>
      </c>
      <c r="OM697" s="4"/>
      <c r="ON697" s="8"/>
      <c r="OO697" s="4"/>
      <c r="OP697" s="8"/>
      <c r="OQ697" s="7"/>
      <c r="OR697" s="7"/>
      <c r="OS697" s="2" t="s">
        <v>229</v>
      </c>
      <c r="OT697" s="2" t="s">
        <v>229</v>
      </c>
      <c r="OU697" s="2" t="s">
        <v>229</v>
      </c>
      <c r="OV697" s="2" t="s">
        <v>229</v>
      </c>
      <c r="OW697" s="2" t="s">
        <v>229</v>
      </c>
      <c r="OX697" s="2" t="s">
        <v>229</v>
      </c>
      <c r="OY697" s="4"/>
      <c r="OZ697" s="8"/>
      <c r="PA697" s="4"/>
      <c r="PB697" s="8"/>
      <c r="PC697" s="7"/>
      <c r="PD697" s="7"/>
      <c r="PE697" s="2" t="s">
        <v>229</v>
      </c>
      <c r="PF697" s="2" t="s">
        <v>229</v>
      </c>
      <c r="PG697" s="2" t="s">
        <v>229</v>
      </c>
      <c r="PH697" s="2" t="s">
        <v>229</v>
      </c>
      <c r="PI697" s="2" t="s">
        <v>229</v>
      </c>
      <c r="PJ697" s="2" t="s">
        <v>229</v>
      </c>
      <c r="PK697" s="4"/>
      <c r="PL697" s="8"/>
      <c r="PM697" s="4"/>
      <c r="PN697" s="8"/>
      <c r="PO697" s="7"/>
      <c r="PP697" s="7"/>
      <c r="PQ697" s="2" t="s">
        <v>239</v>
      </c>
      <c r="PR697" s="2" t="s">
        <v>275</v>
      </c>
      <c r="PS697" s="2" t="s">
        <v>785</v>
      </c>
      <c r="PT697" s="2" t="s">
        <v>892</v>
      </c>
      <c r="PU697" s="2" t="s">
        <v>241</v>
      </c>
      <c r="PV697" s="2" t="s">
        <v>229</v>
      </c>
      <c r="PW697" s="4"/>
      <c r="PX697" s="8"/>
      <c r="PY697" s="4"/>
      <c r="PZ697" s="8"/>
      <c r="QA697" s="7"/>
      <c r="QB697" s="7"/>
      <c r="QC697" s="2" t="s">
        <v>281</v>
      </c>
      <c r="QD697" s="2" t="s">
        <v>275</v>
      </c>
      <c r="QE697" s="2" t="s">
        <v>229</v>
      </c>
      <c r="QF697" s="2" t="s">
        <v>229</v>
      </c>
      <c r="QG697" s="2" t="s">
        <v>241</v>
      </c>
      <c r="QH697" s="2" t="s">
        <v>229</v>
      </c>
      <c r="QI697" s="4"/>
      <c r="QJ697" s="8"/>
      <c r="QK697" s="4"/>
      <c r="QL697" s="8"/>
      <c r="QM697" s="7"/>
      <c r="QN697" s="7"/>
      <c r="QO697" s="2" t="s">
        <v>229</v>
      </c>
      <c r="QP697" s="2" t="s">
        <v>229</v>
      </c>
      <c r="QQ697" s="2" t="s">
        <v>229</v>
      </c>
      <c r="QR697" s="2" t="s">
        <v>229</v>
      </c>
      <c r="QS697" s="2" t="s">
        <v>229</v>
      </c>
      <c r="QT697" s="2" t="s">
        <v>229</v>
      </c>
      <c r="QU697" s="4"/>
      <c r="QV697" s="8"/>
      <c r="QW697" s="4"/>
      <c r="QX697" s="8"/>
      <c r="QY697" s="7"/>
      <c r="QZ697" s="7"/>
      <c r="RA697" s="2" t="s">
        <v>239</v>
      </c>
      <c r="RB697" s="2" t="s">
        <v>275</v>
      </c>
      <c r="RC697" s="2" t="s">
        <v>1636</v>
      </c>
      <c r="RD697" s="2" t="s">
        <v>3191</v>
      </c>
      <c r="RE697" s="2" t="s">
        <v>241</v>
      </c>
      <c r="RF697" s="2" t="s">
        <v>229</v>
      </c>
      <c r="RG697" s="4"/>
      <c r="RH697" s="8"/>
      <c r="RI697" s="4"/>
      <c r="RJ697" s="8"/>
      <c r="RK697" s="7"/>
      <c r="RL697" s="7"/>
      <c r="RM697" s="2" t="s">
        <v>229</v>
      </c>
      <c r="RN697" s="2" t="s">
        <v>229</v>
      </c>
      <c r="RO697" s="2" t="s">
        <v>229</v>
      </c>
      <c r="RP697" s="2" t="s">
        <v>229</v>
      </c>
      <c r="RQ697" s="2" t="s">
        <v>229</v>
      </c>
      <c r="RR697" s="2" t="s">
        <v>229</v>
      </c>
      <c r="RS697" s="4"/>
      <c r="RT697" s="8"/>
      <c r="RU697" s="4"/>
      <c r="RV697" s="8"/>
      <c r="RW697" s="7"/>
      <c r="RX697" s="7"/>
      <c r="RY697" s="2" t="s">
        <v>239</v>
      </c>
      <c r="RZ697" s="2" t="s">
        <v>275</v>
      </c>
      <c r="SA697" s="2" t="s">
        <v>282</v>
      </c>
      <c r="SB697" s="2" t="s">
        <v>3994</v>
      </c>
      <c r="SC697" s="2" t="s">
        <v>241</v>
      </c>
      <c r="SD697" s="2" t="s">
        <v>229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</row>
    <row r="698">
      <c r="A698" s="2" t="s">
        <v>4643</v>
      </c>
      <c r="B698" s="2" t="s">
        <v>216</v>
      </c>
      <c r="C698" s="2" t="s">
        <v>4252</v>
      </c>
      <c r="D698" s="2" t="s">
        <v>3600</v>
      </c>
      <c r="E698" s="2" t="s">
        <v>3601</v>
      </c>
      <c r="F698" s="2" t="s">
        <v>4644</v>
      </c>
      <c r="G698" s="2" t="s">
        <v>4645</v>
      </c>
      <c r="H698" s="2" t="s">
        <v>4646</v>
      </c>
      <c r="I698" s="2" t="s">
        <v>3669</v>
      </c>
      <c r="J698" s="2" t="s">
        <v>285</v>
      </c>
      <c r="K698" s="2" t="s">
        <v>583</v>
      </c>
      <c r="L698" s="3">
        <v>35</v>
      </c>
      <c r="M698" s="3">
        <v>36.74</v>
      </c>
      <c r="N698" s="3">
        <v>69.99</v>
      </c>
      <c r="O698" s="2" t="s">
        <v>2130</v>
      </c>
      <c r="P698" s="2" t="s">
        <v>964</v>
      </c>
      <c r="Q698" s="2" t="s">
        <v>228</v>
      </c>
      <c r="R698" s="2" t="s">
        <v>229</v>
      </c>
      <c r="S698" s="2" t="s">
        <v>229</v>
      </c>
      <c r="T698" s="2" t="s">
        <v>229</v>
      </c>
      <c r="U698" s="2" t="s">
        <v>286</v>
      </c>
      <c r="V698" s="2" t="s">
        <v>1745</v>
      </c>
      <c r="W698" s="2" t="s">
        <v>1009</v>
      </c>
      <c r="X698" s="2" t="s">
        <v>229</v>
      </c>
      <c r="Y698" s="2" t="s">
        <v>1144</v>
      </c>
      <c r="Z698" s="4"/>
      <c r="AA698" s="4">
        <f>=ROUNDDOWN({0},0)</f>
      </c>
      <c r="AB698" s="5"/>
      <c r="AC698" s="2" t="s">
        <v>229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229</v>
      </c>
      <c r="BM698" s="7"/>
      <c r="BN698" s="7"/>
      <c r="BO698" s="4"/>
      <c r="BP698" s="8"/>
      <c r="BQ698" s="4"/>
      <c r="BR698" s="8"/>
      <c r="BS698" s="7"/>
      <c r="BT698" s="7"/>
      <c r="BU698" s="2" t="s">
        <v>239</v>
      </c>
      <c r="BV698" s="2" t="s">
        <v>275</v>
      </c>
      <c r="BW698" s="2" t="s">
        <v>229</v>
      </c>
      <c r="BX698" s="2" t="s">
        <v>1447</v>
      </c>
      <c r="BY698" s="2" t="s">
        <v>241</v>
      </c>
      <c r="BZ698" s="2" t="s">
        <v>229</v>
      </c>
      <c r="CA698" s="4"/>
      <c r="CB698" s="8"/>
      <c r="CC698" s="4"/>
      <c r="CD698" s="8"/>
      <c r="CE698" s="7"/>
      <c r="CF698" s="7"/>
      <c r="CG698" s="2" t="s">
        <v>239</v>
      </c>
      <c r="CH698" s="2" t="s">
        <v>275</v>
      </c>
      <c r="CI698" s="2" t="s">
        <v>1463</v>
      </c>
      <c r="CJ698" s="2" t="s">
        <v>2119</v>
      </c>
      <c r="CK698" s="2" t="s">
        <v>241</v>
      </c>
      <c r="CL698" s="2" t="s">
        <v>229</v>
      </c>
      <c r="CM698" s="4"/>
      <c r="CN698" s="8"/>
      <c r="CO698" s="4"/>
      <c r="CP698" s="8"/>
      <c r="CQ698" s="7"/>
      <c r="CR698" s="7"/>
      <c r="CS698" s="2" t="s">
        <v>239</v>
      </c>
      <c r="CT698" s="2" t="s">
        <v>275</v>
      </c>
      <c r="CU698" s="2" t="s">
        <v>1148</v>
      </c>
      <c r="CV698" s="2" t="s">
        <v>229</v>
      </c>
      <c r="CW698" s="2" t="s">
        <v>241</v>
      </c>
      <c r="CX698" s="2" t="s">
        <v>229</v>
      </c>
      <c r="CY698" s="4"/>
      <c r="CZ698" s="8"/>
      <c r="DA698" s="4"/>
      <c r="DB698" s="8"/>
      <c r="DC698" s="7"/>
      <c r="DD698" s="7"/>
      <c r="DE698" s="2" t="s">
        <v>239</v>
      </c>
      <c r="DF698" s="2" t="s">
        <v>275</v>
      </c>
      <c r="DG698" s="2" t="s">
        <v>1148</v>
      </c>
      <c r="DH698" s="2" t="s">
        <v>4647</v>
      </c>
      <c r="DI698" s="2" t="s">
        <v>241</v>
      </c>
      <c r="DJ698" s="2" t="s">
        <v>229</v>
      </c>
      <c r="DK698" s="4"/>
      <c r="DL698" s="8"/>
      <c r="DM698" s="4"/>
      <c r="DN698" s="8"/>
      <c r="DO698" s="7"/>
      <c r="DP698" s="7"/>
      <c r="DQ698" s="2" t="s">
        <v>239</v>
      </c>
      <c r="DR698" s="2" t="s">
        <v>275</v>
      </c>
      <c r="DS698" s="2" t="s">
        <v>3159</v>
      </c>
      <c r="DT698" s="2" t="s">
        <v>229</v>
      </c>
      <c r="DU698" s="2" t="s">
        <v>241</v>
      </c>
      <c r="DV698" s="2" t="s">
        <v>229</v>
      </c>
      <c r="DW698" s="4"/>
      <c r="DX698" s="8"/>
      <c r="DY698" s="4"/>
      <c r="DZ698" s="8"/>
      <c r="EA698" s="7"/>
      <c r="EB698" s="7"/>
      <c r="EC698" s="2" t="s">
        <v>272</v>
      </c>
      <c r="ED698" s="2" t="s">
        <v>275</v>
      </c>
      <c r="EE698" s="2" t="s">
        <v>229</v>
      </c>
      <c r="EF698" s="2" t="s">
        <v>229</v>
      </c>
      <c r="EG698" s="2" t="s">
        <v>241</v>
      </c>
      <c r="EH698" s="2" t="s">
        <v>229</v>
      </c>
      <c r="EI698" s="4"/>
      <c r="EJ698" s="8"/>
      <c r="EK698" s="4"/>
      <c r="EL698" s="8"/>
      <c r="EM698" s="7"/>
      <c r="EN698" s="7"/>
      <c r="EO698" s="2" t="s">
        <v>239</v>
      </c>
      <c r="EP698" s="2" t="s">
        <v>275</v>
      </c>
      <c r="EQ698" s="2" t="s">
        <v>3430</v>
      </c>
      <c r="ER698" s="2" t="s">
        <v>2897</v>
      </c>
      <c r="ES698" s="2" t="s">
        <v>241</v>
      </c>
      <c r="ET698" s="2" t="s">
        <v>229</v>
      </c>
      <c r="EU698" s="4"/>
      <c r="EV698" s="8"/>
      <c r="EW698" s="4"/>
      <c r="EX698" s="8"/>
      <c r="EY698" s="7"/>
      <c r="EZ698" s="7"/>
      <c r="FA698" s="2" t="s">
        <v>239</v>
      </c>
      <c r="FB698" s="2" t="s">
        <v>275</v>
      </c>
      <c r="FC698" s="2" t="s">
        <v>1832</v>
      </c>
      <c r="FD698" s="2" t="s">
        <v>4648</v>
      </c>
      <c r="FE698" s="2" t="s">
        <v>241</v>
      </c>
      <c r="FF698" s="2" t="s">
        <v>229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275</v>
      </c>
      <c r="FO698" s="2" t="s">
        <v>1148</v>
      </c>
      <c r="FP698" s="2" t="s">
        <v>3160</v>
      </c>
      <c r="FQ698" s="2" t="s">
        <v>241</v>
      </c>
      <c r="FR698" s="2" t="s">
        <v>229</v>
      </c>
      <c r="FS698" s="4"/>
      <c r="FT698" s="8"/>
      <c r="FU698" s="4"/>
      <c r="FV698" s="8"/>
      <c r="FW698" s="7"/>
      <c r="FX698" s="7"/>
      <c r="FY698" s="2" t="s">
        <v>229</v>
      </c>
      <c r="FZ698" s="2" t="s">
        <v>229</v>
      </c>
      <c r="GA698" s="2" t="s">
        <v>229</v>
      </c>
      <c r="GB698" s="2" t="s">
        <v>229</v>
      </c>
      <c r="GC698" s="2" t="s">
        <v>229</v>
      </c>
      <c r="GD698" s="2" t="s">
        <v>229</v>
      </c>
      <c r="GE698" s="4"/>
      <c r="GF698" s="8"/>
      <c r="GG698" s="4"/>
      <c r="GH698" s="8"/>
      <c r="GI698" s="7"/>
      <c r="GJ698" s="7"/>
      <c r="GK698" s="2" t="s">
        <v>272</v>
      </c>
      <c r="GL698" s="2" t="s">
        <v>275</v>
      </c>
      <c r="GM698" s="2" t="s">
        <v>229</v>
      </c>
      <c r="GN698" s="2" t="s">
        <v>229</v>
      </c>
      <c r="GO698" s="2" t="s">
        <v>241</v>
      </c>
      <c r="GP698" s="2" t="s">
        <v>229</v>
      </c>
      <c r="GQ698" s="4"/>
      <c r="GR698" s="8"/>
      <c r="GS698" s="4"/>
      <c r="GT698" s="8"/>
      <c r="GU698" s="7"/>
      <c r="GV698" s="7"/>
      <c r="GW698" s="2" t="s">
        <v>281</v>
      </c>
      <c r="GX698" s="2" t="s">
        <v>275</v>
      </c>
      <c r="GY698" s="2" t="s">
        <v>229</v>
      </c>
      <c r="GZ698" s="2" t="s">
        <v>229</v>
      </c>
      <c r="HA698" s="2" t="s">
        <v>241</v>
      </c>
      <c r="HB698" s="2" t="s">
        <v>229</v>
      </c>
      <c r="HC698" s="4"/>
      <c r="HD698" s="8"/>
      <c r="HE698" s="4"/>
      <c r="HF698" s="8"/>
      <c r="HG698" s="7"/>
      <c r="HH698" s="7"/>
      <c r="HI698" s="2" t="s">
        <v>239</v>
      </c>
      <c r="HJ698" s="2" t="s">
        <v>275</v>
      </c>
      <c r="HK698" s="2" t="s">
        <v>1557</v>
      </c>
      <c r="HL698" s="2" t="s">
        <v>3634</v>
      </c>
      <c r="HM698" s="2" t="s">
        <v>241</v>
      </c>
      <c r="HN698" s="2" t="s">
        <v>229</v>
      </c>
      <c r="HO698" s="4"/>
      <c r="HP698" s="8"/>
      <c r="HQ698" s="4"/>
      <c r="HR698" s="8"/>
      <c r="HS698" s="7"/>
      <c r="HT698" s="7"/>
      <c r="HU698" s="2" t="s">
        <v>229</v>
      </c>
      <c r="HV698" s="2" t="s">
        <v>229</v>
      </c>
      <c r="HW698" s="2" t="s">
        <v>229</v>
      </c>
      <c r="HX698" s="2" t="s">
        <v>229</v>
      </c>
      <c r="HY698" s="2" t="s">
        <v>229</v>
      </c>
      <c r="HZ698" s="2" t="s">
        <v>229</v>
      </c>
      <c r="IA698" s="4"/>
      <c r="IB698" s="8"/>
      <c r="IC698" s="4"/>
      <c r="ID698" s="8"/>
      <c r="IE698" s="7"/>
      <c r="IF698" s="7"/>
      <c r="IG698" s="2" t="s">
        <v>272</v>
      </c>
      <c r="IH698" s="2" t="s">
        <v>275</v>
      </c>
      <c r="II698" s="2" t="s">
        <v>229</v>
      </c>
      <c r="IJ698" s="2" t="s">
        <v>229</v>
      </c>
      <c r="IK698" s="2" t="s">
        <v>241</v>
      </c>
      <c r="IL698" s="2" t="s">
        <v>229</v>
      </c>
      <c r="IM698" s="4"/>
      <c r="IN698" s="8"/>
      <c r="IO698" s="4"/>
      <c r="IP698" s="8"/>
      <c r="IQ698" s="7"/>
      <c r="IR698" s="7"/>
      <c r="IS698" s="2" t="s">
        <v>229</v>
      </c>
      <c r="IT698" s="2" t="s">
        <v>229</v>
      </c>
      <c r="IU698" s="2" t="s">
        <v>229</v>
      </c>
      <c r="IV698" s="2" t="s">
        <v>229</v>
      </c>
      <c r="IW698" s="2" t="s">
        <v>229</v>
      </c>
      <c r="IX698" s="2" t="s">
        <v>229</v>
      </c>
      <c r="IY698" s="4"/>
      <c r="IZ698" s="8"/>
      <c r="JA698" s="4"/>
      <c r="JB698" s="8"/>
      <c r="JC698" s="7"/>
      <c r="JD698" s="7"/>
      <c r="JE698" s="2" t="s">
        <v>229</v>
      </c>
      <c r="JF698" s="2" t="s">
        <v>229</v>
      </c>
      <c r="JG698" s="2" t="s">
        <v>229</v>
      </c>
      <c r="JH698" s="2" t="s">
        <v>229</v>
      </c>
      <c r="JI698" s="2" t="s">
        <v>229</v>
      </c>
      <c r="JJ698" s="2" t="s">
        <v>229</v>
      </c>
      <c r="JK698" s="4"/>
      <c r="JL698" s="8"/>
      <c r="JM698" s="4"/>
      <c r="JN698" s="8"/>
      <c r="JO698" s="7"/>
      <c r="JP698" s="7"/>
      <c r="JQ698" s="2" t="s">
        <v>229</v>
      </c>
      <c r="JR698" s="2" t="s">
        <v>229</v>
      </c>
      <c r="JS698" s="2" t="s">
        <v>229</v>
      </c>
      <c r="JT698" s="2" t="s">
        <v>229</v>
      </c>
      <c r="JU698" s="2" t="s">
        <v>229</v>
      </c>
      <c r="JV698" s="2" t="s">
        <v>229</v>
      </c>
      <c r="JW698" s="4"/>
      <c r="JX698" s="8"/>
      <c r="JY698" s="4"/>
      <c r="JZ698" s="8"/>
      <c r="KA698" s="7"/>
      <c r="KB698" s="7"/>
      <c r="KC698" s="2" t="s">
        <v>281</v>
      </c>
      <c r="KD698" s="2" t="s">
        <v>275</v>
      </c>
      <c r="KE698" s="2" t="s">
        <v>229</v>
      </c>
      <c r="KF698" s="2" t="s">
        <v>229</v>
      </c>
      <c r="KG698" s="2" t="s">
        <v>241</v>
      </c>
      <c r="KH698" s="2" t="s">
        <v>229</v>
      </c>
      <c r="KI698" s="4"/>
      <c r="KJ698" s="8"/>
      <c r="KK698" s="4"/>
      <c r="KL698" s="8"/>
      <c r="KM698" s="7"/>
      <c r="KN698" s="7"/>
      <c r="KO698" s="2" t="s">
        <v>229</v>
      </c>
      <c r="KP698" s="2" t="s">
        <v>229</v>
      </c>
      <c r="KQ698" s="2" t="s">
        <v>229</v>
      </c>
      <c r="KR698" s="2" t="s">
        <v>229</v>
      </c>
      <c r="KS698" s="2" t="s">
        <v>229</v>
      </c>
      <c r="KT698" s="2" t="s">
        <v>229</v>
      </c>
      <c r="KU698" s="4"/>
      <c r="KV698" s="8"/>
      <c r="KW698" s="4"/>
      <c r="KX698" s="8"/>
      <c r="KY698" s="7"/>
      <c r="KZ698" s="7"/>
      <c r="LA698" s="2" t="s">
        <v>239</v>
      </c>
      <c r="LB698" s="2" t="s">
        <v>275</v>
      </c>
      <c r="LC698" s="2" t="s">
        <v>1148</v>
      </c>
      <c r="LD698" s="2" t="s">
        <v>229</v>
      </c>
      <c r="LE698" s="2" t="s">
        <v>241</v>
      </c>
      <c r="LF698" s="2" t="s">
        <v>229</v>
      </c>
      <c r="LG698" s="4"/>
      <c r="LH698" s="8"/>
      <c r="LI698" s="4"/>
      <c r="LJ698" s="8"/>
      <c r="LK698" s="7"/>
      <c r="LL698" s="7"/>
      <c r="LM698" s="2" t="s">
        <v>229</v>
      </c>
      <c r="LN698" s="2" t="s">
        <v>229</v>
      </c>
      <c r="LO698" s="2" t="s">
        <v>229</v>
      </c>
      <c r="LP698" s="2" t="s">
        <v>229</v>
      </c>
      <c r="LQ698" s="2" t="s">
        <v>229</v>
      </c>
      <c r="LR698" s="2" t="s">
        <v>229</v>
      </c>
      <c r="LS698" s="4"/>
      <c r="LT698" s="8"/>
      <c r="LU698" s="4"/>
      <c r="LV698" s="8"/>
      <c r="LW698" s="7"/>
      <c r="LX698" s="7"/>
      <c r="LY698" s="2" t="s">
        <v>272</v>
      </c>
      <c r="LZ698" s="2" t="s">
        <v>226</v>
      </c>
      <c r="MA698" s="2" t="s">
        <v>229</v>
      </c>
      <c r="MB698" s="2" t="s">
        <v>229</v>
      </c>
      <c r="MC698" s="2" t="s">
        <v>241</v>
      </c>
      <c r="MD698" s="2" t="s">
        <v>229</v>
      </c>
      <c r="ME698" s="4"/>
      <c r="MF698" s="8"/>
      <c r="MG698" s="4"/>
      <c r="MH698" s="8"/>
      <c r="MI698" s="7"/>
      <c r="MJ698" s="7"/>
      <c r="MK698" s="2" t="s">
        <v>229</v>
      </c>
      <c r="ML698" s="2" t="s">
        <v>229</v>
      </c>
      <c r="MM698" s="2" t="s">
        <v>229</v>
      </c>
      <c r="MN698" s="2" t="s">
        <v>229</v>
      </c>
      <c r="MO698" s="2" t="s">
        <v>229</v>
      </c>
      <c r="MP698" s="2" t="s">
        <v>229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229</v>
      </c>
      <c r="MY698" s="2" t="s">
        <v>229</v>
      </c>
      <c r="MZ698" s="2" t="s">
        <v>229</v>
      </c>
      <c r="NA698" s="2" t="s">
        <v>229</v>
      </c>
      <c r="NB698" s="2" t="s">
        <v>229</v>
      </c>
      <c r="NC698" s="4"/>
      <c r="ND698" s="8"/>
      <c r="NE698" s="4"/>
      <c r="NF698" s="8"/>
      <c r="NG698" s="7"/>
      <c r="NH698" s="7"/>
      <c r="NI698" s="2" t="s">
        <v>239</v>
      </c>
      <c r="NJ698" s="2" t="s">
        <v>275</v>
      </c>
      <c r="NK698" s="2" t="s">
        <v>1165</v>
      </c>
      <c r="NL698" s="2" t="s">
        <v>3449</v>
      </c>
      <c r="NM698" s="2" t="s">
        <v>241</v>
      </c>
      <c r="NN698" s="2" t="s">
        <v>229</v>
      </c>
      <c r="NO698" s="4"/>
      <c r="NP698" s="8"/>
      <c r="NQ698" s="4"/>
      <c r="NR698" s="8"/>
      <c r="NS698" s="7"/>
      <c r="NT698" s="7"/>
      <c r="NU698" s="2" t="s">
        <v>272</v>
      </c>
      <c r="NV698" s="2" t="s">
        <v>275</v>
      </c>
      <c r="NW698" s="2" t="s">
        <v>229</v>
      </c>
      <c r="NX698" s="2" t="s">
        <v>229</v>
      </c>
      <c r="NY698" s="2" t="s">
        <v>241</v>
      </c>
      <c r="NZ698" s="2" t="s">
        <v>229</v>
      </c>
      <c r="OA698" s="4"/>
      <c r="OB698" s="8"/>
      <c r="OC698" s="4"/>
      <c r="OD698" s="8"/>
      <c r="OE698" s="7"/>
      <c r="OF698" s="7"/>
      <c r="OG698" s="2" t="s">
        <v>229</v>
      </c>
      <c r="OH698" s="2" t="s">
        <v>229</v>
      </c>
      <c r="OI698" s="2" t="s">
        <v>229</v>
      </c>
      <c r="OJ698" s="2" t="s">
        <v>229</v>
      </c>
      <c r="OK698" s="2" t="s">
        <v>229</v>
      </c>
      <c r="OL698" s="2" t="s">
        <v>229</v>
      </c>
      <c r="OM698" s="4"/>
      <c r="ON698" s="8"/>
      <c r="OO698" s="4"/>
      <c r="OP698" s="8"/>
      <c r="OQ698" s="7"/>
      <c r="OR698" s="7"/>
      <c r="OS698" s="2" t="s">
        <v>229</v>
      </c>
      <c r="OT698" s="2" t="s">
        <v>229</v>
      </c>
      <c r="OU698" s="2" t="s">
        <v>229</v>
      </c>
      <c r="OV698" s="2" t="s">
        <v>229</v>
      </c>
      <c r="OW698" s="2" t="s">
        <v>229</v>
      </c>
      <c r="OX698" s="2" t="s">
        <v>229</v>
      </c>
      <c r="OY698" s="4"/>
      <c r="OZ698" s="8"/>
      <c r="PA698" s="4"/>
      <c r="PB698" s="8"/>
      <c r="PC698" s="7"/>
      <c r="PD698" s="7"/>
      <c r="PE698" s="2" t="s">
        <v>229</v>
      </c>
      <c r="PF698" s="2" t="s">
        <v>229</v>
      </c>
      <c r="PG698" s="2" t="s">
        <v>229</v>
      </c>
      <c r="PH698" s="2" t="s">
        <v>229</v>
      </c>
      <c r="PI698" s="2" t="s">
        <v>229</v>
      </c>
      <c r="PJ698" s="2" t="s">
        <v>229</v>
      </c>
      <c r="PK698" s="4"/>
      <c r="PL698" s="8"/>
      <c r="PM698" s="4"/>
      <c r="PN698" s="8"/>
      <c r="PO698" s="7"/>
      <c r="PP698" s="7"/>
      <c r="PQ698" s="2" t="s">
        <v>229</v>
      </c>
      <c r="PR698" s="2" t="s">
        <v>229</v>
      </c>
      <c r="PS698" s="2" t="s">
        <v>229</v>
      </c>
      <c r="PT698" s="2" t="s">
        <v>229</v>
      </c>
      <c r="PU698" s="2" t="s">
        <v>229</v>
      </c>
      <c r="PV698" s="2" t="s">
        <v>229</v>
      </c>
      <c r="PW698" s="4"/>
      <c r="PX698" s="8"/>
      <c r="PY698" s="4"/>
      <c r="PZ698" s="8"/>
      <c r="QA698" s="7"/>
      <c r="QB698" s="7"/>
      <c r="QC698" s="2" t="s">
        <v>229</v>
      </c>
      <c r="QD698" s="2" t="s">
        <v>229</v>
      </c>
      <c r="QE698" s="2" t="s">
        <v>229</v>
      </c>
      <c r="QF698" s="2" t="s">
        <v>229</v>
      </c>
      <c r="QG698" s="2" t="s">
        <v>229</v>
      </c>
      <c r="QH698" s="2" t="s">
        <v>229</v>
      </c>
      <c r="QI698" s="4"/>
      <c r="QJ698" s="8"/>
      <c r="QK698" s="4"/>
      <c r="QL698" s="8"/>
      <c r="QM698" s="7"/>
      <c r="QN698" s="7"/>
      <c r="QO698" s="2" t="s">
        <v>229</v>
      </c>
      <c r="QP698" s="2" t="s">
        <v>229</v>
      </c>
      <c r="QQ698" s="2" t="s">
        <v>229</v>
      </c>
      <c r="QR698" s="2" t="s">
        <v>229</v>
      </c>
      <c r="QS698" s="2" t="s">
        <v>229</v>
      </c>
      <c r="QT698" s="2" t="s">
        <v>229</v>
      </c>
      <c r="QU698" s="4"/>
      <c r="QV698" s="8"/>
      <c r="QW698" s="4"/>
      <c r="QX698" s="8"/>
      <c r="QY698" s="7"/>
      <c r="QZ698" s="7"/>
      <c r="RA698" s="2" t="s">
        <v>272</v>
      </c>
      <c r="RB698" s="2" t="s">
        <v>275</v>
      </c>
      <c r="RC698" s="2" t="s">
        <v>229</v>
      </c>
      <c r="RD698" s="2" t="s">
        <v>229</v>
      </c>
      <c r="RE698" s="2" t="s">
        <v>241</v>
      </c>
      <c r="RF698" s="2" t="s">
        <v>229</v>
      </c>
      <c r="RG698" s="4"/>
      <c r="RH698" s="8"/>
      <c r="RI698" s="4"/>
      <c r="RJ698" s="8"/>
      <c r="RK698" s="7"/>
      <c r="RL698" s="7"/>
      <c r="RM698" s="2" t="s">
        <v>229</v>
      </c>
      <c r="RN698" s="2" t="s">
        <v>229</v>
      </c>
      <c r="RO698" s="2" t="s">
        <v>229</v>
      </c>
      <c r="RP698" s="2" t="s">
        <v>229</v>
      </c>
      <c r="RQ698" s="2" t="s">
        <v>229</v>
      </c>
      <c r="RR698" s="2" t="s">
        <v>229</v>
      </c>
      <c r="RS698" s="4"/>
      <c r="RT698" s="8"/>
      <c r="RU698" s="4"/>
      <c r="RV698" s="8"/>
      <c r="RW698" s="7"/>
      <c r="RX698" s="7"/>
      <c r="RY698" s="2" t="s">
        <v>267</v>
      </c>
      <c r="RZ698" s="2" t="s">
        <v>275</v>
      </c>
      <c r="SA698" s="2" t="s">
        <v>229</v>
      </c>
      <c r="SB698" s="2" t="s">
        <v>229</v>
      </c>
      <c r="SC698" s="2" t="s">
        <v>241</v>
      </c>
      <c r="SD698" s="2" t="s">
        <v>229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</row>
    <row r="699">
      <c r="A699" s="2" t="s">
        <v>4649</v>
      </c>
      <c r="B699" s="2" t="s">
        <v>216</v>
      </c>
      <c r="C699" s="2" t="s">
        <v>4252</v>
      </c>
      <c r="D699" s="2" t="s">
        <v>3600</v>
      </c>
      <c r="E699" s="2" t="s">
        <v>3827</v>
      </c>
      <c r="F699" s="2" t="s">
        <v>4492</v>
      </c>
      <c r="G699" s="2" t="s">
        <v>4493</v>
      </c>
      <c r="H699" s="2" t="s">
        <v>4494</v>
      </c>
      <c r="I699" s="2" t="s">
        <v>4650</v>
      </c>
      <c r="J699" s="2" t="s">
        <v>3829</v>
      </c>
      <c r="K699" s="2" t="s">
        <v>481</v>
      </c>
      <c r="L699" s="3">
        <v>43.2</v>
      </c>
      <c r="M699" s="3">
        <v>45.36</v>
      </c>
      <c r="N699" s="3">
        <v>89.99</v>
      </c>
      <c r="O699" s="2" t="s">
        <v>226</v>
      </c>
      <c r="P699" s="2" t="s">
        <v>964</v>
      </c>
      <c r="Q699" s="2" t="s">
        <v>228</v>
      </c>
      <c r="R699" s="2" t="s">
        <v>229</v>
      </c>
      <c r="S699" s="2" t="s">
        <v>4651</v>
      </c>
      <c r="T699" s="2" t="s">
        <v>684</v>
      </c>
      <c r="U699" s="2" t="s">
        <v>3014</v>
      </c>
      <c r="V699" s="2" t="s">
        <v>2307</v>
      </c>
      <c r="W699" s="2" t="s">
        <v>686</v>
      </c>
      <c r="X699" s="2" t="s">
        <v>1009</v>
      </c>
      <c r="Y699" s="2" t="s">
        <v>2038</v>
      </c>
      <c r="Z699" s="4">
        <v>137</v>
      </c>
      <c r="AA699" s="4">
        <f>=ROUNDDOWN(15.2222222222222,0)</f>
      </c>
      <c r="AB699" s="5">
        <v>9</v>
      </c>
      <c r="AC699" s="2" t="s">
        <v>229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6</v>
      </c>
      <c r="AQ699" s="8">
        <v>274.36</v>
      </c>
      <c r="AR699" s="4">
        <v>22</v>
      </c>
      <c r="AS699" s="8">
        <v>1005.37</v>
      </c>
      <c r="AT699" s="7">
        <v>-0.7273</v>
      </c>
      <c r="AU699" s="7">
        <v>-0.7271</v>
      </c>
      <c r="AV699" s="4">
        <v>6</v>
      </c>
      <c r="AW699" s="8">
        <v>274.36</v>
      </c>
      <c r="AX699" s="4">
        <v>22</v>
      </c>
      <c r="AY699" s="8">
        <v>1005.37</v>
      </c>
      <c r="AZ699" s="7">
        <v>-0.7273</v>
      </c>
      <c r="BA699" s="7">
        <v>-0.7271</v>
      </c>
      <c r="BB699" s="7">
        <v>1</v>
      </c>
      <c r="BC699" s="4">
        <v>6</v>
      </c>
      <c r="BD699" s="8">
        <v>274.36</v>
      </c>
      <c r="BE699" s="4">
        <v>22</v>
      </c>
      <c r="BF699" s="8">
        <v>1005.37</v>
      </c>
      <c r="BG699" s="7">
        <v>-0.7273</v>
      </c>
      <c r="BH699" s="7">
        <v>-0.7271</v>
      </c>
      <c r="BI699" s="7">
        <v>1</v>
      </c>
      <c r="BJ699" s="4">
        <v>6</v>
      </c>
      <c r="BK699" s="8">
        <v>274.36</v>
      </c>
      <c r="BL699" s="2" t="s">
        <v>4652</v>
      </c>
      <c r="BM699" s="7">
        <v>1</v>
      </c>
      <c r="BN699" s="7">
        <v>1</v>
      </c>
      <c r="BO699" s="4">
        <v>4</v>
      </c>
      <c r="BP699" s="8">
        <v>181.64</v>
      </c>
      <c r="BQ699" s="4">
        <v>10</v>
      </c>
      <c r="BR699" s="8">
        <v>454.1</v>
      </c>
      <c r="BS699" s="7">
        <v>-0.6</v>
      </c>
      <c r="BT699" s="7">
        <v>-0.6</v>
      </c>
      <c r="BU699" s="2" t="s">
        <v>239</v>
      </c>
      <c r="BV699" s="2" t="s">
        <v>226</v>
      </c>
      <c r="BW699" s="2" t="s">
        <v>229</v>
      </c>
      <c r="BX699" s="2" t="s">
        <v>3029</v>
      </c>
      <c r="BY699" s="2" t="s">
        <v>241</v>
      </c>
      <c r="BZ699" s="2" t="s">
        <v>229</v>
      </c>
      <c r="CA699" s="4"/>
      <c r="CB699" s="8"/>
      <c r="CC699" s="4">
        <v>2</v>
      </c>
      <c r="CD699" s="8">
        <v>92.72</v>
      </c>
      <c r="CE699" s="7">
        <v>-1</v>
      </c>
      <c r="CF699" s="7">
        <v>-1</v>
      </c>
      <c r="CG699" s="2" t="s">
        <v>239</v>
      </c>
      <c r="CH699" s="2" t="s">
        <v>226</v>
      </c>
      <c r="CI699" s="2" t="s">
        <v>780</v>
      </c>
      <c r="CJ699" s="2" t="s">
        <v>3281</v>
      </c>
      <c r="CK699" s="2" t="s">
        <v>241</v>
      </c>
      <c r="CL699" s="2" t="s">
        <v>229</v>
      </c>
      <c r="CM699" s="4">
        <v>2</v>
      </c>
      <c r="CN699" s="8">
        <v>92.72</v>
      </c>
      <c r="CO699" s="4">
        <v>5</v>
      </c>
      <c r="CP699" s="8">
        <v>231.8</v>
      </c>
      <c r="CQ699" s="7">
        <v>-0.6</v>
      </c>
      <c r="CR699" s="7">
        <v>-0.6</v>
      </c>
      <c r="CS699" s="2" t="s">
        <v>239</v>
      </c>
      <c r="CT699" s="2" t="s">
        <v>226</v>
      </c>
      <c r="CU699" s="2" t="s">
        <v>2420</v>
      </c>
      <c r="CV699" s="2" t="s">
        <v>1749</v>
      </c>
      <c r="CW699" s="2" t="s">
        <v>241</v>
      </c>
      <c r="CX699" s="2" t="s">
        <v>229</v>
      </c>
      <c r="CY699" s="4"/>
      <c r="CZ699" s="8"/>
      <c r="DA699" s="4"/>
      <c r="DB699" s="8"/>
      <c r="DC699" s="7"/>
      <c r="DD699" s="7"/>
      <c r="DE699" s="2" t="s">
        <v>239</v>
      </c>
      <c r="DF699" s="2" t="s">
        <v>226</v>
      </c>
      <c r="DG699" s="2" t="s">
        <v>2416</v>
      </c>
      <c r="DH699" s="2" t="s">
        <v>2095</v>
      </c>
      <c r="DI699" s="2" t="s">
        <v>263</v>
      </c>
      <c r="DJ699" s="2" t="s">
        <v>229</v>
      </c>
      <c r="DK699" s="4"/>
      <c r="DL699" s="8"/>
      <c r="DM699" s="4">
        <v>5</v>
      </c>
      <c r="DN699" s="8">
        <v>226.75</v>
      </c>
      <c r="DO699" s="7">
        <v>-1</v>
      </c>
      <c r="DP699" s="7">
        <v>-1</v>
      </c>
      <c r="DQ699" s="2" t="s">
        <v>239</v>
      </c>
      <c r="DR699" s="2" t="s">
        <v>226</v>
      </c>
      <c r="DS699" s="2" t="s">
        <v>871</v>
      </c>
      <c r="DT699" s="2" t="s">
        <v>3843</v>
      </c>
      <c r="DU699" s="2" t="s">
        <v>241</v>
      </c>
      <c r="DV699" s="2" t="s">
        <v>229</v>
      </c>
      <c r="DW699" s="4"/>
      <c r="DX699" s="8"/>
      <c r="DY699" s="4"/>
      <c r="DZ699" s="8"/>
      <c r="EA699" s="7"/>
      <c r="EB699" s="7"/>
      <c r="EC699" s="2" t="s">
        <v>239</v>
      </c>
      <c r="ED699" s="2" t="s">
        <v>226</v>
      </c>
      <c r="EE699" s="2" t="s">
        <v>1347</v>
      </c>
      <c r="EF699" s="2" t="s">
        <v>1949</v>
      </c>
      <c r="EG699" s="2" t="s">
        <v>241</v>
      </c>
      <c r="EH699" s="2" t="s">
        <v>229</v>
      </c>
      <c r="EI699" s="4"/>
      <c r="EJ699" s="8"/>
      <c r="EK699" s="4"/>
      <c r="EL699" s="8"/>
      <c r="EM699" s="7"/>
      <c r="EN699" s="7"/>
      <c r="EO699" s="2" t="s">
        <v>239</v>
      </c>
      <c r="EP699" s="2" t="s">
        <v>275</v>
      </c>
      <c r="EQ699" s="2" t="s">
        <v>2037</v>
      </c>
      <c r="ER699" s="2" t="s">
        <v>2095</v>
      </c>
      <c r="ES699" s="2" t="s">
        <v>241</v>
      </c>
      <c r="ET699" s="2" t="s">
        <v>229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226</v>
      </c>
      <c r="FC699" s="2" t="s">
        <v>1395</v>
      </c>
      <c r="FD699" s="2" t="s">
        <v>707</v>
      </c>
      <c r="FE699" s="2" t="s">
        <v>241</v>
      </c>
      <c r="FF699" s="2" t="s">
        <v>229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226</v>
      </c>
      <c r="FO699" s="2" t="s">
        <v>1790</v>
      </c>
      <c r="FP699" s="2" t="s">
        <v>1347</v>
      </c>
      <c r="FQ699" s="2" t="s">
        <v>241</v>
      </c>
      <c r="FR699" s="2" t="s">
        <v>229</v>
      </c>
      <c r="FS699" s="4"/>
      <c r="FT699" s="8"/>
      <c r="FU699" s="4"/>
      <c r="FV699" s="8"/>
      <c r="FW699" s="7"/>
      <c r="FX699" s="7"/>
      <c r="FY699" s="2" t="s">
        <v>239</v>
      </c>
      <c r="FZ699" s="2" t="s">
        <v>226</v>
      </c>
      <c r="GA699" s="2" t="s">
        <v>327</v>
      </c>
      <c r="GB699" s="2" t="s">
        <v>229</v>
      </c>
      <c r="GC699" s="2" t="s">
        <v>241</v>
      </c>
      <c r="GD699" s="2" t="s">
        <v>229</v>
      </c>
      <c r="GE699" s="4"/>
      <c r="GF699" s="8"/>
      <c r="GG699" s="4"/>
      <c r="GH699" s="8"/>
      <c r="GI699" s="7"/>
      <c r="GJ699" s="7"/>
      <c r="GK699" s="2" t="s">
        <v>272</v>
      </c>
      <c r="GL699" s="2" t="s">
        <v>226</v>
      </c>
      <c r="GM699" s="2" t="s">
        <v>229</v>
      </c>
      <c r="GN699" s="2" t="s">
        <v>229</v>
      </c>
      <c r="GO699" s="2" t="s">
        <v>241</v>
      </c>
      <c r="GP699" s="2" t="s">
        <v>229</v>
      </c>
      <c r="GQ699" s="4"/>
      <c r="GR699" s="8"/>
      <c r="GS699" s="4"/>
      <c r="GT699" s="8"/>
      <c r="GU699" s="7"/>
      <c r="GV699" s="7"/>
      <c r="GW699" s="2" t="s">
        <v>239</v>
      </c>
      <c r="GX699" s="2" t="s">
        <v>226</v>
      </c>
      <c r="GY699" s="2" t="s">
        <v>743</v>
      </c>
      <c r="GZ699" s="2" t="s">
        <v>928</v>
      </c>
      <c r="HA699" s="2" t="s">
        <v>241</v>
      </c>
      <c r="HB699" s="2" t="s">
        <v>229</v>
      </c>
      <c r="HC699" s="4"/>
      <c r="HD699" s="8"/>
      <c r="HE699" s="4"/>
      <c r="HF699" s="8"/>
      <c r="HG699" s="7"/>
      <c r="HH699" s="7"/>
      <c r="HI699" s="2" t="s">
        <v>239</v>
      </c>
      <c r="HJ699" s="2" t="s">
        <v>260</v>
      </c>
      <c r="HK699" s="2" t="s">
        <v>546</v>
      </c>
      <c r="HL699" s="2" t="s">
        <v>3418</v>
      </c>
      <c r="HM699" s="2" t="s">
        <v>241</v>
      </c>
      <c r="HN699" s="2" t="s">
        <v>229</v>
      </c>
      <c r="HO699" s="4"/>
      <c r="HP699" s="8"/>
      <c r="HQ699" s="4"/>
      <c r="HR699" s="8"/>
      <c r="HS699" s="7"/>
      <c r="HT699" s="7"/>
      <c r="HU699" s="2" t="s">
        <v>239</v>
      </c>
      <c r="HV699" s="2" t="s">
        <v>275</v>
      </c>
      <c r="HW699" s="2" t="s">
        <v>743</v>
      </c>
      <c r="HX699" s="2" t="s">
        <v>1221</v>
      </c>
      <c r="HY699" s="2" t="s">
        <v>241</v>
      </c>
      <c r="HZ699" s="2" t="s">
        <v>229</v>
      </c>
      <c r="IA699" s="4"/>
      <c r="IB699" s="8"/>
      <c r="IC699" s="4"/>
      <c r="ID699" s="8"/>
      <c r="IE699" s="7"/>
      <c r="IF699" s="7"/>
      <c r="IG699" s="2" t="s">
        <v>266</v>
      </c>
      <c r="IH699" s="2" t="s">
        <v>226</v>
      </c>
      <c r="II699" s="2" t="s">
        <v>229</v>
      </c>
      <c r="IJ699" s="2" t="s">
        <v>229</v>
      </c>
      <c r="IK699" s="2" t="s">
        <v>241</v>
      </c>
      <c r="IL699" s="2" t="s">
        <v>229</v>
      </c>
      <c r="IM699" s="4"/>
      <c r="IN699" s="8"/>
      <c r="IO699" s="4"/>
      <c r="IP699" s="8"/>
      <c r="IQ699" s="7"/>
      <c r="IR699" s="7"/>
      <c r="IS699" s="2" t="s">
        <v>272</v>
      </c>
      <c r="IT699" s="2" t="s">
        <v>226</v>
      </c>
      <c r="IU699" s="2" t="s">
        <v>229</v>
      </c>
      <c r="IV699" s="2" t="s">
        <v>229</v>
      </c>
      <c r="IW699" s="2" t="s">
        <v>241</v>
      </c>
      <c r="IX699" s="2" t="s">
        <v>229</v>
      </c>
      <c r="IY699" s="4"/>
      <c r="IZ699" s="8"/>
      <c r="JA699" s="4"/>
      <c r="JB699" s="8"/>
      <c r="JC699" s="7"/>
      <c r="JD699" s="7"/>
      <c r="JE699" s="2" t="s">
        <v>239</v>
      </c>
      <c r="JF699" s="2" t="s">
        <v>226</v>
      </c>
      <c r="JG699" s="2" t="s">
        <v>268</v>
      </c>
      <c r="JH699" s="2" t="s">
        <v>2483</v>
      </c>
      <c r="JI699" s="2" t="s">
        <v>241</v>
      </c>
      <c r="JJ699" s="2" t="s">
        <v>229</v>
      </c>
      <c r="JK699" s="4"/>
      <c r="JL699" s="8"/>
      <c r="JM699" s="4"/>
      <c r="JN699" s="8"/>
      <c r="JO699" s="7"/>
      <c r="JP699" s="7"/>
      <c r="JQ699" s="2" t="s">
        <v>229</v>
      </c>
      <c r="JR699" s="2" t="s">
        <v>229</v>
      </c>
      <c r="JS699" s="2" t="s">
        <v>229</v>
      </c>
      <c r="JT699" s="2" t="s">
        <v>229</v>
      </c>
      <c r="JU699" s="2" t="s">
        <v>229</v>
      </c>
      <c r="JV699" s="2" t="s">
        <v>229</v>
      </c>
      <c r="JW699" s="4"/>
      <c r="JX699" s="8"/>
      <c r="JY699" s="4"/>
      <c r="JZ699" s="8"/>
      <c r="KA699" s="7"/>
      <c r="KB699" s="7"/>
      <c r="KC699" s="2" t="s">
        <v>272</v>
      </c>
      <c r="KD699" s="2" t="s">
        <v>226</v>
      </c>
      <c r="KE699" s="2" t="s">
        <v>229</v>
      </c>
      <c r="KF699" s="2" t="s">
        <v>229</v>
      </c>
      <c r="KG699" s="2" t="s">
        <v>241</v>
      </c>
      <c r="KH699" s="2" t="s">
        <v>229</v>
      </c>
      <c r="KI699" s="4"/>
      <c r="KJ699" s="8"/>
      <c r="KK699" s="4"/>
      <c r="KL699" s="8"/>
      <c r="KM699" s="7"/>
      <c r="KN699" s="7"/>
      <c r="KO699" s="2" t="s">
        <v>272</v>
      </c>
      <c r="KP699" s="2" t="s">
        <v>226</v>
      </c>
      <c r="KQ699" s="2" t="s">
        <v>229</v>
      </c>
      <c r="KR699" s="2" t="s">
        <v>229</v>
      </c>
      <c r="KS699" s="2" t="s">
        <v>241</v>
      </c>
      <c r="KT699" s="2" t="s">
        <v>229</v>
      </c>
      <c r="KU699" s="4"/>
      <c r="KV699" s="8"/>
      <c r="KW699" s="4"/>
      <c r="KX699" s="8"/>
      <c r="KY699" s="7"/>
      <c r="KZ699" s="7"/>
      <c r="LA699" s="2" t="s">
        <v>239</v>
      </c>
      <c r="LB699" s="2" t="s">
        <v>226</v>
      </c>
      <c r="LC699" s="2" t="s">
        <v>273</v>
      </c>
      <c r="LD699" s="2" t="s">
        <v>458</v>
      </c>
      <c r="LE699" s="2" t="s">
        <v>241</v>
      </c>
      <c r="LF699" s="2" t="s">
        <v>229</v>
      </c>
      <c r="LG699" s="4"/>
      <c r="LH699" s="8"/>
      <c r="LI699" s="4"/>
      <c r="LJ699" s="8"/>
      <c r="LK699" s="7"/>
      <c r="LL699" s="7"/>
      <c r="LM699" s="2" t="s">
        <v>229</v>
      </c>
      <c r="LN699" s="2" t="s">
        <v>229</v>
      </c>
      <c r="LO699" s="2" t="s">
        <v>229</v>
      </c>
      <c r="LP699" s="2" t="s">
        <v>229</v>
      </c>
      <c r="LQ699" s="2" t="s">
        <v>229</v>
      </c>
      <c r="LR699" s="2" t="s">
        <v>229</v>
      </c>
      <c r="LS699" s="4"/>
      <c r="LT699" s="8"/>
      <c r="LU699" s="4"/>
      <c r="LV699" s="8"/>
      <c r="LW699" s="7"/>
      <c r="LX699" s="7"/>
      <c r="LY699" s="2" t="s">
        <v>239</v>
      </c>
      <c r="LZ699" s="2" t="s">
        <v>275</v>
      </c>
      <c r="MA699" s="2" t="s">
        <v>4653</v>
      </c>
      <c r="MB699" s="2" t="s">
        <v>758</v>
      </c>
      <c r="MC699" s="2" t="s">
        <v>241</v>
      </c>
      <c r="MD699" s="2" t="s">
        <v>229</v>
      </c>
      <c r="ME699" s="4"/>
      <c r="MF699" s="8"/>
      <c r="MG699" s="4"/>
      <c r="MH699" s="8"/>
      <c r="MI699" s="7"/>
      <c r="MJ699" s="7"/>
      <c r="MK699" s="2" t="s">
        <v>266</v>
      </c>
      <c r="ML699" s="2" t="s">
        <v>226</v>
      </c>
      <c r="MM699" s="2" t="s">
        <v>229</v>
      </c>
      <c r="MN699" s="2" t="s">
        <v>229</v>
      </c>
      <c r="MO699" s="2" t="s">
        <v>241</v>
      </c>
      <c r="MP699" s="2" t="s">
        <v>229</v>
      </c>
      <c r="MQ699" s="4"/>
      <c r="MR699" s="8"/>
      <c r="MS699" s="4"/>
      <c r="MT699" s="8"/>
      <c r="MU699" s="7"/>
      <c r="MV699" s="7"/>
      <c r="MW699" s="2" t="s">
        <v>239</v>
      </c>
      <c r="MX699" s="2" t="s">
        <v>226</v>
      </c>
      <c r="MY699" s="2" t="s">
        <v>308</v>
      </c>
      <c r="MZ699" s="2" t="s">
        <v>229</v>
      </c>
      <c r="NA699" s="2" t="s">
        <v>241</v>
      </c>
      <c r="NB699" s="2" t="s">
        <v>229</v>
      </c>
      <c r="NC699" s="4"/>
      <c r="ND699" s="8"/>
      <c r="NE699" s="4"/>
      <c r="NF699" s="8"/>
      <c r="NG699" s="7"/>
      <c r="NH699" s="7"/>
      <c r="NI699" s="2" t="s">
        <v>239</v>
      </c>
      <c r="NJ699" s="2" t="s">
        <v>260</v>
      </c>
      <c r="NK699" s="2" t="s">
        <v>1780</v>
      </c>
      <c r="NL699" s="2" t="s">
        <v>3024</v>
      </c>
      <c r="NM699" s="2" t="s">
        <v>241</v>
      </c>
      <c r="NN699" s="2" t="s">
        <v>229</v>
      </c>
      <c r="NO699" s="4"/>
      <c r="NP699" s="8"/>
      <c r="NQ699" s="4"/>
      <c r="NR699" s="8"/>
      <c r="NS699" s="7"/>
      <c r="NT699" s="7"/>
      <c r="NU699" s="2" t="s">
        <v>272</v>
      </c>
      <c r="NV699" s="2" t="s">
        <v>226</v>
      </c>
      <c r="NW699" s="2" t="s">
        <v>229</v>
      </c>
      <c r="NX699" s="2" t="s">
        <v>229</v>
      </c>
      <c r="NY699" s="2" t="s">
        <v>241</v>
      </c>
      <c r="NZ699" s="2" t="s">
        <v>229</v>
      </c>
      <c r="OA699" s="4"/>
      <c r="OB699" s="8"/>
      <c r="OC699" s="4"/>
      <c r="OD699" s="8"/>
      <c r="OE699" s="7"/>
      <c r="OF699" s="7"/>
      <c r="OG699" s="2" t="s">
        <v>266</v>
      </c>
      <c r="OH699" s="2" t="s">
        <v>226</v>
      </c>
      <c r="OI699" s="2" t="s">
        <v>229</v>
      </c>
      <c r="OJ699" s="2" t="s">
        <v>229</v>
      </c>
      <c r="OK699" s="2" t="s">
        <v>241</v>
      </c>
      <c r="OL699" s="2" t="s">
        <v>229</v>
      </c>
      <c r="OM699" s="4"/>
      <c r="ON699" s="8"/>
      <c r="OO699" s="4"/>
      <c r="OP699" s="8"/>
      <c r="OQ699" s="7"/>
      <c r="OR699" s="7"/>
      <c r="OS699" s="2" t="s">
        <v>229</v>
      </c>
      <c r="OT699" s="2" t="s">
        <v>229</v>
      </c>
      <c r="OU699" s="2" t="s">
        <v>229</v>
      </c>
      <c r="OV699" s="2" t="s">
        <v>229</v>
      </c>
      <c r="OW699" s="2" t="s">
        <v>229</v>
      </c>
      <c r="OX699" s="2" t="s">
        <v>229</v>
      </c>
      <c r="OY699" s="4"/>
      <c r="OZ699" s="8"/>
      <c r="PA699" s="4"/>
      <c r="PB699" s="8"/>
      <c r="PC699" s="7"/>
      <c r="PD699" s="7"/>
      <c r="PE699" s="2" t="s">
        <v>229</v>
      </c>
      <c r="PF699" s="2" t="s">
        <v>229</v>
      </c>
      <c r="PG699" s="2" t="s">
        <v>229</v>
      </c>
      <c r="PH699" s="2" t="s">
        <v>229</v>
      </c>
      <c r="PI699" s="2" t="s">
        <v>229</v>
      </c>
      <c r="PJ699" s="2" t="s">
        <v>229</v>
      </c>
      <c r="PK699" s="4"/>
      <c r="PL699" s="8"/>
      <c r="PM699" s="4"/>
      <c r="PN699" s="8"/>
      <c r="PO699" s="7"/>
      <c r="PP699" s="7"/>
      <c r="PQ699" s="2" t="s">
        <v>266</v>
      </c>
      <c r="PR699" s="2" t="s">
        <v>275</v>
      </c>
      <c r="PS699" s="2" t="s">
        <v>229</v>
      </c>
      <c r="PT699" s="2" t="s">
        <v>229</v>
      </c>
      <c r="PU699" s="2" t="s">
        <v>241</v>
      </c>
      <c r="PV699" s="2" t="s">
        <v>229</v>
      </c>
      <c r="PW699" s="4"/>
      <c r="PX699" s="8"/>
      <c r="PY699" s="4"/>
      <c r="PZ699" s="8"/>
      <c r="QA699" s="7"/>
      <c r="QB699" s="7"/>
      <c r="QC699" s="2" t="s">
        <v>281</v>
      </c>
      <c r="QD699" s="2" t="s">
        <v>226</v>
      </c>
      <c r="QE699" s="2" t="s">
        <v>229</v>
      </c>
      <c r="QF699" s="2" t="s">
        <v>229</v>
      </c>
      <c r="QG699" s="2" t="s">
        <v>241</v>
      </c>
      <c r="QH699" s="2" t="s">
        <v>229</v>
      </c>
      <c r="QI699" s="4"/>
      <c r="QJ699" s="8"/>
      <c r="QK699" s="4"/>
      <c r="QL699" s="8"/>
      <c r="QM699" s="7"/>
      <c r="QN699" s="7"/>
      <c r="QO699" s="2" t="s">
        <v>229</v>
      </c>
      <c r="QP699" s="2" t="s">
        <v>229</v>
      </c>
      <c r="QQ699" s="2" t="s">
        <v>229</v>
      </c>
      <c r="QR699" s="2" t="s">
        <v>229</v>
      </c>
      <c r="QS699" s="2" t="s">
        <v>229</v>
      </c>
      <c r="QT699" s="2" t="s">
        <v>229</v>
      </c>
      <c r="QU699" s="4"/>
      <c r="QV699" s="8"/>
      <c r="QW699" s="4"/>
      <c r="QX699" s="8"/>
      <c r="QY699" s="7"/>
      <c r="QZ699" s="7"/>
      <c r="RA699" s="2" t="s">
        <v>239</v>
      </c>
      <c r="RB699" s="2" t="s">
        <v>275</v>
      </c>
      <c r="RC699" s="2" t="s">
        <v>3488</v>
      </c>
      <c r="RD699" s="2" t="s">
        <v>1503</v>
      </c>
      <c r="RE699" s="2" t="s">
        <v>241</v>
      </c>
      <c r="RF699" s="2" t="s">
        <v>229</v>
      </c>
      <c r="RG699" s="4"/>
      <c r="RH699" s="8"/>
      <c r="RI699" s="4"/>
      <c r="RJ699" s="8"/>
      <c r="RK699" s="7"/>
      <c r="RL699" s="7"/>
      <c r="RM699" s="2" t="s">
        <v>229</v>
      </c>
      <c r="RN699" s="2" t="s">
        <v>229</v>
      </c>
      <c r="RO699" s="2" t="s">
        <v>229</v>
      </c>
      <c r="RP699" s="2" t="s">
        <v>229</v>
      </c>
      <c r="RQ699" s="2" t="s">
        <v>229</v>
      </c>
      <c r="RR699" s="2" t="s">
        <v>229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275</v>
      </c>
      <c r="SA699" s="2" t="s">
        <v>282</v>
      </c>
      <c r="SB699" s="2" t="s">
        <v>563</v>
      </c>
      <c r="SC699" s="2" t="s">
        <v>241</v>
      </c>
      <c r="SD699" s="2" t="s">
        <v>229</v>
      </c>
      <c r="SE699" s="4">
        <v>137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</row>
    <row r="700">
      <c r="A700" s="2" t="s">
        <v>4654</v>
      </c>
      <c r="B700" s="2" t="s">
        <v>216</v>
      </c>
      <c r="C700" s="2" t="s">
        <v>4252</v>
      </c>
      <c r="D700" s="2" t="s">
        <v>3600</v>
      </c>
      <c r="E700" s="2" t="s">
        <v>4655</v>
      </c>
      <c r="F700" s="2" t="s">
        <v>4656</v>
      </c>
      <c r="G700" s="2" t="s">
        <v>4657</v>
      </c>
      <c r="H700" s="2" t="s">
        <v>4658</v>
      </c>
      <c r="I700" s="2" t="s">
        <v>3669</v>
      </c>
      <c r="J700" s="2" t="s">
        <v>285</v>
      </c>
      <c r="K700" s="2" t="s">
        <v>617</v>
      </c>
      <c r="L700" s="3">
        <v>35</v>
      </c>
      <c r="M700" s="3"/>
      <c r="N700" s="3">
        <v>59.99</v>
      </c>
      <c r="O700" s="2" t="s">
        <v>2130</v>
      </c>
      <c r="P700" s="2" t="s">
        <v>964</v>
      </c>
      <c r="Q700" s="2" t="s">
        <v>228</v>
      </c>
      <c r="R700" s="2" t="s">
        <v>229</v>
      </c>
      <c r="S700" s="2" t="s">
        <v>229</v>
      </c>
      <c r="T700" s="2" t="s">
        <v>229</v>
      </c>
      <c r="U700" s="2" t="s">
        <v>286</v>
      </c>
      <c r="V700" s="2" t="s">
        <v>1524</v>
      </c>
      <c r="W700" s="2" t="s">
        <v>229</v>
      </c>
      <c r="X700" s="2" t="s">
        <v>229</v>
      </c>
      <c r="Y700" s="2" t="s">
        <v>698</v>
      </c>
      <c r="Z700" s="4"/>
      <c r="AA700" s="4">
        <f>=ROUNDDOWN({0},0)</f>
      </c>
      <c r="AB700" s="5"/>
      <c r="AC700" s="2" t="s">
        <v>229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229</v>
      </c>
      <c r="BM700" s="7"/>
      <c r="BN700" s="7"/>
      <c r="BO700" s="4"/>
      <c r="BP700" s="8"/>
      <c r="BQ700" s="4"/>
      <c r="BR700" s="8"/>
      <c r="BS700" s="7"/>
      <c r="BT700" s="7"/>
      <c r="BU700" s="2" t="s">
        <v>272</v>
      </c>
      <c r="BV700" s="2" t="s">
        <v>275</v>
      </c>
      <c r="BW700" s="2" t="s">
        <v>229</v>
      </c>
      <c r="BX700" s="2" t="s">
        <v>229</v>
      </c>
      <c r="BY700" s="2" t="s">
        <v>241</v>
      </c>
      <c r="BZ700" s="2" t="s">
        <v>229</v>
      </c>
      <c r="CA700" s="4"/>
      <c r="CB700" s="8"/>
      <c r="CC700" s="4"/>
      <c r="CD700" s="8"/>
      <c r="CE700" s="7"/>
      <c r="CF700" s="7"/>
      <c r="CG700" s="2" t="s">
        <v>239</v>
      </c>
      <c r="CH700" s="2" t="s">
        <v>275</v>
      </c>
      <c r="CI700" s="2" t="s">
        <v>1848</v>
      </c>
      <c r="CJ700" s="2" t="s">
        <v>1149</v>
      </c>
      <c r="CK700" s="2" t="s">
        <v>241</v>
      </c>
      <c r="CL700" s="2" t="s">
        <v>229</v>
      </c>
      <c r="CM700" s="4"/>
      <c r="CN700" s="8"/>
      <c r="CO700" s="4"/>
      <c r="CP700" s="8"/>
      <c r="CQ700" s="7"/>
      <c r="CR700" s="7"/>
      <c r="CS700" s="2" t="s">
        <v>239</v>
      </c>
      <c r="CT700" s="2" t="s">
        <v>275</v>
      </c>
      <c r="CU700" s="2" t="s">
        <v>1848</v>
      </c>
      <c r="CV700" s="2" t="s">
        <v>1156</v>
      </c>
      <c r="CW700" s="2" t="s">
        <v>241</v>
      </c>
      <c r="CX700" s="2" t="s">
        <v>229</v>
      </c>
      <c r="CY700" s="4"/>
      <c r="CZ700" s="8"/>
      <c r="DA700" s="4"/>
      <c r="DB700" s="8"/>
      <c r="DC700" s="7"/>
      <c r="DD700" s="7"/>
      <c r="DE700" s="2" t="s">
        <v>239</v>
      </c>
      <c r="DF700" s="2" t="s">
        <v>275</v>
      </c>
      <c r="DG700" s="2" t="s">
        <v>1848</v>
      </c>
      <c r="DH700" s="2" t="s">
        <v>1151</v>
      </c>
      <c r="DI700" s="2" t="s">
        <v>241</v>
      </c>
      <c r="DJ700" s="2" t="s">
        <v>229</v>
      </c>
      <c r="DK700" s="4"/>
      <c r="DL700" s="8"/>
      <c r="DM700" s="4"/>
      <c r="DN700" s="8"/>
      <c r="DO700" s="7"/>
      <c r="DP700" s="7"/>
      <c r="DQ700" s="2" t="s">
        <v>229</v>
      </c>
      <c r="DR700" s="2" t="s">
        <v>229</v>
      </c>
      <c r="DS700" s="2" t="s">
        <v>229</v>
      </c>
      <c r="DT700" s="2" t="s">
        <v>229</v>
      </c>
      <c r="DU700" s="2" t="s">
        <v>229</v>
      </c>
      <c r="DV700" s="2" t="s">
        <v>229</v>
      </c>
      <c r="DW700" s="4"/>
      <c r="DX700" s="8"/>
      <c r="DY700" s="4"/>
      <c r="DZ700" s="8"/>
      <c r="EA700" s="7"/>
      <c r="EB700" s="7"/>
      <c r="EC700" s="2" t="s">
        <v>229</v>
      </c>
      <c r="ED700" s="2" t="s">
        <v>229</v>
      </c>
      <c r="EE700" s="2" t="s">
        <v>229</v>
      </c>
      <c r="EF700" s="2" t="s">
        <v>229</v>
      </c>
      <c r="EG700" s="2" t="s">
        <v>229</v>
      </c>
      <c r="EH700" s="2" t="s">
        <v>229</v>
      </c>
      <c r="EI700" s="4"/>
      <c r="EJ700" s="8"/>
      <c r="EK700" s="4"/>
      <c r="EL700" s="8"/>
      <c r="EM700" s="7"/>
      <c r="EN700" s="7"/>
      <c r="EO700" s="2" t="s">
        <v>239</v>
      </c>
      <c r="EP700" s="2" t="s">
        <v>275</v>
      </c>
      <c r="EQ700" s="2" t="s">
        <v>1848</v>
      </c>
      <c r="ER700" s="2" t="s">
        <v>1156</v>
      </c>
      <c r="ES700" s="2" t="s">
        <v>241</v>
      </c>
      <c r="ET700" s="2" t="s">
        <v>229</v>
      </c>
      <c r="EU700" s="4"/>
      <c r="EV700" s="8"/>
      <c r="EW700" s="4"/>
      <c r="EX700" s="8"/>
      <c r="EY700" s="7"/>
      <c r="EZ700" s="7"/>
      <c r="FA700" s="2" t="s">
        <v>239</v>
      </c>
      <c r="FB700" s="2" t="s">
        <v>275</v>
      </c>
      <c r="FC700" s="2" t="s">
        <v>1848</v>
      </c>
      <c r="FD700" s="2" t="s">
        <v>1156</v>
      </c>
      <c r="FE700" s="2" t="s">
        <v>241</v>
      </c>
      <c r="FF700" s="2" t="s">
        <v>229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275</v>
      </c>
      <c r="FO700" s="2" t="s">
        <v>1848</v>
      </c>
      <c r="FP700" s="2" t="s">
        <v>1151</v>
      </c>
      <c r="FQ700" s="2" t="s">
        <v>241</v>
      </c>
      <c r="FR700" s="2" t="s">
        <v>229</v>
      </c>
      <c r="FS700" s="4"/>
      <c r="FT700" s="8"/>
      <c r="FU700" s="4"/>
      <c r="FV700" s="8"/>
      <c r="FW700" s="7"/>
      <c r="FX700" s="7"/>
      <c r="FY700" s="2" t="s">
        <v>229</v>
      </c>
      <c r="FZ700" s="2" t="s">
        <v>229</v>
      </c>
      <c r="GA700" s="2" t="s">
        <v>229</v>
      </c>
      <c r="GB700" s="2" t="s">
        <v>229</v>
      </c>
      <c r="GC700" s="2" t="s">
        <v>229</v>
      </c>
      <c r="GD700" s="2" t="s">
        <v>229</v>
      </c>
      <c r="GE700" s="4"/>
      <c r="GF700" s="8"/>
      <c r="GG700" s="4"/>
      <c r="GH700" s="8"/>
      <c r="GI700" s="7"/>
      <c r="GJ700" s="7"/>
      <c r="GK700" s="2" t="s">
        <v>229</v>
      </c>
      <c r="GL700" s="2" t="s">
        <v>229</v>
      </c>
      <c r="GM700" s="2" t="s">
        <v>229</v>
      </c>
      <c r="GN700" s="2" t="s">
        <v>229</v>
      </c>
      <c r="GO700" s="2" t="s">
        <v>229</v>
      </c>
      <c r="GP700" s="2" t="s">
        <v>229</v>
      </c>
      <c r="GQ700" s="4"/>
      <c r="GR700" s="8"/>
      <c r="GS700" s="4"/>
      <c r="GT700" s="8"/>
      <c r="GU700" s="7"/>
      <c r="GV700" s="7"/>
      <c r="GW700" s="2" t="s">
        <v>229</v>
      </c>
      <c r="GX700" s="2" t="s">
        <v>229</v>
      </c>
      <c r="GY700" s="2" t="s">
        <v>229</v>
      </c>
      <c r="GZ700" s="2" t="s">
        <v>229</v>
      </c>
      <c r="HA700" s="2" t="s">
        <v>229</v>
      </c>
      <c r="HB700" s="2" t="s">
        <v>229</v>
      </c>
      <c r="HC700" s="4"/>
      <c r="HD700" s="8"/>
      <c r="HE700" s="4"/>
      <c r="HF700" s="8"/>
      <c r="HG700" s="7"/>
      <c r="HH700" s="7"/>
      <c r="HI700" s="2" t="s">
        <v>239</v>
      </c>
      <c r="HJ700" s="2" t="s">
        <v>275</v>
      </c>
      <c r="HK700" s="2" t="s">
        <v>1848</v>
      </c>
      <c r="HL700" s="2" t="s">
        <v>1170</v>
      </c>
      <c r="HM700" s="2" t="s">
        <v>241</v>
      </c>
      <c r="HN700" s="2" t="s">
        <v>229</v>
      </c>
      <c r="HO700" s="4"/>
      <c r="HP700" s="8"/>
      <c r="HQ700" s="4"/>
      <c r="HR700" s="8"/>
      <c r="HS700" s="7"/>
      <c r="HT700" s="7"/>
      <c r="HU700" s="2" t="s">
        <v>229</v>
      </c>
      <c r="HV700" s="2" t="s">
        <v>229</v>
      </c>
      <c r="HW700" s="2" t="s">
        <v>229</v>
      </c>
      <c r="HX700" s="2" t="s">
        <v>229</v>
      </c>
      <c r="HY700" s="2" t="s">
        <v>229</v>
      </c>
      <c r="HZ700" s="2" t="s">
        <v>229</v>
      </c>
      <c r="IA700" s="4"/>
      <c r="IB700" s="8"/>
      <c r="IC700" s="4"/>
      <c r="ID700" s="8"/>
      <c r="IE700" s="7"/>
      <c r="IF700" s="7"/>
      <c r="IG700" s="2" t="s">
        <v>229</v>
      </c>
      <c r="IH700" s="2" t="s">
        <v>229</v>
      </c>
      <c r="II700" s="2" t="s">
        <v>229</v>
      </c>
      <c r="IJ700" s="2" t="s">
        <v>229</v>
      </c>
      <c r="IK700" s="2" t="s">
        <v>229</v>
      </c>
      <c r="IL700" s="2" t="s">
        <v>229</v>
      </c>
      <c r="IM700" s="4"/>
      <c r="IN700" s="8"/>
      <c r="IO700" s="4"/>
      <c r="IP700" s="8"/>
      <c r="IQ700" s="7"/>
      <c r="IR700" s="7"/>
      <c r="IS700" s="2" t="s">
        <v>229</v>
      </c>
      <c r="IT700" s="2" t="s">
        <v>229</v>
      </c>
      <c r="IU700" s="2" t="s">
        <v>229</v>
      </c>
      <c r="IV700" s="2" t="s">
        <v>229</v>
      </c>
      <c r="IW700" s="2" t="s">
        <v>229</v>
      </c>
      <c r="IX700" s="2" t="s">
        <v>229</v>
      </c>
      <c r="IY700" s="4"/>
      <c r="IZ700" s="8"/>
      <c r="JA700" s="4"/>
      <c r="JB700" s="8"/>
      <c r="JC700" s="7"/>
      <c r="JD700" s="7"/>
      <c r="JE700" s="2" t="s">
        <v>229</v>
      </c>
      <c r="JF700" s="2" t="s">
        <v>229</v>
      </c>
      <c r="JG700" s="2" t="s">
        <v>229</v>
      </c>
      <c r="JH700" s="2" t="s">
        <v>229</v>
      </c>
      <c r="JI700" s="2" t="s">
        <v>229</v>
      </c>
      <c r="JJ700" s="2" t="s">
        <v>229</v>
      </c>
      <c r="JK700" s="4"/>
      <c r="JL700" s="8"/>
      <c r="JM700" s="4"/>
      <c r="JN700" s="8"/>
      <c r="JO700" s="7"/>
      <c r="JP700" s="7"/>
      <c r="JQ700" s="2" t="s">
        <v>229</v>
      </c>
      <c r="JR700" s="2" t="s">
        <v>229</v>
      </c>
      <c r="JS700" s="2" t="s">
        <v>229</v>
      </c>
      <c r="JT700" s="2" t="s">
        <v>229</v>
      </c>
      <c r="JU700" s="2" t="s">
        <v>229</v>
      </c>
      <c r="JV700" s="2" t="s">
        <v>229</v>
      </c>
      <c r="JW700" s="4"/>
      <c r="JX700" s="8"/>
      <c r="JY700" s="4"/>
      <c r="JZ700" s="8"/>
      <c r="KA700" s="7"/>
      <c r="KB700" s="7"/>
      <c r="KC700" s="2" t="s">
        <v>229</v>
      </c>
      <c r="KD700" s="2" t="s">
        <v>229</v>
      </c>
      <c r="KE700" s="2" t="s">
        <v>229</v>
      </c>
      <c r="KF700" s="2" t="s">
        <v>229</v>
      </c>
      <c r="KG700" s="2" t="s">
        <v>229</v>
      </c>
      <c r="KH700" s="2" t="s">
        <v>229</v>
      </c>
      <c r="KI700" s="4"/>
      <c r="KJ700" s="8"/>
      <c r="KK700" s="4"/>
      <c r="KL700" s="8"/>
      <c r="KM700" s="7"/>
      <c r="KN700" s="7"/>
      <c r="KO700" s="2" t="s">
        <v>229</v>
      </c>
      <c r="KP700" s="2" t="s">
        <v>229</v>
      </c>
      <c r="KQ700" s="2" t="s">
        <v>229</v>
      </c>
      <c r="KR700" s="2" t="s">
        <v>229</v>
      </c>
      <c r="KS700" s="2" t="s">
        <v>229</v>
      </c>
      <c r="KT700" s="2" t="s">
        <v>229</v>
      </c>
      <c r="KU700" s="4"/>
      <c r="KV700" s="8"/>
      <c r="KW700" s="4"/>
      <c r="KX700" s="8"/>
      <c r="KY700" s="7"/>
      <c r="KZ700" s="7"/>
      <c r="LA700" s="2" t="s">
        <v>229</v>
      </c>
      <c r="LB700" s="2" t="s">
        <v>229</v>
      </c>
      <c r="LC700" s="2" t="s">
        <v>229</v>
      </c>
      <c r="LD700" s="2" t="s">
        <v>229</v>
      </c>
      <c r="LE700" s="2" t="s">
        <v>229</v>
      </c>
      <c r="LF700" s="2" t="s">
        <v>229</v>
      </c>
      <c r="LG700" s="4"/>
      <c r="LH700" s="8"/>
      <c r="LI700" s="4"/>
      <c r="LJ700" s="8"/>
      <c r="LK700" s="7"/>
      <c r="LL700" s="7"/>
      <c r="LM700" s="2" t="s">
        <v>229</v>
      </c>
      <c r="LN700" s="2" t="s">
        <v>229</v>
      </c>
      <c r="LO700" s="2" t="s">
        <v>229</v>
      </c>
      <c r="LP700" s="2" t="s">
        <v>229</v>
      </c>
      <c r="LQ700" s="2" t="s">
        <v>229</v>
      </c>
      <c r="LR700" s="2" t="s">
        <v>229</v>
      </c>
      <c r="LS700" s="4"/>
      <c r="LT700" s="8"/>
      <c r="LU700" s="4"/>
      <c r="LV700" s="8"/>
      <c r="LW700" s="7"/>
      <c r="LX700" s="7"/>
      <c r="LY700" s="2" t="s">
        <v>239</v>
      </c>
      <c r="LZ700" s="2" t="s">
        <v>275</v>
      </c>
      <c r="MA700" s="2" t="s">
        <v>229</v>
      </c>
      <c r="MB700" s="2" t="s">
        <v>229</v>
      </c>
      <c r="MC700" s="2" t="s">
        <v>241</v>
      </c>
      <c r="MD700" s="2" t="s">
        <v>229</v>
      </c>
      <c r="ME700" s="4"/>
      <c r="MF700" s="8"/>
      <c r="MG700" s="4"/>
      <c r="MH700" s="8"/>
      <c r="MI700" s="7"/>
      <c r="MJ700" s="7"/>
      <c r="MK700" s="2" t="s">
        <v>229</v>
      </c>
      <c r="ML700" s="2" t="s">
        <v>229</v>
      </c>
      <c r="MM700" s="2" t="s">
        <v>229</v>
      </c>
      <c r="MN700" s="2" t="s">
        <v>229</v>
      </c>
      <c r="MO700" s="2" t="s">
        <v>229</v>
      </c>
      <c r="MP700" s="2" t="s">
        <v>229</v>
      </c>
      <c r="MQ700" s="4"/>
      <c r="MR700" s="8"/>
      <c r="MS700" s="4"/>
      <c r="MT700" s="8"/>
      <c r="MU700" s="7"/>
      <c r="MV700" s="7"/>
      <c r="MW700" s="2" t="s">
        <v>229</v>
      </c>
      <c r="MX700" s="2" t="s">
        <v>229</v>
      </c>
      <c r="MY700" s="2" t="s">
        <v>229</v>
      </c>
      <c r="MZ700" s="2" t="s">
        <v>229</v>
      </c>
      <c r="NA700" s="2" t="s">
        <v>229</v>
      </c>
      <c r="NB700" s="2" t="s">
        <v>229</v>
      </c>
      <c r="NC700" s="4"/>
      <c r="ND700" s="8"/>
      <c r="NE700" s="4"/>
      <c r="NF700" s="8"/>
      <c r="NG700" s="7"/>
      <c r="NH700" s="7"/>
      <c r="NI700" s="2" t="s">
        <v>229</v>
      </c>
      <c r="NJ700" s="2" t="s">
        <v>229</v>
      </c>
      <c r="NK700" s="2" t="s">
        <v>229</v>
      </c>
      <c r="NL700" s="2" t="s">
        <v>229</v>
      </c>
      <c r="NM700" s="2" t="s">
        <v>229</v>
      </c>
      <c r="NN700" s="2" t="s">
        <v>229</v>
      </c>
      <c r="NO700" s="4"/>
      <c r="NP700" s="8"/>
      <c r="NQ700" s="4"/>
      <c r="NR700" s="8"/>
      <c r="NS700" s="7"/>
      <c r="NT700" s="7"/>
      <c r="NU700" s="2" t="s">
        <v>229</v>
      </c>
      <c r="NV700" s="2" t="s">
        <v>229</v>
      </c>
      <c r="NW700" s="2" t="s">
        <v>229</v>
      </c>
      <c r="NX700" s="2" t="s">
        <v>229</v>
      </c>
      <c r="NY700" s="2" t="s">
        <v>229</v>
      </c>
      <c r="NZ700" s="2" t="s">
        <v>229</v>
      </c>
      <c r="OA700" s="4"/>
      <c r="OB700" s="8"/>
      <c r="OC700" s="4"/>
      <c r="OD700" s="8"/>
      <c r="OE700" s="7"/>
      <c r="OF700" s="7"/>
      <c r="OG700" s="2" t="s">
        <v>229</v>
      </c>
      <c r="OH700" s="2" t="s">
        <v>229</v>
      </c>
      <c r="OI700" s="2" t="s">
        <v>229</v>
      </c>
      <c r="OJ700" s="2" t="s">
        <v>229</v>
      </c>
      <c r="OK700" s="2" t="s">
        <v>229</v>
      </c>
      <c r="OL700" s="2" t="s">
        <v>229</v>
      </c>
      <c r="OM700" s="4"/>
      <c r="ON700" s="8"/>
      <c r="OO700" s="4"/>
      <c r="OP700" s="8"/>
      <c r="OQ700" s="7"/>
      <c r="OR700" s="7"/>
      <c r="OS700" s="2" t="s">
        <v>229</v>
      </c>
      <c r="OT700" s="2" t="s">
        <v>229</v>
      </c>
      <c r="OU700" s="2" t="s">
        <v>229</v>
      </c>
      <c r="OV700" s="2" t="s">
        <v>229</v>
      </c>
      <c r="OW700" s="2" t="s">
        <v>229</v>
      </c>
      <c r="OX700" s="2" t="s">
        <v>229</v>
      </c>
      <c r="OY700" s="4"/>
      <c r="OZ700" s="8"/>
      <c r="PA700" s="4"/>
      <c r="PB700" s="8"/>
      <c r="PC700" s="7"/>
      <c r="PD700" s="7"/>
      <c r="PE700" s="2" t="s">
        <v>229</v>
      </c>
      <c r="PF700" s="2" t="s">
        <v>229</v>
      </c>
      <c r="PG700" s="2" t="s">
        <v>229</v>
      </c>
      <c r="PH700" s="2" t="s">
        <v>229</v>
      </c>
      <c r="PI700" s="2" t="s">
        <v>229</v>
      </c>
      <c r="PJ700" s="2" t="s">
        <v>229</v>
      </c>
      <c r="PK700" s="4"/>
      <c r="PL700" s="8"/>
      <c r="PM700" s="4"/>
      <c r="PN700" s="8"/>
      <c r="PO700" s="7"/>
      <c r="PP700" s="7"/>
      <c r="PQ700" s="2" t="s">
        <v>229</v>
      </c>
      <c r="PR700" s="2" t="s">
        <v>229</v>
      </c>
      <c r="PS700" s="2" t="s">
        <v>229</v>
      </c>
      <c r="PT700" s="2" t="s">
        <v>229</v>
      </c>
      <c r="PU700" s="2" t="s">
        <v>229</v>
      </c>
      <c r="PV700" s="2" t="s">
        <v>229</v>
      </c>
      <c r="PW700" s="4"/>
      <c r="PX700" s="8"/>
      <c r="PY700" s="4"/>
      <c r="PZ700" s="8"/>
      <c r="QA700" s="7"/>
      <c r="QB700" s="7"/>
      <c r="QC700" s="2" t="s">
        <v>281</v>
      </c>
      <c r="QD700" s="2" t="s">
        <v>226</v>
      </c>
      <c r="QE700" s="2" t="s">
        <v>229</v>
      </c>
      <c r="QF700" s="2" t="s">
        <v>229</v>
      </c>
      <c r="QG700" s="2" t="s">
        <v>241</v>
      </c>
      <c r="QH700" s="2" t="s">
        <v>229</v>
      </c>
      <c r="QI700" s="4"/>
      <c r="QJ700" s="8"/>
      <c r="QK700" s="4"/>
      <c r="QL700" s="8"/>
      <c r="QM700" s="7"/>
      <c r="QN700" s="7"/>
      <c r="QO700" s="2" t="s">
        <v>229</v>
      </c>
      <c r="QP700" s="2" t="s">
        <v>229</v>
      </c>
      <c r="QQ700" s="2" t="s">
        <v>229</v>
      </c>
      <c r="QR700" s="2" t="s">
        <v>229</v>
      </c>
      <c r="QS700" s="2" t="s">
        <v>229</v>
      </c>
      <c r="QT700" s="2" t="s">
        <v>229</v>
      </c>
      <c r="QU700" s="4"/>
      <c r="QV700" s="8"/>
      <c r="QW700" s="4"/>
      <c r="QX700" s="8"/>
      <c r="QY700" s="7"/>
      <c r="QZ700" s="7"/>
      <c r="RA700" s="2" t="s">
        <v>229</v>
      </c>
      <c r="RB700" s="2" t="s">
        <v>229</v>
      </c>
      <c r="RC700" s="2" t="s">
        <v>229</v>
      </c>
      <c r="RD700" s="2" t="s">
        <v>229</v>
      </c>
      <c r="RE700" s="2" t="s">
        <v>229</v>
      </c>
      <c r="RF700" s="2" t="s">
        <v>229</v>
      </c>
      <c r="RG700" s="4"/>
      <c r="RH700" s="8"/>
      <c r="RI700" s="4"/>
      <c r="RJ700" s="8"/>
      <c r="RK700" s="7"/>
      <c r="RL700" s="7"/>
      <c r="RM700" s="2" t="s">
        <v>229</v>
      </c>
      <c r="RN700" s="2" t="s">
        <v>229</v>
      </c>
      <c r="RO700" s="2" t="s">
        <v>229</v>
      </c>
      <c r="RP700" s="2" t="s">
        <v>229</v>
      </c>
      <c r="RQ700" s="2" t="s">
        <v>229</v>
      </c>
      <c r="RR700" s="2" t="s">
        <v>229</v>
      </c>
      <c r="RS700" s="4"/>
      <c r="RT700" s="8"/>
      <c r="RU700" s="4"/>
      <c r="RV700" s="8"/>
      <c r="RW700" s="7"/>
      <c r="RX700" s="7"/>
      <c r="RY700" s="2" t="s">
        <v>229</v>
      </c>
      <c r="RZ700" s="2" t="s">
        <v>229</v>
      </c>
      <c r="SA700" s="2" t="s">
        <v>229</v>
      </c>
      <c r="SB700" s="2" t="s">
        <v>229</v>
      </c>
      <c r="SC700" s="2" t="s">
        <v>229</v>
      </c>
      <c r="SD700" s="2" t="s">
        <v>229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</row>
    <row r="701">
      <c r="A701" s="2" t="s">
        <v>4659</v>
      </c>
      <c r="B701" s="2" t="s">
        <v>216</v>
      </c>
      <c r="C701" s="2" t="s">
        <v>4252</v>
      </c>
      <c r="D701" s="2" t="s">
        <v>3164</v>
      </c>
      <c r="E701" s="2" t="s">
        <v>3165</v>
      </c>
      <c r="F701" s="2" t="s">
        <v>4339</v>
      </c>
      <c r="G701" s="2" t="s">
        <v>4340</v>
      </c>
      <c r="H701" s="2" t="s">
        <v>4341</v>
      </c>
      <c r="I701" s="2" t="s">
        <v>4660</v>
      </c>
      <c r="J701" s="2" t="s">
        <v>224</v>
      </c>
      <c r="K701" s="2" t="s">
        <v>1070</v>
      </c>
      <c r="L701" s="3">
        <v>28.2</v>
      </c>
      <c r="M701" s="3">
        <v>29.61</v>
      </c>
      <c r="N701" s="3">
        <v>59.99</v>
      </c>
      <c r="O701" s="2" t="s">
        <v>226</v>
      </c>
      <c r="P701" s="2" t="s">
        <v>618</v>
      </c>
      <c r="Q701" s="2" t="s">
        <v>228</v>
      </c>
      <c r="R701" s="2" t="s">
        <v>229</v>
      </c>
      <c r="S701" s="2" t="s">
        <v>4343</v>
      </c>
      <c r="T701" s="2" t="s">
        <v>684</v>
      </c>
      <c r="U701" s="2" t="s">
        <v>232</v>
      </c>
      <c r="V701" s="2" t="s">
        <v>1008</v>
      </c>
      <c r="W701" s="2" t="s">
        <v>686</v>
      </c>
      <c r="X701" s="2" t="s">
        <v>1009</v>
      </c>
      <c r="Y701" s="2" t="s">
        <v>3833</v>
      </c>
      <c r="Z701" s="4">
        <v>79</v>
      </c>
      <c r="AA701" s="4">
        <f>=ROUNDDOWN(15.8,0)</f>
      </c>
      <c r="AB701" s="5">
        <v>5</v>
      </c>
      <c r="AC701" s="2" t="s">
        <v>416</v>
      </c>
      <c r="AD701" s="4">
        <v>30</v>
      </c>
      <c r="AE701" s="4">
        <v>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>
        <v>1</v>
      </c>
      <c r="AQ701" s="8">
        <v>30.72</v>
      </c>
      <c r="AR701" s="4">
        <v>2</v>
      </c>
      <c r="AS701" s="8">
        <v>61.44</v>
      </c>
      <c r="AT701" s="7">
        <v>-0.5</v>
      </c>
      <c r="AU701" s="7">
        <v>-0.5</v>
      </c>
      <c r="AV701" s="4">
        <v>13</v>
      </c>
      <c r="AW701" s="8">
        <v>467.87</v>
      </c>
      <c r="AX701" s="4">
        <v>7</v>
      </c>
      <c r="AY701" s="8">
        <v>244.51</v>
      </c>
      <c r="AZ701" s="7">
        <v>0.8571</v>
      </c>
      <c r="BA701" s="7">
        <v>0.9135</v>
      </c>
      <c r="BB701" s="7">
        <v>0.0657</v>
      </c>
      <c r="BC701" s="4">
        <v>13</v>
      </c>
      <c r="BD701" s="8">
        <v>467.87</v>
      </c>
      <c r="BE701" s="4">
        <v>7</v>
      </c>
      <c r="BF701" s="8">
        <v>244.51</v>
      </c>
      <c r="BG701" s="7">
        <v>0.8571</v>
      </c>
      <c r="BH701" s="7">
        <v>0.9135</v>
      </c>
      <c r="BI701" s="7">
        <v>1</v>
      </c>
      <c r="BJ701" s="4">
        <v>1</v>
      </c>
      <c r="BK701" s="8">
        <v>30.72</v>
      </c>
      <c r="BL701" s="2" t="s">
        <v>2035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239</v>
      </c>
      <c r="BV701" s="2" t="s">
        <v>226</v>
      </c>
      <c r="BW701" s="2" t="s">
        <v>229</v>
      </c>
      <c r="BX701" s="2" t="s">
        <v>229</v>
      </c>
      <c r="BY701" s="2" t="s">
        <v>241</v>
      </c>
      <c r="BZ701" s="2" t="s">
        <v>229</v>
      </c>
      <c r="CA701" s="4">
        <v>1</v>
      </c>
      <c r="CB701" s="8">
        <v>30.72</v>
      </c>
      <c r="CC701" s="4">
        <v>1</v>
      </c>
      <c r="CD701" s="8">
        <v>30.72</v>
      </c>
      <c r="CE701" s="7"/>
      <c r="CF701" s="7"/>
      <c r="CG701" s="2" t="s">
        <v>239</v>
      </c>
      <c r="CH701" s="2" t="s">
        <v>226</v>
      </c>
      <c r="CI701" s="2" t="s">
        <v>4349</v>
      </c>
      <c r="CJ701" s="2" t="s">
        <v>3191</v>
      </c>
      <c r="CK701" s="2" t="s">
        <v>241</v>
      </c>
      <c r="CL701" s="2" t="s">
        <v>229</v>
      </c>
      <c r="CM701" s="4"/>
      <c r="CN701" s="8"/>
      <c r="CO701" s="4">
        <v>1</v>
      </c>
      <c r="CP701" s="8">
        <v>30.72</v>
      </c>
      <c r="CQ701" s="7">
        <v>-1</v>
      </c>
      <c r="CR701" s="7">
        <v>-1</v>
      </c>
      <c r="CS701" s="2" t="s">
        <v>239</v>
      </c>
      <c r="CT701" s="2" t="s">
        <v>226</v>
      </c>
      <c r="CU701" s="2" t="s">
        <v>3833</v>
      </c>
      <c r="CV701" s="2" t="s">
        <v>1676</v>
      </c>
      <c r="CW701" s="2" t="s">
        <v>241</v>
      </c>
      <c r="CX701" s="2" t="s">
        <v>229</v>
      </c>
      <c r="CY701" s="4"/>
      <c r="CZ701" s="8"/>
      <c r="DA701" s="4"/>
      <c r="DB701" s="8"/>
      <c r="DC701" s="7"/>
      <c r="DD701" s="7"/>
      <c r="DE701" s="2" t="s">
        <v>239</v>
      </c>
      <c r="DF701" s="2" t="s">
        <v>226</v>
      </c>
      <c r="DG701" s="2" t="s">
        <v>3195</v>
      </c>
      <c r="DH701" s="2" t="s">
        <v>301</v>
      </c>
      <c r="DI701" s="2" t="s">
        <v>241</v>
      </c>
      <c r="DJ701" s="2" t="s">
        <v>229</v>
      </c>
      <c r="DK701" s="4"/>
      <c r="DL701" s="8"/>
      <c r="DM701" s="4"/>
      <c r="DN701" s="8"/>
      <c r="DO701" s="7"/>
      <c r="DP701" s="7"/>
      <c r="DQ701" s="2" t="s">
        <v>239</v>
      </c>
      <c r="DR701" s="2" t="s">
        <v>226</v>
      </c>
      <c r="DS701" s="2" t="s">
        <v>1300</v>
      </c>
      <c r="DT701" s="2" t="s">
        <v>415</v>
      </c>
      <c r="DU701" s="2" t="s">
        <v>241</v>
      </c>
      <c r="DV701" s="2" t="s">
        <v>229</v>
      </c>
      <c r="DW701" s="4"/>
      <c r="DX701" s="8"/>
      <c r="DY701" s="4"/>
      <c r="DZ701" s="8"/>
      <c r="EA701" s="7"/>
      <c r="EB701" s="7"/>
      <c r="EC701" s="2" t="s">
        <v>239</v>
      </c>
      <c r="ED701" s="2" t="s">
        <v>226</v>
      </c>
      <c r="EE701" s="2" t="s">
        <v>4349</v>
      </c>
      <c r="EF701" s="2" t="s">
        <v>3635</v>
      </c>
      <c r="EG701" s="2" t="s">
        <v>241</v>
      </c>
      <c r="EH701" s="2" t="s">
        <v>229</v>
      </c>
      <c r="EI701" s="4"/>
      <c r="EJ701" s="8"/>
      <c r="EK701" s="4"/>
      <c r="EL701" s="8"/>
      <c r="EM701" s="7"/>
      <c r="EN701" s="7"/>
      <c r="EO701" s="2" t="s">
        <v>239</v>
      </c>
      <c r="EP701" s="2" t="s">
        <v>226</v>
      </c>
      <c r="EQ701" s="2" t="s">
        <v>1545</v>
      </c>
      <c r="ER701" s="2" t="s">
        <v>1966</v>
      </c>
      <c r="ES701" s="2" t="s">
        <v>241</v>
      </c>
      <c r="ET701" s="2" t="s">
        <v>229</v>
      </c>
      <c r="EU701" s="4"/>
      <c r="EV701" s="8"/>
      <c r="EW701" s="4"/>
      <c r="EX701" s="8"/>
      <c r="EY701" s="7"/>
      <c r="EZ701" s="7"/>
      <c r="FA701" s="2" t="s">
        <v>239</v>
      </c>
      <c r="FB701" s="2" t="s">
        <v>226</v>
      </c>
      <c r="FC701" s="2" t="s">
        <v>3833</v>
      </c>
      <c r="FD701" s="2" t="s">
        <v>1012</v>
      </c>
      <c r="FE701" s="2" t="s">
        <v>241</v>
      </c>
      <c r="FF701" s="2" t="s">
        <v>229</v>
      </c>
      <c r="FG701" s="4"/>
      <c r="FH701" s="8"/>
      <c r="FI701" s="4"/>
      <c r="FJ701" s="8"/>
      <c r="FK701" s="7"/>
      <c r="FL701" s="7"/>
      <c r="FM701" s="2" t="s">
        <v>239</v>
      </c>
      <c r="FN701" s="2" t="s">
        <v>226</v>
      </c>
      <c r="FO701" s="2" t="s">
        <v>3833</v>
      </c>
      <c r="FP701" s="2" t="s">
        <v>3056</v>
      </c>
      <c r="FQ701" s="2" t="s">
        <v>241</v>
      </c>
      <c r="FR701" s="2" t="s">
        <v>229</v>
      </c>
      <c r="FS701" s="4"/>
      <c r="FT701" s="8"/>
      <c r="FU701" s="4"/>
      <c r="FV701" s="8"/>
      <c r="FW701" s="7"/>
      <c r="FX701" s="7"/>
      <c r="FY701" s="2" t="s">
        <v>239</v>
      </c>
      <c r="FZ701" s="2" t="s">
        <v>226</v>
      </c>
      <c r="GA701" s="2" t="s">
        <v>327</v>
      </c>
      <c r="GB701" s="2" t="s">
        <v>229</v>
      </c>
      <c r="GC701" s="2" t="s">
        <v>241</v>
      </c>
      <c r="GD701" s="2" t="s">
        <v>229</v>
      </c>
      <c r="GE701" s="4"/>
      <c r="GF701" s="8"/>
      <c r="GG701" s="4"/>
      <c r="GH701" s="8"/>
      <c r="GI701" s="7"/>
      <c r="GJ701" s="7"/>
      <c r="GK701" s="2" t="s">
        <v>714</v>
      </c>
      <c r="GL701" s="2" t="s">
        <v>275</v>
      </c>
      <c r="GM701" s="2" t="s">
        <v>1381</v>
      </c>
      <c r="GN701" s="2" t="s">
        <v>3176</v>
      </c>
      <c r="GO701" s="2" t="s">
        <v>241</v>
      </c>
      <c r="GP701" s="2" t="s">
        <v>229</v>
      </c>
      <c r="GQ701" s="4"/>
      <c r="GR701" s="8"/>
      <c r="GS701" s="4"/>
      <c r="GT701" s="8"/>
      <c r="GU701" s="7"/>
      <c r="GV701" s="7"/>
      <c r="GW701" s="2" t="s">
        <v>239</v>
      </c>
      <c r="GX701" s="2" t="s">
        <v>226</v>
      </c>
      <c r="GY701" s="2" t="s">
        <v>4349</v>
      </c>
      <c r="GZ701" s="2" t="s">
        <v>418</v>
      </c>
      <c r="HA701" s="2" t="s">
        <v>241</v>
      </c>
      <c r="HB701" s="2" t="s">
        <v>229</v>
      </c>
      <c r="HC701" s="4"/>
      <c r="HD701" s="8"/>
      <c r="HE701" s="4"/>
      <c r="HF701" s="8"/>
      <c r="HG701" s="7"/>
      <c r="HH701" s="7"/>
      <c r="HI701" s="2" t="s">
        <v>239</v>
      </c>
      <c r="HJ701" s="2" t="s">
        <v>226</v>
      </c>
      <c r="HK701" s="2" t="s">
        <v>4349</v>
      </c>
      <c r="HL701" s="2" t="s">
        <v>1028</v>
      </c>
      <c r="HM701" s="2" t="s">
        <v>241</v>
      </c>
      <c r="HN701" s="2" t="s">
        <v>229</v>
      </c>
      <c r="HO701" s="4"/>
      <c r="HP701" s="8"/>
      <c r="HQ701" s="4"/>
      <c r="HR701" s="8"/>
      <c r="HS701" s="7"/>
      <c r="HT701" s="7"/>
      <c r="HU701" s="2" t="s">
        <v>239</v>
      </c>
      <c r="HV701" s="2" t="s">
        <v>226</v>
      </c>
      <c r="HW701" s="2" t="s">
        <v>1366</v>
      </c>
      <c r="HX701" s="2" t="s">
        <v>229</v>
      </c>
      <c r="HY701" s="2" t="s">
        <v>241</v>
      </c>
      <c r="HZ701" s="2" t="s">
        <v>229</v>
      </c>
      <c r="IA701" s="4"/>
      <c r="IB701" s="8"/>
      <c r="IC701" s="4"/>
      <c r="ID701" s="8"/>
      <c r="IE701" s="7"/>
      <c r="IF701" s="7"/>
      <c r="IG701" s="2" t="s">
        <v>266</v>
      </c>
      <c r="IH701" s="2" t="s">
        <v>226</v>
      </c>
      <c r="II701" s="2" t="s">
        <v>229</v>
      </c>
      <c r="IJ701" s="2" t="s">
        <v>229</v>
      </c>
      <c r="IK701" s="2" t="s">
        <v>241</v>
      </c>
      <c r="IL701" s="2" t="s">
        <v>229</v>
      </c>
      <c r="IM701" s="4"/>
      <c r="IN701" s="8"/>
      <c r="IO701" s="4"/>
      <c r="IP701" s="8"/>
      <c r="IQ701" s="7"/>
      <c r="IR701" s="7"/>
      <c r="IS701" s="2" t="s">
        <v>272</v>
      </c>
      <c r="IT701" s="2" t="s">
        <v>226</v>
      </c>
      <c r="IU701" s="2" t="s">
        <v>229</v>
      </c>
      <c r="IV701" s="2" t="s">
        <v>229</v>
      </c>
      <c r="IW701" s="2" t="s">
        <v>241</v>
      </c>
      <c r="IX701" s="2" t="s">
        <v>229</v>
      </c>
      <c r="IY701" s="4"/>
      <c r="IZ701" s="8"/>
      <c r="JA701" s="4"/>
      <c r="JB701" s="8"/>
      <c r="JC701" s="7"/>
      <c r="JD701" s="7"/>
      <c r="JE701" s="2" t="s">
        <v>239</v>
      </c>
      <c r="JF701" s="2" t="s">
        <v>226</v>
      </c>
      <c r="JG701" s="2" t="s">
        <v>268</v>
      </c>
      <c r="JH701" s="2" t="s">
        <v>581</v>
      </c>
      <c r="JI701" s="2" t="s">
        <v>241</v>
      </c>
      <c r="JJ701" s="2" t="s">
        <v>229</v>
      </c>
      <c r="JK701" s="4"/>
      <c r="JL701" s="8"/>
      <c r="JM701" s="4"/>
      <c r="JN701" s="8"/>
      <c r="JO701" s="7"/>
      <c r="JP701" s="7"/>
      <c r="JQ701" s="2" t="s">
        <v>229</v>
      </c>
      <c r="JR701" s="2" t="s">
        <v>229</v>
      </c>
      <c r="JS701" s="2" t="s">
        <v>229</v>
      </c>
      <c r="JT701" s="2" t="s">
        <v>229</v>
      </c>
      <c r="JU701" s="2" t="s">
        <v>229</v>
      </c>
      <c r="JV701" s="2" t="s">
        <v>229</v>
      </c>
      <c r="JW701" s="4"/>
      <c r="JX701" s="8"/>
      <c r="JY701" s="4"/>
      <c r="JZ701" s="8"/>
      <c r="KA701" s="7"/>
      <c r="KB701" s="7"/>
      <c r="KC701" s="2" t="s">
        <v>272</v>
      </c>
      <c r="KD701" s="2" t="s">
        <v>226</v>
      </c>
      <c r="KE701" s="2" t="s">
        <v>229</v>
      </c>
      <c r="KF701" s="2" t="s">
        <v>229</v>
      </c>
      <c r="KG701" s="2" t="s">
        <v>241</v>
      </c>
      <c r="KH701" s="2" t="s">
        <v>229</v>
      </c>
      <c r="KI701" s="4"/>
      <c r="KJ701" s="8"/>
      <c r="KK701" s="4"/>
      <c r="KL701" s="8"/>
      <c r="KM701" s="7"/>
      <c r="KN701" s="7"/>
      <c r="KO701" s="2" t="s">
        <v>272</v>
      </c>
      <c r="KP701" s="2" t="s">
        <v>226</v>
      </c>
      <c r="KQ701" s="2" t="s">
        <v>229</v>
      </c>
      <c r="KR701" s="2" t="s">
        <v>229</v>
      </c>
      <c r="KS701" s="2" t="s">
        <v>241</v>
      </c>
      <c r="KT701" s="2" t="s">
        <v>229</v>
      </c>
      <c r="KU701" s="4"/>
      <c r="KV701" s="8"/>
      <c r="KW701" s="4"/>
      <c r="KX701" s="8"/>
      <c r="KY701" s="7"/>
      <c r="KZ701" s="7"/>
      <c r="LA701" s="2" t="s">
        <v>272</v>
      </c>
      <c r="LB701" s="2" t="s">
        <v>226</v>
      </c>
      <c r="LC701" s="2" t="s">
        <v>229</v>
      </c>
      <c r="LD701" s="2" t="s">
        <v>229</v>
      </c>
      <c r="LE701" s="2" t="s">
        <v>241</v>
      </c>
      <c r="LF701" s="2" t="s">
        <v>229</v>
      </c>
      <c r="LG701" s="4"/>
      <c r="LH701" s="8"/>
      <c r="LI701" s="4"/>
      <c r="LJ701" s="8"/>
      <c r="LK701" s="7"/>
      <c r="LL701" s="7"/>
      <c r="LM701" s="2" t="s">
        <v>229</v>
      </c>
      <c r="LN701" s="2" t="s">
        <v>229</v>
      </c>
      <c r="LO701" s="2" t="s">
        <v>229</v>
      </c>
      <c r="LP701" s="2" t="s">
        <v>229</v>
      </c>
      <c r="LQ701" s="2" t="s">
        <v>229</v>
      </c>
      <c r="LR701" s="2" t="s">
        <v>229</v>
      </c>
      <c r="LS701" s="4"/>
      <c r="LT701" s="8"/>
      <c r="LU701" s="4"/>
      <c r="LV701" s="8"/>
      <c r="LW701" s="7"/>
      <c r="LX701" s="7"/>
      <c r="LY701" s="2" t="s">
        <v>239</v>
      </c>
      <c r="LZ701" s="2" t="s">
        <v>275</v>
      </c>
      <c r="MA701" s="2" t="s">
        <v>1312</v>
      </c>
      <c r="MB701" s="2" t="s">
        <v>1313</v>
      </c>
      <c r="MC701" s="2" t="s">
        <v>241</v>
      </c>
      <c r="MD701" s="2" t="s">
        <v>229</v>
      </c>
      <c r="ME701" s="4"/>
      <c r="MF701" s="8"/>
      <c r="MG701" s="4"/>
      <c r="MH701" s="8"/>
      <c r="MI701" s="7"/>
      <c r="MJ701" s="7"/>
      <c r="MK701" s="2" t="s">
        <v>266</v>
      </c>
      <c r="ML701" s="2" t="s">
        <v>226</v>
      </c>
      <c r="MM701" s="2" t="s">
        <v>229</v>
      </c>
      <c r="MN701" s="2" t="s">
        <v>229</v>
      </c>
      <c r="MO701" s="2" t="s">
        <v>241</v>
      </c>
      <c r="MP701" s="2" t="s">
        <v>229</v>
      </c>
      <c r="MQ701" s="4"/>
      <c r="MR701" s="8"/>
      <c r="MS701" s="4"/>
      <c r="MT701" s="8"/>
      <c r="MU701" s="7"/>
      <c r="MV701" s="7"/>
      <c r="MW701" s="2" t="s">
        <v>266</v>
      </c>
      <c r="MX701" s="2" t="s">
        <v>226</v>
      </c>
      <c r="MY701" s="2" t="s">
        <v>229</v>
      </c>
      <c r="MZ701" s="2" t="s">
        <v>229</v>
      </c>
      <c r="NA701" s="2" t="s">
        <v>241</v>
      </c>
      <c r="NB701" s="2" t="s">
        <v>229</v>
      </c>
      <c r="NC701" s="4"/>
      <c r="ND701" s="8"/>
      <c r="NE701" s="4"/>
      <c r="NF701" s="8"/>
      <c r="NG701" s="7"/>
      <c r="NH701" s="7"/>
      <c r="NI701" s="2" t="s">
        <v>239</v>
      </c>
      <c r="NJ701" s="2" t="s">
        <v>260</v>
      </c>
      <c r="NK701" s="2" t="s">
        <v>4661</v>
      </c>
      <c r="NL701" s="2" t="s">
        <v>1028</v>
      </c>
      <c r="NM701" s="2" t="s">
        <v>241</v>
      </c>
      <c r="NN701" s="2" t="s">
        <v>229</v>
      </c>
      <c r="NO701" s="4"/>
      <c r="NP701" s="8"/>
      <c r="NQ701" s="4"/>
      <c r="NR701" s="8"/>
      <c r="NS701" s="7"/>
      <c r="NT701" s="7"/>
      <c r="NU701" s="2" t="s">
        <v>272</v>
      </c>
      <c r="NV701" s="2" t="s">
        <v>226</v>
      </c>
      <c r="NW701" s="2" t="s">
        <v>229</v>
      </c>
      <c r="NX701" s="2" t="s">
        <v>229</v>
      </c>
      <c r="NY701" s="2" t="s">
        <v>241</v>
      </c>
      <c r="NZ701" s="2" t="s">
        <v>229</v>
      </c>
      <c r="OA701" s="4"/>
      <c r="OB701" s="8"/>
      <c r="OC701" s="4"/>
      <c r="OD701" s="8"/>
      <c r="OE701" s="7"/>
      <c r="OF701" s="7"/>
      <c r="OG701" s="2" t="s">
        <v>266</v>
      </c>
      <c r="OH701" s="2" t="s">
        <v>226</v>
      </c>
      <c r="OI701" s="2" t="s">
        <v>229</v>
      </c>
      <c r="OJ701" s="2" t="s">
        <v>229</v>
      </c>
      <c r="OK701" s="2" t="s">
        <v>241</v>
      </c>
      <c r="OL701" s="2" t="s">
        <v>229</v>
      </c>
      <c r="OM701" s="4"/>
      <c r="ON701" s="8"/>
      <c r="OO701" s="4"/>
      <c r="OP701" s="8"/>
      <c r="OQ701" s="7"/>
      <c r="OR701" s="7"/>
      <c r="OS701" s="2" t="s">
        <v>229</v>
      </c>
      <c r="OT701" s="2" t="s">
        <v>229</v>
      </c>
      <c r="OU701" s="2" t="s">
        <v>229</v>
      </c>
      <c r="OV701" s="2" t="s">
        <v>229</v>
      </c>
      <c r="OW701" s="2" t="s">
        <v>229</v>
      </c>
      <c r="OX701" s="2" t="s">
        <v>229</v>
      </c>
      <c r="OY701" s="4"/>
      <c r="OZ701" s="8"/>
      <c r="PA701" s="4"/>
      <c r="PB701" s="8"/>
      <c r="PC701" s="7"/>
      <c r="PD701" s="7"/>
      <c r="PE701" s="2" t="s">
        <v>281</v>
      </c>
      <c r="PF701" s="2" t="s">
        <v>226</v>
      </c>
      <c r="PG701" s="2" t="s">
        <v>229</v>
      </c>
      <c r="PH701" s="2" t="s">
        <v>229</v>
      </c>
      <c r="PI701" s="2" t="s">
        <v>241</v>
      </c>
      <c r="PJ701" s="2" t="s">
        <v>229</v>
      </c>
      <c r="PK701" s="4"/>
      <c r="PL701" s="8"/>
      <c r="PM701" s="4"/>
      <c r="PN701" s="8"/>
      <c r="PO701" s="7"/>
      <c r="PP701" s="7"/>
      <c r="PQ701" s="2" t="s">
        <v>239</v>
      </c>
      <c r="PR701" s="2" t="s">
        <v>275</v>
      </c>
      <c r="PS701" s="2" t="s">
        <v>4349</v>
      </c>
      <c r="PT701" s="2" t="s">
        <v>229</v>
      </c>
      <c r="PU701" s="2" t="s">
        <v>241</v>
      </c>
      <c r="PV701" s="2" t="s">
        <v>229</v>
      </c>
      <c r="PW701" s="4"/>
      <c r="PX701" s="8"/>
      <c r="PY701" s="4"/>
      <c r="PZ701" s="8"/>
      <c r="QA701" s="7"/>
      <c r="QB701" s="7"/>
      <c r="QC701" s="2" t="s">
        <v>281</v>
      </c>
      <c r="QD701" s="2" t="s">
        <v>226</v>
      </c>
      <c r="QE701" s="2" t="s">
        <v>229</v>
      </c>
      <c r="QF701" s="2" t="s">
        <v>229</v>
      </c>
      <c r="QG701" s="2" t="s">
        <v>241</v>
      </c>
      <c r="QH701" s="2" t="s">
        <v>229</v>
      </c>
      <c r="QI701" s="4"/>
      <c r="QJ701" s="8"/>
      <c r="QK701" s="4"/>
      <c r="QL701" s="8"/>
      <c r="QM701" s="7"/>
      <c r="QN701" s="7"/>
      <c r="QO701" s="2" t="s">
        <v>229</v>
      </c>
      <c r="QP701" s="2" t="s">
        <v>229</v>
      </c>
      <c r="QQ701" s="2" t="s">
        <v>229</v>
      </c>
      <c r="QR701" s="2" t="s">
        <v>229</v>
      </c>
      <c r="QS701" s="2" t="s">
        <v>229</v>
      </c>
      <c r="QT701" s="2" t="s">
        <v>229</v>
      </c>
      <c r="QU701" s="4"/>
      <c r="QV701" s="8"/>
      <c r="QW701" s="4"/>
      <c r="QX701" s="8"/>
      <c r="QY701" s="7"/>
      <c r="QZ701" s="7"/>
      <c r="RA701" s="2" t="s">
        <v>239</v>
      </c>
      <c r="RB701" s="2" t="s">
        <v>275</v>
      </c>
      <c r="RC701" s="2" t="s">
        <v>575</v>
      </c>
      <c r="RD701" s="2" t="s">
        <v>377</v>
      </c>
      <c r="RE701" s="2" t="s">
        <v>241</v>
      </c>
      <c r="RF701" s="2" t="s">
        <v>229</v>
      </c>
      <c r="RG701" s="4"/>
      <c r="RH701" s="8"/>
      <c r="RI701" s="4"/>
      <c r="RJ701" s="8"/>
      <c r="RK701" s="7"/>
      <c r="RL701" s="7"/>
      <c r="RM701" s="2" t="s">
        <v>229</v>
      </c>
      <c r="RN701" s="2" t="s">
        <v>229</v>
      </c>
      <c r="RO701" s="2" t="s">
        <v>229</v>
      </c>
      <c r="RP701" s="2" t="s">
        <v>229</v>
      </c>
      <c r="RQ701" s="2" t="s">
        <v>229</v>
      </c>
      <c r="RR701" s="2" t="s">
        <v>229</v>
      </c>
      <c r="RS701" s="4"/>
      <c r="RT701" s="8"/>
      <c r="RU701" s="4"/>
      <c r="RV701" s="8"/>
      <c r="RW701" s="7"/>
      <c r="RX701" s="7"/>
      <c r="RY701" s="2" t="s">
        <v>266</v>
      </c>
      <c r="RZ701" s="2" t="s">
        <v>275</v>
      </c>
      <c r="SA701" s="2" t="s">
        <v>483</v>
      </c>
      <c r="SB701" s="2" t="s">
        <v>229</v>
      </c>
      <c r="SC701" s="2" t="s">
        <v>241</v>
      </c>
      <c r="SD701" s="2" t="s">
        <v>229</v>
      </c>
      <c r="SE701" s="4">
        <v>79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>
        <v>30</v>
      </c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>
        <v>30</v>
      </c>
      <c r="VO701" s="4"/>
      <c r="VP701" s="4"/>
      <c r="VQ701" s="4"/>
      <c r="VR701" s="4"/>
      <c r="VS701" s="4"/>
    </row>
    <row r="702">
      <c r="A702" s="2" t="s">
        <v>4662</v>
      </c>
      <c r="B702" s="2" t="s">
        <v>216</v>
      </c>
      <c r="C702" s="2" t="s">
        <v>4252</v>
      </c>
      <c r="D702" s="2" t="s">
        <v>3164</v>
      </c>
      <c r="E702" s="2" t="s">
        <v>3165</v>
      </c>
      <c r="F702" s="2" t="s">
        <v>4339</v>
      </c>
      <c r="G702" s="2" t="s">
        <v>4340</v>
      </c>
      <c r="H702" s="2" t="s">
        <v>4341</v>
      </c>
      <c r="I702" s="2" t="s">
        <v>4660</v>
      </c>
      <c r="J702" s="2" t="s">
        <v>285</v>
      </c>
      <c r="K702" s="2" t="s">
        <v>1070</v>
      </c>
      <c r="L702" s="3">
        <v>33.6</v>
      </c>
      <c r="M702" s="3">
        <v>35.28</v>
      </c>
      <c r="N702" s="3">
        <v>69.99</v>
      </c>
      <c r="O702" s="2" t="s">
        <v>226</v>
      </c>
      <c r="P702" s="2" t="s">
        <v>618</v>
      </c>
      <c r="Q702" s="2" t="s">
        <v>228</v>
      </c>
      <c r="R702" s="2" t="s">
        <v>229</v>
      </c>
      <c r="S702" s="2" t="s">
        <v>4343</v>
      </c>
      <c r="T702" s="2" t="s">
        <v>684</v>
      </c>
      <c r="U702" s="2" t="s">
        <v>286</v>
      </c>
      <c r="V702" s="2" t="s">
        <v>1008</v>
      </c>
      <c r="W702" s="2" t="s">
        <v>686</v>
      </c>
      <c r="X702" s="2" t="s">
        <v>1009</v>
      </c>
      <c r="Y702" s="2" t="s">
        <v>3833</v>
      </c>
      <c r="Z702" s="4">
        <v>12</v>
      </c>
      <c r="AA702" s="4">
        <f>=ROUNDDOWN(2,0)</f>
      </c>
      <c r="AB702" s="5">
        <v>6</v>
      </c>
      <c r="AC702" s="2" t="s">
        <v>416</v>
      </c>
      <c r="AD702" s="4">
        <v>50</v>
      </c>
      <c r="AE702" s="4">
        <v>130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>
        <v>12</v>
      </c>
      <c r="AQ702" s="8">
        <v>437.15</v>
      </c>
      <c r="AR702" s="4">
        <v>5</v>
      </c>
      <c r="AS702" s="8">
        <v>183.07</v>
      </c>
      <c r="AT702" s="7">
        <v>1.4</v>
      </c>
      <c r="AU702" s="7">
        <v>1.3879</v>
      </c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>
        <v>0.9343</v>
      </c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 t="s">
        <v>229</v>
      </c>
      <c r="BJ702" s="4">
        <v>12</v>
      </c>
      <c r="BK702" s="8">
        <v>437.15</v>
      </c>
      <c r="BL702" s="2" t="s">
        <v>4663</v>
      </c>
      <c r="BM702" s="7">
        <v>1</v>
      </c>
      <c r="BN702" s="7">
        <v>1</v>
      </c>
      <c r="BO702" s="4">
        <v>9</v>
      </c>
      <c r="BP702" s="8">
        <v>347.76</v>
      </c>
      <c r="BQ702" s="4"/>
      <c r="BR702" s="8"/>
      <c r="BS702" s="7"/>
      <c r="BT702" s="7"/>
      <c r="BU702" s="2" t="s">
        <v>239</v>
      </c>
      <c r="BV702" s="2" t="s">
        <v>226</v>
      </c>
      <c r="BW702" s="2" t="s">
        <v>229</v>
      </c>
      <c r="BX702" s="2" t="s">
        <v>2997</v>
      </c>
      <c r="BY702" s="2" t="s">
        <v>241</v>
      </c>
      <c r="BZ702" s="2" t="s">
        <v>229</v>
      </c>
      <c r="CA702" s="4"/>
      <c r="CB702" s="8"/>
      <c r="CC702" s="4">
        <v>2</v>
      </c>
      <c r="CD702" s="8">
        <v>73.72</v>
      </c>
      <c r="CE702" s="7">
        <v>-1</v>
      </c>
      <c r="CF702" s="7">
        <v>-1</v>
      </c>
      <c r="CG702" s="2" t="s">
        <v>239</v>
      </c>
      <c r="CH702" s="2" t="s">
        <v>226</v>
      </c>
      <c r="CI702" s="2" t="s">
        <v>4349</v>
      </c>
      <c r="CJ702" s="2" t="s">
        <v>301</v>
      </c>
      <c r="CK702" s="2" t="s">
        <v>241</v>
      </c>
      <c r="CL702" s="2" t="s">
        <v>229</v>
      </c>
      <c r="CM702" s="4"/>
      <c r="CN702" s="8"/>
      <c r="CO702" s="4"/>
      <c r="CP702" s="8"/>
      <c r="CQ702" s="7"/>
      <c r="CR702" s="7"/>
      <c r="CS702" s="2" t="s">
        <v>239</v>
      </c>
      <c r="CT702" s="2" t="s">
        <v>226</v>
      </c>
      <c r="CU702" s="2" t="s">
        <v>3833</v>
      </c>
      <c r="CV702" s="2" t="s">
        <v>1676</v>
      </c>
      <c r="CW702" s="2" t="s">
        <v>241</v>
      </c>
      <c r="CX702" s="2" t="s">
        <v>229</v>
      </c>
      <c r="CY702" s="4"/>
      <c r="CZ702" s="8"/>
      <c r="DA702" s="4"/>
      <c r="DB702" s="8"/>
      <c r="DC702" s="7"/>
      <c r="DD702" s="7"/>
      <c r="DE702" s="2" t="s">
        <v>239</v>
      </c>
      <c r="DF702" s="2" t="s">
        <v>226</v>
      </c>
      <c r="DG702" s="2" t="s">
        <v>3195</v>
      </c>
      <c r="DH702" s="2" t="s">
        <v>3196</v>
      </c>
      <c r="DI702" s="2" t="s">
        <v>241</v>
      </c>
      <c r="DJ702" s="2" t="s">
        <v>229</v>
      </c>
      <c r="DK702" s="4"/>
      <c r="DL702" s="8"/>
      <c r="DM702" s="4">
        <v>1</v>
      </c>
      <c r="DN702" s="8">
        <v>35.27</v>
      </c>
      <c r="DO702" s="7">
        <v>-1</v>
      </c>
      <c r="DP702" s="7">
        <v>-1</v>
      </c>
      <c r="DQ702" s="2" t="s">
        <v>239</v>
      </c>
      <c r="DR702" s="2" t="s">
        <v>226</v>
      </c>
      <c r="DS702" s="2" t="s">
        <v>1300</v>
      </c>
      <c r="DT702" s="2" t="s">
        <v>421</v>
      </c>
      <c r="DU702" s="2" t="s">
        <v>241</v>
      </c>
      <c r="DV702" s="2" t="s">
        <v>229</v>
      </c>
      <c r="DW702" s="4">
        <v>2</v>
      </c>
      <c r="DX702" s="8">
        <v>57.18</v>
      </c>
      <c r="DY702" s="4"/>
      <c r="DZ702" s="8"/>
      <c r="EA702" s="7"/>
      <c r="EB702" s="7"/>
      <c r="EC702" s="2" t="s">
        <v>239</v>
      </c>
      <c r="ED702" s="2" t="s">
        <v>226</v>
      </c>
      <c r="EE702" s="2" t="s">
        <v>4349</v>
      </c>
      <c r="EF702" s="2" t="s">
        <v>4048</v>
      </c>
      <c r="EG702" s="2" t="s">
        <v>241</v>
      </c>
      <c r="EH702" s="2" t="s">
        <v>229</v>
      </c>
      <c r="EI702" s="4"/>
      <c r="EJ702" s="8"/>
      <c r="EK702" s="4">
        <v>2</v>
      </c>
      <c r="EL702" s="8">
        <v>74.08</v>
      </c>
      <c r="EM702" s="7">
        <v>-1</v>
      </c>
      <c r="EN702" s="7">
        <v>-1</v>
      </c>
      <c r="EO702" s="2" t="s">
        <v>239</v>
      </c>
      <c r="EP702" s="2" t="s">
        <v>226</v>
      </c>
      <c r="EQ702" s="2" t="s">
        <v>1545</v>
      </c>
      <c r="ER702" s="2" t="s">
        <v>1062</v>
      </c>
      <c r="ES702" s="2" t="s">
        <v>241</v>
      </c>
      <c r="ET702" s="2" t="s">
        <v>229</v>
      </c>
      <c r="EU702" s="4">
        <v>1</v>
      </c>
      <c r="EV702" s="8">
        <v>32.21</v>
      </c>
      <c r="EW702" s="4"/>
      <c r="EX702" s="8"/>
      <c r="EY702" s="7"/>
      <c r="EZ702" s="7"/>
      <c r="FA702" s="2" t="s">
        <v>239</v>
      </c>
      <c r="FB702" s="2" t="s">
        <v>226</v>
      </c>
      <c r="FC702" s="2" t="s">
        <v>3833</v>
      </c>
      <c r="FD702" s="2" t="s">
        <v>1676</v>
      </c>
      <c r="FE702" s="2" t="s">
        <v>241</v>
      </c>
      <c r="FF702" s="2" t="s">
        <v>229</v>
      </c>
      <c r="FG702" s="4"/>
      <c r="FH702" s="8"/>
      <c r="FI702" s="4"/>
      <c r="FJ702" s="8"/>
      <c r="FK702" s="7"/>
      <c r="FL702" s="7"/>
      <c r="FM702" s="2" t="s">
        <v>239</v>
      </c>
      <c r="FN702" s="2" t="s">
        <v>226</v>
      </c>
      <c r="FO702" s="2" t="s">
        <v>3833</v>
      </c>
      <c r="FP702" s="2" t="s">
        <v>3056</v>
      </c>
      <c r="FQ702" s="2" t="s">
        <v>241</v>
      </c>
      <c r="FR702" s="2" t="s">
        <v>229</v>
      </c>
      <c r="FS702" s="4"/>
      <c r="FT702" s="8"/>
      <c r="FU702" s="4"/>
      <c r="FV702" s="8"/>
      <c r="FW702" s="7"/>
      <c r="FX702" s="7"/>
      <c r="FY702" s="2" t="s">
        <v>239</v>
      </c>
      <c r="FZ702" s="2" t="s">
        <v>226</v>
      </c>
      <c r="GA702" s="2" t="s">
        <v>327</v>
      </c>
      <c r="GB702" s="2" t="s">
        <v>229</v>
      </c>
      <c r="GC702" s="2" t="s">
        <v>241</v>
      </c>
      <c r="GD702" s="2" t="s">
        <v>229</v>
      </c>
      <c r="GE702" s="4"/>
      <c r="GF702" s="8"/>
      <c r="GG702" s="4"/>
      <c r="GH702" s="8"/>
      <c r="GI702" s="7"/>
      <c r="GJ702" s="7"/>
      <c r="GK702" s="2" t="s">
        <v>714</v>
      </c>
      <c r="GL702" s="2" t="s">
        <v>275</v>
      </c>
      <c r="GM702" s="2" t="s">
        <v>1381</v>
      </c>
      <c r="GN702" s="2" t="s">
        <v>2764</v>
      </c>
      <c r="GO702" s="2" t="s">
        <v>241</v>
      </c>
      <c r="GP702" s="2" t="s">
        <v>229</v>
      </c>
      <c r="GQ702" s="4"/>
      <c r="GR702" s="8"/>
      <c r="GS702" s="4"/>
      <c r="GT702" s="8"/>
      <c r="GU702" s="7"/>
      <c r="GV702" s="7"/>
      <c r="GW702" s="2" t="s">
        <v>239</v>
      </c>
      <c r="GX702" s="2" t="s">
        <v>226</v>
      </c>
      <c r="GY702" s="2" t="s">
        <v>4349</v>
      </c>
      <c r="GZ702" s="2" t="s">
        <v>4664</v>
      </c>
      <c r="HA702" s="2" t="s">
        <v>241</v>
      </c>
      <c r="HB702" s="2" t="s">
        <v>229</v>
      </c>
      <c r="HC702" s="4"/>
      <c r="HD702" s="8"/>
      <c r="HE702" s="4"/>
      <c r="HF702" s="8"/>
      <c r="HG702" s="7"/>
      <c r="HH702" s="7"/>
      <c r="HI702" s="2" t="s">
        <v>239</v>
      </c>
      <c r="HJ702" s="2" t="s">
        <v>275</v>
      </c>
      <c r="HK702" s="2" t="s">
        <v>4349</v>
      </c>
      <c r="HL702" s="2" t="s">
        <v>917</v>
      </c>
      <c r="HM702" s="2" t="s">
        <v>241</v>
      </c>
      <c r="HN702" s="2" t="s">
        <v>229</v>
      </c>
      <c r="HO702" s="4"/>
      <c r="HP702" s="8"/>
      <c r="HQ702" s="4"/>
      <c r="HR702" s="8"/>
      <c r="HS702" s="7"/>
      <c r="HT702" s="7"/>
      <c r="HU702" s="2" t="s">
        <v>239</v>
      </c>
      <c r="HV702" s="2" t="s">
        <v>226</v>
      </c>
      <c r="HW702" s="2" t="s">
        <v>1366</v>
      </c>
      <c r="HX702" s="2" t="s">
        <v>229</v>
      </c>
      <c r="HY702" s="2" t="s">
        <v>241</v>
      </c>
      <c r="HZ702" s="2" t="s">
        <v>229</v>
      </c>
      <c r="IA702" s="4"/>
      <c r="IB702" s="8"/>
      <c r="IC702" s="4"/>
      <c r="ID702" s="8"/>
      <c r="IE702" s="7"/>
      <c r="IF702" s="7"/>
      <c r="IG702" s="2" t="s">
        <v>266</v>
      </c>
      <c r="IH702" s="2" t="s">
        <v>226</v>
      </c>
      <c r="II702" s="2" t="s">
        <v>229</v>
      </c>
      <c r="IJ702" s="2" t="s">
        <v>229</v>
      </c>
      <c r="IK702" s="2" t="s">
        <v>241</v>
      </c>
      <c r="IL702" s="2" t="s">
        <v>229</v>
      </c>
      <c r="IM702" s="4"/>
      <c r="IN702" s="8"/>
      <c r="IO702" s="4"/>
      <c r="IP702" s="8"/>
      <c r="IQ702" s="7"/>
      <c r="IR702" s="7"/>
      <c r="IS702" s="2" t="s">
        <v>272</v>
      </c>
      <c r="IT702" s="2" t="s">
        <v>226</v>
      </c>
      <c r="IU702" s="2" t="s">
        <v>229</v>
      </c>
      <c r="IV702" s="2" t="s">
        <v>229</v>
      </c>
      <c r="IW702" s="2" t="s">
        <v>241</v>
      </c>
      <c r="IX702" s="2" t="s">
        <v>229</v>
      </c>
      <c r="IY702" s="4"/>
      <c r="IZ702" s="8"/>
      <c r="JA702" s="4"/>
      <c r="JB702" s="8"/>
      <c r="JC702" s="7"/>
      <c r="JD702" s="7"/>
      <c r="JE702" s="2" t="s">
        <v>239</v>
      </c>
      <c r="JF702" s="2" t="s">
        <v>226</v>
      </c>
      <c r="JG702" s="2" t="s">
        <v>268</v>
      </c>
      <c r="JH702" s="2" t="s">
        <v>581</v>
      </c>
      <c r="JI702" s="2" t="s">
        <v>241</v>
      </c>
      <c r="JJ702" s="2" t="s">
        <v>229</v>
      </c>
      <c r="JK702" s="4"/>
      <c r="JL702" s="8"/>
      <c r="JM702" s="4"/>
      <c r="JN702" s="8"/>
      <c r="JO702" s="7"/>
      <c r="JP702" s="7"/>
      <c r="JQ702" s="2" t="s">
        <v>229</v>
      </c>
      <c r="JR702" s="2" t="s">
        <v>229</v>
      </c>
      <c r="JS702" s="2" t="s">
        <v>229</v>
      </c>
      <c r="JT702" s="2" t="s">
        <v>229</v>
      </c>
      <c r="JU702" s="2" t="s">
        <v>229</v>
      </c>
      <c r="JV702" s="2" t="s">
        <v>229</v>
      </c>
      <c r="JW702" s="4"/>
      <c r="JX702" s="8"/>
      <c r="JY702" s="4"/>
      <c r="JZ702" s="8"/>
      <c r="KA702" s="7"/>
      <c r="KB702" s="7"/>
      <c r="KC702" s="2" t="s">
        <v>272</v>
      </c>
      <c r="KD702" s="2" t="s">
        <v>226</v>
      </c>
      <c r="KE702" s="2" t="s">
        <v>229</v>
      </c>
      <c r="KF702" s="2" t="s">
        <v>229</v>
      </c>
      <c r="KG702" s="2" t="s">
        <v>241</v>
      </c>
      <c r="KH702" s="2" t="s">
        <v>229</v>
      </c>
      <c r="KI702" s="4"/>
      <c r="KJ702" s="8"/>
      <c r="KK702" s="4"/>
      <c r="KL702" s="8"/>
      <c r="KM702" s="7"/>
      <c r="KN702" s="7"/>
      <c r="KO702" s="2" t="s">
        <v>272</v>
      </c>
      <c r="KP702" s="2" t="s">
        <v>226</v>
      </c>
      <c r="KQ702" s="2" t="s">
        <v>229</v>
      </c>
      <c r="KR702" s="2" t="s">
        <v>229</v>
      </c>
      <c r="KS702" s="2" t="s">
        <v>241</v>
      </c>
      <c r="KT702" s="2" t="s">
        <v>229</v>
      </c>
      <c r="KU702" s="4"/>
      <c r="KV702" s="8"/>
      <c r="KW702" s="4"/>
      <c r="KX702" s="8"/>
      <c r="KY702" s="7"/>
      <c r="KZ702" s="7"/>
      <c r="LA702" s="2" t="s">
        <v>272</v>
      </c>
      <c r="LB702" s="2" t="s">
        <v>226</v>
      </c>
      <c r="LC702" s="2" t="s">
        <v>229</v>
      </c>
      <c r="LD702" s="2" t="s">
        <v>229</v>
      </c>
      <c r="LE702" s="2" t="s">
        <v>241</v>
      </c>
      <c r="LF702" s="2" t="s">
        <v>229</v>
      </c>
      <c r="LG702" s="4"/>
      <c r="LH702" s="8"/>
      <c r="LI702" s="4"/>
      <c r="LJ702" s="8"/>
      <c r="LK702" s="7"/>
      <c r="LL702" s="7"/>
      <c r="LM702" s="2" t="s">
        <v>229</v>
      </c>
      <c r="LN702" s="2" t="s">
        <v>229</v>
      </c>
      <c r="LO702" s="2" t="s">
        <v>229</v>
      </c>
      <c r="LP702" s="2" t="s">
        <v>229</v>
      </c>
      <c r="LQ702" s="2" t="s">
        <v>229</v>
      </c>
      <c r="LR702" s="2" t="s">
        <v>229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275</v>
      </c>
      <c r="MA702" s="2" t="s">
        <v>1312</v>
      </c>
      <c r="MB702" s="2" t="s">
        <v>1502</v>
      </c>
      <c r="MC702" s="2" t="s">
        <v>241</v>
      </c>
      <c r="MD702" s="2" t="s">
        <v>229</v>
      </c>
      <c r="ME702" s="4"/>
      <c r="MF702" s="8"/>
      <c r="MG702" s="4"/>
      <c r="MH702" s="8"/>
      <c r="MI702" s="7"/>
      <c r="MJ702" s="7"/>
      <c r="MK702" s="2" t="s">
        <v>266</v>
      </c>
      <c r="ML702" s="2" t="s">
        <v>226</v>
      </c>
      <c r="MM702" s="2" t="s">
        <v>229</v>
      </c>
      <c r="MN702" s="2" t="s">
        <v>229</v>
      </c>
      <c r="MO702" s="2" t="s">
        <v>241</v>
      </c>
      <c r="MP702" s="2" t="s">
        <v>229</v>
      </c>
      <c r="MQ702" s="4"/>
      <c r="MR702" s="8"/>
      <c r="MS702" s="4"/>
      <c r="MT702" s="8"/>
      <c r="MU702" s="7"/>
      <c r="MV702" s="7"/>
      <c r="MW702" s="2" t="s">
        <v>266</v>
      </c>
      <c r="MX702" s="2" t="s">
        <v>226</v>
      </c>
      <c r="MY702" s="2" t="s">
        <v>229</v>
      </c>
      <c r="MZ702" s="2" t="s">
        <v>229</v>
      </c>
      <c r="NA702" s="2" t="s">
        <v>241</v>
      </c>
      <c r="NB702" s="2" t="s">
        <v>229</v>
      </c>
      <c r="NC702" s="4"/>
      <c r="ND702" s="8"/>
      <c r="NE702" s="4"/>
      <c r="NF702" s="8"/>
      <c r="NG702" s="7"/>
      <c r="NH702" s="7"/>
      <c r="NI702" s="2" t="s">
        <v>239</v>
      </c>
      <c r="NJ702" s="2" t="s">
        <v>260</v>
      </c>
      <c r="NK702" s="2" t="s">
        <v>4661</v>
      </c>
      <c r="NL702" s="2" t="s">
        <v>1318</v>
      </c>
      <c r="NM702" s="2" t="s">
        <v>241</v>
      </c>
      <c r="NN702" s="2" t="s">
        <v>229</v>
      </c>
      <c r="NO702" s="4"/>
      <c r="NP702" s="8"/>
      <c r="NQ702" s="4"/>
      <c r="NR702" s="8"/>
      <c r="NS702" s="7"/>
      <c r="NT702" s="7"/>
      <c r="NU702" s="2" t="s">
        <v>272</v>
      </c>
      <c r="NV702" s="2" t="s">
        <v>226</v>
      </c>
      <c r="NW702" s="2" t="s">
        <v>229</v>
      </c>
      <c r="NX702" s="2" t="s">
        <v>229</v>
      </c>
      <c r="NY702" s="2" t="s">
        <v>241</v>
      </c>
      <c r="NZ702" s="2" t="s">
        <v>229</v>
      </c>
      <c r="OA702" s="4"/>
      <c r="OB702" s="8"/>
      <c r="OC702" s="4"/>
      <c r="OD702" s="8"/>
      <c r="OE702" s="7"/>
      <c r="OF702" s="7"/>
      <c r="OG702" s="2" t="s">
        <v>266</v>
      </c>
      <c r="OH702" s="2" t="s">
        <v>226</v>
      </c>
      <c r="OI702" s="2" t="s">
        <v>229</v>
      </c>
      <c r="OJ702" s="2" t="s">
        <v>229</v>
      </c>
      <c r="OK702" s="2" t="s">
        <v>241</v>
      </c>
      <c r="OL702" s="2" t="s">
        <v>229</v>
      </c>
      <c r="OM702" s="4"/>
      <c r="ON702" s="8"/>
      <c r="OO702" s="4"/>
      <c r="OP702" s="8"/>
      <c r="OQ702" s="7"/>
      <c r="OR702" s="7"/>
      <c r="OS702" s="2" t="s">
        <v>229</v>
      </c>
      <c r="OT702" s="2" t="s">
        <v>229</v>
      </c>
      <c r="OU702" s="2" t="s">
        <v>229</v>
      </c>
      <c r="OV702" s="2" t="s">
        <v>229</v>
      </c>
      <c r="OW702" s="2" t="s">
        <v>229</v>
      </c>
      <c r="OX702" s="2" t="s">
        <v>229</v>
      </c>
      <c r="OY702" s="4"/>
      <c r="OZ702" s="8"/>
      <c r="PA702" s="4"/>
      <c r="PB702" s="8"/>
      <c r="PC702" s="7"/>
      <c r="PD702" s="7"/>
      <c r="PE702" s="2" t="s">
        <v>281</v>
      </c>
      <c r="PF702" s="2" t="s">
        <v>226</v>
      </c>
      <c r="PG702" s="2" t="s">
        <v>229</v>
      </c>
      <c r="PH702" s="2" t="s">
        <v>229</v>
      </c>
      <c r="PI702" s="2" t="s">
        <v>241</v>
      </c>
      <c r="PJ702" s="2" t="s">
        <v>229</v>
      </c>
      <c r="PK702" s="4"/>
      <c r="PL702" s="8"/>
      <c r="PM702" s="4"/>
      <c r="PN702" s="8"/>
      <c r="PO702" s="7"/>
      <c r="PP702" s="7"/>
      <c r="PQ702" s="2" t="s">
        <v>239</v>
      </c>
      <c r="PR702" s="2" t="s">
        <v>275</v>
      </c>
      <c r="PS702" s="2" t="s">
        <v>4349</v>
      </c>
      <c r="PT702" s="2" t="s">
        <v>229</v>
      </c>
      <c r="PU702" s="2" t="s">
        <v>241</v>
      </c>
      <c r="PV702" s="2" t="s">
        <v>229</v>
      </c>
      <c r="PW702" s="4"/>
      <c r="PX702" s="8"/>
      <c r="PY702" s="4"/>
      <c r="PZ702" s="8"/>
      <c r="QA702" s="7"/>
      <c r="QB702" s="7"/>
      <c r="QC702" s="2" t="s">
        <v>281</v>
      </c>
      <c r="QD702" s="2" t="s">
        <v>226</v>
      </c>
      <c r="QE702" s="2" t="s">
        <v>229</v>
      </c>
      <c r="QF702" s="2" t="s">
        <v>229</v>
      </c>
      <c r="QG702" s="2" t="s">
        <v>241</v>
      </c>
      <c r="QH702" s="2" t="s">
        <v>229</v>
      </c>
      <c r="QI702" s="4"/>
      <c r="QJ702" s="8"/>
      <c r="QK702" s="4"/>
      <c r="QL702" s="8"/>
      <c r="QM702" s="7"/>
      <c r="QN702" s="7"/>
      <c r="QO702" s="2" t="s">
        <v>229</v>
      </c>
      <c r="QP702" s="2" t="s">
        <v>229</v>
      </c>
      <c r="QQ702" s="2" t="s">
        <v>229</v>
      </c>
      <c r="QR702" s="2" t="s">
        <v>229</v>
      </c>
      <c r="QS702" s="2" t="s">
        <v>229</v>
      </c>
      <c r="QT702" s="2" t="s">
        <v>229</v>
      </c>
      <c r="QU702" s="4"/>
      <c r="QV702" s="8"/>
      <c r="QW702" s="4"/>
      <c r="QX702" s="8"/>
      <c r="QY702" s="7"/>
      <c r="QZ702" s="7"/>
      <c r="RA702" s="2" t="s">
        <v>239</v>
      </c>
      <c r="RB702" s="2" t="s">
        <v>275</v>
      </c>
      <c r="RC702" s="2" t="s">
        <v>972</v>
      </c>
      <c r="RD702" s="2" t="s">
        <v>1016</v>
      </c>
      <c r="RE702" s="2" t="s">
        <v>241</v>
      </c>
      <c r="RF702" s="2" t="s">
        <v>229</v>
      </c>
      <c r="RG702" s="4"/>
      <c r="RH702" s="8"/>
      <c r="RI702" s="4"/>
      <c r="RJ702" s="8"/>
      <c r="RK702" s="7"/>
      <c r="RL702" s="7"/>
      <c r="RM702" s="2" t="s">
        <v>229</v>
      </c>
      <c r="RN702" s="2" t="s">
        <v>229</v>
      </c>
      <c r="RO702" s="2" t="s">
        <v>229</v>
      </c>
      <c r="RP702" s="2" t="s">
        <v>229</v>
      </c>
      <c r="RQ702" s="2" t="s">
        <v>229</v>
      </c>
      <c r="RR702" s="2" t="s">
        <v>229</v>
      </c>
      <c r="RS702" s="4"/>
      <c r="RT702" s="8"/>
      <c r="RU702" s="4"/>
      <c r="RV702" s="8"/>
      <c r="RW702" s="7"/>
      <c r="RX702" s="7"/>
      <c r="RY702" s="2" t="s">
        <v>266</v>
      </c>
      <c r="RZ702" s="2" t="s">
        <v>275</v>
      </c>
      <c r="SA702" s="2" t="s">
        <v>229</v>
      </c>
      <c r="SB702" s="2" t="s">
        <v>229</v>
      </c>
      <c r="SC702" s="2" t="s">
        <v>241</v>
      </c>
      <c r="SD702" s="2" t="s">
        <v>229</v>
      </c>
      <c r="SE702" s="4">
        <v>11</v>
      </c>
      <c r="SF702" s="4"/>
      <c r="SG702" s="4"/>
      <c r="SH702" s="4"/>
      <c r="SI702" s="4"/>
      <c r="SJ702" s="4"/>
      <c r="SK702" s="4"/>
      <c r="SL702" s="4"/>
      <c r="SM702" s="4">
        <v>1</v>
      </c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>
        <v>50</v>
      </c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>
        <v>80</v>
      </c>
      <c r="VO702" s="4"/>
      <c r="VP702" s="4"/>
      <c r="VQ702" s="4"/>
      <c r="VR702" s="4"/>
      <c r="VS702" s="4"/>
    </row>
    <row r="703">
      <c r="A703" s="2" t="s">
        <v>4665</v>
      </c>
      <c r="B703" s="2" t="s">
        <v>216</v>
      </c>
      <c r="C703" s="2" t="s">
        <v>4252</v>
      </c>
      <c r="D703" s="2" t="s">
        <v>3164</v>
      </c>
      <c r="E703" s="2" t="s">
        <v>3165</v>
      </c>
      <c r="F703" s="2" t="s">
        <v>4408</v>
      </c>
      <c r="G703" s="2" t="s">
        <v>4409</v>
      </c>
      <c r="H703" s="2" t="s">
        <v>4410</v>
      </c>
      <c r="I703" s="2" t="s">
        <v>3425</v>
      </c>
      <c r="J703" s="2" t="s">
        <v>224</v>
      </c>
      <c r="K703" s="2" t="s">
        <v>4411</v>
      </c>
      <c r="L703" s="3">
        <v>22.5</v>
      </c>
      <c r="M703" s="3">
        <v>23.62</v>
      </c>
      <c r="N703" s="3">
        <v>44.99</v>
      </c>
      <c r="O703" s="2" t="s">
        <v>226</v>
      </c>
      <c r="P703" s="2" t="s">
        <v>618</v>
      </c>
      <c r="Q703" s="2" t="s">
        <v>228</v>
      </c>
      <c r="R703" s="2" t="s">
        <v>229</v>
      </c>
      <c r="S703" s="2" t="s">
        <v>4412</v>
      </c>
      <c r="T703" s="2" t="s">
        <v>684</v>
      </c>
      <c r="U703" s="2" t="s">
        <v>232</v>
      </c>
      <c r="V703" s="2" t="s">
        <v>1910</v>
      </c>
      <c r="W703" s="2" t="s">
        <v>1009</v>
      </c>
      <c r="X703" s="2" t="s">
        <v>686</v>
      </c>
      <c r="Y703" s="2" t="s">
        <v>1144</v>
      </c>
      <c r="Z703" s="4">
        <v>153</v>
      </c>
      <c r="AA703" s="4">
        <f>=ROUNDDOWN(30.6,0)</f>
      </c>
      <c r="AB703" s="5">
        <v>5</v>
      </c>
      <c r="AC703" s="2" t="s">
        <v>4413</v>
      </c>
      <c r="AD703" s="4">
        <v>40</v>
      </c>
      <c r="AE703" s="4">
        <v>70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/>
      <c r="AQ703" s="8"/>
      <c r="AR703" s="4">
        <v>1</v>
      </c>
      <c r="AS703" s="8">
        <v>24.81</v>
      </c>
      <c r="AT703" s="7">
        <v>-1</v>
      </c>
      <c r="AU703" s="7">
        <v>-1</v>
      </c>
      <c r="AV703" s="4">
        <v>12</v>
      </c>
      <c r="AW703" s="8">
        <v>349.67</v>
      </c>
      <c r="AX703" s="4">
        <v>15</v>
      </c>
      <c r="AY703" s="8">
        <v>446.42</v>
      </c>
      <c r="AZ703" s="7">
        <v>-0.2</v>
      </c>
      <c r="BA703" s="7">
        <v>-0.2167</v>
      </c>
      <c r="BB703" s="7"/>
      <c r="BC703" s="4">
        <v>12</v>
      </c>
      <c r="BD703" s="8">
        <v>349.67</v>
      </c>
      <c r="BE703" s="4">
        <v>15</v>
      </c>
      <c r="BF703" s="8">
        <v>446.42</v>
      </c>
      <c r="BG703" s="7">
        <v>-0.2</v>
      </c>
      <c r="BH703" s="7">
        <v>-0.2167</v>
      </c>
      <c r="BI703" s="7">
        <v>1</v>
      </c>
      <c r="BJ703" s="4"/>
      <c r="BK703" s="8"/>
      <c r="BL703" s="2" t="s">
        <v>22</v>
      </c>
      <c r="BM703" s="7"/>
      <c r="BN703" s="7"/>
      <c r="BO703" s="4"/>
      <c r="BP703" s="8"/>
      <c r="BQ703" s="4"/>
      <c r="BR703" s="8"/>
      <c r="BS703" s="7"/>
      <c r="BT703" s="7"/>
      <c r="BU703" s="2" t="s">
        <v>239</v>
      </c>
      <c r="BV703" s="2" t="s">
        <v>226</v>
      </c>
      <c r="BW703" s="2" t="s">
        <v>229</v>
      </c>
      <c r="BX703" s="2" t="s">
        <v>1556</v>
      </c>
      <c r="BY703" s="2" t="s">
        <v>241</v>
      </c>
      <c r="BZ703" s="2" t="s">
        <v>229</v>
      </c>
      <c r="CA703" s="4"/>
      <c r="CB703" s="8"/>
      <c r="CC703" s="4"/>
      <c r="CD703" s="8"/>
      <c r="CE703" s="7"/>
      <c r="CF703" s="7"/>
      <c r="CG703" s="2" t="s">
        <v>239</v>
      </c>
      <c r="CH703" s="2" t="s">
        <v>226</v>
      </c>
      <c r="CI703" s="2" t="s">
        <v>1148</v>
      </c>
      <c r="CJ703" s="2" t="s">
        <v>1151</v>
      </c>
      <c r="CK703" s="2" t="s">
        <v>241</v>
      </c>
      <c r="CL703" s="2" t="s">
        <v>229</v>
      </c>
      <c r="CM703" s="4"/>
      <c r="CN703" s="8"/>
      <c r="CO703" s="4"/>
      <c r="CP703" s="8"/>
      <c r="CQ703" s="7"/>
      <c r="CR703" s="7"/>
      <c r="CS703" s="2" t="s">
        <v>239</v>
      </c>
      <c r="CT703" s="2" t="s">
        <v>226</v>
      </c>
      <c r="CU703" s="2" t="s">
        <v>1148</v>
      </c>
      <c r="CV703" s="2" t="s">
        <v>1609</v>
      </c>
      <c r="CW703" s="2" t="s">
        <v>241</v>
      </c>
      <c r="CX703" s="2" t="s">
        <v>229</v>
      </c>
      <c r="CY703" s="4"/>
      <c r="CZ703" s="8"/>
      <c r="DA703" s="4"/>
      <c r="DB703" s="8"/>
      <c r="DC703" s="7"/>
      <c r="DD703" s="7"/>
      <c r="DE703" s="2" t="s">
        <v>239</v>
      </c>
      <c r="DF703" s="2" t="s">
        <v>226</v>
      </c>
      <c r="DG703" s="2" t="s">
        <v>1148</v>
      </c>
      <c r="DH703" s="2" t="s">
        <v>4415</v>
      </c>
      <c r="DI703" s="2" t="s">
        <v>241</v>
      </c>
      <c r="DJ703" s="2" t="s">
        <v>229</v>
      </c>
      <c r="DK703" s="4"/>
      <c r="DL703" s="8"/>
      <c r="DM703" s="4"/>
      <c r="DN703" s="8"/>
      <c r="DO703" s="7"/>
      <c r="DP703" s="7"/>
      <c r="DQ703" s="2" t="s">
        <v>239</v>
      </c>
      <c r="DR703" s="2" t="s">
        <v>226</v>
      </c>
      <c r="DS703" s="2" t="s">
        <v>1148</v>
      </c>
      <c r="DT703" s="2" t="s">
        <v>1152</v>
      </c>
      <c r="DU703" s="2" t="s">
        <v>241</v>
      </c>
      <c r="DV703" s="2" t="s">
        <v>229</v>
      </c>
      <c r="DW703" s="4"/>
      <c r="DX703" s="8"/>
      <c r="DY703" s="4"/>
      <c r="DZ703" s="8"/>
      <c r="EA703" s="7"/>
      <c r="EB703" s="7"/>
      <c r="EC703" s="2" t="s">
        <v>239</v>
      </c>
      <c r="ED703" s="2" t="s">
        <v>226</v>
      </c>
      <c r="EE703" s="2" t="s">
        <v>699</v>
      </c>
      <c r="EF703" s="2" t="s">
        <v>1405</v>
      </c>
      <c r="EG703" s="2" t="s">
        <v>241</v>
      </c>
      <c r="EH703" s="2" t="s">
        <v>229</v>
      </c>
      <c r="EI703" s="4"/>
      <c r="EJ703" s="8"/>
      <c r="EK703" s="4">
        <v>1</v>
      </c>
      <c r="EL703" s="8">
        <v>24.81</v>
      </c>
      <c r="EM703" s="7">
        <v>-1</v>
      </c>
      <c r="EN703" s="7">
        <v>-1</v>
      </c>
      <c r="EO703" s="2" t="s">
        <v>239</v>
      </c>
      <c r="EP703" s="2" t="s">
        <v>226</v>
      </c>
      <c r="EQ703" s="2" t="s">
        <v>1148</v>
      </c>
      <c r="ER703" s="2" t="s">
        <v>1706</v>
      </c>
      <c r="ES703" s="2" t="s">
        <v>241</v>
      </c>
      <c r="ET703" s="2" t="s">
        <v>229</v>
      </c>
      <c r="EU703" s="4"/>
      <c r="EV703" s="8"/>
      <c r="EW703" s="4"/>
      <c r="EX703" s="8"/>
      <c r="EY703" s="7"/>
      <c r="EZ703" s="7"/>
      <c r="FA703" s="2" t="s">
        <v>239</v>
      </c>
      <c r="FB703" s="2" t="s">
        <v>226</v>
      </c>
      <c r="FC703" s="2" t="s">
        <v>1148</v>
      </c>
      <c r="FD703" s="2" t="s">
        <v>1151</v>
      </c>
      <c r="FE703" s="2" t="s">
        <v>241</v>
      </c>
      <c r="FF703" s="2" t="s">
        <v>229</v>
      </c>
      <c r="FG703" s="4"/>
      <c r="FH703" s="8"/>
      <c r="FI703" s="4"/>
      <c r="FJ703" s="8"/>
      <c r="FK703" s="7"/>
      <c r="FL703" s="7"/>
      <c r="FM703" s="2" t="s">
        <v>239</v>
      </c>
      <c r="FN703" s="2" t="s">
        <v>226</v>
      </c>
      <c r="FO703" s="2" t="s">
        <v>1148</v>
      </c>
      <c r="FP703" s="2" t="s">
        <v>4482</v>
      </c>
      <c r="FQ703" s="2" t="s">
        <v>241</v>
      </c>
      <c r="FR703" s="2" t="s">
        <v>229</v>
      </c>
      <c r="FS703" s="4"/>
      <c r="FT703" s="8"/>
      <c r="FU703" s="4"/>
      <c r="FV703" s="8"/>
      <c r="FW703" s="7"/>
      <c r="FX703" s="7"/>
      <c r="FY703" s="2" t="s">
        <v>239</v>
      </c>
      <c r="FZ703" s="2" t="s">
        <v>226</v>
      </c>
      <c r="GA703" s="2" t="s">
        <v>327</v>
      </c>
      <c r="GB703" s="2" t="s">
        <v>229</v>
      </c>
      <c r="GC703" s="2" t="s">
        <v>241</v>
      </c>
      <c r="GD703" s="2" t="s">
        <v>229</v>
      </c>
      <c r="GE703" s="4"/>
      <c r="GF703" s="8"/>
      <c r="GG703" s="4"/>
      <c r="GH703" s="8"/>
      <c r="GI703" s="7"/>
      <c r="GJ703" s="7"/>
      <c r="GK703" s="2" t="s">
        <v>714</v>
      </c>
      <c r="GL703" s="2" t="s">
        <v>275</v>
      </c>
      <c r="GM703" s="2" t="s">
        <v>1148</v>
      </c>
      <c r="GN703" s="2" t="s">
        <v>4503</v>
      </c>
      <c r="GO703" s="2" t="s">
        <v>241</v>
      </c>
      <c r="GP703" s="2" t="s">
        <v>229</v>
      </c>
      <c r="GQ703" s="4"/>
      <c r="GR703" s="8"/>
      <c r="GS703" s="4"/>
      <c r="GT703" s="8"/>
      <c r="GU703" s="7"/>
      <c r="GV703" s="7"/>
      <c r="GW703" s="2" t="s">
        <v>239</v>
      </c>
      <c r="GX703" s="2" t="s">
        <v>226</v>
      </c>
      <c r="GY703" s="2" t="s">
        <v>743</v>
      </c>
      <c r="GZ703" s="2" t="s">
        <v>3488</v>
      </c>
      <c r="HA703" s="2" t="s">
        <v>241</v>
      </c>
      <c r="HB703" s="2" t="s">
        <v>229</v>
      </c>
      <c r="HC703" s="4"/>
      <c r="HD703" s="8"/>
      <c r="HE703" s="4"/>
      <c r="HF703" s="8"/>
      <c r="HG703" s="7"/>
      <c r="HH703" s="7"/>
      <c r="HI703" s="2" t="s">
        <v>714</v>
      </c>
      <c r="HJ703" s="2" t="s">
        <v>275</v>
      </c>
      <c r="HK703" s="2" t="s">
        <v>1148</v>
      </c>
      <c r="HL703" s="2" t="s">
        <v>1669</v>
      </c>
      <c r="HM703" s="2" t="s">
        <v>241</v>
      </c>
      <c r="HN703" s="2" t="s">
        <v>229</v>
      </c>
      <c r="HO703" s="4"/>
      <c r="HP703" s="8"/>
      <c r="HQ703" s="4"/>
      <c r="HR703" s="8"/>
      <c r="HS703" s="7"/>
      <c r="HT703" s="7"/>
      <c r="HU703" s="2" t="s">
        <v>239</v>
      </c>
      <c r="HV703" s="2" t="s">
        <v>226</v>
      </c>
      <c r="HW703" s="2" t="s">
        <v>712</v>
      </c>
      <c r="HX703" s="2" t="s">
        <v>1192</v>
      </c>
      <c r="HY703" s="2" t="s">
        <v>241</v>
      </c>
      <c r="HZ703" s="2" t="s">
        <v>229</v>
      </c>
      <c r="IA703" s="4"/>
      <c r="IB703" s="8"/>
      <c r="IC703" s="4"/>
      <c r="ID703" s="8"/>
      <c r="IE703" s="7"/>
      <c r="IF703" s="7"/>
      <c r="IG703" s="2" t="s">
        <v>266</v>
      </c>
      <c r="IH703" s="2" t="s">
        <v>226</v>
      </c>
      <c r="II703" s="2" t="s">
        <v>229</v>
      </c>
      <c r="IJ703" s="2" t="s">
        <v>229</v>
      </c>
      <c r="IK703" s="2" t="s">
        <v>241</v>
      </c>
      <c r="IL703" s="2" t="s">
        <v>229</v>
      </c>
      <c r="IM703" s="4"/>
      <c r="IN703" s="8"/>
      <c r="IO703" s="4"/>
      <c r="IP703" s="8"/>
      <c r="IQ703" s="7"/>
      <c r="IR703" s="7"/>
      <c r="IS703" s="2" t="s">
        <v>272</v>
      </c>
      <c r="IT703" s="2" t="s">
        <v>226</v>
      </c>
      <c r="IU703" s="2" t="s">
        <v>229</v>
      </c>
      <c r="IV703" s="2" t="s">
        <v>229</v>
      </c>
      <c r="IW703" s="2" t="s">
        <v>241</v>
      </c>
      <c r="IX703" s="2" t="s">
        <v>229</v>
      </c>
      <c r="IY703" s="4"/>
      <c r="IZ703" s="8"/>
      <c r="JA703" s="4"/>
      <c r="JB703" s="8"/>
      <c r="JC703" s="7"/>
      <c r="JD703" s="7"/>
      <c r="JE703" s="2" t="s">
        <v>239</v>
      </c>
      <c r="JF703" s="2" t="s">
        <v>226</v>
      </c>
      <c r="JG703" s="2" t="s">
        <v>268</v>
      </c>
      <c r="JH703" s="2" t="s">
        <v>229</v>
      </c>
      <c r="JI703" s="2" t="s">
        <v>241</v>
      </c>
      <c r="JJ703" s="2" t="s">
        <v>229</v>
      </c>
      <c r="JK703" s="4"/>
      <c r="JL703" s="8"/>
      <c r="JM703" s="4"/>
      <c r="JN703" s="8"/>
      <c r="JO703" s="7"/>
      <c r="JP703" s="7"/>
      <c r="JQ703" s="2" t="s">
        <v>229</v>
      </c>
      <c r="JR703" s="2" t="s">
        <v>229</v>
      </c>
      <c r="JS703" s="2" t="s">
        <v>229</v>
      </c>
      <c r="JT703" s="2" t="s">
        <v>229</v>
      </c>
      <c r="JU703" s="2" t="s">
        <v>229</v>
      </c>
      <c r="JV703" s="2" t="s">
        <v>229</v>
      </c>
      <c r="JW703" s="4"/>
      <c r="JX703" s="8"/>
      <c r="JY703" s="4"/>
      <c r="JZ703" s="8"/>
      <c r="KA703" s="7"/>
      <c r="KB703" s="7"/>
      <c r="KC703" s="2" t="s">
        <v>272</v>
      </c>
      <c r="KD703" s="2" t="s">
        <v>226</v>
      </c>
      <c r="KE703" s="2" t="s">
        <v>229</v>
      </c>
      <c r="KF703" s="2" t="s">
        <v>229</v>
      </c>
      <c r="KG703" s="2" t="s">
        <v>241</v>
      </c>
      <c r="KH703" s="2" t="s">
        <v>229</v>
      </c>
      <c r="KI703" s="4"/>
      <c r="KJ703" s="8"/>
      <c r="KK703" s="4"/>
      <c r="KL703" s="8"/>
      <c r="KM703" s="7"/>
      <c r="KN703" s="7"/>
      <c r="KO703" s="2" t="s">
        <v>272</v>
      </c>
      <c r="KP703" s="2" t="s">
        <v>226</v>
      </c>
      <c r="KQ703" s="2" t="s">
        <v>229</v>
      </c>
      <c r="KR703" s="2" t="s">
        <v>229</v>
      </c>
      <c r="KS703" s="2" t="s">
        <v>241</v>
      </c>
      <c r="KT703" s="2" t="s">
        <v>229</v>
      </c>
      <c r="KU703" s="4"/>
      <c r="KV703" s="8"/>
      <c r="KW703" s="4"/>
      <c r="KX703" s="8"/>
      <c r="KY703" s="7"/>
      <c r="KZ703" s="7"/>
      <c r="LA703" s="2" t="s">
        <v>239</v>
      </c>
      <c r="LB703" s="2" t="s">
        <v>226</v>
      </c>
      <c r="LC703" s="2" t="s">
        <v>1148</v>
      </c>
      <c r="LD703" s="2" t="s">
        <v>4666</v>
      </c>
      <c r="LE703" s="2" t="s">
        <v>241</v>
      </c>
      <c r="LF703" s="2" t="s">
        <v>229</v>
      </c>
      <c r="LG703" s="4"/>
      <c r="LH703" s="8"/>
      <c r="LI703" s="4"/>
      <c r="LJ703" s="8"/>
      <c r="LK703" s="7"/>
      <c r="LL703" s="7"/>
      <c r="LM703" s="2" t="s">
        <v>229</v>
      </c>
      <c r="LN703" s="2" t="s">
        <v>229</v>
      </c>
      <c r="LO703" s="2" t="s">
        <v>229</v>
      </c>
      <c r="LP703" s="2" t="s">
        <v>229</v>
      </c>
      <c r="LQ703" s="2" t="s">
        <v>229</v>
      </c>
      <c r="LR703" s="2" t="s">
        <v>229</v>
      </c>
      <c r="LS703" s="4"/>
      <c r="LT703" s="8"/>
      <c r="LU703" s="4"/>
      <c r="LV703" s="8"/>
      <c r="LW703" s="7"/>
      <c r="LX703" s="7"/>
      <c r="LY703" s="2" t="s">
        <v>239</v>
      </c>
      <c r="LZ703" s="2" t="s">
        <v>275</v>
      </c>
      <c r="MA703" s="2" t="s">
        <v>1411</v>
      </c>
      <c r="MB703" s="2" t="s">
        <v>985</v>
      </c>
      <c r="MC703" s="2" t="s">
        <v>241</v>
      </c>
      <c r="MD703" s="2" t="s">
        <v>229</v>
      </c>
      <c r="ME703" s="4"/>
      <c r="MF703" s="8"/>
      <c r="MG703" s="4"/>
      <c r="MH703" s="8"/>
      <c r="MI703" s="7"/>
      <c r="MJ703" s="7"/>
      <c r="MK703" s="2" t="s">
        <v>266</v>
      </c>
      <c r="ML703" s="2" t="s">
        <v>226</v>
      </c>
      <c r="MM703" s="2" t="s">
        <v>229</v>
      </c>
      <c r="MN703" s="2" t="s">
        <v>229</v>
      </c>
      <c r="MO703" s="2" t="s">
        <v>241</v>
      </c>
      <c r="MP703" s="2" t="s">
        <v>229</v>
      </c>
      <c r="MQ703" s="4"/>
      <c r="MR703" s="8"/>
      <c r="MS703" s="4"/>
      <c r="MT703" s="8"/>
      <c r="MU703" s="7"/>
      <c r="MV703" s="7"/>
      <c r="MW703" s="2" t="s">
        <v>239</v>
      </c>
      <c r="MX703" s="2" t="s">
        <v>226</v>
      </c>
      <c r="MY703" s="2" t="s">
        <v>866</v>
      </c>
      <c r="MZ703" s="2" t="s">
        <v>4172</v>
      </c>
      <c r="NA703" s="2" t="s">
        <v>241</v>
      </c>
      <c r="NB703" s="2" t="s">
        <v>229</v>
      </c>
      <c r="NC703" s="4"/>
      <c r="ND703" s="8"/>
      <c r="NE703" s="4"/>
      <c r="NF703" s="8"/>
      <c r="NG703" s="7"/>
      <c r="NH703" s="7"/>
      <c r="NI703" s="2" t="s">
        <v>239</v>
      </c>
      <c r="NJ703" s="2" t="s">
        <v>260</v>
      </c>
      <c r="NK703" s="2" t="s">
        <v>1165</v>
      </c>
      <c r="NL703" s="2" t="s">
        <v>1669</v>
      </c>
      <c r="NM703" s="2" t="s">
        <v>241</v>
      </c>
      <c r="NN703" s="2" t="s">
        <v>229</v>
      </c>
      <c r="NO703" s="4"/>
      <c r="NP703" s="8"/>
      <c r="NQ703" s="4"/>
      <c r="NR703" s="8"/>
      <c r="NS703" s="7"/>
      <c r="NT703" s="7"/>
      <c r="NU703" s="2" t="s">
        <v>272</v>
      </c>
      <c r="NV703" s="2" t="s">
        <v>226</v>
      </c>
      <c r="NW703" s="2" t="s">
        <v>229</v>
      </c>
      <c r="NX703" s="2" t="s">
        <v>229</v>
      </c>
      <c r="NY703" s="2" t="s">
        <v>241</v>
      </c>
      <c r="NZ703" s="2" t="s">
        <v>229</v>
      </c>
      <c r="OA703" s="4"/>
      <c r="OB703" s="8"/>
      <c r="OC703" s="4"/>
      <c r="OD703" s="8"/>
      <c r="OE703" s="7"/>
      <c r="OF703" s="7"/>
      <c r="OG703" s="2" t="s">
        <v>266</v>
      </c>
      <c r="OH703" s="2" t="s">
        <v>226</v>
      </c>
      <c r="OI703" s="2" t="s">
        <v>229</v>
      </c>
      <c r="OJ703" s="2" t="s">
        <v>229</v>
      </c>
      <c r="OK703" s="2" t="s">
        <v>241</v>
      </c>
      <c r="OL703" s="2" t="s">
        <v>229</v>
      </c>
      <c r="OM703" s="4"/>
      <c r="ON703" s="8"/>
      <c r="OO703" s="4"/>
      <c r="OP703" s="8"/>
      <c r="OQ703" s="7"/>
      <c r="OR703" s="7"/>
      <c r="OS703" s="2" t="s">
        <v>229</v>
      </c>
      <c r="OT703" s="2" t="s">
        <v>229</v>
      </c>
      <c r="OU703" s="2" t="s">
        <v>229</v>
      </c>
      <c r="OV703" s="2" t="s">
        <v>229</v>
      </c>
      <c r="OW703" s="2" t="s">
        <v>229</v>
      </c>
      <c r="OX703" s="2" t="s">
        <v>229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229</v>
      </c>
      <c r="PG703" s="2" t="s">
        <v>229</v>
      </c>
      <c r="PH703" s="2" t="s">
        <v>229</v>
      </c>
      <c r="PI703" s="2" t="s">
        <v>229</v>
      </c>
      <c r="PJ703" s="2" t="s">
        <v>229</v>
      </c>
      <c r="PK703" s="4"/>
      <c r="PL703" s="8"/>
      <c r="PM703" s="4"/>
      <c r="PN703" s="8"/>
      <c r="PO703" s="7"/>
      <c r="PP703" s="7"/>
      <c r="PQ703" s="2" t="s">
        <v>239</v>
      </c>
      <c r="PR703" s="2" t="s">
        <v>275</v>
      </c>
      <c r="PS703" s="2" t="s">
        <v>785</v>
      </c>
      <c r="PT703" s="2" t="s">
        <v>3361</v>
      </c>
      <c r="PU703" s="2" t="s">
        <v>241</v>
      </c>
      <c r="PV703" s="2" t="s">
        <v>229</v>
      </c>
      <c r="PW703" s="4"/>
      <c r="PX703" s="8"/>
      <c r="PY703" s="4"/>
      <c r="PZ703" s="8"/>
      <c r="QA703" s="7"/>
      <c r="QB703" s="7"/>
      <c r="QC703" s="2" t="s">
        <v>281</v>
      </c>
      <c r="QD703" s="2" t="s">
        <v>226</v>
      </c>
      <c r="QE703" s="2" t="s">
        <v>229</v>
      </c>
      <c r="QF703" s="2" t="s">
        <v>229</v>
      </c>
      <c r="QG703" s="2" t="s">
        <v>241</v>
      </c>
      <c r="QH703" s="2" t="s">
        <v>229</v>
      </c>
      <c r="QI703" s="4"/>
      <c r="QJ703" s="8"/>
      <c r="QK703" s="4"/>
      <c r="QL703" s="8"/>
      <c r="QM703" s="7"/>
      <c r="QN703" s="7"/>
      <c r="QO703" s="2" t="s">
        <v>229</v>
      </c>
      <c r="QP703" s="2" t="s">
        <v>229</v>
      </c>
      <c r="QQ703" s="2" t="s">
        <v>229</v>
      </c>
      <c r="QR703" s="2" t="s">
        <v>229</v>
      </c>
      <c r="QS703" s="2" t="s">
        <v>229</v>
      </c>
      <c r="QT703" s="2" t="s">
        <v>229</v>
      </c>
      <c r="QU703" s="4"/>
      <c r="QV703" s="8"/>
      <c r="QW703" s="4"/>
      <c r="QX703" s="8"/>
      <c r="QY703" s="7"/>
      <c r="QZ703" s="7"/>
      <c r="RA703" s="2" t="s">
        <v>239</v>
      </c>
      <c r="RB703" s="2" t="s">
        <v>275</v>
      </c>
      <c r="RC703" s="2" t="s">
        <v>338</v>
      </c>
      <c r="RD703" s="2" t="s">
        <v>229</v>
      </c>
      <c r="RE703" s="2" t="s">
        <v>241</v>
      </c>
      <c r="RF703" s="2" t="s">
        <v>229</v>
      </c>
      <c r="RG703" s="4"/>
      <c r="RH703" s="8"/>
      <c r="RI703" s="4"/>
      <c r="RJ703" s="8"/>
      <c r="RK703" s="7"/>
      <c r="RL703" s="7"/>
      <c r="RM703" s="2" t="s">
        <v>229</v>
      </c>
      <c r="RN703" s="2" t="s">
        <v>229</v>
      </c>
      <c r="RO703" s="2" t="s">
        <v>229</v>
      </c>
      <c r="RP703" s="2" t="s">
        <v>229</v>
      </c>
      <c r="RQ703" s="2" t="s">
        <v>229</v>
      </c>
      <c r="RR703" s="2" t="s">
        <v>229</v>
      </c>
      <c r="RS703" s="4"/>
      <c r="RT703" s="8"/>
      <c r="RU703" s="4"/>
      <c r="RV703" s="8"/>
      <c r="RW703" s="7"/>
      <c r="RX703" s="7"/>
      <c r="RY703" s="2" t="s">
        <v>239</v>
      </c>
      <c r="RZ703" s="2" t="s">
        <v>275</v>
      </c>
      <c r="SA703" s="2" t="s">
        <v>282</v>
      </c>
      <c r="SB703" s="2" t="s">
        <v>929</v>
      </c>
      <c r="SC703" s="2" t="s">
        <v>241</v>
      </c>
      <c r="SD703" s="2" t="s">
        <v>229</v>
      </c>
      <c r="SE703" s="4">
        <v>143</v>
      </c>
      <c r="SF703" s="4"/>
      <c r="SG703" s="4"/>
      <c r="SH703" s="4"/>
      <c r="SI703" s="4">
        <v>10</v>
      </c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>
        <v>40</v>
      </c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>
        <v>30</v>
      </c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</row>
    <row r="704">
      <c r="A704" s="2" t="s">
        <v>4667</v>
      </c>
      <c r="B704" s="2" t="s">
        <v>216</v>
      </c>
      <c r="C704" s="2" t="s">
        <v>4252</v>
      </c>
      <c r="D704" s="2" t="s">
        <v>3164</v>
      </c>
      <c r="E704" s="2" t="s">
        <v>3165</v>
      </c>
      <c r="F704" s="2" t="s">
        <v>4408</v>
      </c>
      <c r="G704" s="2" t="s">
        <v>4409</v>
      </c>
      <c r="H704" s="2" t="s">
        <v>4410</v>
      </c>
      <c r="I704" s="2" t="s">
        <v>3425</v>
      </c>
      <c r="J704" s="2" t="s">
        <v>285</v>
      </c>
      <c r="K704" s="2" t="s">
        <v>4411</v>
      </c>
      <c r="L704" s="3">
        <v>27.5</v>
      </c>
      <c r="M704" s="3">
        <v>28.88</v>
      </c>
      <c r="N704" s="3">
        <v>54.99</v>
      </c>
      <c r="O704" s="2" t="s">
        <v>226</v>
      </c>
      <c r="P704" s="2" t="s">
        <v>618</v>
      </c>
      <c r="Q704" s="2" t="s">
        <v>228</v>
      </c>
      <c r="R704" s="2" t="s">
        <v>229</v>
      </c>
      <c r="S704" s="2" t="s">
        <v>4412</v>
      </c>
      <c r="T704" s="2" t="s">
        <v>684</v>
      </c>
      <c r="U704" s="2" t="s">
        <v>286</v>
      </c>
      <c r="V704" s="2" t="s">
        <v>1910</v>
      </c>
      <c r="W704" s="2" t="s">
        <v>1009</v>
      </c>
      <c r="X704" s="2" t="s">
        <v>686</v>
      </c>
      <c r="Y704" s="2" t="s">
        <v>1144</v>
      </c>
      <c r="Z704" s="4">
        <v>104</v>
      </c>
      <c r="AA704" s="4">
        <f>=ROUNDDOWN(17.3333333333333,0)</f>
      </c>
      <c r="AB704" s="5">
        <v>6</v>
      </c>
      <c r="AC704" s="2" t="s">
        <v>4413</v>
      </c>
      <c r="AD704" s="4">
        <v>30</v>
      </c>
      <c r="AE704" s="4">
        <v>90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>
        <v>11</v>
      </c>
      <c r="AQ704" s="8">
        <v>316.23</v>
      </c>
      <c r="AR704" s="4">
        <v>8</v>
      </c>
      <c r="AS704" s="8">
        <v>228.49</v>
      </c>
      <c r="AT704" s="7">
        <v>0.375</v>
      </c>
      <c r="AU704" s="7">
        <v>0.384</v>
      </c>
      <c r="AV704" s="4" t="s">
        <v>229</v>
      </c>
      <c r="AW704" s="8" t="s">
        <v>229</v>
      </c>
      <c r="AX704" s="4" t="s">
        <v>229</v>
      </c>
      <c r="AY704" s="8" t="s">
        <v>229</v>
      </c>
      <c r="AZ704" s="7" t="s">
        <v>229</v>
      </c>
      <c r="BA704" s="7" t="s">
        <v>229</v>
      </c>
      <c r="BB704" s="7">
        <v>0.9044</v>
      </c>
      <c r="BC704" s="4" t="s">
        <v>229</v>
      </c>
      <c r="BD704" s="8" t="s">
        <v>229</v>
      </c>
      <c r="BE704" s="4" t="s">
        <v>229</v>
      </c>
      <c r="BF704" s="8" t="s">
        <v>229</v>
      </c>
      <c r="BG704" s="7" t="s">
        <v>229</v>
      </c>
      <c r="BH704" s="7" t="s">
        <v>229</v>
      </c>
      <c r="BI704" s="7" t="s">
        <v>229</v>
      </c>
      <c r="BJ704" s="4">
        <v>11</v>
      </c>
      <c r="BK704" s="8">
        <v>316.23</v>
      </c>
      <c r="BL704" s="2" t="s">
        <v>4668</v>
      </c>
      <c r="BM704" s="7">
        <v>1</v>
      </c>
      <c r="BN704" s="7">
        <v>1</v>
      </c>
      <c r="BO704" s="4">
        <v>1</v>
      </c>
      <c r="BP704" s="8">
        <v>30.6</v>
      </c>
      <c r="BQ704" s="4">
        <v>1</v>
      </c>
      <c r="BR704" s="8">
        <v>30.6</v>
      </c>
      <c r="BS704" s="7"/>
      <c r="BT704" s="7"/>
      <c r="BU704" s="2" t="s">
        <v>239</v>
      </c>
      <c r="BV704" s="2" t="s">
        <v>226</v>
      </c>
      <c r="BW704" s="2" t="s">
        <v>229</v>
      </c>
      <c r="BX704" s="2" t="s">
        <v>1688</v>
      </c>
      <c r="BY704" s="2" t="s">
        <v>241</v>
      </c>
      <c r="BZ704" s="2" t="s">
        <v>229</v>
      </c>
      <c r="CA704" s="4"/>
      <c r="CB704" s="8"/>
      <c r="CC704" s="4">
        <v>2</v>
      </c>
      <c r="CD704" s="8">
        <v>56.42</v>
      </c>
      <c r="CE704" s="7">
        <v>-1</v>
      </c>
      <c r="CF704" s="7">
        <v>-1</v>
      </c>
      <c r="CG704" s="2" t="s">
        <v>239</v>
      </c>
      <c r="CH704" s="2" t="s">
        <v>226</v>
      </c>
      <c r="CI704" s="2" t="s">
        <v>1148</v>
      </c>
      <c r="CJ704" s="2" t="s">
        <v>1156</v>
      </c>
      <c r="CK704" s="2" t="s">
        <v>241</v>
      </c>
      <c r="CL704" s="2" t="s">
        <v>229</v>
      </c>
      <c r="CM704" s="4"/>
      <c r="CN704" s="8"/>
      <c r="CO704" s="4"/>
      <c r="CP704" s="8"/>
      <c r="CQ704" s="7"/>
      <c r="CR704" s="7"/>
      <c r="CS704" s="2" t="s">
        <v>239</v>
      </c>
      <c r="CT704" s="2" t="s">
        <v>226</v>
      </c>
      <c r="CU704" s="2" t="s">
        <v>1148</v>
      </c>
      <c r="CV704" s="2" t="s">
        <v>4415</v>
      </c>
      <c r="CW704" s="2" t="s">
        <v>241</v>
      </c>
      <c r="CX704" s="2" t="s">
        <v>229</v>
      </c>
      <c r="CY704" s="4"/>
      <c r="CZ704" s="8"/>
      <c r="DA704" s="4">
        <v>1</v>
      </c>
      <c r="DB704" s="8">
        <v>26.55</v>
      </c>
      <c r="DC704" s="7">
        <v>-1</v>
      </c>
      <c r="DD704" s="7">
        <v>-1</v>
      </c>
      <c r="DE704" s="2" t="s">
        <v>239</v>
      </c>
      <c r="DF704" s="2" t="s">
        <v>226</v>
      </c>
      <c r="DG704" s="2" t="s">
        <v>1148</v>
      </c>
      <c r="DH704" s="2" t="s">
        <v>1188</v>
      </c>
      <c r="DI704" s="2" t="s">
        <v>241</v>
      </c>
      <c r="DJ704" s="2" t="s">
        <v>229</v>
      </c>
      <c r="DK704" s="4">
        <v>8</v>
      </c>
      <c r="DL704" s="8">
        <v>230.96</v>
      </c>
      <c r="DM704" s="4"/>
      <c r="DN704" s="8"/>
      <c r="DO704" s="7"/>
      <c r="DP704" s="7"/>
      <c r="DQ704" s="2" t="s">
        <v>239</v>
      </c>
      <c r="DR704" s="2" t="s">
        <v>226</v>
      </c>
      <c r="DS704" s="2" t="s">
        <v>1148</v>
      </c>
      <c r="DT704" s="2" t="s">
        <v>1816</v>
      </c>
      <c r="DU704" s="2" t="s">
        <v>241</v>
      </c>
      <c r="DV704" s="2" t="s">
        <v>229</v>
      </c>
      <c r="DW704" s="4">
        <v>1</v>
      </c>
      <c r="DX704" s="8">
        <v>28.04</v>
      </c>
      <c r="DY704" s="4">
        <v>1</v>
      </c>
      <c r="DZ704" s="8">
        <v>28.04</v>
      </c>
      <c r="EA704" s="7"/>
      <c r="EB704" s="7"/>
      <c r="EC704" s="2" t="s">
        <v>239</v>
      </c>
      <c r="ED704" s="2" t="s">
        <v>226</v>
      </c>
      <c r="EE704" s="2" t="s">
        <v>699</v>
      </c>
      <c r="EF704" s="2" t="s">
        <v>1275</v>
      </c>
      <c r="EG704" s="2" t="s">
        <v>241</v>
      </c>
      <c r="EH704" s="2" t="s">
        <v>229</v>
      </c>
      <c r="EI704" s="4"/>
      <c r="EJ704" s="8"/>
      <c r="EK704" s="4">
        <v>2</v>
      </c>
      <c r="EL704" s="8">
        <v>60.64</v>
      </c>
      <c r="EM704" s="7">
        <v>-1</v>
      </c>
      <c r="EN704" s="7">
        <v>-1</v>
      </c>
      <c r="EO704" s="2" t="s">
        <v>239</v>
      </c>
      <c r="EP704" s="2" t="s">
        <v>226</v>
      </c>
      <c r="EQ704" s="2" t="s">
        <v>1148</v>
      </c>
      <c r="ER704" s="2" t="s">
        <v>1156</v>
      </c>
      <c r="ES704" s="2" t="s">
        <v>241</v>
      </c>
      <c r="ET704" s="2" t="s">
        <v>229</v>
      </c>
      <c r="EU704" s="4">
        <v>1</v>
      </c>
      <c r="EV704" s="8">
        <v>26.63</v>
      </c>
      <c r="EW704" s="4"/>
      <c r="EX704" s="8"/>
      <c r="EY704" s="7"/>
      <c r="EZ704" s="7"/>
      <c r="FA704" s="2" t="s">
        <v>239</v>
      </c>
      <c r="FB704" s="2" t="s">
        <v>226</v>
      </c>
      <c r="FC704" s="2" t="s">
        <v>1148</v>
      </c>
      <c r="FD704" s="2" t="s">
        <v>1156</v>
      </c>
      <c r="FE704" s="2" t="s">
        <v>241</v>
      </c>
      <c r="FF704" s="2" t="s">
        <v>229</v>
      </c>
      <c r="FG704" s="4"/>
      <c r="FH704" s="8"/>
      <c r="FI704" s="4"/>
      <c r="FJ704" s="8"/>
      <c r="FK704" s="7"/>
      <c r="FL704" s="7"/>
      <c r="FM704" s="2" t="s">
        <v>239</v>
      </c>
      <c r="FN704" s="2" t="s">
        <v>226</v>
      </c>
      <c r="FO704" s="2" t="s">
        <v>1148</v>
      </c>
      <c r="FP704" s="2" t="s">
        <v>4669</v>
      </c>
      <c r="FQ704" s="2" t="s">
        <v>241</v>
      </c>
      <c r="FR704" s="2" t="s">
        <v>229</v>
      </c>
      <c r="FS704" s="4"/>
      <c r="FT704" s="8"/>
      <c r="FU704" s="4"/>
      <c r="FV704" s="8"/>
      <c r="FW704" s="7"/>
      <c r="FX704" s="7"/>
      <c r="FY704" s="2" t="s">
        <v>239</v>
      </c>
      <c r="FZ704" s="2" t="s">
        <v>226</v>
      </c>
      <c r="GA704" s="2" t="s">
        <v>327</v>
      </c>
      <c r="GB704" s="2" t="s">
        <v>229</v>
      </c>
      <c r="GC704" s="2" t="s">
        <v>241</v>
      </c>
      <c r="GD704" s="2" t="s">
        <v>229</v>
      </c>
      <c r="GE704" s="4"/>
      <c r="GF704" s="8"/>
      <c r="GG704" s="4"/>
      <c r="GH704" s="8"/>
      <c r="GI704" s="7"/>
      <c r="GJ704" s="7"/>
      <c r="GK704" s="2" t="s">
        <v>714</v>
      </c>
      <c r="GL704" s="2" t="s">
        <v>275</v>
      </c>
      <c r="GM704" s="2" t="s">
        <v>1148</v>
      </c>
      <c r="GN704" s="2" t="s">
        <v>1593</v>
      </c>
      <c r="GO704" s="2" t="s">
        <v>241</v>
      </c>
      <c r="GP704" s="2" t="s">
        <v>229</v>
      </c>
      <c r="GQ704" s="4"/>
      <c r="GR704" s="8"/>
      <c r="GS704" s="4"/>
      <c r="GT704" s="8"/>
      <c r="GU704" s="7"/>
      <c r="GV704" s="7"/>
      <c r="GW704" s="2" t="s">
        <v>239</v>
      </c>
      <c r="GX704" s="2" t="s">
        <v>226</v>
      </c>
      <c r="GY704" s="2" t="s">
        <v>743</v>
      </c>
      <c r="GZ704" s="2" t="s">
        <v>262</v>
      </c>
      <c r="HA704" s="2" t="s">
        <v>241</v>
      </c>
      <c r="HB704" s="2" t="s">
        <v>229</v>
      </c>
      <c r="HC704" s="4"/>
      <c r="HD704" s="8"/>
      <c r="HE704" s="4">
        <v>1</v>
      </c>
      <c r="HF704" s="8">
        <v>26.24</v>
      </c>
      <c r="HG704" s="7">
        <v>-1</v>
      </c>
      <c r="HH704" s="7">
        <v>-1</v>
      </c>
      <c r="HI704" s="2" t="s">
        <v>714</v>
      </c>
      <c r="HJ704" s="2" t="s">
        <v>275</v>
      </c>
      <c r="HK704" s="2" t="s">
        <v>1148</v>
      </c>
      <c r="HL704" s="2" t="s">
        <v>4617</v>
      </c>
      <c r="HM704" s="2" t="s">
        <v>241</v>
      </c>
      <c r="HN704" s="2" t="s">
        <v>229</v>
      </c>
      <c r="HO704" s="4"/>
      <c r="HP704" s="8"/>
      <c r="HQ704" s="4"/>
      <c r="HR704" s="8"/>
      <c r="HS704" s="7"/>
      <c r="HT704" s="7"/>
      <c r="HU704" s="2" t="s">
        <v>239</v>
      </c>
      <c r="HV704" s="2" t="s">
        <v>226</v>
      </c>
      <c r="HW704" s="2" t="s">
        <v>712</v>
      </c>
      <c r="HX704" s="2" t="s">
        <v>1682</v>
      </c>
      <c r="HY704" s="2" t="s">
        <v>241</v>
      </c>
      <c r="HZ704" s="2" t="s">
        <v>229</v>
      </c>
      <c r="IA704" s="4"/>
      <c r="IB704" s="8"/>
      <c r="IC704" s="4"/>
      <c r="ID704" s="8"/>
      <c r="IE704" s="7"/>
      <c r="IF704" s="7"/>
      <c r="IG704" s="2" t="s">
        <v>266</v>
      </c>
      <c r="IH704" s="2" t="s">
        <v>226</v>
      </c>
      <c r="II704" s="2" t="s">
        <v>229</v>
      </c>
      <c r="IJ704" s="2" t="s">
        <v>229</v>
      </c>
      <c r="IK704" s="2" t="s">
        <v>241</v>
      </c>
      <c r="IL704" s="2" t="s">
        <v>229</v>
      </c>
      <c r="IM704" s="4"/>
      <c r="IN704" s="8"/>
      <c r="IO704" s="4"/>
      <c r="IP704" s="8"/>
      <c r="IQ704" s="7"/>
      <c r="IR704" s="7"/>
      <c r="IS704" s="2" t="s">
        <v>272</v>
      </c>
      <c r="IT704" s="2" t="s">
        <v>226</v>
      </c>
      <c r="IU704" s="2" t="s">
        <v>229</v>
      </c>
      <c r="IV704" s="2" t="s">
        <v>229</v>
      </c>
      <c r="IW704" s="2" t="s">
        <v>241</v>
      </c>
      <c r="IX704" s="2" t="s">
        <v>229</v>
      </c>
      <c r="IY704" s="4"/>
      <c r="IZ704" s="8"/>
      <c r="JA704" s="4"/>
      <c r="JB704" s="8"/>
      <c r="JC704" s="7"/>
      <c r="JD704" s="7"/>
      <c r="JE704" s="2" t="s">
        <v>239</v>
      </c>
      <c r="JF704" s="2" t="s">
        <v>226</v>
      </c>
      <c r="JG704" s="2" t="s">
        <v>268</v>
      </c>
      <c r="JH704" s="2" t="s">
        <v>2002</v>
      </c>
      <c r="JI704" s="2" t="s">
        <v>241</v>
      </c>
      <c r="JJ704" s="2" t="s">
        <v>229</v>
      </c>
      <c r="JK704" s="4"/>
      <c r="JL704" s="8"/>
      <c r="JM704" s="4"/>
      <c r="JN704" s="8"/>
      <c r="JO704" s="7"/>
      <c r="JP704" s="7"/>
      <c r="JQ704" s="2" t="s">
        <v>229</v>
      </c>
      <c r="JR704" s="2" t="s">
        <v>229</v>
      </c>
      <c r="JS704" s="2" t="s">
        <v>229</v>
      </c>
      <c r="JT704" s="2" t="s">
        <v>229</v>
      </c>
      <c r="JU704" s="2" t="s">
        <v>229</v>
      </c>
      <c r="JV704" s="2" t="s">
        <v>229</v>
      </c>
      <c r="JW704" s="4"/>
      <c r="JX704" s="8"/>
      <c r="JY704" s="4"/>
      <c r="JZ704" s="8"/>
      <c r="KA704" s="7"/>
      <c r="KB704" s="7"/>
      <c r="KC704" s="2" t="s">
        <v>272</v>
      </c>
      <c r="KD704" s="2" t="s">
        <v>226</v>
      </c>
      <c r="KE704" s="2" t="s">
        <v>229</v>
      </c>
      <c r="KF704" s="2" t="s">
        <v>229</v>
      </c>
      <c r="KG704" s="2" t="s">
        <v>241</v>
      </c>
      <c r="KH704" s="2" t="s">
        <v>229</v>
      </c>
      <c r="KI704" s="4"/>
      <c r="KJ704" s="8"/>
      <c r="KK704" s="4"/>
      <c r="KL704" s="8"/>
      <c r="KM704" s="7"/>
      <c r="KN704" s="7"/>
      <c r="KO704" s="2" t="s">
        <v>272</v>
      </c>
      <c r="KP704" s="2" t="s">
        <v>226</v>
      </c>
      <c r="KQ704" s="2" t="s">
        <v>229</v>
      </c>
      <c r="KR704" s="2" t="s">
        <v>229</v>
      </c>
      <c r="KS704" s="2" t="s">
        <v>241</v>
      </c>
      <c r="KT704" s="2" t="s">
        <v>229</v>
      </c>
      <c r="KU704" s="4"/>
      <c r="KV704" s="8"/>
      <c r="KW704" s="4"/>
      <c r="KX704" s="8"/>
      <c r="KY704" s="7"/>
      <c r="KZ704" s="7"/>
      <c r="LA704" s="2" t="s">
        <v>239</v>
      </c>
      <c r="LB704" s="2" t="s">
        <v>226</v>
      </c>
      <c r="LC704" s="2" t="s">
        <v>1148</v>
      </c>
      <c r="LD704" s="2" t="s">
        <v>262</v>
      </c>
      <c r="LE704" s="2" t="s">
        <v>241</v>
      </c>
      <c r="LF704" s="2" t="s">
        <v>229</v>
      </c>
      <c r="LG704" s="4"/>
      <c r="LH704" s="8"/>
      <c r="LI704" s="4"/>
      <c r="LJ704" s="8"/>
      <c r="LK704" s="7"/>
      <c r="LL704" s="7"/>
      <c r="LM704" s="2" t="s">
        <v>229</v>
      </c>
      <c r="LN704" s="2" t="s">
        <v>229</v>
      </c>
      <c r="LO704" s="2" t="s">
        <v>229</v>
      </c>
      <c r="LP704" s="2" t="s">
        <v>229</v>
      </c>
      <c r="LQ704" s="2" t="s">
        <v>229</v>
      </c>
      <c r="LR704" s="2" t="s">
        <v>229</v>
      </c>
      <c r="LS704" s="4"/>
      <c r="LT704" s="8"/>
      <c r="LU704" s="4"/>
      <c r="LV704" s="8"/>
      <c r="LW704" s="7"/>
      <c r="LX704" s="7"/>
      <c r="LY704" s="2" t="s">
        <v>239</v>
      </c>
      <c r="LZ704" s="2" t="s">
        <v>275</v>
      </c>
      <c r="MA704" s="2" t="s">
        <v>3775</v>
      </c>
      <c r="MB704" s="2" t="s">
        <v>1502</v>
      </c>
      <c r="MC704" s="2" t="s">
        <v>241</v>
      </c>
      <c r="MD704" s="2" t="s">
        <v>229</v>
      </c>
      <c r="ME704" s="4"/>
      <c r="MF704" s="8"/>
      <c r="MG704" s="4"/>
      <c r="MH704" s="8"/>
      <c r="MI704" s="7"/>
      <c r="MJ704" s="7"/>
      <c r="MK704" s="2" t="s">
        <v>266</v>
      </c>
      <c r="ML704" s="2" t="s">
        <v>226</v>
      </c>
      <c r="MM704" s="2" t="s">
        <v>229</v>
      </c>
      <c r="MN704" s="2" t="s">
        <v>229</v>
      </c>
      <c r="MO704" s="2" t="s">
        <v>241</v>
      </c>
      <c r="MP704" s="2" t="s">
        <v>229</v>
      </c>
      <c r="MQ704" s="4"/>
      <c r="MR704" s="8"/>
      <c r="MS704" s="4"/>
      <c r="MT704" s="8"/>
      <c r="MU704" s="7"/>
      <c r="MV704" s="7"/>
      <c r="MW704" s="2" t="s">
        <v>239</v>
      </c>
      <c r="MX704" s="2" t="s">
        <v>226</v>
      </c>
      <c r="MY704" s="2" t="s">
        <v>866</v>
      </c>
      <c r="MZ704" s="2" t="s">
        <v>1407</v>
      </c>
      <c r="NA704" s="2" t="s">
        <v>241</v>
      </c>
      <c r="NB704" s="2" t="s">
        <v>229</v>
      </c>
      <c r="NC704" s="4"/>
      <c r="ND704" s="8"/>
      <c r="NE704" s="4"/>
      <c r="NF704" s="8"/>
      <c r="NG704" s="7"/>
      <c r="NH704" s="7"/>
      <c r="NI704" s="2" t="s">
        <v>239</v>
      </c>
      <c r="NJ704" s="2" t="s">
        <v>260</v>
      </c>
      <c r="NK704" s="2" t="s">
        <v>1165</v>
      </c>
      <c r="NL704" s="2" t="s">
        <v>1620</v>
      </c>
      <c r="NM704" s="2" t="s">
        <v>241</v>
      </c>
      <c r="NN704" s="2" t="s">
        <v>229</v>
      </c>
      <c r="NO704" s="4"/>
      <c r="NP704" s="8"/>
      <c r="NQ704" s="4"/>
      <c r="NR704" s="8"/>
      <c r="NS704" s="7"/>
      <c r="NT704" s="7"/>
      <c r="NU704" s="2" t="s">
        <v>272</v>
      </c>
      <c r="NV704" s="2" t="s">
        <v>226</v>
      </c>
      <c r="NW704" s="2" t="s">
        <v>229</v>
      </c>
      <c r="NX704" s="2" t="s">
        <v>229</v>
      </c>
      <c r="NY704" s="2" t="s">
        <v>241</v>
      </c>
      <c r="NZ704" s="2" t="s">
        <v>229</v>
      </c>
      <c r="OA704" s="4"/>
      <c r="OB704" s="8"/>
      <c r="OC704" s="4"/>
      <c r="OD704" s="8"/>
      <c r="OE704" s="7"/>
      <c r="OF704" s="7"/>
      <c r="OG704" s="2" t="s">
        <v>266</v>
      </c>
      <c r="OH704" s="2" t="s">
        <v>226</v>
      </c>
      <c r="OI704" s="2" t="s">
        <v>229</v>
      </c>
      <c r="OJ704" s="2" t="s">
        <v>229</v>
      </c>
      <c r="OK704" s="2" t="s">
        <v>241</v>
      </c>
      <c r="OL704" s="2" t="s">
        <v>229</v>
      </c>
      <c r="OM704" s="4"/>
      <c r="ON704" s="8"/>
      <c r="OO704" s="4"/>
      <c r="OP704" s="8"/>
      <c r="OQ704" s="7"/>
      <c r="OR704" s="7"/>
      <c r="OS704" s="2" t="s">
        <v>229</v>
      </c>
      <c r="OT704" s="2" t="s">
        <v>229</v>
      </c>
      <c r="OU704" s="2" t="s">
        <v>229</v>
      </c>
      <c r="OV704" s="2" t="s">
        <v>229</v>
      </c>
      <c r="OW704" s="2" t="s">
        <v>229</v>
      </c>
      <c r="OX704" s="2" t="s">
        <v>229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229</v>
      </c>
      <c r="PG704" s="2" t="s">
        <v>229</v>
      </c>
      <c r="PH704" s="2" t="s">
        <v>229</v>
      </c>
      <c r="PI704" s="2" t="s">
        <v>229</v>
      </c>
      <c r="PJ704" s="2" t="s">
        <v>229</v>
      </c>
      <c r="PK704" s="4"/>
      <c r="PL704" s="8"/>
      <c r="PM704" s="4"/>
      <c r="PN704" s="8"/>
      <c r="PO704" s="7"/>
      <c r="PP704" s="7"/>
      <c r="PQ704" s="2" t="s">
        <v>239</v>
      </c>
      <c r="PR704" s="2" t="s">
        <v>275</v>
      </c>
      <c r="PS704" s="2" t="s">
        <v>785</v>
      </c>
      <c r="PT704" s="2" t="s">
        <v>789</v>
      </c>
      <c r="PU704" s="2" t="s">
        <v>241</v>
      </c>
      <c r="PV704" s="2" t="s">
        <v>229</v>
      </c>
      <c r="PW704" s="4"/>
      <c r="PX704" s="8"/>
      <c r="PY704" s="4"/>
      <c r="PZ704" s="8"/>
      <c r="QA704" s="7"/>
      <c r="QB704" s="7"/>
      <c r="QC704" s="2" t="s">
        <v>281</v>
      </c>
      <c r="QD704" s="2" t="s">
        <v>226</v>
      </c>
      <c r="QE704" s="2" t="s">
        <v>229</v>
      </c>
      <c r="QF704" s="2" t="s">
        <v>229</v>
      </c>
      <c r="QG704" s="2" t="s">
        <v>241</v>
      </c>
      <c r="QH704" s="2" t="s">
        <v>229</v>
      </c>
      <c r="QI704" s="4"/>
      <c r="QJ704" s="8"/>
      <c r="QK704" s="4"/>
      <c r="QL704" s="8"/>
      <c r="QM704" s="7"/>
      <c r="QN704" s="7"/>
      <c r="QO704" s="2" t="s">
        <v>229</v>
      </c>
      <c r="QP704" s="2" t="s">
        <v>229</v>
      </c>
      <c r="QQ704" s="2" t="s">
        <v>229</v>
      </c>
      <c r="QR704" s="2" t="s">
        <v>229</v>
      </c>
      <c r="QS704" s="2" t="s">
        <v>229</v>
      </c>
      <c r="QT704" s="2" t="s">
        <v>229</v>
      </c>
      <c r="QU704" s="4"/>
      <c r="QV704" s="8"/>
      <c r="QW704" s="4"/>
      <c r="QX704" s="8"/>
      <c r="QY704" s="7"/>
      <c r="QZ704" s="7"/>
      <c r="RA704" s="2" t="s">
        <v>239</v>
      </c>
      <c r="RB704" s="2" t="s">
        <v>275</v>
      </c>
      <c r="RC704" s="2" t="s">
        <v>338</v>
      </c>
      <c r="RD704" s="2" t="s">
        <v>229</v>
      </c>
      <c r="RE704" s="2" t="s">
        <v>241</v>
      </c>
      <c r="RF704" s="2" t="s">
        <v>229</v>
      </c>
      <c r="RG704" s="4"/>
      <c r="RH704" s="8"/>
      <c r="RI704" s="4"/>
      <c r="RJ704" s="8"/>
      <c r="RK704" s="7"/>
      <c r="RL704" s="7"/>
      <c r="RM704" s="2" t="s">
        <v>229</v>
      </c>
      <c r="RN704" s="2" t="s">
        <v>229</v>
      </c>
      <c r="RO704" s="2" t="s">
        <v>229</v>
      </c>
      <c r="RP704" s="2" t="s">
        <v>229</v>
      </c>
      <c r="RQ704" s="2" t="s">
        <v>229</v>
      </c>
      <c r="RR704" s="2" t="s">
        <v>229</v>
      </c>
      <c r="RS704" s="4"/>
      <c r="RT704" s="8"/>
      <c r="RU704" s="4"/>
      <c r="RV704" s="8"/>
      <c r="RW704" s="7"/>
      <c r="RX704" s="7"/>
      <c r="RY704" s="2" t="s">
        <v>239</v>
      </c>
      <c r="RZ704" s="2" t="s">
        <v>275</v>
      </c>
      <c r="SA704" s="2" t="s">
        <v>4070</v>
      </c>
      <c r="SB704" s="2" t="s">
        <v>2957</v>
      </c>
      <c r="SC704" s="2" t="s">
        <v>241</v>
      </c>
      <c r="SD704" s="2" t="s">
        <v>229</v>
      </c>
      <c r="SE704" s="4">
        <v>104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>
        <v>30</v>
      </c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>
        <v>60</v>
      </c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</row>
    <row r="705">
      <c r="A705" s="2" t="s">
        <v>4670</v>
      </c>
      <c r="B705" s="2" t="s">
        <v>216</v>
      </c>
      <c r="C705" s="2" t="s">
        <v>4252</v>
      </c>
      <c r="D705" s="2" t="s">
        <v>3164</v>
      </c>
      <c r="E705" s="2" t="s">
        <v>3165</v>
      </c>
      <c r="F705" s="2" t="s">
        <v>4408</v>
      </c>
      <c r="G705" s="2" t="s">
        <v>4409</v>
      </c>
      <c r="H705" s="2" t="s">
        <v>4410</v>
      </c>
      <c r="I705" s="2" t="s">
        <v>3425</v>
      </c>
      <c r="J705" s="2" t="s">
        <v>312</v>
      </c>
      <c r="K705" s="2" t="s">
        <v>4411</v>
      </c>
      <c r="L705" s="3">
        <v>31.85</v>
      </c>
      <c r="M705" s="3">
        <v>33.44</v>
      </c>
      <c r="N705" s="3">
        <v>64.99</v>
      </c>
      <c r="O705" s="2" t="s">
        <v>226</v>
      </c>
      <c r="P705" s="2" t="s">
        <v>618</v>
      </c>
      <c r="Q705" s="2" t="s">
        <v>228</v>
      </c>
      <c r="R705" s="2" t="s">
        <v>229</v>
      </c>
      <c r="S705" s="2" t="s">
        <v>4412</v>
      </c>
      <c r="T705" s="2" t="s">
        <v>684</v>
      </c>
      <c r="U705" s="2" t="s">
        <v>286</v>
      </c>
      <c r="V705" s="2" t="s">
        <v>1910</v>
      </c>
      <c r="W705" s="2" t="s">
        <v>1009</v>
      </c>
      <c r="X705" s="2" t="s">
        <v>686</v>
      </c>
      <c r="Y705" s="2" t="s">
        <v>1144</v>
      </c>
      <c r="Z705" s="4">
        <v>96</v>
      </c>
      <c r="AA705" s="4">
        <f>=ROUNDDOWN(32,0)</f>
      </c>
      <c r="AB705" s="5">
        <v>3</v>
      </c>
      <c r="AC705" s="2" t="s">
        <v>416</v>
      </c>
      <c r="AD705" s="4">
        <v>40</v>
      </c>
      <c r="AE705" s="4">
        <v>40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>
        <v>1</v>
      </c>
      <c r="AQ705" s="8">
        <v>33.44</v>
      </c>
      <c r="AR705" s="4">
        <v>6</v>
      </c>
      <c r="AS705" s="8">
        <v>193.12</v>
      </c>
      <c r="AT705" s="7">
        <v>-0.8333</v>
      </c>
      <c r="AU705" s="7">
        <v>-0.8268</v>
      </c>
      <c r="AV705" s="4" t="s">
        <v>229</v>
      </c>
      <c r="AW705" s="8" t="s">
        <v>229</v>
      </c>
      <c r="AX705" s="4" t="s">
        <v>229</v>
      </c>
      <c r="AY705" s="8" t="s">
        <v>229</v>
      </c>
      <c r="AZ705" s="7" t="s">
        <v>229</v>
      </c>
      <c r="BA705" s="7" t="s">
        <v>229</v>
      </c>
      <c r="BB705" s="7">
        <v>0.0956</v>
      </c>
      <c r="BC705" s="4" t="s">
        <v>229</v>
      </c>
      <c r="BD705" s="8" t="s">
        <v>229</v>
      </c>
      <c r="BE705" s="4" t="s">
        <v>229</v>
      </c>
      <c r="BF705" s="8" t="s">
        <v>229</v>
      </c>
      <c r="BG705" s="7" t="s">
        <v>229</v>
      </c>
      <c r="BH705" s="7" t="s">
        <v>229</v>
      </c>
      <c r="BI705" s="7" t="s">
        <v>229</v>
      </c>
      <c r="BJ705" s="4">
        <v>1</v>
      </c>
      <c r="BK705" s="8">
        <v>33.44</v>
      </c>
      <c r="BL705" s="2" t="s">
        <v>4671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239</v>
      </c>
      <c r="BV705" s="2" t="s">
        <v>226</v>
      </c>
      <c r="BW705" s="2" t="s">
        <v>229</v>
      </c>
      <c r="BX705" s="2" t="s">
        <v>2118</v>
      </c>
      <c r="BY705" s="2" t="s">
        <v>241</v>
      </c>
      <c r="BZ705" s="2" t="s">
        <v>229</v>
      </c>
      <c r="CA705" s="4"/>
      <c r="CB705" s="8"/>
      <c r="CC705" s="4">
        <v>2</v>
      </c>
      <c r="CD705" s="8">
        <v>65.02</v>
      </c>
      <c r="CE705" s="7">
        <v>-1</v>
      </c>
      <c r="CF705" s="7">
        <v>-1</v>
      </c>
      <c r="CG705" s="2" t="s">
        <v>239</v>
      </c>
      <c r="CH705" s="2" t="s">
        <v>226</v>
      </c>
      <c r="CI705" s="2" t="s">
        <v>1463</v>
      </c>
      <c r="CJ705" s="2" t="s">
        <v>2119</v>
      </c>
      <c r="CK705" s="2" t="s">
        <v>241</v>
      </c>
      <c r="CL705" s="2" t="s">
        <v>229</v>
      </c>
      <c r="CM705" s="4"/>
      <c r="CN705" s="8"/>
      <c r="CO705" s="4"/>
      <c r="CP705" s="8"/>
      <c r="CQ705" s="7"/>
      <c r="CR705" s="7"/>
      <c r="CS705" s="2" t="s">
        <v>239</v>
      </c>
      <c r="CT705" s="2" t="s">
        <v>226</v>
      </c>
      <c r="CU705" s="2" t="s">
        <v>1557</v>
      </c>
      <c r="CV705" s="2" t="s">
        <v>2133</v>
      </c>
      <c r="CW705" s="2" t="s">
        <v>241</v>
      </c>
      <c r="CX705" s="2" t="s">
        <v>229</v>
      </c>
      <c r="CY705" s="4"/>
      <c r="CZ705" s="8"/>
      <c r="DA705" s="4"/>
      <c r="DB705" s="8"/>
      <c r="DC705" s="7"/>
      <c r="DD705" s="7"/>
      <c r="DE705" s="2" t="s">
        <v>239</v>
      </c>
      <c r="DF705" s="2" t="s">
        <v>226</v>
      </c>
      <c r="DG705" s="2" t="s">
        <v>4371</v>
      </c>
      <c r="DH705" s="2" t="s">
        <v>2110</v>
      </c>
      <c r="DI705" s="2" t="s">
        <v>241</v>
      </c>
      <c r="DJ705" s="2" t="s">
        <v>229</v>
      </c>
      <c r="DK705" s="4"/>
      <c r="DL705" s="8"/>
      <c r="DM705" s="4"/>
      <c r="DN705" s="8"/>
      <c r="DO705" s="7"/>
      <c r="DP705" s="7"/>
      <c r="DQ705" s="2" t="s">
        <v>239</v>
      </c>
      <c r="DR705" s="2" t="s">
        <v>226</v>
      </c>
      <c r="DS705" s="2" t="s">
        <v>2120</v>
      </c>
      <c r="DT705" s="2" t="s">
        <v>781</v>
      </c>
      <c r="DU705" s="2" t="s">
        <v>241</v>
      </c>
      <c r="DV705" s="2" t="s">
        <v>229</v>
      </c>
      <c r="DW705" s="4">
        <v>1</v>
      </c>
      <c r="DX705" s="8">
        <v>33.44</v>
      </c>
      <c r="DY705" s="4">
        <v>1</v>
      </c>
      <c r="DZ705" s="8">
        <v>27.21</v>
      </c>
      <c r="EA705" s="7"/>
      <c r="EB705" s="7">
        <v>0.229</v>
      </c>
      <c r="EC705" s="2" t="s">
        <v>239</v>
      </c>
      <c r="ED705" s="2" t="s">
        <v>226</v>
      </c>
      <c r="EE705" s="2" t="s">
        <v>699</v>
      </c>
      <c r="EF705" s="2" t="s">
        <v>709</v>
      </c>
      <c r="EG705" s="2" t="s">
        <v>241</v>
      </c>
      <c r="EH705" s="2" t="s">
        <v>229</v>
      </c>
      <c r="EI705" s="4"/>
      <c r="EJ705" s="8"/>
      <c r="EK705" s="4">
        <v>2</v>
      </c>
      <c r="EL705" s="8">
        <v>70.22</v>
      </c>
      <c r="EM705" s="7">
        <v>-1</v>
      </c>
      <c r="EN705" s="7">
        <v>-1</v>
      </c>
      <c r="EO705" s="2" t="s">
        <v>239</v>
      </c>
      <c r="EP705" s="2" t="s">
        <v>226</v>
      </c>
      <c r="EQ705" s="2" t="s">
        <v>1467</v>
      </c>
      <c r="ER705" s="2" t="s">
        <v>4672</v>
      </c>
      <c r="ES705" s="2" t="s">
        <v>241</v>
      </c>
      <c r="ET705" s="2" t="s">
        <v>229</v>
      </c>
      <c r="EU705" s="4"/>
      <c r="EV705" s="8"/>
      <c r="EW705" s="4">
        <v>1</v>
      </c>
      <c r="EX705" s="8">
        <v>30.67</v>
      </c>
      <c r="EY705" s="7">
        <v>-1</v>
      </c>
      <c r="EZ705" s="7">
        <v>-1</v>
      </c>
      <c r="FA705" s="2" t="s">
        <v>239</v>
      </c>
      <c r="FB705" s="2" t="s">
        <v>226</v>
      </c>
      <c r="FC705" s="2" t="s">
        <v>1832</v>
      </c>
      <c r="FD705" s="2" t="s">
        <v>2233</v>
      </c>
      <c r="FE705" s="2" t="s">
        <v>241</v>
      </c>
      <c r="FF705" s="2" t="s">
        <v>229</v>
      </c>
      <c r="FG705" s="4"/>
      <c r="FH705" s="8"/>
      <c r="FI705" s="4"/>
      <c r="FJ705" s="8"/>
      <c r="FK705" s="7"/>
      <c r="FL705" s="7"/>
      <c r="FM705" s="2" t="s">
        <v>239</v>
      </c>
      <c r="FN705" s="2" t="s">
        <v>226</v>
      </c>
      <c r="FO705" s="2" t="s">
        <v>1944</v>
      </c>
      <c r="FP705" s="2" t="s">
        <v>2312</v>
      </c>
      <c r="FQ705" s="2" t="s">
        <v>241</v>
      </c>
      <c r="FR705" s="2" t="s">
        <v>229</v>
      </c>
      <c r="FS705" s="4"/>
      <c r="FT705" s="8"/>
      <c r="FU705" s="4"/>
      <c r="FV705" s="8"/>
      <c r="FW705" s="7"/>
      <c r="FX705" s="7"/>
      <c r="FY705" s="2" t="s">
        <v>239</v>
      </c>
      <c r="FZ705" s="2" t="s">
        <v>226</v>
      </c>
      <c r="GA705" s="2" t="s">
        <v>327</v>
      </c>
      <c r="GB705" s="2" t="s">
        <v>1469</v>
      </c>
      <c r="GC705" s="2" t="s">
        <v>241</v>
      </c>
      <c r="GD705" s="2" t="s">
        <v>229</v>
      </c>
      <c r="GE705" s="4"/>
      <c r="GF705" s="8"/>
      <c r="GG705" s="4"/>
      <c r="GH705" s="8"/>
      <c r="GI705" s="7"/>
      <c r="GJ705" s="7"/>
      <c r="GK705" s="2" t="s">
        <v>714</v>
      </c>
      <c r="GL705" s="2" t="s">
        <v>275</v>
      </c>
      <c r="GM705" s="2" t="s">
        <v>707</v>
      </c>
      <c r="GN705" s="2" t="s">
        <v>4337</v>
      </c>
      <c r="GO705" s="2" t="s">
        <v>241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239</v>
      </c>
      <c r="GX705" s="2" t="s">
        <v>226</v>
      </c>
      <c r="GY705" s="2" t="s">
        <v>743</v>
      </c>
      <c r="GZ705" s="2" t="s">
        <v>1265</v>
      </c>
      <c r="HA705" s="2" t="s">
        <v>241</v>
      </c>
      <c r="HB705" s="2" t="s">
        <v>229</v>
      </c>
      <c r="HC705" s="4"/>
      <c r="HD705" s="8"/>
      <c r="HE705" s="4"/>
      <c r="HF705" s="8"/>
      <c r="HG705" s="7"/>
      <c r="HH705" s="7"/>
      <c r="HI705" s="2" t="s">
        <v>239</v>
      </c>
      <c r="HJ705" s="2" t="s">
        <v>275</v>
      </c>
      <c r="HK705" s="2" t="s">
        <v>2123</v>
      </c>
      <c r="HL705" s="2" t="s">
        <v>4304</v>
      </c>
      <c r="HM705" s="2" t="s">
        <v>241</v>
      </c>
      <c r="HN705" s="2" t="s">
        <v>229</v>
      </c>
      <c r="HO705" s="4"/>
      <c r="HP705" s="8"/>
      <c r="HQ705" s="4"/>
      <c r="HR705" s="8"/>
      <c r="HS705" s="7"/>
      <c r="HT705" s="7"/>
      <c r="HU705" s="2" t="s">
        <v>239</v>
      </c>
      <c r="HV705" s="2" t="s">
        <v>226</v>
      </c>
      <c r="HW705" s="2" t="s">
        <v>914</v>
      </c>
      <c r="HX705" s="2" t="s">
        <v>1415</v>
      </c>
      <c r="HY705" s="2" t="s">
        <v>241</v>
      </c>
      <c r="HZ705" s="2" t="s">
        <v>229</v>
      </c>
      <c r="IA705" s="4"/>
      <c r="IB705" s="8"/>
      <c r="IC705" s="4"/>
      <c r="ID705" s="8"/>
      <c r="IE705" s="7"/>
      <c r="IF705" s="7"/>
      <c r="IG705" s="2" t="s">
        <v>266</v>
      </c>
      <c r="IH705" s="2" t="s">
        <v>226</v>
      </c>
      <c r="II705" s="2" t="s">
        <v>229</v>
      </c>
      <c r="IJ705" s="2" t="s">
        <v>229</v>
      </c>
      <c r="IK705" s="2" t="s">
        <v>241</v>
      </c>
      <c r="IL705" s="2" t="s">
        <v>229</v>
      </c>
      <c r="IM705" s="4"/>
      <c r="IN705" s="8"/>
      <c r="IO705" s="4"/>
      <c r="IP705" s="8"/>
      <c r="IQ705" s="7"/>
      <c r="IR705" s="7"/>
      <c r="IS705" s="2" t="s">
        <v>272</v>
      </c>
      <c r="IT705" s="2" t="s">
        <v>226</v>
      </c>
      <c r="IU705" s="2" t="s">
        <v>229</v>
      </c>
      <c r="IV705" s="2" t="s">
        <v>229</v>
      </c>
      <c r="IW705" s="2" t="s">
        <v>241</v>
      </c>
      <c r="IX705" s="2" t="s">
        <v>229</v>
      </c>
      <c r="IY705" s="4"/>
      <c r="IZ705" s="8"/>
      <c r="JA705" s="4"/>
      <c r="JB705" s="8"/>
      <c r="JC705" s="7"/>
      <c r="JD705" s="7"/>
      <c r="JE705" s="2" t="s">
        <v>239</v>
      </c>
      <c r="JF705" s="2" t="s">
        <v>226</v>
      </c>
      <c r="JG705" s="2" t="s">
        <v>268</v>
      </c>
      <c r="JH705" s="2" t="s">
        <v>229</v>
      </c>
      <c r="JI705" s="2" t="s">
        <v>241</v>
      </c>
      <c r="JJ705" s="2" t="s">
        <v>229</v>
      </c>
      <c r="JK705" s="4"/>
      <c r="JL705" s="8"/>
      <c r="JM705" s="4"/>
      <c r="JN705" s="8"/>
      <c r="JO705" s="7"/>
      <c r="JP705" s="7"/>
      <c r="JQ705" s="2" t="s">
        <v>229</v>
      </c>
      <c r="JR705" s="2" t="s">
        <v>229</v>
      </c>
      <c r="JS705" s="2" t="s">
        <v>229</v>
      </c>
      <c r="JT705" s="2" t="s">
        <v>229</v>
      </c>
      <c r="JU705" s="2" t="s">
        <v>229</v>
      </c>
      <c r="JV705" s="2" t="s">
        <v>229</v>
      </c>
      <c r="JW705" s="4"/>
      <c r="JX705" s="8"/>
      <c r="JY705" s="4"/>
      <c r="JZ705" s="8"/>
      <c r="KA705" s="7"/>
      <c r="KB705" s="7"/>
      <c r="KC705" s="2" t="s">
        <v>272</v>
      </c>
      <c r="KD705" s="2" t="s">
        <v>226</v>
      </c>
      <c r="KE705" s="2" t="s">
        <v>229</v>
      </c>
      <c r="KF705" s="2" t="s">
        <v>229</v>
      </c>
      <c r="KG705" s="2" t="s">
        <v>241</v>
      </c>
      <c r="KH705" s="2" t="s">
        <v>229</v>
      </c>
      <c r="KI705" s="4"/>
      <c r="KJ705" s="8"/>
      <c r="KK705" s="4"/>
      <c r="KL705" s="8"/>
      <c r="KM705" s="7"/>
      <c r="KN705" s="7"/>
      <c r="KO705" s="2" t="s">
        <v>272</v>
      </c>
      <c r="KP705" s="2" t="s">
        <v>226</v>
      </c>
      <c r="KQ705" s="2" t="s">
        <v>229</v>
      </c>
      <c r="KR705" s="2" t="s">
        <v>229</v>
      </c>
      <c r="KS705" s="2" t="s">
        <v>241</v>
      </c>
      <c r="KT705" s="2" t="s">
        <v>229</v>
      </c>
      <c r="KU705" s="4"/>
      <c r="KV705" s="8"/>
      <c r="KW705" s="4"/>
      <c r="KX705" s="8"/>
      <c r="KY705" s="7"/>
      <c r="KZ705" s="7"/>
      <c r="LA705" s="2" t="s">
        <v>239</v>
      </c>
      <c r="LB705" s="2" t="s">
        <v>226</v>
      </c>
      <c r="LC705" s="2" t="s">
        <v>720</v>
      </c>
      <c r="LD705" s="2" t="s">
        <v>3418</v>
      </c>
      <c r="LE705" s="2" t="s">
        <v>241</v>
      </c>
      <c r="LF705" s="2" t="s">
        <v>229</v>
      </c>
      <c r="LG705" s="4"/>
      <c r="LH705" s="8"/>
      <c r="LI705" s="4"/>
      <c r="LJ705" s="8"/>
      <c r="LK705" s="7"/>
      <c r="LL705" s="7"/>
      <c r="LM705" s="2" t="s">
        <v>229</v>
      </c>
      <c r="LN705" s="2" t="s">
        <v>229</v>
      </c>
      <c r="LO705" s="2" t="s">
        <v>229</v>
      </c>
      <c r="LP705" s="2" t="s">
        <v>229</v>
      </c>
      <c r="LQ705" s="2" t="s">
        <v>229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275</v>
      </c>
      <c r="MA705" s="2" t="s">
        <v>1019</v>
      </c>
      <c r="MB705" s="2" t="s">
        <v>930</v>
      </c>
      <c r="MC705" s="2" t="s">
        <v>241</v>
      </c>
      <c r="MD705" s="2" t="s">
        <v>229</v>
      </c>
      <c r="ME705" s="4"/>
      <c r="MF705" s="8"/>
      <c r="MG705" s="4"/>
      <c r="MH705" s="8"/>
      <c r="MI705" s="7"/>
      <c r="MJ705" s="7"/>
      <c r="MK705" s="2" t="s">
        <v>266</v>
      </c>
      <c r="ML705" s="2" t="s">
        <v>226</v>
      </c>
      <c r="MM705" s="2" t="s">
        <v>229</v>
      </c>
      <c r="MN705" s="2" t="s">
        <v>229</v>
      </c>
      <c r="MO705" s="2" t="s">
        <v>241</v>
      </c>
      <c r="MP705" s="2" t="s">
        <v>229</v>
      </c>
      <c r="MQ705" s="4"/>
      <c r="MR705" s="8"/>
      <c r="MS705" s="4"/>
      <c r="MT705" s="8"/>
      <c r="MU705" s="7"/>
      <c r="MV705" s="7"/>
      <c r="MW705" s="2" t="s">
        <v>267</v>
      </c>
      <c r="MX705" s="2" t="s">
        <v>226</v>
      </c>
      <c r="MY705" s="2" t="s">
        <v>229</v>
      </c>
      <c r="MZ705" s="2" t="s">
        <v>229</v>
      </c>
      <c r="NA705" s="2" t="s">
        <v>241</v>
      </c>
      <c r="NB705" s="2" t="s">
        <v>229</v>
      </c>
      <c r="NC705" s="4"/>
      <c r="ND705" s="8"/>
      <c r="NE705" s="4"/>
      <c r="NF705" s="8"/>
      <c r="NG705" s="7"/>
      <c r="NH705" s="7"/>
      <c r="NI705" s="2" t="s">
        <v>239</v>
      </c>
      <c r="NJ705" s="2" t="s">
        <v>260</v>
      </c>
      <c r="NK705" s="2" t="s">
        <v>4375</v>
      </c>
      <c r="NL705" s="2" t="s">
        <v>1463</v>
      </c>
      <c r="NM705" s="2" t="s">
        <v>241</v>
      </c>
      <c r="NN705" s="2" t="s">
        <v>229</v>
      </c>
      <c r="NO705" s="4"/>
      <c r="NP705" s="8"/>
      <c r="NQ705" s="4"/>
      <c r="NR705" s="8"/>
      <c r="NS705" s="7"/>
      <c r="NT705" s="7"/>
      <c r="NU705" s="2" t="s">
        <v>272</v>
      </c>
      <c r="NV705" s="2" t="s">
        <v>226</v>
      </c>
      <c r="NW705" s="2" t="s">
        <v>229</v>
      </c>
      <c r="NX705" s="2" t="s">
        <v>229</v>
      </c>
      <c r="NY705" s="2" t="s">
        <v>241</v>
      </c>
      <c r="NZ705" s="2" t="s">
        <v>229</v>
      </c>
      <c r="OA705" s="4"/>
      <c r="OB705" s="8"/>
      <c r="OC705" s="4"/>
      <c r="OD705" s="8"/>
      <c r="OE705" s="7"/>
      <c r="OF705" s="7"/>
      <c r="OG705" s="2" t="s">
        <v>266</v>
      </c>
      <c r="OH705" s="2" t="s">
        <v>226</v>
      </c>
      <c r="OI705" s="2" t="s">
        <v>229</v>
      </c>
      <c r="OJ705" s="2" t="s">
        <v>229</v>
      </c>
      <c r="OK705" s="2" t="s">
        <v>241</v>
      </c>
      <c r="OL705" s="2" t="s">
        <v>229</v>
      </c>
      <c r="OM705" s="4"/>
      <c r="ON705" s="8"/>
      <c r="OO705" s="4"/>
      <c r="OP705" s="8"/>
      <c r="OQ705" s="7"/>
      <c r="OR705" s="7"/>
      <c r="OS705" s="2" t="s">
        <v>229</v>
      </c>
      <c r="OT705" s="2" t="s">
        <v>229</v>
      </c>
      <c r="OU705" s="2" t="s">
        <v>229</v>
      </c>
      <c r="OV705" s="2" t="s">
        <v>229</v>
      </c>
      <c r="OW705" s="2" t="s">
        <v>229</v>
      </c>
      <c r="OX705" s="2" t="s">
        <v>229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229</v>
      </c>
      <c r="PG705" s="2" t="s">
        <v>229</v>
      </c>
      <c r="PH705" s="2" t="s">
        <v>229</v>
      </c>
      <c r="PI705" s="2" t="s">
        <v>229</v>
      </c>
      <c r="PJ705" s="2" t="s">
        <v>229</v>
      </c>
      <c r="PK705" s="4"/>
      <c r="PL705" s="8"/>
      <c r="PM705" s="4"/>
      <c r="PN705" s="8"/>
      <c r="PO705" s="7"/>
      <c r="PP705" s="7"/>
      <c r="PQ705" s="2" t="s">
        <v>239</v>
      </c>
      <c r="PR705" s="2" t="s">
        <v>275</v>
      </c>
      <c r="PS705" s="2" t="s">
        <v>785</v>
      </c>
      <c r="PT705" s="2" t="s">
        <v>1758</v>
      </c>
      <c r="PU705" s="2" t="s">
        <v>241</v>
      </c>
      <c r="PV705" s="2" t="s">
        <v>229</v>
      </c>
      <c r="PW705" s="4"/>
      <c r="PX705" s="8"/>
      <c r="PY705" s="4"/>
      <c r="PZ705" s="8"/>
      <c r="QA705" s="7"/>
      <c r="QB705" s="7"/>
      <c r="QC705" s="2" t="s">
        <v>281</v>
      </c>
      <c r="QD705" s="2" t="s">
        <v>226</v>
      </c>
      <c r="QE705" s="2" t="s">
        <v>229</v>
      </c>
      <c r="QF705" s="2" t="s">
        <v>229</v>
      </c>
      <c r="QG705" s="2" t="s">
        <v>241</v>
      </c>
      <c r="QH705" s="2" t="s">
        <v>229</v>
      </c>
      <c r="QI705" s="4"/>
      <c r="QJ705" s="8"/>
      <c r="QK705" s="4"/>
      <c r="QL705" s="8"/>
      <c r="QM705" s="7"/>
      <c r="QN705" s="7"/>
      <c r="QO705" s="2" t="s">
        <v>229</v>
      </c>
      <c r="QP705" s="2" t="s">
        <v>229</v>
      </c>
      <c r="QQ705" s="2" t="s">
        <v>229</v>
      </c>
      <c r="QR705" s="2" t="s">
        <v>229</v>
      </c>
      <c r="QS705" s="2" t="s">
        <v>229</v>
      </c>
      <c r="QT705" s="2" t="s">
        <v>229</v>
      </c>
      <c r="QU705" s="4"/>
      <c r="QV705" s="8"/>
      <c r="QW705" s="4"/>
      <c r="QX705" s="8"/>
      <c r="QY705" s="7"/>
      <c r="QZ705" s="7"/>
      <c r="RA705" s="2" t="s">
        <v>239</v>
      </c>
      <c r="RB705" s="2" t="s">
        <v>275</v>
      </c>
      <c r="RC705" s="2" t="s">
        <v>338</v>
      </c>
      <c r="RD705" s="2" t="s">
        <v>229</v>
      </c>
      <c r="RE705" s="2" t="s">
        <v>241</v>
      </c>
      <c r="RF705" s="2" t="s">
        <v>229</v>
      </c>
      <c r="RG705" s="4"/>
      <c r="RH705" s="8"/>
      <c r="RI705" s="4"/>
      <c r="RJ705" s="8"/>
      <c r="RK705" s="7"/>
      <c r="RL705" s="7"/>
      <c r="RM705" s="2" t="s">
        <v>229</v>
      </c>
      <c r="RN705" s="2" t="s">
        <v>229</v>
      </c>
      <c r="RO705" s="2" t="s">
        <v>229</v>
      </c>
      <c r="RP705" s="2" t="s">
        <v>229</v>
      </c>
      <c r="RQ705" s="2" t="s">
        <v>229</v>
      </c>
      <c r="RR705" s="2" t="s">
        <v>229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275</v>
      </c>
      <c r="SA705" s="2" t="s">
        <v>282</v>
      </c>
      <c r="SB705" s="2" t="s">
        <v>730</v>
      </c>
      <c r="SC705" s="2" t="s">
        <v>241</v>
      </c>
      <c r="SD705" s="2" t="s">
        <v>229</v>
      </c>
      <c r="SE705" s="4">
        <v>96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>
        <v>40</v>
      </c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</row>
    <row r="706">
      <c r="A706" s="2" t="s">
        <v>4673</v>
      </c>
      <c r="B706" s="2" t="s">
        <v>216</v>
      </c>
      <c r="C706" s="2" t="s">
        <v>4252</v>
      </c>
      <c r="D706" s="2" t="s">
        <v>3164</v>
      </c>
      <c r="E706" s="2" t="s">
        <v>3165</v>
      </c>
      <c r="F706" s="2" t="s">
        <v>4355</v>
      </c>
      <c r="G706" s="2" t="s">
        <v>3964</v>
      </c>
      <c r="H706" s="2" t="s">
        <v>4356</v>
      </c>
      <c r="I706" s="2" t="s">
        <v>4674</v>
      </c>
      <c r="J706" s="2" t="s">
        <v>2905</v>
      </c>
      <c r="K706" s="2" t="s">
        <v>1695</v>
      </c>
      <c r="L706" s="3">
        <v>21.15</v>
      </c>
      <c r="M706" s="3">
        <v>22.21</v>
      </c>
      <c r="N706" s="3">
        <v>44.99</v>
      </c>
      <c r="O706" s="2" t="s">
        <v>226</v>
      </c>
      <c r="P706" s="2" t="s">
        <v>618</v>
      </c>
      <c r="Q706" s="2" t="s">
        <v>228</v>
      </c>
      <c r="R706" s="2" t="s">
        <v>229</v>
      </c>
      <c r="S706" s="2" t="s">
        <v>4357</v>
      </c>
      <c r="T706" s="2" t="s">
        <v>684</v>
      </c>
      <c r="U706" s="2" t="s">
        <v>232</v>
      </c>
      <c r="V706" s="2" t="s">
        <v>1142</v>
      </c>
      <c r="W706" s="2" t="s">
        <v>1009</v>
      </c>
      <c r="X706" s="2" t="s">
        <v>1143</v>
      </c>
      <c r="Y706" s="2" t="s">
        <v>1144</v>
      </c>
      <c r="Z706" s="4">
        <v>164</v>
      </c>
      <c r="AA706" s="4">
        <f>=ROUNDDOWN(32.8,0)</f>
      </c>
      <c r="AB706" s="5">
        <v>5</v>
      </c>
      <c r="AC706" s="2" t="s">
        <v>229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>
        <v>1</v>
      </c>
      <c r="AQ706" s="8">
        <v>24.38</v>
      </c>
      <c r="AR706" s="4"/>
      <c r="AS706" s="8"/>
      <c r="AT706" s="7"/>
      <c r="AU706" s="7"/>
      <c r="AV706" s="4">
        <v>11</v>
      </c>
      <c r="AW706" s="8">
        <v>292.28</v>
      </c>
      <c r="AX706" s="4">
        <v>8</v>
      </c>
      <c r="AY706" s="8">
        <v>225.2</v>
      </c>
      <c r="AZ706" s="7">
        <v>0.375</v>
      </c>
      <c r="BA706" s="7">
        <v>0.2979</v>
      </c>
      <c r="BB706" s="7">
        <v>0.0834</v>
      </c>
      <c r="BC706" s="4">
        <v>11</v>
      </c>
      <c r="BD706" s="8">
        <v>292.28</v>
      </c>
      <c r="BE706" s="4">
        <v>8</v>
      </c>
      <c r="BF706" s="8">
        <v>225.2</v>
      </c>
      <c r="BG706" s="7">
        <v>0.375</v>
      </c>
      <c r="BH706" s="7">
        <v>0.2979</v>
      </c>
      <c r="BI706" s="7">
        <v>1</v>
      </c>
      <c r="BJ706" s="4">
        <v>1</v>
      </c>
      <c r="BK706" s="8">
        <v>24.38</v>
      </c>
      <c r="BL706" s="2" t="s">
        <v>3221</v>
      </c>
      <c r="BM706" s="7">
        <v>1</v>
      </c>
      <c r="BN706" s="7">
        <v>1</v>
      </c>
      <c r="BO706" s="4">
        <v>1</v>
      </c>
      <c r="BP706" s="8">
        <v>24.38</v>
      </c>
      <c r="BQ706" s="4"/>
      <c r="BR706" s="8"/>
      <c r="BS706" s="7"/>
      <c r="BT706" s="7"/>
      <c r="BU706" s="2" t="s">
        <v>239</v>
      </c>
      <c r="BV706" s="2" t="s">
        <v>226</v>
      </c>
      <c r="BW706" s="2" t="s">
        <v>229</v>
      </c>
      <c r="BX706" s="2" t="s">
        <v>2206</v>
      </c>
      <c r="BY706" s="2" t="s">
        <v>241</v>
      </c>
      <c r="BZ706" s="2" t="s">
        <v>229</v>
      </c>
      <c r="CA706" s="4"/>
      <c r="CB706" s="8"/>
      <c r="CC706" s="4"/>
      <c r="CD706" s="8"/>
      <c r="CE706" s="7"/>
      <c r="CF706" s="7"/>
      <c r="CG706" s="2" t="s">
        <v>239</v>
      </c>
      <c r="CH706" s="2" t="s">
        <v>226</v>
      </c>
      <c r="CI706" s="2" t="s">
        <v>1557</v>
      </c>
      <c r="CJ706" s="2" t="s">
        <v>1731</v>
      </c>
      <c r="CK706" s="2" t="s">
        <v>241</v>
      </c>
      <c r="CL706" s="2" t="s">
        <v>229</v>
      </c>
      <c r="CM706" s="4"/>
      <c r="CN706" s="8"/>
      <c r="CO706" s="4"/>
      <c r="CP706" s="8"/>
      <c r="CQ706" s="7"/>
      <c r="CR706" s="7"/>
      <c r="CS706" s="2" t="s">
        <v>239</v>
      </c>
      <c r="CT706" s="2" t="s">
        <v>226</v>
      </c>
      <c r="CU706" s="2" t="s">
        <v>1148</v>
      </c>
      <c r="CV706" s="2" t="s">
        <v>4675</v>
      </c>
      <c r="CW706" s="2" t="s">
        <v>241</v>
      </c>
      <c r="CX706" s="2" t="s">
        <v>229</v>
      </c>
      <c r="CY706" s="4"/>
      <c r="CZ706" s="8"/>
      <c r="DA706" s="4"/>
      <c r="DB706" s="8"/>
      <c r="DC706" s="7"/>
      <c r="DD706" s="7"/>
      <c r="DE706" s="2" t="s">
        <v>239</v>
      </c>
      <c r="DF706" s="2" t="s">
        <v>226</v>
      </c>
      <c r="DG706" s="2" t="s">
        <v>1148</v>
      </c>
      <c r="DH706" s="2" t="s">
        <v>1982</v>
      </c>
      <c r="DI706" s="2" t="s">
        <v>241</v>
      </c>
      <c r="DJ706" s="2" t="s">
        <v>229</v>
      </c>
      <c r="DK706" s="4"/>
      <c r="DL706" s="8"/>
      <c r="DM706" s="4"/>
      <c r="DN706" s="8"/>
      <c r="DO706" s="7"/>
      <c r="DP706" s="7"/>
      <c r="DQ706" s="2" t="s">
        <v>239</v>
      </c>
      <c r="DR706" s="2" t="s">
        <v>226</v>
      </c>
      <c r="DS706" s="2" t="s">
        <v>1148</v>
      </c>
      <c r="DT706" s="2" t="s">
        <v>3988</v>
      </c>
      <c r="DU706" s="2" t="s">
        <v>241</v>
      </c>
      <c r="DV706" s="2" t="s">
        <v>229</v>
      </c>
      <c r="DW706" s="4"/>
      <c r="DX706" s="8"/>
      <c r="DY706" s="4"/>
      <c r="DZ706" s="8"/>
      <c r="EA706" s="7"/>
      <c r="EB706" s="7"/>
      <c r="EC706" s="2" t="s">
        <v>239</v>
      </c>
      <c r="ED706" s="2" t="s">
        <v>226</v>
      </c>
      <c r="EE706" s="2" t="s">
        <v>699</v>
      </c>
      <c r="EF706" s="2" t="s">
        <v>756</v>
      </c>
      <c r="EG706" s="2" t="s">
        <v>241</v>
      </c>
      <c r="EH706" s="2" t="s">
        <v>229</v>
      </c>
      <c r="EI706" s="4"/>
      <c r="EJ706" s="8"/>
      <c r="EK706" s="4"/>
      <c r="EL706" s="8"/>
      <c r="EM706" s="7"/>
      <c r="EN706" s="7"/>
      <c r="EO706" s="2" t="s">
        <v>239</v>
      </c>
      <c r="EP706" s="2" t="s">
        <v>275</v>
      </c>
      <c r="EQ706" s="2" t="s">
        <v>1148</v>
      </c>
      <c r="ER706" s="2" t="s">
        <v>4676</v>
      </c>
      <c r="ES706" s="2" t="s">
        <v>241</v>
      </c>
      <c r="ET706" s="2" t="s">
        <v>229</v>
      </c>
      <c r="EU706" s="4"/>
      <c r="EV706" s="8"/>
      <c r="EW706" s="4"/>
      <c r="EX706" s="8"/>
      <c r="EY706" s="7"/>
      <c r="EZ706" s="7"/>
      <c r="FA706" s="2" t="s">
        <v>239</v>
      </c>
      <c r="FB706" s="2" t="s">
        <v>226</v>
      </c>
      <c r="FC706" s="2" t="s">
        <v>1148</v>
      </c>
      <c r="FD706" s="2" t="s">
        <v>1194</v>
      </c>
      <c r="FE706" s="2" t="s">
        <v>241</v>
      </c>
      <c r="FF706" s="2" t="s">
        <v>229</v>
      </c>
      <c r="FG706" s="4"/>
      <c r="FH706" s="8"/>
      <c r="FI706" s="4"/>
      <c r="FJ706" s="8"/>
      <c r="FK706" s="7"/>
      <c r="FL706" s="7"/>
      <c r="FM706" s="2" t="s">
        <v>239</v>
      </c>
      <c r="FN706" s="2" t="s">
        <v>226</v>
      </c>
      <c r="FO706" s="2" t="s">
        <v>1148</v>
      </c>
      <c r="FP706" s="2" t="s">
        <v>4626</v>
      </c>
      <c r="FQ706" s="2" t="s">
        <v>241</v>
      </c>
      <c r="FR706" s="2" t="s">
        <v>229</v>
      </c>
      <c r="FS706" s="4"/>
      <c r="FT706" s="8"/>
      <c r="FU706" s="4"/>
      <c r="FV706" s="8"/>
      <c r="FW706" s="7"/>
      <c r="FX706" s="7"/>
      <c r="FY706" s="2" t="s">
        <v>239</v>
      </c>
      <c r="FZ706" s="2" t="s">
        <v>226</v>
      </c>
      <c r="GA706" s="2" t="s">
        <v>327</v>
      </c>
      <c r="GB706" s="2" t="s">
        <v>2865</v>
      </c>
      <c r="GC706" s="2" t="s">
        <v>241</v>
      </c>
      <c r="GD706" s="2" t="s">
        <v>229</v>
      </c>
      <c r="GE706" s="4"/>
      <c r="GF706" s="8"/>
      <c r="GG706" s="4"/>
      <c r="GH706" s="8"/>
      <c r="GI706" s="7"/>
      <c r="GJ706" s="7"/>
      <c r="GK706" s="2" t="s">
        <v>714</v>
      </c>
      <c r="GL706" s="2" t="s">
        <v>275</v>
      </c>
      <c r="GM706" s="2" t="s">
        <v>1148</v>
      </c>
      <c r="GN706" s="2" t="s">
        <v>2155</v>
      </c>
      <c r="GO706" s="2" t="s">
        <v>241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239</v>
      </c>
      <c r="GX706" s="2" t="s">
        <v>226</v>
      </c>
      <c r="GY706" s="2" t="s">
        <v>1422</v>
      </c>
      <c r="GZ706" s="2" t="s">
        <v>435</v>
      </c>
      <c r="HA706" s="2" t="s">
        <v>241</v>
      </c>
      <c r="HB706" s="2" t="s">
        <v>229</v>
      </c>
      <c r="HC706" s="4"/>
      <c r="HD706" s="8"/>
      <c r="HE706" s="4"/>
      <c r="HF706" s="8"/>
      <c r="HG706" s="7"/>
      <c r="HH706" s="7"/>
      <c r="HI706" s="2" t="s">
        <v>714</v>
      </c>
      <c r="HJ706" s="2" t="s">
        <v>275</v>
      </c>
      <c r="HK706" s="2" t="s">
        <v>1148</v>
      </c>
      <c r="HL706" s="2" t="s">
        <v>4677</v>
      </c>
      <c r="HM706" s="2" t="s">
        <v>241</v>
      </c>
      <c r="HN706" s="2" t="s">
        <v>229</v>
      </c>
      <c r="HO706" s="4"/>
      <c r="HP706" s="8"/>
      <c r="HQ706" s="4"/>
      <c r="HR706" s="8"/>
      <c r="HS706" s="7"/>
      <c r="HT706" s="7"/>
      <c r="HU706" s="2" t="s">
        <v>239</v>
      </c>
      <c r="HV706" s="2" t="s">
        <v>226</v>
      </c>
      <c r="HW706" s="2" t="s">
        <v>712</v>
      </c>
      <c r="HX706" s="2" t="s">
        <v>2759</v>
      </c>
      <c r="HY706" s="2" t="s">
        <v>241</v>
      </c>
      <c r="HZ706" s="2" t="s">
        <v>229</v>
      </c>
      <c r="IA706" s="4"/>
      <c r="IB706" s="8"/>
      <c r="IC706" s="4"/>
      <c r="ID706" s="8"/>
      <c r="IE706" s="7"/>
      <c r="IF706" s="7"/>
      <c r="IG706" s="2" t="s">
        <v>266</v>
      </c>
      <c r="IH706" s="2" t="s">
        <v>226</v>
      </c>
      <c r="II706" s="2" t="s">
        <v>229</v>
      </c>
      <c r="IJ706" s="2" t="s">
        <v>229</v>
      </c>
      <c r="IK706" s="2" t="s">
        <v>241</v>
      </c>
      <c r="IL706" s="2" t="s">
        <v>229</v>
      </c>
      <c r="IM706" s="4"/>
      <c r="IN706" s="8"/>
      <c r="IO706" s="4"/>
      <c r="IP706" s="8"/>
      <c r="IQ706" s="7"/>
      <c r="IR706" s="7"/>
      <c r="IS706" s="2" t="s">
        <v>272</v>
      </c>
      <c r="IT706" s="2" t="s">
        <v>226</v>
      </c>
      <c r="IU706" s="2" t="s">
        <v>229</v>
      </c>
      <c r="IV706" s="2" t="s">
        <v>229</v>
      </c>
      <c r="IW706" s="2" t="s">
        <v>241</v>
      </c>
      <c r="IX706" s="2" t="s">
        <v>229</v>
      </c>
      <c r="IY706" s="4"/>
      <c r="IZ706" s="8"/>
      <c r="JA706" s="4"/>
      <c r="JB706" s="8"/>
      <c r="JC706" s="7"/>
      <c r="JD706" s="7"/>
      <c r="JE706" s="2" t="s">
        <v>239</v>
      </c>
      <c r="JF706" s="2" t="s">
        <v>226</v>
      </c>
      <c r="JG706" s="2" t="s">
        <v>460</v>
      </c>
      <c r="JH706" s="2" t="s">
        <v>2552</v>
      </c>
      <c r="JI706" s="2" t="s">
        <v>241</v>
      </c>
      <c r="JJ706" s="2" t="s">
        <v>229</v>
      </c>
      <c r="JK706" s="4"/>
      <c r="JL706" s="8"/>
      <c r="JM706" s="4"/>
      <c r="JN706" s="8"/>
      <c r="JO706" s="7"/>
      <c r="JP706" s="7"/>
      <c r="JQ706" s="2" t="s">
        <v>229</v>
      </c>
      <c r="JR706" s="2" t="s">
        <v>229</v>
      </c>
      <c r="JS706" s="2" t="s">
        <v>229</v>
      </c>
      <c r="JT706" s="2" t="s">
        <v>229</v>
      </c>
      <c r="JU706" s="2" t="s">
        <v>229</v>
      </c>
      <c r="JV706" s="2" t="s">
        <v>229</v>
      </c>
      <c r="JW706" s="4"/>
      <c r="JX706" s="8"/>
      <c r="JY706" s="4"/>
      <c r="JZ706" s="8"/>
      <c r="KA706" s="7"/>
      <c r="KB706" s="7"/>
      <c r="KC706" s="2" t="s">
        <v>272</v>
      </c>
      <c r="KD706" s="2" t="s">
        <v>226</v>
      </c>
      <c r="KE706" s="2" t="s">
        <v>229</v>
      </c>
      <c r="KF706" s="2" t="s">
        <v>229</v>
      </c>
      <c r="KG706" s="2" t="s">
        <v>241</v>
      </c>
      <c r="KH706" s="2" t="s">
        <v>229</v>
      </c>
      <c r="KI706" s="4"/>
      <c r="KJ706" s="8"/>
      <c r="KK706" s="4"/>
      <c r="KL706" s="8"/>
      <c r="KM706" s="7"/>
      <c r="KN706" s="7"/>
      <c r="KO706" s="2" t="s">
        <v>272</v>
      </c>
      <c r="KP706" s="2" t="s">
        <v>226</v>
      </c>
      <c r="KQ706" s="2" t="s">
        <v>229</v>
      </c>
      <c r="KR706" s="2" t="s">
        <v>229</v>
      </c>
      <c r="KS706" s="2" t="s">
        <v>241</v>
      </c>
      <c r="KT706" s="2" t="s">
        <v>229</v>
      </c>
      <c r="KU706" s="4"/>
      <c r="KV706" s="8"/>
      <c r="KW706" s="4"/>
      <c r="KX706" s="8"/>
      <c r="KY706" s="7"/>
      <c r="KZ706" s="7"/>
      <c r="LA706" s="2" t="s">
        <v>239</v>
      </c>
      <c r="LB706" s="2" t="s">
        <v>226</v>
      </c>
      <c r="LC706" s="2" t="s">
        <v>1148</v>
      </c>
      <c r="LD706" s="2" t="s">
        <v>4678</v>
      </c>
      <c r="LE706" s="2" t="s">
        <v>241</v>
      </c>
      <c r="LF706" s="2" t="s">
        <v>229</v>
      </c>
      <c r="LG706" s="4"/>
      <c r="LH706" s="8"/>
      <c r="LI706" s="4"/>
      <c r="LJ706" s="8"/>
      <c r="LK706" s="7"/>
      <c r="LL706" s="7"/>
      <c r="LM706" s="2" t="s">
        <v>229</v>
      </c>
      <c r="LN706" s="2" t="s">
        <v>229</v>
      </c>
      <c r="LO706" s="2" t="s">
        <v>229</v>
      </c>
      <c r="LP706" s="2" t="s">
        <v>229</v>
      </c>
      <c r="LQ706" s="2" t="s">
        <v>229</v>
      </c>
      <c r="LR706" s="2" t="s">
        <v>229</v>
      </c>
      <c r="LS706" s="4"/>
      <c r="LT706" s="8"/>
      <c r="LU706" s="4"/>
      <c r="LV706" s="8"/>
      <c r="LW706" s="7"/>
      <c r="LX706" s="7"/>
      <c r="LY706" s="2" t="s">
        <v>239</v>
      </c>
      <c r="LZ706" s="2" t="s">
        <v>275</v>
      </c>
      <c r="MA706" s="2" t="s">
        <v>1312</v>
      </c>
      <c r="MB706" s="2" t="s">
        <v>3259</v>
      </c>
      <c r="MC706" s="2" t="s">
        <v>241</v>
      </c>
      <c r="MD706" s="2" t="s">
        <v>229</v>
      </c>
      <c r="ME706" s="4"/>
      <c r="MF706" s="8"/>
      <c r="MG706" s="4"/>
      <c r="MH706" s="8"/>
      <c r="MI706" s="7"/>
      <c r="MJ706" s="7"/>
      <c r="MK706" s="2" t="s">
        <v>266</v>
      </c>
      <c r="ML706" s="2" t="s">
        <v>226</v>
      </c>
      <c r="MM706" s="2" t="s">
        <v>229</v>
      </c>
      <c r="MN706" s="2" t="s">
        <v>229</v>
      </c>
      <c r="MO706" s="2" t="s">
        <v>241</v>
      </c>
      <c r="MP706" s="2" t="s">
        <v>229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226</v>
      </c>
      <c r="MY706" s="2" t="s">
        <v>4679</v>
      </c>
      <c r="MZ706" s="2" t="s">
        <v>229</v>
      </c>
      <c r="NA706" s="2" t="s">
        <v>241</v>
      </c>
      <c r="NB706" s="2" t="s">
        <v>229</v>
      </c>
      <c r="NC706" s="4"/>
      <c r="ND706" s="8"/>
      <c r="NE706" s="4"/>
      <c r="NF706" s="8"/>
      <c r="NG706" s="7"/>
      <c r="NH706" s="7"/>
      <c r="NI706" s="2" t="s">
        <v>239</v>
      </c>
      <c r="NJ706" s="2" t="s">
        <v>260</v>
      </c>
      <c r="NK706" s="2" t="s">
        <v>1165</v>
      </c>
      <c r="NL706" s="2" t="s">
        <v>3159</v>
      </c>
      <c r="NM706" s="2" t="s">
        <v>241</v>
      </c>
      <c r="NN706" s="2" t="s">
        <v>229</v>
      </c>
      <c r="NO706" s="4"/>
      <c r="NP706" s="8"/>
      <c r="NQ706" s="4"/>
      <c r="NR706" s="8"/>
      <c r="NS706" s="7"/>
      <c r="NT706" s="7"/>
      <c r="NU706" s="2" t="s">
        <v>272</v>
      </c>
      <c r="NV706" s="2" t="s">
        <v>226</v>
      </c>
      <c r="NW706" s="2" t="s">
        <v>229</v>
      </c>
      <c r="NX706" s="2" t="s">
        <v>229</v>
      </c>
      <c r="NY706" s="2" t="s">
        <v>241</v>
      </c>
      <c r="NZ706" s="2" t="s">
        <v>229</v>
      </c>
      <c r="OA706" s="4"/>
      <c r="OB706" s="8"/>
      <c r="OC706" s="4"/>
      <c r="OD706" s="8"/>
      <c r="OE706" s="7"/>
      <c r="OF706" s="7"/>
      <c r="OG706" s="2" t="s">
        <v>266</v>
      </c>
      <c r="OH706" s="2" t="s">
        <v>226</v>
      </c>
      <c r="OI706" s="2" t="s">
        <v>229</v>
      </c>
      <c r="OJ706" s="2" t="s">
        <v>229</v>
      </c>
      <c r="OK706" s="2" t="s">
        <v>241</v>
      </c>
      <c r="OL706" s="2" t="s">
        <v>229</v>
      </c>
      <c r="OM706" s="4"/>
      <c r="ON706" s="8"/>
      <c r="OO706" s="4"/>
      <c r="OP706" s="8"/>
      <c r="OQ706" s="7"/>
      <c r="OR706" s="7"/>
      <c r="OS706" s="2" t="s">
        <v>229</v>
      </c>
      <c r="OT706" s="2" t="s">
        <v>229</v>
      </c>
      <c r="OU706" s="2" t="s">
        <v>229</v>
      </c>
      <c r="OV706" s="2" t="s">
        <v>229</v>
      </c>
      <c r="OW706" s="2" t="s">
        <v>229</v>
      </c>
      <c r="OX706" s="2" t="s">
        <v>229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229</v>
      </c>
      <c r="PG706" s="2" t="s">
        <v>229</v>
      </c>
      <c r="PH706" s="2" t="s">
        <v>229</v>
      </c>
      <c r="PI706" s="2" t="s">
        <v>229</v>
      </c>
      <c r="PJ706" s="2" t="s">
        <v>229</v>
      </c>
      <c r="PK706" s="4"/>
      <c r="PL706" s="8"/>
      <c r="PM706" s="4"/>
      <c r="PN706" s="8"/>
      <c r="PO706" s="7"/>
      <c r="PP706" s="7"/>
      <c r="PQ706" s="2" t="s">
        <v>239</v>
      </c>
      <c r="PR706" s="2" t="s">
        <v>275</v>
      </c>
      <c r="PS706" s="2" t="s">
        <v>785</v>
      </c>
      <c r="PT706" s="2" t="s">
        <v>1216</v>
      </c>
      <c r="PU706" s="2" t="s">
        <v>241</v>
      </c>
      <c r="PV706" s="2" t="s">
        <v>229</v>
      </c>
      <c r="PW706" s="4"/>
      <c r="PX706" s="8"/>
      <c r="PY706" s="4"/>
      <c r="PZ706" s="8"/>
      <c r="QA706" s="7"/>
      <c r="QB706" s="7"/>
      <c r="QC706" s="2" t="s">
        <v>281</v>
      </c>
      <c r="QD706" s="2" t="s">
        <v>226</v>
      </c>
      <c r="QE706" s="2" t="s">
        <v>229</v>
      </c>
      <c r="QF706" s="2" t="s">
        <v>229</v>
      </c>
      <c r="QG706" s="2" t="s">
        <v>241</v>
      </c>
      <c r="QH706" s="2" t="s">
        <v>229</v>
      </c>
      <c r="QI706" s="4"/>
      <c r="QJ706" s="8"/>
      <c r="QK706" s="4"/>
      <c r="QL706" s="8"/>
      <c r="QM706" s="7"/>
      <c r="QN706" s="7"/>
      <c r="QO706" s="2" t="s">
        <v>229</v>
      </c>
      <c r="QP706" s="2" t="s">
        <v>229</v>
      </c>
      <c r="QQ706" s="2" t="s">
        <v>229</v>
      </c>
      <c r="QR706" s="2" t="s">
        <v>229</v>
      </c>
      <c r="QS706" s="2" t="s">
        <v>229</v>
      </c>
      <c r="QT706" s="2" t="s">
        <v>229</v>
      </c>
      <c r="QU706" s="4"/>
      <c r="QV706" s="8"/>
      <c r="QW706" s="4"/>
      <c r="QX706" s="8"/>
      <c r="QY706" s="7"/>
      <c r="QZ706" s="7"/>
      <c r="RA706" s="2" t="s">
        <v>239</v>
      </c>
      <c r="RB706" s="2" t="s">
        <v>275</v>
      </c>
      <c r="RC706" s="2" t="s">
        <v>338</v>
      </c>
      <c r="RD706" s="2" t="s">
        <v>229</v>
      </c>
      <c r="RE706" s="2" t="s">
        <v>241</v>
      </c>
      <c r="RF706" s="2" t="s">
        <v>229</v>
      </c>
      <c r="RG706" s="4"/>
      <c r="RH706" s="8"/>
      <c r="RI706" s="4"/>
      <c r="RJ706" s="8"/>
      <c r="RK706" s="7"/>
      <c r="RL706" s="7"/>
      <c r="RM706" s="2" t="s">
        <v>229</v>
      </c>
      <c r="RN706" s="2" t="s">
        <v>229</v>
      </c>
      <c r="RO706" s="2" t="s">
        <v>229</v>
      </c>
      <c r="RP706" s="2" t="s">
        <v>229</v>
      </c>
      <c r="RQ706" s="2" t="s">
        <v>229</v>
      </c>
      <c r="RR706" s="2" t="s">
        <v>229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275</v>
      </c>
      <c r="SA706" s="2" t="s">
        <v>755</v>
      </c>
      <c r="SB706" s="2" t="s">
        <v>4000</v>
      </c>
      <c r="SC706" s="2" t="s">
        <v>241</v>
      </c>
      <c r="SD706" s="2" t="s">
        <v>229</v>
      </c>
      <c r="SE706" s="4">
        <v>164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</row>
    <row r="707">
      <c r="A707" s="2" t="s">
        <v>4680</v>
      </c>
      <c r="B707" s="2" t="s">
        <v>216</v>
      </c>
      <c r="C707" s="2" t="s">
        <v>4252</v>
      </c>
      <c r="D707" s="2" t="s">
        <v>3164</v>
      </c>
      <c r="E707" s="2" t="s">
        <v>3165</v>
      </c>
      <c r="F707" s="2" t="s">
        <v>4355</v>
      </c>
      <c r="G707" s="2" t="s">
        <v>3964</v>
      </c>
      <c r="H707" s="2" t="s">
        <v>4356</v>
      </c>
      <c r="I707" s="2" t="s">
        <v>4674</v>
      </c>
      <c r="J707" s="2" t="s">
        <v>285</v>
      </c>
      <c r="K707" s="2" t="s">
        <v>1695</v>
      </c>
      <c r="L707" s="3">
        <v>26.95</v>
      </c>
      <c r="M707" s="3">
        <v>28.3</v>
      </c>
      <c r="N707" s="3">
        <v>54.99</v>
      </c>
      <c r="O707" s="2" t="s">
        <v>226</v>
      </c>
      <c r="P707" s="2" t="s">
        <v>618</v>
      </c>
      <c r="Q707" s="2" t="s">
        <v>228</v>
      </c>
      <c r="R707" s="2" t="s">
        <v>229</v>
      </c>
      <c r="S707" s="2" t="s">
        <v>4357</v>
      </c>
      <c r="T707" s="2" t="s">
        <v>684</v>
      </c>
      <c r="U707" s="2" t="s">
        <v>286</v>
      </c>
      <c r="V707" s="2" t="s">
        <v>1142</v>
      </c>
      <c r="W707" s="2" t="s">
        <v>1009</v>
      </c>
      <c r="X707" s="2" t="s">
        <v>1143</v>
      </c>
      <c r="Y707" s="2" t="s">
        <v>1144</v>
      </c>
      <c r="Z707" s="4">
        <v>125</v>
      </c>
      <c r="AA707" s="4">
        <f>=ROUNDDOWN(15.625,0)</f>
      </c>
      <c r="AB707" s="5">
        <v>8</v>
      </c>
      <c r="AC707" s="2" t="s">
        <v>229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>
        <v>10</v>
      </c>
      <c r="AQ707" s="8">
        <v>267.9</v>
      </c>
      <c r="AR707" s="4">
        <v>8</v>
      </c>
      <c r="AS707" s="8">
        <v>225.2</v>
      </c>
      <c r="AT707" s="7">
        <v>0.25</v>
      </c>
      <c r="AU707" s="7">
        <v>0.1896</v>
      </c>
      <c r="AV707" s="4" t="s">
        <v>229</v>
      </c>
      <c r="AW707" s="8" t="s">
        <v>229</v>
      </c>
      <c r="AX707" s="4" t="s">
        <v>229</v>
      </c>
      <c r="AY707" s="8" t="s">
        <v>229</v>
      </c>
      <c r="AZ707" s="7" t="s">
        <v>229</v>
      </c>
      <c r="BA707" s="7" t="s">
        <v>229</v>
      </c>
      <c r="BB707" s="7">
        <v>0.9166</v>
      </c>
      <c r="BC707" s="4" t="s">
        <v>229</v>
      </c>
      <c r="BD707" s="8" t="s">
        <v>229</v>
      </c>
      <c r="BE707" s="4" t="s">
        <v>229</v>
      </c>
      <c r="BF707" s="8" t="s">
        <v>229</v>
      </c>
      <c r="BG707" s="7" t="s">
        <v>229</v>
      </c>
      <c r="BH707" s="7" t="s">
        <v>229</v>
      </c>
      <c r="BI707" s="7" t="s">
        <v>229</v>
      </c>
      <c r="BJ707" s="4">
        <v>10</v>
      </c>
      <c r="BK707" s="8">
        <v>267.9</v>
      </c>
      <c r="BL707" s="2" t="s">
        <v>4681</v>
      </c>
      <c r="BM707" s="7">
        <v>1</v>
      </c>
      <c r="BN707" s="7">
        <v>1</v>
      </c>
      <c r="BO707" s="4">
        <v>3</v>
      </c>
      <c r="BP707" s="8">
        <v>91.41</v>
      </c>
      <c r="BQ707" s="4">
        <v>2</v>
      </c>
      <c r="BR707" s="8">
        <v>60.94</v>
      </c>
      <c r="BS707" s="7">
        <v>0.5</v>
      </c>
      <c r="BT707" s="7">
        <v>0.5</v>
      </c>
      <c r="BU707" s="2" t="s">
        <v>239</v>
      </c>
      <c r="BV707" s="2" t="s">
        <v>226</v>
      </c>
      <c r="BW707" s="2" t="s">
        <v>229</v>
      </c>
      <c r="BX707" s="2" t="s">
        <v>2410</v>
      </c>
      <c r="BY707" s="2" t="s">
        <v>241</v>
      </c>
      <c r="BZ707" s="2" t="s">
        <v>229</v>
      </c>
      <c r="CA707" s="4">
        <v>1</v>
      </c>
      <c r="CB707" s="8">
        <v>28.22</v>
      </c>
      <c r="CC707" s="4">
        <v>1</v>
      </c>
      <c r="CD707" s="8">
        <v>28.22</v>
      </c>
      <c r="CE707" s="7"/>
      <c r="CF707" s="7"/>
      <c r="CG707" s="2" t="s">
        <v>239</v>
      </c>
      <c r="CH707" s="2" t="s">
        <v>226</v>
      </c>
      <c r="CI707" s="2" t="s">
        <v>1557</v>
      </c>
      <c r="CJ707" s="2" t="s">
        <v>1558</v>
      </c>
      <c r="CK707" s="2" t="s">
        <v>241</v>
      </c>
      <c r="CL707" s="2" t="s">
        <v>229</v>
      </c>
      <c r="CM707" s="4"/>
      <c r="CN707" s="8"/>
      <c r="CO707" s="4">
        <v>1</v>
      </c>
      <c r="CP707" s="8">
        <v>28.21</v>
      </c>
      <c r="CQ707" s="7">
        <v>-1</v>
      </c>
      <c r="CR707" s="7">
        <v>-1</v>
      </c>
      <c r="CS707" s="2" t="s">
        <v>239</v>
      </c>
      <c r="CT707" s="2" t="s">
        <v>226</v>
      </c>
      <c r="CU707" s="2" t="s">
        <v>1148</v>
      </c>
      <c r="CV707" s="2" t="s">
        <v>4682</v>
      </c>
      <c r="CW707" s="2" t="s">
        <v>241</v>
      </c>
      <c r="CX707" s="2" t="s">
        <v>229</v>
      </c>
      <c r="CY707" s="4">
        <v>1</v>
      </c>
      <c r="CZ707" s="8">
        <v>26.55</v>
      </c>
      <c r="DA707" s="4">
        <v>1</v>
      </c>
      <c r="DB707" s="8">
        <v>26.55</v>
      </c>
      <c r="DC707" s="7"/>
      <c r="DD707" s="7"/>
      <c r="DE707" s="2" t="s">
        <v>239</v>
      </c>
      <c r="DF707" s="2" t="s">
        <v>226</v>
      </c>
      <c r="DG707" s="2" t="s">
        <v>1148</v>
      </c>
      <c r="DH707" s="2" t="s">
        <v>4683</v>
      </c>
      <c r="DI707" s="2" t="s">
        <v>241</v>
      </c>
      <c r="DJ707" s="2" t="s">
        <v>229</v>
      </c>
      <c r="DK707" s="4"/>
      <c r="DL707" s="8"/>
      <c r="DM707" s="4"/>
      <c r="DN707" s="8"/>
      <c r="DO707" s="7"/>
      <c r="DP707" s="7"/>
      <c r="DQ707" s="2" t="s">
        <v>239</v>
      </c>
      <c r="DR707" s="2" t="s">
        <v>226</v>
      </c>
      <c r="DS707" s="2" t="s">
        <v>1148</v>
      </c>
      <c r="DT707" s="2" t="s">
        <v>4684</v>
      </c>
      <c r="DU707" s="2" t="s">
        <v>241</v>
      </c>
      <c r="DV707" s="2" t="s">
        <v>229</v>
      </c>
      <c r="DW707" s="4">
        <v>2</v>
      </c>
      <c r="DX707" s="8">
        <v>56.08</v>
      </c>
      <c r="DY707" s="4"/>
      <c r="DZ707" s="8"/>
      <c r="EA707" s="7"/>
      <c r="EB707" s="7"/>
      <c r="EC707" s="2" t="s">
        <v>239</v>
      </c>
      <c r="ED707" s="2" t="s">
        <v>226</v>
      </c>
      <c r="EE707" s="2" t="s">
        <v>699</v>
      </c>
      <c r="EF707" s="2" t="s">
        <v>738</v>
      </c>
      <c r="EG707" s="2" t="s">
        <v>241</v>
      </c>
      <c r="EH707" s="2" t="s">
        <v>229</v>
      </c>
      <c r="EI707" s="4"/>
      <c r="EJ707" s="8"/>
      <c r="EK707" s="4"/>
      <c r="EL707" s="8"/>
      <c r="EM707" s="7"/>
      <c r="EN707" s="7"/>
      <c r="EO707" s="2" t="s">
        <v>239</v>
      </c>
      <c r="EP707" s="2" t="s">
        <v>275</v>
      </c>
      <c r="EQ707" s="2" t="s">
        <v>1148</v>
      </c>
      <c r="ER707" s="2" t="s">
        <v>1653</v>
      </c>
      <c r="ES707" s="2" t="s">
        <v>241</v>
      </c>
      <c r="ET707" s="2" t="s">
        <v>229</v>
      </c>
      <c r="EU707" s="4">
        <v>2</v>
      </c>
      <c r="EV707" s="8">
        <v>53.26</v>
      </c>
      <c r="EW707" s="4"/>
      <c r="EX707" s="8"/>
      <c r="EY707" s="7"/>
      <c r="EZ707" s="7"/>
      <c r="FA707" s="2" t="s">
        <v>239</v>
      </c>
      <c r="FB707" s="2" t="s">
        <v>226</v>
      </c>
      <c r="FC707" s="2" t="s">
        <v>1148</v>
      </c>
      <c r="FD707" s="2" t="s">
        <v>3663</v>
      </c>
      <c r="FE707" s="2" t="s">
        <v>241</v>
      </c>
      <c r="FF707" s="2" t="s">
        <v>229</v>
      </c>
      <c r="FG707" s="4"/>
      <c r="FH707" s="8"/>
      <c r="FI707" s="4"/>
      <c r="FJ707" s="8"/>
      <c r="FK707" s="7"/>
      <c r="FL707" s="7"/>
      <c r="FM707" s="2" t="s">
        <v>239</v>
      </c>
      <c r="FN707" s="2" t="s">
        <v>226</v>
      </c>
      <c r="FO707" s="2" t="s">
        <v>1148</v>
      </c>
      <c r="FP707" s="2" t="s">
        <v>3427</v>
      </c>
      <c r="FQ707" s="2" t="s">
        <v>241</v>
      </c>
      <c r="FR707" s="2" t="s">
        <v>229</v>
      </c>
      <c r="FS707" s="4">
        <v>1</v>
      </c>
      <c r="FT707" s="8">
        <v>12.38</v>
      </c>
      <c r="FU707" s="4"/>
      <c r="FV707" s="8"/>
      <c r="FW707" s="7"/>
      <c r="FX707" s="7"/>
      <c r="FY707" s="2" t="s">
        <v>239</v>
      </c>
      <c r="FZ707" s="2" t="s">
        <v>226</v>
      </c>
      <c r="GA707" s="2" t="s">
        <v>327</v>
      </c>
      <c r="GB707" s="2" t="s">
        <v>2921</v>
      </c>
      <c r="GC707" s="2" t="s">
        <v>241</v>
      </c>
      <c r="GD707" s="2" t="s">
        <v>229</v>
      </c>
      <c r="GE707" s="4"/>
      <c r="GF707" s="8"/>
      <c r="GG707" s="4"/>
      <c r="GH707" s="8"/>
      <c r="GI707" s="7"/>
      <c r="GJ707" s="7"/>
      <c r="GK707" s="2" t="s">
        <v>714</v>
      </c>
      <c r="GL707" s="2" t="s">
        <v>275</v>
      </c>
      <c r="GM707" s="2" t="s">
        <v>1148</v>
      </c>
      <c r="GN707" s="2" t="s">
        <v>1947</v>
      </c>
      <c r="GO707" s="2" t="s">
        <v>241</v>
      </c>
      <c r="GP707" s="2" t="s">
        <v>229</v>
      </c>
      <c r="GQ707" s="4"/>
      <c r="GR707" s="8"/>
      <c r="GS707" s="4">
        <v>1</v>
      </c>
      <c r="GT707" s="8">
        <v>28.8</v>
      </c>
      <c r="GU707" s="7">
        <v>-1</v>
      </c>
      <c r="GV707" s="7">
        <v>-1</v>
      </c>
      <c r="GW707" s="2" t="s">
        <v>239</v>
      </c>
      <c r="GX707" s="2" t="s">
        <v>226</v>
      </c>
      <c r="GY707" s="2" t="s">
        <v>743</v>
      </c>
      <c r="GZ707" s="2" t="s">
        <v>912</v>
      </c>
      <c r="HA707" s="2" t="s">
        <v>241</v>
      </c>
      <c r="HB707" s="2" t="s">
        <v>229</v>
      </c>
      <c r="HC707" s="4"/>
      <c r="HD707" s="8"/>
      <c r="HE707" s="4">
        <v>2</v>
      </c>
      <c r="HF707" s="8">
        <v>52.48</v>
      </c>
      <c r="HG707" s="7">
        <v>-1</v>
      </c>
      <c r="HH707" s="7">
        <v>-1</v>
      </c>
      <c r="HI707" s="2" t="s">
        <v>714</v>
      </c>
      <c r="HJ707" s="2" t="s">
        <v>275</v>
      </c>
      <c r="HK707" s="2" t="s">
        <v>1148</v>
      </c>
      <c r="HL707" s="2" t="s">
        <v>3478</v>
      </c>
      <c r="HM707" s="2" t="s">
        <v>241</v>
      </c>
      <c r="HN707" s="2" t="s">
        <v>229</v>
      </c>
      <c r="HO707" s="4"/>
      <c r="HP707" s="8"/>
      <c r="HQ707" s="4"/>
      <c r="HR707" s="8"/>
      <c r="HS707" s="7"/>
      <c r="HT707" s="7"/>
      <c r="HU707" s="2" t="s">
        <v>239</v>
      </c>
      <c r="HV707" s="2" t="s">
        <v>226</v>
      </c>
      <c r="HW707" s="2" t="s">
        <v>712</v>
      </c>
      <c r="HX707" s="2" t="s">
        <v>1611</v>
      </c>
      <c r="HY707" s="2" t="s">
        <v>241</v>
      </c>
      <c r="HZ707" s="2" t="s">
        <v>229</v>
      </c>
      <c r="IA707" s="4"/>
      <c r="IB707" s="8"/>
      <c r="IC707" s="4"/>
      <c r="ID707" s="8"/>
      <c r="IE707" s="7"/>
      <c r="IF707" s="7"/>
      <c r="IG707" s="2" t="s">
        <v>266</v>
      </c>
      <c r="IH707" s="2" t="s">
        <v>226</v>
      </c>
      <c r="II707" s="2" t="s">
        <v>229</v>
      </c>
      <c r="IJ707" s="2" t="s">
        <v>229</v>
      </c>
      <c r="IK707" s="2" t="s">
        <v>241</v>
      </c>
      <c r="IL707" s="2" t="s">
        <v>229</v>
      </c>
      <c r="IM707" s="4"/>
      <c r="IN707" s="8"/>
      <c r="IO707" s="4"/>
      <c r="IP707" s="8"/>
      <c r="IQ707" s="7"/>
      <c r="IR707" s="7"/>
      <c r="IS707" s="2" t="s">
        <v>272</v>
      </c>
      <c r="IT707" s="2" t="s">
        <v>226</v>
      </c>
      <c r="IU707" s="2" t="s">
        <v>229</v>
      </c>
      <c r="IV707" s="2" t="s">
        <v>229</v>
      </c>
      <c r="IW707" s="2" t="s">
        <v>241</v>
      </c>
      <c r="IX707" s="2" t="s">
        <v>229</v>
      </c>
      <c r="IY707" s="4"/>
      <c r="IZ707" s="8"/>
      <c r="JA707" s="4"/>
      <c r="JB707" s="8"/>
      <c r="JC707" s="7"/>
      <c r="JD707" s="7"/>
      <c r="JE707" s="2" t="s">
        <v>239</v>
      </c>
      <c r="JF707" s="2" t="s">
        <v>226</v>
      </c>
      <c r="JG707" s="2" t="s">
        <v>268</v>
      </c>
      <c r="JH707" s="2" t="s">
        <v>229</v>
      </c>
      <c r="JI707" s="2" t="s">
        <v>241</v>
      </c>
      <c r="JJ707" s="2" t="s">
        <v>229</v>
      </c>
      <c r="JK707" s="4"/>
      <c r="JL707" s="8"/>
      <c r="JM707" s="4"/>
      <c r="JN707" s="8"/>
      <c r="JO707" s="7"/>
      <c r="JP707" s="7"/>
      <c r="JQ707" s="2" t="s">
        <v>229</v>
      </c>
      <c r="JR707" s="2" t="s">
        <v>229</v>
      </c>
      <c r="JS707" s="2" t="s">
        <v>229</v>
      </c>
      <c r="JT707" s="2" t="s">
        <v>229</v>
      </c>
      <c r="JU707" s="2" t="s">
        <v>229</v>
      </c>
      <c r="JV707" s="2" t="s">
        <v>229</v>
      </c>
      <c r="JW707" s="4"/>
      <c r="JX707" s="8"/>
      <c r="JY707" s="4"/>
      <c r="JZ707" s="8"/>
      <c r="KA707" s="7"/>
      <c r="KB707" s="7"/>
      <c r="KC707" s="2" t="s">
        <v>272</v>
      </c>
      <c r="KD707" s="2" t="s">
        <v>226</v>
      </c>
      <c r="KE707" s="2" t="s">
        <v>229</v>
      </c>
      <c r="KF707" s="2" t="s">
        <v>229</v>
      </c>
      <c r="KG707" s="2" t="s">
        <v>241</v>
      </c>
      <c r="KH707" s="2" t="s">
        <v>229</v>
      </c>
      <c r="KI707" s="4"/>
      <c r="KJ707" s="8"/>
      <c r="KK707" s="4"/>
      <c r="KL707" s="8"/>
      <c r="KM707" s="7"/>
      <c r="KN707" s="7"/>
      <c r="KO707" s="2" t="s">
        <v>272</v>
      </c>
      <c r="KP707" s="2" t="s">
        <v>226</v>
      </c>
      <c r="KQ707" s="2" t="s">
        <v>229</v>
      </c>
      <c r="KR707" s="2" t="s">
        <v>229</v>
      </c>
      <c r="KS707" s="2" t="s">
        <v>241</v>
      </c>
      <c r="KT707" s="2" t="s">
        <v>229</v>
      </c>
      <c r="KU707" s="4"/>
      <c r="KV707" s="8"/>
      <c r="KW707" s="4"/>
      <c r="KX707" s="8"/>
      <c r="KY707" s="7"/>
      <c r="KZ707" s="7"/>
      <c r="LA707" s="2" t="s">
        <v>239</v>
      </c>
      <c r="LB707" s="2" t="s">
        <v>226</v>
      </c>
      <c r="LC707" s="2" t="s">
        <v>1148</v>
      </c>
      <c r="LD707" s="2" t="s">
        <v>3704</v>
      </c>
      <c r="LE707" s="2" t="s">
        <v>241</v>
      </c>
      <c r="LF707" s="2" t="s">
        <v>229</v>
      </c>
      <c r="LG707" s="4"/>
      <c r="LH707" s="8"/>
      <c r="LI707" s="4"/>
      <c r="LJ707" s="8"/>
      <c r="LK707" s="7"/>
      <c r="LL707" s="7"/>
      <c r="LM707" s="2" t="s">
        <v>229</v>
      </c>
      <c r="LN707" s="2" t="s">
        <v>229</v>
      </c>
      <c r="LO707" s="2" t="s">
        <v>229</v>
      </c>
      <c r="LP707" s="2" t="s">
        <v>229</v>
      </c>
      <c r="LQ707" s="2" t="s">
        <v>229</v>
      </c>
      <c r="LR707" s="2" t="s">
        <v>229</v>
      </c>
      <c r="LS707" s="4"/>
      <c r="LT707" s="8"/>
      <c r="LU707" s="4"/>
      <c r="LV707" s="8"/>
      <c r="LW707" s="7"/>
      <c r="LX707" s="7"/>
      <c r="LY707" s="2" t="s">
        <v>239</v>
      </c>
      <c r="LZ707" s="2" t="s">
        <v>275</v>
      </c>
      <c r="MA707" s="2" t="s">
        <v>1312</v>
      </c>
      <c r="MB707" s="2" t="s">
        <v>588</v>
      </c>
      <c r="MC707" s="2" t="s">
        <v>241</v>
      </c>
      <c r="MD707" s="2" t="s">
        <v>229</v>
      </c>
      <c r="ME707" s="4"/>
      <c r="MF707" s="8"/>
      <c r="MG707" s="4"/>
      <c r="MH707" s="8"/>
      <c r="MI707" s="7"/>
      <c r="MJ707" s="7"/>
      <c r="MK707" s="2" t="s">
        <v>266</v>
      </c>
      <c r="ML707" s="2" t="s">
        <v>226</v>
      </c>
      <c r="MM707" s="2" t="s">
        <v>229</v>
      </c>
      <c r="MN707" s="2" t="s">
        <v>229</v>
      </c>
      <c r="MO707" s="2" t="s">
        <v>241</v>
      </c>
      <c r="MP707" s="2" t="s">
        <v>229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226</v>
      </c>
      <c r="MY707" s="2" t="s">
        <v>866</v>
      </c>
      <c r="MZ707" s="2" t="s">
        <v>2846</v>
      </c>
      <c r="NA707" s="2" t="s">
        <v>241</v>
      </c>
      <c r="NB707" s="2" t="s">
        <v>229</v>
      </c>
      <c r="NC707" s="4"/>
      <c r="ND707" s="8"/>
      <c r="NE707" s="4"/>
      <c r="NF707" s="8"/>
      <c r="NG707" s="7"/>
      <c r="NH707" s="7"/>
      <c r="NI707" s="2" t="s">
        <v>239</v>
      </c>
      <c r="NJ707" s="2" t="s">
        <v>260</v>
      </c>
      <c r="NK707" s="2" t="s">
        <v>1165</v>
      </c>
      <c r="NL707" s="2" t="s">
        <v>1190</v>
      </c>
      <c r="NM707" s="2" t="s">
        <v>241</v>
      </c>
      <c r="NN707" s="2" t="s">
        <v>229</v>
      </c>
      <c r="NO707" s="4"/>
      <c r="NP707" s="8"/>
      <c r="NQ707" s="4"/>
      <c r="NR707" s="8"/>
      <c r="NS707" s="7"/>
      <c r="NT707" s="7"/>
      <c r="NU707" s="2" t="s">
        <v>272</v>
      </c>
      <c r="NV707" s="2" t="s">
        <v>226</v>
      </c>
      <c r="NW707" s="2" t="s">
        <v>229</v>
      </c>
      <c r="NX707" s="2" t="s">
        <v>229</v>
      </c>
      <c r="NY707" s="2" t="s">
        <v>241</v>
      </c>
      <c r="NZ707" s="2" t="s">
        <v>229</v>
      </c>
      <c r="OA707" s="4"/>
      <c r="OB707" s="8"/>
      <c r="OC707" s="4"/>
      <c r="OD707" s="8"/>
      <c r="OE707" s="7"/>
      <c r="OF707" s="7"/>
      <c r="OG707" s="2" t="s">
        <v>266</v>
      </c>
      <c r="OH707" s="2" t="s">
        <v>226</v>
      </c>
      <c r="OI707" s="2" t="s">
        <v>229</v>
      </c>
      <c r="OJ707" s="2" t="s">
        <v>229</v>
      </c>
      <c r="OK707" s="2" t="s">
        <v>241</v>
      </c>
      <c r="OL707" s="2" t="s">
        <v>229</v>
      </c>
      <c r="OM707" s="4"/>
      <c r="ON707" s="8"/>
      <c r="OO707" s="4"/>
      <c r="OP707" s="8"/>
      <c r="OQ707" s="7"/>
      <c r="OR707" s="7"/>
      <c r="OS707" s="2" t="s">
        <v>229</v>
      </c>
      <c r="OT707" s="2" t="s">
        <v>229</v>
      </c>
      <c r="OU707" s="2" t="s">
        <v>229</v>
      </c>
      <c r="OV707" s="2" t="s">
        <v>229</v>
      </c>
      <c r="OW707" s="2" t="s">
        <v>229</v>
      </c>
      <c r="OX707" s="2" t="s">
        <v>229</v>
      </c>
      <c r="OY707" s="4"/>
      <c r="OZ707" s="8"/>
      <c r="PA707" s="4"/>
      <c r="PB707" s="8"/>
      <c r="PC707" s="7"/>
      <c r="PD707" s="7"/>
      <c r="PE707" s="2" t="s">
        <v>229</v>
      </c>
      <c r="PF707" s="2" t="s">
        <v>229</v>
      </c>
      <c r="PG707" s="2" t="s">
        <v>229</v>
      </c>
      <c r="PH707" s="2" t="s">
        <v>229</v>
      </c>
      <c r="PI707" s="2" t="s">
        <v>229</v>
      </c>
      <c r="PJ707" s="2" t="s">
        <v>229</v>
      </c>
      <c r="PK707" s="4"/>
      <c r="PL707" s="8"/>
      <c r="PM707" s="4"/>
      <c r="PN707" s="8"/>
      <c r="PO707" s="7"/>
      <c r="PP707" s="7"/>
      <c r="PQ707" s="2" t="s">
        <v>239</v>
      </c>
      <c r="PR707" s="2" t="s">
        <v>275</v>
      </c>
      <c r="PS707" s="2" t="s">
        <v>785</v>
      </c>
      <c r="PT707" s="2" t="s">
        <v>4685</v>
      </c>
      <c r="PU707" s="2" t="s">
        <v>241</v>
      </c>
      <c r="PV707" s="2" t="s">
        <v>229</v>
      </c>
      <c r="PW707" s="4"/>
      <c r="PX707" s="8"/>
      <c r="PY707" s="4"/>
      <c r="PZ707" s="8"/>
      <c r="QA707" s="7"/>
      <c r="QB707" s="7"/>
      <c r="QC707" s="2" t="s">
        <v>281</v>
      </c>
      <c r="QD707" s="2" t="s">
        <v>226</v>
      </c>
      <c r="QE707" s="2" t="s">
        <v>229</v>
      </c>
      <c r="QF707" s="2" t="s">
        <v>229</v>
      </c>
      <c r="QG707" s="2" t="s">
        <v>241</v>
      </c>
      <c r="QH707" s="2" t="s">
        <v>229</v>
      </c>
      <c r="QI707" s="4"/>
      <c r="QJ707" s="8"/>
      <c r="QK707" s="4"/>
      <c r="QL707" s="8"/>
      <c r="QM707" s="7"/>
      <c r="QN707" s="7"/>
      <c r="QO707" s="2" t="s">
        <v>229</v>
      </c>
      <c r="QP707" s="2" t="s">
        <v>229</v>
      </c>
      <c r="QQ707" s="2" t="s">
        <v>229</v>
      </c>
      <c r="QR707" s="2" t="s">
        <v>229</v>
      </c>
      <c r="QS707" s="2" t="s">
        <v>229</v>
      </c>
      <c r="QT707" s="2" t="s">
        <v>229</v>
      </c>
      <c r="QU707" s="4"/>
      <c r="QV707" s="8"/>
      <c r="QW707" s="4"/>
      <c r="QX707" s="8"/>
      <c r="QY707" s="7"/>
      <c r="QZ707" s="7"/>
      <c r="RA707" s="2" t="s">
        <v>239</v>
      </c>
      <c r="RB707" s="2" t="s">
        <v>275</v>
      </c>
      <c r="RC707" s="2" t="s">
        <v>338</v>
      </c>
      <c r="RD707" s="2" t="s">
        <v>229</v>
      </c>
      <c r="RE707" s="2" t="s">
        <v>241</v>
      </c>
      <c r="RF707" s="2" t="s">
        <v>229</v>
      </c>
      <c r="RG707" s="4"/>
      <c r="RH707" s="8"/>
      <c r="RI707" s="4"/>
      <c r="RJ707" s="8"/>
      <c r="RK707" s="7"/>
      <c r="RL707" s="7"/>
      <c r="RM707" s="2" t="s">
        <v>229</v>
      </c>
      <c r="RN707" s="2" t="s">
        <v>229</v>
      </c>
      <c r="RO707" s="2" t="s">
        <v>229</v>
      </c>
      <c r="RP707" s="2" t="s">
        <v>229</v>
      </c>
      <c r="RQ707" s="2" t="s">
        <v>229</v>
      </c>
      <c r="RR707" s="2" t="s">
        <v>229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275</v>
      </c>
      <c r="SA707" s="2" t="s">
        <v>755</v>
      </c>
      <c r="SB707" s="2" t="s">
        <v>1854</v>
      </c>
      <c r="SC707" s="2" t="s">
        <v>241</v>
      </c>
      <c r="SD707" s="2" t="s">
        <v>229</v>
      </c>
      <c r="SE707" s="4">
        <v>125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</row>
    <row r="708">
      <c r="A708" s="2" t="s">
        <v>4686</v>
      </c>
      <c r="B708" s="2" t="s">
        <v>216</v>
      </c>
      <c r="C708" s="2" t="s">
        <v>4252</v>
      </c>
      <c r="D708" s="2" t="s">
        <v>3164</v>
      </c>
      <c r="E708" s="2" t="s">
        <v>3165</v>
      </c>
      <c r="F708" s="2" t="s">
        <v>4433</v>
      </c>
      <c r="G708" s="2" t="s">
        <v>4434</v>
      </c>
      <c r="H708" s="2" t="s">
        <v>4435</v>
      </c>
      <c r="I708" s="2" t="s">
        <v>4687</v>
      </c>
      <c r="J708" s="2" t="s">
        <v>224</v>
      </c>
      <c r="K708" s="2" t="s">
        <v>4437</v>
      </c>
      <c r="L708" s="3">
        <v>28.2</v>
      </c>
      <c r="M708" s="3">
        <v>29.61</v>
      </c>
      <c r="N708" s="3">
        <v>59.99</v>
      </c>
      <c r="O708" s="2" t="s">
        <v>963</v>
      </c>
      <c r="P708" s="2" t="s">
        <v>964</v>
      </c>
      <c r="Q708" s="2" t="s">
        <v>228</v>
      </c>
      <c r="R708" s="2" t="s">
        <v>229</v>
      </c>
      <c r="S708" s="2" t="s">
        <v>4438</v>
      </c>
      <c r="T708" s="2" t="s">
        <v>684</v>
      </c>
      <c r="U708" s="2" t="s">
        <v>232</v>
      </c>
      <c r="V708" s="2" t="s">
        <v>685</v>
      </c>
      <c r="W708" s="2" t="s">
        <v>686</v>
      </c>
      <c r="X708" s="2" t="s">
        <v>1009</v>
      </c>
      <c r="Y708" s="2" t="s">
        <v>553</v>
      </c>
      <c r="Z708" s="4">
        <v>364</v>
      </c>
      <c r="AA708" s="4">
        <f>=ROUNDDOWN(121.333333333333,0)</f>
      </c>
      <c r="AB708" s="5">
        <v>3</v>
      </c>
      <c r="AC708" s="2" t="s">
        <v>229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>
        <v>2</v>
      </c>
      <c r="AQ708" s="8">
        <v>71.25</v>
      </c>
      <c r="AR708" s="4">
        <v>3</v>
      </c>
      <c r="AS708" s="8">
        <v>84.78</v>
      </c>
      <c r="AT708" s="7">
        <v>-0.3333</v>
      </c>
      <c r="AU708" s="7">
        <v>-0.1596</v>
      </c>
      <c r="AV708" s="4">
        <v>5</v>
      </c>
      <c r="AW708" s="8">
        <v>135.59</v>
      </c>
      <c r="AX708" s="4">
        <v>3</v>
      </c>
      <c r="AY708" s="8">
        <v>84.78</v>
      </c>
      <c r="AZ708" s="7">
        <v>0.6667</v>
      </c>
      <c r="BA708" s="7">
        <v>0.5993</v>
      </c>
      <c r="BB708" s="7">
        <v>0.5255</v>
      </c>
      <c r="BC708" s="4">
        <v>5</v>
      </c>
      <c r="BD708" s="8">
        <v>135.59</v>
      </c>
      <c r="BE708" s="4">
        <v>10</v>
      </c>
      <c r="BF708" s="8">
        <v>237.11</v>
      </c>
      <c r="BG708" s="7">
        <v>-0.5</v>
      </c>
      <c r="BH708" s="7">
        <v>-0.4282</v>
      </c>
      <c r="BI708" s="7">
        <v>1</v>
      </c>
      <c r="BJ708" s="4">
        <v>2</v>
      </c>
      <c r="BK708" s="8">
        <v>71.25</v>
      </c>
      <c r="BL708" s="2" t="s">
        <v>4688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281</v>
      </c>
      <c r="BV708" s="2" t="s">
        <v>226</v>
      </c>
      <c r="BW708" s="2" t="s">
        <v>229</v>
      </c>
      <c r="BX708" s="2" t="s">
        <v>229</v>
      </c>
      <c r="BY708" s="2" t="s">
        <v>241</v>
      </c>
      <c r="BZ708" s="2" t="s">
        <v>229</v>
      </c>
      <c r="CA708" s="4"/>
      <c r="CB708" s="8"/>
      <c r="CC708" s="4"/>
      <c r="CD708" s="8"/>
      <c r="CE708" s="7"/>
      <c r="CF708" s="7"/>
      <c r="CG708" s="2" t="s">
        <v>239</v>
      </c>
      <c r="CH708" s="2" t="s">
        <v>226</v>
      </c>
      <c r="CI708" s="2" t="s">
        <v>419</v>
      </c>
      <c r="CJ708" s="2" t="s">
        <v>984</v>
      </c>
      <c r="CK708" s="2" t="s">
        <v>241</v>
      </c>
      <c r="CL708" s="2" t="s">
        <v>229</v>
      </c>
      <c r="CM708" s="4">
        <v>1</v>
      </c>
      <c r="CN708" s="8">
        <v>29.26</v>
      </c>
      <c r="CO708" s="4"/>
      <c r="CP708" s="8"/>
      <c r="CQ708" s="7"/>
      <c r="CR708" s="7"/>
      <c r="CS708" s="2" t="s">
        <v>239</v>
      </c>
      <c r="CT708" s="2" t="s">
        <v>226</v>
      </c>
      <c r="CU708" s="2" t="s">
        <v>291</v>
      </c>
      <c r="CV708" s="2" t="s">
        <v>1676</v>
      </c>
      <c r="CW708" s="2" t="s">
        <v>241</v>
      </c>
      <c r="CX708" s="2" t="s">
        <v>229</v>
      </c>
      <c r="CY708" s="4"/>
      <c r="CZ708" s="8"/>
      <c r="DA708" s="4">
        <v>1</v>
      </c>
      <c r="DB708" s="8">
        <v>28.91</v>
      </c>
      <c r="DC708" s="7">
        <v>-1</v>
      </c>
      <c r="DD708" s="7">
        <v>-1</v>
      </c>
      <c r="DE708" s="2" t="s">
        <v>239</v>
      </c>
      <c r="DF708" s="2" t="s">
        <v>226</v>
      </c>
      <c r="DG708" s="2" t="s">
        <v>3195</v>
      </c>
      <c r="DH708" s="2" t="s">
        <v>1636</v>
      </c>
      <c r="DI708" s="2" t="s">
        <v>263</v>
      </c>
      <c r="DJ708" s="2" t="s">
        <v>229</v>
      </c>
      <c r="DK708" s="4"/>
      <c r="DL708" s="8"/>
      <c r="DM708" s="4"/>
      <c r="DN708" s="8"/>
      <c r="DO708" s="7"/>
      <c r="DP708" s="7"/>
      <c r="DQ708" s="2" t="s">
        <v>239</v>
      </c>
      <c r="DR708" s="2" t="s">
        <v>226</v>
      </c>
      <c r="DS708" s="2" t="s">
        <v>1300</v>
      </c>
      <c r="DT708" s="2" t="s">
        <v>455</v>
      </c>
      <c r="DU708" s="2" t="s">
        <v>241</v>
      </c>
      <c r="DV708" s="2" t="s">
        <v>229</v>
      </c>
      <c r="DW708" s="4"/>
      <c r="DX708" s="8"/>
      <c r="DY708" s="4"/>
      <c r="DZ708" s="8"/>
      <c r="EA708" s="7"/>
      <c r="EB708" s="7"/>
      <c r="EC708" s="2" t="s">
        <v>239</v>
      </c>
      <c r="ED708" s="2" t="s">
        <v>226</v>
      </c>
      <c r="EE708" s="2" t="s">
        <v>3191</v>
      </c>
      <c r="EF708" s="2" t="s">
        <v>986</v>
      </c>
      <c r="EG708" s="2" t="s">
        <v>241</v>
      </c>
      <c r="EH708" s="2" t="s">
        <v>229</v>
      </c>
      <c r="EI708" s="4"/>
      <c r="EJ708" s="8"/>
      <c r="EK708" s="4"/>
      <c r="EL708" s="8"/>
      <c r="EM708" s="7"/>
      <c r="EN708" s="7"/>
      <c r="EO708" s="2" t="s">
        <v>239</v>
      </c>
      <c r="EP708" s="2" t="s">
        <v>226</v>
      </c>
      <c r="EQ708" s="2" t="s">
        <v>1015</v>
      </c>
      <c r="ER708" s="2" t="s">
        <v>331</v>
      </c>
      <c r="ES708" s="2" t="s">
        <v>241</v>
      </c>
      <c r="ET708" s="2" t="s">
        <v>229</v>
      </c>
      <c r="EU708" s="4"/>
      <c r="EV708" s="8"/>
      <c r="EW708" s="4">
        <v>1</v>
      </c>
      <c r="EX708" s="8">
        <v>26.84</v>
      </c>
      <c r="EY708" s="7">
        <v>-1</v>
      </c>
      <c r="EZ708" s="7">
        <v>-1</v>
      </c>
      <c r="FA708" s="2" t="s">
        <v>239</v>
      </c>
      <c r="FB708" s="2" t="s">
        <v>226</v>
      </c>
      <c r="FC708" s="2" t="s">
        <v>291</v>
      </c>
      <c r="FD708" s="2" t="s">
        <v>1012</v>
      </c>
      <c r="FE708" s="2" t="s">
        <v>241</v>
      </c>
      <c r="FF708" s="2" t="s">
        <v>229</v>
      </c>
      <c r="FG708" s="4">
        <v>1</v>
      </c>
      <c r="FH708" s="8">
        <v>41.99</v>
      </c>
      <c r="FI708" s="4"/>
      <c r="FJ708" s="8"/>
      <c r="FK708" s="7"/>
      <c r="FL708" s="7"/>
      <c r="FM708" s="2" t="s">
        <v>239</v>
      </c>
      <c r="FN708" s="2" t="s">
        <v>226</v>
      </c>
      <c r="FO708" s="2" t="s">
        <v>291</v>
      </c>
      <c r="FP708" s="2" t="s">
        <v>1319</v>
      </c>
      <c r="FQ708" s="2" t="s">
        <v>241</v>
      </c>
      <c r="FR708" s="2" t="s">
        <v>229</v>
      </c>
      <c r="FS708" s="4"/>
      <c r="FT708" s="8"/>
      <c r="FU708" s="4"/>
      <c r="FV708" s="8"/>
      <c r="FW708" s="7"/>
      <c r="FX708" s="7"/>
      <c r="FY708" s="2" t="s">
        <v>229</v>
      </c>
      <c r="FZ708" s="2" t="s">
        <v>229</v>
      </c>
      <c r="GA708" s="2" t="s">
        <v>229</v>
      </c>
      <c r="GB708" s="2" t="s">
        <v>229</v>
      </c>
      <c r="GC708" s="2" t="s">
        <v>229</v>
      </c>
      <c r="GD708" s="2" t="s">
        <v>229</v>
      </c>
      <c r="GE708" s="4"/>
      <c r="GF708" s="8"/>
      <c r="GG708" s="4"/>
      <c r="GH708" s="8"/>
      <c r="GI708" s="7"/>
      <c r="GJ708" s="7"/>
      <c r="GK708" s="2" t="s">
        <v>714</v>
      </c>
      <c r="GL708" s="2" t="s">
        <v>275</v>
      </c>
      <c r="GM708" s="2" t="s">
        <v>3034</v>
      </c>
      <c r="GN708" s="2" t="s">
        <v>4689</v>
      </c>
      <c r="GO708" s="2" t="s">
        <v>241</v>
      </c>
      <c r="GP708" s="2" t="s">
        <v>229</v>
      </c>
      <c r="GQ708" s="4"/>
      <c r="GR708" s="8"/>
      <c r="GS708" s="4">
        <v>1</v>
      </c>
      <c r="GT708" s="8">
        <v>29.03</v>
      </c>
      <c r="GU708" s="7">
        <v>-1</v>
      </c>
      <c r="GV708" s="7">
        <v>-1</v>
      </c>
      <c r="GW708" s="2" t="s">
        <v>239</v>
      </c>
      <c r="GX708" s="2" t="s">
        <v>226</v>
      </c>
      <c r="GY708" s="2" t="s">
        <v>3191</v>
      </c>
      <c r="GZ708" s="2" t="s">
        <v>1327</v>
      </c>
      <c r="HA708" s="2" t="s">
        <v>241</v>
      </c>
      <c r="HB708" s="2" t="s">
        <v>229</v>
      </c>
      <c r="HC708" s="4"/>
      <c r="HD708" s="8"/>
      <c r="HE708" s="4"/>
      <c r="HF708" s="8"/>
      <c r="HG708" s="7"/>
      <c r="HH708" s="7"/>
      <c r="HI708" s="2" t="s">
        <v>281</v>
      </c>
      <c r="HJ708" s="2" t="s">
        <v>226</v>
      </c>
      <c r="HK708" s="2" t="s">
        <v>3191</v>
      </c>
      <c r="HL708" s="2" t="s">
        <v>431</v>
      </c>
      <c r="HM708" s="2" t="s">
        <v>241</v>
      </c>
      <c r="HN708" s="2" t="s">
        <v>229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226</v>
      </c>
      <c r="HW708" s="2" t="s">
        <v>2000</v>
      </c>
      <c r="HX708" s="2" t="s">
        <v>229</v>
      </c>
      <c r="HY708" s="2" t="s">
        <v>241</v>
      </c>
      <c r="HZ708" s="2" t="s">
        <v>229</v>
      </c>
      <c r="IA708" s="4"/>
      <c r="IB708" s="8"/>
      <c r="IC708" s="4"/>
      <c r="ID708" s="8"/>
      <c r="IE708" s="7"/>
      <c r="IF708" s="7"/>
      <c r="IG708" s="2" t="s">
        <v>266</v>
      </c>
      <c r="IH708" s="2" t="s">
        <v>226</v>
      </c>
      <c r="II708" s="2" t="s">
        <v>229</v>
      </c>
      <c r="IJ708" s="2" t="s">
        <v>229</v>
      </c>
      <c r="IK708" s="2" t="s">
        <v>241</v>
      </c>
      <c r="IL708" s="2" t="s">
        <v>229</v>
      </c>
      <c r="IM708" s="4"/>
      <c r="IN708" s="8"/>
      <c r="IO708" s="4"/>
      <c r="IP708" s="8"/>
      <c r="IQ708" s="7"/>
      <c r="IR708" s="7"/>
      <c r="IS708" s="2" t="s">
        <v>272</v>
      </c>
      <c r="IT708" s="2" t="s">
        <v>226</v>
      </c>
      <c r="IU708" s="2" t="s">
        <v>229</v>
      </c>
      <c r="IV708" s="2" t="s">
        <v>229</v>
      </c>
      <c r="IW708" s="2" t="s">
        <v>241</v>
      </c>
      <c r="IX708" s="2" t="s">
        <v>229</v>
      </c>
      <c r="IY708" s="4"/>
      <c r="IZ708" s="8"/>
      <c r="JA708" s="4"/>
      <c r="JB708" s="8"/>
      <c r="JC708" s="7"/>
      <c r="JD708" s="7"/>
      <c r="JE708" s="2" t="s">
        <v>239</v>
      </c>
      <c r="JF708" s="2" t="s">
        <v>226</v>
      </c>
      <c r="JG708" s="2" t="s">
        <v>268</v>
      </c>
      <c r="JH708" s="2" t="s">
        <v>2664</v>
      </c>
      <c r="JI708" s="2" t="s">
        <v>241</v>
      </c>
      <c r="JJ708" s="2" t="s">
        <v>229</v>
      </c>
      <c r="JK708" s="4"/>
      <c r="JL708" s="8"/>
      <c r="JM708" s="4"/>
      <c r="JN708" s="8"/>
      <c r="JO708" s="7"/>
      <c r="JP708" s="7"/>
      <c r="JQ708" s="2" t="s">
        <v>229</v>
      </c>
      <c r="JR708" s="2" t="s">
        <v>229</v>
      </c>
      <c r="JS708" s="2" t="s">
        <v>229</v>
      </c>
      <c r="JT708" s="2" t="s">
        <v>229</v>
      </c>
      <c r="JU708" s="2" t="s">
        <v>229</v>
      </c>
      <c r="JV708" s="2" t="s">
        <v>229</v>
      </c>
      <c r="JW708" s="4"/>
      <c r="JX708" s="8"/>
      <c r="JY708" s="4"/>
      <c r="JZ708" s="8"/>
      <c r="KA708" s="7"/>
      <c r="KB708" s="7"/>
      <c r="KC708" s="2" t="s">
        <v>272</v>
      </c>
      <c r="KD708" s="2" t="s">
        <v>226</v>
      </c>
      <c r="KE708" s="2" t="s">
        <v>229</v>
      </c>
      <c r="KF708" s="2" t="s">
        <v>229</v>
      </c>
      <c r="KG708" s="2" t="s">
        <v>241</v>
      </c>
      <c r="KH708" s="2" t="s">
        <v>229</v>
      </c>
      <c r="KI708" s="4"/>
      <c r="KJ708" s="8"/>
      <c r="KK708" s="4"/>
      <c r="KL708" s="8"/>
      <c r="KM708" s="7"/>
      <c r="KN708" s="7"/>
      <c r="KO708" s="2" t="s">
        <v>272</v>
      </c>
      <c r="KP708" s="2" t="s">
        <v>226</v>
      </c>
      <c r="KQ708" s="2" t="s">
        <v>229</v>
      </c>
      <c r="KR708" s="2" t="s">
        <v>229</v>
      </c>
      <c r="KS708" s="2" t="s">
        <v>241</v>
      </c>
      <c r="KT708" s="2" t="s">
        <v>229</v>
      </c>
      <c r="KU708" s="4"/>
      <c r="KV708" s="8"/>
      <c r="KW708" s="4"/>
      <c r="KX708" s="8"/>
      <c r="KY708" s="7"/>
      <c r="KZ708" s="7"/>
      <c r="LA708" s="2" t="s">
        <v>272</v>
      </c>
      <c r="LB708" s="2" t="s">
        <v>226</v>
      </c>
      <c r="LC708" s="2" t="s">
        <v>229</v>
      </c>
      <c r="LD708" s="2" t="s">
        <v>229</v>
      </c>
      <c r="LE708" s="2" t="s">
        <v>241</v>
      </c>
      <c r="LF708" s="2" t="s">
        <v>229</v>
      </c>
      <c r="LG708" s="4"/>
      <c r="LH708" s="8"/>
      <c r="LI708" s="4"/>
      <c r="LJ708" s="8"/>
      <c r="LK708" s="7"/>
      <c r="LL708" s="7"/>
      <c r="LM708" s="2" t="s">
        <v>229</v>
      </c>
      <c r="LN708" s="2" t="s">
        <v>229</v>
      </c>
      <c r="LO708" s="2" t="s">
        <v>229</v>
      </c>
      <c r="LP708" s="2" t="s">
        <v>229</v>
      </c>
      <c r="LQ708" s="2" t="s">
        <v>229</v>
      </c>
      <c r="LR708" s="2" t="s">
        <v>229</v>
      </c>
      <c r="LS708" s="4"/>
      <c r="LT708" s="8"/>
      <c r="LU708" s="4"/>
      <c r="LV708" s="8"/>
      <c r="LW708" s="7"/>
      <c r="LX708" s="7"/>
      <c r="LY708" s="2" t="s">
        <v>239</v>
      </c>
      <c r="LZ708" s="2" t="s">
        <v>275</v>
      </c>
      <c r="MA708" s="2" t="s">
        <v>1312</v>
      </c>
      <c r="MB708" s="2" t="s">
        <v>1502</v>
      </c>
      <c r="MC708" s="2" t="s">
        <v>241</v>
      </c>
      <c r="MD708" s="2" t="s">
        <v>229</v>
      </c>
      <c r="ME708" s="4"/>
      <c r="MF708" s="8"/>
      <c r="MG708" s="4"/>
      <c r="MH708" s="8"/>
      <c r="MI708" s="7"/>
      <c r="MJ708" s="7"/>
      <c r="MK708" s="2" t="s">
        <v>266</v>
      </c>
      <c r="ML708" s="2" t="s">
        <v>226</v>
      </c>
      <c r="MM708" s="2" t="s">
        <v>229</v>
      </c>
      <c r="MN708" s="2" t="s">
        <v>229</v>
      </c>
      <c r="MO708" s="2" t="s">
        <v>241</v>
      </c>
      <c r="MP708" s="2" t="s">
        <v>229</v>
      </c>
      <c r="MQ708" s="4"/>
      <c r="MR708" s="8"/>
      <c r="MS708" s="4"/>
      <c r="MT708" s="8"/>
      <c r="MU708" s="7"/>
      <c r="MV708" s="7"/>
      <c r="MW708" s="2" t="s">
        <v>266</v>
      </c>
      <c r="MX708" s="2" t="s">
        <v>226</v>
      </c>
      <c r="MY708" s="2" t="s">
        <v>229</v>
      </c>
      <c r="MZ708" s="2" t="s">
        <v>229</v>
      </c>
      <c r="NA708" s="2" t="s">
        <v>241</v>
      </c>
      <c r="NB708" s="2" t="s">
        <v>229</v>
      </c>
      <c r="NC708" s="4"/>
      <c r="ND708" s="8"/>
      <c r="NE708" s="4"/>
      <c r="NF708" s="8"/>
      <c r="NG708" s="7"/>
      <c r="NH708" s="7"/>
      <c r="NI708" s="2" t="s">
        <v>239</v>
      </c>
      <c r="NJ708" s="2" t="s">
        <v>260</v>
      </c>
      <c r="NK708" s="2" t="s">
        <v>1636</v>
      </c>
      <c r="NL708" s="2" t="s">
        <v>777</v>
      </c>
      <c r="NM708" s="2" t="s">
        <v>241</v>
      </c>
      <c r="NN708" s="2" t="s">
        <v>229</v>
      </c>
      <c r="NO708" s="4"/>
      <c r="NP708" s="8"/>
      <c r="NQ708" s="4"/>
      <c r="NR708" s="8"/>
      <c r="NS708" s="7"/>
      <c r="NT708" s="7"/>
      <c r="NU708" s="2" t="s">
        <v>272</v>
      </c>
      <c r="NV708" s="2" t="s">
        <v>226</v>
      </c>
      <c r="NW708" s="2" t="s">
        <v>229</v>
      </c>
      <c r="NX708" s="2" t="s">
        <v>229</v>
      </c>
      <c r="NY708" s="2" t="s">
        <v>241</v>
      </c>
      <c r="NZ708" s="2" t="s">
        <v>229</v>
      </c>
      <c r="OA708" s="4"/>
      <c r="OB708" s="8"/>
      <c r="OC708" s="4"/>
      <c r="OD708" s="8"/>
      <c r="OE708" s="7"/>
      <c r="OF708" s="7"/>
      <c r="OG708" s="2" t="s">
        <v>272</v>
      </c>
      <c r="OH708" s="2" t="s">
        <v>226</v>
      </c>
      <c r="OI708" s="2" t="s">
        <v>229</v>
      </c>
      <c r="OJ708" s="2" t="s">
        <v>229</v>
      </c>
      <c r="OK708" s="2" t="s">
        <v>241</v>
      </c>
      <c r="OL708" s="2" t="s">
        <v>229</v>
      </c>
      <c r="OM708" s="4"/>
      <c r="ON708" s="8"/>
      <c r="OO708" s="4"/>
      <c r="OP708" s="8"/>
      <c r="OQ708" s="7"/>
      <c r="OR708" s="7"/>
      <c r="OS708" s="2" t="s">
        <v>229</v>
      </c>
      <c r="OT708" s="2" t="s">
        <v>229</v>
      </c>
      <c r="OU708" s="2" t="s">
        <v>229</v>
      </c>
      <c r="OV708" s="2" t="s">
        <v>229</v>
      </c>
      <c r="OW708" s="2" t="s">
        <v>229</v>
      </c>
      <c r="OX708" s="2" t="s">
        <v>229</v>
      </c>
      <c r="OY708" s="4"/>
      <c r="OZ708" s="8"/>
      <c r="PA708" s="4"/>
      <c r="PB708" s="8"/>
      <c r="PC708" s="7"/>
      <c r="PD708" s="7"/>
      <c r="PE708" s="2" t="s">
        <v>281</v>
      </c>
      <c r="PF708" s="2" t="s">
        <v>226</v>
      </c>
      <c r="PG708" s="2" t="s">
        <v>229</v>
      </c>
      <c r="PH708" s="2" t="s">
        <v>229</v>
      </c>
      <c r="PI708" s="2" t="s">
        <v>241</v>
      </c>
      <c r="PJ708" s="2" t="s">
        <v>229</v>
      </c>
      <c r="PK708" s="4"/>
      <c r="PL708" s="8"/>
      <c r="PM708" s="4"/>
      <c r="PN708" s="8"/>
      <c r="PO708" s="7"/>
      <c r="PP708" s="7"/>
      <c r="PQ708" s="2" t="s">
        <v>239</v>
      </c>
      <c r="PR708" s="2" t="s">
        <v>275</v>
      </c>
      <c r="PS708" s="2" t="s">
        <v>3191</v>
      </c>
      <c r="PT708" s="2" t="s">
        <v>229</v>
      </c>
      <c r="PU708" s="2" t="s">
        <v>241</v>
      </c>
      <c r="PV708" s="2" t="s">
        <v>229</v>
      </c>
      <c r="PW708" s="4"/>
      <c r="PX708" s="8"/>
      <c r="PY708" s="4"/>
      <c r="PZ708" s="8"/>
      <c r="QA708" s="7"/>
      <c r="QB708" s="7"/>
      <c r="QC708" s="2" t="s">
        <v>281</v>
      </c>
      <c r="QD708" s="2" t="s">
        <v>226</v>
      </c>
      <c r="QE708" s="2" t="s">
        <v>229</v>
      </c>
      <c r="QF708" s="2" t="s">
        <v>229</v>
      </c>
      <c r="QG708" s="2" t="s">
        <v>241</v>
      </c>
      <c r="QH708" s="2" t="s">
        <v>229</v>
      </c>
      <c r="QI708" s="4"/>
      <c r="QJ708" s="8"/>
      <c r="QK708" s="4"/>
      <c r="QL708" s="8"/>
      <c r="QM708" s="7"/>
      <c r="QN708" s="7"/>
      <c r="QO708" s="2" t="s">
        <v>229</v>
      </c>
      <c r="QP708" s="2" t="s">
        <v>229</v>
      </c>
      <c r="QQ708" s="2" t="s">
        <v>229</v>
      </c>
      <c r="QR708" s="2" t="s">
        <v>229</v>
      </c>
      <c r="QS708" s="2" t="s">
        <v>229</v>
      </c>
      <c r="QT708" s="2" t="s">
        <v>229</v>
      </c>
      <c r="QU708" s="4"/>
      <c r="QV708" s="8"/>
      <c r="QW708" s="4"/>
      <c r="QX708" s="8"/>
      <c r="QY708" s="7"/>
      <c r="QZ708" s="7"/>
      <c r="RA708" s="2" t="s">
        <v>239</v>
      </c>
      <c r="RB708" s="2" t="s">
        <v>275</v>
      </c>
      <c r="RC708" s="2" t="s">
        <v>4211</v>
      </c>
      <c r="RD708" s="2" t="s">
        <v>3905</v>
      </c>
      <c r="RE708" s="2" t="s">
        <v>241</v>
      </c>
      <c r="RF708" s="2" t="s">
        <v>229</v>
      </c>
      <c r="RG708" s="4"/>
      <c r="RH708" s="8"/>
      <c r="RI708" s="4"/>
      <c r="RJ708" s="8"/>
      <c r="RK708" s="7"/>
      <c r="RL708" s="7"/>
      <c r="RM708" s="2" t="s">
        <v>229</v>
      </c>
      <c r="RN708" s="2" t="s">
        <v>229</v>
      </c>
      <c r="RO708" s="2" t="s">
        <v>229</v>
      </c>
      <c r="RP708" s="2" t="s">
        <v>229</v>
      </c>
      <c r="RQ708" s="2" t="s">
        <v>229</v>
      </c>
      <c r="RR708" s="2" t="s">
        <v>229</v>
      </c>
      <c r="RS708" s="4"/>
      <c r="RT708" s="8"/>
      <c r="RU708" s="4"/>
      <c r="RV708" s="8"/>
      <c r="RW708" s="7"/>
      <c r="RX708" s="7"/>
      <c r="RY708" s="2" t="s">
        <v>266</v>
      </c>
      <c r="RZ708" s="2" t="s">
        <v>275</v>
      </c>
      <c r="SA708" s="2" t="s">
        <v>483</v>
      </c>
      <c r="SB708" s="2" t="s">
        <v>229</v>
      </c>
      <c r="SC708" s="2" t="s">
        <v>241</v>
      </c>
      <c r="SD708" s="2" t="s">
        <v>229</v>
      </c>
      <c r="SE708" s="4">
        <v>336</v>
      </c>
      <c r="SF708" s="4">
        <v>28</v>
      </c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</row>
    <row r="709">
      <c r="A709" s="2" t="s">
        <v>4690</v>
      </c>
      <c r="B709" s="2" t="s">
        <v>216</v>
      </c>
      <c r="C709" s="2" t="s">
        <v>4252</v>
      </c>
      <c r="D709" s="2" t="s">
        <v>3164</v>
      </c>
      <c r="E709" s="2" t="s">
        <v>3165</v>
      </c>
      <c r="F709" s="2" t="s">
        <v>4433</v>
      </c>
      <c r="G709" s="2" t="s">
        <v>4434</v>
      </c>
      <c r="H709" s="2" t="s">
        <v>4435</v>
      </c>
      <c r="I709" s="2" t="s">
        <v>4687</v>
      </c>
      <c r="J709" s="2" t="s">
        <v>285</v>
      </c>
      <c r="K709" s="2" t="s">
        <v>4437</v>
      </c>
      <c r="L709" s="3">
        <v>32.9</v>
      </c>
      <c r="M709" s="3">
        <v>34.54</v>
      </c>
      <c r="N709" s="3">
        <v>69.99</v>
      </c>
      <c r="O709" s="2" t="s">
        <v>963</v>
      </c>
      <c r="P709" s="2" t="s">
        <v>964</v>
      </c>
      <c r="Q709" s="2" t="s">
        <v>228</v>
      </c>
      <c r="R709" s="2" t="s">
        <v>229</v>
      </c>
      <c r="S709" s="2" t="s">
        <v>4438</v>
      </c>
      <c r="T709" s="2" t="s">
        <v>684</v>
      </c>
      <c r="U709" s="2" t="s">
        <v>286</v>
      </c>
      <c r="V709" s="2" t="s">
        <v>685</v>
      </c>
      <c r="W709" s="2" t="s">
        <v>686</v>
      </c>
      <c r="X709" s="2" t="s">
        <v>1009</v>
      </c>
      <c r="Y709" s="2" t="s">
        <v>553</v>
      </c>
      <c r="Z709" s="4">
        <v>72</v>
      </c>
      <c r="AA709" s="4">
        <f>=ROUNDDOWN(34.2857142857143,0)</f>
      </c>
      <c r="AB709" s="5">
        <v>2.1</v>
      </c>
      <c r="AC709" s="2" t="s">
        <v>229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>
        <v>3</v>
      </c>
      <c r="AQ709" s="8">
        <v>64.34</v>
      </c>
      <c r="AR709" s="4"/>
      <c r="AS709" s="8"/>
      <c r="AT709" s="7"/>
      <c r="AU709" s="7"/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>
        <v>0.4745</v>
      </c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 t="s">
        <v>229</v>
      </c>
      <c r="BJ709" s="4">
        <v>3</v>
      </c>
      <c r="BK709" s="8">
        <v>64.34</v>
      </c>
      <c r="BL709" s="2" t="s">
        <v>3436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281</v>
      </c>
      <c r="BV709" s="2" t="s">
        <v>226</v>
      </c>
      <c r="BW709" s="2" t="s">
        <v>229</v>
      </c>
      <c r="BX709" s="2" t="s">
        <v>229</v>
      </c>
      <c r="BY709" s="2" t="s">
        <v>241</v>
      </c>
      <c r="BZ709" s="2" t="s">
        <v>229</v>
      </c>
      <c r="CA709" s="4"/>
      <c r="CB709" s="8"/>
      <c r="CC709" s="4"/>
      <c r="CD709" s="8"/>
      <c r="CE709" s="7"/>
      <c r="CF709" s="7"/>
      <c r="CG709" s="2" t="s">
        <v>239</v>
      </c>
      <c r="CH709" s="2" t="s">
        <v>226</v>
      </c>
      <c r="CI709" s="2" t="s">
        <v>419</v>
      </c>
      <c r="CJ709" s="2" t="s">
        <v>425</v>
      </c>
      <c r="CK709" s="2" t="s">
        <v>241</v>
      </c>
      <c r="CL709" s="2" t="s">
        <v>229</v>
      </c>
      <c r="CM709" s="4"/>
      <c r="CN709" s="8"/>
      <c r="CO709" s="4"/>
      <c r="CP709" s="8"/>
      <c r="CQ709" s="7"/>
      <c r="CR709" s="7"/>
      <c r="CS709" s="2" t="s">
        <v>239</v>
      </c>
      <c r="CT709" s="2" t="s">
        <v>226</v>
      </c>
      <c r="CU709" s="2" t="s">
        <v>291</v>
      </c>
      <c r="CV709" s="2" t="s">
        <v>2766</v>
      </c>
      <c r="CW709" s="2" t="s">
        <v>241</v>
      </c>
      <c r="CX709" s="2" t="s">
        <v>229</v>
      </c>
      <c r="CY709" s="4">
        <v>1</v>
      </c>
      <c r="CZ709" s="8">
        <v>20.82</v>
      </c>
      <c r="DA709" s="4"/>
      <c r="DB709" s="8"/>
      <c r="DC709" s="7"/>
      <c r="DD709" s="7"/>
      <c r="DE709" s="2" t="s">
        <v>239</v>
      </c>
      <c r="DF709" s="2" t="s">
        <v>226</v>
      </c>
      <c r="DG709" s="2" t="s">
        <v>3195</v>
      </c>
      <c r="DH709" s="2" t="s">
        <v>1036</v>
      </c>
      <c r="DI709" s="2" t="s">
        <v>263</v>
      </c>
      <c r="DJ709" s="2" t="s">
        <v>229</v>
      </c>
      <c r="DK709" s="4"/>
      <c r="DL709" s="8"/>
      <c r="DM709" s="4"/>
      <c r="DN709" s="8"/>
      <c r="DO709" s="7"/>
      <c r="DP709" s="7"/>
      <c r="DQ709" s="2" t="s">
        <v>239</v>
      </c>
      <c r="DR709" s="2" t="s">
        <v>226</v>
      </c>
      <c r="DS709" s="2" t="s">
        <v>1300</v>
      </c>
      <c r="DT709" s="2" t="s">
        <v>1810</v>
      </c>
      <c r="DU709" s="2" t="s">
        <v>241</v>
      </c>
      <c r="DV709" s="2" t="s">
        <v>229</v>
      </c>
      <c r="DW709" s="4"/>
      <c r="DX709" s="8"/>
      <c r="DY709" s="4"/>
      <c r="DZ709" s="8"/>
      <c r="EA709" s="7"/>
      <c r="EB709" s="7"/>
      <c r="EC709" s="2" t="s">
        <v>239</v>
      </c>
      <c r="ED709" s="2" t="s">
        <v>226</v>
      </c>
      <c r="EE709" s="2" t="s">
        <v>431</v>
      </c>
      <c r="EF709" s="2" t="s">
        <v>435</v>
      </c>
      <c r="EG709" s="2" t="s">
        <v>263</v>
      </c>
      <c r="EH709" s="2" t="s">
        <v>229</v>
      </c>
      <c r="EI709" s="4">
        <v>2</v>
      </c>
      <c r="EJ709" s="8">
        <v>43.52</v>
      </c>
      <c r="EK709" s="4"/>
      <c r="EL709" s="8"/>
      <c r="EM709" s="7"/>
      <c r="EN709" s="7"/>
      <c r="EO709" s="2" t="s">
        <v>239</v>
      </c>
      <c r="EP709" s="2" t="s">
        <v>226</v>
      </c>
      <c r="EQ709" s="2" t="s">
        <v>1015</v>
      </c>
      <c r="ER709" s="2" t="s">
        <v>4691</v>
      </c>
      <c r="ES709" s="2" t="s">
        <v>241</v>
      </c>
      <c r="ET709" s="2" t="s">
        <v>229</v>
      </c>
      <c r="EU709" s="4"/>
      <c r="EV709" s="8"/>
      <c r="EW709" s="4"/>
      <c r="EX709" s="8"/>
      <c r="EY709" s="7"/>
      <c r="EZ709" s="7"/>
      <c r="FA709" s="2" t="s">
        <v>239</v>
      </c>
      <c r="FB709" s="2" t="s">
        <v>226</v>
      </c>
      <c r="FC709" s="2" t="s">
        <v>3035</v>
      </c>
      <c r="FD709" s="2" t="s">
        <v>3883</v>
      </c>
      <c r="FE709" s="2" t="s">
        <v>241</v>
      </c>
      <c r="FF709" s="2" t="s">
        <v>229</v>
      </c>
      <c r="FG709" s="4"/>
      <c r="FH709" s="8"/>
      <c r="FI709" s="4"/>
      <c r="FJ709" s="8"/>
      <c r="FK709" s="7"/>
      <c r="FL709" s="7"/>
      <c r="FM709" s="2" t="s">
        <v>239</v>
      </c>
      <c r="FN709" s="2" t="s">
        <v>226</v>
      </c>
      <c r="FO709" s="2" t="s">
        <v>291</v>
      </c>
      <c r="FP709" s="2" t="s">
        <v>423</v>
      </c>
      <c r="FQ709" s="2" t="s">
        <v>241</v>
      </c>
      <c r="FR709" s="2" t="s">
        <v>229</v>
      </c>
      <c r="FS709" s="4"/>
      <c r="FT709" s="8"/>
      <c r="FU709" s="4"/>
      <c r="FV709" s="8"/>
      <c r="FW709" s="7"/>
      <c r="FX709" s="7"/>
      <c r="FY709" s="2" t="s">
        <v>229</v>
      </c>
      <c r="FZ709" s="2" t="s">
        <v>229</v>
      </c>
      <c r="GA709" s="2" t="s">
        <v>229</v>
      </c>
      <c r="GB709" s="2" t="s">
        <v>229</v>
      </c>
      <c r="GC709" s="2" t="s">
        <v>229</v>
      </c>
      <c r="GD709" s="2" t="s">
        <v>229</v>
      </c>
      <c r="GE709" s="4"/>
      <c r="GF709" s="8"/>
      <c r="GG709" s="4"/>
      <c r="GH709" s="8"/>
      <c r="GI709" s="7"/>
      <c r="GJ709" s="7"/>
      <c r="GK709" s="2" t="s">
        <v>714</v>
      </c>
      <c r="GL709" s="2" t="s">
        <v>275</v>
      </c>
      <c r="GM709" s="2" t="s">
        <v>974</v>
      </c>
      <c r="GN709" s="2" t="s">
        <v>2319</v>
      </c>
      <c r="GO709" s="2" t="s">
        <v>241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226</v>
      </c>
      <c r="GY709" s="2" t="s">
        <v>431</v>
      </c>
      <c r="GZ709" s="2" t="s">
        <v>1330</v>
      </c>
      <c r="HA709" s="2" t="s">
        <v>241</v>
      </c>
      <c r="HB709" s="2" t="s">
        <v>229</v>
      </c>
      <c r="HC709" s="4"/>
      <c r="HD709" s="8"/>
      <c r="HE709" s="4"/>
      <c r="HF709" s="8"/>
      <c r="HG709" s="7"/>
      <c r="HH709" s="7"/>
      <c r="HI709" s="2" t="s">
        <v>281</v>
      </c>
      <c r="HJ709" s="2" t="s">
        <v>226</v>
      </c>
      <c r="HK709" s="2" t="s">
        <v>431</v>
      </c>
      <c r="HL709" s="2" t="s">
        <v>531</v>
      </c>
      <c r="HM709" s="2" t="s">
        <v>241</v>
      </c>
      <c r="HN709" s="2" t="s">
        <v>229</v>
      </c>
      <c r="HO709" s="4"/>
      <c r="HP709" s="8"/>
      <c r="HQ709" s="4"/>
      <c r="HR709" s="8"/>
      <c r="HS709" s="7"/>
      <c r="HT709" s="7"/>
      <c r="HU709" s="2" t="s">
        <v>239</v>
      </c>
      <c r="HV709" s="2" t="s">
        <v>226</v>
      </c>
      <c r="HW709" s="2" t="s">
        <v>2000</v>
      </c>
      <c r="HX709" s="2" t="s">
        <v>229</v>
      </c>
      <c r="HY709" s="2" t="s">
        <v>241</v>
      </c>
      <c r="HZ709" s="2" t="s">
        <v>229</v>
      </c>
      <c r="IA709" s="4"/>
      <c r="IB709" s="8"/>
      <c r="IC709" s="4"/>
      <c r="ID709" s="8"/>
      <c r="IE709" s="7"/>
      <c r="IF709" s="7"/>
      <c r="IG709" s="2" t="s">
        <v>266</v>
      </c>
      <c r="IH709" s="2" t="s">
        <v>226</v>
      </c>
      <c r="II709" s="2" t="s">
        <v>229</v>
      </c>
      <c r="IJ709" s="2" t="s">
        <v>229</v>
      </c>
      <c r="IK709" s="2" t="s">
        <v>241</v>
      </c>
      <c r="IL709" s="2" t="s">
        <v>229</v>
      </c>
      <c r="IM709" s="4"/>
      <c r="IN709" s="8"/>
      <c r="IO709" s="4"/>
      <c r="IP709" s="8"/>
      <c r="IQ709" s="7"/>
      <c r="IR709" s="7"/>
      <c r="IS709" s="2" t="s">
        <v>272</v>
      </c>
      <c r="IT709" s="2" t="s">
        <v>226</v>
      </c>
      <c r="IU709" s="2" t="s">
        <v>229</v>
      </c>
      <c r="IV709" s="2" t="s">
        <v>229</v>
      </c>
      <c r="IW709" s="2" t="s">
        <v>241</v>
      </c>
      <c r="IX709" s="2" t="s">
        <v>229</v>
      </c>
      <c r="IY709" s="4"/>
      <c r="IZ709" s="8"/>
      <c r="JA709" s="4"/>
      <c r="JB709" s="8"/>
      <c r="JC709" s="7"/>
      <c r="JD709" s="7"/>
      <c r="JE709" s="2" t="s">
        <v>239</v>
      </c>
      <c r="JF709" s="2" t="s">
        <v>226</v>
      </c>
      <c r="JG709" s="2" t="s">
        <v>268</v>
      </c>
      <c r="JH709" s="2" t="s">
        <v>229</v>
      </c>
      <c r="JI709" s="2" t="s">
        <v>241</v>
      </c>
      <c r="JJ709" s="2" t="s">
        <v>229</v>
      </c>
      <c r="JK709" s="4"/>
      <c r="JL709" s="8"/>
      <c r="JM709" s="4"/>
      <c r="JN709" s="8"/>
      <c r="JO709" s="7"/>
      <c r="JP709" s="7"/>
      <c r="JQ709" s="2" t="s">
        <v>229</v>
      </c>
      <c r="JR709" s="2" t="s">
        <v>229</v>
      </c>
      <c r="JS709" s="2" t="s">
        <v>229</v>
      </c>
      <c r="JT709" s="2" t="s">
        <v>229</v>
      </c>
      <c r="JU709" s="2" t="s">
        <v>229</v>
      </c>
      <c r="JV709" s="2" t="s">
        <v>229</v>
      </c>
      <c r="JW709" s="4"/>
      <c r="JX709" s="8"/>
      <c r="JY709" s="4"/>
      <c r="JZ709" s="8"/>
      <c r="KA709" s="7"/>
      <c r="KB709" s="7"/>
      <c r="KC709" s="2" t="s">
        <v>272</v>
      </c>
      <c r="KD709" s="2" t="s">
        <v>226</v>
      </c>
      <c r="KE709" s="2" t="s">
        <v>229</v>
      </c>
      <c r="KF709" s="2" t="s">
        <v>229</v>
      </c>
      <c r="KG709" s="2" t="s">
        <v>241</v>
      </c>
      <c r="KH709" s="2" t="s">
        <v>229</v>
      </c>
      <c r="KI709" s="4"/>
      <c r="KJ709" s="8"/>
      <c r="KK709" s="4"/>
      <c r="KL709" s="8"/>
      <c r="KM709" s="7"/>
      <c r="KN709" s="7"/>
      <c r="KO709" s="2" t="s">
        <v>272</v>
      </c>
      <c r="KP709" s="2" t="s">
        <v>226</v>
      </c>
      <c r="KQ709" s="2" t="s">
        <v>229</v>
      </c>
      <c r="KR709" s="2" t="s">
        <v>229</v>
      </c>
      <c r="KS709" s="2" t="s">
        <v>241</v>
      </c>
      <c r="KT709" s="2" t="s">
        <v>229</v>
      </c>
      <c r="KU709" s="4"/>
      <c r="KV709" s="8"/>
      <c r="KW709" s="4"/>
      <c r="KX709" s="8"/>
      <c r="KY709" s="7"/>
      <c r="KZ709" s="7"/>
      <c r="LA709" s="2" t="s">
        <v>272</v>
      </c>
      <c r="LB709" s="2" t="s">
        <v>226</v>
      </c>
      <c r="LC709" s="2" t="s">
        <v>229</v>
      </c>
      <c r="LD709" s="2" t="s">
        <v>229</v>
      </c>
      <c r="LE709" s="2" t="s">
        <v>241</v>
      </c>
      <c r="LF709" s="2" t="s">
        <v>229</v>
      </c>
      <c r="LG709" s="4"/>
      <c r="LH709" s="8"/>
      <c r="LI709" s="4"/>
      <c r="LJ709" s="8"/>
      <c r="LK709" s="7"/>
      <c r="LL709" s="7"/>
      <c r="LM709" s="2" t="s">
        <v>229</v>
      </c>
      <c r="LN709" s="2" t="s">
        <v>229</v>
      </c>
      <c r="LO709" s="2" t="s">
        <v>229</v>
      </c>
      <c r="LP709" s="2" t="s">
        <v>229</v>
      </c>
      <c r="LQ709" s="2" t="s">
        <v>229</v>
      </c>
      <c r="LR709" s="2" t="s">
        <v>229</v>
      </c>
      <c r="LS709" s="4"/>
      <c r="LT709" s="8"/>
      <c r="LU709" s="4"/>
      <c r="LV709" s="8"/>
      <c r="LW709" s="7"/>
      <c r="LX709" s="7"/>
      <c r="LY709" s="2" t="s">
        <v>239</v>
      </c>
      <c r="LZ709" s="2" t="s">
        <v>275</v>
      </c>
      <c r="MA709" s="2" t="s">
        <v>1312</v>
      </c>
      <c r="MB709" s="2" t="s">
        <v>1313</v>
      </c>
      <c r="MC709" s="2" t="s">
        <v>241</v>
      </c>
      <c r="MD709" s="2" t="s">
        <v>229</v>
      </c>
      <c r="ME709" s="4"/>
      <c r="MF709" s="8"/>
      <c r="MG709" s="4"/>
      <c r="MH709" s="8"/>
      <c r="MI709" s="7"/>
      <c r="MJ709" s="7"/>
      <c r="MK709" s="2" t="s">
        <v>266</v>
      </c>
      <c r="ML709" s="2" t="s">
        <v>226</v>
      </c>
      <c r="MM709" s="2" t="s">
        <v>229</v>
      </c>
      <c r="MN709" s="2" t="s">
        <v>229</v>
      </c>
      <c r="MO709" s="2" t="s">
        <v>241</v>
      </c>
      <c r="MP709" s="2" t="s">
        <v>229</v>
      </c>
      <c r="MQ709" s="4"/>
      <c r="MR709" s="8"/>
      <c r="MS709" s="4"/>
      <c r="MT709" s="8"/>
      <c r="MU709" s="7"/>
      <c r="MV709" s="7"/>
      <c r="MW709" s="2" t="s">
        <v>266</v>
      </c>
      <c r="MX709" s="2" t="s">
        <v>226</v>
      </c>
      <c r="MY709" s="2" t="s">
        <v>229</v>
      </c>
      <c r="MZ709" s="2" t="s">
        <v>229</v>
      </c>
      <c r="NA709" s="2" t="s">
        <v>241</v>
      </c>
      <c r="NB709" s="2" t="s">
        <v>229</v>
      </c>
      <c r="NC709" s="4"/>
      <c r="ND709" s="8"/>
      <c r="NE709" s="4"/>
      <c r="NF709" s="8"/>
      <c r="NG709" s="7"/>
      <c r="NH709" s="7"/>
      <c r="NI709" s="2" t="s">
        <v>239</v>
      </c>
      <c r="NJ709" s="2" t="s">
        <v>260</v>
      </c>
      <c r="NK709" s="2" t="s">
        <v>431</v>
      </c>
      <c r="NL709" s="2" t="s">
        <v>1270</v>
      </c>
      <c r="NM709" s="2" t="s">
        <v>241</v>
      </c>
      <c r="NN709" s="2" t="s">
        <v>229</v>
      </c>
      <c r="NO709" s="4"/>
      <c r="NP709" s="8"/>
      <c r="NQ709" s="4"/>
      <c r="NR709" s="8"/>
      <c r="NS709" s="7"/>
      <c r="NT709" s="7"/>
      <c r="NU709" s="2" t="s">
        <v>272</v>
      </c>
      <c r="NV709" s="2" t="s">
        <v>226</v>
      </c>
      <c r="NW709" s="2" t="s">
        <v>229</v>
      </c>
      <c r="NX709" s="2" t="s">
        <v>229</v>
      </c>
      <c r="NY709" s="2" t="s">
        <v>241</v>
      </c>
      <c r="NZ709" s="2" t="s">
        <v>229</v>
      </c>
      <c r="OA709" s="4"/>
      <c r="OB709" s="8"/>
      <c r="OC709" s="4"/>
      <c r="OD709" s="8"/>
      <c r="OE709" s="7"/>
      <c r="OF709" s="7"/>
      <c r="OG709" s="2" t="s">
        <v>272</v>
      </c>
      <c r="OH709" s="2" t="s">
        <v>226</v>
      </c>
      <c r="OI709" s="2" t="s">
        <v>229</v>
      </c>
      <c r="OJ709" s="2" t="s">
        <v>229</v>
      </c>
      <c r="OK709" s="2" t="s">
        <v>241</v>
      </c>
      <c r="OL709" s="2" t="s">
        <v>229</v>
      </c>
      <c r="OM709" s="4"/>
      <c r="ON709" s="8"/>
      <c r="OO709" s="4"/>
      <c r="OP709" s="8"/>
      <c r="OQ709" s="7"/>
      <c r="OR709" s="7"/>
      <c r="OS709" s="2" t="s">
        <v>229</v>
      </c>
      <c r="OT709" s="2" t="s">
        <v>229</v>
      </c>
      <c r="OU709" s="2" t="s">
        <v>229</v>
      </c>
      <c r="OV709" s="2" t="s">
        <v>229</v>
      </c>
      <c r="OW709" s="2" t="s">
        <v>229</v>
      </c>
      <c r="OX709" s="2" t="s">
        <v>229</v>
      </c>
      <c r="OY709" s="4"/>
      <c r="OZ709" s="8"/>
      <c r="PA709" s="4"/>
      <c r="PB709" s="8"/>
      <c r="PC709" s="7"/>
      <c r="PD709" s="7"/>
      <c r="PE709" s="2" t="s">
        <v>281</v>
      </c>
      <c r="PF709" s="2" t="s">
        <v>226</v>
      </c>
      <c r="PG709" s="2" t="s">
        <v>229</v>
      </c>
      <c r="PH709" s="2" t="s">
        <v>229</v>
      </c>
      <c r="PI709" s="2" t="s">
        <v>241</v>
      </c>
      <c r="PJ709" s="2" t="s">
        <v>229</v>
      </c>
      <c r="PK709" s="4"/>
      <c r="PL709" s="8"/>
      <c r="PM709" s="4"/>
      <c r="PN709" s="8"/>
      <c r="PO709" s="7"/>
      <c r="PP709" s="7"/>
      <c r="PQ709" s="2" t="s">
        <v>239</v>
      </c>
      <c r="PR709" s="2" t="s">
        <v>275</v>
      </c>
      <c r="PS709" s="2" t="s">
        <v>431</v>
      </c>
      <c r="PT709" s="2" t="s">
        <v>229</v>
      </c>
      <c r="PU709" s="2" t="s">
        <v>241</v>
      </c>
      <c r="PV709" s="2" t="s">
        <v>229</v>
      </c>
      <c r="PW709" s="4"/>
      <c r="PX709" s="8"/>
      <c r="PY709" s="4"/>
      <c r="PZ709" s="8"/>
      <c r="QA709" s="7"/>
      <c r="QB709" s="7"/>
      <c r="QC709" s="2" t="s">
        <v>281</v>
      </c>
      <c r="QD709" s="2" t="s">
        <v>226</v>
      </c>
      <c r="QE709" s="2" t="s">
        <v>229</v>
      </c>
      <c r="QF709" s="2" t="s">
        <v>229</v>
      </c>
      <c r="QG709" s="2" t="s">
        <v>241</v>
      </c>
      <c r="QH709" s="2" t="s">
        <v>229</v>
      </c>
      <c r="QI709" s="4"/>
      <c r="QJ709" s="8"/>
      <c r="QK709" s="4"/>
      <c r="QL709" s="8"/>
      <c r="QM709" s="7"/>
      <c r="QN709" s="7"/>
      <c r="QO709" s="2" t="s">
        <v>229</v>
      </c>
      <c r="QP709" s="2" t="s">
        <v>229</v>
      </c>
      <c r="QQ709" s="2" t="s">
        <v>229</v>
      </c>
      <c r="QR709" s="2" t="s">
        <v>229</v>
      </c>
      <c r="QS709" s="2" t="s">
        <v>229</v>
      </c>
      <c r="QT709" s="2" t="s">
        <v>229</v>
      </c>
      <c r="QU709" s="4"/>
      <c r="QV709" s="8"/>
      <c r="QW709" s="4"/>
      <c r="QX709" s="8"/>
      <c r="QY709" s="7"/>
      <c r="QZ709" s="7"/>
      <c r="RA709" s="2" t="s">
        <v>239</v>
      </c>
      <c r="RB709" s="2" t="s">
        <v>275</v>
      </c>
      <c r="RC709" s="2" t="s">
        <v>4211</v>
      </c>
      <c r="RD709" s="2" t="s">
        <v>569</v>
      </c>
      <c r="RE709" s="2" t="s">
        <v>241</v>
      </c>
      <c r="RF709" s="2" t="s">
        <v>229</v>
      </c>
      <c r="RG709" s="4"/>
      <c r="RH709" s="8"/>
      <c r="RI709" s="4"/>
      <c r="RJ709" s="8"/>
      <c r="RK709" s="7"/>
      <c r="RL709" s="7"/>
      <c r="RM709" s="2" t="s">
        <v>229</v>
      </c>
      <c r="RN709" s="2" t="s">
        <v>229</v>
      </c>
      <c r="RO709" s="2" t="s">
        <v>229</v>
      </c>
      <c r="RP709" s="2" t="s">
        <v>229</v>
      </c>
      <c r="RQ709" s="2" t="s">
        <v>229</v>
      </c>
      <c r="RR709" s="2" t="s">
        <v>229</v>
      </c>
      <c r="RS709" s="4"/>
      <c r="RT709" s="8"/>
      <c r="RU709" s="4"/>
      <c r="RV709" s="8"/>
      <c r="RW709" s="7"/>
      <c r="RX709" s="7"/>
      <c r="RY709" s="2" t="s">
        <v>266</v>
      </c>
      <c r="RZ709" s="2" t="s">
        <v>275</v>
      </c>
      <c r="SA709" s="2" t="s">
        <v>483</v>
      </c>
      <c r="SB709" s="2" t="s">
        <v>229</v>
      </c>
      <c r="SC709" s="2" t="s">
        <v>241</v>
      </c>
      <c r="SD709" s="2" t="s">
        <v>229</v>
      </c>
      <c r="SE709" s="4">
        <v>32</v>
      </c>
      <c r="SF709" s="4">
        <v>36</v>
      </c>
      <c r="SG709" s="4"/>
      <c r="SH709" s="4"/>
      <c r="SI709" s="4"/>
      <c r="SJ709" s="4"/>
      <c r="SK709" s="4"/>
      <c r="SL709" s="4"/>
      <c r="SM709" s="4">
        <v>4</v>
      </c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</row>
    <row r="710">
      <c r="A710" s="2" t="s">
        <v>4692</v>
      </c>
      <c r="B710" s="2" t="s">
        <v>216</v>
      </c>
      <c r="C710" s="2" t="s">
        <v>4252</v>
      </c>
      <c r="D710" s="2" t="s">
        <v>3164</v>
      </c>
      <c r="E710" s="2" t="s">
        <v>3165</v>
      </c>
      <c r="F710" s="2" t="s">
        <v>4433</v>
      </c>
      <c r="G710" s="2" t="s">
        <v>4434</v>
      </c>
      <c r="H710" s="2" t="s">
        <v>4435</v>
      </c>
      <c r="I710" s="2" t="s">
        <v>4687</v>
      </c>
      <c r="J710" s="2" t="s">
        <v>224</v>
      </c>
      <c r="K710" s="2" t="s">
        <v>4445</v>
      </c>
      <c r="L710" s="3">
        <v>28.2</v>
      </c>
      <c r="M710" s="3">
        <v>29.61</v>
      </c>
      <c r="N710" s="3">
        <v>59.99</v>
      </c>
      <c r="O710" s="2" t="s">
        <v>963</v>
      </c>
      <c r="P710" s="2" t="s">
        <v>964</v>
      </c>
      <c r="Q710" s="2" t="s">
        <v>228</v>
      </c>
      <c r="R710" s="2" t="s">
        <v>229</v>
      </c>
      <c r="S710" s="2" t="s">
        <v>4446</v>
      </c>
      <c r="T710" s="2" t="s">
        <v>684</v>
      </c>
      <c r="U710" s="2" t="s">
        <v>232</v>
      </c>
      <c r="V710" s="2" t="s">
        <v>685</v>
      </c>
      <c r="W710" s="2" t="s">
        <v>686</v>
      </c>
      <c r="X710" s="2" t="s">
        <v>1009</v>
      </c>
      <c r="Y710" s="2" t="s">
        <v>1024</v>
      </c>
      <c r="Z710" s="4"/>
      <c r="AA710" s="4">
        <f>=ROUNDDOWN({0},0)</f>
      </c>
      <c r="AB710" s="5"/>
      <c r="AC710" s="2" t="s">
        <v>229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/>
      <c r="AQ710" s="8"/>
      <c r="AR710" s="4">
        <v>2</v>
      </c>
      <c r="AS710" s="8">
        <v>44.19</v>
      </c>
      <c r="AT710" s="7">
        <v>-1</v>
      </c>
      <c r="AU710" s="7">
        <v>-1</v>
      </c>
      <c r="AV710" s="4" t="s">
        <v>229</v>
      </c>
      <c r="AW710" s="8" t="s">
        <v>229</v>
      </c>
      <c r="AX710" s="4">
        <v>7</v>
      </c>
      <c r="AY710" s="8">
        <v>152.33</v>
      </c>
      <c r="AZ710" s="7" t="s">
        <v>229</v>
      </c>
      <c r="BA710" s="7" t="s">
        <v>229</v>
      </c>
      <c r="BB710" s="7"/>
      <c r="BC710" s="4" t="s">
        <v>229</v>
      </c>
      <c r="BD710" s="8" t="s">
        <v>229</v>
      </c>
      <c r="BE710" s="4" t="s">
        <v>229</v>
      </c>
      <c r="BF710" s="8" t="s">
        <v>229</v>
      </c>
      <c r="BG710" s="7" t="s">
        <v>229</v>
      </c>
      <c r="BH710" s="7" t="s">
        <v>229</v>
      </c>
      <c r="BI710" s="7" t="s">
        <v>229</v>
      </c>
      <c r="BJ710" s="4"/>
      <c r="BK710" s="8"/>
      <c r="BL710" s="2" t="s">
        <v>4160</v>
      </c>
      <c r="BM710" s="7"/>
      <c r="BN710" s="7"/>
      <c r="BO710" s="4"/>
      <c r="BP710" s="8"/>
      <c r="BQ710" s="4"/>
      <c r="BR710" s="8"/>
      <c r="BS710" s="7"/>
      <c r="BT710" s="7"/>
      <c r="BU710" s="2" t="s">
        <v>281</v>
      </c>
      <c r="BV710" s="2" t="s">
        <v>275</v>
      </c>
      <c r="BW710" s="2" t="s">
        <v>229</v>
      </c>
      <c r="BX710" s="2" t="s">
        <v>229</v>
      </c>
      <c r="BY710" s="2" t="s">
        <v>241</v>
      </c>
      <c r="BZ710" s="2" t="s">
        <v>229</v>
      </c>
      <c r="CA710" s="4"/>
      <c r="CB710" s="8"/>
      <c r="CC710" s="4"/>
      <c r="CD710" s="8"/>
      <c r="CE710" s="7"/>
      <c r="CF710" s="7"/>
      <c r="CG710" s="2" t="s">
        <v>239</v>
      </c>
      <c r="CH710" s="2" t="s">
        <v>275</v>
      </c>
      <c r="CI710" s="2" t="s">
        <v>348</v>
      </c>
      <c r="CJ710" s="2" t="s">
        <v>372</v>
      </c>
      <c r="CK710" s="2" t="s">
        <v>241</v>
      </c>
      <c r="CL710" s="2" t="s">
        <v>229</v>
      </c>
      <c r="CM710" s="4"/>
      <c r="CN710" s="8"/>
      <c r="CO710" s="4"/>
      <c r="CP710" s="8"/>
      <c r="CQ710" s="7"/>
      <c r="CR710" s="7"/>
      <c r="CS710" s="2" t="s">
        <v>239</v>
      </c>
      <c r="CT710" s="2" t="s">
        <v>275</v>
      </c>
      <c r="CU710" s="2" t="s">
        <v>1024</v>
      </c>
      <c r="CV710" s="2" t="s">
        <v>1952</v>
      </c>
      <c r="CW710" s="2" t="s">
        <v>241</v>
      </c>
      <c r="CX710" s="2" t="s">
        <v>229</v>
      </c>
      <c r="CY710" s="4"/>
      <c r="CZ710" s="8"/>
      <c r="DA710" s="4">
        <v>1</v>
      </c>
      <c r="DB710" s="8">
        <v>17.35</v>
      </c>
      <c r="DC710" s="7">
        <v>-1</v>
      </c>
      <c r="DD710" s="7">
        <v>-1</v>
      </c>
      <c r="DE710" s="2" t="s">
        <v>239</v>
      </c>
      <c r="DF710" s="2" t="s">
        <v>275</v>
      </c>
      <c r="DG710" s="2" t="s">
        <v>1024</v>
      </c>
      <c r="DH710" s="2" t="s">
        <v>3585</v>
      </c>
      <c r="DI710" s="2" t="s">
        <v>263</v>
      </c>
      <c r="DJ710" s="2" t="s">
        <v>229</v>
      </c>
      <c r="DK710" s="4"/>
      <c r="DL710" s="8"/>
      <c r="DM710" s="4"/>
      <c r="DN710" s="8"/>
      <c r="DO710" s="7"/>
      <c r="DP710" s="7"/>
      <c r="DQ710" s="2" t="s">
        <v>239</v>
      </c>
      <c r="DR710" s="2" t="s">
        <v>275</v>
      </c>
      <c r="DS710" s="2" t="s">
        <v>496</v>
      </c>
      <c r="DT710" s="2" t="s">
        <v>434</v>
      </c>
      <c r="DU710" s="2" t="s">
        <v>241</v>
      </c>
      <c r="DV710" s="2" t="s">
        <v>229</v>
      </c>
      <c r="DW710" s="4"/>
      <c r="DX710" s="8"/>
      <c r="DY710" s="4"/>
      <c r="DZ710" s="8"/>
      <c r="EA710" s="7"/>
      <c r="EB710" s="7"/>
      <c r="EC710" s="2" t="s">
        <v>239</v>
      </c>
      <c r="ED710" s="2" t="s">
        <v>275</v>
      </c>
      <c r="EE710" s="2" t="s">
        <v>321</v>
      </c>
      <c r="EF710" s="2" t="s">
        <v>493</v>
      </c>
      <c r="EG710" s="2" t="s">
        <v>263</v>
      </c>
      <c r="EH710" s="2" t="s">
        <v>229</v>
      </c>
      <c r="EI710" s="4"/>
      <c r="EJ710" s="8"/>
      <c r="EK710" s="4"/>
      <c r="EL710" s="8"/>
      <c r="EM710" s="7"/>
      <c r="EN710" s="7"/>
      <c r="EO710" s="2" t="s">
        <v>239</v>
      </c>
      <c r="EP710" s="2" t="s">
        <v>275</v>
      </c>
      <c r="EQ710" s="2" t="s">
        <v>1015</v>
      </c>
      <c r="ER710" s="2" t="s">
        <v>2476</v>
      </c>
      <c r="ES710" s="2" t="s">
        <v>241</v>
      </c>
      <c r="ET710" s="2" t="s">
        <v>229</v>
      </c>
      <c r="EU710" s="4"/>
      <c r="EV710" s="8"/>
      <c r="EW710" s="4">
        <v>1</v>
      </c>
      <c r="EX710" s="8">
        <v>26.84</v>
      </c>
      <c r="EY710" s="7">
        <v>-1</v>
      </c>
      <c r="EZ710" s="7">
        <v>-1</v>
      </c>
      <c r="FA710" s="2" t="s">
        <v>239</v>
      </c>
      <c r="FB710" s="2" t="s">
        <v>275</v>
      </c>
      <c r="FC710" s="2" t="s">
        <v>1024</v>
      </c>
      <c r="FD710" s="2" t="s">
        <v>351</v>
      </c>
      <c r="FE710" s="2" t="s">
        <v>241</v>
      </c>
      <c r="FF710" s="2" t="s">
        <v>229</v>
      </c>
      <c r="FG710" s="4"/>
      <c r="FH710" s="8"/>
      <c r="FI710" s="4"/>
      <c r="FJ710" s="8"/>
      <c r="FK710" s="7"/>
      <c r="FL710" s="7"/>
      <c r="FM710" s="2" t="s">
        <v>239</v>
      </c>
      <c r="FN710" s="2" t="s">
        <v>275</v>
      </c>
      <c r="FO710" s="2" t="s">
        <v>1024</v>
      </c>
      <c r="FP710" s="2" t="s">
        <v>1807</v>
      </c>
      <c r="FQ710" s="2" t="s">
        <v>241</v>
      </c>
      <c r="FR710" s="2" t="s">
        <v>229</v>
      </c>
      <c r="FS710" s="4"/>
      <c r="FT710" s="8"/>
      <c r="FU710" s="4"/>
      <c r="FV710" s="8"/>
      <c r="FW710" s="7"/>
      <c r="FX710" s="7"/>
      <c r="FY710" s="2" t="s">
        <v>229</v>
      </c>
      <c r="FZ710" s="2" t="s">
        <v>229</v>
      </c>
      <c r="GA710" s="2" t="s">
        <v>229</v>
      </c>
      <c r="GB710" s="2" t="s">
        <v>229</v>
      </c>
      <c r="GC710" s="2" t="s">
        <v>229</v>
      </c>
      <c r="GD710" s="2" t="s">
        <v>229</v>
      </c>
      <c r="GE710" s="4"/>
      <c r="GF710" s="8"/>
      <c r="GG710" s="4"/>
      <c r="GH710" s="8"/>
      <c r="GI710" s="7"/>
      <c r="GJ710" s="7"/>
      <c r="GK710" s="2" t="s">
        <v>714</v>
      </c>
      <c r="GL710" s="2" t="s">
        <v>275</v>
      </c>
      <c r="GM710" s="2" t="s">
        <v>3034</v>
      </c>
      <c r="GN710" s="2" t="s">
        <v>3038</v>
      </c>
      <c r="GO710" s="2" t="s">
        <v>241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239</v>
      </c>
      <c r="GX710" s="2" t="s">
        <v>275</v>
      </c>
      <c r="GY710" s="2" t="s">
        <v>1024</v>
      </c>
      <c r="GZ710" s="2" t="s">
        <v>3909</v>
      </c>
      <c r="HA710" s="2" t="s">
        <v>241</v>
      </c>
      <c r="HB710" s="2" t="s">
        <v>229</v>
      </c>
      <c r="HC710" s="4"/>
      <c r="HD710" s="8"/>
      <c r="HE710" s="4"/>
      <c r="HF710" s="8"/>
      <c r="HG710" s="7"/>
      <c r="HH710" s="7"/>
      <c r="HI710" s="2" t="s">
        <v>281</v>
      </c>
      <c r="HJ710" s="2" t="s">
        <v>275</v>
      </c>
      <c r="HK710" s="2" t="s">
        <v>229</v>
      </c>
      <c r="HL710" s="2" t="s">
        <v>229</v>
      </c>
      <c r="HM710" s="2" t="s">
        <v>241</v>
      </c>
      <c r="HN710" s="2" t="s">
        <v>229</v>
      </c>
      <c r="HO710" s="4"/>
      <c r="HP710" s="8"/>
      <c r="HQ710" s="4"/>
      <c r="HR710" s="8"/>
      <c r="HS710" s="7"/>
      <c r="HT710" s="7"/>
      <c r="HU710" s="2" t="s">
        <v>272</v>
      </c>
      <c r="HV710" s="2" t="s">
        <v>275</v>
      </c>
      <c r="HW710" s="2" t="s">
        <v>229</v>
      </c>
      <c r="HX710" s="2" t="s">
        <v>229</v>
      </c>
      <c r="HY710" s="2" t="s">
        <v>241</v>
      </c>
      <c r="HZ710" s="2" t="s">
        <v>229</v>
      </c>
      <c r="IA710" s="4"/>
      <c r="IB710" s="8"/>
      <c r="IC710" s="4"/>
      <c r="ID710" s="8"/>
      <c r="IE710" s="7"/>
      <c r="IF710" s="7"/>
      <c r="IG710" s="2" t="s">
        <v>266</v>
      </c>
      <c r="IH710" s="2" t="s">
        <v>275</v>
      </c>
      <c r="II710" s="2" t="s">
        <v>229</v>
      </c>
      <c r="IJ710" s="2" t="s">
        <v>229</v>
      </c>
      <c r="IK710" s="2" t="s">
        <v>241</v>
      </c>
      <c r="IL710" s="2" t="s">
        <v>229</v>
      </c>
      <c r="IM710" s="4"/>
      <c r="IN710" s="8"/>
      <c r="IO710" s="4"/>
      <c r="IP710" s="8"/>
      <c r="IQ710" s="7"/>
      <c r="IR710" s="7"/>
      <c r="IS710" s="2" t="s">
        <v>272</v>
      </c>
      <c r="IT710" s="2" t="s">
        <v>275</v>
      </c>
      <c r="IU710" s="2" t="s">
        <v>229</v>
      </c>
      <c r="IV710" s="2" t="s">
        <v>229</v>
      </c>
      <c r="IW710" s="2" t="s">
        <v>241</v>
      </c>
      <c r="IX710" s="2" t="s">
        <v>229</v>
      </c>
      <c r="IY710" s="4"/>
      <c r="IZ710" s="8"/>
      <c r="JA710" s="4"/>
      <c r="JB710" s="8"/>
      <c r="JC710" s="7"/>
      <c r="JD710" s="7"/>
      <c r="JE710" s="2" t="s">
        <v>239</v>
      </c>
      <c r="JF710" s="2" t="s">
        <v>275</v>
      </c>
      <c r="JG710" s="2" t="s">
        <v>268</v>
      </c>
      <c r="JH710" s="2" t="s">
        <v>229</v>
      </c>
      <c r="JI710" s="2" t="s">
        <v>241</v>
      </c>
      <c r="JJ710" s="2" t="s">
        <v>229</v>
      </c>
      <c r="JK710" s="4"/>
      <c r="JL710" s="8"/>
      <c r="JM710" s="4"/>
      <c r="JN710" s="8"/>
      <c r="JO710" s="7"/>
      <c r="JP710" s="7"/>
      <c r="JQ710" s="2" t="s">
        <v>229</v>
      </c>
      <c r="JR710" s="2" t="s">
        <v>229</v>
      </c>
      <c r="JS710" s="2" t="s">
        <v>229</v>
      </c>
      <c r="JT710" s="2" t="s">
        <v>229</v>
      </c>
      <c r="JU710" s="2" t="s">
        <v>229</v>
      </c>
      <c r="JV710" s="2" t="s">
        <v>229</v>
      </c>
      <c r="JW710" s="4"/>
      <c r="JX710" s="8"/>
      <c r="JY710" s="4"/>
      <c r="JZ710" s="8"/>
      <c r="KA710" s="7"/>
      <c r="KB710" s="7"/>
      <c r="KC710" s="2" t="s">
        <v>272</v>
      </c>
      <c r="KD710" s="2" t="s">
        <v>275</v>
      </c>
      <c r="KE710" s="2" t="s">
        <v>229</v>
      </c>
      <c r="KF710" s="2" t="s">
        <v>229</v>
      </c>
      <c r="KG710" s="2" t="s">
        <v>241</v>
      </c>
      <c r="KH710" s="2" t="s">
        <v>229</v>
      </c>
      <c r="KI710" s="4"/>
      <c r="KJ710" s="8"/>
      <c r="KK710" s="4"/>
      <c r="KL710" s="8"/>
      <c r="KM710" s="7"/>
      <c r="KN710" s="7"/>
      <c r="KO710" s="2" t="s">
        <v>272</v>
      </c>
      <c r="KP710" s="2" t="s">
        <v>275</v>
      </c>
      <c r="KQ710" s="2" t="s">
        <v>229</v>
      </c>
      <c r="KR710" s="2" t="s">
        <v>229</v>
      </c>
      <c r="KS710" s="2" t="s">
        <v>241</v>
      </c>
      <c r="KT710" s="2" t="s">
        <v>229</v>
      </c>
      <c r="KU710" s="4"/>
      <c r="KV710" s="8"/>
      <c r="KW710" s="4"/>
      <c r="KX710" s="8"/>
      <c r="KY710" s="7"/>
      <c r="KZ710" s="7"/>
      <c r="LA710" s="2" t="s">
        <v>272</v>
      </c>
      <c r="LB710" s="2" t="s">
        <v>275</v>
      </c>
      <c r="LC710" s="2" t="s">
        <v>229</v>
      </c>
      <c r="LD710" s="2" t="s">
        <v>229</v>
      </c>
      <c r="LE710" s="2" t="s">
        <v>241</v>
      </c>
      <c r="LF710" s="2" t="s">
        <v>229</v>
      </c>
      <c r="LG710" s="4"/>
      <c r="LH710" s="8"/>
      <c r="LI710" s="4"/>
      <c r="LJ710" s="8"/>
      <c r="LK710" s="7"/>
      <c r="LL710" s="7"/>
      <c r="LM710" s="2" t="s">
        <v>229</v>
      </c>
      <c r="LN710" s="2" t="s">
        <v>229</v>
      </c>
      <c r="LO710" s="2" t="s">
        <v>229</v>
      </c>
      <c r="LP710" s="2" t="s">
        <v>229</v>
      </c>
      <c r="LQ710" s="2" t="s">
        <v>229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239</v>
      </c>
      <c r="LZ710" s="2" t="s">
        <v>275</v>
      </c>
      <c r="MA710" s="2" t="s">
        <v>1379</v>
      </c>
      <c r="MB710" s="2" t="s">
        <v>512</v>
      </c>
      <c r="MC710" s="2" t="s">
        <v>241</v>
      </c>
      <c r="MD710" s="2" t="s">
        <v>229</v>
      </c>
      <c r="ME710" s="4"/>
      <c r="MF710" s="8"/>
      <c r="MG710" s="4"/>
      <c r="MH710" s="8"/>
      <c r="MI710" s="7"/>
      <c r="MJ710" s="7"/>
      <c r="MK710" s="2" t="s">
        <v>266</v>
      </c>
      <c r="ML710" s="2" t="s">
        <v>275</v>
      </c>
      <c r="MM710" s="2" t="s">
        <v>229</v>
      </c>
      <c r="MN710" s="2" t="s">
        <v>229</v>
      </c>
      <c r="MO710" s="2" t="s">
        <v>241</v>
      </c>
      <c r="MP710" s="2" t="s">
        <v>229</v>
      </c>
      <c r="MQ710" s="4"/>
      <c r="MR710" s="8"/>
      <c r="MS710" s="4"/>
      <c r="MT710" s="8"/>
      <c r="MU710" s="7"/>
      <c r="MV710" s="7"/>
      <c r="MW710" s="2" t="s">
        <v>272</v>
      </c>
      <c r="MX710" s="2" t="s">
        <v>275</v>
      </c>
      <c r="MY710" s="2" t="s">
        <v>229</v>
      </c>
      <c r="MZ710" s="2" t="s">
        <v>229</v>
      </c>
      <c r="NA710" s="2" t="s">
        <v>241</v>
      </c>
      <c r="NB710" s="2" t="s">
        <v>229</v>
      </c>
      <c r="NC710" s="4"/>
      <c r="ND710" s="8"/>
      <c r="NE710" s="4"/>
      <c r="NF710" s="8"/>
      <c r="NG710" s="7"/>
      <c r="NH710" s="7"/>
      <c r="NI710" s="2" t="s">
        <v>239</v>
      </c>
      <c r="NJ710" s="2" t="s">
        <v>275</v>
      </c>
      <c r="NK710" s="2" t="s">
        <v>4208</v>
      </c>
      <c r="NL710" s="2" t="s">
        <v>3905</v>
      </c>
      <c r="NM710" s="2" t="s">
        <v>263</v>
      </c>
      <c r="NN710" s="2" t="s">
        <v>229</v>
      </c>
      <c r="NO710" s="4"/>
      <c r="NP710" s="8"/>
      <c r="NQ710" s="4"/>
      <c r="NR710" s="8"/>
      <c r="NS710" s="7"/>
      <c r="NT710" s="7"/>
      <c r="NU710" s="2" t="s">
        <v>272</v>
      </c>
      <c r="NV710" s="2" t="s">
        <v>275</v>
      </c>
      <c r="NW710" s="2" t="s">
        <v>229</v>
      </c>
      <c r="NX710" s="2" t="s">
        <v>229</v>
      </c>
      <c r="NY710" s="2" t="s">
        <v>241</v>
      </c>
      <c r="NZ710" s="2" t="s">
        <v>229</v>
      </c>
      <c r="OA710" s="4"/>
      <c r="OB710" s="8"/>
      <c r="OC710" s="4"/>
      <c r="OD710" s="8"/>
      <c r="OE710" s="7"/>
      <c r="OF710" s="7"/>
      <c r="OG710" s="2" t="s">
        <v>229</v>
      </c>
      <c r="OH710" s="2" t="s">
        <v>229</v>
      </c>
      <c r="OI710" s="2" t="s">
        <v>229</v>
      </c>
      <c r="OJ710" s="2" t="s">
        <v>229</v>
      </c>
      <c r="OK710" s="2" t="s">
        <v>229</v>
      </c>
      <c r="OL710" s="2" t="s">
        <v>229</v>
      </c>
      <c r="OM710" s="4"/>
      <c r="ON710" s="8"/>
      <c r="OO710" s="4"/>
      <c r="OP710" s="8"/>
      <c r="OQ710" s="7"/>
      <c r="OR710" s="7"/>
      <c r="OS710" s="2" t="s">
        <v>229</v>
      </c>
      <c r="OT710" s="2" t="s">
        <v>229</v>
      </c>
      <c r="OU710" s="2" t="s">
        <v>229</v>
      </c>
      <c r="OV710" s="2" t="s">
        <v>229</v>
      </c>
      <c r="OW710" s="2" t="s">
        <v>229</v>
      </c>
      <c r="OX710" s="2" t="s">
        <v>229</v>
      </c>
      <c r="OY710" s="4"/>
      <c r="OZ710" s="8"/>
      <c r="PA710" s="4"/>
      <c r="PB710" s="8"/>
      <c r="PC710" s="7"/>
      <c r="PD710" s="7"/>
      <c r="PE710" s="2" t="s">
        <v>281</v>
      </c>
      <c r="PF710" s="2" t="s">
        <v>275</v>
      </c>
      <c r="PG710" s="2" t="s">
        <v>229</v>
      </c>
      <c r="PH710" s="2" t="s">
        <v>229</v>
      </c>
      <c r="PI710" s="2" t="s">
        <v>241</v>
      </c>
      <c r="PJ710" s="2" t="s">
        <v>229</v>
      </c>
      <c r="PK710" s="4"/>
      <c r="PL710" s="8"/>
      <c r="PM710" s="4"/>
      <c r="PN710" s="8"/>
      <c r="PO710" s="7"/>
      <c r="PP710" s="7"/>
      <c r="PQ710" s="2" t="s">
        <v>266</v>
      </c>
      <c r="PR710" s="2" t="s">
        <v>275</v>
      </c>
      <c r="PS710" s="2" t="s">
        <v>229</v>
      </c>
      <c r="PT710" s="2" t="s">
        <v>229</v>
      </c>
      <c r="PU710" s="2" t="s">
        <v>241</v>
      </c>
      <c r="PV710" s="2" t="s">
        <v>229</v>
      </c>
      <c r="PW710" s="4"/>
      <c r="PX710" s="8"/>
      <c r="PY710" s="4"/>
      <c r="PZ710" s="8"/>
      <c r="QA710" s="7"/>
      <c r="QB710" s="7"/>
      <c r="QC710" s="2" t="s">
        <v>281</v>
      </c>
      <c r="QD710" s="2" t="s">
        <v>275</v>
      </c>
      <c r="QE710" s="2" t="s">
        <v>229</v>
      </c>
      <c r="QF710" s="2" t="s">
        <v>229</v>
      </c>
      <c r="QG710" s="2" t="s">
        <v>241</v>
      </c>
      <c r="QH710" s="2" t="s">
        <v>229</v>
      </c>
      <c r="QI710" s="4"/>
      <c r="QJ710" s="8"/>
      <c r="QK710" s="4"/>
      <c r="QL710" s="8"/>
      <c r="QM710" s="7"/>
      <c r="QN710" s="7"/>
      <c r="QO710" s="2" t="s">
        <v>229</v>
      </c>
      <c r="QP710" s="2" t="s">
        <v>229</v>
      </c>
      <c r="QQ710" s="2" t="s">
        <v>229</v>
      </c>
      <c r="QR710" s="2" t="s">
        <v>229</v>
      </c>
      <c r="QS710" s="2" t="s">
        <v>229</v>
      </c>
      <c r="QT710" s="2" t="s">
        <v>229</v>
      </c>
      <c r="QU710" s="4"/>
      <c r="QV710" s="8"/>
      <c r="QW710" s="4"/>
      <c r="QX710" s="8"/>
      <c r="QY710" s="7"/>
      <c r="QZ710" s="7"/>
      <c r="RA710" s="2" t="s">
        <v>272</v>
      </c>
      <c r="RB710" s="2" t="s">
        <v>275</v>
      </c>
      <c r="RC710" s="2" t="s">
        <v>229</v>
      </c>
      <c r="RD710" s="2" t="s">
        <v>229</v>
      </c>
      <c r="RE710" s="2" t="s">
        <v>241</v>
      </c>
      <c r="RF710" s="2" t="s">
        <v>229</v>
      </c>
      <c r="RG710" s="4"/>
      <c r="RH710" s="8"/>
      <c r="RI710" s="4"/>
      <c r="RJ710" s="8"/>
      <c r="RK710" s="7"/>
      <c r="RL710" s="7"/>
      <c r="RM710" s="2" t="s">
        <v>229</v>
      </c>
      <c r="RN710" s="2" t="s">
        <v>229</v>
      </c>
      <c r="RO710" s="2" t="s">
        <v>229</v>
      </c>
      <c r="RP710" s="2" t="s">
        <v>229</v>
      </c>
      <c r="RQ710" s="2" t="s">
        <v>229</v>
      </c>
      <c r="RR710" s="2" t="s">
        <v>229</v>
      </c>
      <c r="RS710" s="4"/>
      <c r="RT710" s="8"/>
      <c r="RU710" s="4"/>
      <c r="RV710" s="8"/>
      <c r="RW710" s="7"/>
      <c r="RX710" s="7"/>
      <c r="RY710" s="2" t="s">
        <v>266</v>
      </c>
      <c r="RZ710" s="2" t="s">
        <v>275</v>
      </c>
      <c r="SA710" s="2" t="s">
        <v>229</v>
      </c>
      <c r="SB710" s="2" t="s">
        <v>229</v>
      </c>
      <c r="SC710" s="2" t="s">
        <v>241</v>
      </c>
      <c r="SD710" s="2" t="s">
        <v>229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</row>
    <row r="711">
      <c r="A711" s="2" t="s">
        <v>4693</v>
      </c>
      <c r="B711" s="2" t="s">
        <v>216</v>
      </c>
      <c r="C711" s="2" t="s">
        <v>4252</v>
      </c>
      <c r="D711" s="2" t="s">
        <v>3164</v>
      </c>
      <c r="E711" s="2" t="s">
        <v>3165</v>
      </c>
      <c r="F711" s="2" t="s">
        <v>4433</v>
      </c>
      <c r="G711" s="2" t="s">
        <v>4434</v>
      </c>
      <c r="H711" s="2" t="s">
        <v>4435</v>
      </c>
      <c r="I711" s="2" t="s">
        <v>4687</v>
      </c>
      <c r="J711" s="2" t="s">
        <v>285</v>
      </c>
      <c r="K711" s="2" t="s">
        <v>4445</v>
      </c>
      <c r="L711" s="3">
        <v>32.9</v>
      </c>
      <c r="M711" s="3">
        <v>34.54</v>
      </c>
      <c r="N711" s="3">
        <v>69.99</v>
      </c>
      <c r="O711" s="2" t="s">
        <v>963</v>
      </c>
      <c r="P711" s="2" t="s">
        <v>964</v>
      </c>
      <c r="Q711" s="2" t="s">
        <v>228</v>
      </c>
      <c r="R711" s="2" t="s">
        <v>229</v>
      </c>
      <c r="S711" s="2" t="s">
        <v>4446</v>
      </c>
      <c r="T711" s="2" t="s">
        <v>684</v>
      </c>
      <c r="U711" s="2" t="s">
        <v>286</v>
      </c>
      <c r="V711" s="2" t="s">
        <v>685</v>
      </c>
      <c r="W711" s="2" t="s">
        <v>686</v>
      </c>
      <c r="X711" s="2" t="s">
        <v>1009</v>
      </c>
      <c r="Y711" s="2" t="s">
        <v>1024</v>
      </c>
      <c r="Z711" s="4">
        <v>2</v>
      </c>
      <c r="AA711" s="4">
        <f>=ROUNDDOWN(0.0380952380952381,0)</f>
      </c>
      <c r="AB711" s="5">
        <v>52.5</v>
      </c>
      <c r="AC711" s="2" t="s">
        <v>229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/>
      <c r="AQ711" s="8"/>
      <c r="AR711" s="4">
        <v>5</v>
      </c>
      <c r="AS711" s="8">
        <v>108.14</v>
      </c>
      <c r="AT711" s="7">
        <v>-1</v>
      </c>
      <c r="AU711" s="7">
        <v>-1</v>
      </c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/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 t="s">
        <v>229</v>
      </c>
      <c r="BJ711" s="4"/>
      <c r="BK711" s="8"/>
      <c r="BL711" s="2" t="s">
        <v>1386</v>
      </c>
      <c r="BM711" s="7"/>
      <c r="BN711" s="7"/>
      <c r="BO711" s="4"/>
      <c r="BP711" s="8"/>
      <c r="BQ711" s="4"/>
      <c r="BR711" s="8"/>
      <c r="BS711" s="7"/>
      <c r="BT711" s="7"/>
      <c r="BU711" s="2" t="s">
        <v>281</v>
      </c>
      <c r="BV711" s="2" t="s">
        <v>275</v>
      </c>
      <c r="BW711" s="2" t="s">
        <v>229</v>
      </c>
      <c r="BX711" s="2" t="s">
        <v>229</v>
      </c>
      <c r="BY711" s="2" t="s">
        <v>241</v>
      </c>
      <c r="BZ711" s="2" t="s">
        <v>229</v>
      </c>
      <c r="CA711" s="4"/>
      <c r="CB711" s="8"/>
      <c r="CC711" s="4"/>
      <c r="CD711" s="8"/>
      <c r="CE711" s="7"/>
      <c r="CF711" s="7"/>
      <c r="CG711" s="2" t="s">
        <v>239</v>
      </c>
      <c r="CH711" s="2" t="s">
        <v>275</v>
      </c>
      <c r="CI711" s="2" t="s">
        <v>348</v>
      </c>
      <c r="CJ711" s="2" t="s">
        <v>372</v>
      </c>
      <c r="CK711" s="2" t="s">
        <v>241</v>
      </c>
      <c r="CL711" s="2" t="s">
        <v>229</v>
      </c>
      <c r="CM711" s="4"/>
      <c r="CN711" s="8"/>
      <c r="CO711" s="4"/>
      <c r="CP711" s="8"/>
      <c r="CQ711" s="7"/>
      <c r="CR711" s="7"/>
      <c r="CS711" s="2" t="s">
        <v>239</v>
      </c>
      <c r="CT711" s="2" t="s">
        <v>275</v>
      </c>
      <c r="CU711" s="2" t="s">
        <v>1024</v>
      </c>
      <c r="CV711" s="2" t="s">
        <v>991</v>
      </c>
      <c r="CW711" s="2" t="s">
        <v>241</v>
      </c>
      <c r="CX711" s="2" t="s">
        <v>229</v>
      </c>
      <c r="CY711" s="4"/>
      <c r="CZ711" s="8"/>
      <c r="DA711" s="4">
        <v>1</v>
      </c>
      <c r="DB711" s="8">
        <v>20.82</v>
      </c>
      <c r="DC711" s="7">
        <v>-1</v>
      </c>
      <c r="DD711" s="7">
        <v>-1</v>
      </c>
      <c r="DE711" s="2" t="s">
        <v>239</v>
      </c>
      <c r="DF711" s="2" t="s">
        <v>275</v>
      </c>
      <c r="DG711" s="2" t="s">
        <v>1024</v>
      </c>
      <c r="DH711" s="2" t="s">
        <v>352</v>
      </c>
      <c r="DI711" s="2" t="s">
        <v>263</v>
      </c>
      <c r="DJ711" s="2" t="s">
        <v>229</v>
      </c>
      <c r="DK711" s="4"/>
      <c r="DL711" s="8"/>
      <c r="DM711" s="4"/>
      <c r="DN711" s="8"/>
      <c r="DO711" s="7"/>
      <c r="DP711" s="7"/>
      <c r="DQ711" s="2" t="s">
        <v>239</v>
      </c>
      <c r="DR711" s="2" t="s">
        <v>275</v>
      </c>
      <c r="DS711" s="2" t="s">
        <v>496</v>
      </c>
      <c r="DT711" s="2" t="s">
        <v>3911</v>
      </c>
      <c r="DU711" s="2" t="s">
        <v>241</v>
      </c>
      <c r="DV711" s="2" t="s">
        <v>229</v>
      </c>
      <c r="DW711" s="4"/>
      <c r="DX711" s="8"/>
      <c r="DY711" s="4">
        <v>4</v>
      </c>
      <c r="DZ711" s="8">
        <v>87.32</v>
      </c>
      <c r="EA711" s="7">
        <v>-1</v>
      </c>
      <c r="EB711" s="7">
        <v>-1</v>
      </c>
      <c r="EC711" s="2" t="s">
        <v>239</v>
      </c>
      <c r="ED711" s="2" t="s">
        <v>275</v>
      </c>
      <c r="EE711" s="2" t="s">
        <v>321</v>
      </c>
      <c r="EF711" s="2" t="s">
        <v>299</v>
      </c>
      <c r="EG711" s="2" t="s">
        <v>263</v>
      </c>
      <c r="EH711" s="2" t="s">
        <v>229</v>
      </c>
      <c r="EI711" s="4"/>
      <c r="EJ711" s="8"/>
      <c r="EK711" s="4"/>
      <c r="EL711" s="8"/>
      <c r="EM711" s="7"/>
      <c r="EN711" s="7"/>
      <c r="EO711" s="2" t="s">
        <v>239</v>
      </c>
      <c r="EP711" s="2" t="s">
        <v>275</v>
      </c>
      <c r="EQ711" s="2" t="s">
        <v>1015</v>
      </c>
      <c r="ER711" s="2" t="s">
        <v>2320</v>
      </c>
      <c r="ES711" s="2" t="s">
        <v>241</v>
      </c>
      <c r="ET711" s="2" t="s">
        <v>229</v>
      </c>
      <c r="EU711" s="4"/>
      <c r="EV711" s="8"/>
      <c r="EW711" s="4"/>
      <c r="EX711" s="8"/>
      <c r="EY711" s="7"/>
      <c r="EZ711" s="7"/>
      <c r="FA711" s="2" t="s">
        <v>239</v>
      </c>
      <c r="FB711" s="2" t="s">
        <v>275</v>
      </c>
      <c r="FC711" s="2" t="s">
        <v>1024</v>
      </c>
      <c r="FD711" s="2" t="s">
        <v>344</v>
      </c>
      <c r="FE711" s="2" t="s">
        <v>241</v>
      </c>
      <c r="FF711" s="2" t="s">
        <v>229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275</v>
      </c>
      <c r="FO711" s="2" t="s">
        <v>1024</v>
      </c>
      <c r="FP711" s="2" t="s">
        <v>3454</v>
      </c>
      <c r="FQ711" s="2" t="s">
        <v>241</v>
      </c>
      <c r="FR711" s="2" t="s">
        <v>229</v>
      </c>
      <c r="FS711" s="4"/>
      <c r="FT711" s="8"/>
      <c r="FU711" s="4"/>
      <c r="FV711" s="8"/>
      <c r="FW711" s="7"/>
      <c r="FX711" s="7"/>
      <c r="FY711" s="2" t="s">
        <v>229</v>
      </c>
      <c r="FZ711" s="2" t="s">
        <v>229</v>
      </c>
      <c r="GA711" s="2" t="s">
        <v>229</v>
      </c>
      <c r="GB711" s="2" t="s">
        <v>229</v>
      </c>
      <c r="GC711" s="2" t="s">
        <v>229</v>
      </c>
      <c r="GD711" s="2" t="s">
        <v>229</v>
      </c>
      <c r="GE711" s="4"/>
      <c r="GF711" s="8"/>
      <c r="GG711" s="4"/>
      <c r="GH711" s="8"/>
      <c r="GI711" s="7"/>
      <c r="GJ711" s="7"/>
      <c r="GK711" s="2" t="s">
        <v>714</v>
      </c>
      <c r="GL711" s="2" t="s">
        <v>275</v>
      </c>
      <c r="GM711" s="2" t="s">
        <v>974</v>
      </c>
      <c r="GN711" s="2" t="s">
        <v>3180</v>
      </c>
      <c r="GO711" s="2" t="s">
        <v>241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239</v>
      </c>
      <c r="GX711" s="2" t="s">
        <v>275</v>
      </c>
      <c r="GY711" s="2" t="s">
        <v>1024</v>
      </c>
      <c r="GZ711" s="2" t="s">
        <v>3259</v>
      </c>
      <c r="HA711" s="2" t="s">
        <v>241</v>
      </c>
      <c r="HB711" s="2" t="s">
        <v>229</v>
      </c>
      <c r="HC711" s="4"/>
      <c r="HD711" s="8"/>
      <c r="HE711" s="4"/>
      <c r="HF711" s="8"/>
      <c r="HG711" s="7"/>
      <c r="HH711" s="7"/>
      <c r="HI711" s="2" t="s">
        <v>281</v>
      </c>
      <c r="HJ711" s="2" t="s">
        <v>275</v>
      </c>
      <c r="HK711" s="2" t="s">
        <v>229</v>
      </c>
      <c r="HL711" s="2" t="s">
        <v>229</v>
      </c>
      <c r="HM711" s="2" t="s">
        <v>241</v>
      </c>
      <c r="HN711" s="2" t="s">
        <v>229</v>
      </c>
      <c r="HO711" s="4"/>
      <c r="HP711" s="8"/>
      <c r="HQ711" s="4"/>
      <c r="HR711" s="8"/>
      <c r="HS711" s="7"/>
      <c r="HT711" s="7"/>
      <c r="HU711" s="2" t="s">
        <v>272</v>
      </c>
      <c r="HV711" s="2" t="s">
        <v>275</v>
      </c>
      <c r="HW711" s="2" t="s">
        <v>229</v>
      </c>
      <c r="HX711" s="2" t="s">
        <v>229</v>
      </c>
      <c r="HY711" s="2" t="s">
        <v>241</v>
      </c>
      <c r="HZ711" s="2" t="s">
        <v>229</v>
      </c>
      <c r="IA711" s="4"/>
      <c r="IB711" s="8"/>
      <c r="IC711" s="4"/>
      <c r="ID711" s="8"/>
      <c r="IE711" s="7"/>
      <c r="IF711" s="7"/>
      <c r="IG711" s="2" t="s">
        <v>266</v>
      </c>
      <c r="IH711" s="2" t="s">
        <v>275</v>
      </c>
      <c r="II711" s="2" t="s">
        <v>229</v>
      </c>
      <c r="IJ711" s="2" t="s">
        <v>229</v>
      </c>
      <c r="IK711" s="2" t="s">
        <v>241</v>
      </c>
      <c r="IL711" s="2" t="s">
        <v>229</v>
      </c>
      <c r="IM711" s="4"/>
      <c r="IN711" s="8"/>
      <c r="IO711" s="4"/>
      <c r="IP711" s="8"/>
      <c r="IQ711" s="7"/>
      <c r="IR711" s="7"/>
      <c r="IS711" s="2" t="s">
        <v>272</v>
      </c>
      <c r="IT711" s="2" t="s">
        <v>275</v>
      </c>
      <c r="IU711" s="2" t="s">
        <v>229</v>
      </c>
      <c r="IV711" s="2" t="s">
        <v>229</v>
      </c>
      <c r="IW711" s="2" t="s">
        <v>241</v>
      </c>
      <c r="IX711" s="2" t="s">
        <v>229</v>
      </c>
      <c r="IY711" s="4"/>
      <c r="IZ711" s="8"/>
      <c r="JA711" s="4"/>
      <c r="JB711" s="8"/>
      <c r="JC711" s="7"/>
      <c r="JD711" s="7"/>
      <c r="JE711" s="2" t="s">
        <v>239</v>
      </c>
      <c r="JF711" s="2" t="s">
        <v>275</v>
      </c>
      <c r="JG711" s="2" t="s">
        <v>268</v>
      </c>
      <c r="JH711" s="2" t="s">
        <v>229</v>
      </c>
      <c r="JI711" s="2" t="s">
        <v>241</v>
      </c>
      <c r="JJ711" s="2" t="s">
        <v>229</v>
      </c>
      <c r="JK711" s="4"/>
      <c r="JL711" s="8"/>
      <c r="JM711" s="4"/>
      <c r="JN711" s="8"/>
      <c r="JO711" s="7"/>
      <c r="JP711" s="7"/>
      <c r="JQ711" s="2" t="s">
        <v>229</v>
      </c>
      <c r="JR711" s="2" t="s">
        <v>229</v>
      </c>
      <c r="JS711" s="2" t="s">
        <v>229</v>
      </c>
      <c r="JT711" s="2" t="s">
        <v>229</v>
      </c>
      <c r="JU711" s="2" t="s">
        <v>229</v>
      </c>
      <c r="JV711" s="2" t="s">
        <v>229</v>
      </c>
      <c r="JW711" s="4"/>
      <c r="JX711" s="8"/>
      <c r="JY711" s="4"/>
      <c r="JZ711" s="8"/>
      <c r="KA711" s="7"/>
      <c r="KB711" s="7"/>
      <c r="KC711" s="2" t="s">
        <v>272</v>
      </c>
      <c r="KD711" s="2" t="s">
        <v>275</v>
      </c>
      <c r="KE711" s="2" t="s">
        <v>229</v>
      </c>
      <c r="KF711" s="2" t="s">
        <v>229</v>
      </c>
      <c r="KG711" s="2" t="s">
        <v>241</v>
      </c>
      <c r="KH711" s="2" t="s">
        <v>229</v>
      </c>
      <c r="KI711" s="4"/>
      <c r="KJ711" s="8"/>
      <c r="KK711" s="4"/>
      <c r="KL711" s="8"/>
      <c r="KM711" s="7"/>
      <c r="KN711" s="7"/>
      <c r="KO711" s="2" t="s">
        <v>272</v>
      </c>
      <c r="KP711" s="2" t="s">
        <v>275</v>
      </c>
      <c r="KQ711" s="2" t="s">
        <v>229</v>
      </c>
      <c r="KR711" s="2" t="s">
        <v>229</v>
      </c>
      <c r="KS711" s="2" t="s">
        <v>241</v>
      </c>
      <c r="KT711" s="2" t="s">
        <v>229</v>
      </c>
      <c r="KU711" s="4"/>
      <c r="KV711" s="8"/>
      <c r="KW711" s="4"/>
      <c r="KX711" s="8"/>
      <c r="KY711" s="7"/>
      <c r="KZ711" s="7"/>
      <c r="LA711" s="2" t="s">
        <v>272</v>
      </c>
      <c r="LB711" s="2" t="s">
        <v>275</v>
      </c>
      <c r="LC711" s="2" t="s">
        <v>229</v>
      </c>
      <c r="LD711" s="2" t="s">
        <v>229</v>
      </c>
      <c r="LE711" s="2" t="s">
        <v>241</v>
      </c>
      <c r="LF711" s="2" t="s">
        <v>229</v>
      </c>
      <c r="LG711" s="4"/>
      <c r="LH711" s="8"/>
      <c r="LI711" s="4"/>
      <c r="LJ711" s="8"/>
      <c r="LK711" s="7"/>
      <c r="LL711" s="7"/>
      <c r="LM711" s="2" t="s">
        <v>229</v>
      </c>
      <c r="LN711" s="2" t="s">
        <v>229</v>
      </c>
      <c r="LO711" s="2" t="s">
        <v>229</v>
      </c>
      <c r="LP711" s="2" t="s">
        <v>229</v>
      </c>
      <c r="LQ711" s="2" t="s">
        <v>229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239</v>
      </c>
      <c r="LZ711" s="2" t="s">
        <v>275</v>
      </c>
      <c r="MA711" s="2" t="s">
        <v>1379</v>
      </c>
      <c r="MB711" s="2" t="s">
        <v>857</v>
      </c>
      <c r="MC711" s="2" t="s">
        <v>241</v>
      </c>
      <c r="MD711" s="2" t="s">
        <v>229</v>
      </c>
      <c r="ME711" s="4"/>
      <c r="MF711" s="8"/>
      <c r="MG711" s="4"/>
      <c r="MH711" s="8"/>
      <c r="MI711" s="7"/>
      <c r="MJ711" s="7"/>
      <c r="MK711" s="2" t="s">
        <v>266</v>
      </c>
      <c r="ML711" s="2" t="s">
        <v>275</v>
      </c>
      <c r="MM711" s="2" t="s">
        <v>229</v>
      </c>
      <c r="MN711" s="2" t="s">
        <v>229</v>
      </c>
      <c r="MO711" s="2" t="s">
        <v>241</v>
      </c>
      <c r="MP711" s="2" t="s">
        <v>229</v>
      </c>
      <c r="MQ711" s="4"/>
      <c r="MR711" s="8"/>
      <c r="MS711" s="4"/>
      <c r="MT711" s="8"/>
      <c r="MU711" s="7"/>
      <c r="MV711" s="7"/>
      <c r="MW711" s="2" t="s">
        <v>272</v>
      </c>
      <c r="MX711" s="2" t="s">
        <v>275</v>
      </c>
      <c r="MY711" s="2" t="s">
        <v>229</v>
      </c>
      <c r="MZ711" s="2" t="s">
        <v>229</v>
      </c>
      <c r="NA711" s="2" t="s">
        <v>241</v>
      </c>
      <c r="NB711" s="2" t="s">
        <v>229</v>
      </c>
      <c r="NC711" s="4"/>
      <c r="ND711" s="8"/>
      <c r="NE711" s="4"/>
      <c r="NF711" s="8"/>
      <c r="NG711" s="7"/>
      <c r="NH711" s="7"/>
      <c r="NI711" s="2" t="s">
        <v>239</v>
      </c>
      <c r="NJ711" s="2" t="s">
        <v>275</v>
      </c>
      <c r="NK711" s="2" t="s">
        <v>4208</v>
      </c>
      <c r="NL711" s="2" t="s">
        <v>3905</v>
      </c>
      <c r="NM711" s="2" t="s">
        <v>263</v>
      </c>
      <c r="NN711" s="2" t="s">
        <v>229</v>
      </c>
      <c r="NO711" s="4"/>
      <c r="NP711" s="8"/>
      <c r="NQ711" s="4"/>
      <c r="NR711" s="8"/>
      <c r="NS711" s="7"/>
      <c r="NT711" s="7"/>
      <c r="NU711" s="2" t="s">
        <v>272</v>
      </c>
      <c r="NV711" s="2" t="s">
        <v>275</v>
      </c>
      <c r="NW711" s="2" t="s">
        <v>229</v>
      </c>
      <c r="NX711" s="2" t="s">
        <v>229</v>
      </c>
      <c r="NY711" s="2" t="s">
        <v>241</v>
      </c>
      <c r="NZ711" s="2" t="s">
        <v>229</v>
      </c>
      <c r="OA711" s="4"/>
      <c r="OB711" s="8"/>
      <c r="OC711" s="4"/>
      <c r="OD711" s="8"/>
      <c r="OE711" s="7"/>
      <c r="OF711" s="7"/>
      <c r="OG711" s="2" t="s">
        <v>229</v>
      </c>
      <c r="OH711" s="2" t="s">
        <v>229</v>
      </c>
      <c r="OI711" s="2" t="s">
        <v>229</v>
      </c>
      <c r="OJ711" s="2" t="s">
        <v>229</v>
      </c>
      <c r="OK711" s="2" t="s">
        <v>229</v>
      </c>
      <c r="OL711" s="2" t="s">
        <v>229</v>
      </c>
      <c r="OM711" s="4"/>
      <c r="ON711" s="8"/>
      <c r="OO711" s="4"/>
      <c r="OP711" s="8"/>
      <c r="OQ711" s="7"/>
      <c r="OR711" s="7"/>
      <c r="OS711" s="2" t="s">
        <v>229</v>
      </c>
      <c r="OT711" s="2" t="s">
        <v>229</v>
      </c>
      <c r="OU711" s="2" t="s">
        <v>229</v>
      </c>
      <c r="OV711" s="2" t="s">
        <v>229</v>
      </c>
      <c r="OW711" s="2" t="s">
        <v>229</v>
      </c>
      <c r="OX711" s="2" t="s">
        <v>229</v>
      </c>
      <c r="OY711" s="4"/>
      <c r="OZ711" s="8"/>
      <c r="PA711" s="4"/>
      <c r="PB711" s="8"/>
      <c r="PC711" s="7"/>
      <c r="PD711" s="7"/>
      <c r="PE711" s="2" t="s">
        <v>281</v>
      </c>
      <c r="PF711" s="2" t="s">
        <v>275</v>
      </c>
      <c r="PG711" s="2" t="s">
        <v>229</v>
      </c>
      <c r="PH711" s="2" t="s">
        <v>229</v>
      </c>
      <c r="PI711" s="2" t="s">
        <v>241</v>
      </c>
      <c r="PJ711" s="2" t="s">
        <v>229</v>
      </c>
      <c r="PK711" s="4"/>
      <c r="PL711" s="8"/>
      <c r="PM711" s="4"/>
      <c r="PN711" s="8"/>
      <c r="PO711" s="7"/>
      <c r="PP711" s="7"/>
      <c r="PQ711" s="2" t="s">
        <v>266</v>
      </c>
      <c r="PR711" s="2" t="s">
        <v>275</v>
      </c>
      <c r="PS711" s="2" t="s">
        <v>229</v>
      </c>
      <c r="PT711" s="2" t="s">
        <v>229</v>
      </c>
      <c r="PU711" s="2" t="s">
        <v>241</v>
      </c>
      <c r="PV711" s="2" t="s">
        <v>229</v>
      </c>
      <c r="PW711" s="4"/>
      <c r="PX711" s="8"/>
      <c r="PY711" s="4"/>
      <c r="PZ711" s="8"/>
      <c r="QA711" s="7"/>
      <c r="QB711" s="7"/>
      <c r="QC711" s="2" t="s">
        <v>281</v>
      </c>
      <c r="QD711" s="2" t="s">
        <v>275</v>
      </c>
      <c r="QE711" s="2" t="s">
        <v>229</v>
      </c>
      <c r="QF711" s="2" t="s">
        <v>229</v>
      </c>
      <c r="QG711" s="2" t="s">
        <v>241</v>
      </c>
      <c r="QH711" s="2" t="s">
        <v>229</v>
      </c>
      <c r="QI711" s="4"/>
      <c r="QJ711" s="8"/>
      <c r="QK711" s="4"/>
      <c r="QL711" s="8"/>
      <c r="QM711" s="7"/>
      <c r="QN711" s="7"/>
      <c r="QO711" s="2" t="s">
        <v>229</v>
      </c>
      <c r="QP711" s="2" t="s">
        <v>229</v>
      </c>
      <c r="QQ711" s="2" t="s">
        <v>229</v>
      </c>
      <c r="QR711" s="2" t="s">
        <v>229</v>
      </c>
      <c r="QS711" s="2" t="s">
        <v>229</v>
      </c>
      <c r="QT711" s="2" t="s">
        <v>229</v>
      </c>
      <c r="QU711" s="4"/>
      <c r="QV711" s="8"/>
      <c r="QW711" s="4"/>
      <c r="QX711" s="8"/>
      <c r="QY711" s="7"/>
      <c r="QZ711" s="7"/>
      <c r="RA711" s="2" t="s">
        <v>272</v>
      </c>
      <c r="RB711" s="2" t="s">
        <v>275</v>
      </c>
      <c r="RC711" s="2" t="s">
        <v>229</v>
      </c>
      <c r="RD711" s="2" t="s">
        <v>229</v>
      </c>
      <c r="RE711" s="2" t="s">
        <v>241</v>
      </c>
      <c r="RF711" s="2" t="s">
        <v>229</v>
      </c>
      <c r="RG711" s="4"/>
      <c r="RH711" s="8"/>
      <c r="RI711" s="4"/>
      <c r="RJ711" s="8"/>
      <c r="RK711" s="7"/>
      <c r="RL711" s="7"/>
      <c r="RM711" s="2" t="s">
        <v>229</v>
      </c>
      <c r="RN711" s="2" t="s">
        <v>229</v>
      </c>
      <c r="RO711" s="2" t="s">
        <v>229</v>
      </c>
      <c r="RP711" s="2" t="s">
        <v>229</v>
      </c>
      <c r="RQ711" s="2" t="s">
        <v>229</v>
      </c>
      <c r="RR711" s="2" t="s">
        <v>229</v>
      </c>
      <c r="RS711" s="4"/>
      <c r="RT711" s="8"/>
      <c r="RU711" s="4"/>
      <c r="RV711" s="8"/>
      <c r="RW711" s="7"/>
      <c r="RX711" s="7"/>
      <c r="RY711" s="2" t="s">
        <v>266</v>
      </c>
      <c r="RZ711" s="2" t="s">
        <v>275</v>
      </c>
      <c r="SA711" s="2" t="s">
        <v>229</v>
      </c>
      <c r="SB711" s="2" t="s">
        <v>229</v>
      </c>
      <c r="SC711" s="2" t="s">
        <v>241</v>
      </c>
      <c r="SD711" s="2" t="s">
        <v>229</v>
      </c>
      <c r="SE711" s="4"/>
      <c r="SF711" s="4">
        <v>2</v>
      </c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</row>
    <row r="712">
      <c r="A712" s="2" t="s">
        <v>4694</v>
      </c>
      <c r="B712" s="2" t="s">
        <v>216</v>
      </c>
      <c r="C712" s="2" t="s">
        <v>4252</v>
      </c>
      <c r="D712" s="2" t="s">
        <v>3164</v>
      </c>
      <c r="E712" s="2" t="s">
        <v>3165</v>
      </c>
      <c r="F712" s="2" t="s">
        <v>4545</v>
      </c>
      <c r="G712" s="2" t="s">
        <v>4546</v>
      </c>
      <c r="H712" s="2" t="s">
        <v>4547</v>
      </c>
      <c r="I712" s="2" t="s">
        <v>3425</v>
      </c>
      <c r="J712" s="2" t="s">
        <v>285</v>
      </c>
      <c r="K712" s="2" t="s">
        <v>617</v>
      </c>
      <c r="L712" s="3">
        <v>22.5</v>
      </c>
      <c r="M712" s="3">
        <v>23.62</v>
      </c>
      <c r="N712" s="3">
        <v>44.99</v>
      </c>
      <c r="O712" s="2" t="s">
        <v>2130</v>
      </c>
      <c r="P712" s="2" t="s">
        <v>964</v>
      </c>
      <c r="Q712" s="2" t="s">
        <v>228</v>
      </c>
      <c r="R712" s="2" t="s">
        <v>229</v>
      </c>
      <c r="S712" s="2" t="s">
        <v>4548</v>
      </c>
      <c r="T712" s="2" t="s">
        <v>229</v>
      </c>
      <c r="U712" s="2" t="s">
        <v>286</v>
      </c>
      <c r="V712" s="2" t="s">
        <v>685</v>
      </c>
      <c r="W712" s="2" t="s">
        <v>686</v>
      </c>
      <c r="X712" s="2" t="s">
        <v>1009</v>
      </c>
      <c r="Y712" s="2" t="s">
        <v>1144</v>
      </c>
      <c r="Z712" s="4"/>
      <c r="AA712" s="4">
        <f>=ROUNDDOWN({0},0)</f>
      </c>
      <c r="AB712" s="5"/>
      <c r="AC712" s="2" t="s">
        <v>229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229</v>
      </c>
      <c r="BM712" s="7"/>
      <c r="BN712" s="7"/>
      <c r="BO712" s="4"/>
      <c r="BP712" s="8"/>
      <c r="BQ712" s="4"/>
      <c r="BR712" s="8"/>
      <c r="BS712" s="7"/>
      <c r="BT712" s="7"/>
      <c r="BU712" s="2" t="s">
        <v>239</v>
      </c>
      <c r="BV712" s="2" t="s">
        <v>275</v>
      </c>
      <c r="BW712" s="2" t="s">
        <v>229</v>
      </c>
      <c r="BX712" s="2" t="s">
        <v>1833</v>
      </c>
      <c r="BY712" s="2" t="s">
        <v>241</v>
      </c>
      <c r="BZ712" s="2" t="s">
        <v>229</v>
      </c>
      <c r="CA712" s="4"/>
      <c r="CB712" s="8"/>
      <c r="CC712" s="4"/>
      <c r="CD712" s="8"/>
      <c r="CE712" s="7"/>
      <c r="CF712" s="7"/>
      <c r="CG712" s="2" t="s">
        <v>239</v>
      </c>
      <c r="CH712" s="2" t="s">
        <v>275</v>
      </c>
      <c r="CI712" s="2" t="s">
        <v>1148</v>
      </c>
      <c r="CJ712" s="2" t="s">
        <v>1156</v>
      </c>
      <c r="CK712" s="2" t="s">
        <v>241</v>
      </c>
      <c r="CL712" s="2" t="s">
        <v>229</v>
      </c>
      <c r="CM712" s="4"/>
      <c r="CN712" s="8"/>
      <c r="CO712" s="4"/>
      <c r="CP712" s="8"/>
      <c r="CQ712" s="7"/>
      <c r="CR712" s="7"/>
      <c r="CS712" s="2" t="s">
        <v>239</v>
      </c>
      <c r="CT712" s="2" t="s">
        <v>275</v>
      </c>
      <c r="CU712" s="2" t="s">
        <v>1148</v>
      </c>
      <c r="CV712" s="2" t="s">
        <v>4695</v>
      </c>
      <c r="CW712" s="2" t="s">
        <v>241</v>
      </c>
      <c r="CX712" s="2" t="s">
        <v>229</v>
      </c>
      <c r="CY712" s="4"/>
      <c r="CZ712" s="8"/>
      <c r="DA712" s="4"/>
      <c r="DB712" s="8"/>
      <c r="DC712" s="7"/>
      <c r="DD712" s="7"/>
      <c r="DE712" s="2" t="s">
        <v>239</v>
      </c>
      <c r="DF712" s="2" t="s">
        <v>275</v>
      </c>
      <c r="DG712" s="2" t="s">
        <v>1148</v>
      </c>
      <c r="DH712" s="2" t="s">
        <v>1666</v>
      </c>
      <c r="DI712" s="2" t="s">
        <v>241</v>
      </c>
      <c r="DJ712" s="2" t="s">
        <v>229</v>
      </c>
      <c r="DK712" s="4"/>
      <c r="DL712" s="8"/>
      <c r="DM712" s="4"/>
      <c r="DN712" s="8"/>
      <c r="DO712" s="7"/>
      <c r="DP712" s="7"/>
      <c r="DQ712" s="2" t="s">
        <v>239</v>
      </c>
      <c r="DR712" s="2" t="s">
        <v>275</v>
      </c>
      <c r="DS712" s="2" t="s">
        <v>1148</v>
      </c>
      <c r="DT712" s="2" t="s">
        <v>4322</v>
      </c>
      <c r="DU712" s="2" t="s">
        <v>241</v>
      </c>
      <c r="DV712" s="2" t="s">
        <v>229</v>
      </c>
      <c r="DW712" s="4"/>
      <c r="DX712" s="8"/>
      <c r="DY712" s="4"/>
      <c r="DZ712" s="8"/>
      <c r="EA712" s="7"/>
      <c r="EB712" s="7"/>
      <c r="EC712" s="2" t="s">
        <v>239</v>
      </c>
      <c r="ED712" s="2" t="s">
        <v>275</v>
      </c>
      <c r="EE712" s="2" t="s">
        <v>699</v>
      </c>
      <c r="EF712" s="2" t="s">
        <v>1349</v>
      </c>
      <c r="EG712" s="2" t="s">
        <v>241</v>
      </c>
      <c r="EH712" s="2" t="s">
        <v>229</v>
      </c>
      <c r="EI712" s="4"/>
      <c r="EJ712" s="8"/>
      <c r="EK712" s="4"/>
      <c r="EL712" s="8"/>
      <c r="EM712" s="7"/>
      <c r="EN712" s="7"/>
      <c r="EO712" s="2" t="s">
        <v>239</v>
      </c>
      <c r="EP712" s="2" t="s">
        <v>275</v>
      </c>
      <c r="EQ712" s="2" t="s">
        <v>1467</v>
      </c>
      <c r="ER712" s="2" t="s">
        <v>1831</v>
      </c>
      <c r="ES712" s="2" t="s">
        <v>241</v>
      </c>
      <c r="ET712" s="2" t="s">
        <v>229</v>
      </c>
      <c r="EU712" s="4"/>
      <c r="EV712" s="8"/>
      <c r="EW712" s="4"/>
      <c r="EX712" s="8"/>
      <c r="EY712" s="7"/>
      <c r="EZ712" s="7"/>
      <c r="FA712" s="2" t="s">
        <v>239</v>
      </c>
      <c r="FB712" s="2" t="s">
        <v>275</v>
      </c>
      <c r="FC712" s="2" t="s">
        <v>1148</v>
      </c>
      <c r="FD712" s="2" t="s">
        <v>1151</v>
      </c>
      <c r="FE712" s="2" t="s">
        <v>241</v>
      </c>
      <c r="FF712" s="2" t="s">
        <v>229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275</v>
      </c>
      <c r="FO712" s="2" t="s">
        <v>1148</v>
      </c>
      <c r="FP712" s="2" t="s">
        <v>1151</v>
      </c>
      <c r="FQ712" s="2" t="s">
        <v>241</v>
      </c>
      <c r="FR712" s="2" t="s">
        <v>229</v>
      </c>
      <c r="FS712" s="4"/>
      <c r="FT712" s="8"/>
      <c r="FU712" s="4"/>
      <c r="FV712" s="8"/>
      <c r="FW712" s="7"/>
      <c r="FX712" s="7"/>
      <c r="FY712" s="2" t="s">
        <v>229</v>
      </c>
      <c r="FZ712" s="2" t="s">
        <v>229</v>
      </c>
      <c r="GA712" s="2" t="s">
        <v>229</v>
      </c>
      <c r="GB712" s="2" t="s">
        <v>229</v>
      </c>
      <c r="GC712" s="2" t="s">
        <v>229</v>
      </c>
      <c r="GD712" s="2" t="s">
        <v>229</v>
      </c>
      <c r="GE712" s="4"/>
      <c r="GF712" s="8"/>
      <c r="GG712" s="4"/>
      <c r="GH712" s="8"/>
      <c r="GI712" s="7"/>
      <c r="GJ712" s="7"/>
      <c r="GK712" s="2" t="s">
        <v>239</v>
      </c>
      <c r="GL712" s="2" t="s">
        <v>275</v>
      </c>
      <c r="GM712" s="2" t="s">
        <v>1148</v>
      </c>
      <c r="GN712" s="2" t="s">
        <v>1190</v>
      </c>
      <c r="GO712" s="2" t="s">
        <v>241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281</v>
      </c>
      <c r="GX712" s="2" t="s">
        <v>275</v>
      </c>
      <c r="GY712" s="2" t="s">
        <v>229</v>
      </c>
      <c r="GZ712" s="2" t="s">
        <v>229</v>
      </c>
      <c r="HA712" s="2" t="s">
        <v>241</v>
      </c>
      <c r="HB712" s="2" t="s">
        <v>229</v>
      </c>
      <c r="HC712" s="4"/>
      <c r="HD712" s="8"/>
      <c r="HE712" s="4"/>
      <c r="HF712" s="8"/>
      <c r="HG712" s="7"/>
      <c r="HH712" s="7"/>
      <c r="HI712" s="2" t="s">
        <v>239</v>
      </c>
      <c r="HJ712" s="2" t="s">
        <v>275</v>
      </c>
      <c r="HK712" s="2" t="s">
        <v>1148</v>
      </c>
      <c r="HL712" s="2" t="s">
        <v>1151</v>
      </c>
      <c r="HM712" s="2" t="s">
        <v>241</v>
      </c>
      <c r="HN712" s="2" t="s">
        <v>229</v>
      </c>
      <c r="HO712" s="4"/>
      <c r="HP712" s="8"/>
      <c r="HQ712" s="4"/>
      <c r="HR712" s="8"/>
      <c r="HS712" s="7"/>
      <c r="HT712" s="7"/>
      <c r="HU712" s="2" t="s">
        <v>229</v>
      </c>
      <c r="HV712" s="2" t="s">
        <v>229</v>
      </c>
      <c r="HW712" s="2" t="s">
        <v>229</v>
      </c>
      <c r="HX712" s="2" t="s">
        <v>229</v>
      </c>
      <c r="HY712" s="2" t="s">
        <v>229</v>
      </c>
      <c r="HZ712" s="2" t="s">
        <v>229</v>
      </c>
      <c r="IA712" s="4"/>
      <c r="IB712" s="8"/>
      <c r="IC712" s="4"/>
      <c r="ID712" s="8"/>
      <c r="IE712" s="7"/>
      <c r="IF712" s="7"/>
      <c r="IG712" s="2" t="s">
        <v>266</v>
      </c>
      <c r="IH712" s="2" t="s">
        <v>275</v>
      </c>
      <c r="II712" s="2" t="s">
        <v>229</v>
      </c>
      <c r="IJ712" s="2" t="s">
        <v>229</v>
      </c>
      <c r="IK712" s="2" t="s">
        <v>241</v>
      </c>
      <c r="IL712" s="2" t="s">
        <v>229</v>
      </c>
      <c r="IM712" s="4"/>
      <c r="IN712" s="8"/>
      <c r="IO712" s="4"/>
      <c r="IP712" s="8"/>
      <c r="IQ712" s="7"/>
      <c r="IR712" s="7"/>
      <c r="IS712" s="2" t="s">
        <v>272</v>
      </c>
      <c r="IT712" s="2" t="s">
        <v>226</v>
      </c>
      <c r="IU712" s="2" t="s">
        <v>229</v>
      </c>
      <c r="IV712" s="2" t="s">
        <v>229</v>
      </c>
      <c r="IW712" s="2" t="s">
        <v>241</v>
      </c>
      <c r="IX712" s="2" t="s">
        <v>229</v>
      </c>
      <c r="IY712" s="4"/>
      <c r="IZ712" s="8"/>
      <c r="JA712" s="4"/>
      <c r="JB712" s="8"/>
      <c r="JC712" s="7"/>
      <c r="JD712" s="7"/>
      <c r="JE712" s="2" t="s">
        <v>229</v>
      </c>
      <c r="JF712" s="2" t="s">
        <v>229</v>
      </c>
      <c r="JG712" s="2" t="s">
        <v>229</v>
      </c>
      <c r="JH712" s="2" t="s">
        <v>229</v>
      </c>
      <c r="JI712" s="2" t="s">
        <v>229</v>
      </c>
      <c r="JJ712" s="2" t="s">
        <v>229</v>
      </c>
      <c r="JK712" s="4"/>
      <c r="JL712" s="8"/>
      <c r="JM712" s="4"/>
      <c r="JN712" s="8"/>
      <c r="JO712" s="7"/>
      <c r="JP712" s="7"/>
      <c r="JQ712" s="2" t="s">
        <v>229</v>
      </c>
      <c r="JR712" s="2" t="s">
        <v>229</v>
      </c>
      <c r="JS712" s="2" t="s">
        <v>229</v>
      </c>
      <c r="JT712" s="2" t="s">
        <v>229</v>
      </c>
      <c r="JU712" s="2" t="s">
        <v>229</v>
      </c>
      <c r="JV712" s="2" t="s">
        <v>229</v>
      </c>
      <c r="JW712" s="4"/>
      <c r="JX712" s="8"/>
      <c r="JY712" s="4"/>
      <c r="JZ712" s="8"/>
      <c r="KA712" s="7"/>
      <c r="KB712" s="7"/>
      <c r="KC712" s="2" t="s">
        <v>281</v>
      </c>
      <c r="KD712" s="2" t="s">
        <v>275</v>
      </c>
      <c r="KE712" s="2" t="s">
        <v>229</v>
      </c>
      <c r="KF712" s="2" t="s">
        <v>229</v>
      </c>
      <c r="KG712" s="2" t="s">
        <v>241</v>
      </c>
      <c r="KH712" s="2" t="s">
        <v>229</v>
      </c>
      <c r="KI712" s="4"/>
      <c r="KJ712" s="8"/>
      <c r="KK712" s="4"/>
      <c r="KL712" s="8"/>
      <c r="KM712" s="7"/>
      <c r="KN712" s="7"/>
      <c r="KO712" s="2" t="s">
        <v>229</v>
      </c>
      <c r="KP712" s="2" t="s">
        <v>229</v>
      </c>
      <c r="KQ712" s="2" t="s">
        <v>229</v>
      </c>
      <c r="KR712" s="2" t="s">
        <v>229</v>
      </c>
      <c r="KS712" s="2" t="s">
        <v>229</v>
      </c>
      <c r="KT712" s="2" t="s">
        <v>229</v>
      </c>
      <c r="KU712" s="4"/>
      <c r="KV712" s="8"/>
      <c r="KW712" s="4"/>
      <c r="KX712" s="8"/>
      <c r="KY712" s="7"/>
      <c r="KZ712" s="7"/>
      <c r="LA712" s="2" t="s">
        <v>239</v>
      </c>
      <c r="LB712" s="2" t="s">
        <v>275</v>
      </c>
      <c r="LC712" s="2" t="s">
        <v>1148</v>
      </c>
      <c r="LD712" s="2" t="s">
        <v>1194</v>
      </c>
      <c r="LE712" s="2" t="s">
        <v>241</v>
      </c>
      <c r="LF712" s="2" t="s">
        <v>229</v>
      </c>
      <c r="LG712" s="4"/>
      <c r="LH712" s="8"/>
      <c r="LI712" s="4"/>
      <c r="LJ712" s="8"/>
      <c r="LK712" s="7"/>
      <c r="LL712" s="7"/>
      <c r="LM712" s="2" t="s">
        <v>229</v>
      </c>
      <c r="LN712" s="2" t="s">
        <v>229</v>
      </c>
      <c r="LO712" s="2" t="s">
        <v>229</v>
      </c>
      <c r="LP712" s="2" t="s">
        <v>229</v>
      </c>
      <c r="LQ712" s="2" t="s">
        <v>229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266</v>
      </c>
      <c r="LZ712" s="2" t="s">
        <v>275</v>
      </c>
      <c r="MA712" s="2" t="s">
        <v>229</v>
      </c>
      <c r="MB712" s="2" t="s">
        <v>229</v>
      </c>
      <c r="MC712" s="2" t="s">
        <v>241</v>
      </c>
      <c r="MD712" s="2" t="s">
        <v>229</v>
      </c>
      <c r="ME712" s="4"/>
      <c r="MF712" s="8"/>
      <c r="MG712" s="4"/>
      <c r="MH712" s="8"/>
      <c r="MI712" s="7"/>
      <c r="MJ712" s="7"/>
      <c r="MK712" s="2" t="s">
        <v>229</v>
      </c>
      <c r="ML712" s="2" t="s">
        <v>229</v>
      </c>
      <c r="MM712" s="2" t="s">
        <v>229</v>
      </c>
      <c r="MN712" s="2" t="s">
        <v>229</v>
      </c>
      <c r="MO712" s="2" t="s">
        <v>229</v>
      </c>
      <c r="MP712" s="2" t="s">
        <v>229</v>
      </c>
      <c r="MQ712" s="4"/>
      <c r="MR712" s="8"/>
      <c r="MS712" s="4"/>
      <c r="MT712" s="8"/>
      <c r="MU712" s="7"/>
      <c r="MV712" s="7"/>
      <c r="MW712" s="2" t="s">
        <v>229</v>
      </c>
      <c r="MX712" s="2" t="s">
        <v>229</v>
      </c>
      <c r="MY712" s="2" t="s">
        <v>229</v>
      </c>
      <c r="MZ712" s="2" t="s">
        <v>229</v>
      </c>
      <c r="NA712" s="2" t="s">
        <v>229</v>
      </c>
      <c r="NB712" s="2" t="s">
        <v>229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275</v>
      </c>
      <c r="NK712" s="2" t="s">
        <v>1165</v>
      </c>
      <c r="NL712" s="2" t="s">
        <v>1151</v>
      </c>
      <c r="NM712" s="2" t="s">
        <v>241</v>
      </c>
      <c r="NN712" s="2" t="s">
        <v>229</v>
      </c>
      <c r="NO712" s="4"/>
      <c r="NP712" s="8"/>
      <c r="NQ712" s="4"/>
      <c r="NR712" s="8"/>
      <c r="NS712" s="7"/>
      <c r="NT712" s="7"/>
      <c r="NU712" s="2" t="s">
        <v>272</v>
      </c>
      <c r="NV712" s="2" t="s">
        <v>275</v>
      </c>
      <c r="NW712" s="2" t="s">
        <v>229</v>
      </c>
      <c r="NX712" s="2" t="s">
        <v>229</v>
      </c>
      <c r="NY712" s="2" t="s">
        <v>241</v>
      </c>
      <c r="NZ712" s="2" t="s">
        <v>229</v>
      </c>
      <c r="OA712" s="4"/>
      <c r="OB712" s="8"/>
      <c r="OC712" s="4"/>
      <c r="OD712" s="8"/>
      <c r="OE712" s="7"/>
      <c r="OF712" s="7"/>
      <c r="OG712" s="2" t="s">
        <v>229</v>
      </c>
      <c r="OH712" s="2" t="s">
        <v>229</v>
      </c>
      <c r="OI712" s="2" t="s">
        <v>229</v>
      </c>
      <c r="OJ712" s="2" t="s">
        <v>229</v>
      </c>
      <c r="OK712" s="2" t="s">
        <v>229</v>
      </c>
      <c r="OL712" s="2" t="s">
        <v>229</v>
      </c>
      <c r="OM712" s="4"/>
      <c r="ON712" s="8"/>
      <c r="OO712" s="4"/>
      <c r="OP712" s="8"/>
      <c r="OQ712" s="7"/>
      <c r="OR712" s="7"/>
      <c r="OS712" s="2" t="s">
        <v>229</v>
      </c>
      <c r="OT712" s="2" t="s">
        <v>229</v>
      </c>
      <c r="OU712" s="2" t="s">
        <v>229</v>
      </c>
      <c r="OV712" s="2" t="s">
        <v>229</v>
      </c>
      <c r="OW712" s="2" t="s">
        <v>229</v>
      </c>
      <c r="OX712" s="2" t="s">
        <v>229</v>
      </c>
      <c r="OY712" s="4"/>
      <c r="OZ712" s="8"/>
      <c r="PA712" s="4"/>
      <c r="PB712" s="8"/>
      <c r="PC712" s="7"/>
      <c r="PD712" s="7"/>
      <c r="PE712" s="2" t="s">
        <v>229</v>
      </c>
      <c r="PF712" s="2" t="s">
        <v>229</v>
      </c>
      <c r="PG712" s="2" t="s">
        <v>229</v>
      </c>
      <c r="PH712" s="2" t="s">
        <v>229</v>
      </c>
      <c r="PI712" s="2" t="s">
        <v>229</v>
      </c>
      <c r="PJ712" s="2" t="s">
        <v>229</v>
      </c>
      <c r="PK712" s="4"/>
      <c r="PL712" s="8"/>
      <c r="PM712" s="4"/>
      <c r="PN712" s="8"/>
      <c r="PO712" s="7"/>
      <c r="PP712" s="7"/>
      <c r="PQ712" s="2" t="s">
        <v>239</v>
      </c>
      <c r="PR712" s="2" t="s">
        <v>275</v>
      </c>
      <c r="PS712" s="2" t="s">
        <v>785</v>
      </c>
      <c r="PT712" s="2" t="s">
        <v>1186</v>
      </c>
      <c r="PU712" s="2" t="s">
        <v>241</v>
      </c>
      <c r="PV712" s="2" t="s">
        <v>229</v>
      </c>
      <c r="PW712" s="4"/>
      <c r="PX712" s="8"/>
      <c r="PY712" s="4"/>
      <c r="PZ712" s="8"/>
      <c r="QA712" s="7"/>
      <c r="QB712" s="7"/>
      <c r="QC712" s="2" t="s">
        <v>281</v>
      </c>
      <c r="QD712" s="2" t="s">
        <v>275</v>
      </c>
      <c r="QE712" s="2" t="s">
        <v>229</v>
      </c>
      <c r="QF712" s="2" t="s">
        <v>229</v>
      </c>
      <c r="QG712" s="2" t="s">
        <v>241</v>
      </c>
      <c r="QH712" s="2" t="s">
        <v>229</v>
      </c>
      <c r="QI712" s="4"/>
      <c r="QJ712" s="8"/>
      <c r="QK712" s="4"/>
      <c r="QL712" s="8"/>
      <c r="QM712" s="7"/>
      <c r="QN712" s="7"/>
      <c r="QO712" s="2" t="s">
        <v>229</v>
      </c>
      <c r="QP712" s="2" t="s">
        <v>229</v>
      </c>
      <c r="QQ712" s="2" t="s">
        <v>229</v>
      </c>
      <c r="QR712" s="2" t="s">
        <v>229</v>
      </c>
      <c r="QS712" s="2" t="s">
        <v>229</v>
      </c>
      <c r="QT712" s="2" t="s">
        <v>229</v>
      </c>
      <c r="QU712" s="4"/>
      <c r="QV712" s="8"/>
      <c r="QW712" s="4"/>
      <c r="QX712" s="8"/>
      <c r="QY712" s="7"/>
      <c r="QZ712" s="7"/>
      <c r="RA712" s="2" t="s">
        <v>272</v>
      </c>
      <c r="RB712" s="2" t="s">
        <v>275</v>
      </c>
      <c r="RC712" s="2" t="s">
        <v>229</v>
      </c>
      <c r="RD712" s="2" t="s">
        <v>229</v>
      </c>
      <c r="RE712" s="2" t="s">
        <v>241</v>
      </c>
      <c r="RF712" s="2" t="s">
        <v>229</v>
      </c>
      <c r="RG712" s="4"/>
      <c r="RH712" s="8"/>
      <c r="RI712" s="4"/>
      <c r="RJ712" s="8"/>
      <c r="RK712" s="7"/>
      <c r="RL712" s="7"/>
      <c r="RM712" s="2" t="s">
        <v>229</v>
      </c>
      <c r="RN712" s="2" t="s">
        <v>229</v>
      </c>
      <c r="RO712" s="2" t="s">
        <v>229</v>
      </c>
      <c r="RP712" s="2" t="s">
        <v>229</v>
      </c>
      <c r="RQ712" s="2" t="s">
        <v>229</v>
      </c>
      <c r="RR712" s="2" t="s">
        <v>229</v>
      </c>
      <c r="RS712" s="4"/>
      <c r="RT712" s="8"/>
      <c r="RU712" s="4"/>
      <c r="RV712" s="8"/>
      <c r="RW712" s="7"/>
      <c r="RX712" s="7"/>
      <c r="RY712" s="2" t="s">
        <v>267</v>
      </c>
      <c r="RZ712" s="2" t="s">
        <v>275</v>
      </c>
      <c r="SA712" s="2" t="s">
        <v>229</v>
      </c>
      <c r="SB712" s="2" t="s">
        <v>229</v>
      </c>
      <c r="SC712" s="2" t="s">
        <v>241</v>
      </c>
      <c r="SD712" s="2" t="s">
        <v>229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</row>
    <row r="713">
      <c r="A713" s="2" t="s">
        <v>4696</v>
      </c>
      <c r="B713" s="2" t="s">
        <v>216</v>
      </c>
      <c r="C713" s="2" t="s">
        <v>4252</v>
      </c>
      <c r="D713" s="2" t="s">
        <v>3164</v>
      </c>
      <c r="E713" s="2" t="s">
        <v>3165</v>
      </c>
      <c r="F713" s="2" t="s">
        <v>4553</v>
      </c>
      <c r="G713" s="2" t="s">
        <v>4697</v>
      </c>
      <c r="H713" s="2" t="s">
        <v>4555</v>
      </c>
      <c r="I713" s="2" t="s">
        <v>3425</v>
      </c>
      <c r="J713" s="2" t="s">
        <v>285</v>
      </c>
      <c r="K713" s="2" t="s">
        <v>1070</v>
      </c>
      <c r="L713" s="3">
        <v>30</v>
      </c>
      <c r="M713" s="3">
        <v>31.49</v>
      </c>
      <c r="N713" s="3">
        <v>59.99</v>
      </c>
      <c r="O713" s="2" t="s">
        <v>963</v>
      </c>
      <c r="P713" s="2" t="s">
        <v>964</v>
      </c>
      <c r="Q713" s="2" t="s">
        <v>228</v>
      </c>
      <c r="R713" s="2" t="s">
        <v>229</v>
      </c>
      <c r="S713" s="2" t="s">
        <v>4698</v>
      </c>
      <c r="T713" s="2" t="s">
        <v>229</v>
      </c>
      <c r="U713" s="2" t="s">
        <v>286</v>
      </c>
      <c r="V713" s="2" t="s">
        <v>233</v>
      </c>
      <c r="W713" s="2" t="s">
        <v>1009</v>
      </c>
      <c r="X713" s="2" t="s">
        <v>4699</v>
      </c>
      <c r="Y713" s="2" t="s">
        <v>1144</v>
      </c>
      <c r="Z713" s="4"/>
      <c r="AA713" s="4">
        <f>=ROUNDDOWN({0},0)</f>
      </c>
      <c r="AB713" s="5"/>
      <c r="AC713" s="2" t="s">
        <v>229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229</v>
      </c>
      <c r="BM713" s="7"/>
      <c r="BN713" s="7"/>
      <c r="BO713" s="4"/>
      <c r="BP713" s="8"/>
      <c r="BQ713" s="4"/>
      <c r="BR713" s="8"/>
      <c r="BS713" s="7"/>
      <c r="BT713" s="7"/>
      <c r="BU713" s="2" t="s">
        <v>239</v>
      </c>
      <c r="BV713" s="2" t="s">
        <v>275</v>
      </c>
      <c r="BW713" s="2" t="s">
        <v>229</v>
      </c>
      <c r="BX713" s="2" t="s">
        <v>1930</v>
      </c>
      <c r="BY713" s="2" t="s">
        <v>241</v>
      </c>
      <c r="BZ713" s="2" t="s">
        <v>229</v>
      </c>
      <c r="CA713" s="4"/>
      <c r="CB713" s="8"/>
      <c r="CC713" s="4"/>
      <c r="CD713" s="8"/>
      <c r="CE713" s="7"/>
      <c r="CF713" s="7"/>
      <c r="CG713" s="2" t="s">
        <v>239</v>
      </c>
      <c r="CH713" s="2" t="s">
        <v>275</v>
      </c>
      <c r="CI713" s="2" t="s">
        <v>1148</v>
      </c>
      <c r="CJ713" s="2" t="s">
        <v>1156</v>
      </c>
      <c r="CK713" s="2" t="s">
        <v>241</v>
      </c>
      <c r="CL713" s="2" t="s">
        <v>229</v>
      </c>
      <c r="CM713" s="4"/>
      <c r="CN713" s="8"/>
      <c r="CO713" s="4"/>
      <c r="CP713" s="8"/>
      <c r="CQ713" s="7"/>
      <c r="CR713" s="7"/>
      <c r="CS713" s="2" t="s">
        <v>239</v>
      </c>
      <c r="CT713" s="2" t="s">
        <v>275</v>
      </c>
      <c r="CU713" s="2" t="s">
        <v>1148</v>
      </c>
      <c r="CV713" s="2" t="s">
        <v>1151</v>
      </c>
      <c r="CW713" s="2" t="s">
        <v>241</v>
      </c>
      <c r="CX713" s="2" t="s">
        <v>229</v>
      </c>
      <c r="CY713" s="4"/>
      <c r="CZ713" s="8"/>
      <c r="DA713" s="4"/>
      <c r="DB713" s="8"/>
      <c r="DC713" s="7"/>
      <c r="DD713" s="7"/>
      <c r="DE713" s="2" t="s">
        <v>239</v>
      </c>
      <c r="DF713" s="2" t="s">
        <v>275</v>
      </c>
      <c r="DG713" s="2" t="s">
        <v>1148</v>
      </c>
      <c r="DH713" s="2" t="s">
        <v>1151</v>
      </c>
      <c r="DI713" s="2" t="s">
        <v>241</v>
      </c>
      <c r="DJ713" s="2" t="s">
        <v>229</v>
      </c>
      <c r="DK713" s="4"/>
      <c r="DL713" s="8"/>
      <c r="DM713" s="4"/>
      <c r="DN713" s="8"/>
      <c r="DO713" s="7"/>
      <c r="DP713" s="7"/>
      <c r="DQ713" s="2" t="s">
        <v>239</v>
      </c>
      <c r="DR713" s="2" t="s">
        <v>275</v>
      </c>
      <c r="DS713" s="2" t="s">
        <v>1148</v>
      </c>
      <c r="DT713" s="2" t="s">
        <v>1609</v>
      </c>
      <c r="DU713" s="2" t="s">
        <v>241</v>
      </c>
      <c r="DV713" s="2" t="s">
        <v>229</v>
      </c>
      <c r="DW713" s="4"/>
      <c r="DX713" s="8"/>
      <c r="DY713" s="4"/>
      <c r="DZ713" s="8"/>
      <c r="EA713" s="7"/>
      <c r="EB713" s="7"/>
      <c r="EC713" s="2" t="s">
        <v>239</v>
      </c>
      <c r="ED713" s="2" t="s">
        <v>275</v>
      </c>
      <c r="EE713" s="2" t="s">
        <v>699</v>
      </c>
      <c r="EF713" s="2" t="s">
        <v>1786</v>
      </c>
      <c r="EG713" s="2" t="s">
        <v>241</v>
      </c>
      <c r="EH713" s="2" t="s">
        <v>229</v>
      </c>
      <c r="EI713" s="4"/>
      <c r="EJ713" s="8"/>
      <c r="EK713" s="4"/>
      <c r="EL713" s="8"/>
      <c r="EM713" s="7"/>
      <c r="EN713" s="7"/>
      <c r="EO713" s="2" t="s">
        <v>239</v>
      </c>
      <c r="EP713" s="2" t="s">
        <v>275</v>
      </c>
      <c r="EQ713" s="2" t="s">
        <v>1148</v>
      </c>
      <c r="ER713" s="2" t="s">
        <v>1151</v>
      </c>
      <c r="ES713" s="2" t="s">
        <v>241</v>
      </c>
      <c r="ET713" s="2" t="s">
        <v>229</v>
      </c>
      <c r="EU713" s="4"/>
      <c r="EV713" s="8"/>
      <c r="EW713" s="4"/>
      <c r="EX713" s="8"/>
      <c r="EY713" s="7"/>
      <c r="EZ713" s="7"/>
      <c r="FA713" s="2" t="s">
        <v>239</v>
      </c>
      <c r="FB713" s="2" t="s">
        <v>275</v>
      </c>
      <c r="FC713" s="2" t="s">
        <v>1148</v>
      </c>
      <c r="FD713" s="2" t="s">
        <v>1798</v>
      </c>
      <c r="FE713" s="2" t="s">
        <v>241</v>
      </c>
      <c r="FF713" s="2" t="s">
        <v>229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275</v>
      </c>
      <c r="FO713" s="2" t="s">
        <v>1148</v>
      </c>
      <c r="FP713" s="2" t="s">
        <v>1151</v>
      </c>
      <c r="FQ713" s="2" t="s">
        <v>241</v>
      </c>
      <c r="FR713" s="2" t="s">
        <v>229</v>
      </c>
      <c r="FS713" s="4"/>
      <c r="FT713" s="8"/>
      <c r="FU713" s="4"/>
      <c r="FV713" s="8"/>
      <c r="FW713" s="7"/>
      <c r="FX713" s="7"/>
      <c r="FY713" s="2" t="s">
        <v>229</v>
      </c>
      <c r="FZ713" s="2" t="s">
        <v>229</v>
      </c>
      <c r="GA713" s="2" t="s">
        <v>229</v>
      </c>
      <c r="GB713" s="2" t="s">
        <v>229</v>
      </c>
      <c r="GC713" s="2" t="s">
        <v>229</v>
      </c>
      <c r="GD713" s="2" t="s">
        <v>229</v>
      </c>
      <c r="GE713" s="4"/>
      <c r="GF713" s="8"/>
      <c r="GG713" s="4"/>
      <c r="GH713" s="8"/>
      <c r="GI713" s="7"/>
      <c r="GJ713" s="7"/>
      <c r="GK713" s="2" t="s">
        <v>239</v>
      </c>
      <c r="GL713" s="2" t="s">
        <v>275</v>
      </c>
      <c r="GM713" s="2" t="s">
        <v>1148</v>
      </c>
      <c r="GN713" s="2" t="s">
        <v>1593</v>
      </c>
      <c r="GO713" s="2" t="s">
        <v>241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281</v>
      </c>
      <c r="GX713" s="2" t="s">
        <v>275</v>
      </c>
      <c r="GY713" s="2" t="s">
        <v>229</v>
      </c>
      <c r="GZ713" s="2" t="s">
        <v>229</v>
      </c>
      <c r="HA713" s="2" t="s">
        <v>241</v>
      </c>
      <c r="HB713" s="2" t="s">
        <v>229</v>
      </c>
      <c r="HC713" s="4"/>
      <c r="HD713" s="8"/>
      <c r="HE713" s="4"/>
      <c r="HF713" s="8"/>
      <c r="HG713" s="7"/>
      <c r="HH713" s="7"/>
      <c r="HI713" s="2" t="s">
        <v>239</v>
      </c>
      <c r="HJ713" s="2" t="s">
        <v>275</v>
      </c>
      <c r="HK713" s="2" t="s">
        <v>1148</v>
      </c>
      <c r="HL713" s="2" t="s">
        <v>1156</v>
      </c>
      <c r="HM713" s="2" t="s">
        <v>241</v>
      </c>
      <c r="HN713" s="2" t="s">
        <v>229</v>
      </c>
      <c r="HO713" s="4"/>
      <c r="HP713" s="8"/>
      <c r="HQ713" s="4"/>
      <c r="HR713" s="8"/>
      <c r="HS713" s="7"/>
      <c r="HT713" s="7"/>
      <c r="HU713" s="2" t="s">
        <v>272</v>
      </c>
      <c r="HV713" s="2" t="s">
        <v>275</v>
      </c>
      <c r="HW713" s="2" t="s">
        <v>229</v>
      </c>
      <c r="HX713" s="2" t="s">
        <v>229</v>
      </c>
      <c r="HY713" s="2" t="s">
        <v>241</v>
      </c>
      <c r="HZ713" s="2" t="s">
        <v>229</v>
      </c>
      <c r="IA713" s="4"/>
      <c r="IB713" s="8"/>
      <c r="IC713" s="4"/>
      <c r="ID713" s="8"/>
      <c r="IE713" s="7"/>
      <c r="IF713" s="7"/>
      <c r="IG713" s="2" t="s">
        <v>266</v>
      </c>
      <c r="IH713" s="2" t="s">
        <v>275</v>
      </c>
      <c r="II713" s="2" t="s">
        <v>229</v>
      </c>
      <c r="IJ713" s="2" t="s">
        <v>229</v>
      </c>
      <c r="IK713" s="2" t="s">
        <v>241</v>
      </c>
      <c r="IL713" s="2" t="s">
        <v>229</v>
      </c>
      <c r="IM713" s="4"/>
      <c r="IN713" s="8"/>
      <c r="IO713" s="4"/>
      <c r="IP713" s="8"/>
      <c r="IQ713" s="7"/>
      <c r="IR713" s="7"/>
      <c r="IS713" s="2" t="s">
        <v>272</v>
      </c>
      <c r="IT713" s="2" t="s">
        <v>275</v>
      </c>
      <c r="IU713" s="2" t="s">
        <v>229</v>
      </c>
      <c r="IV713" s="2" t="s">
        <v>229</v>
      </c>
      <c r="IW713" s="2" t="s">
        <v>241</v>
      </c>
      <c r="IX713" s="2" t="s">
        <v>229</v>
      </c>
      <c r="IY713" s="4"/>
      <c r="IZ713" s="8"/>
      <c r="JA713" s="4"/>
      <c r="JB713" s="8"/>
      <c r="JC713" s="7"/>
      <c r="JD713" s="7"/>
      <c r="JE713" s="2" t="s">
        <v>229</v>
      </c>
      <c r="JF713" s="2" t="s">
        <v>229</v>
      </c>
      <c r="JG713" s="2" t="s">
        <v>229</v>
      </c>
      <c r="JH713" s="2" t="s">
        <v>229</v>
      </c>
      <c r="JI713" s="2" t="s">
        <v>229</v>
      </c>
      <c r="JJ713" s="2" t="s">
        <v>229</v>
      </c>
      <c r="JK713" s="4"/>
      <c r="JL713" s="8"/>
      <c r="JM713" s="4"/>
      <c r="JN713" s="8"/>
      <c r="JO713" s="7"/>
      <c r="JP713" s="7"/>
      <c r="JQ713" s="2" t="s">
        <v>229</v>
      </c>
      <c r="JR713" s="2" t="s">
        <v>229</v>
      </c>
      <c r="JS713" s="2" t="s">
        <v>229</v>
      </c>
      <c r="JT713" s="2" t="s">
        <v>229</v>
      </c>
      <c r="JU713" s="2" t="s">
        <v>229</v>
      </c>
      <c r="JV713" s="2" t="s">
        <v>229</v>
      </c>
      <c r="JW713" s="4"/>
      <c r="JX713" s="8"/>
      <c r="JY713" s="4"/>
      <c r="JZ713" s="8"/>
      <c r="KA713" s="7"/>
      <c r="KB713" s="7"/>
      <c r="KC713" s="2" t="s">
        <v>272</v>
      </c>
      <c r="KD713" s="2" t="s">
        <v>275</v>
      </c>
      <c r="KE713" s="2" t="s">
        <v>229</v>
      </c>
      <c r="KF713" s="2" t="s">
        <v>229</v>
      </c>
      <c r="KG713" s="2" t="s">
        <v>241</v>
      </c>
      <c r="KH713" s="2" t="s">
        <v>229</v>
      </c>
      <c r="KI713" s="4"/>
      <c r="KJ713" s="8"/>
      <c r="KK713" s="4"/>
      <c r="KL713" s="8"/>
      <c r="KM713" s="7"/>
      <c r="KN713" s="7"/>
      <c r="KO713" s="2" t="s">
        <v>272</v>
      </c>
      <c r="KP713" s="2" t="s">
        <v>226</v>
      </c>
      <c r="KQ713" s="2" t="s">
        <v>229</v>
      </c>
      <c r="KR713" s="2" t="s">
        <v>229</v>
      </c>
      <c r="KS713" s="2" t="s">
        <v>241</v>
      </c>
      <c r="KT713" s="2" t="s">
        <v>229</v>
      </c>
      <c r="KU713" s="4"/>
      <c r="KV713" s="8"/>
      <c r="KW713" s="4"/>
      <c r="KX713" s="8"/>
      <c r="KY713" s="7"/>
      <c r="KZ713" s="7"/>
      <c r="LA713" s="2" t="s">
        <v>239</v>
      </c>
      <c r="LB713" s="2" t="s">
        <v>275</v>
      </c>
      <c r="LC713" s="2" t="s">
        <v>1148</v>
      </c>
      <c r="LD713" s="2" t="s">
        <v>4700</v>
      </c>
      <c r="LE713" s="2" t="s">
        <v>241</v>
      </c>
      <c r="LF713" s="2" t="s">
        <v>229</v>
      </c>
      <c r="LG713" s="4"/>
      <c r="LH713" s="8"/>
      <c r="LI713" s="4"/>
      <c r="LJ713" s="8"/>
      <c r="LK713" s="7"/>
      <c r="LL713" s="7"/>
      <c r="LM713" s="2" t="s">
        <v>229</v>
      </c>
      <c r="LN713" s="2" t="s">
        <v>229</v>
      </c>
      <c r="LO713" s="2" t="s">
        <v>229</v>
      </c>
      <c r="LP713" s="2" t="s">
        <v>229</v>
      </c>
      <c r="LQ713" s="2" t="s">
        <v>229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239</v>
      </c>
      <c r="LZ713" s="2" t="s">
        <v>275</v>
      </c>
      <c r="MA713" s="2" t="s">
        <v>1226</v>
      </c>
      <c r="MB713" s="2" t="s">
        <v>1227</v>
      </c>
      <c r="MC713" s="2" t="s">
        <v>241</v>
      </c>
      <c r="MD713" s="2" t="s">
        <v>229</v>
      </c>
      <c r="ME713" s="4"/>
      <c r="MF713" s="8"/>
      <c r="MG713" s="4"/>
      <c r="MH713" s="8"/>
      <c r="MI713" s="7"/>
      <c r="MJ713" s="7"/>
      <c r="MK713" s="2" t="s">
        <v>272</v>
      </c>
      <c r="ML713" s="2" t="s">
        <v>275</v>
      </c>
      <c r="MM713" s="2" t="s">
        <v>229</v>
      </c>
      <c r="MN713" s="2" t="s">
        <v>229</v>
      </c>
      <c r="MO713" s="2" t="s">
        <v>241</v>
      </c>
      <c r="MP713" s="2" t="s">
        <v>229</v>
      </c>
      <c r="MQ713" s="4"/>
      <c r="MR713" s="8"/>
      <c r="MS713" s="4"/>
      <c r="MT713" s="8"/>
      <c r="MU713" s="7"/>
      <c r="MV713" s="7"/>
      <c r="MW713" s="2" t="s">
        <v>272</v>
      </c>
      <c r="MX713" s="2" t="s">
        <v>275</v>
      </c>
      <c r="MY713" s="2" t="s">
        <v>2447</v>
      </c>
      <c r="MZ713" s="2" t="s">
        <v>229</v>
      </c>
      <c r="NA713" s="2" t="s">
        <v>241</v>
      </c>
      <c r="NB713" s="2" t="s">
        <v>229</v>
      </c>
      <c r="NC713" s="4"/>
      <c r="ND713" s="8"/>
      <c r="NE713" s="4"/>
      <c r="NF713" s="8"/>
      <c r="NG713" s="7"/>
      <c r="NH713" s="7"/>
      <c r="NI713" s="2" t="s">
        <v>239</v>
      </c>
      <c r="NJ713" s="2" t="s">
        <v>275</v>
      </c>
      <c r="NK713" s="2" t="s">
        <v>1165</v>
      </c>
      <c r="NL713" s="2" t="s">
        <v>1151</v>
      </c>
      <c r="NM713" s="2" t="s">
        <v>241</v>
      </c>
      <c r="NN713" s="2" t="s">
        <v>229</v>
      </c>
      <c r="NO713" s="4"/>
      <c r="NP713" s="8"/>
      <c r="NQ713" s="4"/>
      <c r="NR713" s="8"/>
      <c r="NS713" s="7"/>
      <c r="NT713" s="7"/>
      <c r="NU713" s="2" t="s">
        <v>272</v>
      </c>
      <c r="NV713" s="2" t="s">
        <v>275</v>
      </c>
      <c r="NW713" s="2" t="s">
        <v>229</v>
      </c>
      <c r="NX713" s="2" t="s">
        <v>229</v>
      </c>
      <c r="NY713" s="2" t="s">
        <v>241</v>
      </c>
      <c r="NZ713" s="2" t="s">
        <v>229</v>
      </c>
      <c r="OA713" s="4"/>
      <c r="OB713" s="8"/>
      <c r="OC713" s="4"/>
      <c r="OD713" s="8"/>
      <c r="OE713" s="7"/>
      <c r="OF713" s="7"/>
      <c r="OG713" s="2" t="s">
        <v>229</v>
      </c>
      <c r="OH713" s="2" t="s">
        <v>229</v>
      </c>
      <c r="OI713" s="2" t="s">
        <v>229</v>
      </c>
      <c r="OJ713" s="2" t="s">
        <v>229</v>
      </c>
      <c r="OK713" s="2" t="s">
        <v>229</v>
      </c>
      <c r="OL713" s="2" t="s">
        <v>229</v>
      </c>
      <c r="OM713" s="4"/>
      <c r="ON713" s="8"/>
      <c r="OO713" s="4"/>
      <c r="OP713" s="8"/>
      <c r="OQ713" s="7"/>
      <c r="OR713" s="7"/>
      <c r="OS713" s="2" t="s">
        <v>229</v>
      </c>
      <c r="OT713" s="2" t="s">
        <v>229</v>
      </c>
      <c r="OU713" s="2" t="s">
        <v>229</v>
      </c>
      <c r="OV713" s="2" t="s">
        <v>229</v>
      </c>
      <c r="OW713" s="2" t="s">
        <v>229</v>
      </c>
      <c r="OX713" s="2" t="s">
        <v>229</v>
      </c>
      <c r="OY713" s="4"/>
      <c r="OZ713" s="8"/>
      <c r="PA713" s="4"/>
      <c r="PB713" s="8"/>
      <c r="PC713" s="7"/>
      <c r="PD713" s="7"/>
      <c r="PE713" s="2" t="s">
        <v>229</v>
      </c>
      <c r="PF713" s="2" t="s">
        <v>229</v>
      </c>
      <c r="PG713" s="2" t="s">
        <v>229</v>
      </c>
      <c r="PH713" s="2" t="s">
        <v>229</v>
      </c>
      <c r="PI713" s="2" t="s">
        <v>229</v>
      </c>
      <c r="PJ713" s="2" t="s">
        <v>229</v>
      </c>
      <c r="PK713" s="4"/>
      <c r="PL713" s="8"/>
      <c r="PM713" s="4"/>
      <c r="PN713" s="8"/>
      <c r="PO713" s="7"/>
      <c r="PP713" s="7"/>
      <c r="PQ713" s="2" t="s">
        <v>272</v>
      </c>
      <c r="PR713" s="2" t="s">
        <v>275</v>
      </c>
      <c r="PS713" s="2" t="s">
        <v>229</v>
      </c>
      <c r="PT713" s="2" t="s">
        <v>229</v>
      </c>
      <c r="PU713" s="2" t="s">
        <v>241</v>
      </c>
      <c r="PV713" s="2" t="s">
        <v>229</v>
      </c>
      <c r="PW713" s="4"/>
      <c r="PX713" s="8"/>
      <c r="PY713" s="4"/>
      <c r="PZ713" s="8"/>
      <c r="QA713" s="7"/>
      <c r="QB713" s="7"/>
      <c r="QC713" s="2" t="s">
        <v>281</v>
      </c>
      <c r="QD713" s="2" t="s">
        <v>275</v>
      </c>
      <c r="QE713" s="2" t="s">
        <v>229</v>
      </c>
      <c r="QF713" s="2" t="s">
        <v>229</v>
      </c>
      <c r="QG713" s="2" t="s">
        <v>241</v>
      </c>
      <c r="QH713" s="2" t="s">
        <v>229</v>
      </c>
      <c r="QI713" s="4"/>
      <c r="QJ713" s="8"/>
      <c r="QK713" s="4"/>
      <c r="QL713" s="8"/>
      <c r="QM713" s="7"/>
      <c r="QN713" s="7"/>
      <c r="QO713" s="2" t="s">
        <v>229</v>
      </c>
      <c r="QP713" s="2" t="s">
        <v>229</v>
      </c>
      <c r="QQ713" s="2" t="s">
        <v>229</v>
      </c>
      <c r="QR713" s="2" t="s">
        <v>229</v>
      </c>
      <c r="QS713" s="2" t="s">
        <v>229</v>
      </c>
      <c r="QT713" s="2" t="s">
        <v>229</v>
      </c>
      <c r="QU713" s="4"/>
      <c r="QV713" s="8"/>
      <c r="QW713" s="4"/>
      <c r="QX713" s="8"/>
      <c r="QY713" s="7"/>
      <c r="QZ713" s="7"/>
      <c r="RA713" s="2" t="s">
        <v>272</v>
      </c>
      <c r="RB713" s="2" t="s">
        <v>275</v>
      </c>
      <c r="RC713" s="2" t="s">
        <v>229</v>
      </c>
      <c r="RD713" s="2" t="s">
        <v>229</v>
      </c>
      <c r="RE713" s="2" t="s">
        <v>241</v>
      </c>
      <c r="RF713" s="2" t="s">
        <v>229</v>
      </c>
      <c r="RG713" s="4"/>
      <c r="RH713" s="8"/>
      <c r="RI713" s="4"/>
      <c r="RJ713" s="8"/>
      <c r="RK713" s="7"/>
      <c r="RL713" s="7"/>
      <c r="RM713" s="2" t="s">
        <v>229</v>
      </c>
      <c r="RN713" s="2" t="s">
        <v>229</v>
      </c>
      <c r="RO713" s="2" t="s">
        <v>229</v>
      </c>
      <c r="RP713" s="2" t="s">
        <v>229</v>
      </c>
      <c r="RQ713" s="2" t="s">
        <v>229</v>
      </c>
      <c r="RR713" s="2" t="s">
        <v>229</v>
      </c>
      <c r="RS713" s="4"/>
      <c r="RT713" s="8"/>
      <c r="RU713" s="4"/>
      <c r="RV713" s="8"/>
      <c r="RW713" s="7"/>
      <c r="RX713" s="7"/>
      <c r="RY713" s="2" t="s">
        <v>272</v>
      </c>
      <c r="RZ713" s="2" t="s">
        <v>275</v>
      </c>
      <c r="SA713" s="2" t="s">
        <v>229</v>
      </c>
      <c r="SB713" s="2" t="s">
        <v>229</v>
      </c>
      <c r="SC713" s="2" t="s">
        <v>241</v>
      </c>
      <c r="SD713" s="2" t="s">
        <v>229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</row>
    <row r="714">
      <c r="A714" s="2" t="s">
        <v>4701</v>
      </c>
      <c r="B714" s="2" t="s">
        <v>216</v>
      </c>
      <c r="C714" s="2" t="s">
        <v>4252</v>
      </c>
      <c r="D714" s="2" t="s">
        <v>3164</v>
      </c>
      <c r="E714" s="2" t="s">
        <v>3165</v>
      </c>
      <c r="F714" s="2" t="s">
        <v>4385</v>
      </c>
      <c r="G714" s="2" t="s">
        <v>4386</v>
      </c>
      <c r="H714" s="2" t="s">
        <v>4387</v>
      </c>
      <c r="I714" s="2" t="s">
        <v>3425</v>
      </c>
      <c r="J714" s="2" t="s">
        <v>224</v>
      </c>
      <c r="K714" s="2" t="s">
        <v>527</v>
      </c>
      <c r="L714" s="3">
        <v>21.15</v>
      </c>
      <c r="M714" s="3">
        <v>22.21</v>
      </c>
      <c r="N714" s="3">
        <v>44.99</v>
      </c>
      <c r="O714" s="2" t="s">
        <v>981</v>
      </c>
      <c r="P714" s="2" t="s">
        <v>964</v>
      </c>
      <c r="Q714" s="2" t="s">
        <v>228</v>
      </c>
      <c r="R714" s="2" t="s">
        <v>229</v>
      </c>
      <c r="S714" s="2" t="s">
        <v>4397</v>
      </c>
      <c r="T714" s="2" t="s">
        <v>684</v>
      </c>
      <c r="U714" s="2" t="s">
        <v>232</v>
      </c>
      <c r="V714" s="2" t="s">
        <v>1524</v>
      </c>
      <c r="W714" s="2" t="s">
        <v>1009</v>
      </c>
      <c r="X714" s="2" t="s">
        <v>686</v>
      </c>
      <c r="Y714" s="2" t="s">
        <v>2156</v>
      </c>
      <c r="Z714" s="4"/>
      <c r="AA714" s="4">
        <f>=ROUNDDOWN({0},0)</f>
      </c>
      <c r="AB714" s="5">
        <v>5</v>
      </c>
      <c r="AC714" s="2" t="s">
        <v>229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/>
      <c r="AQ714" s="8"/>
      <c r="AR714" s="4">
        <v>5</v>
      </c>
      <c r="AS714" s="8">
        <v>95.98</v>
      </c>
      <c r="AT714" s="7">
        <v>-1</v>
      </c>
      <c r="AU714" s="7">
        <v>-1</v>
      </c>
      <c r="AV714" s="4"/>
      <c r="AW714" s="8"/>
      <c r="AX714" s="4">
        <v>5</v>
      </c>
      <c r="AY714" s="8">
        <v>95.98</v>
      </c>
      <c r="AZ714" s="7">
        <v>-1</v>
      </c>
      <c r="BA714" s="7">
        <v>-1</v>
      </c>
      <c r="BB714" s="7"/>
      <c r="BC714" s="4"/>
      <c r="BD714" s="8"/>
      <c r="BE714" s="4">
        <v>5</v>
      </c>
      <c r="BF714" s="8">
        <v>95.98</v>
      </c>
      <c r="BG714" s="7">
        <v>-1</v>
      </c>
      <c r="BH714" s="7">
        <v>-1</v>
      </c>
      <c r="BI714" s="7"/>
      <c r="BJ714" s="4"/>
      <c r="BK714" s="8"/>
      <c r="BL714" s="2" t="s">
        <v>4702</v>
      </c>
      <c r="BM714" s="7"/>
      <c r="BN714" s="7"/>
      <c r="BO714" s="4"/>
      <c r="BP714" s="8"/>
      <c r="BQ714" s="4"/>
      <c r="BR714" s="8"/>
      <c r="BS714" s="7"/>
      <c r="BT714" s="7"/>
      <c r="BU714" s="2" t="s">
        <v>714</v>
      </c>
      <c r="BV714" s="2" t="s">
        <v>275</v>
      </c>
      <c r="BW714" s="2" t="s">
        <v>229</v>
      </c>
      <c r="BX714" s="2" t="s">
        <v>2118</v>
      </c>
      <c r="BY714" s="2" t="s">
        <v>241</v>
      </c>
      <c r="BZ714" s="2" t="s">
        <v>229</v>
      </c>
      <c r="CA714" s="4"/>
      <c r="CB714" s="8"/>
      <c r="CC714" s="4"/>
      <c r="CD714" s="8"/>
      <c r="CE714" s="7"/>
      <c r="CF714" s="7"/>
      <c r="CG714" s="2" t="s">
        <v>239</v>
      </c>
      <c r="CH714" s="2" t="s">
        <v>275</v>
      </c>
      <c r="CI714" s="2" t="s">
        <v>4703</v>
      </c>
      <c r="CJ714" s="2" t="s">
        <v>4704</v>
      </c>
      <c r="CK714" s="2" t="s">
        <v>241</v>
      </c>
      <c r="CL714" s="2" t="s">
        <v>229</v>
      </c>
      <c r="CM714" s="4"/>
      <c r="CN714" s="8"/>
      <c r="CO714" s="4"/>
      <c r="CP714" s="8"/>
      <c r="CQ714" s="7"/>
      <c r="CR714" s="7"/>
      <c r="CS714" s="2" t="s">
        <v>239</v>
      </c>
      <c r="CT714" s="2" t="s">
        <v>275</v>
      </c>
      <c r="CU714" s="2" t="s">
        <v>2403</v>
      </c>
      <c r="CV714" s="2" t="s">
        <v>2110</v>
      </c>
      <c r="CW714" s="2" t="s">
        <v>241</v>
      </c>
      <c r="CX714" s="2" t="s">
        <v>229</v>
      </c>
      <c r="CY714" s="4"/>
      <c r="CZ714" s="8"/>
      <c r="DA714" s="4">
        <v>2</v>
      </c>
      <c r="DB714" s="8">
        <v>32.62</v>
      </c>
      <c r="DC714" s="7">
        <v>-1</v>
      </c>
      <c r="DD714" s="7">
        <v>-1</v>
      </c>
      <c r="DE714" s="2" t="s">
        <v>239</v>
      </c>
      <c r="DF714" s="2" t="s">
        <v>275</v>
      </c>
      <c r="DG714" s="2" t="s">
        <v>4371</v>
      </c>
      <c r="DH714" s="2" t="s">
        <v>2110</v>
      </c>
      <c r="DI714" s="2" t="s">
        <v>263</v>
      </c>
      <c r="DJ714" s="2" t="s">
        <v>229</v>
      </c>
      <c r="DK714" s="4"/>
      <c r="DL714" s="8"/>
      <c r="DM714" s="4"/>
      <c r="DN714" s="8"/>
      <c r="DO714" s="7"/>
      <c r="DP714" s="7"/>
      <c r="DQ714" s="2" t="s">
        <v>239</v>
      </c>
      <c r="DR714" s="2" t="s">
        <v>275</v>
      </c>
      <c r="DS714" s="2" t="s">
        <v>2120</v>
      </c>
      <c r="DT714" s="2" t="s">
        <v>1988</v>
      </c>
      <c r="DU714" s="2" t="s">
        <v>241</v>
      </c>
      <c r="DV714" s="2" t="s">
        <v>229</v>
      </c>
      <c r="DW714" s="4"/>
      <c r="DX714" s="8"/>
      <c r="DY714" s="4">
        <v>2</v>
      </c>
      <c r="DZ714" s="8">
        <v>43.2</v>
      </c>
      <c r="EA714" s="7">
        <v>-1</v>
      </c>
      <c r="EB714" s="7">
        <v>-1</v>
      </c>
      <c r="EC714" s="2" t="s">
        <v>239</v>
      </c>
      <c r="ED714" s="2" t="s">
        <v>275</v>
      </c>
      <c r="EE714" s="2" t="s">
        <v>699</v>
      </c>
      <c r="EF714" s="2" t="s">
        <v>738</v>
      </c>
      <c r="EG714" s="2" t="s">
        <v>263</v>
      </c>
      <c r="EH714" s="2" t="s">
        <v>229</v>
      </c>
      <c r="EI714" s="4"/>
      <c r="EJ714" s="8"/>
      <c r="EK714" s="4"/>
      <c r="EL714" s="8"/>
      <c r="EM714" s="7"/>
      <c r="EN714" s="7"/>
      <c r="EO714" s="2" t="s">
        <v>239</v>
      </c>
      <c r="EP714" s="2" t="s">
        <v>275</v>
      </c>
      <c r="EQ714" s="2" t="s">
        <v>1166</v>
      </c>
      <c r="ER714" s="2" t="s">
        <v>1459</v>
      </c>
      <c r="ES714" s="2" t="s">
        <v>241</v>
      </c>
      <c r="ET714" s="2" t="s">
        <v>229</v>
      </c>
      <c r="EU714" s="4"/>
      <c r="EV714" s="8"/>
      <c r="EW714" s="4"/>
      <c r="EX714" s="8"/>
      <c r="EY714" s="7"/>
      <c r="EZ714" s="7"/>
      <c r="FA714" s="2" t="s">
        <v>239</v>
      </c>
      <c r="FB714" s="2" t="s">
        <v>275</v>
      </c>
      <c r="FC714" s="2" t="s">
        <v>1832</v>
      </c>
      <c r="FD714" s="2" t="s">
        <v>2126</v>
      </c>
      <c r="FE714" s="2" t="s">
        <v>241</v>
      </c>
      <c r="FF714" s="2" t="s">
        <v>229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275</v>
      </c>
      <c r="FO714" s="2" t="s">
        <v>1944</v>
      </c>
      <c r="FP714" s="2" t="s">
        <v>4705</v>
      </c>
      <c r="FQ714" s="2" t="s">
        <v>241</v>
      </c>
      <c r="FR714" s="2" t="s">
        <v>229</v>
      </c>
      <c r="FS714" s="4"/>
      <c r="FT714" s="8"/>
      <c r="FU714" s="4"/>
      <c r="FV714" s="8"/>
      <c r="FW714" s="7"/>
      <c r="FX714" s="7"/>
      <c r="FY714" s="2" t="s">
        <v>229</v>
      </c>
      <c r="FZ714" s="2" t="s">
        <v>229</v>
      </c>
      <c r="GA714" s="2" t="s">
        <v>229</v>
      </c>
      <c r="GB714" s="2" t="s">
        <v>229</v>
      </c>
      <c r="GC714" s="2" t="s">
        <v>229</v>
      </c>
      <c r="GD714" s="2" t="s">
        <v>229</v>
      </c>
      <c r="GE714" s="4"/>
      <c r="GF714" s="8"/>
      <c r="GG714" s="4"/>
      <c r="GH714" s="8"/>
      <c r="GI714" s="7"/>
      <c r="GJ714" s="7"/>
      <c r="GK714" s="2" t="s">
        <v>714</v>
      </c>
      <c r="GL714" s="2" t="s">
        <v>275</v>
      </c>
      <c r="GM714" s="2" t="s">
        <v>707</v>
      </c>
      <c r="GN714" s="2" t="s">
        <v>1870</v>
      </c>
      <c r="GO714" s="2" t="s">
        <v>241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239</v>
      </c>
      <c r="GX714" s="2" t="s">
        <v>275</v>
      </c>
      <c r="GY714" s="2" t="s">
        <v>743</v>
      </c>
      <c r="GZ714" s="2" t="s">
        <v>1279</v>
      </c>
      <c r="HA714" s="2" t="s">
        <v>241</v>
      </c>
      <c r="HB714" s="2" t="s">
        <v>229</v>
      </c>
      <c r="HC714" s="4"/>
      <c r="HD714" s="8"/>
      <c r="HE714" s="4">
        <v>1</v>
      </c>
      <c r="HF714" s="8">
        <v>20.16</v>
      </c>
      <c r="HG714" s="7">
        <v>-1</v>
      </c>
      <c r="HH714" s="7">
        <v>-1</v>
      </c>
      <c r="HI714" s="2" t="s">
        <v>239</v>
      </c>
      <c r="HJ714" s="2" t="s">
        <v>275</v>
      </c>
      <c r="HK714" s="2" t="s">
        <v>2123</v>
      </c>
      <c r="HL714" s="2" t="s">
        <v>2125</v>
      </c>
      <c r="HM714" s="2" t="s">
        <v>241</v>
      </c>
      <c r="HN714" s="2" t="s">
        <v>229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275</v>
      </c>
      <c r="HW714" s="2" t="s">
        <v>712</v>
      </c>
      <c r="HX714" s="2" t="s">
        <v>1949</v>
      </c>
      <c r="HY714" s="2" t="s">
        <v>241</v>
      </c>
      <c r="HZ714" s="2" t="s">
        <v>229</v>
      </c>
      <c r="IA714" s="4"/>
      <c r="IB714" s="8"/>
      <c r="IC714" s="4"/>
      <c r="ID714" s="8"/>
      <c r="IE714" s="7"/>
      <c r="IF714" s="7"/>
      <c r="IG714" s="2" t="s">
        <v>266</v>
      </c>
      <c r="IH714" s="2" t="s">
        <v>275</v>
      </c>
      <c r="II714" s="2" t="s">
        <v>229</v>
      </c>
      <c r="IJ714" s="2" t="s">
        <v>229</v>
      </c>
      <c r="IK714" s="2" t="s">
        <v>241</v>
      </c>
      <c r="IL714" s="2" t="s">
        <v>229</v>
      </c>
      <c r="IM714" s="4"/>
      <c r="IN714" s="8"/>
      <c r="IO714" s="4"/>
      <c r="IP714" s="8"/>
      <c r="IQ714" s="7"/>
      <c r="IR714" s="7"/>
      <c r="IS714" s="2" t="s">
        <v>272</v>
      </c>
      <c r="IT714" s="2" t="s">
        <v>275</v>
      </c>
      <c r="IU714" s="2" t="s">
        <v>229</v>
      </c>
      <c r="IV714" s="2" t="s">
        <v>229</v>
      </c>
      <c r="IW714" s="2" t="s">
        <v>241</v>
      </c>
      <c r="IX714" s="2" t="s">
        <v>229</v>
      </c>
      <c r="IY714" s="4"/>
      <c r="IZ714" s="8"/>
      <c r="JA714" s="4"/>
      <c r="JB714" s="8"/>
      <c r="JC714" s="7"/>
      <c r="JD714" s="7"/>
      <c r="JE714" s="2" t="s">
        <v>239</v>
      </c>
      <c r="JF714" s="2" t="s">
        <v>275</v>
      </c>
      <c r="JG714" s="2" t="s">
        <v>268</v>
      </c>
      <c r="JH714" s="2" t="s">
        <v>229</v>
      </c>
      <c r="JI714" s="2" t="s">
        <v>241</v>
      </c>
      <c r="JJ714" s="2" t="s">
        <v>229</v>
      </c>
      <c r="JK714" s="4"/>
      <c r="JL714" s="8"/>
      <c r="JM714" s="4"/>
      <c r="JN714" s="8"/>
      <c r="JO714" s="7"/>
      <c r="JP714" s="7"/>
      <c r="JQ714" s="2" t="s">
        <v>229</v>
      </c>
      <c r="JR714" s="2" t="s">
        <v>229</v>
      </c>
      <c r="JS714" s="2" t="s">
        <v>229</v>
      </c>
      <c r="JT714" s="2" t="s">
        <v>229</v>
      </c>
      <c r="JU714" s="2" t="s">
        <v>229</v>
      </c>
      <c r="JV714" s="2" t="s">
        <v>229</v>
      </c>
      <c r="JW714" s="4"/>
      <c r="JX714" s="8"/>
      <c r="JY714" s="4"/>
      <c r="JZ714" s="8"/>
      <c r="KA714" s="7"/>
      <c r="KB714" s="7"/>
      <c r="KC714" s="2" t="s">
        <v>272</v>
      </c>
      <c r="KD714" s="2" t="s">
        <v>275</v>
      </c>
      <c r="KE714" s="2" t="s">
        <v>229</v>
      </c>
      <c r="KF714" s="2" t="s">
        <v>229</v>
      </c>
      <c r="KG714" s="2" t="s">
        <v>241</v>
      </c>
      <c r="KH714" s="2" t="s">
        <v>229</v>
      </c>
      <c r="KI714" s="4"/>
      <c r="KJ714" s="8"/>
      <c r="KK714" s="4"/>
      <c r="KL714" s="8"/>
      <c r="KM714" s="7"/>
      <c r="KN714" s="7"/>
      <c r="KO714" s="2" t="s">
        <v>272</v>
      </c>
      <c r="KP714" s="2" t="s">
        <v>275</v>
      </c>
      <c r="KQ714" s="2" t="s">
        <v>229</v>
      </c>
      <c r="KR714" s="2" t="s">
        <v>229</v>
      </c>
      <c r="KS714" s="2" t="s">
        <v>241</v>
      </c>
      <c r="KT714" s="2" t="s">
        <v>229</v>
      </c>
      <c r="KU714" s="4"/>
      <c r="KV714" s="8"/>
      <c r="KW714" s="4"/>
      <c r="KX714" s="8"/>
      <c r="KY714" s="7"/>
      <c r="KZ714" s="7"/>
      <c r="LA714" s="2" t="s">
        <v>239</v>
      </c>
      <c r="LB714" s="2" t="s">
        <v>275</v>
      </c>
      <c r="LC714" s="2" t="s">
        <v>720</v>
      </c>
      <c r="LD714" s="2" t="s">
        <v>1031</v>
      </c>
      <c r="LE714" s="2" t="s">
        <v>241</v>
      </c>
      <c r="LF714" s="2" t="s">
        <v>229</v>
      </c>
      <c r="LG714" s="4"/>
      <c r="LH714" s="8"/>
      <c r="LI714" s="4"/>
      <c r="LJ714" s="8"/>
      <c r="LK714" s="7"/>
      <c r="LL714" s="7"/>
      <c r="LM714" s="2" t="s">
        <v>229</v>
      </c>
      <c r="LN714" s="2" t="s">
        <v>229</v>
      </c>
      <c r="LO714" s="2" t="s">
        <v>229</v>
      </c>
      <c r="LP714" s="2" t="s">
        <v>229</v>
      </c>
      <c r="LQ714" s="2" t="s">
        <v>229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239</v>
      </c>
      <c r="LZ714" s="2" t="s">
        <v>275</v>
      </c>
      <c r="MA714" s="2" t="s">
        <v>3808</v>
      </c>
      <c r="MB714" s="2" t="s">
        <v>849</v>
      </c>
      <c r="MC714" s="2" t="s">
        <v>241</v>
      </c>
      <c r="MD714" s="2" t="s">
        <v>229</v>
      </c>
      <c r="ME714" s="4"/>
      <c r="MF714" s="8"/>
      <c r="MG714" s="4"/>
      <c r="MH714" s="8"/>
      <c r="MI714" s="7"/>
      <c r="MJ714" s="7"/>
      <c r="MK714" s="2" t="s">
        <v>266</v>
      </c>
      <c r="ML714" s="2" t="s">
        <v>275</v>
      </c>
      <c r="MM714" s="2" t="s">
        <v>229</v>
      </c>
      <c r="MN714" s="2" t="s">
        <v>229</v>
      </c>
      <c r="MO714" s="2" t="s">
        <v>241</v>
      </c>
      <c r="MP714" s="2" t="s">
        <v>229</v>
      </c>
      <c r="MQ714" s="4"/>
      <c r="MR714" s="8"/>
      <c r="MS714" s="4"/>
      <c r="MT714" s="8"/>
      <c r="MU714" s="7"/>
      <c r="MV714" s="7"/>
      <c r="MW714" s="2" t="s">
        <v>266</v>
      </c>
      <c r="MX714" s="2" t="s">
        <v>275</v>
      </c>
      <c r="MY714" s="2" t="s">
        <v>229</v>
      </c>
      <c r="MZ714" s="2" t="s">
        <v>229</v>
      </c>
      <c r="NA714" s="2" t="s">
        <v>241</v>
      </c>
      <c r="NB714" s="2" t="s">
        <v>229</v>
      </c>
      <c r="NC714" s="4"/>
      <c r="ND714" s="8"/>
      <c r="NE714" s="4"/>
      <c r="NF714" s="8"/>
      <c r="NG714" s="7"/>
      <c r="NH714" s="7"/>
      <c r="NI714" s="2" t="s">
        <v>239</v>
      </c>
      <c r="NJ714" s="2" t="s">
        <v>275</v>
      </c>
      <c r="NK714" s="2" t="s">
        <v>1838</v>
      </c>
      <c r="NL714" s="2" t="s">
        <v>1722</v>
      </c>
      <c r="NM714" s="2" t="s">
        <v>241</v>
      </c>
      <c r="NN714" s="2" t="s">
        <v>229</v>
      </c>
      <c r="NO714" s="4"/>
      <c r="NP714" s="8"/>
      <c r="NQ714" s="4"/>
      <c r="NR714" s="8"/>
      <c r="NS714" s="7"/>
      <c r="NT714" s="7"/>
      <c r="NU714" s="2" t="s">
        <v>272</v>
      </c>
      <c r="NV714" s="2" t="s">
        <v>275</v>
      </c>
      <c r="NW714" s="2" t="s">
        <v>229</v>
      </c>
      <c r="NX714" s="2" t="s">
        <v>229</v>
      </c>
      <c r="NY714" s="2" t="s">
        <v>241</v>
      </c>
      <c r="NZ714" s="2" t="s">
        <v>229</v>
      </c>
      <c r="OA714" s="4"/>
      <c r="OB714" s="8"/>
      <c r="OC714" s="4"/>
      <c r="OD714" s="8"/>
      <c r="OE714" s="7"/>
      <c r="OF714" s="7"/>
      <c r="OG714" s="2" t="s">
        <v>272</v>
      </c>
      <c r="OH714" s="2" t="s">
        <v>275</v>
      </c>
      <c r="OI714" s="2" t="s">
        <v>229</v>
      </c>
      <c r="OJ714" s="2" t="s">
        <v>229</v>
      </c>
      <c r="OK714" s="2" t="s">
        <v>241</v>
      </c>
      <c r="OL714" s="2" t="s">
        <v>229</v>
      </c>
      <c r="OM714" s="4"/>
      <c r="ON714" s="8"/>
      <c r="OO714" s="4"/>
      <c r="OP714" s="8"/>
      <c r="OQ714" s="7"/>
      <c r="OR714" s="7"/>
      <c r="OS714" s="2" t="s">
        <v>229</v>
      </c>
      <c r="OT714" s="2" t="s">
        <v>229</v>
      </c>
      <c r="OU714" s="2" t="s">
        <v>229</v>
      </c>
      <c r="OV714" s="2" t="s">
        <v>229</v>
      </c>
      <c r="OW714" s="2" t="s">
        <v>229</v>
      </c>
      <c r="OX714" s="2" t="s">
        <v>229</v>
      </c>
      <c r="OY714" s="4"/>
      <c r="OZ714" s="8"/>
      <c r="PA714" s="4"/>
      <c r="PB714" s="8"/>
      <c r="PC714" s="7"/>
      <c r="PD714" s="7"/>
      <c r="PE714" s="2" t="s">
        <v>229</v>
      </c>
      <c r="PF714" s="2" t="s">
        <v>229</v>
      </c>
      <c r="PG714" s="2" t="s">
        <v>229</v>
      </c>
      <c r="PH714" s="2" t="s">
        <v>229</v>
      </c>
      <c r="PI714" s="2" t="s">
        <v>229</v>
      </c>
      <c r="PJ714" s="2" t="s">
        <v>229</v>
      </c>
      <c r="PK714" s="4"/>
      <c r="PL714" s="8"/>
      <c r="PM714" s="4"/>
      <c r="PN714" s="8"/>
      <c r="PO714" s="7"/>
      <c r="PP714" s="7"/>
      <c r="PQ714" s="2" t="s">
        <v>239</v>
      </c>
      <c r="PR714" s="2" t="s">
        <v>275</v>
      </c>
      <c r="PS714" s="2" t="s">
        <v>785</v>
      </c>
      <c r="PT714" s="2" t="s">
        <v>4706</v>
      </c>
      <c r="PU714" s="2" t="s">
        <v>241</v>
      </c>
      <c r="PV714" s="2" t="s">
        <v>229</v>
      </c>
      <c r="PW714" s="4"/>
      <c r="PX714" s="8"/>
      <c r="PY714" s="4"/>
      <c r="PZ714" s="8"/>
      <c r="QA714" s="7"/>
      <c r="QB714" s="7"/>
      <c r="QC714" s="2" t="s">
        <v>281</v>
      </c>
      <c r="QD714" s="2" t="s">
        <v>275</v>
      </c>
      <c r="QE714" s="2" t="s">
        <v>229</v>
      </c>
      <c r="QF714" s="2" t="s">
        <v>229</v>
      </c>
      <c r="QG714" s="2" t="s">
        <v>241</v>
      </c>
      <c r="QH714" s="2" t="s">
        <v>229</v>
      </c>
      <c r="QI714" s="4"/>
      <c r="QJ714" s="8"/>
      <c r="QK714" s="4"/>
      <c r="QL714" s="8"/>
      <c r="QM714" s="7"/>
      <c r="QN714" s="7"/>
      <c r="QO714" s="2" t="s">
        <v>229</v>
      </c>
      <c r="QP714" s="2" t="s">
        <v>229</v>
      </c>
      <c r="QQ714" s="2" t="s">
        <v>229</v>
      </c>
      <c r="QR714" s="2" t="s">
        <v>229</v>
      </c>
      <c r="QS714" s="2" t="s">
        <v>229</v>
      </c>
      <c r="QT714" s="2" t="s">
        <v>229</v>
      </c>
      <c r="QU714" s="4"/>
      <c r="QV714" s="8"/>
      <c r="QW714" s="4"/>
      <c r="QX714" s="8"/>
      <c r="QY714" s="7"/>
      <c r="QZ714" s="7"/>
      <c r="RA714" s="2" t="s">
        <v>239</v>
      </c>
      <c r="RB714" s="2" t="s">
        <v>275</v>
      </c>
      <c r="RC714" s="2" t="s">
        <v>338</v>
      </c>
      <c r="RD714" s="2" t="s">
        <v>479</v>
      </c>
      <c r="RE714" s="2" t="s">
        <v>241</v>
      </c>
      <c r="RF714" s="2" t="s">
        <v>229</v>
      </c>
      <c r="RG714" s="4"/>
      <c r="RH714" s="8"/>
      <c r="RI714" s="4"/>
      <c r="RJ714" s="8"/>
      <c r="RK714" s="7"/>
      <c r="RL714" s="7"/>
      <c r="RM714" s="2" t="s">
        <v>229</v>
      </c>
      <c r="RN714" s="2" t="s">
        <v>229</v>
      </c>
      <c r="RO714" s="2" t="s">
        <v>229</v>
      </c>
      <c r="RP714" s="2" t="s">
        <v>229</v>
      </c>
      <c r="RQ714" s="2" t="s">
        <v>229</v>
      </c>
      <c r="RR714" s="2" t="s">
        <v>229</v>
      </c>
      <c r="RS714" s="4"/>
      <c r="RT714" s="8"/>
      <c r="RU714" s="4"/>
      <c r="RV714" s="8"/>
      <c r="RW714" s="7"/>
      <c r="RX714" s="7"/>
      <c r="RY714" s="2" t="s">
        <v>239</v>
      </c>
      <c r="RZ714" s="2" t="s">
        <v>275</v>
      </c>
      <c r="SA714" s="2" t="s">
        <v>282</v>
      </c>
      <c r="SB714" s="2" t="s">
        <v>291</v>
      </c>
      <c r="SC714" s="2" t="s">
        <v>241</v>
      </c>
      <c r="SD714" s="2" t="s">
        <v>229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</row>
    <row r="715">
      <c r="A715" s="2" t="s">
        <v>4707</v>
      </c>
      <c r="B715" s="2" t="s">
        <v>216</v>
      </c>
      <c r="C715" s="2" t="s">
        <v>4252</v>
      </c>
      <c r="D715" s="2" t="s">
        <v>3164</v>
      </c>
      <c r="E715" s="2" t="s">
        <v>3165</v>
      </c>
      <c r="F715" s="2" t="s">
        <v>4470</v>
      </c>
      <c r="G715" s="2" t="s">
        <v>4471</v>
      </c>
      <c r="H715" s="2" t="s">
        <v>4472</v>
      </c>
      <c r="I715" s="2" t="s">
        <v>4708</v>
      </c>
      <c r="J715" s="2" t="s">
        <v>285</v>
      </c>
      <c r="K715" s="2" t="s">
        <v>1878</v>
      </c>
      <c r="L715" s="3">
        <v>27.5</v>
      </c>
      <c r="M715" s="3">
        <v>28.88</v>
      </c>
      <c r="N715" s="3">
        <v>54.99</v>
      </c>
      <c r="O715" s="2" t="s">
        <v>981</v>
      </c>
      <c r="P715" s="2" t="s">
        <v>2072</v>
      </c>
      <c r="Q715" s="2" t="s">
        <v>228</v>
      </c>
      <c r="R715" s="2" t="s">
        <v>229</v>
      </c>
      <c r="S715" s="2" t="s">
        <v>4473</v>
      </c>
      <c r="T715" s="2" t="s">
        <v>684</v>
      </c>
      <c r="U715" s="2" t="s">
        <v>286</v>
      </c>
      <c r="V715" s="2" t="s">
        <v>1436</v>
      </c>
      <c r="W715" s="2" t="s">
        <v>1437</v>
      </c>
      <c r="X715" s="2" t="s">
        <v>1009</v>
      </c>
      <c r="Y715" s="2" t="s">
        <v>1144</v>
      </c>
      <c r="Z715" s="4"/>
      <c r="AA715" s="4">
        <f>=ROUNDDOWN({0},0)</f>
      </c>
      <c r="AB715" s="5">
        <v>7</v>
      </c>
      <c r="AC715" s="2" t="s">
        <v>229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/>
      <c r="AQ715" s="8"/>
      <c r="AR715" s="4">
        <v>3</v>
      </c>
      <c r="AS715" s="8">
        <v>85.13</v>
      </c>
      <c r="AT715" s="7">
        <v>-1</v>
      </c>
      <c r="AU715" s="7">
        <v>-1</v>
      </c>
      <c r="AV715" s="4"/>
      <c r="AW715" s="8"/>
      <c r="AX715" s="4">
        <v>3</v>
      </c>
      <c r="AY715" s="8">
        <v>85.13</v>
      </c>
      <c r="AZ715" s="7">
        <v>-1</v>
      </c>
      <c r="BA715" s="7">
        <v>-1</v>
      </c>
      <c r="BB715" s="7"/>
      <c r="BC715" s="4"/>
      <c r="BD715" s="8"/>
      <c r="BE715" s="4">
        <v>3</v>
      </c>
      <c r="BF715" s="8">
        <v>85.13</v>
      </c>
      <c r="BG715" s="7">
        <v>-1</v>
      </c>
      <c r="BH715" s="7">
        <v>-1</v>
      </c>
      <c r="BI715" s="7"/>
      <c r="BJ715" s="4"/>
      <c r="BK715" s="8"/>
      <c r="BL715" s="2" t="s">
        <v>4709</v>
      </c>
      <c r="BM715" s="7"/>
      <c r="BN715" s="7"/>
      <c r="BO715" s="4"/>
      <c r="BP715" s="8"/>
      <c r="BQ715" s="4"/>
      <c r="BR715" s="8"/>
      <c r="BS715" s="7"/>
      <c r="BT715" s="7"/>
      <c r="BU715" s="2" t="s">
        <v>714</v>
      </c>
      <c r="BV715" s="2" t="s">
        <v>275</v>
      </c>
      <c r="BW715" s="2" t="s">
        <v>229</v>
      </c>
      <c r="BX715" s="2" t="s">
        <v>1833</v>
      </c>
      <c r="BY715" s="2" t="s">
        <v>241</v>
      </c>
      <c r="BZ715" s="2" t="s">
        <v>229</v>
      </c>
      <c r="CA715" s="4"/>
      <c r="CB715" s="8"/>
      <c r="CC715" s="4">
        <v>1</v>
      </c>
      <c r="CD715" s="8">
        <v>28.21</v>
      </c>
      <c r="CE715" s="7">
        <v>-1</v>
      </c>
      <c r="CF715" s="7">
        <v>-1</v>
      </c>
      <c r="CG715" s="2" t="s">
        <v>239</v>
      </c>
      <c r="CH715" s="2" t="s">
        <v>275</v>
      </c>
      <c r="CI715" s="2" t="s">
        <v>1148</v>
      </c>
      <c r="CJ715" s="2" t="s">
        <v>1151</v>
      </c>
      <c r="CK715" s="2" t="s">
        <v>241</v>
      </c>
      <c r="CL715" s="2" t="s">
        <v>229</v>
      </c>
      <c r="CM715" s="4"/>
      <c r="CN715" s="8"/>
      <c r="CO715" s="4"/>
      <c r="CP715" s="8"/>
      <c r="CQ715" s="7"/>
      <c r="CR715" s="7"/>
      <c r="CS715" s="2" t="s">
        <v>239</v>
      </c>
      <c r="CT715" s="2" t="s">
        <v>275</v>
      </c>
      <c r="CU715" s="2" t="s">
        <v>1148</v>
      </c>
      <c r="CV715" s="2" t="s">
        <v>1151</v>
      </c>
      <c r="CW715" s="2" t="s">
        <v>241</v>
      </c>
      <c r="CX715" s="2" t="s">
        <v>229</v>
      </c>
      <c r="CY715" s="4"/>
      <c r="CZ715" s="8"/>
      <c r="DA715" s="4"/>
      <c r="DB715" s="8"/>
      <c r="DC715" s="7"/>
      <c r="DD715" s="7"/>
      <c r="DE715" s="2" t="s">
        <v>239</v>
      </c>
      <c r="DF715" s="2" t="s">
        <v>275</v>
      </c>
      <c r="DG715" s="2" t="s">
        <v>1148</v>
      </c>
      <c r="DH715" s="2" t="s">
        <v>1151</v>
      </c>
      <c r="DI715" s="2" t="s">
        <v>241</v>
      </c>
      <c r="DJ715" s="2" t="s">
        <v>229</v>
      </c>
      <c r="DK715" s="4"/>
      <c r="DL715" s="8"/>
      <c r="DM715" s="4"/>
      <c r="DN715" s="8"/>
      <c r="DO715" s="7"/>
      <c r="DP715" s="7"/>
      <c r="DQ715" s="2" t="s">
        <v>239</v>
      </c>
      <c r="DR715" s="2" t="s">
        <v>275</v>
      </c>
      <c r="DS715" s="2" t="s">
        <v>1148</v>
      </c>
      <c r="DT715" s="2" t="s">
        <v>4710</v>
      </c>
      <c r="DU715" s="2" t="s">
        <v>241</v>
      </c>
      <c r="DV715" s="2" t="s">
        <v>229</v>
      </c>
      <c r="DW715" s="4"/>
      <c r="DX715" s="8"/>
      <c r="DY715" s="4">
        <v>1</v>
      </c>
      <c r="DZ715" s="8">
        <v>28.04</v>
      </c>
      <c r="EA715" s="7">
        <v>-1</v>
      </c>
      <c r="EB715" s="7">
        <v>-1</v>
      </c>
      <c r="EC715" s="2" t="s">
        <v>239</v>
      </c>
      <c r="ED715" s="2" t="s">
        <v>275</v>
      </c>
      <c r="EE715" s="2" t="s">
        <v>699</v>
      </c>
      <c r="EF715" s="2" t="s">
        <v>2408</v>
      </c>
      <c r="EG715" s="2" t="s">
        <v>241</v>
      </c>
      <c r="EH715" s="2" t="s">
        <v>229</v>
      </c>
      <c r="EI715" s="4"/>
      <c r="EJ715" s="8"/>
      <c r="EK715" s="4"/>
      <c r="EL715" s="8"/>
      <c r="EM715" s="7"/>
      <c r="EN715" s="7"/>
      <c r="EO715" s="2" t="s">
        <v>239</v>
      </c>
      <c r="EP715" s="2" t="s">
        <v>275</v>
      </c>
      <c r="EQ715" s="2" t="s">
        <v>1148</v>
      </c>
      <c r="ER715" s="2" t="s">
        <v>1151</v>
      </c>
      <c r="ES715" s="2" t="s">
        <v>241</v>
      </c>
      <c r="ET715" s="2" t="s">
        <v>229</v>
      </c>
      <c r="EU715" s="4"/>
      <c r="EV715" s="8"/>
      <c r="EW715" s="4"/>
      <c r="EX715" s="8"/>
      <c r="EY715" s="7"/>
      <c r="EZ715" s="7"/>
      <c r="FA715" s="2" t="s">
        <v>239</v>
      </c>
      <c r="FB715" s="2" t="s">
        <v>275</v>
      </c>
      <c r="FC715" s="2" t="s">
        <v>1148</v>
      </c>
      <c r="FD715" s="2" t="s">
        <v>1151</v>
      </c>
      <c r="FE715" s="2" t="s">
        <v>241</v>
      </c>
      <c r="FF715" s="2" t="s">
        <v>229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275</v>
      </c>
      <c r="FO715" s="2" t="s">
        <v>1148</v>
      </c>
      <c r="FP715" s="2" t="s">
        <v>1220</v>
      </c>
      <c r="FQ715" s="2" t="s">
        <v>241</v>
      </c>
      <c r="FR715" s="2" t="s">
        <v>229</v>
      </c>
      <c r="FS715" s="4"/>
      <c r="FT715" s="8"/>
      <c r="FU715" s="4"/>
      <c r="FV715" s="8"/>
      <c r="FW715" s="7"/>
      <c r="FX715" s="7"/>
      <c r="FY715" s="2" t="s">
        <v>229</v>
      </c>
      <c r="FZ715" s="2" t="s">
        <v>229</v>
      </c>
      <c r="GA715" s="2" t="s">
        <v>229</v>
      </c>
      <c r="GB715" s="2" t="s">
        <v>229</v>
      </c>
      <c r="GC715" s="2" t="s">
        <v>229</v>
      </c>
      <c r="GD715" s="2" t="s">
        <v>229</v>
      </c>
      <c r="GE715" s="4"/>
      <c r="GF715" s="8"/>
      <c r="GG715" s="4"/>
      <c r="GH715" s="8"/>
      <c r="GI715" s="7"/>
      <c r="GJ715" s="7"/>
      <c r="GK715" s="2" t="s">
        <v>714</v>
      </c>
      <c r="GL715" s="2" t="s">
        <v>275</v>
      </c>
      <c r="GM715" s="2" t="s">
        <v>1148</v>
      </c>
      <c r="GN715" s="2" t="s">
        <v>2077</v>
      </c>
      <c r="GO715" s="2" t="s">
        <v>241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239</v>
      </c>
      <c r="GX715" s="2" t="s">
        <v>275</v>
      </c>
      <c r="GY715" s="2" t="s">
        <v>743</v>
      </c>
      <c r="GZ715" s="2" t="s">
        <v>1837</v>
      </c>
      <c r="HA715" s="2" t="s">
        <v>241</v>
      </c>
      <c r="HB715" s="2" t="s">
        <v>229</v>
      </c>
      <c r="HC715" s="4"/>
      <c r="HD715" s="8"/>
      <c r="HE715" s="4"/>
      <c r="HF715" s="8"/>
      <c r="HG715" s="7"/>
      <c r="HH715" s="7"/>
      <c r="HI715" s="2" t="s">
        <v>239</v>
      </c>
      <c r="HJ715" s="2" t="s">
        <v>275</v>
      </c>
      <c r="HK715" s="2" t="s">
        <v>1148</v>
      </c>
      <c r="HL715" s="2" t="s">
        <v>1620</v>
      </c>
      <c r="HM715" s="2" t="s">
        <v>241</v>
      </c>
      <c r="HN715" s="2" t="s">
        <v>229</v>
      </c>
      <c r="HO715" s="4"/>
      <c r="HP715" s="8"/>
      <c r="HQ715" s="4"/>
      <c r="HR715" s="8"/>
      <c r="HS715" s="7"/>
      <c r="HT715" s="7"/>
      <c r="HU715" s="2" t="s">
        <v>239</v>
      </c>
      <c r="HV715" s="2" t="s">
        <v>275</v>
      </c>
      <c r="HW715" s="2" t="s">
        <v>712</v>
      </c>
      <c r="HX715" s="2" t="s">
        <v>1257</v>
      </c>
      <c r="HY715" s="2" t="s">
        <v>241</v>
      </c>
      <c r="HZ715" s="2" t="s">
        <v>229</v>
      </c>
      <c r="IA715" s="4"/>
      <c r="IB715" s="8"/>
      <c r="IC715" s="4"/>
      <c r="ID715" s="8"/>
      <c r="IE715" s="7"/>
      <c r="IF715" s="7"/>
      <c r="IG715" s="2" t="s">
        <v>266</v>
      </c>
      <c r="IH715" s="2" t="s">
        <v>275</v>
      </c>
      <c r="II715" s="2" t="s">
        <v>229</v>
      </c>
      <c r="IJ715" s="2" t="s">
        <v>229</v>
      </c>
      <c r="IK715" s="2" t="s">
        <v>241</v>
      </c>
      <c r="IL715" s="2" t="s">
        <v>229</v>
      </c>
      <c r="IM715" s="4"/>
      <c r="IN715" s="8"/>
      <c r="IO715" s="4"/>
      <c r="IP715" s="8"/>
      <c r="IQ715" s="7"/>
      <c r="IR715" s="7"/>
      <c r="IS715" s="2" t="s">
        <v>272</v>
      </c>
      <c r="IT715" s="2" t="s">
        <v>275</v>
      </c>
      <c r="IU715" s="2" t="s">
        <v>229</v>
      </c>
      <c r="IV715" s="2" t="s">
        <v>229</v>
      </c>
      <c r="IW715" s="2" t="s">
        <v>241</v>
      </c>
      <c r="IX715" s="2" t="s">
        <v>229</v>
      </c>
      <c r="IY715" s="4"/>
      <c r="IZ715" s="8"/>
      <c r="JA715" s="4"/>
      <c r="JB715" s="8"/>
      <c r="JC715" s="7"/>
      <c r="JD715" s="7"/>
      <c r="JE715" s="2" t="s">
        <v>239</v>
      </c>
      <c r="JF715" s="2" t="s">
        <v>275</v>
      </c>
      <c r="JG715" s="2" t="s">
        <v>268</v>
      </c>
      <c r="JH715" s="2" t="s">
        <v>229</v>
      </c>
      <c r="JI715" s="2" t="s">
        <v>241</v>
      </c>
      <c r="JJ715" s="2" t="s">
        <v>229</v>
      </c>
      <c r="JK715" s="4"/>
      <c r="JL715" s="8"/>
      <c r="JM715" s="4"/>
      <c r="JN715" s="8"/>
      <c r="JO715" s="7"/>
      <c r="JP715" s="7"/>
      <c r="JQ715" s="2" t="s">
        <v>229</v>
      </c>
      <c r="JR715" s="2" t="s">
        <v>229</v>
      </c>
      <c r="JS715" s="2" t="s">
        <v>229</v>
      </c>
      <c r="JT715" s="2" t="s">
        <v>229</v>
      </c>
      <c r="JU715" s="2" t="s">
        <v>229</v>
      </c>
      <c r="JV715" s="2" t="s">
        <v>229</v>
      </c>
      <c r="JW715" s="4"/>
      <c r="JX715" s="8"/>
      <c r="JY715" s="4"/>
      <c r="JZ715" s="8"/>
      <c r="KA715" s="7"/>
      <c r="KB715" s="7"/>
      <c r="KC715" s="2" t="s">
        <v>272</v>
      </c>
      <c r="KD715" s="2" t="s">
        <v>275</v>
      </c>
      <c r="KE715" s="2" t="s">
        <v>229</v>
      </c>
      <c r="KF715" s="2" t="s">
        <v>229</v>
      </c>
      <c r="KG715" s="2" t="s">
        <v>241</v>
      </c>
      <c r="KH715" s="2" t="s">
        <v>229</v>
      </c>
      <c r="KI715" s="4"/>
      <c r="KJ715" s="8"/>
      <c r="KK715" s="4"/>
      <c r="KL715" s="8"/>
      <c r="KM715" s="7"/>
      <c r="KN715" s="7"/>
      <c r="KO715" s="2" t="s">
        <v>272</v>
      </c>
      <c r="KP715" s="2" t="s">
        <v>275</v>
      </c>
      <c r="KQ715" s="2" t="s">
        <v>229</v>
      </c>
      <c r="KR715" s="2" t="s">
        <v>229</v>
      </c>
      <c r="KS715" s="2" t="s">
        <v>241</v>
      </c>
      <c r="KT715" s="2" t="s">
        <v>229</v>
      </c>
      <c r="KU715" s="4"/>
      <c r="KV715" s="8"/>
      <c r="KW715" s="4"/>
      <c r="KX715" s="8"/>
      <c r="KY715" s="7"/>
      <c r="KZ715" s="7"/>
      <c r="LA715" s="2" t="s">
        <v>239</v>
      </c>
      <c r="LB715" s="2" t="s">
        <v>275</v>
      </c>
      <c r="LC715" s="2" t="s">
        <v>1148</v>
      </c>
      <c r="LD715" s="2" t="s">
        <v>4711</v>
      </c>
      <c r="LE715" s="2" t="s">
        <v>241</v>
      </c>
      <c r="LF715" s="2" t="s">
        <v>229</v>
      </c>
      <c r="LG715" s="4"/>
      <c r="LH715" s="8"/>
      <c r="LI715" s="4"/>
      <c r="LJ715" s="8"/>
      <c r="LK715" s="7"/>
      <c r="LL715" s="7"/>
      <c r="LM715" s="2" t="s">
        <v>229</v>
      </c>
      <c r="LN715" s="2" t="s">
        <v>229</v>
      </c>
      <c r="LO715" s="2" t="s">
        <v>229</v>
      </c>
      <c r="LP715" s="2" t="s">
        <v>229</v>
      </c>
      <c r="LQ715" s="2" t="s">
        <v>229</v>
      </c>
      <c r="LR715" s="2" t="s">
        <v>229</v>
      </c>
      <c r="LS715" s="4"/>
      <c r="LT715" s="8"/>
      <c r="LU715" s="4">
        <v>1</v>
      </c>
      <c r="LV715" s="8">
        <v>28.88</v>
      </c>
      <c r="LW715" s="7">
        <v>-1</v>
      </c>
      <c r="LX715" s="7">
        <v>-1</v>
      </c>
      <c r="LY715" s="2" t="s">
        <v>239</v>
      </c>
      <c r="LZ715" s="2" t="s">
        <v>275</v>
      </c>
      <c r="MA715" s="2" t="s">
        <v>1226</v>
      </c>
      <c r="MB715" s="2" t="s">
        <v>3439</v>
      </c>
      <c r="MC715" s="2" t="s">
        <v>241</v>
      </c>
      <c r="MD715" s="2" t="s">
        <v>229</v>
      </c>
      <c r="ME715" s="4"/>
      <c r="MF715" s="8"/>
      <c r="MG715" s="4"/>
      <c r="MH715" s="8"/>
      <c r="MI715" s="7"/>
      <c r="MJ715" s="7"/>
      <c r="MK715" s="2" t="s">
        <v>266</v>
      </c>
      <c r="ML715" s="2" t="s">
        <v>275</v>
      </c>
      <c r="MM715" s="2" t="s">
        <v>229</v>
      </c>
      <c r="MN715" s="2" t="s">
        <v>229</v>
      </c>
      <c r="MO715" s="2" t="s">
        <v>241</v>
      </c>
      <c r="MP715" s="2" t="s">
        <v>229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275</v>
      </c>
      <c r="MY715" s="2" t="s">
        <v>866</v>
      </c>
      <c r="MZ715" s="2" t="s">
        <v>1791</v>
      </c>
      <c r="NA715" s="2" t="s">
        <v>241</v>
      </c>
      <c r="NB715" s="2" t="s">
        <v>229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275</v>
      </c>
      <c r="NK715" s="2" t="s">
        <v>1165</v>
      </c>
      <c r="NL715" s="2" t="s">
        <v>1151</v>
      </c>
      <c r="NM715" s="2" t="s">
        <v>241</v>
      </c>
      <c r="NN715" s="2" t="s">
        <v>229</v>
      </c>
      <c r="NO715" s="4"/>
      <c r="NP715" s="8"/>
      <c r="NQ715" s="4"/>
      <c r="NR715" s="8"/>
      <c r="NS715" s="7"/>
      <c r="NT715" s="7"/>
      <c r="NU715" s="2" t="s">
        <v>272</v>
      </c>
      <c r="NV715" s="2" t="s">
        <v>275</v>
      </c>
      <c r="NW715" s="2" t="s">
        <v>229</v>
      </c>
      <c r="NX715" s="2" t="s">
        <v>229</v>
      </c>
      <c r="NY715" s="2" t="s">
        <v>241</v>
      </c>
      <c r="NZ715" s="2" t="s">
        <v>229</v>
      </c>
      <c r="OA715" s="4"/>
      <c r="OB715" s="8"/>
      <c r="OC715" s="4"/>
      <c r="OD715" s="8"/>
      <c r="OE715" s="7"/>
      <c r="OF715" s="7"/>
      <c r="OG715" s="2" t="s">
        <v>229</v>
      </c>
      <c r="OH715" s="2" t="s">
        <v>229</v>
      </c>
      <c r="OI715" s="2" t="s">
        <v>229</v>
      </c>
      <c r="OJ715" s="2" t="s">
        <v>229</v>
      </c>
      <c r="OK715" s="2" t="s">
        <v>229</v>
      </c>
      <c r="OL715" s="2" t="s">
        <v>229</v>
      </c>
      <c r="OM715" s="4"/>
      <c r="ON715" s="8"/>
      <c r="OO715" s="4"/>
      <c r="OP715" s="8"/>
      <c r="OQ715" s="7"/>
      <c r="OR715" s="7"/>
      <c r="OS715" s="2" t="s">
        <v>229</v>
      </c>
      <c r="OT715" s="2" t="s">
        <v>229</v>
      </c>
      <c r="OU715" s="2" t="s">
        <v>229</v>
      </c>
      <c r="OV715" s="2" t="s">
        <v>229</v>
      </c>
      <c r="OW715" s="2" t="s">
        <v>229</v>
      </c>
      <c r="OX715" s="2" t="s">
        <v>229</v>
      </c>
      <c r="OY715" s="4"/>
      <c r="OZ715" s="8"/>
      <c r="PA715" s="4"/>
      <c r="PB715" s="8"/>
      <c r="PC715" s="7"/>
      <c r="PD715" s="7"/>
      <c r="PE715" s="2" t="s">
        <v>229</v>
      </c>
      <c r="PF715" s="2" t="s">
        <v>229</v>
      </c>
      <c r="PG715" s="2" t="s">
        <v>229</v>
      </c>
      <c r="PH715" s="2" t="s">
        <v>229</v>
      </c>
      <c r="PI715" s="2" t="s">
        <v>229</v>
      </c>
      <c r="PJ715" s="2" t="s">
        <v>229</v>
      </c>
      <c r="PK715" s="4"/>
      <c r="PL715" s="8"/>
      <c r="PM715" s="4"/>
      <c r="PN715" s="8"/>
      <c r="PO715" s="7"/>
      <c r="PP715" s="7"/>
      <c r="PQ715" s="2" t="s">
        <v>239</v>
      </c>
      <c r="PR715" s="2" t="s">
        <v>275</v>
      </c>
      <c r="PS715" s="2" t="s">
        <v>785</v>
      </c>
      <c r="PT715" s="2" t="s">
        <v>1950</v>
      </c>
      <c r="PU715" s="2" t="s">
        <v>241</v>
      </c>
      <c r="PV715" s="2" t="s">
        <v>229</v>
      </c>
      <c r="PW715" s="4"/>
      <c r="PX715" s="8"/>
      <c r="PY715" s="4"/>
      <c r="PZ715" s="8"/>
      <c r="QA715" s="7"/>
      <c r="QB715" s="7"/>
      <c r="QC715" s="2" t="s">
        <v>281</v>
      </c>
      <c r="QD715" s="2" t="s">
        <v>275</v>
      </c>
      <c r="QE715" s="2" t="s">
        <v>229</v>
      </c>
      <c r="QF715" s="2" t="s">
        <v>229</v>
      </c>
      <c r="QG715" s="2" t="s">
        <v>241</v>
      </c>
      <c r="QH715" s="2" t="s">
        <v>229</v>
      </c>
      <c r="QI715" s="4"/>
      <c r="QJ715" s="8"/>
      <c r="QK715" s="4"/>
      <c r="QL715" s="8"/>
      <c r="QM715" s="7"/>
      <c r="QN715" s="7"/>
      <c r="QO715" s="2" t="s">
        <v>229</v>
      </c>
      <c r="QP715" s="2" t="s">
        <v>229</v>
      </c>
      <c r="QQ715" s="2" t="s">
        <v>229</v>
      </c>
      <c r="QR715" s="2" t="s">
        <v>229</v>
      </c>
      <c r="QS715" s="2" t="s">
        <v>229</v>
      </c>
      <c r="QT715" s="2" t="s">
        <v>229</v>
      </c>
      <c r="QU715" s="4"/>
      <c r="QV715" s="8"/>
      <c r="QW715" s="4"/>
      <c r="QX715" s="8"/>
      <c r="QY715" s="7"/>
      <c r="QZ715" s="7"/>
      <c r="RA715" s="2" t="s">
        <v>272</v>
      </c>
      <c r="RB715" s="2" t="s">
        <v>275</v>
      </c>
      <c r="RC715" s="2" t="s">
        <v>229</v>
      </c>
      <c r="RD715" s="2" t="s">
        <v>229</v>
      </c>
      <c r="RE715" s="2" t="s">
        <v>241</v>
      </c>
      <c r="RF715" s="2" t="s">
        <v>229</v>
      </c>
      <c r="RG715" s="4"/>
      <c r="RH715" s="8"/>
      <c r="RI715" s="4"/>
      <c r="RJ715" s="8"/>
      <c r="RK715" s="7"/>
      <c r="RL715" s="7"/>
      <c r="RM715" s="2" t="s">
        <v>229</v>
      </c>
      <c r="RN715" s="2" t="s">
        <v>229</v>
      </c>
      <c r="RO715" s="2" t="s">
        <v>229</v>
      </c>
      <c r="RP715" s="2" t="s">
        <v>229</v>
      </c>
      <c r="RQ715" s="2" t="s">
        <v>229</v>
      </c>
      <c r="RR715" s="2" t="s">
        <v>229</v>
      </c>
      <c r="RS715" s="4"/>
      <c r="RT715" s="8"/>
      <c r="RU715" s="4"/>
      <c r="RV715" s="8"/>
      <c r="RW715" s="7"/>
      <c r="RX715" s="7"/>
      <c r="RY715" s="2" t="s">
        <v>239</v>
      </c>
      <c r="RZ715" s="2" t="s">
        <v>275</v>
      </c>
      <c r="SA715" s="2" t="s">
        <v>282</v>
      </c>
      <c r="SB715" s="2" t="s">
        <v>830</v>
      </c>
      <c r="SC715" s="2" t="s">
        <v>241</v>
      </c>
      <c r="SD715" s="2" t="s">
        <v>229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</row>
    <row r="716">
      <c r="A716" s="2" t="s">
        <v>4712</v>
      </c>
      <c r="B716" s="2" t="s">
        <v>216</v>
      </c>
      <c r="C716" s="2" t="s">
        <v>4252</v>
      </c>
      <c r="D716" s="2" t="s">
        <v>3164</v>
      </c>
      <c r="E716" s="2" t="s">
        <v>3497</v>
      </c>
      <c r="F716" s="2" t="s">
        <v>2270</v>
      </c>
      <c r="G716" s="2" t="s">
        <v>4569</v>
      </c>
      <c r="H716" s="2" t="s">
        <v>4570</v>
      </c>
      <c r="I716" s="2" t="s">
        <v>3565</v>
      </c>
      <c r="J716" s="2" t="s">
        <v>224</v>
      </c>
      <c r="K716" s="2" t="s">
        <v>4170</v>
      </c>
      <c r="L716" s="3">
        <v>23.8</v>
      </c>
      <c r="M716" s="3">
        <v>24.99</v>
      </c>
      <c r="N716" s="3">
        <v>49.99</v>
      </c>
      <c r="O716" s="2" t="s">
        <v>226</v>
      </c>
      <c r="P716" s="2" t="s">
        <v>618</v>
      </c>
      <c r="Q716" s="2" t="s">
        <v>228</v>
      </c>
      <c r="R716" s="2" t="s">
        <v>229</v>
      </c>
      <c r="S716" s="2" t="s">
        <v>4571</v>
      </c>
      <c r="T716" s="2" t="s">
        <v>2547</v>
      </c>
      <c r="U716" s="2" t="s">
        <v>2464</v>
      </c>
      <c r="V716" s="2" t="s">
        <v>4572</v>
      </c>
      <c r="W716" s="2" t="s">
        <v>686</v>
      </c>
      <c r="X716" s="2" t="s">
        <v>1009</v>
      </c>
      <c r="Y716" s="2" t="s">
        <v>939</v>
      </c>
      <c r="Z716" s="4">
        <v>49</v>
      </c>
      <c r="AA716" s="4">
        <f>=ROUNDDOWN(11.9512195121951,0)</f>
      </c>
      <c r="AB716" s="5">
        <v>4.1</v>
      </c>
      <c r="AC716" s="2" t="s">
        <v>4285</v>
      </c>
      <c r="AD716" s="4">
        <v>200</v>
      </c>
      <c r="AE716" s="4">
        <v>200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5</v>
      </c>
      <c r="AQ716" s="8">
        <v>135.82</v>
      </c>
      <c r="AR716" s="4"/>
      <c r="AS716" s="8"/>
      <c r="AT716" s="7"/>
      <c r="AU716" s="7"/>
      <c r="AV716" s="4">
        <v>15</v>
      </c>
      <c r="AW716" s="8">
        <v>452.46</v>
      </c>
      <c r="AX716" s="4" t="s">
        <v>229</v>
      </c>
      <c r="AY716" s="8" t="s">
        <v>229</v>
      </c>
      <c r="AZ716" s="7" t="s">
        <v>229</v>
      </c>
      <c r="BA716" s="7" t="s">
        <v>229</v>
      </c>
      <c r="BB716" s="7">
        <v>0.3002</v>
      </c>
      <c r="BC716" s="4">
        <v>15</v>
      </c>
      <c r="BD716" s="8">
        <v>452.46</v>
      </c>
      <c r="BE716" s="4" t="s">
        <v>229</v>
      </c>
      <c r="BF716" s="8" t="s">
        <v>229</v>
      </c>
      <c r="BG716" s="7" t="s">
        <v>229</v>
      </c>
      <c r="BH716" s="7" t="s">
        <v>229</v>
      </c>
      <c r="BI716" s="7">
        <v>1</v>
      </c>
      <c r="BJ716" s="4">
        <v>5</v>
      </c>
      <c r="BK716" s="8">
        <v>135.82</v>
      </c>
      <c r="BL716" s="2" t="s">
        <v>4713</v>
      </c>
      <c r="BM716" s="7">
        <v>1</v>
      </c>
      <c r="BN716" s="7">
        <v>1</v>
      </c>
      <c r="BO716" s="4">
        <v>3</v>
      </c>
      <c r="BP716" s="8">
        <v>82.11</v>
      </c>
      <c r="BQ716" s="4"/>
      <c r="BR716" s="8"/>
      <c r="BS716" s="7"/>
      <c r="BT716" s="7"/>
      <c r="BU716" s="2" t="s">
        <v>239</v>
      </c>
      <c r="BV716" s="2" t="s">
        <v>226</v>
      </c>
      <c r="BW716" s="2" t="s">
        <v>229</v>
      </c>
      <c r="BX716" s="2" t="s">
        <v>2997</v>
      </c>
      <c r="BY716" s="2" t="s">
        <v>241</v>
      </c>
      <c r="BZ716" s="2" t="s">
        <v>229</v>
      </c>
      <c r="CA716" s="4">
        <v>1</v>
      </c>
      <c r="CB716" s="8">
        <v>26.72</v>
      </c>
      <c r="CC716" s="4"/>
      <c r="CD716" s="8"/>
      <c r="CE716" s="7"/>
      <c r="CF716" s="7"/>
      <c r="CG716" s="2" t="s">
        <v>239</v>
      </c>
      <c r="CH716" s="2" t="s">
        <v>226</v>
      </c>
      <c r="CI716" s="2" t="s">
        <v>939</v>
      </c>
      <c r="CJ716" s="2" t="s">
        <v>909</v>
      </c>
      <c r="CK716" s="2" t="s">
        <v>241</v>
      </c>
      <c r="CL716" s="2" t="s">
        <v>229</v>
      </c>
      <c r="CM716" s="4"/>
      <c r="CN716" s="8"/>
      <c r="CO716" s="4"/>
      <c r="CP716" s="8"/>
      <c r="CQ716" s="7"/>
      <c r="CR716" s="7"/>
      <c r="CS716" s="2" t="s">
        <v>239</v>
      </c>
      <c r="CT716" s="2" t="s">
        <v>226</v>
      </c>
      <c r="CU716" s="2" t="s">
        <v>2614</v>
      </c>
      <c r="CV716" s="2" t="s">
        <v>229</v>
      </c>
      <c r="CW716" s="2" t="s">
        <v>241</v>
      </c>
      <c r="CX716" s="2" t="s">
        <v>229</v>
      </c>
      <c r="CY716" s="4"/>
      <c r="CZ716" s="8"/>
      <c r="DA716" s="4"/>
      <c r="DB716" s="8"/>
      <c r="DC716" s="7"/>
      <c r="DD716" s="7"/>
      <c r="DE716" s="2" t="s">
        <v>239</v>
      </c>
      <c r="DF716" s="2" t="s">
        <v>226</v>
      </c>
      <c r="DG716" s="2" t="s">
        <v>255</v>
      </c>
      <c r="DH716" s="2" t="s">
        <v>229</v>
      </c>
      <c r="DI716" s="2" t="s">
        <v>241</v>
      </c>
      <c r="DJ716" s="2" t="s">
        <v>229</v>
      </c>
      <c r="DK716" s="4"/>
      <c r="DL716" s="8"/>
      <c r="DM716" s="4"/>
      <c r="DN716" s="8"/>
      <c r="DO716" s="7"/>
      <c r="DP716" s="7"/>
      <c r="DQ716" s="2" t="s">
        <v>239</v>
      </c>
      <c r="DR716" s="2" t="s">
        <v>226</v>
      </c>
      <c r="DS716" s="2" t="s">
        <v>2624</v>
      </c>
      <c r="DT716" s="2" t="s">
        <v>229</v>
      </c>
      <c r="DU716" s="2" t="s">
        <v>241</v>
      </c>
      <c r="DV716" s="2" t="s">
        <v>229</v>
      </c>
      <c r="DW716" s="4"/>
      <c r="DX716" s="8"/>
      <c r="DY716" s="4"/>
      <c r="DZ716" s="8"/>
      <c r="EA716" s="7"/>
      <c r="EB716" s="7"/>
      <c r="EC716" s="2" t="s">
        <v>266</v>
      </c>
      <c r="ED716" s="2" t="s">
        <v>226</v>
      </c>
      <c r="EE716" s="2" t="s">
        <v>229</v>
      </c>
      <c r="EF716" s="2" t="s">
        <v>229</v>
      </c>
      <c r="EG716" s="2" t="s">
        <v>241</v>
      </c>
      <c r="EH716" s="2" t="s">
        <v>229</v>
      </c>
      <c r="EI716" s="4"/>
      <c r="EJ716" s="8"/>
      <c r="EK716" s="4"/>
      <c r="EL716" s="8"/>
      <c r="EM716" s="7"/>
      <c r="EN716" s="7"/>
      <c r="EO716" s="2" t="s">
        <v>239</v>
      </c>
      <c r="EP716" s="2" t="s">
        <v>226</v>
      </c>
      <c r="EQ716" s="2" t="s">
        <v>4366</v>
      </c>
      <c r="ER716" s="2" t="s">
        <v>2997</v>
      </c>
      <c r="ES716" s="2" t="s">
        <v>241</v>
      </c>
      <c r="ET716" s="2" t="s">
        <v>229</v>
      </c>
      <c r="EU716" s="4">
        <v>1</v>
      </c>
      <c r="EV716" s="8">
        <v>26.99</v>
      </c>
      <c r="EW716" s="4"/>
      <c r="EX716" s="8"/>
      <c r="EY716" s="7"/>
      <c r="EZ716" s="7"/>
      <c r="FA716" s="2" t="s">
        <v>239</v>
      </c>
      <c r="FB716" s="2" t="s">
        <v>226</v>
      </c>
      <c r="FC716" s="2" t="s">
        <v>939</v>
      </c>
      <c r="FD716" s="2" t="s">
        <v>1490</v>
      </c>
      <c r="FE716" s="2" t="s">
        <v>241</v>
      </c>
      <c r="FF716" s="2" t="s">
        <v>229</v>
      </c>
      <c r="FG716" s="4"/>
      <c r="FH716" s="8"/>
      <c r="FI716" s="4"/>
      <c r="FJ716" s="8"/>
      <c r="FK716" s="7"/>
      <c r="FL716" s="7"/>
      <c r="FM716" s="2" t="s">
        <v>239</v>
      </c>
      <c r="FN716" s="2" t="s">
        <v>226</v>
      </c>
      <c r="FO716" s="2" t="s">
        <v>939</v>
      </c>
      <c r="FP716" s="2" t="s">
        <v>229</v>
      </c>
      <c r="FQ716" s="2" t="s">
        <v>241</v>
      </c>
      <c r="FR716" s="2" t="s">
        <v>229</v>
      </c>
      <c r="FS716" s="4"/>
      <c r="FT716" s="8"/>
      <c r="FU716" s="4"/>
      <c r="FV716" s="8"/>
      <c r="FW716" s="7"/>
      <c r="FX716" s="7"/>
      <c r="FY716" s="2" t="s">
        <v>239</v>
      </c>
      <c r="FZ716" s="2" t="s">
        <v>226</v>
      </c>
      <c r="GA716" s="2" t="s">
        <v>939</v>
      </c>
      <c r="GB716" s="2" t="s">
        <v>229</v>
      </c>
      <c r="GC716" s="2" t="s">
        <v>241</v>
      </c>
      <c r="GD716" s="2" t="s">
        <v>229</v>
      </c>
      <c r="GE716" s="4"/>
      <c r="GF716" s="8"/>
      <c r="GG716" s="4"/>
      <c r="GH716" s="8"/>
      <c r="GI716" s="7"/>
      <c r="GJ716" s="7"/>
      <c r="GK716" s="2" t="s">
        <v>272</v>
      </c>
      <c r="GL716" s="2" t="s">
        <v>226</v>
      </c>
      <c r="GM716" s="2" t="s">
        <v>229</v>
      </c>
      <c r="GN716" s="2" t="s">
        <v>229</v>
      </c>
      <c r="GO716" s="2" t="s">
        <v>241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266</v>
      </c>
      <c r="GX716" s="2" t="s">
        <v>226</v>
      </c>
      <c r="GY716" s="2" t="s">
        <v>229</v>
      </c>
      <c r="GZ716" s="2" t="s">
        <v>229</v>
      </c>
      <c r="HA716" s="2" t="s">
        <v>241</v>
      </c>
      <c r="HB716" s="2" t="s">
        <v>229</v>
      </c>
      <c r="HC716" s="4"/>
      <c r="HD716" s="8"/>
      <c r="HE716" s="4"/>
      <c r="HF716" s="8"/>
      <c r="HG716" s="7"/>
      <c r="HH716" s="7"/>
      <c r="HI716" s="2" t="s">
        <v>266</v>
      </c>
      <c r="HJ716" s="2" t="s">
        <v>226</v>
      </c>
      <c r="HK716" s="2" t="s">
        <v>229</v>
      </c>
      <c r="HL716" s="2" t="s">
        <v>229</v>
      </c>
      <c r="HM716" s="2" t="s">
        <v>241</v>
      </c>
      <c r="HN716" s="2" t="s">
        <v>229</v>
      </c>
      <c r="HO716" s="4"/>
      <c r="HP716" s="8"/>
      <c r="HQ716" s="4"/>
      <c r="HR716" s="8"/>
      <c r="HS716" s="7"/>
      <c r="HT716" s="7"/>
      <c r="HU716" s="2" t="s">
        <v>266</v>
      </c>
      <c r="HV716" s="2" t="s">
        <v>226</v>
      </c>
      <c r="HW716" s="2" t="s">
        <v>229</v>
      </c>
      <c r="HX716" s="2" t="s">
        <v>229</v>
      </c>
      <c r="HY716" s="2" t="s">
        <v>241</v>
      </c>
      <c r="HZ716" s="2" t="s">
        <v>229</v>
      </c>
      <c r="IA716" s="4"/>
      <c r="IB716" s="8"/>
      <c r="IC716" s="4"/>
      <c r="ID716" s="8"/>
      <c r="IE716" s="7"/>
      <c r="IF716" s="7"/>
      <c r="IG716" s="2" t="s">
        <v>266</v>
      </c>
      <c r="IH716" s="2" t="s">
        <v>226</v>
      </c>
      <c r="II716" s="2" t="s">
        <v>229</v>
      </c>
      <c r="IJ716" s="2" t="s">
        <v>229</v>
      </c>
      <c r="IK716" s="2" t="s">
        <v>241</v>
      </c>
      <c r="IL716" s="2" t="s">
        <v>229</v>
      </c>
      <c r="IM716" s="4"/>
      <c r="IN716" s="8"/>
      <c r="IO716" s="4"/>
      <c r="IP716" s="8"/>
      <c r="IQ716" s="7"/>
      <c r="IR716" s="7"/>
      <c r="IS716" s="2" t="s">
        <v>664</v>
      </c>
      <c r="IT716" s="2" t="s">
        <v>226</v>
      </c>
      <c r="IU716" s="2" t="s">
        <v>229</v>
      </c>
      <c r="IV716" s="2" t="s">
        <v>229</v>
      </c>
      <c r="IW716" s="2" t="s">
        <v>241</v>
      </c>
      <c r="IX716" s="2" t="s">
        <v>229</v>
      </c>
      <c r="IY716" s="4"/>
      <c r="IZ716" s="8"/>
      <c r="JA716" s="4"/>
      <c r="JB716" s="8"/>
      <c r="JC716" s="7"/>
      <c r="JD716" s="7"/>
      <c r="JE716" s="2" t="s">
        <v>272</v>
      </c>
      <c r="JF716" s="2" t="s">
        <v>226</v>
      </c>
      <c r="JG716" s="2" t="s">
        <v>229</v>
      </c>
      <c r="JH716" s="2" t="s">
        <v>229</v>
      </c>
      <c r="JI716" s="2" t="s">
        <v>241</v>
      </c>
      <c r="JJ716" s="2" t="s">
        <v>229</v>
      </c>
      <c r="JK716" s="4"/>
      <c r="JL716" s="8"/>
      <c r="JM716" s="4"/>
      <c r="JN716" s="8"/>
      <c r="JO716" s="7"/>
      <c r="JP716" s="7"/>
      <c r="JQ716" s="2" t="s">
        <v>272</v>
      </c>
      <c r="JR716" s="2" t="s">
        <v>226</v>
      </c>
      <c r="JS716" s="2" t="s">
        <v>229</v>
      </c>
      <c r="JT716" s="2" t="s">
        <v>229</v>
      </c>
      <c r="JU716" s="2" t="s">
        <v>241</v>
      </c>
      <c r="JV716" s="2" t="s">
        <v>229</v>
      </c>
      <c r="JW716" s="4"/>
      <c r="JX716" s="8"/>
      <c r="JY716" s="4"/>
      <c r="JZ716" s="8"/>
      <c r="KA716" s="7"/>
      <c r="KB716" s="7"/>
      <c r="KC716" s="2" t="s">
        <v>272</v>
      </c>
      <c r="KD716" s="2" t="s">
        <v>226</v>
      </c>
      <c r="KE716" s="2" t="s">
        <v>229</v>
      </c>
      <c r="KF716" s="2" t="s">
        <v>229</v>
      </c>
      <c r="KG716" s="2" t="s">
        <v>241</v>
      </c>
      <c r="KH716" s="2" t="s">
        <v>229</v>
      </c>
      <c r="KI716" s="4"/>
      <c r="KJ716" s="8"/>
      <c r="KK716" s="4"/>
      <c r="KL716" s="8"/>
      <c r="KM716" s="7"/>
      <c r="KN716" s="7"/>
      <c r="KO716" s="2" t="s">
        <v>272</v>
      </c>
      <c r="KP716" s="2" t="s">
        <v>226</v>
      </c>
      <c r="KQ716" s="2" t="s">
        <v>229</v>
      </c>
      <c r="KR716" s="2" t="s">
        <v>229</v>
      </c>
      <c r="KS716" s="2" t="s">
        <v>241</v>
      </c>
      <c r="KT716" s="2" t="s">
        <v>229</v>
      </c>
      <c r="KU716" s="4"/>
      <c r="KV716" s="8"/>
      <c r="KW716" s="4"/>
      <c r="KX716" s="8"/>
      <c r="KY716" s="7"/>
      <c r="KZ716" s="7"/>
      <c r="LA716" s="2" t="s">
        <v>272</v>
      </c>
      <c r="LB716" s="2" t="s">
        <v>226</v>
      </c>
      <c r="LC716" s="2" t="s">
        <v>229</v>
      </c>
      <c r="LD716" s="2" t="s">
        <v>229</v>
      </c>
      <c r="LE716" s="2" t="s">
        <v>241</v>
      </c>
      <c r="LF716" s="2" t="s">
        <v>229</v>
      </c>
      <c r="LG716" s="4"/>
      <c r="LH716" s="8"/>
      <c r="LI716" s="4"/>
      <c r="LJ716" s="8"/>
      <c r="LK716" s="7"/>
      <c r="LL716" s="7"/>
      <c r="LM716" s="2" t="s">
        <v>229</v>
      </c>
      <c r="LN716" s="2" t="s">
        <v>229</v>
      </c>
      <c r="LO716" s="2" t="s">
        <v>229</v>
      </c>
      <c r="LP716" s="2" t="s">
        <v>229</v>
      </c>
      <c r="LQ716" s="2" t="s">
        <v>229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664</v>
      </c>
      <c r="LZ716" s="2" t="s">
        <v>226</v>
      </c>
      <c r="MA716" s="2" t="s">
        <v>229</v>
      </c>
      <c r="MB716" s="2" t="s">
        <v>229</v>
      </c>
      <c r="MC716" s="2" t="s">
        <v>241</v>
      </c>
      <c r="MD716" s="2" t="s">
        <v>229</v>
      </c>
      <c r="ME716" s="4"/>
      <c r="MF716" s="8"/>
      <c r="MG716" s="4"/>
      <c r="MH716" s="8"/>
      <c r="MI716" s="7"/>
      <c r="MJ716" s="7"/>
      <c r="MK716" s="2" t="s">
        <v>272</v>
      </c>
      <c r="ML716" s="2" t="s">
        <v>226</v>
      </c>
      <c r="MM716" s="2" t="s">
        <v>229</v>
      </c>
      <c r="MN716" s="2" t="s">
        <v>229</v>
      </c>
      <c r="MO716" s="2" t="s">
        <v>241</v>
      </c>
      <c r="MP716" s="2" t="s">
        <v>229</v>
      </c>
      <c r="MQ716" s="4"/>
      <c r="MR716" s="8"/>
      <c r="MS716" s="4"/>
      <c r="MT716" s="8"/>
      <c r="MU716" s="7"/>
      <c r="MV716" s="7"/>
      <c r="MW716" s="2" t="s">
        <v>266</v>
      </c>
      <c r="MX716" s="2" t="s">
        <v>226</v>
      </c>
      <c r="MY716" s="2" t="s">
        <v>229</v>
      </c>
      <c r="MZ716" s="2" t="s">
        <v>229</v>
      </c>
      <c r="NA716" s="2" t="s">
        <v>241</v>
      </c>
      <c r="NB716" s="2" t="s">
        <v>229</v>
      </c>
      <c r="NC716" s="4"/>
      <c r="ND716" s="8"/>
      <c r="NE716" s="4"/>
      <c r="NF716" s="8"/>
      <c r="NG716" s="7"/>
      <c r="NH716" s="7"/>
      <c r="NI716" s="2" t="s">
        <v>229</v>
      </c>
      <c r="NJ716" s="2" t="s">
        <v>229</v>
      </c>
      <c r="NK716" s="2" t="s">
        <v>229</v>
      </c>
      <c r="NL716" s="2" t="s">
        <v>229</v>
      </c>
      <c r="NM716" s="2" t="s">
        <v>229</v>
      </c>
      <c r="NN716" s="2" t="s">
        <v>229</v>
      </c>
      <c r="NO716" s="4"/>
      <c r="NP716" s="8"/>
      <c r="NQ716" s="4"/>
      <c r="NR716" s="8"/>
      <c r="NS716" s="7"/>
      <c r="NT716" s="7"/>
      <c r="NU716" s="2" t="s">
        <v>272</v>
      </c>
      <c r="NV716" s="2" t="s">
        <v>226</v>
      </c>
      <c r="NW716" s="2" t="s">
        <v>229</v>
      </c>
      <c r="NX716" s="2" t="s">
        <v>229</v>
      </c>
      <c r="NY716" s="2" t="s">
        <v>241</v>
      </c>
      <c r="NZ716" s="2" t="s">
        <v>229</v>
      </c>
      <c r="OA716" s="4"/>
      <c r="OB716" s="8"/>
      <c r="OC716" s="4"/>
      <c r="OD716" s="8"/>
      <c r="OE716" s="7"/>
      <c r="OF716" s="7"/>
      <c r="OG716" s="2" t="s">
        <v>272</v>
      </c>
      <c r="OH716" s="2" t="s">
        <v>226</v>
      </c>
      <c r="OI716" s="2" t="s">
        <v>229</v>
      </c>
      <c r="OJ716" s="2" t="s">
        <v>229</v>
      </c>
      <c r="OK716" s="2" t="s">
        <v>241</v>
      </c>
      <c r="OL716" s="2" t="s">
        <v>229</v>
      </c>
      <c r="OM716" s="4"/>
      <c r="ON716" s="8"/>
      <c r="OO716" s="4"/>
      <c r="OP716" s="8"/>
      <c r="OQ716" s="7"/>
      <c r="OR716" s="7"/>
      <c r="OS716" s="2" t="s">
        <v>229</v>
      </c>
      <c r="OT716" s="2" t="s">
        <v>229</v>
      </c>
      <c r="OU716" s="2" t="s">
        <v>229</v>
      </c>
      <c r="OV716" s="2" t="s">
        <v>229</v>
      </c>
      <c r="OW716" s="2" t="s">
        <v>229</v>
      </c>
      <c r="OX716" s="2" t="s">
        <v>229</v>
      </c>
      <c r="OY716" s="4"/>
      <c r="OZ716" s="8"/>
      <c r="PA716" s="4"/>
      <c r="PB716" s="8"/>
      <c r="PC716" s="7"/>
      <c r="PD716" s="7"/>
      <c r="PE716" s="2" t="s">
        <v>229</v>
      </c>
      <c r="PF716" s="2" t="s">
        <v>229</v>
      </c>
      <c r="PG716" s="2" t="s">
        <v>229</v>
      </c>
      <c r="PH716" s="2" t="s">
        <v>229</v>
      </c>
      <c r="PI716" s="2" t="s">
        <v>229</v>
      </c>
      <c r="PJ716" s="2" t="s">
        <v>229</v>
      </c>
      <c r="PK716" s="4"/>
      <c r="PL716" s="8"/>
      <c r="PM716" s="4"/>
      <c r="PN716" s="8"/>
      <c r="PO716" s="7"/>
      <c r="PP716" s="7"/>
      <c r="PQ716" s="2" t="s">
        <v>229</v>
      </c>
      <c r="PR716" s="2" t="s">
        <v>229</v>
      </c>
      <c r="PS716" s="2" t="s">
        <v>229</v>
      </c>
      <c r="PT716" s="2" t="s">
        <v>229</v>
      </c>
      <c r="PU716" s="2" t="s">
        <v>229</v>
      </c>
      <c r="PV716" s="2" t="s">
        <v>229</v>
      </c>
      <c r="PW716" s="4"/>
      <c r="PX716" s="8"/>
      <c r="PY716" s="4"/>
      <c r="PZ716" s="8"/>
      <c r="QA716" s="7"/>
      <c r="QB716" s="7"/>
      <c r="QC716" s="2" t="s">
        <v>281</v>
      </c>
      <c r="QD716" s="2" t="s">
        <v>226</v>
      </c>
      <c r="QE716" s="2" t="s">
        <v>229</v>
      </c>
      <c r="QF716" s="2" t="s">
        <v>229</v>
      </c>
      <c r="QG716" s="2" t="s">
        <v>241</v>
      </c>
      <c r="QH716" s="2" t="s">
        <v>229</v>
      </c>
      <c r="QI716" s="4"/>
      <c r="QJ716" s="8"/>
      <c r="QK716" s="4"/>
      <c r="QL716" s="8"/>
      <c r="QM716" s="7"/>
      <c r="QN716" s="7"/>
      <c r="QO716" s="2" t="s">
        <v>272</v>
      </c>
      <c r="QP716" s="2" t="s">
        <v>226</v>
      </c>
      <c r="QQ716" s="2" t="s">
        <v>229</v>
      </c>
      <c r="QR716" s="2" t="s">
        <v>229</v>
      </c>
      <c r="QS716" s="2" t="s">
        <v>241</v>
      </c>
      <c r="QT716" s="2" t="s">
        <v>229</v>
      </c>
      <c r="QU716" s="4"/>
      <c r="QV716" s="8"/>
      <c r="QW716" s="4"/>
      <c r="QX716" s="8"/>
      <c r="QY716" s="7"/>
      <c r="QZ716" s="7"/>
      <c r="RA716" s="2" t="s">
        <v>272</v>
      </c>
      <c r="RB716" s="2" t="s">
        <v>226</v>
      </c>
      <c r="RC716" s="2" t="s">
        <v>229</v>
      </c>
      <c r="RD716" s="2" t="s">
        <v>229</v>
      </c>
      <c r="RE716" s="2" t="s">
        <v>241</v>
      </c>
      <c r="RF716" s="2" t="s">
        <v>229</v>
      </c>
      <c r="RG716" s="4"/>
      <c r="RH716" s="8"/>
      <c r="RI716" s="4"/>
      <c r="RJ716" s="8"/>
      <c r="RK716" s="7"/>
      <c r="RL716" s="7"/>
      <c r="RM716" s="2" t="s">
        <v>272</v>
      </c>
      <c r="RN716" s="2" t="s">
        <v>226</v>
      </c>
      <c r="RO716" s="2" t="s">
        <v>229</v>
      </c>
      <c r="RP716" s="2" t="s">
        <v>229</v>
      </c>
      <c r="RQ716" s="2" t="s">
        <v>241</v>
      </c>
      <c r="RR716" s="2" t="s">
        <v>229</v>
      </c>
      <c r="RS716" s="4"/>
      <c r="RT716" s="8"/>
      <c r="RU716" s="4"/>
      <c r="RV716" s="8"/>
      <c r="RW716" s="7"/>
      <c r="RX716" s="7"/>
      <c r="RY716" s="2" t="s">
        <v>229</v>
      </c>
      <c r="RZ716" s="2" t="s">
        <v>229</v>
      </c>
      <c r="SA716" s="2" t="s">
        <v>229</v>
      </c>
      <c r="SB716" s="2" t="s">
        <v>229</v>
      </c>
      <c r="SC716" s="2" t="s">
        <v>229</v>
      </c>
      <c r="SD716" s="2" t="s">
        <v>229</v>
      </c>
      <c r="SE716" s="4">
        <v>49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>
        <v>200</v>
      </c>
      <c r="VK716" s="4"/>
      <c r="VL716" s="4"/>
      <c r="VM716" s="4"/>
      <c r="VN716" s="4"/>
      <c r="VO716" s="4"/>
      <c r="VP716" s="4"/>
      <c r="VQ716" s="4"/>
      <c r="VR716" s="4"/>
      <c r="VS716" s="4"/>
    </row>
    <row r="717">
      <c r="A717" s="2" t="s">
        <v>4714</v>
      </c>
      <c r="B717" s="2" t="s">
        <v>216</v>
      </c>
      <c r="C717" s="2" t="s">
        <v>4252</v>
      </c>
      <c r="D717" s="2" t="s">
        <v>3164</v>
      </c>
      <c r="E717" s="2" t="s">
        <v>3497</v>
      </c>
      <c r="F717" s="2" t="s">
        <v>2270</v>
      </c>
      <c r="G717" s="2" t="s">
        <v>4569</v>
      </c>
      <c r="H717" s="2" t="s">
        <v>4570</v>
      </c>
      <c r="I717" s="2" t="s">
        <v>3565</v>
      </c>
      <c r="J717" s="2" t="s">
        <v>285</v>
      </c>
      <c r="K717" s="2" t="s">
        <v>4170</v>
      </c>
      <c r="L717" s="3">
        <v>28.57</v>
      </c>
      <c r="M717" s="3">
        <v>30</v>
      </c>
      <c r="N717" s="3">
        <v>59.99</v>
      </c>
      <c r="O717" s="2" t="s">
        <v>226</v>
      </c>
      <c r="P717" s="2" t="s">
        <v>618</v>
      </c>
      <c r="Q717" s="2" t="s">
        <v>228</v>
      </c>
      <c r="R717" s="2" t="s">
        <v>229</v>
      </c>
      <c r="S717" s="2" t="s">
        <v>4571</v>
      </c>
      <c r="T717" s="2" t="s">
        <v>2547</v>
      </c>
      <c r="U717" s="2" t="s">
        <v>232</v>
      </c>
      <c r="V717" s="2" t="s">
        <v>4572</v>
      </c>
      <c r="W717" s="2" t="s">
        <v>686</v>
      </c>
      <c r="X717" s="2" t="s">
        <v>1009</v>
      </c>
      <c r="Y717" s="2" t="s">
        <v>939</v>
      </c>
      <c r="Z717" s="4">
        <v>116</v>
      </c>
      <c r="AA717" s="4">
        <f>=ROUNDDOWN(17.3134328358209,0)</f>
      </c>
      <c r="AB717" s="5">
        <v>6.7</v>
      </c>
      <c r="AC717" s="2" t="s">
        <v>4285</v>
      </c>
      <c r="AD717" s="4">
        <v>200</v>
      </c>
      <c r="AE717" s="4">
        <v>200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10</v>
      </c>
      <c r="AQ717" s="8">
        <v>316.64</v>
      </c>
      <c r="AR717" s="4"/>
      <c r="AS717" s="8"/>
      <c r="AT717" s="7"/>
      <c r="AU717" s="7"/>
      <c r="AV717" s="4" t="s">
        <v>229</v>
      </c>
      <c r="AW717" s="8" t="s">
        <v>229</v>
      </c>
      <c r="AX717" s="4" t="s">
        <v>229</v>
      </c>
      <c r="AY717" s="8" t="s">
        <v>229</v>
      </c>
      <c r="AZ717" s="7" t="s">
        <v>229</v>
      </c>
      <c r="BA717" s="7" t="s">
        <v>229</v>
      </c>
      <c r="BB717" s="7">
        <v>0.6998</v>
      </c>
      <c r="BC717" s="4" t="s">
        <v>229</v>
      </c>
      <c r="BD717" s="8" t="s">
        <v>229</v>
      </c>
      <c r="BE717" s="4" t="s">
        <v>229</v>
      </c>
      <c r="BF717" s="8" t="s">
        <v>229</v>
      </c>
      <c r="BG717" s="7" t="s">
        <v>229</v>
      </c>
      <c r="BH717" s="7" t="s">
        <v>229</v>
      </c>
      <c r="BI717" s="7" t="s">
        <v>229</v>
      </c>
      <c r="BJ717" s="4">
        <v>10</v>
      </c>
      <c r="BK717" s="8">
        <v>316.64</v>
      </c>
      <c r="BL717" s="2" t="s">
        <v>4715</v>
      </c>
      <c r="BM717" s="7">
        <v>1</v>
      </c>
      <c r="BN717" s="7">
        <v>1</v>
      </c>
      <c r="BO717" s="4">
        <v>3</v>
      </c>
      <c r="BP717" s="8">
        <v>98.58</v>
      </c>
      <c r="BQ717" s="4"/>
      <c r="BR717" s="8"/>
      <c r="BS717" s="7"/>
      <c r="BT717" s="7"/>
      <c r="BU717" s="2" t="s">
        <v>239</v>
      </c>
      <c r="BV717" s="2" t="s">
        <v>226</v>
      </c>
      <c r="BW717" s="2" t="s">
        <v>229</v>
      </c>
      <c r="BX717" s="2" t="s">
        <v>2997</v>
      </c>
      <c r="BY717" s="2" t="s">
        <v>241</v>
      </c>
      <c r="BZ717" s="2" t="s">
        <v>229</v>
      </c>
      <c r="CA717" s="4">
        <v>2</v>
      </c>
      <c r="CB717" s="8">
        <v>64.16</v>
      </c>
      <c r="CC717" s="4"/>
      <c r="CD717" s="8"/>
      <c r="CE717" s="7"/>
      <c r="CF717" s="7"/>
      <c r="CG717" s="2" t="s">
        <v>239</v>
      </c>
      <c r="CH717" s="2" t="s">
        <v>226</v>
      </c>
      <c r="CI717" s="2" t="s">
        <v>939</v>
      </c>
      <c r="CJ717" s="2" t="s">
        <v>3244</v>
      </c>
      <c r="CK717" s="2" t="s">
        <v>241</v>
      </c>
      <c r="CL717" s="2" t="s">
        <v>229</v>
      </c>
      <c r="CM717" s="4"/>
      <c r="CN717" s="8"/>
      <c r="CO717" s="4"/>
      <c r="CP717" s="8"/>
      <c r="CQ717" s="7"/>
      <c r="CR717" s="7"/>
      <c r="CS717" s="2" t="s">
        <v>239</v>
      </c>
      <c r="CT717" s="2" t="s">
        <v>226</v>
      </c>
      <c r="CU717" s="2" t="s">
        <v>2614</v>
      </c>
      <c r="CV717" s="2" t="s">
        <v>229</v>
      </c>
      <c r="CW717" s="2" t="s">
        <v>241</v>
      </c>
      <c r="CX717" s="2" t="s">
        <v>229</v>
      </c>
      <c r="CY717" s="4">
        <v>3</v>
      </c>
      <c r="CZ717" s="8">
        <v>90</v>
      </c>
      <c r="DA717" s="4"/>
      <c r="DB717" s="8"/>
      <c r="DC717" s="7"/>
      <c r="DD717" s="7"/>
      <c r="DE717" s="2" t="s">
        <v>239</v>
      </c>
      <c r="DF717" s="2" t="s">
        <v>226</v>
      </c>
      <c r="DG717" s="2" t="s">
        <v>255</v>
      </c>
      <c r="DH717" s="2" t="s">
        <v>1120</v>
      </c>
      <c r="DI717" s="2" t="s">
        <v>241</v>
      </c>
      <c r="DJ717" s="2" t="s">
        <v>229</v>
      </c>
      <c r="DK717" s="4"/>
      <c r="DL717" s="8"/>
      <c r="DM717" s="4"/>
      <c r="DN717" s="8"/>
      <c r="DO717" s="7"/>
      <c r="DP717" s="7"/>
      <c r="DQ717" s="2" t="s">
        <v>239</v>
      </c>
      <c r="DR717" s="2" t="s">
        <v>226</v>
      </c>
      <c r="DS717" s="2" t="s">
        <v>2624</v>
      </c>
      <c r="DT717" s="2" t="s">
        <v>229</v>
      </c>
      <c r="DU717" s="2" t="s">
        <v>241</v>
      </c>
      <c r="DV717" s="2" t="s">
        <v>229</v>
      </c>
      <c r="DW717" s="4"/>
      <c r="DX717" s="8"/>
      <c r="DY717" s="4"/>
      <c r="DZ717" s="8"/>
      <c r="EA717" s="7"/>
      <c r="EB717" s="7"/>
      <c r="EC717" s="2" t="s">
        <v>266</v>
      </c>
      <c r="ED717" s="2" t="s">
        <v>226</v>
      </c>
      <c r="EE717" s="2" t="s">
        <v>229</v>
      </c>
      <c r="EF717" s="2" t="s">
        <v>229</v>
      </c>
      <c r="EG717" s="2" t="s">
        <v>241</v>
      </c>
      <c r="EH717" s="2" t="s">
        <v>229</v>
      </c>
      <c r="EI717" s="4">
        <v>1</v>
      </c>
      <c r="EJ717" s="8">
        <v>31.5</v>
      </c>
      <c r="EK717" s="4"/>
      <c r="EL717" s="8"/>
      <c r="EM717" s="7"/>
      <c r="EN717" s="7"/>
      <c r="EO717" s="2" t="s">
        <v>239</v>
      </c>
      <c r="EP717" s="2" t="s">
        <v>226</v>
      </c>
      <c r="EQ717" s="2" t="s">
        <v>4366</v>
      </c>
      <c r="ER717" s="2" t="s">
        <v>2997</v>
      </c>
      <c r="ES717" s="2" t="s">
        <v>241</v>
      </c>
      <c r="ET717" s="2" t="s">
        <v>229</v>
      </c>
      <c r="EU717" s="4">
        <v>1</v>
      </c>
      <c r="EV717" s="8">
        <v>32.4</v>
      </c>
      <c r="EW717" s="4"/>
      <c r="EX717" s="8"/>
      <c r="EY717" s="7"/>
      <c r="EZ717" s="7"/>
      <c r="FA717" s="2" t="s">
        <v>239</v>
      </c>
      <c r="FB717" s="2" t="s">
        <v>226</v>
      </c>
      <c r="FC717" s="2" t="s">
        <v>939</v>
      </c>
      <c r="FD717" s="2" t="s">
        <v>492</v>
      </c>
      <c r="FE717" s="2" t="s">
        <v>241</v>
      </c>
      <c r="FF717" s="2" t="s">
        <v>229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226</v>
      </c>
      <c r="FO717" s="2" t="s">
        <v>939</v>
      </c>
      <c r="FP717" s="2" t="s">
        <v>229</v>
      </c>
      <c r="FQ717" s="2" t="s">
        <v>241</v>
      </c>
      <c r="FR717" s="2" t="s">
        <v>229</v>
      </c>
      <c r="FS717" s="4"/>
      <c r="FT717" s="8"/>
      <c r="FU717" s="4"/>
      <c r="FV717" s="8"/>
      <c r="FW717" s="7"/>
      <c r="FX717" s="7"/>
      <c r="FY717" s="2" t="s">
        <v>239</v>
      </c>
      <c r="FZ717" s="2" t="s">
        <v>226</v>
      </c>
      <c r="GA717" s="2" t="s">
        <v>939</v>
      </c>
      <c r="GB717" s="2" t="s">
        <v>229</v>
      </c>
      <c r="GC717" s="2" t="s">
        <v>241</v>
      </c>
      <c r="GD717" s="2" t="s">
        <v>229</v>
      </c>
      <c r="GE717" s="4"/>
      <c r="GF717" s="8"/>
      <c r="GG717" s="4"/>
      <c r="GH717" s="8"/>
      <c r="GI717" s="7"/>
      <c r="GJ717" s="7"/>
      <c r="GK717" s="2" t="s">
        <v>272</v>
      </c>
      <c r="GL717" s="2" t="s">
        <v>226</v>
      </c>
      <c r="GM717" s="2" t="s">
        <v>229</v>
      </c>
      <c r="GN717" s="2" t="s">
        <v>229</v>
      </c>
      <c r="GO717" s="2" t="s">
        <v>241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266</v>
      </c>
      <c r="GX717" s="2" t="s">
        <v>226</v>
      </c>
      <c r="GY717" s="2" t="s">
        <v>229</v>
      </c>
      <c r="GZ717" s="2" t="s">
        <v>229</v>
      </c>
      <c r="HA717" s="2" t="s">
        <v>241</v>
      </c>
      <c r="HB717" s="2" t="s">
        <v>229</v>
      </c>
      <c r="HC717" s="4"/>
      <c r="HD717" s="8"/>
      <c r="HE717" s="4"/>
      <c r="HF717" s="8"/>
      <c r="HG717" s="7"/>
      <c r="HH717" s="7"/>
      <c r="HI717" s="2" t="s">
        <v>266</v>
      </c>
      <c r="HJ717" s="2" t="s">
        <v>226</v>
      </c>
      <c r="HK717" s="2" t="s">
        <v>229</v>
      </c>
      <c r="HL717" s="2" t="s">
        <v>229</v>
      </c>
      <c r="HM717" s="2" t="s">
        <v>241</v>
      </c>
      <c r="HN717" s="2" t="s">
        <v>229</v>
      </c>
      <c r="HO717" s="4"/>
      <c r="HP717" s="8"/>
      <c r="HQ717" s="4"/>
      <c r="HR717" s="8"/>
      <c r="HS717" s="7"/>
      <c r="HT717" s="7"/>
      <c r="HU717" s="2" t="s">
        <v>266</v>
      </c>
      <c r="HV717" s="2" t="s">
        <v>226</v>
      </c>
      <c r="HW717" s="2" t="s">
        <v>229</v>
      </c>
      <c r="HX717" s="2" t="s">
        <v>229</v>
      </c>
      <c r="HY717" s="2" t="s">
        <v>241</v>
      </c>
      <c r="HZ717" s="2" t="s">
        <v>229</v>
      </c>
      <c r="IA717" s="4"/>
      <c r="IB717" s="8"/>
      <c r="IC717" s="4"/>
      <c r="ID717" s="8"/>
      <c r="IE717" s="7"/>
      <c r="IF717" s="7"/>
      <c r="IG717" s="2" t="s">
        <v>266</v>
      </c>
      <c r="IH717" s="2" t="s">
        <v>226</v>
      </c>
      <c r="II717" s="2" t="s">
        <v>229</v>
      </c>
      <c r="IJ717" s="2" t="s">
        <v>229</v>
      </c>
      <c r="IK717" s="2" t="s">
        <v>241</v>
      </c>
      <c r="IL717" s="2" t="s">
        <v>229</v>
      </c>
      <c r="IM717" s="4"/>
      <c r="IN717" s="8"/>
      <c r="IO717" s="4"/>
      <c r="IP717" s="8"/>
      <c r="IQ717" s="7"/>
      <c r="IR717" s="7"/>
      <c r="IS717" s="2" t="s">
        <v>664</v>
      </c>
      <c r="IT717" s="2" t="s">
        <v>226</v>
      </c>
      <c r="IU717" s="2" t="s">
        <v>229</v>
      </c>
      <c r="IV717" s="2" t="s">
        <v>229</v>
      </c>
      <c r="IW717" s="2" t="s">
        <v>241</v>
      </c>
      <c r="IX717" s="2" t="s">
        <v>229</v>
      </c>
      <c r="IY717" s="4"/>
      <c r="IZ717" s="8"/>
      <c r="JA717" s="4"/>
      <c r="JB717" s="8"/>
      <c r="JC717" s="7"/>
      <c r="JD717" s="7"/>
      <c r="JE717" s="2" t="s">
        <v>272</v>
      </c>
      <c r="JF717" s="2" t="s">
        <v>226</v>
      </c>
      <c r="JG717" s="2" t="s">
        <v>229</v>
      </c>
      <c r="JH717" s="2" t="s">
        <v>229</v>
      </c>
      <c r="JI717" s="2" t="s">
        <v>241</v>
      </c>
      <c r="JJ717" s="2" t="s">
        <v>229</v>
      </c>
      <c r="JK717" s="4"/>
      <c r="JL717" s="8"/>
      <c r="JM717" s="4"/>
      <c r="JN717" s="8"/>
      <c r="JO717" s="7"/>
      <c r="JP717" s="7"/>
      <c r="JQ717" s="2" t="s">
        <v>272</v>
      </c>
      <c r="JR717" s="2" t="s">
        <v>226</v>
      </c>
      <c r="JS717" s="2" t="s">
        <v>229</v>
      </c>
      <c r="JT717" s="2" t="s">
        <v>229</v>
      </c>
      <c r="JU717" s="2" t="s">
        <v>241</v>
      </c>
      <c r="JV717" s="2" t="s">
        <v>229</v>
      </c>
      <c r="JW717" s="4"/>
      <c r="JX717" s="8"/>
      <c r="JY717" s="4"/>
      <c r="JZ717" s="8"/>
      <c r="KA717" s="7"/>
      <c r="KB717" s="7"/>
      <c r="KC717" s="2" t="s">
        <v>272</v>
      </c>
      <c r="KD717" s="2" t="s">
        <v>226</v>
      </c>
      <c r="KE717" s="2" t="s">
        <v>229</v>
      </c>
      <c r="KF717" s="2" t="s">
        <v>229</v>
      </c>
      <c r="KG717" s="2" t="s">
        <v>241</v>
      </c>
      <c r="KH717" s="2" t="s">
        <v>229</v>
      </c>
      <c r="KI717" s="4"/>
      <c r="KJ717" s="8"/>
      <c r="KK717" s="4"/>
      <c r="KL717" s="8"/>
      <c r="KM717" s="7"/>
      <c r="KN717" s="7"/>
      <c r="KO717" s="2" t="s">
        <v>272</v>
      </c>
      <c r="KP717" s="2" t="s">
        <v>226</v>
      </c>
      <c r="KQ717" s="2" t="s">
        <v>229</v>
      </c>
      <c r="KR717" s="2" t="s">
        <v>229</v>
      </c>
      <c r="KS717" s="2" t="s">
        <v>241</v>
      </c>
      <c r="KT717" s="2" t="s">
        <v>229</v>
      </c>
      <c r="KU717" s="4"/>
      <c r="KV717" s="8"/>
      <c r="KW717" s="4"/>
      <c r="KX717" s="8"/>
      <c r="KY717" s="7"/>
      <c r="KZ717" s="7"/>
      <c r="LA717" s="2" t="s">
        <v>272</v>
      </c>
      <c r="LB717" s="2" t="s">
        <v>226</v>
      </c>
      <c r="LC717" s="2" t="s">
        <v>229</v>
      </c>
      <c r="LD717" s="2" t="s">
        <v>229</v>
      </c>
      <c r="LE717" s="2" t="s">
        <v>241</v>
      </c>
      <c r="LF717" s="2" t="s">
        <v>229</v>
      </c>
      <c r="LG717" s="4"/>
      <c r="LH717" s="8"/>
      <c r="LI717" s="4"/>
      <c r="LJ717" s="8"/>
      <c r="LK717" s="7"/>
      <c r="LL717" s="7"/>
      <c r="LM717" s="2" t="s">
        <v>229</v>
      </c>
      <c r="LN717" s="2" t="s">
        <v>229</v>
      </c>
      <c r="LO717" s="2" t="s">
        <v>229</v>
      </c>
      <c r="LP717" s="2" t="s">
        <v>229</v>
      </c>
      <c r="LQ717" s="2" t="s">
        <v>229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664</v>
      </c>
      <c r="LZ717" s="2" t="s">
        <v>226</v>
      </c>
      <c r="MA717" s="2" t="s">
        <v>229</v>
      </c>
      <c r="MB717" s="2" t="s">
        <v>229</v>
      </c>
      <c r="MC717" s="2" t="s">
        <v>241</v>
      </c>
      <c r="MD717" s="2" t="s">
        <v>229</v>
      </c>
      <c r="ME717" s="4"/>
      <c r="MF717" s="8"/>
      <c r="MG717" s="4"/>
      <c r="MH717" s="8"/>
      <c r="MI717" s="7"/>
      <c r="MJ717" s="7"/>
      <c r="MK717" s="2" t="s">
        <v>272</v>
      </c>
      <c r="ML717" s="2" t="s">
        <v>226</v>
      </c>
      <c r="MM717" s="2" t="s">
        <v>229</v>
      </c>
      <c r="MN717" s="2" t="s">
        <v>229</v>
      </c>
      <c r="MO717" s="2" t="s">
        <v>241</v>
      </c>
      <c r="MP717" s="2" t="s">
        <v>229</v>
      </c>
      <c r="MQ717" s="4"/>
      <c r="MR717" s="8"/>
      <c r="MS717" s="4"/>
      <c r="MT717" s="8"/>
      <c r="MU717" s="7"/>
      <c r="MV717" s="7"/>
      <c r="MW717" s="2" t="s">
        <v>266</v>
      </c>
      <c r="MX717" s="2" t="s">
        <v>226</v>
      </c>
      <c r="MY717" s="2" t="s">
        <v>229</v>
      </c>
      <c r="MZ717" s="2" t="s">
        <v>229</v>
      </c>
      <c r="NA717" s="2" t="s">
        <v>241</v>
      </c>
      <c r="NB717" s="2" t="s">
        <v>229</v>
      </c>
      <c r="NC717" s="4"/>
      <c r="ND717" s="8"/>
      <c r="NE717" s="4"/>
      <c r="NF717" s="8"/>
      <c r="NG717" s="7"/>
      <c r="NH717" s="7"/>
      <c r="NI717" s="2" t="s">
        <v>229</v>
      </c>
      <c r="NJ717" s="2" t="s">
        <v>229</v>
      </c>
      <c r="NK717" s="2" t="s">
        <v>229</v>
      </c>
      <c r="NL717" s="2" t="s">
        <v>229</v>
      </c>
      <c r="NM717" s="2" t="s">
        <v>229</v>
      </c>
      <c r="NN717" s="2" t="s">
        <v>229</v>
      </c>
      <c r="NO717" s="4"/>
      <c r="NP717" s="8"/>
      <c r="NQ717" s="4"/>
      <c r="NR717" s="8"/>
      <c r="NS717" s="7"/>
      <c r="NT717" s="7"/>
      <c r="NU717" s="2" t="s">
        <v>272</v>
      </c>
      <c r="NV717" s="2" t="s">
        <v>226</v>
      </c>
      <c r="NW717" s="2" t="s">
        <v>229</v>
      </c>
      <c r="NX717" s="2" t="s">
        <v>229</v>
      </c>
      <c r="NY717" s="2" t="s">
        <v>241</v>
      </c>
      <c r="NZ717" s="2" t="s">
        <v>229</v>
      </c>
      <c r="OA717" s="4"/>
      <c r="OB717" s="8"/>
      <c r="OC717" s="4"/>
      <c r="OD717" s="8"/>
      <c r="OE717" s="7"/>
      <c r="OF717" s="7"/>
      <c r="OG717" s="2" t="s">
        <v>272</v>
      </c>
      <c r="OH717" s="2" t="s">
        <v>226</v>
      </c>
      <c r="OI717" s="2" t="s">
        <v>229</v>
      </c>
      <c r="OJ717" s="2" t="s">
        <v>229</v>
      </c>
      <c r="OK717" s="2" t="s">
        <v>241</v>
      </c>
      <c r="OL717" s="2" t="s">
        <v>229</v>
      </c>
      <c r="OM717" s="4"/>
      <c r="ON717" s="8"/>
      <c r="OO717" s="4"/>
      <c r="OP717" s="8"/>
      <c r="OQ717" s="7"/>
      <c r="OR717" s="7"/>
      <c r="OS717" s="2" t="s">
        <v>229</v>
      </c>
      <c r="OT717" s="2" t="s">
        <v>229</v>
      </c>
      <c r="OU717" s="2" t="s">
        <v>229</v>
      </c>
      <c r="OV717" s="2" t="s">
        <v>229</v>
      </c>
      <c r="OW717" s="2" t="s">
        <v>229</v>
      </c>
      <c r="OX717" s="2" t="s">
        <v>229</v>
      </c>
      <c r="OY717" s="4"/>
      <c r="OZ717" s="8"/>
      <c r="PA717" s="4"/>
      <c r="PB717" s="8"/>
      <c r="PC717" s="7"/>
      <c r="PD717" s="7"/>
      <c r="PE717" s="2" t="s">
        <v>229</v>
      </c>
      <c r="PF717" s="2" t="s">
        <v>229</v>
      </c>
      <c r="PG717" s="2" t="s">
        <v>229</v>
      </c>
      <c r="PH717" s="2" t="s">
        <v>229</v>
      </c>
      <c r="PI717" s="2" t="s">
        <v>229</v>
      </c>
      <c r="PJ717" s="2" t="s">
        <v>229</v>
      </c>
      <c r="PK717" s="4"/>
      <c r="PL717" s="8"/>
      <c r="PM717" s="4"/>
      <c r="PN717" s="8"/>
      <c r="PO717" s="7"/>
      <c r="PP717" s="7"/>
      <c r="PQ717" s="2" t="s">
        <v>229</v>
      </c>
      <c r="PR717" s="2" t="s">
        <v>229</v>
      </c>
      <c r="PS717" s="2" t="s">
        <v>229</v>
      </c>
      <c r="PT717" s="2" t="s">
        <v>229</v>
      </c>
      <c r="PU717" s="2" t="s">
        <v>229</v>
      </c>
      <c r="PV717" s="2" t="s">
        <v>229</v>
      </c>
      <c r="PW717" s="4"/>
      <c r="PX717" s="8"/>
      <c r="PY717" s="4"/>
      <c r="PZ717" s="8"/>
      <c r="QA717" s="7"/>
      <c r="QB717" s="7"/>
      <c r="QC717" s="2" t="s">
        <v>281</v>
      </c>
      <c r="QD717" s="2" t="s">
        <v>226</v>
      </c>
      <c r="QE717" s="2" t="s">
        <v>229</v>
      </c>
      <c r="QF717" s="2" t="s">
        <v>229</v>
      </c>
      <c r="QG717" s="2" t="s">
        <v>241</v>
      </c>
      <c r="QH717" s="2" t="s">
        <v>229</v>
      </c>
      <c r="QI717" s="4"/>
      <c r="QJ717" s="8"/>
      <c r="QK717" s="4"/>
      <c r="QL717" s="8"/>
      <c r="QM717" s="7"/>
      <c r="QN717" s="7"/>
      <c r="QO717" s="2" t="s">
        <v>272</v>
      </c>
      <c r="QP717" s="2" t="s">
        <v>226</v>
      </c>
      <c r="QQ717" s="2" t="s">
        <v>229</v>
      </c>
      <c r="QR717" s="2" t="s">
        <v>229</v>
      </c>
      <c r="QS717" s="2" t="s">
        <v>241</v>
      </c>
      <c r="QT717" s="2" t="s">
        <v>229</v>
      </c>
      <c r="QU717" s="4"/>
      <c r="QV717" s="8"/>
      <c r="QW717" s="4"/>
      <c r="QX717" s="8"/>
      <c r="QY717" s="7"/>
      <c r="QZ717" s="7"/>
      <c r="RA717" s="2" t="s">
        <v>272</v>
      </c>
      <c r="RB717" s="2" t="s">
        <v>226</v>
      </c>
      <c r="RC717" s="2" t="s">
        <v>229</v>
      </c>
      <c r="RD717" s="2" t="s">
        <v>229</v>
      </c>
      <c r="RE717" s="2" t="s">
        <v>241</v>
      </c>
      <c r="RF717" s="2" t="s">
        <v>229</v>
      </c>
      <c r="RG717" s="4"/>
      <c r="RH717" s="8"/>
      <c r="RI717" s="4"/>
      <c r="RJ717" s="8"/>
      <c r="RK717" s="7"/>
      <c r="RL717" s="7"/>
      <c r="RM717" s="2" t="s">
        <v>272</v>
      </c>
      <c r="RN717" s="2" t="s">
        <v>226</v>
      </c>
      <c r="RO717" s="2" t="s">
        <v>229</v>
      </c>
      <c r="RP717" s="2" t="s">
        <v>229</v>
      </c>
      <c r="RQ717" s="2" t="s">
        <v>241</v>
      </c>
      <c r="RR717" s="2" t="s">
        <v>229</v>
      </c>
      <c r="RS717" s="4"/>
      <c r="RT717" s="8"/>
      <c r="RU717" s="4"/>
      <c r="RV717" s="8"/>
      <c r="RW717" s="7"/>
      <c r="RX717" s="7"/>
      <c r="RY717" s="2" t="s">
        <v>229</v>
      </c>
      <c r="RZ717" s="2" t="s">
        <v>229</v>
      </c>
      <c r="SA717" s="2" t="s">
        <v>229</v>
      </c>
      <c r="SB717" s="2" t="s">
        <v>229</v>
      </c>
      <c r="SC717" s="2" t="s">
        <v>229</v>
      </c>
      <c r="SD717" s="2" t="s">
        <v>229</v>
      </c>
      <c r="SE717" s="4">
        <v>116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>
        <v>200</v>
      </c>
      <c r="VK717" s="4"/>
      <c r="VL717" s="4"/>
      <c r="VM717" s="4"/>
      <c r="VN717" s="4"/>
      <c r="VO717" s="4"/>
      <c r="VP717" s="4"/>
      <c r="VQ717" s="4"/>
      <c r="VR717" s="4"/>
      <c r="VS717" s="4"/>
    </row>
    <row r="718">
      <c r="A718" s="2" t="s">
        <v>4716</v>
      </c>
      <c r="B718" s="2" t="s">
        <v>216</v>
      </c>
      <c r="C718" s="2" t="s">
        <v>4252</v>
      </c>
      <c r="D718" s="2" t="s">
        <v>4717</v>
      </c>
      <c r="E718" s="2" t="s">
        <v>4718</v>
      </c>
      <c r="F718" s="2" t="s">
        <v>4470</v>
      </c>
      <c r="G718" s="2" t="s">
        <v>4471</v>
      </c>
      <c r="H718" s="2" t="s">
        <v>4472</v>
      </c>
      <c r="I718" s="2" t="s">
        <v>4719</v>
      </c>
      <c r="J718" s="2" t="s">
        <v>4720</v>
      </c>
      <c r="K718" s="2" t="s">
        <v>1878</v>
      </c>
      <c r="L718" s="3">
        <v>16.8</v>
      </c>
      <c r="M718" s="3">
        <v>17.64</v>
      </c>
      <c r="N718" s="3">
        <v>34.99</v>
      </c>
      <c r="O718" s="2" t="s">
        <v>226</v>
      </c>
      <c r="P718" s="2" t="s">
        <v>2072</v>
      </c>
      <c r="Q718" s="2" t="s">
        <v>228</v>
      </c>
      <c r="R718" s="2" t="s">
        <v>229</v>
      </c>
      <c r="S718" s="2" t="s">
        <v>4473</v>
      </c>
      <c r="T718" s="2" t="s">
        <v>229</v>
      </c>
      <c r="U718" s="2" t="s">
        <v>229</v>
      </c>
      <c r="V718" s="2" t="s">
        <v>2255</v>
      </c>
      <c r="W718" s="2" t="s">
        <v>1437</v>
      </c>
      <c r="X718" s="2" t="s">
        <v>229</v>
      </c>
      <c r="Y718" s="2" t="s">
        <v>1144</v>
      </c>
      <c r="Z718" s="4">
        <v>340</v>
      </c>
      <c r="AA718" s="4">
        <f>=ROUNDDOWN(34,0)</f>
      </c>
      <c r="AB718" s="5">
        <v>10</v>
      </c>
      <c r="AC718" s="2" t="s">
        <v>229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3</v>
      </c>
      <c r="AQ718" s="8">
        <v>49.7</v>
      </c>
      <c r="AR718" s="4">
        <v>2</v>
      </c>
      <c r="AS718" s="8">
        <v>34.91</v>
      </c>
      <c r="AT718" s="7">
        <v>0.5</v>
      </c>
      <c r="AU718" s="7">
        <v>0.4237</v>
      </c>
      <c r="AV718" s="4">
        <v>3</v>
      </c>
      <c r="AW718" s="8">
        <v>49.7</v>
      </c>
      <c r="AX718" s="4">
        <v>2</v>
      </c>
      <c r="AY718" s="8">
        <v>34.91</v>
      </c>
      <c r="AZ718" s="7">
        <v>0.5</v>
      </c>
      <c r="BA718" s="7">
        <v>0.4237</v>
      </c>
      <c r="BB718" s="7">
        <v>1</v>
      </c>
      <c r="BC718" s="4">
        <v>3</v>
      </c>
      <c r="BD718" s="8">
        <v>49.7</v>
      </c>
      <c r="BE718" s="4">
        <v>2</v>
      </c>
      <c r="BF718" s="8">
        <v>34.91</v>
      </c>
      <c r="BG718" s="7">
        <v>0.5</v>
      </c>
      <c r="BH718" s="7">
        <v>0.4237</v>
      </c>
      <c r="BI718" s="7">
        <v>1</v>
      </c>
      <c r="BJ718" s="4">
        <v>3</v>
      </c>
      <c r="BK718" s="8">
        <v>49.7</v>
      </c>
      <c r="BL718" s="2" t="s">
        <v>4721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239</v>
      </c>
      <c r="BV718" s="2" t="s">
        <v>226</v>
      </c>
      <c r="BW718" s="2" t="s">
        <v>229</v>
      </c>
      <c r="BX718" s="2" t="s">
        <v>3656</v>
      </c>
      <c r="BY718" s="2" t="s">
        <v>241</v>
      </c>
      <c r="BZ718" s="2" t="s">
        <v>229</v>
      </c>
      <c r="CA718" s="4"/>
      <c r="CB718" s="8"/>
      <c r="CC718" s="4"/>
      <c r="CD718" s="8"/>
      <c r="CE718" s="7"/>
      <c r="CF718" s="7"/>
      <c r="CG718" s="2" t="s">
        <v>239</v>
      </c>
      <c r="CH718" s="2" t="s">
        <v>275</v>
      </c>
      <c r="CI718" s="2" t="s">
        <v>1148</v>
      </c>
      <c r="CJ718" s="2" t="s">
        <v>4528</v>
      </c>
      <c r="CK718" s="2" t="s">
        <v>241</v>
      </c>
      <c r="CL718" s="2" t="s">
        <v>229</v>
      </c>
      <c r="CM718" s="4"/>
      <c r="CN718" s="8"/>
      <c r="CO718" s="4"/>
      <c r="CP718" s="8"/>
      <c r="CQ718" s="7"/>
      <c r="CR718" s="7"/>
      <c r="CS718" s="2" t="s">
        <v>239</v>
      </c>
      <c r="CT718" s="2" t="s">
        <v>226</v>
      </c>
      <c r="CU718" s="2" t="s">
        <v>1148</v>
      </c>
      <c r="CV718" s="2" t="s">
        <v>1156</v>
      </c>
      <c r="CW718" s="2" t="s">
        <v>241</v>
      </c>
      <c r="CX718" s="2" t="s">
        <v>229</v>
      </c>
      <c r="CY718" s="4">
        <v>2</v>
      </c>
      <c r="CZ718" s="8">
        <v>31.86</v>
      </c>
      <c r="DA718" s="4"/>
      <c r="DB718" s="8"/>
      <c r="DC718" s="7"/>
      <c r="DD718" s="7"/>
      <c r="DE718" s="2" t="s">
        <v>239</v>
      </c>
      <c r="DF718" s="2" t="s">
        <v>226</v>
      </c>
      <c r="DG718" s="2" t="s">
        <v>1148</v>
      </c>
      <c r="DH718" s="2" t="s">
        <v>1156</v>
      </c>
      <c r="DI718" s="2" t="s">
        <v>241</v>
      </c>
      <c r="DJ718" s="2" t="s">
        <v>229</v>
      </c>
      <c r="DK718" s="4"/>
      <c r="DL718" s="8"/>
      <c r="DM718" s="4">
        <v>1</v>
      </c>
      <c r="DN718" s="8">
        <v>17.63</v>
      </c>
      <c r="DO718" s="7">
        <v>-1</v>
      </c>
      <c r="DP718" s="7">
        <v>-1</v>
      </c>
      <c r="DQ718" s="2" t="s">
        <v>239</v>
      </c>
      <c r="DR718" s="2" t="s">
        <v>226</v>
      </c>
      <c r="DS718" s="2" t="s">
        <v>1148</v>
      </c>
      <c r="DT718" s="2" t="s">
        <v>4722</v>
      </c>
      <c r="DU718" s="2" t="s">
        <v>241</v>
      </c>
      <c r="DV718" s="2" t="s">
        <v>229</v>
      </c>
      <c r="DW718" s="4">
        <v>1</v>
      </c>
      <c r="DX718" s="8">
        <v>17.84</v>
      </c>
      <c r="DY718" s="4"/>
      <c r="DZ718" s="8"/>
      <c r="EA718" s="7"/>
      <c r="EB718" s="7"/>
      <c r="EC718" s="2" t="s">
        <v>239</v>
      </c>
      <c r="ED718" s="2" t="s">
        <v>226</v>
      </c>
      <c r="EE718" s="2" t="s">
        <v>1679</v>
      </c>
      <c r="EF718" s="2" t="s">
        <v>779</v>
      </c>
      <c r="EG718" s="2" t="s">
        <v>241</v>
      </c>
      <c r="EH718" s="2" t="s">
        <v>229</v>
      </c>
      <c r="EI718" s="4"/>
      <c r="EJ718" s="8"/>
      <c r="EK718" s="4"/>
      <c r="EL718" s="8"/>
      <c r="EM718" s="7"/>
      <c r="EN718" s="7"/>
      <c r="EO718" s="2" t="s">
        <v>239</v>
      </c>
      <c r="EP718" s="2" t="s">
        <v>275</v>
      </c>
      <c r="EQ718" s="2" t="s">
        <v>1148</v>
      </c>
      <c r="ER718" s="2" t="s">
        <v>1561</v>
      </c>
      <c r="ES718" s="2" t="s">
        <v>241</v>
      </c>
      <c r="ET718" s="2" t="s">
        <v>229</v>
      </c>
      <c r="EU718" s="4"/>
      <c r="EV718" s="8"/>
      <c r="EW718" s="4"/>
      <c r="EX718" s="8"/>
      <c r="EY718" s="7"/>
      <c r="EZ718" s="7"/>
      <c r="FA718" s="2" t="s">
        <v>239</v>
      </c>
      <c r="FB718" s="2" t="s">
        <v>226</v>
      </c>
      <c r="FC718" s="2" t="s">
        <v>1148</v>
      </c>
      <c r="FD718" s="2" t="s">
        <v>1151</v>
      </c>
      <c r="FE718" s="2" t="s">
        <v>241</v>
      </c>
      <c r="FF718" s="2" t="s">
        <v>229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226</v>
      </c>
      <c r="FO718" s="2" t="s">
        <v>1148</v>
      </c>
      <c r="FP718" s="2" t="s">
        <v>1188</v>
      </c>
      <c r="FQ718" s="2" t="s">
        <v>241</v>
      </c>
      <c r="FR718" s="2" t="s">
        <v>229</v>
      </c>
      <c r="FS718" s="4"/>
      <c r="FT718" s="8"/>
      <c r="FU718" s="4"/>
      <c r="FV718" s="8"/>
      <c r="FW718" s="7"/>
      <c r="FX718" s="7"/>
      <c r="FY718" s="2" t="s">
        <v>239</v>
      </c>
      <c r="FZ718" s="2" t="s">
        <v>226</v>
      </c>
      <c r="GA718" s="2" t="s">
        <v>327</v>
      </c>
      <c r="GB718" s="2" t="s">
        <v>229</v>
      </c>
      <c r="GC718" s="2" t="s">
        <v>241</v>
      </c>
      <c r="GD718" s="2" t="s">
        <v>229</v>
      </c>
      <c r="GE718" s="4"/>
      <c r="GF718" s="8"/>
      <c r="GG718" s="4"/>
      <c r="GH718" s="8"/>
      <c r="GI718" s="7"/>
      <c r="GJ718" s="7"/>
      <c r="GK718" s="2" t="s">
        <v>272</v>
      </c>
      <c r="GL718" s="2" t="s">
        <v>226</v>
      </c>
      <c r="GM718" s="2" t="s">
        <v>1679</v>
      </c>
      <c r="GN718" s="2" t="s">
        <v>229</v>
      </c>
      <c r="GO718" s="2" t="s">
        <v>241</v>
      </c>
      <c r="GP718" s="2" t="s">
        <v>229</v>
      </c>
      <c r="GQ718" s="4"/>
      <c r="GR718" s="8"/>
      <c r="GS718" s="4">
        <v>1</v>
      </c>
      <c r="GT718" s="8">
        <v>17.28</v>
      </c>
      <c r="GU718" s="7">
        <v>-1</v>
      </c>
      <c r="GV718" s="7">
        <v>-1</v>
      </c>
      <c r="GW718" s="2" t="s">
        <v>239</v>
      </c>
      <c r="GX718" s="2" t="s">
        <v>226</v>
      </c>
      <c r="GY718" s="2" t="s">
        <v>4723</v>
      </c>
      <c r="GZ718" s="2" t="s">
        <v>431</v>
      </c>
      <c r="HA718" s="2" t="s">
        <v>241</v>
      </c>
      <c r="HB718" s="2" t="s">
        <v>229</v>
      </c>
      <c r="HC718" s="4"/>
      <c r="HD718" s="8"/>
      <c r="HE718" s="4"/>
      <c r="HF718" s="8"/>
      <c r="HG718" s="7"/>
      <c r="HH718" s="7"/>
      <c r="HI718" s="2" t="s">
        <v>239</v>
      </c>
      <c r="HJ718" s="2" t="s">
        <v>260</v>
      </c>
      <c r="HK718" s="2" t="s">
        <v>1148</v>
      </c>
      <c r="HL718" s="2" t="s">
        <v>4418</v>
      </c>
      <c r="HM718" s="2" t="s">
        <v>241</v>
      </c>
      <c r="HN718" s="2" t="s">
        <v>229</v>
      </c>
      <c r="HO718" s="4"/>
      <c r="HP718" s="8"/>
      <c r="HQ718" s="4"/>
      <c r="HR718" s="8"/>
      <c r="HS718" s="7"/>
      <c r="HT718" s="7"/>
      <c r="HU718" s="2" t="s">
        <v>239</v>
      </c>
      <c r="HV718" s="2" t="s">
        <v>226</v>
      </c>
      <c r="HW718" s="2" t="s">
        <v>1366</v>
      </c>
      <c r="HX718" s="2" t="s">
        <v>229</v>
      </c>
      <c r="HY718" s="2" t="s">
        <v>241</v>
      </c>
      <c r="HZ718" s="2" t="s">
        <v>229</v>
      </c>
      <c r="IA718" s="4"/>
      <c r="IB718" s="8"/>
      <c r="IC718" s="4"/>
      <c r="ID718" s="8"/>
      <c r="IE718" s="7"/>
      <c r="IF718" s="7"/>
      <c r="IG718" s="2" t="s">
        <v>239</v>
      </c>
      <c r="IH718" s="2" t="s">
        <v>226</v>
      </c>
      <c r="II718" s="2" t="s">
        <v>2057</v>
      </c>
      <c r="IJ718" s="2" t="s">
        <v>1279</v>
      </c>
      <c r="IK718" s="2" t="s">
        <v>241</v>
      </c>
      <c r="IL718" s="2" t="s">
        <v>229</v>
      </c>
      <c r="IM718" s="4"/>
      <c r="IN718" s="8"/>
      <c r="IO718" s="4"/>
      <c r="IP718" s="8"/>
      <c r="IQ718" s="7"/>
      <c r="IR718" s="7"/>
      <c r="IS718" s="2" t="s">
        <v>272</v>
      </c>
      <c r="IT718" s="2" t="s">
        <v>226</v>
      </c>
      <c r="IU718" s="2" t="s">
        <v>229</v>
      </c>
      <c r="IV718" s="2" t="s">
        <v>229</v>
      </c>
      <c r="IW718" s="2" t="s">
        <v>241</v>
      </c>
      <c r="IX718" s="2" t="s">
        <v>229</v>
      </c>
      <c r="IY718" s="4"/>
      <c r="IZ718" s="8"/>
      <c r="JA718" s="4"/>
      <c r="JB718" s="8"/>
      <c r="JC718" s="7"/>
      <c r="JD718" s="7"/>
      <c r="JE718" s="2" t="s">
        <v>239</v>
      </c>
      <c r="JF718" s="2" t="s">
        <v>226</v>
      </c>
      <c r="JG718" s="2" t="s">
        <v>268</v>
      </c>
      <c r="JH718" s="2" t="s">
        <v>229</v>
      </c>
      <c r="JI718" s="2" t="s">
        <v>241</v>
      </c>
      <c r="JJ718" s="2" t="s">
        <v>229</v>
      </c>
      <c r="JK718" s="4"/>
      <c r="JL718" s="8"/>
      <c r="JM718" s="4"/>
      <c r="JN718" s="8"/>
      <c r="JO718" s="7"/>
      <c r="JP718" s="7"/>
      <c r="JQ718" s="2" t="s">
        <v>229</v>
      </c>
      <c r="JR718" s="2" t="s">
        <v>229</v>
      </c>
      <c r="JS718" s="2" t="s">
        <v>229</v>
      </c>
      <c r="JT718" s="2" t="s">
        <v>229</v>
      </c>
      <c r="JU718" s="2" t="s">
        <v>229</v>
      </c>
      <c r="JV718" s="2" t="s">
        <v>229</v>
      </c>
      <c r="JW718" s="4"/>
      <c r="JX718" s="8"/>
      <c r="JY718" s="4"/>
      <c r="JZ718" s="8"/>
      <c r="KA718" s="7"/>
      <c r="KB718" s="7"/>
      <c r="KC718" s="2" t="s">
        <v>272</v>
      </c>
      <c r="KD718" s="2" t="s">
        <v>226</v>
      </c>
      <c r="KE718" s="2" t="s">
        <v>1679</v>
      </c>
      <c r="KF718" s="2" t="s">
        <v>229</v>
      </c>
      <c r="KG718" s="2" t="s">
        <v>241</v>
      </c>
      <c r="KH718" s="2" t="s">
        <v>229</v>
      </c>
      <c r="KI718" s="4"/>
      <c r="KJ718" s="8"/>
      <c r="KK718" s="4"/>
      <c r="KL718" s="8"/>
      <c r="KM718" s="7"/>
      <c r="KN718" s="7"/>
      <c r="KO718" s="2" t="s">
        <v>272</v>
      </c>
      <c r="KP718" s="2" t="s">
        <v>226</v>
      </c>
      <c r="KQ718" s="2" t="s">
        <v>229</v>
      </c>
      <c r="KR718" s="2" t="s">
        <v>229</v>
      </c>
      <c r="KS718" s="2" t="s">
        <v>241</v>
      </c>
      <c r="KT718" s="2" t="s">
        <v>229</v>
      </c>
      <c r="KU718" s="4"/>
      <c r="KV718" s="8"/>
      <c r="KW718" s="4"/>
      <c r="KX718" s="8"/>
      <c r="KY718" s="7"/>
      <c r="KZ718" s="7"/>
      <c r="LA718" s="2" t="s">
        <v>272</v>
      </c>
      <c r="LB718" s="2" t="s">
        <v>226</v>
      </c>
      <c r="LC718" s="2" t="s">
        <v>1679</v>
      </c>
      <c r="LD718" s="2" t="s">
        <v>229</v>
      </c>
      <c r="LE718" s="2" t="s">
        <v>241</v>
      </c>
      <c r="LF718" s="2" t="s">
        <v>229</v>
      </c>
      <c r="LG718" s="4"/>
      <c r="LH718" s="8"/>
      <c r="LI718" s="4"/>
      <c r="LJ718" s="8"/>
      <c r="LK718" s="7"/>
      <c r="LL718" s="7"/>
      <c r="LM718" s="2" t="s">
        <v>229</v>
      </c>
      <c r="LN718" s="2" t="s">
        <v>229</v>
      </c>
      <c r="LO718" s="2" t="s">
        <v>229</v>
      </c>
      <c r="LP718" s="2" t="s">
        <v>229</v>
      </c>
      <c r="LQ718" s="2" t="s">
        <v>229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239</v>
      </c>
      <c r="LZ718" s="2" t="s">
        <v>275</v>
      </c>
      <c r="MA718" s="2" t="s">
        <v>1950</v>
      </c>
      <c r="MB718" s="2" t="s">
        <v>3955</v>
      </c>
      <c r="MC718" s="2" t="s">
        <v>241</v>
      </c>
      <c r="MD718" s="2" t="s">
        <v>229</v>
      </c>
      <c r="ME718" s="4"/>
      <c r="MF718" s="8"/>
      <c r="MG718" s="4"/>
      <c r="MH718" s="8"/>
      <c r="MI718" s="7"/>
      <c r="MJ718" s="7"/>
      <c r="MK718" s="2" t="s">
        <v>266</v>
      </c>
      <c r="ML718" s="2" t="s">
        <v>226</v>
      </c>
      <c r="MM718" s="2" t="s">
        <v>229</v>
      </c>
      <c r="MN718" s="2" t="s">
        <v>229</v>
      </c>
      <c r="MO718" s="2" t="s">
        <v>241</v>
      </c>
      <c r="MP718" s="2" t="s">
        <v>229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226</v>
      </c>
      <c r="MY718" s="2" t="s">
        <v>877</v>
      </c>
      <c r="MZ718" s="2" t="s">
        <v>229</v>
      </c>
      <c r="NA718" s="2" t="s">
        <v>241</v>
      </c>
      <c r="NB718" s="2" t="s">
        <v>229</v>
      </c>
      <c r="NC718" s="4"/>
      <c r="ND718" s="8"/>
      <c r="NE718" s="4"/>
      <c r="NF718" s="8"/>
      <c r="NG718" s="7"/>
      <c r="NH718" s="7"/>
      <c r="NI718" s="2" t="s">
        <v>239</v>
      </c>
      <c r="NJ718" s="2" t="s">
        <v>260</v>
      </c>
      <c r="NK718" s="2" t="s">
        <v>1165</v>
      </c>
      <c r="NL718" s="2" t="s">
        <v>1655</v>
      </c>
      <c r="NM718" s="2" t="s">
        <v>241</v>
      </c>
      <c r="NN718" s="2" t="s">
        <v>229</v>
      </c>
      <c r="NO718" s="4"/>
      <c r="NP718" s="8"/>
      <c r="NQ718" s="4"/>
      <c r="NR718" s="8"/>
      <c r="NS718" s="7"/>
      <c r="NT718" s="7"/>
      <c r="NU718" s="2" t="s">
        <v>266</v>
      </c>
      <c r="NV718" s="2" t="s">
        <v>226</v>
      </c>
      <c r="NW718" s="2" t="s">
        <v>229</v>
      </c>
      <c r="NX718" s="2" t="s">
        <v>229</v>
      </c>
      <c r="NY718" s="2" t="s">
        <v>241</v>
      </c>
      <c r="NZ718" s="2" t="s">
        <v>229</v>
      </c>
      <c r="OA718" s="4"/>
      <c r="OB718" s="8"/>
      <c r="OC718" s="4"/>
      <c r="OD718" s="8"/>
      <c r="OE718" s="7"/>
      <c r="OF718" s="7"/>
      <c r="OG718" s="2" t="s">
        <v>272</v>
      </c>
      <c r="OH718" s="2" t="s">
        <v>226</v>
      </c>
      <c r="OI718" s="2" t="s">
        <v>229</v>
      </c>
      <c r="OJ718" s="2" t="s">
        <v>229</v>
      </c>
      <c r="OK718" s="2" t="s">
        <v>241</v>
      </c>
      <c r="OL718" s="2" t="s">
        <v>229</v>
      </c>
      <c r="OM718" s="4"/>
      <c r="ON718" s="8"/>
      <c r="OO718" s="4"/>
      <c r="OP718" s="8"/>
      <c r="OQ718" s="7"/>
      <c r="OR718" s="7"/>
      <c r="OS718" s="2" t="s">
        <v>229</v>
      </c>
      <c r="OT718" s="2" t="s">
        <v>229</v>
      </c>
      <c r="OU718" s="2" t="s">
        <v>229</v>
      </c>
      <c r="OV718" s="2" t="s">
        <v>229</v>
      </c>
      <c r="OW718" s="2" t="s">
        <v>229</v>
      </c>
      <c r="OX718" s="2" t="s">
        <v>229</v>
      </c>
      <c r="OY718" s="4"/>
      <c r="OZ718" s="8"/>
      <c r="PA718" s="4"/>
      <c r="PB718" s="8"/>
      <c r="PC718" s="7"/>
      <c r="PD718" s="7"/>
      <c r="PE718" s="2" t="s">
        <v>229</v>
      </c>
      <c r="PF718" s="2" t="s">
        <v>229</v>
      </c>
      <c r="PG718" s="2" t="s">
        <v>229</v>
      </c>
      <c r="PH718" s="2" t="s">
        <v>229</v>
      </c>
      <c r="PI718" s="2" t="s">
        <v>229</v>
      </c>
      <c r="PJ718" s="2" t="s">
        <v>229</v>
      </c>
      <c r="PK718" s="4"/>
      <c r="PL718" s="8"/>
      <c r="PM718" s="4"/>
      <c r="PN718" s="8"/>
      <c r="PO718" s="7"/>
      <c r="PP718" s="7"/>
      <c r="PQ718" s="2" t="s">
        <v>239</v>
      </c>
      <c r="PR718" s="2" t="s">
        <v>275</v>
      </c>
      <c r="PS718" s="2" t="s">
        <v>785</v>
      </c>
      <c r="PT718" s="2" t="s">
        <v>4315</v>
      </c>
      <c r="PU718" s="2" t="s">
        <v>241</v>
      </c>
      <c r="PV718" s="2" t="s">
        <v>229</v>
      </c>
      <c r="PW718" s="4"/>
      <c r="PX718" s="8"/>
      <c r="PY718" s="4"/>
      <c r="PZ718" s="8"/>
      <c r="QA718" s="7"/>
      <c r="QB718" s="7"/>
      <c r="QC718" s="2" t="s">
        <v>281</v>
      </c>
      <c r="QD718" s="2" t="s">
        <v>226</v>
      </c>
      <c r="QE718" s="2" t="s">
        <v>229</v>
      </c>
      <c r="QF718" s="2" t="s">
        <v>229</v>
      </c>
      <c r="QG718" s="2" t="s">
        <v>241</v>
      </c>
      <c r="QH718" s="2" t="s">
        <v>229</v>
      </c>
      <c r="QI718" s="4"/>
      <c r="QJ718" s="8"/>
      <c r="QK718" s="4"/>
      <c r="QL718" s="8"/>
      <c r="QM718" s="7"/>
      <c r="QN718" s="7"/>
      <c r="QO718" s="2" t="s">
        <v>229</v>
      </c>
      <c r="QP718" s="2" t="s">
        <v>229</v>
      </c>
      <c r="QQ718" s="2" t="s">
        <v>229</v>
      </c>
      <c r="QR718" s="2" t="s">
        <v>229</v>
      </c>
      <c r="QS718" s="2" t="s">
        <v>229</v>
      </c>
      <c r="QT718" s="2" t="s">
        <v>229</v>
      </c>
      <c r="QU718" s="4"/>
      <c r="QV718" s="8"/>
      <c r="QW718" s="4"/>
      <c r="QX718" s="8"/>
      <c r="QY718" s="7"/>
      <c r="QZ718" s="7"/>
      <c r="RA718" s="2" t="s">
        <v>239</v>
      </c>
      <c r="RB718" s="2" t="s">
        <v>275</v>
      </c>
      <c r="RC718" s="2" t="s">
        <v>4724</v>
      </c>
      <c r="RD718" s="2" t="s">
        <v>229</v>
      </c>
      <c r="RE718" s="2" t="s">
        <v>241</v>
      </c>
      <c r="RF718" s="2" t="s">
        <v>229</v>
      </c>
      <c r="RG718" s="4"/>
      <c r="RH718" s="8"/>
      <c r="RI718" s="4"/>
      <c r="RJ718" s="8"/>
      <c r="RK718" s="7"/>
      <c r="RL718" s="7"/>
      <c r="RM718" s="2" t="s">
        <v>229</v>
      </c>
      <c r="RN718" s="2" t="s">
        <v>229</v>
      </c>
      <c r="RO718" s="2" t="s">
        <v>229</v>
      </c>
      <c r="RP718" s="2" t="s">
        <v>229</v>
      </c>
      <c r="RQ718" s="2" t="s">
        <v>229</v>
      </c>
      <c r="RR718" s="2" t="s">
        <v>229</v>
      </c>
      <c r="RS718" s="4"/>
      <c r="RT718" s="8"/>
      <c r="RU718" s="4"/>
      <c r="RV718" s="8"/>
      <c r="RW718" s="7"/>
      <c r="RX718" s="7"/>
      <c r="RY718" s="2" t="s">
        <v>267</v>
      </c>
      <c r="RZ718" s="2" t="s">
        <v>275</v>
      </c>
      <c r="SA718" s="2" t="s">
        <v>229</v>
      </c>
      <c r="SB718" s="2" t="s">
        <v>229</v>
      </c>
      <c r="SC718" s="2" t="s">
        <v>241</v>
      </c>
      <c r="SD718" s="2" t="s">
        <v>229</v>
      </c>
      <c r="SE718" s="4">
        <v>340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</row>
    <row r="719">
      <c r="A719" s="2" t="s">
        <v>4725</v>
      </c>
      <c r="B719" s="2" t="s">
        <v>216</v>
      </c>
      <c r="C719" s="2" t="s">
        <v>4252</v>
      </c>
      <c r="D719" s="2" t="s">
        <v>4726</v>
      </c>
      <c r="E719" s="2" t="s">
        <v>4727</v>
      </c>
      <c r="F719" s="2" t="s">
        <v>4728</v>
      </c>
      <c r="G719" s="2" t="s">
        <v>4729</v>
      </c>
      <c r="H719" s="2" t="s">
        <v>4484</v>
      </c>
      <c r="I719" s="2" t="s">
        <v>4730</v>
      </c>
      <c r="J719" s="2" t="s">
        <v>4731</v>
      </c>
      <c r="K719" s="2" t="s">
        <v>583</v>
      </c>
      <c r="L719" s="3">
        <v>10.5</v>
      </c>
      <c r="M719" s="3">
        <v>11.03</v>
      </c>
      <c r="N719" s="3">
        <v>24.99</v>
      </c>
      <c r="O719" s="2" t="s">
        <v>2130</v>
      </c>
      <c r="P719" s="2" t="s">
        <v>964</v>
      </c>
      <c r="Q719" s="2" t="s">
        <v>228</v>
      </c>
      <c r="R719" s="2" t="s">
        <v>229</v>
      </c>
      <c r="S719" s="2" t="s">
        <v>4732</v>
      </c>
      <c r="T719" s="2" t="s">
        <v>229</v>
      </c>
      <c r="U719" s="2" t="s">
        <v>229</v>
      </c>
      <c r="V719" s="2" t="s">
        <v>1554</v>
      </c>
      <c r="W719" s="2" t="s">
        <v>1009</v>
      </c>
      <c r="X719" s="2" t="s">
        <v>229</v>
      </c>
      <c r="Y719" s="2" t="s">
        <v>1144</v>
      </c>
      <c r="Z719" s="4"/>
      <c r="AA719" s="4">
        <f>=ROUNDDOWN({0},0)</f>
      </c>
      <c r="AB719" s="5"/>
      <c r="AC719" s="2" t="s">
        <v>229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229</v>
      </c>
      <c r="BM719" s="7"/>
      <c r="BN719" s="7"/>
      <c r="BO719" s="4"/>
      <c r="BP719" s="8"/>
      <c r="BQ719" s="4"/>
      <c r="BR719" s="8"/>
      <c r="BS719" s="7"/>
      <c r="BT719" s="7"/>
      <c r="BU719" s="2" t="s">
        <v>239</v>
      </c>
      <c r="BV719" s="2" t="s">
        <v>275</v>
      </c>
      <c r="BW719" s="2" t="s">
        <v>229</v>
      </c>
      <c r="BX719" s="2" t="s">
        <v>2956</v>
      </c>
      <c r="BY719" s="2" t="s">
        <v>241</v>
      </c>
      <c r="BZ719" s="2" t="s">
        <v>229</v>
      </c>
      <c r="CA719" s="4"/>
      <c r="CB719" s="8"/>
      <c r="CC719" s="4"/>
      <c r="CD719" s="8"/>
      <c r="CE719" s="7"/>
      <c r="CF719" s="7"/>
      <c r="CG719" s="2" t="s">
        <v>239</v>
      </c>
      <c r="CH719" s="2" t="s">
        <v>275</v>
      </c>
      <c r="CI719" s="2" t="s">
        <v>1463</v>
      </c>
      <c r="CJ719" s="2" t="s">
        <v>1447</v>
      </c>
      <c r="CK719" s="2" t="s">
        <v>241</v>
      </c>
      <c r="CL719" s="2" t="s">
        <v>229</v>
      </c>
      <c r="CM719" s="4"/>
      <c r="CN719" s="8"/>
      <c r="CO719" s="4"/>
      <c r="CP719" s="8"/>
      <c r="CQ719" s="7"/>
      <c r="CR719" s="7"/>
      <c r="CS719" s="2" t="s">
        <v>239</v>
      </c>
      <c r="CT719" s="2" t="s">
        <v>275</v>
      </c>
      <c r="CU719" s="2" t="s">
        <v>1148</v>
      </c>
      <c r="CV719" s="2" t="s">
        <v>2057</v>
      </c>
      <c r="CW719" s="2" t="s">
        <v>241</v>
      </c>
      <c r="CX719" s="2" t="s">
        <v>229</v>
      </c>
      <c r="CY719" s="4"/>
      <c r="CZ719" s="8"/>
      <c r="DA719" s="4"/>
      <c r="DB719" s="8"/>
      <c r="DC719" s="7"/>
      <c r="DD719" s="7"/>
      <c r="DE719" s="2" t="s">
        <v>239</v>
      </c>
      <c r="DF719" s="2" t="s">
        <v>275</v>
      </c>
      <c r="DG719" s="2" t="s">
        <v>1148</v>
      </c>
      <c r="DH719" s="2" t="s">
        <v>1595</v>
      </c>
      <c r="DI719" s="2" t="s">
        <v>241</v>
      </c>
      <c r="DJ719" s="2" t="s">
        <v>229</v>
      </c>
      <c r="DK719" s="4"/>
      <c r="DL719" s="8"/>
      <c r="DM719" s="4"/>
      <c r="DN719" s="8"/>
      <c r="DO719" s="7"/>
      <c r="DP719" s="7"/>
      <c r="DQ719" s="2" t="s">
        <v>239</v>
      </c>
      <c r="DR719" s="2" t="s">
        <v>275</v>
      </c>
      <c r="DS719" s="2" t="s">
        <v>2056</v>
      </c>
      <c r="DT719" s="2" t="s">
        <v>229</v>
      </c>
      <c r="DU719" s="2" t="s">
        <v>241</v>
      </c>
      <c r="DV719" s="2" t="s">
        <v>229</v>
      </c>
      <c r="DW719" s="4"/>
      <c r="DX719" s="8"/>
      <c r="DY719" s="4"/>
      <c r="DZ719" s="8"/>
      <c r="EA719" s="7"/>
      <c r="EB719" s="7"/>
      <c r="EC719" s="2" t="s">
        <v>1106</v>
      </c>
      <c r="ED719" s="2" t="s">
        <v>275</v>
      </c>
      <c r="EE719" s="2" t="s">
        <v>229</v>
      </c>
      <c r="EF719" s="2" t="s">
        <v>229</v>
      </c>
      <c r="EG719" s="2" t="s">
        <v>241</v>
      </c>
      <c r="EH719" s="2" t="s">
        <v>229</v>
      </c>
      <c r="EI719" s="4"/>
      <c r="EJ719" s="8"/>
      <c r="EK719" s="4"/>
      <c r="EL719" s="8"/>
      <c r="EM719" s="7"/>
      <c r="EN719" s="7"/>
      <c r="EO719" s="2" t="s">
        <v>239</v>
      </c>
      <c r="EP719" s="2" t="s">
        <v>275</v>
      </c>
      <c r="EQ719" s="2" t="s">
        <v>701</v>
      </c>
      <c r="ER719" s="2" t="s">
        <v>4648</v>
      </c>
      <c r="ES719" s="2" t="s">
        <v>241</v>
      </c>
      <c r="ET719" s="2" t="s">
        <v>229</v>
      </c>
      <c r="EU719" s="4"/>
      <c r="EV719" s="8"/>
      <c r="EW719" s="4"/>
      <c r="EX719" s="8"/>
      <c r="EY719" s="7"/>
      <c r="EZ719" s="7"/>
      <c r="FA719" s="2" t="s">
        <v>239</v>
      </c>
      <c r="FB719" s="2" t="s">
        <v>275</v>
      </c>
      <c r="FC719" s="2" t="s">
        <v>1832</v>
      </c>
      <c r="FD719" s="2" t="s">
        <v>2119</v>
      </c>
      <c r="FE719" s="2" t="s">
        <v>241</v>
      </c>
      <c r="FF719" s="2" t="s">
        <v>229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275</v>
      </c>
      <c r="FO719" s="2" t="s">
        <v>1148</v>
      </c>
      <c r="FP719" s="2" t="s">
        <v>2207</v>
      </c>
      <c r="FQ719" s="2" t="s">
        <v>241</v>
      </c>
      <c r="FR719" s="2" t="s">
        <v>229</v>
      </c>
      <c r="FS719" s="4"/>
      <c r="FT719" s="8"/>
      <c r="FU719" s="4"/>
      <c r="FV719" s="8"/>
      <c r="FW719" s="7"/>
      <c r="FX719" s="7"/>
      <c r="FY719" s="2" t="s">
        <v>229</v>
      </c>
      <c r="FZ719" s="2" t="s">
        <v>229</v>
      </c>
      <c r="GA719" s="2" t="s">
        <v>229</v>
      </c>
      <c r="GB719" s="2" t="s">
        <v>229</v>
      </c>
      <c r="GC719" s="2" t="s">
        <v>229</v>
      </c>
      <c r="GD719" s="2" t="s">
        <v>229</v>
      </c>
      <c r="GE719" s="4"/>
      <c r="GF719" s="8"/>
      <c r="GG719" s="4"/>
      <c r="GH719" s="8"/>
      <c r="GI719" s="7"/>
      <c r="GJ719" s="7"/>
      <c r="GK719" s="2" t="s">
        <v>272</v>
      </c>
      <c r="GL719" s="2" t="s">
        <v>275</v>
      </c>
      <c r="GM719" s="2" t="s">
        <v>229</v>
      </c>
      <c r="GN719" s="2" t="s">
        <v>229</v>
      </c>
      <c r="GO719" s="2" t="s">
        <v>241</v>
      </c>
      <c r="GP719" s="2" t="s">
        <v>229</v>
      </c>
      <c r="GQ719" s="4"/>
      <c r="GR719" s="8"/>
      <c r="GS719" s="4"/>
      <c r="GT719" s="8"/>
      <c r="GU719" s="7"/>
      <c r="GV719" s="7"/>
      <c r="GW719" s="2" t="s">
        <v>281</v>
      </c>
      <c r="GX719" s="2" t="s">
        <v>275</v>
      </c>
      <c r="GY719" s="2" t="s">
        <v>229</v>
      </c>
      <c r="GZ719" s="2" t="s">
        <v>229</v>
      </c>
      <c r="HA719" s="2" t="s">
        <v>241</v>
      </c>
      <c r="HB719" s="2" t="s">
        <v>229</v>
      </c>
      <c r="HC719" s="4"/>
      <c r="HD719" s="8"/>
      <c r="HE719" s="4"/>
      <c r="HF719" s="8"/>
      <c r="HG719" s="7"/>
      <c r="HH719" s="7"/>
      <c r="HI719" s="2" t="s">
        <v>278</v>
      </c>
      <c r="HJ719" s="2" t="s">
        <v>275</v>
      </c>
      <c r="HK719" s="2" t="s">
        <v>229</v>
      </c>
      <c r="HL719" s="2" t="s">
        <v>229</v>
      </c>
      <c r="HM719" s="2" t="s">
        <v>241</v>
      </c>
      <c r="HN719" s="2" t="s">
        <v>229</v>
      </c>
      <c r="HO719" s="4"/>
      <c r="HP719" s="8"/>
      <c r="HQ719" s="4"/>
      <c r="HR719" s="8"/>
      <c r="HS719" s="7"/>
      <c r="HT719" s="7"/>
      <c r="HU719" s="2" t="s">
        <v>272</v>
      </c>
      <c r="HV719" s="2" t="s">
        <v>275</v>
      </c>
      <c r="HW719" s="2" t="s">
        <v>229</v>
      </c>
      <c r="HX719" s="2" t="s">
        <v>229</v>
      </c>
      <c r="HY719" s="2" t="s">
        <v>241</v>
      </c>
      <c r="HZ719" s="2" t="s">
        <v>229</v>
      </c>
      <c r="IA719" s="4"/>
      <c r="IB719" s="8"/>
      <c r="IC719" s="4"/>
      <c r="ID719" s="8"/>
      <c r="IE719" s="7"/>
      <c r="IF719" s="7"/>
      <c r="IG719" s="2" t="s">
        <v>266</v>
      </c>
      <c r="IH719" s="2" t="s">
        <v>275</v>
      </c>
      <c r="II719" s="2" t="s">
        <v>229</v>
      </c>
      <c r="IJ719" s="2" t="s">
        <v>229</v>
      </c>
      <c r="IK719" s="2" t="s">
        <v>241</v>
      </c>
      <c r="IL719" s="2" t="s">
        <v>229</v>
      </c>
      <c r="IM719" s="4"/>
      <c r="IN719" s="8"/>
      <c r="IO719" s="4"/>
      <c r="IP719" s="8"/>
      <c r="IQ719" s="7"/>
      <c r="IR719" s="7"/>
      <c r="IS719" s="2" t="s">
        <v>272</v>
      </c>
      <c r="IT719" s="2" t="s">
        <v>226</v>
      </c>
      <c r="IU719" s="2" t="s">
        <v>229</v>
      </c>
      <c r="IV719" s="2" t="s">
        <v>229</v>
      </c>
      <c r="IW719" s="2" t="s">
        <v>241</v>
      </c>
      <c r="IX719" s="2" t="s">
        <v>229</v>
      </c>
      <c r="IY719" s="4"/>
      <c r="IZ719" s="8"/>
      <c r="JA719" s="4"/>
      <c r="JB719" s="8"/>
      <c r="JC719" s="7"/>
      <c r="JD719" s="7"/>
      <c r="JE719" s="2" t="s">
        <v>229</v>
      </c>
      <c r="JF719" s="2" t="s">
        <v>229</v>
      </c>
      <c r="JG719" s="2" t="s">
        <v>229</v>
      </c>
      <c r="JH719" s="2" t="s">
        <v>229</v>
      </c>
      <c r="JI719" s="2" t="s">
        <v>229</v>
      </c>
      <c r="JJ719" s="2" t="s">
        <v>229</v>
      </c>
      <c r="JK719" s="4"/>
      <c r="JL719" s="8"/>
      <c r="JM719" s="4"/>
      <c r="JN719" s="8"/>
      <c r="JO719" s="7"/>
      <c r="JP719" s="7"/>
      <c r="JQ719" s="2" t="s">
        <v>229</v>
      </c>
      <c r="JR719" s="2" t="s">
        <v>229</v>
      </c>
      <c r="JS719" s="2" t="s">
        <v>229</v>
      </c>
      <c r="JT719" s="2" t="s">
        <v>229</v>
      </c>
      <c r="JU719" s="2" t="s">
        <v>229</v>
      </c>
      <c r="JV719" s="2" t="s">
        <v>229</v>
      </c>
      <c r="JW719" s="4"/>
      <c r="JX719" s="8"/>
      <c r="JY719" s="4"/>
      <c r="JZ719" s="8"/>
      <c r="KA719" s="7"/>
      <c r="KB719" s="7"/>
      <c r="KC719" s="2" t="s">
        <v>281</v>
      </c>
      <c r="KD719" s="2" t="s">
        <v>275</v>
      </c>
      <c r="KE719" s="2" t="s">
        <v>229</v>
      </c>
      <c r="KF719" s="2" t="s">
        <v>229</v>
      </c>
      <c r="KG719" s="2" t="s">
        <v>241</v>
      </c>
      <c r="KH719" s="2" t="s">
        <v>229</v>
      </c>
      <c r="KI719" s="4"/>
      <c r="KJ719" s="8"/>
      <c r="KK719" s="4"/>
      <c r="KL719" s="8"/>
      <c r="KM719" s="7"/>
      <c r="KN719" s="7"/>
      <c r="KO719" s="2" t="s">
        <v>229</v>
      </c>
      <c r="KP719" s="2" t="s">
        <v>229</v>
      </c>
      <c r="KQ719" s="2" t="s">
        <v>229</v>
      </c>
      <c r="KR719" s="2" t="s">
        <v>229</v>
      </c>
      <c r="KS719" s="2" t="s">
        <v>229</v>
      </c>
      <c r="KT719" s="2" t="s">
        <v>229</v>
      </c>
      <c r="KU719" s="4"/>
      <c r="KV719" s="8"/>
      <c r="KW719" s="4"/>
      <c r="KX719" s="8"/>
      <c r="KY719" s="7"/>
      <c r="KZ719" s="7"/>
      <c r="LA719" s="2" t="s">
        <v>266</v>
      </c>
      <c r="LB719" s="2" t="s">
        <v>275</v>
      </c>
      <c r="LC719" s="2" t="s">
        <v>229</v>
      </c>
      <c r="LD719" s="2" t="s">
        <v>229</v>
      </c>
      <c r="LE719" s="2" t="s">
        <v>241</v>
      </c>
      <c r="LF719" s="2" t="s">
        <v>229</v>
      </c>
      <c r="LG719" s="4"/>
      <c r="LH719" s="8"/>
      <c r="LI719" s="4"/>
      <c r="LJ719" s="8"/>
      <c r="LK719" s="7"/>
      <c r="LL719" s="7"/>
      <c r="LM719" s="2" t="s">
        <v>229</v>
      </c>
      <c r="LN719" s="2" t="s">
        <v>229</v>
      </c>
      <c r="LO719" s="2" t="s">
        <v>229</v>
      </c>
      <c r="LP719" s="2" t="s">
        <v>229</v>
      </c>
      <c r="LQ719" s="2" t="s">
        <v>229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272</v>
      </c>
      <c r="LZ719" s="2" t="s">
        <v>275</v>
      </c>
      <c r="MA719" s="2" t="s">
        <v>229</v>
      </c>
      <c r="MB719" s="2" t="s">
        <v>229</v>
      </c>
      <c r="MC719" s="2" t="s">
        <v>241</v>
      </c>
      <c r="MD719" s="2" t="s">
        <v>229</v>
      </c>
      <c r="ME719" s="4"/>
      <c r="MF719" s="8"/>
      <c r="MG719" s="4"/>
      <c r="MH719" s="8"/>
      <c r="MI719" s="7"/>
      <c r="MJ719" s="7"/>
      <c r="MK719" s="2" t="s">
        <v>229</v>
      </c>
      <c r="ML719" s="2" t="s">
        <v>229</v>
      </c>
      <c r="MM719" s="2" t="s">
        <v>229</v>
      </c>
      <c r="MN719" s="2" t="s">
        <v>229</v>
      </c>
      <c r="MO719" s="2" t="s">
        <v>229</v>
      </c>
      <c r="MP719" s="2" t="s">
        <v>229</v>
      </c>
      <c r="MQ719" s="4"/>
      <c r="MR719" s="8"/>
      <c r="MS719" s="4"/>
      <c r="MT719" s="8"/>
      <c r="MU719" s="7"/>
      <c r="MV719" s="7"/>
      <c r="MW719" s="2" t="s">
        <v>229</v>
      </c>
      <c r="MX719" s="2" t="s">
        <v>229</v>
      </c>
      <c r="MY719" s="2" t="s">
        <v>229</v>
      </c>
      <c r="MZ719" s="2" t="s">
        <v>229</v>
      </c>
      <c r="NA719" s="2" t="s">
        <v>229</v>
      </c>
      <c r="NB719" s="2" t="s">
        <v>229</v>
      </c>
      <c r="NC719" s="4"/>
      <c r="ND719" s="8"/>
      <c r="NE719" s="4"/>
      <c r="NF719" s="8"/>
      <c r="NG719" s="7"/>
      <c r="NH719" s="7"/>
      <c r="NI719" s="2" t="s">
        <v>239</v>
      </c>
      <c r="NJ719" s="2" t="s">
        <v>275</v>
      </c>
      <c r="NK719" s="2" t="s">
        <v>2066</v>
      </c>
      <c r="NL719" s="2" t="s">
        <v>2110</v>
      </c>
      <c r="NM719" s="2" t="s">
        <v>241</v>
      </c>
      <c r="NN719" s="2" t="s">
        <v>229</v>
      </c>
      <c r="NO719" s="4"/>
      <c r="NP719" s="8"/>
      <c r="NQ719" s="4"/>
      <c r="NR719" s="8"/>
      <c r="NS719" s="7"/>
      <c r="NT719" s="7"/>
      <c r="NU719" s="2" t="s">
        <v>272</v>
      </c>
      <c r="NV719" s="2" t="s">
        <v>275</v>
      </c>
      <c r="NW719" s="2" t="s">
        <v>229</v>
      </c>
      <c r="NX719" s="2" t="s">
        <v>229</v>
      </c>
      <c r="NY719" s="2" t="s">
        <v>241</v>
      </c>
      <c r="NZ719" s="2" t="s">
        <v>229</v>
      </c>
      <c r="OA719" s="4"/>
      <c r="OB719" s="8"/>
      <c r="OC719" s="4"/>
      <c r="OD719" s="8"/>
      <c r="OE719" s="7"/>
      <c r="OF719" s="7"/>
      <c r="OG719" s="2" t="s">
        <v>229</v>
      </c>
      <c r="OH719" s="2" t="s">
        <v>229</v>
      </c>
      <c r="OI719" s="2" t="s">
        <v>229</v>
      </c>
      <c r="OJ719" s="2" t="s">
        <v>229</v>
      </c>
      <c r="OK719" s="2" t="s">
        <v>229</v>
      </c>
      <c r="OL719" s="2" t="s">
        <v>229</v>
      </c>
      <c r="OM719" s="4"/>
      <c r="ON719" s="8"/>
      <c r="OO719" s="4"/>
      <c r="OP719" s="8"/>
      <c r="OQ719" s="7"/>
      <c r="OR719" s="7"/>
      <c r="OS719" s="2" t="s">
        <v>229</v>
      </c>
      <c r="OT719" s="2" t="s">
        <v>229</v>
      </c>
      <c r="OU719" s="2" t="s">
        <v>229</v>
      </c>
      <c r="OV719" s="2" t="s">
        <v>229</v>
      </c>
      <c r="OW719" s="2" t="s">
        <v>229</v>
      </c>
      <c r="OX719" s="2" t="s">
        <v>229</v>
      </c>
      <c r="OY719" s="4"/>
      <c r="OZ719" s="8"/>
      <c r="PA719" s="4"/>
      <c r="PB719" s="8"/>
      <c r="PC719" s="7"/>
      <c r="PD719" s="7"/>
      <c r="PE719" s="2" t="s">
        <v>229</v>
      </c>
      <c r="PF719" s="2" t="s">
        <v>229</v>
      </c>
      <c r="PG719" s="2" t="s">
        <v>229</v>
      </c>
      <c r="PH719" s="2" t="s">
        <v>229</v>
      </c>
      <c r="PI719" s="2" t="s">
        <v>229</v>
      </c>
      <c r="PJ719" s="2" t="s">
        <v>229</v>
      </c>
      <c r="PK719" s="4"/>
      <c r="PL719" s="8"/>
      <c r="PM719" s="4"/>
      <c r="PN719" s="8"/>
      <c r="PO719" s="7"/>
      <c r="PP719" s="7"/>
      <c r="PQ719" s="2" t="s">
        <v>229</v>
      </c>
      <c r="PR719" s="2" t="s">
        <v>229</v>
      </c>
      <c r="PS719" s="2" t="s">
        <v>229</v>
      </c>
      <c r="PT719" s="2" t="s">
        <v>229</v>
      </c>
      <c r="PU719" s="2" t="s">
        <v>229</v>
      </c>
      <c r="PV719" s="2" t="s">
        <v>229</v>
      </c>
      <c r="PW719" s="4"/>
      <c r="PX719" s="8"/>
      <c r="PY719" s="4"/>
      <c r="PZ719" s="8"/>
      <c r="QA719" s="7"/>
      <c r="QB719" s="7"/>
      <c r="QC719" s="2" t="s">
        <v>281</v>
      </c>
      <c r="QD719" s="2" t="s">
        <v>275</v>
      </c>
      <c r="QE719" s="2" t="s">
        <v>229</v>
      </c>
      <c r="QF719" s="2" t="s">
        <v>229</v>
      </c>
      <c r="QG719" s="2" t="s">
        <v>241</v>
      </c>
      <c r="QH719" s="2" t="s">
        <v>229</v>
      </c>
      <c r="QI719" s="4"/>
      <c r="QJ719" s="8"/>
      <c r="QK719" s="4"/>
      <c r="QL719" s="8"/>
      <c r="QM719" s="7"/>
      <c r="QN719" s="7"/>
      <c r="QO719" s="2" t="s">
        <v>229</v>
      </c>
      <c r="QP719" s="2" t="s">
        <v>229</v>
      </c>
      <c r="QQ719" s="2" t="s">
        <v>229</v>
      </c>
      <c r="QR719" s="2" t="s">
        <v>229</v>
      </c>
      <c r="QS719" s="2" t="s">
        <v>229</v>
      </c>
      <c r="QT719" s="2" t="s">
        <v>229</v>
      </c>
      <c r="QU719" s="4"/>
      <c r="QV719" s="8"/>
      <c r="QW719" s="4"/>
      <c r="QX719" s="8"/>
      <c r="QY719" s="7"/>
      <c r="QZ719" s="7"/>
      <c r="RA719" s="2" t="s">
        <v>272</v>
      </c>
      <c r="RB719" s="2" t="s">
        <v>275</v>
      </c>
      <c r="RC719" s="2" t="s">
        <v>229</v>
      </c>
      <c r="RD719" s="2" t="s">
        <v>229</v>
      </c>
      <c r="RE719" s="2" t="s">
        <v>241</v>
      </c>
      <c r="RF719" s="2" t="s">
        <v>229</v>
      </c>
      <c r="RG719" s="4"/>
      <c r="RH719" s="8"/>
      <c r="RI719" s="4"/>
      <c r="RJ719" s="8"/>
      <c r="RK719" s="7"/>
      <c r="RL719" s="7"/>
      <c r="RM719" s="2" t="s">
        <v>229</v>
      </c>
      <c r="RN719" s="2" t="s">
        <v>229</v>
      </c>
      <c r="RO719" s="2" t="s">
        <v>229</v>
      </c>
      <c r="RP719" s="2" t="s">
        <v>229</v>
      </c>
      <c r="RQ719" s="2" t="s">
        <v>229</v>
      </c>
      <c r="RR719" s="2" t="s">
        <v>229</v>
      </c>
      <c r="RS719" s="4"/>
      <c r="RT719" s="8"/>
      <c r="RU719" s="4"/>
      <c r="RV719" s="8"/>
      <c r="RW719" s="7"/>
      <c r="RX719" s="7"/>
      <c r="RY719" s="2" t="s">
        <v>1106</v>
      </c>
      <c r="RZ719" s="2" t="s">
        <v>275</v>
      </c>
      <c r="SA719" s="2" t="s">
        <v>229</v>
      </c>
      <c r="SB719" s="2" t="s">
        <v>229</v>
      </c>
      <c r="SC719" s="2" t="s">
        <v>241</v>
      </c>
      <c r="SD719" s="2" t="s">
        <v>229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</row>
    <row r="720">
      <c r="A720" s="2" t="s">
        <v>4733</v>
      </c>
      <c r="B720" s="2" t="s">
        <v>216</v>
      </c>
      <c r="C720" s="2" t="s">
        <v>4734</v>
      </c>
      <c r="D720" s="2" t="s">
        <v>218</v>
      </c>
      <c r="E720" s="2" t="s">
        <v>219</v>
      </c>
      <c r="F720" s="2" t="s">
        <v>4735</v>
      </c>
      <c r="G720" s="2" t="s">
        <v>4736</v>
      </c>
      <c r="H720" s="2" t="s">
        <v>4737</v>
      </c>
      <c r="I720" s="2" t="s">
        <v>4738</v>
      </c>
      <c r="J720" s="2" t="s">
        <v>224</v>
      </c>
      <c r="K720" s="2" t="s">
        <v>1140</v>
      </c>
      <c r="L720" s="3">
        <v>52.88</v>
      </c>
      <c r="M720" s="3">
        <v>55.52</v>
      </c>
      <c r="N720" s="3">
        <v>109.99</v>
      </c>
      <c r="O720" s="2" t="s">
        <v>226</v>
      </c>
      <c r="P720" s="2" t="s">
        <v>227</v>
      </c>
      <c r="Q720" s="2" t="s">
        <v>228</v>
      </c>
      <c r="R720" s="2" t="s">
        <v>229</v>
      </c>
      <c r="S720" s="2" t="s">
        <v>4739</v>
      </c>
      <c r="T720" s="2" t="s">
        <v>3733</v>
      </c>
      <c r="U720" s="2" t="s">
        <v>733</v>
      </c>
      <c r="V720" s="2" t="s">
        <v>233</v>
      </c>
      <c r="W720" s="2" t="s">
        <v>3757</v>
      </c>
      <c r="X720" s="2" t="s">
        <v>4740</v>
      </c>
      <c r="Y720" s="2" t="s">
        <v>4741</v>
      </c>
      <c r="Z720" s="4">
        <v>288</v>
      </c>
      <c r="AA720" s="4">
        <f>=ROUNDDOWN(28.8,0)</f>
      </c>
      <c r="AB720" s="5">
        <v>10</v>
      </c>
      <c r="AC720" s="2" t="s">
        <v>4742</v>
      </c>
      <c r="AD720" s="4">
        <v>60</v>
      </c>
      <c r="AE720" s="4">
        <v>560</v>
      </c>
      <c r="AF720" s="6">
        <v>66</v>
      </c>
      <c r="AG720" s="6">
        <v>49</v>
      </c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5</v>
      </c>
      <c r="AQ720" s="8">
        <v>287.14</v>
      </c>
      <c r="AR720" s="4">
        <v>3</v>
      </c>
      <c r="AS720" s="8">
        <v>191.95</v>
      </c>
      <c r="AT720" s="7">
        <v>0.6667</v>
      </c>
      <c r="AU720" s="7">
        <v>0.4959</v>
      </c>
      <c r="AV720" s="4">
        <v>34</v>
      </c>
      <c r="AW720" s="8">
        <v>2551.6</v>
      </c>
      <c r="AX720" s="4">
        <v>13</v>
      </c>
      <c r="AY720" s="8">
        <v>988.12</v>
      </c>
      <c r="AZ720" s="7">
        <v>1.6154</v>
      </c>
      <c r="BA720" s="7">
        <v>1.5823</v>
      </c>
      <c r="BB720" s="7">
        <v>0.1125</v>
      </c>
      <c r="BC720" s="4">
        <v>101</v>
      </c>
      <c r="BD720" s="8">
        <v>7573.94</v>
      </c>
      <c r="BE720" s="4">
        <v>165</v>
      </c>
      <c r="BF720" s="8">
        <v>13997</v>
      </c>
      <c r="BG720" s="7">
        <v>-0.3879</v>
      </c>
      <c r="BH720" s="7">
        <v>-0.4589</v>
      </c>
      <c r="BI720" s="7">
        <v>0.3369</v>
      </c>
      <c r="BJ720" s="4">
        <v>5</v>
      </c>
      <c r="BK720" s="8">
        <v>287.14</v>
      </c>
      <c r="BL720" s="2" t="s">
        <v>4743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239</v>
      </c>
      <c r="BV720" s="2" t="s">
        <v>226</v>
      </c>
      <c r="BW720" s="2" t="s">
        <v>229</v>
      </c>
      <c r="BX720" s="2" t="s">
        <v>813</v>
      </c>
      <c r="BY720" s="2" t="s">
        <v>241</v>
      </c>
      <c r="BZ720" s="2" t="s">
        <v>229</v>
      </c>
      <c r="CA720" s="4">
        <v>2</v>
      </c>
      <c r="CB720" s="8">
        <v>120.58</v>
      </c>
      <c r="CC720" s="4">
        <v>1</v>
      </c>
      <c r="CD720" s="8">
        <v>65.32</v>
      </c>
      <c r="CE720" s="7">
        <v>1</v>
      </c>
      <c r="CF720" s="7">
        <v>0.846</v>
      </c>
      <c r="CG720" s="2" t="s">
        <v>239</v>
      </c>
      <c r="CH720" s="2" t="s">
        <v>226</v>
      </c>
      <c r="CI720" s="2" t="s">
        <v>4744</v>
      </c>
      <c r="CJ720" s="2" t="s">
        <v>763</v>
      </c>
      <c r="CK720" s="2" t="s">
        <v>241</v>
      </c>
      <c r="CL720" s="2" t="s">
        <v>229</v>
      </c>
      <c r="CM720" s="4"/>
      <c r="CN720" s="8"/>
      <c r="CO720" s="4"/>
      <c r="CP720" s="8"/>
      <c r="CQ720" s="7"/>
      <c r="CR720" s="7"/>
      <c r="CS720" s="2" t="s">
        <v>239</v>
      </c>
      <c r="CT720" s="2" t="s">
        <v>226</v>
      </c>
      <c r="CU720" s="2" t="s">
        <v>2231</v>
      </c>
      <c r="CV720" s="2" t="s">
        <v>704</v>
      </c>
      <c r="CW720" s="2" t="s">
        <v>241</v>
      </c>
      <c r="CX720" s="2" t="s">
        <v>229</v>
      </c>
      <c r="CY720" s="4"/>
      <c r="CZ720" s="8"/>
      <c r="DA720" s="4"/>
      <c r="DB720" s="8"/>
      <c r="DC720" s="7"/>
      <c r="DD720" s="7"/>
      <c r="DE720" s="2" t="s">
        <v>239</v>
      </c>
      <c r="DF720" s="2" t="s">
        <v>226</v>
      </c>
      <c r="DG720" s="2" t="s">
        <v>1463</v>
      </c>
      <c r="DH720" s="2" t="s">
        <v>1861</v>
      </c>
      <c r="DI720" s="2" t="s">
        <v>241</v>
      </c>
      <c r="DJ720" s="2" t="s">
        <v>229</v>
      </c>
      <c r="DK720" s="4">
        <v>2</v>
      </c>
      <c r="DL720" s="8">
        <v>111.04</v>
      </c>
      <c r="DM720" s="4">
        <v>1</v>
      </c>
      <c r="DN720" s="8">
        <v>61.68</v>
      </c>
      <c r="DO720" s="7">
        <v>1</v>
      </c>
      <c r="DP720" s="7">
        <v>0.8003</v>
      </c>
      <c r="DQ720" s="2" t="s">
        <v>239</v>
      </c>
      <c r="DR720" s="2" t="s">
        <v>226</v>
      </c>
      <c r="DS720" s="2" t="s">
        <v>2239</v>
      </c>
      <c r="DT720" s="2" t="s">
        <v>951</v>
      </c>
      <c r="DU720" s="2" t="s">
        <v>241</v>
      </c>
      <c r="DV720" s="2" t="s">
        <v>229</v>
      </c>
      <c r="DW720" s="4"/>
      <c r="DX720" s="8"/>
      <c r="DY720" s="4"/>
      <c r="DZ720" s="8"/>
      <c r="EA720" s="7"/>
      <c r="EB720" s="7"/>
      <c r="EC720" s="2" t="s">
        <v>239</v>
      </c>
      <c r="ED720" s="2" t="s">
        <v>226</v>
      </c>
      <c r="EE720" s="2" t="s">
        <v>1153</v>
      </c>
      <c r="EF720" s="2" t="s">
        <v>1235</v>
      </c>
      <c r="EG720" s="2" t="s">
        <v>241</v>
      </c>
      <c r="EH720" s="2" t="s">
        <v>229</v>
      </c>
      <c r="EI720" s="4"/>
      <c r="EJ720" s="8"/>
      <c r="EK720" s="4"/>
      <c r="EL720" s="8"/>
      <c r="EM720" s="7"/>
      <c r="EN720" s="7"/>
      <c r="EO720" s="2" t="s">
        <v>239</v>
      </c>
      <c r="EP720" s="2" t="s">
        <v>226</v>
      </c>
      <c r="EQ720" s="2" t="s">
        <v>3995</v>
      </c>
      <c r="ER720" s="2" t="s">
        <v>697</v>
      </c>
      <c r="ES720" s="2" t="s">
        <v>241</v>
      </c>
      <c r="ET720" s="2" t="s">
        <v>229</v>
      </c>
      <c r="EU720" s="4"/>
      <c r="EV720" s="8"/>
      <c r="EW720" s="4">
        <v>1</v>
      </c>
      <c r="EX720" s="8">
        <v>64.95</v>
      </c>
      <c r="EY720" s="7">
        <v>-1</v>
      </c>
      <c r="EZ720" s="7">
        <v>-1</v>
      </c>
      <c r="FA720" s="2" t="s">
        <v>239</v>
      </c>
      <c r="FB720" s="2" t="s">
        <v>226</v>
      </c>
      <c r="FC720" s="2" t="s">
        <v>1463</v>
      </c>
      <c r="FD720" s="2" t="s">
        <v>2257</v>
      </c>
      <c r="FE720" s="2" t="s">
        <v>241</v>
      </c>
      <c r="FF720" s="2" t="s">
        <v>229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226</v>
      </c>
      <c r="FO720" s="2" t="s">
        <v>1443</v>
      </c>
      <c r="FP720" s="2" t="s">
        <v>1459</v>
      </c>
      <c r="FQ720" s="2" t="s">
        <v>241</v>
      </c>
      <c r="FR720" s="2" t="s">
        <v>229</v>
      </c>
      <c r="FS720" s="4"/>
      <c r="FT720" s="8"/>
      <c r="FU720" s="4"/>
      <c r="FV720" s="8"/>
      <c r="FW720" s="7"/>
      <c r="FX720" s="7"/>
      <c r="FY720" s="2" t="s">
        <v>239</v>
      </c>
      <c r="FZ720" s="2" t="s">
        <v>226</v>
      </c>
      <c r="GA720" s="2" t="s">
        <v>327</v>
      </c>
      <c r="GB720" s="2" t="s">
        <v>229</v>
      </c>
      <c r="GC720" s="2" t="s">
        <v>241</v>
      </c>
      <c r="GD720" s="2" t="s">
        <v>229</v>
      </c>
      <c r="GE720" s="4"/>
      <c r="GF720" s="8"/>
      <c r="GG720" s="4"/>
      <c r="GH720" s="8"/>
      <c r="GI720" s="7"/>
      <c r="GJ720" s="7"/>
      <c r="GK720" s="2" t="s">
        <v>267</v>
      </c>
      <c r="GL720" s="2" t="s">
        <v>226</v>
      </c>
      <c r="GM720" s="2" t="s">
        <v>229</v>
      </c>
      <c r="GN720" s="2" t="s">
        <v>229</v>
      </c>
      <c r="GO720" s="2" t="s">
        <v>241</v>
      </c>
      <c r="GP720" s="2" t="s">
        <v>229</v>
      </c>
      <c r="GQ720" s="4"/>
      <c r="GR720" s="8"/>
      <c r="GS720" s="4"/>
      <c r="GT720" s="8"/>
      <c r="GU720" s="7"/>
      <c r="GV720" s="7"/>
      <c r="GW720" s="2" t="s">
        <v>239</v>
      </c>
      <c r="GX720" s="2" t="s">
        <v>226</v>
      </c>
      <c r="GY720" s="2" t="s">
        <v>761</v>
      </c>
      <c r="GZ720" s="2" t="s">
        <v>891</v>
      </c>
      <c r="HA720" s="2" t="s">
        <v>241</v>
      </c>
      <c r="HB720" s="2" t="s">
        <v>229</v>
      </c>
      <c r="HC720" s="4"/>
      <c r="HD720" s="8"/>
      <c r="HE720" s="4"/>
      <c r="HF720" s="8"/>
      <c r="HG720" s="7"/>
      <c r="HH720" s="7"/>
      <c r="HI720" s="2" t="s">
        <v>239</v>
      </c>
      <c r="HJ720" s="2" t="s">
        <v>275</v>
      </c>
      <c r="HK720" s="2" t="s">
        <v>711</v>
      </c>
      <c r="HL720" s="2" t="s">
        <v>4259</v>
      </c>
      <c r="HM720" s="2" t="s">
        <v>241</v>
      </c>
      <c r="HN720" s="2" t="s">
        <v>229</v>
      </c>
      <c r="HO720" s="4"/>
      <c r="HP720" s="8"/>
      <c r="HQ720" s="4"/>
      <c r="HR720" s="8"/>
      <c r="HS720" s="7"/>
      <c r="HT720" s="7"/>
      <c r="HU720" s="2" t="s">
        <v>266</v>
      </c>
      <c r="HV720" s="2" t="s">
        <v>226</v>
      </c>
      <c r="HW720" s="2" t="s">
        <v>229</v>
      </c>
      <c r="HX720" s="2" t="s">
        <v>229</v>
      </c>
      <c r="HY720" s="2" t="s">
        <v>241</v>
      </c>
      <c r="HZ720" s="2" t="s">
        <v>229</v>
      </c>
      <c r="IA720" s="4"/>
      <c r="IB720" s="8"/>
      <c r="IC720" s="4"/>
      <c r="ID720" s="8"/>
      <c r="IE720" s="7"/>
      <c r="IF720" s="7"/>
      <c r="IG720" s="2" t="s">
        <v>239</v>
      </c>
      <c r="IH720" s="2" t="s">
        <v>226</v>
      </c>
      <c r="II720" s="2" t="s">
        <v>262</v>
      </c>
      <c r="IJ720" s="2" t="s">
        <v>4745</v>
      </c>
      <c r="IK720" s="2" t="s">
        <v>241</v>
      </c>
      <c r="IL720" s="2" t="s">
        <v>229</v>
      </c>
      <c r="IM720" s="4">
        <v>1</v>
      </c>
      <c r="IN720" s="8">
        <v>55.52</v>
      </c>
      <c r="IO720" s="4"/>
      <c r="IP720" s="8"/>
      <c r="IQ720" s="7"/>
      <c r="IR720" s="7"/>
      <c r="IS720" s="2" t="s">
        <v>239</v>
      </c>
      <c r="IT720" s="2" t="s">
        <v>226</v>
      </c>
      <c r="IU720" s="2" t="s">
        <v>304</v>
      </c>
      <c r="IV720" s="2" t="s">
        <v>794</v>
      </c>
      <c r="IW720" s="2" t="s">
        <v>241</v>
      </c>
      <c r="IX720" s="2" t="s">
        <v>229</v>
      </c>
      <c r="IY720" s="4"/>
      <c r="IZ720" s="8"/>
      <c r="JA720" s="4"/>
      <c r="JB720" s="8"/>
      <c r="JC720" s="7"/>
      <c r="JD720" s="7"/>
      <c r="JE720" s="2" t="s">
        <v>239</v>
      </c>
      <c r="JF720" s="2" t="s">
        <v>226</v>
      </c>
      <c r="JG720" s="2" t="s">
        <v>3256</v>
      </c>
      <c r="JH720" s="2" t="s">
        <v>1057</v>
      </c>
      <c r="JI720" s="2" t="s">
        <v>241</v>
      </c>
      <c r="JJ720" s="2" t="s">
        <v>229</v>
      </c>
      <c r="JK720" s="4"/>
      <c r="JL720" s="8"/>
      <c r="JM720" s="4"/>
      <c r="JN720" s="8"/>
      <c r="JO720" s="7"/>
      <c r="JP720" s="7"/>
      <c r="JQ720" s="2" t="s">
        <v>229</v>
      </c>
      <c r="JR720" s="2" t="s">
        <v>229</v>
      </c>
      <c r="JS720" s="2" t="s">
        <v>229</v>
      </c>
      <c r="JT720" s="2" t="s">
        <v>229</v>
      </c>
      <c r="JU720" s="2" t="s">
        <v>229</v>
      </c>
      <c r="JV720" s="2" t="s">
        <v>229</v>
      </c>
      <c r="JW720" s="4"/>
      <c r="JX720" s="8"/>
      <c r="JY720" s="4"/>
      <c r="JZ720" s="8"/>
      <c r="KA720" s="7"/>
      <c r="KB720" s="7"/>
      <c r="KC720" s="2" t="s">
        <v>239</v>
      </c>
      <c r="KD720" s="2" t="s">
        <v>226</v>
      </c>
      <c r="KE720" s="2" t="s">
        <v>1280</v>
      </c>
      <c r="KF720" s="2" t="s">
        <v>885</v>
      </c>
      <c r="KG720" s="2" t="s">
        <v>241</v>
      </c>
      <c r="KH720" s="2" t="s">
        <v>229</v>
      </c>
      <c r="KI720" s="4"/>
      <c r="KJ720" s="8"/>
      <c r="KK720" s="4"/>
      <c r="KL720" s="8"/>
      <c r="KM720" s="7"/>
      <c r="KN720" s="7"/>
      <c r="KO720" s="2" t="s">
        <v>272</v>
      </c>
      <c r="KP720" s="2" t="s">
        <v>226</v>
      </c>
      <c r="KQ720" s="2" t="s">
        <v>229</v>
      </c>
      <c r="KR720" s="2" t="s">
        <v>229</v>
      </c>
      <c r="KS720" s="2" t="s">
        <v>241</v>
      </c>
      <c r="KT720" s="2" t="s">
        <v>229</v>
      </c>
      <c r="KU720" s="4"/>
      <c r="KV720" s="8"/>
      <c r="KW720" s="4"/>
      <c r="KX720" s="8"/>
      <c r="KY720" s="7"/>
      <c r="KZ720" s="7"/>
      <c r="LA720" s="2" t="s">
        <v>239</v>
      </c>
      <c r="LB720" s="2" t="s">
        <v>226</v>
      </c>
      <c r="LC720" s="2" t="s">
        <v>720</v>
      </c>
      <c r="LD720" s="2" t="s">
        <v>477</v>
      </c>
      <c r="LE720" s="2" t="s">
        <v>241</v>
      </c>
      <c r="LF720" s="2" t="s">
        <v>229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226</v>
      </c>
      <c r="LO720" s="2" t="s">
        <v>335</v>
      </c>
      <c r="LP720" s="2" t="s">
        <v>383</v>
      </c>
      <c r="LQ720" s="2" t="s">
        <v>241</v>
      </c>
      <c r="LR720" s="2" t="s">
        <v>229</v>
      </c>
      <c r="LS720" s="4"/>
      <c r="LT720" s="8"/>
      <c r="LU720" s="4"/>
      <c r="LV720" s="8"/>
      <c r="LW720" s="7"/>
      <c r="LX720" s="7"/>
      <c r="LY720" s="2" t="s">
        <v>239</v>
      </c>
      <c r="LZ720" s="2" t="s">
        <v>275</v>
      </c>
      <c r="MA720" s="2" t="s">
        <v>721</v>
      </c>
      <c r="MB720" s="2" t="s">
        <v>4619</v>
      </c>
      <c r="MC720" s="2" t="s">
        <v>241</v>
      </c>
      <c r="MD720" s="2" t="s">
        <v>229</v>
      </c>
      <c r="ME720" s="4"/>
      <c r="MF720" s="8"/>
      <c r="MG720" s="4"/>
      <c r="MH720" s="8"/>
      <c r="MI720" s="7"/>
      <c r="MJ720" s="7"/>
      <c r="MK720" s="2" t="s">
        <v>278</v>
      </c>
      <c r="ML720" s="2" t="s">
        <v>226</v>
      </c>
      <c r="MM720" s="2" t="s">
        <v>229</v>
      </c>
      <c r="MN720" s="2" t="s">
        <v>229</v>
      </c>
      <c r="MO720" s="2" t="s">
        <v>241</v>
      </c>
      <c r="MP720" s="2" t="s">
        <v>229</v>
      </c>
      <c r="MQ720" s="4"/>
      <c r="MR720" s="8"/>
      <c r="MS720" s="4"/>
      <c r="MT720" s="8"/>
      <c r="MU720" s="7"/>
      <c r="MV720" s="7"/>
      <c r="MW720" s="2" t="s">
        <v>267</v>
      </c>
      <c r="MX720" s="2" t="s">
        <v>226</v>
      </c>
      <c r="MY720" s="2" t="s">
        <v>229</v>
      </c>
      <c r="MZ720" s="2" t="s">
        <v>229</v>
      </c>
      <c r="NA720" s="2" t="s">
        <v>241</v>
      </c>
      <c r="NB720" s="2" t="s">
        <v>229</v>
      </c>
      <c r="NC720" s="4"/>
      <c r="ND720" s="8"/>
      <c r="NE720" s="4"/>
      <c r="NF720" s="8"/>
      <c r="NG720" s="7"/>
      <c r="NH720" s="7"/>
      <c r="NI720" s="2" t="s">
        <v>239</v>
      </c>
      <c r="NJ720" s="2" t="s">
        <v>260</v>
      </c>
      <c r="NK720" s="2" t="s">
        <v>3161</v>
      </c>
      <c r="NL720" s="2" t="s">
        <v>815</v>
      </c>
      <c r="NM720" s="2" t="s">
        <v>241</v>
      </c>
      <c r="NN720" s="2" t="s">
        <v>229</v>
      </c>
      <c r="NO720" s="4"/>
      <c r="NP720" s="8"/>
      <c r="NQ720" s="4"/>
      <c r="NR720" s="8"/>
      <c r="NS720" s="7"/>
      <c r="NT720" s="7"/>
      <c r="NU720" s="2" t="s">
        <v>272</v>
      </c>
      <c r="NV720" s="2" t="s">
        <v>226</v>
      </c>
      <c r="NW720" s="2" t="s">
        <v>229</v>
      </c>
      <c r="NX720" s="2" t="s">
        <v>229</v>
      </c>
      <c r="NY720" s="2" t="s">
        <v>241</v>
      </c>
      <c r="NZ720" s="2" t="s">
        <v>229</v>
      </c>
      <c r="OA720" s="4"/>
      <c r="OB720" s="8"/>
      <c r="OC720" s="4"/>
      <c r="OD720" s="8"/>
      <c r="OE720" s="7"/>
      <c r="OF720" s="7"/>
      <c r="OG720" s="2" t="s">
        <v>239</v>
      </c>
      <c r="OH720" s="2" t="s">
        <v>226</v>
      </c>
      <c r="OI720" s="2" t="s">
        <v>229</v>
      </c>
      <c r="OJ720" s="2" t="s">
        <v>229</v>
      </c>
      <c r="OK720" s="2" t="s">
        <v>241</v>
      </c>
      <c r="OL720" s="2" t="s">
        <v>229</v>
      </c>
      <c r="OM720" s="4"/>
      <c r="ON720" s="8"/>
      <c r="OO720" s="4"/>
      <c r="OP720" s="8"/>
      <c r="OQ720" s="7"/>
      <c r="OR720" s="7"/>
      <c r="OS720" s="2" t="s">
        <v>229</v>
      </c>
      <c r="OT720" s="2" t="s">
        <v>229</v>
      </c>
      <c r="OU720" s="2" t="s">
        <v>229</v>
      </c>
      <c r="OV720" s="2" t="s">
        <v>229</v>
      </c>
      <c r="OW720" s="2" t="s">
        <v>229</v>
      </c>
      <c r="OX720" s="2" t="s">
        <v>229</v>
      </c>
      <c r="OY720" s="4"/>
      <c r="OZ720" s="8"/>
      <c r="PA720" s="4"/>
      <c r="PB720" s="8"/>
      <c r="PC720" s="7"/>
      <c r="PD720" s="7"/>
      <c r="PE720" s="2" t="s">
        <v>229</v>
      </c>
      <c r="PF720" s="2" t="s">
        <v>229</v>
      </c>
      <c r="PG720" s="2" t="s">
        <v>229</v>
      </c>
      <c r="PH720" s="2" t="s">
        <v>229</v>
      </c>
      <c r="PI720" s="2" t="s">
        <v>229</v>
      </c>
      <c r="PJ720" s="2" t="s">
        <v>229</v>
      </c>
      <c r="PK720" s="4"/>
      <c r="PL720" s="8"/>
      <c r="PM720" s="4"/>
      <c r="PN720" s="8"/>
      <c r="PO720" s="7"/>
      <c r="PP720" s="7"/>
      <c r="PQ720" s="2" t="s">
        <v>239</v>
      </c>
      <c r="PR720" s="2" t="s">
        <v>275</v>
      </c>
      <c r="PS720" s="2" t="s">
        <v>1221</v>
      </c>
      <c r="PT720" s="2" t="s">
        <v>229</v>
      </c>
      <c r="PU720" s="2" t="s">
        <v>241</v>
      </c>
      <c r="PV720" s="2" t="s">
        <v>229</v>
      </c>
      <c r="PW720" s="4"/>
      <c r="PX720" s="8"/>
      <c r="PY720" s="4"/>
      <c r="PZ720" s="8"/>
      <c r="QA720" s="7"/>
      <c r="QB720" s="7"/>
      <c r="QC720" s="2" t="s">
        <v>281</v>
      </c>
      <c r="QD720" s="2" t="s">
        <v>226</v>
      </c>
      <c r="QE720" s="2" t="s">
        <v>229</v>
      </c>
      <c r="QF720" s="2" t="s">
        <v>229</v>
      </c>
      <c r="QG720" s="2" t="s">
        <v>241</v>
      </c>
      <c r="QH720" s="2" t="s">
        <v>229</v>
      </c>
      <c r="QI720" s="4"/>
      <c r="QJ720" s="8"/>
      <c r="QK720" s="4"/>
      <c r="QL720" s="8"/>
      <c r="QM720" s="7"/>
      <c r="QN720" s="7"/>
      <c r="QO720" s="2" t="s">
        <v>229</v>
      </c>
      <c r="QP720" s="2" t="s">
        <v>229</v>
      </c>
      <c r="QQ720" s="2" t="s">
        <v>229</v>
      </c>
      <c r="QR720" s="2" t="s">
        <v>229</v>
      </c>
      <c r="QS720" s="2" t="s">
        <v>229</v>
      </c>
      <c r="QT720" s="2" t="s">
        <v>229</v>
      </c>
      <c r="QU720" s="4"/>
      <c r="QV720" s="8"/>
      <c r="QW720" s="4"/>
      <c r="QX720" s="8"/>
      <c r="QY720" s="7"/>
      <c r="QZ720" s="7"/>
      <c r="RA720" s="2" t="s">
        <v>278</v>
      </c>
      <c r="RB720" s="2" t="s">
        <v>226</v>
      </c>
      <c r="RC720" s="2" t="s">
        <v>229</v>
      </c>
      <c r="RD720" s="2" t="s">
        <v>229</v>
      </c>
      <c r="RE720" s="2" t="s">
        <v>241</v>
      </c>
      <c r="RF720" s="2" t="s">
        <v>229</v>
      </c>
      <c r="RG720" s="4"/>
      <c r="RH720" s="8"/>
      <c r="RI720" s="4"/>
      <c r="RJ720" s="8"/>
      <c r="RK720" s="7"/>
      <c r="RL720" s="7"/>
      <c r="RM720" s="2" t="s">
        <v>272</v>
      </c>
      <c r="RN720" s="2" t="s">
        <v>226</v>
      </c>
      <c r="RO720" s="2" t="s">
        <v>229</v>
      </c>
      <c r="RP720" s="2" t="s">
        <v>229</v>
      </c>
      <c r="RQ720" s="2" t="s">
        <v>241</v>
      </c>
      <c r="RR720" s="2" t="s">
        <v>229</v>
      </c>
      <c r="RS720" s="4"/>
      <c r="RT720" s="8"/>
      <c r="RU720" s="4"/>
      <c r="RV720" s="8"/>
      <c r="RW720" s="7"/>
      <c r="RX720" s="7"/>
      <c r="RY720" s="2" t="s">
        <v>278</v>
      </c>
      <c r="RZ720" s="2" t="s">
        <v>275</v>
      </c>
      <c r="SA720" s="2" t="s">
        <v>229</v>
      </c>
      <c r="SB720" s="2" t="s">
        <v>229</v>
      </c>
      <c r="SC720" s="2" t="s">
        <v>241</v>
      </c>
      <c r="SD720" s="2" t="s">
        <v>229</v>
      </c>
      <c r="SE720" s="4">
        <v>212</v>
      </c>
      <c r="SF720" s="4"/>
      <c r="SG720" s="4"/>
      <c r="SH720" s="4"/>
      <c r="SI720" s="4">
        <v>75</v>
      </c>
      <c r="SJ720" s="4"/>
      <c r="SK720" s="4"/>
      <c r="SL720" s="4"/>
      <c r="SM720" s="4">
        <v>1</v>
      </c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>
        <v>60</v>
      </c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>
        <v>150</v>
      </c>
      <c r="UG720" s="4"/>
      <c r="UH720" s="4"/>
      <c r="UI720" s="4"/>
      <c r="UJ720" s="4">
        <v>100</v>
      </c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>
        <v>250</v>
      </c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</row>
    <row r="721">
      <c r="A721" s="2" t="s">
        <v>4746</v>
      </c>
      <c r="B721" s="2" t="s">
        <v>216</v>
      </c>
      <c r="C721" s="2" t="s">
        <v>4734</v>
      </c>
      <c r="D721" s="2" t="s">
        <v>218</v>
      </c>
      <c r="E721" s="2" t="s">
        <v>219</v>
      </c>
      <c r="F721" s="2" t="s">
        <v>4735</v>
      </c>
      <c r="G721" s="2" t="s">
        <v>4736</v>
      </c>
      <c r="H721" s="2" t="s">
        <v>4737</v>
      </c>
      <c r="I721" s="2" t="s">
        <v>4738</v>
      </c>
      <c r="J721" s="2" t="s">
        <v>285</v>
      </c>
      <c r="K721" s="2" t="s">
        <v>1140</v>
      </c>
      <c r="L721" s="3">
        <v>66.96</v>
      </c>
      <c r="M721" s="3">
        <v>70.31</v>
      </c>
      <c r="N721" s="3">
        <v>139.99</v>
      </c>
      <c r="O721" s="2" t="s">
        <v>226</v>
      </c>
      <c r="P721" s="2" t="s">
        <v>227</v>
      </c>
      <c r="Q721" s="2" t="s">
        <v>228</v>
      </c>
      <c r="R721" s="2" t="s">
        <v>229</v>
      </c>
      <c r="S721" s="2" t="s">
        <v>4739</v>
      </c>
      <c r="T721" s="2" t="s">
        <v>3733</v>
      </c>
      <c r="U721" s="2" t="s">
        <v>2890</v>
      </c>
      <c r="V721" s="2" t="s">
        <v>233</v>
      </c>
      <c r="W721" s="2" t="s">
        <v>3757</v>
      </c>
      <c r="X721" s="2" t="s">
        <v>4740</v>
      </c>
      <c r="Y721" s="2" t="s">
        <v>4741</v>
      </c>
      <c r="Z721" s="4">
        <v>148</v>
      </c>
      <c r="AA721" s="4">
        <f>=ROUNDDOWN(7.04761904761905,0)</f>
      </c>
      <c r="AB721" s="5">
        <v>21</v>
      </c>
      <c r="AC721" s="2" t="s">
        <v>4742</v>
      </c>
      <c r="AD721" s="4">
        <v>60</v>
      </c>
      <c r="AE721" s="4">
        <v>470</v>
      </c>
      <c r="AF721" s="6">
        <v>66</v>
      </c>
      <c r="AG721" s="6">
        <v>49</v>
      </c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>
        <v>26</v>
      </c>
      <c r="AQ721" s="8">
        <v>1996.05</v>
      </c>
      <c r="AR721" s="4">
        <v>7</v>
      </c>
      <c r="AS721" s="8">
        <v>547.65</v>
      </c>
      <c r="AT721" s="7">
        <v>2.7143</v>
      </c>
      <c r="AU721" s="7">
        <v>2.6448</v>
      </c>
      <c r="AV721" s="4" t="s">
        <v>229</v>
      </c>
      <c r="AW721" s="8" t="s">
        <v>229</v>
      </c>
      <c r="AX721" s="4" t="s">
        <v>229</v>
      </c>
      <c r="AY721" s="8" t="s">
        <v>229</v>
      </c>
      <c r="AZ721" s="7" t="s">
        <v>229</v>
      </c>
      <c r="BA721" s="7" t="s">
        <v>229</v>
      </c>
      <c r="BB721" s="7">
        <v>0.7823</v>
      </c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 t="s">
        <v>229</v>
      </c>
      <c r="BJ721" s="4">
        <v>26</v>
      </c>
      <c r="BK721" s="8">
        <v>1996.05</v>
      </c>
      <c r="BL721" s="2" t="s">
        <v>4747</v>
      </c>
      <c r="BM721" s="7">
        <v>1</v>
      </c>
      <c r="BN721" s="7">
        <v>1</v>
      </c>
      <c r="BO721" s="4">
        <v>3</v>
      </c>
      <c r="BP721" s="8">
        <v>221.37</v>
      </c>
      <c r="BQ721" s="4">
        <v>4</v>
      </c>
      <c r="BR721" s="8">
        <v>295.16</v>
      </c>
      <c r="BS721" s="7">
        <v>-0.25</v>
      </c>
      <c r="BT721" s="7">
        <v>-0.25</v>
      </c>
      <c r="BU721" s="2" t="s">
        <v>239</v>
      </c>
      <c r="BV721" s="2" t="s">
        <v>226</v>
      </c>
      <c r="BW721" s="2" t="s">
        <v>229</v>
      </c>
      <c r="BX721" s="2" t="s">
        <v>813</v>
      </c>
      <c r="BY721" s="2" t="s">
        <v>241</v>
      </c>
      <c r="BZ721" s="2" t="s">
        <v>229</v>
      </c>
      <c r="CA721" s="4">
        <v>14</v>
      </c>
      <c r="CB721" s="8">
        <v>1114.4</v>
      </c>
      <c r="CC721" s="4">
        <v>2</v>
      </c>
      <c r="CD721" s="8">
        <v>169.82</v>
      </c>
      <c r="CE721" s="7">
        <v>6</v>
      </c>
      <c r="CF721" s="7">
        <v>5.5622</v>
      </c>
      <c r="CG721" s="2" t="s">
        <v>239</v>
      </c>
      <c r="CH721" s="2" t="s">
        <v>226</v>
      </c>
      <c r="CI721" s="2" t="s">
        <v>4744</v>
      </c>
      <c r="CJ721" s="2" t="s">
        <v>951</v>
      </c>
      <c r="CK721" s="2" t="s">
        <v>241</v>
      </c>
      <c r="CL721" s="2" t="s">
        <v>229</v>
      </c>
      <c r="CM721" s="4">
        <v>1</v>
      </c>
      <c r="CN721" s="8">
        <v>83.66</v>
      </c>
      <c r="CO721" s="4"/>
      <c r="CP721" s="8"/>
      <c r="CQ721" s="7"/>
      <c r="CR721" s="7"/>
      <c r="CS721" s="2" t="s">
        <v>239</v>
      </c>
      <c r="CT721" s="2" t="s">
        <v>226</v>
      </c>
      <c r="CU721" s="2" t="s">
        <v>2231</v>
      </c>
      <c r="CV721" s="2" t="s">
        <v>926</v>
      </c>
      <c r="CW721" s="2" t="s">
        <v>241</v>
      </c>
      <c r="CX721" s="2" t="s">
        <v>229</v>
      </c>
      <c r="CY721" s="4">
        <v>1</v>
      </c>
      <c r="CZ721" s="8">
        <v>61.85</v>
      </c>
      <c r="DA721" s="4"/>
      <c r="DB721" s="8"/>
      <c r="DC721" s="7"/>
      <c r="DD721" s="7"/>
      <c r="DE721" s="2" t="s">
        <v>239</v>
      </c>
      <c r="DF721" s="2" t="s">
        <v>226</v>
      </c>
      <c r="DG721" s="2" t="s">
        <v>1463</v>
      </c>
      <c r="DH721" s="2" t="s">
        <v>1442</v>
      </c>
      <c r="DI721" s="2" t="s">
        <v>241</v>
      </c>
      <c r="DJ721" s="2" t="s">
        <v>229</v>
      </c>
      <c r="DK721" s="4">
        <v>1</v>
      </c>
      <c r="DL721" s="8">
        <v>70.3</v>
      </c>
      <c r="DM721" s="4"/>
      <c r="DN721" s="8"/>
      <c r="DO721" s="7"/>
      <c r="DP721" s="7"/>
      <c r="DQ721" s="2" t="s">
        <v>239</v>
      </c>
      <c r="DR721" s="2" t="s">
        <v>226</v>
      </c>
      <c r="DS721" s="2" t="s">
        <v>2239</v>
      </c>
      <c r="DT721" s="2" t="s">
        <v>4748</v>
      </c>
      <c r="DU721" s="2" t="s">
        <v>241</v>
      </c>
      <c r="DV721" s="2" t="s">
        <v>229</v>
      </c>
      <c r="DW721" s="4">
        <v>2</v>
      </c>
      <c r="DX721" s="8">
        <v>155</v>
      </c>
      <c r="DY721" s="4"/>
      <c r="DZ721" s="8"/>
      <c r="EA721" s="7"/>
      <c r="EB721" s="7"/>
      <c r="EC721" s="2" t="s">
        <v>239</v>
      </c>
      <c r="ED721" s="2" t="s">
        <v>226</v>
      </c>
      <c r="EE721" s="2" t="s">
        <v>1153</v>
      </c>
      <c r="EF721" s="2" t="s">
        <v>1449</v>
      </c>
      <c r="EG721" s="2" t="s">
        <v>241</v>
      </c>
      <c r="EH721" s="2" t="s">
        <v>229</v>
      </c>
      <c r="EI721" s="4"/>
      <c r="EJ721" s="8"/>
      <c r="EK721" s="4"/>
      <c r="EL721" s="8"/>
      <c r="EM721" s="7"/>
      <c r="EN721" s="7"/>
      <c r="EO721" s="2" t="s">
        <v>239</v>
      </c>
      <c r="EP721" s="2" t="s">
        <v>226</v>
      </c>
      <c r="EQ721" s="2" t="s">
        <v>3995</v>
      </c>
      <c r="ER721" s="2" t="s">
        <v>1441</v>
      </c>
      <c r="ES721" s="2" t="s">
        <v>241</v>
      </c>
      <c r="ET721" s="2" t="s">
        <v>229</v>
      </c>
      <c r="EU721" s="4">
        <v>1</v>
      </c>
      <c r="EV721" s="8">
        <v>78.54</v>
      </c>
      <c r="EW721" s="4">
        <v>1</v>
      </c>
      <c r="EX721" s="8">
        <v>82.67</v>
      </c>
      <c r="EY721" s="7"/>
      <c r="EZ721" s="7">
        <v>-0.05</v>
      </c>
      <c r="FA721" s="2" t="s">
        <v>239</v>
      </c>
      <c r="FB721" s="2" t="s">
        <v>226</v>
      </c>
      <c r="FC721" s="2" t="s">
        <v>1463</v>
      </c>
      <c r="FD721" s="2" t="s">
        <v>2257</v>
      </c>
      <c r="FE721" s="2" t="s">
        <v>241</v>
      </c>
      <c r="FF721" s="2" t="s">
        <v>229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226</v>
      </c>
      <c r="FO721" s="2" t="s">
        <v>1443</v>
      </c>
      <c r="FP721" s="2" t="s">
        <v>1467</v>
      </c>
      <c r="FQ721" s="2" t="s">
        <v>241</v>
      </c>
      <c r="FR721" s="2" t="s">
        <v>229</v>
      </c>
      <c r="FS721" s="4"/>
      <c r="FT721" s="8"/>
      <c r="FU721" s="4"/>
      <c r="FV721" s="8"/>
      <c r="FW721" s="7"/>
      <c r="FX721" s="7"/>
      <c r="FY721" s="2" t="s">
        <v>239</v>
      </c>
      <c r="FZ721" s="2" t="s">
        <v>226</v>
      </c>
      <c r="GA721" s="2" t="s">
        <v>327</v>
      </c>
      <c r="GB721" s="2" t="s">
        <v>229</v>
      </c>
      <c r="GC721" s="2" t="s">
        <v>241</v>
      </c>
      <c r="GD721" s="2" t="s">
        <v>229</v>
      </c>
      <c r="GE721" s="4"/>
      <c r="GF721" s="8"/>
      <c r="GG721" s="4"/>
      <c r="GH721" s="8"/>
      <c r="GI721" s="7"/>
      <c r="GJ721" s="7"/>
      <c r="GK721" s="2" t="s">
        <v>267</v>
      </c>
      <c r="GL721" s="2" t="s">
        <v>226</v>
      </c>
      <c r="GM721" s="2" t="s">
        <v>229</v>
      </c>
      <c r="GN721" s="2" t="s">
        <v>229</v>
      </c>
      <c r="GO721" s="2" t="s">
        <v>241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239</v>
      </c>
      <c r="GX721" s="2" t="s">
        <v>226</v>
      </c>
      <c r="GY721" s="2" t="s">
        <v>761</v>
      </c>
      <c r="GZ721" s="2" t="s">
        <v>1216</v>
      </c>
      <c r="HA721" s="2" t="s">
        <v>241</v>
      </c>
      <c r="HB721" s="2" t="s">
        <v>229</v>
      </c>
      <c r="HC721" s="4"/>
      <c r="HD721" s="8"/>
      <c r="HE721" s="4"/>
      <c r="HF721" s="8"/>
      <c r="HG721" s="7"/>
      <c r="HH721" s="7"/>
      <c r="HI721" s="2" t="s">
        <v>239</v>
      </c>
      <c r="HJ721" s="2" t="s">
        <v>260</v>
      </c>
      <c r="HK721" s="2" t="s">
        <v>711</v>
      </c>
      <c r="HL721" s="2" t="s">
        <v>4002</v>
      </c>
      <c r="HM721" s="2" t="s">
        <v>241</v>
      </c>
      <c r="HN721" s="2" t="s">
        <v>229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226</v>
      </c>
      <c r="HW721" s="2" t="s">
        <v>229</v>
      </c>
      <c r="HX721" s="2" t="s">
        <v>229</v>
      </c>
      <c r="HY721" s="2" t="s">
        <v>241</v>
      </c>
      <c r="HZ721" s="2" t="s">
        <v>229</v>
      </c>
      <c r="IA721" s="4"/>
      <c r="IB721" s="8"/>
      <c r="IC721" s="4"/>
      <c r="ID721" s="8"/>
      <c r="IE721" s="7"/>
      <c r="IF721" s="7"/>
      <c r="IG721" s="2" t="s">
        <v>239</v>
      </c>
      <c r="IH721" s="2" t="s">
        <v>226</v>
      </c>
      <c r="II721" s="2" t="s">
        <v>881</v>
      </c>
      <c r="IJ721" s="2" t="s">
        <v>2225</v>
      </c>
      <c r="IK721" s="2" t="s">
        <v>241</v>
      </c>
      <c r="IL721" s="2" t="s">
        <v>229</v>
      </c>
      <c r="IM721" s="4">
        <v>1</v>
      </c>
      <c r="IN721" s="8">
        <v>70.31</v>
      </c>
      <c r="IO721" s="4"/>
      <c r="IP721" s="8"/>
      <c r="IQ721" s="7"/>
      <c r="IR721" s="7"/>
      <c r="IS721" s="2" t="s">
        <v>239</v>
      </c>
      <c r="IT721" s="2" t="s">
        <v>226</v>
      </c>
      <c r="IU721" s="2" t="s">
        <v>1270</v>
      </c>
      <c r="IV721" s="2" t="s">
        <v>304</v>
      </c>
      <c r="IW721" s="2" t="s">
        <v>241</v>
      </c>
      <c r="IX721" s="2" t="s">
        <v>229</v>
      </c>
      <c r="IY721" s="4">
        <v>1</v>
      </c>
      <c r="IZ721" s="8">
        <v>70.31</v>
      </c>
      <c r="JA721" s="4"/>
      <c r="JB721" s="8"/>
      <c r="JC721" s="7"/>
      <c r="JD721" s="7"/>
      <c r="JE721" s="2" t="s">
        <v>239</v>
      </c>
      <c r="JF721" s="2" t="s">
        <v>226</v>
      </c>
      <c r="JG721" s="2" t="s">
        <v>3256</v>
      </c>
      <c r="JH721" s="2" t="s">
        <v>2968</v>
      </c>
      <c r="JI721" s="2" t="s">
        <v>241</v>
      </c>
      <c r="JJ721" s="2" t="s">
        <v>229</v>
      </c>
      <c r="JK721" s="4"/>
      <c r="JL721" s="8"/>
      <c r="JM721" s="4"/>
      <c r="JN721" s="8"/>
      <c r="JO721" s="7"/>
      <c r="JP721" s="7"/>
      <c r="JQ721" s="2" t="s">
        <v>229</v>
      </c>
      <c r="JR721" s="2" t="s">
        <v>229</v>
      </c>
      <c r="JS721" s="2" t="s">
        <v>229</v>
      </c>
      <c r="JT721" s="2" t="s">
        <v>229</v>
      </c>
      <c r="JU721" s="2" t="s">
        <v>229</v>
      </c>
      <c r="JV721" s="2" t="s">
        <v>229</v>
      </c>
      <c r="JW721" s="4"/>
      <c r="JX721" s="8"/>
      <c r="JY721" s="4"/>
      <c r="JZ721" s="8"/>
      <c r="KA721" s="7"/>
      <c r="KB721" s="7"/>
      <c r="KC721" s="2" t="s">
        <v>239</v>
      </c>
      <c r="KD721" s="2" t="s">
        <v>226</v>
      </c>
      <c r="KE721" s="2" t="s">
        <v>1280</v>
      </c>
      <c r="KF721" s="2" t="s">
        <v>4749</v>
      </c>
      <c r="KG721" s="2" t="s">
        <v>241</v>
      </c>
      <c r="KH721" s="2" t="s">
        <v>229</v>
      </c>
      <c r="KI721" s="4"/>
      <c r="KJ721" s="8"/>
      <c r="KK721" s="4"/>
      <c r="KL721" s="8"/>
      <c r="KM721" s="7"/>
      <c r="KN721" s="7"/>
      <c r="KO721" s="2" t="s">
        <v>278</v>
      </c>
      <c r="KP721" s="2" t="s">
        <v>226</v>
      </c>
      <c r="KQ721" s="2" t="s">
        <v>229</v>
      </c>
      <c r="KR721" s="2" t="s">
        <v>229</v>
      </c>
      <c r="KS721" s="2" t="s">
        <v>241</v>
      </c>
      <c r="KT721" s="2" t="s">
        <v>229</v>
      </c>
      <c r="KU721" s="4">
        <v>1</v>
      </c>
      <c r="KV721" s="8">
        <v>70.31</v>
      </c>
      <c r="KW721" s="4"/>
      <c r="KX721" s="8"/>
      <c r="KY721" s="7"/>
      <c r="KZ721" s="7"/>
      <c r="LA721" s="2" t="s">
        <v>239</v>
      </c>
      <c r="LB721" s="2" t="s">
        <v>226</v>
      </c>
      <c r="LC721" s="2" t="s">
        <v>720</v>
      </c>
      <c r="LD721" s="2" t="s">
        <v>1617</v>
      </c>
      <c r="LE721" s="2" t="s">
        <v>241</v>
      </c>
      <c r="LF721" s="2" t="s">
        <v>229</v>
      </c>
      <c r="LG721" s="4"/>
      <c r="LH721" s="8"/>
      <c r="LI721" s="4"/>
      <c r="LJ721" s="8"/>
      <c r="LK721" s="7"/>
      <c r="LL721" s="7"/>
      <c r="LM721" s="2" t="s">
        <v>239</v>
      </c>
      <c r="LN721" s="2" t="s">
        <v>226</v>
      </c>
      <c r="LO721" s="2" t="s">
        <v>335</v>
      </c>
      <c r="LP721" s="2" t="s">
        <v>229</v>
      </c>
      <c r="LQ721" s="2" t="s">
        <v>241</v>
      </c>
      <c r="LR721" s="2" t="s">
        <v>229</v>
      </c>
      <c r="LS721" s="4"/>
      <c r="LT721" s="8"/>
      <c r="LU721" s="4"/>
      <c r="LV721" s="8"/>
      <c r="LW721" s="7"/>
      <c r="LX721" s="7"/>
      <c r="LY721" s="2" t="s">
        <v>239</v>
      </c>
      <c r="LZ721" s="2" t="s">
        <v>275</v>
      </c>
      <c r="MA721" s="2" t="s">
        <v>721</v>
      </c>
      <c r="MB721" s="2" t="s">
        <v>944</v>
      </c>
      <c r="MC721" s="2" t="s">
        <v>241</v>
      </c>
      <c r="MD721" s="2" t="s">
        <v>229</v>
      </c>
      <c r="ME721" s="4"/>
      <c r="MF721" s="8"/>
      <c r="MG721" s="4"/>
      <c r="MH721" s="8"/>
      <c r="MI721" s="7"/>
      <c r="MJ721" s="7"/>
      <c r="MK721" s="2" t="s">
        <v>278</v>
      </c>
      <c r="ML721" s="2" t="s">
        <v>226</v>
      </c>
      <c r="MM721" s="2" t="s">
        <v>229</v>
      </c>
      <c r="MN721" s="2" t="s">
        <v>229</v>
      </c>
      <c r="MO721" s="2" t="s">
        <v>241</v>
      </c>
      <c r="MP721" s="2" t="s">
        <v>229</v>
      </c>
      <c r="MQ721" s="4"/>
      <c r="MR721" s="8"/>
      <c r="MS721" s="4"/>
      <c r="MT721" s="8"/>
      <c r="MU721" s="7"/>
      <c r="MV721" s="7"/>
      <c r="MW721" s="2" t="s">
        <v>267</v>
      </c>
      <c r="MX721" s="2" t="s">
        <v>226</v>
      </c>
      <c r="MY721" s="2" t="s">
        <v>229</v>
      </c>
      <c r="MZ721" s="2" t="s">
        <v>229</v>
      </c>
      <c r="NA721" s="2" t="s">
        <v>241</v>
      </c>
      <c r="NB721" s="2" t="s">
        <v>229</v>
      </c>
      <c r="NC721" s="4"/>
      <c r="ND721" s="8"/>
      <c r="NE721" s="4"/>
      <c r="NF721" s="8"/>
      <c r="NG721" s="7"/>
      <c r="NH721" s="7"/>
      <c r="NI721" s="2" t="s">
        <v>239</v>
      </c>
      <c r="NJ721" s="2" t="s">
        <v>260</v>
      </c>
      <c r="NK721" s="2" t="s">
        <v>3161</v>
      </c>
      <c r="NL721" s="2" t="s">
        <v>763</v>
      </c>
      <c r="NM721" s="2" t="s">
        <v>241</v>
      </c>
      <c r="NN721" s="2" t="s">
        <v>229</v>
      </c>
      <c r="NO721" s="4"/>
      <c r="NP721" s="8"/>
      <c r="NQ721" s="4"/>
      <c r="NR721" s="8"/>
      <c r="NS721" s="7"/>
      <c r="NT721" s="7"/>
      <c r="NU721" s="2" t="s">
        <v>272</v>
      </c>
      <c r="NV721" s="2" t="s">
        <v>226</v>
      </c>
      <c r="NW721" s="2" t="s">
        <v>229</v>
      </c>
      <c r="NX721" s="2" t="s">
        <v>229</v>
      </c>
      <c r="NY721" s="2" t="s">
        <v>241</v>
      </c>
      <c r="NZ721" s="2" t="s">
        <v>229</v>
      </c>
      <c r="OA721" s="4"/>
      <c r="OB721" s="8"/>
      <c r="OC721" s="4"/>
      <c r="OD721" s="8"/>
      <c r="OE721" s="7"/>
      <c r="OF721" s="7"/>
      <c r="OG721" s="2" t="s">
        <v>239</v>
      </c>
      <c r="OH721" s="2" t="s">
        <v>226</v>
      </c>
      <c r="OI721" s="2" t="s">
        <v>3502</v>
      </c>
      <c r="OJ721" s="2" t="s">
        <v>229</v>
      </c>
      <c r="OK721" s="2" t="s">
        <v>241</v>
      </c>
      <c r="OL721" s="2" t="s">
        <v>229</v>
      </c>
      <c r="OM721" s="4"/>
      <c r="ON721" s="8"/>
      <c r="OO721" s="4"/>
      <c r="OP721" s="8"/>
      <c r="OQ721" s="7"/>
      <c r="OR721" s="7"/>
      <c r="OS721" s="2" t="s">
        <v>229</v>
      </c>
      <c r="OT721" s="2" t="s">
        <v>229</v>
      </c>
      <c r="OU721" s="2" t="s">
        <v>229</v>
      </c>
      <c r="OV721" s="2" t="s">
        <v>229</v>
      </c>
      <c r="OW721" s="2" t="s">
        <v>229</v>
      </c>
      <c r="OX721" s="2" t="s">
        <v>229</v>
      </c>
      <c r="OY721" s="4"/>
      <c r="OZ721" s="8"/>
      <c r="PA721" s="4"/>
      <c r="PB721" s="8"/>
      <c r="PC721" s="7"/>
      <c r="PD721" s="7"/>
      <c r="PE721" s="2" t="s">
        <v>229</v>
      </c>
      <c r="PF721" s="2" t="s">
        <v>229</v>
      </c>
      <c r="PG721" s="2" t="s">
        <v>229</v>
      </c>
      <c r="PH721" s="2" t="s">
        <v>229</v>
      </c>
      <c r="PI721" s="2" t="s">
        <v>229</v>
      </c>
      <c r="PJ721" s="2" t="s">
        <v>229</v>
      </c>
      <c r="PK721" s="4"/>
      <c r="PL721" s="8"/>
      <c r="PM721" s="4"/>
      <c r="PN721" s="8"/>
      <c r="PO721" s="7"/>
      <c r="PP721" s="7"/>
      <c r="PQ721" s="2" t="s">
        <v>239</v>
      </c>
      <c r="PR721" s="2" t="s">
        <v>275</v>
      </c>
      <c r="PS721" s="2" t="s">
        <v>1221</v>
      </c>
      <c r="PT721" s="2" t="s">
        <v>229</v>
      </c>
      <c r="PU721" s="2" t="s">
        <v>241</v>
      </c>
      <c r="PV721" s="2" t="s">
        <v>229</v>
      </c>
      <c r="PW721" s="4"/>
      <c r="PX721" s="8"/>
      <c r="PY721" s="4"/>
      <c r="PZ721" s="8"/>
      <c r="QA721" s="7"/>
      <c r="QB721" s="7"/>
      <c r="QC721" s="2" t="s">
        <v>281</v>
      </c>
      <c r="QD721" s="2" t="s">
        <v>226</v>
      </c>
      <c r="QE721" s="2" t="s">
        <v>229</v>
      </c>
      <c r="QF721" s="2" t="s">
        <v>229</v>
      </c>
      <c r="QG721" s="2" t="s">
        <v>241</v>
      </c>
      <c r="QH721" s="2" t="s">
        <v>229</v>
      </c>
      <c r="QI721" s="4"/>
      <c r="QJ721" s="8"/>
      <c r="QK721" s="4"/>
      <c r="QL721" s="8"/>
      <c r="QM721" s="7"/>
      <c r="QN721" s="7"/>
      <c r="QO721" s="2" t="s">
        <v>229</v>
      </c>
      <c r="QP721" s="2" t="s">
        <v>229</v>
      </c>
      <c r="QQ721" s="2" t="s">
        <v>229</v>
      </c>
      <c r="QR721" s="2" t="s">
        <v>229</v>
      </c>
      <c r="QS721" s="2" t="s">
        <v>229</v>
      </c>
      <c r="QT721" s="2" t="s">
        <v>229</v>
      </c>
      <c r="QU721" s="4"/>
      <c r="QV721" s="8"/>
      <c r="QW721" s="4"/>
      <c r="QX721" s="8"/>
      <c r="QY721" s="7"/>
      <c r="QZ721" s="7"/>
      <c r="RA721" s="2" t="s">
        <v>278</v>
      </c>
      <c r="RB721" s="2" t="s">
        <v>226</v>
      </c>
      <c r="RC721" s="2" t="s">
        <v>229</v>
      </c>
      <c r="RD721" s="2" t="s">
        <v>229</v>
      </c>
      <c r="RE721" s="2" t="s">
        <v>241</v>
      </c>
      <c r="RF721" s="2" t="s">
        <v>229</v>
      </c>
      <c r="RG721" s="4"/>
      <c r="RH721" s="8"/>
      <c r="RI721" s="4"/>
      <c r="RJ721" s="8"/>
      <c r="RK721" s="7"/>
      <c r="RL721" s="7"/>
      <c r="RM721" s="2" t="s">
        <v>272</v>
      </c>
      <c r="RN721" s="2" t="s">
        <v>226</v>
      </c>
      <c r="RO721" s="2" t="s">
        <v>229</v>
      </c>
      <c r="RP721" s="2" t="s">
        <v>229</v>
      </c>
      <c r="RQ721" s="2" t="s">
        <v>241</v>
      </c>
      <c r="RR721" s="2" t="s">
        <v>229</v>
      </c>
      <c r="RS721" s="4"/>
      <c r="RT721" s="8"/>
      <c r="RU721" s="4"/>
      <c r="RV721" s="8"/>
      <c r="RW721" s="7"/>
      <c r="RX721" s="7"/>
      <c r="RY721" s="2" t="s">
        <v>278</v>
      </c>
      <c r="RZ721" s="2" t="s">
        <v>275</v>
      </c>
      <c r="SA721" s="2" t="s">
        <v>229</v>
      </c>
      <c r="SB721" s="2" t="s">
        <v>229</v>
      </c>
      <c r="SC721" s="2" t="s">
        <v>241</v>
      </c>
      <c r="SD721" s="2" t="s">
        <v>229</v>
      </c>
      <c r="SE721" s="4">
        <v>84</v>
      </c>
      <c r="SF721" s="4"/>
      <c r="SG721" s="4"/>
      <c r="SH721" s="4"/>
      <c r="SI721" s="4">
        <v>58</v>
      </c>
      <c r="SJ721" s="4"/>
      <c r="SK721" s="4"/>
      <c r="SL721" s="4"/>
      <c r="SM721" s="4">
        <v>6</v>
      </c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60</v>
      </c>
      <c r="TU721" s="4"/>
      <c r="TV721" s="4"/>
      <c r="TW721" s="4"/>
      <c r="TX721" s="4"/>
      <c r="TY721" s="4"/>
      <c r="TZ721" s="4">
        <v>90</v>
      </c>
      <c r="UA721" s="4"/>
      <c r="UB721" s="4"/>
      <c r="UC721" s="4"/>
      <c r="UD721" s="4"/>
      <c r="UE721" s="4"/>
      <c r="UF721" s="4">
        <v>60</v>
      </c>
      <c r="UG721" s="4"/>
      <c r="UH721" s="4"/>
      <c r="UI721" s="4"/>
      <c r="UJ721" s="4">
        <v>60</v>
      </c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>
        <v>200</v>
      </c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</row>
    <row r="722">
      <c r="A722" s="2" t="s">
        <v>4750</v>
      </c>
      <c r="B722" s="2" t="s">
        <v>216</v>
      </c>
      <c r="C722" s="2" t="s">
        <v>4734</v>
      </c>
      <c r="D722" s="2" t="s">
        <v>218</v>
      </c>
      <c r="E722" s="2" t="s">
        <v>219</v>
      </c>
      <c r="F722" s="2" t="s">
        <v>4735</v>
      </c>
      <c r="G722" s="2" t="s">
        <v>4736</v>
      </c>
      <c r="H722" s="2" t="s">
        <v>4737</v>
      </c>
      <c r="I722" s="2" t="s">
        <v>4738</v>
      </c>
      <c r="J722" s="2" t="s">
        <v>312</v>
      </c>
      <c r="K722" s="2" t="s">
        <v>1140</v>
      </c>
      <c r="L722" s="3">
        <v>75.6</v>
      </c>
      <c r="M722" s="3">
        <v>79.38</v>
      </c>
      <c r="N722" s="3">
        <v>159.99</v>
      </c>
      <c r="O722" s="2" t="s">
        <v>226</v>
      </c>
      <c r="P722" s="2" t="s">
        <v>227</v>
      </c>
      <c r="Q722" s="2" t="s">
        <v>228</v>
      </c>
      <c r="R722" s="2" t="s">
        <v>229</v>
      </c>
      <c r="S722" s="2" t="s">
        <v>4739</v>
      </c>
      <c r="T722" s="2" t="s">
        <v>3733</v>
      </c>
      <c r="U722" s="2" t="s">
        <v>2890</v>
      </c>
      <c r="V722" s="2" t="s">
        <v>233</v>
      </c>
      <c r="W722" s="2" t="s">
        <v>3757</v>
      </c>
      <c r="X722" s="2" t="s">
        <v>4740</v>
      </c>
      <c r="Y722" s="2" t="s">
        <v>4741</v>
      </c>
      <c r="Z722" s="4">
        <v>197</v>
      </c>
      <c r="AA722" s="4">
        <f>=ROUNDDOWN(39.4,0)</f>
      </c>
      <c r="AB722" s="5">
        <v>5</v>
      </c>
      <c r="AC722" s="2" t="s">
        <v>229</v>
      </c>
      <c r="AD722" s="4"/>
      <c r="AE722" s="4"/>
      <c r="AF722" s="6">
        <v>66</v>
      </c>
      <c r="AG722" s="6">
        <v>49</v>
      </c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3</v>
      </c>
      <c r="AQ722" s="8">
        <v>268.41</v>
      </c>
      <c r="AR722" s="4">
        <v>3</v>
      </c>
      <c r="AS722" s="8">
        <v>248.52</v>
      </c>
      <c r="AT722" s="7"/>
      <c r="AU722" s="7">
        <v>0.08</v>
      </c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>
        <v>0.1052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 t="s">
        <v>229</v>
      </c>
      <c r="BJ722" s="4">
        <v>3</v>
      </c>
      <c r="BK722" s="8">
        <v>268.41</v>
      </c>
      <c r="BL722" s="2" t="s">
        <v>4751</v>
      </c>
      <c r="BM722" s="7">
        <v>1</v>
      </c>
      <c r="BN722" s="7">
        <v>1</v>
      </c>
      <c r="BO722" s="4">
        <v>1</v>
      </c>
      <c r="BP722" s="8">
        <v>84.57</v>
      </c>
      <c r="BQ722" s="4">
        <v>2</v>
      </c>
      <c r="BR722" s="8">
        <v>169.14</v>
      </c>
      <c r="BS722" s="7">
        <v>-0.5</v>
      </c>
      <c r="BT722" s="7">
        <v>-0.5</v>
      </c>
      <c r="BU722" s="2" t="s">
        <v>239</v>
      </c>
      <c r="BV722" s="2" t="s">
        <v>226</v>
      </c>
      <c r="BW722" s="2" t="s">
        <v>229</v>
      </c>
      <c r="BX722" s="2" t="s">
        <v>1462</v>
      </c>
      <c r="BY722" s="2" t="s">
        <v>241</v>
      </c>
      <c r="BZ722" s="2" t="s">
        <v>229</v>
      </c>
      <c r="CA722" s="4">
        <v>2</v>
      </c>
      <c r="CB722" s="8">
        <v>183.84</v>
      </c>
      <c r="CC722" s="4"/>
      <c r="CD722" s="8"/>
      <c r="CE722" s="7"/>
      <c r="CF722" s="7"/>
      <c r="CG722" s="2" t="s">
        <v>239</v>
      </c>
      <c r="CH722" s="2" t="s">
        <v>226</v>
      </c>
      <c r="CI722" s="2" t="s">
        <v>4744</v>
      </c>
      <c r="CJ722" s="2" t="s">
        <v>2121</v>
      </c>
      <c r="CK722" s="2" t="s">
        <v>241</v>
      </c>
      <c r="CL722" s="2" t="s">
        <v>229</v>
      </c>
      <c r="CM722" s="4"/>
      <c r="CN722" s="8"/>
      <c r="CO722" s="4"/>
      <c r="CP722" s="8"/>
      <c r="CQ722" s="7"/>
      <c r="CR722" s="7"/>
      <c r="CS722" s="2" t="s">
        <v>239</v>
      </c>
      <c r="CT722" s="2" t="s">
        <v>226</v>
      </c>
      <c r="CU722" s="2" t="s">
        <v>2231</v>
      </c>
      <c r="CV722" s="2" t="s">
        <v>2257</v>
      </c>
      <c r="CW722" s="2" t="s">
        <v>241</v>
      </c>
      <c r="CX722" s="2" t="s">
        <v>229</v>
      </c>
      <c r="CY722" s="4"/>
      <c r="CZ722" s="8"/>
      <c r="DA722" s="4"/>
      <c r="DB722" s="8"/>
      <c r="DC722" s="7"/>
      <c r="DD722" s="7"/>
      <c r="DE722" s="2" t="s">
        <v>239</v>
      </c>
      <c r="DF722" s="2" t="s">
        <v>226</v>
      </c>
      <c r="DG722" s="2" t="s">
        <v>1463</v>
      </c>
      <c r="DH722" s="2" t="s">
        <v>1229</v>
      </c>
      <c r="DI722" s="2" t="s">
        <v>241</v>
      </c>
      <c r="DJ722" s="2" t="s">
        <v>229</v>
      </c>
      <c r="DK722" s="4"/>
      <c r="DL722" s="8"/>
      <c r="DM722" s="4"/>
      <c r="DN722" s="8"/>
      <c r="DO722" s="7"/>
      <c r="DP722" s="7"/>
      <c r="DQ722" s="2" t="s">
        <v>239</v>
      </c>
      <c r="DR722" s="2" t="s">
        <v>226</v>
      </c>
      <c r="DS722" s="2" t="s">
        <v>2239</v>
      </c>
      <c r="DT722" s="2" t="s">
        <v>1598</v>
      </c>
      <c r="DU722" s="2" t="s">
        <v>241</v>
      </c>
      <c r="DV722" s="2" t="s">
        <v>229</v>
      </c>
      <c r="DW722" s="4"/>
      <c r="DX722" s="8"/>
      <c r="DY722" s="4"/>
      <c r="DZ722" s="8"/>
      <c r="EA722" s="7"/>
      <c r="EB722" s="7"/>
      <c r="EC722" s="2" t="s">
        <v>239</v>
      </c>
      <c r="ED722" s="2" t="s">
        <v>226</v>
      </c>
      <c r="EE722" s="2" t="s">
        <v>1153</v>
      </c>
      <c r="EF722" s="2" t="s">
        <v>937</v>
      </c>
      <c r="EG722" s="2" t="s">
        <v>241</v>
      </c>
      <c r="EH722" s="2" t="s">
        <v>229</v>
      </c>
      <c r="EI722" s="4"/>
      <c r="EJ722" s="8"/>
      <c r="EK722" s="4"/>
      <c r="EL722" s="8"/>
      <c r="EM722" s="7"/>
      <c r="EN722" s="7"/>
      <c r="EO722" s="2" t="s">
        <v>239</v>
      </c>
      <c r="EP722" s="2" t="s">
        <v>226</v>
      </c>
      <c r="EQ722" s="2" t="s">
        <v>3995</v>
      </c>
      <c r="ER722" s="2" t="s">
        <v>3954</v>
      </c>
      <c r="ES722" s="2" t="s">
        <v>241</v>
      </c>
      <c r="ET722" s="2" t="s">
        <v>229</v>
      </c>
      <c r="EU722" s="4"/>
      <c r="EV722" s="8"/>
      <c r="EW722" s="4"/>
      <c r="EX722" s="8"/>
      <c r="EY722" s="7"/>
      <c r="EZ722" s="7"/>
      <c r="FA722" s="2" t="s">
        <v>239</v>
      </c>
      <c r="FB722" s="2" t="s">
        <v>226</v>
      </c>
      <c r="FC722" s="2" t="s">
        <v>1463</v>
      </c>
      <c r="FD722" s="2" t="s">
        <v>1166</v>
      </c>
      <c r="FE722" s="2" t="s">
        <v>241</v>
      </c>
      <c r="FF722" s="2" t="s">
        <v>229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226</v>
      </c>
      <c r="FO722" s="2" t="s">
        <v>1443</v>
      </c>
      <c r="FP722" s="2" t="s">
        <v>2257</v>
      </c>
      <c r="FQ722" s="2" t="s">
        <v>241</v>
      </c>
      <c r="FR722" s="2" t="s">
        <v>229</v>
      </c>
      <c r="FS722" s="4"/>
      <c r="FT722" s="8"/>
      <c r="FU722" s="4"/>
      <c r="FV722" s="8"/>
      <c r="FW722" s="7"/>
      <c r="FX722" s="7"/>
      <c r="FY722" s="2" t="s">
        <v>239</v>
      </c>
      <c r="FZ722" s="2" t="s">
        <v>226</v>
      </c>
      <c r="GA722" s="2" t="s">
        <v>327</v>
      </c>
      <c r="GB722" s="2" t="s">
        <v>1124</v>
      </c>
      <c r="GC722" s="2" t="s">
        <v>241</v>
      </c>
      <c r="GD722" s="2" t="s">
        <v>229</v>
      </c>
      <c r="GE722" s="4"/>
      <c r="GF722" s="8"/>
      <c r="GG722" s="4"/>
      <c r="GH722" s="8"/>
      <c r="GI722" s="7"/>
      <c r="GJ722" s="7"/>
      <c r="GK722" s="2" t="s">
        <v>267</v>
      </c>
      <c r="GL722" s="2" t="s">
        <v>226</v>
      </c>
      <c r="GM722" s="2" t="s">
        <v>229</v>
      </c>
      <c r="GN722" s="2" t="s">
        <v>229</v>
      </c>
      <c r="GO722" s="2" t="s">
        <v>241</v>
      </c>
      <c r="GP722" s="2" t="s">
        <v>229</v>
      </c>
      <c r="GQ722" s="4"/>
      <c r="GR722" s="8"/>
      <c r="GS722" s="4"/>
      <c r="GT722" s="8"/>
      <c r="GU722" s="7"/>
      <c r="GV722" s="7"/>
      <c r="GW722" s="2" t="s">
        <v>239</v>
      </c>
      <c r="GX722" s="2" t="s">
        <v>226</v>
      </c>
      <c r="GY722" s="2" t="s">
        <v>761</v>
      </c>
      <c r="GZ722" s="2" t="s">
        <v>1758</v>
      </c>
      <c r="HA722" s="2" t="s">
        <v>241</v>
      </c>
      <c r="HB722" s="2" t="s">
        <v>229</v>
      </c>
      <c r="HC722" s="4"/>
      <c r="HD722" s="8"/>
      <c r="HE722" s="4"/>
      <c r="HF722" s="8"/>
      <c r="HG722" s="7"/>
      <c r="HH722" s="7"/>
      <c r="HI722" s="2" t="s">
        <v>239</v>
      </c>
      <c r="HJ722" s="2" t="s">
        <v>260</v>
      </c>
      <c r="HK722" s="2" t="s">
        <v>711</v>
      </c>
      <c r="HL722" s="2" t="s">
        <v>1703</v>
      </c>
      <c r="HM722" s="2" t="s">
        <v>241</v>
      </c>
      <c r="HN722" s="2" t="s">
        <v>229</v>
      </c>
      <c r="HO722" s="4"/>
      <c r="HP722" s="8"/>
      <c r="HQ722" s="4"/>
      <c r="HR722" s="8"/>
      <c r="HS722" s="7"/>
      <c r="HT722" s="7"/>
      <c r="HU722" s="2" t="s">
        <v>266</v>
      </c>
      <c r="HV722" s="2" t="s">
        <v>226</v>
      </c>
      <c r="HW722" s="2" t="s">
        <v>229</v>
      </c>
      <c r="HX722" s="2" t="s">
        <v>229</v>
      </c>
      <c r="HY722" s="2" t="s">
        <v>241</v>
      </c>
      <c r="HZ722" s="2" t="s">
        <v>229</v>
      </c>
      <c r="IA722" s="4"/>
      <c r="IB722" s="8"/>
      <c r="IC722" s="4"/>
      <c r="ID722" s="8"/>
      <c r="IE722" s="7"/>
      <c r="IF722" s="7"/>
      <c r="IG722" s="2" t="s">
        <v>239</v>
      </c>
      <c r="IH722" s="2" t="s">
        <v>226</v>
      </c>
      <c r="II722" s="2" t="s">
        <v>262</v>
      </c>
      <c r="IJ722" s="2" t="s">
        <v>884</v>
      </c>
      <c r="IK722" s="2" t="s">
        <v>241</v>
      </c>
      <c r="IL722" s="2" t="s">
        <v>229</v>
      </c>
      <c r="IM722" s="4"/>
      <c r="IN722" s="8"/>
      <c r="IO722" s="4"/>
      <c r="IP722" s="8"/>
      <c r="IQ722" s="7"/>
      <c r="IR722" s="7"/>
      <c r="IS722" s="2" t="s">
        <v>267</v>
      </c>
      <c r="IT722" s="2" t="s">
        <v>226</v>
      </c>
      <c r="IU722" s="2" t="s">
        <v>229</v>
      </c>
      <c r="IV722" s="2" t="s">
        <v>229</v>
      </c>
      <c r="IW722" s="2" t="s">
        <v>241</v>
      </c>
      <c r="IX722" s="2" t="s">
        <v>229</v>
      </c>
      <c r="IY722" s="4"/>
      <c r="IZ722" s="8"/>
      <c r="JA722" s="4"/>
      <c r="JB722" s="8"/>
      <c r="JC722" s="7"/>
      <c r="JD722" s="7"/>
      <c r="JE722" s="2" t="s">
        <v>239</v>
      </c>
      <c r="JF722" s="2" t="s">
        <v>226</v>
      </c>
      <c r="JG722" s="2" t="s">
        <v>3256</v>
      </c>
      <c r="JH722" s="2" t="s">
        <v>1310</v>
      </c>
      <c r="JI722" s="2" t="s">
        <v>241</v>
      </c>
      <c r="JJ722" s="2" t="s">
        <v>229</v>
      </c>
      <c r="JK722" s="4"/>
      <c r="JL722" s="8"/>
      <c r="JM722" s="4"/>
      <c r="JN722" s="8"/>
      <c r="JO722" s="7"/>
      <c r="JP722" s="7"/>
      <c r="JQ722" s="2" t="s">
        <v>229</v>
      </c>
      <c r="JR722" s="2" t="s">
        <v>229</v>
      </c>
      <c r="JS722" s="2" t="s">
        <v>229</v>
      </c>
      <c r="JT722" s="2" t="s">
        <v>229</v>
      </c>
      <c r="JU722" s="2" t="s">
        <v>229</v>
      </c>
      <c r="JV722" s="2" t="s">
        <v>229</v>
      </c>
      <c r="JW722" s="4"/>
      <c r="JX722" s="8"/>
      <c r="JY722" s="4"/>
      <c r="JZ722" s="8"/>
      <c r="KA722" s="7"/>
      <c r="KB722" s="7"/>
      <c r="KC722" s="2" t="s">
        <v>239</v>
      </c>
      <c r="KD722" s="2" t="s">
        <v>226</v>
      </c>
      <c r="KE722" s="2" t="s">
        <v>1280</v>
      </c>
      <c r="KF722" s="2" t="s">
        <v>1022</v>
      </c>
      <c r="KG722" s="2" t="s">
        <v>241</v>
      </c>
      <c r="KH722" s="2" t="s">
        <v>229</v>
      </c>
      <c r="KI722" s="4"/>
      <c r="KJ722" s="8"/>
      <c r="KK722" s="4"/>
      <c r="KL722" s="8"/>
      <c r="KM722" s="7"/>
      <c r="KN722" s="7"/>
      <c r="KO722" s="2" t="s">
        <v>278</v>
      </c>
      <c r="KP722" s="2" t="s">
        <v>226</v>
      </c>
      <c r="KQ722" s="2" t="s">
        <v>229</v>
      </c>
      <c r="KR722" s="2" t="s">
        <v>229</v>
      </c>
      <c r="KS722" s="2" t="s">
        <v>241</v>
      </c>
      <c r="KT722" s="2" t="s">
        <v>229</v>
      </c>
      <c r="KU722" s="4"/>
      <c r="KV722" s="8"/>
      <c r="KW722" s="4"/>
      <c r="KX722" s="8"/>
      <c r="KY722" s="7"/>
      <c r="KZ722" s="7"/>
      <c r="LA722" s="2" t="s">
        <v>239</v>
      </c>
      <c r="LB722" s="2" t="s">
        <v>226</v>
      </c>
      <c r="LC722" s="2" t="s">
        <v>720</v>
      </c>
      <c r="LD722" s="2" t="s">
        <v>837</v>
      </c>
      <c r="LE722" s="2" t="s">
        <v>241</v>
      </c>
      <c r="LF722" s="2" t="s">
        <v>229</v>
      </c>
      <c r="LG722" s="4"/>
      <c r="LH722" s="8"/>
      <c r="LI722" s="4"/>
      <c r="LJ722" s="8"/>
      <c r="LK722" s="7"/>
      <c r="LL722" s="7"/>
      <c r="LM722" s="2" t="s">
        <v>239</v>
      </c>
      <c r="LN722" s="2" t="s">
        <v>226</v>
      </c>
      <c r="LO722" s="2" t="s">
        <v>335</v>
      </c>
      <c r="LP722" s="2" t="s">
        <v>229</v>
      </c>
      <c r="LQ722" s="2" t="s">
        <v>241</v>
      </c>
      <c r="LR722" s="2" t="s">
        <v>229</v>
      </c>
      <c r="LS722" s="4"/>
      <c r="LT722" s="8"/>
      <c r="LU722" s="4">
        <v>1</v>
      </c>
      <c r="LV722" s="8">
        <v>79.38</v>
      </c>
      <c r="LW722" s="7">
        <v>-1</v>
      </c>
      <c r="LX722" s="7">
        <v>-1</v>
      </c>
      <c r="LY722" s="2" t="s">
        <v>239</v>
      </c>
      <c r="LZ722" s="2" t="s">
        <v>275</v>
      </c>
      <c r="MA722" s="2" t="s">
        <v>721</v>
      </c>
      <c r="MB722" s="2" t="s">
        <v>2944</v>
      </c>
      <c r="MC722" s="2" t="s">
        <v>241</v>
      </c>
      <c r="MD722" s="2" t="s">
        <v>229</v>
      </c>
      <c r="ME722" s="4"/>
      <c r="MF722" s="8"/>
      <c r="MG722" s="4"/>
      <c r="MH722" s="8"/>
      <c r="MI722" s="7"/>
      <c r="MJ722" s="7"/>
      <c r="MK722" s="2" t="s">
        <v>278</v>
      </c>
      <c r="ML722" s="2" t="s">
        <v>226</v>
      </c>
      <c r="MM722" s="2" t="s">
        <v>229</v>
      </c>
      <c r="MN722" s="2" t="s">
        <v>229</v>
      </c>
      <c r="MO722" s="2" t="s">
        <v>241</v>
      </c>
      <c r="MP722" s="2" t="s">
        <v>229</v>
      </c>
      <c r="MQ722" s="4"/>
      <c r="MR722" s="8"/>
      <c r="MS722" s="4"/>
      <c r="MT722" s="8"/>
      <c r="MU722" s="7"/>
      <c r="MV722" s="7"/>
      <c r="MW722" s="2" t="s">
        <v>267</v>
      </c>
      <c r="MX722" s="2" t="s">
        <v>226</v>
      </c>
      <c r="MY722" s="2" t="s">
        <v>229</v>
      </c>
      <c r="MZ722" s="2" t="s">
        <v>229</v>
      </c>
      <c r="NA722" s="2" t="s">
        <v>241</v>
      </c>
      <c r="NB722" s="2" t="s">
        <v>229</v>
      </c>
      <c r="NC722" s="4"/>
      <c r="ND722" s="8"/>
      <c r="NE722" s="4"/>
      <c r="NF722" s="8"/>
      <c r="NG722" s="7"/>
      <c r="NH722" s="7"/>
      <c r="NI722" s="2" t="s">
        <v>239</v>
      </c>
      <c r="NJ722" s="2" t="s">
        <v>260</v>
      </c>
      <c r="NK722" s="2" t="s">
        <v>3161</v>
      </c>
      <c r="NL722" s="2" t="s">
        <v>693</v>
      </c>
      <c r="NM722" s="2" t="s">
        <v>241</v>
      </c>
      <c r="NN722" s="2" t="s">
        <v>229</v>
      </c>
      <c r="NO722" s="4"/>
      <c r="NP722" s="8"/>
      <c r="NQ722" s="4"/>
      <c r="NR722" s="8"/>
      <c r="NS722" s="7"/>
      <c r="NT722" s="7"/>
      <c r="NU722" s="2" t="s">
        <v>272</v>
      </c>
      <c r="NV722" s="2" t="s">
        <v>226</v>
      </c>
      <c r="NW722" s="2" t="s">
        <v>229</v>
      </c>
      <c r="NX722" s="2" t="s">
        <v>229</v>
      </c>
      <c r="NY722" s="2" t="s">
        <v>241</v>
      </c>
      <c r="NZ722" s="2" t="s">
        <v>229</v>
      </c>
      <c r="OA722" s="4"/>
      <c r="OB722" s="8"/>
      <c r="OC722" s="4"/>
      <c r="OD722" s="8"/>
      <c r="OE722" s="7"/>
      <c r="OF722" s="7"/>
      <c r="OG722" s="2" t="s">
        <v>239</v>
      </c>
      <c r="OH722" s="2" t="s">
        <v>226</v>
      </c>
      <c r="OI722" s="2" t="s">
        <v>229</v>
      </c>
      <c r="OJ722" s="2" t="s">
        <v>229</v>
      </c>
      <c r="OK722" s="2" t="s">
        <v>241</v>
      </c>
      <c r="OL722" s="2" t="s">
        <v>229</v>
      </c>
      <c r="OM722" s="4"/>
      <c r="ON722" s="8"/>
      <c r="OO722" s="4"/>
      <c r="OP722" s="8"/>
      <c r="OQ722" s="7"/>
      <c r="OR722" s="7"/>
      <c r="OS722" s="2" t="s">
        <v>229</v>
      </c>
      <c r="OT722" s="2" t="s">
        <v>229</v>
      </c>
      <c r="OU722" s="2" t="s">
        <v>229</v>
      </c>
      <c r="OV722" s="2" t="s">
        <v>229</v>
      </c>
      <c r="OW722" s="2" t="s">
        <v>229</v>
      </c>
      <c r="OX722" s="2" t="s">
        <v>229</v>
      </c>
      <c r="OY722" s="4"/>
      <c r="OZ722" s="8"/>
      <c r="PA722" s="4"/>
      <c r="PB722" s="8"/>
      <c r="PC722" s="7"/>
      <c r="PD722" s="7"/>
      <c r="PE722" s="2" t="s">
        <v>229</v>
      </c>
      <c r="PF722" s="2" t="s">
        <v>229</v>
      </c>
      <c r="PG722" s="2" t="s">
        <v>229</v>
      </c>
      <c r="PH722" s="2" t="s">
        <v>229</v>
      </c>
      <c r="PI722" s="2" t="s">
        <v>229</v>
      </c>
      <c r="PJ722" s="2" t="s">
        <v>229</v>
      </c>
      <c r="PK722" s="4"/>
      <c r="PL722" s="8"/>
      <c r="PM722" s="4"/>
      <c r="PN722" s="8"/>
      <c r="PO722" s="7"/>
      <c r="PP722" s="7"/>
      <c r="PQ722" s="2" t="s">
        <v>239</v>
      </c>
      <c r="PR722" s="2" t="s">
        <v>275</v>
      </c>
      <c r="PS722" s="2" t="s">
        <v>1221</v>
      </c>
      <c r="PT722" s="2" t="s">
        <v>229</v>
      </c>
      <c r="PU722" s="2" t="s">
        <v>241</v>
      </c>
      <c r="PV722" s="2" t="s">
        <v>229</v>
      </c>
      <c r="PW722" s="4"/>
      <c r="PX722" s="8"/>
      <c r="PY722" s="4"/>
      <c r="PZ722" s="8"/>
      <c r="QA722" s="7"/>
      <c r="QB722" s="7"/>
      <c r="QC722" s="2" t="s">
        <v>281</v>
      </c>
      <c r="QD722" s="2" t="s">
        <v>226</v>
      </c>
      <c r="QE722" s="2" t="s">
        <v>229</v>
      </c>
      <c r="QF722" s="2" t="s">
        <v>229</v>
      </c>
      <c r="QG722" s="2" t="s">
        <v>241</v>
      </c>
      <c r="QH722" s="2" t="s">
        <v>229</v>
      </c>
      <c r="QI722" s="4"/>
      <c r="QJ722" s="8"/>
      <c r="QK722" s="4"/>
      <c r="QL722" s="8"/>
      <c r="QM722" s="7"/>
      <c r="QN722" s="7"/>
      <c r="QO722" s="2" t="s">
        <v>229</v>
      </c>
      <c r="QP722" s="2" t="s">
        <v>229</v>
      </c>
      <c r="QQ722" s="2" t="s">
        <v>229</v>
      </c>
      <c r="QR722" s="2" t="s">
        <v>229</v>
      </c>
      <c r="QS722" s="2" t="s">
        <v>229</v>
      </c>
      <c r="QT722" s="2" t="s">
        <v>229</v>
      </c>
      <c r="QU722" s="4"/>
      <c r="QV722" s="8"/>
      <c r="QW722" s="4"/>
      <c r="QX722" s="8"/>
      <c r="QY722" s="7"/>
      <c r="QZ722" s="7"/>
      <c r="RA722" s="2" t="s">
        <v>239</v>
      </c>
      <c r="RB722" s="2" t="s">
        <v>275</v>
      </c>
      <c r="RC722" s="2" t="s">
        <v>248</v>
      </c>
      <c r="RD722" s="2" t="s">
        <v>248</v>
      </c>
      <c r="RE722" s="2" t="s">
        <v>241</v>
      </c>
      <c r="RF722" s="2" t="s">
        <v>229</v>
      </c>
      <c r="RG722" s="4"/>
      <c r="RH722" s="8"/>
      <c r="RI722" s="4"/>
      <c r="RJ722" s="8"/>
      <c r="RK722" s="7"/>
      <c r="RL722" s="7"/>
      <c r="RM722" s="2" t="s">
        <v>272</v>
      </c>
      <c r="RN722" s="2" t="s">
        <v>226</v>
      </c>
      <c r="RO722" s="2" t="s">
        <v>229</v>
      </c>
      <c r="RP722" s="2" t="s">
        <v>229</v>
      </c>
      <c r="RQ722" s="2" t="s">
        <v>241</v>
      </c>
      <c r="RR722" s="2" t="s">
        <v>229</v>
      </c>
      <c r="RS722" s="4"/>
      <c r="RT722" s="8"/>
      <c r="RU722" s="4"/>
      <c r="RV722" s="8"/>
      <c r="RW722" s="7"/>
      <c r="RX722" s="7"/>
      <c r="RY722" s="2" t="s">
        <v>278</v>
      </c>
      <c r="RZ722" s="2" t="s">
        <v>275</v>
      </c>
      <c r="SA722" s="2" t="s">
        <v>229</v>
      </c>
      <c r="SB722" s="2" t="s">
        <v>229</v>
      </c>
      <c r="SC722" s="2" t="s">
        <v>241</v>
      </c>
      <c r="SD722" s="2" t="s">
        <v>229</v>
      </c>
      <c r="SE722" s="4">
        <v>53</v>
      </c>
      <c r="SF722" s="4">
        <v>120</v>
      </c>
      <c r="SG722" s="4"/>
      <c r="SH722" s="4"/>
      <c r="SI722" s="4">
        <v>24</v>
      </c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</row>
    <row r="723">
      <c r="A723" s="2" t="s">
        <v>4752</v>
      </c>
      <c r="B723" s="2" t="s">
        <v>216</v>
      </c>
      <c r="C723" s="2" t="s">
        <v>4734</v>
      </c>
      <c r="D723" s="2" t="s">
        <v>218</v>
      </c>
      <c r="E723" s="2" t="s">
        <v>219</v>
      </c>
      <c r="F723" s="2" t="s">
        <v>4735</v>
      </c>
      <c r="G723" s="2" t="s">
        <v>4736</v>
      </c>
      <c r="H723" s="2" t="s">
        <v>4737</v>
      </c>
      <c r="I723" s="2" t="s">
        <v>4738</v>
      </c>
      <c r="J723" s="2" t="s">
        <v>224</v>
      </c>
      <c r="K723" s="2" t="s">
        <v>617</v>
      </c>
      <c r="L723" s="3">
        <v>52.88</v>
      </c>
      <c r="M723" s="3">
        <v>55.52</v>
      </c>
      <c r="N723" s="3">
        <v>109.99</v>
      </c>
      <c r="O723" s="2" t="s">
        <v>226</v>
      </c>
      <c r="P723" s="2" t="s">
        <v>413</v>
      </c>
      <c r="Q723" s="2" t="s">
        <v>228</v>
      </c>
      <c r="R723" s="2" t="s">
        <v>229</v>
      </c>
      <c r="S723" s="2" t="s">
        <v>4753</v>
      </c>
      <c r="T723" s="2" t="s">
        <v>3733</v>
      </c>
      <c r="U723" s="2" t="s">
        <v>733</v>
      </c>
      <c r="V723" s="2" t="s">
        <v>233</v>
      </c>
      <c r="W723" s="2" t="s">
        <v>3757</v>
      </c>
      <c r="X723" s="2" t="s">
        <v>4740</v>
      </c>
      <c r="Y723" s="2" t="s">
        <v>1342</v>
      </c>
      <c r="Z723" s="4">
        <v>568</v>
      </c>
      <c r="AA723" s="4">
        <f>=ROUNDDOWN(113.6,0)</f>
      </c>
      <c r="AB723" s="5">
        <v>5</v>
      </c>
      <c r="AC723" s="2" t="s">
        <v>4742</v>
      </c>
      <c r="AD723" s="4">
        <v>50</v>
      </c>
      <c r="AE723" s="4">
        <v>310</v>
      </c>
      <c r="AF723" s="6">
        <v>66</v>
      </c>
      <c r="AG723" s="6">
        <v>49</v>
      </c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7</v>
      </c>
      <c r="AQ723" s="8">
        <v>436.94</v>
      </c>
      <c r="AR723" s="4">
        <v>7</v>
      </c>
      <c r="AS723" s="8">
        <v>453.35</v>
      </c>
      <c r="AT723" s="7"/>
      <c r="AU723" s="7">
        <v>-0.0362</v>
      </c>
      <c r="AV723" s="4">
        <v>17</v>
      </c>
      <c r="AW723" s="8">
        <v>1233.21</v>
      </c>
      <c r="AX723" s="4">
        <v>27</v>
      </c>
      <c r="AY723" s="8">
        <v>2231.24</v>
      </c>
      <c r="AZ723" s="7">
        <v>-0.3704</v>
      </c>
      <c r="BA723" s="7">
        <v>-0.4473</v>
      </c>
      <c r="BB723" s="7">
        <v>0.3543</v>
      </c>
      <c r="BC723" s="4" t="s">
        <v>229</v>
      </c>
      <c r="BD723" s="8" t="s">
        <v>229</v>
      </c>
      <c r="BE723" s="4" t="s">
        <v>229</v>
      </c>
      <c r="BF723" s="8" t="s">
        <v>229</v>
      </c>
      <c r="BG723" s="7" t="s">
        <v>229</v>
      </c>
      <c r="BH723" s="7" t="s">
        <v>229</v>
      </c>
      <c r="BI723" s="7">
        <v>0.1628</v>
      </c>
      <c r="BJ723" s="4">
        <v>7</v>
      </c>
      <c r="BK723" s="8">
        <v>436.94</v>
      </c>
      <c r="BL723" s="2" t="s">
        <v>2635</v>
      </c>
      <c r="BM723" s="7">
        <v>1</v>
      </c>
      <c r="BN723" s="7">
        <v>1</v>
      </c>
      <c r="BO723" s="4">
        <v>3</v>
      </c>
      <c r="BP723" s="8">
        <v>195.78</v>
      </c>
      <c r="BQ723" s="4">
        <v>5</v>
      </c>
      <c r="BR723" s="8">
        <v>326.3</v>
      </c>
      <c r="BS723" s="7">
        <v>-0.4</v>
      </c>
      <c r="BT723" s="7">
        <v>-0.4</v>
      </c>
      <c r="BU723" s="2" t="s">
        <v>239</v>
      </c>
      <c r="BV723" s="2" t="s">
        <v>226</v>
      </c>
      <c r="BW723" s="2" t="s">
        <v>229</v>
      </c>
      <c r="BX723" s="2" t="s">
        <v>1260</v>
      </c>
      <c r="BY723" s="2" t="s">
        <v>241</v>
      </c>
      <c r="BZ723" s="2" t="s">
        <v>229</v>
      </c>
      <c r="CA723" s="4">
        <v>4</v>
      </c>
      <c r="CB723" s="8">
        <v>241.16</v>
      </c>
      <c r="CC723" s="4">
        <v>1</v>
      </c>
      <c r="CD723" s="8">
        <v>65.32</v>
      </c>
      <c r="CE723" s="7">
        <v>3</v>
      </c>
      <c r="CF723" s="7">
        <v>2.692</v>
      </c>
      <c r="CG723" s="2" t="s">
        <v>239</v>
      </c>
      <c r="CH723" s="2" t="s">
        <v>226</v>
      </c>
      <c r="CI723" s="2" t="s">
        <v>780</v>
      </c>
      <c r="CJ723" s="2" t="s">
        <v>1347</v>
      </c>
      <c r="CK723" s="2" t="s">
        <v>241</v>
      </c>
      <c r="CL723" s="2" t="s">
        <v>229</v>
      </c>
      <c r="CM723" s="4"/>
      <c r="CN723" s="8"/>
      <c r="CO723" s="4"/>
      <c r="CP723" s="8"/>
      <c r="CQ723" s="7"/>
      <c r="CR723" s="7"/>
      <c r="CS723" s="2" t="s">
        <v>239</v>
      </c>
      <c r="CT723" s="2" t="s">
        <v>226</v>
      </c>
      <c r="CU723" s="2" t="s">
        <v>700</v>
      </c>
      <c r="CV723" s="2" t="s">
        <v>1358</v>
      </c>
      <c r="CW723" s="2" t="s">
        <v>241</v>
      </c>
      <c r="CX723" s="2" t="s">
        <v>229</v>
      </c>
      <c r="CY723" s="4"/>
      <c r="CZ723" s="8"/>
      <c r="DA723" s="4">
        <v>1</v>
      </c>
      <c r="DB723" s="8">
        <v>61.73</v>
      </c>
      <c r="DC723" s="7">
        <v>-1</v>
      </c>
      <c r="DD723" s="7">
        <v>-1</v>
      </c>
      <c r="DE723" s="2" t="s">
        <v>239</v>
      </c>
      <c r="DF723" s="2" t="s">
        <v>226</v>
      </c>
      <c r="DG723" s="2" t="s">
        <v>756</v>
      </c>
      <c r="DH723" s="2" t="s">
        <v>2192</v>
      </c>
      <c r="DI723" s="2" t="s">
        <v>241</v>
      </c>
      <c r="DJ723" s="2" t="s">
        <v>229</v>
      </c>
      <c r="DK723" s="4"/>
      <c r="DL723" s="8"/>
      <c r="DM723" s="4"/>
      <c r="DN723" s="8"/>
      <c r="DO723" s="7"/>
      <c r="DP723" s="7"/>
      <c r="DQ723" s="2" t="s">
        <v>239</v>
      </c>
      <c r="DR723" s="2" t="s">
        <v>226</v>
      </c>
      <c r="DS723" s="2" t="s">
        <v>871</v>
      </c>
      <c r="DT723" s="2" t="s">
        <v>3956</v>
      </c>
      <c r="DU723" s="2" t="s">
        <v>241</v>
      </c>
      <c r="DV723" s="2" t="s">
        <v>229</v>
      </c>
      <c r="DW723" s="4"/>
      <c r="DX723" s="8"/>
      <c r="DY723" s="4"/>
      <c r="DZ723" s="8"/>
      <c r="EA723" s="7"/>
      <c r="EB723" s="7"/>
      <c r="EC723" s="2" t="s">
        <v>239</v>
      </c>
      <c r="ED723" s="2" t="s">
        <v>226</v>
      </c>
      <c r="EE723" s="2" t="s">
        <v>1347</v>
      </c>
      <c r="EF723" s="2" t="s">
        <v>1395</v>
      </c>
      <c r="EG723" s="2" t="s">
        <v>241</v>
      </c>
      <c r="EH723" s="2" t="s">
        <v>229</v>
      </c>
      <c r="EI723" s="4"/>
      <c r="EJ723" s="8"/>
      <c r="EK723" s="4"/>
      <c r="EL723" s="8"/>
      <c r="EM723" s="7"/>
      <c r="EN723" s="7"/>
      <c r="EO723" s="2" t="s">
        <v>239</v>
      </c>
      <c r="EP723" s="2" t="s">
        <v>226</v>
      </c>
      <c r="EQ723" s="2" t="s">
        <v>745</v>
      </c>
      <c r="ER723" s="2" t="s">
        <v>890</v>
      </c>
      <c r="ES723" s="2" t="s">
        <v>241</v>
      </c>
      <c r="ET723" s="2" t="s">
        <v>229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226</v>
      </c>
      <c r="FC723" s="2" t="s">
        <v>1349</v>
      </c>
      <c r="FD723" s="2" t="s">
        <v>932</v>
      </c>
      <c r="FE723" s="2" t="s">
        <v>241</v>
      </c>
      <c r="FF723" s="2" t="s">
        <v>229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226</v>
      </c>
      <c r="FO723" s="2" t="s">
        <v>2456</v>
      </c>
      <c r="FP723" s="2" t="s">
        <v>738</v>
      </c>
      <c r="FQ723" s="2" t="s">
        <v>241</v>
      </c>
      <c r="FR723" s="2" t="s">
        <v>229</v>
      </c>
      <c r="FS723" s="4"/>
      <c r="FT723" s="8"/>
      <c r="FU723" s="4"/>
      <c r="FV723" s="8"/>
      <c r="FW723" s="7"/>
      <c r="FX723" s="7"/>
      <c r="FY723" s="2" t="s">
        <v>239</v>
      </c>
      <c r="FZ723" s="2" t="s">
        <v>226</v>
      </c>
      <c r="GA723" s="2" t="s">
        <v>327</v>
      </c>
      <c r="GB723" s="2" t="s">
        <v>229</v>
      </c>
      <c r="GC723" s="2" t="s">
        <v>241</v>
      </c>
      <c r="GD723" s="2" t="s">
        <v>229</v>
      </c>
      <c r="GE723" s="4"/>
      <c r="GF723" s="8"/>
      <c r="GG723" s="4"/>
      <c r="GH723" s="8"/>
      <c r="GI723" s="7"/>
      <c r="GJ723" s="7"/>
      <c r="GK723" s="2" t="s">
        <v>272</v>
      </c>
      <c r="GL723" s="2" t="s">
        <v>226</v>
      </c>
      <c r="GM723" s="2" t="s">
        <v>229</v>
      </c>
      <c r="GN723" s="2" t="s">
        <v>229</v>
      </c>
      <c r="GO723" s="2" t="s">
        <v>241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239</v>
      </c>
      <c r="GX723" s="2" t="s">
        <v>226</v>
      </c>
      <c r="GY723" s="2" t="s">
        <v>708</v>
      </c>
      <c r="GZ723" s="2" t="s">
        <v>2379</v>
      </c>
      <c r="HA723" s="2" t="s">
        <v>241</v>
      </c>
      <c r="HB723" s="2" t="s">
        <v>229</v>
      </c>
      <c r="HC723" s="4"/>
      <c r="HD723" s="8"/>
      <c r="HE723" s="4"/>
      <c r="HF723" s="8"/>
      <c r="HG723" s="7"/>
      <c r="HH723" s="7"/>
      <c r="HI723" s="2" t="s">
        <v>239</v>
      </c>
      <c r="HJ723" s="2" t="s">
        <v>260</v>
      </c>
      <c r="HK723" s="2" t="s">
        <v>1252</v>
      </c>
      <c r="HL723" s="2" t="s">
        <v>3085</v>
      </c>
      <c r="HM723" s="2" t="s">
        <v>241</v>
      </c>
      <c r="HN723" s="2" t="s">
        <v>229</v>
      </c>
      <c r="HO723" s="4"/>
      <c r="HP723" s="8"/>
      <c r="HQ723" s="4"/>
      <c r="HR723" s="8"/>
      <c r="HS723" s="7"/>
      <c r="HT723" s="7"/>
      <c r="HU723" s="2" t="s">
        <v>266</v>
      </c>
      <c r="HV723" s="2" t="s">
        <v>226</v>
      </c>
      <c r="HW723" s="2" t="s">
        <v>229</v>
      </c>
      <c r="HX723" s="2" t="s">
        <v>229</v>
      </c>
      <c r="HY723" s="2" t="s">
        <v>241</v>
      </c>
      <c r="HZ723" s="2" t="s">
        <v>229</v>
      </c>
      <c r="IA723" s="4"/>
      <c r="IB723" s="8"/>
      <c r="IC723" s="4"/>
      <c r="ID723" s="8"/>
      <c r="IE723" s="7"/>
      <c r="IF723" s="7"/>
      <c r="IG723" s="2" t="s">
        <v>266</v>
      </c>
      <c r="IH723" s="2" t="s">
        <v>226</v>
      </c>
      <c r="II723" s="2" t="s">
        <v>229</v>
      </c>
      <c r="IJ723" s="2" t="s">
        <v>229</v>
      </c>
      <c r="IK723" s="2" t="s">
        <v>241</v>
      </c>
      <c r="IL723" s="2" t="s">
        <v>229</v>
      </c>
      <c r="IM723" s="4"/>
      <c r="IN723" s="8"/>
      <c r="IO723" s="4"/>
      <c r="IP723" s="8"/>
      <c r="IQ723" s="7"/>
      <c r="IR723" s="7"/>
      <c r="IS723" s="2" t="s">
        <v>239</v>
      </c>
      <c r="IT723" s="2" t="s">
        <v>226</v>
      </c>
      <c r="IU723" s="2" t="s">
        <v>304</v>
      </c>
      <c r="IV723" s="2" t="s">
        <v>588</v>
      </c>
      <c r="IW723" s="2" t="s">
        <v>241</v>
      </c>
      <c r="IX723" s="2" t="s">
        <v>229</v>
      </c>
      <c r="IY723" s="4"/>
      <c r="IZ723" s="8"/>
      <c r="JA723" s="4"/>
      <c r="JB723" s="8"/>
      <c r="JC723" s="7"/>
      <c r="JD723" s="7"/>
      <c r="JE723" s="2" t="s">
        <v>239</v>
      </c>
      <c r="JF723" s="2" t="s">
        <v>226</v>
      </c>
      <c r="JG723" s="2" t="s">
        <v>3256</v>
      </c>
      <c r="JH723" s="2" t="s">
        <v>2663</v>
      </c>
      <c r="JI723" s="2" t="s">
        <v>241</v>
      </c>
      <c r="JJ723" s="2" t="s">
        <v>229</v>
      </c>
      <c r="JK723" s="4"/>
      <c r="JL723" s="8"/>
      <c r="JM723" s="4"/>
      <c r="JN723" s="8"/>
      <c r="JO723" s="7"/>
      <c r="JP723" s="7"/>
      <c r="JQ723" s="2" t="s">
        <v>229</v>
      </c>
      <c r="JR723" s="2" t="s">
        <v>229</v>
      </c>
      <c r="JS723" s="2" t="s">
        <v>229</v>
      </c>
      <c r="JT723" s="2" t="s">
        <v>229</v>
      </c>
      <c r="JU723" s="2" t="s">
        <v>229</v>
      </c>
      <c r="JV723" s="2" t="s">
        <v>229</v>
      </c>
      <c r="JW723" s="4"/>
      <c r="JX723" s="8"/>
      <c r="JY723" s="4"/>
      <c r="JZ723" s="8"/>
      <c r="KA723" s="7"/>
      <c r="KB723" s="7"/>
      <c r="KC723" s="2" t="s">
        <v>272</v>
      </c>
      <c r="KD723" s="2" t="s">
        <v>226</v>
      </c>
      <c r="KE723" s="2" t="s">
        <v>229</v>
      </c>
      <c r="KF723" s="2" t="s">
        <v>229</v>
      </c>
      <c r="KG723" s="2" t="s">
        <v>241</v>
      </c>
      <c r="KH723" s="2" t="s">
        <v>229</v>
      </c>
      <c r="KI723" s="4"/>
      <c r="KJ723" s="8"/>
      <c r="KK723" s="4"/>
      <c r="KL723" s="8"/>
      <c r="KM723" s="7"/>
      <c r="KN723" s="7"/>
      <c r="KO723" s="2" t="s">
        <v>272</v>
      </c>
      <c r="KP723" s="2" t="s">
        <v>226</v>
      </c>
      <c r="KQ723" s="2" t="s">
        <v>229</v>
      </c>
      <c r="KR723" s="2" t="s">
        <v>229</v>
      </c>
      <c r="KS723" s="2" t="s">
        <v>241</v>
      </c>
      <c r="KT723" s="2" t="s">
        <v>229</v>
      </c>
      <c r="KU723" s="4"/>
      <c r="KV723" s="8"/>
      <c r="KW723" s="4"/>
      <c r="KX723" s="8"/>
      <c r="KY723" s="7"/>
      <c r="KZ723" s="7"/>
      <c r="LA723" s="2" t="s">
        <v>239</v>
      </c>
      <c r="LB723" s="2" t="s">
        <v>226</v>
      </c>
      <c r="LC723" s="2" t="s">
        <v>895</v>
      </c>
      <c r="LD723" s="2" t="s">
        <v>229</v>
      </c>
      <c r="LE723" s="2" t="s">
        <v>241</v>
      </c>
      <c r="LF723" s="2" t="s">
        <v>229</v>
      </c>
      <c r="LG723" s="4"/>
      <c r="LH723" s="8"/>
      <c r="LI723" s="4"/>
      <c r="LJ723" s="8"/>
      <c r="LK723" s="7"/>
      <c r="LL723" s="7"/>
      <c r="LM723" s="2" t="s">
        <v>239</v>
      </c>
      <c r="LN723" s="2" t="s">
        <v>226</v>
      </c>
      <c r="LO723" s="2" t="s">
        <v>335</v>
      </c>
      <c r="LP723" s="2" t="s">
        <v>229</v>
      </c>
      <c r="LQ723" s="2" t="s">
        <v>241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239</v>
      </c>
      <c r="LZ723" s="2" t="s">
        <v>275</v>
      </c>
      <c r="MA723" s="2" t="s">
        <v>886</v>
      </c>
      <c r="MB723" s="2" t="s">
        <v>1369</v>
      </c>
      <c r="MC723" s="2" t="s">
        <v>241</v>
      </c>
      <c r="MD723" s="2" t="s">
        <v>229</v>
      </c>
      <c r="ME723" s="4"/>
      <c r="MF723" s="8"/>
      <c r="MG723" s="4"/>
      <c r="MH723" s="8"/>
      <c r="MI723" s="7"/>
      <c r="MJ723" s="7"/>
      <c r="MK723" s="2" t="s">
        <v>278</v>
      </c>
      <c r="ML723" s="2" t="s">
        <v>226</v>
      </c>
      <c r="MM723" s="2" t="s">
        <v>229</v>
      </c>
      <c r="MN723" s="2" t="s">
        <v>229</v>
      </c>
      <c r="MO723" s="2" t="s">
        <v>241</v>
      </c>
      <c r="MP723" s="2" t="s">
        <v>229</v>
      </c>
      <c r="MQ723" s="4"/>
      <c r="MR723" s="8"/>
      <c r="MS723" s="4"/>
      <c r="MT723" s="8"/>
      <c r="MU723" s="7"/>
      <c r="MV723" s="7"/>
      <c r="MW723" s="2" t="s">
        <v>267</v>
      </c>
      <c r="MX723" s="2" t="s">
        <v>226</v>
      </c>
      <c r="MY723" s="2" t="s">
        <v>229</v>
      </c>
      <c r="MZ723" s="2" t="s">
        <v>229</v>
      </c>
      <c r="NA723" s="2" t="s">
        <v>241</v>
      </c>
      <c r="NB723" s="2" t="s">
        <v>229</v>
      </c>
      <c r="NC723" s="4"/>
      <c r="ND723" s="8"/>
      <c r="NE723" s="4"/>
      <c r="NF723" s="8"/>
      <c r="NG723" s="7"/>
      <c r="NH723" s="7"/>
      <c r="NI723" s="2" t="s">
        <v>239</v>
      </c>
      <c r="NJ723" s="2" t="s">
        <v>260</v>
      </c>
      <c r="NK723" s="2" t="s">
        <v>692</v>
      </c>
      <c r="NL723" s="2" t="s">
        <v>1419</v>
      </c>
      <c r="NM723" s="2" t="s">
        <v>241</v>
      </c>
      <c r="NN723" s="2" t="s">
        <v>229</v>
      </c>
      <c r="NO723" s="4"/>
      <c r="NP723" s="8"/>
      <c r="NQ723" s="4"/>
      <c r="NR723" s="8"/>
      <c r="NS723" s="7"/>
      <c r="NT723" s="7"/>
      <c r="NU723" s="2" t="s">
        <v>272</v>
      </c>
      <c r="NV723" s="2" t="s">
        <v>226</v>
      </c>
      <c r="NW723" s="2" t="s">
        <v>229</v>
      </c>
      <c r="NX723" s="2" t="s">
        <v>229</v>
      </c>
      <c r="NY723" s="2" t="s">
        <v>241</v>
      </c>
      <c r="NZ723" s="2" t="s">
        <v>229</v>
      </c>
      <c r="OA723" s="4"/>
      <c r="OB723" s="8"/>
      <c r="OC723" s="4"/>
      <c r="OD723" s="8"/>
      <c r="OE723" s="7"/>
      <c r="OF723" s="7"/>
      <c r="OG723" s="2" t="s">
        <v>239</v>
      </c>
      <c r="OH723" s="2" t="s">
        <v>226</v>
      </c>
      <c r="OI723" s="2" t="s">
        <v>229</v>
      </c>
      <c r="OJ723" s="2" t="s">
        <v>229</v>
      </c>
      <c r="OK723" s="2" t="s">
        <v>241</v>
      </c>
      <c r="OL723" s="2" t="s">
        <v>229</v>
      </c>
      <c r="OM723" s="4"/>
      <c r="ON723" s="8"/>
      <c r="OO723" s="4"/>
      <c r="OP723" s="8"/>
      <c r="OQ723" s="7"/>
      <c r="OR723" s="7"/>
      <c r="OS723" s="2" t="s">
        <v>229</v>
      </c>
      <c r="OT723" s="2" t="s">
        <v>229</v>
      </c>
      <c r="OU723" s="2" t="s">
        <v>229</v>
      </c>
      <c r="OV723" s="2" t="s">
        <v>229</v>
      </c>
      <c r="OW723" s="2" t="s">
        <v>229</v>
      </c>
      <c r="OX723" s="2" t="s">
        <v>229</v>
      </c>
      <c r="OY723" s="4"/>
      <c r="OZ723" s="8"/>
      <c r="PA723" s="4"/>
      <c r="PB723" s="8"/>
      <c r="PC723" s="7"/>
      <c r="PD723" s="7"/>
      <c r="PE723" s="2" t="s">
        <v>229</v>
      </c>
      <c r="PF723" s="2" t="s">
        <v>229</v>
      </c>
      <c r="PG723" s="2" t="s">
        <v>229</v>
      </c>
      <c r="PH723" s="2" t="s">
        <v>229</v>
      </c>
      <c r="PI723" s="2" t="s">
        <v>229</v>
      </c>
      <c r="PJ723" s="2" t="s">
        <v>229</v>
      </c>
      <c r="PK723" s="4"/>
      <c r="PL723" s="8"/>
      <c r="PM723" s="4"/>
      <c r="PN723" s="8"/>
      <c r="PO723" s="7"/>
      <c r="PP723" s="7"/>
      <c r="PQ723" s="2" t="s">
        <v>239</v>
      </c>
      <c r="PR723" s="2" t="s">
        <v>275</v>
      </c>
      <c r="PS723" s="2" t="s">
        <v>1221</v>
      </c>
      <c r="PT723" s="2" t="s">
        <v>229</v>
      </c>
      <c r="PU723" s="2" t="s">
        <v>241</v>
      </c>
      <c r="PV723" s="2" t="s">
        <v>229</v>
      </c>
      <c r="PW723" s="4"/>
      <c r="PX723" s="8"/>
      <c r="PY723" s="4"/>
      <c r="PZ723" s="8"/>
      <c r="QA723" s="7"/>
      <c r="QB723" s="7"/>
      <c r="QC723" s="2" t="s">
        <v>281</v>
      </c>
      <c r="QD723" s="2" t="s">
        <v>226</v>
      </c>
      <c r="QE723" s="2" t="s">
        <v>229</v>
      </c>
      <c r="QF723" s="2" t="s">
        <v>229</v>
      </c>
      <c r="QG723" s="2" t="s">
        <v>241</v>
      </c>
      <c r="QH723" s="2" t="s">
        <v>229</v>
      </c>
      <c r="QI723" s="4"/>
      <c r="QJ723" s="8"/>
      <c r="QK723" s="4"/>
      <c r="QL723" s="8"/>
      <c r="QM723" s="7"/>
      <c r="QN723" s="7"/>
      <c r="QO723" s="2" t="s">
        <v>229</v>
      </c>
      <c r="QP723" s="2" t="s">
        <v>229</v>
      </c>
      <c r="QQ723" s="2" t="s">
        <v>229</v>
      </c>
      <c r="QR723" s="2" t="s">
        <v>229</v>
      </c>
      <c r="QS723" s="2" t="s">
        <v>229</v>
      </c>
      <c r="QT723" s="2" t="s">
        <v>229</v>
      </c>
      <c r="QU723" s="4"/>
      <c r="QV723" s="8"/>
      <c r="QW723" s="4"/>
      <c r="QX723" s="8"/>
      <c r="QY723" s="7"/>
      <c r="QZ723" s="7"/>
      <c r="RA723" s="2" t="s">
        <v>281</v>
      </c>
      <c r="RB723" s="2" t="s">
        <v>226</v>
      </c>
      <c r="RC723" s="2" t="s">
        <v>229</v>
      </c>
      <c r="RD723" s="2" t="s">
        <v>229</v>
      </c>
      <c r="RE723" s="2" t="s">
        <v>241</v>
      </c>
      <c r="RF723" s="2" t="s">
        <v>229</v>
      </c>
      <c r="RG723" s="4"/>
      <c r="RH723" s="8"/>
      <c r="RI723" s="4"/>
      <c r="RJ723" s="8"/>
      <c r="RK723" s="7"/>
      <c r="RL723" s="7"/>
      <c r="RM723" s="2" t="s">
        <v>272</v>
      </c>
      <c r="RN723" s="2" t="s">
        <v>226</v>
      </c>
      <c r="RO723" s="2" t="s">
        <v>229</v>
      </c>
      <c r="RP723" s="2" t="s">
        <v>229</v>
      </c>
      <c r="RQ723" s="2" t="s">
        <v>241</v>
      </c>
      <c r="RR723" s="2" t="s">
        <v>229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275</v>
      </c>
      <c r="SA723" s="2" t="s">
        <v>809</v>
      </c>
      <c r="SB723" s="2" t="s">
        <v>1684</v>
      </c>
      <c r="SC723" s="2" t="s">
        <v>241</v>
      </c>
      <c r="SD723" s="2" t="s">
        <v>229</v>
      </c>
      <c r="SE723" s="4">
        <v>406</v>
      </c>
      <c r="SF723" s="4"/>
      <c r="SG723" s="4"/>
      <c r="SH723" s="4"/>
      <c r="SI723" s="4">
        <v>162</v>
      </c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>
        <v>50</v>
      </c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>
        <v>60</v>
      </c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>
        <v>200</v>
      </c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</row>
    <row r="724">
      <c r="A724" s="2" t="s">
        <v>4754</v>
      </c>
      <c r="B724" s="2" t="s">
        <v>216</v>
      </c>
      <c r="C724" s="2" t="s">
        <v>4734</v>
      </c>
      <c r="D724" s="2" t="s">
        <v>218</v>
      </c>
      <c r="E724" s="2" t="s">
        <v>219</v>
      </c>
      <c r="F724" s="2" t="s">
        <v>4735</v>
      </c>
      <c r="G724" s="2" t="s">
        <v>4736</v>
      </c>
      <c r="H724" s="2" t="s">
        <v>4737</v>
      </c>
      <c r="I724" s="2" t="s">
        <v>4738</v>
      </c>
      <c r="J724" s="2" t="s">
        <v>285</v>
      </c>
      <c r="K724" s="2" t="s">
        <v>617</v>
      </c>
      <c r="L724" s="3">
        <v>66.96</v>
      </c>
      <c r="M724" s="3">
        <v>70.31</v>
      </c>
      <c r="N724" s="3">
        <v>139.99</v>
      </c>
      <c r="O724" s="2" t="s">
        <v>226</v>
      </c>
      <c r="P724" s="2" t="s">
        <v>413</v>
      </c>
      <c r="Q724" s="2" t="s">
        <v>228</v>
      </c>
      <c r="R724" s="2" t="s">
        <v>229</v>
      </c>
      <c r="S724" s="2" t="s">
        <v>4753</v>
      </c>
      <c r="T724" s="2" t="s">
        <v>3733</v>
      </c>
      <c r="U724" s="2" t="s">
        <v>2890</v>
      </c>
      <c r="V724" s="2" t="s">
        <v>233</v>
      </c>
      <c r="W724" s="2" t="s">
        <v>3757</v>
      </c>
      <c r="X724" s="2" t="s">
        <v>4740</v>
      </c>
      <c r="Y724" s="2" t="s">
        <v>1342</v>
      </c>
      <c r="Z724" s="4">
        <v>565</v>
      </c>
      <c r="AA724" s="4">
        <f>=ROUNDDOWN(51.3636363636364,0)</f>
      </c>
      <c r="AB724" s="5">
        <v>11</v>
      </c>
      <c r="AC724" s="2" t="s">
        <v>4742</v>
      </c>
      <c r="AD724" s="4">
        <v>60</v>
      </c>
      <c r="AE724" s="4">
        <v>220</v>
      </c>
      <c r="AF724" s="6">
        <v>66</v>
      </c>
      <c r="AG724" s="6">
        <v>49</v>
      </c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>
        <v>8</v>
      </c>
      <c r="AQ724" s="8">
        <v>608.03</v>
      </c>
      <c r="AR724" s="4">
        <v>10</v>
      </c>
      <c r="AS724" s="8">
        <v>834.38</v>
      </c>
      <c r="AT724" s="7">
        <v>-0.2</v>
      </c>
      <c r="AU724" s="7">
        <v>-0.2713</v>
      </c>
      <c r="AV724" s="4" t="s">
        <v>229</v>
      </c>
      <c r="AW724" s="8" t="s">
        <v>229</v>
      </c>
      <c r="AX724" s="4" t="s">
        <v>229</v>
      </c>
      <c r="AY724" s="8" t="s">
        <v>229</v>
      </c>
      <c r="AZ724" s="7" t="s">
        <v>229</v>
      </c>
      <c r="BA724" s="7" t="s">
        <v>229</v>
      </c>
      <c r="BB724" s="7">
        <v>0.493</v>
      </c>
      <c r="BC724" s="4" t="s">
        <v>229</v>
      </c>
      <c r="BD724" s="8" t="s">
        <v>229</v>
      </c>
      <c r="BE724" s="4" t="s">
        <v>229</v>
      </c>
      <c r="BF724" s="8" t="s">
        <v>229</v>
      </c>
      <c r="BG724" s="7" t="s">
        <v>229</v>
      </c>
      <c r="BH724" s="7" t="s">
        <v>229</v>
      </c>
      <c r="BI724" s="7" t="s">
        <v>229</v>
      </c>
      <c r="BJ724" s="4">
        <v>8</v>
      </c>
      <c r="BK724" s="8">
        <v>608.03</v>
      </c>
      <c r="BL724" s="2" t="s">
        <v>4755</v>
      </c>
      <c r="BM724" s="7">
        <v>1</v>
      </c>
      <c r="BN724" s="7">
        <v>1</v>
      </c>
      <c r="BO724" s="4">
        <v>1</v>
      </c>
      <c r="BP724" s="8">
        <v>83.07</v>
      </c>
      <c r="BQ724" s="4">
        <v>8</v>
      </c>
      <c r="BR724" s="8">
        <v>664.56</v>
      </c>
      <c r="BS724" s="7">
        <v>-0.875</v>
      </c>
      <c r="BT724" s="7">
        <v>-0.875</v>
      </c>
      <c r="BU724" s="2" t="s">
        <v>239</v>
      </c>
      <c r="BV724" s="2" t="s">
        <v>226</v>
      </c>
      <c r="BW724" s="2" t="s">
        <v>229</v>
      </c>
      <c r="BX724" s="2" t="s">
        <v>541</v>
      </c>
      <c r="BY724" s="2" t="s">
        <v>241</v>
      </c>
      <c r="BZ724" s="2" t="s">
        <v>229</v>
      </c>
      <c r="CA724" s="4">
        <v>1</v>
      </c>
      <c r="CB724" s="8">
        <v>79.6</v>
      </c>
      <c r="CC724" s="4">
        <v>2</v>
      </c>
      <c r="CD724" s="8">
        <v>169.82</v>
      </c>
      <c r="CE724" s="7">
        <v>-0.5</v>
      </c>
      <c r="CF724" s="7">
        <v>-0.5313</v>
      </c>
      <c r="CG724" s="2" t="s">
        <v>239</v>
      </c>
      <c r="CH724" s="2" t="s">
        <v>226</v>
      </c>
      <c r="CI724" s="2" t="s">
        <v>780</v>
      </c>
      <c r="CJ724" s="2" t="s">
        <v>2420</v>
      </c>
      <c r="CK724" s="2" t="s">
        <v>241</v>
      </c>
      <c r="CL724" s="2" t="s">
        <v>229</v>
      </c>
      <c r="CM724" s="4">
        <v>2</v>
      </c>
      <c r="CN724" s="8">
        <v>167.32</v>
      </c>
      <c r="CO724" s="4"/>
      <c r="CP724" s="8"/>
      <c r="CQ724" s="7"/>
      <c r="CR724" s="7"/>
      <c r="CS724" s="2" t="s">
        <v>239</v>
      </c>
      <c r="CT724" s="2" t="s">
        <v>226</v>
      </c>
      <c r="CU724" s="2" t="s">
        <v>700</v>
      </c>
      <c r="CV724" s="2" t="s">
        <v>789</v>
      </c>
      <c r="CW724" s="2" t="s">
        <v>241</v>
      </c>
      <c r="CX724" s="2" t="s">
        <v>229</v>
      </c>
      <c r="CY724" s="4">
        <v>2</v>
      </c>
      <c r="CZ724" s="8">
        <v>137.44</v>
      </c>
      <c r="DA724" s="4"/>
      <c r="DB724" s="8"/>
      <c r="DC724" s="7"/>
      <c r="DD724" s="7"/>
      <c r="DE724" s="2" t="s">
        <v>239</v>
      </c>
      <c r="DF724" s="2" t="s">
        <v>226</v>
      </c>
      <c r="DG724" s="2" t="s">
        <v>756</v>
      </c>
      <c r="DH724" s="2" t="s">
        <v>1866</v>
      </c>
      <c r="DI724" s="2" t="s">
        <v>241</v>
      </c>
      <c r="DJ724" s="2" t="s">
        <v>229</v>
      </c>
      <c r="DK724" s="4">
        <v>2</v>
      </c>
      <c r="DL724" s="8">
        <v>140.6</v>
      </c>
      <c r="DM724" s="4"/>
      <c r="DN724" s="8"/>
      <c r="DO724" s="7"/>
      <c r="DP724" s="7"/>
      <c r="DQ724" s="2" t="s">
        <v>239</v>
      </c>
      <c r="DR724" s="2" t="s">
        <v>226</v>
      </c>
      <c r="DS724" s="2" t="s">
        <v>871</v>
      </c>
      <c r="DT724" s="2" t="s">
        <v>4756</v>
      </c>
      <c r="DU724" s="2" t="s">
        <v>241</v>
      </c>
      <c r="DV724" s="2" t="s">
        <v>229</v>
      </c>
      <c r="DW724" s="4"/>
      <c r="DX724" s="8"/>
      <c r="DY724" s="4"/>
      <c r="DZ724" s="8"/>
      <c r="EA724" s="7"/>
      <c r="EB724" s="7"/>
      <c r="EC724" s="2" t="s">
        <v>239</v>
      </c>
      <c r="ED724" s="2" t="s">
        <v>226</v>
      </c>
      <c r="EE724" s="2" t="s">
        <v>1347</v>
      </c>
      <c r="EF724" s="2" t="s">
        <v>1257</v>
      </c>
      <c r="EG724" s="2" t="s">
        <v>241</v>
      </c>
      <c r="EH724" s="2" t="s">
        <v>229</v>
      </c>
      <c r="EI724" s="4"/>
      <c r="EJ724" s="8"/>
      <c r="EK724" s="4"/>
      <c r="EL724" s="8"/>
      <c r="EM724" s="7"/>
      <c r="EN724" s="7"/>
      <c r="EO724" s="2" t="s">
        <v>239</v>
      </c>
      <c r="EP724" s="2" t="s">
        <v>226</v>
      </c>
      <c r="EQ724" s="2" t="s">
        <v>745</v>
      </c>
      <c r="ER724" s="2" t="s">
        <v>1751</v>
      </c>
      <c r="ES724" s="2" t="s">
        <v>241</v>
      </c>
      <c r="ET724" s="2" t="s">
        <v>229</v>
      </c>
      <c r="EU724" s="4"/>
      <c r="EV724" s="8"/>
      <c r="EW724" s="4"/>
      <c r="EX724" s="8"/>
      <c r="EY724" s="7"/>
      <c r="EZ724" s="7"/>
      <c r="FA724" s="2" t="s">
        <v>239</v>
      </c>
      <c r="FB724" s="2" t="s">
        <v>226</v>
      </c>
      <c r="FC724" s="2" t="s">
        <v>1349</v>
      </c>
      <c r="FD724" s="2" t="s">
        <v>746</v>
      </c>
      <c r="FE724" s="2" t="s">
        <v>241</v>
      </c>
      <c r="FF724" s="2" t="s">
        <v>229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226</v>
      </c>
      <c r="FO724" s="2" t="s">
        <v>2456</v>
      </c>
      <c r="FP724" s="2" t="s">
        <v>4161</v>
      </c>
      <c r="FQ724" s="2" t="s">
        <v>241</v>
      </c>
      <c r="FR724" s="2" t="s">
        <v>229</v>
      </c>
      <c r="FS724" s="4"/>
      <c r="FT724" s="8"/>
      <c r="FU724" s="4"/>
      <c r="FV724" s="8"/>
      <c r="FW724" s="7"/>
      <c r="FX724" s="7"/>
      <c r="FY724" s="2" t="s">
        <v>239</v>
      </c>
      <c r="FZ724" s="2" t="s">
        <v>226</v>
      </c>
      <c r="GA724" s="2" t="s">
        <v>327</v>
      </c>
      <c r="GB724" s="2" t="s">
        <v>229</v>
      </c>
      <c r="GC724" s="2" t="s">
        <v>241</v>
      </c>
      <c r="GD724" s="2" t="s">
        <v>229</v>
      </c>
      <c r="GE724" s="4"/>
      <c r="GF724" s="8"/>
      <c r="GG724" s="4"/>
      <c r="GH724" s="8"/>
      <c r="GI724" s="7"/>
      <c r="GJ724" s="7"/>
      <c r="GK724" s="2" t="s">
        <v>272</v>
      </c>
      <c r="GL724" s="2" t="s">
        <v>226</v>
      </c>
      <c r="GM724" s="2" t="s">
        <v>229</v>
      </c>
      <c r="GN724" s="2" t="s">
        <v>229</v>
      </c>
      <c r="GO724" s="2" t="s">
        <v>241</v>
      </c>
      <c r="GP724" s="2" t="s">
        <v>229</v>
      </c>
      <c r="GQ724" s="4"/>
      <c r="GR724" s="8"/>
      <c r="GS724" s="4"/>
      <c r="GT724" s="8"/>
      <c r="GU724" s="7"/>
      <c r="GV724" s="7"/>
      <c r="GW724" s="2" t="s">
        <v>239</v>
      </c>
      <c r="GX724" s="2" t="s">
        <v>226</v>
      </c>
      <c r="GY724" s="2" t="s">
        <v>708</v>
      </c>
      <c r="GZ724" s="2" t="s">
        <v>251</v>
      </c>
      <c r="HA724" s="2" t="s">
        <v>241</v>
      </c>
      <c r="HB724" s="2" t="s">
        <v>229</v>
      </c>
      <c r="HC724" s="4"/>
      <c r="HD724" s="8"/>
      <c r="HE724" s="4"/>
      <c r="HF724" s="8"/>
      <c r="HG724" s="7"/>
      <c r="HH724" s="7"/>
      <c r="HI724" s="2" t="s">
        <v>239</v>
      </c>
      <c r="HJ724" s="2" t="s">
        <v>260</v>
      </c>
      <c r="HK724" s="2" t="s">
        <v>1252</v>
      </c>
      <c r="HL724" s="2" t="s">
        <v>1393</v>
      </c>
      <c r="HM724" s="2" t="s">
        <v>241</v>
      </c>
      <c r="HN724" s="2" t="s">
        <v>229</v>
      </c>
      <c r="HO724" s="4"/>
      <c r="HP724" s="8"/>
      <c r="HQ724" s="4"/>
      <c r="HR724" s="8"/>
      <c r="HS724" s="7"/>
      <c r="HT724" s="7"/>
      <c r="HU724" s="2" t="s">
        <v>266</v>
      </c>
      <c r="HV724" s="2" t="s">
        <v>226</v>
      </c>
      <c r="HW724" s="2" t="s">
        <v>229</v>
      </c>
      <c r="HX724" s="2" t="s">
        <v>229</v>
      </c>
      <c r="HY724" s="2" t="s">
        <v>241</v>
      </c>
      <c r="HZ724" s="2" t="s">
        <v>229</v>
      </c>
      <c r="IA724" s="4"/>
      <c r="IB724" s="8"/>
      <c r="IC724" s="4"/>
      <c r="ID724" s="8"/>
      <c r="IE724" s="7"/>
      <c r="IF724" s="7"/>
      <c r="IG724" s="2" t="s">
        <v>266</v>
      </c>
      <c r="IH724" s="2" t="s">
        <v>226</v>
      </c>
      <c r="II724" s="2" t="s">
        <v>229</v>
      </c>
      <c r="IJ724" s="2" t="s">
        <v>229</v>
      </c>
      <c r="IK724" s="2" t="s">
        <v>241</v>
      </c>
      <c r="IL724" s="2" t="s">
        <v>229</v>
      </c>
      <c r="IM724" s="4"/>
      <c r="IN724" s="8"/>
      <c r="IO724" s="4"/>
      <c r="IP724" s="8"/>
      <c r="IQ724" s="7"/>
      <c r="IR724" s="7"/>
      <c r="IS724" s="2" t="s">
        <v>239</v>
      </c>
      <c r="IT724" s="2" t="s">
        <v>226</v>
      </c>
      <c r="IU724" s="2" t="s">
        <v>304</v>
      </c>
      <c r="IV724" s="2" t="s">
        <v>1328</v>
      </c>
      <c r="IW724" s="2" t="s">
        <v>241</v>
      </c>
      <c r="IX724" s="2" t="s">
        <v>229</v>
      </c>
      <c r="IY724" s="4"/>
      <c r="IZ724" s="8"/>
      <c r="JA724" s="4"/>
      <c r="JB724" s="8"/>
      <c r="JC724" s="7"/>
      <c r="JD724" s="7"/>
      <c r="JE724" s="2" t="s">
        <v>239</v>
      </c>
      <c r="JF724" s="2" t="s">
        <v>226</v>
      </c>
      <c r="JG724" s="2" t="s">
        <v>3256</v>
      </c>
      <c r="JH724" s="2" t="s">
        <v>2299</v>
      </c>
      <c r="JI724" s="2" t="s">
        <v>241</v>
      </c>
      <c r="JJ724" s="2" t="s">
        <v>229</v>
      </c>
      <c r="JK724" s="4"/>
      <c r="JL724" s="8"/>
      <c r="JM724" s="4"/>
      <c r="JN724" s="8"/>
      <c r="JO724" s="7"/>
      <c r="JP724" s="7"/>
      <c r="JQ724" s="2" t="s">
        <v>229</v>
      </c>
      <c r="JR724" s="2" t="s">
        <v>229</v>
      </c>
      <c r="JS724" s="2" t="s">
        <v>229</v>
      </c>
      <c r="JT724" s="2" t="s">
        <v>229</v>
      </c>
      <c r="JU724" s="2" t="s">
        <v>229</v>
      </c>
      <c r="JV724" s="2" t="s">
        <v>229</v>
      </c>
      <c r="JW724" s="4"/>
      <c r="JX724" s="8"/>
      <c r="JY724" s="4"/>
      <c r="JZ724" s="8"/>
      <c r="KA724" s="7"/>
      <c r="KB724" s="7"/>
      <c r="KC724" s="2" t="s">
        <v>272</v>
      </c>
      <c r="KD724" s="2" t="s">
        <v>226</v>
      </c>
      <c r="KE724" s="2" t="s">
        <v>229</v>
      </c>
      <c r="KF724" s="2" t="s">
        <v>229</v>
      </c>
      <c r="KG724" s="2" t="s">
        <v>241</v>
      </c>
      <c r="KH724" s="2" t="s">
        <v>229</v>
      </c>
      <c r="KI724" s="4"/>
      <c r="KJ724" s="8"/>
      <c r="KK724" s="4"/>
      <c r="KL724" s="8"/>
      <c r="KM724" s="7"/>
      <c r="KN724" s="7"/>
      <c r="KO724" s="2" t="s">
        <v>278</v>
      </c>
      <c r="KP724" s="2" t="s">
        <v>226</v>
      </c>
      <c r="KQ724" s="2" t="s">
        <v>229</v>
      </c>
      <c r="KR724" s="2" t="s">
        <v>229</v>
      </c>
      <c r="KS724" s="2" t="s">
        <v>241</v>
      </c>
      <c r="KT724" s="2" t="s">
        <v>229</v>
      </c>
      <c r="KU724" s="4"/>
      <c r="KV724" s="8"/>
      <c r="KW724" s="4"/>
      <c r="KX724" s="8"/>
      <c r="KY724" s="7"/>
      <c r="KZ724" s="7"/>
      <c r="LA724" s="2" t="s">
        <v>239</v>
      </c>
      <c r="LB724" s="2" t="s">
        <v>226</v>
      </c>
      <c r="LC724" s="2" t="s">
        <v>895</v>
      </c>
      <c r="LD724" s="2" t="s">
        <v>449</v>
      </c>
      <c r="LE724" s="2" t="s">
        <v>241</v>
      </c>
      <c r="LF724" s="2" t="s">
        <v>229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226</v>
      </c>
      <c r="LO724" s="2" t="s">
        <v>335</v>
      </c>
      <c r="LP724" s="2" t="s">
        <v>229</v>
      </c>
      <c r="LQ724" s="2" t="s">
        <v>241</v>
      </c>
      <c r="LR724" s="2" t="s">
        <v>229</v>
      </c>
      <c r="LS724" s="4"/>
      <c r="LT724" s="8"/>
      <c r="LU724" s="4"/>
      <c r="LV724" s="8"/>
      <c r="LW724" s="7"/>
      <c r="LX724" s="7"/>
      <c r="LY724" s="2" t="s">
        <v>239</v>
      </c>
      <c r="LZ724" s="2" t="s">
        <v>275</v>
      </c>
      <c r="MA724" s="2" t="s">
        <v>877</v>
      </c>
      <c r="MB724" s="2" t="s">
        <v>1989</v>
      </c>
      <c r="MC724" s="2" t="s">
        <v>241</v>
      </c>
      <c r="MD724" s="2" t="s">
        <v>229</v>
      </c>
      <c r="ME724" s="4"/>
      <c r="MF724" s="8"/>
      <c r="MG724" s="4"/>
      <c r="MH724" s="8"/>
      <c r="MI724" s="7"/>
      <c r="MJ724" s="7"/>
      <c r="MK724" s="2" t="s">
        <v>278</v>
      </c>
      <c r="ML724" s="2" t="s">
        <v>226</v>
      </c>
      <c r="MM724" s="2" t="s">
        <v>229</v>
      </c>
      <c r="MN724" s="2" t="s">
        <v>229</v>
      </c>
      <c r="MO724" s="2" t="s">
        <v>241</v>
      </c>
      <c r="MP724" s="2" t="s">
        <v>229</v>
      </c>
      <c r="MQ724" s="4"/>
      <c r="MR724" s="8"/>
      <c r="MS724" s="4"/>
      <c r="MT724" s="8"/>
      <c r="MU724" s="7"/>
      <c r="MV724" s="7"/>
      <c r="MW724" s="2" t="s">
        <v>267</v>
      </c>
      <c r="MX724" s="2" t="s">
        <v>226</v>
      </c>
      <c r="MY724" s="2" t="s">
        <v>229</v>
      </c>
      <c r="MZ724" s="2" t="s">
        <v>229</v>
      </c>
      <c r="NA724" s="2" t="s">
        <v>241</v>
      </c>
      <c r="NB724" s="2" t="s">
        <v>229</v>
      </c>
      <c r="NC724" s="4"/>
      <c r="ND724" s="8"/>
      <c r="NE724" s="4"/>
      <c r="NF724" s="8"/>
      <c r="NG724" s="7"/>
      <c r="NH724" s="7"/>
      <c r="NI724" s="2" t="s">
        <v>239</v>
      </c>
      <c r="NJ724" s="2" t="s">
        <v>260</v>
      </c>
      <c r="NK724" s="2" t="s">
        <v>692</v>
      </c>
      <c r="NL724" s="2" t="s">
        <v>877</v>
      </c>
      <c r="NM724" s="2" t="s">
        <v>241</v>
      </c>
      <c r="NN724" s="2" t="s">
        <v>229</v>
      </c>
      <c r="NO724" s="4"/>
      <c r="NP724" s="8"/>
      <c r="NQ724" s="4"/>
      <c r="NR724" s="8"/>
      <c r="NS724" s="7"/>
      <c r="NT724" s="7"/>
      <c r="NU724" s="2" t="s">
        <v>272</v>
      </c>
      <c r="NV724" s="2" t="s">
        <v>226</v>
      </c>
      <c r="NW724" s="2" t="s">
        <v>229</v>
      </c>
      <c r="NX724" s="2" t="s">
        <v>229</v>
      </c>
      <c r="NY724" s="2" t="s">
        <v>241</v>
      </c>
      <c r="NZ724" s="2" t="s">
        <v>229</v>
      </c>
      <c r="OA724" s="4"/>
      <c r="OB724" s="8"/>
      <c r="OC724" s="4"/>
      <c r="OD724" s="8"/>
      <c r="OE724" s="7"/>
      <c r="OF724" s="7"/>
      <c r="OG724" s="2" t="s">
        <v>239</v>
      </c>
      <c r="OH724" s="2" t="s">
        <v>226</v>
      </c>
      <c r="OI724" s="2" t="s">
        <v>2817</v>
      </c>
      <c r="OJ724" s="2" t="s">
        <v>229</v>
      </c>
      <c r="OK724" s="2" t="s">
        <v>241</v>
      </c>
      <c r="OL724" s="2" t="s">
        <v>229</v>
      </c>
      <c r="OM724" s="4"/>
      <c r="ON724" s="8"/>
      <c r="OO724" s="4"/>
      <c r="OP724" s="8"/>
      <c r="OQ724" s="7"/>
      <c r="OR724" s="7"/>
      <c r="OS724" s="2" t="s">
        <v>229</v>
      </c>
      <c r="OT724" s="2" t="s">
        <v>229</v>
      </c>
      <c r="OU724" s="2" t="s">
        <v>229</v>
      </c>
      <c r="OV724" s="2" t="s">
        <v>229</v>
      </c>
      <c r="OW724" s="2" t="s">
        <v>229</v>
      </c>
      <c r="OX724" s="2" t="s">
        <v>229</v>
      </c>
      <c r="OY724" s="4"/>
      <c r="OZ724" s="8"/>
      <c r="PA724" s="4"/>
      <c r="PB724" s="8"/>
      <c r="PC724" s="7"/>
      <c r="PD724" s="7"/>
      <c r="PE724" s="2" t="s">
        <v>229</v>
      </c>
      <c r="PF724" s="2" t="s">
        <v>229</v>
      </c>
      <c r="PG724" s="2" t="s">
        <v>229</v>
      </c>
      <c r="PH724" s="2" t="s">
        <v>229</v>
      </c>
      <c r="PI724" s="2" t="s">
        <v>229</v>
      </c>
      <c r="PJ724" s="2" t="s">
        <v>229</v>
      </c>
      <c r="PK724" s="4"/>
      <c r="PL724" s="8"/>
      <c r="PM724" s="4"/>
      <c r="PN724" s="8"/>
      <c r="PO724" s="7"/>
      <c r="PP724" s="7"/>
      <c r="PQ724" s="2" t="s">
        <v>239</v>
      </c>
      <c r="PR724" s="2" t="s">
        <v>275</v>
      </c>
      <c r="PS724" s="2" t="s">
        <v>1221</v>
      </c>
      <c r="PT724" s="2" t="s">
        <v>3115</v>
      </c>
      <c r="PU724" s="2" t="s">
        <v>241</v>
      </c>
      <c r="PV724" s="2" t="s">
        <v>229</v>
      </c>
      <c r="PW724" s="4"/>
      <c r="PX724" s="8"/>
      <c r="PY724" s="4"/>
      <c r="PZ724" s="8"/>
      <c r="QA724" s="7"/>
      <c r="QB724" s="7"/>
      <c r="QC724" s="2" t="s">
        <v>281</v>
      </c>
      <c r="QD724" s="2" t="s">
        <v>226</v>
      </c>
      <c r="QE724" s="2" t="s">
        <v>229</v>
      </c>
      <c r="QF724" s="2" t="s">
        <v>229</v>
      </c>
      <c r="QG724" s="2" t="s">
        <v>241</v>
      </c>
      <c r="QH724" s="2" t="s">
        <v>229</v>
      </c>
      <c r="QI724" s="4"/>
      <c r="QJ724" s="8"/>
      <c r="QK724" s="4"/>
      <c r="QL724" s="8"/>
      <c r="QM724" s="7"/>
      <c r="QN724" s="7"/>
      <c r="QO724" s="2" t="s">
        <v>229</v>
      </c>
      <c r="QP724" s="2" t="s">
        <v>229</v>
      </c>
      <c r="QQ724" s="2" t="s">
        <v>229</v>
      </c>
      <c r="QR724" s="2" t="s">
        <v>229</v>
      </c>
      <c r="QS724" s="2" t="s">
        <v>229</v>
      </c>
      <c r="QT724" s="2" t="s">
        <v>229</v>
      </c>
      <c r="QU724" s="4"/>
      <c r="QV724" s="8"/>
      <c r="QW724" s="4"/>
      <c r="QX724" s="8"/>
      <c r="QY724" s="7"/>
      <c r="QZ724" s="7"/>
      <c r="RA724" s="2" t="s">
        <v>281</v>
      </c>
      <c r="RB724" s="2" t="s">
        <v>226</v>
      </c>
      <c r="RC724" s="2" t="s">
        <v>229</v>
      </c>
      <c r="RD724" s="2" t="s">
        <v>229</v>
      </c>
      <c r="RE724" s="2" t="s">
        <v>241</v>
      </c>
      <c r="RF724" s="2" t="s">
        <v>229</v>
      </c>
      <c r="RG724" s="4"/>
      <c r="RH724" s="8"/>
      <c r="RI724" s="4"/>
      <c r="RJ724" s="8"/>
      <c r="RK724" s="7"/>
      <c r="RL724" s="7"/>
      <c r="RM724" s="2" t="s">
        <v>272</v>
      </c>
      <c r="RN724" s="2" t="s">
        <v>226</v>
      </c>
      <c r="RO724" s="2" t="s">
        <v>229</v>
      </c>
      <c r="RP724" s="2" t="s">
        <v>229</v>
      </c>
      <c r="RQ724" s="2" t="s">
        <v>241</v>
      </c>
      <c r="RR724" s="2" t="s">
        <v>229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275</v>
      </c>
      <c r="SA724" s="2" t="s">
        <v>809</v>
      </c>
      <c r="SB724" s="2" t="s">
        <v>708</v>
      </c>
      <c r="SC724" s="2" t="s">
        <v>241</v>
      </c>
      <c r="SD724" s="2" t="s">
        <v>229</v>
      </c>
      <c r="SE724" s="4">
        <v>347</v>
      </c>
      <c r="SF724" s="4"/>
      <c r="SG724" s="4"/>
      <c r="SH724" s="4"/>
      <c r="SI724" s="4">
        <v>193</v>
      </c>
      <c r="SJ724" s="4"/>
      <c r="SK724" s="4"/>
      <c r="SL724" s="4"/>
      <c r="SM724" s="4">
        <v>22</v>
      </c>
      <c r="SN724" s="4"/>
      <c r="SO724" s="4"/>
      <c r="SP724" s="4">
        <v>3</v>
      </c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>
        <v>60</v>
      </c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>
        <v>60</v>
      </c>
      <c r="UG724" s="4"/>
      <c r="UH724" s="4"/>
      <c r="UI724" s="4"/>
      <c r="UJ724" s="4">
        <v>100</v>
      </c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</row>
    <row r="725">
      <c r="A725" s="2" t="s">
        <v>4757</v>
      </c>
      <c r="B725" s="2" t="s">
        <v>216</v>
      </c>
      <c r="C725" s="2" t="s">
        <v>4734</v>
      </c>
      <c r="D725" s="2" t="s">
        <v>218</v>
      </c>
      <c r="E725" s="2" t="s">
        <v>219</v>
      </c>
      <c r="F725" s="2" t="s">
        <v>4735</v>
      </c>
      <c r="G725" s="2" t="s">
        <v>4736</v>
      </c>
      <c r="H725" s="2" t="s">
        <v>4737</v>
      </c>
      <c r="I725" s="2" t="s">
        <v>4738</v>
      </c>
      <c r="J725" s="2" t="s">
        <v>312</v>
      </c>
      <c r="K725" s="2" t="s">
        <v>617</v>
      </c>
      <c r="L725" s="3">
        <v>75.6</v>
      </c>
      <c r="M725" s="3">
        <v>79.38</v>
      </c>
      <c r="N725" s="3">
        <v>159.99</v>
      </c>
      <c r="O725" s="2" t="s">
        <v>226</v>
      </c>
      <c r="P725" s="2" t="s">
        <v>413</v>
      </c>
      <c r="Q725" s="2" t="s">
        <v>228</v>
      </c>
      <c r="R725" s="2" t="s">
        <v>229</v>
      </c>
      <c r="S725" s="2" t="s">
        <v>4753</v>
      </c>
      <c r="T725" s="2" t="s">
        <v>3733</v>
      </c>
      <c r="U725" s="2" t="s">
        <v>2890</v>
      </c>
      <c r="V725" s="2" t="s">
        <v>233</v>
      </c>
      <c r="W725" s="2" t="s">
        <v>3757</v>
      </c>
      <c r="X725" s="2" t="s">
        <v>4740</v>
      </c>
      <c r="Y725" s="2" t="s">
        <v>1342</v>
      </c>
      <c r="Z725" s="4">
        <v>131</v>
      </c>
      <c r="AA725" s="4">
        <f>=ROUNDDOWN(26.2,0)</f>
      </c>
      <c r="AB725" s="5">
        <v>5</v>
      </c>
      <c r="AC725" s="2" t="s">
        <v>4742</v>
      </c>
      <c r="AD725" s="4">
        <v>60</v>
      </c>
      <c r="AE725" s="4">
        <v>150</v>
      </c>
      <c r="AF725" s="6">
        <v>66</v>
      </c>
      <c r="AG725" s="6">
        <v>49</v>
      </c>
      <c r="AH725" s="7">
        <v>1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>
        <v>2</v>
      </c>
      <c r="AQ725" s="8">
        <v>188.24</v>
      </c>
      <c r="AR725" s="4">
        <v>10</v>
      </c>
      <c r="AS725" s="8">
        <v>943.51</v>
      </c>
      <c r="AT725" s="7">
        <v>-0.8</v>
      </c>
      <c r="AU725" s="7">
        <v>-0.8005</v>
      </c>
      <c r="AV725" s="4" t="s">
        <v>229</v>
      </c>
      <c r="AW725" s="8" t="s">
        <v>229</v>
      </c>
      <c r="AX725" s="4" t="s">
        <v>229</v>
      </c>
      <c r="AY725" s="8" t="s">
        <v>229</v>
      </c>
      <c r="AZ725" s="7" t="s">
        <v>229</v>
      </c>
      <c r="BA725" s="7" t="s">
        <v>229</v>
      </c>
      <c r="BB725" s="7">
        <v>0.1526</v>
      </c>
      <c r="BC725" s="4" t="s">
        <v>229</v>
      </c>
      <c r="BD725" s="8" t="s">
        <v>229</v>
      </c>
      <c r="BE725" s="4" t="s">
        <v>229</v>
      </c>
      <c r="BF725" s="8" t="s">
        <v>229</v>
      </c>
      <c r="BG725" s="7" t="s">
        <v>229</v>
      </c>
      <c r="BH725" s="7" t="s">
        <v>229</v>
      </c>
      <c r="BI725" s="7" t="s">
        <v>229</v>
      </c>
      <c r="BJ725" s="4">
        <v>2</v>
      </c>
      <c r="BK725" s="8">
        <v>188.24</v>
      </c>
      <c r="BL725" s="2" t="s">
        <v>3919</v>
      </c>
      <c r="BM725" s="7">
        <v>1</v>
      </c>
      <c r="BN725" s="7">
        <v>1</v>
      </c>
      <c r="BO725" s="4"/>
      <c r="BP725" s="8"/>
      <c r="BQ725" s="4">
        <v>5</v>
      </c>
      <c r="BR725" s="8">
        <v>474.65</v>
      </c>
      <c r="BS725" s="7">
        <v>-1</v>
      </c>
      <c r="BT725" s="7">
        <v>-1</v>
      </c>
      <c r="BU725" s="2" t="s">
        <v>239</v>
      </c>
      <c r="BV725" s="2" t="s">
        <v>226</v>
      </c>
      <c r="BW725" s="2" t="s">
        <v>229</v>
      </c>
      <c r="BX725" s="2" t="s">
        <v>1260</v>
      </c>
      <c r="BY725" s="2" t="s">
        <v>241</v>
      </c>
      <c r="BZ725" s="2" t="s">
        <v>229</v>
      </c>
      <c r="CA725" s="4">
        <v>1</v>
      </c>
      <c r="CB725" s="8">
        <v>91.92</v>
      </c>
      <c r="CC725" s="4"/>
      <c r="CD725" s="8"/>
      <c r="CE725" s="7"/>
      <c r="CF725" s="7"/>
      <c r="CG725" s="2" t="s">
        <v>239</v>
      </c>
      <c r="CH725" s="2" t="s">
        <v>226</v>
      </c>
      <c r="CI725" s="2" t="s">
        <v>780</v>
      </c>
      <c r="CJ725" s="2" t="s">
        <v>2933</v>
      </c>
      <c r="CK725" s="2" t="s">
        <v>241</v>
      </c>
      <c r="CL725" s="2" t="s">
        <v>229</v>
      </c>
      <c r="CM725" s="4">
        <v>1</v>
      </c>
      <c r="CN725" s="8">
        <v>96.32</v>
      </c>
      <c r="CO725" s="4">
        <v>2</v>
      </c>
      <c r="CP725" s="8">
        <v>203.96</v>
      </c>
      <c r="CQ725" s="7">
        <v>-0.5</v>
      </c>
      <c r="CR725" s="7">
        <v>-0.5278</v>
      </c>
      <c r="CS725" s="2" t="s">
        <v>239</v>
      </c>
      <c r="CT725" s="2" t="s">
        <v>226</v>
      </c>
      <c r="CU725" s="2" t="s">
        <v>700</v>
      </c>
      <c r="CV725" s="2" t="s">
        <v>1866</v>
      </c>
      <c r="CW725" s="2" t="s">
        <v>241</v>
      </c>
      <c r="CX725" s="2" t="s">
        <v>229</v>
      </c>
      <c r="CY725" s="4"/>
      <c r="CZ725" s="8"/>
      <c r="DA725" s="4">
        <v>1</v>
      </c>
      <c r="DB725" s="8">
        <v>89.21</v>
      </c>
      <c r="DC725" s="7">
        <v>-1</v>
      </c>
      <c r="DD725" s="7">
        <v>-1</v>
      </c>
      <c r="DE725" s="2" t="s">
        <v>239</v>
      </c>
      <c r="DF725" s="2" t="s">
        <v>226</v>
      </c>
      <c r="DG725" s="2" t="s">
        <v>756</v>
      </c>
      <c r="DH725" s="2" t="s">
        <v>1866</v>
      </c>
      <c r="DI725" s="2" t="s">
        <v>241</v>
      </c>
      <c r="DJ725" s="2" t="s">
        <v>229</v>
      </c>
      <c r="DK725" s="4"/>
      <c r="DL725" s="8"/>
      <c r="DM725" s="4">
        <v>1</v>
      </c>
      <c r="DN725" s="8">
        <v>88.19</v>
      </c>
      <c r="DO725" s="7">
        <v>-1</v>
      </c>
      <c r="DP725" s="7">
        <v>-1</v>
      </c>
      <c r="DQ725" s="2" t="s">
        <v>239</v>
      </c>
      <c r="DR725" s="2" t="s">
        <v>226</v>
      </c>
      <c r="DS725" s="2" t="s">
        <v>871</v>
      </c>
      <c r="DT725" s="2" t="s">
        <v>2751</v>
      </c>
      <c r="DU725" s="2" t="s">
        <v>241</v>
      </c>
      <c r="DV725" s="2" t="s">
        <v>229</v>
      </c>
      <c r="DW725" s="4"/>
      <c r="DX725" s="8"/>
      <c r="DY725" s="4">
        <v>1</v>
      </c>
      <c r="DZ725" s="8">
        <v>87.5</v>
      </c>
      <c r="EA725" s="7">
        <v>-1</v>
      </c>
      <c r="EB725" s="7">
        <v>-1</v>
      </c>
      <c r="EC725" s="2" t="s">
        <v>239</v>
      </c>
      <c r="ED725" s="2" t="s">
        <v>226</v>
      </c>
      <c r="EE725" s="2" t="s">
        <v>1347</v>
      </c>
      <c r="EF725" s="2" t="s">
        <v>4121</v>
      </c>
      <c r="EG725" s="2" t="s">
        <v>241</v>
      </c>
      <c r="EH725" s="2" t="s">
        <v>229</v>
      </c>
      <c r="EI725" s="4"/>
      <c r="EJ725" s="8"/>
      <c r="EK725" s="4"/>
      <c r="EL725" s="8"/>
      <c r="EM725" s="7"/>
      <c r="EN725" s="7"/>
      <c r="EO725" s="2" t="s">
        <v>239</v>
      </c>
      <c r="EP725" s="2" t="s">
        <v>226</v>
      </c>
      <c r="EQ725" s="2" t="s">
        <v>745</v>
      </c>
      <c r="ER725" s="2" t="s">
        <v>797</v>
      </c>
      <c r="ES725" s="2" t="s">
        <v>241</v>
      </c>
      <c r="ET725" s="2" t="s">
        <v>229</v>
      </c>
      <c r="EU725" s="4"/>
      <c r="EV725" s="8"/>
      <c r="EW725" s="4"/>
      <c r="EX725" s="8"/>
      <c r="EY725" s="7"/>
      <c r="EZ725" s="7"/>
      <c r="FA725" s="2" t="s">
        <v>239</v>
      </c>
      <c r="FB725" s="2" t="s">
        <v>226</v>
      </c>
      <c r="FC725" s="2" t="s">
        <v>1349</v>
      </c>
      <c r="FD725" s="2" t="s">
        <v>2991</v>
      </c>
      <c r="FE725" s="2" t="s">
        <v>241</v>
      </c>
      <c r="FF725" s="2" t="s">
        <v>229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226</v>
      </c>
      <c r="FO725" s="2" t="s">
        <v>2456</v>
      </c>
      <c r="FP725" s="2" t="s">
        <v>2972</v>
      </c>
      <c r="FQ725" s="2" t="s">
        <v>241</v>
      </c>
      <c r="FR725" s="2" t="s">
        <v>229</v>
      </c>
      <c r="FS725" s="4"/>
      <c r="FT725" s="8"/>
      <c r="FU725" s="4"/>
      <c r="FV725" s="8"/>
      <c r="FW725" s="7"/>
      <c r="FX725" s="7"/>
      <c r="FY725" s="2" t="s">
        <v>239</v>
      </c>
      <c r="FZ725" s="2" t="s">
        <v>226</v>
      </c>
      <c r="GA725" s="2" t="s">
        <v>327</v>
      </c>
      <c r="GB725" s="2" t="s">
        <v>229</v>
      </c>
      <c r="GC725" s="2" t="s">
        <v>241</v>
      </c>
      <c r="GD725" s="2" t="s">
        <v>229</v>
      </c>
      <c r="GE725" s="4"/>
      <c r="GF725" s="8"/>
      <c r="GG725" s="4"/>
      <c r="GH725" s="8"/>
      <c r="GI725" s="7"/>
      <c r="GJ725" s="7"/>
      <c r="GK725" s="2" t="s">
        <v>272</v>
      </c>
      <c r="GL725" s="2" t="s">
        <v>226</v>
      </c>
      <c r="GM725" s="2" t="s">
        <v>229</v>
      </c>
      <c r="GN725" s="2" t="s">
        <v>229</v>
      </c>
      <c r="GO725" s="2" t="s">
        <v>241</v>
      </c>
      <c r="GP725" s="2" t="s">
        <v>229</v>
      </c>
      <c r="GQ725" s="4"/>
      <c r="GR725" s="8"/>
      <c r="GS725" s="4"/>
      <c r="GT725" s="8"/>
      <c r="GU725" s="7"/>
      <c r="GV725" s="7"/>
      <c r="GW725" s="2" t="s">
        <v>239</v>
      </c>
      <c r="GX725" s="2" t="s">
        <v>226</v>
      </c>
      <c r="GY725" s="2" t="s">
        <v>708</v>
      </c>
      <c r="GZ725" s="2" t="s">
        <v>1014</v>
      </c>
      <c r="HA725" s="2" t="s">
        <v>241</v>
      </c>
      <c r="HB725" s="2" t="s">
        <v>229</v>
      </c>
      <c r="HC725" s="4"/>
      <c r="HD725" s="8"/>
      <c r="HE725" s="4"/>
      <c r="HF725" s="8"/>
      <c r="HG725" s="7"/>
      <c r="HH725" s="7"/>
      <c r="HI725" s="2" t="s">
        <v>239</v>
      </c>
      <c r="HJ725" s="2" t="s">
        <v>260</v>
      </c>
      <c r="HK725" s="2" t="s">
        <v>1252</v>
      </c>
      <c r="HL725" s="2" t="s">
        <v>1471</v>
      </c>
      <c r="HM725" s="2" t="s">
        <v>241</v>
      </c>
      <c r="HN725" s="2" t="s">
        <v>229</v>
      </c>
      <c r="HO725" s="4"/>
      <c r="HP725" s="8"/>
      <c r="HQ725" s="4"/>
      <c r="HR725" s="8"/>
      <c r="HS725" s="7"/>
      <c r="HT725" s="7"/>
      <c r="HU725" s="2" t="s">
        <v>266</v>
      </c>
      <c r="HV725" s="2" t="s">
        <v>226</v>
      </c>
      <c r="HW725" s="2" t="s">
        <v>229</v>
      </c>
      <c r="HX725" s="2" t="s">
        <v>229</v>
      </c>
      <c r="HY725" s="2" t="s">
        <v>241</v>
      </c>
      <c r="HZ725" s="2" t="s">
        <v>229</v>
      </c>
      <c r="IA725" s="4"/>
      <c r="IB725" s="8"/>
      <c r="IC725" s="4"/>
      <c r="ID725" s="8"/>
      <c r="IE725" s="7"/>
      <c r="IF725" s="7"/>
      <c r="IG725" s="2" t="s">
        <v>266</v>
      </c>
      <c r="IH725" s="2" t="s">
        <v>226</v>
      </c>
      <c r="II725" s="2" t="s">
        <v>229</v>
      </c>
      <c r="IJ725" s="2" t="s">
        <v>229</v>
      </c>
      <c r="IK725" s="2" t="s">
        <v>241</v>
      </c>
      <c r="IL725" s="2" t="s">
        <v>229</v>
      </c>
      <c r="IM725" s="4"/>
      <c r="IN725" s="8"/>
      <c r="IO725" s="4"/>
      <c r="IP725" s="8"/>
      <c r="IQ725" s="7"/>
      <c r="IR725" s="7"/>
      <c r="IS725" s="2" t="s">
        <v>267</v>
      </c>
      <c r="IT725" s="2" t="s">
        <v>226</v>
      </c>
      <c r="IU725" s="2" t="s">
        <v>229</v>
      </c>
      <c r="IV725" s="2" t="s">
        <v>229</v>
      </c>
      <c r="IW725" s="2" t="s">
        <v>241</v>
      </c>
      <c r="IX725" s="2" t="s">
        <v>229</v>
      </c>
      <c r="IY725" s="4"/>
      <c r="IZ725" s="8"/>
      <c r="JA725" s="4"/>
      <c r="JB725" s="8"/>
      <c r="JC725" s="7"/>
      <c r="JD725" s="7"/>
      <c r="JE725" s="2" t="s">
        <v>239</v>
      </c>
      <c r="JF725" s="2" t="s">
        <v>226</v>
      </c>
      <c r="JG725" s="2" t="s">
        <v>3256</v>
      </c>
      <c r="JH725" s="2" t="s">
        <v>1054</v>
      </c>
      <c r="JI725" s="2" t="s">
        <v>241</v>
      </c>
      <c r="JJ725" s="2" t="s">
        <v>229</v>
      </c>
      <c r="JK725" s="4"/>
      <c r="JL725" s="8"/>
      <c r="JM725" s="4"/>
      <c r="JN725" s="8"/>
      <c r="JO725" s="7"/>
      <c r="JP725" s="7"/>
      <c r="JQ725" s="2" t="s">
        <v>229</v>
      </c>
      <c r="JR725" s="2" t="s">
        <v>229</v>
      </c>
      <c r="JS725" s="2" t="s">
        <v>229</v>
      </c>
      <c r="JT725" s="2" t="s">
        <v>229</v>
      </c>
      <c r="JU725" s="2" t="s">
        <v>229</v>
      </c>
      <c r="JV725" s="2" t="s">
        <v>229</v>
      </c>
      <c r="JW725" s="4"/>
      <c r="JX725" s="8"/>
      <c r="JY725" s="4"/>
      <c r="JZ725" s="8"/>
      <c r="KA725" s="7"/>
      <c r="KB725" s="7"/>
      <c r="KC725" s="2" t="s">
        <v>272</v>
      </c>
      <c r="KD725" s="2" t="s">
        <v>226</v>
      </c>
      <c r="KE725" s="2" t="s">
        <v>229</v>
      </c>
      <c r="KF725" s="2" t="s">
        <v>229</v>
      </c>
      <c r="KG725" s="2" t="s">
        <v>241</v>
      </c>
      <c r="KH725" s="2" t="s">
        <v>229</v>
      </c>
      <c r="KI725" s="4"/>
      <c r="KJ725" s="8"/>
      <c r="KK725" s="4"/>
      <c r="KL725" s="8"/>
      <c r="KM725" s="7"/>
      <c r="KN725" s="7"/>
      <c r="KO725" s="2" t="s">
        <v>278</v>
      </c>
      <c r="KP725" s="2" t="s">
        <v>226</v>
      </c>
      <c r="KQ725" s="2" t="s">
        <v>229</v>
      </c>
      <c r="KR725" s="2" t="s">
        <v>229</v>
      </c>
      <c r="KS725" s="2" t="s">
        <v>241</v>
      </c>
      <c r="KT725" s="2" t="s">
        <v>229</v>
      </c>
      <c r="KU725" s="4"/>
      <c r="KV725" s="8"/>
      <c r="KW725" s="4"/>
      <c r="KX725" s="8"/>
      <c r="KY725" s="7"/>
      <c r="KZ725" s="7"/>
      <c r="LA725" s="2" t="s">
        <v>239</v>
      </c>
      <c r="LB725" s="2" t="s">
        <v>226</v>
      </c>
      <c r="LC725" s="2" t="s">
        <v>895</v>
      </c>
      <c r="LD725" s="2" t="s">
        <v>568</v>
      </c>
      <c r="LE725" s="2" t="s">
        <v>241</v>
      </c>
      <c r="LF725" s="2" t="s">
        <v>229</v>
      </c>
      <c r="LG725" s="4"/>
      <c r="LH725" s="8"/>
      <c r="LI725" s="4"/>
      <c r="LJ725" s="8"/>
      <c r="LK725" s="7"/>
      <c r="LL725" s="7"/>
      <c r="LM725" s="2" t="s">
        <v>239</v>
      </c>
      <c r="LN725" s="2" t="s">
        <v>226</v>
      </c>
      <c r="LO725" s="2" t="s">
        <v>335</v>
      </c>
      <c r="LP725" s="2" t="s">
        <v>229</v>
      </c>
      <c r="LQ725" s="2" t="s">
        <v>241</v>
      </c>
      <c r="LR725" s="2" t="s">
        <v>229</v>
      </c>
      <c r="LS725" s="4"/>
      <c r="LT725" s="8"/>
      <c r="LU725" s="4"/>
      <c r="LV725" s="8"/>
      <c r="LW725" s="7"/>
      <c r="LX725" s="7"/>
      <c r="LY725" s="2" t="s">
        <v>239</v>
      </c>
      <c r="LZ725" s="2" t="s">
        <v>275</v>
      </c>
      <c r="MA725" s="2" t="s">
        <v>877</v>
      </c>
      <c r="MB725" s="2" t="s">
        <v>3945</v>
      </c>
      <c r="MC725" s="2" t="s">
        <v>241</v>
      </c>
      <c r="MD725" s="2" t="s">
        <v>229</v>
      </c>
      <c r="ME725" s="4"/>
      <c r="MF725" s="8"/>
      <c r="MG725" s="4"/>
      <c r="MH725" s="8"/>
      <c r="MI725" s="7"/>
      <c r="MJ725" s="7"/>
      <c r="MK725" s="2" t="s">
        <v>278</v>
      </c>
      <c r="ML725" s="2" t="s">
        <v>226</v>
      </c>
      <c r="MM725" s="2" t="s">
        <v>229</v>
      </c>
      <c r="MN725" s="2" t="s">
        <v>229</v>
      </c>
      <c r="MO725" s="2" t="s">
        <v>241</v>
      </c>
      <c r="MP725" s="2" t="s">
        <v>229</v>
      </c>
      <c r="MQ725" s="4"/>
      <c r="MR725" s="8"/>
      <c r="MS725" s="4"/>
      <c r="MT725" s="8"/>
      <c r="MU725" s="7"/>
      <c r="MV725" s="7"/>
      <c r="MW725" s="2" t="s">
        <v>267</v>
      </c>
      <c r="MX725" s="2" t="s">
        <v>226</v>
      </c>
      <c r="MY725" s="2" t="s">
        <v>229</v>
      </c>
      <c r="MZ725" s="2" t="s">
        <v>229</v>
      </c>
      <c r="NA725" s="2" t="s">
        <v>241</v>
      </c>
      <c r="NB725" s="2" t="s">
        <v>229</v>
      </c>
      <c r="NC725" s="4"/>
      <c r="ND725" s="8"/>
      <c r="NE725" s="4"/>
      <c r="NF725" s="8"/>
      <c r="NG725" s="7"/>
      <c r="NH725" s="7"/>
      <c r="NI725" s="2" t="s">
        <v>239</v>
      </c>
      <c r="NJ725" s="2" t="s">
        <v>260</v>
      </c>
      <c r="NK725" s="2" t="s">
        <v>692</v>
      </c>
      <c r="NL725" s="2" t="s">
        <v>764</v>
      </c>
      <c r="NM725" s="2" t="s">
        <v>241</v>
      </c>
      <c r="NN725" s="2" t="s">
        <v>229</v>
      </c>
      <c r="NO725" s="4"/>
      <c r="NP725" s="8"/>
      <c r="NQ725" s="4"/>
      <c r="NR725" s="8"/>
      <c r="NS725" s="7"/>
      <c r="NT725" s="7"/>
      <c r="NU725" s="2" t="s">
        <v>272</v>
      </c>
      <c r="NV725" s="2" t="s">
        <v>226</v>
      </c>
      <c r="NW725" s="2" t="s">
        <v>229</v>
      </c>
      <c r="NX725" s="2" t="s">
        <v>229</v>
      </c>
      <c r="NY725" s="2" t="s">
        <v>241</v>
      </c>
      <c r="NZ725" s="2" t="s">
        <v>229</v>
      </c>
      <c r="OA725" s="4"/>
      <c r="OB725" s="8"/>
      <c r="OC725" s="4"/>
      <c r="OD725" s="8"/>
      <c r="OE725" s="7"/>
      <c r="OF725" s="7"/>
      <c r="OG725" s="2" t="s">
        <v>239</v>
      </c>
      <c r="OH725" s="2" t="s">
        <v>226</v>
      </c>
      <c r="OI725" s="2" t="s">
        <v>229</v>
      </c>
      <c r="OJ725" s="2" t="s">
        <v>229</v>
      </c>
      <c r="OK725" s="2" t="s">
        <v>241</v>
      </c>
      <c r="OL725" s="2" t="s">
        <v>229</v>
      </c>
      <c r="OM725" s="4"/>
      <c r="ON725" s="8"/>
      <c r="OO725" s="4"/>
      <c r="OP725" s="8"/>
      <c r="OQ725" s="7"/>
      <c r="OR725" s="7"/>
      <c r="OS725" s="2" t="s">
        <v>229</v>
      </c>
      <c r="OT725" s="2" t="s">
        <v>229</v>
      </c>
      <c r="OU725" s="2" t="s">
        <v>229</v>
      </c>
      <c r="OV725" s="2" t="s">
        <v>229</v>
      </c>
      <c r="OW725" s="2" t="s">
        <v>229</v>
      </c>
      <c r="OX725" s="2" t="s">
        <v>229</v>
      </c>
      <c r="OY725" s="4"/>
      <c r="OZ725" s="8"/>
      <c r="PA725" s="4"/>
      <c r="PB725" s="8"/>
      <c r="PC725" s="7"/>
      <c r="PD725" s="7"/>
      <c r="PE725" s="2" t="s">
        <v>229</v>
      </c>
      <c r="PF725" s="2" t="s">
        <v>229</v>
      </c>
      <c r="PG725" s="2" t="s">
        <v>229</v>
      </c>
      <c r="PH725" s="2" t="s">
        <v>229</v>
      </c>
      <c r="PI725" s="2" t="s">
        <v>229</v>
      </c>
      <c r="PJ725" s="2" t="s">
        <v>229</v>
      </c>
      <c r="PK725" s="4"/>
      <c r="PL725" s="8"/>
      <c r="PM725" s="4"/>
      <c r="PN725" s="8"/>
      <c r="PO725" s="7"/>
      <c r="PP725" s="7"/>
      <c r="PQ725" s="2" t="s">
        <v>239</v>
      </c>
      <c r="PR725" s="2" t="s">
        <v>275</v>
      </c>
      <c r="PS725" s="2" t="s">
        <v>1221</v>
      </c>
      <c r="PT725" s="2" t="s">
        <v>229</v>
      </c>
      <c r="PU725" s="2" t="s">
        <v>241</v>
      </c>
      <c r="PV725" s="2" t="s">
        <v>229</v>
      </c>
      <c r="PW725" s="4"/>
      <c r="PX725" s="8"/>
      <c r="PY725" s="4"/>
      <c r="PZ725" s="8"/>
      <c r="QA725" s="7"/>
      <c r="QB725" s="7"/>
      <c r="QC725" s="2" t="s">
        <v>281</v>
      </c>
      <c r="QD725" s="2" t="s">
        <v>226</v>
      </c>
      <c r="QE725" s="2" t="s">
        <v>229</v>
      </c>
      <c r="QF725" s="2" t="s">
        <v>229</v>
      </c>
      <c r="QG725" s="2" t="s">
        <v>241</v>
      </c>
      <c r="QH725" s="2" t="s">
        <v>229</v>
      </c>
      <c r="QI725" s="4"/>
      <c r="QJ725" s="8"/>
      <c r="QK725" s="4"/>
      <c r="QL725" s="8"/>
      <c r="QM725" s="7"/>
      <c r="QN725" s="7"/>
      <c r="QO725" s="2" t="s">
        <v>229</v>
      </c>
      <c r="QP725" s="2" t="s">
        <v>229</v>
      </c>
      <c r="QQ725" s="2" t="s">
        <v>229</v>
      </c>
      <c r="QR725" s="2" t="s">
        <v>229</v>
      </c>
      <c r="QS725" s="2" t="s">
        <v>229</v>
      </c>
      <c r="QT725" s="2" t="s">
        <v>229</v>
      </c>
      <c r="QU725" s="4"/>
      <c r="QV725" s="8"/>
      <c r="QW725" s="4"/>
      <c r="QX725" s="8"/>
      <c r="QY725" s="7"/>
      <c r="QZ725" s="7"/>
      <c r="RA725" s="2" t="s">
        <v>239</v>
      </c>
      <c r="RB725" s="2" t="s">
        <v>275</v>
      </c>
      <c r="RC725" s="2" t="s">
        <v>547</v>
      </c>
      <c r="RD725" s="2" t="s">
        <v>3904</v>
      </c>
      <c r="RE725" s="2" t="s">
        <v>241</v>
      </c>
      <c r="RF725" s="2" t="s">
        <v>229</v>
      </c>
      <c r="RG725" s="4"/>
      <c r="RH725" s="8"/>
      <c r="RI725" s="4"/>
      <c r="RJ725" s="8"/>
      <c r="RK725" s="7"/>
      <c r="RL725" s="7"/>
      <c r="RM725" s="2" t="s">
        <v>272</v>
      </c>
      <c r="RN725" s="2" t="s">
        <v>226</v>
      </c>
      <c r="RO725" s="2" t="s">
        <v>229</v>
      </c>
      <c r="RP725" s="2" t="s">
        <v>229</v>
      </c>
      <c r="RQ725" s="2" t="s">
        <v>241</v>
      </c>
      <c r="RR725" s="2" t="s">
        <v>229</v>
      </c>
      <c r="RS725" s="4"/>
      <c r="RT725" s="8"/>
      <c r="RU725" s="4"/>
      <c r="RV725" s="8"/>
      <c r="RW725" s="7"/>
      <c r="RX725" s="7"/>
      <c r="RY725" s="2" t="s">
        <v>239</v>
      </c>
      <c r="RZ725" s="2" t="s">
        <v>275</v>
      </c>
      <c r="SA725" s="2" t="s">
        <v>809</v>
      </c>
      <c r="SB725" s="2" t="s">
        <v>740</v>
      </c>
      <c r="SC725" s="2" t="s">
        <v>241</v>
      </c>
      <c r="SD725" s="2" t="s">
        <v>229</v>
      </c>
      <c r="SE725" s="4">
        <v>69</v>
      </c>
      <c r="SF725" s="4"/>
      <c r="SG725" s="4"/>
      <c r="SH725" s="4"/>
      <c r="SI725" s="4">
        <v>52</v>
      </c>
      <c r="SJ725" s="4"/>
      <c r="SK725" s="4"/>
      <c r="SL725" s="4"/>
      <c r="SM725" s="4">
        <v>10</v>
      </c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>
        <v>60</v>
      </c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>
        <v>60</v>
      </c>
      <c r="UG725" s="4"/>
      <c r="UH725" s="4"/>
      <c r="UI725" s="4"/>
      <c r="UJ725" s="4">
        <v>30</v>
      </c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</row>
    <row r="726">
      <c r="A726" s="2" t="s">
        <v>4758</v>
      </c>
      <c r="B726" s="2" t="s">
        <v>216</v>
      </c>
      <c r="C726" s="2" t="s">
        <v>4734</v>
      </c>
      <c r="D726" s="2" t="s">
        <v>218</v>
      </c>
      <c r="E726" s="2" t="s">
        <v>219</v>
      </c>
      <c r="F726" s="2" t="s">
        <v>4735</v>
      </c>
      <c r="G726" s="2" t="s">
        <v>4736</v>
      </c>
      <c r="H726" s="2" t="s">
        <v>4737</v>
      </c>
      <c r="I726" s="2" t="s">
        <v>4738</v>
      </c>
      <c r="J726" s="2" t="s">
        <v>224</v>
      </c>
      <c r="K726" s="2" t="s">
        <v>1130</v>
      </c>
      <c r="L726" s="3">
        <v>52.88</v>
      </c>
      <c r="M726" s="3">
        <v>55.52</v>
      </c>
      <c r="N726" s="3">
        <v>109.99</v>
      </c>
      <c r="O726" s="2" t="s">
        <v>226</v>
      </c>
      <c r="P726" s="2" t="s">
        <v>528</v>
      </c>
      <c r="Q726" s="2" t="s">
        <v>228</v>
      </c>
      <c r="R726" s="2" t="s">
        <v>229</v>
      </c>
      <c r="S726" s="2" t="s">
        <v>4759</v>
      </c>
      <c r="T726" s="2" t="s">
        <v>3733</v>
      </c>
      <c r="U726" s="2" t="s">
        <v>733</v>
      </c>
      <c r="V726" s="2" t="s">
        <v>233</v>
      </c>
      <c r="W726" s="2" t="s">
        <v>3757</v>
      </c>
      <c r="X726" s="2" t="s">
        <v>4740</v>
      </c>
      <c r="Y726" s="2" t="s">
        <v>1427</v>
      </c>
      <c r="Z726" s="4">
        <v>51</v>
      </c>
      <c r="AA726" s="4">
        <f>=ROUNDDOWN(17,0)</f>
      </c>
      <c r="AB726" s="5">
        <v>3</v>
      </c>
      <c r="AC726" s="2" t="s">
        <v>4760</v>
      </c>
      <c r="AD726" s="4">
        <v>70</v>
      </c>
      <c r="AE726" s="4">
        <v>150</v>
      </c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/>
      <c r="AQ726" s="8"/>
      <c r="AR726" s="4">
        <v>2</v>
      </c>
      <c r="AS726" s="8">
        <v>129.54</v>
      </c>
      <c r="AT726" s="7">
        <v>-1</v>
      </c>
      <c r="AU726" s="7">
        <v>-1</v>
      </c>
      <c r="AV726" s="4">
        <v>13</v>
      </c>
      <c r="AW726" s="8">
        <v>1136.16</v>
      </c>
      <c r="AX726" s="4">
        <v>14</v>
      </c>
      <c r="AY726" s="8">
        <v>1185.34</v>
      </c>
      <c r="AZ726" s="7">
        <v>-0.0714</v>
      </c>
      <c r="BA726" s="7">
        <v>-0.0415</v>
      </c>
      <c r="BB726" s="7"/>
      <c r="BC726" s="4" t="s">
        <v>229</v>
      </c>
      <c r="BD726" s="8" t="s">
        <v>229</v>
      </c>
      <c r="BE726" s="4" t="s">
        <v>229</v>
      </c>
      <c r="BF726" s="8" t="s">
        <v>229</v>
      </c>
      <c r="BG726" s="7" t="s">
        <v>229</v>
      </c>
      <c r="BH726" s="7" t="s">
        <v>229</v>
      </c>
      <c r="BI726" s="7">
        <v>0.15</v>
      </c>
      <c r="BJ726" s="4"/>
      <c r="BK726" s="8"/>
      <c r="BL726" s="2" t="s">
        <v>27</v>
      </c>
      <c r="BM726" s="7"/>
      <c r="BN726" s="7"/>
      <c r="BO726" s="4"/>
      <c r="BP726" s="8"/>
      <c r="BQ726" s="4"/>
      <c r="BR726" s="8"/>
      <c r="BS726" s="7"/>
      <c r="BT726" s="7"/>
      <c r="BU726" s="2" t="s">
        <v>239</v>
      </c>
      <c r="BV726" s="2" t="s">
        <v>226</v>
      </c>
      <c r="BW726" s="2" t="s">
        <v>229</v>
      </c>
      <c r="BX726" s="2" t="s">
        <v>765</v>
      </c>
      <c r="BY726" s="2" t="s">
        <v>241</v>
      </c>
      <c r="BZ726" s="2" t="s">
        <v>229</v>
      </c>
      <c r="CA726" s="4"/>
      <c r="CB726" s="8"/>
      <c r="CC726" s="4"/>
      <c r="CD726" s="8"/>
      <c r="CE726" s="7"/>
      <c r="CF726" s="7"/>
      <c r="CG726" s="2" t="s">
        <v>239</v>
      </c>
      <c r="CH726" s="2" t="s">
        <v>226</v>
      </c>
      <c r="CI726" s="2" t="s">
        <v>532</v>
      </c>
      <c r="CJ726" s="2" t="s">
        <v>291</v>
      </c>
      <c r="CK726" s="2" t="s">
        <v>241</v>
      </c>
      <c r="CL726" s="2" t="s">
        <v>229</v>
      </c>
      <c r="CM726" s="4"/>
      <c r="CN726" s="8"/>
      <c r="CO726" s="4"/>
      <c r="CP726" s="8"/>
      <c r="CQ726" s="7"/>
      <c r="CR726" s="7"/>
      <c r="CS726" s="2" t="s">
        <v>239</v>
      </c>
      <c r="CT726" s="2" t="s">
        <v>226</v>
      </c>
      <c r="CU726" s="2" t="s">
        <v>3309</v>
      </c>
      <c r="CV726" s="2" t="s">
        <v>1014</v>
      </c>
      <c r="CW726" s="2" t="s">
        <v>241</v>
      </c>
      <c r="CX726" s="2" t="s">
        <v>229</v>
      </c>
      <c r="CY726" s="4"/>
      <c r="CZ726" s="8"/>
      <c r="DA726" s="4"/>
      <c r="DB726" s="8"/>
      <c r="DC726" s="7"/>
      <c r="DD726" s="7"/>
      <c r="DE726" s="2" t="s">
        <v>239</v>
      </c>
      <c r="DF726" s="2" t="s">
        <v>226</v>
      </c>
      <c r="DG726" s="2" t="s">
        <v>3309</v>
      </c>
      <c r="DH726" s="2" t="s">
        <v>563</v>
      </c>
      <c r="DI726" s="2" t="s">
        <v>241</v>
      </c>
      <c r="DJ726" s="2" t="s">
        <v>229</v>
      </c>
      <c r="DK726" s="4"/>
      <c r="DL726" s="8"/>
      <c r="DM726" s="4"/>
      <c r="DN726" s="8"/>
      <c r="DO726" s="7"/>
      <c r="DP726" s="7"/>
      <c r="DQ726" s="2" t="s">
        <v>239</v>
      </c>
      <c r="DR726" s="2" t="s">
        <v>226</v>
      </c>
      <c r="DS726" s="2" t="s">
        <v>3189</v>
      </c>
      <c r="DT726" s="2" t="s">
        <v>822</v>
      </c>
      <c r="DU726" s="2" t="s">
        <v>241</v>
      </c>
      <c r="DV726" s="2" t="s">
        <v>229</v>
      </c>
      <c r="DW726" s="4"/>
      <c r="DX726" s="8"/>
      <c r="DY726" s="4"/>
      <c r="DZ726" s="8"/>
      <c r="EA726" s="7"/>
      <c r="EB726" s="7"/>
      <c r="EC726" s="2" t="s">
        <v>239</v>
      </c>
      <c r="ED726" s="2" t="s">
        <v>226</v>
      </c>
      <c r="EE726" s="2" t="s">
        <v>2957</v>
      </c>
      <c r="EF726" s="2" t="s">
        <v>1408</v>
      </c>
      <c r="EG726" s="2" t="s">
        <v>241</v>
      </c>
      <c r="EH726" s="2" t="s">
        <v>229</v>
      </c>
      <c r="EI726" s="4"/>
      <c r="EJ726" s="8"/>
      <c r="EK726" s="4"/>
      <c r="EL726" s="8"/>
      <c r="EM726" s="7"/>
      <c r="EN726" s="7"/>
      <c r="EO726" s="2" t="s">
        <v>239</v>
      </c>
      <c r="EP726" s="2" t="s">
        <v>226</v>
      </c>
      <c r="EQ726" s="2" t="s">
        <v>3361</v>
      </c>
      <c r="ER726" s="2" t="s">
        <v>832</v>
      </c>
      <c r="ES726" s="2" t="s">
        <v>241</v>
      </c>
      <c r="ET726" s="2" t="s">
        <v>229</v>
      </c>
      <c r="EU726" s="4"/>
      <c r="EV726" s="8"/>
      <c r="EW726" s="4"/>
      <c r="EX726" s="8"/>
      <c r="EY726" s="7"/>
      <c r="EZ726" s="7"/>
      <c r="FA726" s="2" t="s">
        <v>239</v>
      </c>
      <c r="FB726" s="2" t="s">
        <v>226</v>
      </c>
      <c r="FC726" s="2" t="s">
        <v>3488</v>
      </c>
      <c r="FD726" s="2" t="s">
        <v>713</v>
      </c>
      <c r="FE726" s="2" t="s">
        <v>241</v>
      </c>
      <c r="FF726" s="2" t="s">
        <v>229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226</v>
      </c>
      <c r="FO726" s="2" t="s">
        <v>3309</v>
      </c>
      <c r="FP726" s="2" t="s">
        <v>535</v>
      </c>
      <c r="FQ726" s="2" t="s">
        <v>241</v>
      </c>
      <c r="FR726" s="2" t="s">
        <v>229</v>
      </c>
      <c r="FS726" s="4"/>
      <c r="FT726" s="8"/>
      <c r="FU726" s="4"/>
      <c r="FV726" s="8"/>
      <c r="FW726" s="7"/>
      <c r="FX726" s="7"/>
      <c r="FY726" s="2" t="s">
        <v>239</v>
      </c>
      <c r="FZ726" s="2" t="s">
        <v>226</v>
      </c>
      <c r="GA726" s="2" t="s">
        <v>327</v>
      </c>
      <c r="GB726" s="2" t="s">
        <v>229</v>
      </c>
      <c r="GC726" s="2" t="s">
        <v>241</v>
      </c>
      <c r="GD726" s="2" t="s">
        <v>229</v>
      </c>
      <c r="GE726" s="4"/>
      <c r="GF726" s="8"/>
      <c r="GG726" s="4"/>
      <c r="GH726" s="8"/>
      <c r="GI726" s="7"/>
      <c r="GJ726" s="7"/>
      <c r="GK726" s="2" t="s">
        <v>272</v>
      </c>
      <c r="GL726" s="2" t="s">
        <v>226</v>
      </c>
      <c r="GM726" s="2" t="s">
        <v>229</v>
      </c>
      <c r="GN726" s="2" t="s">
        <v>229</v>
      </c>
      <c r="GO726" s="2" t="s">
        <v>241</v>
      </c>
      <c r="GP726" s="2" t="s">
        <v>229</v>
      </c>
      <c r="GQ726" s="4"/>
      <c r="GR726" s="8"/>
      <c r="GS726" s="4">
        <v>2</v>
      </c>
      <c r="GT726" s="8">
        <v>129.54</v>
      </c>
      <c r="GU726" s="7">
        <v>-1</v>
      </c>
      <c r="GV726" s="7">
        <v>-1</v>
      </c>
      <c r="GW726" s="2" t="s">
        <v>239</v>
      </c>
      <c r="GX726" s="2" t="s">
        <v>226</v>
      </c>
      <c r="GY726" s="2" t="s">
        <v>458</v>
      </c>
      <c r="GZ726" s="2" t="s">
        <v>3227</v>
      </c>
      <c r="HA726" s="2" t="s">
        <v>241</v>
      </c>
      <c r="HB726" s="2" t="s">
        <v>229</v>
      </c>
      <c r="HC726" s="4"/>
      <c r="HD726" s="8"/>
      <c r="HE726" s="4"/>
      <c r="HF726" s="8"/>
      <c r="HG726" s="7"/>
      <c r="HH726" s="7"/>
      <c r="HI726" s="2" t="s">
        <v>239</v>
      </c>
      <c r="HJ726" s="2" t="s">
        <v>260</v>
      </c>
      <c r="HK726" s="2" t="s">
        <v>258</v>
      </c>
      <c r="HL726" s="2" t="s">
        <v>3104</v>
      </c>
      <c r="HM726" s="2" t="s">
        <v>241</v>
      </c>
      <c r="HN726" s="2" t="s">
        <v>229</v>
      </c>
      <c r="HO726" s="4"/>
      <c r="HP726" s="8"/>
      <c r="HQ726" s="4"/>
      <c r="HR726" s="8"/>
      <c r="HS726" s="7"/>
      <c r="HT726" s="7"/>
      <c r="HU726" s="2" t="s">
        <v>266</v>
      </c>
      <c r="HV726" s="2" t="s">
        <v>226</v>
      </c>
      <c r="HW726" s="2" t="s">
        <v>229</v>
      </c>
      <c r="HX726" s="2" t="s">
        <v>229</v>
      </c>
      <c r="HY726" s="2" t="s">
        <v>241</v>
      </c>
      <c r="HZ726" s="2" t="s">
        <v>229</v>
      </c>
      <c r="IA726" s="4"/>
      <c r="IB726" s="8"/>
      <c r="IC726" s="4"/>
      <c r="ID726" s="8"/>
      <c r="IE726" s="7"/>
      <c r="IF726" s="7"/>
      <c r="IG726" s="2" t="s">
        <v>266</v>
      </c>
      <c r="IH726" s="2" t="s">
        <v>226</v>
      </c>
      <c r="II726" s="2" t="s">
        <v>229</v>
      </c>
      <c r="IJ726" s="2" t="s">
        <v>229</v>
      </c>
      <c r="IK726" s="2" t="s">
        <v>241</v>
      </c>
      <c r="IL726" s="2" t="s">
        <v>229</v>
      </c>
      <c r="IM726" s="4"/>
      <c r="IN726" s="8"/>
      <c r="IO726" s="4"/>
      <c r="IP726" s="8"/>
      <c r="IQ726" s="7"/>
      <c r="IR726" s="7"/>
      <c r="IS726" s="2" t="s">
        <v>239</v>
      </c>
      <c r="IT726" s="2" t="s">
        <v>226</v>
      </c>
      <c r="IU726" s="2" t="s">
        <v>304</v>
      </c>
      <c r="IV726" s="2" t="s">
        <v>1283</v>
      </c>
      <c r="IW726" s="2" t="s">
        <v>241</v>
      </c>
      <c r="IX726" s="2" t="s">
        <v>229</v>
      </c>
      <c r="IY726" s="4"/>
      <c r="IZ726" s="8"/>
      <c r="JA726" s="4"/>
      <c r="JB726" s="8"/>
      <c r="JC726" s="7"/>
      <c r="JD726" s="7"/>
      <c r="JE726" s="2" t="s">
        <v>239</v>
      </c>
      <c r="JF726" s="2" t="s">
        <v>226</v>
      </c>
      <c r="JG726" s="2" t="s">
        <v>3256</v>
      </c>
      <c r="JH726" s="2" t="s">
        <v>2291</v>
      </c>
      <c r="JI726" s="2" t="s">
        <v>241</v>
      </c>
      <c r="JJ726" s="2" t="s">
        <v>229</v>
      </c>
      <c r="JK726" s="4"/>
      <c r="JL726" s="8"/>
      <c r="JM726" s="4"/>
      <c r="JN726" s="8"/>
      <c r="JO726" s="7"/>
      <c r="JP726" s="7"/>
      <c r="JQ726" s="2" t="s">
        <v>229</v>
      </c>
      <c r="JR726" s="2" t="s">
        <v>229</v>
      </c>
      <c r="JS726" s="2" t="s">
        <v>229</v>
      </c>
      <c r="JT726" s="2" t="s">
        <v>229</v>
      </c>
      <c r="JU726" s="2" t="s">
        <v>229</v>
      </c>
      <c r="JV726" s="2" t="s">
        <v>229</v>
      </c>
      <c r="JW726" s="4"/>
      <c r="JX726" s="8"/>
      <c r="JY726" s="4"/>
      <c r="JZ726" s="8"/>
      <c r="KA726" s="7"/>
      <c r="KB726" s="7"/>
      <c r="KC726" s="2" t="s">
        <v>272</v>
      </c>
      <c r="KD726" s="2" t="s">
        <v>226</v>
      </c>
      <c r="KE726" s="2" t="s">
        <v>229</v>
      </c>
      <c r="KF726" s="2" t="s">
        <v>229</v>
      </c>
      <c r="KG726" s="2" t="s">
        <v>241</v>
      </c>
      <c r="KH726" s="2" t="s">
        <v>229</v>
      </c>
      <c r="KI726" s="4"/>
      <c r="KJ726" s="8"/>
      <c r="KK726" s="4"/>
      <c r="KL726" s="8"/>
      <c r="KM726" s="7"/>
      <c r="KN726" s="7"/>
      <c r="KO726" s="2" t="s">
        <v>272</v>
      </c>
      <c r="KP726" s="2" t="s">
        <v>226</v>
      </c>
      <c r="KQ726" s="2" t="s">
        <v>229</v>
      </c>
      <c r="KR726" s="2" t="s">
        <v>229</v>
      </c>
      <c r="KS726" s="2" t="s">
        <v>241</v>
      </c>
      <c r="KT726" s="2" t="s">
        <v>229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226</v>
      </c>
      <c r="LC726" s="2" t="s">
        <v>1028</v>
      </c>
      <c r="LD726" s="2" t="s">
        <v>229</v>
      </c>
      <c r="LE726" s="2" t="s">
        <v>241</v>
      </c>
      <c r="LF726" s="2" t="s">
        <v>229</v>
      </c>
      <c r="LG726" s="4"/>
      <c r="LH726" s="8"/>
      <c r="LI726" s="4"/>
      <c r="LJ726" s="8"/>
      <c r="LK726" s="7"/>
      <c r="LL726" s="7"/>
      <c r="LM726" s="2" t="s">
        <v>239</v>
      </c>
      <c r="LN726" s="2" t="s">
        <v>226</v>
      </c>
      <c r="LO726" s="2" t="s">
        <v>335</v>
      </c>
      <c r="LP726" s="2" t="s">
        <v>229</v>
      </c>
      <c r="LQ726" s="2" t="s">
        <v>241</v>
      </c>
      <c r="LR726" s="2" t="s">
        <v>229</v>
      </c>
      <c r="LS726" s="4"/>
      <c r="LT726" s="8"/>
      <c r="LU726" s="4"/>
      <c r="LV726" s="8"/>
      <c r="LW726" s="7"/>
      <c r="LX726" s="7"/>
      <c r="LY726" s="2" t="s">
        <v>239</v>
      </c>
      <c r="LZ726" s="2" t="s">
        <v>275</v>
      </c>
      <c r="MA726" s="2" t="s">
        <v>248</v>
      </c>
      <c r="MB726" s="2" t="s">
        <v>374</v>
      </c>
      <c r="MC726" s="2" t="s">
        <v>241</v>
      </c>
      <c r="MD726" s="2" t="s">
        <v>229</v>
      </c>
      <c r="ME726" s="4"/>
      <c r="MF726" s="8"/>
      <c r="MG726" s="4"/>
      <c r="MH726" s="8"/>
      <c r="MI726" s="7"/>
      <c r="MJ726" s="7"/>
      <c r="MK726" s="2" t="s">
        <v>278</v>
      </c>
      <c r="ML726" s="2" t="s">
        <v>226</v>
      </c>
      <c r="MM726" s="2" t="s">
        <v>229</v>
      </c>
      <c r="MN726" s="2" t="s">
        <v>229</v>
      </c>
      <c r="MO726" s="2" t="s">
        <v>241</v>
      </c>
      <c r="MP726" s="2" t="s">
        <v>229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226</v>
      </c>
      <c r="MY726" s="2" t="s">
        <v>279</v>
      </c>
      <c r="MZ726" s="2" t="s">
        <v>229</v>
      </c>
      <c r="NA726" s="2" t="s">
        <v>241</v>
      </c>
      <c r="NB726" s="2" t="s">
        <v>229</v>
      </c>
      <c r="NC726" s="4"/>
      <c r="ND726" s="8"/>
      <c r="NE726" s="4"/>
      <c r="NF726" s="8"/>
      <c r="NG726" s="7"/>
      <c r="NH726" s="7"/>
      <c r="NI726" s="2" t="s">
        <v>239</v>
      </c>
      <c r="NJ726" s="2" t="s">
        <v>260</v>
      </c>
      <c r="NK726" s="2" t="s">
        <v>803</v>
      </c>
      <c r="NL726" s="2" t="s">
        <v>727</v>
      </c>
      <c r="NM726" s="2" t="s">
        <v>241</v>
      </c>
      <c r="NN726" s="2" t="s">
        <v>229</v>
      </c>
      <c r="NO726" s="4"/>
      <c r="NP726" s="8"/>
      <c r="NQ726" s="4"/>
      <c r="NR726" s="8"/>
      <c r="NS726" s="7"/>
      <c r="NT726" s="7"/>
      <c r="NU726" s="2" t="s">
        <v>272</v>
      </c>
      <c r="NV726" s="2" t="s">
        <v>226</v>
      </c>
      <c r="NW726" s="2" t="s">
        <v>229</v>
      </c>
      <c r="NX726" s="2" t="s">
        <v>229</v>
      </c>
      <c r="NY726" s="2" t="s">
        <v>241</v>
      </c>
      <c r="NZ726" s="2" t="s">
        <v>229</v>
      </c>
      <c r="OA726" s="4"/>
      <c r="OB726" s="8"/>
      <c r="OC726" s="4"/>
      <c r="OD726" s="8"/>
      <c r="OE726" s="7"/>
      <c r="OF726" s="7"/>
      <c r="OG726" s="2" t="s">
        <v>239</v>
      </c>
      <c r="OH726" s="2" t="s">
        <v>226</v>
      </c>
      <c r="OI726" s="2" t="s">
        <v>2817</v>
      </c>
      <c r="OJ726" s="2" t="s">
        <v>229</v>
      </c>
      <c r="OK726" s="2" t="s">
        <v>241</v>
      </c>
      <c r="OL726" s="2" t="s">
        <v>229</v>
      </c>
      <c r="OM726" s="4"/>
      <c r="ON726" s="8"/>
      <c r="OO726" s="4"/>
      <c r="OP726" s="8"/>
      <c r="OQ726" s="7"/>
      <c r="OR726" s="7"/>
      <c r="OS726" s="2" t="s">
        <v>229</v>
      </c>
      <c r="OT726" s="2" t="s">
        <v>229</v>
      </c>
      <c r="OU726" s="2" t="s">
        <v>229</v>
      </c>
      <c r="OV726" s="2" t="s">
        <v>229</v>
      </c>
      <c r="OW726" s="2" t="s">
        <v>229</v>
      </c>
      <c r="OX726" s="2" t="s">
        <v>229</v>
      </c>
      <c r="OY726" s="4"/>
      <c r="OZ726" s="8"/>
      <c r="PA726" s="4"/>
      <c r="PB726" s="8"/>
      <c r="PC726" s="7"/>
      <c r="PD726" s="7"/>
      <c r="PE726" s="2" t="s">
        <v>281</v>
      </c>
      <c r="PF726" s="2" t="s">
        <v>226</v>
      </c>
      <c r="PG726" s="2" t="s">
        <v>229</v>
      </c>
      <c r="PH726" s="2" t="s">
        <v>229</v>
      </c>
      <c r="PI726" s="2" t="s">
        <v>241</v>
      </c>
      <c r="PJ726" s="2" t="s">
        <v>229</v>
      </c>
      <c r="PK726" s="4"/>
      <c r="PL726" s="8"/>
      <c r="PM726" s="4"/>
      <c r="PN726" s="8"/>
      <c r="PO726" s="7"/>
      <c r="PP726" s="7"/>
      <c r="PQ726" s="2" t="s">
        <v>239</v>
      </c>
      <c r="PR726" s="2" t="s">
        <v>275</v>
      </c>
      <c r="PS726" s="2" t="s">
        <v>2762</v>
      </c>
      <c r="PT726" s="2" t="s">
        <v>229</v>
      </c>
      <c r="PU726" s="2" t="s">
        <v>241</v>
      </c>
      <c r="PV726" s="2" t="s">
        <v>229</v>
      </c>
      <c r="PW726" s="4"/>
      <c r="PX726" s="8"/>
      <c r="PY726" s="4"/>
      <c r="PZ726" s="8"/>
      <c r="QA726" s="7"/>
      <c r="QB726" s="7"/>
      <c r="QC726" s="2" t="s">
        <v>281</v>
      </c>
      <c r="QD726" s="2" t="s">
        <v>226</v>
      </c>
      <c r="QE726" s="2" t="s">
        <v>229</v>
      </c>
      <c r="QF726" s="2" t="s">
        <v>229</v>
      </c>
      <c r="QG726" s="2" t="s">
        <v>241</v>
      </c>
      <c r="QH726" s="2" t="s">
        <v>229</v>
      </c>
      <c r="QI726" s="4"/>
      <c r="QJ726" s="8"/>
      <c r="QK726" s="4"/>
      <c r="QL726" s="8"/>
      <c r="QM726" s="7"/>
      <c r="QN726" s="7"/>
      <c r="QO726" s="2" t="s">
        <v>229</v>
      </c>
      <c r="QP726" s="2" t="s">
        <v>229</v>
      </c>
      <c r="QQ726" s="2" t="s">
        <v>229</v>
      </c>
      <c r="QR726" s="2" t="s">
        <v>229</v>
      </c>
      <c r="QS726" s="2" t="s">
        <v>229</v>
      </c>
      <c r="QT726" s="2" t="s">
        <v>229</v>
      </c>
      <c r="QU726" s="4"/>
      <c r="QV726" s="8"/>
      <c r="QW726" s="4"/>
      <c r="QX726" s="8"/>
      <c r="QY726" s="7"/>
      <c r="QZ726" s="7"/>
      <c r="RA726" s="2" t="s">
        <v>239</v>
      </c>
      <c r="RB726" s="2" t="s">
        <v>275</v>
      </c>
      <c r="RC726" s="2" t="s">
        <v>3418</v>
      </c>
      <c r="RD726" s="2" t="s">
        <v>4761</v>
      </c>
      <c r="RE726" s="2" t="s">
        <v>241</v>
      </c>
      <c r="RF726" s="2" t="s">
        <v>229</v>
      </c>
      <c r="RG726" s="4"/>
      <c r="RH726" s="8"/>
      <c r="RI726" s="4"/>
      <c r="RJ726" s="8"/>
      <c r="RK726" s="7"/>
      <c r="RL726" s="7"/>
      <c r="RM726" s="2" t="s">
        <v>272</v>
      </c>
      <c r="RN726" s="2" t="s">
        <v>226</v>
      </c>
      <c r="RO726" s="2" t="s">
        <v>229</v>
      </c>
      <c r="RP726" s="2" t="s">
        <v>229</v>
      </c>
      <c r="RQ726" s="2" t="s">
        <v>241</v>
      </c>
      <c r="RR726" s="2" t="s">
        <v>229</v>
      </c>
      <c r="RS726" s="4"/>
      <c r="RT726" s="8"/>
      <c r="RU726" s="4"/>
      <c r="RV726" s="8"/>
      <c r="RW726" s="7"/>
      <c r="RX726" s="7"/>
      <c r="RY726" s="2" t="s">
        <v>266</v>
      </c>
      <c r="RZ726" s="2" t="s">
        <v>275</v>
      </c>
      <c r="SA726" s="2" t="s">
        <v>229</v>
      </c>
      <c r="SB726" s="2" t="s">
        <v>229</v>
      </c>
      <c r="SC726" s="2" t="s">
        <v>241</v>
      </c>
      <c r="SD726" s="2" t="s">
        <v>229</v>
      </c>
      <c r="SE726" s="4">
        <v>50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>
        <v>1</v>
      </c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>
        <v>70</v>
      </c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>
        <v>80</v>
      </c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</row>
    <row r="727">
      <c r="A727" s="2" t="s">
        <v>4762</v>
      </c>
      <c r="B727" s="2" t="s">
        <v>216</v>
      </c>
      <c r="C727" s="2" t="s">
        <v>4734</v>
      </c>
      <c r="D727" s="2" t="s">
        <v>218</v>
      </c>
      <c r="E727" s="2" t="s">
        <v>219</v>
      </c>
      <c r="F727" s="2" t="s">
        <v>4735</v>
      </c>
      <c r="G727" s="2" t="s">
        <v>4736</v>
      </c>
      <c r="H727" s="2" t="s">
        <v>4737</v>
      </c>
      <c r="I727" s="2" t="s">
        <v>4738</v>
      </c>
      <c r="J727" s="2" t="s">
        <v>285</v>
      </c>
      <c r="K727" s="2" t="s">
        <v>1130</v>
      </c>
      <c r="L727" s="3">
        <v>66.96</v>
      </c>
      <c r="M727" s="3">
        <v>70.31</v>
      </c>
      <c r="N727" s="3">
        <v>139.99</v>
      </c>
      <c r="O727" s="2" t="s">
        <v>226</v>
      </c>
      <c r="P727" s="2" t="s">
        <v>528</v>
      </c>
      <c r="Q727" s="2" t="s">
        <v>228</v>
      </c>
      <c r="R727" s="2" t="s">
        <v>229</v>
      </c>
      <c r="S727" s="2" t="s">
        <v>4759</v>
      </c>
      <c r="T727" s="2" t="s">
        <v>3733</v>
      </c>
      <c r="U727" s="2" t="s">
        <v>2890</v>
      </c>
      <c r="V727" s="2" t="s">
        <v>233</v>
      </c>
      <c r="W727" s="2" t="s">
        <v>3757</v>
      </c>
      <c r="X727" s="2" t="s">
        <v>4740</v>
      </c>
      <c r="Y727" s="2" t="s">
        <v>1427</v>
      </c>
      <c r="Z727" s="4">
        <v>194</v>
      </c>
      <c r="AA727" s="4">
        <f>=ROUNDDOWN(32.3333333333333,0)</f>
      </c>
      <c r="AB727" s="5">
        <v>6</v>
      </c>
      <c r="AC727" s="2" t="s">
        <v>4760</v>
      </c>
      <c r="AD727" s="4">
        <v>30</v>
      </c>
      <c r="AE727" s="4">
        <v>120</v>
      </c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>
        <v>5</v>
      </c>
      <c r="AQ727" s="8">
        <v>386</v>
      </c>
      <c r="AR727" s="4">
        <v>7</v>
      </c>
      <c r="AS727" s="8">
        <v>581.07</v>
      </c>
      <c r="AT727" s="7">
        <v>-0.2857</v>
      </c>
      <c r="AU727" s="7">
        <v>-0.3357</v>
      </c>
      <c r="AV727" s="4" t="s">
        <v>229</v>
      </c>
      <c r="AW727" s="8" t="s">
        <v>229</v>
      </c>
      <c r="AX727" s="4" t="s">
        <v>229</v>
      </c>
      <c r="AY727" s="8" t="s">
        <v>229</v>
      </c>
      <c r="AZ727" s="7" t="s">
        <v>229</v>
      </c>
      <c r="BA727" s="7" t="s">
        <v>229</v>
      </c>
      <c r="BB727" s="7">
        <v>0.3397</v>
      </c>
      <c r="BC727" s="4" t="s">
        <v>229</v>
      </c>
      <c r="BD727" s="8" t="s">
        <v>229</v>
      </c>
      <c r="BE727" s="4" t="s">
        <v>229</v>
      </c>
      <c r="BF727" s="8" t="s">
        <v>229</v>
      </c>
      <c r="BG727" s="7" t="s">
        <v>229</v>
      </c>
      <c r="BH727" s="7" t="s">
        <v>229</v>
      </c>
      <c r="BI727" s="7" t="s">
        <v>229</v>
      </c>
      <c r="BJ727" s="4">
        <v>5</v>
      </c>
      <c r="BK727" s="8">
        <v>386</v>
      </c>
      <c r="BL727" s="2" t="s">
        <v>4763</v>
      </c>
      <c r="BM727" s="7">
        <v>1</v>
      </c>
      <c r="BN727" s="7">
        <v>1</v>
      </c>
      <c r="BO727" s="4">
        <v>1</v>
      </c>
      <c r="BP727" s="8">
        <v>84.22</v>
      </c>
      <c r="BQ727" s="4">
        <v>2</v>
      </c>
      <c r="BR727" s="8">
        <v>168.44</v>
      </c>
      <c r="BS727" s="7">
        <v>-0.5</v>
      </c>
      <c r="BT727" s="7">
        <v>-0.5</v>
      </c>
      <c r="BU727" s="2" t="s">
        <v>239</v>
      </c>
      <c r="BV727" s="2" t="s">
        <v>226</v>
      </c>
      <c r="BW727" s="2" t="s">
        <v>229</v>
      </c>
      <c r="BX727" s="2" t="s">
        <v>713</v>
      </c>
      <c r="BY727" s="2" t="s">
        <v>241</v>
      </c>
      <c r="BZ727" s="2" t="s">
        <v>229</v>
      </c>
      <c r="CA727" s="4"/>
      <c r="CB727" s="8"/>
      <c r="CC727" s="4">
        <v>2</v>
      </c>
      <c r="CD727" s="8">
        <v>169.82</v>
      </c>
      <c r="CE727" s="7">
        <v>-1</v>
      </c>
      <c r="CF727" s="7">
        <v>-1</v>
      </c>
      <c r="CG727" s="2" t="s">
        <v>239</v>
      </c>
      <c r="CH727" s="2" t="s">
        <v>226</v>
      </c>
      <c r="CI727" s="2" t="s">
        <v>532</v>
      </c>
      <c r="CJ727" s="2" t="s">
        <v>291</v>
      </c>
      <c r="CK727" s="2" t="s">
        <v>241</v>
      </c>
      <c r="CL727" s="2" t="s">
        <v>229</v>
      </c>
      <c r="CM727" s="4">
        <v>1</v>
      </c>
      <c r="CN727" s="8">
        <v>83.66</v>
      </c>
      <c r="CO727" s="4"/>
      <c r="CP727" s="8"/>
      <c r="CQ727" s="7"/>
      <c r="CR727" s="7"/>
      <c r="CS727" s="2" t="s">
        <v>239</v>
      </c>
      <c r="CT727" s="2" t="s">
        <v>226</v>
      </c>
      <c r="CU727" s="2" t="s">
        <v>1032</v>
      </c>
      <c r="CV727" s="2" t="s">
        <v>1014</v>
      </c>
      <c r="CW727" s="2" t="s">
        <v>241</v>
      </c>
      <c r="CX727" s="2" t="s">
        <v>229</v>
      </c>
      <c r="CY727" s="4"/>
      <c r="CZ727" s="8"/>
      <c r="DA727" s="4"/>
      <c r="DB727" s="8"/>
      <c r="DC727" s="7"/>
      <c r="DD727" s="7"/>
      <c r="DE727" s="2" t="s">
        <v>239</v>
      </c>
      <c r="DF727" s="2" t="s">
        <v>226</v>
      </c>
      <c r="DG727" s="2" t="s">
        <v>1032</v>
      </c>
      <c r="DH727" s="2" t="s">
        <v>1014</v>
      </c>
      <c r="DI727" s="2" t="s">
        <v>241</v>
      </c>
      <c r="DJ727" s="2" t="s">
        <v>229</v>
      </c>
      <c r="DK727" s="4"/>
      <c r="DL727" s="8"/>
      <c r="DM727" s="4">
        <v>1</v>
      </c>
      <c r="DN727" s="8">
        <v>78.11</v>
      </c>
      <c r="DO727" s="7">
        <v>-1</v>
      </c>
      <c r="DP727" s="7">
        <v>-1</v>
      </c>
      <c r="DQ727" s="2" t="s">
        <v>239</v>
      </c>
      <c r="DR727" s="2" t="s">
        <v>226</v>
      </c>
      <c r="DS727" s="2" t="s">
        <v>3189</v>
      </c>
      <c r="DT727" s="2" t="s">
        <v>543</v>
      </c>
      <c r="DU727" s="2" t="s">
        <v>241</v>
      </c>
      <c r="DV727" s="2" t="s">
        <v>229</v>
      </c>
      <c r="DW727" s="4">
        <v>1</v>
      </c>
      <c r="DX727" s="8">
        <v>77.5</v>
      </c>
      <c r="DY727" s="4"/>
      <c r="DZ727" s="8"/>
      <c r="EA727" s="7"/>
      <c r="EB727" s="7"/>
      <c r="EC727" s="2" t="s">
        <v>239</v>
      </c>
      <c r="ED727" s="2" t="s">
        <v>226</v>
      </c>
      <c r="EE727" s="2" t="s">
        <v>2957</v>
      </c>
      <c r="EF727" s="2" t="s">
        <v>3587</v>
      </c>
      <c r="EG727" s="2" t="s">
        <v>241</v>
      </c>
      <c r="EH727" s="2" t="s">
        <v>229</v>
      </c>
      <c r="EI727" s="4"/>
      <c r="EJ727" s="8"/>
      <c r="EK727" s="4"/>
      <c r="EL727" s="8"/>
      <c r="EM727" s="7"/>
      <c r="EN727" s="7"/>
      <c r="EO727" s="2" t="s">
        <v>239</v>
      </c>
      <c r="EP727" s="2" t="s">
        <v>226</v>
      </c>
      <c r="EQ727" s="2" t="s">
        <v>3361</v>
      </c>
      <c r="ER727" s="2" t="s">
        <v>832</v>
      </c>
      <c r="ES727" s="2" t="s">
        <v>241</v>
      </c>
      <c r="ET727" s="2" t="s">
        <v>229</v>
      </c>
      <c r="EU727" s="4"/>
      <c r="EV727" s="8"/>
      <c r="EW727" s="4">
        <v>1</v>
      </c>
      <c r="EX727" s="8">
        <v>82.67</v>
      </c>
      <c r="EY727" s="7">
        <v>-1</v>
      </c>
      <c r="EZ727" s="7">
        <v>-1</v>
      </c>
      <c r="FA727" s="2" t="s">
        <v>239</v>
      </c>
      <c r="FB727" s="2" t="s">
        <v>226</v>
      </c>
      <c r="FC727" s="2" t="s">
        <v>3488</v>
      </c>
      <c r="FD727" s="2" t="s">
        <v>282</v>
      </c>
      <c r="FE727" s="2" t="s">
        <v>241</v>
      </c>
      <c r="FF727" s="2" t="s">
        <v>229</v>
      </c>
      <c r="FG727" s="4"/>
      <c r="FH727" s="8"/>
      <c r="FI727" s="4"/>
      <c r="FJ727" s="8"/>
      <c r="FK727" s="7"/>
      <c r="FL727" s="7"/>
      <c r="FM727" s="2" t="s">
        <v>239</v>
      </c>
      <c r="FN727" s="2" t="s">
        <v>226</v>
      </c>
      <c r="FO727" s="2" t="s">
        <v>1032</v>
      </c>
      <c r="FP727" s="2" t="s">
        <v>229</v>
      </c>
      <c r="FQ727" s="2" t="s">
        <v>241</v>
      </c>
      <c r="FR727" s="2" t="s">
        <v>229</v>
      </c>
      <c r="FS727" s="4"/>
      <c r="FT727" s="8"/>
      <c r="FU727" s="4"/>
      <c r="FV727" s="8"/>
      <c r="FW727" s="7"/>
      <c r="FX727" s="7"/>
      <c r="FY727" s="2" t="s">
        <v>239</v>
      </c>
      <c r="FZ727" s="2" t="s">
        <v>226</v>
      </c>
      <c r="GA727" s="2" t="s">
        <v>327</v>
      </c>
      <c r="GB727" s="2" t="s">
        <v>229</v>
      </c>
      <c r="GC727" s="2" t="s">
        <v>241</v>
      </c>
      <c r="GD727" s="2" t="s">
        <v>229</v>
      </c>
      <c r="GE727" s="4"/>
      <c r="GF727" s="8"/>
      <c r="GG727" s="4"/>
      <c r="GH727" s="8"/>
      <c r="GI727" s="7"/>
      <c r="GJ727" s="7"/>
      <c r="GK727" s="2" t="s">
        <v>272</v>
      </c>
      <c r="GL727" s="2" t="s">
        <v>226</v>
      </c>
      <c r="GM727" s="2" t="s">
        <v>229</v>
      </c>
      <c r="GN727" s="2" t="s">
        <v>229</v>
      </c>
      <c r="GO727" s="2" t="s">
        <v>241</v>
      </c>
      <c r="GP727" s="2" t="s">
        <v>229</v>
      </c>
      <c r="GQ727" s="4"/>
      <c r="GR727" s="8"/>
      <c r="GS727" s="4">
        <v>1</v>
      </c>
      <c r="GT727" s="8">
        <v>82.03</v>
      </c>
      <c r="GU727" s="7">
        <v>-1</v>
      </c>
      <c r="GV727" s="7">
        <v>-1</v>
      </c>
      <c r="GW727" s="2" t="s">
        <v>239</v>
      </c>
      <c r="GX727" s="2" t="s">
        <v>226</v>
      </c>
      <c r="GY727" s="2" t="s">
        <v>458</v>
      </c>
      <c r="GZ727" s="2" t="s">
        <v>3151</v>
      </c>
      <c r="HA727" s="2" t="s">
        <v>241</v>
      </c>
      <c r="HB727" s="2" t="s">
        <v>229</v>
      </c>
      <c r="HC727" s="4"/>
      <c r="HD727" s="8"/>
      <c r="HE727" s="4"/>
      <c r="HF727" s="8"/>
      <c r="HG727" s="7"/>
      <c r="HH727" s="7"/>
      <c r="HI727" s="2" t="s">
        <v>239</v>
      </c>
      <c r="HJ727" s="2" t="s">
        <v>260</v>
      </c>
      <c r="HK727" s="2" t="s">
        <v>258</v>
      </c>
      <c r="HL727" s="2" t="s">
        <v>968</v>
      </c>
      <c r="HM727" s="2" t="s">
        <v>241</v>
      </c>
      <c r="HN727" s="2" t="s">
        <v>229</v>
      </c>
      <c r="HO727" s="4"/>
      <c r="HP727" s="8"/>
      <c r="HQ727" s="4"/>
      <c r="HR727" s="8"/>
      <c r="HS727" s="7"/>
      <c r="HT727" s="7"/>
      <c r="HU727" s="2" t="s">
        <v>266</v>
      </c>
      <c r="HV727" s="2" t="s">
        <v>226</v>
      </c>
      <c r="HW727" s="2" t="s">
        <v>229</v>
      </c>
      <c r="HX727" s="2" t="s">
        <v>229</v>
      </c>
      <c r="HY727" s="2" t="s">
        <v>241</v>
      </c>
      <c r="HZ727" s="2" t="s">
        <v>229</v>
      </c>
      <c r="IA727" s="4"/>
      <c r="IB727" s="8"/>
      <c r="IC727" s="4"/>
      <c r="ID727" s="8"/>
      <c r="IE727" s="7"/>
      <c r="IF727" s="7"/>
      <c r="IG727" s="2" t="s">
        <v>266</v>
      </c>
      <c r="IH727" s="2" t="s">
        <v>226</v>
      </c>
      <c r="II727" s="2" t="s">
        <v>229</v>
      </c>
      <c r="IJ727" s="2" t="s">
        <v>229</v>
      </c>
      <c r="IK727" s="2" t="s">
        <v>241</v>
      </c>
      <c r="IL727" s="2" t="s">
        <v>229</v>
      </c>
      <c r="IM727" s="4">
        <v>1</v>
      </c>
      <c r="IN727" s="8">
        <v>70.31</v>
      </c>
      <c r="IO727" s="4"/>
      <c r="IP727" s="8"/>
      <c r="IQ727" s="7"/>
      <c r="IR727" s="7"/>
      <c r="IS727" s="2" t="s">
        <v>239</v>
      </c>
      <c r="IT727" s="2" t="s">
        <v>226</v>
      </c>
      <c r="IU727" s="2" t="s">
        <v>304</v>
      </c>
      <c r="IV727" s="2" t="s">
        <v>277</v>
      </c>
      <c r="IW727" s="2" t="s">
        <v>241</v>
      </c>
      <c r="IX727" s="2" t="s">
        <v>229</v>
      </c>
      <c r="IY727" s="4">
        <v>1</v>
      </c>
      <c r="IZ727" s="8">
        <v>70.31</v>
      </c>
      <c r="JA727" s="4"/>
      <c r="JB727" s="8"/>
      <c r="JC727" s="7"/>
      <c r="JD727" s="7"/>
      <c r="JE727" s="2" t="s">
        <v>239</v>
      </c>
      <c r="JF727" s="2" t="s">
        <v>226</v>
      </c>
      <c r="JG727" s="2" t="s">
        <v>3256</v>
      </c>
      <c r="JH727" s="2" t="s">
        <v>2968</v>
      </c>
      <c r="JI727" s="2" t="s">
        <v>241</v>
      </c>
      <c r="JJ727" s="2" t="s">
        <v>229</v>
      </c>
      <c r="JK727" s="4"/>
      <c r="JL727" s="8"/>
      <c r="JM727" s="4"/>
      <c r="JN727" s="8"/>
      <c r="JO727" s="7"/>
      <c r="JP727" s="7"/>
      <c r="JQ727" s="2" t="s">
        <v>229</v>
      </c>
      <c r="JR727" s="2" t="s">
        <v>229</v>
      </c>
      <c r="JS727" s="2" t="s">
        <v>229</v>
      </c>
      <c r="JT727" s="2" t="s">
        <v>229</v>
      </c>
      <c r="JU727" s="2" t="s">
        <v>229</v>
      </c>
      <c r="JV727" s="2" t="s">
        <v>229</v>
      </c>
      <c r="JW727" s="4"/>
      <c r="JX727" s="8"/>
      <c r="JY727" s="4"/>
      <c r="JZ727" s="8"/>
      <c r="KA727" s="7"/>
      <c r="KB727" s="7"/>
      <c r="KC727" s="2" t="s">
        <v>272</v>
      </c>
      <c r="KD727" s="2" t="s">
        <v>226</v>
      </c>
      <c r="KE727" s="2" t="s">
        <v>229</v>
      </c>
      <c r="KF727" s="2" t="s">
        <v>229</v>
      </c>
      <c r="KG727" s="2" t="s">
        <v>241</v>
      </c>
      <c r="KH727" s="2" t="s">
        <v>229</v>
      </c>
      <c r="KI727" s="4"/>
      <c r="KJ727" s="8"/>
      <c r="KK727" s="4"/>
      <c r="KL727" s="8"/>
      <c r="KM727" s="7"/>
      <c r="KN727" s="7"/>
      <c r="KO727" s="2" t="s">
        <v>239</v>
      </c>
      <c r="KP727" s="2" t="s">
        <v>226</v>
      </c>
      <c r="KQ727" s="2" t="s">
        <v>4764</v>
      </c>
      <c r="KR727" s="2" t="s">
        <v>1062</v>
      </c>
      <c r="KS727" s="2" t="s">
        <v>241</v>
      </c>
      <c r="KT727" s="2" t="s">
        <v>229</v>
      </c>
      <c r="KU727" s="4"/>
      <c r="KV727" s="8"/>
      <c r="KW727" s="4"/>
      <c r="KX727" s="8"/>
      <c r="KY727" s="7"/>
      <c r="KZ727" s="7"/>
      <c r="LA727" s="2" t="s">
        <v>239</v>
      </c>
      <c r="LB727" s="2" t="s">
        <v>226</v>
      </c>
      <c r="LC727" s="2" t="s">
        <v>1028</v>
      </c>
      <c r="LD727" s="2" t="s">
        <v>1713</v>
      </c>
      <c r="LE727" s="2" t="s">
        <v>241</v>
      </c>
      <c r="LF727" s="2" t="s">
        <v>229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226</v>
      </c>
      <c r="LO727" s="2" t="s">
        <v>335</v>
      </c>
      <c r="LP727" s="2" t="s">
        <v>229</v>
      </c>
      <c r="LQ727" s="2" t="s">
        <v>241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239</v>
      </c>
      <c r="LZ727" s="2" t="s">
        <v>275</v>
      </c>
      <c r="MA727" s="2" t="s">
        <v>248</v>
      </c>
      <c r="MB727" s="2" t="s">
        <v>3060</v>
      </c>
      <c r="MC727" s="2" t="s">
        <v>241</v>
      </c>
      <c r="MD727" s="2" t="s">
        <v>229</v>
      </c>
      <c r="ME727" s="4"/>
      <c r="MF727" s="8"/>
      <c r="MG727" s="4"/>
      <c r="MH727" s="8"/>
      <c r="MI727" s="7"/>
      <c r="MJ727" s="7"/>
      <c r="MK727" s="2" t="s">
        <v>278</v>
      </c>
      <c r="ML727" s="2" t="s">
        <v>226</v>
      </c>
      <c r="MM727" s="2" t="s">
        <v>229</v>
      </c>
      <c r="MN727" s="2" t="s">
        <v>229</v>
      </c>
      <c r="MO727" s="2" t="s">
        <v>241</v>
      </c>
      <c r="MP727" s="2" t="s">
        <v>229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226</v>
      </c>
      <c r="MY727" s="2" t="s">
        <v>279</v>
      </c>
      <c r="MZ727" s="2" t="s">
        <v>229</v>
      </c>
      <c r="NA727" s="2" t="s">
        <v>241</v>
      </c>
      <c r="NB727" s="2" t="s">
        <v>229</v>
      </c>
      <c r="NC727" s="4"/>
      <c r="ND727" s="8"/>
      <c r="NE727" s="4"/>
      <c r="NF727" s="8"/>
      <c r="NG727" s="7"/>
      <c r="NH727" s="7"/>
      <c r="NI727" s="2" t="s">
        <v>239</v>
      </c>
      <c r="NJ727" s="2" t="s">
        <v>260</v>
      </c>
      <c r="NK727" s="2" t="s">
        <v>803</v>
      </c>
      <c r="NL727" s="2" t="s">
        <v>422</v>
      </c>
      <c r="NM727" s="2" t="s">
        <v>241</v>
      </c>
      <c r="NN727" s="2" t="s">
        <v>229</v>
      </c>
      <c r="NO727" s="4"/>
      <c r="NP727" s="8"/>
      <c r="NQ727" s="4"/>
      <c r="NR727" s="8"/>
      <c r="NS727" s="7"/>
      <c r="NT727" s="7"/>
      <c r="NU727" s="2" t="s">
        <v>272</v>
      </c>
      <c r="NV727" s="2" t="s">
        <v>226</v>
      </c>
      <c r="NW727" s="2" t="s">
        <v>229</v>
      </c>
      <c r="NX727" s="2" t="s">
        <v>229</v>
      </c>
      <c r="NY727" s="2" t="s">
        <v>241</v>
      </c>
      <c r="NZ727" s="2" t="s">
        <v>229</v>
      </c>
      <c r="OA727" s="4"/>
      <c r="OB727" s="8"/>
      <c r="OC727" s="4"/>
      <c r="OD727" s="8"/>
      <c r="OE727" s="7"/>
      <c r="OF727" s="7"/>
      <c r="OG727" s="2" t="s">
        <v>239</v>
      </c>
      <c r="OH727" s="2" t="s">
        <v>226</v>
      </c>
      <c r="OI727" s="2" t="s">
        <v>2817</v>
      </c>
      <c r="OJ727" s="2" t="s">
        <v>229</v>
      </c>
      <c r="OK727" s="2" t="s">
        <v>241</v>
      </c>
      <c r="OL727" s="2" t="s">
        <v>229</v>
      </c>
      <c r="OM727" s="4"/>
      <c r="ON727" s="8"/>
      <c r="OO727" s="4"/>
      <c r="OP727" s="8"/>
      <c r="OQ727" s="7"/>
      <c r="OR727" s="7"/>
      <c r="OS727" s="2" t="s">
        <v>229</v>
      </c>
      <c r="OT727" s="2" t="s">
        <v>229</v>
      </c>
      <c r="OU727" s="2" t="s">
        <v>229</v>
      </c>
      <c r="OV727" s="2" t="s">
        <v>229</v>
      </c>
      <c r="OW727" s="2" t="s">
        <v>229</v>
      </c>
      <c r="OX727" s="2" t="s">
        <v>229</v>
      </c>
      <c r="OY727" s="4"/>
      <c r="OZ727" s="8"/>
      <c r="PA727" s="4"/>
      <c r="PB727" s="8"/>
      <c r="PC727" s="7"/>
      <c r="PD727" s="7"/>
      <c r="PE727" s="2" t="s">
        <v>281</v>
      </c>
      <c r="PF727" s="2" t="s">
        <v>226</v>
      </c>
      <c r="PG727" s="2" t="s">
        <v>229</v>
      </c>
      <c r="PH727" s="2" t="s">
        <v>229</v>
      </c>
      <c r="PI727" s="2" t="s">
        <v>241</v>
      </c>
      <c r="PJ727" s="2" t="s">
        <v>229</v>
      </c>
      <c r="PK727" s="4"/>
      <c r="PL727" s="8"/>
      <c r="PM727" s="4"/>
      <c r="PN727" s="8"/>
      <c r="PO727" s="7"/>
      <c r="PP727" s="7"/>
      <c r="PQ727" s="2" t="s">
        <v>239</v>
      </c>
      <c r="PR727" s="2" t="s">
        <v>275</v>
      </c>
      <c r="PS727" s="2" t="s">
        <v>2762</v>
      </c>
      <c r="PT727" s="2" t="s">
        <v>229</v>
      </c>
      <c r="PU727" s="2" t="s">
        <v>241</v>
      </c>
      <c r="PV727" s="2" t="s">
        <v>229</v>
      </c>
      <c r="PW727" s="4"/>
      <c r="PX727" s="8"/>
      <c r="PY727" s="4"/>
      <c r="PZ727" s="8"/>
      <c r="QA727" s="7"/>
      <c r="QB727" s="7"/>
      <c r="QC727" s="2" t="s">
        <v>281</v>
      </c>
      <c r="QD727" s="2" t="s">
        <v>226</v>
      </c>
      <c r="QE727" s="2" t="s">
        <v>229</v>
      </c>
      <c r="QF727" s="2" t="s">
        <v>229</v>
      </c>
      <c r="QG727" s="2" t="s">
        <v>241</v>
      </c>
      <c r="QH727" s="2" t="s">
        <v>229</v>
      </c>
      <c r="QI727" s="4"/>
      <c r="QJ727" s="8"/>
      <c r="QK727" s="4"/>
      <c r="QL727" s="8"/>
      <c r="QM727" s="7"/>
      <c r="QN727" s="7"/>
      <c r="QO727" s="2" t="s">
        <v>229</v>
      </c>
      <c r="QP727" s="2" t="s">
        <v>229</v>
      </c>
      <c r="QQ727" s="2" t="s">
        <v>229</v>
      </c>
      <c r="QR727" s="2" t="s">
        <v>229</v>
      </c>
      <c r="QS727" s="2" t="s">
        <v>229</v>
      </c>
      <c r="QT727" s="2" t="s">
        <v>229</v>
      </c>
      <c r="QU727" s="4"/>
      <c r="QV727" s="8"/>
      <c r="QW727" s="4"/>
      <c r="QX727" s="8"/>
      <c r="QY727" s="7"/>
      <c r="QZ727" s="7"/>
      <c r="RA727" s="2" t="s">
        <v>239</v>
      </c>
      <c r="RB727" s="2" t="s">
        <v>275</v>
      </c>
      <c r="RC727" s="2" t="s">
        <v>3418</v>
      </c>
      <c r="RD727" s="2" t="s">
        <v>3111</v>
      </c>
      <c r="RE727" s="2" t="s">
        <v>241</v>
      </c>
      <c r="RF727" s="2" t="s">
        <v>229</v>
      </c>
      <c r="RG727" s="4"/>
      <c r="RH727" s="8"/>
      <c r="RI727" s="4"/>
      <c r="RJ727" s="8"/>
      <c r="RK727" s="7"/>
      <c r="RL727" s="7"/>
      <c r="RM727" s="2" t="s">
        <v>272</v>
      </c>
      <c r="RN727" s="2" t="s">
        <v>226</v>
      </c>
      <c r="RO727" s="2" t="s">
        <v>229</v>
      </c>
      <c r="RP727" s="2" t="s">
        <v>229</v>
      </c>
      <c r="RQ727" s="2" t="s">
        <v>241</v>
      </c>
      <c r="RR727" s="2" t="s">
        <v>229</v>
      </c>
      <c r="RS727" s="4"/>
      <c r="RT727" s="8"/>
      <c r="RU727" s="4"/>
      <c r="RV727" s="8"/>
      <c r="RW727" s="7"/>
      <c r="RX727" s="7"/>
      <c r="RY727" s="2" t="s">
        <v>266</v>
      </c>
      <c r="RZ727" s="2" t="s">
        <v>275</v>
      </c>
      <c r="SA727" s="2" t="s">
        <v>229</v>
      </c>
      <c r="SB727" s="2" t="s">
        <v>229</v>
      </c>
      <c r="SC727" s="2" t="s">
        <v>241</v>
      </c>
      <c r="SD727" s="2" t="s">
        <v>229</v>
      </c>
      <c r="SE727" s="4">
        <v>194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>
        <v>30</v>
      </c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>
        <v>90</v>
      </c>
      <c r="VP727" s="4"/>
      <c r="VQ727" s="4"/>
      <c r="VR727" s="4"/>
      <c r="VS727" s="4"/>
    </row>
    <row r="728">
      <c r="A728" s="2" t="s">
        <v>4765</v>
      </c>
      <c r="B728" s="2" t="s">
        <v>216</v>
      </c>
      <c r="C728" s="2" t="s">
        <v>4734</v>
      </c>
      <c r="D728" s="2" t="s">
        <v>218</v>
      </c>
      <c r="E728" s="2" t="s">
        <v>219</v>
      </c>
      <c r="F728" s="2" t="s">
        <v>4735</v>
      </c>
      <c r="G728" s="2" t="s">
        <v>4736</v>
      </c>
      <c r="H728" s="2" t="s">
        <v>4737</v>
      </c>
      <c r="I728" s="2" t="s">
        <v>4738</v>
      </c>
      <c r="J728" s="2" t="s">
        <v>312</v>
      </c>
      <c r="K728" s="2" t="s">
        <v>1130</v>
      </c>
      <c r="L728" s="3">
        <v>75.6</v>
      </c>
      <c r="M728" s="3">
        <v>79.38</v>
      </c>
      <c r="N728" s="3">
        <v>159.99</v>
      </c>
      <c r="O728" s="2" t="s">
        <v>226</v>
      </c>
      <c r="P728" s="2" t="s">
        <v>528</v>
      </c>
      <c r="Q728" s="2" t="s">
        <v>228</v>
      </c>
      <c r="R728" s="2" t="s">
        <v>229</v>
      </c>
      <c r="S728" s="2" t="s">
        <v>4759</v>
      </c>
      <c r="T728" s="2" t="s">
        <v>3733</v>
      </c>
      <c r="U728" s="2" t="s">
        <v>2890</v>
      </c>
      <c r="V728" s="2" t="s">
        <v>233</v>
      </c>
      <c r="W728" s="2" t="s">
        <v>3757</v>
      </c>
      <c r="X728" s="2" t="s">
        <v>4740</v>
      </c>
      <c r="Y728" s="2" t="s">
        <v>881</v>
      </c>
      <c r="Z728" s="4">
        <v>103</v>
      </c>
      <c r="AA728" s="4">
        <f>=ROUNDDOWN(14.7142857142857,0)</f>
      </c>
      <c r="AB728" s="5">
        <v>7</v>
      </c>
      <c r="AC728" s="2" t="s">
        <v>4760</v>
      </c>
      <c r="AD728" s="4">
        <v>50</v>
      </c>
      <c r="AE728" s="4">
        <v>110</v>
      </c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>
        <v>8</v>
      </c>
      <c r="AQ728" s="8">
        <v>750.16</v>
      </c>
      <c r="AR728" s="4">
        <v>5</v>
      </c>
      <c r="AS728" s="8">
        <v>474.73</v>
      </c>
      <c r="AT728" s="7">
        <v>0.6</v>
      </c>
      <c r="AU728" s="7">
        <v>0.5802</v>
      </c>
      <c r="AV728" s="4" t="s">
        <v>229</v>
      </c>
      <c r="AW728" s="8" t="s">
        <v>229</v>
      </c>
      <c r="AX728" s="4" t="s">
        <v>229</v>
      </c>
      <c r="AY728" s="8" t="s">
        <v>229</v>
      </c>
      <c r="AZ728" s="7" t="s">
        <v>229</v>
      </c>
      <c r="BA728" s="7" t="s">
        <v>229</v>
      </c>
      <c r="BB728" s="7">
        <v>0.6603</v>
      </c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 t="s">
        <v>229</v>
      </c>
      <c r="BJ728" s="4">
        <v>8</v>
      </c>
      <c r="BK728" s="8">
        <v>750.16</v>
      </c>
      <c r="BL728" s="2" t="s">
        <v>4766</v>
      </c>
      <c r="BM728" s="7">
        <v>1</v>
      </c>
      <c r="BN728" s="7">
        <v>1</v>
      </c>
      <c r="BO728" s="4">
        <v>2</v>
      </c>
      <c r="BP728" s="8">
        <v>189.86</v>
      </c>
      <c r="BQ728" s="4">
        <v>3</v>
      </c>
      <c r="BR728" s="8">
        <v>284.79</v>
      </c>
      <c r="BS728" s="7">
        <v>-0.3333</v>
      </c>
      <c r="BT728" s="7">
        <v>-0.3333</v>
      </c>
      <c r="BU728" s="2" t="s">
        <v>239</v>
      </c>
      <c r="BV728" s="2" t="s">
        <v>226</v>
      </c>
      <c r="BW728" s="2" t="s">
        <v>229</v>
      </c>
      <c r="BX728" s="2" t="s">
        <v>713</v>
      </c>
      <c r="BY728" s="2" t="s">
        <v>241</v>
      </c>
      <c r="BZ728" s="2" t="s">
        <v>229</v>
      </c>
      <c r="CA728" s="4">
        <v>2</v>
      </c>
      <c r="CB728" s="8">
        <v>183.84</v>
      </c>
      <c r="CC728" s="4">
        <v>1</v>
      </c>
      <c r="CD728" s="8">
        <v>97.33</v>
      </c>
      <c r="CE728" s="7">
        <v>1</v>
      </c>
      <c r="CF728" s="7">
        <v>0.8888</v>
      </c>
      <c r="CG728" s="2" t="s">
        <v>239</v>
      </c>
      <c r="CH728" s="2" t="s">
        <v>226</v>
      </c>
      <c r="CI728" s="2" t="s">
        <v>532</v>
      </c>
      <c r="CJ728" s="2" t="s">
        <v>291</v>
      </c>
      <c r="CK728" s="2" t="s">
        <v>241</v>
      </c>
      <c r="CL728" s="2" t="s">
        <v>229</v>
      </c>
      <c r="CM728" s="4">
        <v>3</v>
      </c>
      <c r="CN728" s="8">
        <v>288.96</v>
      </c>
      <c r="CO728" s="4"/>
      <c r="CP728" s="8"/>
      <c r="CQ728" s="7"/>
      <c r="CR728" s="7"/>
      <c r="CS728" s="2" t="s">
        <v>239</v>
      </c>
      <c r="CT728" s="2" t="s">
        <v>226</v>
      </c>
      <c r="CU728" s="2" t="s">
        <v>1025</v>
      </c>
      <c r="CV728" s="2" t="s">
        <v>537</v>
      </c>
      <c r="CW728" s="2" t="s">
        <v>241</v>
      </c>
      <c r="CX728" s="2" t="s">
        <v>229</v>
      </c>
      <c r="CY728" s="4"/>
      <c r="CZ728" s="8"/>
      <c r="DA728" s="4"/>
      <c r="DB728" s="8"/>
      <c r="DC728" s="7"/>
      <c r="DD728" s="7"/>
      <c r="DE728" s="2" t="s">
        <v>239</v>
      </c>
      <c r="DF728" s="2" t="s">
        <v>226</v>
      </c>
      <c r="DG728" s="2" t="s">
        <v>1025</v>
      </c>
      <c r="DH728" s="2" t="s">
        <v>262</v>
      </c>
      <c r="DI728" s="2" t="s">
        <v>241</v>
      </c>
      <c r="DJ728" s="2" t="s">
        <v>229</v>
      </c>
      <c r="DK728" s="4"/>
      <c r="DL728" s="8"/>
      <c r="DM728" s="4"/>
      <c r="DN728" s="8"/>
      <c r="DO728" s="7"/>
      <c r="DP728" s="7"/>
      <c r="DQ728" s="2" t="s">
        <v>239</v>
      </c>
      <c r="DR728" s="2" t="s">
        <v>226</v>
      </c>
      <c r="DS728" s="2" t="s">
        <v>3189</v>
      </c>
      <c r="DT728" s="2" t="s">
        <v>543</v>
      </c>
      <c r="DU728" s="2" t="s">
        <v>241</v>
      </c>
      <c r="DV728" s="2" t="s">
        <v>229</v>
      </c>
      <c r="DW728" s="4">
        <v>1</v>
      </c>
      <c r="DX728" s="8">
        <v>87.5</v>
      </c>
      <c r="DY728" s="4"/>
      <c r="DZ728" s="8"/>
      <c r="EA728" s="7"/>
      <c r="EB728" s="7"/>
      <c r="EC728" s="2" t="s">
        <v>239</v>
      </c>
      <c r="ED728" s="2" t="s">
        <v>226</v>
      </c>
      <c r="EE728" s="2" t="s">
        <v>2957</v>
      </c>
      <c r="EF728" s="2" t="s">
        <v>1408</v>
      </c>
      <c r="EG728" s="2" t="s">
        <v>241</v>
      </c>
      <c r="EH728" s="2" t="s">
        <v>229</v>
      </c>
      <c r="EI728" s="4"/>
      <c r="EJ728" s="8"/>
      <c r="EK728" s="4"/>
      <c r="EL728" s="8"/>
      <c r="EM728" s="7"/>
      <c r="EN728" s="7"/>
      <c r="EO728" s="2" t="s">
        <v>239</v>
      </c>
      <c r="EP728" s="2" t="s">
        <v>226</v>
      </c>
      <c r="EQ728" s="2" t="s">
        <v>4767</v>
      </c>
      <c r="ER728" s="2" t="s">
        <v>1287</v>
      </c>
      <c r="ES728" s="2" t="s">
        <v>241</v>
      </c>
      <c r="ET728" s="2" t="s">
        <v>229</v>
      </c>
      <c r="EU728" s="4"/>
      <c r="EV728" s="8"/>
      <c r="EW728" s="4"/>
      <c r="EX728" s="8"/>
      <c r="EY728" s="7"/>
      <c r="EZ728" s="7"/>
      <c r="FA728" s="2" t="s">
        <v>239</v>
      </c>
      <c r="FB728" s="2" t="s">
        <v>226</v>
      </c>
      <c r="FC728" s="2" t="s">
        <v>3488</v>
      </c>
      <c r="FD728" s="2" t="s">
        <v>1284</v>
      </c>
      <c r="FE728" s="2" t="s">
        <v>241</v>
      </c>
      <c r="FF728" s="2" t="s">
        <v>229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226</v>
      </c>
      <c r="FO728" s="2" t="s">
        <v>1025</v>
      </c>
      <c r="FP728" s="2" t="s">
        <v>262</v>
      </c>
      <c r="FQ728" s="2" t="s">
        <v>241</v>
      </c>
      <c r="FR728" s="2" t="s">
        <v>229</v>
      </c>
      <c r="FS728" s="4"/>
      <c r="FT728" s="8"/>
      <c r="FU728" s="4"/>
      <c r="FV728" s="8"/>
      <c r="FW728" s="7"/>
      <c r="FX728" s="7"/>
      <c r="FY728" s="2" t="s">
        <v>239</v>
      </c>
      <c r="FZ728" s="2" t="s">
        <v>226</v>
      </c>
      <c r="GA728" s="2" t="s">
        <v>327</v>
      </c>
      <c r="GB728" s="2" t="s">
        <v>229</v>
      </c>
      <c r="GC728" s="2" t="s">
        <v>241</v>
      </c>
      <c r="GD728" s="2" t="s">
        <v>229</v>
      </c>
      <c r="GE728" s="4"/>
      <c r="GF728" s="8"/>
      <c r="GG728" s="4"/>
      <c r="GH728" s="8"/>
      <c r="GI728" s="7"/>
      <c r="GJ728" s="7"/>
      <c r="GK728" s="2" t="s">
        <v>272</v>
      </c>
      <c r="GL728" s="2" t="s">
        <v>226</v>
      </c>
      <c r="GM728" s="2" t="s">
        <v>229</v>
      </c>
      <c r="GN728" s="2" t="s">
        <v>229</v>
      </c>
      <c r="GO728" s="2" t="s">
        <v>241</v>
      </c>
      <c r="GP728" s="2" t="s">
        <v>229</v>
      </c>
      <c r="GQ728" s="4"/>
      <c r="GR728" s="8"/>
      <c r="GS728" s="4">
        <v>1</v>
      </c>
      <c r="GT728" s="8">
        <v>92.61</v>
      </c>
      <c r="GU728" s="7">
        <v>-1</v>
      </c>
      <c r="GV728" s="7">
        <v>-1</v>
      </c>
      <c r="GW728" s="2" t="s">
        <v>239</v>
      </c>
      <c r="GX728" s="2" t="s">
        <v>226</v>
      </c>
      <c r="GY728" s="2" t="s">
        <v>458</v>
      </c>
      <c r="GZ728" s="2" t="s">
        <v>3212</v>
      </c>
      <c r="HA728" s="2" t="s">
        <v>241</v>
      </c>
      <c r="HB728" s="2" t="s">
        <v>229</v>
      </c>
      <c r="HC728" s="4"/>
      <c r="HD728" s="8"/>
      <c r="HE728" s="4"/>
      <c r="HF728" s="8"/>
      <c r="HG728" s="7"/>
      <c r="HH728" s="7"/>
      <c r="HI728" s="2" t="s">
        <v>239</v>
      </c>
      <c r="HJ728" s="2" t="s">
        <v>260</v>
      </c>
      <c r="HK728" s="2" t="s">
        <v>258</v>
      </c>
      <c r="HL728" s="2" t="s">
        <v>843</v>
      </c>
      <c r="HM728" s="2" t="s">
        <v>241</v>
      </c>
      <c r="HN728" s="2" t="s">
        <v>229</v>
      </c>
      <c r="HO728" s="4"/>
      <c r="HP728" s="8"/>
      <c r="HQ728" s="4"/>
      <c r="HR728" s="8"/>
      <c r="HS728" s="7"/>
      <c r="HT728" s="7"/>
      <c r="HU728" s="2" t="s">
        <v>266</v>
      </c>
      <c r="HV728" s="2" t="s">
        <v>226</v>
      </c>
      <c r="HW728" s="2" t="s">
        <v>229</v>
      </c>
      <c r="HX728" s="2" t="s">
        <v>229</v>
      </c>
      <c r="HY728" s="2" t="s">
        <v>241</v>
      </c>
      <c r="HZ728" s="2" t="s">
        <v>229</v>
      </c>
      <c r="IA728" s="4"/>
      <c r="IB728" s="8"/>
      <c r="IC728" s="4"/>
      <c r="ID728" s="8"/>
      <c r="IE728" s="7"/>
      <c r="IF728" s="7"/>
      <c r="IG728" s="2" t="s">
        <v>266</v>
      </c>
      <c r="IH728" s="2" t="s">
        <v>226</v>
      </c>
      <c r="II728" s="2" t="s">
        <v>229</v>
      </c>
      <c r="IJ728" s="2" t="s">
        <v>229</v>
      </c>
      <c r="IK728" s="2" t="s">
        <v>241</v>
      </c>
      <c r="IL728" s="2" t="s">
        <v>229</v>
      </c>
      <c r="IM728" s="4"/>
      <c r="IN728" s="8"/>
      <c r="IO728" s="4"/>
      <c r="IP728" s="8"/>
      <c r="IQ728" s="7"/>
      <c r="IR728" s="7"/>
      <c r="IS728" s="2" t="s">
        <v>267</v>
      </c>
      <c r="IT728" s="2" t="s">
        <v>226</v>
      </c>
      <c r="IU728" s="2" t="s">
        <v>229</v>
      </c>
      <c r="IV728" s="2" t="s">
        <v>229</v>
      </c>
      <c r="IW728" s="2" t="s">
        <v>241</v>
      </c>
      <c r="IX728" s="2" t="s">
        <v>229</v>
      </c>
      <c r="IY728" s="4"/>
      <c r="IZ728" s="8"/>
      <c r="JA728" s="4"/>
      <c r="JB728" s="8"/>
      <c r="JC728" s="7"/>
      <c r="JD728" s="7"/>
      <c r="JE728" s="2" t="s">
        <v>239</v>
      </c>
      <c r="JF728" s="2" t="s">
        <v>226</v>
      </c>
      <c r="JG728" s="2" t="s">
        <v>3256</v>
      </c>
      <c r="JH728" s="2" t="s">
        <v>1976</v>
      </c>
      <c r="JI728" s="2" t="s">
        <v>241</v>
      </c>
      <c r="JJ728" s="2" t="s">
        <v>229</v>
      </c>
      <c r="JK728" s="4"/>
      <c r="JL728" s="8"/>
      <c r="JM728" s="4"/>
      <c r="JN728" s="8"/>
      <c r="JO728" s="7"/>
      <c r="JP728" s="7"/>
      <c r="JQ728" s="2" t="s">
        <v>229</v>
      </c>
      <c r="JR728" s="2" t="s">
        <v>229</v>
      </c>
      <c r="JS728" s="2" t="s">
        <v>229</v>
      </c>
      <c r="JT728" s="2" t="s">
        <v>229</v>
      </c>
      <c r="JU728" s="2" t="s">
        <v>229</v>
      </c>
      <c r="JV728" s="2" t="s">
        <v>229</v>
      </c>
      <c r="JW728" s="4"/>
      <c r="JX728" s="8"/>
      <c r="JY728" s="4"/>
      <c r="JZ728" s="8"/>
      <c r="KA728" s="7"/>
      <c r="KB728" s="7"/>
      <c r="KC728" s="2" t="s">
        <v>272</v>
      </c>
      <c r="KD728" s="2" t="s">
        <v>226</v>
      </c>
      <c r="KE728" s="2" t="s">
        <v>229</v>
      </c>
      <c r="KF728" s="2" t="s">
        <v>229</v>
      </c>
      <c r="KG728" s="2" t="s">
        <v>241</v>
      </c>
      <c r="KH728" s="2" t="s">
        <v>229</v>
      </c>
      <c r="KI728" s="4"/>
      <c r="KJ728" s="8"/>
      <c r="KK728" s="4"/>
      <c r="KL728" s="8"/>
      <c r="KM728" s="7"/>
      <c r="KN728" s="7"/>
      <c r="KO728" s="2" t="s">
        <v>239</v>
      </c>
      <c r="KP728" s="2" t="s">
        <v>226</v>
      </c>
      <c r="KQ728" s="2" t="s">
        <v>4764</v>
      </c>
      <c r="KR728" s="2" t="s">
        <v>403</v>
      </c>
      <c r="KS728" s="2" t="s">
        <v>241</v>
      </c>
      <c r="KT728" s="2" t="s">
        <v>229</v>
      </c>
      <c r="KU728" s="4"/>
      <c r="KV728" s="8"/>
      <c r="KW728" s="4"/>
      <c r="KX728" s="8"/>
      <c r="KY728" s="7"/>
      <c r="KZ728" s="7"/>
      <c r="LA728" s="2" t="s">
        <v>239</v>
      </c>
      <c r="LB728" s="2" t="s">
        <v>226</v>
      </c>
      <c r="LC728" s="2" t="s">
        <v>776</v>
      </c>
      <c r="LD728" s="2" t="s">
        <v>229</v>
      </c>
      <c r="LE728" s="2" t="s">
        <v>241</v>
      </c>
      <c r="LF728" s="2" t="s">
        <v>229</v>
      </c>
      <c r="LG728" s="4"/>
      <c r="LH728" s="8"/>
      <c r="LI728" s="4"/>
      <c r="LJ728" s="8"/>
      <c r="LK728" s="7"/>
      <c r="LL728" s="7"/>
      <c r="LM728" s="2" t="s">
        <v>239</v>
      </c>
      <c r="LN728" s="2" t="s">
        <v>226</v>
      </c>
      <c r="LO728" s="2" t="s">
        <v>335</v>
      </c>
      <c r="LP728" s="2" t="s">
        <v>229</v>
      </c>
      <c r="LQ728" s="2" t="s">
        <v>241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239</v>
      </c>
      <c r="LZ728" s="2" t="s">
        <v>275</v>
      </c>
      <c r="MA728" s="2" t="s">
        <v>537</v>
      </c>
      <c r="MB728" s="2" t="s">
        <v>494</v>
      </c>
      <c r="MC728" s="2" t="s">
        <v>241</v>
      </c>
      <c r="MD728" s="2" t="s">
        <v>229</v>
      </c>
      <c r="ME728" s="4"/>
      <c r="MF728" s="8"/>
      <c r="MG728" s="4"/>
      <c r="MH728" s="8"/>
      <c r="MI728" s="7"/>
      <c r="MJ728" s="7"/>
      <c r="MK728" s="2" t="s">
        <v>278</v>
      </c>
      <c r="ML728" s="2" t="s">
        <v>226</v>
      </c>
      <c r="MM728" s="2" t="s">
        <v>229</v>
      </c>
      <c r="MN728" s="2" t="s">
        <v>229</v>
      </c>
      <c r="MO728" s="2" t="s">
        <v>241</v>
      </c>
      <c r="MP728" s="2" t="s">
        <v>229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226</v>
      </c>
      <c r="MY728" s="2" t="s">
        <v>279</v>
      </c>
      <c r="MZ728" s="2" t="s">
        <v>229</v>
      </c>
      <c r="NA728" s="2" t="s">
        <v>241</v>
      </c>
      <c r="NB728" s="2" t="s">
        <v>229</v>
      </c>
      <c r="NC728" s="4"/>
      <c r="ND728" s="8"/>
      <c r="NE728" s="4"/>
      <c r="NF728" s="8"/>
      <c r="NG728" s="7"/>
      <c r="NH728" s="7"/>
      <c r="NI728" s="2" t="s">
        <v>239</v>
      </c>
      <c r="NJ728" s="2" t="s">
        <v>260</v>
      </c>
      <c r="NK728" s="2" t="s">
        <v>803</v>
      </c>
      <c r="NL728" s="2" t="s">
        <v>1903</v>
      </c>
      <c r="NM728" s="2" t="s">
        <v>241</v>
      </c>
      <c r="NN728" s="2" t="s">
        <v>229</v>
      </c>
      <c r="NO728" s="4"/>
      <c r="NP728" s="8"/>
      <c r="NQ728" s="4"/>
      <c r="NR728" s="8"/>
      <c r="NS728" s="7"/>
      <c r="NT728" s="7"/>
      <c r="NU728" s="2" t="s">
        <v>272</v>
      </c>
      <c r="NV728" s="2" t="s">
        <v>226</v>
      </c>
      <c r="NW728" s="2" t="s">
        <v>229</v>
      </c>
      <c r="NX728" s="2" t="s">
        <v>229</v>
      </c>
      <c r="NY728" s="2" t="s">
        <v>241</v>
      </c>
      <c r="NZ728" s="2" t="s">
        <v>229</v>
      </c>
      <c r="OA728" s="4"/>
      <c r="OB728" s="8"/>
      <c r="OC728" s="4"/>
      <c r="OD728" s="8"/>
      <c r="OE728" s="7"/>
      <c r="OF728" s="7"/>
      <c r="OG728" s="2" t="s">
        <v>239</v>
      </c>
      <c r="OH728" s="2" t="s">
        <v>226</v>
      </c>
      <c r="OI728" s="2" t="s">
        <v>2817</v>
      </c>
      <c r="OJ728" s="2" t="s">
        <v>229</v>
      </c>
      <c r="OK728" s="2" t="s">
        <v>241</v>
      </c>
      <c r="OL728" s="2" t="s">
        <v>229</v>
      </c>
      <c r="OM728" s="4"/>
      <c r="ON728" s="8"/>
      <c r="OO728" s="4"/>
      <c r="OP728" s="8"/>
      <c r="OQ728" s="7"/>
      <c r="OR728" s="7"/>
      <c r="OS728" s="2" t="s">
        <v>229</v>
      </c>
      <c r="OT728" s="2" t="s">
        <v>229</v>
      </c>
      <c r="OU728" s="2" t="s">
        <v>229</v>
      </c>
      <c r="OV728" s="2" t="s">
        <v>229</v>
      </c>
      <c r="OW728" s="2" t="s">
        <v>229</v>
      </c>
      <c r="OX728" s="2" t="s">
        <v>229</v>
      </c>
      <c r="OY728" s="4"/>
      <c r="OZ728" s="8"/>
      <c r="PA728" s="4"/>
      <c r="PB728" s="8"/>
      <c r="PC728" s="7"/>
      <c r="PD728" s="7"/>
      <c r="PE728" s="2" t="s">
        <v>281</v>
      </c>
      <c r="PF728" s="2" t="s">
        <v>226</v>
      </c>
      <c r="PG728" s="2" t="s">
        <v>229</v>
      </c>
      <c r="PH728" s="2" t="s">
        <v>229</v>
      </c>
      <c r="PI728" s="2" t="s">
        <v>241</v>
      </c>
      <c r="PJ728" s="2" t="s">
        <v>229</v>
      </c>
      <c r="PK728" s="4"/>
      <c r="PL728" s="8"/>
      <c r="PM728" s="4"/>
      <c r="PN728" s="8"/>
      <c r="PO728" s="7"/>
      <c r="PP728" s="7"/>
      <c r="PQ728" s="2" t="s">
        <v>239</v>
      </c>
      <c r="PR728" s="2" t="s">
        <v>275</v>
      </c>
      <c r="PS728" s="2" t="s">
        <v>2762</v>
      </c>
      <c r="PT728" s="2" t="s">
        <v>229</v>
      </c>
      <c r="PU728" s="2" t="s">
        <v>241</v>
      </c>
      <c r="PV728" s="2" t="s">
        <v>229</v>
      </c>
      <c r="PW728" s="4"/>
      <c r="PX728" s="8"/>
      <c r="PY728" s="4"/>
      <c r="PZ728" s="8"/>
      <c r="QA728" s="7"/>
      <c r="QB728" s="7"/>
      <c r="QC728" s="2" t="s">
        <v>281</v>
      </c>
      <c r="QD728" s="2" t="s">
        <v>226</v>
      </c>
      <c r="QE728" s="2" t="s">
        <v>229</v>
      </c>
      <c r="QF728" s="2" t="s">
        <v>229</v>
      </c>
      <c r="QG728" s="2" t="s">
        <v>241</v>
      </c>
      <c r="QH728" s="2" t="s">
        <v>229</v>
      </c>
      <c r="QI728" s="4"/>
      <c r="QJ728" s="8"/>
      <c r="QK728" s="4"/>
      <c r="QL728" s="8"/>
      <c r="QM728" s="7"/>
      <c r="QN728" s="7"/>
      <c r="QO728" s="2" t="s">
        <v>229</v>
      </c>
      <c r="QP728" s="2" t="s">
        <v>229</v>
      </c>
      <c r="QQ728" s="2" t="s">
        <v>229</v>
      </c>
      <c r="QR728" s="2" t="s">
        <v>229</v>
      </c>
      <c r="QS728" s="2" t="s">
        <v>229</v>
      </c>
      <c r="QT728" s="2" t="s">
        <v>229</v>
      </c>
      <c r="QU728" s="4"/>
      <c r="QV728" s="8"/>
      <c r="QW728" s="4"/>
      <c r="QX728" s="8"/>
      <c r="QY728" s="7"/>
      <c r="QZ728" s="7"/>
      <c r="RA728" s="2" t="s">
        <v>239</v>
      </c>
      <c r="RB728" s="2" t="s">
        <v>275</v>
      </c>
      <c r="RC728" s="2" t="s">
        <v>3418</v>
      </c>
      <c r="RD728" s="2" t="s">
        <v>967</v>
      </c>
      <c r="RE728" s="2" t="s">
        <v>241</v>
      </c>
      <c r="RF728" s="2" t="s">
        <v>229</v>
      </c>
      <c r="RG728" s="4"/>
      <c r="RH728" s="8"/>
      <c r="RI728" s="4"/>
      <c r="RJ728" s="8"/>
      <c r="RK728" s="7"/>
      <c r="RL728" s="7"/>
      <c r="RM728" s="2" t="s">
        <v>272</v>
      </c>
      <c r="RN728" s="2" t="s">
        <v>226</v>
      </c>
      <c r="RO728" s="2" t="s">
        <v>229</v>
      </c>
      <c r="RP728" s="2" t="s">
        <v>229</v>
      </c>
      <c r="RQ728" s="2" t="s">
        <v>241</v>
      </c>
      <c r="RR728" s="2" t="s">
        <v>229</v>
      </c>
      <c r="RS728" s="4"/>
      <c r="RT728" s="8"/>
      <c r="RU728" s="4"/>
      <c r="RV728" s="8"/>
      <c r="RW728" s="7"/>
      <c r="RX728" s="7"/>
      <c r="RY728" s="2" t="s">
        <v>266</v>
      </c>
      <c r="RZ728" s="2" t="s">
        <v>275</v>
      </c>
      <c r="SA728" s="2" t="s">
        <v>229</v>
      </c>
      <c r="SB728" s="2" t="s">
        <v>229</v>
      </c>
      <c r="SC728" s="2" t="s">
        <v>241</v>
      </c>
      <c r="SD728" s="2" t="s">
        <v>229</v>
      </c>
      <c r="SE728" s="4">
        <v>103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>
        <v>50</v>
      </c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>
        <v>60</v>
      </c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</row>
    <row r="729">
      <c r="A729" s="2" t="s">
        <v>4768</v>
      </c>
      <c r="B729" s="2" t="s">
        <v>216</v>
      </c>
      <c r="C729" s="2" t="s">
        <v>4734</v>
      </c>
      <c r="D729" s="2" t="s">
        <v>218</v>
      </c>
      <c r="E729" s="2" t="s">
        <v>219</v>
      </c>
      <c r="F729" s="2" t="s">
        <v>4735</v>
      </c>
      <c r="G729" s="2" t="s">
        <v>4736</v>
      </c>
      <c r="H729" s="2" t="s">
        <v>4737</v>
      </c>
      <c r="I729" s="2" t="s">
        <v>4738</v>
      </c>
      <c r="J729" s="2" t="s">
        <v>224</v>
      </c>
      <c r="K729" s="2" t="s">
        <v>2491</v>
      </c>
      <c r="L729" s="3">
        <v>52.88</v>
      </c>
      <c r="M729" s="3">
        <v>55.52</v>
      </c>
      <c r="N729" s="3">
        <v>109.99</v>
      </c>
      <c r="O729" s="2" t="s">
        <v>226</v>
      </c>
      <c r="P729" s="2" t="s">
        <v>342</v>
      </c>
      <c r="Q729" s="2" t="s">
        <v>228</v>
      </c>
      <c r="R729" s="2" t="s">
        <v>229</v>
      </c>
      <c r="S729" s="2" t="s">
        <v>4769</v>
      </c>
      <c r="T729" s="2" t="s">
        <v>3733</v>
      </c>
      <c r="U729" s="2" t="s">
        <v>733</v>
      </c>
      <c r="V729" s="2" t="s">
        <v>233</v>
      </c>
      <c r="W729" s="2" t="s">
        <v>3757</v>
      </c>
      <c r="X729" s="2" t="s">
        <v>4740</v>
      </c>
      <c r="Y729" s="2" t="s">
        <v>4741</v>
      </c>
      <c r="Z729" s="4">
        <v>636</v>
      </c>
      <c r="AA729" s="4">
        <f>=ROUNDDOWN(48.9230769230769,0)</f>
      </c>
      <c r="AB729" s="5">
        <v>13</v>
      </c>
      <c r="AC729" s="2" t="s">
        <v>4742</v>
      </c>
      <c r="AD729" s="4">
        <v>80</v>
      </c>
      <c r="AE729" s="4">
        <v>550</v>
      </c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>
        <v>7</v>
      </c>
      <c r="AQ729" s="8">
        <v>424.24</v>
      </c>
      <c r="AR729" s="4">
        <v>8</v>
      </c>
      <c r="AS729" s="8">
        <v>502.81</v>
      </c>
      <c r="AT729" s="7">
        <v>-0.125</v>
      </c>
      <c r="AU729" s="7">
        <v>-0.1563</v>
      </c>
      <c r="AV729" s="4">
        <v>14</v>
      </c>
      <c r="AW729" s="8">
        <v>969.59</v>
      </c>
      <c r="AX729" s="4">
        <v>49</v>
      </c>
      <c r="AY729" s="8">
        <v>4044.99</v>
      </c>
      <c r="AZ729" s="7">
        <v>-0.7143</v>
      </c>
      <c r="BA729" s="7">
        <v>-0.7603</v>
      </c>
      <c r="BB729" s="7">
        <v>0.4375</v>
      </c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>
        <v>0.128</v>
      </c>
      <c r="BJ729" s="4">
        <v>7</v>
      </c>
      <c r="BK729" s="8">
        <v>424.24</v>
      </c>
      <c r="BL729" s="2" t="s">
        <v>4770</v>
      </c>
      <c r="BM729" s="7">
        <v>1</v>
      </c>
      <c r="BN729" s="7">
        <v>1</v>
      </c>
      <c r="BO729" s="4"/>
      <c r="BP729" s="8"/>
      <c r="BQ729" s="4">
        <v>1</v>
      </c>
      <c r="BR729" s="8">
        <v>56.76</v>
      </c>
      <c r="BS729" s="7">
        <v>-1</v>
      </c>
      <c r="BT729" s="7">
        <v>-1</v>
      </c>
      <c r="BU729" s="2" t="s">
        <v>239</v>
      </c>
      <c r="BV729" s="2" t="s">
        <v>226</v>
      </c>
      <c r="BW729" s="2" t="s">
        <v>229</v>
      </c>
      <c r="BX729" s="2" t="s">
        <v>813</v>
      </c>
      <c r="BY729" s="2" t="s">
        <v>241</v>
      </c>
      <c r="BZ729" s="2" t="s">
        <v>229</v>
      </c>
      <c r="CA729" s="4">
        <v>6</v>
      </c>
      <c r="CB729" s="8">
        <v>361.74</v>
      </c>
      <c r="CC729" s="4">
        <v>3</v>
      </c>
      <c r="CD729" s="8">
        <v>195.96</v>
      </c>
      <c r="CE729" s="7">
        <v>1</v>
      </c>
      <c r="CF729" s="7">
        <v>0.846</v>
      </c>
      <c r="CG729" s="2" t="s">
        <v>239</v>
      </c>
      <c r="CH729" s="2" t="s">
        <v>226</v>
      </c>
      <c r="CI729" s="2" t="s">
        <v>4744</v>
      </c>
      <c r="CJ729" s="2" t="s">
        <v>1855</v>
      </c>
      <c r="CK729" s="2" t="s">
        <v>241</v>
      </c>
      <c r="CL729" s="2" t="s">
        <v>229</v>
      </c>
      <c r="CM729" s="4"/>
      <c r="CN729" s="8"/>
      <c r="CO729" s="4"/>
      <c r="CP729" s="8"/>
      <c r="CQ729" s="7"/>
      <c r="CR729" s="7"/>
      <c r="CS729" s="2" t="s">
        <v>239</v>
      </c>
      <c r="CT729" s="2" t="s">
        <v>226</v>
      </c>
      <c r="CU729" s="2" t="s">
        <v>2231</v>
      </c>
      <c r="CV729" s="2" t="s">
        <v>926</v>
      </c>
      <c r="CW729" s="2" t="s">
        <v>241</v>
      </c>
      <c r="CX729" s="2" t="s">
        <v>229</v>
      </c>
      <c r="CY729" s="4"/>
      <c r="CZ729" s="8"/>
      <c r="DA729" s="4">
        <v>2</v>
      </c>
      <c r="DB729" s="8">
        <v>123.46</v>
      </c>
      <c r="DC729" s="7">
        <v>-1</v>
      </c>
      <c r="DD729" s="7">
        <v>-1</v>
      </c>
      <c r="DE729" s="2" t="s">
        <v>239</v>
      </c>
      <c r="DF729" s="2" t="s">
        <v>226</v>
      </c>
      <c r="DG729" s="2" t="s">
        <v>1463</v>
      </c>
      <c r="DH729" s="2" t="s">
        <v>1831</v>
      </c>
      <c r="DI729" s="2" t="s">
        <v>241</v>
      </c>
      <c r="DJ729" s="2" t="s">
        <v>229</v>
      </c>
      <c r="DK729" s="4"/>
      <c r="DL729" s="8"/>
      <c r="DM729" s="4"/>
      <c r="DN729" s="8"/>
      <c r="DO729" s="7"/>
      <c r="DP729" s="7"/>
      <c r="DQ729" s="2" t="s">
        <v>239</v>
      </c>
      <c r="DR729" s="2" t="s">
        <v>226</v>
      </c>
      <c r="DS729" s="2" t="s">
        <v>2239</v>
      </c>
      <c r="DT729" s="2" t="s">
        <v>4771</v>
      </c>
      <c r="DU729" s="2" t="s">
        <v>241</v>
      </c>
      <c r="DV729" s="2" t="s">
        <v>229</v>
      </c>
      <c r="DW729" s="4">
        <v>1</v>
      </c>
      <c r="DX729" s="8">
        <v>62.5</v>
      </c>
      <c r="DY729" s="4"/>
      <c r="DZ729" s="8"/>
      <c r="EA729" s="7"/>
      <c r="EB729" s="7"/>
      <c r="EC729" s="2" t="s">
        <v>239</v>
      </c>
      <c r="ED729" s="2" t="s">
        <v>226</v>
      </c>
      <c r="EE729" s="2" t="s">
        <v>1153</v>
      </c>
      <c r="EF729" s="2" t="s">
        <v>1474</v>
      </c>
      <c r="EG729" s="2" t="s">
        <v>241</v>
      </c>
      <c r="EH729" s="2" t="s">
        <v>229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226</v>
      </c>
      <c r="EQ729" s="2" t="s">
        <v>3995</v>
      </c>
      <c r="ER729" s="2" t="s">
        <v>763</v>
      </c>
      <c r="ES729" s="2" t="s">
        <v>241</v>
      </c>
      <c r="ET729" s="2" t="s">
        <v>229</v>
      </c>
      <c r="EU729" s="4"/>
      <c r="EV729" s="8"/>
      <c r="EW729" s="4">
        <v>1</v>
      </c>
      <c r="EX729" s="8">
        <v>64.95</v>
      </c>
      <c r="EY729" s="7">
        <v>-1</v>
      </c>
      <c r="EZ729" s="7">
        <v>-1</v>
      </c>
      <c r="FA729" s="2" t="s">
        <v>239</v>
      </c>
      <c r="FB729" s="2" t="s">
        <v>226</v>
      </c>
      <c r="FC729" s="2" t="s">
        <v>1463</v>
      </c>
      <c r="FD729" s="2" t="s">
        <v>2257</v>
      </c>
      <c r="FE729" s="2" t="s">
        <v>241</v>
      </c>
      <c r="FF729" s="2" t="s">
        <v>229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226</v>
      </c>
      <c r="FO729" s="2" t="s">
        <v>1443</v>
      </c>
      <c r="FP729" s="2" t="s">
        <v>1953</v>
      </c>
      <c r="FQ729" s="2" t="s">
        <v>241</v>
      </c>
      <c r="FR729" s="2" t="s">
        <v>229</v>
      </c>
      <c r="FS729" s="4"/>
      <c r="FT729" s="8"/>
      <c r="FU729" s="4"/>
      <c r="FV729" s="8"/>
      <c r="FW729" s="7"/>
      <c r="FX729" s="7"/>
      <c r="FY729" s="2" t="s">
        <v>239</v>
      </c>
      <c r="FZ729" s="2" t="s">
        <v>226</v>
      </c>
      <c r="GA729" s="2" t="s">
        <v>327</v>
      </c>
      <c r="GB729" s="2" t="s">
        <v>229</v>
      </c>
      <c r="GC729" s="2" t="s">
        <v>241</v>
      </c>
      <c r="GD729" s="2" t="s">
        <v>229</v>
      </c>
      <c r="GE729" s="4"/>
      <c r="GF729" s="8"/>
      <c r="GG729" s="4"/>
      <c r="GH729" s="8"/>
      <c r="GI729" s="7"/>
      <c r="GJ729" s="7"/>
      <c r="GK729" s="2" t="s">
        <v>267</v>
      </c>
      <c r="GL729" s="2" t="s">
        <v>226</v>
      </c>
      <c r="GM729" s="2" t="s">
        <v>229</v>
      </c>
      <c r="GN729" s="2" t="s">
        <v>229</v>
      </c>
      <c r="GO729" s="2" t="s">
        <v>241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239</v>
      </c>
      <c r="GX729" s="2" t="s">
        <v>226</v>
      </c>
      <c r="GY729" s="2" t="s">
        <v>708</v>
      </c>
      <c r="GZ729" s="2" t="s">
        <v>1419</v>
      </c>
      <c r="HA729" s="2" t="s">
        <v>241</v>
      </c>
      <c r="HB729" s="2" t="s">
        <v>229</v>
      </c>
      <c r="HC729" s="4"/>
      <c r="HD729" s="8"/>
      <c r="HE729" s="4"/>
      <c r="HF729" s="8"/>
      <c r="HG729" s="7"/>
      <c r="HH729" s="7"/>
      <c r="HI729" s="2" t="s">
        <v>239</v>
      </c>
      <c r="HJ729" s="2" t="s">
        <v>260</v>
      </c>
      <c r="HK729" s="2" t="s">
        <v>711</v>
      </c>
      <c r="HL729" s="2" t="s">
        <v>1457</v>
      </c>
      <c r="HM729" s="2" t="s">
        <v>241</v>
      </c>
      <c r="HN729" s="2" t="s">
        <v>229</v>
      </c>
      <c r="HO729" s="4"/>
      <c r="HP729" s="8"/>
      <c r="HQ729" s="4"/>
      <c r="HR729" s="8"/>
      <c r="HS729" s="7"/>
      <c r="HT729" s="7"/>
      <c r="HU729" s="2" t="s">
        <v>266</v>
      </c>
      <c r="HV729" s="2" t="s">
        <v>226</v>
      </c>
      <c r="HW729" s="2" t="s">
        <v>229</v>
      </c>
      <c r="HX729" s="2" t="s">
        <v>229</v>
      </c>
      <c r="HY729" s="2" t="s">
        <v>241</v>
      </c>
      <c r="HZ729" s="2" t="s">
        <v>229</v>
      </c>
      <c r="IA729" s="4"/>
      <c r="IB729" s="8"/>
      <c r="IC729" s="4"/>
      <c r="ID729" s="8"/>
      <c r="IE729" s="7"/>
      <c r="IF729" s="7"/>
      <c r="IG729" s="2" t="s">
        <v>239</v>
      </c>
      <c r="IH729" s="2" t="s">
        <v>226</v>
      </c>
      <c r="II729" s="2" t="s">
        <v>262</v>
      </c>
      <c r="IJ729" s="2" t="s">
        <v>1692</v>
      </c>
      <c r="IK729" s="2" t="s">
        <v>241</v>
      </c>
      <c r="IL729" s="2" t="s">
        <v>229</v>
      </c>
      <c r="IM729" s="4"/>
      <c r="IN729" s="8"/>
      <c r="IO729" s="4">
        <v>1</v>
      </c>
      <c r="IP729" s="8">
        <v>61.68</v>
      </c>
      <c r="IQ729" s="7">
        <v>-1</v>
      </c>
      <c r="IR729" s="7">
        <v>-1</v>
      </c>
      <c r="IS729" s="2" t="s">
        <v>239</v>
      </c>
      <c r="IT729" s="2" t="s">
        <v>226</v>
      </c>
      <c r="IU729" s="2" t="s">
        <v>1418</v>
      </c>
      <c r="IV729" s="2" t="s">
        <v>304</v>
      </c>
      <c r="IW729" s="2" t="s">
        <v>241</v>
      </c>
      <c r="IX729" s="2" t="s">
        <v>229</v>
      </c>
      <c r="IY729" s="4"/>
      <c r="IZ729" s="8"/>
      <c r="JA729" s="4"/>
      <c r="JB729" s="8"/>
      <c r="JC729" s="7"/>
      <c r="JD729" s="7"/>
      <c r="JE729" s="2" t="s">
        <v>239</v>
      </c>
      <c r="JF729" s="2" t="s">
        <v>226</v>
      </c>
      <c r="JG729" s="2" t="s">
        <v>1334</v>
      </c>
      <c r="JH729" s="2" t="s">
        <v>4772</v>
      </c>
      <c r="JI729" s="2" t="s">
        <v>241</v>
      </c>
      <c r="JJ729" s="2" t="s">
        <v>229</v>
      </c>
      <c r="JK729" s="4"/>
      <c r="JL729" s="8"/>
      <c r="JM729" s="4"/>
      <c r="JN729" s="8"/>
      <c r="JO729" s="7"/>
      <c r="JP729" s="7"/>
      <c r="JQ729" s="2" t="s">
        <v>229</v>
      </c>
      <c r="JR729" s="2" t="s">
        <v>229</v>
      </c>
      <c r="JS729" s="2" t="s">
        <v>229</v>
      </c>
      <c r="JT729" s="2" t="s">
        <v>229</v>
      </c>
      <c r="JU729" s="2" t="s">
        <v>229</v>
      </c>
      <c r="JV729" s="2" t="s">
        <v>229</v>
      </c>
      <c r="JW729" s="4"/>
      <c r="JX729" s="8"/>
      <c r="JY729" s="4"/>
      <c r="JZ729" s="8"/>
      <c r="KA729" s="7"/>
      <c r="KB729" s="7"/>
      <c r="KC729" s="2" t="s">
        <v>239</v>
      </c>
      <c r="KD729" s="2" t="s">
        <v>226</v>
      </c>
      <c r="KE729" s="2" t="s">
        <v>1280</v>
      </c>
      <c r="KF729" s="2" t="s">
        <v>1965</v>
      </c>
      <c r="KG729" s="2" t="s">
        <v>241</v>
      </c>
      <c r="KH729" s="2" t="s">
        <v>229</v>
      </c>
      <c r="KI729" s="4"/>
      <c r="KJ729" s="8"/>
      <c r="KK729" s="4"/>
      <c r="KL729" s="8"/>
      <c r="KM729" s="7"/>
      <c r="KN729" s="7"/>
      <c r="KO729" s="2" t="s">
        <v>272</v>
      </c>
      <c r="KP729" s="2" t="s">
        <v>226</v>
      </c>
      <c r="KQ729" s="2" t="s">
        <v>229</v>
      </c>
      <c r="KR729" s="2" t="s">
        <v>229</v>
      </c>
      <c r="KS729" s="2" t="s">
        <v>241</v>
      </c>
      <c r="KT729" s="2" t="s">
        <v>229</v>
      </c>
      <c r="KU729" s="4"/>
      <c r="KV729" s="8"/>
      <c r="KW729" s="4"/>
      <c r="KX729" s="8"/>
      <c r="KY729" s="7"/>
      <c r="KZ729" s="7"/>
      <c r="LA729" s="2" t="s">
        <v>239</v>
      </c>
      <c r="LB729" s="2" t="s">
        <v>226</v>
      </c>
      <c r="LC729" s="2" t="s">
        <v>720</v>
      </c>
      <c r="LD729" s="2" t="s">
        <v>229</v>
      </c>
      <c r="LE729" s="2" t="s">
        <v>241</v>
      </c>
      <c r="LF729" s="2" t="s">
        <v>229</v>
      </c>
      <c r="LG729" s="4"/>
      <c r="LH729" s="8"/>
      <c r="LI729" s="4"/>
      <c r="LJ729" s="8"/>
      <c r="LK729" s="7"/>
      <c r="LL729" s="7"/>
      <c r="LM729" s="2" t="s">
        <v>239</v>
      </c>
      <c r="LN729" s="2" t="s">
        <v>226</v>
      </c>
      <c r="LO729" s="2" t="s">
        <v>335</v>
      </c>
      <c r="LP729" s="2" t="s">
        <v>229</v>
      </c>
      <c r="LQ729" s="2" t="s">
        <v>241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275</v>
      </c>
      <c r="MA729" s="2" t="s">
        <v>4006</v>
      </c>
      <c r="MB729" s="2" t="s">
        <v>770</v>
      </c>
      <c r="MC729" s="2" t="s">
        <v>241</v>
      </c>
      <c r="MD729" s="2" t="s">
        <v>229</v>
      </c>
      <c r="ME729" s="4"/>
      <c r="MF729" s="8"/>
      <c r="MG729" s="4"/>
      <c r="MH729" s="8"/>
      <c r="MI729" s="7"/>
      <c r="MJ729" s="7"/>
      <c r="MK729" s="2" t="s">
        <v>278</v>
      </c>
      <c r="ML729" s="2" t="s">
        <v>226</v>
      </c>
      <c r="MM729" s="2" t="s">
        <v>229</v>
      </c>
      <c r="MN729" s="2" t="s">
        <v>229</v>
      </c>
      <c r="MO729" s="2" t="s">
        <v>241</v>
      </c>
      <c r="MP729" s="2" t="s">
        <v>229</v>
      </c>
      <c r="MQ729" s="4"/>
      <c r="MR729" s="8"/>
      <c r="MS729" s="4"/>
      <c r="MT729" s="8"/>
      <c r="MU729" s="7"/>
      <c r="MV729" s="7"/>
      <c r="MW729" s="2" t="s">
        <v>267</v>
      </c>
      <c r="MX729" s="2" t="s">
        <v>226</v>
      </c>
      <c r="MY729" s="2" t="s">
        <v>229</v>
      </c>
      <c r="MZ729" s="2" t="s">
        <v>229</v>
      </c>
      <c r="NA729" s="2" t="s">
        <v>241</v>
      </c>
      <c r="NB729" s="2" t="s">
        <v>229</v>
      </c>
      <c r="NC729" s="4"/>
      <c r="ND729" s="8"/>
      <c r="NE729" s="4"/>
      <c r="NF729" s="8"/>
      <c r="NG729" s="7"/>
      <c r="NH729" s="7"/>
      <c r="NI729" s="2" t="s">
        <v>239</v>
      </c>
      <c r="NJ729" s="2" t="s">
        <v>260</v>
      </c>
      <c r="NK729" s="2" t="s">
        <v>3161</v>
      </c>
      <c r="NL729" s="2" t="s">
        <v>1242</v>
      </c>
      <c r="NM729" s="2" t="s">
        <v>241</v>
      </c>
      <c r="NN729" s="2" t="s">
        <v>229</v>
      </c>
      <c r="NO729" s="4"/>
      <c r="NP729" s="8"/>
      <c r="NQ729" s="4"/>
      <c r="NR729" s="8"/>
      <c r="NS729" s="7"/>
      <c r="NT729" s="7"/>
      <c r="NU729" s="2" t="s">
        <v>272</v>
      </c>
      <c r="NV729" s="2" t="s">
        <v>226</v>
      </c>
      <c r="NW729" s="2" t="s">
        <v>229</v>
      </c>
      <c r="NX729" s="2" t="s">
        <v>229</v>
      </c>
      <c r="NY729" s="2" t="s">
        <v>241</v>
      </c>
      <c r="NZ729" s="2" t="s">
        <v>229</v>
      </c>
      <c r="OA729" s="4"/>
      <c r="OB729" s="8"/>
      <c r="OC729" s="4"/>
      <c r="OD729" s="8"/>
      <c r="OE729" s="7"/>
      <c r="OF729" s="7"/>
      <c r="OG729" s="2" t="s">
        <v>239</v>
      </c>
      <c r="OH729" s="2" t="s">
        <v>226</v>
      </c>
      <c r="OI729" s="2" t="s">
        <v>2817</v>
      </c>
      <c r="OJ729" s="2" t="s">
        <v>229</v>
      </c>
      <c r="OK729" s="2" t="s">
        <v>241</v>
      </c>
      <c r="OL729" s="2" t="s">
        <v>229</v>
      </c>
      <c r="OM729" s="4"/>
      <c r="ON729" s="8"/>
      <c r="OO729" s="4"/>
      <c r="OP729" s="8"/>
      <c r="OQ729" s="7"/>
      <c r="OR729" s="7"/>
      <c r="OS729" s="2" t="s">
        <v>229</v>
      </c>
      <c r="OT729" s="2" t="s">
        <v>229</v>
      </c>
      <c r="OU729" s="2" t="s">
        <v>229</v>
      </c>
      <c r="OV729" s="2" t="s">
        <v>229</v>
      </c>
      <c r="OW729" s="2" t="s">
        <v>229</v>
      </c>
      <c r="OX729" s="2" t="s">
        <v>229</v>
      </c>
      <c r="OY729" s="4"/>
      <c r="OZ729" s="8"/>
      <c r="PA729" s="4"/>
      <c r="PB729" s="8"/>
      <c r="PC729" s="7"/>
      <c r="PD729" s="7"/>
      <c r="PE729" s="2" t="s">
        <v>229</v>
      </c>
      <c r="PF729" s="2" t="s">
        <v>229</v>
      </c>
      <c r="PG729" s="2" t="s">
        <v>229</v>
      </c>
      <c r="PH729" s="2" t="s">
        <v>229</v>
      </c>
      <c r="PI729" s="2" t="s">
        <v>229</v>
      </c>
      <c r="PJ729" s="2" t="s">
        <v>229</v>
      </c>
      <c r="PK729" s="4"/>
      <c r="PL729" s="8"/>
      <c r="PM729" s="4"/>
      <c r="PN729" s="8"/>
      <c r="PO729" s="7"/>
      <c r="PP729" s="7"/>
      <c r="PQ729" s="2" t="s">
        <v>239</v>
      </c>
      <c r="PR729" s="2" t="s">
        <v>275</v>
      </c>
      <c r="PS729" s="2" t="s">
        <v>1221</v>
      </c>
      <c r="PT729" s="2" t="s">
        <v>229</v>
      </c>
      <c r="PU729" s="2" t="s">
        <v>241</v>
      </c>
      <c r="PV729" s="2" t="s">
        <v>229</v>
      </c>
      <c r="PW729" s="4"/>
      <c r="PX729" s="8"/>
      <c r="PY729" s="4"/>
      <c r="PZ729" s="8"/>
      <c r="QA729" s="7"/>
      <c r="QB729" s="7"/>
      <c r="QC729" s="2" t="s">
        <v>281</v>
      </c>
      <c r="QD729" s="2" t="s">
        <v>226</v>
      </c>
      <c r="QE729" s="2" t="s">
        <v>229</v>
      </c>
      <c r="QF729" s="2" t="s">
        <v>229</v>
      </c>
      <c r="QG729" s="2" t="s">
        <v>241</v>
      </c>
      <c r="QH729" s="2" t="s">
        <v>229</v>
      </c>
      <c r="QI729" s="4"/>
      <c r="QJ729" s="8"/>
      <c r="QK729" s="4"/>
      <c r="QL729" s="8"/>
      <c r="QM729" s="7"/>
      <c r="QN729" s="7"/>
      <c r="QO729" s="2" t="s">
        <v>229</v>
      </c>
      <c r="QP729" s="2" t="s">
        <v>229</v>
      </c>
      <c r="QQ729" s="2" t="s">
        <v>229</v>
      </c>
      <c r="QR729" s="2" t="s">
        <v>229</v>
      </c>
      <c r="QS729" s="2" t="s">
        <v>229</v>
      </c>
      <c r="QT729" s="2" t="s">
        <v>229</v>
      </c>
      <c r="QU729" s="4"/>
      <c r="QV729" s="8"/>
      <c r="QW729" s="4"/>
      <c r="QX729" s="8"/>
      <c r="QY729" s="7"/>
      <c r="QZ729" s="7"/>
      <c r="RA729" s="2" t="s">
        <v>278</v>
      </c>
      <c r="RB729" s="2" t="s">
        <v>226</v>
      </c>
      <c r="RC729" s="2" t="s">
        <v>229</v>
      </c>
      <c r="RD729" s="2" t="s">
        <v>229</v>
      </c>
      <c r="RE729" s="2" t="s">
        <v>241</v>
      </c>
      <c r="RF729" s="2" t="s">
        <v>229</v>
      </c>
      <c r="RG729" s="4"/>
      <c r="RH729" s="8"/>
      <c r="RI729" s="4"/>
      <c r="RJ729" s="8"/>
      <c r="RK729" s="7"/>
      <c r="RL729" s="7"/>
      <c r="RM729" s="2" t="s">
        <v>272</v>
      </c>
      <c r="RN729" s="2" t="s">
        <v>226</v>
      </c>
      <c r="RO729" s="2" t="s">
        <v>229</v>
      </c>
      <c r="RP729" s="2" t="s">
        <v>229</v>
      </c>
      <c r="RQ729" s="2" t="s">
        <v>241</v>
      </c>
      <c r="RR729" s="2" t="s">
        <v>229</v>
      </c>
      <c r="RS729" s="4"/>
      <c r="RT729" s="8"/>
      <c r="RU729" s="4"/>
      <c r="RV729" s="8"/>
      <c r="RW729" s="7"/>
      <c r="RX729" s="7"/>
      <c r="RY729" s="2" t="s">
        <v>278</v>
      </c>
      <c r="RZ729" s="2" t="s">
        <v>275</v>
      </c>
      <c r="SA729" s="2" t="s">
        <v>229</v>
      </c>
      <c r="SB729" s="2" t="s">
        <v>229</v>
      </c>
      <c r="SC729" s="2" t="s">
        <v>241</v>
      </c>
      <c r="SD729" s="2" t="s">
        <v>229</v>
      </c>
      <c r="SE729" s="4">
        <v>451</v>
      </c>
      <c r="SF729" s="4"/>
      <c r="SG729" s="4"/>
      <c r="SH729" s="4"/>
      <c r="SI729" s="4">
        <v>180</v>
      </c>
      <c r="SJ729" s="4"/>
      <c r="SK729" s="4"/>
      <c r="SL729" s="4"/>
      <c r="SM729" s="4">
        <v>5</v>
      </c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>
        <v>80</v>
      </c>
      <c r="TU729" s="4"/>
      <c r="TV729" s="4"/>
      <c r="TW729" s="4"/>
      <c r="TX729" s="4"/>
      <c r="TY729" s="4"/>
      <c r="TZ729" s="4"/>
      <c r="UA729" s="4"/>
      <c r="UB729" s="4"/>
      <c r="UC729" s="4"/>
      <c r="UD729" s="4">
        <v>180</v>
      </c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>
        <v>90</v>
      </c>
      <c r="UY729" s="4"/>
      <c r="UZ729" s="4"/>
      <c r="VA729" s="4"/>
      <c r="VB729" s="4"/>
      <c r="VC729" s="4">
        <v>200</v>
      </c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</row>
    <row r="730">
      <c r="A730" s="2" t="s">
        <v>4773</v>
      </c>
      <c r="B730" s="2" t="s">
        <v>216</v>
      </c>
      <c r="C730" s="2" t="s">
        <v>4734</v>
      </c>
      <c r="D730" s="2" t="s">
        <v>218</v>
      </c>
      <c r="E730" s="2" t="s">
        <v>219</v>
      </c>
      <c r="F730" s="2" t="s">
        <v>4735</v>
      </c>
      <c r="G730" s="2" t="s">
        <v>4736</v>
      </c>
      <c r="H730" s="2" t="s">
        <v>4737</v>
      </c>
      <c r="I730" s="2" t="s">
        <v>4738</v>
      </c>
      <c r="J730" s="2" t="s">
        <v>285</v>
      </c>
      <c r="K730" s="2" t="s">
        <v>2491</v>
      </c>
      <c r="L730" s="3">
        <v>66.96</v>
      </c>
      <c r="M730" s="3">
        <v>70.31</v>
      </c>
      <c r="N730" s="3">
        <v>139.99</v>
      </c>
      <c r="O730" s="2" t="s">
        <v>226</v>
      </c>
      <c r="P730" s="2" t="s">
        <v>342</v>
      </c>
      <c r="Q730" s="2" t="s">
        <v>228</v>
      </c>
      <c r="R730" s="2" t="s">
        <v>229</v>
      </c>
      <c r="S730" s="2" t="s">
        <v>4769</v>
      </c>
      <c r="T730" s="2" t="s">
        <v>3733</v>
      </c>
      <c r="U730" s="2" t="s">
        <v>2890</v>
      </c>
      <c r="V730" s="2" t="s">
        <v>233</v>
      </c>
      <c r="W730" s="2" t="s">
        <v>3757</v>
      </c>
      <c r="X730" s="2" t="s">
        <v>4740</v>
      </c>
      <c r="Y730" s="2" t="s">
        <v>4741</v>
      </c>
      <c r="Z730" s="4">
        <v>565</v>
      </c>
      <c r="AA730" s="4">
        <f>=ROUNDDOWN(35.3125,0)</f>
      </c>
      <c r="AB730" s="5">
        <v>16</v>
      </c>
      <c r="AC730" s="2" t="s">
        <v>4742</v>
      </c>
      <c r="AD730" s="4">
        <v>60</v>
      </c>
      <c r="AE730" s="4">
        <v>330</v>
      </c>
      <c r="AF730" s="6">
        <v>66</v>
      </c>
      <c r="AG730" s="6">
        <v>49</v>
      </c>
      <c r="AH730" s="7">
        <v>1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>
        <v>5</v>
      </c>
      <c r="AQ730" s="8">
        <v>380.24</v>
      </c>
      <c r="AR730" s="4">
        <v>15</v>
      </c>
      <c r="AS730" s="8">
        <v>1246</v>
      </c>
      <c r="AT730" s="7">
        <v>-0.6667</v>
      </c>
      <c r="AU730" s="7">
        <v>-0.6948</v>
      </c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>
        <v>0.3922</v>
      </c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 t="s">
        <v>229</v>
      </c>
      <c r="BJ730" s="4">
        <v>5</v>
      </c>
      <c r="BK730" s="8">
        <v>380.24</v>
      </c>
      <c r="BL730" s="2" t="s">
        <v>4774</v>
      </c>
      <c r="BM730" s="7">
        <v>1</v>
      </c>
      <c r="BN730" s="7">
        <v>1</v>
      </c>
      <c r="BO730" s="4">
        <v>1</v>
      </c>
      <c r="BP730" s="8">
        <v>74.82</v>
      </c>
      <c r="BQ730" s="4"/>
      <c r="BR730" s="8"/>
      <c r="BS730" s="7"/>
      <c r="BT730" s="7"/>
      <c r="BU730" s="2" t="s">
        <v>239</v>
      </c>
      <c r="BV730" s="2" t="s">
        <v>226</v>
      </c>
      <c r="BW730" s="2" t="s">
        <v>229</v>
      </c>
      <c r="BX730" s="2" t="s">
        <v>813</v>
      </c>
      <c r="BY730" s="2" t="s">
        <v>241</v>
      </c>
      <c r="BZ730" s="2" t="s">
        <v>229</v>
      </c>
      <c r="CA730" s="4">
        <v>2</v>
      </c>
      <c r="CB730" s="8">
        <v>159.2</v>
      </c>
      <c r="CC730" s="4">
        <v>10</v>
      </c>
      <c r="CD730" s="8">
        <v>849.1</v>
      </c>
      <c r="CE730" s="7">
        <v>-0.8</v>
      </c>
      <c r="CF730" s="7">
        <v>-0.8125</v>
      </c>
      <c r="CG730" s="2" t="s">
        <v>239</v>
      </c>
      <c r="CH730" s="2" t="s">
        <v>226</v>
      </c>
      <c r="CI730" s="2" t="s">
        <v>4744</v>
      </c>
      <c r="CJ730" s="2" t="s">
        <v>763</v>
      </c>
      <c r="CK730" s="2" t="s">
        <v>241</v>
      </c>
      <c r="CL730" s="2" t="s">
        <v>229</v>
      </c>
      <c r="CM730" s="4"/>
      <c r="CN730" s="8"/>
      <c r="CO730" s="4">
        <v>2</v>
      </c>
      <c r="CP730" s="8">
        <v>169.52</v>
      </c>
      <c r="CQ730" s="7">
        <v>-1</v>
      </c>
      <c r="CR730" s="7">
        <v>-1</v>
      </c>
      <c r="CS730" s="2" t="s">
        <v>239</v>
      </c>
      <c r="CT730" s="2" t="s">
        <v>226</v>
      </c>
      <c r="CU730" s="2" t="s">
        <v>2231</v>
      </c>
      <c r="CV730" s="2" t="s">
        <v>926</v>
      </c>
      <c r="CW730" s="2" t="s">
        <v>241</v>
      </c>
      <c r="CX730" s="2" t="s">
        <v>229</v>
      </c>
      <c r="CY730" s="4">
        <v>1</v>
      </c>
      <c r="CZ730" s="8">
        <v>68.72</v>
      </c>
      <c r="DA730" s="4">
        <v>2</v>
      </c>
      <c r="DB730" s="8">
        <v>157.08</v>
      </c>
      <c r="DC730" s="7">
        <v>-0.5</v>
      </c>
      <c r="DD730" s="7">
        <v>-0.5625</v>
      </c>
      <c r="DE730" s="2" t="s">
        <v>239</v>
      </c>
      <c r="DF730" s="2" t="s">
        <v>226</v>
      </c>
      <c r="DG730" s="2" t="s">
        <v>1463</v>
      </c>
      <c r="DH730" s="2" t="s">
        <v>1441</v>
      </c>
      <c r="DI730" s="2" t="s">
        <v>241</v>
      </c>
      <c r="DJ730" s="2" t="s">
        <v>229</v>
      </c>
      <c r="DK730" s="4"/>
      <c r="DL730" s="8"/>
      <c r="DM730" s="4">
        <v>1</v>
      </c>
      <c r="DN730" s="8">
        <v>70.3</v>
      </c>
      <c r="DO730" s="7">
        <v>-1</v>
      </c>
      <c r="DP730" s="7">
        <v>-1</v>
      </c>
      <c r="DQ730" s="2" t="s">
        <v>239</v>
      </c>
      <c r="DR730" s="2" t="s">
        <v>226</v>
      </c>
      <c r="DS730" s="2" t="s">
        <v>2239</v>
      </c>
      <c r="DT730" s="2" t="s">
        <v>4771</v>
      </c>
      <c r="DU730" s="2" t="s">
        <v>241</v>
      </c>
      <c r="DV730" s="2" t="s">
        <v>229</v>
      </c>
      <c r="DW730" s="4">
        <v>1</v>
      </c>
      <c r="DX730" s="8">
        <v>77.5</v>
      </c>
      <c r="DY730" s="4"/>
      <c r="DZ730" s="8"/>
      <c r="EA730" s="7"/>
      <c r="EB730" s="7"/>
      <c r="EC730" s="2" t="s">
        <v>239</v>
      </c>
      <c r="ED730" s="2" t="s">
        <v>226</v>
      </c>
      <c r="EE730" s="2" t="s">
        <v>1153</v>
      </c>
      <c r="EF730" s="2" t="s">
        <v>954</v>
      </c>
      <c r="EG730" s="2" t="s">
        <v>241</v>
      </c>
      <c r="EH730" s="2" t="s">
        <v>229</v>
      </c>
      <c r="EI730" s="4"/>
      <c r="EJ730" s="8"/>
      <c r="EK730" s="4"/>
      <c r="EL730" s="8"/>
      <c r="EM730" s="7"/>
      <c r="EN730" s="7"/>
      <c r="EO730" s="2" t="s">
        <v>239</v>
      </c>
      <c r="EP730" s="2" t="s">
        <v>226</v>
      </c>
      <c r="EQ730" s="2" t="s">
        <v>3995</v>
      </c>
      <c r="ER730" s="2" t="s">
        <v>815</v>
      </c>
      <c r="ES730" s="2" t="s">
        <v>241</v>
      </c>
      <c r="ET730" s="2" t="s">
        <v>229</v>
      </c>
      <c r="EU730" s="4"/>
      <c r="EV730" s="8"/>
      <c r="EW730" s="4"/>
      <c r="EX730" s="8"/>
      <c r="EY730" s="7"/>
      <c r="EZ730" s="7"/>
      <c r="FA730" s="2" t="s">
        <v>239</v>
      </c>
      <c r="FB730" s="2" t="s">
        <v>226</v>
      </c>
      <c r="FC730" s="2" t="s">
        <v>1463</v>
      </c>
      <c r="FD730" s="2" t="s">
        <v>4672</v>
      </c>
      <c r="FE730" s="2" t="s">
        <v>241</v>
      </c>
      <c r="FF730" s="2" t="s">
        <v>229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226</v>
      </c>
      <c r="FO730" s="2" t="s">
        <v>1443</v>
      </c>
      <c r="FP730" s="2" t="s">
        <v>3642</v>
      </c>
      <c r="FQ730" s="2" t="s">
        <v>241</v>
      </c>
      <c r="FR730" s="2" t="s">
        <v>229</v>
      </c>
      <c r="FS730" s="4"/>
      <c r="FT730" s="8"/>
      <c r="FU730" s="4"/>
      <c r="FV730" s="8"/>
      <c r="FW730" s="7"/>
      <c r="FX730" s="7"/>
      <c r="FY730" s="2" t="s">
        <v>239</v>
      </c>
      <c r="FZ730" s="2" t="s">
        <v>226</v>
      </c>
      <c r="GA730" s="2" t="s">
        <v>327</v>
      </c>
      <c r="GB730" s="2" t="s">
        <v>229</v>
      </c>
      <c r="GC730" s="2" t="s">
        <v>241</v>
      </c>
      <c r="GD730" s="2" t="s">
        <v>229</v>
      </c>
      <c r="GE730" s="4"/>
      <c r="GF730" s="8"/>
      <c r="GG730" s="4"/>
      <c r="GH730" s="8"/>
      <c r="GI730" s="7"/>
      <c r="GJ730" s="7"/>
      <c r="GK730" s="2" t="s">
        <v>267</v>
      </c>
      <c r="GL730" s="2" t="s">
        <v>226</v>
      </c>
      <c r="GM730" s="2" t="s">
        <v>229</v>
      </c>
      <c r="GN730" s="2" t="s">
        <v>229</v>
      </c>
      <c r="GO730" s="2" t="s">
        <v>241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239</v>
      </c>
      <c r="GX730" s="2" t="s">
        <v>226</v>
      </c>
      <c r="GY730" s="2" t="s">
        <v>708</v>
      </c>
      <c r="GZ730" s="2" t="s">
        <v>2379</v>
      </c>
      <c r="HA730" s="2" t="s">
        <v>241</v>
      </c>
      <c r="HB730" s="2" t="s">
        <v>229</v>
      </c>
      <c r="HC730" s="4"/>
      <c r="HD730" s="8"/>
      <c r="HE730" s="4"/>
      <c r="HF730" s="8"/>
      <c r="HG730" s="7"/>
      <c r="HH730" s="7"/>
      <c r="HI730" s="2" t="s">
        <v>239</v>
      </c>
      <c r="HJ730" s="2" t="s">
        <v>260</v>
      </c>
      <c r="HK730" s="2" t="s">
        <v>711</v>
      </c>
      <c r="HL730" s="2" t="s">
        <v>813</v>
      </c>
      <c r="HM730" s="2" t="s">
        <v>241</v>
      </c>
      <c r="HN730" s="2" t="s">
        <v>229</v>
      </c>
      <c r="HO730" s="4"/>
      <c r="HP730" s="8"/>
      <c r="HQ730" s="4"/>
      <c r="HR730" s="8"/>
      <c r="HS730" s="7"/>
      <c r="HT730" s="7"/>
      <c r="HU730" s="2" t="s">
        <v>266</v>
      </c>
      <c r="HV730" s="2" t="s">
        <v>226</v>
      </c>
      <c r="HW730" s="2" t="s">
        <v>229</v>
      </c>
      <c r="HX730" s="2" t="s">
        <v>229</v>
      </c>
      <c r="HY730" s="2" t="s">
        <v>241</v>
      </c>
      <c r="HZ730" s="2" t="s">
        <v>229</v>
      </c>
      <c r="IA730" s="4"/>
      <c r="IB730" s="8"/>
      <c r="IC730" s="4"/>
      <c r="ID730" s="8"/>
      <c r="IE730" s="7"/>
      <c r="IF730" s="7"/>
      <c r="IG730" s="2" t="s">
        <v>239</v>
      </c>
      <c r="IH730" s="2" t="s">
        <v>226</v>
      </c>
      <c r="II730" s="2" t="s">
        <v>1039</v>
      </c>
      <c r="IJ730" s="2" t="s">
        <v>2725</v>
      </c>
      <c r="IK730" s="2" t="s">
        <v>241</v>
      </c>
      <c r="IL730" s="2" t="s">
        <v>229</v>
      </c>
      <c r="IM730" s="4"/>
      <c r="IN730" s="8"/>
      <c r="IO730" s="4"/>
      <c r="IP730" s="8"/>
      <c r="IQ730" s="7"/>
      <c r="IR730" s="7"/>
      <c r="IS730" s="2" t="s">
        <v>239</v>
      </c>
      <c r="IT730" s="2" t="s">
        <v>226</v>
      </c>
      <c r="IU730" s="2" t="s">
        <v>776</v>
      </c>
      <c r="IV730" s="2" t="s">
        <v>883</v>
      </c>
      <c r="IW730" s="2" t="s">
        <v>241</v>
      </c>
      <c r="IX730" s="2" t="s">
        <v>229</v>
      </c>
      <c r="IY730" s="4"/>
      <c r="IZ730" s="8"/>
      <c r="JA730" s="4"/>
      <c r="JB730" s="8"/>
      <c r="JC730" s="7"/>
      <c r="JD730" s="7"/>
      <c r="JE730" s="2" t="s">
        <v>239</v>
      </c>
      <c r="JF730" s="2" t="s">
        <v>226</v>
      </c>
      <c r="JG730" s="2" t="s">
        <v>3256</v>
      </c>
      <c r="JH730" s="2" t="s">
        <v>4278</v>
      </c>
      <c r="JI730" s="2" t="s">
        <v>241</v>
      </c>
      <c r="JJ730" s="2" t="s">
        <v>229</v>
      </c>
      <c r="JK730" s="4"/>
      <c r="JL730" s="8"/>
      <c r="JM730" s="4"/>
      <c r="JN730" s="8"/>
      <c r="JO730" s="7"/>
      <c r="JP730" s="7"/>
      <c r="JQ730" s="2" t="s">
        <v>229</v>
      </c>
      <c r="JR730" s="2" t="s">
        <v>229</v>
      </c>
      <c r="JS730" s="2" t="s">
        <v>229</v>
      </c>
      <c r="JT730" s="2" t="s">
        <v>229</v>
      </c>
      <c r="JU730" s="2" t="s">
        <v>229</v>
      </c>
      <c r="JV730" s="2" t="s">
        <v>229</v>
      </c>
      <c r="JW730" s="4"/>
      <c r="JX730" s="8"/>
      <c r="JY730" s="4"/>
      <c r="JZ730" s="8"/>
      <c r="KA730" s="7"/>
      <c r="KB730" s="7"/>
      <c r="KC730" s="2" t="s">
        <v>239</v>
      </c>
      <c r="KD730" s="2" t="s">
        <v>226</v>
      </c>
      <c r="KE730" s="2" t="s">
        <v>1280</v>
      </c>
      <c r="KF730" s="2" t="s">
        <v>885</v>
      </c>
      <c r="KG730" s="2" t="s">
        <v>241</v>
      </c>
      <c r="KH730" s="2" t="s">
        <v>229</v>
      </c>
      <c r="KI730" s="4"/>
      <c r="KJ730" s="8"/>
      <c r="KK730" s="4"/>
      <c r="KL730" s="8"/>
      <c r="KM730" s="7"/>
      <c r="KN730" s="7"/>
      <c r="KO730" s="2" t="s">
        <v>239</v>
      </c>
      <c r="KP730" s="2" t="s">
        <v>226</v>
      </c>
      <c r="KQ730" s="2" t="s">
        <v>1014</v>
      </c>
      <c r="KR730" s="2" t="s">
        <v>3488</v>
      </c>
      <c r="KS730" s="2" t="s">
        <v>241</v>
      </c>
      <c r="KT730" s="2" t="s">
        <v>229</v>
      </c>
      <c r="KU730" s="4"/>
      <c r="KV730" s="8"/>
      <c r="KW730" s="4"/>
      <c r="KX730" s="8"/>
      <c r="KY730" s="7"/>
      <c r="KZ730" s="7"/>
      <c r="LA730" s="2" t="s">
        <v>239</v>
      </c>
      <c r="LB730" s="2" t="s">
        <v>226</v>
      </c>
      <c r="LC730" s="2" t="s">
        <v>720</v>
      </c>
      <c r="LD730" s="2" t="s">
        <v>3215</v>
      </c>
      <c r="LE730" s="2" t="s">
        <v>241</v>
      </c>
      <c r="LF730" s="2" t="s">
        <v>229</v>
      </c>
      <c r="LG730" s="4"/>
      <c r="LH730" s="8"/>
      <c r="LI730" s="4"/>
      <c r="LJ730" s="8"/>
      <c r="LK730" s="7"/>
      <c r="LL730" s="7"/>
      <c r="LM730" s="2" t="s">
        <v>239</v>
      </c>
      <c r="LN730" s="2" t="s">
        <v>226</v>
      </c>
      <c r="LO730" s="2" t="s">
        <v>335</v>
      </c>
      <c r="LP730" s="2" t="s">
        <v>229</v>
      </c>
      <c r="LQ730" s="2" t="s">
        <v>241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275</v>
      </c>
      <c r="MA730" s="2" t="s">
        <v>1950</v>
      </c>
      <c r="MB730" s="2" t="s">
        <v>2929</v>
      </c>
      <c r="MC730" s="2" t="s">
        <v>241</v>
      </c>
      <c r="MD730" s="2" t="s">
        <v>229</v>
      </c>
      <c r="ME730" s="4"/>
      <c r="MF730" s="8"/>
      <c r="MG730" s="4"/>
      <c r="MH730" s="8"/>
      <c r="MI730" s="7"/>
      <c r="MJ730" s="7"/>
      <c r="MK730" s="2" t="s">
        <v>278</v>
      </c>
      <c r="ML730" s="2" t="s">
        <v>226</v>
      </c>
      <c r="MM730" s="2" t="s">
        <v>229</v>
      </c>
      <c r="MN730" s="2" t="s">
        <v>229</v>
      </c>
      <c r="MO730" s="2" t="s">
        <v>241</v>
      </c>
      <c r="MP730" s="2" t="s">
        <v>229</v>
      </c>
      <c r="MQ730" s="4"/>
      <c r="MR730" s="8"/>
      <c r="MS730" s="4"/>
      <c r="MT730" s="8"/>
      <c r="MU730" s="7"/>
      <c r="MV730" s="7"/>
      <c r="MW730" s="2" t="s">
        <v>267</v>
      </c>
      <c r="MX730" s="2" t="s">
        <v>226</v>
      </c>
      <c r="MY730" s="2" t="s">
        <v>229</v>
      </c>
      <c r="MZ730" s="2" t="s">
        <v>229</v>
      </c>
      <c r="NA730" s="2" t="s">
        <v>241</v>
      </c>
      <c r="NB730" s="2" t="s">
        <v>229</v>
      </c>
      <c r="NC730" s="4"/>
      <c r="ND730" s="8"/>
      <c r="NE730" s="4"/>
      <c r="NF730" s="8"/>
      <c r="NG730" s="7"/>
      <c r="NH730" s="7"/>
      <c r="NI730" s="2" t="s">
        <v>239</v>
      </c>
      <c r="NJ730" s="2" t="s">
        <v>260</v>
      </c>
      <c r="NK730" s="2" t="s">
        <v>3161</v>
      </c>
      <c r="NL730" s="2" t="s">
        <v>763</v>
      </c>
      <c r="NM730" s="2" t="s">
        <v>241</v>
      </c>
      <c r="NN730" s="2" t="s">
        <v>229</v>
      </c>
      <c r="NO730" s="4"/>
      <c r="NP730" s="8"/>
      <c r="NQ730" s="4"/>
      <c r="NR730" s="8"/>
      <c r="NS730" s="7"/>
      <c r="NT730" s="7"/>
      <c r="NU730" s="2" t="s">
        <v>272</v>
      </c>
      <c r="NV730" s="2" t="s">
        <v>226</v>
      </c>
      <c r="NW730" s="2" t="s">
        <v>229</v>
      </c>
      <c r="NX730" s="2" t="s">
        <v>229</v>
      </c>
      <c r="NY730" s="2" t="s">
        <v>241</v>
      </c>
      <c r="NZ730" s="2" t="s">
        <v>229</v>
      </c>
      <c r="OA730" s="4"/>
      <c r="OB730" s="8"/>
      <c r="OC730" s="4"/>
      <c r="OD730" s="8"/>
      <c r="OE730" s="7"/>
      <c r="OF730" s="7"/>
      <c r="OG730" s="2" t="s">
        <v>239</v>
      </c>
      <c r="OH730" s="2" t="s">
        <v>226</v>
      </c>
      <c r="OI730" s="2" t="s">
        <v>2817</v>
      </c>
      <c r="OJ730" s="2" t="s">
        <v>229</v>
      </c>
      <c r="OK730" s="2" t="s">
        <v>241</v>
      </c>
      <c r="OL730" s="2" t="s">
        <v>229</v>
      </c>
      <c r="OM730" s="4"/>
      <c r="ON730" s="8"/>
      <c r="OO730" s="4"/>
      <c r="OP730" s="8"/>
      <c r="OQ730" s="7"/>
      <c r="OR730" s="7"/>
      <c r="OS730" s="2" t="s">
        <v>229</v>
      </c>
      <c r="OT730" s="2" t="s">
        <v>229</v>
      </c>
      <c r="OU730" s="2" t="s">
        <v>229</v>
      </c>
      <c r="OV730" s="2" t="s">
        <v>229</v>
      </c>
      <c r="OW730" s="2" t="s">
        <v>229</v>
      </c>
      <c r="OX730" s="2" t="s">
        <v>229</v>
      </c>
      <c r="OY730" s="4"/>
      <c r="OZ730" s="8"/>
      <c r="PA730" s="4"/>
      <c r="PB730" s="8"/>
      <c r="PC730" s="7"/>
      <c r="PD730" s="7"/>
      <c r="PE730" s="2" t="s">
        <v>229</v>
      </c>
      <c r="PF730" s="2" t="s">
        <v>229</v>
      </c>
      <c r="PG730" s="2" t="s">
        <v>229</v>
      </c>
      <c r="PH730" s="2" t="s">
        <v>229</v>
      </c>
      <c r="PI730" s="2" t="s">
        <v>229</v>
      </c>
      <c r="PJ730" s="2" t="s">
        <v>229</v>
      </c>
      <c r="PK730" s="4"/>
      <c r="PL730" s="8"/>
      <c r="PM730" s="4"/>
      <c r="PN730" s="8"/>
      <c r="PO730" s="7"/>
      <c r="PP730" s="7"/>
      <c r="PQ730" s="2" t="s">
        <v>239</v>
      </c>
      <c r="PR730" s="2" t="s">
        <v>275</v>
      </c>
      <c r="PS730" s="2" t="s">
        <v>1221</v>
      </c>
      <c r="PT730" s="2" t="s">
        <v>3115</v>
      </c>
      <c r="PU730" s="2" t="s">
        <v>241</v>
      </c>
      <c r="PV730" s="2" t="s">
        <v>229</v>
      </c>
      <c r="PW730" s="4"/>
      <c r="PX730" s="8"/>
      <c r="PY730" s="4"/>
      <c r="PZ730" s="8"/>
      <c r="QA730" s="7"/>
      <c r="QB730" s="7"/>
      <c r="QC730" s="2" t="s">
        <v>281</v>
      </c>
      <c r="QD730" s="2" t="s">
        <v>226</v>
      </c>
      <c r="QE730" s="2" t="s">
        <v>229</v>
      </c>
      <c r="QF730" s="2" t="s">
        <v>229</v>
      </c>
      <c r="QG730" s="2" t="s">
        <v>241</v>
      </c>
      <c r="QH730" s="2" t="s">
        <v>229</v>
      </c>
      <c r="QI730" s="4"/>
      <c r="QJ730" s="8"/>
      <c r="QK730" s="4"/>
      <c r="QL730" s="8"/>
      <c r="QM730" s="7"/>
      <c r="QN730" s="7"/>
      <c r="QO730" s="2" t="s">
        <v>229</v>
      </c>
      <c r="QP730" s="2" t="s">
        <v>229</v>
      </c>
      <c r="QQ730" s="2" t="s">
        <v>229</v>
      </c>
      <c r="QR730" s="2" t="s">
        <v>229</v>
      </c>
      <c r="QS730" s="2" t="s">
        <v>229</v>
      </c>
      <c r="QT730" s="2" t="s">
        <v>229</v>
      </c>
      <c r="QU730" s="4"/>
      <c r="QV730" s="8"/>
      <c r="QW730" s="4"/>
      <c r="QX730" s="8"/>
      <c r="QY730" s="7"/>
      <c r="QZ730" s="7"/>
      <c r="RA730" s="2" t="s">
        <v>239</v>
      </c>
      <c r="RB730" s="2" t="s">
        <v>275</v>
      </c>
      <c r="RC730" s="2" t="s">
        <v>1659</v>
      </c>
      <c r="RD730" s="2" t="s">
        <v>879</v>
      </c>
      <c r="RE730" s="2" t="s">
        <v>241</v>
      </c>
      <c r="RF730" s="2" t="s">
        <v>229</v>
      </c>
      <c r="RG730" s="4"/>
      <c r="RH730" s="8"/>
      <c r="RI730" s="4"/>
      <c r="RJ730" s="8"/>
      <c r="RK730" s="7"/>
      <c r="RL730" s="7"/>
      <c r="RM730" s="2" t="s">
        <v>272</v>
      </c>
      <c r="RN730" s="2" t="s">
        <v>226</v>
      </c>
      <c r="RO730" s="2" t="s">
        <v>229</v>
      </c>
      <c r="RP730" s="2" t="s">
        <v>229</v>
      </c>
      <c r="RQ730" s="2" t="s">
        <v>241</v>
      </c>
      <c r="RR730" s="2" t="s">
        <v>229</v>
      </c>
      <c r="RS730" s="4"/>
      <c r="RT730" s="8"/>
      <c r="RU730" s="4"/>
      <c r="RV730" s="8"/>
      <c r="RW730" s="7"/>
      <c r="RX730" s="7"/>
      <c r="RY730" s="2" t="s">
        <v>278</v>
      </c>
      <c r="RZ730" s="2" t="s">
        <v>275</v>
      </c>
      <c r="SA730" s="2" t="s">
        <v>229</v>
      </c>
      <c r="SB730" s="2" t="s">
        <v>229</v>
      </c>
      <c r="SC730" s="2" t="s">
        <v>241</v>
      </c>
      <c r="SD730" s="2" t="s">
        <v>229</v>
      </c>
      <c r="SE730" s="4">
        <v>263</v>
      </c>
      <c r="SF730" s="4">
        <v>113</v>
      </c>
      <c r="SG730" s="4"/>
      <c r="SH730" s="4"/>
      <c r="SI730" s="4">
        <v>179</v>
      </c>
      <c r="SJ730" s="4"/>
      <c r="SK730" s="4"/>
      <c r="SL730" s="4"/>
      <c r="SM730" s="4">
        <v>10</v>
      </c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>
        <v>60</v>
      </c>
      <c r="TU730" s="4"/>
      <c r="TV730" s="4"/>
      <c r="TW730" s="4"/>
      <c r="TX730" s="4"/>
      <c r="TY730" s="4"/>
      <c r="TZ730" s="4"/>
      <c r="UA730" s="4"/>
      <c r="UB730" s="4"/>
      <c r="UC730" s="4"/>
      <c r="UD730" s="4">
        <v>240</v>
      </c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>
        <v>30</v>
      </c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</row>
    <row r="731">
      <c r="A731" s="2" t="s">
        <v>4775</v>
      </c>
      <c r="B731" s="2" t="s">
        <v>216</v>
      </c>
      <c r="C731" s="2" t="s">
        <v>4734</v>
      </c>
      <c r="D731" s="2" t="s">
        <v>218</v>
      </c>
      <c r="E731" s="2" t="s">
        <v>219</v>
      </c>
      <c r="F731" s="2" t="s">
        <v>4735</v>
      </c>
      <c r="G731" s="2" t="s">
        <v>4736</v>
      </c>
      <c r="H731" s="2" t="s">
        <v>4737</v>
      </c>
      <c r="I731" s="2" t="s">
        <v>4738</v>
      </c>
      <c r="J731" s="2" t="s">
        <v>312</v>
      </c>
      <c r="K731" s="2" t="s">
        <v>2491</v>
      </c>
      <c r="L731" s="3">
        <v>75.6</v>
      </c>
      <c r="M731" s="3">
        <v>79.38</v>
      </c>
      <c r="N731" s="3">
        <v>159.99</v>
      </c>
      <c r="O731" s="2" t="s">
        <v>226</v>
      </c>
      <c r="P731" s="2" t="s">
        <v>342</v>
      </c>
      <c r="Q731" s="2" t="s">
        <v>228</v>
      </c>
      <c r="R731" s="2" t="s">
        <v>229</v>
      </c>
      <c r="S731" s="2" t="s">
        <v>4769</v>
      </c>
      <c r="T731" s="2" t="s">
        <v>3733</v>
      </c>
      <c r="U731" s="2" t="s">
        <v>2890</v>
      </c>
      <c r="V731" s="2" t="s">
        <v>233</v>
      </c>
      <c r="W731" s="2" t="s">
        <v>3757</v>
      </c>
      <c r="X731" s="2" t="s">
        <v>4740</v>
      </c>
      <c r="Y731" s="2" t="s">
        <v>4741</v>
      </c>
      <c r="Z731" s="4">
        <v>421</v>
      </c>
      <c r="AA731" s="4">
        <f>=ROUNDDOWN(35.0833333333333,0)</f>
      </c>
      <c r="AB731" s="5">
        <v>12</v>
      </c>
      <c r="AC731" s="2" t="s">
        <v>4742</v>
      </c>
      <c r="AD731" s="4">
        <v>40</v>
      </c>
      <c r="AE731" s="4">
        <v>180</v>
      </c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>
        <v>2</v>
      </c>
      <c r="AQ731" s="8">
        <v>165.11</v>
      </c>
      <c r="AR731" s="4">
        <v>26</v>
      </c>
      <c r="AS731" s="8">
        <v>2296.18</v>
      </c>
      <c r="AT731" s="7">
        <v>-0.9231</v>
      </c>
      <c r="AU731" s="7">
        <v>-0.9281</v>
      </c>
      <c r="AV731" s="4" t="s">
        <v>229</v>
      </c>
      <c r="AW731" s="8" t="s">
        <v>229</v>
      </c>
      <c r="AX731" s="4" t="s">
        <v>229</v>
      </c>
      <c r="AY731" s="8" t="s">
        <v>229</v>
      </c>
      <c r="AZ731" s="7" t="s">
        <v>229</v>
      </c>
      <c r="BA731" s="7" t="s">
        <v>229</v>
      </c>
      <c r="BB731" s="7">
        <v>0.1703</v>
      </c>
      <c r="BC731" s="4" t="s">
        <v>229</v>
      </c>
      <c r="BD731" s="8" t="s">
        <v>229</v>
      </c>
      <c r="BE731" s="4" t="s">
        <v>229</v>
      </c>
      <c r="BF731" s="8" t="s">
        <v>229</v>
      </c>
      <c r="BG731" s="7" t="s">
        <v>229</v>
      </c>
      <c r="BH731" s="7" t="s">
        <v>229</v>
      </c>
      <c r="BI731" s="7" t="s">
        <v>229</v>
      </c>
      <c r="BJ731" s="4">
        <v>2</v>
      </c>
      <c r="BK731" s="8">
        <v>165.11</v>
      </c>
      <c r="BL731" s="2" t="s">
        <v>4776</v>
      </c>
      <c r="BM731" s="7">
        <v>1</v>
      </c>
      <c r="BN731" s="7">
        <v>1</v>
      </c>
      <c r="BO731" s="4"/>
      <c r="BP731" s="8"/>
      <c r="BQ731" s="4">
        <v>18</v>
      </c>
      <c r="BR731" s="8">
        <v>1522.26</v>
      </c>
      <c r="BS731" s="7">
        <v>-1</v>
      </c>
      <c r="BT731" s="7">
        <v>-1</v>
      </c>
      <c r="BU731" s="2" t="s">
        <v>239</v>
      </c>
      <c r="BV731" s="2" t="s">
        <v>226</v>
      </c>
      <c r="BW731" s="2" t="s">
        <v>229</v>
      </c>
      <c r="BX731" s="2" t="s">
        <v>813</v>
      </c>
      <c r="BY731" s="2" t="s">
        <v>241</v>
      </c>
      <c r="BZ731" s="2" t="s">
        <v>229</v>
      </c>
      <c r="CA731" s="4"/>
      <c r="CB731" s="8"/>
      <c r="CC731" s="4">
        <v>7</v>
      </c>
      <c r="CD731" s="8">
        <v>681.31</v>
      </c>
      <c r="CE731" s="7">
        <v>-1</v>
      </c>
      <c r="CF731" s="7">
        <v>-1</v>
      </c>
      <c r="CG731" s="2" t="s">
        <v>239</v>
      </c>
      <c r="CH731" s="2" t="s">
        <v>226</v>
      </c>
      <c r="CI731" s="2" t="s">
        <v>4744</v>
      </c>
      <c r="CJ731" s="2" t="s">
        <v>815</v>
      </c>
      <c r="CK731" s="2" t="s">
        <v>241</v>
      </c>
      <c r="CL731" s="2" t="s">
        <v>229</v>
      </c>
      <c r="CM731" s="4"/>
      <c r="CN731" s="8"/>
      <c r="CO731" s="4"/>
      <c r="CP731" s="8"/>
      <c r="CQ731" s="7"/>
      <c r="CR731" s="7"/>
      <c r="CS731" s="2" t="s">
        <v>239</v>
      </c>
      <c r="CT731" s="2" t="s">
        <v>226</v>
      </c>
      <c r="CU731" s="2" t="s">
        <v>2231</v>
      </c>
      <c r="CV731" s="2" t="s">
        <v>4777</v>
      </c>
      <c r="CW731" s="2" t="s">
        <v>241</v>
      </c>
      <c r="CX731" s="2" t="s">
        <v>229</v>
      </c>
      <c r="CY731" s="4"/>
      <c r="CZ731" s="8"/>
      <c r="DA731" s="4"/>
      <c r="DB731" s="8"/>
      <c r="DC731" s="7"/>
      <c r="DD731" s="7"/>
      <c r="DE731" s="2" t="s">
        <v>239</v>
      </c>
      <c r="DF731" s="2" t="s">
        <v>226</v>
      </c>
      <c r="DG731" s="2" t="s">
        <v>1463</v>
      </c>
      <c r="DH731" s="2" t="s">
        <v>1441</v>
      </c>
      <c r="DI731" s="2" t="s">
        <v>241</v>
      </c>
      <c r="DJ731" s="2" t="s">
        <v>229</v>
      </c>
      <c r="DK731" s="4">
        <v>1</v>
      </c>
      <c r="DL731" s="8">
        <v>79.38</v>
      </c>
      <c r="DM731" s="4"/>
      <c r="DN731" s="8"/>
      <c r="DO731" s="7"/>
      <c r="DP731" s="7"/>
      <c r="DQ731" s="2" t="s">
        <v>239</v>
      </c>
      <c r="DR731" s="2" t="s">
        <v>226</v>
      </c>
      <c r="DS731" s="2" t="s">
        <v>2239</v>
      </c>
      <c r="DT731" s="2" t="s">
        <v>815</v>
      </c>
      <c r="DU731" s="2" t="s">
        <v>241</v>
      </c>
      <c r="DV731" s="2" t="s">
        <v>229</v>
      </c>
      <c r="DW731" s="4"/>
      <c r="DX731" s="8"/>
      <c r="DY731" s="4"/>
      <c r="DZ731" s="8"/>
      <c r="EA731" s="7"/>
      <c r="EB731" s="7"/>
      <c r="EC731" s="2" t="s">
        <v>239</v>
      </c>
      <c r="ED731" s="2" t="s">
        <v>226</v>
      </c>
      <c r="EE731" s="2" t="s">
        <v>1153</v>
      </c>
      <c r="EF731" s="2" t="s">
        <v>1825</v>
      </c>
      <c r="EG731" s="2" t="s">
        <v>241</v>
      </c>
      <c r="EH731" s="2" t="s">
        <v>229</v>
      </c>
      <c r="EI731" s="4"/>
      <c r="EJ731" s="8"/>
      <c r="EK731" s="4">
        <v>1</v>
      </c>
      <c r="EL731" s="8">
        <v>92.61</v>
      </c>
      <c r="EM731" s="7">
        <v>-1</v>
      </c>
      <c r="EN731" s="7">
        <v>-1</v>
      </c>
      <c r="EO731" s="2" t="s">
        <v>239</v>
      </c>
      <c r="EP731" s="2" t="s">
        <v>226</v>
      </c>
      <c r="EQ731" s="2" t="s">
        <v>3995</v>
      </c>
      <c r="ER731" s="2" t="s">
        <v>1627</v>
      </c>
      <c r="ES731" s="2" t="s">
        <v>241</v>
      </c>
      <c r="ET731" s="2" t="s">
        <v>229</v>
      </c>
      <c r="EU731" s="4"/>
      <c r="EV731" s="8"/>
      <c r="EW731" s="4"/>
      <c r="EX731" s="8"/>
      <c r="EY731" s="7"/>
      <c r="EZ731" s="7"/>
      <c r="FA731" s="2" t="s">
        <v>239</v>
      </c>
      <c r="FB731" s="2" t="s">
        <v>226</v>
      </c>
      <c r="FC731" s="2" t="s">
        <v>1463</v>
      </c>
      <c r="FD731" s="2" t="s">
        <v>1591</v>
      </c>
      <c r="FE731" s="2" t="s">
        <v>241</v>
      </c>
      <c r="FF731" s="2" t="s">
        <v>229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226</v>
      </c>
      <c r="FO731" s="2" t="s">
        <v>1443</v>
      </c>
      <c r="FP731" s="2" t="s">
        <v>2122</v>
      </c>
      <c r="FQ731" s="2" t="s">
        <v>241</v>
      </c>
      <c r="FR731" s="2" t="s">
        <v>229</v>
      </c>
      <c r="FS731" s="4"/>
      <c r="FT731" s="8"/>
      <c r="FU731" s="4"/>
      <c r="FV731" s="8"/>
      <c r="FW731" s="7"/>
      <c r="FX731" s="7"/>
      <c r="FY731" s="2" t="s">
        <v>239</v>
      </c>
      <c r="FZ731" s="2" t="s">
        <v>226</v>
      </c>
      <c r="GA731" s="2" t="s">
        <v>327</v>
      </c>
      <c r="GB731" s="2" t="s">
        <v>229</v>
      </c>
      <c r="GC731" s="2" t="s">
        <v>241</v>
      </c>
      <c r="GD731" s="2" t="s">
        <v>229</v>
      </c>
      <c r="GE731" s="4"/>
      <c r="GF731" s="8"/>
      <c r="GG731" s="4"/>
      <c r="GH731" s="8"/>
      <c r="GI731" s="7"/>
      <c r="GJ731" s="7"/>
      <c r="GK731" s="2" t="s">
        <v>267</v>
      </c>
      <c r="GL731" s="2" t="s">
        <v>226</v>
      </c>
      <c r="GM731" s="2" t="s">
        <v>229</v>
      </c>
      <c r="GN731" s="2" t="s">
        <v>229</v>
      </c>
      <c r="GO731" s="2" t="s">
        <v>241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226</v>
      </c>
      <c r="GY731" s="2" t="s">
        <v>708</v>
      </c>
      <c r="GZ731" s="2" t="s">
        <v>2379</v>
      </c>
      <c r="HA731" s="2" t="s">
        <v>241</v>
      </c>
      <c r="HB731" s="2" t="s">
        <v>229</v>
      </c>
      <c r="HC731" s="4"/>
      <c r="HD731" s="8"/>
      <c r="HE731" s="4"/>
      <c r="HF731" s="8"/>
      <c r="HG731" s="7"/>
      <c r="HH731" s="7"/>
      <c r="HI731" s="2" t="s">
        <v>239</v>
      </c>
      <c r="HJ731" s="2" t="s">
        <v>260</v>
      </c>
      <c r="HK731" s="2" t="s">
        <v>711</v>
      </c>
      <c r="HL731" s="2" t="s">
        <v>1896</v>
      </c>
      <c r="HM731" s="2" t="s">
        <v>241</v>
      </c>
      <c r="HN731" s="2" t="s">
        <v>229</v>
      </c>
      <c r="HO731" s="4"/>
      <c r="HP731" s="8"/>
      <c r="HQ731" s="4"/>
      <c r="HR731" s="8"/>
      <c r="HS731" s="7"/>
      <c r="HT731" s="7"/>
      <c r="HU731" s="2" t="s">
        <v>266</v>
      </c>
      <c r="HV731" s="2" t="s">
        <v>226</v>
      </c>
      <c r="HW731" s="2" t="s">
        <v>229</v>
      </c>
      <c r="HX731" s="2" t="s">
        <v>229</v>
      </c>
      <c r="HY731" s="2" t="s">
        <v>241</v>
      </c>
      <c r="HZ731" s="2" t="s">
        <v>229</v>
      </c>
      <c r="IA731" s="4"/>
      <c r="IB731" s="8"/>
      <c r="IC731" s="4"/>
      <c r="ID731" s="8"/>
      <c r="IE731" s="7"/>
      <c r="IF731" s="7"/>
      <c r="IG731" s="2" t="s">
        <v>239</v>
      </c>
      <c r="IH731" s="2" t="s">
        <v>226</v>
      </c>
      <c r="II731" s="2" t="s">
        <v>881</v>
      </c>
      <c r="IJ731" s="2" t="s">
        <v>3540</v>
      </c>
      <c r="IK731" s="2" t="s">
        <v>241</v>
      </c>
      <c r="IL731" s="2" t="s">
        <v>229</v>
      </c>
      <c r="IM731" s="4"/>
      <c r="IN731" s="8"/>
      <c r="IO731" s="4"/>
      <c r="IP731" s="8"/>
      <c r="IQ731" s="7"/>
      <c r="IR731" s="7"/>
      <c r="IS731" s="2" t="s">
        <v>267</v>
      </c>
      <c r="IT731" s="2" t="s">
        <v>226</v>
      </c>
      <c r="IU731" s="2" t="s">
        <v>229</v>
      </c>
      <c r="IV731" s="2" t="s">
        <v>229</v>
      </c>
      <c r="IW731" s="2" t="s">
        <v>241</v>
      </c>
      <c r="IX731" s="2" t="s">
        <v>229</v>
      </c>
      <c r="IY731" s="4"/>
      <c r="IZ731" s="8"/>
      <c r="JA731" s="4"/>
      <c r="JB731" s="8"/>
      <c r="JC731" s="7"/>
      <c r="JD731" s="7"/>
      <c r="JE731" s="2" t="s">
        <v>239</v>
      </c>
      <c r="JF731" s="2" t="s">
        <v>226</v>
      </c>
      <c r="JG731" s="2" t="s">
        <v>3256</v>
      </c>
      <c r="JH731" s="2" t="s">
        <v>1057</v>
      </c>
      <c r="JI731" s="2" t="s">
        <v>241</v>
      </c>
      <c r="JJ731" s="2" t="s">
        <v>229</v>
      </c>
      <c r="JK731" s="4"/>
      <c r="JL731" s="8"/>
      <c r="JM731" s="4"/>
      <c r="JN731" s="8"/>
      <c r="JO731" s="7"/>
      <c r="JP731" s="7"/>
      <c r="JQ731" s="2" t="s">
        <v>229</v>
      </c>
      <c r="JR731" s="2" t="s">
        <v>229</v>
      </c>
      <c r="JS731" s="2" t="s">
        <v>229</v>
      </c>
      <c r="JT731" s="2" t="s">
        <v>229</v>
      </c>
      <c r="JU731" s="2" t="s">
        <v>229</v>
      </c>
      <c r="JV731" s="2" t="s">
        <v>229</v>
      </c>
      <c r="JW731" s="4"/>
      <c r="JX731" s="8"/>
      <c r="JY731" s="4"/>
      <c r="JZ731" s="8"/>
      <c r="KA731" s="7"/>
      <c r="KB731" s="7"/>
      <c r="KC731" s="2" t="s">
        <v>239</v>
      </c>
      <c r="KD731" s="2" t="s">
        <v>226</v>
      </c>
      <c r="KE731" s="2" t="s">
        <v>1280</v>
      </c>
      <c r="KF731" s="2" t="s">
        <v>1965</v>
      </c>
      <c r="KG731" s="2" t="s">
        <v>241</v>
      </c>
      <c r="KH731" s="2" t="s">
        <v>229</v>
      </c>
      <c r="KI731" s="4">
        <v>1</v>
      </c>
      <c r="KJ731" s="8">
        <v>85.73</v>
      </c>
      <c r="KK731" s="4"/>
      <c r="KL731" s="8"/>
      <c r="KM731" s="7"/>
      <c r="KN731" s="7"/>
      <c r="KO731" s="2" t="s">
        <v>239</v>
      </c>
      <c r="KP731" s="2" t="s">
        <v>226</v>
      </c>
      <c r="KQ731" s="2" t="s">
        <v>1014</v>
      </c>
      <c r="KR731" s="2" t="s">
        <v>4273</v>
      </c>
      <c r="KS731" s="2" t="s">
        <v>241</v>
      </c>
      <c r="KT731" s="2" t="s">
        <v>229</v>
      </c>
      <c r="KU731" s="4"/>
      <c r="KV731" s="8"/>
      <c r="KW731" s="4"/>
      <c r="KX731" s="8"/>
      <c r="KY731" s="7"/>
      <c r="KZ731" s="7"/>
      <c r="LA731" s="2" t="s">
        <v>239</v>
      </c>
      <c r="LB731" s="2" t="s">
        <v>226</v>
      </c>
      <c r="LC731" s="2" t="s">
        <v>720</v>
      </c>
      <c r="LD731" s="2" t="s">
        <v>470</v>
      </c>
      <c r="LE731" s="2" t="s">
        <v>241</v>
      </c>
      <c r="LF731" s="2" t="s">
        <v>229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226</v>
      </c>
      <c r="LO731" s="2" t="s">
        <v>335</v>
      </c>
      <c r="LP731" s="2" t="s">
        <v>229</v>
      </c>
      <c r="LQ731" s="2" t="s">
        <v>241</v>
      </c>
      <c r="LR731" s="2" t="s">
        <v>229</v>
      </c>
      <c r="LS731" s="4"/>
      <c r="LT731" s="8"/>
      <c r="LU731" s="4"/>
      <c r="LV731" s="8"/>
      <c r="LW731" s="7"/>
      <c r="LX731" s="7"/>
      <c r="LY731" s="2" t="s">
        <v>239</v>
      </c>
      <c r="LZ731" s="2" t="s">
        <v>275</v>
      </c>
      <c r="MA731" s="2" t="s">
        <v>1950</v>
      </c>
      <c r="MB731" s="2" t="s">
        <v>2929</v>
      </c>
      <c r="MC731" s="2" t="s">
        <v>241</v>
      </c>
      <c r="MD731" s="2" t="s">
        <v>229</v>
      </c>
      <c r="ME731" s="4"/>
      <c r="MF731" s="8"/>
      <c r="MG731" s="4"/>
      <c r="MH731" s="8"/>
      <c r="MI731" s="7"/>
      <c r="MJ731" s="7"/>
      <c r="MK731" s="2" t="s">
        <v>278</v>
      </c>
      <c r="ML731" s="2" t="s">
        <v>226</v>
      </c>
      <c r="MM731" s="2" t="s">
        <v>229</v>
      </c>
      <c r="MN731" s="2" t="s">
        <v>229</v>
      </c>
      <c r="MO731" s="2" t="s">
        <v>241</v>
      </c>
      <c r="MP731" s="2" t="s">
        <v>229</v>
      </c>
      <c r="MQ731" s="4"/>
      <c r="MR731" s="8"/>
      <c r="MS731" s="4"/>
      <c r="MT731" s="8"/>
      <c r="MU731" s="7"/>
      <c r="MV731" s="7"/>
      <c r="MW731" s="2" t="s">
        <v>267</v>
      </c>
      <c r="MX731" s="2" t="s">
        <v>226</v>
      </c>
      <c r="MY731" s="2" t="s">
        <v>229</v>
      </c>
      <c r="MZ731" s="2" t="s">
        <v>229</v>
      </c>
      <c r="NA731" s="2" t="s">
        <v>241</v>
      </c>
      <c r="NB731" s="2" t="s">
        <v>229</v>
      </c>
      <c r="NC731" s="4"/>
      <c r="ND731" s="8"/>
      <c r="NE731" s="4"/>
      <c r="NF731" s="8"/>
      <c r="NG731" s="7"/>
      <c r="NH731" s="7"/>
      <c r="NI731" s="2" t="s">
        <v>239</v>
      </c>
      <c r="NJ731" s="2" t="s">
        <v>260</v>
      </c>
      <c r="NK731" s="2" t="s">
        <v>3161</v>
      </c>
      <c r="NL731" s="2" t="s">
        <v>815</v>
      </c>
      <c r="NM731" s="2" t="s">
        <v>241</v>
      </c>
      <c r="NN731" s="2" t="s">
        <v>229</v>
      </c>
      <c r="NO731" s="4"/>
      <c r="NP731" s="8"/>
      <c r="NQ731" s="4"/>
      <c r="NR731" s="8"/>
      <c r="NS731" s="7"/>
      <c r="NT731" s="7"/>
      <c r="NU731" s="2" t="s">
        <v>272</v>
      </c>
      <c r="NV731" s="2" t="s">
        <v>226</v>
      </c>
      <c r="NW731" s="2" t="s">
        <v>229</v>
      </c>
      <c r="NX731" s="2" t="s">
        <v>229</v>
      </c>
      <c r="NY731" s="2" t="s">
        <v>241</v>
      </c>
      <c r="NZ731" s="2" t="s">
        <v>229</v>
      </c>
      <c r="OA731" s="4"/>
      <c r="OB731" s="8"/>
      <c r="OC731" s="4"/>
      <c r="OD731" s="8"/>
      <c r="OE731" s="7"/>
      <c r="OF731" s="7"/>
      <c r="OG731" s="2" t="s">
        <v>239</v>
      </c>
      <c r="OH731" s="2" t="s">
        <v>226</v>
      </c>
      <c r="OI731" s="2" t="s">
        <v>229</v>
      </c>
      <c r="OJ731" s="2" t="s">
        <v>229</v>
      </c>
      <c r="OK731" s="2" t="s">
        <v>241</v>
      </c>
      <c r="OL731" s="2" t="s">
        <v>229</v>
      </c>
      <c r="OM731" s="4"/>
      <c r="ON731" s="8"/>
      <c r="OO731" s="4"/>
      <c r="OP731" s="8"/>
      <c r="OQ731" s="7"/>
      <c r="OR731" s="7"/>
      <c r="OS731" s="2" t="s">
        <v>229</v>
      </c>
      <c r="OT731" s="2" t="s">
        <v>229</v>
      </c>
      <c r="OU731" s="2" t="s">
        <v>229</v>
      </c>
      <c r="OV731" s="2" t="s">
        <v>229</v>
      </c>
      <c r="OW731" s="2" t="s">
        <v>229</v>
      </c>
      <c r="OX731" s="2" t="s">
        <v>229</v>
      </c>
      <c r="OY731" s="4"/>
      <c r="OZ731" s="8"/>
      <c r="PA731" s="4"/>
      <c r="PB731" s="8"/>
      <c r="PC731" s="7"/>
      <c r="PD731" s="7"/>
      <c r="PE731" s="2" t="s">
        <v>229</v>
      </c>
      <c r="PF731" s="2" t="s">
        <v>229</v>
      </c>
      <c r="PG731" s="2" t="s">
        <v>229</v>
      </c>
      <c r="PH731" s="2" t="s">
        <v>229</v>
      </c>
      <c r="PI731" s="2" t="s">
        <v>229</v>
      </c>
      <c r="PJ731" s="2" t="s">
        <v>229</v>
      </c>
      <c r="PK731" s="4"/>
      <c r="PL731" s="8"/>
      <c r="PM731" s="4"/>
      <c r="PN731" s="8"/>
      <c r="PO731" s="7"/>
      <c r="PP731" s="7"/>
      <c r="PQ731" s="2" t="s">
        <v>239</v>
      </c>
      <c r="PR731" s="2" t="s">
        <v>275</v>
      </c>
      <c r="PS731" s="2" t="s">
        <v>1221</v>
      </c>
      <c r="PT731" s="2" t="s">
        <v>1423</v>
      </c>
      <c r="PU731" s="2" t="s">
        <v>241</v>
      </c>
      <c r="PV731" s="2" t="s">
        <v>229</v>
      </c>
      <c r="PW731" s="4"/>
      <c r="PX731" s="8"/>
      <c r="PY731" s="4"/>
      <c r="PZ731" s="8"/>
      <c r="QA731" s="7"/>
      <c r="QB731" s="7"/>
      <c r="QC731" s="2" t="s">
        <v>281</v>
      </c>
      <c r="QD731" s="2" t="s">
        <v>226</v>
      </c>
      <c r="QE731" s="2" t="s">
        <v>229</v>
      </c>
      <c r="QF731" s="2" t="s">
        <v>229</v>
      </c>
      <c r="QG731" s="2" t="s">
        <v>241</v>
      </c>
      <c r="QH731" s="2" t="s">
        <v>229</v>
      </c>
      <c r="QI731" s="4"/>
      <c r="QJ731" s="8"/>
      <c r="QK731" s="4"/>
      <c r="QL731" s="8"/>
      <c r="QM731" s="7"/>
      <c r="QN731" s="7"/>
      <c r="QO731" s="2" t="s">
        <v>229</v>
      </c>
      <c r="QP731" s="2" t="s">
        <v>229</v>
      </c>
      <c r="QQ731" s="2" t="s">
        <v>229</v>
      </c>
      <c r="QR731" s="2" t="s">
        <v>229</v>
      </c>
      <c r="QS731" s="2" t="s">
        <v>229</v>
      </c>
      <c r="QT731" s="2" t="s">
        <v>229</v>
      </c>
      <c r="QU731" s="4"/>
      <c r="QV731" s="8"/>
      <c r="QW731" s="4"/>
      <c r="QX731" s="8"/>
      <c r="QY731" s="7"/>
      <c r="QZ731" s="7"/>
      <c r="RA731" s="2" t="s">
        <v>239</v>
      </c>
      <c r="RB731" s="2" t="s">
        <v>275</v>
      </c>
      <c r="RC731" s="2" t="s">
        <v>1020</v>
      </c>
      <c r="RD731" s="2" t="s">
        <v>1020</v>
      </c>
      <c r="RE731" s="2" t="s">
        <v>241</v>
      </c>
      <c r="RF731" s="2" t="s">
        <v>229</v>
      </c>
      <c r="RG731" s="4"/>
      <c r="RH731" s="8"/>
      <c r="RI731" s="4"/>
      <c r="RJ731" s="8"/>
      <c r="RK731" s="7"/>
      <c r="RL731" s="7"/>
      <c r="RM731" s="2" t="s">
        <v>272</v>
      </c>
      <c r="RN731" s="2" t="s">
        <v>226</v>
      </c>
      <c r="RO731" s="2" t="s">
        <v>229</v>
      </c>
      <c r="RP731" s="2" t="s">
        <v>229</v>
      </c>
      <c r="RQ731" s="2" t="s">
        <v>241</v>
      </c>
      <c r="RR731" s="2" t="s">
        <v>229</v>
      </c>
      <c r="RS731" s="4"/>
      <c r="RT731" s="8"/>
      <c r="RU731" s="4"/>
      <c r="RV731" s="8"/>
      <c r="RW731" s="7"/>
      <c r="RX731" s="7"/>
      <c r="RY731" s="2" t="s">
        <v>278</v>
      </c>
      <c r="RZ731" s="2" t="s">
        <v>275</v>
      </c>
      <c r="SA731" s="2" t="s">
        <v>229</v>
      </c>
      <c r="SB731" s="2" t="s">
        <v>229</v>
      </c>
      <c r="SC731" s="2" t="s">
        <v>241</v>
      </c>
      <c r="SD731" s="2" t="s">
        <v>229</v>
      </c>
      <c r="SE731" s="4">
        <v>208</v>
      </c>
      <c r="SF731" s="4">
        <v>41</v>
      </c>
      <c r="SG731" s="4"/>
      <c r="SH731" s="4"/>
      <c r="SI731" s="4">
        <v>127</v>
      </c>
      <c r="SJ731" s="4"/>
      <c r="SK731" s="4"/>
      <c r="SL731" s="4"/>
      <c r="SM731" s="4">
        <v>45</v>
      </c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>
        <v>40</v>
      </c>
      <c r="TU731" s="4"/>
      <c r="TV731" s="4"/>
      <c r="TW731" s="4"/>
      <c r="TX731" s="4"/>
      <c r="TY731" s="4"/>
      <c r="TZ731" s="4"/>
      <c r="UA731" s="4"/>
      <c r="UB731" s="4"/>
      <c r="UC731" s="4"/>
      <c r="UD731" s="4">
        <v>70</v>
      </c>
      <c r="UE731" s="4"/>
      <c r="UF731" s="4">
        <v>40</v>
      </c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>
        <v>30</v>
      </c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</row>
    <row r="732">
      <c r="A732" s="2" t="s">
        <v>4778</v>
      </c>
      <c r="B732" s="2" t="s">
        <v>216</v>
      </c>
      <c r="C732" s="2" t="s">
        <v>4734</v>
      </c>
      <c r="D732" s="2" t="s">
        <v>218</v>
      </c>
      <c r="E732" s="2" t="s">
        <v>219</v>
      </c>
      <c r="F732" s="2" t="s">
        <v>4735</v>
      </c>
      <c r="G732" s="2" t="s">
        <v>4736</v>
      </c>
      <c r="H732" s="2" t="s">
        <v>4737</v>
      </c>
      <c r="I732" s="2" t="s">
        <v>4738</v>
      </c>
      <c r="J732" s="2" t="s">
        <v>224</v>
      </c>
      <c r="K732" s="2" t="s">
        <v>412</v>
      </c>
      <c r="L732" s="3">
        <v>52.88</v>
      </c>
      <c r="M732" s="3">
        <v>55.52</v>
      </c>
      <c r="N732" s="3">
        <v>109.99</v>
      </c>
      <c r="O732" s="2" t="s">
        <v>226</v>
      </c>
      <c r="P732" s="2" t="s">
        <v>413</v>
      </c>
      <c r="Q732" s="2" t="s">
        <v>228</v>
      </c>
      <c r="R732" s="2" t="s">
        <v>229</v>
      </c>
      <c r="S732" s="2" t="s">
        <v>4779</v>
      </c>
      <c r="T732" s="2" t="s">
        <v>3733</v>
      </c>
      <c r="U732" s="2" t="s">
        <v>733</v>
      </c>
      <c r="V732" s="2" t="s">
        <v>233</v>
      </c>
      <c r="W732" s="2" t="s">
        <v>3757</v>
      </c>
      <c r="X732" s="2" t="s">
        <v>4740</v>
      </c>
      <c r="Y732" s="2" t="s">
        <v>1342</v>
      </c>
      <c r="Z732" s="4">
        <v>556</v>
      </c>
      <c r="AA732" s="4">
        <f>=ROUNDDOWN(69.5,0)</f>
      </c>
      <c r="AB732" s="5">
        <v>8</v>
      </c>
      <c r="AC732" s="2" t="s">
        <v>4780</v>
      </c>
      <c r="AD732" s="4">
        <v>100</v>
      </c>
      <c r="AE732" s="4">
        <v>100</v>
      </c>
      <c r="AF732" s="6">
        <v>66</v>
      </c>
      <c r="AG732" s="6">
        <v>49</v>
      </c>
      <c r="AH732" s="7">
        <v>1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>
        <v>4</v>
      </c>
      <c r="AQ732" s="8">
        <v>236.39</v>
      </c>
      <c r="AR732" s="4">
        <v>5</v>
      </c>
      <c r="AS732" s="8">
        <v>325.56</v>
      </c>
      <c r="AT732" s="7">
        <v>-0.2</v>
      </c>
      <c r="AU732" s="7">
        <v>-0.2739</v>
      </c>
      <c r="AV732" s="4">
        <v>11</v>
      </c>
      <c r="AW732" s="8">
        <v>800.93</v>
      </c>
      <c r="AX732" s="4">
        <v>26</v>
      </c>
      <c r="AY732" s="8">
        <v>2090.47</v>
      </c>
      <c r="AZ732" s="7">
        <v>-0.5769</v>
      </c>
      <c r="BA732" s="7">
        <v>-0.6169</v>
      </c>
      <c r="BB732" s="7">
        <v>0.2951</v>
      </c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>
        <v>0.1057</v>
      </c>
      <c r="BJ732" s="4">
        <v>4</v>
      </c>
      <c r="BK732" s="8">
        <v>236.39</v>
      </c>
      <c r="BL732" s="2" t="s">
        <v>4781</v>
      </c>
      <c r="BM732" s="7">
        <v>1</v>
      </c>
      <c r="BN732" s="7">
        <v>1</v>
      </c>
      <c r="BO732" s="4"/>
      <c r="BP732" s="8"/>
      <c r="BQ732" s="4">
        <v>2</v>
      </c>
      <c r="BR732" s="8">
        <v>130.52</v>
      </c>
      <c r="BS732" s="7">
        <v>-1</v>
      </c>
      <c r="BT732" s="7">
        <v>-1</v>
      </c>
      <c r="BU732" s="2" t="s">
        <v>239</v>
      </c>
      <c r="BV732" s="2" t="s">
        <v>226</v>
      </c>
      <c r="BW732" s="2" t="s">
        <v>229</v>
      </c>
      <c r="BX732" s="2" t="s">
        <v>790</v>
      </c>
      <c r="BY732" s="2" t="s">
        <v>241</v>
      </c>
      <c r="BZ732" s="2" t="s">
        <v>229</v>
      </c>
      <c r="CA732" s="4">
        <v>3</v>
      </c>
      <c r="CB732" s="8">
        <v>180.87</v>
      </c>
      <c r="CC732" s="4">
        <v>1</v>
      </c>
      <c r="CD732" s="8">
        <v>65.32</v>
      </c>
      <c r="CE732" s="7">
        <v>2</v>
      </c>
      <c r="CF732" s="7">
        <v>1.769</v>
      </c>
      <c r="CG732" s="2" t="s">
        <v>239</v>
      </c>
      <c r="CH732" s="2" t="s">
        <v>226</v>
      </c>
      <c r="CI732" s="2" t="s">
        <v>780</v>
      </c>
      <c r="CJ732" s="2" t="s">
        <v>1347</v>
      </c>
      <c r="CK732" s="2" t="s">
        <v>241</v>
      </c>
      <c r="CL732" s="2" t="s">
        <v>229</v>
      </c>
      <c r="CM732" s="4"/>
      <c r="CN732" s="8"/>
      <c r="CO732" s="4"/>
      <c r="CP732" s="8"/>
      <c r="CQ732" s="7"/>
      <c r="CR732" s="7"/>
      <c r="CS732" s="2" t="s">
        <v>239</v>
      </c>
      <c r="CT732" s="2" t="s">
        <v>226</v>
      </c>
      <c r="CU732" s="2" t="s">
        <v>700</v>
      </c>
      <c r="CV732" s="2" t="s">
        <v>1361</v>
      </c>
      <c r="CW732" s="2" t="s">
        <v>241</v>
      </c>
      <c r="CX732" s="2" t="s">
        <v>229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226</v>
      </c>
      <c r="DG732" s="2" t="s">
        <v>756</v>
      </c>
      <c r="DH732" s="2" t="s">
        <v>2038</v>
      </c>
      <c r="DI732" s="2" t="s">
        <v>241</v>
      </c>
      <c r="DJ732" s="2" t="s">
        <v>229</v>
      </c>
      <c r="DK732" s="4">
        <v>1</v>
      </c>
      <c r="DL732" s="8">
        <v>55.52</v>
      </c>
      <c r="DM732" s="4"/>
      <c r="DN732" s="8"/>
      <c r="DO732" s="7"/>
      <c r="DP732" s="7"/>
      <c r="DQ732" s="2" t="s">
        <v>239</v>
      </c>
      <c r="DR732" s="2" t="s">
        <v>226</v>
      </c>
      <c r="DS732" s="2" t="s">
        <v>871</v>
      </c>
      <c r="DT732" s="2" t="s">
        <v>780</v>
      </c>
      <c r="DU732" s="2" t="s">
        <v>241</v>
      </c>
      <c r="DV732" s="2" t="s">
        <v>229</v>
      </c>
      <c r="DW732" s="4"/>
      <c r="DX732" s="8"/>
      <c r="DY732" s="4"/>
      <c r="DZ732" s="8"/>
      <c r="EA732" s="7"/>
      <c r="EB732" s="7"/>
      <c r="EC732" s="2" t="s">
        <v>239</v>
      </c>
      <c r="ED732" s="2" t="s">
        <v>226</v>
      </c>
      <c r="EE732" s="2" t="s">
        <v>1347</v>
      </c>
      <c r="EF732" s="2" t="s">
        <v>1405</v>
      </c>
      <c r="EG732" s="2" t="s">
        <v>241</v>
      </c>
      <c r="EH732" s="2" t="s">
        <v>229</v>
      </c>
      <c r="EI732" s="4"/>
      <c r="EJ732" s="8"/>
      <c r="EK732" s="4"/>
      <c r="EL732" s="8"/>
      <c r="EM732" s="7"/>
      <c r="EN732" s="7"/>
      <c r="EO732" s="2" t="s">
        <v>239</v>
      </c>
      <c r="EP732" s="2" t="s">
        <v>226</v>
      </c>
      <c r="EQ732" s="2" t="s">
        <v>745</v>
      </c>
      <c r="ER732" s="2" t="s">
        <v>761</v>
      </c>
      <c r="ES732" s="2" t="s">
        <v>241</v>
      </c>
      <c r="ET732" s="2" t="s">
        <v>229</v>
      </c>
      <c r="EU732" s="4"/>
      <c r="EV732" s="8"/>
      <c r="EW732" s="4">
        <v>1</v>
      </c>
      <c r="EX732" s="8">
        <v>64.95</v>
      </c>
      <c r="EY732" s="7">
        <v>-1</v>
      </c>
      <c r="EZ732" s="7">
        <v>-1</v>
      </c>
      <c r="FA732" s="2" t="s">
        <v>239</v>
      </c>
      <c r="FB732" s="2" t="s">
        <v>226</v>
      </c>
      <c r="FC732" s="2" t="s">
        <v>1349</v>
      </c>
      <c r="FD732" s="2" t="s">
        <v>2992</v>
      </c>
      <c r="FE732" s="2" t="s">
        <v>241</v>
      </c>
      <c r="FF732" s="2" t="s">
        <v>229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226</v>
      </c>
      <c r="FO732" s="2" t="s">
        <v>2456</v>
      </c>
      <c r="FP732" s="2" t="s">
        <v>1196</v>
      </c>
      <c r="FQ732" s="2" t="s">
        <v>241</v>
      </c>
      <c r="FR732" s="2" t="s">
        <v>229</v>
      </c>
      <c r="FS732" s="4"/>
      <c r="FT732" s="8"/>
      <c r="FU732" s="4"/>
      <c r="FV732" s="8"/>
      <c r="FW732" s="7"/>
      <c r="FX732" s="7"/>
      <c r="FY732" s="2" t="s">
        <v>239</v>
      </c>
      <c r="FZ732" s="2" t="s">
        <v>226</v>
      </c>
      <c r="GA732" s="2" t="s">
        <v>327</v>
      </c>
      <c r="GB732" s="2" t="s">
        <v>229</v>
      </c>
      <c r="GC732" s="2" t="s">
        <v>241</v>
      </c>
      <c r="GD732" s="2" t="s">
        <v>229</v>
      </c>
      <c r="GE732" s="4"/>
      <c r="GF732" s="8"/>
      <c r="GG732" s="4"/>
      <c r="GH732" s="8"/>
      <c r="GI732" s="7"/>
      <c r="GJ732" s="7"/>
      <c r="GK732" s="2" t="s">
        <v>272</v>
      </c>
      <c r="GL732" s="2" t="s">
        <v>226</v>
      </c>
      <c r="GM732" s="2" t="s">
        <v>229</v>
      </c>
      <c r="GN732" s="2" t="s">
        <v>229</v>
      </c>
      <c r="GO732" s="2" t="s">
        <v>241</v>
      </c>
      <c r="GP732" s="2" t="s">
        <v>229</v>
      </c>
      <c r="GQ732" s="4"/>
      <c r="GR732" s="8"/>
      <c r="GS732" s="4">
        <v>1</v>
      </c>
      <c r="GT732" s="8">
        <v>64.77</v>
      </c>
      <c r="GU732" s="7">
        <v>-1</v>
      </c>
      <c r="GV732" s="7">
        <v>-1</v>
      </c>
      <c r="GW732" s="2" t="s">
        <v>239</v>
      </c>
      <c r="GX732" s="2" t="s">
        <v>226</v>
      </c>
      <c r="GY732" s="2" t="s">
        <v>708</v>
      </c>
      <c r="GZ732" s="2" t="s">
        <v>254</v>
      </c>
      <c r="HA732" s="2" t="s">
        <v>241</v>
      </c>
      <c r="HB732" s="2" t="s">
        <v>229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260</v>
      </c>
      <c r="HK732" s="2" t="s">
        <v>3114</v>
      </c>
      <c r="HL732" s="2" t="s">
        <v>1394</v>
      </c>
      <c r="HM732" s="2" t="s">
        <v>241</v>
      </c>
      <c r="HN732" s="2" t="s">
        <v>229</v>
      </c>
      <c r="HO732" s="4"/>
      <c r="HP732" s="8"/>
      <c r="HQ732" s="4"/>
      <c r="HR732" s="8"/>
      <c r="HS732" s="7"/>
      <c r="HT732" s="7"/>
      <c r="HU732" s="2" t="s">
        <v>266</v>
      </c>
      <c r="HV732" s="2" t="s">
        <v>226</v>
      </c>
      <c r="HW732" s="2" t="s">
        <v>229</v>
      </c>
      <c r="HX732" s="2" t="s">
        <v>229</v>
      </c>
      <c r="HY732" s="2" t="s">
        <v>241</v>
      </c>
      <c r="HZ732" s="2" t="s">
        <v>229</v>
      </c>
      <c r="IA732" s="4"/>
      <c r="IB732" s="8"/>
      <c r="IC732" s="4"/>
      <c r="ID732" s="8"/>
      <c r="IE732" s="7"/>
      <c r="IF732" s="7"/>
      <c r="IG732" s="2" t="s">
        <v>239</v>
      </c>
      <c r="IH732" s="2" t="s">
        <v>226</v>
      </c>
      <c r="II732" s="2" t="s">
        <v>537</v>
      </c>
      <c r="IJ732" s="2" t="s">
        <v>2507</v>
      </c>
      <c r="IK732" s="2" t="s">
        <v>241</v>
      </c>
      <c r="IL732" s="2" t="s">
        <v>229</v>
      </c>
      <c r="IM732" s="4"/>
      <c r="IN732" s="8"/>
      <c r="IO732" s="4"/>
      <c r="IP732" s="8"/>
      <c r="IQ732" s="7"/>
      <c r="IR732" s="7"/>
      <c r="IS732" s="2" t="s">
        <v>239</v>
      </c>
      <c r="IT732" s="2" t="s">
        <v>226</v>
      </c>
      <c r="IU732" s="2" t="s">
        <v>304</v>
      </c>
      <c r="IV732" s="2" t="s">
        <v>3949</v>
      </c>
      <c r="IW732" s="2" t="s">
        <v>241</v>
      </c>
      <c r="IX732" s="2" t="s">
        <v>229</v>
      </c>
      <c r="IY732" s="4"/>
      <c r="IZ732" s="8"/>
      <c r="JA732" s="4"/>
      <c r="JB732" s="8"/>
      <c r="JC732" s="7"/>
      <c r="JD732" s="7"/>
      <c r="JE732" s="2" t="s">
        <v>239</v>
      </c>
      <c r="JF732" s="2" t="s">
        <v>226</v>
      </c>
      <c r="JG732" s="2" t="s">
        <v>2285</v>
      </c>
      <c r="JH732" s="2" t="s">
        <v>2284</v>
      </c>
      <c r="JI732" s="2" t="s">
        <v>241</v>
      </c>
      <c r="JJ732" s="2" t="s">
        <v>229</v>
      </c>
      <c r="JK732" s="4"/>
      <c r="JL732" s="8"/>
      <c r="JM732" s="4"/>
      <c r="JN732" s="8"/>
      <c r="JO732" s="7"/>
      <c r="JP732" s="7"/>
      <c r="JQ732" s="2" t="s">
        <v>229</v>
      </c>
      <c r="JR732" s="2" t="s">
        <v>229</v>
      </c>
      <c r="JS732" s="2" t="s">
        <v>229</v>
      </c>
      <c r="JT732" s="2" t="s">
        <v>229</v>
      </c>
      <c r="JU732" s="2" t="s">
        <v>229</v>
      </c>
      <c r="JV732" s="2" t="s">
        <v>229</v>
      </c>
      <c r="JW732" s="4"/>
      <c r="JX732" s="8"/>
      <c r="JY732" s="4"/>
      <c r="JZ732" s="8"/>
      <c r="KA732" s="7"/>
      <c r="KB732" s="7"/>
      <c r="KC732" s="2" t="s">
        <v>239</v>
      </c>
      <c r="KD732" s="2" t="s">
        <v>226</v>
      </c>
      <c r="KE732" s="2" t="s">
        <v>1280</v>
      </c>
      <c r="KF732" s="2" t="s">
        <v>4782</v>
      </c>
      <c r="KG732" s="2" t="s">
        <v>241</v>
      </c>
      <c r="KH732" s="2" t="s">
        <v>229</v>
      </c>
      <c r="KI732" s="4"/>
      <c r="KJ732" s="8"/>
      <c r="KK732" s="4"/>
      <c r="KL732" s="8"/>
      <c r="KM732" s="7"/>
      <c r="KN732" s="7"/>
      <c r="KO732" s="2" t="s">
        <v>272</v>
      </c>
      <c r="KP732" s="2" t="s">
        <v>226</v>
      </c>
      <c r="KQ732" s="2" t="s">
        <v>229</v>
      </c>
      <c r="KR732" s="2" t="s">
        <v>229</v>
      </c>
      <c r="KS732" s="2" t="s">
        <v>241</v>
      </c>
      <c r="KT732" s="2" t="s">
        <v>229</v>
      </c>
      <c r="KU732" s="4"/>
      <c r="KV732" s="8"/>
      <c r="KW732" s="4"/>
      <c r="KX732" s="8"/>
      <c r="KY732" s="7"/>
      <c r="KZ732" s="7"/>
      <c r="LA732" s="2" t="s">
        <v>239</v>
      </c>
      <c r="LB732" s="2" t="s">
        <v>226</v>
      </c>
      <c r="LC732" s="2" t="s">
        <v>895</v>
      </c>
      <c r="LD732" s="2" t="s">
        <v>596</v>
      </c>
      <c r="LE732" s="2" t="s">
        <v>241</v>
      </c>
      <c r="LF732" s="2" t="s">
        <v>229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226</v>
      </c>
      <c r="LO732" s="2" t="s">
        <v>335</v>
      </c>
      <c r="LP732" s="2" t="s">
        <v>229</v>
      </c>
      <c r="LQ732" s="2" t="s">
        <v>241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239</v>
      </c>
      <c r="LZ732" s="2" t="s">
        <v>275</v>
      </c>
      <c r="MA732" s="2" t="s">
        <v>554</v>
      </c>
      <c r="MB732" s="2" t="s">
        <v>3636</v>
      </c>
      <c r="MC732" s="2" t="s">
        <v>241</v>
      </c>
      <c r="MD732" s="2" t="s">
        <v>229</v>
      </c>
      <c r="ME732" s="4"/>
      <c r="MF732" s="8"/>
      <c r="MG732" s="4"/>
      <c r="MH732" s="8"/>
      <c r="MI732" s="7"/>
      <c r="MJ732" s="7"/>
      <c r="MK732" s="2" t="s">
        <v>278</v>
      </c>
      <c r="ML732" s="2" t="s">
        <v>226</v>
      </c>
      <c r="MM732" s="2" t="s">
        <v>229</v>
      </c>
      <c r="MN732" s="2" t="s">
        <v>229</v>
      </c>
      <c r="MO732" s="2" t="s">
        <v>241</v>
      </c>
      <c r="MP732" s="2" t="s">
        <v>229</v>
      </c>
      <c r="MQ732" s="4"/>
      <c r="MR732" s="8"/>
      <c r="MS732" s="4"/>
      <c r="MT732" s="8"/>
      <c r="MU732" s="7"/>
      <c r="MV732" s="7"/>
      <c r="MW732" s="2" t="s">
        <v>267</v>
      </c>
      <c r="MX732" s="2" t="s">
        <v>226</v>
      </c>
      <c r="MY732" s="2" t="s">
        <v>229</v>
      </c>
      <c r="MZ732" s="2" t="s">
        <v>229</v>
      </c>
      <c r="NA732" s="2" t="s">
        <v>241</v>
      </c>
      <c r="NB732" s="2" t="s">
        <v>229</v>
      </c>
      <c r="NC732" s="4"/>
      <c r="ND732" s="8"/>
      <c r="NE732" s="4"/>
      <c r="NF732" s="8"/>
      <c r="NG732" s="7"/>
      <c r="NH732" s="7"/>
      <c r="NI732" s="2" t="s">
        <v>239</v>
      </c>
      <c r="NJ732" s="2" t="s">
        <v>260</v>
      </c>
      <c r="NK732" s="2" t="s">
        <v>692</v>
      </c>
      <c r="NL732" s="2" t="s">
        <v>1196</v>
      </c>
      <c r="NM732" s="2" t="s">
        <v>241</v>
      </c>
      <c r="NN732" s="2" t="s">
        <v>229</v>
      </c>
      <c r="NO732" s="4"/>
      <c r="NP732" s="8"/>
      <c r="NQ732" s="4"/>
      <c r="NR732" s="8"/>
      <c r="NS732" s="7"/>
      <c r="NT732" s="7"/>
      <c r="NU732" s="2" t="s">
        <v>272</v>
      </c>
      <c r="NV732" s="2" t="s">
        <v>226</v>
      </c>
      <c r="NW732" s="2" t="s">
        <v>229</v>
      </c>
      <c r="NX732" s="2" t="s">
        <v>229</v>
      </c>
      <c r="NY732" s="2" t="s">
        <v>241</v>
      </c>
      <c r="NZ732" s="2" t="s">
        <v>229</v>
      </c>
      <c r="OA732" s="4"/>
      <c r="OB732" s="8"/>
      <c r="OC732" s="4"/>
      <c r="OD732" s="8"/>
      <c r="OE732" s="7"/>
      <c r="OF732" s="7"/>
      <c r="OG732" s="2" t="s">
        <v>239</v>
      </c>
      <c r="OH732" s="2" t="s">
        <v>226</v>
      </c>
      <c r="OI732" s="2" t="s">
        <v>2817</v>
      </c>
      <c r="OJ732" s="2" t="s">
        <v>229</v>
      </c>
      <c r="OK732" s="2" t="s">
        <v>241</v>
      </c>
      <c r="OL732" s="2" t="s">
        <v>229</v>
      </c>
      <c r="OM732" s="4"/>
      <c r="ON732" s="8"/>
      <c r="OO732" s="4"/>
      <c r="OP732" s="8"/>
      <c r="OQ732" s="7"/>
      <c r="OR732" s="7"/>
      <c r="OS732" s="2" t="s">
        <v>229</v>
      </c>
      <c r="OT732" s="2" t="s">
        <v>229</v>
      </c>
      <c r="OU732" s="2" t="s">
        <v>229</v>
      </c>
      <c r="OV732" s="2" t="s">
        <v>229</v>
      </c>
      <c r="OW732" s="2" t="s">
        <v>229</v>
      </c>
      <c r="OX732" s="2" t="s">
        <v>229</v>
      </c>
      <c r="OY732" s="4"/>
      <c r="OZ732" s="8"/>
      <c r="PA732" s="4"/>
      <c r="PB732" s="8"/>
      <c r="PC732" s="7"/>
      <c r="PD732" s="7"/>
      <c r="PE732" s="2" t="s">
        <v>229</v>
      </c>
      <c r="PF732" s="2" t="s">
        <v>229</v>
      </c>
      <c r="PG732" s="2" t="s">
        <v>229</v>
      </c>
      <c r="PH732" s="2" t="s">
        <v>229</v>
      </c>
      <c r="PI732" s="2" t="s">
        <v>229</v>
      </c>
      <c r="PJ732" s="2" t="s">
        <v>229</v>
      </c>
      <c r="PK732" s="4"/>
      <c r="PL732" s="8"/>
      <c r="PM732" s="4"/>
      <c r="PN732" s="8"/>
      <c r="PO732" s="7"/>
      <c r="PP732" s="7"/>
      <c r="PQ732" s="2" t="s">
        <v>239</v>
      </c>
      <c r="PR732" s="2" t="s">
        <v>275</v>
      </c>
      <c r="PS732" s="2" t="s">
        <v>1221</v>
      </c>
      <c r="PT732" s="2" t="s">
        <v>554</v>
      </c>
      <c r="PU732" s="2" t="s">
        <v>241</v>
      </c>
      <c r="PV732" s="2" t="s">
        <v>229</v>
      </c>
      <c r="PW732" s="4"/>
      <c r="PX732" s="8"/>
      <c r="PY732" s="4"/>
      <c r="PZ732" s="8"/>
      <c r="QA732" s="7"/>
      <c r="QB732" s="7"/>
      <c r="QC732" s="2" t="s">
        <v>281</v>
      </c>
      <c r="QD732" s="2" t="s">
        <v>226</v>
      </c>
      <c r="QE732" s="2" t="s">
        <v>229</v>
      </c>
      <c r="QF732" s="2" t="s">
        <v>229</v>
      </c>
      <c r="QG732" s="2" t="s">
        <v>241</v>
      </c>
      <c r="QH732" s="2" t="s">
        <v>229</v>
      </c>
      <c r="QI732" s="4"/>
      <c r="QJ732" s="8"/>
      <c r="QK732" s="4"/>
      <c r="QL732" s="8"/>
      <c r="QM732" s="7"/>
      <c r="QN732" s="7"/>
      <c r="QO732" s="2" t="s">
        <v>229</v>
      </c>
      <c r="QP732" s="2" t="s">
        <v>229</v>
      </c>
      <c r="QQ732" s="2" t="s">
        <v>229</v>
      </c>
      <c r="QR732" s="2" t="s">
        <v>229</v>
      </c>
      <c r="QS732" s="2" t="s">
        <v>229</v>
      </c>
      <c r="QT732" s="2" t="s">
        <v>229</v>
      </c>
      <c r="QU732" s="4"/>
      <c r="QV732" s="8"/>
      <c r="QW732" s="4"/>
      <c r="QX732" s="8"/>
      <c r="QY732" s="7"/>
      <c r="QZ732" s="7"/>
      <c r="RA732" s="2" t="s">
        <v>281</v>
      </c>
      <c r="RB732" s="2" t="s">
        <v>226</v>
      </c>
      <c r="RC732" s="2" t="s">
        <v>229</v>
      </c>
      <c r="RD732" s="2" t="s">
        <v>563</v>
      </c>
      <c r="RE732" s="2" t="s">
        <v>241</v>
      </c>
      <c r="RF732" s="2" t="s">
        <v>229</v>
      </c>
      <c r="RG732" s="4"/>
      <c r="RH732" s="8"/>
      <c r="RI732" s="4"/>
      <c r="RJ732" s="8"/>
      <c r="RK732" s="7"/>
      <c r="RL732" s="7"/>
      <c r="RM732" s="2" t="s">
        <v>272</v>
      </c>
      <c r="RN732" s="2" t="s">
        <v>226</v>
      </c>
      <c r="RO732" s="2" t="s">
        <v>229</v>
      </c>
      <c r="RP732" s="2" t="s">
        <v>229</v>
      </c>
      <c r="RQ732" s="2" t="s">
        <v>241</v>
      </c>
      <c r="RR732" s="2" t="s">
        <v>229</v>
      </c>
      <c r="RS732" s="4"/>
      <c r="RT732" s="8"/>
      <c r="RU732" s="4"/>
      <c r="RV732" s="8"/>
      <c r="RW732" s="7"/>
      <c r="RX732" s="7"/>
      <c r="RY732" s="2" t="s">
        <v>239</v>
      </c>
      <c r="RZ732" s="2" t="s">
        <v>275</v>
      </c>
      <c r="SA732" s="2" t="s">
        <v>809</v>
      </c>
      <c r="SB732" s="2" t="s">
        <v>2201</v>
      </c>
      <c r="SC732" s="2" t="s">
        <v>241</v>
      </c>
      <c r="SD732" s="2" t="s">
        <v>229</v>
      </c>
      <c r="SE732" s="4">
        <v>367</v>
      </c>
      <c r="SF732" s="4"/>
      <c r="SG732" s="4"/>
      <c r="SH732" s="4"/>
      <c r="SI732" s="4">
        <v>189</v>
      </c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>
        <v>100</v>
      </c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</row>
    <row r="733">
      <c r="A733" s="2" t="s">
        <v>4783</v>
      </c>
      <c r="B733" s="2" t="s">
        <v>216</v>
      </c>
      <c r="C733" s="2" t="s">
        <v>4734</v>
      </c>
      <c r="D733" s="2" t="s">
        <v>218</v>
      </c>
      <c r="E733" s="2" t="s">
        <v>219</v>
      </c>
      <c r="F733" s="2" t="s">
        <v>4735</v>
      </c>
      <c r="G733" s="2" t="s">
        <v>4736</v>
      </c>
      <c r="H733" s="2" t="s">
        <v>4737</v>
      </c>
      <c r="I733" s="2" t="s">
        <v>4738</v>
      </c>
      <c r="J733" s="2" t="s">
        <v>285</v>
      </c>
      <c r="K733" s="2" t="s">
        <v>412</v>
      </c>
      <c r="L733" s="3">
        <v>66.96</v>
      </c>
      <c r="M733" s="3">
        <v>70.31</v>
      </c>
      <c r="N733" s="3">
        <v>139.99</v>
      </c>
      <c r="O733" s="2" t="s">
        <v>226</v>
      </c>
      <c r="P733" s="2" t="s">
        <v>413</v>
      </c>
      <c r="Q733" s="2" t="s">
        <v>228</v>
      </c>
      <c r="R733" s="2" t="s">
        <v>229</v>
      </c>
      <c r="S733" s="2" t="s">
        <v>4779</v>
      </c>
      <c r="T733" s="2" t="s">
        <v>3733</v>
      </c>
      <c r="U733" s="2" t="s">
        <v>2890</v>
      </c>
      <c r="V733" s="2" t="s">
        <v>233</v>
      </c>
      <c r="W733" s="2" t="s">
        <v>3757</v>
      </c>
      <c r="X733" s="2" t="s">
        <v>4740</v>
      </c>
      <c r="Y733" s="2" t="s">
        <v>1342</v>
      </c>
      <c r="Z733" s="4">
        <v>510</v>
      </c>
      <c r="AA733" s="4">
        <f>=ROUNDDOWN(51,0)</f>
      </c>
      <c r="AB733" s="5">
        <v>10</v>
      </c>
      <c r="AC733" s="2" t="s">
        <v>287</v>
      </c>
      <c r="AD733" s="4">
        <v>100</v>
      </c>
      <c r="AE733" s="4">
        <v>100</v>
      </c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>
        <v>5</v>
      </c>
      <c r="AQ733" s="8">
        <v>392.55</v>
      </c>
      <c r="AR733" s="4">
        <v>10</v>
      </c>
      <c r="AS733" s="8">
        <v>792.98</v>
      </c>
      <c r="AT733" s="7">
        <v>-0.5</v>
      </c>
      <c r="AU733" s="7">
        <v>-0.505</v>
      </c>
      <c r="AV733" s="4" t="s">
        <v>229</v>
      </c>
      <c r="AW733" s="8" t="s">
        <v>229</v>
      </c>
      <c r="AX733" s="4" t="s">
        <v>229</v>
      </c>
      <c r="AY733" s="8" t="s">
        <v>229</v>
      </c>
      <c r="AZ733" s="7" t="s">
        <v>229</v>
      </c>
      <c r="BA733" s="7" t="s">
        <v>229</v>
      </c>
      <c r="BB733" s="7">
        <v>0.4901</v>
      </c>
      <c r="BC733" s="4" t="s">
        <v>229</v>
      </c>
      <c r="BD733" s="8" t="s">
        <v>229</v>
      </c>
      <c r="BE733" s="4" t="s">
        <v>229</v>
      </c>
      <c r="BF733" s="8" t="s">
        <v>229</v>
      </c>
      <c r="BG733" s="7" t="s">
        <v>229</v>
      </c>
      <c r="BH733" s="7" t="s">
        <v>229</v>
      </c>
      <c r="BI733" s="7" t="s">
        <v>229</v>
      </c>
      <c r="BJ733" s="4">
        <v>5</v>
      </c>
      <c r="BK733" s="8">
        <v>392.55</v>
      </c>
      <c r="BL733" s="2" t="s">
        <v>4784</v>
      </c>
      <c r="BM733" s="7">
        <v>1</v>
      </c>
      <c r="BN733" s="7">
        <v>1</v>
      </c>
      <c r="BO733" s="4">
        <v>1</v>
      </c>
      <c r="BP733" s="8">
        <v>83.07</v>
      </c>
      <c r="BQ733" s="4">
        <v>5</v>
      </c>
      <c r="BR733" s="8">
        <v>415.35</v>
      </c>
      <c r="BS733" s="7">
        <v>-0.8</v>
      </c>
      <c r="BT733" s="7">
        <v>-0.8</v>
      </c>
      <c r="BU733" s="2" t="s">
        <v>239</v>
      </c>
      <c r="BV733" s="2" t="s">
        <v>226</v>
      </c>
      <c r="BW733" s="2" t="s">
        <v>229</v>
      </c>
      <c r="BX733" s="2" t="s">
        <v>790</v>
      </c>
      <c r="BY733" s="2" t="s">
        <v>241</v>
      </c>
      <c r="BZ733" s="2" t="s">
        <v>229</v>
      </c>
      <c r="CA733" s="4">
        <v>1</v>
      </c>
      <c r="CB733" s="8">
        <v>79.6</v>
      </c>
      <c r="CC733" s="4"/>
      <c r="CD733" s="8"/>
      <c r="CE733" s="7"/>
      <c r="CF733" s="7"/>
      <c r="CG733" s="2" t="s">
        <v>239</v>
      </c>
      <c r="CH733" s="2" t="s">
        <v>226</v>
      </c>
      <c r="CI733" s="2" t="s">
        <v>780</v>
      </c>
      <c r="CJ733" s="2" t="s">
        <v>2420</v>
      </c>
      <c r="CK733" s="2" t="s">
        <v>241</v>
      </c>
      <c r="CL733" s="2" t="s">
        <v>229</v>
      </c>
      <c r="CM733" s="4">
        <v>1</v>
      </c>
      <c r="CN733" s="8">
        <v>83.66</v>
      </c>
      <c r="CO733" s="4">
        <v>1</v>
      </c>
      <c r="CP733" s="8">
        <v>89.23</v>
      </c>
      <c r="CQ733" s="7"/>
      <c r="CR733" s="7">
        <v>-0.0624</v>
      </c>
      <c r="CS733" s="2" t="s">
        <v>239</v>
      </c>
      <c r="CT733" s="2" t="s">
        <v>226</v>
      </c>
      <c r="CU733" s="2" t="s">
        <v>700</v>
      </c>
      <c r="CV733" s="2" t="s">
        <v>925</v>
      </c>
      <c r="CW733" s="2" t="s">
        <v>241</v>
      </c>
      <c r="CX733" s="2" t="s">
        <v>229</v>
      </c>
      <c r="CY733" s="4">
        <v>1</v>
      </c>
      <c r="CZ733" s="8">
        <v>68.72</v>
      </c>
      <c r="DA733" s="4"/>
      <c r="DB733" s="8"/>
      <c r="DC733" s="7"/>
      <c r="DD733" s="7"/>
      <c r="DE733" s="2" t="s">
        <v>239</v>
      </c>
      <c r="DF733" s="2" t="s">
        <v>226</v>
      </c>
      <c r="DG733" s="2" t="s">
        <v>756</v>
      </c>
      <c r="DH733" s="2" t="s">
        <v>2018</v>
      </c>
      <c r="DI733" s="2" t="s">
        <v>241</v>
      </c>
      <c r="DJ733" s="2" t="s">
        <v>229</v>
      </c>
      <c r="DK733" s="4"/>
      <c r="DL733" s="8"/>
      <c r="DM733" s="4">
        <v>3</v>
      </c>
      <c r="DN733" s="8">
        <v>210.9</v>
      </c>
      <c r="DO733" s="7">
        <v>-1</v>
      </c>
      <c r="DP733" s="7">
        <v>-1</v>
      </c>
      <c r="DQ733" s="2" t="s">
        <v>239</v>
      </c>
      <c r="DR733" s="2" t="s">
        <v>226</v>
      </c>
      <c r="DS733" s="2" t="s">
        <v>871</v>
      </c>
      <c r="DT733" s="2" t="s">
        <v>3296</v>
      </c>
      <c r="DU733" s="2" t="s">
        <v>241</v>
      </c>
      <c r="DV733" s="2" t="s">
        <v>229</v>
      </c>
      <c r="DW733" s="4">
        <v>1</v>
      </c>
      <c r="DX733" s="8">
        <v>77.5</v>
      </c>
      <c r="DY733" s="4">
        <v>1</v>
      </c>
      <c r="DZ733" s="8">
        <v>77.5</v>
      </c>
      <c r="EA733" s="7"/>
      <c r="EB733" s="7"/>
      <c r="EC733" s="2" t="s">
        <v>239</v>
      </c>
      <c r="ED733" s="2" t="s">
        <v>226</v>
      </c>
      <c r="EE733" s="2" t="s">
        <v>1347</v>
      </c>
      <c r="EF733" s="2" t="s">
        <v>1256</v>
      </c>
      <c r="EG733" s="2" t="s">
        <v>241</v>
      </c>
      <c r="EH733" s="2" t="s">
        <v>229</v>
      </c>
      <c r="EI733" s="4"/>
      <c r="EJ733" s="8"/>
      <c r="EK733" s="4"/>
      <c r="EL733" s="8"/>
      <c r="EM733" s="7"/>
      <c r="EN733" s="7"/>
      <c r="EO733" s="2" t="s">
        <v>239</v>
      </c>
      <c r="EP733" s="2" t="s">
        <v>226</v>
      </c>
      <c r="EQ733" s="2" t="s">
        <v>745</v>
      </c>
      <c r="ER733" s="2" t="s">
        <v>2941</v>
      </c>
      <c r="ES733" s="2" t="s">
        <v>241</v>
      </c>
      <c r="ET733" s="2" t="s">
        <v>229</v>
      </c>
      <c r="EU733" s="4"/>
      <c r="EV733" s="8"/>
      <c r="EW733" s="4"/>
      <c r="EX733" s="8"/>
      <c r="EY733" s="7"/>
      <c r="EZ733" s="7"/>
      <c r="FA733" s="2" t="s">
        <v>239</v>
      </c>
      <c r="FB733" s="2" t="s">
        <v>226</v>
      </c>
      <c r="FC733" s="2" t="s">
        <v>1349</v>
      </c>
      <c r="FD733" s="2" t="s">
        <v>3296</v>
      </c>
      <c r="FE733" s="2" t="s">
        <v>241</v>
      </c>
      <c r="FF733" s="2" t="s">
        <v>229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226</v>
      </c>
      <c r="FO733" s="2" t="s">
        <v>2456</v>
      </c>
      <c r="FP733" s="2" t="s">
        <v>789</v>
      </c>
      <c r="FQ733" s="2" t="s">
        <v>241</v>
      </c>
      <c r="FR733" s="2" t="s">
        <v>229</v>
      </c>
      <c r="FS733" s="4"/>
      <c r="FT733" s="8"/>
      <c r="FU733" s="4"/>
      <c r="FV733" s="8"/>
      <c r="FW733" s="7"/>
      <c r="FX733" s="7"/>
      <c r="FY733" s="2" t="s">
        <v>239</v>
      </c>
      <c r="FZ733" s="2" t="s">
        <v>226</v>
      </c>
      <c r="GA733" s="2" t="s">
        <v>327</v>
      </c>
      <c r="GB733" s="2" t="s">
        <v>229</v>
      </c>
      <c r="GC733" s="2" t="s">
        <v>241</v>
      </c>
      <c r="GD733" s="2" t="s">
        <v>229</v>
      </c>
      <c r="GE733" s="4"/>
      <c r="GF733" s="8"/>
      <c r="GG733" s="4"/>
      <c r="GH733" s="8"/>
      <c r="GI733" s="7"/>
      <c r="GJ733" s="7"/>
      <c r="GK733" s="2" t="s">
        <v>272</v>
      </c>
      <c r="GL733" s="2" t="s">
        <v>226</v>
      </c>
      <c r="GM733" s="2" t="s">
        <v>229</v>
      </c>
      <c r="GN733" s="2" t="s">
        <v>229</v>
      </c>
      <c r="GO733" s="2" t="s">
        <v>241</v>
      </c>
      <c r="GP733" s="2" t="s">
        <v>229</v>
      </c>
      <c r="GQ733" s="4"/>
      <c r="GR733" s="8"/>
      <c r="GS733" s="4"/>
      <c r="GT733" s="8"/>
      <c r="GU733" s="7"/>
      <c r="GV733" s="7"/>
      <c r="GW733" s="2" t="s">
        <v>239</v>
      </c>
      <c r="GX733" s="2" t="s">
        <v>226</v>
      </c>
      <c r="GY733" s="2" t="s">
        <v>708</v>
      </c>
      <c r="GZ733" s="2" t="s">
        <v>1580</v>
      </c>
      <c r="HA733" s="2" t="s">
        <v>241</v>
      </c>
      <c r="HB733" s="2" t="s">
        <v>229</v>
      </c>
      <c r="HC733" s="4"/>
      <c r="HD733" s="8"/>
      <c r="HE733" s="4"/>
      <c r="HF733" s="8"/>
      <c r="HG733" s="7"/>
      <c r="HH733" s="7"/>
      <c r="HI733" s="2" t="s">
        <v>239</v>
      </c>
      <c r="HJ733" s="2" t="s">
        <v>260</v>
      </c>
      <c r="HK733" s="2" t="s">
        <v>906</v>
      </c>
      <c r="HL733" s="2" t="s">
        <v>4259</v>
      </c>
      <c r="HM733" s="2" t="s">
        <v>241</v>
      </c>
      <c r="HN733" s="2" t="s">
        <v>229</v>
      </c>
      <c r="HO733" s="4"/>
      <c r="HP733" s="8"/>
      <c r="HQ733" s="4"/>
      <c r="HR733" s="8"/>
      <c r="HS733" s="7"/>
      <c r="HT733" s="7"/>
      <c r="HU733" s="2" t="s">
        <v>266</v>
      </c>
      <c r="HV733" s="2" t="s">
        <v>226</v>
      </c>
      <c r="HW733" s="2" t="s">
        <v>229</v>
      </c>
      <c r="HX733" s="2" t="s">
        <v>229</v>
      </c>
      <c r="HY733" s="2" t="s">
        <v>241</v>
      </c>
      <c r="HZ733" s="2" t="s">
        <v>229</v>
      </c>
      <c r="IA733" s="4"/>
      <c r="IB733" s="8"/>
      <c r="IC733" s="4"/>
      <c r="ID733" s="8"/>
      <c r="IE733" s="7"/>
      <c r="IF733" s="7"/>
      <c r="IG733" s="2" t="s">
        <v>239</v>
      </c>
      <c r="IH733" s="2" t="s">
        <v>226</v>
      </c>
      <c r="II733" s="2" t="s">
        <v>881</v>
      </c>
      <c r="IJ733" s="2" t="s">
        <v>279</v>
      </c>
      <c r="IK733" s="2" t="s">
        <v>241</v>
      </c>
      <c r="IL733" s="2" t="s">
        <v>229</v>
      </c>
      <c r="IM733" s="4"/>
      <c r="IN733" s="8"/>
      <c r="IO733" s="4"/>
      <c r="IP733" s="8"/>
      <c r="IQ733" s="7"/>
      <c r="IR733" s="7"/>
      <c r="IS733" s="2" t="s">
        <v>239</v>
      </c>
      <c r="IT733" s="2" t="s">
        <v>226</v>
      </c>
      <c r="IU733" s="2" t="s">
        <v>794</v>
      </c>
      <c r="IV733" s="2" t="s">
        <v>2103</v>
      </c>
      <c r="IW733" s="2" t="s">
        <v>241</v>
      </c>
      <c r="IX733" s="2" t="s">
        <v>229</v>
      </c>
      <c r="IY733" s="4"/>
      <c r="IZ733" s="8"/>
      <c r="JA733" s="4"/>
      <c r="JB733" s="8"/>
      <c r="JC733" s="7"/>
      <c r="JD733" s="7"/>
      <c r="JE733" s="2" t="s">
        <v>239</v>
      </c>
      <c r="JF733" s="2" t="s">
        <v>226</v>
      </c>
      <c r="JG733" s="2" t="s">
        <v>3256</v>
      </c>
      <c r="JH733" s="2" t="s">
        <v>229</v>
      </c>
      <c r="JI733" s="2" t="s">
        <v>241</v>
      </c>
      <c r="JJ733" s="2" t="s">
        <v>229</v>
      </c>
      <c r="JK733" s="4"/>
      <c r="JL733" s="8"/>
      <c r="JM733" s="4"/>
      <c r="JN733" s="8"/>
      <c r="JO733" s="7"/>
      <c r="JP733" s="7"/>
      <c r="JQ733" s="2" t="s">
        <v>229</v>
      </c>
      <c r="JR733" s="2" t="s">
        <v>229</v>
      </c>
      <c r="JS733" s="2" t="s">
        <v>229</v>
      </c>
      <c r="JT733" s="2" t="s">
        <v>229</v>
      </c>
      <c r="JU733" s="2" t="s">
        <v>229</v>
      </c>
      <c r="JV733" s="2" t="s">
        <v>229</v>
      </c>
      <c r="JW733" s="4"/>
      <c r="JX733" s="8"/>
      <c r="JY733" s="4"/>
      <c r="JZ733" s="8"/>
      <c r="KA733" s="7"/>
      <c r="KB733" s="7"/>
      <c r="KC733" s="2" t="s">
        <v>239</v>
      </c>
      <c r="KD733" s="2" t="s">
        <v>226</v>
      </c>
      <c r="KE733" s="2" t="s">
        <v>1280</v>
      </c>
      <c r="KF733" s="2" t="s">
        <v>1123</v>
      </c>
      <c r="KG733" s="2" t="s">
        <v>241</v>
      </c>
      <c r="KH733" s="2" t="s">
        <v>229</v>
      </c>
      <c r="KI733" s="4"/>
      <c r="KJ733" s="8"/>
      <c r="KK733" s="4"/>
      <c r="KL733" s="8"/>
      <c r="KM733" s="7"/>
      <c r="KN733" s="7"/>
      <c r="KO733" s="2" t="s">
        <v>278</v>
      </c>
      <c r="KP733" s="2" t="s">
        <v>226</v>
      </c>
      <c r="KQ733" s="2" t="s">
        <v>229</v>
      </c>
      <c r="KR733" s="2" t="s">
        <v>229</v>
      </c>
      <c r="KS733" s="2" t="s">
        <v>241</v>
      </c>
      <c r="KT733" s="2" t="s">
        <v>229</v>
      </c>
      <c r="KU733" s="4"/>
      <c r="KV733" s="8"/>
      <c r="KW733" s="4"/>
      <c r="KX733" s="8"/>
      <c r="KY733" s="7"/>
      <c r="KZ733" s="7"/>
      <c r="LA733" s="2" t="s">
        <v>239</v>
      </c>
      <c r="LB733" s="2" t="s">
        <v>226</v>
      </c>
      <c r="LC733" s="2" t="s">
        <v>895</v>
      </c>
      <c r="LD733" s="2" t="s">
        <v>3198</v>
      </c>
      <c r="LE733" s="2" t="s">
        <v>241</v>
      </c>
      <c r="LF733" s="2" t="s">
        <v>229</v>
      </c>
      <c r="LG733" s="4"/>
      <c r="LH733" s="8"/>
      <c r="LI733" s="4"/>
      <c r="LJ733" s="8"/>
      <c r="LK733" s="7"/>
      <c r="LL733" s="7"/>
      <c r="LM733" s="2" t="s">
        <v>239</v>
      </c>
      <c r="LN733" s="2" t="s">
        <v>226</v>
      </c>
      <c r="LO733" s="2" t="s">
        <v>335</v>
      </c>
      <c r="LP733" s="2" t="s">
        <v>229</v>
      </c>
      <c r="LQ733" s="2" t="s">
        <v>241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239</v>
      </c>
      <c r="LZ733" s="2" t="s">
        <v>275</v>
      </c>
      <c r="MA733" s="2" t="s">
        <v>877</v>
      </c>
      <c r="MB733" s="2" t="s">
        <v>1423</v>
      </c>
      <c r="MC733" s="2" t="s">
        <v>241</v>
      </c>
      <c r="MD733" s="2" t="s">
        <v>229</v>
      </c>
      <c r="ME733" s="4"/>
      <c r="MF733" s="8"/>
      <c r="MG733" s="4"/>
      <c r="MH733" s="8"/>
      <c r="MI733" s="7"/>
      <c r="MJ733" s="7"/>
      <c r="MK733" s="2" t="s">
        <v>278</v>
      </c>
      <c r="ML733" s="2" t="s">
        <v>226</v>
      </c>
      <c r="MM733" s="2" t="s">
        <v>229</v>
      </c>
      <c r="MN733" s="2" t="s">
        <v>229</v>
      </c>
      <c r="MO733" s="2" t="s">
        <v>241</v>
      </c>
      <c r="MP733" s="2" t="s">
        <v>229</v>
      </c>
      <c r="MQ733" s="4"/>
      <c r="MR733" s="8"/>
      <c r="MS733" s="4"/>
      <c r="MT733" s="8"/>
      <c r="MU733" s="7"/>
      <c r="MV733" s="7"/>
      <c r="MW733" s="2" t="s">
        <v>267</v>
      </c>
      <c r="MX733" s="2" t="s">
        <v>226</v>
      </c>
      <c r="MY733" s="2" t="s">
        <v>229</v>
      </c>
      <c r="MZ733" s="2" t="s">
        <v>229</v>
      </c>
      <c r="NA733" s="2" t="s">
        <v>241</v>
      </c>
      <c r="NB733" s="2" t="s">
        <v>229</v>
      </c>
      <c r="NC733" s="4"/>
      <c r="ND733" s="8"/>
      <c r="NE733" s="4"/>
      <c r="NF733" s="8"/>
      <c r="NG733" s="7"/>
      <c r="NH733" s="7"/>
      <c r="NI733" s="2" t="s">
        <v>239</v>
      </c>
      <c r="NJ733" s="2" t="s">
        <v>260</v>
      </c>
      <c r="NK733" s="2" t="s">
        <v>692</v>
      </c>
      <c r="NL733" s="2" t="s">
        <v>1196</v>
      </c>
      <c r="NM733" s="2" t="s">
        <v>241</v>
      </c>
      <c r="NN733" s="2" t="s">
        <v>229</v>
      </c>
      <c r="NO733" s="4"/>
      <c r="NP733" s="8"/>
      <c r="NQ733" s="4"/>
      <c r="NR733" s="8"/>
      <c r="NS733" s="7"/>
      <c r="NT733" s="7"/>
      <c r="NU733" s="2" t="s">
        <v>272</v>
      </c>
      <c r="NV733" s="2" t="s">
        <v>226</v>
      </c>
      <c r="NW733" s="2" t="s">
        <v>229</v>
      </c>
      <c r="NX733" s="2" t="s">
        <v>229</v>
      </c>
      <c r="NY733" s="2" t="s">
        <v>241</v>
      </c>
      <c r="NZ733" s="2" t="s">
        <v>229</v>
      </c>
      <c r="OA733" s="4"/>
      <c r="OB733" s="8"/>
      <c r="OC733" s="4"/>
      <c r="OD733" s="8"/>
      <c r="OE733" s="7"/>
      <c r="OF733" s="7"/>
      <c r="OG733" s="2" t="s">
        <v>239</v>
      </c>
      <c r="OH733" s="2" t="s">
        <v>226</v>
      </c>
      <c r="OI733" s="2" t="s">
        <v>2817</v>
      </c>
      <c r="OJ733" s="2" t="s">
        <v>229</v>
      </c>
      <c r="OK733" s="2" t="s">
        <v>241</v>
      </c>
      <c r="OL733" s="2" t="s">
        <v>229</v>
      </c>
      <c r="OM733" s="4"/>
      <c r="ON733" s="8"/>
      <c r="OO733" s="4"/>
      <c r="OP733" s="8"/>
      <c r="OQ733" s="7"/>
      <c r="OR733" s="7"/>
      <c r="OS733" s="2" t="s">
        <v>229</v>
      </c>
      <c r="OT733" s="2" t="s">
        <v>229</v>
      </c>
      <c r="OU733" s="2" t="s">
        <v>229</v>
      </c>
      <c r="OV733" s="2" t="s">
        <v>229</v>
      </c>
      <c r="OW733" s="2" t="s">
        <v>229</v>
      </c>
      <c r="OX733" s="2" t="s">
        <v>229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229</v>
      </c>
      <c r="PG733" s="2" t="s">
        <v>229</v>
      </c>
      <c r="PH733" s="2" t="s">
        <v>229</v>
      </c>
      <c r="PI733" s="2" t="s">
        <v>229</v>
      </c>
      <c r="PJ733" s="2" t="s">
        <v>229</v>
      </c>
      <c r="PK733" s="4"/>
      <c r="PL733" s="8"/>
      <c r="PM733" s="4"/>
      <c r="PN733" s="8"/>
      <c r="PO733" s="7"/>
      <c r="PP733" s="7"/>
      <c r="PQ733" s="2" t="s">
        <v>239</v>
      </c>
      <c r="PR733" s="2" t="s">
        <v>275</v>
      </c>
      <c r="PS733" s="2" t="s">
        <v>1221</v>
      </c>
      <c r="PT733" s="2" t="s">
        <v>3115</v>
      </c>
      <c r="PU733" s="2" t="s">
        <v>241</v>
      </c>
      <c r="PV733" s="2" t="s">
        <v>229</v>
      </c>
      <c r="PW733" s="4"/>
      <c r="PX733" s="8"/>
      <c r="PY733" s="4"/>
      <c r="PZ733" s="8"/>
      <c r="QA733" s="7"/>
      <c r="QB733" s="7"/>
      <c r="QC733" s="2" t="s">
        <v>281</v>
      </c>
      <c r="QD733" s="2" t="s">
        <v>226</v>
      </c>
      <c r="QE733" s="2" t="s">
        <v>229</v>
      </c>
      <c r="QF733" s="2" t="s">
        <v>229</v>
      </c>
      <c r="QG733" s="2" t="s">
        <v>241</v>
      </c>
      <c r="QH733" s="2" t="s">
        <v>229</v>
      </c>
      <c r="QI733" s="4"/>
      <c r="QJ733" s="8"/>
      <c r="QK733" s="4"/>
      <c r="QL733" s="8"/>
      <c r="QM733" s="7"/>
      <c r="QN733" s="7"/>
      <c r="QO733" s="2" t="s">
        <v>229</v>
      </c>
      <c r="QP733" s="2" t="s">
        <v>229</v>
      </c>
      <c r="QQ733" s="2" t="s">
        <v>229</v>
      </c>
      <c r="QR733" s="2" t="s">
        <v>229</v>
      </c>
      <c r="QS733" s="2" t="s">
        <v>229</v>
      </c>
      <c r="QT733" s="2" t="s">
        <v>229</v>
      </c>
      <c r="QU733" s="4"/>
      <c r="QV733" s="8"/>
      <c r="QW733" s="4"/>
      <c r="QX733" s="8"/>
      <c r="QY733" s="7"/>
      <c r="QZ733" s="7"/>
      <c r="RA733" s="2" t="s">
        <v>281</v>
      </c>
      <c r="RB733" s="2" t="s">
        <v>226</v>
      </c>
      <c r="RC733" s="2" t="s">
        <v>229</v>
      </c>
      <c r="RD733" s="2" t="s">
        <v>984</v>
      </c>
      <c r="RE733" s="2" t="s">
        <v>241</v>
      </c>
      <c r="RF733" s="2" t="s">
        <v>229</v>
      </c>
      <c r="RG733" s="4"/>
      <c r="RH733" s="8"/>
      <c r="RI733" s="4"/>
      <c r="RJ733" s="8"/>
      <c r="RK733" s="7"/>
      <c r="RL733" s="7"/>
      <c r="RM733" s="2" t="s">
        <v>272</v>
      </c>
      <c r="RN733" s="2" t="s">
        <v>226</v>
      </c>
      <c r="RO733" s="2" t="s">
        <v>229</v>
      </c>
      <c r="RP733" s="2" t="s">
        <v>229</v>
      </c>
      <c r="RQ733" s="2" t="s">
        <v>241</v>
      </c>
      <c r="RR733" s="2" t="s">
        <v>229</v>
      </c>
      <c r="RS733" s="4"/>
      <c r="RT733" s="8"/>
      <c r="RU733" s="4"/>
      <c r="RV733" s="8"/>
      <c r="RW733" s="7"/>
      <c r="RX733" s="7"/>
      <c r="RY733" s="2" t="s">
        <v>239</v>
      </c>
      <c r="RZ733" s="2" t="s">
        <v>275</v>
      </c>
      <c r="SA733" s="2" t="s">
        <v>809</v>
      </c>
      <c r="SB733" s="2" t="s">
        <v>1039</v>
      </c>
      <c r="SC733" s="2" t="s">
        <v>241</v>
      </c>
      <c r="SD733" s="2" t="s">
        <v>229</v>
      </c>
      <c r="SE733" s="4">
        <v>377</v>
      </c>
      <c r="SF733" s="4"/>
      <c r="SG733" s="4"/>
      <c r="SH733" s="4"/>
      <c r="SI733" s="4">
        <v>133</v>
      </c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>
        <v>100</v>
      </c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</row>
    <row r="734">
      <c r="A734" s="2" t="s">
        <v>4785</v>
      </c>
      <c r="B734" s="2" t="s">
        <v>216</v>
      </c>
      <c r="C734" s="2" t="s">
        <v>4734</v>
      </c>
      <c r="D734" s="2" t="s">
        <v>218</v>
      </c>
      <c r="E734" s="2" t="s">
        <v>219</v>
      </c>
      <c r="F734" s="2" t="s">
        <v>4735</v>
      </c>
      <c r="G734" s="2" t="s">
        <v>4736</v>
      </c>
      <c r="H734" s="2" t="s">
        <v>4737</v>
      </c>
      <c r="I734" s="2" t="s">
        <v>4738</v>
      </c>
      <c r="J734" s="2" t="s">
        <v>312</v>
      </c>
      <c r="K734" s="2" t="s">
        <v>412</v>
      </c>
      <c r="L734" s="3">
        <v>75.6</v>
      </c>
      <c r="M734" s="3">
        <v>79.38</v>
      </c>
      <c r="N734" s="3">
        <v>159.99</v>
      </c>
      <c r="O734" s="2" t="s">
        <v>226</v>
      </c>
      <c r="P734" s="2" t="s">
        <v>413</v>
      </c>
      <c r="Q734" s="2" t="s">
        <v>228</v>
      </c>
      <c r="R734" s="2" t="s">
        <v>229</v>
      </c>
      <c r="S734" s="2" t="s">
        <v>4779</v>
      </c>
      <c r="T734" s="2" t="s">
        <v>3733</v>
      </c>
      <c r="U734" s="2" t="s">
        <v>2890</v>
      </c>
      <c r="V734" s="2" t="s">
        <v>233</v>
      </c>
      <c r="W734" s="2" t="s">
        <v>3757</v>
      </c>
      <c r="X734" s="2" t="s">
        <v>4740</v>
      </c>
      <c r="Y734" s="2" t="s">
        <v>1342</v>
      </c>
      <c r="Z734" s="4">
        <v>151</v>
      </c>
      <c r="AA734" s="4">
        <f>=ROUNDDOWN(25.1666666666667,0)</f>
      </c>
      <c r="AB734" s="5">
        <v>6</v>
      </c>
      <c r="AC734" s="2" t="s">
        <v>4742</v>
      </c>
      <c r="AD734" s="4">
        <v>50</v>
      </c>
      <c r="AE734" s="4">
        <v>110</v>
      </c>
      <c r="AF734" s="6">
        <v>66</v>
      </c>
      <c r="AG734" s="6">
        <v>49</v>
      </c>
      <c r="AH734" s="7">
        <v>1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>
        <v>2</v>
      </c>
      <c r="AQ734" s="8">
        <v>171.99</v>
      </c>
      <c r="AR734" s="4">
        <v>11</v>
      </c>
      <c r="AS734" s="8">
        <v>971.93</v>
      </c>
      <c r="AT734" s="7">
        <v>-0.8182</v>
      </c>
      <c r="AU734" s="7">
        <v>-0.823</v>
      </c>
      <c r="AV734" s="4" t="s">
        <v>229</v>
      </c>
      <c r="AW734" s="8" t="s">
        <v>229</v>
      </c>
      <c r="AX734" s="4" t="s">
        <v>229</v>
      </c>
      <c r="AY734" s="8" t="s">
        <v>229</v>
      </c>
      <c r="AZ734" s="7" t="s">
        <v>229</v>
      </c>
      <c r="BA734" s="7" t="s">
        <v>229</v>
      </c>
      <c r="BB734" s="7">
        <v>0.2147</v>
      </c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 t="s">
        <v>229</v>
      </c>
      <c r="BJ734" s="4">
        <v>2</v>
      </c>
      <c r="BK734" s="8">
        <v>171.99</v>
      </c>
      <c r="BL734" s="2" t="s">
        <v>4786</v>
      </c>
      <c r="BM734" s="7">
        <v>1</v>
      </c>
      <c r="BN734" s="7">
        <v>1</v>
      </c>
      <c r="BO734" s="4"/>
      <c r="BP734" s="8"/>
      <c r="BQ734" s="4">
        <v>4</v>
      </c>
      <c r="BR734" s="8">
        <v>379.72</v>
      </c>
      <c r="BS734" s="7">
        <v>-1</v>
      </c>
      <c r="BT734" s="7">
        <v>-1</v>
      </c>
      <c r="BU734" s="2" t="s">
        <v>239</v>
      </c>
      <c r="BV734" s="2" t="s">
        <v>226</v>
      </c>
      <c r="BW734" s="2" t="s">
        <v>229</v>
      </c>
      <c r="BX734" s="2" t="s">
        <v>790</v>
      </c>
      <c r="BY734" s="2" t="s">
        <v>241</v>
      </c>
      <c r="BZ734" s="2" t="s">
        <v>229</v>
      </c>
      <c r="CA734" s="4"/>
      <c r="CB734" s="8"/>
      <c r="CC734" s="4">
        <v>1</v>
      </c>
      <c r="CD734" s="8">
        <v>97.33</v>
      </c>
      <c r="CE734" s="7">
        <v>-1</v>
      </c>
      <c r="CF734" s="7">
        <v>-1</v>
      </c>
      <c r="CG734" s="2" t="s">
        <v>239</v>
      </c>
      <c r="CH734" s="2" t="s">
        <v>226</v>
      </c>
      <c r="CI734" s="2" t="s">
        <v>780</v>
      </c>
      <c r="CJ734" s="2" t="s">
        <v>1347</v>
      </c>
      <c r="CK734" s="2" t="s">
        <v>241</v>
      </c>
      <c r="CL734" s="2" t="s">
        <v>229</v>
      </c>
      <c r="CM734" s="4"/>
      <c r="CN734" s="8"/>
      <c r="CO734" s="4"/>
      <c r="CP734" s="8"/>
      <c r="CQ734" s="7"/>
      <c r="CR734" s="7"/>
      <c r="CS734" s="2" t="s">
        <v>239</v>
      </c>
      <c r="CT734" s="2" t="s">
        <v>226</v>
      </c>
      <c r="CU734" s="2" t="s">
        <v>700</v>
      </c>
      <c r="CV734" s="2" t="s">
        <v>738</v>
      </c>
      <c r="CW734" s="2" t="s">
        <v>241</v>
      </c>
      <c r="CX734" s="2" t="s">
        <v>229</v>
      </c>
      <c r="CY734" s="4"/>
      <c r="CZ734" s="8"/>
      <c r="DA734" s="4">
        <v>1</v>
      </c>
      <c r="DB734" s="8">
        <v>89.21</v>
      </c>
      <c r="DC734" s="7">
        <v>-1</v>
      </c>
      <c r="DD734" s="7">
        <v>-1</v>
      </c>
      <c r="DE734" s="2" t="s">
        <v>239</v>
      </c>
      <c r="DF734" s="2" t="s">
        <v>226</v>
      </c>
      <c r="DG734" s="2" t="s">
        <v>756</v>
      </c>
      <c r="DH734" s="2" t="s">
        <v>789</v>
      </c>
      <c r="DI734" s="2" t="s">
        <v>241</v>
      </c>
      <c r="DJ734" s="2" t="s">
        <v>229</v>
      </c>
      <c r="DK734" s="4">
        <v>1</v>
      </c>
      <c r="DL734" s="8">
        <v>79.38</v>
      </c>
      <c r="DM734" s="4">
        <v>5</v>
      </c>
      <c r="DN734" s="8">
        <v>405.67</v>
      </c>
      <c r="DO734" s="7">
        <v>-0.8</v>
      </c>
      <c r="DP734" s="7">
        <v>-0.8043</v>
      </c>
      <c r="DQ734" s="2" t="s">
        <v>239</v>
      </c>
      <c r="DR734" s="2" t="s">
        <v>226</v>
      </c>
      <c r="DS734" s="2" t="s">
        <v>871</v>
      </c>
      <c r="DT734" s="2" t="s">
        <v>4787</v>
      </c>
      <c r="DU734" s="2" t="s">
        <v>241</v>
      </c>
      <c r="DV734" s="2" t="s">
        <v>229</v>
      </c>
      <c r="DW734" s="4"/>
      <c r="DX734" s="8"/>
      <c r="DY734" s="4"/>
      <c r="DZ734" s="8"/>
      <c r="EA734" s="7"/>
      <c r="EB734" s="7"/>
      <c r="EC734" s="2" t="s">
        <v>239</v>
      </c>
      <c r="ED734" s="2" t="s">
        <v>226</v>
      </c>
      <c r="EE734" s="2" t="s">
        <v>1347</v>
      </c>
      <c r="EF734" s="2" t="s">
        <v>1396</v>
      </c>
      <c r="EG734" s="2" t="s">
        <v>241</v>
      </c>
      <c r="EH734" s="2" t="s">
        <v>229</v>
      </c>
      <c r="EI734" s="4"/>
      <c r="EJ734" s="8"/>
      <c r="EK734" s="4"/>
      <c r="EL734" s="8"/>
      <c r="EM734" s="7"/>
      <c r="EN734" s="7"/>
      <c r="EO734" s="2" t="s">
        <v>239</v>
      </c>
      <c r="EP734" s="2" t="s">
        <v>226</v>
      </c>
      <c r="EQ734" s="2" t="s">
        <v>745</v>
      </c>
      <c r="ER734" s="2" t="s">
        <v>3864</v>
      </c>
      <c r="ES734" s="2" t="s">
        <v>241</v>
      </c>
      <c r="ET734" s="2" t="s">
        <v>229</v>
      </c>
      <c r="EU734" s="4"/>
      <c r="EV734" s="8"/>
      <c r="EW734" s="4"/>
      <c r="EX734" s="8"/>
      <c r="EY734" s="7"/>
      <c r="EZ734" s="7"/>
      <c r="FA734" s="2" t="s">
        <v>239</v>
      </c>
      <c r="FB734" s="2" t="s">
        <v>226</v>
      </c>
      <c r="FC734" s="2" t="s">
        <v>1349</v>
      </c>
      <c r="FD734" s="2" t="s">
        <v>875</v>
      </c>
      <c r="FE734" s="2" t="s">
        <v>241</v>
      </c>
      <c r="FF734" s="2" t="s">
        <v>229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226</v>
      </c>
      <c r="FO734" s="2" t="s">
        <v>2456</v>
      </c>
      <c r="FP734" s="2" t="s">
        <v>738</v>
      </c>
      <c r="FQ734" s="2" t="s">
        <v>241</v>
      </c>
      <c r="FR734" s="2" t="s">
        <v>229</v>
      </c>
      <c r="FS734" s="4"/>
      <c r="FT734" s="8"/>
      <c r="FU734" s="4"/>
      <c r="FV734" s="8"/>
      <c r="FW734" s="7"/>
      <c r="FX734" s="7"/>
      <c r="FY734" s="2" t="s">
        <v>239</v>
      </c>
      <c r="FZ734" s="2" t="s">
        <v>226</v>
      </c>
      <c r="GA734" s="2" t="s">
        <v>327</v>
      </c>
      <c r="GB734" s="2" t="s">
        <v>229</v>
      </c>
      <c r="GC734" s="2" t="s">
        <v>241</v>
      </c>
      <c r="GD734" s="2" t="s">
        <v>229</v>
      </c>
      <c r="GE734" s="4"/>
      <c r="GF734" s="8"/>
      <c r="GG734" s="4"/>
      <c r="GH734" s="8"/>
      <c r="GI734" s="7"/>
      <c r="GJ734" s="7"/>
      <c r="GK734" s="2" t="s">
        <v>272</v>
      </c>
      <c r="GL734" s="2" t="s">
        <v>226</v>
      </c>
      <c r="GM734" s="2" t="s">
        <v>229</v>
      </c>
      <c r="GN734" s="2" t="s">
        <v>229</v>
      </c>
      <c r="GO734" s="2" t="s">
        <v>241</v>
      </c>
      <c r="GP734" s="2" t="s">
        <v>229</v>
      </c>
      <c r="GQ734" s="4">
        <v>1</v>
      </c>
      <c r="GR734" s="8">
        <v>92.61</v>
      </c>
      <c r="GS734" s="4"/>
      <c r="GT734" s="8"/>
      <c r="GU734" s="7"/>
      <c r="GV734" s="7"/>
      <c r="GW734" s="2" t="s">
        <v>239</v>
      </c>
      <c r="GX734" s="2" t="s">
        <v>226</v>
      </c>
      <c r="GY734" s="2" t="s">
        <v>708</v>
      </c>
      <c r="GZ734" s="2" t="s">
        <v>541</v>
      </c>
      <c r="HA734" s="2" t="s">
        <v>241</v>
      </c>
      <c r="HB734" s="2" t="s">
        <v>229</v>
      </c>
      <c r="HC734" s="4"/>
      <c r="HD734" s="8"/>
      <c r="HE734" s="4"/>
      <c r="HF734" s="8"/>
      <c r="HG734" s="7"/>
      <c r="HH734" s="7"/>
      <c r="HI734" s="2" t="s">
        <v>239</v>
      </c>
      <c r="HJ734" s="2" t="s">
        <v>260</v>
      </c>
      <c r="HK734" s="2" t="s">
        <v>906</v>
      </c>
      <c r="HL734" s="2" t="s">
        <v>3864</v>
      </c>
      <c r="HM734" s="2" t="s">
        <v>241</v>
      </c>
      <c r="HN734" s="2" t="s">
        <v>229</v>
      </c>
      <c r="HO734" s="4"/>
      <c r="HP734" s="8"/>
      <c r="HQ734" s="4"/>
      <c r="HR734" s="8"/>
      <c r="HS734" s="7"/>
      <c r="HT734" s="7"/>
      <c r="HU734" s="2" t="s">
        <v>266</v>
      </c>
      <c r="HV734" s="2" t="s">
        <v>226</v>
      </c>
      <c r="HW734" s="2" t="s">
        <v>229</v>
      </c>
      <c r="HX734" s="2" t="s">
        <v>229</v>
      </c>
      <c r="HY734" s="2" t="s">
        <v>241</v>
      </c>
      <c r="HZ734" s="2" t="s">
        <v>229</v>
      </c>
      <c r="IA734" s="4"/>
      <c r="IB734" s="8"/>
      <c r="IC734" s="4"/>
      <c r="ID734" s="8"/>
      <c r="IE734" s="7"/>
      <c r="IF734" s="7"/>
      <c r="IG734" s="2" t="s">
        <v>239</v>
      </c>
      <c r="IH734" s="2" t="s">
        <v>226</v>
      </c>
      <c r="II734" s="2" t="s">
        <v>881</v>
      </c>
      <c r="IJ734" s="2" t="s">
        <v>2848</v>
      </c>
      <c r="IK734" s="2" t="s">
        <v>241</v>
      </c>
      <c r="IL734" s="2" t="s">
        <v>229</v>
      </c>
      <c r="IM734" s="4"/>
      <c r="IN734" s="8"/>
      <c r="IO734" s="4"/>
      <c r="IP734" s="8"/>
      <c r="IQ734" s="7"/>
      <c r="IR734" s="7"/>
      <c r="IS734" s="2" t="s">
        <v>267</v>
      </c>
      <c r="IT734" s="2" t="s">
        <v>226</v>
      </c>
      <c r="IU734" s="2" t="s">
        <v>229</v>
      </c>
      <c r="IV734" s="2" t="s">
        <v>229</v>
      </c>
      <c r="IW734" s="2" t="s">
        <v>241</v>
      </c>
      <c r="IX734" s="2" t="s">
        <v>229</v>
      </c>
      <c r="IY734" s="4"/>
      <c r="IZ734" s="8"/>
      <c r="JA734" s="4"/>
      <c r="JB734" s="8"/>
      <c r="JC734" s="7"/>
      <c r="JD734" s="7"/>
      <c r="JE734" s="2" t="s">
        <v>239</v>
      </c>
      <c r="JF734" s="2" t="s">
        <v>226</v>
      </c>
      <c r="JG734" s="2" t="s">
        <v>3256</v>
      </c>
      <c r="JH734" s="2" t="s">
        <v>1049</v>
      </c>
      <c r="JI734" s="2" t="s">
        <v>241</v>
      </c>
      <c r="JJ734" s="2" t="s">
        <v>229</v>
      </c>
      <c r="JK734" s="4"/>
      <c r="JL734" s="8"/>
      <c r="JM734" s="4"/>
      <c r="JN734" s="8"/>
      <c r="JO734" s="7"/>
      <c r="JP734" s="7"/>
      <c r="JQ734" s="2" t="s">
        <v>229</v>
      </c>
      <c r="JR734" s="2" t="s">
        <v>229</v>
      </c>
      <c r="JS734" s="2" t="s">
        <v>229</v>
      </c>
      <c r="JT734" s="2" t="s">
        <v>229</v>
      </c>
      <c r="JU734" s="2" t="s">
        <v>229</v>
      </c>
      <c r="JV734" s="2" t="s">
        <v>229</v>
      </c>
      <c r="JW734" s="4"/>
      <c r="JX734" s="8"/>
      <c r="JY734" s="4"/>
      <c r="JZ734" s="8"/>
      <c r="KA734" s="7"/>
      <c r="KB734" s="7"/>
      <c r="KC734" s="2" t="s">
        <v>239</v>
      </c>
      <c r="KD734" s="2" t="s">
        <v>226</v>
      </c>
      <c r="KE734" s="2" t="s">
        <v>1280</v>
      </c>
      <c r="KF734" s="2" t="s">
        <v>2958</v>
      </c>
      <c r="KG734" s="2" t="s">
        <v>241</v>
      </c>
      <c r="KH734" s="2" t="s">
        <v>229</v>
      </c>
      <c r="KI734" s="4"/>
      <c r="KJ734" s="8"/>
      <c r="KK734" s="4"/>
      <c r="KL734" s="8"/>
      <c r="KM734" s="7"/>
      <c r="KN734" s="7"/>
      <c r="KO734" s="2" t="s">
        <v>278</v>
      </c>
      <c r="KP734" s="2" t="s">
        <v>226</v>
      </c>
      <c r="KQ734" s="2" t="s">
        <v>229</v>
      </c>
      <c r="KR734" s="2" t="s">
        <v>229</v>
      </c>
      <c r="KS734" s="2" t="s">
        <v>241</v>
      </c>
      <c r="KT734" s="2" t="s">
        <v>229</v>
      </c>
      <c r="KU734" s="4"/>
      <c r="KV734" s="8"/>
      <c r="KW734" s="4"/>
      <c r="KX734" s="8"/>
      <c r="KY734" s="7"/>
      <c r="KZ734" s="7"/>
      <c r="LA734" s="2" t="s">
        <v>239</v>
      </c>
      <c r="LB734" s="2" t="s">
        <v>226</v>
      </c>
      <c r="LC734" s="2" t="s">
        <v>895</v>
      </c>
      <c r="LD734" s="2" t="s">
        <v>301</v>
      </c>
      <c r="LE734" s="2" t="s">
        <v>241</v>
      </c>
      <c r="LF734" s="2" t="s">
        <v>229</v>
      </c>
      <c r="LG734" s="4"/>
      <c r="LH734" s="8"/>
      <c r="LI734" s="4"/>
      <c r="LJ734" s="8"/>
      <c r="LK734" s="7"/>
      <c r="LL734" s="7"/>
      <c r="LM734" s="2" t="s">
        <v>239</v>
      </c>
      <c r="LN734" s="2" t="s">
        <v>226</v>
      </c>
      <c r="LO734" s="2" t="s">
        <v>335</v>
      </c>
      <c r="LP734" s="2" t="s">
        <v>229</v>
      </c>
      <c r="LQ734" s="2" t="s">
        <v>241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239</v>
      </c>
      <c r="LZ734" s="2" t="s">
        <v>275</v>
      </c>
      <c r="MA734" s="2" t="s">
        <v>877</v>
      </c>
      <c r="MB734" s="2" t="s">
        <v>708</v>
      </c>
      <c r="MC734" s="2" t="s">
        <v>241</v>
      </c>
      <c r="MD734" s="2" t="s">
        <v>229</v>
      </c>
      <c r="ME734" s="4"/>
      <c r="MF734" s="8"/>
      <c r="MG734" s="4"/>
      <c r="MH734" s="8"/>
      <c r="MI734" s="7"/>
      <c r="MJ734" s="7"/>
      <c r="MK734" s="2" t="s">
        <v>278</v>
      </c>
      <c r="ML734" s="2" t="s">
        <v>226</v>
      </c>
      <c r="MM734" s="2" t="s">
        <v>229</v>
      </c>
      <c r="MN734" s="2" t="s">
        <v>229</v>
      </c>
      <c r="MO734" s="2" t="s">
        <v>241</v>
      </c>
      <c r="MP734" s="2" t="s">
        <v>229</v>
      </c>
      <c r="MQ734" s="4"/>
      <c r="MR734" s="8"/>
      <c r="MS734" s="4"/>
      <c r="MT734" s="8"/>
      <c r="MU734" s="7"/>
      <c r="MV734" s="7"/>
      <c r="MW734" s="2" t="s">
        <v>267</v>
      </c>
      <c r="MX734" s="2" t="s">
        <v>226</v>
      </c>
      <c r="MY734" s="2" t="s">
        <v>229</v>
      </c>
      <c r="MZ734" s="2" t="s">
        <v>229</v>
      </c>
      <c r="NA734" s="2" t="s">
        <v>241</v>
      </c>
      <c r="NB734" s="2" t="s">
        <v>229</v>
      </c>
      <c r="NC734" s="4"/>
      <c r="ND734" s="8"/>
      <c r="NE734" s="4"/>
      <c r="NF734" s="8"/>
      <c r="NG734" s="7"/>
      <c r="NH734" s="7"/>
      <c r="NI734" s="2" t="s">
        <v>239</v>
      </c>
      <c r="NJ734" s="2" t="s">
        <v>260</v>
      </c>
      <c r="NK734" s="2" t="s">
        <v>692</v>
      </c>
      <c r="NL734" s="2" t="s">
        <v>1361</v>
      </c>
      <c r="NM734" s="2" t="s">
        <v>241</v>
      </c>
      <c r="NN734" s="2" t="s">
        <v>229</v>
      </c>
      <c r="NO734" s="4"/>
      <c r="NP734" s="8"/>
      <c r="NQ734" s="4"/>
      <c r="NR734" s="8"/>
      <c r="NS734" s="7"/>
      <c r="NT734" s="7"/>
      <c r="NU734" s="2" t="s">
        <v>272</v>
      </c>
      <c r="NV734" s="2" t="s">
        <v>226</v>
      </c>
      <c r="NW734" s="2" t="s">
        <v>229</v>
      </c>
      <c r="NX734" s="2" t="s">
        <v>229</v>
      </c>
      <c r="NY734" s="2" t="s">
        <v>241</v>
      </c>
      <c r="NZ734" s="2" t="s">
        <v>229</v>
      </c>
      <c r="OA734" s="4"/>
      <c r="OB734" s="8"/>
      <c r="OC734" s="4"/>
      <c r="OD734" s="8"/>
      <c r="OE734" s="7"/>
      <c r="OF734" s="7"/>
      <c r="OG734" s="2" t="s">
        <v>239</v>
      </c>
      <c r="OH734" s="2" t="s">
        <v>226</v>
      </c>
      <c r="OI734" s="2" t="s">
        <v>229</v>
      </c>
      <c r="OJ734" s="2" t="s">
        <v>229</v>
      </c>
      <c r="OK734" s="2" t="s">
        <v>241</v>
      </c>
      <c r="OL734" s="2" t="s">
        <v>229</v>
      </c>
      <c r="OM734" s="4"/>
      <c r="ON734" s="8"/>
      <c r="OO734" s="4"/>
      <c r="OP734" s="8"/>
      <c r="OQ734" s="7"/>
      <c r="OR734" s="7"/>
      <c r="OS734" s="2" t="s">
        <v>229</v>
      </c>
      <c r="OT734" s="2" t="s">
        <v>229</v>
      </c>
      <c r="OU734" s="2" t="s">
        <v>229</v>
      </c>
      <c r="OV734" s="2" t="s">
        <v>229</v>
      </c>
      <c r="OW734" s="2" t="s">
        <v>229</v>
      </c>
      <c r="OX734" s="2" t="s">
        <v>229</v>
      </c>
      <c r="OY734" s="4"/>
      <c r="OZ734" s="8"/>
      <c r="PA734" s="4"/>
      <c r="PB734" s="8"/>
      <c r="PC734" s="7"/>
      <c r="PD734" s="7"/>
      <c r="PE734" s="2" t="s">
        <v>229</v>
      </c>
      <c r="PF734" s="2" t="s">
        <v>229</v>
      </c>
      <c r="PG734" s="2" t="s">
        <v>229</v>
      </c>
      <c r="PH734" s="2" t="s">
        <v>229</v>
      </c>
      <c r="PI734" s="2" t="s">
        <v>229</v>
      </c>
      <c r="PJ734" s="2" t="s">
        <v>229</v>
      </c>
      <c r="PK734" s="4"/>
      <c r="PL734" s="8"/>
      <c r="PM734" s="4"/>
      <c r="PN734" s="8"/>
      <c r="PO734" s="7"/>
      <c r="PP734" s="7"/>
      <c r="PQ734" s="2" t="s">
        <v>239</v>
      </c>
      <c r="PR734" s="2" t="s">
        <v>275</v>
      </c>
      <c r="PS734" s="2" t="s">
        <v>1221</v>
      </c>
      <c r="PT734" s="2" t="s">
        <v>808</v>
      </c>
      <c r="PU734" s="2" t="s">
        <v>241</v>
      </c>
      <c r="PV734" s="2" t="s">
        <v>229</v>
      </c>
      <c r="PW734" s="4"/>
      <c r="PX734" s="8"/>
      <c r="PY734" s="4"/>
      <c r="PZ734" s="8"/>
      <c r="QA734" s="7"/>
      <c r="QB734" s="7"/>
      <c r="QC734" s="2" t="s">
        <v>281</v>
      </c>
      <c r="QD734" s="2" t="s">
        <v>226</v>
      </c>
      <c r="QE734" s="2" t="s">
        <v>229</v>
      </c>
      <c r="QF734" s="2" t="s">
        <v>229</v>
      </c>
      <c r="QG734" s="2" t="s">
        <v>241</v>
      </c>
      <c r="QH734" s="2" t="s">
        <v>229</v>
      </c>
      <c r="QI734" s="4"/>
      <c r="QJ734" s="8"/>
      <c r="QK734" s="4"/>
      <c r="QL734" s="8"/>
      <c r="QM734" s="7"/>
      <c r="QN734" s="7"/>
      <c r="QO734" s="2" t="s">
        <v>229</v>
      </c>
      <c r="QP734" s="2" t="s">
        <v>229</v>
      </c>
      <c r="QQ734" s="2" t="s">
        <v>229</v>
      </c>
      <c r="QR734" s="2" t="s">
        <v>229</v>
      </c>
      <c r="QS734" s="2" t="s">
        <v>229</v>
      </c>
      <c r="QT734" s="2" t="s">
        <v>229</v>
      </c>
      <c r="QU734" s="4"/>
      <c r="QV734" s="8"/>
      <c r="QW734" s="4"/>
      <c r="QX734" s="8"/>
      <c r="QY734" s="7"/>
      <c r="QZ734" s="7"/>
      <c r="RA734" s="2" t="s">
        <v>281</v>
      </c>
      <c r="RB734" s="2" t="s">
        <v>226</v>
      </c>
      <c r="RC734" s="2" t="s">
        <v>229</v>
      </c>
      <c r="RD734" s="2" t="s">
        <v>229</v>
      </c>
      <c r="RE734" s="2" t="s">
        <v>241</v>
      </c>
      <c r="RF734" s="2" t="s">
        <v>229</v>
      </c>
      <c r="RG734" s="4"/>
      <c r="RH734" s="8"/>
      <c r="RI734" s="4"/>
      <c r="RJ734" s="8"/>
      <c r="RK734" s="7"/>
      <c r="RL734" s="7"/>
      <c r="RM734" s="2" t="s">
        <v>272</v>
      </c>
      <c r="RN734" s="2" t="s">
        <v>226</v>
      </c>
      <c r="RO734" s="2" t="s">
        <v>229</v>
      </c>
      <c r="RP734" s="2" t="s">
        <v>229</v>
      </c>
      <c r="RQ734" s="2" t="s">
        <v>241</v>
      </c>
      <c r="RR734" s="2" t="s">
        <v>229</v>
      </c>
      <c r="RS734" s="4"/>
      <c r="RT734" s="8"/>
      <c r="RU734" s="4"/>
      <c r="RV734" s="8"/>
      <c r="RW734" s="7"/>
      <c r="RX734" s="7"/>
      <c r="RY734" s="2" t="s">
        <v>239</v>
      </c>
      <c r="RZ734" s="2" t="s">
        <v>275</v>
      </c>
      <c r="SA734" s="2" t="s">
        <v>809</v>
      </c>
      <c r="SB734" s="2" t="s">
        <v>896</v>
      </c>
      <c r="SC734" s="2" t="s">
        <v>241</v>
      </c>
      <c r="SD734" s="2" t="s">
        <v>229</v>
      </c>
      <c r="SE734" s="4">
        <v>98</v>
      </c>
      <c r="SF734" s="4"/>
      <c r="SG734" s="4"/>
      <c r="SH734" s="4"/>
      <c r="SI734" s="4">
        <v>53</v>
      </c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>
        <v>50</v>
      </c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>
        <v>60</v>
      </c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</row>
    <row r="735">
      <c r="A735" s="2" t="s">
        <v>4788</v>
      </c>
      <c r="B735" s="2" t="s">
        <v>216</v>
      </c>
      <c r="C735" s="2" t="s">
        <v>4734</v>
      </c>
      <c r="D735" s="2" t="s">
        <v>218</v>
      </c>
      <c r="E735" s="2" t="s">
        <v>219</v>
      </c>
      <c r="F735" s="2" t="s">
        <v>4735</v>
      </c>
      <c r="G735" s="2" t="s">
        <v>4736</v>
      </c>
      <c r="H735" s="2" t="s">
        <v>4737</v>
      </c>
      <c r="I735" s="2" t="s">
        <v>4738</v>
      </c>
      <c r="J735" s="2" t="s">
        <v>224</v>
      </c>
      <c r="K735" s="2" t="s">
        <v>673</v>
      </c>
      <c r="L735" s="3">
        <v>52.88</v>
      </c>
      <c r="M735" s="3">
        <v>55.52</v>
      </c>
      <c r="N735" s="3">
        <v>109.99</v>
      </c>
      <c r="O735" s="2" t="s">
        <v>226</v>
      </c>
      <c r="P735" s="2" t="s">
        <v>618</v>
      </c>
      <c r="Q735" s="2" t="s">
        <v>228</v>
      </c>
      <c r="R735" s="2" t="s">
        <v>229</v>
      </c>
      <c r="S735" s="2" t="s">
        <v>4789</v>
      </c>
      <c r="T735" s="2" t="s">
        <v>3733</v>
      </c>
      <c r="U735" s="2" t="s">
        <v>733</v>
      </c>
      <c r="V735" s="2" t="s">
        <v>233</v>
      </c>
      <c r="W735" s="2" t="s">
        <v>3757</v>
      </c>
      <c r="X735" s="2" t="s">
        <v>2142</v>
      </c>
      <c r="Y735" s="2" t="s">
        <v>4790</v>
      </c>
      <c r="Z735" s="4">
        <v>132</v>
      </c>
      <c r="AA735" s="4">
        <f>=ROUNDDOWN(188.571428571429,0)</f>
      </c>
      <c r="AB735" s="5">
        <v>0.7</v>
      </c>
      <c r="AC735" s="2" t="s">
        <v>229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>
        <v>8</v>
      </c>
      <c r="AW735" s="8">
        <v>614.08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/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>
        <v>0.0811</v>
      </c>
      <c r="BJ735" s="4"/>
      <c r="BK735" s="8"/>
      <c r="BL735" s="2" t="s">
        <v>229</v>
      </c>
      <c r="BM735" s="7"/>
      <c r="BN735" s="7"/>
      <c r="BO735" s="4"/>
      <c r="BP735" s="8"/>
      <c r="BQ735" s="4"/>
      <c r="BR735" s="8"/>
      <c r="BS735" s="7"/>
      <c r="BT735" s="7"/>
      <c r="BU735" s="2" t="s">
        <v>239</v>
      </c>
      <c r="BV735" s="2" t="s">
        <v>226</v>
      </c>
      <c r="BW735" s="2" t="s">
        <v>229</v>
      </c>
      <c r="BX735" s="2" t="s">
        <v>476</v>
      </c>
      <c r="BY735" s="2" t="s">
        <v>241</v>
      </c>
      <c r="BZ735" s="2" t="s">
        <v>229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226</v>
      </c>
      <c r="CI735" s="2" t="s">
        <v>1103</v>
      </c>
      <c r="CJ735" s="2" t="s">
        <v>229</v>
      </c>
      <c r="CK735" s="2" t="s">
        <v>241</v>
      </c>
      <c r="CL735" s="2" t="s">
        <v>229</v>
      </c>
      <c r="CM735" s="4"/>
      <c r="CN735" s="8"/>
      <c r="CO735" s="4"/>
      <c r="CP735" s="8"/>
      <c r="CQ735" s="7"/>
      <c r="CR735" s="7"/>
      <c r="CS735" s="2" t="s">
        <v>239</v>
      </c>
      <c r="CT735" s="2" t="s">
        <v>226</v>
      </c>
      <c r="CU735" s="2" t="s">
        <v>579</v>
      </c>
      <c r="CV735" s="2" t="s">
        <v>229</v>
      </c>
      <c r="CW735" s="2" t="s">
        <v>241</v>
      </c>
      <c r="CX735" s="2" t="s">
        <v>229</v>
      </c>
      <c r="CY735" s="4"/>
      <c r="CZ735" s="8"/>
      <c r="DA735" s="4"/>
      <c r="DB735" s="8"/>
      <c r="DC735" s="7"/>
      <c r="DD735" s="7"/>
      <c r="DE735" s="2" t="s">
        <v>239</v>
      </c>
      <c r="DF735" s="2" t="s">
        <v>226</v>
      </c>
      <c r="DG735" s="2" t="s">
        <v>579</v>
      </c>
      <c r="DH735" s="2" t="s">
        <v>229</v>
      </c>
      <c r="DI735" s="2" t="s">
        <v>241</v>
      </c>
      <c r="DJ735" s="2" t="s">
        <v>229</v>
      </c>
      <c r="DK735" s="4"/>
      <c r="DL735" s="8"/>
      <c r="DM735" s="4"/>
      <c r="DN735" s="8"/>
      <c r="DO735" s="7"/>
      <c r="DP735" s="7"/>
      <c r="DQ735" s="2" t="s">
        <v>239</v>
      </c>
      <c r="DR735" s="2" t="s">
        <v>226</v>
      </c>
      <c r="DS735" s="2" t="s">
        <v>3528</v>
      </c>
      <c r="DT735" s="2" t="s">
        <v>492</v>
      </c>
      <c r="DU735" s="2" t="s">
        <v>241</v>
      </c>
      <c r="DV735" s="2" t="s">
        <v>229</v>
      </c>
      <c r="DW735" s="4"/>
      <c r="DX735" s="8"/>
      <c r="DY735" s="4"/>
      <c r="DZ735" s="8"/>
      <c r="EA735" s="7"/>
      <c r="EB735" s="7"/>
      <c r="EC735" s="2" t="s">
        <v>266</v>
      </c>
      <c r="ED735" s="2" t="s">
        <v>226</v>
      </c>
      <c r="EE735" s="2" t="s">
        <v>229</v>
      </c>
      <c r="EF735" s="2" t="s">
        <v>229</v>
      </c>
      <c r="EG735" s="2" t="s">
        <v>241</v>
      </c>
      <c r="EH735" s="2" t="s">
        <v>229</v>
      </c>
      <c r="EI735" s="4"/>
      <c r="EJ735" s="8"/>
      <c r="EK735" s="4"/>
      <c r="EL735" s="8"/>
      <c r="EM735" s="7"/>
      <c r="EN735" s="7"/>
      <c r="EO735" s="2" t="s">
        <v>239</v>
      </c>
      <c r="EP735" s="2" t="s">
        <v>226</v>
      </c>
      <c r="EQ735" s="2" t="s">
        <v>579</v>
      </c>
      <c r="ER735" s="2" t="s">
        <v>229</v>
      </c>
      <c r="ES735" s="2" t="s">
        <v>241</v>
      </c>
      <c r="ET735" s="2" t="s">
        <v>229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226</v>
      </c>
      <c r="FC735" s="2" t="s">
        <v>579</v>
      </c>
      <c r="FD735" s="2" t="s">
        <v>229</v>
      </c>
      <c r="FE735" s="2" t="s">
        <v>241</v>
      </c>
      <c r="FF735" s="2" t="s">
        <v>229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226</v>
      </c>
      <c r="FO735" s="2" t="s">
        <v>579</v>
      </c>
      <c r="FP735" s="2" t="s">
        <v>229</v>
      </c>
      <c r="FQ735" s="2" t="s">
        <v>241</v>
      </c>
      <c r="FR735" s="2" t="s">
        <v>229</v>
      </c>
      <c r="FS735" s="4"/>
      <c r="FT735" s="8"/>
      <c r="FU735" s="4"/>
      <c r="FV735" s="8"/>
      <c r="FW735" s="7"/>
      <c r="FX735" s="7"/>
      <c r="FY735" s="2" t="s">
        <v>229</v>
      </c>
      <c r="FZ735" s="2" t="s">
        <v>229</v>
      </c>
      <c r="GA735" s="2" t="s">
        <v>229</v>
      </c>
      <c r="GB735" s="2" t="s">
        <v>229</v>
      </c>
      <c r="GC735" s="2" t="s">
        <v>229</v>
      </c>
      <c r="GD735" s="2" t="s">
        <v>229</v>
      </c>
      <c r="GE735" s="4"/>
      <c r="GF735" s="8"/>
      <c r="GG735" s="4"/>
      <c r="GH735" s="8"/>
      <c r="GI735" s="7"/>
      <c r="GJ735" s="7"/>
      <c r="GK735" s="2" t="s">
        <v>272</v>
      </c>
      <c r="GL735" s="2" t="s">
        <v>226</v>
      </c>
      <c r="GM735" s="2" t="s">
        <v>229</v>
      </c>
      <c r="GN735" s="2" t="s">
        <v>229</v>
      </c>
      <c r="GO735" s="2" t="s">
        <v>241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266</v>
      </c>
      <c r="GX735" s="2" t="s">
        <v>226</v>
      </c>
      <c r="GY735" s="2" t="s">
        <v>229</v>
      </c>
      <c r="GZ735" s="2" t="s">
        <v>229</v>
      </c>
      <c r="HA735" s="2" t="s">
        <v>241</v>
      </c>
      <c r="HB735" s="2" t="s">
        <v>229</v>
      </c>
      <c r="HC735" s="4"/>
      <c r="HD735" s="8"/>
      <c r="HE735" s="4"/>
      <c r="HF735" s="8"/>
      <c r="HG735" s="7"/>
      <c r="HH735" s="7"/>
      <c r="HI735" s="2" t="s">
        <v>266</v>
      </c>
      <c r="HJ735" s="2" t="s">
        <v>226</v>
      </c>
      <c r="HK735" s="2" t="s">
        <v>229</v>
      </c>
      <c r="HL735" s="2" t="s">
        <v>229</v>
      </c>
      <c r="HM735" s="2" t="s">
        <v>241</v>
      </c>
      <c r="HN735" s="2" t="s">
        <v>229</v>
      </c>
      <c r="HO735" s="4"/>
      <c r="HP735" s="8"/>
      <c r="HQ735" s="4"/>
      <c r="HR735" s="8"/>
      <c r="HS735" s="7"/>
      <c r="HT735" s="7"/>
      <c r="HU735" s="2" t="s">
        <v>266</v>
      </c>
      <c r="HV735" s="2" t="s">
        <v>226</v>
      </c>
      <c r="HW735" s="2" t="s">
        <v>229</v>
      </c>
      <c r="HX735" s="2" t="s">
        <v>229</v>
      </c>
      <c r="HY735" s="2" t="s">
        <v>241</v>
      </c>
      <c r="HZ735" s="2" t="s">
        <v>229</v>
      </c>
      <c r="IA735" s="4"/>
      <c r="IB735" s="8"/>
      <c r="IC735" s="4"/>
      <c r="ID735" s="8"/>
      <c r="IE735" s="7"/>
      <c r="IF735" s="7"/>
      <c r="IG735" s="2" t="s">
        <v>266</v>
      </c>
      <c r="IH735" s="2" t="s">
        <v>226</v>
      </c>
      <c r="II735" s="2" t="s">
        <v>229</v>
      </c>
      <c r="IJ735" s="2" t="s">
        <v>229</v>
      </c>
      <c r="IK735" s="2" t="s">
        <v>241</v>
      </c>
      <c r="IL735" s="2" t="s">
        <v>229</v>
      </c>
      <c r="IM735" s="4"/>
      <c r="IN735" s="8"/>
      <c r="IO735" s="4"/>
      <c r="IP735" s="8"/>
      <c r="IQ735" s="7"/>
      <c r="IR735" s="7"/>
      <c r="IS735" s="2" t="s">
        <v>664</v>
      </c>
      <c r="IT735" s="2" t="s">
        <v>226</v>
      </c>
      <c r="IU735" s="2" t="s">
        <v>229</v>
      </c>
      <c r="IV735" s="2" t="s">
        <v>229</v>
      </c>
      <c r="IW735" s="2" t="s">
        <v>241</v>
      </c>
      <c r="IX735" s="2" t="s">
        <v>229</v>
      </c>
      <c r="IY735" s="4"/>
      <c r="IZ735" s="8"/>
      <c r="JA735" s="4"/>
      <c r="JB735" s="8"/>
      <c r="JC735" s="7"/>
      <c r="JD735" s="7"/>
      <c r="JE735" s="2" t="s">
        <v>272</v>
      </c>
      <c r="JF735" s="2" t="s">
        <v>226</v>
      </c>
      <c r="JG735" s="2" t="s">
        <v>229</v>
      </c>
      <c r="JH735" s="2" t="s">
        <v>229</v>
      </c>
      <c r="JI735" s="2" t="s">
        <v>241</v>
      </c>
      <c r="JJ735" s="2" t="s">
        <v>229</v>
      </c>
      <c r="JK735" s="4"/>
      <c r="JL735" s="8"/>
      <c r="JM735" s="4"/>
      <c r="JN735" s="8"/>
      <c r="JO735" s="7"/>
      <c r="JP735" s="7"/>
      <c r="JQ735" s="2" t="s">
        <v>272</v>
      </c>
      <c r="JR735" s="2" t="s">
        <v>226</v>
      </c>
      <c r="JS735" s="2" t="s">
        <v>229</v>
      </c>
      <c r="JT735" s="2" t="s">
        <v>229</v>
      </c>
      <c r="JU735" s="2" t="s">
        <v>241</v>
      </c>
      <c r="JV735" s="2" t="s">
        <v>229</v>
      </c>
      <c r="JW735" s="4"/>
      <c r="JX735" s="8"/>
      <c r="JY735" s="4"/>
      <c r="JZ735" s="8"/>
      <c r="KA735" s="7"/>
      <c r="KB735" s="7"/>
      <c r="KC735" s="2" t="s">
        <v>272</v>
      </c>
      <c r="KD735" s="2" t="s">
        <v>226</v>
      </c>
      <c r="KE735" s="2" t="s">
        <v>229</v>
      </c>
      <c r="KF735" s="2" t="s">
        <v>229</v>
      </c>
      <c r="KG735" s="2" t="s">
        <v>241</v>
      </c>
      <c r="KH735" s="2" t="s">
        <v>229</v>
      </c>
      <c r="KI735" s="4"/>
      <c r="KJ735" s="8"/>
      <c r="KK735" s="4"/>
      <c r="KL735" s="8"/>
      <c r="KM735" s="7"/>
      <c r="KN735" s="7"/>
      <c r="KO735" s="2" t="s">
        <v>272</v>
      </c>
      <c r="KP735" s="2" t="s">
        <v>226</v>
      </c>
      <c r="KQ735" s="2" t="s">
        <v>229</v>
      </c>
      <c r="KR735" s="2" t="s">
        <v>229</v>
      </c>
      <c r="KS735" s="2" t="s">
        <v>241</v>
      </c>
      <c r="KT735" s="2" t="s">
        <v>229</v>
      </c>
      <c r="KU735" s="4"/>
      <c r="KV735" s="8"/>
      <c r="KW735" s="4"/>
      <c r="KX735" s="8"/>
      <c r="KY735" s="7"/>
      <c r="KZ735" s="7"/>
      <c r="LA735" s="2" t="s">
        <v>272</v>
      </c>
      <c r="LB735" s="2" t="s">
        <v>226</v>
      </c>
      <c r="LC735" s="2" t="s">
        <v>229</v>
      </c>
      <c r="LD735" s="2" t="s">
        <v>229</v>
      </c>
      <c r="LE735" s="2" t="s">
        <v>241</v>
      </c>
      <c r="LF735" s="2" t="s">
        <v>229</v>
      </c>
      <c r="LG735" s="4"/>
      <c r="LH735" s="8"/>
      <c r="LI735" s="4"/>
      <c r="LJ735" s="8"/>
      <c r="LK735" s="7"/>
      <c r="LL735" s="7"/>
      <c r="LM735" s="2" t="s">
        <v>229</v>
      </c>
      <c r="LN735" s="2" t="s">
        <v>229</v>
      </c>
      <c r="LO735" s="2" t="s">
        <v>229</v>
      </c>
      <c r="LP735" s="2" t="s">
        <v>229</v>
      </c>
      <c r="LQ735" s="2" t="s">
        <v>229</v>
      </c>
      <c r="LR735" s="2" t="s">
        <v>229</v>
      </c>
      <c r="LS735" s="4"/>
      <c r="LT735" s="8"/>
      <c r="LU735" s="4"/>
      <c r="LV735" s="8"/>
      <c r="LW735" s="7"/>
      <c r="LX735" s="7"/>
      <c r="LY735" s="2" t="s">
        <v>272</v>
      </c>
      <c r="LZ735" s="2" t="s">
        <v>226</v>
      </c>
      <c r="MA735" s="2" t="s">
        <v>229</v>
      </c>
      <c r="MB735" s="2" t="s">
        <v>229</v>
      </c>
      <c r="MC735" s="2" t="s">
        <v>241</v>
      </c>
      <c r="MD735" s="2" t="s">
        <v>229</v>
      </c>
      <c r="ME735" s="4"/>
      <c r="MF735" s="8"/>
      <c r="MG735" s="4"/>
      <c r="MH735" s="8"/>
      <c r="MI735" s="7"/>
      <c r="MJ735" s="7"/>
      <c r="MK735" s="2" t="s">
        <v>272</v>
      </c>
      <c r="ML735" s="2" t="s">
        <v>226</v>
      </c>
      <c r="MM735" s="2" t="s">
        <v>229</v>
      </c>
      <c r="MN735" s="2" t="s">
        <v>229</v>
      </c>
      <c r="MO735" s="2" t="s">
        <v>241</v>
      </c>
      <c r="MP735" s="2" t="s">
        <v>229</v>
      </c>
      <c r="MQ735" s="4"/>
      <c r="MR735" s="8"/>
      <c r="MS735" s="4"/>
      <c r="MT735" s="8"/>
      <c r="MU735" s="7"/>
      <c r="MV735" s="7"/>
      <c r="MW735" s="2" t="s">
        <v>266</v>
      </c>
      <c r="MX735" s="2" t="s">
        <v>226</v>
      </c>
      <c r="MY735" s="2" t="s">
        <v>229</v>
      </c>
      <c r="MZ735" s="2" t="s">
        <v>229</v>
      </c>
      <c r="NA735" s="2" t="s">
        <v>241</v>
      </c>
      <c r="NB735" s="2" t="s">
        <v>229</v>
      </c>
      <c r="NC735" s="4"/>
      <c r="ND735" s="8"/>
      <c r="NE735" s="4"/>
      <c r="NF735" s="8"/>
      <c r="NG735" s="7"/>
      <c r="NH735" s="7"/>
      <c r="NI735" s="2" t="s">
        <v>229</v>
      </c>
      <c r="NJ735" s="2" t="s">
        <v>229</v>
      </c>
      <c r="NK735" s="2" t="s">
        <v>229</v>
      </c>
      <c r="NL735" s="2" t="s">
        <v>229</v>
      </c>
      <c r="NM735" s="2" t="s">
        <v>229</v>
      </c>
      <c r="NN735" s="2" t="s">
        <v>229</v>
      </c>
      <c r="NO735" s="4"/>
      <c r="NP735" s="8"/>
      <c r="NQ735" s="4"/>
      <c r="NR735" s="8"/>
      <c r="NS735" s="7"/>
      <c r="NT735" s="7"/>
      <c r="NU735" s="2" t="s">
        <v>272</v>
      </c>
      <c r="NV735" s="2" t="s">
        <v>226</v>
      </c>
      <c r="NW735" s="2" t="s">
        <v>229</v>
      </c>
      <c r="NX735" s="2" t="s">
        <v>229</v>
      </c>
      <c r="NY735" s="2" t="s">
        <v>241</v>
      </c>
      <c r="NZ735" s="2" t="s">
        <v>229</v>
      </c>
      <c r="OA735" s="4"/>
      <c r="OB735" s="8"/>
      <c r="OC735" s="4"/>
      <c r="OD735" s="8"/>
      <c r="OE735" s="7"/>
      <c r="OF735" s="7"/>
      <c r="OG735" s="2" t="s">
        <v>272</v>
      </c>
      <c r="OH735" s="2" t="s">
        <v>226</v>
      </c>
      <c r="OI735" s="2" t="s">
        <v>229</v>
      </c>
      <c r="OJ735" s="2" t="s">
        <v>229</v>
      </c>
      <c r="OK735" s="2" t="s">
        <v>241</v>
      </c>
      <c r="OL735" s="2" t="s">
        <v>229</v>
      </c>
      <c r="OM735" s="4"/>
      <c r="ON735" s="8"/>
      <c r="OO735" s="4"/>
      <c r="OP735" s="8"/>
      <c r="OQ735" s="7"/>
      <c r="OR735" s="7"/>
      <c r="OS735" s="2" t="s">
        <v>229</v>
      </c>
      <c r="OT735" s="2" t="s">
        <v>229</v>
      </c>
      <c r="OU735" s="2" t="s">
        <v>229</v>
      </c>
      <c r="OV735" s="2" t="s">
        <v>229</v>
      </c>
      <c r="OW735" s="2" t="s">
        <v>229</v>
      </c>
      <c r="OX735" s="2" t="s">
        <v>229</v>
      </c>
      <c r="OY735" s="4"/>
      <c r="OZ735" s="8"/>
      <c r="PA735" s="4"/>
      <c r="PB735" s="8"/>
      <c r="PC735" s="7"/>
      <c r="PD735" s="7"/>
      <c r="PE735" s="2" t="s">
        <v>229</v>
      </c>
      <c r="PF735" s="2" t="s">
        <v>229</v>
      </c>
      <c r="PG735" s="2" t="s">
        <v>229</v>
      </c>
      <c r="PH735" s="2" t="s">
        <v>229</v>
      </c>
      <c r="PI735" s="2" t="s">
        <v>229</v>
      </c>
      <c r="PJ735" s="2" t="s">
        <v>229</v>
      </c>
      <c r="PK735" s="4"/>
      <c r="PL735" s="8"/>
      <c r="PM735" s="4"/>
      <c r="PN735" s="8"/>
      <c r="PO735" s="7"/>
      <c r="PP735" s="7"/>
      <c r="PQ735" s="2" t="s">
        <v>229</v>
      </c>
      <c r="PR735" s="2" t="s">
        <v>229</v>
      </c>
      <c r="PS735" s="2" t="s">
        <v>229</v>
      </c>
      <c r="PT735" s="2" t="s">
        <v>229</v>
      </c>
      <c r="PU735" s="2" t="s">
        <v>229</v>
      </c>
      <c r="PV735" s="2" t="s">
        <v>229</v>
      </c>
      <c r="PW735" s="4"/>
      <c r="PX735" s="8"/>
      <c r="PY735" s="4"/>
      <c r="PZ735" s="8"/>
      <c r="QA735" s="7"/>
      <c r="QB735" s="7"/>
      <c r="QC735" s="2" t="s">
        <v>281</v>
      </c>
      <c r="QD735" s="2" t="s">
        <v>226</v>
      </c>
      <c r="QE735" s="2" t="s">
        <v>229</v>
      </c>
      <c r="QF735" s="2" t="s">
        <v>229</v>
      </c>
      <c r="QG735" s="2" t="s">
        <v>241</v>
      </c>
      <c r="QH735" s="2" t="s">
        <v>229</v>
      </c>
      <c r="QI735" s="4"/>
      <c r="QJ735" s="8"/>
      <c r="QK735" s="4"/>
      <c r="QL735" s="8"/>
      <c r="QM735" s="7"/>
      <c r="QN735" s="7"/>
      <c r="QO735" s="2" t="s">
        <v>272</v>
      </c>
      <c r="QP735" s="2" t="s">
        <v>226</v>
      </c>
      <c r="QQ735" s="2" t="s">
        <v>229</v>
      </c>
      <c r="QR735" s="2" t="s">
        <v>229</v>
      </c>
      <c r="QS735" s="2" t="s">
        <v>241</v>
      </c>
      <c r="QT735" s="2" t="s">
        <v>229</v>
      </c>
      <c r="QU735" s="4"/>
      <c r="QV735" s="8"/>
      <c r="QW735" s="4"/>
      <c r="QX735" s="8"/>
      <c r="QY735" s="7"/>
      <c r="QZ735" s="7"/>
      <c r="RA735" s="2" t="s">
        <v>272</v>
      </c>
      <c r="RB735" s="2" t="s">
        <v>226</v>
      </c>
      <c r="RC735" s="2" t="s">
        <v>229</v>
      </c>
      <c r="RD735" s="2" t="s">
        <v>229</v>
      </c>
      <c r="RE735" s="2" t="s">
        <v>241</v>
      </c>
      <c r="RF735" s="2" t="s">
        <v>229</v>
      </c>
      <c r="RG735" s="4"/>
      <c r="RH735" s="8"/>
      <c r="RI735" s="4"/>
      <c r="RJ735" s="8"/>
      <c r="RK735" s="7"/>
      <c r="RL735" s="7"/>
      <c r="RM735" s="2" t="s">
        <v>272</v>
      </c>
      <c r="RN735" s="2" t="s">
        <v>226</v>
      </c>
      <c r="RO735" s="2" t="s">
        <v>229</v>
      </c>
      <c r="RP735" s="2" t="s">
        <v>229</v>
      </c>
      <c r="RQ735" s="2" t="s">
        <v>241</v>
      </c>
      <c r="RR735" s="2" t="s">
        <v>229</v>
      </c>
      <c r="RS735" s="4"/>
      <c r="RT735" s="8"/>
      <c r="RU735" s="4"/>
      <c r="RV735" s="8"/>
      <c r="RW735" s="7"/>
      <c r="RX735" s="7"/>
      <c r="RY735" s="2" t="s">
        <v>229</v>
      </c>
      <c r="RZ735" s="2" t="s">
        <v>229</v>
      </c>
      <c r="SA735" s="2" t="s">
        <v>229</v>
      </c>
      <c r="SB735" s="2" t="s">
        <v>229</v>
      </c>
      <c r="SC735" s="2" t="s">
        <v>229</v>
      </c>
      <c r="SD735" s="2" t="s">
        <v>229</v>
      </c>
      <c r="SE735" s="4">
        <v>132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</row>
    <row r="736">
      <c r="A736" s="2" t="s">
        <v>4791</v>
      </c>
      <c r="B736" s="2" t="s">
        <v>216</v>
      </c>
      <c r="C736" s="2" t="s">
        <v>4734</v>
      </c>
      <c r="D736" s="2" t="s">
        <v>218</v>
      </c>
      <c r="E736" s="2" t="s">
        <v>219</v>
      </c>
      <c r="F736" s="2" t="s">
        <v>4735</v>
      </c>
      <c r="G736" s="2" t="s">
        <v>4736</v>
      </c>
      <c r="H736" s="2" t="s">
        <v>4737</v>
      </c>
      <c r="I736" s="2" t="s">
        <v>4738</v>
      </c>
      <c r="J736" s="2" t="s">
        <v>285</v>
      </c>
      <c r="K736" s="2" t="s">
        <v>673</v>
      </c>
      <c r="L736" s="3">
        <v>66.96</v>
      </c>
      <c r="M736" s="3">
        <v>70.31</v>
      </c>
      <c r="N736" s="3">
        <v>139.99</v>
      </c>
      <c r="O736" s="2" t="s">
        <v>226</v>
      </c>
      <c r="P736" s="2" t="s">
        <v>618</v>
      </c>
      <c r="Q736" s="2" t="s">
        <v>228</v>
      </c>
      <c r="R736" s="2" t="s">
        <v>229</v>
      </c>
      <c r="S736" s="2" t="s">
        <v>4789</v>
      </c>
      <c r="T736" s="2" t="s">
        <v>3733</v>
      </c>
      <c r="U736" s="2" t="s">
        <v>2890</v>
      </c>
      <c r="V736" s="2" t="s">
        <v>233</v>
      </c>
      <c r="W736" s="2" t="s">
        <v>3757</v>
      </c>
      <c r="X736" s="2" t="s">
        <v>2142</v>
      </c>
      <c r="Y736" s="2" t="s">
        <v>4790</v>
      </c>
      <c r="Z736" s="4">
        <v>153</v>
      </c>
      <c r="AA736" s="4">
        <f>=ROUNDDOWN(127.5,0)</f>
      </c>
      <c r="AB736" s="5">
        <v>1.2</v>
      </c>
      <c r="AC736" s="2" t="s">
        <v>3865</v>
      </c>
      <c r="AD736" s="4">
        <v>82</v>
      </c>
      <c r="AE736" s="4">
        <v>82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>
        <v>4</v>
      </c>
      <c r="AQ736" s="8">
        <v>279.62</v>
      </c>
      <c r="AR736" s="4"/>
      <c r="AS736" s="8"/>
      <c r="AT736" s="7"/>
      <c r="AU736" s="7"/>
      <c r="AV736" s="4" t="s">
        <v>229</v>
      </c>
      <c r="AW736" s="8" t="s">
        <v>229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>
        <v>0.4553</v>
      </c>
      <c r="BC736" s="4" t="s">
        <v>229</v>
      </c>
      <c r="BD736" s="8" t="s">
        <v>229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 t="s">
        <v>229</v>
      </c>
      <c r="BJ736" s="4">
        <v>4</v>
      </c>
      <c r="BK736" s="8">
        <v>279.62</v>
      </c>
      <c r="BL736" s="2" t="s">
        <v>3851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239</v>
      </c>
      <c r="BV736" s="2" t="s">
        <v>226</v>
      </c>
      <c r="BW736" s="2" t="s">
        <v>229</v>
      </c>
      <c r="BX736" s="2" t="s">
        <v>476</v>
      </c>
      <c r="BY736" s="2" t="s">
        <v>241</v>
      </c>
      <c r="BZ736" s="2" t="s">
        <v>229</v>
      </c>
      <c r="CA736" s="4"/>
      <c r="CB736" s="8"/>
      <c r="CC736" s="4"/>
      <c r="CD736" s="8"/>
      <c r="CE736" s="7"/>
      <c r="CF736" s="7"/>
      <c r="CG736" s="2" t="s">
        <v>239</v>
      </c>
      <c r="CH736" s="2" t="s">
        <v>226</v>
      </c>
      <c r="CI736" s="2" t="s">
        <v>1103</v>
      </c>
      <c r="CJ736" s="2" t="s">
        <v>229</v>
      </c>
      <c r="CK736" s="2" t="s">
        <v>241</v>
      </c>
      <c r="CL736" s="2" t="s">
        <v>229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226</v>
      </c>
      <c r="CU736" s="2" t="s">
        <v>4792</v>
      </c>
      <c r="CV736" s="2" t="s">
        <v>255</v>
      </c>
      <c r="CW736" s="2" t="s">
        <v>241</v>
      </c>
      <c r="CX736" s="2" t="s">
        <v>229</v>
      </c>
      <c r="CY736" s="4">
        <v>1</v>
      </c>
      <c r="CZ736" s="8">
        <v>68.72</v>
      </c>
      <c r="DA736" s="4"/>
      <c r="DB736" s="8"/>
      <c r="DC736" s="7"/>
      <c r="DD736" s="7"/>
      <c r="DE736" s="2" t="s">
        <v>239</v>
      </c>
      <c r="DF736" s="2" t="s">
        <v>226</v>
      </c>
      <c r="DG736" s="2" t="s">
        <v>4792</v>
      </c>
      <c r="DH736" s="2" t="s">
        <v>1505</v>
      </c>
      <c r="DI736" s="2" t="s">
        <v>241</v>
      </c>
      <c r="DJ736" s="2" t="s">
        <v>229</v>
      </c>
      <c r="DK736" s="4">
        <v>3</v>
      </c>
      <c r="DL736" s="8">
        <v>210.9</v>
      </c>
      <c r="DM736" s="4"/>
      <c r="DN736" s="8"/>
      <c r="DO736" s="7"/>
      <c r="DP736" s="7"/>
      <c r="DQ736" s="2" t="s">
        <v>239</v>
      </c>
      <c r="DR736" s="2" t="s">
        <v>226</v>
      </c>
      <c r="DS736" s="2" t="s">
        <v>3528</v>
      </c>
      <c r="DT736" s="2" t="s">
        <v>492</v>
      </c>
      <c r="DU736" s="2" t="s">
        <v>241</v>
      </c>
      <c r="DV736" s="2" t="s">
        <v>229</v>
      </c>
      <c r="DW736" s="4"/>
      <c r="DX736" s="8"/>
      <c r="DY736" s="4"/>
      <c r="DZ736" s="8"/>
      <c r="EA736" s="7"/>
      <c r="EB736" s="7"/>
      <c r="EC736" s="2" t="s">
        <v>266</v>
      </c>
      <c r="ED736" s="2" t="s">
        <v>226</v>
      </c>
      <c r="EE736" s="2" t="s">
        <v>229</v>
      </c>
      <c r="EF736" s="2" t="s">
        <v>229</v>
      </c>
      <c r="EG736" s="2" t="s">
        <v>241</v>
      </c>
      <c r="EH736" s="2" t="s">
        <v>229</v>
      </c>
      <c r="EI736" s="4"/>
      <c r="EJ736" s="8"/>
      <c r="EK736" s="4"/>
      <c r="EL736" s="8"/>
      <c r="EM736" s="7"/>
      <c r="EN736" s="7"/>
      <c r="EO736" s="2" t="s">
        <v>239</v>
      </c>
      <c r="EP736" s="2" t="s">
        <v>226</v>
      </c>
      <c r="EQ736" s="2" t="s">
        <v>3528</v>
      </c>
      <c r="ER736" s="2" t="s">
        <v>229</v>
      </c>
      <c r="ES736" s="2" t="s">
        <v>241</v>
      </c>
      <c r="ET736" s="2" t="s">
        <v>229</v>
      </c>
      <c r="EU736" s="4"/>
      <c r="EV736" s="8"/>
      <c r="EW736" s="4"/>
      <c r="EX736" s="8"/>
      <c r="EY736" s="7"/>
      <c r="EZ736" s="7"/>
      <c r="FA736" s="2" t="s">
        <v>239</v>
      </c>
      <c r="FB736" s="2" t="s">
        <v>226</v>
      </c>
      <c r="FC736" s="2" t="s">
        <v>4792</v>
      </c>
      <c r="FD736" s="2" t="s">
        <v>229</v>
      </c>
      <c r="FE736" s="2" t="s">
        <v>241</v>
      </c>
      <c r="FF736" s="2" t="s">
        <v>229</v>
      </c>
      <c r="FG736" s="4"/>
      <c r="FH736" s="8"/>
      <c r="FI736" s="4"/>
      <c r="FJ736" s="8"/>
      <c r="FK736" s="7"/>
      <c r="FL736" s="7"/>
      <c r="FM736" s="2" t="s">
        <v>239</v>
      </c>
      <c r="FN736" s="2" t="s">
        <v>226</v>
      </c>
      <c r="FO736" s="2" t="s">
        <v>3528</v>
      </c>
      <c r="FP736" s="2" t="s">
        <v>229</v>
      </c>
      <c r="FQ736" s="2" t="s">
        <v>241</v>
      </c>
      <c r="FR736" s="2" t="s">
        <v>229</v>
      </c>
      <c r="FS736" s="4"/>
      <c r="FT736" s="8"/>
      <c r="FU736" s="4"/>
      <c r="FV736" s="8"/>
      <c r="FW736" s="7"/>
      <c r="FX736" s="7"/>
      <c r="FY736" s="2" t="s">
        <v>229</v>
      </c>
      <c r="FZ736" s="2" t="s">
        <v>229</v>
      </c>
      <c r="GA736" s="2" t="s">
        <v>229</v>
      </c>
      <c r="GB736" s="2" t="s">
        <v>229</v>
      </c>
      <c r="GC736" s="2" t="s">
        <v>229</v>
      </c>
      <c r="GD736" s="2" t="s">
        <v>229</v>
      </c>
      <c r="GE736" s="4"/>
      <c r="GF736" s="8"/>
      <c r="GG736" s="4"/>
      <c r="GH736" s="8"/>
      <c r="GI736" s="7"/>
      <c r="GJ736" s="7"/>
      <c r="GK736" s="2" t="s">
        <v>272</v>
      </c>
      <c r="GL736" s="2" t="s">
        <v>226</v>
      </c>
      <c r="GM736" s="2" t="s">
        <v>229</v>
      </c>
      <c r="GN736" s="2" t="s">
        <v>229</v>
      </c>
      <c r="GO736" s="2" t="s">
        <v>241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266</v>
      </c>
      <c r="GX736" s="2" t="s">
        <v>226</v>
      </c>
      <c r="GY736" s="2" t="s">
        <v>229</v>
      </c>
      <c r="GZ736" s="2" t="s">
        <v>229</v>
      </c>
      <c r="HA736" s="2" t="s">
        <v>241</v>
      </c>
      <c r="HB736" s="2" t="s">
        <v>229</v>
      </c>
      <c r="HC736" s="4"/>
      <c r="HD736" s="8"/>
      <c r="HE736" s="4"/>
      <c r="HF736" s="8"/>
      <c r="HG736" s="7"/>
      <c r="HH736" s="7"/>
      <c r="HI736" s="2" t="s">
        <v>266</v>
      </c>
      <c r="HJ736" s="2" t="s">
        <v>226</v>
      </c>
      <c r="HK736" s="2" t="s">
        <v>229</v>
      </c>
      <c r="HL736" s="2" t="s">
        <v>229</v>
      </c>
      <c r="HM736" s="2" t="s">
        <v>241</v>
      </c>
      <c r="HN736" s="2" t="s">
        <v>229</v>
      </c>
      <c r="HO736" s="4"/>
      <c r="HP736" s="8"/>
      <c r="HQ736" s="4"/>
      <c r="HR736" s="8"/>
      <c r="HS736" s="7"/>
      <c r="HT736" s="7"/>
      <c r="HU736" s="2" t="s">
        <v>266</v>
      </c>
      <c r="HV736" s="2" t="s">
        <v>226</v>
      </c>
      <c r="HW736" s="2" t="s">
        <v>229</v>
      </c>
      <c r="HX736" s="2" t="s">
        <v>229</v>
      </c>
      <c r="HY736" s="2" t="s">
        <v>241</v>
      </c>
      <c r="HZ736" s="2" t="s">
        <v>229</v>
      </c>
      <c r="IA736" s="4"/>
      <c r="IB736" s="8"/>
      <c r="IC736" s="4"/>
      <c r="ID736" s="8"/>
      <c r="IE736" s="7"/>
      <c r="IF736" s="7"/>
      <c r="IG736" s="2" t="s">
        <v>266</v>
      </c>
      <c r="IH736" s="2" t="s">
        <v>226</v>
      </c>
      <c r="II736" s="2" t="s">
        <v>229</v>
      </c>
      <c r="IJ736" s="2" t="s">
        <v>229</v>
      </c>
      <c r="IK736" s="2" t="s">
        <v>241</v>
      </c>
      <c r="IL736" s="2" t="s">
        <v>229</v>
      </c>
      <c r="IM736" s="4"/>
      <c r="IN736" s="8"/>
      <c r="IO736" s="4"/>
      <c r="IP736" s="8"/>
      <c r="IQ736" s="7"/>
      <c r="IR736" s="7"/>
      <c r="IS736" s="2" t="s">
        <v>664</v>
      </c>
      <c r="IT736" s="2" t="s">
        <v>226</v>
      </c>
      <c r="IU736" s="2" t="s">
        <v>229</v>
      </c>
      <c r="IV736" s="2" t="s">
        <v>229</v>
      </c>
      <c r="IW736" s="2" t="s">
        <v>241</v>
      </c>
      <c r="IX736" s="2" t="s">
        <v>229</v>
      </c>
      <c r="IY736" s="4"/>
      <c r="IZ736" s="8"/>
      <c r="JA736" s="4"/>
      <c r="JB736" s="8"/>
      <c r="JC736" s="7"/>
      <c r="JD736" s="7"/>
      <c r="JE736" s="2" t="s">
        <v>272</v>
      </c>
      <c r="JF736" s="2" t="s">
        <v>226</v>
      </c>
      <c r="JG736" s="2" t="s">
        <v>229</v>
      </c>
      <c r="JH736" s="2" t="s">
        <v>229</v>
      </c>
      <c r="JI736" s="2" t="s">
        <v>241</v>
      </c>
      <c r="JJ736" s="2" t="s">
        <v>229</v>
      </c>
      <c r="JK736" s="4"/>
      <c r="JL736" s="8"/>
      <c r="JM736" s="4"/>
      <c r="JN736" s="8"/>
      <c r="JO736" s="7"/>
      <c r="JP736" s="7"/>
      <c r="JQ736" s="2" t="s">
        <v>272</v>
      </c>
      <c r="JR736" s="2" t="s">
        <v>226</v>
      </c>
      <c r="JS736" s="2" t="s">
        <v>229</v>
      </c>
      <c r="JT736" s="2" t="s">
        <v>229</v>
      </c>
      <c r="JU736" s="2" t="s">
        <v>241</v>
      </c>
      <c r="JV736" s="2" t="s">
        <v>229</v>
      </c>
      <c r="JW736" s="4"/>
      <c r="JX736" s="8"/>
      <c r="JY736" s="4"/>
      <c r="JZ736" s="8"/>
      <c r="KA736" s="7"/>
      <c r="KB736" s="7"/>
      <c r="KC736" s="2" t="s">
        <v>272</v>
      </c>
      <c r="KD736" s="2" t="s">
        <v>226</v>
      </c>
      <c r="KE736" s="2" t="s">
        <v>229</v>
      </c>
      <c r="KF736" s="2" t="s">
        <v>229</v>
      </c>
      <c r="KG736" s="2" t="s">
        <v>241</v>
      </c>
      <c r="KH736" s="2" t="s">
        <v>229</v>
      </c>
      <c r="KI736" s="4"/>
      <c r="KJ736" s="8"/>
      <c r="KK736" s="4"/>
      <c r="KL736" s="8"/>
      <c r="KM736" s="7"/>
      <c r="KN736" s="7"/>
      <c r="KO736" s="2" t="s">
        <v>272</v>
      </c>
      <c r="KP736" s="2" t="s">
        <v>226</v>
      </c>
      <c r="KQ736" s="2" t="s">
        <v>229</v>
      </c>
      <c r="KR736" s="2" t="s">
        <v>229</v>
      </c>
      <c r="KS736" s="2" t="s">
        <v>241</v>
      </c>
      <c r="KT736" s="2" t="s">
        <v>229</v>
      </c>
      <c r="KU736" s="4"/>
      <c r="KV736" s="8"/>
      <c r="KW736" s="4"/>
      <c r="KX736" s="8"/>
      <c r="KY736" s="7"/>
      <c r="KZ736" s="7"/>
      <c r="LA736" s="2" t="s">
        <v>272</v>
      </c>
      <c r="LB736" s="2" t="s">
        <v>226</v>
      </c>
      <c r="LC736" s="2" t="s">
        <v>229</v>
      </c>
      <c r="LD736" s="2" t="s">
        <v>229</v>
      </c>
      <c r="LE736" s="2" t="s">
        <v>241</v>
      </c>
      <c r="LF736" s="2" t="s">
        <v>229</v>
      </c>
      <c r="LG736" s="4"/>
      <c r="LH736" s="8"/>
      <c r="LI736" s="4"/>
      <c r="LJ736" s="8"/>
      <c r="LK736" s="7"/>
      <c r="LL736" s="7"/>
      <c r="LM736" s="2" t="s">
        <v>229</v>
      </c>
      <c r="LN736" s="2" t="s">
        <v>229</v>
      </c>
      <c r="LO736" s="2" t="s">
        <v>229</v>
      </c>
      <c r="LP736" s="2" t="s">
        <v>229</v>
      </c>
      <c r="LQ736" s="2" t="s">
        <v>229</v>
      </c>
      <c r="LR736" s="2" t="s">
        <v>229</v>
      </c>
      <c r="LS736" s="4"/>
      <c r="LT736" s="8"/>
      <c r="LU736" s="4"/>
      <c r="LV736" s="8"/>
      <c r="LW736" s="7"/>
      <c r="LX736" s="7"/>
      <c r="LY736" s="2" t="s">
        <v>272</v>
      </c>
      <c r="LZ736" s="2" t="s">
        <v>226</v>
      </c>
      <c r="MA736" s="2" t="s">
        <v>229</v>
      </c>
      <c r="MB736" s="2" t="s">
        <v>229</v>
      </c>
      <c r="MC736" s="2" t="s">
        <v>241</v>
      </c>
      <c r="MD736" s="2" t="s">
        <v>229</v>
      </c>
      <c r="ME736" s="4"/>
      <c r="MF736" s="8"/>
      <c r="MG736" s="4"/>
      <c r="MH736" s="8"/>
      <c r="MI736" s="7"/>
      <c r="MJ736" s="7"/>
      <c r="MK736" s="2" t="s">
        <v>272</v>
      </c>
      <c r="ML736" s="2" t="s">
        <v>226</v>
      </c>
      <c r="MM736" s="2" t="s">
        <v>229</v>
      </c>
      <c r="MN736" s="2" t="s">
        <v>229</v>
      </c>
      <c r="MO736" s="2" t="s">
        <v>241</v>
      </c>
      <c r="MP736" s="2" t="s">
        <v>229</v>
      </c>
      <c r="MQ736" s="4"/>
      <c r="MR736" s="8"/>
      <c r="MS736" s="4"/>
      <c r="MT736" s="8"/>
      <c r="MU736" s="7"/>
      <c r="MV736" s="7"/>
      <c r="MW736" s="2" t="s">
        <v>266</v>
      </c>
      <c r="MX736" s="2" t="s">
        <v>226</v>
      </c>
      <c r="MY736" s="2" t="s">
        <v>229</v>
      </c>
      <c r="MZ736" s="2" t="s">
        <v>229</v>
      </c>
      <c r="NA736" s="2" t="s">
        <v>241</v>
      </c>
      <c r="NB736" s="2" t="s">
        <v>229</v>
      </c>
      <c r="NC736" s="4"/>
      <c r="ND736" s="8"/>
      <c r="NE736" s="4"/>
      <c r="NF736" s="8"/>
      <c r="NG736" s="7"/>
      <c r="NH736" s="7"/>
      <c r="NI736" s="2" t="s">
        <v>229</v>
      </c>
      <c r="NJ736" s="2" t="s">
        <v>229</v>
      </c>
      <c r="NK736" s="2" t="s">
        <v>229</v>
      </c>
      <c r="NL736" s="2" t="s">
        <v>229</v>
      </c>
      <c r="NM736" s="2" t="s">
        <v>229</v>
      </c>
      <c r="NN736" s="2" t="s">
        <v>229</v>
      </c>
      <c r="NO736" s="4"/>
      <c r="NP736" s="8"/>
      <c r="NQ736" s="4"/>
      <c r="NR736" s="8"/>
      <c r="NS736" s="7"/>
      <c r="NT736" s="7"/>
      <c r="NU736" s="2" t="s">
        <v>272</v>
      </c>
      <c r="NV736" s="2" t="s">
        <v>226</v>
      </c>
      <c r="NW736" s="2" t="s">
        <v>229</v>
      </c>
      <c r="NX736" s="2" t="s">
        <v>229</v>
      </c>
      <c r="NY736" s="2" t="s">
        <v>241</v>
      </c>
      <c r="NZ736" s="2" t="s">
        <v>229</v>
      </c>
      <c r="OA736" s="4"/>
      <c r="OB736" s="8"/>
      <c r="OC736" s="4"/>
      <c r="OD736" s="8"/>
      <c r="OE736" s="7"/>
      <c r="OF736" s="7"/>
      <c r="OG736" s="2" t="s">
        <v>272</v>
      </c>
      <c r="OH736" s="2" t="s">
        <v>226</v>
      </c>
      <c r="OI736" s="2" t="s">
        <v>229</v>
      </c>
      <c r="OJ736" s="2" t="s">
        <v>229</v>
      </c>
      <c r="OK736" s="2" t="s">
        <v>241</v>
      </c>
      <c r="OL736" s="2" t="s">
        <v>229</v>
      </c>
      <c r="OM736" s="4"/>
      <c r="ON736" s="8"/>
      <c r="OO736" s="4"/>
      <c r="OP736" s="8"/>
      <c r="OQ736" s="7"/>
      <c r="OR736" s="7"/>
      <c r="OS736" s="2" t="s">
        <v>229</v>
      </c>
      <c r="OT736" s="2" t="s">
        <v>229</v>
      </c>
      <c r="OU736" s="2" t="s">
        <v>229</v>
      </c>
      <c r="OV736" s="2" t="s">
        <v>229</v>
      </c>
      <c r="OW736" s="2" t="s">
        <v>229</v>
      </c>
      <c r="OX736" s="2" t="s">
        <v>229</v>
      </c>
      <c r="OY736" s="4"/>
      <c r="OZ736" s="8"/>
      <c r="PA736" s="4"/>
      <c r="PB736" s="8"/>
      <c r="PC736" s="7"/>
      <c r="PD736" s="7"/>
      <c r="PE736" s="2" t="s">
        <v>229</v>
      </c>
      <c r="PF736" s="2" t="s">
        <v>229</v>
      </c>
      <c r="PG736" s="2" t="s">
        <v>229</v>
      </c>
      <c r="PH736" s="2" t="s">
        <v>229</v>
      </c>
      <c r="PI736" s="2" t="s">
        <v>229</v>
      </c>
      <c r="PJ736" s="2" t="s">
        <v>229</v>
      </c>
      <c r="PK736" s="4"/>
      <c r="PL736" s="8"/>
      <c r="PM736" s="4"/>
      <c r="PN736" s="8"/>
      <c r="PO736" s="7"/>
      <c r="PP736" s="7"/>
      <c r="PQ736" s="2" t="s">
        <v>229</v>
      </c>
      <c r="PR736" s="2" t="s">
        <v>229</v>
      </c>
      <c r="PS736" s="2" t="s">
        <v>229</v>
      </c>
      <c r="PT736" s="2" t="s">
        <v>229</v>
      </c>
      <c r="PU736" s="2" t="s">
        <v>229</v>
      </c>
      <c r="PV736" s="2" t="s">
        <v>229</v>
      </c>
      <c r="PW736" s="4"/>
      <c r="PX736" s="8"/>
      <c r="PY736" s="4"/>
      <c r="PZ736" s="8"/>
      <c r="QA736" s="7"/>
      <c r="QB736" s="7"/>
      <c r="QC736" s="2" t="s">
        <v>281</v>
      </c>
      <c r="QD736" s="2" t="s">
        <v>226</v>
      </c>
      <c r="QE736" s="2" t="s">
        <v>229</v>
      </c>
      <c r="QF736" s="2" t="s">
        <v>229</v>
      </c>
      <c r="QG736" s="2" t="s">
        <v>241</v>
      </c>
      <c r="QH736" s="2" t="s">
        <v>229</v>
      </c>
      <c r="QI736" s="4"/>
      <c r="QJ736" s="8"/>
      <c r="QK736" s="4"/>
      <c r="QL736" s="8"/>
      <c r="QM736" s="7"/>
      <c r="QN736" s="7"/>
      <c r="QO736" s="2" t="s">
        <v>272</v>
      </c>
      <c r="QP736" s="2" t="s">
        <v>226</v>
      </c>
      <c r="QQ736" s="2" t="s">
        <v>229</v>
      </c>
      <c r="QR736" s="2" t="s">
        <v>229</v>
      </c>
      <c r="QS736" s="2" t="s">
        <v>241</v>
      </c>
      <c r="QT736" s="2" t="s">
        <v>229</v>
      </c>
      <c r="QU736" s="4"/>
      <c r="QV736" s="8"/>
      <c r="QW736" s="4"/>
      <c r="QX736" s="8"/>
      <c r="QY736" s="7"/>
      <c r="QZ736" s="7"/>
      <c r="RA736" s="2" t="s">
        <v>272</v>
      </c>
      <c r="RB736" s="2" t="s">
        <v>226</v>
      </c>
      <c r="RC736" s="2" t="s">
        <v>229</v>
      </c>
      <c r="RD736" s="2" t="s">
        <v>229</v>
      </c>
      <c r="RE736" s="2" t="s">
        <v>241</v>
      </c>
      <c r="RF736" s="2" t="s">
        <v>229</v>
      </c>
      <c r="RG736" s="4"/>
      <c r="RH736" s="8"/>
      <c r="RI736" s="4"/>
      <c r="RJ736" s="8"/>
      <c r="RK736" s="7"/>
      <c r="RL736" s="7"/>
      <c r="RM736" s="2" t="s">
        <v>272</v>
      </c>
      <c r="RN736" s="2" t="s">
        <v>226</v>
      </c>
      <c r="RO736" s="2" t="s">
        <v>229</v>
      </c>
      <c r="RP736" s="2" t="s">
        <v>229</v>
      </c>
      <c r="RQ736" s="2" t="s">
        <v>241</v>
      </c>
      <c r="RR736" s="2" t="s">
        <v>229</v>
      </c>
      <c r="RS736" s="4"/>
      <c r="RT736" s="8"/>
      <c r="RU736" s="4"/>
      <c r="RV736" s="8"/>
      <c r="RW736" s="7"/>
      <c r="RX736" s="7"/>
      <c r="RY736" s="2" t="s">
        <v>229</v>
      </c>
      <c r="RZ736" s="2" t="s">
        <v>229</v>
      </c>
      <c r="SA736" s="2" t="s">
        <v>229</v>
      </c>
      <c r="SB736" s="2" t="s">
        <v>229</v>
      </c>
      <c r="SC736" s="2" t="s">
        <v>229</v>
      </c>
      <c r="SD736" s="2" t="s">
        <v>229</v>
      </c>
      <c r="SE736" s="4">
        <v>153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>
        <v>82</v>
      </c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</row>
    <row r="737">
      <c r="A737" s="2" t="s">
        <v>4793</v>
      </c>
      <c r="B737" s="2" t="s">
        <v>216</v>
      </c>
      <c r="C737" s="2" t="s">
        <v>4734</v>
      </c>
      <c r="D737" s="2" t="s">
        <v>218</v>
      </c>
      <c r="E737" s="2" t="s">
        <v>219</v>
      </c>
      <c r="F737" s="2" t="s">
        <v>4735</v>
      </c>
      <c r="G737" s="2" t="s">
        <v>4736</v>
      </c>
      <c r="H737" s="2" t="s">
        <v>4737</v>
      </c>
      <c r="I737" s="2" t="s">
        <v>4738</v>
      </c>
      <c r="J737" s="2" t="s">
        <v>312</v>
      </c>
      <c r="K737" s="2" t="s">
        <v>673</v>
      </c>
      <c r="L737" s="3">
        <v>75.6</v>
      </c>
      <c r="M737" s="3">
        <v>79.38</v>
      </c>
      <c r="N737" s="3">
        <v>159.99</v>
      </c>
      <c r="O737" s="2" t="s">
        <v>226</v>
      </c>
      <c r="P737" s="2" t="s">
        <v>618</v>
      </c>
      <c r="Q737" s="2" t="s">
        <v>228</v>
      </c>
      <c r="R737" s="2" t="s">
        <v>229</v>
      </c>
      <c r="S737" s="2" t="s">
        <v>4789</v>
      </c>
      <c r="T737" s="2" t="s">
        <v>3733</v>
      </c>
      <c r="U737" s="2" t="s">
        <v>2890</v>
      </c>
      <c r="V737" s="2" t="s">
        <v>233</v>
      </c>
      <c r="W737" s="2" t="s">
        <v>3757</v>
      </c>
      <c r="X737" s="2" t="s">
        <v>2142</v>
      </c>
      <c r="Y737" s="2" t="s">
        <v>4790</v>
      </c>
      <c r="Z737" s="4">
        <v>142</v>
      </c>
      <c r="AA737" s="4">
        <f>=ROUNDDOWN(40.5714285714286,0)</f>
      </c>
      <c r="AB737" s="5">
        <v>3.5</v>
      </c>
      <c r="AC737" s="2" t="s">
        <v>229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>
        <v>4</v>
      </c>
      <c r="AQ737" s="8">
        <v>334.46</v>
      </c>
      <c r="AR737" s="4"/>
      <c r="AS737" s="8"/>
      <c r="AT737" s="7"/>
      <c r="AU737" s="7"/>
      <c r="AV737" s="4" t="s">
        <v>229</v>
      </c>
      <c r="AW737" s="8" t="s">
        <v>229</v>
      </c>
      <c r="AX737" s="4" t="s">
        <v>229</v>
      </c>
      <c r="AY737" s="8" t="s">
        <v>229</v>
      </c>
      <c r="AZ737" s="7" t="s">
        <v>229</v>
      </c>
      <c r="BA737" s="7" t="s">
        <v>229</v>
      </c>
      <c r="BB737" s="7">
        <v>0.5447</v>
      </c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 t="s">
        <v>229</v>
      </c>
      <c r="BJ737" s="4">
        <v>4</v>
      </c>
      <c r="BK737" s="8">
        <v>334.46</v>
      </c>
      <c r="BL737" s="2" t="s">
        <v>4794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239</v>
      </c>
      <c r="BV737" s="2" t="s">
        <v>226</v>
      </c>
      <c r="BW737" s="2" t="s">
        <v>229</v>
      </c>
      <c r="BX737" s="2" t="s">
        <v>379</v>
      </c>
      <c r="BY737" s="2" t="s">
        <v>241</v>
      </c>
      <c r="BZ737" s="2" t="s">
        <v>229</v>
      </c>
      <c r="CA737" s="4"/>
      <c r="CB737" s="8"/>
      <c r="CC737" s="4"/>
      <c r="CD737" s="8"/>
      <c r="CE737" s="7"/>
      <c r="CF737" s="7"/>
      <c r="CG737" s="2" t="s">
        <v>239</v>
      </c>
      <c r="CH737" s="2" t="s">
        <v>226</v>
      </c>
      <c r="CI737" s="2" t="s">
        <v>1103</v>
      </c>
      <c r="CJ737" s="2" t="s">
        <v>229</v>
      </c>
      <c r="CK737" s="2" t="s">
        <v>241</v>
      </c>
      <c r="CL737" s="2" t="s">
        <v>229</v>
      </c>
      <c r="CM737" s="4">
        <v>1</v>
      </c>
      <c r="CN737" s="8">
        <v>96.32</v>
      </c>
      <c r="CO737" s="4"/>
      <c r="CP737" s="8"/>
      <c r="CQ737" s="7"/>
      <c r="CR737" s="7"/>
      <c r="CS737" s="2" t="s">
        <v>239</v>
      </c>
      <c r="CT737" s="2" t="s">
        <v>226</v>
      </c>
      <c r="CU737" s="2" t="s">
        <v>579</v>
      </c>
      <c r="CV737" s="2" t="s">
        <v>1174</v>
      </c>
      <c r="CW737" s="2" t="s">
        <v>241</v>
      </c>
      <c r="CX737" s="2" t="s">
        <v>229</v>
      </c>
      <c r="CY737" s="4"/>
      <c r="CZ737" s="8"/>
      <c r="DA737" s="4"/>
      <c r="DB737" s="8"/>
      <c r="DC737" s="7"/>
      <c r="DD737" s="7"/>
      <c r="DE737" s="2" t="s">
        <v>239</v>
      </c>
      <c r="DF737" s="2" t="s">
        <v>226</v>
      </c>
      <c r="DG737" s="2" t="s">
        <v>579</v>
      </c>
      <c r="DH737" s="2" t="s">
        <v>909</v>
      </c>
      <c r="DI737" s="2" t="s">
        <v>241</v>
      </c>
      <c r="DJ737" s="2" t="s">
        <v>229</v>
      </c>
      <c r="DK737" s="4">
        <v>3</v>
      </c>
      <c r="DL737" s="8">
        <v>238.14</v>
      </c>
      <c r="DM737" s="4"/>
      <c r="DN737" s="8"/>
      <c r="DO737" s="7"/>
      <c r="DP737" s="7"/>
      <c r="DQ737" s="2" t="s">
        <v>239</v>
      </c>
      <c r="DR737" s="2" t="s">
        <v>226</v>
      </c>
      <c r="DS737" s="2" t="s">
        <v>3528</v>
      </c>
      <c r="DT737" s="2" t="s">
        <v>1174</v>
      </c>
      <c r="DU737" s="2" t="s">
        <v>241</v>
      </c>
      <c r="DV737" s="2" t="s">
        <v>229</v>
      </c>
      <c r="DW737" s="4"/>
      <c r="DX737" s="8"/>
      <c r="DY737" s="4"/>
      <c r="DZ737" s="8"/>
      <c r="EA737" s="7"/>
      <c r="EB737" s="7"/>
      <c r="EC737" s="2" t="s">
        <v>266</v>
      </c>
      <c r="ED737" s="2" t="s">
        <v>226</v>
      </c>
      <c r="EE737" s="2" t="s">
        <v>229</v>
      </c>
      <c r="EF737" s="2" t="s">
        <v>229</v>
      </c>
      <c r="EG737" s="2" t="s">
        <v>241</v>
      </c>
      <c r="EH737" s="2" t="s">
        <v>229</v>
      </c>
      <c r="EI737" s="4"/>
      <c r="EJ737" s="8"/>
      <c r="EK737" s="4"/>
      <c r="EL737" s="8"/>
      <c r="EM737" s="7"/>
      <c r="EN737" s="7"/>
      <c r="EO737" s="2" t="s">
        <v>239</v>
      </c>
      <c r="EP737" s="2" t="s">
        <v>226</v>
      </c>
      <c r="EQ737" s="2" t="s">
        <v>579</v>
      </c>
      <c r="ER737" s="2" t="s">
        <v>255</v>
      </c>
      <c r="ES737" s="2" t="s">
        <v>241</v>
      </c>
      <c r="ET737" s="2" t="s">
        <v>229</v>
      </c>
      <c r="EU737" s="4"/>
      <c r="EV737" s="8"/>
      <c r="EW737" s="4"/>
      <c r="EX737" s="8"/>
      <c r="EY737" s="7"/>
      <c r="EZ737" s="7"/>
      <c r="FA737" s="2" t="s">
        <v>239</v>
      </c>
      <c r="FB737" s="2" t="s">
        <v>226</v>
      </c>
      <c r="FC737" s="2" t="s">
        <v>579</v>
      </c>
      <c r="FD737" s="2" t="s">
        <v>3244</v>
      </c>
      <c r="FE737" s="2" t="s">
        <v>241</v>
      </c>
      <c r="FF737" s="2" t="s">
        <v>229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226</v>
      </c>
      <c r="FO737" s="2" t="s">
        <v>579</v>
      </c>
      <c r="FP737" s="2" t="s">
        <v>229</v>
      </c>
      <c r="FQ737" s="2" t="s">
        <v>241</v>
      </c>
      <c r="FR737" s="2" t="s">
        <v>229</v>
      </c>
      <c r="FS737" s="4"/>
      <c r="FT737" s="8"/>
      <c r="FU737" s="4"/>
      <c r="FV737" s="8"/>
      <c r="FW737" s="7"/>
      <c r="FX737" s="7"/>
      <c r="FY737" s="2" t="s">
        <v>229</v>
      </c>
      <c r="FZ737" s="2" t="s">
        <v>229</v>
      </c>
      <c r="GA737" s="2" t="s">
        <v>229</v>
      </c>
      <c r="GB737" s="2" t="s">
        <v>229</v>
      </c>
      <c r="GC737" s="2" t="s">
        <v>229</v>
      </c>
      <c r="GD737" s="2" t="s">
        <v>229</v>
      </c>
      <c r="GE737" s="4"/>
      <c r="GF737" s="8"/>
      <c r="GG737" s="4"/>
      <c r="GH737" s="8"/>
      <c r="GI737" s="7"/>
      <c r="GJ737" s="7"/>
      <c r="GK737" s="2" t="s">
        <v>272</v>
      </c>
      <c r="GL737" s="2" t="s">
        <v>226</v>
      </c>
      <c r="GM737" s="2" t="s">
        <v>229</v>
      </c>
      <c r="GN737" s="2" t="s">
        <v>229</v>
      </c>
      <c r="GO737" s="2" t="s">
        <v>241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266</v>
      </c>
      <c r="GX737" s="2" t="s">
        <v>226</v>
      </c>
      <c r="GY737" s="2" t="s">
        <v>229</v>
      </c>
      <c r="GZ737" s="2" t="s">
        <v>229</v>
      </c>
      <c r="HA737" s="2" t="s">
        <v>241</v>
      </c>
      <c r="HB737" s="2" t="s">
        <v>229</v>
      </c>
      <c r="HC737" s="4"/>
      <c r="HD737" s="8"/>
      <c r="HE737" s="4"/>
      <c r="HF737" s="8"/>
      <c r="HG737" s="7"/>
      <c r="HH737" s="7"/>
      <c r="HI737" s="2" t="s">
        <v>266</v>
      </c>
      <c r="HJ737" s="2" t="s">
        <v>226</v>
      </c>
      <c r="HK737" s="2" t="s">
        <v>229</v>
      </c>
      <c r="HL737" s="2" t="s">
        <v>229</v>
      </c>
      <c r="HM737" s="2" t="s">
        <v>241</v>
      </c>
      <c r="HN737" s="2" t="s">
        <v>229</v>
      </c>
      <c r="HO737" s="4"/>
      <c r="HP737" s="8"/>
      <c r="HQ737" s="4"/>
      <c r="HR737" s="8"/>
      <c r="HS737" s="7"/>
      <c r="HT737" s="7"/>
      <c r="HU737" s="2" t="s">
        <v>266</v>
      </c>
      <c r="HV737" s="2" t="s">
        <v>226</v>
      </c>
      <c r="HW737" s="2" t="s">
        <v>229</v>
      </c>
      <c r="HX737" s="2" t="s">
        <v>229</v>
      </c>
      <c r="HY737" s="2" t="s">
        <v>241</v>
      </c>
      <c r="HZ737" s="2" t="s">
        <v>229</v>
      </c>
      <c r="IA737" s="4"/>
      <c r="IB737" s="8"/>
      <c r="IC737" s="4"/>
      <c r="ID737" s="8"/>
      <c r="IE737" s="7"/>
      <c r="IF737" s="7"/>
      <c r="IG737" s="2" t="s">
        <v>266</v>
      </c>
      <c r="IH737" s="2" t="s">
        <v>226</v>
      </c>
      <c r="II737" s="2" t="s">
        <v>229</v>
      </c>
      <c r="IJ737" s="2" t="s">
        <v>229</v>
      </c>
      <c r="IK737" s="2" t="s">
        <v>241</v>
      </c>
      <c r="IL737" s="2" t="s">
        <v>229</v>
      </c>
      <c r="IM737" s="4"/>
      <c r="IN737" s="8"/>
      <c r="IO737" s="4"/>
      <c r="IP737" s="8"/>
      <c r="IQ737" s="7"/>
      <c r="IR737" s="7"/>
      <c r="IS737" s="2" t="s">
        <v>664</v>
      </c>
      <c r="IT737" s="2" t="s">
        <v>226</v>
      </c>
      <c r="IU737" s="2" t="s">
        <v>229</v>
      </c>
      <c r="IV737" s="2" t="s">
        <v>229</v>
      </c>
      <c r="IW737" s="2" t="s">
        <v>241</v>
      </c>
      <c r="IX737" s="2" t="s">
        <v>229</v>
      </c>
      <c r="IY737" s="4"/>
      <c r="IZ737" s="8"/>
      <c r="JA737" s="4"/>
      <c r="JB737" s="8"/>
      <c r="JC737" s="7"/>
      <c r="JD737" s="7"/>
      <c r="JE737" s="2" t="s">
        <v>272</v>
      </c>
      <c r="JF737" s="2" t="s">
        <v>226</v>
      </c>
      <c r="JG737" s="2" t="s">
        <v>229</v>
      </c>
      <c r="JH737" s="2" t="s">
        <v>229</v>
      </c>
      <c r="JI737" s="2" t="s">
        <v>241</v>
      </c>
      <c r="JJ737" s="2" t="s">
        <v>229</v>
      </c>
      <c r="JK737" s="4"/>
      <c r="JL737" s="8"/>
      <c r="JM737" s="4"/>
      <c r="JN737" s="8"/>
      <c r="JO737" s="7"/>
      <c r="JP737" s="7"/>
      <c r="JQ737" s="2" t="s">
        <v>272</v>
      </c>
      <c r="JR737" s="2" t="s">
        <v>226</v>
      </c>
      <c r="JS737" s="2" t="s">
        <v>229</v>
      </c>
      <c r="JT737" s="2" t="s">
        <v>229</v>
      </c>
      <c r="JU737" s="2" t="s">
        <v>241</v>
      </c>
      <c r="JV737" s="2" t="s">
        <v>229</v>
      </c>
      <c r="JW737" s="4"/>
      <c r="JX737" s="8"/>
      <c r="JY737" s="4"/>
      <c r="JZ737" s="8"/>
      <c r="KA737" s="7"/>
      <c r="KB737" s="7"/>
      <c r="KC737" s="2" t="s">
        <v>272</v>
      </c>
      <c r="KD737" s="2" t="s">
        <v>226</v>
      </c>
      <c r="KE737" s="2" t="s">
        <v>229</v>
      </c>
      <c r="KF737" s="2" t="s">
        <v>229</v>
      </c>
      <c r="KG737" s="2" t="s">
        <v>241</v>
      </c>
      <c r="KH737" s="2" t="s">
        <v>229</v>
      </c>
      <c r="KI737" s="4"/>
      <c r="KJ737" s="8"/>
      <c r="KK737" s="4"/>
      <c r="KL737" s="8"/>
      <c r="KM737" s="7"/>
      <c r="KN737" s="7"/>
      <c r="KO737" s="2" t="s">
        <v>272</v>
      </c>
      <c r="KP737" s="2" t="s">
        <v>226</v>
      </c>
      <c r="KQ737" s="2" t="s">
        <v>229</v>
      </c>
      <c r="KR737" s="2" t="s">
        <v>229</v>
      </c>
      <c r="KS737" s="2" t="s">
        <v>241</v>
      </c>
      <c r="KT737" s="2" t="s">
        <v>229</v>
      </c>
      <c r="KU737" s="4"/>
      <c r="KV737" s="8"/>
      <c r="KW737" s="4"/>
      <c r="KX737" s="8"/>
      <c r="KY737" s="7"/>
      <c r="KZ737" s="7"/>
      <c r="LA737" s="2" t="s">
        <v>272</v>
      </c>
      <c r="LB737" s="2" t="s">
        <v>226</v>
      </c>
      <c r="LC737" s="2" t="s">
        <v>229</v>
      </c>
      <c r="LD737" s="2" t="s">
        <v>229</v>
      </c>
      <c r="LE737" s="2" t="s">
        <v>241</v>
      </c>
      <c r="LF737" s="2" t="s">
        <v>229</v>
      </c>
      <c r="LG737" s="4"/>
      <c r="LH737" s="8"/>
      <c r="LI737" s="4"/>
      <c r="LJ737" s="8"/>
      <c r="LK737" s="7"/>
      <c r="LL737" s="7"/>
      <c r="LM737" s="2" t="s">
        <v>229</v>
      </c>
      <c r="LN737" s="2" t="s">
        <v>229</v>
      </c>
      <c r="LO737" s="2" t="s">
        <v>229</v>
      </c>
      <c r="LP737" s="2" t="s">
        <v>229</v>
      </c>
      <c r="LQ737" s="2" t="s">
        <v>229</v>
      </c>
      <c r="LR737" s="2" t="s">
        <v>229</v>
      </c>
      <c r="LS737" s="4"/>
      <c r="LT737" s="8"/>
      <c r="LU737" s="4"/>
      <c r="LV737" s="8"/>
      <c r="LW737" s="7"/>
      <c r="LX737" s="7"/>
      <c r="LY737" s="2" t="s">
        <v>272</v>
      </c>
      <c r="LZ737" s="2" t="s">
        <v>226</v>
      </c>
      <c r="MA737" s="2" t="s">
        <v>229</v>
      </c>
      <c r="MB737" s="2" t="s">
        <v>229</v>
      </c>
      <c r="MC737" s="2" t="s">
        <v>241</v>
      </c>
      <c r="MD737" s="2" t="s">
        <v>229</v>
      </c>
      <c r="ME737" s="4"/>
      <c r="MF737" s="8"/>
      <c r="MG737" s="4"/>
      <c r="MH737" s="8"/>
      <c r="MI737" s="7"/>
      <c r="MJ737" s="7"/>
      <c r="MK737" s="2" t="s">
        <v>272</v>
      </c>
      <c r="ML737" s="2" t="s">
        <v>226</v>
      </c>
      <c r="MM737" s="2" t="s">
        <v>229</v>
      </c>
      <c r="MN737" s="2" t="s">
        <v>229</v>
      </c>
      <c r="MO737" s="2" t="s">
        <v>241</v>
      </c>
      <c r="MP737" s="2" t="s">
        <v>229</v>
      </c>
      <c r="MQ737" s="4"/>
      <c r="MR737" s="8"/>
      <c r="MS737" s="4"/>
      <c r="MT737" s="8"/>
      <c r="MU737" s="7"/>
      <c r="MV737" s="7"/>
      <c r="MW737" s="2" t="s">
        <v>266</v>
      </c>
      <c r="MX737" s="2" t="s">
        <v>226</v>
      </c>
      <c r="MY737" s="2" t="s">
        <v>229</v>
      </c>
      <c r="MZ737" s="2" t="s">
        <v>229</v>
      </c>
      <c r="NA737" s="2" t="s">
        <v>241</v>
      </c>
      <c r="NB737" s="2" t="s">
        <v>229</v>
      </c>
      <c r="NC737" s="4"/>
      <c r="ND737" s="8"/>
      <c r="NE737" s="4"/>
      <c r="NF737" s="8"/>
      <c r="NG737" s="7"/>
      <c r="NH737" s="7"/>
      <c r="NI737" s="2" t="s">
        <v>229</v>
      </c>
      <c r="NJ737" s="2" t="s">
        <v>229</v>
      </c>
      <c r="NK737" s="2" t="s">
        <v>229</v>
      </c>
      <c r="NL737" s="2" t="s">
        <v>229</v>
      </c>
      <c r="NM737" s="2" t="s">
        <v>229</v>
      </c>
      <c r="NN737" s="2" t="s">
        <v>229</v>
      </c>
      <c r="NO737" s="4"/>
      <c r="NP737" s="8"/>
      <c r="NQ737" s="4"/>
      <c r="NR737" s="8"/>
      <c r="NS737" s="7"/>
      <c r="NT737" s="7"/>
      <c r="NU737" s="2" t="s">
        <v>272</v>
      </c>
      <c r="NV737" s="2" t="s">
        <v>226</v>
      </c>
      <c r="NW737" s="2" t="s">
        <v>229</v>
      </c>
      <c r="NX737" s="2" t="s">
        <v>229</v>
      </c>
      <c r="NY737" s="2" t="s">
        <v>241</v>
      </c>
      <c r="NZ737" s="2" t="s">
        <v>229</v>
      </c>
      <c r="OA737" s="4"/>
      <c r="OB737" s="8"/>
      <c r="OC737" s="4"/>
      <c r="OD737" s="8"/>
      <c r="OE737" s="7"/>
      <c r="OF737" s="7"/>
      <c r="OG737" s="2" t="s">
        <v>272</v>
      </c>
      <c r="OH737" s="2" t="s">
        <v>226</v>
      </c>
      <c r="OI737" s="2" t="s">
        <v>229</v>
      </c>
      <c r="OJ737" s="2" t="s">
        <v>229</v>
      </c>
      <c r="OK737" s="2" t="s">
        <v>241</v>
      </c>
      <c r="OL737" s="2" t="s">
        <v>229</v>
      </c>
      <c r="OM737" s="4"/>
      <c r="ON737" s="8"/>
      <c r="OO737" s="4"/>
      <c r="OP737" s="8"/>
      <c r="OQ737" s="7"/>
      <c r="OR737" s="7"/>
      <c r="OS737" s="2" t="s">
        <v>229</v>
      </c>
      <c r="OT737" s="2" t="s">
        <v>229</v>
      </c>
      <c r="OU737" s="2" t="s">
        <v>229</v>
      </c>
      <c r="OV737" s="2" t="s">
        <v>229</v>
      </c>
      <c r="OW737" s="2" t="s">
        <v>229</v>
      </c>
      <c r="OX737" s="2" t="s">
        <v>229</v>
      </c>
      <c r="OY737" s="4"/>
      <c r="OZ737" s="8"/>
      <c r="PA737" s="4"/>
      <c r="PB737" s="8"/>
      <c r="PC737" s="7"/>
      <c r="PD737" s="7"/>
      <c r="PE737" s="2" t="s">
        <v>229</v>
      </c>
      <c r="PF737" s="2" t="s">
        <v>229</v>
      </c>
      <c r="PG737" s="2" t="s">
        <v>229</v>
      </c>
      <c r="PH737" s="2" t="s">
        <v>229</v>
      </c>
      <c r="PI737" s="2" t="s">
        <v>229</v>
      </c>
      <c r="PJ737" s="2" t="s">
        <v>229</v>
      </c>
      <c r="PK737" s="4"/>
      <c r="PL737" s="8"/>
      <c r="PM737" s="4"/>
      <c r="PN737" s="8"/>
      <c r="PO737" s="7"/>
      <c r="PP737" s="7"/>
      <c r="PQ737" s="2" t="s">
        <v>229</v>
      </c>
      <c r="PR737" s="2" t="s">
        <v>229</v>
      </c>
      <c r="PS737" s="2" t="s">
        <v>229</v>
      </c>
      <c r="PT737" s="2" t="s">
        <v>229</v>
      </c>
      <c r="PU737" s="2" t="s">
        <v>229</v>
      </c>
      <c r="PV737" s="2" t="s">
        <v>229</v>
      </c>
      <c r="PW737" s="4"/>
      <c r="PX737" s="8"/>
      <c r="PY737" s="4"/>
      <c r="PZ737" s="8"/>
      <c r="QA737" s="7"/>
      <c r="QB737" s="7"/>
      <c r="QC737" s="2" t="s">
        <v>281</v>
      </c>
      <c r="QD737" s="2" t="s">
        <v>226</v>
      </c>
      <c r="QE737" s="2" t="s">
        <v>229</v>
      </c>
      <c r="QF737" s="2" t="s">
        <v>229</v>
      </c>
      <c r="QG737" s="2" t="s">
        <v>241</v>
      </c>
      <c r="QH737" s="2" t="s">
        <v>229</v>
      </c>
      <c r="QI737" s="4"/>
      <c r="QJ737" s="8"/>
      <c r="QK737" s="4"/>
      <c r="QL737" s="8"/>
      <c r="QM737" s="7"/>
      <c r="QN737" s="7"/>
      <c r="QO737" s="2" t="s">
        <v>272</v>
      </c>
      <c r="QP737" s="2" t="s">
        <v>226</v>
      </c>
      <c r="QQ737" s="2" t="s">
        <v>229</v>
      </c>
      <c r="QR737" s="2" t="s">
        <v>229</v>
      </c>
      <c r="QS737" s="2" t="s">
        <v>241</v>
      </c>
      <c r="QT737" s="2" t="s">
        <v>229</v>
      </c>
      <c r="QU737" s="4"/>
      <c r="QV737" s="8"/>
      <c r="QW737" s="4"/>
      <c r="QX737" s="8"/>
      <c r="QY737" s="7"/>
      <c r="QZ737" s="7"/>
      <c r="RA737" s="2" t="s">
        <v>272</v>
      </c>
      <c r="RB737" s="2" t="s">
        <v>226</v>
      </c>
      <c r="RC737" s="2" t="s">
        <v>229</v>
      </c>
      <c r="RD737" s="2" t="s">
        <v>229</v>
      </c>
      <c r="RE737" s="2" t="s">
        <v>241</v>
      </c>
      <c r="RF737" s="2" t="s">
        <v>229</v>
      </c>
      <c r="RG737" s="4"/>
      <c r="RH737" s="8"/>
      <c r="RI737" s="4"/>
      <c r="RJ737" s="8"/>
      <c r="RK737" s="7"/>
      <c r="RL737" s="7"/>
      <c r="RM737" s="2" t="s">
        <v>272</v>
      </c>
      <c r="RN737" s="2" t="s">
        <v>226</v>
      </c>
      <c r="RO737" s="2" t="s">
        <v>229</v>
      </c>
      <c r="RP737" s="2" t="s">
        <v>229</v>
      </c>
      <c r="RQ737" s="2" t="s">
        <v>241</v>
      </c>
      <c r="RR737" s="2" t="s">
        <v>229</v>
      </c>
      <c r="RS737" s="4"/>
      <c r="RT737" s="8"/>
      <c r="RU737" s="4"/>
      <c r="RV737" s="8"/>
      <c r="RW737" s="7"/>
      <c r="RX737" s="7"/>
      <c r="RY737" s="2" t="s">
        <v>229</v>
      </c>
      <c r="RZ737" s="2" t="s">
        <v>229</v>
      </c>
      <c r="SA737" s="2" t="s">
        <v>229</v>
      </c>
      <c r="SB737" s="2" t="s">
        <v>229</v>
      </c>
      <c r="SC737" s="2" t="s">
        <v>229</v>
      </c>
      <c r="SD737" s="2" t="s">
        <v>229</v>
      </c>
      <c r="SE737" s="4">
        <v>142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</row>
    <row r="738">
      <c r="A738" s="2" t="s">
        <v>4795</v>
      </c>
      <c r="B738" s="2" t="s">
        <v>216</v>
      </c>
      <c r="C738" s="2" t="s">
        <v>4734</v>
      </c>
      <c r="D738" s="2" t="s">
        <v>218</v>
      </c>
      <c r="E738" s="2" t="s">
        <v>219</v>
      </c>
      <c r="F738" s="2" t="s">
        <v>4735</v>
      </c>
      <c r="G738" s="2" t="s">
        <v>4736</v>
      </c>
      <c r="H738" s="2" t="s">
        <v>4737</v>
      </c>
      <c r="I738" s="2" t="s">
        <v>4738</v>
      </c>
      <c r="J738" s="2" t="s">
        <v>224</v>
      </c>
      <c r="K738" s="2" t="s">
        <v>527</v>
      </c>
      <c r="L738" s="3">
        <v>52.88</v>
      </c>
      <c r="M738" s="3">
        <v>55.52</v>
      </c>
      <c r="N738" s="3">
        <v>109.99</v>
      </c>
      <c r="O738" s="2" t="s">
        <v>226</v>
      </c>
      <c r="P738" s="2" t="s">
        <v>528</v>
      </c>
      <c r="Q738" s="2" t="s">
        <v>228</v>
      </c>
      <c r="R738" s="2" t="s">
        <v>229</v>
      </c>
      <c r="S738" s="2" t="s">
        <v>4796</v>
      </c>
      <c r="T738" s="2" t="s">
        <v>3733</v>
      </c>
      <c r="U738" s="2" t="s">
        <v>733</v>
      </c>
      <c r="V738" s="2" t="s">
        <v>233</v>
      </c>
      <c r="W738" s="2" t="s">
        <v>3757</v>
      </c>
      <c r="X738" s="2" t="s">
        <v>4740</v>
      </c>
      <c r="Y738" s="2" t="s">
        <v>881</v>
      </c>
      <c r="Z738" s="4">
        <v>160</v>
      </c>
      <c r="AA738" s="4">
        <f>=ROUNDDOWN(40,0)</f>
      </c>
      <c r="AB738" s="5">
        <v>4</v>
      </c>
      <c r="AC738" s="2" t="s">
        <v>4760</v>
      </c>
      <c r="AD738" s="4">
        <v>30</v>
      </c>
      <c r="AE738" s="4">
        <v>180</v>
      </c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>
        <v>1</v>
      </c>
      <c r="AQ738" s="8">
        <v>60.29</v>
      </c>
      <c r="AR738" s="4">
        <v>4</v>
      </c>
      <c r="AS738" s="8">
        <v>308.11</v>
      </c>
      <c r="AT738" s="7">
        <v>-0.75</v>
      </c>
      <c r="AU738" s="7">
        <v>-0.8043</v>
      </c>
      <c r="AV738" s="4">
        <v>4</v>
      </c>
      <c r="AW738" s="8">
        <v>268.37</v>
      </c>
      <c r="AX738" s="4">
        <v>36</v>
      </c>
      <c r="AY738" s="8">
        <v>3456.84</v>
      </c>
      <c r="AZ738" s="7">
        <v>-0.8889</v>
      </c>
      <c r="BA738" s="7">
        <v>-0.9224</v>
      </c>
      <c r="BB738" s="7">
        <v>0.2247</v>
      </c>
      <c r="BC738" s="4" t="s">
        <v>229</v>
      </c>
      <c r="BD738" s="8" t="s">
        <v>229</v>
      </c>
      <c r="BE738" s="4" t="s">
        <v>229</v>
      </c>
      <c r="BF738" s="8" t="s">
        <v>229</v>
      </c>
      <c r="BG738" s="7" t="s">
        <v>229</v>
      </c>
      <c r="BH738" s="7" t="s">
        <v>229</v>
      </c>
      <c r="BI738" s="7">
        <v>0.0354</v>
      </c>
      <c r="BJ738" s="4">
        <v>1</v>
      </c>
      <c r="BK738" s="8">
        <v>60.29</v>
      </c>
      <c r="BL738" s="2" t="s">
        <v>1845</v>
      </c>
      <c r="BM738" s="7">
        <v>1</v>
      </c>
      <c r="BN738" s="7">
        <v>1</v>
      </c>
      <c r="BO738" s="4"/>
      <c r="BP738" s="8"/>
      <c r="BQ738" s="4">
        <v>3</v>
      </c>
      <c r="BR738" s="8">
        <v>245.61</v>
      </c>
      <c r="BS738" s="7">
        <v>-1</v>
      </c>
      <c r="BT738" s="7">
        <v>-1</v>
      </c>
      <c r="BU738" s="2" t="s">
        <v>239</v>
      </c>
      <c r="BV738" s="2" t="s">
        <v>226</v>
      </c>
      <c r="BW738" s="2" t="s">
        <v>229</v>
      </c>
      <c r="BX738" s="2" t="s">
        <v>713</v>
      </c>
      <c r="BY738" s="2" t="s">
        <v>241</v>
      </c>
      <c r="BZ738" s="2" t="s">
        <v>229</v>
      </c>
      <c r="CA738" s="4">
        <v>1</v>
      </c>
      <c r="CB738" s="8">
        <v>60.29</v>
      </c>
      <c r="CC738" s="4"/>
      <c r="CD738" s="8"/>
      <c r="CE738" s="7"/>
      <c r="CF738" s="7"/>
      <c r="CG738" s="2" t="s">
        <v>239</v>
      </c>
      <c r="CH738" s="2" t="s">
        <v>226</v>
      </c>
      <c r="CI738" s="2" t="s">
        <v>532</v>
      </c>
      <c r="CJ738" s="2" t="s">
        <v>4797</v>
      </c>
      <c r="CK738" s="2" t="s">
        <v>241</v>
      </c>
      <c r="CL738" s="2" t="s">
        <v>229</v>
      </c>
      <c r="CM738" s="4"/>
      <c r="CN738" s="8"/>
      <c r="CO738" s="4"/>
      <c r="CP738" s="8"/>
      <c r="CQ738" s="7"/>
      <c r="CR738" s="7"/>
      <c r="CS738" s="2" t="s">
        <v>239</v>
      </c>
      <c r="CT738" s="2" t="s">
        <v>226</v>
      </c>
      <c r="CU738" s="2" t="s">
        <v>881</v>
      </c>
      <c r="CV738" s="2" t="s">
        <v>1039</v>
      </c>
      <c r="CW738" s="2" t="s">
        <v>241</v>
      </c>
      <c r="CX738" s="2" t="s">
        <v>229</v>
      </c>
      <c r="CY738" s="4"/>
      <c r="CZ738" s="8"/>
      <c r="DA738" s="4"/>
      <c r="DB738" s="8"/>
      <c r="DC738" s="7"/>
      <c r="DD738" s="7"/>
      <c r="DE738" s="2" t="s">
        <v>239</v>
      </c>
      <c r="DF738" s="2" t="s">
        <v>226</v>
      </c>
      <c r="DG738" s="2" t="s">
        <v>881</v>
      </c>
      <c r="DH738" s="2" t="s">
        <v>536</v>
      </c>
      <c r="DI738" s="2" t="s">
        <v>241</v>
      </c>
      <c r="DJ738" s="2" t="s">
        <v>229</v>
      </c>
      <c r="DK738" s="4"/>
      <c r="DL738" s="8"/>
      <c r="DM738" s="4"/>
      <c r="DN738" s="8"/>
      <c r="DO738" s="7"/>
      <c r="DP738" s="7"/>
      <c r="DQ738" s="2" t="s">
        <v>239</v>
      </c>
      <c r="DR738" s="2" t="s">
        <v>226</v>
      </c>
      <c r="DS738" s="2" t="s">
        <v>3189</v>
      </c>
      <c r="DT738" s="2" t="s">
        <v>531</v>
      </c>
      <c r="DU738" s="2" t="s">
        <v>241</v>
      </c>
      <c r="DV738" s="2" t="s">
        <v>229</v>
      </c>
      <c r="DW738" s="4"/>
      <c r="DX738" s="8"/>
      <c r="DY738" s="4">
        <v>1</v>
      </c>
      <c r="DZ738" s="8">
        <v>62.5</v>
      </c>
      <c r="EA738" s="7">
        <v>-1</v>
      </c>
      <c r="EB738" s="7">
        <v>-1</v>
      </c>
      <c r="EC738" s="2" t="s">
        <v>239</v>
      </c>
      <c r="ED738" s="2" t="s">
        <v>226</v>
      </c>
      <c r="EE738" s="2" t="s">
        <v>2957</v>
      </c>
      <c r="EF738" s="2" t="s">
        <v>1420</v>
      </c>
      <c r="EG738" s="2" t="s">
        <v>241</v>
      </c>
      <c r="EH738" s="2" t="s">
        <v>229</v>
      </c>
      <c r="EI738" s="4"/>
      <c r="EJ738" s="8"/>
      <c r="EK738" s="4"/>
      <c r="EL738" s="8"/>
      <c r="EM738" s="7"/>
      <c r="EN738" s="7"/>
      <c r="EO738" s="2" t="s">
        <v>239</v>
      </c>
      <c r="EP738" s="2" t="s">
        <v>226</v>
      </c>
      <c r="EQ738" s="2" t="s">
        <v>3361</v>
      </c>
      <c r="ER738" s="2" t="s">
        <v>452</v>
      </c>
      <c r="ES738" s="2" t="s">
        <v>241</v>
      </c>
      <c r="ET738" s="2" t="s">
        <v>229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226</v>
      </c>
      <c r="FC738" s="2" t="s">
        <v>3488</v>
      </c>
      <c r="FD738" s="2" t="s">
        <v>730</v>
      </c>
      <c r="FE738" s="2" t="s">
        <v>241</v>
      </c>
      <c r="FF738" s="2" t="s">
        <v>229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226</v>
      </c>
      <c r="FO738" s="2" t="s">
        <v>881</v>
      </c>
      <c r="FP738" s="2" t="s">
        <v>242</v>
      </c>
      <c r="FQ738" s="2" t="s">
        <v>241</v>
      </c>
      <c r="FR738" s="2" t="s">
        <v>229</v>
      </c>
      <c r="FS738" s="4"/>
      <c r="FT738" s="8"/>
      <c r="FU738" s="4"/>
      <c r="FV738" s="8"/>
      <c r="FW738" s="7"/>
      <c r="FX738" s="7"/>
      <c r="FY738" s="2" t="s">
        <v>239</v>
      </c>
      <c r="FZ738" s="2" t="s">
        <v>226</v>
      </c>
      <c r="GA738" s="2" t="s">
        <v>327</v>
      </c>
      <c r="GB738" s="2" t="s">
        <v>229</v>
      </c>
      <c r="GC738" s="2" t="s">
        <v>241</v>
      </c>
      <c r="GD738" s="2" t="s">
        <v>229</v>
      </c>
      <c r="GE738" s="4"/>
      <c r="GF738" s="8"/>
      <c r="GG738" s="4"/>
      <c r="GH738" s="8"/>
      <c r="GI738" s="7"/>
      <c r="GJ738" s="7"/>
      <c r="GK738" s="2" t="s">
        <v>272</v>
      </c>
      <c r="GL738" s="2" t="s">
        <v>226</v>
      </c>
      <c r="GM738" s="2" t="s">
        <v>229</v>
      </c>
      <c r="GN738" s="2" t="s">
        <v>229</v>
      </c>
      <c r="GO738" s="2" t="s">
        <v>241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239</v>
      </c>
      <c r="GX738" s="2" t="s">
        <v>226</v>
      </c>
      <c r="GY738" s="2" t="s">
        <v>458</v>
      </c>
      <c r="GZ738" s="2" t="s">
        <v>3387</v>
      </c>
      <c r="HA738" s="2" t="s">
        <v>241</v>
      </c>
      <c r="HB738" s="2" t="s">
        <v>229</v>
      </c>
      <c r="HC738" s="4"/>
      <c r="HD738" s="8"/>
      <c r="HE738" s="4"/>
      <c r="HF738" s="8"/>
      <c r="HG738" s="7"/>
      <c r="HH738" s="7"/>
      <c r="HI738" s="2" t="s">
        <v>239</v>
      </c>
      <c r="HJ738" s="2" t="s">
        <v>260</v>
      </c>
      <c r="HK738" s="2" t="s">
        <v>258</v>
      </c>
      <c r="HL738" s="2" t="s">
        <v>1307</v>
      </c>
      <c r="HM738" s="2" t="s">
        <v>241</v>
      </c>
      <c r="HN738" s="2" t="s">
        <v>229</v>
      </c>
      <c r="HO738" s="4"/>
      <c r="HP738" s="8"/>
      <c r="HQ738" s="4"/>
      <c r="HR738" s="8"/>
      <c r="HS738" s="7"/>
      <c r="HT738" s="7"/>
      <c r="HU738" s="2" t="s">
        <v>266</v>
      </c>
      <c r="HV738" s="2" t="s">
        <v>226</v>
      </c>
      <c r="HW738" s="2" t="s">
        <v>229</v>
      </c>
      <c r="HX738" s="2" t="s">
        <v>229</v>
      </c>
      <c r="HY738" s="2" t="s">
        <v>241</v>
      </c>
      <c r="HZ738" s="2" t="s">
        <v>229</v>
      </c>
      <c r="IA738" s="4"/>
      <c r="IB738" s="8"/>
      <c r="IC738" s="4"/>
      <c r="ID738" s="8"/>
      <c r="IE738" s="7"/>
      <c r="IF738" s="7"/>
      <c r="IG738" s="2" t="s">
        <v>266</v>
      </c>
      <c r="IH738" s="2" t="s">
        <v>226</v>
      </c>
      <c r="II738" s="2" t="s">
        <v>229</v>
      </c>
      <c r="IJ738" s="2" t="s">
        <v>229</v>
      </c>
      <c r="IK738" s="2" t="s">
        <v>241</v>
      </c>
      <c r="IL738" s="2" t="s">
        <v>229</v>
      </c>
      <c r="IM738" s="4"/>
      <c r="IN738" s="8"/>
      <c r="IO738" s="4"/>
      <c r="IP738" s="8"/>
      <c r="IQ738" s="7"/>
      <c r="IR738" s="7"/>
      <c r="IS738" s="2" t="s">
        <v>267</v>
      </c>
      <c r="IT738" s="2" t="s">
        <v>226</v>
      </c>
      <c r="IU738" s="2" t="s">
        <v>229</v>
      </c>
      <c r="IV738" s="2" t="s">
        <v>229</v>
      </c>
      <c r="IW738" s="2" t="s">
        <v>241</v>
      </c>
      <c r="IX738" s="2" t="s">
        <v>229</v>
      </c>
      <c r="IY738" s="4"/>
      <c r="IZ738" s="8"/>
      <c r="JA738" s="4"/>
      <c r="JB738" s="8"/>
      <c r="JC738" s="7"/>
      <c r="JD738" s="7"/>
      <c r="JE738" s="2" t="s">
        <v>239</v>
      </c>
      <c r="JF738" s="2" t="s">
        <v>226</v>
      </c>
      <c r="JG738" s="2" t="s">
        <v>3256</v>
      </c>
      <c r="JH738" s="2" t="s">
        <v>1052</v>
      </c>
      <c r="JI738" s="2" t="s">
        <v>241</v>
      </c>
      <c r="JJ738" s="2" t="s">
        <v>229</v>
      </c>
      <c r="JK738" s="4"/>
      <c r="JL738" s="8"/>
      <c r="JM738" s="4"/>
      <c r="JN738" s="8"/>
      <c r="JO738" s="7"/>
      <c r="JP738" s="7"/>
      <c r="JQ738" s="2" t="s">
        <v>229</v>
      </c>
      <c r="JR738" s="2" t="s">
        <v>229</v>
      </c>
      <c r="JS738" s="2" t="s">
        <v>229</v>
      </c>
      <c r="JT738" s="2" t="s">
        <v>229</v>
      </c>
      <c r="JU738" s="2" t="s">
        <v>229</v>
      </c>
      <c r="JV738" s="2" t="s">
        <v>229</v>
      </c>
      <c r="JW738" s="4"/>
      <c r="JX738" s="8"/>
      <c r="JY738" s="4"/>
      <c r="JZ738" s="8"/>
      <c r="KA738" s="7"/>
      <c r="KB738" s="7"/>
      <c r="KC738" s="2" t="s">
        <v>272</v>
      </c>
      <c r="KD738" s="2" t="s">
        <v>226</v>
      </c>
      <c r="KE738" s="2" t="s">
        <v>229</v>
      </c>
      <c r="KF738" s="2" t="s">
        <v>229</v>
      </c>
      <c r="KG738" s="2" t="s">
        <v>241</v>
      </c>
      <c r="KH738" s="2" t="s">
        <v>229</v>
      </c>
      <c r="KI738" s="4"/>
      <c r="KJ738" s="8"/>
      <c r="KK738" s="4"/>
      <c r="KL738" s="8"/>
      <c r="KM738" s="7"/>
      <c r="KN738" s="7"/>
      <c r="KO738" s="2" t="s">
        <v>278</v>
      </c>
      <c r="KP738" s="2" t="s">
        <v>226</v>
      </c>
      <c r="KQ738" s="2" t="s">
        <v>229</v>
      </c>
      <c r="KR738" s="2" t="s">
        <v>229</v>
      </c>
      <c r="KS738" s="2" t="s">
        <v>241</v>
      </c>
      <c r="KT738" s="2" t="s">
        <v>229</v>
      </c>
      <c r="KU738" s="4"/>
      <c r="KV738" s="8"/>
      <c r="KW738" s="4"/>
      <c r="KX738" s="8"/>
      <c r="KY738" s="7"/>
      <c r="KZ738" s="7"/>
      <c r="LA738" s="2" t="s">
        <v>239</v>
      </c>
      <c r="LB738" s="2" t="s">
        <v>226</v>
      </c>
      <c r="LC738" s="2" t="s">
        <v>1028</v>
      </c>
      <c r="LD738" s="2" t="s">
        <v>229</v>
      </c>
      <c r="LE738" s="2" t="s">
        <v>241</v>
      </c>
      <c r="LF738" s="2" t="s">
        <v>229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226</v>
      </c>
      <c r="LO738" s="2" t="s">
        <v>335</v>
      </c>
      <c r="LP738" s="2" t="s">
        <v>229</v>
      </c>
      <c r="LQ738" s="2" t="s">
        <v>241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239</v>
      </c>
      <c r="LZ738" s="2" t="s">
        <v>275</v>
      </c>
      <c r="MA738" s="2" t="s">
        <v>537</v>
      </c>
      <c r="MB738" s="2" t="s">
        <v>4090</v>
      </c>
      <c r="MC738" s="2" t="s">
        <v>241</v>
      </c>
      <c r="MD738" s="2" t="s">
        <v>229</v>
      </c>
      <c r="ME738" s="4"/>
      <c r="MF738" s="8"/>
      <c r="MG738" s="4"/>
      <c r="MH738" s="8"/>
      <c r="MI738" s="7"/>
      <c r="MJ738" s="7"/>
      <c r="MK738" s="2" t="s">
        <v>278</v>
      </c>
      <c r="ML738" s="2" t="s">
        <v>226</v>
      </c>
      <c r="MM738" s="2" t="s">
        <v>229</v>
      </c>
      <c r="MN738" s="2" t="s">
        <v>229</v>
      </c>
      <c r="MO738" s="2" t="s">
        <v>241</v>
      </c>
      <c r="MP738" s="2" t="s">
        <v>229</v>
      </c>
      <c r="MQ738" s="4"/>
      <c r="MR738" s="8"/>
      <c r="MS738" s="4"/>
      <c r="MT738" s="8"/>
      <c r="MU738" s="7"/>
      <c r="MV738" s="7"/>
      <c r="MW738" s="2" t="s">
        <v>239</v>
      </c>
      <c r="MX738" s="2" t="s">
        <v>226</v>
      </c>
      <c r="MY738" s="2" t="s">
        <v>279</v>
      </c>
      <c r="MZ738" s="2" t="s">
        <v>229</v>
      </c>
      <c r="NA738" s="2" t="s">
        <v>241</v>
      </c>
      <c r="NB738" s="2" t="s">
        <v>229</v>
      </c>
      <c r="NC738" s="4"/>
      <c r="ND738" s="8"/>
      <c r="NE738" s="4"/>
      <c r="NF738" s="8"/>
      <c r="NG738" s="7"/>
      <c r="NH738" s="7"/>
      <c r="NI738" s="2" t="s">
        <v>239</v>
      </c>
      <c r="NJ738" s="2" t="s">
        <v>260</v>
      </c>
      <c r="NK738" s="2" t="s">
        <v>803</v>
      </c>
      <c r="NL738" s="2" t="s">
        <v>422</v>
      </c>
      <c r="NM738" s="2" t="s">
        <v>241</v>
      </c>
      <c r="NN738" s="2" t="s">
        <v>229</v>
      </c>
      <c r="NO738" s="4"/>
      <c r="NP738" s="8"/>
      <c r="NQ738" s="4"/>
      <c r="NR738" s="8"/>
      <c r="NS738" s="7"/>
      <c r="NT738" s="7"/>
      <c r="NU738" s="2" t="s">
        <v>272</v>
      </c>
      <c r="NV738" s="2" t="s">
        <v>226</v>
      </c>
      <c r="NW738" s="2" t="s">
        <v>229</v>
      </c>
      <c r="NX738" s="2" t="s">
        <v>229</v>
      </c>
      <c r="NY738" s="2" t="s">
        <v>241</v>
      </c>
      <c r="NZ738" s="2" t="s">
        <v>229</v>
      </c>
      <c r="OA738" s="4"/>
      <c r="OB738" s="8"/>
      <c r="OC738" s="4"/>
      <c r="OD738" s="8"/>
      <c r="OE738" s="7"/>
      <c r="OF738" s="7"/>
      <c r="OG738" s="2" t="s">
        <v>239</v>
      </c>
      <c r="OH738" s="2" t="s">
        <v>226</v>
      </c>
      <c r="OI738" s="2" t="s">
        <v>2817</v>
      </c>
      <c r="OJ738" s="2" t="s">
        <v>229</v>
      </c>
      <c r="OK738" s="2" t="s">
        <v>241</v>
      </c>
      <c r="OL738" s="2" t="s">
        <v>229</v>
      </c>
      <c r="OM738" s="4"/>
      <c r="ON738" s="8"/>
      <c r="OO738" s="4"/>
      <c r="OP738" s="8"/>
      <c r="OQ738" s="7"/>
      <c r="OR738" s="7"/>
      <c r="OS738" s="2" t="s">
        <v>229</v>
      </c>
      <c r="OT738" s="2" t="s">
        <v>229</v>
      </c>
      <c r="OU738" s="2" t="s">
        <v>229</v>
      </c>
      <c r="OV738" s="2" t="s">
        <v>229</v>
      </c>
      <c r="OW738" s="2" t="s">
        <v>229</v>
      </c>
      <c r="OX738" s="2" t="s">
        <v>229</v>
      </c>
      <c r="OY738" s="4"/>
      <c r="OZ738" s="8"/>
      <c r="PA738" s="4"/>
      <c r="PB738" s="8"/>
      <c r="PC738" s="7"/>
      <c r="PD738" s="7"/>
      <c r="PE738" s="2" t="s">
        <v>281</v>
      </c>
      <c r="PF738" s="2" t="s">
        <v>226</v>
      </c>
      <c r="PG738" s="2" t="s">
        <v>229</v>
      </c>
      <c r="PH738" s="2" t="s">
        <v>229</v>
      </c>
      <c r="PI738" s="2" t="s">
        <v>241</v>
      </c>
      <c r="PJ738" s="2" t="s">
        <v>229</v>
      </c>
      <c r="PK738" s="4"/>
      <c r="PL738" s="8"/>
      <c r="PM738" s="4"/>
      <c r="PN738" s="8"/>
      <c r="PO738" s="7"/>
      <c r="PP738" s="7"/>
      <c r="PQ738" s="2" t="s">
        <v>239</v>
      </c>
      <c r="PR738" s="2" t="s">
        <v>275</v>
      </c>
      <c r="PS738" s="2" t="s">
        <v>2762</v>
      </c>
      <c r="PT738" s="2" t="s">
        <v>229</v>
      </c>
      <c r="PU738" s="2" t="s">
        <v>241</v>
      </c>
      <c r="PV738" s="2" t="s">
        <v>229</v>
      </c>
      <c r="PW738" s="4"/>
      <c r="PX738" s="8"/>
      <c r="PY738" s="4"/>
      <c r="PZ738" s="8"/>
      <c r="QA738" s="7"/>
      <c r="QB738" s="7"/>
      <c r="QC738" s="2" t="s">
        <v>281</v>
      </c>
      <c r="QD738" s="2" t="s">
        <v>226</v>
      </c>
      <c r="QE738" s="2" t="s">
        <v>229</v>
      </c>
      <c r="QF738" s="2" t="s">
        <v>229</v>
      </c>
      <c r="QG738" s="2" t="s">
        <v>241</v>
      </c>
      <c r="QH738" s="2" t="s">
        <v>229</v>
      </c>
      <c r="QI738" s="4"/>
      <c r="QJ738" s="8"/>
      <c r="QK738" s="4"/>
      <c r="QL738" s="8"/>
      <c r="QM738" s="7"/>
      <c r="QN738" s="7"/>
      <c r="QO738" s="2" t="s">
        <v>229</v>
      </c>
      <c r="QP738" s="2" t="s">
        <v>229</v>
      </c>
      <c r="QQ738" s="2" t="s">
        <v>229</v>
      </c>
      <c r="QR738" s="2" t="s">
        <v>229</v>
      </c>
      <c r="QS738" s="2" t="s">
        <v>229</v>
      </c>
      <c r="QT738" s="2" t="s">
        <v>229</v>
      </c>
      <c r="QU738" s="4"/>
      <c r="QV738" s="8"/>
      <c r="QW738" s="4"/>
      <c r="QX738" s="8"/>
      <c r="QY738" s="7"/>
      <c r="QZ738" s="7"/>
      <c r="RA738" s="2" t="s">
        <v>239</v>
      </c>
      <c r="RB738" s="2" t="s">
        <v>275</v>
      </c>
      <c r="RC738" s="2" t="s">
        <v>3418</v>
      </c>
      <c r="RD738" s="2" t="s">
        <v>229</v>
      </c>
      <c r="RE738" s="2" t="s">
        <v>241</v>
      </c>
      <c r="RF738" s="2" t="s">
        <v>229</v>
      </c>
      <c r="RG738" s="4"/>
      <c r="RH738" s="8"/>
      <c r="RI738" s="4"/>
      <c r="RJ738" s="8"/>
      <c r="RK738" s="7"/>
      <c r="RL738" s="7"/>
      <c r="RM738" s="2" t="s">
        <v>272</v>
      </c>
      <c r="RN738" s="2" t="s">
        <v>226</v>
      </c>
      <c r="RO738" s="2" t="s">
        <v>229</v>
      </c>
      <c r="RP738" s="2" t="s">
        <v>229</v>
      </c>
      <c r="RQ738" s="2" t="s">
        <v>241</v>
      </c>
      <c r="RR738" s="2" t="s">
        <v>229</v>
      </c>
      <c r="RS738" s="4"/>
      <c r="RT738" s="8"/>
      <c r="RU738" s="4"/>
      <c r="RV738" s="8"/>
      <c r="RW738" s="7"/>
      <c r="RX738" s="7"/>
      <c r="RY738" s="2" t="s">
        <v>266</v>
      </c>
      <c r="RZ738" s="2" t="s">
        <v>275</v>
      </c>
      <c r="SA738" s="2" t="s">
        <v>229</v>
      </c>
      <c r="SB738" s="2" t="s">
        <v>229</v>
      </c>
      <c r="SC738" s="2" t="s">
        <v>241</v>
      </c>
      <c r="SD738" s="2" t="s">
        <v>229</v>
      </c>
      <c r="SE738" s="4">
        <v>160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>
        <v>30</v>
      </c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>
        <v>150</v>
      </c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</row>
    <row r="739">
      <c r="A739" s="2" t="s">
        <v>4798</v>
      </c>
      <c r="B739" s="2" t="s">
        <v>216</v>
      </c>
      <c r="C739" s="2" t="s">
        <v>4734</v>
      </c>
      <c r="D739" s="2" t="s">
        <v>218</v>
      </c>
      <c r="E739" s="2" t="s">
        <v>219</v>
      </c>
      <c r="F739" s="2" t="s">
        <v>4735</v>
      </c>
      <c r="G739" s="2" t="s">
        <v>4736</v>
      </c>
      <c r="H739" s="2" t="s">
        <v>4737</v>
      </c>
      <c r="I739" s="2" t="s">
        <v>4738</v>
      </c>
      <c r="J739" s="2" t="s">
        <v>285</v>
      </c>
      <c r="K739" s="2" t="s">
        <v>527</v>
      </c>
      <c r="L739" s="3">
        <v>66.96</v>
      </c>
      <c r="M739" s="3">
        <v>70.31</v>
      </c>
      <c r="N739" s="3">
        <v>139.99</v>
      </c>
      <c r="O739" s="2" t="s">
        <v>226</v>
      </c>
      <c r="P739" s="2" t="s">
        <v>528</v>
      </c>
      <c r="Q739" s="2" t="s">
        <v>228</v>
      </c>
      <c r="R739" s="2" t="s">
        <v>229</v>
      </c>
      <c r="S739" s="2" t="s">
        <v>4796</v>
      </c>
      <c r="T739" s="2" t="s">
        <v>3733</v>
      </c>
      <c r="U739" s="2" t="s">
        <v>2890</v>
      </c>
      <c r="V739" s="2" t="s">
        <v>233</v>
      </c>
      <c r="W739" s="2" t="s">
        <v>3757</v>
      </c>
      <c r="X739" s="2" t="s">
        <v>4740</v>
      </c>
      <c r="Y739" s="2" t="s">
        <v>1426</v>
      </c>
      <c r="Z739" s="4">
        <v>263</v>
      </c>
      <c r="AA739" s="4">
        <f>=ROUNDDOWN(43.8333333333333,0)</f>
      </c>
      <c r="AB739" s="5">
        <v>6</v>
      </c>
      <c r="AC739" s="2" t="s">
        <v>4799</v>
      </c>
      <c r="AD739" s="4">
        <v>80</v>
      </c>
      <c r="AE739" s="4">
        <v>80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>
        <v>3</v>
      </c>
      <c r="AQ739" s="8">
        <v>208.08</v>
      </c>
      <c r="AR739" s="4">
        <v>18</v>
      </c>
      <c r="AS739" s="8">
        <v>1843.9</v>
      </c>
      <c r="AT739" s="7">
        <v>-0.8333</v>
      </c>
      <c r="AU739" s="7">
        <v>-0.8872</v>
      </c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>
        <v>0.7753</v>
      </c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 t="s">
        <v>229</v>
      </c>
      <c r="BJ739" s="4">
        <v>3</v>
      </c>
      <c r="BK739" s="8">
        <v>208.08</v>
      </c>
      <c r="BL739" s="2" t="s">
        <v>4786</v>
      </c>
      <c r="BM739" s="7">
        <v>1</v>
      </c>
      <c r="BN739" s="7">
        <v>1</v>
      </c>
      <c r="BO739" s="4"/>
      <c r="BP739" s="8"/>
      <c r="BQ739" s="4">
        <v>16</v>
      </c>
      <c r="BR739" s="8">
        <v>1676.96</v>
      </c>
      <c r="BS739" s="7">
        <v>-1</v>
      </c>
      <c r="BT739" s="7">
        <v>-1</v>
      </c>
      <c r="BU739" s="2" t="s">
        <v>239</v>
      </c>
      <c r="BV739" s="2" t="s">
        <v>226</v>
      </c>
      <c r="BW739" s="2" t="s">
        <v>229</v>
      </c>
      <c r="BX739" s="2" t="s">
        <v>2922</v>
      </c>
      <c r="BY739" s="2" t="s">
        <v>241</v>
      </c>
      <c r="BZ739" s="2" t="s">
        <v>229</v>
      </c>
      <c r="CA739" s="4">
        <v>1</v>
      </c>
      <c r="CB739" s="8">
        <v>79.6</v>
      </c>
      <c r="CC739" s="4">
        <v>1</v>
      </c>
      <c r="CD739" s="8">
        <v>84.91</v>
      </c>
      <c r="CE739" s="7"/>
      <c r="CF739" s="7">
        <v>-0.0625</v>
      </c>
      <c r="CG739" s="2" t="s">
        <v>239</v>
      </c>
      <c r="CH739" s="2" t="s">
        <v>226</v>
      </c>
      <c r="CI739" s="2" t="s">
        <v>532</v>
      </c>
      <c r="CJ739" s="2" t="s">
        <v>544</v>
      </c>
      <c r="CK739" s="2" t="s">
        <v>241</v>
      </c>
      <c r="CL739" s="2" t="s">
        <v>229</v>
      </c>
      <c r="CM739" s="4"/>
      <c r="CN739" s="8"/>
      <c r="CO739" s="4"/>
      <c r="CP739" s="8"/>
      <c r="CQ739" s="7"/>
      <c r="CR739" s="7"/>
      <c r="CS739" s="2" t="s">
        <v>239</v>
      </c>
      <c r="CT739" s="2" t="s">
        <v>226</v>
      </c>
      <c r="CU739" s="2" t="s">
        <v>1426</v>
      </c>
      <c r="CV739" s="2" t="s">
        <v>4800</v>
      </c>
      <c r="CW739" s="2" t="s">
        <v>241</v>
      </c>
      <c r="CX739" s="2" t="s">
        <v>229</v>
      </c>
      <c r="CY739" s="4">
        <v>1</v>
      </c>
      <c r="CZ739" s="8">
        <v>68.72</v>
      </c>
      <c r="DA739" s="4"/>
      <c r="DB739" s="8"/>
      <c r="DC739" s="7"/>
      <c r="DD739" s="7"/>
      <c r="DE739" s="2" t="s">
        <v>239</v>
      </c>
      <c r="DF739" s="2" t="s">
        <v>226</v>
      </c>
      <c r="DG739" s="2" t="s">
        <v>1426</v>
      </c>
      <c r="DH739" s="2" t="s">
        <v>1260</v>
      </c>
      <c r="DI739" s="2" t="s">
        <v>241</v>
      </c>
      <c r="DJ739" s="2" t="s">
        <v>229</v>
      </c>
      <c r="DK739" s="4">
        <v>1</v>
      </c>
      <c r="DL739" s="8">
        <v>59.76</v>
      </c>
      <c r="DM739" s="4"/>
      <c r="DN739" s="8"/>
      <c r="DO739" s="7"/>
      <c r="DP739" s="7"/>
      <c r="DQ739" s="2" t="s">
        <v>239</v>
      </c>
      <c r="DR739" s="2" t="s">
        <v>226</v>
      </c>
      <c r="DS739" s="2" t="s">
        <v>3189</v>
      </c>
      <c r="DT739" s="2" t="s">
        <v>1031</v>
      </c>
      <c r="DU739" s="2" t="s">
        <v>241</v>
      </c>
      <c r="DV739" s="2" t="s">
        <v>229</v>
      </c>
      <c r="DW739" s="4"/>
      <c r="DX739" s="8"/>
      <c r="DY739" s="4"/>
      <c r="DZ739" s="8"/>
      <c r="EA739" s="7"/>
      <c r="EB739" s="7"/>
      <c r="EC739" s="2" t="s">
        <v>239</v>
      </c>
      <c r="ED739" s="2" t="s">
        <v>226</v>
      </c>
      <c r="EE739" s="2" t="s">
        <v>2957</v>
      </c>
      <c r="EF739" s="2" t="s">
        <v>439</v>
      </c>
      <c r="EG739" s="2" t="s">
        <v>241</v>
      </c>
      <c r="EH739" s="2" t="s">
        <v>229</v>
      </c>
      <c r="EI739" s="4"/>
      <c r="EJ739" s="8"/>
      <c r="EK739" s="4"/>
      <c r="EL739" s="8"/>
      <c r="EM739" s="7"/>
      <c r="EN739" s="7"/>
      <c r="EO739" s="2" t="s">
        <v>239</v>
      </c>
      <c r="EP739" s="2" t="s">
        <v>226</v>
      </c>
      <c r="EQ739" s="2" t="s">
        <v>3361</v>
      </c>
      <c r="ER739" s="2" t="s">
        <v>832</v>
      </c>
      <c r="ES739" s="2" t="s">
        <v>241</v>
      </c>
      <c r="ET739" s="2" t="s">
        <v>229</v>
      </c>
      <c r="EU739" s="4"/>
      <c r="EV739" s="8"/>
      <c r="EW739" s="4"/>
      <c r="EX739" s="8"/>
      <c r="EY739" s="7"/>
      <c r="EZ739" s="7"/>
      <c r="FA739" s="2" t="s">
        <v>239</v>
      </c>
      <c r="FB739" s="2" t="s">
        <v>226</v>
      </c>
      <c r="FC739" s="2" t="s">
        <v>3488</v>
      </c>
      <c r="FD739" s="2" t="s">
        <v>730</v>
      </c>
      <c r="FE739" s="2" t="s">
        <v>241</v>
      </c>
      <c r="FF739" s="2" t="s">
        <v>229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226</v>
      </c>
      <c r="FO739" s="2" t="s">
        <v>1426</v>
      </c>
      <c r="FP739" s="2" t="s">
        <v>887</v>
      </c>
      <c r="FQ739" s="2" t="s">
        <v>241</v>
      </c>
      <c r="FR739" s="2" t="s">
        <v>229</v>
      </c>
      <c r="FS739" s="4"/>
      <c r="FT739" s="8"/>
      <c r="FU739" s="4"/>
      <c r="FV739" s="8"/>
      <c r="FW739" s="7"/>
      <c r="FX739" s="7"/>
      <c r="FY739" s="2" t="s">
        <v>239</v>
      </c>
      <c r="FZ739" s="2" t="s">
        <v>226</v>
      </c>
      <c r="GA739" s="2" t="s">
        <v>327</v>
      </c>
      <c r="GB739" s="2" t="s">
        <v>229</v>
      </c>
      <c r="GC739" s="2" t="s">
        <v>241</v>
      </c>
      <c r="GD739" s="2" t="s">
        <v>229</v>
      </c>
      <c r="GE739" s="4"/>
      <c r="GF739" s="8"/>
      <c r="GG739" s="4"/>
      <c r="GH739" s="8"/>
      <c r="GI739" s="7"/>
      <c r="GJ739" s="7"/>
      <c r="GK739" s="2" t="s">
        <v>272</v>
      </c>
      <c r="GL739" s="2" t="s">
        <v>226</v>
      </c>
      <c r="GM739" s="2" t="s">
        <v>229</v>
      </c>
      <c r="GN739" s="2" t="s">
        <v>229</v>
      </c>
      <c r="GO739" s="2" t="s">
        <v>241</v>
      </c>
      <c r="GP739" s="2" t="s">
        <v>229</v>
      </c>
      <c r="GQ739" s="4"/>
      <c r="GR739" s="8"/>
      <c r="GS739" s="4">
        <v>1</v>
      </c>
      <c r="GT739" s="8">
        <v>82.03</v>
      </c>
      <c r="GU739" s="7">
        <v>-1</v>
      </c>
      <c r="GV739" s="7">
        <v>-1</v>
      </c>
      <c r="GW739" s="2" t="s">
        <v>239</v>
      </c>
      <c r="GX739" s="2" t="s">
        <v>226</v>
      </c>
      <c r="GY739" s="2" t="s">
        <v>458</v>
      </c>
      <c r="GZ739" s="2" t="s">
        <v>259</v>
      </c>
      <c r="HA739" s="2" t="s">
        <v>241</v>
      </c>
      <c r="HB739" s="2" t="s">
        <v>229</v>
      </c>
      <c r="HC739" s="4"/>
      <c r="HD739" s="8"/>
      <c r="HE739" s="4"/>
      <c r="HF739" s="8"/>
      <c r="HG739" s="7"/>
      <c r="HH739" s="7"/>
      <c r="HI739" s="2" t="s">
        <v>239</v>
      </c>
      <c r="HJ739" s="2" t="s">
        <v>260</v>
      </c>
      <c r="HK739" s="2" t="s">
        <v>258</v>
      </c>
      <c r="HL739" s="2" t="s">
        <v>3765</v>
      </c>
      <c r="HM739" s="2" t="s">
        <v>241</v>
      </c>
      <c r="HN739" s="2" t="s">
        <v>229</v>
      </c>
      <c r="HO739" s="4"/>
      <c r="HP739" s="8"/>
      <c r="HQ739" s="4"/>
      <c r="HR739" s="8"/>
      <c r="HS739" s="7"/>
      <c r="HT739" s="7"/>
      <c r="HU739" s="2" t="s">
        <v>266</v>
      </c>
      <c r="HV739" s="2" t="s">
        <v>226</v>
      </c>
      <c r="HW739" s="2" t="s">
        <v>229</v>
      </c>
      <c r="HX739" s="2" t="s">
        <v>229</v>
      </c>
      <c r="HY739" s="2" t="s">
        <v>241</v>
      </c>
      <c r="HZ739" s="2" t="s">
        <v>229</v>
      </c>
      <c r="IA739" s="4"/>
      <c r="IB739" s="8"/>
      <c r="IC739" s="4"/>
      <c r="ID739" s="8"/>
      <c r="IE739" s="7"/>
      <c r="IF739" s="7"/>
      <c r="IG739" s="2" t="s">
        <v>266</v>
      </c>
      <c r="IH739" s="2" t="s">
        <v>226</v>
      </c>
      <c r="II739" s="2" t="s">
        <v>229</v>
      </c>
      <c r="IJ739" s="2" t="s">
        <v>229</v>
      </c>
      <c r="IK739" s="2" t="s">
        <v>241</v>
      </c>
      <c r="IL739" s="2" t="s">
        <v>229</v>
      </c>
      <c r="IM739" s="4"/>
      <c r="IN739" s="8"/>
      <c r="IO739" s="4"/>
      <c r="IP739" s="8"/>
      <c r="IQ739" s="7"/>
      <c r="IR739" s="7"/>
      <c r="IS739" s="2" t="s">
        <v>239</v>
      </c>
      <c r="IT739" s="2" t="s">
        <v>226</v>
      </c>
      <c r="IU739" s="2" t="s">
        <v>1023</v>
      </c>
      <c r="IV739" s="2" t="s">
        <v>229</v>
      </c>
      <c r="IW739" s="2" t="s">
        <v>241</v>
      </c>
      <c r="IX739" s="2" t="s">
        <v>229</v>
      </c>
      <c r="IY739" s="4"/>
      <c r="IZ739" s="8"/>
      <c r="JA739" s="4"/>
      <c r="JB739" s="8"/>
      <c r="JC739" s="7"/>
      <c r="JD739" s="7"/>
      <c r="JE739" s="2" t="s">
        <v>239</v>
      </c>
      <c r="JF739" s="2" t="s">
        <v>226</v>
      </c>
      <c r="JG739" s="2" t="s">
        <v>3256</v>
      </c>
      <c r="JH739" s="2" t="s">
        <v>1077</v>
      </c>
      <c r="JI739" s="2" t="s">
        <v>241</v>
      </c>
      <c r="JJ739" s="2" t="s">
        <v>229</v>
      </c>
      <c r="JK739" s="4"/>
      <c r="JL739" s="8"/>
      <c r="JM739" s="4"/>
      <c r="JN739" s="8"/>
      <c r="JO739" s="7"/>
      <c r="JP739" s="7"/>
      <c r="JQ739" s="2" t="s">
        <v>229</v>
      </c>
      <c r="JR739" s="2" t="s">
        <v>229</v>
      </c>
      <c r="JS739" s="2" t="s">
        <v>229</v>
      </c>
      <c r="JT739" s="2" t="s">
        <v>229</v>
      </c>
      <c r="JU739" s="2" t="s">
        <v>229</v>
      </c>
      <c r="JV739" s="2" t="s">
        <v>229</v>
      </c>
      <c r="JW739" s="4"/>
      <c r="JX739" s="8"/>
      <c r="JY739" s="4"/>
      <c r="JZ739" s="8"/>
      <c r="KA739" s="7"/>
      <c r="KB739" s="7"/>
      <c r="KC739" s="2" t="s">
        <v>272</v>
      </c>
      <c r="KD739" s="2" t="s">
        <v>226</v>
      </c>
      <c r="KE739" s="2" t="s">
        <v>229</v>
      </c>
      <c r="KF739" s="2" t="s">
        <v>229</v>
      </c>
      <c r="KG739" s="2" t="s">
        <v>241</v>
      </c>
      <c r="KH739" s="2" t="s">
        <v>229</v>
      </c>
      <c r="KI739" s="4"/>
      <c r="KJ739" s="8"/>
      <c r="KK739" s="4"/>
      <c r="KL739" s="8"/>
      <c r="KM739" s="7"/>
      <c r="KN739" s="7"/>
      <c r="KO739" s="2" t="s">
        <v>278</v>
      </c>
      <c r="KP739" s="2" t="s">
        <v>226</v>
      </c>
      <c r="KQ739" s="2" t="s">
        <v>229</v>
      </c>
      <c r="KR739" s="2" t="s">
        <v>229</v>
      </c>
      <c r="KS739" s="2" t="s">
        <v>241</v>
      </c>
      <c r="KT739" s="2" t="s">
        <v>229</v>
      </c>
      <c r="KU739" s="4"/>
      <c r="KV739" s="8"/>
      <c r="KW739" s="4"/>
      <c r="KX739" s="8"/>
      <c r="KY739" s="7"/>
      <c r="KZ739" s="7"/>
      <c r="LA739" s="2" t="s">
        <v>239</v>
      </c>
      <c r="LB739" s="2" t="s">
        <v>226</v>
      </c>
      <c r="LC739" s="2" t="s">
        <v>1028</v>
      </c>
      <c r="LD739" s="2" t="s">
        <v>229</v>
      </c>
      <c r="LE739" s="2" t="s">
        <v>241</v>
      </c>
      <c r="LF739" s="2" t="s">
        <v>229</v>
      </c>
      <c r="LG739" s="4"/>
      <c r="LH739" s="8"/>
      <c r="LI739" s="4"/>
      <c r="LJ739" s="8"/>
      <c r="LK739" s="7"/>
      <c r="LL739" s="7"/>
      <c r="LM739" s="2" t="s">
        <v>239</v>
      </c>
      <c r="LN739" s="2" t="s">
        <v>226</v>
      </c>
      <c r="LO739" s="2" t="s">
        <v>335</v>
      </c>
      <c r="LP739" s="2" t="s">
        <v>229</v>
      </c>
      <c r="LQ739" s="2" t="s">
        <v>241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239</v>
      </c>
      <c r="LZ739" s="2" t="s">
        <v>275</v>
      </c>
      <c r="MA739" s="2" t="s">
        <v>537</v>
      </c>
      <c r="MB739" s="2" t="s">
        <v>283</v>
      </c>
      <c r="MC739" s="2" t="s">
        <v>241</v>
      </c>
      <c r="MD739" s="2" t="s">
        <v>229</v>
      </c>
      <c r="ME739" s="4"/>
      <c r="MF739" s="8"/>
      <c r="MG739" s="4"/>
      <c r="MH739" s="8"/>
      <c r="MI739" s="7"/>
      <c r="MJ739" s="7"/>
      <c r="MK739" s="2" t="s">
        <v>278</v>
      </c>
      <c r="ML739" s="2" t="s">
        <v>226</v>
      </c>
      <c r="MM739" s="2" t="s">
        <v>229</v>
      </c>
      <c r="MN739" s="2" t="s">
        <v>229</v>
      </c>
      <c r="MO739" s="2" t="s">
        <v>241</v>
      </c>
      <c r="MP739" s="2" t="s">
        <v>229</v>
      </c>
      <c r="MQ739" s="4"/>
      <c r="MR739" s="8"/>
      <c r="MS739" s="4"/>
      <c r="MT739" s="8"/>
      <c r="MU739" s="7"/>
      <c r="MV739" s="7"/>
      <c r="MW739" s="2" t="s">
        <v>239</v>
      </c>
      <c r="MX739" s="2" t="s">
        <v>226</v>
      </c>
      <c r="MY739" s="2" t="s">
        <v>279</v>
      </c>
      <c r="MZ739" s="2" t="s">
        <v>229</v>
      </c>
      <c r="NA739" s="2" t="s">
        <v>241</v>
      </c>
      <c r="NB739" s="2" t="s">
        <v>229</v>
      </c>
      <c r="NC739" s="4"/>
      <c r="ND739" s="8"/>
      <c r="NE739" s="4"/>
      <c r="NF739" s="8"/>
      <c r="NG739" s="7"/>
      <c r="NH739" s="7"/>
      <c r="NI739" s="2" t="s">
        <v>239</v>
      </c>
      <c r="NJ739" s="2" t="s">
        <v>260</v>
      </c>
      <c r="NK739" s="2" t="s">
        <v>803</v>
      </c>
      <c r="NL739" s="2" t="s">
        <v>535</v>
      </c>
      <c r="NM739" s="2" t="s">
        <v>241</v>
      </c>
      <c r="NN739" s="2" t="s">
        <v>229</v>
      </c>
      <c r="NO739" s="4"/>
      <c r="NP739" s="8"/>
      <c r="NQ739" s="4"/>
      <c r="NR739" s="8"/>
      <c r="NS739" s="7"/>
      <c r="NT739" s="7"/>
      <c r="NU739" s="2" t="s">
        <v>272</v>
      </c>
      <c r="NV739" s="2" t="s">
        <v>226</v>
      </c>
      <c r="NW739" s="2" t="s">
        <v>229</v>
      </c>
      <c r="NX739" s="2" t="s">
        <v>229</v>
      </c>
      <c r="NY739" s="2" t="s">
        <v>241</v>
      </c>
      <c r="NZ739" s="2" t="s">
        <v>229</v>
      </c>
      <c r="OA739" s="4"/>
      <c r="OB739" s="8"/>
      <c r="OC739" s="4"/>
      <c r="OD739" s="8"/>
      <c r="OE739" s="7"/>
      <c r="OF739" s="7"/>
      <c r="OG739" s="2" t="s">
        <v>239</v>
      </c>
      <c r="OH739" s="2" t="s">
        <v>226</v>
      </c>
      <c r="OI739" s="2" t="s">
        <v>2817</v>
      </c>
      <c r="OJ739" s="2" t="s">
        <v>229</v>
      </c>
      <c r="OK739" s="2" t="s">
        <v>241</v>
      </c>
      <c r="OL739" s="2" t="s">
        <v>229</v>
      </c>
      <c r="OM739" s="4"/>
      <c r="ON739" s="8"/>
      <c r="OO739" s="4"/>
      <c r="OP739" s="8"/>
      <c r="OQ739" s="7"/>
      <c r="OR739" s="7"/>
      <c r="OS739" s="2" t="s">
        <v>229</v>
      </c>
      <c r="OT739" s="2" t="s">
        <v>229</v>
      </c>
      <c r="OU739" s="2" t="s">
        <v>229</v>
      </c>
      <c r="OV739" s="2" t="s">
        <v>229</v>
      </c>
      <c r="OW739" s="2" t="s">
        <v>229</v>
      </c>
      <c r="OX739" s="2" t="s">
        <v>229</v>
      </c>
      <c r="OY739" s="4"/>
      <c r="OZ739" s="8"/>
      <c r="PA739" s="4"/>
      <c r="PB739" s="8"/>
      <c r="PC739" s="7"/>
      <c r="PD739" s="7"/>
      <c r="PE739" s="2" t="s">
        <v>281</v>
      </c>
      <c r="PF739" s="2" t="s">
        <v>226</v>
      </c>
      <c r="PG739" s="2" t="s">
        <v>229</v>
      </c>
      <c r="PH739" s="2" t="s">
        <v>229</v>
      </c>
      <c r="PI739" s="2" t="s">
        <v>241</v>
      </c>
      <c r="PJ739" s="2" t="s">
        <v>229</v>
      </c>
      <c r="PK739" s="4"/>
      <c r="PL739" s="8"/>
      <c r="PM739" s="4"/>
      <c r="PN739" s="8"/>
      <c r="PO739" s="7"/>
      <c r="PP739" s="7"/>
      <c r="PQ739" s="2" t="s">
        <v>239</v>
      </c>
      <c r="PR739" s="2" t="s">
        <v>275</v>
      </c>
      <c r="PS739" s="2" t="s">
        <v>2762</v>
      </c>
      <c r="PT739" s="2" t="s">
        <v>229</v>
      </c>
      <c r="PU739" s="2" t="s">
        <v>241</v>
      </c>
      <c r="PV739" s="2" t="s">
        <v>229</v>
      </c>
      <c r="PW739" s="4"/>
      <c r="PX739" s="8"/>
      <c r="PY739" s="4"/>
      <c r="PZ739" s="8"/>
      <c r="QA739" s="7"/>
      <c r="QB739" s="7"/>
      <c r="QC739" s="2" t="s">
        <v>281</v>
      </c>
      <c r="QD739" s="2" t="s">
        <v>226</v>
      </c>
      <c r="QE739" s="2" t="s">
        <v>229</v>
      </c>
      <c r="QF739" s="2" t="s">
        <v>229</v>
      </c>
      <c r="QG739" s="2" t="s">
        <v>241</v>
      </c>
      <c r="QH739" s="2" t="s">
        <v>229</v>
      </c>
      <c r="QI739" s="4"/>
      <c r="QJ739" s="8"/>
      <c r="QK739" s="4"/>
      <c r="QL739" s="8"/>
      <c r="QM739" s="7"/>
      <c r="QN739" s="7"/>
      <c r="QO739" s="2" t="s">
        <v>229</v>
      </c>
      <c r="QP739" s="2" t="s">
        <v>229</v>
      </c>
      <c r="QQ739" s="2" t="s">
        <v>229</v>
      </c>
      <c r="QR739" s="2" t="s">
        <v>229</v>
      </c>
      <c r="QS739" s="2" t="s">
        <v>229</v>
      </c>
      <c r="QT739" s="2" t="s">
        <v>229</v>
      </c>
      <c r="QU739" s="4"/>
      <c r="QV739" s="8"/>
      <c r="QW739" s="4"/>
      <c r="QX739" s="8"/>
      <c r="QY739" s="7"/>
      <c r="QZ739" s="7"/>
      <c r="RA739" s="2" t="s">
        <v>239</v>
      </c>
      <c r="RB739" s="2" t="s">
        <v>275</v>
      </c>
      <c r="RC739" s="2" t="s">
        <v>3418</v>
      </c>
      <c r="RD739" s="2" t="s">
        <v>3265</v>
      </c>
      <c r="RE739" s="2" t="s">
        <v>241</v>
      </c>
      <c r="RF739" s="2" t="s">
        <v>229</v>
      </c>
      <c r="RG739" s="4"/>
      <c r="RH739" s="8"/>
      <c r="RI739" s="4"/>
      <c r="RJ739" s="8"/>
      <c r="RK739" s="7"/>
      <c r="RL739" s="7"/>
      <c r="RM739" s="2" t="s">
        <v>272</v>
      </c>
      <c r="RN739" s="2" t="s">
        <v>226</v>
      </c>
      <c r="RO739" s="2" t="s">
        <v>229</v>
      </c>
      <c r="RP739" s="2" t="s">
        <v>229</v>
      </c>
      <c r="RQ739" s="2" t="s">
        <v>241</v>
      </c>
      <c r="RR739" s="2" t="s">
        <v>229</v>
      </c>
      <c r="RS739" s="4"/>
      <c r="RT739" s="8"/>
      <c r="RU739" s="4"/>
      <c r="RV739" s="8"/>
      <c r="RW739" s="7"/>
      <c r="RX739" s="7"/>
      <c r="RY739" s="2" t="s">
        <v>266</v>
      </c>
      <c r="RZ739" s="2" t="s">
        <v>275</v>
      </c>
      <c r="SA739" s="2" t="s">
        <v>229</v>
      </c>
      <c r="SB739" s="2" t="s">
        <v>229</v>
      </c>
      <c r="SC739" s="2" t="s">
        <v>241</v>
      </c>
      <c r="SD739" s="2" t="s">
        <v>229</v>
      </c>
      <c r="SE739" s="4">
        <v>263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>
        <v>80</v>
      </c>
      <c r="VP739" s="4"/>
      <c r="VQ739" s="4"/>
      <c r="VR739" s="4"/>
      <c r="VS739" s="4"/>
    </row>
    <row r="740">
      <c r="A740" s="2" t="s">
        <v>4801</v>
      </c>
      <c r="B740" s="2" t="s">
        <v>216</v>
      </c>
      <c r="C740" s="2" t="s">
        <v>4734</v>
      </c>
      <c r="D740" s="2" t="s">
        <v>218</v>
      </c>
      <c r="E740" s="2" t="s">
        <v>219</v>
      </c>
      <c r="F740" s="2" t="s">
        <v>4735</v>
      </c>
      <c r="G740" s="2" t="s">
        <v>4736</v>
      </c>
      <c r="H740" s="2" t="s">
        <v>4737</v>
      </c>
      <c r="I740" s="2" t="s">
        <v>4738</v>
      </c>
      <c r="J740" s="2" t="s">
        <v>312</v>
      </c>
      <c r="K740" s="2" t="s">
        <v>527</v>
      </c>
      <c r="L740" s="3">
        <v>75.6</v>
      </c>
      <c r="M740" s="3">
        <v>79.38</v>
      </c>
      <c r="N740" s="3">
        <v>159.99</v>
      </c>
      <c r="O740" s="2" t="s">
        <v>226</v>
      </c>
      <c r="P740" s="2" t="s">
        <v>528</v>
      </c>
      <c r="Q740" s="2" t="s">
        <v>228</v>
      </c>
      <c r="R740" s="2" t="s">
        <v>229</v>
      </c>
      <c r="S740" s="2" t="s">
        <v>4796</v>
      </c>
      <c r="T740" s="2" t="s">
        <v>3733</v>
      </c>
      <c r="U740" s="2" t="s">
        <v>2890</v>
      </c>
      <c r="V740" s="2" t="s">
        <v>233</v>
      </c>
      <c r="W740" s="2" t="s">
        <v>3757</v>
      </c>
      <c r="X740" s="2" t="s">
        <v>4740</v>
      </c>
      <c r="Y740" s="2" t="s">
        <v>881</v>
      </c>
      <c r="Z740" s="4">
        <v>208</v>
      </c>
      <c r="AA740" s="4">
        <f>=ROUNDDOWN(34.6666666666667,0)</f>
      </c>
      <c r="AB740" s="5">
        <v>6</v>
      </c>
      <c r="AC740" s="2" t="s">
        <v>229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/>
      <c r="AQ740" s="8"/>
      <c r="AR740" s="4">
        <v>14</v>
      </c>
      <c r="AS740" s="8">
        <v>1304.83</v>
      </c>
      <c r="AT740" s="7">
        <v>-1</v>
      </c>
      <c r="AU740" s="7">
        <v>-1</v>
      </c>
      <c r="AV740" s="4" t="s">
        <v>229</v>
      </c>
      <c r="AW740" s="8" t="s">
        <v>229</v>
      </c>
      <c r="AX740" s="4" t="s">
        <v>229</v>
      </c>
      <c r="AY740" s="8" t="s">
        <v>229</v>
      </c>
      <c r="AZ740" s="7" t="s">
        <v>229</v>
      </c>
      <c r="BA740" s="7" t="s">
        <v>229</v>
      </c>
      <c r="BB740" s="7"/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 t="s">
        <v>229</v>
      </c>
      <c r="BJ740" s="4"/>
      <c r="BK740" s="8"/>
      <c r="BL740" s="2" t="s">
        <v>4652</v>
      </c>
      <c r="BM740" s="7"/>
      <c r="BN740" s="7"/>
      <c r="BO740" s="4"/>
      <c r="BP740" s="8"/>
      <c r="BQ740" s="4">
        <v>8</v>
      </c>
      <c r="BR740" s="8">
        <v>770.08</v>
      </c>
      <c r="BS740" s="7">
        <v>-1</v>
      </c>
      <c r="BT740" s="7">
        <v>-1</v>
      </c>
      <c r="BU740" s="2" t="s">
        <v>239</v>
      </c>
      <c r="BV740" s="2" t="s">
        <v>226</v>
      </c>
      <c r="BW740" s="2" t="s">
        <v>229</v>
      </c>
      <c r="BX740" s="2" t="s">
        <v>2922</v>
      </c>
      <c r="BY740" s="2" t="s">
        <v>241</v>
      </c>
      <c r="BZ740" s="2" t="s">
        <v>229</v>
      </c>
      <c r="CA740" s="4"/>
      <c r="CB740" s="8"/>
      <c r="CC740" s="4">
        <v>2</v>
      </c>
      <c r="CD740" s="8">
        <v>194.66</v>
      </c>
      <c r="CE740" s="7">
        <v>-1</v>
      </c>
      <c r="CF740" s="7">
        <v>-1</v>
      </c>
      <c r="CG740" s="2" t="s">
        <v>239</v>
      </c>
      <c r="CH740" s="2" t="s">
        <v>226</v>
      </c>
      <c r="CI740" s="2" t="s">
        <v>532</v>
      </c>
      <c r="CJ740" s="2" t="s">
        <v>3109</v>
      </c>
      <c r="CK740" s="2" t="s">
        <v>241</v>
      </c>
      <c r="CL740" s="2" t="s">
        <v>229</v>
      </c>
      <c r="CM740" s="4"/>
      <c r="CN740" s="8"/>
      <c r="CO740" s="4">
        <v>1</v>
      </c>
      <c r="CP740" s="8">
        <v>101.98</v>
      </c>
      <c r="CQ740" s="7">
        <v>-1</v>
      </c>
      <c r="CR740" s="7">
        <v>-1</v>
      </c>
      <c r="CS740" s="2" t="s">
        <v>239</v>
      </c>
      <c r="CT740" s="2" t="s">
        <v>226</v>
      </c>
      <c r="CU740" s="2" t="s">
        <v>881</v>
      </c>
      <c r="CV740" s="2" t="s">
        <v>549</v>
      </c>
      <c r="CW740" s="2" t="s">
        <v>241</v>
      </c>
      <c r="CX740" s="2" t="s">
        <v>229</v>
      </c>
      <c r="CY740" s="4"/>
      <c r="CZ740" s="8"/>
      <c r="DA740" s="4"/>
      <c r="DB740" s="8"/>
      <c r="DC740" s="7"/>
      <c r="DD740" s="7"/>
      <c r="DE740" s="2" t="s">
        <v>239</v>
      </c>
      <c r="DF740" s="2" t="s">
        <v>226</v>
      </c>
      <c r="DG740" s="2" t="s">
        <v>881</v>
      </c>
      <c r="DH740" s="2" t="s">
        <v>262</v>
      </c>
      <c r="DI740" s="2" t="s">
        <v>241</v>
      </c>
      <c r="DJ740" s="2" t="s">
        <v>229</v>
      </c>
      <c r="DK740" s="4"/>
      <c r="DL740" s="8"/>
      <c r="DM740" s="4">
        <v>3</v>
      </c>
      <c r="DN740" s="8">
        <v>238.11</v>
      </c>
      <c r="DO740" s="7">
        <v>-1</v>
      </c>
      <c r="DP740" s="7">
        <v>-1</v>
      </c>
      <c r="DQ740" s="2" t="s">
        <v>239</v>
      </c>
      <c r="DR740" s="2" t="s">
        <v>226</v>
      </c>
      <c r="DS740" s="2" t="s">
        <v>3189</v>
      </c>
      <c r="DT740" s="2" t="s">
        <v>1031</v>
      </c>
      <c r="DU740" s="2" t="s">
        <v>241</v>
      </c>
      <c r="DV740" s="2" t="s">
        <v>229</v>
      </c>
      <c r="DW740" s="4"/>
      <c r="DX740" s="8"/>
      <c r="DY740" s="4"/>
      <c r="DZ740" s="8"/>
      <c r="EA740" s="7"/>
      <c r="EB740" s="7"/>
      <c r="EC740" s="2" t="s">
        <v>239</v>
      </c>
      <c r="ED740" s="2" t="s">
        <v>226</v>
      </c>
      <c r="EE740" s="2" t="s">
        <v>2957</v>
      </c>
      <c r="EF740" s="2" t="s">
        <v>3587</v>
      </c>
      <c r="EG740" s="2" t="s">
        <v>241</v>
      </c>
      <c r="EH740" s="2" t="s">
        <v>229</v>
      </c>
      <c r="EI740" s="4"/>
      <c r="EJ740" s="8"/>
      <c r="EK740" s="4"/>
      <c r="EL740" s="8"/>
      <c r="EM740" s="7"/>
      <c r="EN740" s="7"/>
      <c r="EO740" s="2" t="s">
        <v>239</v>
      </c>
      <c r="EP740" s="2" t="s">
        <v>226</v>
      </c>
      <c r="EQ740" s="2" t="s">
        <v>3361</v>
      </c>
      <c r="ER740" s="2" t="s">
        <v>1418</v>
      </c>
      <c r="ES740" s="2" t="s">
        <v>241</v>
      </c>
      <c r="ET740" s="2" t="s">
        <v>229</v>
      </c>
      <c r="EU740" s="4"/>
      <c r="EV740" s="8"/>
      <c r="EW740" s="4"/>
      <c r="EX740" s="8"/>
      <c r="EY740" s="7"/>
      <c r="EZ740" s="7"/>
      <c r="FA740" s="2" t="s">
        <v>239</v>
      </c>
      <c r="FB740" s="2" t="s">
        <v>226</v>
      </c>
      <c r="FC740" s="2" t="s">
        <v>3488</v>
      </c>
      <c r="FD740" s="2" t="s">
        <v>803</v>
      </c>
      <c r="FE740" s="2" t="s">
        <v>241</v>
      </c>
      <c r="FF740" s="2" t="s">
        <v>229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226</v>
      </c>
      <c r="FO740" s="2" t="s">
        <v>881</v>
      </c>
      <c r="FP740" s="2" t="s">
        <v>537</v>
      </c>
      <c r="FQ740" s="2" t="s">
        <v>241</v>
      </c>
      <c r="FR740" s="2" t="s">
        <v>229</v>
      </c>
      <c r="FS740" s="4"/>
      <c r="FT740" s="8"/>
      <c r="FU740" s="4"/>
      <c r="FV740" s="8"/>
      <c r="FW740" s="7"/>
      <c r="FX740" s="7"/>
      <c r="FY740" s="2" t="s">
        <v>239</v>
      </c>
      <c r="FZ740" s="2" t="s">
        <v>226</v>
      </c>
      <c r="GA740" s="2" t="s">
        <v>327</v>
      </c>
      <c r="GB740" s="2" t="s">
        <v>229</v>
      </c>
      <c r="GC740" s="2" t="s">
        <v>241</v>
      </c>
      <c r="GD740" s="2" t="s">
        <v>229</v>
      </c>
      <c r="GE740" s="4"/>
      <c r="GF740" s="8"/>
      <c r="GG740" s="4"/>
      <c r="GH740" s="8"/>
      <c r="GI740" s="7"/>
      <c r="GJ740" s="7"/>
      <c r="GK740" s="2" t="s">
        <v>272</v>
      </c>
      <c r="GL740" s="2" t="s">
        <v>226</v>
      </c>
      <c r="GM740" s="2" t="s">
        <v>229</v>
      </c>
      <c r="GN740" s="2" t="s">
        <v>229</v>
      </c>
      <c r="GO740" s="2" t="s">
        <v>241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239</v>
      </c>
      <c r="GX740" s="2" t="s">
        <v>226</v>
      </c>
      <c r="GY740" s="2" t="s">
        <v>559</v>
      </c>
      <c r="GZ740" s="2" t="s">
        <v>3152</v>
      </c>
      <c r="HA740" s="2" t="s">
        <v>241</v>
      </c>
      <c r="HB740" s="2" t="s">
        <v>229</v>
      </c>
      <c r="HC740" s="4"/>
      <c r="HD740" s="8"/>
      <c r="HE740" s="4"/>
      <c r="HF740" s="8"/>
      <c r="HG740" s="7"/>
      <c r="HH740" s="7"/>
      <c r="HI740" s="2" t="s">
        <v>239</v>
      </c>
      <c r="HJ740" s="2" t="s">
        <v>260</v>
      </c>
      <c r="HK740" s="2" t="s">
        <v>258</v>
      </c>
      <c r="HL740" s="2" t="s">
        <v>1903</v>
      </c>
      <c r="HM740" s="2" t="s">
        <v>241</v>
      </c>
      <c r="HN740" s="2" t="s">
        <v>229</v>
      </c>
      <c r="HO740" s="4"/>
      <c r="HP740" s="8"/>
      <c r="HQ740" s="4"/>
      <c r="HR740" s="8"/>
      <c r="HS740" s="7"/>
      <c r="HT740" s="7"/>
      <c r="HU740" s="2" t="s">
        <v>266</v>
      </c>
      <c r="HV740" s="2" t="s">
        <v>226</v>
      </c>
      <c r="HW740" s="2" t="s">
        <v>229</v>
      </c>
      <c r="HX740" s="2" t="s">
        <v>229</v>
      </c>
      <c r="HY740" s="2" t="s">
        <v>241</v>
      </c>
      <c r="HZ740" s="2" t="s">
        <v>229</v>
      </c>
      <c r="IA740" s="4"/>
      <c r="IB740" s="8"/>
      <c r="IC740" s="4"/>
      <c r="ID740" s="8"/>
      <c r="IE740" s="7"/>
      <c r="IF740" s="7"/>
      <c r="IG740" s="2" t="s">
        <v>266</v>
      </c>
      <c r="IH740" s="2" t="s">
        <v>226</v>
      </c>
      <c r="II740" s="2" t="s">
        <v>229</v>
      </c>
      <c r="IJ740" s="2" t="s">
        <v>229</v>
      </c>
      <c r="IK740" s="2" t="s">
        <v>241</v>
      </c>
      <c r="IL740" s="2" t="s">
        <v>229</v>
      </c>
      <c r="IM740" s="4"/>
      <c r="IN740" s="8"/>
      <c r="IO740" s="4"/>
      <c r="IP740" s="8"/>
      <c r="IQ740" s="7"/>
      <c r="IR740" s="7"/>
      <c r="IS740" s="2" t="s">
        <v>239</v>
      </c>
      <c r="IT740" s="2" t="s">
        <v>226</v>
      </c>
      <c r="IU740" s="2" t="s">
        <v>1023</v>
      </c>
      <c r="IV740" s="2" t="s">
        <v>229</v>
      </c>
      <c r="IW740" s="2" t="s">
        <v>241</v>
      </c>
      <c r="IX740" s="2" t="s">
        <v>229</v>
      </c>
      <c r="IY740" s="4"/>
      <c r="IZ740" s="8"/>
      <c r="JA740" s="4"/>
      <c r="JB740" s="8"/>
      <c r="JC740" s="7"/>
      <c r="JD740" s="7"/>
      <c r="JE740" s="2" t="s">
        <v>239</v>
      </c>
      <c r="JF740" s="2" t="s">
        <v>226</v>
      </c>
      <c r="JG740" s="2" t="s">
        <v>3256</v>
      </c>
      <c r="JH740" s="2" t="s">
        <v>1047</v>
      </c>
      <c r="JI740" s="2" t="s">
        <v>241</v>
      </c>
      <c r="JJ740" s="2" t="s">
        <v>229</v>
      </c>
      <c r="JK740" s="4"/>
      <c r="JL740" s="8"/>
      <c r="JM740" s="4"/>
      <c r="JN740" s="8"/>
      <c r="JO740" s="7"/>
      <c r="JP740" s="7"/>
      <c r="JQ740" s="2" t="s">
        <v>229</v>
      </c>
      <c r="JR740" s="2" t="s">
        <v>229</v>
      </c>
      <c r="JS740" s="2" t="s">
        <v>229</v>
      </c>
      <c r="JT740" s="2" t="s">
        <v>229</v>
      </c>
      <c r="JU740" s="2" t="s">
        <v>229</v>
      </c>
      <c r="JV740" s="2" t="s">
        <v>229</v>
      </c>
      <c r="JW740" s="4"/>
      <c r="JX740" s="8"/>
      <c r="JY740" s="4"/>
      <c r="JZ740" s="8"/>
      <c r="KA740" s="7"/>
      <c r="KB740" s="7"/>
      <c r="KC740" s="2" t="s">
        <v>272</v>
      </c>
      <c r="KD740" s="2" t="s">
        <v>226</v>
      </c>
      <c r="KE740" s="2" t="s">
        <v>229</v>
      </c>
      <c r="KF740" s="2" t="s">
        <v>229</v>
      </c>
      <c r="KG740" s="2" t="s">
        <v>241</v>
      </c>
      <c r="KH740" s="2" t="s">
        <v>229</v>
      </c>
      <c r="KI740" s="4"/>
      <c r="KJ740" s="8"/>
      <c r="KK740" s="4"/>
      <c r="KL740" s="8"/>
      <c r="KM740" s="7"/>
      <c r="KN740" s="7"/>
      <c r="KO740" s="2" t="s">
        <v>278</v>
      </c>
      <c r="KP740" s="2" t="s">
        <v>226</v>
      </c>
      <c r="KQ740" s="2" t="s">
        <v>229</v>
      </c>
      <c r="KR740" s="2" t="s">
        <v>229</v>
      </c>
      <c r="KS740" s="2" t="s">
        <v>241</v>
      </c>
      <c r="KT740" s="2" t="s">
        <v>229</v>
      </c>
      <c r="KU740" s="4"/>
      <c r="KV740" s="8"/>
      <c r="KW740" s="4"/>
      <c r="KX740" s="8"/>
      <c r="KY740" s="7"/>
      <c r="KZ740" s="7"/>
      <c r="LA740" s="2" t="s">
        <v>239</v>
      </c>
      <c r="LB740" s="2" t="s">
        <v>226</v>
      </c>
      <c r="LC740" s="2" t="s">
        <v>1028</v>
      </c>
      <c r="LD740" s="2" t="s">
        <v>898</v>
      </c>
      <c r="LE740" s="2" t="s">
        <v>241</v>
      </c>
      <c r="LF740" s="2" t="s">
        <v>229</v>
      </c>
      <c r="LG740" s="4"/>
      <c r="LH740" s="8"/>
      <c r="LI740" s="4"/>
      <c r="LJ740" s="8"/>
      <c r="LK740" s="7"/>
      <c r="LL740" s="7"/>
      <c r="LM740" s="2" t="s">
        <v>239</v>
      </c>
      <c r="LN740" s="2" t="s">
        <v>226</v>
      </c>
      <c r="LO740" s="2" t="s">
        <v>335</v>
      </c>
      <c r="LP740" s="2" t="s">
        <v>229</v>
      </c>
      <c r="LQ740" s="2" t="s">
        <v>241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239</v>
      </c>
      <c r="LZ740" s="2" t="s">
        <v>275</v>
      </c>
      <c r="MA740" s="2" t="s">
        <v>537</v>
      </c>
      <c r="MB740" s="2" t="s">
        <v>1284</v>
      </c>
      <c r="MC740" s="2" t="s">
        <v>241</v>
      </c>
      <c r="MD740" s="2" t="s">
        <v>229</v>
      </c>
      <c r="ME740" s="4"/>
      <c r="MF740" s="8"/>
      <c r="MG740" s="4"/>
      <c r="MH740" s="8"/>
      <c r="MI740" s="7"/>
      <c r="MJ740" s="7"/>
      <c r="MK740" s="2" t="s">
        <v>278</v>
      </c>
      <c r="ML740" s="2" t="s">
        <v>226</v>
      </c>
      <c r="MM740" s="2" t="s">
        <v>229</v>
      </c>
      <c r="MN740" s="2" t="s">
        <v>229</v>
      </c>
      <c r="MO740" s="2" t="s">
        <v>241</v>
      </c>
      <c r="MP740" s="2" t="s">
        <v>229</v>
      </c>
      <c r="MQ740" s="4"/>
      <c r="MR740" s="8"/>
      <c r="MS740" s="4"/>
      <c r="MT740" s="8"/>
      <c r="MU740" s="7"/>
      <c r="MV740" s="7"/>
      <c r="MW740" s="2" t="s">
        <v>239</v>
      </c>
      <c r="MX740" s="2" t="s">
        <v>226</v>
      </c>
      <c r="MY740" s="2" t="s">
        <v>279</v>
      </c>
      <c r="MZ740" s="2" t="s">
        <v>229</v>
      </c>
      <c r="NA740" s="2" t="s">
        <v>241</v>
      </c>
      <c r="NB740" s="2" t="s">
        <v>229</v>
      </c>
      <c r="NC740" s="4"/>
      <c r="ND740" s="8"/>
      <c r="NE740" s="4"/>
      <c r="NF740" s="8"/>
      <c r="NG740" s="7"/>
      <c r="NH740" s="7"/>
      <c r="NI740" s="2" t="s">
        <v>239</v>
      </c>
      <c r="NJ740" s="2" t="s">
        <v>260</v>
      </c>
      <c r="NK740" s="2" t="s">
        <v>803</v>
      </c>
      <c r="NL740" s="2" t="s">
        <v>422</v>
      </c>
      <c r="NM740" s="2" t="s">
        <v>241</v>
      </c>
      <c r="NN740" s="2" t="s">
        <v>229</v>
      </c>
      <c r="NO740" s="4"/>
      <c r="NP740" s="8"/>
      <c r="NQ740" s="4"/>
      <c r="NR740" s="8"/>
      <c r="NS740" s="7"/>
      <c r="NT740" s="7"/>
      <c r="NU740" s="2" t="s">
        <v>272</v>
      </c>
      <c r="NV740" s="2" t="s">
        <v>226</v>
      </c>
      <c r="NW740" s="2" t="s">
        <v>229</v>
      </c>
      <c r="NX740" s="2" t="s">
        <v>229</v>
      </c>
      <c r="NY740" s="2" t="s">
        <v>241</v>
      </c>
      <c r="NZ740" s="2" t="s">
        <v>229</v>
      </c>
      <c r="OA740" s="4"/>
      <c r="OB740" s="8"/>
      <c r="OC740" s="4"/>
      <c r="OD740" s="8"/>
      <c r="OE740" s="7"/>
      <c r="OF740" s="7"/>
      <c r="OG740" s="2" t="s">
        <v>239</v>
      </c>
      <c r="OH740" s="2" t="s">
        <v>226</v>
      </c>
      <c r="OI740" s="2" t="s">
        <v>2817</v>
      </c>
      <c r="OJ740" s="2" t="s">
        <v>229</v>
      </c>
      <c r="OK740" s="2" t="s">
        <v>241</v>
      </c>
      <c r="OL740" s="2" t="s">
        <v>229</v>
      </c>
      <c r="OM740" s="4"/>
      <c r="ON740" s="8"/>
      <c r="OO740" s="4"/>
      <c r="OP740" s="8"/>
      <c r="OQ740" s="7"/>
      <c r="OR740" s="7"/>
      <c r="OS740" s="2" t="s">
        <v>229</v>
      </c>
      <c r="OT740" s="2" t="s">
        <v>229</v>
      </c>
      <c r="OU740" s="2" t="s">
        <v>229</v>
      </c>
      <c r="OV740" s="2" t="s">
        <v>229</v>
      </c>
      <c r="OW740" s="2" t="s">
        <v>229</v>
      </c>
      <c r="OX740" s="2" t="s">
        <v>229</v>
      </c>
      <c r="OY740" s="4"/>
      <c r="OZ740" s="8"/>
      <c r="PA740" s="4"/>
      <c r="PB740" s="8"/>
      <c r="PC740" s="7"/>
      <c r="PD740" s="7"/>
      <c r="PE740" s="2" t="s">
        <v>281</v>
      </c>
      <c r="PF740" s="2" t="s">
        <v>226</v>
      </c>
      <c r="PG740" s="2" t="s">
        <v>229</v>
      </c>
      <c r="PH740" s="2" t="s">
        <v>229</v>
      </c>
      <c r="PI740" s="2" t="s">
        <v>241</v>
      </c>
      <c r="PJ740" s="2" t="s">
        <v>229</v>
      </c>
      <c r="PK740" s="4"/>
      <c r="PL740" s="8"/>
      <c r="PM740" s="4"/>
      <c r="PN740" s="8"/>
      <c r="PO740" s="7"/>
      <c r="PP740" s="7"/>
      <c r="PQ740" s="2" t="s">
        <v>239</v>
      </c>
      <c r="PR740" s="2" t="s">
        <v>275</v>
      </c>
      <c r="PS740" s="2" t="s">
        <v>2762</v>
      </c>
      <c r="PT740" s="2" t="s">
        <v>229</v>
      </c>
      <c r="PU740" s="2" t="s">
        <v>241</v>
      </c>
      <c r="PV740" s="2" t="s">
        <v>229</v>
      </c>
      <c r="PW740" s="4"/>
      <c r="PX740" s="8"/>
      <c r="PY740" s="4"/>
      <c r="PZ740" s="8"/>
      <c r="QA740" s="7"/>
      <c r="QB740" s="7"/>
      <c r="QC740" s="2" t="s">
        <v>281</v>
      </c>
      <c r="QD740" s="2" t="s">
        <v>226</v>
      </c>
      <c r="QE740" s="2" t="s">
        <v>229</v>
      </c>
      <c r="QF740" s="2" t="s">
        <v>229</v>
      </c>
      <c r="QG740" s="2" t="s">
        <v>241</v>
      </c>
      <c r="QH740" s="2" t="s">
        <v>229</v>
      </c>
      <c r="QI740" s="4"/>
      <c r="QJ740" s="8"/>
      <c r="QK740" s="4"/>
      <c r="QL740" s="8"/>
      <c r="QM740" s="7"/>
      <c r="QN740" s="7"/>
      <c r="QO740" s="2" t="s">
        <v>229</v>
      </c>
      <c r="QP740" s="2" t="s">
        <v>229</v>
      </c>
      <c r="QQ740" s="2" t="s">
        <v>229</v>
      </c>
      <c r="QR740" s="2" t="s">
        <v>229</v>
      </c>
      <c r="QS740" s="2" t="s">
        <v>229</v>
      </c>
      <c r="QT740" s="2" t="s">
        <v>229</v>
      </c>
      <c r="QU740" s="4"/>
      <c r="QV740" s="8"/>
      <c r="QW740" s="4"/>
      <c r="QX740" s="8"/>
      <c r="QY740" s="7"/>
      <c r="QZ740" s="7"/>
      <c r="RA740" s="2" t="s">
        <v>239</v>
      </c>
      <c r="RB740" s="2" t="s">
        <v>275</v>
      </c>
      <c r="RC740" s="2" t="s">
        <v>3418</v>
      </c>
      <c r="RD740" s="2" t="s">
        <v>545</v>
      </c>
      <c r="RE740" s="2" t="s">
        <v>241</v>
      </c>
      <c r="RF740" s="2" t="s">
        <v>229</v>
      </c>
      <c r="RG740" s="4"/>
      <c r="RH740" s="8"/>
      <c r="RI740" s="4"/>
      <c r="RJ740" s="8"/>
      <c r="RK740" s="7"/>
      <c r="RL740" s="7"/>
      <c r="RM740" s="2" t="s">
        <v>272</v>
      </c>
      <c r="RN740" s="2" t="s">
        <v>226</v>
      </c>
      <c r="RO740" s="2" t="s">
        <v>229</v>
      </c>
      <c r="RP740" s="2" t="s">
        <v>229</v>
      </c>
      <c r="RQ740" s="2" t="s">
        <v>241</v>
      </c>
      <c r="RR740" s="2" t="s">
        <v>229</v>
      </c>
      <c r="RS740" s="4"/>
      <c r="RT740" s="8"/>
      <c r="RU740" s="4"/>
      <c r="RV740" s="8"/>
      <c r="RW740" s="7"/>
      <c r="RX740" s="7"/>
      <c r="RY740" s="2" t="s">
        <v>266</v>
      </c>
      <c r="RZ740" s="2" t="s">
        <v>275</v>
      </c>
      <c r="SA740" s="2" t="s">
        <v>229</v>
      </c>
      <c r="SB740" s="2" t="s">
        <v>229</v>
      </c>
      <c r="SC740" s="2" t="s">
        <v>241</v>
      </c>
      <c r="SD740" s="2" t="s">
        <v>229</v>
      </c>
      <c r="SE740" s="4">
        <v>208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</row>
    <row r="741">
      <c r="A741" s="2" t="s">
        <v>4802</v>
      </c>
      <c r="B741" s="2" t="s">
        <v>216</v>
      </c>
      <c r="C741" s="2" t="s">
        <v>4734</v>
      </c>
      <c r="D741" s="2" t="s">
        <v>218</v>
      </c>
      <c r="E741" s="2" t="s">
        <v>219</v>
      </c>
      <c r="F741" s="2" t="s">
        <v>4803</v>
      </c>
      <c r="G741" s="2" t="s">
        <v>4499</v>
      </c>
      <c r="H741" s="2" t="s">
        <v>4804</v>
      </c>
      <c r="I741" s="2" t="s">
        <v>4805</v>
      </c>
      <c r="J741" s="2" t="s">
        <v>224</v>
      </c>
      <c r="K741" s="2" t="s">
        <v>527</v>
      </c>
      <c r="L741" s="3">
        <v>51.75</v>
      </c>
      <c r="M741" s="3">
        <v>54.34</v>
      </c>
      <c r="N741" s="3">
        <v>109.99</v>
      </c>
      <c r="O741" s="2" t="s">
        <v>226</v>
      </c>
      <c r="P741" s="2" t="s">
        <v>618</v>
      </c>
      <c r="Q741" s="2" t="s">
        <v>228</v>
      </c>
      <c r="R741" s="2" t="s">
        <v>229</v>
      </c>
      <c r="S741" s="2" t="s">
        <v>4806</v>
      </c>
      <c r="T741" s="2" t="s">
        <v>3733</v>
      </c>
      <c r="U741" s="2" t="s">
        <v>286</v>
      </c>
      <c r="V741" s="2" t="s">
        <v>1910</v>
      </c>
      <c r="W741" s="2" t="s">
        <v>686</v>
      </c>
      <c r="X741" s="2" t="s">
        <v>1009</v>
      </c>
      <c r="Y741" s="2" t="s">
        <v>985</v>
      </c>
      <c r="Z741" s="4">
        <v>202</v>
      </c>
      <c r="AA741" s="4">
        <f>=ROUNDDOWN(67.3333333333333,0)</f>
      </c>
      <c r="AB741" s="5">
        <v>3</v>
      </c>
      <c r="AC741" s="2" t="s">
        <v>229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>
        <v>5</v>
      </c>
      <c r="AQ741" s="8">
        <v>281.9</v>
      </c>
      <c r="AR741" s="4">
        <v>8</v>
      </c>
      <c r="AS741" s="8">
        <v>501.66</v>
      </c>
      <c r="AT741" s="7">
        <v>-0.375</v>
      </c>
      <c r="AU741" s="7">
        <v>-0.4381</v>
      </c>
      <c r="AV741" s="4">
        <v>18</v>
      </c>
      <c r="AW741" s="8">
        <v>1343.46</v>
      </c>
      <c r="AX741" s="4">
        <v>15</v>
      </c>
      <c r="AY741" s="8">
        <v>1123.09</v>
      </c>
      <c r="AZ741" s="7">
        <v>0.2</v>
      </c>
      <c r="BA741" s="7">
        <v>0.1962</v>
      </c>
      <c r="BB741" s="7">
        <v>0.2098</v>
      </c>
      <c r="BC741" s="4">
        <v>30</v>
      </c>
      <c r="BD741" s="8">
        <v>2236.35</v>
      </c>
      <c r="BE741" s="4">
        <v>37</v>
      </c>
      <c r="BF741" s="8">
        <v>2766.1</v>
      </c>
      <c r="BG741" s="7">
        <v>-0.1892</v>
      </c>
      <c r="BH741" s="7">
        <v>-0.1915</v>
      </c>
      <c r="BI741" s="7">
        <v>0.6007</v>
      </c>
      <c r="BJ741" s="4">
        <v>5</v>
      </c>
      <c r="BK741" s="8">
        <v>281.9</v>
      </c>
      <c r="BL741" s="2" t="s">
        <v>3089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266</v>
      </c>
      <c r="BV741" s="2" t="s">
        <v>226</v>
      </c>
      <c r="BW741" s="2" t="s">
        <v>229</v>
      </c>
      <c r="BX741" s="2" t="s">
        <v>229</v>
      </c>
      <c r="BY741" s="2" t="s">
        <v>241</v>
      </c>
      <c r="BZ741" s="2" t="s">
        <v>229</v>
      </c>
      <c r="CA741" s="4"/>
      <c r="CB741" s="8"/>
      <c r="CC741" s="4">
        <v>5</v>
      </c>
      <c r="CD741" s="8">
        <v>326</v>
      </c>
      <c r="CE741" s="7">
        <v>-1</v>
      </c>
      <c r="CF741" s="7">
        <v>-1</v>
      </c>
      <c r="CG741" s="2" t="s">
        <v>239</v>
      </c>
      <c r="CH741" s="2" t="s">
        <v>226</v>
      </c>
      <c r="CI741" s="2" t="s">
        <v>348</v>
      </c>
      <c r="CJ741" s="2" t="s">
        <v>354</v>
      </c>
      <c r="CK741" s="2" t="s">
        <v>241</v>
      </c>
      <c r="CL741" s="2" t="s">
        <v>229</v>
      </c>
      <c r="CM741" s="4">
        <v>1</v>
      </c>
      <c r="CN741" s="8">
        <v>65.2</v>
      </c>
      <c r="CO741" s="4">
        <v>1</v>
      </c>
      <c r="CP741" s="8">
        <v>65.2</v>
      </c>
      <c r="CQ741" s="7"/>
      <c r="CR741" s="7"/>
      <c r="CS741" s="2" t="s">
        <v>239</v>
      </c>
      <c r="CT741" s="2" t="s">
        <v>226</v>
      </c>
      <c r="CU741" s="2" t="s">
        <v>985</v>
      </c>
      <c r="CV741" s="2" t="s">
        <v>3896</v>
      </c>
      <c r="CW741" s="2" t="s">
        <v>241</v>
      </c>
      <c r="CX741" s="2" t="s">
        <v>229</v>
      </c>
      <c r="CY741" s="4">
        <v>2</v>
      </c>
      <c r="CZ741" s="8">
        <v>108.02</v>
      </c>
      <c r="DA741" s="4">
        <v>2</v>
      </c>
      <c r="DB741" s="8">
        <v>110.46</v>
      </c>
      <c r="DC741" s="7"/>
      <c r="DD741" s="7">
        <v>-0.0221</v>
      </c>
      <c r="DE741" s="2" t="s">
        <v>239</v>
      </c>
      <c r="DF741" s="2" t="s">
        <v>226</v>
      </c>
      <c r="DG741" s="2" t="s">
        <v>985</v>
      </c>
      <c r="DH741" s="2" t="s">
        <v>352</v>
      </c>
      <c r="DI741" s="2" t="s">
        <v>241</v>
      </c>
      <c r="DJ741" s="2" t="s">
        <v>229</v>
      </c>
      <c r="DK741" s="4">
        <v>2</v>
      </c>
      <c r="DL741" s="8">
        <v>108.68</v>
      </c>
      <c r="DM741" s="4"/>
      <c r="DN741" s="8"/>
      <c r="DO741" s="7"/>
      <c r="DP741" s="7"/>
      <c r="DQ741" s="2" t="s">
        <v>239</v>
      </c>
      <c r="DR741" s="2" t="s">
        <v>226</v>
      </c>
      <c r="DS741" s="2" t="s">
        <v>548</v>
      </c>
      <c r="DT741" s="2" t="s">
        <v>3228</v>
      </c>
      <c r="DU741" s="2" t="s">
        <v>241</v>
      </c>
      <c r="DV741" s="2" t="s">
        <v>229</v>
      </c>
      <c r="DW741" s="4"/>
      <c r="DX741" s="8"/>
      <c r="DY741" s="4"/>
      <c r="DZ741" s="8"/>
      <c r="EA741" s="7"/>
      <c r="EB741" s="7"/>
      <c r="EC741" s="2" t="s">
        <v>1106</v>
      </c>
      <c r="ED741" s="2" t="s">
        <v>226</v>
      </c>
      <c r="EE741" s="2" t="s">
        <v>321</v>
      </c>
      <c r="EF741" s="2" t="s">
        <v>505</v>
      </c>
      <c r="EG741" s="2" t="s">
        <v>241</v>
      </c>
      <c r="EH741" s="2" t="s">
        <v>229</v>
      </c>
      <c r="EI741" s="4"/>
      <c r="EJ741" s="8"/>
      <c r="EK741" s="4"/>
      <c r="EL741" s="8"/>
      <c r="EM741" s="7"/>
      <c r="EN741" s="7"/>
      <c r="EO741" s="2" t="s">
        <v>239</v>
      </c>
      <c r="EP741" s="2" t="s">
        <v>226</v>
      </c>
      <c r="EQ741" s="2" t="s">
        <v>3577</v>
      </c>
      <c r="ER741" s="2" t="s">
        <v>4278</v>
      </c>
      <c r="ES741" s="2" t="s">
        <v>241</v>
      </c>
      <c r="ET741" s="2" t="s">
        <v>229</v>
      </c>
      <c r="EU741" s="4"/>
      <c r="EV741" s="8"/>
      <c r="EW741" s="4"/>
      <c r="EX741" s="8"/>
      <c r="EY741" s="7"/>
      <c r="EZ741" s="7"/>
      <c r="FA741" s="2" t="s">
        <v>239</v>
      </c>
      <c r="FB741" s="2" t="s">
        <v>226</v>
      </c>
      <c r="FC741" s="2" t="s">
        <v>1792</v>
      </c>
      <c r="FD741" s="2" t="s">
        <v>363</v>
      </c>
      <c r="FE741" s="2" t="s">
        <v>241</v>
      </c>
      <c r="FF741" s="2" t="s">
        <v>229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226</v>
      </c>
      <c r="FO741" s="2" t="s">
        <v>985</v>
      </c>
      <c r="FP741" s="2" t="s">
        <v>229</v>
      </c>
      <c r="FQ741" s="2" t="s">
        <v>241</v>
      </c>
      <c r="FR741" s="2" t="s">
        <v>229</v>
      </c>
      <c r="FS741" s="4"/>
      <c r="FT741" s="8"/>
      <c r="FU741" s="4"/>
      <c r="FV741" s="8"/>
      <c r="FW741" s="7"/>
      <c r="FX741" s="7"/>
      <c r="FY741" s="2" t="s">
        <v>239</v>
      </c>
      <c r="FZ741" s="2" t="s">
        <v>226</v>
      </c>
      <c r="GA741" s="2" t="s">
        <v>327</v>
      </c>
      <c r="GB741" s="2" t="s">
        <v>229</v>
      </c>
      <c r="GC741" s="2" t="s">
        <v>241</v>
      </c>
      <c r="GD741" s="2" t="s">
        <v>229</v>
      </c>
      <c r="GE741" s="4"/>
      <c r="GF741" s="8"/>
      <c r="GG741" s="4"/>
      <c r="GH741" s="8"/>
      <c r="GI741" s="7"/>
      <c r="GJ741" s="7"/>
      <c r="GK741" s="2" t="s">
        <v>272</v>
      </c>
      <c r="GL741" s="2" t="s">
        <v>226</v>
      </c>
      <c r="GM741" s="2" t="s">
        <v>229</v>
      </c>
      <c r="GN741" s="2" t="s">
        <v>229</v>
      </c>
      <c r="GO741" s="2" t="s">
        <v>241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239</v>
      </c>
      <c r="GX741" s="2" t="s">
        <v>226</v>
      </c>
      <c r="GY741" s="2" t="s">
        <v>985</v>
      </c>
      <c r="GZ741" s="2" t="s">
        <v>363</v>
      </c>
      <c r="HA741" s="2" t="s">
        <v>241</v>
      </c>
      <c r="HB741" s="2" t="s">
        <v>229</v>
      </c>
      <c r="HC741" s="4"/>
      <c r="HD741" s="8"/>
      <c r="HE741" s="4"/>
      <c r="HF741" s="8"/>
      <c r="HG741" s="7"/>
      <c r="HH741" s="7"/>
      <c r="HI741" s="2" t="s">
        <v>266</v>
      </c>
      <c r="HJ741" s="2" t="s">
        <v>226</v>
      </c>
      <c r="HK741" s="2" t="s">
        <v>229</v>
      </c>
      <c r="HL741" s="2" t="s">
        <v>229</v>
      </c>
      <c r="HM741" s="2" t="s">
        <v>241</v>
      </c>
      <c r="HN741" s="2" t="s">
        <v>229</v>
      </c>
      <c r="HO741" s="4"/>
      <c r="HP741" s="8"/>
      <c r="HQ741" s="4"/>
      <c r="HR741" s="8"/>
      <c r="HS741" s="7"/>
      <c r="HT741" s="7"/>
      <c r="HU741" s="2" t="s">
        <v>239</v>
      </c>
      <c r="HV741" s="2" t="s">
        <v>226</v>
      </c>
      <c r="HW741" s="2" t="s">
        <v>3920</v>
      </c>
      <c r="HX741" s="2" t="s">
        <v>3214</v>
      </c>
      <c r="HY741" s="2" t="s">
        <v>241</v>
      </c>
      <c r="HZ741" s="2" t="s">
        <v>229</v>
      </c>
      <c r="IA741" s="4"/>
      <c r="IB741" s="8"/>
      <c r="IC741" s="4"/>
      <c r="ID741" s="8"/>
      <c r="IE741" s="7"/>
      <c r="IF741" s="7"/>
      <c r="IG741" s="2" t="s">
        <v>266</v>
      </c>
      <c r="IH741" s="2" t="s">
        <v>226</v>
      </c>
      <c r="II741" s="2" t="s">
        <v>229</v>
      </c>
      <c r="IJ741" s="2" t="s">
        <v>229</v>
      </c>
      <c r="IK741" s="2" t="s">
        <v>241</v>
      </c>
      <c r="IL741" s="2" t="s">
        <v>229</v>
      </c>
      <c r="IM741" s="4"/>
      <c r="IN741" s="8"/>
      <c r="IO741" s="4"/>
      <c r="IP741" s="8"/>
      <c r="IQ741" s="7"/>
      <c r="IR741" s="7"/>
      <c r="IS741" s="2" t="s">
        <v>267</v>
      </c>
      <c r="IT741" s="2" t="s">
        <v>226</v>
      </c>
      <c r="IU741" s="2" t="s">
        <v>229</v>
      </c>
      <c r="IV741" s="2" t="s">
        <v>229</v>
      </c>
      <c r="IW741" s="2" t="s">
        <v>241</v>
      </c>
      <c r="IX741" s="2" t="s">
        <v>229</v>
      </c>
      <c r="IY741" s="4"/>
      <c r="IZ741" s="8"/>
      <c r="JA741" s="4"/>
      <c r="JB741" s="8"/>
      <c r="JC741" s="7"/>
      <c r="JD741" s="7"/>
      <c r="JE741" s="2" t="s">
        <v>272</v>
      </c>
      <c r="JF741" s="2" t="s">
        <v>226</v>
      </c>
      <c r="JG741" s="2" t="s">
        <v>229</v>
      </c>
      <c r="JH741" s="2" t="s">
        <v>229</v>
      </c>
      <c r="JI741" s="2" t="s">
        <v>241</v>
      </c>
      <c r="JJ741" s="2" t="s">
        <v>229</v>
      </c>
      <c r="JK741" s="4"/>
      <c r="JL741" s="8"/>
      <c r="JM741" s="4"/>
      <c r="JN741" s="8"/>
      <c r="JO741" s="7"/>
      <c r="JP741" s="7"/>
      <c r="JQ741" s="2" t="s">
        <v>229</v>
      </c>
      <c r="JR741" s="2" t="s">
        <v>229</v>
      </c>
      <c r="JS741" s="2" t="s">
        <v>229</v>
      </c>
      <c r="JT741" s="2" t="s">
        <v>229</v>
      </c>
      <c r="JU741" s="2" t="s">
        <v>229</v>
      </c>
      <c r="JV741" s="2" t="s">
        <v>229</v>
      </c>
      <c r="JW741" s="4"/>
      <c r="JX741" s="8"/>
      <c r="JY741" s="4"/>
      <c r="JZ741" s="8"/>
      <c r="KA741" s="7"/>
      <c r="KB741" s="7"/>
      <c r="KC741" s="2" t="s">
        <v>272</v>
      </c>
      <c r="KD741" s="2" t="s">
        <v>226</v>
      </c>
      <c r="KE741" s="2" t="s">
        <v>229</v>
      </c>
      <c r="KF741" s="2" t="s">
        <v>229</v>
      </c>
      <c r="KG741" s="2" t="s">
        <v>241</v>
      </c>
      <c r="KH741" s="2" t="s">
        <v>229</v>
      </c>
      <c r="KI741" s="4"/>
      <c r="KJ741" s="8"/>
      <c r="KK741" s="4"/>
      <c r="KL741" s="8"/>
      <c r="KM741" s="7"/>
      <c r="KN741" s="7"/>
      <c r="KO741" s="2" t="s">
        <v>272</v>
      </c>
      <c r="KP741" s="2" t="s">
        <v>226</v>
      </c>
      <c r="KQ741" s="2" t="s">
        <v>229</v>
      </c>
      <c r="KR741" s="2" t="s">
        <v>229</v>
      </c>
      <c r="KS741" s="2" t="s">
        <v>241</v>
      </c>
      <c r="KT741" s="2" t="s">
        <v>229</v>
      </c>
      <c r="KU741" s="4"/>
      <c r="KV741" s="8"/>
      <c r="KW741" s="4"/>
      <c r="KX741" s="8"/>
      <c r="KY741" s="7"/>
      <c r="KZ741" s="7"/>
      <c r="LA741" s="2" t="s">
        <v>239</v>
      </c>
      <c r="LB741" s="2" t="s">
        <v>226</v>
      </c>
      <c r="LC741" s="2" t="s">
        <v>1062</v>
      </c>
      <c r="LD741" s="2" t="s">
        <v>1547</v>
      </c>
      <c r="LE741" s="2" t="s">
        <v>241</v>
      </c>
      <c r="LF741" s="2" t="s">
        <v>229</v>
      </c>
      <c r="LG741" s="4"/>
      <c r="LH741" s="8"/>
      <c r="LI741" s="4"/>
      <c r="LJ741" s="8"/>
      <c r="LK741" s="7"/>
      <c r="LL741" s="7"/>
      <c r="LM741" s="2" t="s">
        <v>239</v>
      </c>
      <c r="LN741" s="2" t="s">
        <v>226</v>
      </c>
      <c r="LO741" s="2" t="s">
        <v>335</v>
      </c>
      <c r="LP741" s="2" t="s">
        <v>229</v>
      </c>
      <c r="LQ741" s="2" t="s">
        <v>241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239</v>
      </c>
      <c r="LZ741" s="2" t="s">
        <v>275</v>
      </c>
      <c r="MA741" s="2" t="s">
        <v>1379</v>
      </c>
      <c r="MB741" s="2" t="s">
        <v>1380</v>
      </c>
      <c r="MC741" s="2" t="s">
        <v>241</v>
      </c>
      <c r="MD741" s="2" t="s">
        <v>229</v>
      </c>
      <c r="ME741" s="4"/>
      <c r="MF741" s="8"/>
      <c r="MG741" s="4"/>
      <c r="MH741" s="8"/>
      <c r="MI741" s="7"/>
      <c r="MJ741" s="7"/>
      <c r="MK741" s="2" t="s">
        <v>266</v>
      </c>
      <c r="ML741" s="2" t="s">
        <v>226</v>
      </c>
      <c r="MM741" s="2" t="s">
        <v>229</v>
      </c>
      <c r="MN741" s="2" t="s">
        <v>229</v>
      </c>
      <c r="MO741" s="2" t="s">
        <v>241</v>
      </c>
      <c r="MP741" s="2" t="s">
        <v>229</v>
      </c>
      <c r="MQ741" s="4"/>
      <c r="MR741" s="8"/>
      <c r="MS741" s="4"/>
      <c r="MT741" s="8"/>
      <c r="MU741" s="7"/>
      <c r="MV741" s="7"/>
      <c r="MW741" s="2" t="s">
        <v>266</v>
      </c>
      <c r="MX741" s="2" t="s">
        <v>226</v>
      </c>
      <c r="MY741" s="2" t="s">
        <v>229</v>
      </c>
      <c r="MZ741" s="2" t="s">
        <v>229</v>
      </c>
      <c r="NA741" s="2" t="s">
        <v>241</v>
      </c>
      <c r="NB741" s="2" t="s">
        <v>229</v>
      </c>
      <c r="NC741" s="4"/>
      <c r="ND741" s="8"/>
      <c r="NE741" s="4"/>
      <c r="NF741" s="8"/>
      <c r="NG741" s="7"/>
      <c r="NH741" s="7"/>
      <c r="NI741" s="2" t="s">
        <v>239</v>
      </c>
      <c r="NJ741" s="2" t="s">
        <v>260</v>
      </c>
      <c r="NK741" s="2" t="s">
        <v>2181</v>
      </c>
      <c r="NL741" s="2" t="s">
        <v>2755</v>
      </c>
      <c r="NM741" s="2" t="s">
        <v>241</v>
      </c>
      <c r="NN741" s="2" t="s">
        <v>229</v>
      </c>
      <c r="NO741" s="4"/>
      <c r="NP741" s="8"/>
      <c r="NQ741" s="4"/>
      <c r="NR741" s="8"/>
      <c r="NS741" s="7"/>
      <c r="NT741" s="7"/>
      <c r="NU741" s="2" t="s">
        <v>272</v>
      </c>
      <c r="NV741" s="2" t="s">
        <v>226</v>
      </c>
      <c r="NW741" s="2" t="s">
        <v>229</v>
      </c>
      <c r="NX741" s="2" t="s">
        <v>229</v>
      </c>
      <c r="NY741" s="2" t="s">
        <v>241</v>
      </c>
      <c r="NZ741" s="2" t="s">
        <v>229</v>
      </c>
      <c r="OA741" s="4"/>
      <c r="OB741" s="8"/>
      <c r="OC741" s="4"/>
      <c r="OD741" s="8"/>
      <c r="OE741" s="7"/>
      <c r="OF741" s="7"/>
      <c r="OG741" s="2" t="s">
        <v>239</v>
      </c>
      <c r="OH741" s="2" t="s">
        <v>226</v>
      </c>
      <c r="OI741" s="2" t="s">
        <v>2817</v>
      </c>
      <c r="OJ741" s="2" t="s">
        <v>229</v>
      </c>
      <c r="OK741" s="2" t="s">
        <v>241</v>
      </c>
      <c r="OL741" s="2" t="s">
        <v>229</v>
      </c>
      <c r="OM741" s="4"/>
      <c r="ON741" s="8"/>
      <c r="OO741" s="4"/>
      <c r="OP741" s="8"/>
      <c r="OQ741" s="7"/>
      <c r="OR741" s="7"/>
      <c r="OS741" s="2" t="s">
        <v>229</v>
      </c>
      <c r="OT741" s="2" t="s">
        <v>229</v>
      </c>
      <c r="OU741" s="2" t="s">
        <v>229</v>
      </c>
      <c r="OV741" s="2" t="s">
        <v>229</v>
      </c>
      <c r="OW741" s="2" t="s">
        <v>229</v>
      </c>
      <c r="OX741" s="2" t="s">
        <v>229</v>
      </c>
      <c r="OY741" s="4"/>
      <c r="OZ741" s="8"/>
      <c r="PA741" s="4"/>
      <c r="PB741" s="8"/>
      <c r="PC741" s="7"/>
      <c r="PD741" s="7"/>
      <c r="PE741" s="2" t="s">
        <v>281</v>
      </c>
      <c r="PF741" s="2" t="s">
        <v>226</v>
      </c>
      <c r="PG741" s="2" t="s">
        <v>229</v>
      </c>
      <c r="PH741" s="2" t="s">
        <v>229</v>
      </c>
      <c r="PI741" s="2" t="s">
        <v>241</v>
      </c>
      <c r="PJ741" s="2" t="s">
        <v>229</v>
      </c>
      <c r="PK741" s="4"/>
      <c r="PL741" s="8"/>
      <c r="PM741" s="4"/>
      <c r="PN741" s="8"/>
      <c r="PO741" s="7"/>
      <c r="PP741" s="7"/>
      <c r="PQ741" s="2" t="s">
        <v>266</v>
      </c>
      <c r="PR741" s="2" t="s">
        <v>275</v>
      </c>
      <c r="PS741" s="2" t="s">
        <v>229</v>
      </c>
      <c r="PT741" s="2" t="s">
        <v>229</v>
      </c>
      <c r="PU741" s="2" t="s">
        <v>241</v>
      </c>
      <c r="PV741" s="2" t="s">
        <v>229</v>
      </c>
      <c r="PW741" s="4"/>
      <c r="PX741" s="8"/>
      <c r="PY741" s="4"/>
      <c r="PZ741" s="8"/>
      <c r="QA741" s="7"/>
      <c r="QB741" s="7"/>
      <c r="QC741" s="2" t="s">
        <v>281</v>
      </c>
      <c r="QD741" s="2" t="s">
        <v>226</v>
      </c>
      <c r="QE741" s="2" t="s">
        <v>229</v>
      </c>
      <c r="QF741" s="2" t="s">
        <v>229</v>
      </c>
      <c r="QG741" s="2" t="s">
        <v>241</v>
      </c>
      <c r="QH741" s="2" t="s">
        <v>229</v>
      </c>
      <c r="QI741" s="4"/>
      <c r="QJ741" s="8"/>
      <c r="QK741" s="4"/>
      <c r="QL741" s="8"/>
      <c r="QM741" s="7"/>
      <c r="QN741" s="7"/>
      <c r="QO741" s="2" t="s">
        <v>229</v>
      </c>
      <c r="QP741" s="2" t="s">
        <v>229</v>
      </c>
      <c r="QQ741" s="2" t="s">
        <v>229</v>
      </c>
      <c r="QR741" s="2" t="s">
        <v>229</v>
      </c>
      <c r="QS741" s="2" t="s">
        <v>229</v>
      </c>
      <c r="QT741" s="2" t="s">
        <v>229</v>
      </c>
      <c r="QU741" s="4"/>
      <c r="QV741" s="8"/>
      <c r="QW741" s="4"/>
      <c r="QX741" s="8"/>
      <c r="QY741" s="7"/>
      <c r="QZ741" s="7"/>
      <c r="RA741" s="2" t="s">
        <v>272</v>
      </c>
      <c r="RB741" s="2" t="s">
        <v>226</v>
      </c>
      <c r="RC741" s="2" t="s">
        <v>229</v>
      </c>
      <c r="RD741" s="2" t="s">
        <v>229</v>
      </c>
      <c r="RE741" s="2" t="s">
        <v>241</v>
      </c>
      <c r="RF741" s="2" t="s">
        <v>229</v>
      </c>
      <c r="RG741" s="4"/>
      <c r="RH741" s="8"/>
      <c r="RI741" s="4"/>
      <c r="RJ741" s="8"/>
      <c r="RK741" s="7"/>
      <c r="RL741" s="7"/>
      <c r="RM741" s="2" t="s">
        <v>272</v>
      </c>
      <c r="RN741" s="2" t="s">
        <v>226</v>
      </c>
      <c r="RO741" s="2" t="s">
        <v>229</v>
      </c>
      <c r="RP741" s="2" t="s">
        <v>229</v>
      </c>
      <c r="RQ741" s="2" t="s">
        <v>241</v>
      </c>
      <c r="RR741" s="2" t="s">
        <v>229</v>
      </c>
      <c r="RS741" s="4"/>
      <c r="RT741" s="8"/>
      <c r="RU741" s="4"/>
      <c r="RV741" s="8"/>
      <c r="RW741" s="7"/>
      <c r="RX741" s="7"/>
      <c r="RY741" s="2" t="s">
        <v>272</v>
      </c>
      <c r="RZ741" s="2" t="s">
        <v>275</v>
      </c>
      <c r="SA741" s="2" t="s">
        <v>229</v>
      </c>
      <c r="SB741" s="2" t="s">
        <v>229</v>
      </c>
      <c r="SC741" s="2" t="s">
        <v>241</v>
      </c>
      <c r="SD741" s="2" t="s">
        <v>229</v>
      </c>
      <c r="SE741" s="4">
        <v>202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</row>
    <row r="742">
      <c r="A742" s="2" t="s">
        <v>4807</v>
      </c>
      <c r="B742" s="2" t="s">
        <v>216</v>
      </c>
      <c r="C742" s="2" t="s">
        <v>4734</v>
      </c>
      <c r="D742" s="2" t="s">
        <v>218</v>
      </c>
      <c r="E742" s="2" t="s">
        <v>219</v>
      </c>
      <c r="F742" s="2" t="s">
        <v>4803</v>
      </c>
      <c r="G742" s="2" t="s">
        <v>4499</v>
      </c>
      <c r="H742" s="2" t="s">
        <v>4804</v>
      </c>
      <c r="I742" s="2" t="s">
        <v>4805</v>
      </c>
      <c r="J742" s="2" t="s">
        <v>285</v>
      </c>
      <c r="K742" s="2" t="s">
        <v>527</v>
      </c>
      <c r="L742" s="3">
        <v>66.96</v>
      </c>
      <c r="M742" s="3">
        <v>70.31</v>
      </c>
      <c r="N742" s="3">
        <v>129.99</v>
      </c>
      <c r="O742" s="2" t="s">
        <v>226</v>
      </c>
      <c r="P742" s="2" t="s">
        <v>618</v>
      </c>
      <c r="Q742" s="2" t="s">
        <v>228</v>
      </c>
      <c r="R742" s="2" t="s">
        <v>229</v>
      </c>
      <c r="S742" s="2" t="s">
        <v>4806</v>
      </c>
      <c r="T742" s="2" t="s">
        <v>3733</v>
      </c>
      <c r="U742" s="2" t="s">
        <v>733</v>
      </c>
      <c r="V742" s="2" t="s">
        <v>1910</v>
      </c>
      <c r="W742" s="2" t="s">
        <v>686</v>
      </c>
      <c r="X742" s="2" t="s">
        <v>1009</v>
      </c>
      <c r="Y742" s="2" t="s">
        <v>985</v>
      </c>
      <c r="Z742" s="4">
        <v>241</v>
      </c>
      <c r="AA742" s="4">
        <f>=ROUNDDOWN(48.2,0)</f>
      </c>
      <c r="AB742" s="5">
        <v>5</v>
      </c>
      <c r="AC742" s="2" t="s">
        <v>229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>
        <v>5</v>
      </c>
      <c r="AQ742" s="8">
        <v>356.85</v>
      </c>
      <c r="AR742" s="4">
        <v>2</v>
      </c>
      <c r="AS742" s="8">
        <v>151.58</v>
      </c>
      <c r="AT742" s="7">
        <v>1.5</v>
      </c>
      <c r="AU742" s="7">
        <v>1.3542</v>
      </c>
      <c r="AV742" s="4" t="s">
        <v>229</v>
      </c>
      <c r="AW742" s="8" t="s">
        <v>229</v>
      </c>
      <c r="AX742" s="4" t="s">
        <v>229</v>
      </c>
      <c r="AY742" s="8" t="s">
        <v>229</v>
      </c>
      <c r="AZ742" s="7" t="s">
        <v>229</v>
      </c>
      <c r="BA742" s="7" t="s">
        <v>229</v>
      </c>
      <c r="BB742" s="7">
        <v>0.2656</v>
      </c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 t="s">
        <v>229</v>
      </c>
      <c r="BJ742" s="4">
        <v>5</v>
      </c>
      <c r="BK742" s="8">
        <v>356.85</v>
      </c>
      <c r="BL742" s="2" t="s">
        <v>2519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266</v>
      </c>
      <c r="BV742" s="2" t="s">
        <v>226</v>
      </c>
      <c r="BW742" s="2" t="s">
        <v>229</v>
      </c>
      <c r="BX742" s="2" t="s">
        <v>229</v>
      </c>
      <c r="BY742" s="2" t="s">
        <v>241</v>
      </c>
      <c r="BZ742" s="2" t="s">
        <v>229</v>
      </c>
      <c r="CA742" s="4"/>
      <c r="CB742" s="8"/>
      <c r="CC742" s="4"/>
      <c r="CD742" s="8"/>
      <c r="CE742" s="7"/>
      <c r="CF742" s="7"/>
      <c r="CG742" s="2" t="s">
        <v>239</v>
      </c>
      <c r="CH742" s="2" t="s">
        <v>226</v>
      </c>
      <c r="CI742" s="2" t="s">
        <v>348</v>
      </c>
      <c r="CJ742" s="2" t="s">
        <v>362</v>
      </c>
      <c r="CK742" s="2" t="s">
        <v>241</v>
      </c>
      <c r="CL742" s="2" t="s">
        <v>229</v>
      </c>
      <c r="CM742" s="4">
        <v>2</v>
      </c>
      <c r="CN742" s="8">
        <v>169.5</v>
      </c>
      <c r="CO742" s="4"/>
      <c r="CP742" s="8"/>
      <c r="CQ742" s="7"/>
      <c r="CR742" s="7"/>
      <c r="CS742" s="2" t="s">
        <v>239</v>
      </c>
      <c r="CT742" s="2" t="s">
        <v>226</v>
      </c>
      <c r="CU742" s="2" t="s">
        <v>985</v>
      </c>
      <c r="CV742" s="2" t="s">
        <v>4210</v>
      </c>
      <c r="CW742" s="2" t="s">
        <v>241</v>
      </c>
      <c r="CX742" s="2" t="s">
        <v>229</v>
      </c>
      <c r="CY742" s="4">
        <v>3</v>
      </c>
      <c r="CZ742" s="8">
        <v>187.35</v>
      </c>
      <c r="DA742" s="4">
        <v>2</v>
      </c>
      <c r="DB742" s="8">
        <v>151.58</v>
      </c>
      <c r="DC742" s="7">
        <v>0.5</v>
      </c>
      <c r="DD742" s="7">
        <v>0.236</v>
      </c>
      <c r="DE742" s="2" t="s">
        <v>239</v>
      </c>
      <c r="DF742" s="2" t="s">
        <v>226</v>
      </c>
      <c r="DG742" s="2" t="s">
        <v>985</v>
      </c>
      <c r="DH742" s="2" t="s">
        <v>350</v>
      </c>
      <c r="DI742" s="2" t="s">
        <v>241</v>
      </c>
      <c r="DJ742" s="2" t="s">
        <v>229</v>
      </c>
      <c r="DK742" s="4"/>
      <c r="DL742" s="8"/>
      <c r="DM742" s="4"/>
      <c r="DN742" s="8"/>
      <c r="DO742" s="7"/>
      <c r="DP742" s="7"/>
      <c r="DQ742" s="2" t="s">
        <v>239</v>
      </c>
      <c r="DR742" s="2" t="s">
        <v>226</v>
      </c>
      <c r="DS742" s="2" t="s">
        <v>548</v>
      </c>
      <c r="DT742" s="2" t="s">
        <v>1335</v>
      </c>
      <c r="DU742" s="2" t="s">
        <v>241</v>
      </c>
      <c r="DV742" s="2" t="s">
        <v>229</v>
      </c>
      <c r="DW742" s="4"/>
      <c r="DX742" s="8"/>
      <c r="DY742" s="4"/>
      <c r="DZ742" s="8"/>
      <c r="EA742" s="7"/>
      <c r="EB742" s="7"/>
      <c r="EC742" s="2" t="s">
        <v>266</v>
      </c>
      <c r="ED742" s="2" t="s">
        <v>226</v>
      </c>
      <c r="EE742" s="2" t="s">
        <v>321</v>
      </c>
      <c r="EF742" s="2" t="s">
        <v>589</v>
      </c>
      <c r="EG742" s="2" t="s">
        <v>241</v>
      </c>
      <c r="EH742" s="2" t="s">
        <v>229</v>
      </c>
      <c r="EI742" s="4"/>
      <c r="EJ742" s="8"/>
      <c r="EK742" s="4"/>
      <c r="EL742" s="8"/>
      <c r="EM742" s="7"/>
      <c r="EN742" s="7"/>
      <c r="EO742" s="2" t="s">
        <v>239</v>
      </c>
      <c r="EP742" s="2" t="s">
        <v>226</v>
      </c>
      <c r="EQ742" s="2" t="s">
        <v>3577</v>
      </c>
      <c r="ER742" s="2" t="s">
        <v>2320</v>
      </c>
      <c r="ES742" s="2" t="s">
        <v>241</v>
      </c>
      <c r="ET742" s="2" t="s">
        <v>229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226</v>
      </c>
      <c r="FC742" s="2" t="s">
        <v>1792</v>
      </c>
      <c r="FD742" s="2" t="s">
        <v>363</v>
      </c>
      <c r="FE742" s="2" t="s">
        <v>241</v>
      </c>
      <c r="FF742" s="2" t="s">
        <v>229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226</v>
      </c>
      <c r="FO742" s="2" t="s">
        <v>985</v>
      </c>
      <c r="FP742" s="2" t="s">
        <v>1921</v>
      </c>
      <c r="FQ742" s="2" t="s">
        <v>241</v>
      </c>
      <c r="FR742" s="2" t="s">
        <v>229</v>
      </c>
      <c r="FS742" s="4"/>
      <c r="FT742" s="8"/>
      <c r="FU742" s="4"/>
      <c r="FV742" s="8"/>
      <c r="FW742" s="7"/>
      <c r="FX742" s="7"/>
      <c r="FY742" s="2" t="s">
        <v>239</v>
      </c>
      <c r="FZ742" s="2" t="s">
        <v>226</v>
      </c>
      <c r="GA742" s="2" t="s">
        <v>327</v>
      </c>
      <c r="GB742" s="2" t="s">
        <v>229</v>
      </c>
      <c r="GC742" s="2" t="s">
        <v>241</v>
      </c>
      <c r="GD742" s="2" t="s">
        <v>229</v>
      </c>
      <c r="GE742" s="4"/>
      <c r="GF742" s="8"/>
      <c r="GG742" s="4"/>
      <c r="GH742" s="8"/>
      <c r="GI742" s="7"/>
      <c r="GJ742" s="7"/>
      <c r="GK742" s="2" t="s">
        <v>272</v>
      </c>
      <c r="GL742" s="2" t="s">
        <v>226</v>
      </c>
      <c r="GM742" s="2" t="s">
        <v>229</v>
      </c>
      <c r="GN742" s="2" t="s">
        <v>229</v>
      </c>
      <c r="GO742" s="2" t="s">
        <v>241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239</v>
      </c>
      <c r="GX742" s="2" t="s">
        <v>226</v>
      </c>
      <c r="GY742" s="2" t="s">
        <v>985</v>
      </c>
      <c r="GZ742" s="2" t="s">
        <v>991</v>
      </c>
      <c r="HA742" s="2" t="s">
        <v>241</v>
      </c>
      <c r="HB742" s="2" t="s">
        <v>229</v>
      </c>
      <c r="HC742" s="4"/>
      <c r="HD742" s="8"/>
      <c r="HE742" s="4"/>
      <c r="HF742" s="8"/>
      <c r="HG742" s="7"/>
      <c r="HH742" s="7"/>
      <c r="HI742" s="2" t="s">
        <v>266</v>
      </c>
      <c r="HJ742" s="2" t="s">
        <v>226</v>
      </c>
      <c r="HK742" s="2" t="s">
        <v>229</v>
      </c>
      <c r="HL742" s="2" t="s">
        <v>229</v>
      </c>
      <c r="HM742" s="2" t="s">
        <v>241</v>
      </c>
      <c r="HN742" s="2" t="s">
        <v>229</v>
      </c>
      <c r="HO742" s="4"/>
      <c r="HP742" s="8"/>
      <c r="HQ742" s="4"/>
      <c r="HR742" s="8"/>
      <c r="HS742" s="7"/>
      <c r="HT742" s="7"/>
      <c r="HU742" s="2" t="s">
        <v>239</v>
      </c>
      <c r="HV742" s="2" t="s">
        <v>226</v>
      </c>
      <c r="HW742" s="2" t="s">
        <v>429</v>
      </c>
      <c r="HX742" s="2" t="s">
        <v>322</v>
      </c>
      <c r="HY742" s="2" t="s">
        <v>241</v>
      </c>
      <c r="HZ742" s="2" t="s">
        <v>229</v>
      </c>
      <c r="IA742" s="4"/>
      <c r="IB742" s="8"/>
      <c r="IC742" s="4"/>
      <c r="ID742" s="8"/>
      <c r="IE742" s="7"/>
      <c r="IF742" s="7"/>
      <c r="IG742" s="2" t="s">
        <v>266</v>
      </c>
      <c r="IH742" s="2" t="s">
        <v>226</v>
      </c>
      <c r="II742" s="2" t="s">
        <v>229</v>
      </c>
      <c r="IJ742" s="2" t="s">
        <v>229</v>
      </c>
      <c r="IK742" s="2" t="s">
        <v>241</v>
      </c>
      <c r="IL742" s="2" t="s">
        <v>229</v>
      </c>
      <c r="IM742" s="4"/>
      <c r="IN742" s="8"/>
      <c r="IO742" s="4"/>
      <c r="IP742" s="8"/>
      <c r="IQ742" s="7"/>
      <c r="IR742" s="7"/>
      <c r="IS742" s="2" t="s">
        <v>267</v>
      </c>
      <c r="IT742" s="2" t="s">
        <v>226</v>
      </c>
      <c r="IU742" s="2" t="s">
        <v>229</v>
      </c>
      <c r="IV742" s="2" t="s">
        <v>229</v>
      </c>
      <c r="IW742" s="2" t="s">
        <v>241</v>
      </c>
      <c r="IX742" s="2" t="s">
        <v>229</v>
      </c>
      <c r="IY742" s="4"/>
      <c r="IZ742" s="8"/>
      <c r="JA742" s="4"/>
      <c r="JB742" s="8"/>
      <c r="JC742" s="7"/>
      <c r="JD742" s="7"/>
      <c r="JE742" s="2" t="s">
        <v>272</v>
      </c>
      <c r="JF742" s="2" t="s">
        <v>226</v>
      </c>
      <c r="JG742" s="2" t="s">
        <v>229</v>
      </c>
      <c r="JH742" s="2" t="s">
        <v>229</v>
      </c>
      <c r="JI742" s="2" t="s">
        <v>241</v>
      </c>
      <c r="JJ742" s="2" t="s">
        <v>229</v>
      </c>
      <c r="JK742" s="4"/>
      <c r="JL742" s="8"/>
      <c r="JM742" s="4"/>
      <c r="JN742" s="8"/>
      <c r="JO742" s="7"/>
      <c r="JP742" s="7"/>
      <c r="JQ742" s="2" t="s">
        <v>229</v>
      </c>
      <c r="JR742" s="2" t="s">
        <v>229</v>
      </c>
      <c r="JS742" s="2" t="s">
        <v>229</v>
      </c>
      <c r="JT742" s="2" t="s">
        <v>229</v>
      </c>
      <c r="JU742" s="2" t="s">
        <v>229</v>
      </c>
      <c r="JV742" s="2" t="s">
        <v>229</v>
      </c>
      <c r="JW742" s="4"/>
      <c r="JX742" s="8"/>
      <c r="JY742" s="4"/>
      <c r="JZ742" s="8"/>
      <c r="KA742" s="7"/>
      <c r="KB742" s="7"/>
      <c r="KC742" s="2" t="s">
        <v>272</v>
      </c>
      <c r="KD742" s="2" t="s">
        <v>226</v>
      </c>
      <c r="KE742" s="2" t="s">
        <v>229</v>
      </c>
      <c r="KF742" s="2" t="s">
        <v>229</v>
      </c>
      <c r="KG742" s="2" t="s">
        <v>241</v>
      </c>
      <c r="KH742" s="2" t="s">
        <v>229</v>
      </c>
      <c r="KI742" s="4"/>
      <c r="KJ742" s="8"/>
      <c r="KK742" s="4"/>
      <c r="KL742" s="8"/>
      <c r="KM742" s="7"/>
      <c r="KN742" s="7"/>
      <c r="KO742" s="2" t="s">
        <v>272</v>
      </c>
      <c r="KP742" s="2" t="s">
        <v>226</v>
      </c>
      <c r="KQ742" s="2" t="s">
        <v>229</v>
      </c>
      <c r="KR742" s="2" t="s">
        <v>229</v>
      </c>
      <c r="KS742" s="2" t="s">
        <v>241</v>
      </c>
      <c r="KT742" s="2" t="s">
        <v>229</v>
      </c>
      <c r="KU742" s="4"/>
      <c r="KV742" s="8"/>
      <c r="KW742" s="4"/>
      <c r="KX742" s="8"/>
      <c r="KY742" s="7"/>
      <c r="KZ742" s="7"/>
      <c r="LA742" s="2" t="s">
        <v>239</v>
      </c>
      <c r="LB742" s="2" t="s">
        <v>226</v>
      </c>
      <c r="LC742" s="2" t="s">
        <v>1062</v>
      </c>
      <c r="LD742" s="2" t="s">
        <v>2331</v>
      </c>
      <c r="LE742" s="2" t="s">
        <v>241</v>
      </c>
      <c r="LF742" s="2" t="s">
        <v>229</v>
      </c>
      <c r="LG742" s="4"/>
      <c r="LH742" s="8"/>
      <c r="LI742" s="4"/>
      <c r="LJ742" s="8"/>
      <c r="LK742" s="7"/>
      <c r="LL742" s="7"/>
      <c r="LM742" s="2" t="s">
        <v>239</v>
      </c>
      <c r="LN742" s="2" t="s">
        <v>226</v>
      </c>
      <c r="LO742" s="2" t="s">
        <v>335</v>
      </c>
      <c r="LP742" s="2" t="s">
        <v>229</v>
      </c>
      <c r="LQ742" s="2" t="s">
        <v>241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239</v>
      </c>
      <c r="LZ742" s="2" t="s">
        <v>275</v>
      </c>
      <c r="MA742" s="2" t="s">
        <v>1379</v>
      </c>
      <c r="MB742" s="2" t="s">
        <v>515</v>
      </c>
      <c r="MC742" s="2" t="s">
        <v>241</v>
      </c>
      <c r="MD742" s="2" t="s">
        <v>229</v>
      </c>
      <c r="ME742" s="4"/>
      <c r="MF742" s="8"/>
      <c r="MG742" s="4"/>
      <c r="MH742" s="8"/>
      <c r="MI742" s="7"/>
      <c r="MJ742" s="7"/>
      <c r="MK742" s="2" t="s">
        <v>266</v>
      </c>
      <c r="ML742" s="2" t="s">
        <v>226</v>
      </c>
      <c r="MM742" s="2" t="s">
        <v>229</v>
      </c>
      <c r="MN742" s="2" t="s">
        <v>229</v>
      </c>
      <c r="MO742" s="2" t="s">
        <v>241</v>
      </c>
      <c r="MP742" s="2" t="s">
        <v>229</v>
      </c>
      <c r="MQ742" s="4"/>
      <c r="MR742" s="8"/>
      <c r="MS742" s="4"/>
      <c r="MT742" s="8"/>
      <c r="MU742" s="7"/>
      <c r="MV742" s="7"/>
      <c r="MW742" s="2" t="s">
        <v>266</v>
      </c>
      <c r="MX742" s="2" t="s">
        <v>226</v>
      </c>
      <c r="MY742" s="2" t="s">
        <v>229</v>
      </c>
      <c r="MZ742" s="2" t="s">
        <v>229</v>
      </c>
      <c r="NA742" s="2" t="s">
        <v>241</v>
      </c>
      <c r="NB742" s="2" t="s">
        <v>229</v>
      </c>
      <c r="NC742" s="4"/>
      <c r="ND742" s="8"/>
      <c r="NE742" s="4"/>
      <c r="NF742" s="8"/>
      <c r="NG742" s="7"/>
      <c r="NH742" s="7"/>
      <c r="NI742" s="2" t="s">
        <v>239</v>
      </c>
      <c r="NJ742" s="2" t="s">
        <v>260</v>
      </c>
      <c r="NK742" s="2" t="s">
        <v>2181</v>
      </c>
      <c r="NL742" s="2" t="s">
        <v>359</v>
      </c>
      <c r="NM742" s="2" t="s">
        <v>241</v>
      </c>
      <c r="NN742" s="2" t="s">
        <v>229</v>
      </c>
      <c r="NO742" s="4"/>
      <c r="NP742" s="8"/>
      <c r="NQ742" s="4"/>
      <c r="NR742" s="8"/>
      <c r="NS742" s="7"/>
      <c r="NT742" s="7"/>
      <c r="NU742" s="2" t="s">
        <v>272</v>
      </c>
      <c r="NV742" s="2" t="s">
        <v>226</v>
      </c>
      <c r="NW742" s="2" t="s">
        <v>229</v>
      </c>
      <c r="NX742" s="2" t="s">
        <v>229</v>
      </c>
      <c r="NY742" s="2" t="s">
        <v>241</v>
      </c>
      <c r="NZ742" s="2" t="s">
        <v>229</v>
      </c>
      <c r="OA742" s="4"/>
      <c r="OB742" s="8"/>
      <c r="OC742" s="4"/>
      <c r="OD742" s="8"/>
      <c r="OE742" s="7"/>
      <c r="OF742" s="7"/>
      <c r="OG742" s="2" t="s">
        <v>239</v>
      </c>
      <c r="OH742" s="2" t="s">
        <v>226</v>
      </c>
      <c r="OI742" s="2" t="s">
        <v>2817</v>
      </c>
      <c r="OJ742" s="2" t="s">
        <v>229</v>
      </c>
      <c r="OK742" s="2" t="s">
        <v>241</v>
      </c>
      <c r="OL742" s="2" t="s">
        <v>229</v>
      </c>
      <c r="OM742" s="4"/>
      <c r="ON742" s="8"/>
      <c r="OO742" s="4"/>
      <c r="OP742" s="8"/>
      <c r="OQ742" s="7"/>
      <c r="OR742" s="7"/>
      <c r="OS742" s="2" t="s">
        <v>229</v>
      </c>
      <c r="OT742" s="2" t="s">
        <v>229</v>
      </c>
      <c r="OU742" s="2" t="s">
        <v>229</v>
      </c>
      <c r="OV742" s="2" t="s">
        <v>229</v>
      </c>
      <c r="OW742" s="2" t="s">
        <v>229</v>
      </c>
      <c r="OX742" s="2" t="s">
        <v>229</v>
      </c>
      <c r="OY742" s="4"/>
      <c r="OZ742" s="8"/>
      <c r="PA742" s="4"/>
      <c r="PB742" s="8"/>
      <c r="PC742" s="7"/>
      <c r="PD742" s="7"/>
      <c r="PE742" s="2" t="s">
        <v>281</v>
      </c>
      <c r="PF742" s="2" t="s">
        <v>226</v>
      </c>
      <c r="PG742" s="2" t="s">
        <v>229</v>
      </c>
      <c r="PH742" s="2" t="s">
        <v>229</v>
      </c>
      <c r="PI742" s="2" t="s">
        <v>241</v>
      </c>
      <c r="PJ742" s="2" t="s">
        <v>229</v>
      </c>
      <c r="PK742" s="4"/>
      <c r="PL742" s="8"/>
      <c r="PM742" s="4"/>
      <c r="PN742" s="8"/>
      <c r="PO742" s="7"/>
      <c r="PP742" s="7"/>
      <c r="PQ742" s="2" t="s">
        <v>266</v>
      </c>
      <c r="PR742" s="2" t="s">
        <v>275</v>
      </c>
      <c r="PS742" s="2" t="s">
        <v>229</v>
      </c>
      <c r="PT742" s="2" t="s">
        <v>229</v>
      </c>
      <c r="PU742" s="2" t="s">
        <v>241</v>
      </c>
      <c r="PV742" s="2" t="s">
        <v>229</v>
      </c>
      <c r="PW742" s="4"/>
      <c r="PX742" s="8"/>
      <c r="PY742" s="4"/>
      <c r="PZ742" s="8"/>
      <c r="QA742" s="7"/>
      <c r="QB742" s="7"/>
      <c r="QC742" s="2" t="s">
        <v>281</v>
      </c>
      <c r="QD742" s="2" t="s">
        <v>226</v>
      </c>
      <c r="QE742" s="2" t="s">
        <v>229</v>
      </c>
      <c r="QF742" s="2" t="s">
        <v>229</v>
      </c>
      <c r="QG742" s="2" t="s">
        <v>241</v>
      </c>
      <c r="QH742" s="2" t="s">
        <v>229</v>
      </c>
      <c r="QI742" s="4"/>
      <c r="QJ742" s="8"/>
      <c r="QK742" s="4"/>
      <c r="QL742" s="8"/>
      <c r="QM742" s="7"/>
      <c r="QN742" s="7"/>
      <c r="QO742" s="2" t="s">
        <v>229</v>
      </c>
      <c r="QP742" s="2" t="s">
        <v>229</v>
      </c>
      <c r="QQ742" s="2" t="s">
        <v>229</v>
      </c>
      <c r="QR742" s="2" t="s">
        <v>229</v>
      </c>
      <c r="QS742" s="2" t="s">
        <v>229</v>
      </c>
      <c r="QT742" s="2" t="s">
        <v>229</v>
      </c>
      <c r="QU742" s="4"/>
      <c r="QV742" s="8"/>
      <c r="QW742" s="4"/>
      <c r="QX742" s="8"/>
      <c r="QY742" s="7"/>
      <c r="QZ742" s="7"/>
      <c r="RA742" s="2" t="s">
        <v>272</v>
      </c>
      <c r="RB742" s="2" t="s">
        <v>226</v>
      </c>
      <c r="RC742" s="2" t="s">
        <v>229</v>
      </c>
      <c r="RD742" s="2" t="s">
        <v>229</v>
      </c>
      <c r="RE742" s="2" t="s">
        <v>241</v>
      </c>
      <c r="RF742" s="2" t="s">
        <v>229</v>
      </c>
      <c r="RG742" s="4"/>
      <c r="RH742" s="8"/>
      <c r="RI742" s="4"/>
      <c r="RJ742" s="8"/>
      <c r="RK742" s="7"/>
      <c r="RL742" s="7"/>
      <c r="RM742" s="2" t="s">
        <v>272</v>
      </c>
      <c r="RN742" s="2" t="s">
        <v>226</v>
      </c>
      <c r="RO742" s="2" t="s">
        <v>229</v>
      </c>
      <c r="RP742" s="2" t="s">
        <v>229</v>
      </c>
      <c r="RQ742" s="2" t="s">
        <v>241</v>
      </c>
      <c r="RR742" s="2" t="s">
        <v>229</v>
      </c>
      <c r="RS742" s="4"/>
      <c r="RT742" s="8"/>
      <c r="RU742" s="4"/>
      <c r="RV742" s="8"/>
      <c r="RW742" s="7"/>
      <c r="RX742" s="7"/>
      <c r="RY742" s="2" t="s">
        <v>272</v>
      </c>
      <c r="RZ742" s="2" t="s">
        <v>275</v>
      </c>
      <c r="SA742" s="2" t="s">
        <v>229</v>
      </c>
      <c r="SB742" s="2" t="s">
        <v>229</v>
      </c>
      <c r="SC742" s="2" t="s">
        <v>241</v>
      </c>
      <c r="SD742" s="2" t="s">
        <v>229</v>
      </c>
      <c r="SE742" s="4">
        <v>241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</row>
    <row r="743">
      <c r="A743" s="2" t="s">
        <v>4808</v>
      </c>
      <c r="B743" s="2" t="s">
        <v>216</v>
      </c>
      <c r="C743" s="2" t="s">
        <v>4734</v>
      </c>
      <c r="D743" s="2" t="s">
        <v>218</v>
      </c>
      <c r="E743" s="2" t="s">
        <v>219</v>
      </c>
      <c r="F743" s="2" t="s">
        <v>4803</v>
      </c>
      <c r="G743" s="2" t="s">
        <v>4499</v>
      </c>
      <c r="H743" s="2" t="s">
        <v>4804</v>
      </c>
      <c r="I743" s="2" t="s">
        <v>4805</v>
      </c>
      <c r="J743" s="2" t="s">
        <v>312</v>
      </c>
      <c r="K743" s="2" t="s">
        <v>527</v>
      </c>
      <c r="L743" s="3">
        <v>77.18</v>
      </c>
      <c r="M743" s="3">
        <v>81.04</v>
      </c>
      <c r="N743" s="3">
        <v>149.99</v>
      </c>
      <c r="O743" s="2" t="s">
        <v>226</v>
      </c>
      <c r="P743" s="2" t="s">
        <v>618</v>
      </c>
      <c r="Q743" s="2" t="s">
        <v>228</v>
      </c>
      <c r="R743" s="2" t="s">
        <v>229</v>
      </c>
      <c r="S743" s="2" t="s">
        <v>4806</v>
      </c>
      <c r="T743" s="2" t="s">
        <v>3733</v>
      </c>
      <c r="U743" s="2" t="s">
        <v>733</v>
      </c>
      <c r="V743" s="2" t="s">
        <v>1910</v>
      </c>
      <c r="W743" s="2" t="s">
        <v>686</v>
      </c>
      <c r="X743" s="2" t="s">
        <v>1009</v>
      </c>
      <c r="Y743" s="2" t="s">
        <v>985</v>
      </c>
      <c r="Z743" s="4">
        <v>182</v>
      </c>
      <c r="AA743" s="4">
        <f>=ROUNDDOWN(45.5,0)</f>
      </c>
      <c r="AB743" s="5">
        <v>4</v>
      </c>
      <c r="AC743" s="2" t="s">
        <v>229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>
        <v>8</v>
      </c>
      <c r="AQ743" s="8">
        <v>704.71</v>
      </c>
      <c r="AR743" s="4">
        <v>5</v>
      </c>
      <c r="AS743" s="8">
        <v>469.85</v>
      </c>
      <c r="AT743" s="7">
        <v>0.6</v>
      </c>
      <c r="AU743" s="7">
        <v>0.4999</v>
      </c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>
        <v>0.5245</v>
      </c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 t="s">
        <v>229</v>
      </c>
      <c r="BJ743" s="4">
        <v>8</v>
      </c>
      <c r="BK743" s="8">
        <v>704.71</v>
      </c>
      <c r="BL743" s="2" t="s">
        <v>4809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266</v>
      </c>
      <c r="BV743" s="2" t="s">
        <v>226</v>
      </c>
      <c r="BW743" s="2" t="s">
        <v>229</v>
      </c>
      <c r="BX743" s="2" t="s">
        <v>229</v>
      </c>
      <c r="BY743" s="2" t="s">
        <v>241</v>
      </c>
      <c r="BZ743" s="2" t="s">
        <v>229</v>
      </c>
      <c r="CA743" s="4">
        <v>1</v>
      </c>
      <c r="CB743" s="8">
        <v>97.14</v>
      </c>
      <c r="CC743" s="4">
        <v>1</v>
      </c>
      <c r="CD743" s="8">
        <v>97.14</v>
      </c>
      <c r="CE743" s="7"/>
      <c r="CF743" s="7"/>
      <c r="CG743" s="2" t="s">
        <v>239</v>
      </c>
      <c r="CH743" s="2" t="s">
        <v>226</v>
      </c>
      <c r="CI743" s="2" t="s">
        <v>348</v>
      </c>
      <c r="CJ743" s="2" t="s">
        <v>354</v>
      </c>
      <c r="CK743" s="2" t="s">
        <v>241</v>
      </c>
      <c r="CL743" s="2" t="s">
        <v>229</v>
      </c>
      <c r="CM743" s="4">
        <v>3</v>
      </c>
      <c r="CN743" s="8">
        <v>291.42</v>
      </c>
      <c r="CO743" s="4">
        <v>1</v>
      </c>
      <c r="CP743" s="8">
        <v>97.14</v>
      </c>
      <c r="CQ743" s="7">
        <v>2</v>
      </c>
      <c r="CR743" s="7">
        <v>2</v>
      </c>
      <c r="CS743" s="2" t="s">
        <v>239</v>
      </c>
      <c r="CT743" s="2" t="s">
        <v>226</v>
      </c>
      <c r="CU743" s="2" t="s">
        <v>985</v>
      </c>
      <c r="CV743" s="2" t="s">
        <v>1369</v>
      </c>
      <c r="CW743" s="2" t="s">
        <v>241</v>
      </c>
      <c r="CX743" s="2" t="s">
        <v>229</v>
      </c>
      <c r="CY743" s="4">
        <v>3</v>
      </c>
      <c r="CZ743" s="8">
        <v>235.11</v>
      </c>
      <c r="DA743" s="4"/>
      <c r="DB743" s="8"/>
      <c r="DC743" s="7"/>
      <c r="DD743" s="7"/>
      <c r="DE743" s="2" t="s">
        <v>239</v>
      </c>
      <c r="DF743" s="2" t="s">
        <v>226</v>
      </c>
      <c r="DG743" s="2" t="s">
        <v>985</v>
      </c>
      <c r="DH743" s="2" t="s">
        <v>344</v>
      </c>
      <c r="DI743" s="2" t="s">
        <v>241</v>
      </c>
      <c r="DJ743" s="2" t="s">
        <v>229</v>
      </c>
      <c r="DK743" s="4">
        <v>1</v>
      </c>
      <c r="DL743" s="8">
        <v>81.04</v>
      </c>
      <c r="DM743" s="4"/>
      <c r="DN743" s="8"/>
      <c r="DO743" s="7"/>
      <c r="DP743" s="7"/>
      <c r="DQ743" s="2" t="s">
        <v>239</v>
      </c>
      <c r="DR743" s="2" t="s">
        <v>226</v>
      </c>
      <c r="DS743" s="2" t="s">
        <v>548</v>
      </c>
      <c r="DT743" s="2" t="s">
        <v>318</v>
      </c>
      <c r="DU743" s="2" t="s">
        <v>241</v>
      </c>
      <c r="DV743" s="2" t="s">
        <v>229</v>
      </c>
      <c r="DW743" s="4"/>
      <c r="DX743" s="8"/>
      <c r="DY743" s="4">
        <v>1</v>
      </c>
      <c r="DZ743" s="8">
        <v>90.99</v>
      </c>
      <c r="EA743" s="7">
        <v>-1</v>
      </c>
      <c r="EB743" s="7">
        <v>-1</v>
      </c>
      <c r="EC743" s="2" t="s">
        <v>239</v>
      </c>
      <c r="ED743" s="2" t="s">
        <v>226</v>
      </c>
      <c r="EE743" s="2" t="s">
        <v>321</v>
      </c>
      <c r="EF743" s="2" t="s">
        <v>1075</v>
      </c>
      <c r="EG743" s="2" t="s">
        <v>241</v>
      </c>
      <c r="EH743" s="2" t="s">
        <v>229</v>
      </c>
      <c r="EI743" s="4"/>
      <c r="EJ743" s="8"/>
      <c r="EK743" s="4">
        <v>1</v>
      </c>
      <c r="EL743" s="8">
        <v>94.54</v>
      </c>
      <c r="EM743" s="7">
        <v>-1</v>
      </c>
      <c r="EN743" s="7">
        <v>-1</v>
      </c>
      <c r="EO743" s="2" t="s">
        <v>239</v>
      </c>
      <c r="EP743" s="2" t="s">
        <v>226</v>
      </c>
      <c r="EQ743" s="2" t="s">
        <v>3577</v>
      </c>
      <c r="ER743" s="2" t="s">
        <v>4219</v>
      </c>
      <c r="ES743" s="2" t="s">
        <v>241</v>
      </c>
      <c r="ET743" s="2" t="s">
        <v>229</v>
      </c>
      <c r="EU743" s="4"/>
      <c r="EV743" s="8"/>
      <c r="EW743" s="4"/>
      <c r="EX743" s="8"/>
      <c r="EY743" s="7"/>
      <c r="EZ743" s="7"/>
      <c r="FA743" s="2" t="s">
        <v>239</v>
      </c>
      <c r="FB743" s="2" t="s">
        <v>226</v>
      </c>
      <c r="FC743" s="2" t="s">
        <v>1792</v>
      </c>
      <c r="FD743" s="2" t="s">
        <v>3891</v>
      </c>
      <c r="FE743" s="2" t="s">
        <v>241</v>
      </c>
      <c r="FF743" s="2" t="s">
        <v>229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226</v>
      </c>
      <c r="FO743" s="2" t="s">
        <v>985</v>
      </c>
      <c r="FP743" s="2" t="s">
        <v>882</v>
      </c>
      <c r="FQ743" s="2" t="s">
        <v>241</v>
      </c>
      <c r="FR743" s="2" t="s">
        <v>229</v>
      </c>
      <c r="FS743" s="4"/>
      <c r="FT743" s="8"/>
      <c r="FU743" s="4"/>
      <c r="FV743" s="8"/>
      <c r="FW743" s="7"/>
      <c r="FX743" s="7"/>
      <c r="FY743" s="2" t="s">
        <v>239</v>
      </c>
      <c r="FZ743" s="2" t="s">
        <v>226</v>
      </c>
      <c r="GA743" s="2" t="s">
        <v>327</v>
      </c>
      <c r="GB743" s="2" t="s">
        <v>229</v>
      </c>
      <c r="GC743" s="2" t="s">
        <v>241</v>
      </c>
      <c r="GD743" s="2" t="s">
        <v>229</v>
      </c>
      <c r="GE743" s="4"/>
      <c r="GF743" s="8"/>
      <c r="GG743" s="4"/>
      <c r="GH743" s="8"/>
      <c r="GI743" s="7"/>
      <c r="GJ743" s="7"/>
      <c r="GK743" s="2" t="s">
        <v>272</v>
      </c>
      <c r="GL743" s="2" t="s">
        <v>226</v>
      </c>
      <c r="GM743" s="2" t="s">
        <v>229</v>
      </c>
      <c r="GN743" s="2" t="s">
        <v>229</v>
      </c>
      <c r="GO743" s="2" t="s">
        <v>241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239</v>
      </c>
      <c r="GX743" s="2" t="s">
        <v>226</v>
      </c>
      <c r="GY743" s="2" t="s">
        <v>985</v>
      </c>
      <c r="GZ743" s="2" t="s">
        <v>394</v>
      </c>
      <c r="HA743" s="2" t="s">
        <v>241</v>
      </c>
      <c r="HB743" s="2" t="s">
        <v>229</v>
      </c>
      <c r="HC743" s="4"/>
      <c r="HD743" s="8"/>
      <c r="HE743" s="4"/>
      <c r="HF743" s="8"/>
      <c r="HG743" s="7"/>
      <c r="HH743" s="7"/>
      <c r="HI743" s="2" t="s">
        <v>266</v>
      </c>
      <c r="HJ743" s="2" t="s">
        <v>226</v>
      </c>
      <c r="HK743" s="2" t="s">
        <v>229</v>
      </c>
      <c r="HL743" s="2" t="s">
        <v>229</v>
      </c>
      <c r="HM743" s="2" t="s">
        <v>241</v>
      </c>
      <c r="HN743" s="2" t="s">
        <v>229</v>
      </c>
      <c r="HO743" s="4"/>
      <c r="HP743" s="8"/>
      <c r="HQ743" s="4"/>
      <c r="HR743" s="8"/>
      <c r="HS743" s="7"/>
      <c r="HT743" s="7"/>
      <c r="HU743" s="2" t="s">
        <v>239</v>
      </c>
      <c r="HV743" s="2" t="s">
        <v>226</v>
      </c>
      <c r="HW743" s="2" t="s">
        <v>429</v>
      </c>
      <c r="HX743" s="2" t="s">
        <v>270</v>
      </c>
      <c r="HY743" s="2" t="s">
        <v>241</v>
      </c>
      <c r="HZ743" s="2" t="s">
        <v>229</v>
      </c>
      <c r="IA743" s="4"/>
      <c r="IB743" s="8"/>
      <c r="IC743" s="4"/>
      <c r="ID743" s="8"/>
      <c r="IE743" s="7"/>
      <c r="IF743" s="7"/>
      <c r="IG743" s="2" t="s">
        <v>266</v>
      </c>
      <c r="IH743" s="2" t="s">
        <v>226</v>
      </c>
      <c r="II743" s="2" t="s">
        <v>229</v>
      </c>
      <c r="IJ743" s="2" t="s">
        <v>229</v>
      </c>
      <c r="IK743" s="2" t="s">
        <v>241</v>
      </c>
      <c r="IL743" s="2" t="s">
        <v>229</v>
      </c>
      <c r="IM743" s="4"/>
      <c r="IN743" s="8"/>
      <c r="IO743" s="4"/>
      <c r="IP743" s="8"/>
      <c r="IQ743" s="7"/>
      <c r="IR743" s="7"/>
      <c r="IS743" s="2" t="s">
        <v>267</v>
      </c>
      <c r="IT743" s="2" t="s">
        <v>226</v>
      </c>
      <c r="IU743" s="2" t="s">
        <v>229</v>
      </c>
      <c r="IV743" s="2" t="s">
        <v>229</v>
      </c>
      <c r="IW743" s="2" t="s">
        <v>241</v>
      </c>
      <c r="IX743" s="2" t="s">
        <v>229</v>
      </c>
      <c r="IY743" s="4"/>
      <c r="IZ743" s="8"/>
      <c r="JA743" s="4"/>
      <c r="JB743" s="8"/>
      <c r="JC743" s="7"/>
      <c r="JD743" s="7"/>
      <c r="JE743" s="2" t="s">
        <v>272</v>
      </c>
      <c r="JF743" s="2" t="s">
        <v>226</v>
      </c>
      <c r="JG743" s="2" t="s">
        <v>229</v>
      </c>
      <c r="JH743" s="2" t="s">
        <v>229</v>
      </c>
      <c r="JI743" s="2" t="s">
        <v>241</v>
      </c>
      <c r="JJ743" s="2" t="s">
        <v>229</v>
      </c>
      <c r="JK743" s="4"/>
      <c r="JL743" s="8"/>
      <c r="JM743" s="4"/>
      <c r="JN743" s="8"/>
      <c r="JO743" s="7"/>
      <c r="JP743" s="7"/>
      <c r="JQ743" s="2" t="s">
        <v>229</v>
      </c>
      <c r="JR743" s="2" t="s">
        <v>229</v>
      </c>
      <c r="JS743" s="2" t="s">
        <v>229</v>
      </c>
      <c r="JT743" s="2" t="s">
        <v>229</v>
      </c>
      <c r="JU743" s="2" t="s">
        <v>229</v>
      </c>
      <c r="JV743" s="2" t="s">
        <v>229</v>
      </c>
      <c r="JW743" s="4"/>
      <c r="JX743" s="8"/>
      <c r="JY743" s="4"/>
      <c r="JZ743" s="8"/>
      <c r="KA743" s="7"/>
      <c r="KB743" s="7"/>
      <c r="KC743" s="2" t="s">
        <v>272</v>
      </c>
      <c r="KD743" s="2" t="s">
        <v>226</v>
      </c>
      <c r="KE743" s="2" t="s">
        <v>229</v>
      </c>
      <c r="KF743" s="2" t="s">
        <v>229</v>
      </c>
      <c r="KG743" s="2" t="s">
        <v>241</v>
      </c>
      <c r="KH743" s="2" t="s">
        <v>229</v>
      </c>
      <c r="KI743" s="4"/>
      <c r="KJ743" s="8"/>
      <c r="KK743" s="4"/>
      <c r="KL743" s="8"/>
      <c r="KM743" s="7"/>
      <c r="KN743" s="7"/>
      <c r="KO743" s="2" t="s">
        <v>272</v>
      </c>
      <c r="KP743" s="2" t="s">
        <v>226</v>
      </c>
      <c r="KQ743" s="2" t="s">
        <v>229</v>
      </c>
      <c r="KR743" s="2" t="s">
        <v>229</v>
      </c>
      <c r="KS743" s="2" t="s">
        <v>241</v>
      </c>
      <c r="KT743" s="2" t="s">
        <v>229</v>
      </c>
      <c r="KU743" s="4"/>
      <c r="KV743" s="8"/>
      <c r="KW743" s="4">
        <v>1</v>
      </c>
      <c r="KX743" s="8">
        <v>90.04</v>
      </c>
      <c r="KY743" s="7">
        <v>-1</v>
      </c>
      <c r="KZ743" s="7">
        <v>-1</v>
      </c>
      <c r="LA743" s="2" t="s">
        <v>239</v>
      </c>
      <c r="LB743" s="2" t="s">
        <v>226</v>
      </c>
      <c r="LC743" s="2" t="s">
        <v>1062</v>
      </c>
      <c r="LD743" s="2" t="s">
        <v>2484</v>
      </c>
      <c r="LE743" s="2" t="s">
        <v>241</v>
      </c>
      <c r="LF743" s="2" t="s">
        <v>229</v>
      </c>
      <c r="LG743" s="4"/>
      <c r="LH743" s="8"/>
      <c r="LI743" s="4"/>
      <c r="LJ743" s="8"/>
      <c r="LK743" s="7"/>
      <c r="LL743" s="7"/>
      <c r="LM743" s="2" t="s">
        <v>239</v>
      </c>
      <c r="LN743" s="2" t="s">
        <v>226</v>
      </c>
      <c r="LO743" s="2" t="s">
        <v>335</v>
      </c>
      <c r="LP743" s="2" t="s">
        <v>229</v>
      </c>
      <c r="LQ743" s="2" t="s">
        <v>241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239</v>
      </c>
      <c r="LZ743" s="2" t="s">
        <v>275</v>
      </c>
      <c r="MA743" s="2" t="s">
        <v>1379</v>
      </c>
      <c r="MB743" s="2" t="s">
        <v>855</v>
      </c>
      <c r="MC743" s="2" t="s">
        <v>241</v>
      </c>
      <c r="MD743" s="2" t="s">
        <v>229</v>
      </c>
      <c r="ME743" s="4"/>
      <c r="MF743" s="8"/>
      <c r="MG743" s="4"/>
      <c r="MH743" s="8"/>
      <c r="MI743" s="7"/>
      <c r="MJ743" s="7"/>
      <c r="MK743" s="2" t="s">
        <v>266</v>
      </c>
      <c r="ML743" s="2" t="s">
        <v>226</v>
      </c>
      <c r="MM743" s="2" t="s">
        <v>229</v>
      </c>
      <c r="MN743" s="2" t="s">
        <v>229</v>
      </c>
      <c r="MO743" s="2" t="s">
        <v>241</v>
      </c>
      <c r="MP743" s="2" t="s">
        <v>229</v>
      </c>
      <c r="MQ743" s="4"/>
      <c r="MR743" s="8"/>
      <c r="MS743" s="4"/>
      <c r="MT743" s="8"/>
      <c r="MU743" s="7"/>
      <c r="MV743" s="7"/>
      <c r="MW743" s="2" t="s">
        <v>266</v>
      </c>
      <c r="MX743" s="2" t="s">
        <v>226</v>
      </c>
      <c r="MY743" s="2" t="s">
        <v>229</v>
      </c>
      <c r="MZ743" s="2" t="s">
        <v>229</v>
      </c>
      <c r="NA743" s="2" t="s">
        <v>241</v>
      </c>
      <c r="NB743" s="2" t="s">
        <v>229</v>
      </c>
      <c r="NC743" s="4"/>
      <c r="ND743" s="8"/>
      <c r="NE743" s="4"/>
      <c r="NF743" s="8"/>
      <c r="NG743" s="7"/>
      <c r="NH743" s="7"/>
      <c r="NI743" s="2" t="s">
        <v>239</v>
      </c>
      <c r="NJ743" s="2" t="s">
        <v>260</v>
      </c>
      <c r="NK743" s="2" t="s">
        <v>2181</v>
      </c>
      <c r="NL743" s="2" t="s">
        <v>359</v>
      </c>
      <c r="NM743" s="2" t="s">
        <v>241</v>
      </c>
      <c r="NN743" s="2" t="s">
        <v>229</v>
      </c>
      <c r="NO743" s="4"/>
      <c r="NP743" s="8"/>
      <c r="NQ743" s="4"/>
      <c r="NR743" s="8"/>
      <c r="NS743" s="7"/>
      <c r="NT743" s="7"/>
      <c r="NU743" s="2" t="s">
        <v>272</v>
      </c>
      <c r="NV743" s="2" t="s">
        <v>226</v>
      </c>
      <c r="NW743" s="2" t="s">
        <v>229</v>
      </c>
      <c r="NX743" s="2" t="s">
        <v>229</v>
      </c>
      <c r="NY743" s="2" t="s">
        <v>241</v>
      </c>
      <c r="NZ743" s="2" t="s">
        <v>229</v>
      </c>
      <c r="OA743" s="4"/>
      <c r="OB743" s="8"/>
      <c r="OC743" s="4"/>
      <c r="OD743" s="8"/>
      <c r="OE743" s="7"/>
      <c r="OF743" s="7"/>
      <c r="OG743" s="2" t="s">
        <v>239</v>
      </c>
      <c r="OH743" s="2" t="s">
        <v>226</v>
      </c>
      <c r="OI743" s="2" t="s">
        <v>229</v>
      </c>
      <c r="OJ743" s="2" t="s">
        <v>229</v>
      </c>
      <c r="OK743" s="2" t="s">
        <v>241</v>
      </c>
      <c r="OL743" s="2" t="s">
        <v>229</v>
      </c>
      <c r="OM743" s="4"/>
      <c r="ON743" s="8"/>
      <c r="OO743" s="4"/>
      <c r="OP743" s="8"/>
      <c r="OQ743" s="7"/>
      <c r="OR743" s="7"/>
      <c r="OS743" s="2" t="s">
        <v>229</v>
      </c>
      <c r="OT743" s="2" t="s">
        <v>229</v>
      </c>
      <c r="OU743" s="2" t="s">
        <v>229</v>
      </c>
      <c r="OV743" s="2" t="s">
        <v>229</v>
      </c>
      <c r="OW743" s="2" t="s">
        <v>229</v>
      </c>
      <c r="OX743" s="2" t="s">
        <v>229</v>
      </c>
      <c r="OY743" s="4"/>
      <c r="OZ743" s="8"/>
      <c r="PA743" s="4"/>
      <c r="PB743" s="8"/>
      <c r="PC743" s="7"/>
      <c r="PD743" s="7"/>
      <c r="PE743" s="2" t="s">
        <v>281</v>
      </c>
      <c r="PF743" s="2" t="s">
        <v>226</v>
      </c>
      <c r="PG743" s="2" t="s">
        <v>229</v>
      </c>
      <c r="PH743" s="2" t="s">
        <v>229</v>
      </c>
      <c r="PI743" s="2" t="s">
        <v>241</v>
      </c>
      <c r="PJ743" s="2" t="s">
        <v>229</v>
      </c>
      <c r="PK743" s="4"/>
      <c r="PL743" s="8"/>
      <c r="PM743" s="4"/>
      <c r="PN743" s="8"/>
      <c r="PO743" s="7"/>
      <c r="PP743" s="7"/>
      <c r="PQ743" s="2" t="s">
        <v>266</v>
      </c>
      <c r="PR743" s="2" t="s">
        <v>275</v>
      </c>
      <c r="PS743" s="2" t="s">
        <v>229</v>
      </c>
      <c r="PT743" s="2" t="s">
        <v>229</v>
      </c>
      <c r="PU743" s="2" t="s">
        <v>241</v>
      </c>
      <c r="PV743" s="2" t="s">
        <v>229</v>
      </c>
      <c r="PW743" s="4"/>
      <c r="PX743" s="8"/>
      <c r="PY743" s="4"/>
      <c r="PZ743" s="8"/>
      <c r="QA743" s="7"/>
      <c r="QB743" s="7"/>
      <c r="QC743" s="2" t="s">
        <v>281</v>
      </c>
      <c r="QD743" s="2" t="s">
        <v>226</v>
      </c>
      <c r="QE743" s="2" t="s">
        <v>229</v>
      </c>
      <c r="QF743" s="2" t="s">
        <v>229</v>
      </c>
      <c r="QG743" s="2" t="s">
        <v>241</v>
      </c>
      <c r="QH743" s="2" t="s">
        <v>229</v>
      </c>
      <c r="QI743" s="4"/>
      <c r="QJ743" s="8"/>
      <c r="QK743" s="4"/>
      <c r="QL743" s="8"/>
      <c r="QM743" s="7"/>
      <c r="QN743" s="7"/>
      <c r="QO743" s="2" t="s">
        <v>229</v>
      </c>
      <c r="QP743" s="2" t="s">
        <v>229</v>
      </c>
      <c r="QQ743" s="2" t="s">
        <v>229</v>
      </c>
      <c r="QR743" s="2" t="s">
        <v>229</v>
      </c>
      <c r="QS743" s="2" t="s">
        <v>229</v>
      </c>
      <c r="QT743" s="2" t="s">
        <v>229</v>
      </c>
      <c r="QU743" s="4"/>
      <c r="QV743" s="8"/>
      <c r="QW743" s="4"/>
      <c r="QX743" s="8"/>
      <c r="QY743" s="7"/>
      <c r="QZ743" s="7"/>
      <c r="RA743" s="2" t="s">
        <v>272</v>
      </c>
      <c r="RB743" s="2" t="s">
        <v>226</v>
      </c>
      <c r="RC743" s="2" t="s">
        <v>229</v>
      </c>
      <c r="RD743" s="2" t="s">
        <v>229</v>
      </c>
      <c r="RE743" s="2" t="s">
        <v>241</v>
      </c>
      <c r="RF743" s="2" t="s">
        <v>229</v>
      </c>
      <c r="RG743" s="4"/>
      <c r="RH743" s="8"/>
      <c r="RI743" s="4"/>
      <c r="RJ743" s="8"/>
      <c r="RK743" s="7"/>
      <c r="RL743" s="7"/>
      <c r="RM743" s="2" t="s">
        <v>272</v>
      </c>
      <c r="RN743" s="2" t="s">
        <v>226</v>
      </c>
      <c r="RO743" s="2" t="s">
        <v>229</v>
      </c>
      <c r="RP743" s="2" t="s">
        <v>229</v>
      </c>
      <c r="RQ743" s="2" t="s">
        <v>241</v>
      </c>
      <c r="RR743" s="2" t="s">
        <v>229</v>
      </c>
      <c r="RS743" s="4"/>
      <c r="RT743" s="8"/>
      <c r="RU743" s="4"/>
      <c r="RV743" s="8"/>
      <c r="RW743" s="7"/>
      <c r="RX743" s="7"/>
      <c r="RY743" s="2" t="s">
        <v>272</v>
      </c>
      <c r="RZ743" s="2" t="s">
        <v>275</v>
      </c>
      <c r="SA743" s="2" t="s">
        <v>229</v>
      </c>
      <c r="SB743" s="2" t="s">
        <v>229</v>
      </c>
      <c r="SC743" s="2" t="s">
        <v>241</v>
      </c>
      <c r="SD743" s="2" t="s">
        <v>229</v>
      </c>
      <c r="SE743" s="4">
        <v>182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</row>
    <row r="744">
      <c r="A744" s="2" t="s">
        <v>4810</v>
      </c>
      <c r="B744" s="2" t="s">
        <v>216</v>
      </c>
      <c r="C744" s="2" t="s">
        <v>4734</v>
      </c>
      <c r="D744" s="2" t="s">
        <v>218</v>
      </c>
      <c r="E744" s="2" t="s">
        <v>219</v>
      </c>
      <c r="F744" s="2" t="s">
        <v>4803</v>
      </c>
      <c r="G744" s="2" t="s">
        <v>4499</v>
      </c>
      <c r="H744" s="2" t="s">
        <v>4804</v>
      </c>
      <c r="I744" s="2" t="s">
        <v>4811</v>
      </c>
      <c r="J744" s="2" t="s">
        <v>224</v>
      </c>
      <c r="K744" s="2" t="s">
        <v>412</v>
      </c>
      <c r="L744" s="3">
        <v>51.75</v>
      </c>
      <c r="M744" s="3">
        <v>54.34</v>
      </c>
      <c r="N744" s="3">
        <v>109.99</v>
      </c>
      <c r="O744" s="2" t="s">
        <v>226</v>
      </c>
      <c r="P744" s="2" t="s">
        <v>618</v>
      </c>
      <c r="Q744" s="2" t="s">
        <v>228</v>
      </c>
      <c r="R744" s="2" t="s">
        <v>229</v>
      </c>
      <c r="S744" s="2" t="s">
        <v>4812</v>
      </c>
      <c r="T744" s="2" t="s">
        <v>3733</v>
      </c>
      <c r="U744" s="2" t="s">
        <v>286</v>
      </c>
      <c r="V744" s="2" t="s">
        <v>1910</v>
      </c>
      <c r="W744" s="2" t="s">
        <v>686</v>
      </c>
      <c r="X744" s="2" t="s">
        <v>1009</v>
      </c>
      <c r="Y744" s="2" t="s">
        <v>4345</v>
      </c>
      <c r="Z744" s="4">
        <v>22</v>
      </c>
      <c r="AA744" s="4">
        <f>=ROUNDDOWN(7.33333333333333,0)</f>
      </c>
      <c r="AB744" s="5">
        <v>3</v>
      </c>
      <c r="AC744" s="2" t="s">
        <v>1112</v>
      </c>
      <c r="AD744" s="4">
        <v>40</v>
      </c>
      <c r="AE744" s="4">
        <v>40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>
        <v>4</v>
      </c>
      <c r="AQ744" s="8">
        <v>258.78</v>
      </c>
      <c r="AR744" s="4"/>
      <c r="AS744" s="8"/>
      <c r="AT744" s="7"/>
      <c r="AU744" s="7"/>
      <c r="AV744" s="4">
        <v>12</v>
      </c>
      <c r="AW744" s="8">
        <v>892.89</v>
      </c>
      <c r="AX744" s="4">
        <v>5</v>
      </c>
      <c r="AY744" s="8">
        <v>448.32</v>
      </c>
      <c r="AZ744" s="7">
        <v>1.4</v>
      </c>
      <c r="BA744" s="7">
        <v>0.9916</v>
      </c>
      <c r="BB744" s="7">
        <v>0.2898</v>
      </c>
      <c r="BC744" s="4" t="s">
        <v>229</v>
      </c>
      <c r="BD744" s="8" t="s">
        <v>229</v>
      </c>
      <c r="BE744" s="4" t="s">
        <v>229</v>
      </c>
      <c r="BF744" s="8" t="s">
        <v>229</v>
      </c>
      <c r="BG744" s="7" t="s">
        <v>229</v>
      </c>
      <c r="BH744" s="7" t="s">
        <v>229</v>
      </c>
      <c r="BI744" s="7">
        <v>0.3993</v>
      </c>
      <c r="BJ744" s="4">
        <v>4</v>
      </c>
      <c r="BK744" s="8">
        <v>258.78</v>
      </c>
      <c r="BL744" s="2" t="s">
        <v>3735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266</v>
      </c>
      <c r="BV744" s="2" t="s">
        <v>226</v>
      </c>
      <c r="BW744" s="2" t="s">
        <v>229</v>
      </c>
      <c r="BX744" s="2" t="s">
        <v>229</v>
      </c>
      <c r="BY744" s="2" t="s">
        <v>241</v>
      </c>
      <c r="BZ744" s="2" t="s">
        <v>229</v>
      </c>
      <c r="CA744" s="4">
        <v>2</v>
      </c>
      <c r="CB744" s="8">
        <v>130.4</v>
      </c>
      <c r="CC744" s="4"/>
      <c r="CD744" s="8"/>
      <c r="CE744" s="7"/>
      <c r="CF744" s="7"/>
      <c r="CG744" s="2" t="s">
        <v>239</v>
      </c>
      <c r="CH744" s="2" t="s">
        <v>226</v>
      </c>
      <c r="CI744" s="2" t="s">
        <v>4813</v>
      </c>
      <c r="CJ744" s="2" t="s">
        <v>423</v>
      </c>
      <c r="CK744" s="2" t="s">
        <v>241</v>
      </c>
      <c r="CL744" s="2" t="s">
        <v>229</v>
      </c>
      <c r="CM744" s="4"/>
      <c r="CN744" s="8"/>
      <c r="CO744" s="4"/>
      <c r="CP744" s="8"/>
      <c r="CQ744" s="7"/>
      <c r="CR744" s="7"/>
      <c r="CS744" s="2" t="s">
        <v>239</v>
      </c>
      <c r="CT744" s="2" t="s">
        <v>226</v>
      </c>
      <c r="CU744" s="2" t="s">
        <v>543</v>
      </c>
      <c r="CV744" s="2" t="s">
        <v>1306</v>
      </c>
      <c r="CW744" s="2" t="s">
        <v>241</v>
      </c>
      <c r="CX744" s="2" t="s">
        <v>229</v>
      </c>
      <c r="CY744" s="4"/>
      <c r="CZ744" s="8"/>
      <c r="DA744" s="4"/>
      <c r="DB744" s="8"/>
      <c r="DC744" s="7"/>
      <c r="DD744" s="7"/>
      <c r="DE744" s="2" t="s">
        <v>239</v>
      </c>
      <c r="DF744" s="2" t="s">
        <v>226</v>
      </c>
      <c r="DG744" s="2" t="s">
        <v>3195</v>
      </c>
      <c r="DH744" s="2" t="s">
        <v>1164</v>
      </c>
      <c r="DI744" s="2" t="s">
        <v>241</v>
      </c>
      <c r="DJ744" s="2" t="s">
        <v>229</v>
      </c>
      <c r="DK744" s="4"/>
      <c r="DL744" s="8"/>
      <c r="DM744" s="4"/>
      <c r="DN744" s="8"/>
      <c r="DO744" s="7"/>
      <c r="DP744" s="7"/>
      <c r="DQ744" s="2" t="s">
        <v>239</v>
      </c>
      <c r="DR744" s="2" t="s">
        <v>226</v>
      </c>
      <c r="DS744" s="2" t="s">
        <v>1305</v>
      </c>
      <c r="DT744" s="2" t="s">
        <v>431</v>
      </c>
      <c r="DU744" s="2" t="s">
        <v>241</v>
      </c>
      <c r="DV744" s="2" t="s">
        <v>229</v>
      </c>
      <c r="DW744" s="4">
        <v>1</v>
      </c>
      <c r="DX744" s="8">
        <v>64.99</v>
      </c>
      <c r="DY744" s="4"/>
      <c r="DZ744" s="8"/>
      <c r="EA744" s="7"/>
      <c r="EB744" s="7"/>
      <c r="EC744" s="2" t="s">
        <v>239</v>
      </c>
      <c r="ED744" s="2" t="s">
        <v>226</v>
      </c>
      <c r="EE744" s="2" t="s">
        <v>458</v>
      </c>
      <c r="EF744" s="2" t="s">
        <v>3419</v>
      </c>
      <c r="EG744" s="2" t="s">
        <v>241</v>
      </c>
      <c r="EH744" s="2" t="s">
        <v>229</v>
      </c>
      <c r="EI744" s="4">
        <v>1</v>
      </c>
      <c r="EJ744" s="8">
        <v>63.39</v>
      </c>
      <c r="EK744" s="4"/>
      <c r="EL744" s="8"/>
      <c r="EM744" s="7"/>
      <c r="EN744" s="7"/>
      <c r="EO744" s="2" t="s">
        <v>239</v>
      </c>
      <c r="EP744" s="2" t="s">
        <v>226</v>
      </c>
      <c r="EQ744" s="2" t="s">
        <v>3391</v>
      </c>
      <c r="ER744" s="2" t="s">
        <v>2330</v>
      </c>
      <c r="ES744" s="2" t="s">
        <v>241</v>
      </c>
      <c r="ET744" s="2" t="s">
        <v>229</v>
      </c>
      <c r="EU744" s="4"/>
      <c r="EV744" s="8"/>
      <c r="EW744" s="4"/>
      <c r="EX744" s="8"/>
      <c r="EY744" s="7"/>
      <c r="EZ744" s="7"/>
      <c r="FA744" s="2" t="s">
        <v>239</v>
      </c>
      <c r="FB744" s="2" t="s">
        <v>226</v>
      </c>
      <c r="FC744" s="2" t="s">
        <v>3875</v>
      </c>
      <c r="FD744" s="2" t="s">
        <v>830</v>
      </c>
      <c r="FE744" s="2" t="s">
        <v>241</v>
      </c>
      <c r="FF744" s="2" t="s">
        <v>229</v>
      </c>
      <c r="FG744" s="4"/>
      <c r="FH744" s="8"/>
      <c r="FI744" s="4"/>
      <c r="FJ744" s="8"/>
      <c r="FK744" s="7"/>
      <c r="FL744" s="7"/>
      <c r="FM744" s="2" t="s">
        <v>239</v>
      </c>
      <c r="FN744" s="2" t="s">
        <v>226</v>
      </c>
      <c r="FO744" s="2" t="s">
        <v>4813</v>
      </c>
      <c r="FP744" s="2" t="s">
        <v>1367</v>
      </c>
      <c r="FQ744" s="2" t="s">
        <v>241</v>
      </c>
      <c r="FR744" s="2" t="s">
        <v>229</v>
      </c>
      <c r="FS744" s="4"/>
      <c r="FT744" s="8"/>
      <c r="FU744" s="4"/>
      <c r="FV744" s="8"/>
      <c r="FW744" s="7"/>
      <c r="FX744" s="7"/>
      <c r="FY744" s="2" t="s">
        <v>239</v>
      </c>
      <c r="FZ744" s="2" t="s">
        <v>226</v>
      </c>
      <c r="GA744" s="2" t="s">
        <v>327</v>
      </c>
      <c r="GB744" s="2" t="s">
        <v>909</v>
      </c>
      <c r="GC744" s="2" t="s">
        <v>241</v>
      </c>
      <c r="GD744" s="2" t="s">
        <v>229</v>
      </c>
      <c r="GE744" s="4"/>
      <c r="GF744" s="8"/>
      <c r="GG744" s="4"/>
      <c r="GH744" s="8"/>
      <c r="GI744" s="7"/>
      <c r="GJ744" s="7"/>
      <c r="GK744" s="2" t="s">
        <v>272</v>
      </c>
      <c r="GL744" s="2" t="s">
        <v>226</v>
      </c>
      <c r="GM744" s="2" t="s">
        <v>229</v>
      </c>
      <c r="GN744" s="2" t="s">
        <v>229</v>
      </c>
      <c r="GO744" s="2" t="s">
        <v>241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239</v>
      </c>
      <c r="GX744" s="2" t="s">
        <v>226</v>
      </c>
      <c r="GY744" s="2" t="s">
        <v>458</v>
      </c>
      <c r="GZ744" s="2" t="s">
        <v>776</v>
      </c>
      <c r="HA744" s="2" t="s">
        <v>241</v>
      </c>
      <c r="HB744" s="2" t="s">
        <v>229</v>
      </c>
      <c r="HC744" s="4"/>
      <c r="HD744" s="8"/>
      <c r="HE744" s="4"/>
      <c r="HF744" s="8"/>
      <c r="HG744" s="7"/>
      <c r="HH744" s="7"/>
      <c r="HI744" s="2" t="s">
        <v>239</v>
      </c>
      <c r="HJ744" s="2" t="s">
        <v>226</v>
      </c>
      <c r="HK744" s="2" t="s">
        <v>449</v>
      </c>
      <c r="HL744" s="2" t="s">
        <v>837</v>
      </c>
      <c r="HM744" s="2" t="s">
        <v>241</v>
      </c>
      <c r="HN744" s="2" t="s">
        <v>229</v>
      </c>
      <c r="HO744" s="4"/>
      <c r="HP744" s="8"/>
      <c r="HQ744" s="4"/>
      <c r="HR744" s="8"/>
      <c r="HS744" s="7"/>
      <c r="HT744" s="7"/>
      <c r="HU744" s="2" t="s">
        <v>239</v>
      </c>
      <c r="HV744" s="2" t="s">
        <v>226</v>
      </c>
      <c r="HW744" s="2" t="s">
        <v>429</v>
      </c>
      <c r="HX744" s="2" t="s">
        <v>2284</v>
      </c>
      <c r="HY744" s="2" t="s">
        <v>241</v>
      </c>
      <c r="HZ744" s="2" t="s">
        <v>229</v>
      </c>
      <c r="IA744" s="4"/>
      <c r="IB744" s="8"/>
      <c r="IC744" s="4"/>
      <c r="ID744" s="8"/>
      <c r="IE744" s="7"/>
      <c r="IF744" s="7"/>
      <c r="IG744" s="2" t="s">
        <v>266</v>
      </c>
      <c r="IH744" s="2" t="s">
        <v>226</v>
      </c>
      <c r="II744" s="2" t="s">
        <v>229</v>
      </c>
      <c r="IJ744" s="2" t="s">
        <v>229</v>
      </c>
      <c r="IK744" s="2" t="s">
        <v>241</v>
      </c>
      <c r="IL744" s="2" t="s">
        <v>229</v>
      </c>
      <c r="IM744" s="4"/>
      <c r="IN744" s="8"/>
      <c r="IO744" s="4"/>
      <c r="IP744" s="8"/>
      <c r="IQ744" s="7"/>
      <c r="IR744" s="7"/>
      <c r="IS744" s="2" t="s">
        <v>267</v>
      </c>
      <c r="IT744" s="2" t="s">
        <v>226</v>
      </c>
      <c r="IU744" s="2" t="s">
        <v>229</v>
      </c>
      <c r="IV744" s="2" t="s">
        <v>229</v>
      </c>
      <c r="IW744" s="2" t="s">
        <v>241</v>
      </c>
      <c r="IX744" s="2" t="s">
        <v>229</v>
      </c>
      <c r="IY744" s="4"/>
      <c r="IZ744" s="8"/>
      <c r="JA744" s="4"/>
      <c r="JB744" s="8"/>
      <c r="JC744" s="7"/>
      <c r="JD744" s="7"/>
      <c r="JE744" s="2" t="s">
        <v>239</v>
      </c>
      <c r="JF744" s="2" t="s">
        <v>226</v>
      </c>
      <c r="JG744" s="2" t="s">
        <v>3256</v>
      </c>
      <c r="JH744" s="2" t="s">
        <v>229</v>
      </c>
      <c r="JI744" s="2" t="s">
        <v>241</v>
      </c>
      <c r="JJ744" s="2" t="s">
        <v>229</v>
      </c>
      <c r="JK744" s="4"/>
      <c r="JL744" s="8"/>
      <c r="JM744" s="4"/>
      <c r="JN744" s="8"/>
      <c r="JO744" s="7"/>
      <c r="JP744" s="7"/>
      <c r="JQ744" s="2" t="s">
        <v>229</v>
      </c>
      <c r="JR744" s="2" t="s">
        <v>229</v>
      </c>
      <c r="JS744" s="2" t="s">
        <v>229</v>
      </c>
      <c r="JT744" s="2" t="s">
        <v>229</v>
      </c>
      <c r="JU744" s="2" t="s">
        <v>229</v>
      </c>
      <c r="JV744" s="2" t="s">
        <v>229</v>
      </c>
      <c r="JW744" s="4"/>
      <c r="JX744" s="8"/>
      <c r="JY744" s="4"/>
      <c r="JZ744" s="8"/>
      <c r="KA744" s="7"/>
      <c r="KB744" s="7"/>
      <c r="KC744" s="2" t="s">
        <v>272</v>
      </c>
      <c r="KD744" s="2" t="s">
        <v>226</v>
      </c>
      <c r="KE744" s="2" t="s">
        <v>229</v>
      </c>
      <c r="KF744" s="2" t="s">
        <v>229</v>
      </c>
      <c r="KG744" s="2" t="s">
        <v>241</v>
      </c>
      <c r="KH744" s="2" t="s">
        <v>229</v>
      </c>
      <c r="KI744" s="4"/>
      <c r="KJ744" s="8"/>
      <c r="KK744" s="4"/>
      <c r="KL744" s="8"/>
      <c r="KM744" s="7"/>
      <c r="KN744" s="7"/>
      <c r="KO744" s="2" t="s">
        <v>239</v>
      </c>
      <c r="KP744" s="2" t="s">
        <v>226</v>
      </c>
      <c r="KQ744" s="2" t="s">
        <v>3097</v>
      </c>
      <c r="KR744" s="2" t="s">
        <v>229</v>
      </c>
      <c r="KS744" s="2" t="s">
        <v>241</v>
      </c>
      <c r="KT744" s="2" t="s">
        <v>229</v>
      </c>
      <c r="KU744" s="4"/>
      <c r="KV744" s="8"/>
      <c r="KW744" s="4"/>
      <c r="KX744" s="8"/>
      <c r="KY744" s="7"/>
      <c r="KZ744" s="7"/>
      <c r="LA744" s="2" t="s">
        <v>239</v>
      </c>
      <c r="LB744" s="2" t="s">
        <v>226</v>
      </c>
      <c r="LC744" s="2" t="s">
        <v>1028</v>
      </c>
      <c r="LD744" s="2" t="s">
        <v>2998</v>
      </c>
      <c r="LE744" s="2" t="s">
        <v>241</v>
      </c>
      <c r="LF744" s="2" t="s">
        <v>229</v>
      </c>
      <c r="LG744" s="4"/>
      <c r="LH744" s="8"/>
      <c r="LI744" s="4"/>
      <c r="LJ744" s="8"/>
      <c r="LK744" s="7"/>
      <c r="LL744" s="7"/>
      <c r="LM744" s="2" t="s">
        <v>239</v>
      </c>
      <c r="LN744" s="2" t="s">
        <v>226</v>
      </c>
      <c r="LO744" s="2" t="s">
        <v>335</v>
      </c>
      <c r="LP744" s="2" t="s">
        <v>229</v>
      </c>
      <c r="LQ744" s="2" t="s">
        <v>241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239</v>
      </c>
      <c r="LZ744" s="2" t="s">
        <v>275</v>
      </c>
      <c r="MA744" s="2" t="s">
        <v>543</v>
      </c>
      <c r="MB744" s="2" t="s">
        <v>849</v>
      </c>
      <c r="MC744" s="2" t="s">
        <v>241</v>
      </c>
      <c r="MD744" s="2" t="s">
        <v>229</v>
      </c>
      <c r="ME744" s="4"/>
      <c r="MF744" s="8"/>
      <c r="MG744" s="4"/>
      <c r="MH744" s="8"/>
      <c r="MI744" s="7"/>
      <c r="MJ744" s="7"/>
      <c r="MK744" s="2" t="s">
        <v>278</v>
      </c>
      <c r="ML744" s="2" t="s">
        <v>226</v>
      </c>
      <c r="MM744" s="2" t="s">
        <v>229</v>
      </c>
      <c r="MN744" s="2" t="s">
        <v>229</v>
      </c>
      <c r="MO744" s="2" t="s">
        <v>241</v>
      </c>
      <c r="MP744" s="2" t="s">
        <v>229</v>
      </c>
      <c r="MQ744" s="4"/>
      <c r="MR744" s="8"/>
      <c r="MS744" s="4"/>
      <c r="MT744" s="8"/>
      <c r="MU744" s="7"/>
      <c r="MV744" s="7"/>
      <c r="MW744" s="2" t="s">
        <v>266</v>
      </c>
      <c r="MX744" s="2" t="s">
        <v>226</v>
      </c>
      <c r="MY744" s="2" t="s">
        <v>229</v>
      </c>
      <c r="MZ744" s="2" t="s">
        <v>229</v>
      </c>
      <c r="NA744" s="2" t="s">
        <v>241</v>
      </c>
      <c r="NB744" s="2" t="s">
        <v>229</v>
      </c>
      <c r="NC744" s="4"/>
      <c r="ND744" s="8"/>
      <c r="NE744" s="4"/>
      <c r="NF744" s="8"/>
      <c r="NG744" s="7"/>
      <c r="NH744" s="7"/>
      <c r="NI744" s="2" t="s">
        <v>239</v>
      </c>
      <c r="NJ744" s="2" t="s">
        <v>260</v>
      </c>
      <c r="NK744" s="2" t="s">
        <v>838</v>
      </c>
      <c r="NL744" s="2" t="s">
        <v>971</v>
      </c>
      <c r="NM744" s="2" t="s">
        <v>241</v>
      </c>
      <c r="NN744" s="2" t="s">
        <v>229</v>
      </c>
      <c r="NO744" s="4"/>
      <c r="NP744" s="8"/>
      <c r="NQ744" s="4"/>
      <c r="NR744" s="8"/>
      <c r="NS744" s="7"/>
      <c r="NT744" s="7"/>
      <c r="NU744" s="2" t="s">
        <v>272</v>
      </c>
      <c r="NV744" s="2" t="s">
        <v>226</v>
      </c>
      <c r="NW744" s="2" t="s">
        <v>229</v>
      </c>
      <c r="NX744" s="2" t="s">
        <v>229</v>
      </c>
      <c r="NY744" s="2" t="s">
        <v>241</v>
      </c>
      <c r="NZ744" s="2" t="s">
        <v>229</v>
      </c>
      <c r="OA744" s="4"/>
      <c r="OB744" s="8"/>
      <c r="OC744" s="4"/>
      <c r="OD744" s="8"/>
      <c r="OE744" s="7"/>
      <c r="OF744" s="7"/>
      <c r="OG744" s="2" t="s">
        <v>239</v>
      </c>
      <c r="OH744" s="2" t="s">
        <v>226</v>
      </c>
      <c r="OI744" s="2" t="s">
        <v>2817</v>
      </c>
      <c r="OJ744" s="2" t="s">
        <v>229</v>
      </c>
      <c r="OK744" s="2" t="s">
        <v>241</v>
      </c>
      <c r="OL744" s="2" t="s">
        <v>229</v>
      </c>
      <c r="OM744" s="4"/>
      <c r="ON744" s="8"/>
      <c r="OO744" s="4"/>
      <c r="OP744" s="8"/>
      <c r="OQ744" s="7"/>
      <c r="OR744" s="7"/>
      <c r="OS744" s="2" t="s">
        <v>229</v>
      </c>
      <c r="OT744" s="2" t="s">
        <v>229</v>
      </c>
      <c r="OU744" s="2" t="s">
        <v>229</v>
      </c>
      <c r="OV744" s="2" t="s">
        <v>229</v>
      </c>
      <c r="OW744" s="2" t="s">
        <v>229</v>
      </c>
      <c r="OX744" s="2" t="s">
        <v>229</v>
      </c>
      <c r="OY744" s="4"/>
      <c r="OZ744" s="8"/>
      <c r="PA744" s="4"/>
      <c r="PB744" s="8"/>
      <c r="PC744" s="7"/>
      <c r="PD744" s="7"/>
      <c r="PE744" s="2" t="s">
        <v>281</v>
      </c>
      <c r="PF744" s="2" t="s">
        <v>226</v>
      </c>
      <c r="PG744" s="2" t="s">
        <v>229</v>
      </c>
      <c r="PH744" s="2" t="s">
        <v>229</v>
      </c>
      <c r="PI744" s="2" t="s">
        <v>241</v>
      </c>
      <c r="PJ744" s="2" t="s">
        <v>229</v>
      </c>
      <c r="PK744" s="4"/>
      <c r="PL744" s="8"/>
      <c r="PM744" s="4"/>
      <c r="PN744" s="8"/>
      <c r="PO744" s="7"/>
      <c r="PP744" s="7"/>
      <c r="PQ744" s="2" t="s">
        <v>266</v>
      </c>
      <c r="PR744" s="2" t="s">
        <v>275</v>
      </c>
      <c r="PS744" s="2" t="s">
        <v>229</v>
      </c>
      <c r="PT744" s="2" t="s">
        <v>229</v>
      </c>
      <c r="PU744" s="2" t="s">
        <v>241</v>
      </c>
      <c r="PV744" s="2" t="s">
        <v>229</v>
      </c>
      <c r="PW744" s="4"/>
      <c r="PX744" s="8"/>
      <c r="PY744" s="4"/>
      <c r="PZ744" s="8"/>
      <c r="QA744" s="7"/>
      <c r="QB744" s="7"/>
      <c r="QC744" s="2" t="s">
        <v>281</v>
      </c>
      <c r="QD744" s="2" t="s">
        <v>226</v>
      </c>
      <c r="QE744" s="2" t="s">
        <v>229</v>
      </c>
      <c r="QF744" s="2" t="s">
        <v>229</v>
      </c>
      <c r="QG744" s="2" t="s">
        <v>241</v>
      </c>
      <c r="QH744" s="2" t="s">
        <v>229</v>
      </c>
      <c r="QI744" s="4"/>
      <c r="QJ744" s="8"/>
      <c r="QK744" s="4"/>
      <c r="QL744" s="8"/>
      <c r="QM744" s="7"/>
      <c r="QN744" s="7"/>
      <c r="QO744" s="2" t="s">
        <v>229</v>
      </c>
      <c r="QP744" s="2" t="s">
        <v>229</v>
      </c>
      <c r="QQ744" s="2" t="s">
        <v>229</v>
      </c>
      <c r="QR744" s="2" t="s">
        <v>229</v>
      </c>
      <c r="QS744" s="2" t="s">
        <v>229</v>
      </c>
      <c r="QT744" s="2" t="s">
        <v>229</v>
      </c>
      <c r="QU744" s="4"/>
      <c r="QV744" s="8"/>
      <c r="QW744" s="4"/>
      <c r="QX744" s="8"/>
      <c r="QY744" s="7"/>
      <c r="QZ744" s="7"/>
      <c r="RA744" s="2" t="s">
        <v>239</v>
      </c>
      <c r="RB744" s="2" t="s">
        <v>275</v>
      </c>
      <c r="RC744" s="2" t="s">
        <v>547</v>
      </c>
      <c r="RD744" s="2" t="s">
        <v>508</v>
      </c>
      <c r="RE744" s="2" t="s">
        <v>241</v>
      </c>
      <c r="RF744" s="2" t="s">
        <v>229</v>
      </c>
      <c r="RG744" s="4"/>
      <c r="RH744" s="8"/>
      <c r="RI744" s="4"/>
      <c r="RJ744" s="8"/>
      <c r="RK744" s="7"/>
      <c r="RL744" s="7"/>
      <c r="RM744" s="2" t="s">
        <v>229</v>
      </c>
      <c r="RN744" s="2" t="s">
        <v>229</v>
      </c>
      <c r="RO744" s="2" t="s">
        <v>229</v>
      </c>
      <c r="RP744" s="2" t="s">
        <v>229</v>
      </c>
      <c r="RQ744" s="2" t="s">
        <v>229</v>
      </c>
      <c r="RR744" s="2" t="s">
        <v>229</v>
      </c>
      <c r="RS744" s="4"/>
      <c r="RT744" s="8"/>
      <c r="RU744" s="4"/>
      <c r="RV744" s="8"/>
      <c r="RW744" s="7"/>
      <c r="RX744" s="7"/>
      <c r="RY744" s="2" t="s">
        <v>266</v>
      </c>
      <c r="RZ744" s="2" t="s">
        <v>275</v>
      </c>
      <c r="SA744" s="2" t="s">
        <v>229</v>
      </c>
      <c r="SB744" s="2" t="s">
        <v>229</v>
      </c>
      <c r="SC744" s="2" t="s">
        <v>241</v>
      </c>
      <c r="SD744" s="2" t="s">
        <v>229</v>
      </c>
      <c r="SE744" s="4">
        <v>22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>
        <v>40</v>
      </c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</row>
    <row r="745">
      <c r="A745" s="2" t="s">
        <v>4814</v>
      </c>
      <c r="B745" s="2" t="s">
        <v>216</v>
      </c>
      <c r="C745" s="2" t="s">
        <v>4734</v>
      </c>
      <c r="D745" s="2" t="s">
        <v>218</v>
      </c>
      <c r="E745" s="2" t="s">
        <v>219</v>
      </c>
      <c r="F745" s="2" t="s">
        <v>4803</v>
      </c>
      <c r="G745" s="2" t="s">
        <v>4499</v>
      </c>
      <c r="H745" s="2" t="s">
        <v>4804</v>
      </c>
      <c r="I745" s="2" t="s">
        <v>4811</v>
      </c>
      <c r="J745" s="2" t="s">
        <v>285</v>
      </c>
      <c r="K745" s="2" t="s">
        <v>412</v>
      </c>
      <c r="L745" s="3">
        <v>66.96</v>
      </c>
      <c r="M745" s="3">
        <v>70.31</v>
      </c>
      <c r="N745" s="3">
        <v>129.99</v>
      </c>
      <c r="O745" s="2" t="s">
        <v>226</v>
      </c>
      <c r="P745" s="2" t="s">
        <v>618</v>
      </c>
      <c r="Q745" s="2" t="s">
        <v>228</v>
      </c>
      <c r="R745" s="2" t="s">
        <v>229</v>
      </c>
      <c r="S745" s="2" t="s">
        <v>4812</v>
      </c>
      <c r="T745" s="2" t="s">
        <v>3733</v>
      </c>
      <c r="U745" s="2" t="s">
        <v>733</v>
      </c>
      <c r="V745" s="2" t="s">
        <v>1910</v>
      </c>
      <c r="W745" s="2" t="s">
        <v>686</v>
      </c>
      <c r="X745" s="2" t="s">
        <v>1009</v>
      </c>
      <c r="Y745" s="2" t="s">
        <v>4345</v>
      </c>
      <c r="Z745" s="4">
        <v>102</v>
      </c>
      <c r="AA745" s="4">
        <f>=ROUNDDOWN(20.4,0)</f>
      </c>
      <c r="AB745" s="5">
        <v>5</v>
      </c>
      <c r="AC745" s="2" t="s">
        <v>1112</v>
      </c>
      <c r="AD745" s="4">
        <v>120</v>
      </c>
      <c r="AE745" s="4">
        <v>120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>
        <v>5</v>
      </c>
      <c r="AQ745" s="8">
        <v>358.61</v>
      </c>
      <c r="AR745" s="4">
        <v>2</v>
      </c>
      <c r="AS745" s="8">
        <v>165.34</v>
      </c>
      <c r="AT745" s="7">
        <v>1.5</v>
      </c>
      <c r="AU745" s="7">
        <v>1.1689</v>
      </c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>
        <v>0.4016</v>
      </c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 t="s">
        <v>229</v>
      </c>
      <c r="BJ745" s="4">
        <v>5</v>
      </c>
      <c r="BK745" s="8">
        <v>358.61</v>
      </c>
      <c r="BL745" s="2" t="s">
        <v>2220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266</v>
      </c>
      <c r="BV745" s="2" t="s">
        <v>226</v>
      </c>
      <c r="BW745" s="2" t="s">
        <v>229</v>
      </c>
      <c r="BX745" s="2" t="s">
        <v>229</v>
      </c>
      <c r="BY745" s="2" t="s">
        <v>241</v>
      </c>
      <c r="BZ745" s="2" t="s">
        <v>229</v>
      </c>
      <c r="CA745" s="4"/>
      <c r="CB745" s="8"/>
      <c r="CC745" s="4">
        <v>1</v>
      </c>
      <c r="CD745" s="8">
        <v>84.75</v>
      </c>
      <c r="CE745" s="7">
        <v>-1</v>
      </c>
      <c r="CF745" s="7">
        <v>-1</v>
      </c>
      <c r="CG745" s="2" t="s">
        <v>239</v>
      </c>
      <c r="CH745" s="2" t="s">
        <v>226</v>
      </c>
      <c r="CI745" s="2" t="s">
        <v>1319</v>
      </c>
      <c r="CJ745" s="2" t="s">
        <v>1376</v>
      </c>
      <c r="CK745" s="2" t="s">
        <v>241</v>
      </c>
      <c r="CL745" s="2" t="s">
        <v>229</v>
      </c>
      <c r="CM745" s="4"/>
      <c r="CN745" s="8"/>
      <c r="CO745" s="4"/>
      <c r="CP745" s="8"/>
      <c r="CQ745" s="7"/>
      <c r="CR745" s="7"/>
      <c r="CS745" s="2" t="s">
        <v>239</v>
      </c>
      <c r="CT745" s="2" t="s">
        <v>226</v>
      </c>
      <c r="CU745" s="2" t="s">
        <v>543</v>
      </c>
      <c r="CV745" s="2" t="s">
        <v>1613</v>
      </c>
      <c r="CW745" s="2" t="s">
        <v>241</v>
      </c>
      <c r="CX745" s="2" t="s">
        <v>229</v>
      </c>
      <c r="CY745" s="4">
        <v>2</v>
      </c>
      <c r="CZ745" s="8">
        <v>127.13</v>
      </c>
      <c r="DA745" s="4"/>
      <c r="DB745" s="8"/>
      <c r="DC745" s="7"/>
      <c r="DD745" s="7"/>
      <c r="DE745" s="2" t="s">
        <v>239</v>
      </c>
      <c r="DF745" s="2" t="s">
        <v>226</v>
      </c>
      <c r="DG745" s="2" t="s">
        <v>3195</v>
      </c>
      <c r="DH745" s="2" t="s">
        <v>822</v>
      </c>
      <c r="DI745" s="2" t="s">
        <v>241</v>
      </c>
      <c r="DJ745" s="2" t="s">
        <v>229</v>
      </c>
      <c r="DK745" s="4">
        <v>1</v>
      </c>
      <c r="DL745" s="8">
        <v>70.3</v>
      </c>
      <c r="DM745" s="4"/>
      <c r="DN745" s="8"/>
      <c r="DO745" s="7"/>
      <c r="DP745" s="7"/>
      <c r="DQ745" s="2" t="s">
        <v>239</v>
      </c>
      <c r="DR745" s="2" t="s">
        <v>226</v>
      </c>
      <c r="DS745" s="2" t="s">
        <v>1305</v>
      </c>
      <c r="DT745" s="2" t="s">
        <v>546</v>
      </c>
      <c r="DU745" s="2" t="s">
        <v>241</v>
      </c>
      <c r="DV745" s="2" t="s">
        <v>229</v>
      </c>
      <c r="DW745" s="4">
        <v>2</v>
      </c>
      <c r="DX745" s="8">
        <v>161.18</v>
      </c>
      <c r="DY745" s="4">
        <v>1</v>
      </c>
      <c r="DZ745" s="8">
        <v>80.59</v>
      </c>
      <c r="EA745" s="7">
        <v>1</v>
      </c>
      <c r="EB745" s="7">
        <v>1</v>
      </c>
      <c r="EC745" s="2" t="s">
        <v>239</v>
      </c>
      <c r="ED745" s="2" t="s">
        <v>226</v>
      </c>
      <c r="EE745" s="2" t="s">
        <v>458</v>
      </c>
      <c r="EF745" s="2" t="s">
        <v>240</v>
      </c>
      <c r="EG745" s="2" t="s">
        <v>241</v>
      </c>
      <c r="EH745" s="2" t="s">
        <v>229</v>
      </c>
      <c r="EI745" s="4"/>
      <c r="EJ745" s="8"/>
      <c r="EK745" s="4"/>
      <c r="EL745" s="8"/>
      <c r="EM745" s="7"/>
      <c r="EN745" s="7"/>
      <c r="EO745" s="2" t="s">
        <v>239</v>
      </c>
      <c r="EP745" s="2" t="s">
        <v>226</v>
      </c>
      <c r="EQ745" s="2" t="s">
        <v>3391</v>
      </c>
      <c r="ER745" s="2" t="s">
        <v>461</v>
      </c>
      <c r="ES745" s="2" t="s">
        <v>241</v>
      </c>
      <c r="ET745" s="2" t="s">
        <v>229</v>
      </c>
      <c r="EU745" s="4"/>
      <c r="EV745" s="8"/>
      <c r="EW745" s="4"/>
      <c r="EX745" s="8"/>
      <c r="EY745" s="7"/>
      <c r="EZ745" s="7"/>
      <c r="FA745" s="2" t="s">
        <v>239</v>
      </c>
      <c r="FB745" s="2" t="s">
        <v>226</v>
      </c>
      <c r="FC745" s="2" t="s">
        <v>3875</v>
      </c>
      <c r="FD745" s="2" t="s">
        <v>3371</v>
      </c>
      <c r="FE745" s="2" t="s">
        <v>241</v>
      </c>
      <c r="FF745" s="2" t="s">
        <v>229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226</v>
      </c>
      <c r="FO745" s="2" t="s">
        <v>1319</v>
      </c>
      <c r="FP745" s="2" t="s">
        <v>1486</v>
      </c>
      <c r="FQ745" s="2" t="s">
        <v>241</v>
      </c>
      <c r="FR745" s="2" t="s">
        <v>229</v>
      </c>
      <c r="FS745" s="4"/>
      <c r="FT745" s="8"/>
      <c r="FU745" s="4"/>
      <c r="FV745" s="8"/>
      <c r="FW745" s="7"/>
      <c r="FX745" s="7"/>
      <c r="FY745" s="2" t="s">
        <v>239</v>
      </c>
      <c r="FZ745" s="2" t="s">
        <v>226</v>
      </c>
      <c r="GA745" s="2" t="s">
        <v>327</v>
      </c>
      <c r="GB745" s="2" t="s">
        <v>229</v>
      </c>
      <c r="GC745" s="2" t="s">
        <v>241</v>
      </c>
      <c r="GD745" s="2" t="s">
        <v>229</v>
      </c>
      <c r="GE745" s="4"/>
      <c r="GF745" s="8"/>
      <c r="GG745" s="4"/>
      <c r="GH745" s="8"/>
      <c r="GI745" s="7"/>
      <c r="GJ745" s="7"/>
      <c r="GK745" s="2" t="s">
        <v>272</v>
      </c>
      <c r="GL745" s="2" t="s">
        <v>226</v>
      </c>
      <c r="GM745" s="2" t="s">
        <v>229</v>
      </c>
      <c r="GN745" s="2" t="s">
        <v>229</v>
      </c>
      <c r="GO745" s="2" t="s">
        <v>241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226</v>
      </c>
      <c r="GY745" s="2" t="s">
        <v>458</v>
      </c>
      <c r="GZ745" s="2" t="s">
        <v>4711</v>
      </c>
      <c r="HA745" s="2" t="s">
        <v>241</v>
      </c>
      <c r="HB745" s="2" t="s">
        <v>229</v>
      </c>
      <c r="HC745" s="4"/>
      <c r="HD745" s="8"/>
      <c r="HE745" s="4"/>
      <c r="HF745" s="8"/>
      <c r="HG745" s="7"/>
      <c r="HH745" s="7"/>
      <c r="HI745" s="2" t="s">
        <v>239</v>
      </c>
      <c r="HJ745" s="2" t="s">
        <v>226</v>
      </c>
      <c r="HK745" s="2" t="s">
        <v>449</v>
      </c>
      <c r="HL745" s="2" t="s">
        <v>1510</v>
      </c>
      <c r="HM745" s="2" t="s">
        <v>241</v>
      </c>
      <c r="HN745" s="2" t="s">
        <v>229</v>
      </c>
      <c r="HO745" s="4"/>
      <c r="HP745" s="8"/>
      <c r="HQ745" s="4"/>
      <c r="HR745" s="8"/>
      <c r="HS745" s="7"/>
      <c r="HT745" s="7"/>
      <c r="HU745" s="2" t="s">
        <v>239</v>
      </c>
      <c r="HV745" s="2" t="s">
        <v>226</v>
      </c>
      <c r="HW745" s="2" t="s">
        <v>429</v>
      </c>
      <c r="HX745" s="2" t="s">
        <v>4439</v>
      </c>
      <c r="HY745" s="2" t="s">
        <v>241</v>
      </c>
      <c r="HZ745" s="2" t="s">
        <v>229</v>
      </c>
      <c r="IA745" s="4"/>
      <c r="IB745" s="8"/>
      <c r="IC745" s="4"/>
      <c r="ID745" s="8"/>
      <c r="IE745" s="7"/>
      <c r="IF745" s="7"/>
      <c r="IG745" s="2" t="s">
        <v>266</v>
      </c>
      <c r="IH745" s="2" t="s">
        <v>226</v>
      </c>
      <c r="II745" s="2" t="s">
        <v>229</v>
      </c>
      <c r="IJ745" s="2" t="s">
        <v>229</v>
      </c>
      <c r="IK745" s="2" t="s">
        <v>241</v>
      </c>
      <c r="IL745" s="2" t="s">
        <v>229</v>
      </c>
      <c r="IM745" s="4"/>
      <c r="IN745" s="8"/>
      <c r="IO745" s="4"/>
      <c r="IP745" s="8"/>
      <c r="IQ745" s="7"/>
      <c r="IR745" s="7"/>
      <c r="IS745" s="2" t="s">
        <v>239</v>
      </c>
      <c r="IT745" s="2" t="s">
        <v>226</v>
      </c>
      <c r="IU745" s="2" t="s">
        <v>548</v>
      </c>
      <c r="IV745" s="2" t="s">
        <v>1485</v>
      </c>
      <c r="IW745" s="2" t="s">
        <v>241</v>
      </c>
      <c r="IX745" s="2" t="s">
        <v>229</v>
      </c>
      <c r="IY745" s="4"/>
      <c r="IZ745" s="8"/>
      <c r="JA745" s="4"/>
      <c r="JB745" s="8"/>
      <c r="JC745" s="7"/>
      <c r="JD745" s="7"/>
      <c r="JE745" s="2" t="s">
        <v>239</v>
      </c>
      <c r="JF745" s="2" t="s">
        <v>226</v>
      </c>
      <c r="JG745" s="2" t="s">
        <v>3256</v>
      </c>
      <c r="JH745" s="2" t="s">
        <v>398</v>
      </c>
      <c r="JI745" s="2" t="s">
        <v>241</v>
      </c>
      <c r="JJ745" s="2" t="s">
        <v>229</v>
      </c>
      <c r="JK745" s="4"/>
      <c r="JL745" s="8"/>
      <c r="JM745" s="4"/>
      <c r="JN745" s="8"/>
      <c r="JO745" s="7"/>
      <c r="JP745" s="7"/>
      <c r="JQ745" s="2" t="s">
        <v>229</v>
      </c>
      <c r="JR745" s="2" t="s">
        <v>229</v>
      </c>
      <c r="JS745" s="2" t="s">
        <v>229</v>
      </c>
      <c r="JT745" s="2" t="s">
        <v>229</v>
      </c>
      <c r="JU745" s="2" t="s">
        <v>229</v>
      </c>
      <c r="JV745" s="2" t="s">
        <v>229</v>
      </c>
      <c r="JW745" s="4"/>
      <c r="JX745" s="8"/>
      <c r="JY745" s="4"/>
      <c r="JZ745" s="8"/>
      <c r="KA745" s="7"/>
      <c r="KB745" s="7"/>
      <c r="KC745" s="2" t="s">
        <v>272</v>
      </c>
      <c r="KD745" s="2" t="s">
        <v>226</v>
      </c>
      <c r="KE745" s="2" t="s">
        <v>229</v>
      </c>
      <c r="KF745" s="2" t="s">
        <v>229</v>
      </c>
      <c r="KG745" s="2" t="s">
        <v>241</v>
      </c>
      <c r="KH745" s="2" t="s">
        <v>229</v>
      </c>
      <c r="KI745" s="4"/>
      <c r="KJ745" s="8"/>
      <c r="KK745" s="4"/>
      <c r="KL745" s="8"/>
      <c r="KM745" s="7"/>
      <c r="KN745" s="7"/>
      <c r="KO745" s="2" t="s">
        <v>239</v>
      </c>
      <c r="KP745" s="2" t="s">
        <v>226</v>
      </c>
      <c r="KQ745" s="2" t="s">
        <v>4398</v>
      </c>
      <c r="KR745" s="2" t="s">
        <v>355</v>
      </c>
      <c r="KS745" s="2" t="s">
        <v>241</v>
      </c>
      <c r="KT745" s="2" t="s">
        <v>229</v>
      </c>
      <c r="KU745" s="4"/>
      <c r="KV745" s="8"/>
      <c r="KW745" s="4"/>
      <c r="KX745" s="8"/>
      <c r="KY745" s="7"/>
      <c r="KZ745" s="7"/>
      <c r="LA745" s="2" t="s">
        <v>239</v>
      </c>
      <c r="LB745" s="2" t="s">
        <v>226</v>
      </c>
      <c r="LC745" s="2" t="s">
        <v>1028</v>
      </c>
      <c r="LD745" s="2" t="s">
        <v>3118</v>
      </c>
      <c r="LE745" s="2" t="s">
        <v>241</v>
      </c>
      <c r="LF745" s="2" t="s">
        <v>229</v>
      </c>
      <c r="LG745" s="4"/>
      <c r="LH745" s="8"/>
      <c r="LI745" s="4"/>
      <c r="LJ745" s="8"/>
      <c r="LK745" s="7"/>
      <c r="LL745" s="7"/>
      <c r="LM745" s="2" t="s">
        <v>239</v>
      </c>
      <c r="LN745" s="2" t="s">
        <v>226</v>
      </c>
      <c r="LO745" s="2" t="s">
        <v>335</v>
      </c>
      <c r="LP745" s="2" t="s">
        <v>229</v>
      </c>
      <c r="LQ745" s="2" t="s">
        <v>241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239</v>
      </c>
      <c r="LZ745" s="2" t="s">
        <v>275</v>
      </c>
      <c r="MA745" s="2" t="s">
        <v>1373</v>
      </c>
      <c r="MB745" s="2" t="s">
        <v>1492</v>
      </c>
      <c r="MC745" s="2" t="s">
        <v>241</v>
      </c>
      <c r="MD745" s="2" t="s">
        <v>229</v>
      </c>
      <c r="ME745" s="4"/>
      <c r="MF745" s="8"/>
      <c r="MG745" s="4"/>
      <c r="MH745" s="8"/>
      <c r="MI745" s="7"/>
      <c r="MJ745" s="7"/>
      <c r="MK745" s="2" t="s">
        <v>278</v>
      </c>
      <c r="ML745" s="2" t="s">
        <v>226</v>
      </c>
      <c r="MM745" s="2" t="s">
        <v>229</v>
      </c>
      <c r="MN745" s="2" t="s">
        <v>229</v>
      </c>
      <c r="MO745" s="2" t="s">
        <v>241</v>
      </c>
      <c r="MP745" s="2" t="s">
        <v>229</v>
      </c>
      <c r="MQ745" s="4"/>
      <c r="MR745" s="8"/>
      <c r="MS745" s="4"/>
      <c r="MT745" s="8"/>
      <c r="MU745" s="7"/>
      <c r="MV745" s="7"/>
      <c r="MW745" s="2" t="s">
        <v>266</v>
      </c>
      <c r="MX745" s="2" t="s">
        <v>226</v>
      </c>
      <c r="MY745" s="2" t="s">
        <v>229</v>
      </c>
      <c r="MZ745" s="2" t="s">
        <v>229</v>
      </c>
      <c r="NA745" s="2" t="s">
        <v>241</v>
      </c>
      <c r="NB745" s="2" t="s">
        <v>229</v>
      </c>
      <c r="NC745" s="4"/>
      <c r="ND745" s="8"/>
      <c r="NE745" s="4"/>
      <c r="NF745" s="8"/>
      <c r="NG745" s="7"/>
      <c r="NH745" s="7"/>
      <c r="NI745" s="2" t="s">
        <v>239</v>
      </c>
      <c r="NJ745" s="2" t="s">
        <v>260</v>
      </c>
      <c r="NK745" s="2" t="s">
        <v>1318</v>
      </c>
      <c r="NL745" s="2" t="s">
        <v>4711</v>
      </c>
      <c r="NM745" s="2" t="s">
        <v>241</v>
      </c>
      <c r="NN745" s="2" t="s">
        <v>229</v>
      </c>
      <c r="NO745" s="4"/>
      <c r="NP745" s="8"/>
      <c r="NQ745" s="4"/>
      <c r="NR745" s="8"/>
      <c r="NS745" s="7"/>
      <c r="NT745" s="7"/>
      <c r="NU745" s="2" t="s">
        <v>272</v>
      </c>
      <c r="NV745" s="2" t="s">
        <v>226</v>
      </c>
      <c r="NW745" s="2" t="s">
        <v>229</v>
      </c>
      <c r="NX745" s="2" t="s">
        <v>229</v>
      </c>
      <c r="NY745" s="2" t="s">
        <v>241</v>
      </c>
      <c r="NZ745" s="2" t="s">
        <v>229</v>
      </c>
      <c r="OA745" s="4"/>
      <c r="OB745" s="8"/>
      <c r="OC745" s="4"/>
      <c r="OD745" s="8"/>
      <c r="OE745" s="7"/>
      <c r="OF745" s="7"/>
      <c r="OG745" s="2" t="s">
        <v>239</v>
      </c>
      <c r="OH745" s="2" t="s">
        <v>226</v>
      </c>
      <c r="OI745" s="2" t="s">
        <v>2817</v>
      </c>
      <c r="OJ745" s="2" t="s">
        <v>229</v>
      </c>
      <c r="OK745" s="2" t="s">
        <v>241</v>
      </c>
      <c r="OL745" s="2" t="s">
        <v>229</v>
      </c>
      <c r="OM745" s="4"/>
      <c r="ON745" s="8"/>
      <c r="OO745" s="4"/>
      <c r="OP745" s="8"/>
      <c r="OQ745" s="7"/>
      <c r="OR745" s="7"/>
      <c r="OS745" s="2" t="s">
        <v>229</v>
      </c>
      <c r="OT745" s="2" t="s">
        <v>229</v>
      </c>
      <c r="OU745" s="2" t="s">
        <v>229</v>
      </c>
      <c r="OV745" s="2" t="s">
        <v>229</v>
      </c>
      <c r="OW745" s="2" t="s">
        <v>229</v>
      </c>
      <c r="OX745" s="2" t="s">
        <v>229</v>
      </c>
      <c r="OY745" s="4"/>
      <c r="OZ745" s="8"/>
      <c r="PA745" s="4"/>
      <c r="PB745" s="8"/>
      <c r="PC745" s="7"/>
      <c r="PD745" s="7"/>
      <c r="PE745" s="2" t="s">
        <v>281</v>
      </c>
      <c r="PF745" s="2" t="s">
        <v>226</v>
      </c>
      <c r="PG745" s="2" t="s">
        <v>229</v>
      </c>
      <c r="PH745" s="2" t="s">
        <v>229</v>
      </c>
      <c r="PI745" s="2" t="s">
        <v>241</v>
      </c>
      <c r="PJ745" s="2" t="s">
        <v>229</v>
      </c>
      <c r="PK745" s="4"/>
      <c r="PL745" s="8"/>
      <c r="PM745" s="4"/>
      <c r="PN745" s="8"/>
      <c r="PO745" s="7"/>
      <c r="PP745" s="7"/>
      <c r="PQ745" s="2" t="s">
        <v>266</v>
      </c>
      <c r="PR745" s="2" t="s">
        <v>275</v>
      </c>
      <c r="PS745" s="2" t="s">
        <v>229</v>
      </c>
      <c r="PT745" s="2" t="s">
        <v>229</v>
      </c>
      <c r="PU745" s="2" t="s">
        <v>241</v>
      </c>
      <c r="PV745" s="2" t="s">
        <v>229</v>
      </c>
      <c r="PW745" s="4"/>
      <c r="PX745" s="8"/>
      <c r="PY745" s="4"/>
      <c r="PZ745" s="8"/>
      <c r="QA745" s="7"/>
      <c r="QB745" s="7"/>
      <c r="QC745" s="2" t="s">
        <v>281</v>
      </c>
      <c r="QD745" s="2" t="s">
        <v>226</v>
      </c>
      <c r="QE745" s="2" t="s">
        <v>229</v>
      </c>
      <c r="QF745" s="2" t="s">
        <v>229</v>
      </c>
      <c r="QG745" s="2" t="s">
        <v>241</v>
      </c>
      <c r="QH745" s="2" t="s">
        <v>229</v>
      </c>
      <c r="QI745" s="4"/>
      <c r="QJ745" s="8"/>
      <c r="QK745" s="4"/>
      <c r="QL745" s="8"/>
      <c r="QM745" s="7"/>
      <c r="QN745" s="7"/>
      <c r="QO745" s="2" t="s">
        <v>229</v>
      </c>
      <c r="QP745" s="2" t="s">
        <v>229</v>
      </c>
      <c r="QQ745" s="2" t="s">
        <v>229</v>
      </c>
      <c r="QR745" s="2" t="s">
        <v>229</v>
      </c>
      <c r="QS745" s="2" t="s">
        <v>229</v>
      </c>
      <c r="QT745" s="2" t="s">
        <v>229</v>
      </c>
      <c r="QU745" s="4"/>
      <c r="QV745" s="8"/>
      <c r="QW745" s="4"/>
      <c r="QX745" s="8"/>
      <c r="QY745" s="7"/>
      <c r="QZ745" s="7"/>
      <c r="RA745" s="2" t="s">
        <v>278</v>
      </c>
      <c r="RB745" s="2" t="s">
        <v>226</v>
      </c>
      <c r="RC745" s="2" t="s">
        <v>229</v>
      </c>
      <c r="RD745" s="2" t="s">
        <v>229</v>
      </c>
      <c r="RE745" s="2" t="s">
        <v>241</v>
      </c>
      <c r="RF745" s="2" t="s">
        <v>229</v>
      </c>
      <c r="RG745" s="4"/>
      <c r="RH745" s="8"/>
      <c r="RI745" s="4"/>
      <c r="RJ745" s="8"/>
      <c r="RK745" s="7"/>
      <c r="RL745" s="7"/>
      <c r="RM745" s="2" t="s">
        <v>229</v>
      </c>
      <c r="RN745" s="2" t="s">
        <v>229</v>
      </c>
      <c r="RO745" s="2" t="s">
        <v>229</v>
      </c>
      <c r="RP745" s="2" t="s">
        <v>229</v>
      </c>
      <c r="RQ745" s="2" t="s">
        <v>229</v>
      </c>
      <c r="RR745" s="2" t="s">
        <v>229</v>
      </c>
      <c r="RS745" s="4"/>
      <c r="RT745" s="8"/>
      <c r="RU745" s="4"/>
      <c r="RV745" s="8"/>
      <c r="RW745" s="7"/>
      <c r="RX745" s="7"/>
      <c r="RY745" s="2" t="s">
        <v>266</v>
      </c>
      <c r="RZ745" s="2" t="s">
        <v>275</v>
      </c>
      <c r="SA745" s="2" t="s">
        <v>229</v>
      </c>
      <c r="SB745" s="2" t="s">
        <v>229</v>
      </c>
      <c r="SC745" s="2" t="s">
        <v>241</v>
      </c>
      <c r="SD745" s="2" t="s">
        <v>229</v>
      </c>
      <c r="SE745" s="4">
        <v>102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>
        <v>120</v>
      </c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</row>
    <row r="746">
      <c r="A746" s="2" t="s">
        <v>4815</v>
      </c>
      <c r="B746" s="2" t="s">
        <v>216</v>
      </c>
      <c r="C746" s="2" t="s">
        <v>4734</v>
      </c>
      <c r="D746" s="2" t="s">
        <v>218</v>
      </c>
      <c r="E746" s="2" t="s">
        <v>219</v>
      </c>
      <c r="F746" s="2" t="s">
        <v>4803</v>
      </c>
      <c r="G746" s="2" t="s">
        <v>4499</v>
      </c>
      <c r="H746" s="2" t="s">
        <v>4804</v>
      </c>
      <c r="I746" s="2" t="s">
        <v>4811</v>
      </c>
      <c r="J746" s="2" t="s">
        <v>312</v>
      </c>
      <c r="K746" s="2" t="s">
        <v>412</v>
      </c>
      <c r="L746" s="3">
        <v>77.18</v>
      </c>
      <c r="M746" s="3">
        <v>81.04</v>
      </c>
      <c r="N746" s="3">
        <v>149.99</v>
      </c>
      <c r="O746" s="2" t="s">
        <v>226</v>
      </c>
      <c r="P746" s="2" t="s">
        <v>618</v>
      </c>
      <c r="Q746" s="2" t="s">
        <v>228</v>
      </c>
      <c r="R746" s="2" t="s">
        <v>229</v>
      </c>
      <c r="S746" s="2" t="s">
        <v>4812</v>
      </c>
      <c r="T746" s="2" t="s">
        <v>3733</v>
      </c>
      <c r="U746" s="2" t="s">
        <v>733</v>
      </c>
      <c r="V746" s="2" t="s">
        <v>1910</v>
      </c>
      <c r="W746" s="2" t="s">
        <v>686</v>
      </c>
      <c r="X746" s="2" t="s">
        <v>1009</v>
      </c>
      <c r="Y746" s="2" t="s">
        <v>4345</v>
      </c>
      <c r="Z746" s="4">
        <v>84</v>
      </c>
      <c r="AA746" s="4">
        <f>=ROUNDDOWN(16.8,0)</f>
      </c>
      <c r="AB746" s="5">
        <v>5</v>
      </c>
      <c r="AC746" s="2" t="s">
        <v>1112</v>
      </c>
      <c r="AD746" s="4">
        <v>90</v>
      </c>
      <c r="AE746" s="4">
        <v>90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>
        <v>3</v>
      </c>
      <c r="AQ746" s="8">
        <v>275.5</v>
      </c>
      <c r="AR746" s="4">
        <v>3</v>
      </c>
      <c r="AS746" s="8">
        <v>282.98</v>
      </c>
      <c r="AT746" s="7"/>
      <c r="AU746" s="7">
        <v>-0.0264</v>
      </c>
      <c r="AV746" s="4" t="s">
        <v>229</v>
      </c>
      <c r="AW746" s="8" t="s">
        <v>229</v>
      </c>
      <c r="AX746" s="4" t="s">
        <v>229</v>
      </c>
      <c r="AY746" s="8" t="s">
        <v>229</v>
      </c>
      <c r="AZ746" s="7" t="s">
        <v>229</v>
      </c>
      <c r="BA746" s="7" t="s">
        <v>229</v>
      </c>
      <c r="BB746" s="7">
        <v>0.3085</v>
      </c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 t="s">
        <v>229</v>
      </c>
      <c r="BJ746" s="4">
        <v>3</v>
      </c>
      <c r="BK746" s="8">
        <v>275.5</v>
      </c>
      <c r="BL746" s="2" t="s">
        <v>4816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266</v>
      </c>
      <c r="BV746" s="2" t="s">
        <v>226</v>
      </c>
      <c r="BW746" s="2" t="s">
        <v>229</v>
      </c>
      <c r="BX746" s="2" t="s">
        <v>229</v>
      </c>
      <c r="BY746" s="2" t="s">
        <v>241</v>
      </c>
      <c r="BZ746" s="2" t="s">
        <v>229</v>
      </c>
      <c r="CA746" s="4">
        <v>1</v>
      </c>
      <c r="CB746" s="8">
        <v>97.14</v>
      </c>
      <c r="CC746" s="4">
        <v>1</v>
      </c>
      <c r="CD746" s="8">
        <v>97.14</v>
      </c>
      <c r="CE746" s="7"/>
      <c r="CF746" s="7"/>
      <c r="CG746" s="2" t="s">
        <v>239</v>
      </c>
      <c r="CH746" s="2" t="s">
        <v>226</v>
      </c>
      <c r="CI746" s="2" t="s">
        <v>1373</v>
      </c>
      <c r="CJ746" s="2" t="s">
        <v>4551</v>
      </c>
      <c r="CK746" s="2" t="s">
        <v>241</v>
      </c>
      <c r="CL746" s="2" t="s">
        <v>229</v>
      </c>
      <c r="CM746" s="4"/>
      <c r="CN746" s="8"/>
      <c r="CO746" s="4">
        <v>1</v>
      </c>
      <c r="CP746" s="8">
        <v>97.14</v>
      </c>
      <c r="CQ746" s="7">
        <v>-1</v>
      </c>
      <c r="CR746" s="7">
        <v>-1</v>
      </c>
      <c r="CS746" s="2" t="s">
        <v>239</v>
      </c>
      <c r="CT746" s="2" t="s">
        <v>226</v>
      </c>
      <c r="CU746" s="2" t="s">
        <v>543</v>
      </c>
      <c r="CV746" s="2" t="s">
        <v>822</v>
      </c>
      <c r="CW746" s="2" t="s">
        <v>241</v>
      </c>
      <c r="CX746" s="2" t="s">
        <v>229</v>
      </c>
      <c r="CY746" s="4">
        <v>1</v>
      </c>
      <c r="CZ746" s="8">
        <v>78.37</v>
      </c>
      <c r="DA746" s="4"/>
      <c r="DB746" s="8"/>
      <c r="DC746" s="7"/>
      <c r="DD746" s="7"/>
      <c r="DE746" s="2" t="s">
        <v>239</v>
      </c>
      <c r="DF746" s="2" t="s">
        <v>226</v>
      </c>
      <c r="DG746" s="2" t="s">
        <v>3195</v>
      </c>
      <c r="DH746" s="2" t="s">
        <v>2766</v>
      </c>
      <c r="DI746" s="2" t="s">
        <v>241</v>
      </c>
      <c r="DJ746" s="2" t="s">
        <v>229</v>
      </c>
      <c r="DK746" s="4"/>
      <c r="DL746" s="8"/>
      <c r="DM746" s="4"/>
      <c r="DN746" s="8"/>
      <c r="DO746" s="7"/>
      <c r="DP746" s="7"/>
      <c r="DQ746" s="2" t="s">
        <v>239</v>
      </c>
      <c r="DR746" s="2" t="s">
        <v>226</v>
      </c>
      <c r="DS746" s="2" t="s">
        <v>1305</v>
      </c>
      <c r="DT746" s="2" t="s">
        <v>3388</v>
      </c>
      <c r="DU746" s="2" t="s">
        <v>241</v>
      </c>
      <c r="DV746" s="2" t="s">
        <v>229</v>
      </c>
      <c r="DW746" s="4"/>
      <c r="DX746" s="8"/>
      <c r="DY746" s="4"/>
      <c r="DZ746" s="8"/>
      <c r="EA746" s="7"/>
      <c r="EB746" s="7"/>
      <c r="EC746" s="2" t="s">
        <v>239</v>
      </c>
      <c r="ED746" s="2" t="s">
        <v>226</v>
      </c>
      <c r="EE746" s="2" t="s">
        <v>458</v>
      </c>
      <c r="EF746" s="2" t="s">
        <v>552</v>
      </c>
      <c r="EG746" s="2" t="s">
        <v>241</v>
      </c>
      <c r="EH746" s="2" t="s">
        <v>229</v>
      </c>
      <c r="EI746" s="4"/>
      <c r="EJ746" s="8"/>
      <c r="EK746" s="4"/>
      <c r="EL746" s="8"/>
      <c r="EM746" s="7"/>
      <c r="EN746" s="7"/>
      <c r="EO746" s="2" t="s">
        <v>239</v>
      </c>
      <c r="EP746" s="2" t="s">
        <v>226</v>
      </c>
      <c r="EQ746" s="2" t="s">
        <v>3391</v>
      </c>
      <c r="ER746" s="2" t="s">
        <v>461</v>
      </c>
      <c r="ES746" s="2" t="s">
        <v>241</v>
      </c>
      <c r="ET746" s="2" t="s">
        <v>229</v>
      </c>
      <c r="EU746" s="4"/>
      <c r="EV746" s="8"/>
      <c r="EW746" s="4"/>
      <c r="EX746" s="8"/>
      <c r="EY746" s="7"/>
      <c r="EZ746" s="7"/>
      <c r="FA746" s="2" t="s">
        <v>239</v>
      </c>
      <c r="FB746" s="2" t="s">
        <v>226</v>
      </c>
      <c r="FC746" s="2" t="s">
        <v>3875</v>
      </c>
      <c r="FD746" s="2" t="s">
        <v>1903</v>
      </c>
      <c r="FE746" s="2" t="s">
        <v>241</v>
      </c>
      <c r="FF746" s="2" t="s">
        <v>229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226</v>
      </c>
      <c r="FO746" s="2" t="s">
        <v>1373</v>
      </c>
      <c r="FP746" s="2" t="s">
        <v>509</v>
      </c>
      <c r="FQ746" s="2" t="s">
        <v>241</v>
      </c>
      <c r="FR746" s="2" t="s">
        <v>229</v>
      </c>
      <c r="FS746" s="4">
        <v>1</v>
      </c>
      <c r="FT746" s="8">
        <v>99.99</v>
      </c>
      <c r="FU746" s="4"/>
      <c r="FV746" s="8"/>
      <c r="FW746" s="7"/>
      <c r="FX746" s="7"/>
      <c r="FY746" s="2" t="s">
        <v>239</v>
      </c>
      <c r="FZ746" s="2" t="s">
        <v>226</v>
      </c>
      <c r="GA746" s="2" t="s">
        <v>327</v>
      </c>
      <c r="GB746" s="2" t="s">
        <v>601</v>
      </c>
      <c r="GC746" s="2" t="s">
        <v>241</v>
      </c>
      <c r="GD746" s="2" t="s">
        <v>229</v>
      </c>
      <c r="GE746" s="4"/>
      <c r="GF746" s="8"/>
      <c r="GG746" s="4"/>
      <c r="GH746" s="8"/>
      <c r="GI746" s="7"/>
      <c r="GJ746" s="7"/>
      <c r="GK746" s="2" t="s">
        <v>272</v>
      </c>
      <c r="GL746" s="2" t="s">
        <v>226</v>
      </c>
      <c r="GM746" s="2" t="s">
        <v>229</v>
      </c>
      <c r="GN746" s="2" t="s">
        <v>229</v>
      </c>
      <c r="GO746" s="2" t="s">
        <v>241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226</v>
      </c>
      <c r="GY746" s="2" t="s">
        <v>458</v>
      </c>
      <c r="GZ746" s="2" t="s">
        <v>1900</v>
      </c>
      <c r="HA746" s="2" t="s">
        <v>241</v>
      </c>
      <c r="HB746" s="2" t="s">
        <v>229</v>
      </c>
      <c r="HC746" s="4"/>
      <c r="HD746" s="8"/>
      <c r="HE746" s="4">
        <v>1</v>
      </c>
      <c r="HF746" s="8">
        <v>88.7</v>
      </c>
      <c r="HG746" s="7">
        <v>-1</v>
      </c>
      <c r="HH746" s="7">
        <v>-1</v>
      </c>
      <c r="HI746" s="2" t="s">
        <v>239</v>
      </c>
      <c r="HJ746" s="2" t="s">
        <v>226</v>
      </c>
      <c r="HK746" s="2" t="s">
        <v>449</v>
      </c>
      <c r="HL746" s="2" t="s">
        <v>519</v>
      </c>
      <c r="HM746" s="2" t="s">
        <v>241</v>
      </c>
      <c r="HN746" s="2" t="s">
        <v>229</v>
      </c>
      <c r="HO746" s="4"/>
      <c r="HP746" s="8"/>
      <c r="HQ746" s="4"/>
      <c r="HR746" s="8"/>
      <c r="HS746" s="7"/>
      <c r="HT746" s="7"/>
      <c r="HU746" s="2" t="s">
        <v>239</v>
      </c>
      <c r="HV746" s="2" t="s">
        <v>226</v>
      </c>
      <c r="HW746" s="2" t="s">
        <v>429</v>
      </c>
      <c r="HX746" s="2" t="s">
        <v>834</v>
      </c>
      <c r="HY746" s="2" t="s">
        <v>241</v>
      </c>
      <c r="HZ746" s="2" t="s">
        <v>229</v>
      </c>
      <c r="IA746" s="4"/>
      <c r="IB746" s="8"/>
      <c r="IC746" s="4"/>
      <c r="ID746" s="8"/>
      <c r="IE746" s="7"/>
      <c r="IF746" s="7"/>
      <c r="IG746" s="2" t="s">
        <v>266</v>
      </c>
      <c r="IH746" s="2" t="s">
        <v>226</v>
      </c>
      <c r="II746" s="2" t="s">
        <v>229</v>
      </c>
      <c r="IJ746" s="2" t="s">
        <v>229</v>
      </c>
      <c r="IK746" s="2" t="s">
        <v>241</v>
      </c>
      <c r="IL746" s="2" t="s">
        <v>229</v>
      </c>
      <c r="IM746" s="4"/>
      <c r="IN746" s="8"/>
      <c r="IO746" s="4"/>
      <c r="IP746" s="8"/>
      <c r="IQ746" s="7"/>
      <c r="IR746" s="7"/>
      <c r="IS746" s="2" t="s">
        <v>239</v>
      </c>
      <c r="IT746" s="2" t="s">
        <v>226</v>
      </c>
      <c r="IU746" s="2" t="s">
        <v>4817</v>
      </c>
      <c r="IV746" s="2" t="s">
        <v>452</v>
      </c>
      <c r="IW746" s="2" t="s">
        <v>241</v>
      </c>
      <c r="IX746" s="2" t="s">
        <v>229</v>
      </c>
      <c r="IY746" s="4"/>
      <c r="IZ746" s="8"/>
      <c r="JA746" s="4"/>
      <c r="JB746" s="8"/>
      <c r="JC746" s="7"/>
      <c r="JD746" s="7"/>
      <c r="JE746" s="2" t="s">
        <v>239</v>
      </c>
      <c r="JF746" s="2" t="s">
        <v>226</v>
      </c>
      <c r="JG746" s="2" t="s">
        <v>3256</v>
      </c>
      <c r="JH746" s="2" t="s">
        <v>613</v>
      </c>
      <c r="JI746" s="2" t="s">
        <v>241</v>
      </c>
      <c r="JJ746" s="2" t="s">
        <v>229</v>
      </c>
      <c r="JK746" s="4"/>
      <c r="JL746" s="8"/>
      <c r="JM746" s="4"/>
      <c r="JN746" s="8"/>
      <c r="JO746" s="7"/>
      <c r="JP746" s="7"/>
      <c r="JQ746" s="2" t="s">
        <v>229</v>
      </c>
      <c r="JR746" s="2" t="s">
        <v>229</v>
      </c>
      <c r="JS746" s="2" t="s">
        <v>229</v>
      </c>
      <c r="JT746" s="2" t="s">
        <v>229</v>
      </c>
      <c r="JU746" s="2" t="s">
        <v>229</v>
      </c>
      <c r="JV746" s="2" t="s">
        <v>229</v>
      </c>
      <c r="JW746" s="4"/>
      <c r="JX746" s="8"/>
      <c r="JY746" s="4"/>
      <c r="JZ746" s="8"/>
      <c r="KA746" s="7"/>
      <c r="KB746" s="7"/>
      <c r="KC746" s="2" t="s">
        <v>272</v>
      </c>
      <c r="KD746" s="2" t="s">
        <v>226</v>
      </c>
      <c r="KE746" s="2" t="s">
        <v>229</v>
      </c>
      <c r="KF746" s="2" t="s">
        <v>229</v>
      </c>
      <c r="KG746" s="2" t="s">
        <v>241</v>
      </c>
      <c r="KH746" s="2" t="s">
        <v>229</v>
      </c>
      <c r="KI746" s="4"/>
      <c r="KJ746" s="8"/>
      <c r="KK746" s="4"/>
      <c r="KL746" s="8"/>
      <c r="KM746" s="7"/>
      <c r="KN746" s="7"/>
      <c r="KO746" s="2" t="s">
        <v>239</v>
      </c>
      <c r="KP746" s="2" t="s">
        <v>226</v>
      </c>
      <c r="KQ746" s="2" t="s">
        <v>3618</v>
      </c>
      <c r="KR746" s="2" t="s">
        <v>569</v>
      </c>
      <c r="KS746" s="2" t="s">
        <v>241</v>
      </c>
      <c r="KT746" s="2" t="s">
        <v>229</v>
      </c>
      <c r="KU746" s="4"/>
      <c r="KV746" s="8"/>
      <c r="KW746" s="4"/>
      <c r="KX746" s="8"/>
      <c r="KY746" s="7"/>
      <c r="KZ746" s="7"/>
      <c r="LA746" s="2" t="s">
        <v>239</v>
      </c>
      <c r="LB746" s="2" t="s">
        <v>226</v>
      </c>
      <c r="LC746" s="2" t="s">
        <v>1028</v>
      </c>
      <c r="LD746" s="2" t="s">
        <v>487</v>
      </c>
      <c r="LE746" s="2" t="s">
        <v>241</v>
      </c>
      <c r="LF746" s="2" t="s">
        <v>229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226</v>
      </c>
      <c r="LO746" s="2" t="s">
        <v>335</v>
      </c>
      <c r="LP746" s="2" t="s">
        <v>229</v>
      </c>
      <c r="LQ746" s="2" t="s">
        <v>241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239</v>
      </c>
      <c r="LZ746" s="2" t="s">
        <v>275</v>
      </c>
      <c r="MA746" s="2" t="s">
        <v>3491</v>
      </c>
      <c r="MB746" s="2" t="s">
        <v>4711</v>
      </c>
      <c r="MC746" s="2" t="s">
        <v>241</v>
      </c>
      <c r="MD746" s="2" t="s">
        <v>229</v>
      </c>
      <c r="ME746" s="4"/>
      <c r="MF746" s="8"/>
      <c r="MG746" s="4"/>
      <c r="MH746" s="8"/>
      <c r="MI746" s="7"/>
      <c r="MJ746" s="7"/>
      <c r="MK746" s="2" t="s">
        <v>278</v>
      </c>
      <c r="ML746" s="2" t="s">
        <v>226</v>
      </c>
      <c r="MM746" s="2" t="s">
        <v>229</v>
      </c>
      <c r="MN746" s="2" t="s">
        <v>229</v>
      </c>
      <c r="MO746" s="2" t="s">
        <v>241</v>
      </c>
      <c r="MP746" s="2" t="s">
        <v>229</v>
      </c>
      <c r="MQ746" s="4"/>
      <c r="MR746" s="8"/>
      <c r="MS746" s="4"/>
      <c r="MT746" s="8"/>
      <c r="MU746" s="7"/>
      <c r="MV746" s="7"/>
      <c r="MW746" s="2" t="s">
        <v>266</v>
      </c>
      <c r="MX746" s="2" t="s">
        <v>226</v>
      </c>
      <c r="MY746" s="2" t="s">
        <v>229</v>
      </c>
      <c r="MZ746" s="2" t="s">
        <v>229</v>
      </c>
      <c r="NA746" s="2" t="s">
        <v>241</v>
      </c>
      <c r="NB746" s="2" t="s">
        <v>229</v>
      </c>
      <c r="NC746" s="4"/>
      <c r="ND746" s="8"/>
      <c r="NE746" s="4"/>
      <c r="NF746" s="8"/>
      <c r="NG746" s="7"/>
      <c r="NH746" s="7"/>
      <c r="NI746" s="2" t="s">
        <v>239</v>
      </c>
      <c r="NJ746" s="2" t="s">
        <v>260</v>
      </c>
      <c r="NK746" s="2" t="s">
        <v>1318</v>
      </c>
      <c r="NL746" s="2" t="s">
        <v>435</v>
      </c>
      <c r="NM746" s="2" t="s">
        <v>241</v>
      </c>
      <c r="NN746" s="2" t="s">
        <v>229</v>
      </c>
      <c r="NO746" s="4"/>
      <c r="NP746" s="8"/>
      <c r="NQ746" s="4"/>
      <c r="NR746" s="8"/>
      <c r="NS746" s="7"/>
      <c r="NT746" s="7"/>
      <c r="NU746" s="2" t="s">
        <v>272</v>
      </c>
      <c r="NV746" s="2" t="s">
        <v>226</v>
      </c>
      <c r="NW746" s="2" t="s">
        <v>229</v>
      </c>
      <c r="NX746" s="2" t="s">
        <v>229</v>
      </c>
      <c r="NY746" s="2" t="s">
        <v>241</v>
      </c>
      <c r="NZ746" s="2" t="s">
        <v>229</v>
      </c>
      <c r="OA746" s="4"/>
      <c r="OB746" s="8"/>
      <c r="OC746" s="4"/>
      <c r="OD746" s="8"/>
      <c r="OE746" s="7"/>
      <c r="OF746" s="7"/>
      <c r="OG746" s="2" t="s">
        <v>239</v>
      </c>
      <c r="OH746" s="2" t="s">
        <v>226</v>
      </c>
      <c r="OI746" s="2" t="s">
        <v>2817</v>
      </c>
      <c r="OJ746" s="2" t="s">
        <v>229</v>
      </c>
      <c r="OK746" s="2" t="s">
        <v>241</v>
      </c>
      <c r="OL746" s="2" t="s">
        <v>229</v>
      </c>
      <c r="OM746" s="4"/>
      <c r="ON746" s="8"/>
      <c r="OO746" s="4"/>
      <c r="OP746" s="8"/>
      <c r="OQ746" s="7"/>
      <c r="OR746" s="7"/>
      <c r="OS746" s="2" t="s">
        <v>229</v>
      </c>
      <c r="OT746" s="2" t="s">
        <v>229</v>
      </c>
      <c r="OU746" s="2" t="s">
        <v>229</v>
      </c>
      <c r="OV746" s="2" t="s">
        <v>229</v>
      </c>
      <c r="OW746" s="2" t="s">
        <v>229</v>
      </c>
      <c r="OX746" s="2" t="s">
        <v>229</v>
      </c>
      <c r="OY746" s="4"/>
      <c r="OZ746" s="8"/>
      <c r="PA746" s="4"/>
      <c r="PB746" s="8"/>
      <c r="PC746" s="7"/>
      <c r="PD746" s="7"/>
      <c r="PE746" s="2" t="s">
        <v>281</v>
      </c>
      <c r="PF746" s="2" t="s">
        <v>226</v>
      </c>
      <c r="PG746" s="2" t="s">
        <v>229</v>
      </c>
      <c r="PH746" s="2" t="s">
        <v>229</v>
      </c>
      <c r="PI746" s="2" t="s">
        <v>241</v>
      </c>
      <c r="PJ746" s="2" t="s">
        <v>229</v>
      </c>
      <c r="PK746" s="4"/>
      <c r="PL746" s="8"/>
      <c r="PM746" s="4"/>
      <c r="PN746" s="8"/>
      <c r="PO746" s="7"/>
      <c r="PP746" s="7"/>
      <c r="PQ746" s="2" t="s">
        <v>266</v>
      </c>
      <c r="PR746" s="2" t="s">
        <v>275</v>
      </c>
      <c r="PS746" s="2" t="s">
        <v>229</v>
      </c>
      <c r="PT746" s="2" t="s">
        <v>229</v>
      </c>
      <c r="PU746" s="2" t="s">
        <v>241</v>
      </c>
      <c r="PV746" s="2" t="s">
        <v>229</v>
      </c>
      <c r="PW746" s="4"/>
      <c r="PX746" s="8"/>
      <c r="PY746" s="4"/>
      <c r="PZ746" s="8"/>
      <c r="QA746" s="7"/>
      <c r="QB746" s="7"/>
      <c r="QC746" s="2" t="s">
        <v>281</v>
      </c>
      <c r="QD746" s="2" t="s">
        <v>226</v>
      </c>
      <c r="QE746" s="2" t="s">
        <v>229</v>
      </c>
      <c r="QF746" s="2" t="s">
        <v>229</v>
      </c>
      <c r="QG746" s="2" t="s">
        <v>241</v>
      </c>
      <c r="QH746" s="2" t="s">
        <v>229</v>
      </c>
      <c r="QI746" s="4"/>
      <c r="QJ746" s="8"/>
      <c r="QK746" s="4"/>
      <c r="QL746" s="8"/>
      <c r="QM746" s="7"/>
      <c r="QN746" s="7"/>
      <c r="QO746" s="2" t="s">
        <v>229</v>
      </c>
      <c r="QP746" s="2" t="s">
        <v>229</v>
      </c>
      <c r="QQ746" s="2" t="s">
        <v>229</v>
      </c>
      <c r="QR746" s="2" t="s">
        <v>229</v>
      </c>
      <c r="QS746" s="2" t="s">
        <v>229</v>
      </c>
      <c r="QT746" s="2" t="s">
        <v>229</v>
      </c>
      <c r="QU746" s="4"/>
      <c r="QV746" s="8"/>
      <c r="QW746" s="4"/>
      <c r="QX746" s="8"/>
      <c r="QY746" s="7"/>
      <c r="QZ746" s="7"/>
      <c r="RA746" s="2" t="s">
        <v>278</v>
      </c>
      <c r="RB746" s="2" t="s">
        <v>226</v>
      </c>
      <c r="RC746" s="2" t="s">
        <v>229</v>
      </c>
      <c r="RD746" s="2" t="s">
        <v>229</v>
      </c>
      <c r="RE746" s="2" t="s">
        <v>241</v>
      </c>
      <c r="RF746" s="2" t="s">
        <v>229</v>
      </c>
      <c r="RG746" s="4"/>
      <c r="RH746" s="8"/>
      <c r="RI746" s="4"/>
      <c r="RJ746" s="8"/>
      <c r="RK746" s="7"/>
      <c r="RL746" s="7"/>
      <c r="RM746" s="2" t="s">
        <v>229</v>
      </c>
      <c r="RN746" s="2" t="s">
        <v>229</v>
      </c>
      <c r="RO746" s="2" t="s">
        <v>229</v>
      </c>
      <c r="RP746" s="2" t="s">
        <v>229</v>
      </c>
      <c r="RQ746" s="2" t="s">
        <v>229</v>
      </c>
      <c r="RR746" s="2" t="s">
        <v>229</v>
      </c>
      <c r="RS746" s="4"/>
      <c r="RT746" s="8"/>
      <c r="RU746" s="4"/>
      <c r="RV746" s="8"/>
      <c r="RW746" s="7"/>
      <c r="RX746" s="7"/>
      <c r="RY746" s="2" t="s">
        <v>266</v>
      </c>
      <c r="RZ746" s="2" t="s">
        <v>275</v>
      </c>
      <c r="SA746" s="2" t="s">
        <v>229</v>
      </c>
      <c r="SB746" s="2" t="s">
        <v>229</v>
      </c>
      <c r="SC746" s="2" t="s">
        <v>241</v>
      </c>
      <c r="SD746" s="2" t="s">
        <v>229</v>
      </c>
      <c r="SE746" s="4">
        <v>84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>
        <v>90</v>
      </c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</row>
    <row r="747">
      <c r="A747" s="2" t="s">
        <v>4818</v>
      </c>
      <c r="B747" s="2" t="s">
        <v>216</v>
      </c>
      <c r="C747" s="2" t="s">
        <v>4734</v>
      </c>
      <c r="D747" s="2" t="s">
        <v>218</v>
      </c>
      <c r="E747" s="2" t="s">
        <v>219</v>
      </c>
      <c r="F747" s="2" t="s">
        <v>4803</v>
      </c>
      <c r="G747" s="2" t="s">
        <v>4499</v>
      </c>
      <c r="H747" s="2" t="s">
        <v>4804</v>
      </c>
      <c r="I747" s="2" t="s">
        <v>4811</v>
      </c>
      <c r="J747" s="2" t="s">
        <v>285</v>
      </c>
      <c r="K747" s="2" t="s">
        <v>225</v>
      </c>
      <c r="L747" s="3">
        <v>74.4</v>
      </c>
      <c r="M747" s="3">
        <v>78.12</v>
      </c>
      <c r="N747" s="3">
        <v>154.99</v>
      </c>
      <c r="O747" s="2" t="s">
        <v>963</v>
      </c>
      <c r="P747" s="2" t="s">
        <v>964</v>
      </c>
      <c r="Q747" s="2" t="s">
        <v>228</v>
      </c>
      <c r="R747" s="2" t="s">
        <v>229</v>
      </c>
      <c r="S747" s="2" t="s">
        <v>4819</v>
      </c>
      <c r="T747" s="2" t="s">
        <v>3733</v>
      </c>
      <c r="U747" s="2" t="s">
        <v>733</v>
      </c>
      <c r="V747" s="2" t="s">
        <v>1910</v>
      </c>
      <c r="W747" s="2" t="s">
        <v>686</v>
      </c>
      <c r="X747" s="2" t="s">
        <v>1009</v>
      </c>
      <c r="Y747" s="2" t="s">
        <v>4345</v>
      </c>
      <c r="Z747" s="4"/>
      <c r="AA747" s="4">
        <f>=ROUNDDOWN({0},0)</f>
      </c>
      <c r="AB747" s="5"/>
      <c r="AC747" s="2" t="s">
        <v>229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/>
      <c r="AQ747" s="8"/>
      <c r="AR747" s="4">
        <v>10</v>
      </c>
      <c r="AS747" s="8">
        <v>587.74</v>
      </c>
      <c r="AT747" s="7">
        <v>-1</v>
      </c>
      <c r="AU747" s="7">
        <v>-1</v>
      </c>
      <c r="AV747" s="4" t="s">
        <v>229</v>
      </c>
      <c r="AW747" s="8" t="s">
        <v>229</v>
      </c>
      <c r="AX747" s="4">
        <v>17</v>
      </c>
      <c r="AY747" s="8">
        <v>1194.69</v>
      </c>
      <c r="AZ747" s="7" t="s">
        <v>229</v>
      </c>
      <c r="BA747" s="7" t="s">
        <v>229</v>
      </c>
      <c r="BB747" s="7"/>
      <c r="BC747" s="4" t="s">
        <v>229</v>
      </c>
      <c r="BD747" s="8" t="s">
        <v>229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 t="s">
        <v>229</v>
      </c>
      <c r="BJ747" s="4"/>
      <c r="BK747" s="8"/>
      <c r="BL747" s="2" t="s">
        <v>4820</v>
      </c>
      <c r="BM747" s="7"/>
      <c r="BN747" s="7"/>
      <c r="BO747" s="4"/>
      <c r="BP747" s="8"/>
      <c r="BQ747" s="4"/>
      <c r="BR747" s="8"/>
      <c r="BS747" s="7"/>
      <c r="BT747" s="7"/>
      <c r="BU747" s="2" t="s">
        <v>2075</v>
      </c>
      <c r="BV747" s="2" t="s">
        <v>275</v>
      </c>
      <c r="BW747" s="2" t="s">
        <v>229</v>
      </c>
      <c r="BX747" s="2" t="s">
        <v>229</v>
      </c>
      <c r="BY747" s="2" t="s">
        <v>241</v>
      </c>
      <c r="BZ747" s="2" t="s">
        <v>229</v>
      </c>
      <c r="CA747" s="4"/>
      <c r="CB747" s="8"/>
      <c r="CC747" s="4">
        <v>1</v>
      </c>
      <c r="CD747" s="8">
        <v>84.75</v>
      </c>
      <c r="CE747" s="7">
        <v>-1</v>
      </c>
      <c r="CF747" s="7">
        <v>-1</v>
      </c>
      <c r="CG747" s="2" t="s">
        <v>239</v>
      </c>
      <c r="CH747" s="2" t="s">
        <v>275</v>
      </c>
      <c r="CI747" s="2" t="s">
        <v>1319</v>
      </c>
      <c r="CJ747" s="2" t="s">
        <v>1810</v>
      </c>
      <c r="CK747" s="2" t="s">
        <v>241</v>
      </c>
      <c r="CL747" s="2" t="s">
        <v>229</v>
      </c>
      <c r="CM747" s="4"/>
      <c r="CN747" s="8"/>
      <c r="CO747" s="4">
        <v>1</v>
      </c>
      <c r="CP747" s="8">
        <v>50.62</v>
      </c>
      <c r="CQ747" s="7">
        <v>-1</v>
      </c>
      <c r="CR747" s="7">
        <v>-1</v>
      </c>
      <c r="CS747" s="2" t="s">
        <v>239</v>
      </c>
      <c r="CT747" s="2" t="s">
        <v>275</v>
      </c>
      <c r="CU747" s="2" t="s">
        <v>543</v>
      </c>
      <c r="CV747" s="2" t="s">
        <v>830</v>
      </c>
      <c r="CW747" s="2" t="s">
        <v>241</v>
      </c>
      <c r="CX747" s="2" t="s">
        <v>229</v>
      </c>
      <c r="CY747" s="4"/>
      <c r="CZ747" s="8"/>
      <c r="DA747" s="4">
        <v>5</v>
      </c>
      <c r="DB747" s="8">
        <v>239.35</v>
      </c>
      <c r="DC747" s="7">
        <v>-1</v>
      </c>
      <c r="DD747" s="7">
        <v>-1</v>
      </c>
      <c r="DE747" s="2" t="s">
        <v>239</v>
      </c>
      <c r="DF747" s="2" t="s">
        <v>275</v>
      </c>
      <c r="DG747" s="2" t="s">
        <v>3195</v>
      </c>
      <c r="DH747" s="2" t="s">
        <v>2766</v>
      </c>
      <c r="DI747" s="2" t="s">
        <v>263</v>
      </c>
      <c r="DJ747" s="2" t="s">
        <v>229</v>
      </c>
      <c r="DK747" s="4"/>
      <c r="DL747" s="8"/>
      <c r="DM747" s="4"/>
      <c r="DN747" s="8"/>
      <c r="DO747" s="7"/>
      <c r="DP747" s="7"/>
      <c r="DQ747" s="2" t="s">
        <v>239</v>
      </c>
      <c r="DR747" s="2" t="s">
        <v>275</v>
      </c>
      <c r="DS747" s="2" t="s">
        <v>1305</v>
      </c>
      <c r="DT747" s="2" t="s">
        <v>1028</v>
      </c>
      <c r="DU747" s="2" t="s">
        <v>241</v>
      </c>
      <c r="DV747" s="2" t="s">
        <v>229</v>
      </c>
      <c r="DW747" s="4"/>
      <c r="DX747" s="8"/>
      <c r="DY747" s="4">
        <v>1</v>
      </c>
      <c r="DZ747" s="8">
        <v>80.59</v>
      </c>
      <c r="EA747" s="7">
        <v>-1</v>
      </c>
      <c r="EB747" s="7">
        <v>-1</v>
      </c>
      <c r="EC747" s="2" t="s">
        <v>239</v>
      </c>
      <c r="ED747" s="2" t="s">
        <v>275</v>
      </c>
      <c r="EE747" s="2" t="s">
        <v>458</v>
      </c>
      <c r="EF747" s="2" t="s">
        <v>917</v>
      </c>
      <c r="EG747" s="2" t="s">
        <v>263</v>
      </c>
      <c r="EH747" s="2" t="s">
        <v>229</v>
      </c>
      <c r="EI747" s="4"/>
      <c r="EJ747" s="8"/>
      <c r="EK747" s="4"/>
      <c r="EL747" s="8"/>
      <c r="EM747" s="7"/>
      <c r="EN747" s="7"/>
      <c r="EO747" s="2" t="s">
        <v>239</v>
      </c>
      <c r="EP747" s="2" t="s">
        <v>275</v>
      </c>
      <c r="EQ747" s="2" t="s">
        <v>3391</v>
      </c>
      <c r="ER747" s="2" t="s">
        <v>523</v>
      </c>
      <c r="ES747" s="2" t="s">
        <v>241</v>
      </c>
      <c r="ET747" s="2" t="s">
        <v>229</v>
      </c>
      <c r="EU747" s="4"/>
      <c r="EV747" s="8"/>
      <c r="EW747" s="4">
        <v>1</v>
      </c>
      <c r="EX747" s="8">
        <v>77.75</v>
      </c>
      <c r="EY747" s="7">
        <v>-1</v>
      </c>
      <c r="EZ747" s="7">
        <v>-1</v>
      </c>
      <c r="FA747" s="2" t="s">
        <v>239</v>
      </c>
      <c r="FB747" s="2" t="s">
        <v>275</v>
      </c>
      <c r="FC747" s="2" t="s">
        <v>3875</v>
      </c>
      <c r="FD747" s="2" t="s">
        <v>831</v>
      </c>
      <c r="FE747" s="2" t="s">
        <v>241</v>
      </c>
      <c r="FF747" s="2" t="s">
        <v>229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275</v>
      </c>
      <c r="FO747" s="2" t="s">
        <v>1319</v>
      </c>
      <c r="FP747" s="2" t="s">
        <v>717</v>
      </c>
      <c r="FQ747" s="2" t="s">
        <v>241</v>
      </c>
      <c r="FR747" s="2" t="s">
        <v>229</v>
      </c>
      <c r="FS747" s="4"/>
      <c r="FT747" s="8"/>
      <c r="FU747" s="4"/>
      <c r="FV747" s="8"/>
      <c r="FW747" s="7"/>
      <c r="FX747" s="7"/>
      <c r="FY747" s="2" t="s">
        <v>229</v>
      </c>
      <c r="FZ747" s="2" t="s">
        <v>229</v>
      </c>
      <c r="GA747" s="2" t="s">
        <v>229</v>
      </c>
      <c r="GB747" s="2" t="s">
        <v>229</v>
      </c>
      <c r="GC747" s="2" t="s">
        <v>229</v>
      </c>
      <c r="GD747" s="2" t="s">
        <v>229</v>
      </c>
      <c r="GE747" s="4"/>
      <c r="GF747" s="8"/>
      <c r="GG747" s="4"/>
      <c r="GH747" s="8"/>
      <c r="GI747" s="7"/>
      <c r="GJ747" s="7"/>
      <c r="GK747" s="2" t="s">
        <v>272</v>
      </c>
      <c r="GL747" s="2" t="s">
        <v>275</v>
      </c>
      <c r="GM747" s="2" t="s">
        <v>229</v>
      </c>
      <c r="GN747" s="2" t="s">
        <v>229</v>
      </c>
      <c r="GO747" s="2" t="s">
        <v>241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239</v>
      </c>
      <c r="GX747" s="2" t="s">
        <v>275</v>
      </c>
      <c r="GY747" s="2" t="s">
        <v>458</v>
      </c>
      <c r="GZ747" s="2" t="s">
        <v>1486</v>
      </c>
      <c r="HA747" s="2" t="s">
        <v>241</v>
      </c>
      <c r="HB747" s="2" t="s">
        <v>229</v>
      </c>
      <c r="HC747" s="4"/>
      <c r="HD747" s="8"/>
      <c r="HE747" s="4"/>
      <c r="HF747" s="8"/>
      <c r="HG747" s="7"/>
      <c r="HH747" s="7"/>
      <c r="HI747" s="2" t="s">
        <v>239</v>
      </c>
      <c r="HJ747" s="2" t="s">
        <v>275</v>
      </c>
      <c r="HK747" s="2" t="s">
        <v>449</v>
      </c>
      <c r="HL747" s="2" t="s">
        <v>1486</v>
      </c>
      <c r="HM747" s="2" t="s">
        <v>241</v>
      </c>
      <c r="HN747" s="2" t="s">
        <v>229</v>
      </c>
      <c r="HO747" s="4"/>
      <c r="HP747" s="8"/>
      <c r="HQ747" s="4"/>
      <c r="HR747" s="8"/>
      <c r="HS747" s="7"/>
      <c r="HT747" s="7"/>
      <c r="HU747" s="2" t="s">
        <v>272</v>
      </c>
      <c r="HV747" s="2" t="s">
        <v>275</v>
      </c>
      <c r="HW747" s="2" t="s">
        <v>229</v>
      </c>
      <c r="HX747" s="2" t="s">
        <v>229</v>
      </c>
      <c r="HY747" s="2" t="s">
        <v>241</v>
      </c>
      <c r="HZ747" s="2" t="s">
        <v>229</v>
      </c>
      <c r="IA747" s="4"/>
      <c r="IB747" s="8"/>
      <c r="IC747" s="4"/>
      <c r="ID747" s="8"/>
      <c r="IE747" s="7"/>
      <c r="IF747" s="7"/>
      <c r="IG747" s="2" t="s">
        <v>266</v>
      </c>
      <c r="IH747" s="2" t="s">
        <v>275</v>
      </c>
      <c r="II747" s="2" t="s">
        <v>229</v>
      </c>
      <c r="IJ747" s="2" t="s">
        <v>229</v>
      </c>
      <c r="IK747" s="2" t="s">
        <v>241</v>
      </c>
      <c r="IL747" s="2" t="s">
        <v>229</v>
      </c>
      <c r="IM747" s="4"/>
      <c r="IN747" s="8"/>
      <c r="IO747" s="4"/>
      <c r="IP747" s="8"/>
      <c r="IQ747" s="7"/>
      <c r="IR747" s="7"/>
      <c r="IS747" s="2" t="s">
        <v>272</v>
      </c>
      <c r="IT747" s="2" t="s">
        <v>275</v>
      </c>
      <c r="IU747" s="2" t="s">
        <v>229</v>
      </c>
      <c r="IV747" s="2" t="s">
        <v>229</v>
      </c>
      <c r="IW747" s="2" t="s">
        <v>241</v>
      </c>
      <c r="IX747" s="2" t="s">
        <v>229</v>
      </c>
      <c r="IY747" s="4"/>
      <c r="IZ747" s="8"/>
      <c r="JA747" s="4"/>
      <c r="JB747" s="8"/>
      <c r="JC747" s="7"/>
      <c r="JD747" s="7"/>
      <c r="JE747" s="2" t="s">
        <v>239</v>
      </c>
      <c r="JF747" s="2" t="s">
        <v>275</v>
      </c>
      <c r="JG747" s="2" t="s">
        <v>3256</v>
      </c>
      <c r="JH747" s="2" t="s">
        <v>4689</v>
      </c>
      <c r="JI747" s="2" t="s">
        <v>241</v>
      </c>
      <c r="JJ747" s="2" t="s">
        <v>229</v>
      </c>
      <c r="JK747" s="4"/>
      <c r="JL747" s="8"/>
      <c r="JM747" s="4"/>
      <c r="JN747" s="8"/>
      <c r="JO747" s="7"/>
      <c r="JP747" s="7"/>
      <c r="JQ747" s="2" t="s">
        <v>229</v>
      </c>
      <c r="JR747" s="2" t="s">
        <v>229</v>
      </c>
      <c r="JS747" s="2" t="s">
        <v>229</v>
      </c>
      <c r="JT747" s="2" t="s">
        <v>229</v>
      </c>
      <c r="JU747" s="2" t="s">
        <v>229</v>
      </c>
      <c r="JV747" s="2" t="s">
        <v>229</v>
      </c>
      <c r="JW747" s="4"/>
      <c r="JX747" s="8"/>
      <c r="JY747" s="4"/>
      <c r="JZ747" s="8"/>
      <c r="KA747" s="7"/>
      <c r="KB747" s="7"/>
      <c r="KC747" s="2" t="s">
        <v>272</v>
      </c>
      <c r="KD747" s="2" t="s">
        <v>275</v>
      </c>
      <c r="KE747" s="2" t="s">
        <v>229</v>
      </c>
      <c r="KF747" s="2" t="s">
        <v>229</v>
      </c>
      <c r="KG747" s="2" t="s">
        <v>241</v>
      </c>
      <c r="KH747" s="2" t="s">
        <v>229</v>
      </c>
      <c r="KI747" s="4"/>
      <c r="KJ747" s="8"/>
      <c r="KK747" s="4"/>
      <c r="KL747" s="8"/>
      <c r="KM747" s="7"/>
      <c r="KN747" s="7"/>
      <c r="KO747" s="2" t="s">
        <v>239</v>
      </c>
      <c r="KP747" s="2" t="s">
        <v>275</v>
      </c>
      <c r="KQ747" s="2" t="s">
        <v>3097</v>
      </c>
      <c r="KR747" s="2" t="s">
        <v>3892</v>
      </c>
      <c r="KS747" s="2" t="s">
        <v>241</v>
      </c>
      <c r="KT747" s="2" t="s">
        <v>229</v>
      </c>
      <c r="KU747" s="4"/>
      <c r="KV747" s="8"/>
      <c r="KW747" s="4"/>
      <c r="KX747" s="8"/>
      <c r="KY747" s="7"/>
      <c r="KZ747" s="7"/>
      <c r="LA747" s="2" t="s">
        <v>239</v>
      </c>
      <c r="LB747" s="2" t="s">
        <v>275</v>
      </c>
      <c r="LC747" s="2" t="s">
        <v>1028</v>
      </c>
      <c r="LD747" s="2" t="s">
        <v>3587</v>
      </c>
      <c r="LE747" s="2" t="s">
        <v>241</v>
      </c>
      <c r="LF747" s="2" t="s">
        <v>229</v>
      </c>
      <c r="LG747" s="4"/>
      <c r="LH747" s="8"/>
      <c r="LI747" s="4"/>
      <c r="LJ747" s="8"/>
      <c r="LK747" s="7"/>
      <c r="LL747" s="7"/>
      <c r="LM747" s="2" t="s">
        <v>229</v>
      </c>
      <c r="LN747" s="2" t="s">
        <v>229</v>
      </c>
      <c r="LO747" s="2" t="s">
        <v>229</v>
      </c>
      <c r="LP747" s="2" t="s">
        <v>229</v>
      </c>
      <c r="LQ747" s="2" t="s">
        <v>229</v>
      </c>
      <c r="LR747" s="2" t="s">
        <v>229</v>
      </c>
      <c r="LS747" s="4"/>
      <c r="LT747" s="8"/>
      <c r="LU747" s="4">
        <v>1</v>
      </c>
      <c r="LV747" s="8">
        <v>54.68</v>
      </c>
      <c r="LW747" s="7">
        <v>-1</v>
      </c>
      <c r="LX747" s="7">
        <v>-1</v>
      </c>
      <c r="LY747" s="2" t="s">
        <v>239</v>
      </c>
      <c r="LZ747" s="2" t="s">
        <v>275</v>
      </c>
      <c r="MA747" s="2" t="s">
        <v>1373</v>
      </c>
      <c r="MB747" s="2" t="s">
        <v>3152</v>
      </c>
      <c r="MC747" s="2" t="s">
        <v>241</v>
      </c>
      <c r="MD747" s="2" t="s">
        <v>229</v>
      </c>
      <c r="ME747" s="4"/>
      <c r="MF747" s="8"/>
      <c r="MG747" s="4"/>
      <c r="MH747" s="8"/>
      <c r="MI747" s="7"/>
      <c r="MJ747" s="7"/>
      <c r="MK747" s="2" t="s">
        <v>278</v>
      </c>
      <c r="ML747" s="2" t="s">
        <v>275</v>
      </c>
      <c r="MM747" s="2" t="s">
        <v>229</v>
      </c>
      <c r="MN747" s="2" t="s">
        <v>229</v>
      </c>
      <c r="MO747" s="2" t="s">
        <v>241</v>
      </c>
      <c r="MP747" s="2" t="s">
        <v>229</v>
      </c>
      <c r="MQ747" s="4"/>
      <c r="MR747" s="8"/>
      <c r="MS747" s="4"/>
      <c r="MT747" s="8"/>
      <c r="MU747" s="7"/>
      <c r="MV747" s="7"/>
      <c r="MW747" s="2" t="s">
        <v>272</v>
      </c>
      <c r="MX747" s="2" t="s">
        <v>275</v>
      </c>
      <c r="MY747" s="2" t="s">
        <v>229</v>
      </c>
      <c r="MZ747" s="2" t="s">
        <v>229</v>
      </c>
      <c r="NA747" s="2" t="s">
        <v>241</v>
      </c>
      <c r="NB747" s="2" t="s">
        <v>229</v>
      </c>
      <c r="NC747" s="4"/>
      <c r="ND747" s="8"/>
      <c r="NE747" s="4"/>
      <c r="NF747" s="8"/>
      <c r="NG747" s="7"/>
      <c r="NH747" s="7"/>
      <c r="NI747" s="2" t="s">
        <v>239</v>
      </c>
      <c r="NJ747" s="2" t="s">
        <v>275</v>
      </c>
      <c r="NK747" s="2" t="s">
        <v>1318</v>
      </c>
      <c r="NL747" s="2" t="s">
        <v>435</v>
      </c>
      <c r="NM747" s="2" t="s">
        <v>263</v>
      </c>
      <c r="NN747" s="2" t="s">
        <v>229</v>
      </c>
      <c r="NO747" s="4"/>
      <c r="NP747" s="8"/>
      <c r="NQ747" s="4"/>
      <c r="NR747" s="8"/>
      <c r="NS747" s="7"/>
      <c r="NT747" s="7"/>
      <c r="NU747" s="2" t="s">
        <v>272</v>
      </c>
      <c r="NV747" s="2" t="s">
        <v>275</v>
      </c>
      <c r="NW747" s="2" t="s">
        <v>229</v>
      </c>
      <c r="NX747" s="2" t="s">
        <v>229</v>
      </c>
      <c r="NY747" s="2" t="s">
        <v>241</v>
      </c>
      <c r="NZ747" s="2" t="s">
        <v>229</v>
      </c>
      <c r="OA747" s="4"/>
      <c r="OB747" s="8"/>
      <c r="OC747" s="4"/>
      <c r="OD747" s="8"/>
      <c r="OE747" s="7"/>
      <c r="OF747" s="7"/>
      <c r="OG747" s="2" t="s">
        <v>229</v>
      </c>
      <c r="OH747" s="2" t="s">
        <v>229</v>
      </c>
      <c r="OI747" s="2" t="s">
        <v>229</v>
      </c>
      <c r="OJ747" s="2" t="s">
        <v>229</v>
      </c>
      <c r="OK747" s="2" t="s">
        <v>229</v>
      </c>
      <c r="OL747" s="2" t="s">
        <v>229</v>
      </c>
      <c r="OM747" s="4"/>
      <c r="ON747" s="8"/>
      <c r="OO747" s="4"/>
      <c r="OP747" s="8"/>
      <c r="OQ747" s="7"/>
      <c r="OR747" s="7"/>
      <c r="OS747" s="2" t="s">
        <v>229</v>
      </c>
      <c r="OT747" s="2" t="s">
        <v>229</v>
      </c>
      <c r="OU747" s="2" t="s">
        <v>229</v>
      </c>
      <c r="OV747" s="2" t="s">
        <v>229</v>
      </c>
      <c r="OW747" s="2" t="s">
        <v>229</v>
      </c>
      <c r="OX747" s="2" t="s">
        <v>229</v>
      </c>
      <c r="OY747" s="4"/>
      <c r="OZ747" s="8"/>
      <c r="PA747" s="4"/>
      <c r="PB747" s="8"/>
      <c r="PC747" s="7"/>
      <c r="PD747" s="7"/>
      <c r="PE747" s="2" t="s">
        <v>281</v>
      </c>
      <c r="PF747" s="2" t="s">
        <v>275</v>
      </c>
      <c r="PG747" s="2" t="s">
        <v>229</v>
      </c>
      <c r="PH747" s="2" t="s">
        <v>229</v>
      </c>
      <c r="PI747" s="2" t="s">
        <v>241</v>
      </c>
      <c r="PJ747" s="2" t="s">
        <v>229</v>
      </c>
      <c r="PK747" s="4"/>
      <c r="PL747" s="8"/>
      <c r="PM747" s="4"/>
      <c r="PN747" s="8"/>
      <c r="PO747" s="7"/>
      <c r="PP747" s="7"/>
      <c r="PQ747" s="2" t="s">
        <v>266</v>
      </c>
      <c r="PR747" s="2" t="s">
        <v>275</v>
      </c>
      <c r="PS747" s="2" t="s">
        <v>229</v>
      </c>
      <c r="PT747" s="2" t="s">
        <v>229</v>
      </c>
      <c r="PU747" s="2" t="s">
        <v>241</v>
      </c>
      <c r="PV747" s="2" t="s">
        <v>229</v>
      </c>
      <c r="PW747" s="4"/>
      <c r="PX747" s="8"/>
      <c r="PY747" s="4"/>
      <c r="PZ747" s="8"/>
      <c r="QA747" s="7"/>
      <c r="QB747" s="7"/>
      <c r="QC747" s="2" t="s">
        <v>281</v>
      </c>
      <c r="QD747" s="2" t="s">
        <v>275</v>
      </c>
      <c r="QE747" s="2" t="s">
        <v>229</v>
      </c>
      <c r="QF747" s="2" t="s">
        <v>229</v>
      </c>
      <c r="QG747" s="2" t="s">
        <v>241</v>
      </c>
      <c r="QH747" s="2" t="s">
        <v>229</v>
      </c>
      <c r="QI747" s="4"/>
      <c r="QJ747" s="8"/>
      <c r="QK747" s="4"/>
      <c r="QL747" s="8"/>
      <c r="QM747" s="7"/>
      <c r="QN747" s="7"/>
      <c r="QO747" s="2" t="s">
        <v>229</v>
      </c>
      <c r="QP747" s="2" t="s">
        <v>229</v>
      </c>
      <c r="QQ747" s="2" t="s">
        <v>229</v>
      </c>
      <c r="QR747" s="2" t="s">
        <v>229</v>
      </c>
      <c r="QS747" s="2" t="s">
        <v>229</v>
      </c>
      <c r="QT747" s="2" t="s">
        <v>229</v>
      </c>
      <c r="QU747" s="4"/>
      <c r="QV747" s="8"/>
      <c r="QW747" s="4"/>
      <c r="QX747" s="8"/>
      <c r="QY747" s="7"/>
      <c r="QZ747" s="7"/>
      <c r="RA747" s="2" t="s">
        <v>278</v>
      </c>
      <c r="RB747" s="2" t="s">
        <v>275</v>
      </c>
      <c r="RC747" s="2" t="s">
        <v>229</v>
      </c>
      <c r="RD747" s="2" t="s">
        <v>229</v>
      </c>
      <c r="RE747" s="2" t="s">
        <v>241</v>
      </c>
      <c r="RF747" s="2" t="s">
        <v>229</v>
      </c>
      <c r="RG747" s="4"/>
      <c r="RH747" s="8"/>
      <c r="RI747" s="4"/>
      <c r="RJ747" s="8"/>
      <c r="RK747" s="7"/>
      <c r="RL747" s="7"/>
      <c r="RM747" s="2" t="s">
        <v>229</v>
      </c>
      <c r="RN747" s="2" t="s">
        <v>229</v>
      </c>
      <c r="RO747" s="2" t="s">
        <v>229</v>
      </c>
      <c r="RP747" s="2" t="s">
        <v>229</v>
      </c>
      <c r="RQ747" s="2" t="s">
        <v>229</v>
      </c>
      <c r="RR747" s="2" t="s">
        <v>229</v>
      </c>
      <c r="RS747" s="4"/>
      <c r="RT747" s="8"/>
      <c r="RU747" s="4"/>
      <c r="RV747" s="8"/>
      <c r="RW747" s="7"/>
      <c r="RX747" s="7"/>
      <c r="RY747" s="2" t="s">
        <v>266</v>
      </c>
      <c r="RZ747" s="2" t="s">
        <v>275</v>
      </c>
      <c r="SA747" s="2" t="s">
        <v>229</v>
      </c>
      <c r="SB747" s="2" t="s">
        <v>229</v>
      </c>
      <c r="SC747" s="2" t="s">
        <v>241</v>
      </c>
      <c r="SD747" s="2" t="s">
        <v>229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</row>
    <row r="748">
      <c r="A748" s="2" t="s">
        <v>4821</v>
      </c>
      <c r="B748" s="2" t="s">
        <v>216</v>
      </c>
      <c r="C748" s="2" t="s">
        <v>4734</v>
      </c>
      <c r="D748" s="2" t="s">
        <v>218</v>
      </c>
      <c r="E748" s="2" t="s">
        <v>219</v>
      </c>
      <c r="F748" s="2" t="s">
        <v>4803</v>
      </c>
      <c r="G748" s="2" t="s">
        <v>4499</v>
      </c>
      <c r="H748" s="2" t="s">
        <v>4804</v>
      </c>
      <c r="I748" s="2" t="s">
        <v>4811</v>
      </c>
      <c r="J748" s="2" t="s">
        <v>312</v>
      </c>
      <c r="K748" s="2" t="s">
        <v>225</v>
      </c>
      <c r="L748" s="3">
        <v>85.75</v>
      </c>
      <c r="M748" s="3">
        <v>90.04</v>
      </c>
      <c r="N748" s="3">
        <v>174.99</v>
      </c>
      <c r="O748" s="2" t="s">
        <v>981</v>
      </c>
      <c r="P748" s="2" t="s">
        <v>964</v>
      </c>
      <c r="Q748" s="2" t="s">
        <v>228</v>
      </c>
      <c r="R748" s="2" t="s">
        <v>229</v>
      </c>
      <c r="S748" s="2" t="s">
        <v>4819</v>
      </c>
      <c r="T748" s="2" t="s">
        <v>3733</v>
      </c>
      <c r="U748" s="2" t="s">
        <v>733</v>
      </c>
      <c r="V748" s="2" t="s">
        <v>1910</v>
      </c>
      <c r="W748" s="2" t="s">
        <v>686</v>
      </c>
      <c r="X748" s="2" t="s">
        <v>1009</v>
      </c>
      <c r="Y748" s="2" t="s">
        <v>4345</v>
      </c>
      <c r="Z748" s="4"/>
      <c r="AA748" s="4">
        <f>=ROUNDDOWN({0},0)</f>
      </c>
      <c r="AB748" s="5"/>
      <c r="AC748" s="2" t="s">
        <v>229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/>
      <c r="AQ748" s="8"/>
      <c r="AR748" s="4">
        <v>7</v>
      </c>
      <c r="AS748" s="8">
        <v>606.95</v>
      </c>
      <c r="AT748" s="7">
        <v>-1</v>
      </c>
      <c r="AU748" s="7">
        <v>-1</v>
      </c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/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 t="s">
        <v>229</v>
      </c>
      <c r="BJ748" s="4"/>
      <c r="BK748" s="8"/>
      <c r="BL748" s="2" t="s">
        <v>4822</v>
      </c>
      <c r="BM748" s="7"/>
      <c r="BN748" s="7"/>
      <c r="BO748" s="4"/>
      <c r="BP748" s="8"/>
      <c r="BQ748" s="4"/>
      <c r="BR748" s="8"/>
      <c r="BS748" s="7"/>
      <c r="BT748" s="7"/>
      <c r="BU748" s="2" t="s">
        <v>2075</v>
      </c>
      <c r="BV748" s="2" t="s">
        <v>275</v>
      </c>
      <c r="BW748" s="2" t="s">
        <v>229</v>
      </c>
      <c r="BX748" s="2" t="s">
        <v>229</v>
      </c>
      <c r="BY748" s="2" t="s">
        <v>241</v>
      </c>
      <c r="BZ748" s="2" t="s">
        <v>229</v>
      </c>
      <c r="CA748" s="4"/>
      <c r="CB748" s="8"/>
      <c r="CC748" s="4">
        <v>1</v>
      </c>
      <c r="CD748" s="8">
        <v>97.14</v>
      </c>
      <c r="CE748" s="7">
        <v>-1</v>
      </c>
      <c r="CF748" s="7">
        <v>-1</v>
      </c>
      <c r="CG748" s="2" t="s">
        <v>239</v>
      </c>
      <c r="CH748" s="2" t="s">
        <v>275</v>
      </c>
      <c r="CI748" s="2" t="s">
        <v>4813</v>
      </c>
      <c r="CJ748" s="2" t="s">
        <v>3492</v>
      </c>
      <c r="CK748" s="2" t="s">
        <v>241</v>
      </c>
      <c r="CL748" s="2" t="s">
        <v>229</v>
      </c>
      <c r="CM748" s="4"/>
      <c r="CN748" s="8"/>
      <c r="CO748" s="4"/>
      <c r="CP748" s="8"/>
      <c r="CQ748" s="7"/>
      <c r="CR748" s="7"/>
      <c r="CS748" s="2" t="s">
        <v>239</v>
      </c>
      <c r="CT748" s="2" t="s">
        <v>275</v>
      </c>
      <c r="CU748" s="2" t="s">
        <v>543</v>
      </c>
      <c r="CV748" s="2" t="s">
        <v>289</v>
      </c>
      <c r="CW748" s="2" t="s">
        <v>241</v>
      </c>
      <c r="CX748" s="2" t="s">
        <v>229</v>
      </c>
      <c r="CY748" s="4"/>
      <c r="CZ748" s="8"/>
      <c r="DA748" s="4">
        <v>1</v>
      </c>
      <c r="DB748" s="8">
        <v>54.86</v>
      </c>
      <c r="DC748" s="7">
        <v>-1</v>
      </c>
      <c r="DD748" s="7">
        <v>-1</v>
      </c>
      <c r="DE748" s="2" t="s">
        <v>239</v>
      </c>
      <c r="DF748" s="2" t="s">
        <v>275</v>
      </c>
      <c r="DG748" s="2" t="s">
        <v>3195</v>
      </c>
      <c r="DH748" s="2" t="s">
        <v>1613</v>
      </c>
      <c r="DI748" s="2" t="s">
        <v>263</v>
      </c>
      <c r="DJ748" s="2" t="s">
        <v>229</v>
      </c>
      <c r="DK748" s="4"/>
      <c r="DL748" s="8"/>
      <c r="DM748" s="4"/>
      <c r="DN748" s="8"/>
      <c r="DO748" s="7"/>
      <c r="DP748" s="7"/>
      <c r="DQ748" s="2" t="s">
        <v>239</v>
      </c>
      <c r="DR748" s="2" t="s">
        <v>275</v>
      </c>
      <c r="DS748" s="2" t="s">
        <v>1305</v>
      </c>
      <c r="DT748" s="2" t="s">
        <v>998</v>
      </c>
      <c r="DU748" s="2" t="s">
        <v>241</v>
      </c>
      <c r="DV748" s="2" t="s">
        <v>229</v>
      </c>
      <c r="DW748" s="4"/>
      <c r="DX748" s="8"/>
      <c r="DY748" s="4">
        <v>5</v>
      </c>
      <c r="DZ748" s="8">
        <v>454.95</v>
      </c>
      <c r="EA748" s="7">
        <v>-1</v>
      </c>
      <c r="EB748" s="7">
        <v>-1</v>
      </c>
      <c r="EC748" s="2" t="s">
        <v>239</v>
      </c>
      <c r="ED748" s="2" t="s">
        <v>275</v>
      </c>
      <c r="EE748" s="2" t="s">
        <v>458</v>
      </c>
      <c r="EF748" s="2" t="s">
        <v>1900</v>
      </c>
      <c r="EG748" s="2" t="s">
        <v>263</v>
      </c>
      <c r="EH748" s="2" t="s">
        <v>229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275</v>
      </c>
      <c r="EQ748" s="2" t="s">
        <v>3391</v>
      </c>
      <c r="ER748" s="2" t="s">
        <v>2332</v>
      </c>
      <c r="ES748" s="2" t="s">
        <v>241</v>
      </c>
      <c r="ET748" s="2" t="s">
        <v>229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275</v>
      </c>
      <c r="FC748" s="2" t="s">
        <v>3875</v>
      </c>
      <c r="FD748" s="2" t="s">
        <v>831</v>
      </c>
      <c r="FE748" s="2" t="s">
        <v>241</v>
      </c>
      <c r="FF748" s="2" t="s">
        <v>229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275</v>
      </c>
      <c r="FO748" s="2" t="s">
        <v>4813</v>
      </c>
      <c r="FP748" s="2" t="s">
        <v>1753</v>
      </c>
      <c r="FQ748" s="2" t="s">
        <v>241</v>
      </c>
      <c r="FR748" s="2" t="s">
        <v>229</v>
      </c>
      <c r="FS748" s="4"/>
      <c r="FT748" s="8"/>
      <c r="FU748" s="4"/>
      <c r="FV748" s="8"/>
      <c r="FW748" s="7"/>
      <c r="FX748" s="7"/>
      <c r="FY748" s="2" t="s">
        <v>229</v>
      </c>
      <c r="FZ748" s="2" t="s">
        <v>229</v>
      </c>
      <c r="GA748" s="2" t="s">
        <v>229</v>
      </c>
      <c r="GB748" s="2" t="s">
        <v>229</v>
      </c>
      <c r="GC748" s="2" t="s">
        <v>229</v>
      </c>
      <c r="GD748" s="2" t="s">
        <v>229</v>
      </c>
      <c r="GE748" s="4"/>
      <c r="GF748" s="8"/>
      <c r="GG748" s="4"/>
      <c r="GH748" s="8"/>
      <c r="GI748" s="7"/>
      <c r="GJ748" s="7"/>
      <c r="GK748" s="2" t="s">
        <v>272</v>
      </c>
      <c r="GL748" s="2" t="s">
        <v>275</v>
      </c>
      <c r="GM748" s="2" t="s">
        <v>229</v>
      </c>
      <c r="GN748" s="2" t="s">
        <v>229</v>
      </c>
      <c r="GO748" s="2" t="s">
        <v>241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239</v>
      </c>
      <c r="GX748" s="2" t="s">
        <v>275</v>
      </c>
      <c r="GY748" s="2" t="s">
        <v>458</v>
      </c>
      <c r="GZ748" s="2" t="s">
        <v>3361</v>
      </c>
      <c r="HA748" s="2" t="s">
        <v>241</v>
      </c>
      <c r="HB748" s="2" t="s">
        <v>229</v>
      </c>
      <c r="HC748" s="4"/>
      <c r="HD748" s="8"/>
      <c r="HE748" s="4"/>
      <c r="HF748" s="8"/>
      <c r="HG748" s="7"/>
      <c r="HH748" s="7"/>
      <c r="HI748" s="2" t="s">
        <v>239</v>
      </c>
      <c r="HJ748" s="2" t="s">
        <v>275</v>
      </c>
      <c r="HK748" s="2" t="s">
        <v>449</v>
      </c>
      <c r="HL748" s="2" t="s">
        <v>1075</v>
      </c>
      <c r="HM748" s="2" t="s">
        <v>241</v>
      </c>
      <c r="HN748" s="2" t="s">
        <v>229</v>
      </c>
      <c r="HO748" s="4"/>
      <c r="HP748" s="8"/>
      <c r="HQ748" s="4"/>
      <c r="HR748" s="8"/>
      <c r="HS748" s="7"/>
      <c r="HT748" s="7"/>
      <c r="HU748" s="2" t="s">
        <v>272</v>
      </c>
      <c r="HV748" s="2" t="s">
        <v>275</v>
      </c>
      <c r="HW748" s="2" t="s">
        <v>229</v>
      </c>
      <c r="HX748" s="2" t="s">
        <v>229</v>
      </c>
      <c r="HY748" s="2" t="s">
        <v>241</v>
      </c>
      <c r="HZ748" s="2" t="s">
        <v>229</v>
      </c>
      <c r="IA748" s="4"/>
      <c r="IB748" s="8"/>
      <c r="IC748" s="4"/>
      <c r="ID748" s="8"/>
      <c r="IE748" s="7"/>
      <c r="IF748" s="7"/>
      <c r="IG748" s="2" t="s">
        <v>266</v>
      </c>
      <c r="IH748" s="2" t="s">
        <v>275</v>
      </c>
      <c r="II748" s="2" t="s">
        <v>229</v>
      </c>
      <c r="IJ748" s="2" t="s">
        <v>229</v>
      </c>
      <c r="IK748" s="2" t="s">
        <v>241</v>
      </c>
      <c r="IL748" s="2" t="s">
        <v>229</v>
      </c>
      <c r="IM748" s="4"/>
      <c r="IN748" s="8"/>
      <c r="IO748" s="4"/>
      <c r="IP748" s="8"/>
      <c r="IQ748" s="7"/>
      <c r="IR748" s="7"/>
      <c r="IS748" s="2" t="s">
        <v>272</v>
      </c>
      <c r="IT748" s="2" t="s">
        <v>275</v>
      </c>
      <c r="IU748" s="2" t="s">
        <v>229</v>
      </c>
      <c r="IV748" s="2" t="s">
        <v>229</v>
      </c>
      <c r="IW748" s="2" t="s">
        <v>241</v>
      </c>
      <c r="IX748" s="2" t="s">
        <v>229</v>
      </c>
      <c r="IY748" s="4"/>
      <c r="IZ748" s="8"/>
      <c r="JA748" s="4"/>
      <c r="JB748" s="8"/>
      <c r="JC748" s="7"/>
      <c r="JD748" s="7"/>
      <c r="JE748" s="2" t="s">
        <v>239</v>
      </c>
      <c r="JF748" s="2" t="s">
        <v>275</v>
      </c>
      <c r="JG748" s="2" t="s">
        <v>3256</v>
      </c>
      <c r="JH748" s="2" t="s">
        <v>461</v>
      </c>
      <c r="JI748" s="2" t="s">
        <v>241</v>
      </c>
      <c r="JJ748" s="2" t="s">
        <v>229</v>
      </c>
      <c r="JK748" s="4"/>
      <c r="JL748" s="8"/>
      <c r="JM748" s="4"/>
      <c r="JN748" s="8"/>
      <c r="JO748" s="7"/>
      <c r="JP748" s="7"/>
      <c r="JQ748" s="2" t="s">
        <v>229</v>
      </c>
      <c r="JR748" s="2" t="s">
        <v>229</v>
      </c>
      <c r="JS748" s="2" t="s">
        <v>229</v>
      </c>
      <c r="JT748" s="2" t="s">
        <v>229</v>
      </c>
      <c r="JU748" s="2" t="s">
        <v>229</v>
      </c>
      <c r="JV748" s="2" t="s">
        <v>229</v>
      </c>
      <c r="JW748" s="4"/>
      <c r="JX748" s="8"/>
      <c r="JY748" s="4"/>
      <c r="JZ748" s="8"/>
      <c r="KA748" s="7"/>
      <c r="KB748" s="7"/>
      <c r="KC748" s="2" t="s">
        <v>272</v>
      </c>
      <c r="KD748" s="2" t="s">
        <v>275</v>
      </c>
      <c r="KE748" s="2" t="s">
        <v>229</v>
      </c>
      <c r="KF748" s="2" t="s">
        <v>229</v>
      </c>
      <c r="KG748" s="2" t="s">
        <v>241</v>
      </c>
      <c r="KH748" s="2" t="s">
        <v>229</v>
      </c>
      <c r="KI748" s="4"/>
      <c r="KJ748" s="8"/>
      <c r="KK748" s="4"/>
      <c r="KL748" s="8"/>
      <c r="KM748" s="7"/>
      <c r="KN748" s="7"/>
      <c r="KO748" s="2" t="s">
        <v>239</v>
      </c>
      <c r="KP748" s="2" t="s">
        <v>275</v>
      </c>
      <c r="KQ748" s="2" t="s">
        <v>3097</v>
      </c>
      <c r="KR748" s="2" t="s">
        <v>3374</v>
      </c>
      <c r="KS748" s="2" t="s">
        <v>241</v>
      </c>
      <c r="KT748" s="2" t="s">
        <v>229</v>
      </c>
      <c r="KU748" s="4"/>
      <c r="KV748" s="8"/>
      <c r="KW748" s="4"/>
      <c r="KX748" s="8"/>
      <c r="KY748" s="7"/>
      <c r="KZ748" s="7"/>
      <c r="LA748" s="2" t="s">
        <v>239</v>
      </c>
      <c r="LB748" s="2" t="s">
        <v>275</v>
      </c>
      <c r="LC748" s="2" t="s">
        <v>1028</v>
      </c>
      <c r="LD748" s="2" t="s">
        <v>1022</v>
      </c>
      <c r="LE748" s="2" t="s">
        <v>241</v>
      </c>
      <c r="LF748" s="2" t="s">
        <v>229</v>
      </c>
      <c r="LG748" s="4"/>
      <c r="LH748" s="8"/>
      <c r="LI748" s="4"/>
      <c r="LJ748" s="8"/>
      <c r="LK748" s="7"/>
      <c r="LL748" s="7"/>
      <c r="LM748" s="2" t="s">
        <v>229</v>
      </c>
      <c r="LN748" s="2" t="s">
        <v>229</v>
      </c>
      <c r="LO748" s="2" t="s">
        <v>229</v>
      </c>
      <c r="LP748" s="2" t="s">
        <v>229</v>
      </c>
      <c r="LQ748" s="2" t="s">
        <v>229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239</v>
      </c>
      <c r="LZ748" s="2" t="s">
        <v>275</v>
      </c>
      <c r="MA748" s="2" t="s">
        <v>543</v>
      </c>
      <c r="MB748" s="2" t="s">
        <v>4711</v>
      </c>
      <c r="MC748" s="2" t="s">
        <v>241</v>
      </c>
      <c r="MD748" s="2" t="s">
        <v>229</v>
      </c>
      <c r="ME748" s="4"/>
      <c r="MF748" s="8"/>
      <c r="MG748" s="4"/>
      <c r="MH748" s="8"/>
      <c r="MI748" s="7"/>
      <c r="MJ748" s="7"/>
      <c r="MK748" s="2" t="s">
        <v>278</v>
      </c>
      <c r="ML748" s="2" t="s">
        <v>275</v>
      </c>
      <c r="MM748" s="2" t="s">
        <v>229</v>
      </c>
      <c r="MN748" s="2" t="s">
        <v>229</v>
      </c>
      <c r="MO748" s="2" t="s">
        <v>241</v>
      </c>
      <c r="MP748" s="2" t="s">
        <v>229</v>
      </c>
      <c r="MQ748" s="4"/>
      <c r="MR748" s="8"/>
      <c r="MS748" s="4"/>
      <c r="MT748" s="8"/>
      <c r="MU748" s="7"/>
      <c r="MV748" s="7"/>
      <c r="MW748" s="2" t="s">
        <v>272</v>
      </c>
      <c r="MX748" s="2" t="s">
        <v>275</v>
      </c>
      <c r="MY748" s="2" t="s">
        <v>229</v>
      </c>
      <c r="MZ748" s="2" t="s">
        <v>229</v>
      </c>
      <c r="NA748" s="2" t="s">
        <v>241</v>
      </c>
      <c r="NB748" s="2" t="s">
        <v>229</v>
      </c>
      <c r="NC748" s="4"/>
      <c r="ND748" s="8"/>
      <c r="NE748" s="4"/>
      <c r="NF748" s="8"/>
      <c r="NG748" s="7"/>
      <c r="NH748" s="7"/>
      <c r="NI748" s="2" t="s">
        <v>239</v>
      </c>
      <c r="NJ748" s="2" t="s">
        <v>275</v>
      </c>
      <c r="NK748" s="2" t="s">
        <v>838</v>
      </c>
      <c r="NL748" s="2" t="s">
        <v>1486</v>
      </c>
      <c r="NM748" s="2" t="s">
        <v>263</v>
      </c>
      <c r="NN748" s="2" t="s">
        <v>229</v>
      </c>
      <c r="NO748" s="4"/>
      <c r="NP748" s="8"/>
      <c r="NQ748" s="4"/>
      <c r="NR748" s="8"/>
      <c r="NS748" s="7"/>
      <c r="NT748" s="7"/>
      <c r="NU748" s="2" t="s">
        <v>272</v>
      </c>
      <c r="NV748" s="2" t="s">
        <v>275</v>
      </c>
      <c r="NW748" s="2" t="s">
        <v>229</v>
      </c>
      <c r="NX748" s="2" t="s">
        <v>229</v>
      </c>
      <c r="NY748" s="2" t="s">
        <v>241</v>
      </c>
      <c r="NZ748" s="2" t="s">
        <v>229</v>
      </c>
      <c r="OA748" s="4"/>
      <c r="OB748" s="8"/>
      <c r="OC748" s="4"/>
      <c r="OD748" s="8"/>
      <c r="OE748" s="7"/>
      <c r="OF748" s="7"/>
      <c r="OG748" s="2" t="s">
        <v>229</v>
      </c>
      <c r="OH748" s="2" t="s">
        <v>229</v>
      </c>
      <c r="OI748" s="2" t="s">
        <v>229</v>
      </c>
      <c r="OJ748" s="2" t="s">
        <v>229</v>
      </c>
      <c r="OK748" s="2" t="s">
        <v>229</v>
      </c>
      <c r="OL748" s="2" t="s">
        <v>229</v>
      </c>
      <c r="OM748" s="4"/>
      <c r="ON748" s="8"/>
      <c r="OO748" s="4"/>
      <c r="OP748" s="8"/>
      <c r="OQ748" s="7"/>
      <c r="OR748" s="7"/>
      <c r="OS748" s="2" t="s">
        <v>229</v>
      </c>
      <c r="OT748" s="2" t="s">
        <v>229</v>
      </c>
      <c r="OU748" s="2" t="s">
        <v>229</v>
      </c>
      <c r="OV748" s="2" t="s">
        <v>229</v>
      </c>
      <c r="OW748" s="2" t="s">
        <v>229</v>
      </c>
      <c r="OX748" s="2" t="s">
        <v>229</v>
      </c>
      <c r="OY748" s="4"/>
      <c r="OZ748" s="8"/>
      <c r="PA748" s="4"/>
      <c r="PB748" s="8"/>
      <c r="PC748" s="7"/>
      <c r="PD748" s="7"/>
      <c r="PE748" s="2" t="s">
        <v>281</v>
      </c>
      <c r="PF748" s="2" t="s">
        <v>275</v>
      </c>
      <c r="PG748" s="2" t="s">
        <v>229</v>
      </c>
      <c r="PH748" s="2" t="s">
        <v>229</v>
      </c>
      <c r="PI748" s="2" t="s">
        <v>241</v>
      </c>
      <c r="PJ748" s="2" t="s">
        <v>229</v>
      </c>
      <c r="PK748" s="4"/>
      <c r="PL748" s="8"/>
      <c r="PM748" s="4"/>
      <c r="PN748" s="8"/>
      <c r="PO748" s="7"/>
      <c r="PP748" s="7"/>
      <c r="PQ748" s="2" t="s">
        <v>266</v>
      </c>
      <c r="PR748" s="2" t="s">
        <v>275</v>
      </c>
      <c r="PS748" s="2" t="s">
        <v>229</v>
      </c>
      <c r="PT748" s="2" t="s">
        <v>229</v>
      </c>
      <c r="PU748" s="2" t="s">
        <v>241</v>
      </c>
      <c r="PV748" s="2" t="s">
        <v>229</v>
      </c>
      <c r="PW748" s="4"/>
      <c r="PX748" s="8"/>
      <c r="PY748" s="4"/>
      <c r="PZ748" s="8"/>
      <c r="QA748" s="7"/>
      <c r="QB748" s="7"/>
      <c r="QC748" s="2" t="s">
        <v>281</v>
      </c>
      <c r="QD748" s="2" t="s">
        <v>275</v>
      </c>
      <c r="QE748" s="2" t="s">
        <v>229</v>
      </c>
      <c r="QF748" s="2" t="s">
        <v>229</v>
      </c>
      <c r="QG748" s="2" t="s">
        <v>241</v>
      </c>
      <c r="QH748" s="2" t="s">
        <v>229</v>
      </c>
      <c r="QI748" s="4"/>
      <c r="QJ748" s="8"/>
      <c r="QK748" s="4"/>
      <c r="QL748" s="8"/>
      <c r="QM748" s="7"/>
      <c r="QN748" s="7"/>
      <c r="QO748" s="2" t="s">
        <v>229</v>
      </c>
      <c r="QP748" s="2" t="s">
        <v>229</v>
      </c>
      <c r="QQ748" s="2" t="s">
        <v>229</v>
      </c>
      <c r="QR748" s="2" t="s">
        <v>229</v>
      </c>
      <c r="QS748" s="2" t="s">
        <v>229</v>
      </c>
      <c r="QT748" s="2" t="s">
        <v>229</v>
      </c>
      <c r="QU748" s="4"/>
      <c r="QV748" s="8"/>
      <c r="QW748" s="4"/>
      <c r="QX748" s="8"/>
      <c r="QY748" s="7"/>
      <c r="QZ748" s="7"/>
      <c r="RA748" s="2" t="s">
        <v>278</v>
      </c>
      <c r="RB748" s="2" t="s">
        <v>275</v>
      </c>
      <c r="RC748" s="2" t="s">
        <v>229</v>
      </c>
      <c r="RD748" s="2" t="s">
        <v>229</v>
      </c>
      <c r="RE748" s="2" t="s">
        <v>241</v>
      </c>
      <c r="RF748" s="2" t="s">
        <v>229</v>
      </c>
      <c r="RG748" s="4"/>
      <c r="RH748" s="8"/>
      <c r="RI748" s="4"/>
      <c r="RJ748" s="8"/>
      <c r="RK748" s="7"/>
      <c r="RL748" s="7"/>
      <c r="RM748" s="2" t="s">
        <v>229</v>
      </c>
      <c r="RN748" s="2" t="s">
        <v>229</v>
      </c>
      <c r="RO748" s="2" t="s">
        <v>229</v>
      </c>
      <c r="RP748" s="2" t="s">
        <v>229</v>
      </c>
      <c r="RQ748" s="2" t="s">
        <v>229</v>
      </c>
      <c r="RR748" s="2" t="s">
        <v>229</v>
      </c>
      <c r="RS748" s="4"/>
      <c r="RT748" s="8"/>
      <c r="RU748" s="4"/>
      <c r="RV748" s="8"/>
      <c r="RW748" s="7"/>
      <c r="RX748" s="7"/>
      <c r="RY748" s="2" t="s">
        <v>266</v>
      </c>
      <c r="RZ748" s="2" t="s">
        <v>275</v>
      </c>
      <c r="SA748" s="2" t="s">
        <v>229</v>
      </c>
      <c r="SB748" s="2" t="s">
        <v>229</v>
      </c>
      <c r="SC748" s="2" t="s">
        <v>241</v>
      </c>
      <c r="SD748" s="2" t="s">
        <v>229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</row>
    <row r="749">
      <c r="A749" s="2" t="s">
        <v>4823</v>
      </c>
      <c r="B749" s="2" t="s">
        <v>216</v>
      </c>
      <c r="C749" s="2" t="s">
        <v>4734</v>
      </c>
      <c r="D749" s="2" t="s">
        <v>218</v>
      </c>
      <c r="E749" s="2" t="s">
        <v>219</v>
      </c>
      <c r="F749" s="2" t="s">
        <v>4824</v>
      </c>
      <c r="G749" s="2" t="s">
        <v>4825</v>
      </c>
      <c r="H749" s="2" t="s">
        <v>4826</v>
      </c>
      <c r="I749" s="2" t="s">
        <v>4827</v>
      </c>
      <c r="J749" s="2" t="s">
        <v>285</v>
      </c>
      <c r="K749" s="2" t="s">
        <v>2491</v>
      </c>
      <c r="L749" s="3">
        <v>74.4</v>
      </c>
      <c r="M749" s="3">
        <v>78.12</v>
      </c>
      <c r="N749" s="3">
        <v>154.99</v>
      </c>
      <c r="O749" s="2" t="s">
        <v>226</v>
      </c>
      <c r="P749" s="2" t="s">
        <v>964</v>
      </c>
      <c r="Q749" s="2" t="s">
        <v>228</v>
      </c>
      <c r="R749" s="2" t="s">
        <v>229</v>
      </c>
      <c r="S749" s="2" t="s">
        <v>4828</v>
      </c>
      <c r="T749" s="2" t="s">
        <v>3733</v>
      </c>
      <c r="U749" s="2" t="s">
        <v>2890</v>
      </c>
      <c r="V749" s="2" t="s">
        <v>4829</v>
      </c>
      <c r="W749" s="2" t="s">
        <v>3757</v>
      </c>
      <c r="X749" s="2" t="s">
        <v>4740</v>
      </c>
      <c r="Y749" s="2" t="s">
        <v>2055</v>
      </c>
      <c r="Z749" s="4">
        <v>104</v>
      </c>
      <c r="AA749" s="4">
        <f>=ROUNDDOWN(25.3658536585366,0)</f>
      </c>
      <c r="AB749" s="5">
        <v>4.1</v>
      </c>
      <c r="AC749" s="2" t="s">
        <v>229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>
        <v>2</v>
      </c>
      <c r="AQ749" s="8">
        <v>152.74</v>
      </c>
      <c r="AR749" s="4">
        <v>3</v>
      </c>
      <c r="AS749" s="8">
        <v>227.19</v>
      </c>
      <c r="AT749" s="7">
        <v>-0.3333</v>
      </c>
      <c r="AU749" s="7">
        <v>-0.3277</v>
      </c>
      <c r="AV749" s="4">
        <v>3</v>
      </c>
      <c r="AW749" s="8">
        <v>242.91</v>
      </c>
      <c r="AX749" s="4">
        <v>7</v>
      </c>
      <c r="AY749" s="8">
        <v>574.16</v>
      </c>
      <c r="AZ749" s="7">
        <v>-0.5714</v>
      </c>
      <c r="BA749" s="7">
        <v>-0.5769</v>
      </c>
      <c r="BB749" s="7">
        <v>0.6288</v>
      </c>
      <c r="BC749" s="4">
        <v>4</v>
      </c>
      <c r="BD749" s="8">
        <v>339.17</v>
      </c>
      <c r="BE749" s="4">
        <v>15</v>
      </c>
      <c r="BF749" s="8">
        <v>1244.26</v>
      </c>
      <c r="BG749" s="7">
        <v>-0.7333</v>
      </c>
      <c r="BH749" s="7">
        <v>-0.7274</v>
      </c>
      <c r="BI749" s="7">
        <v>0.7162</v>
      </c>
      <c r="BJ749" s="4">
        <v>2</v>
      </c>
      <c r="BK749" s="8">
        <v>152.74</v>
      </c>
      <c r="BL749" s="2" t="s">
        <v>4830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239</v>
      </c>
      <c r="BV749" s="2" t="s">
        <v>226</v>
      </c>
      <c r="BW749" s="2" t="s">
        <v>229</v>
      </c>
      <c r="BX749" s="2" t="s">
        <v>813</v>
      </c>
      <c r="BY749" s="2" t="s">
        <v>241</v>
      </c>
      <c r="BZ749" s="2" t="s">
        <v>229</v>
      </c>
      <c r="CA749" s="4"/>
      <c r="CB749" s="8"/>
      <c r="CC749" s="4">
        <v>1</v>
      </c>
      <c r="CD749" s="8">
        <v>71.74</v>
      </c>
      <c r="CE749" s="7">
        <v>-1</v>
      </c>
      <c r="CF749" s="7">
        <v>-1</v>
      </c>
      <c r="CG749" s="2" t="s">
        <v>239</v>
      </c>
      <c r="CH749" s="2" t="s">
        <v>226</v>
      </c>
      <c r="CI749" s="2" t="s">
        <v>4744</v>
      </c>
      <c r="CJ749" s="2" t="s">
        <v>701</v>
      </c>
      <c r="CK749" s="2" t="s">
        <v>241</v>
      </c>
      <c r="CL749" s="2" t="s">
        <v>229</v>
      </c>
      <c r="CM749" s="4"/>
      <c r="CN749" s="8"/>
      <c r="CO749" s="4"/>
      <c r="CP749" s="8"/>
      <c r="CQ749" s="7"/>
      <c r="CR749" s="7"/>
      <c r="CS749" s="2" t="s">
        <v>239</v>
      </c>
      <c r="CT749" s="2" t="s">
        <v>226</v>
      </c>
      <c r="CU749" s="2" t="s">
        <v>1826</v>
      </c>
      <c r="CV749" s="2" t="s">
        <v>4518</v>
      </c>
      <c r="CW749" s="2" t="s">
        <v>241</v>
      </c>
      <c r="CX749" s="2" t="s">
        <v>229</v>
      </c>
      <c r="CY749" s="4">
        <v>2</v>
      </c>
      <c r="CZ749" s="8">
        <v>152.74</v>
      </c>
      <c r="DA749" s="4"/>
      <c r="DB749" s="8"/>
      <c r="DC749" s="7"/>
      <c r="DD749" s="7"/>
      <c r="DE749" s="2" t="s">
        <v>239</v>
      </c>
      <c r="DF749" s="2" t="s">
        <v>226</v>
      </c>
      <c r="DG749" s="2" t="s">
        <v>1463</v>
      </c>
      <c r="DH749" s="2" t="s">
        <v>1467</v>
      </c>
      <c r="DI749" s="2" t="s">
        <v>241</v>
      </c>
      <c r="DJ749" s="2" t="s">
        <v>229</v>
      </c>
      <c r="DK749" s="4"/>
      <c r="DL749" s="8"/>
      <c r="DM749" s="4"/>
      <c r="DN749" s="8"/>
      <c r="DO749" s="7"/>
      <c r="DP749" s="7"/>
      <c r="DQ749" s="2" t="s">
        <v>239</v>
      </c>
      <c r="DR749" s="2" t="s">
        <v>226</v>
      </c>
      <c r="DS749" s="2" t="s">
        <v>1803</v>
      </c>
      <c r="DT749" s="2" t="s">
        <v>2899</v>
      </c>
      <c r="DU749" s="2" t="s">
        <v>241</v>
      </c>
      <c r="DV749" s="2" t="s">
        <v>229</v>
      </c>
      <c r="DW749" s="4"/>
      <c r="DX749" s="8"/>
      <c r="DY749" s="4"/>
      <c r="DZ749" s="8"/>
      <c r="EA749" s="7"/>
      <c r="EB749" s="7"/>
      <c r="EC749" s="2" t="s">
        <v>239</v>
      </c>
      <c r="ED749" s="2" t="s">
        <v>226</v>
      </c>
      <c r="EE749" s="2" t="s">
        <v>1153</v>
      </c>
      <c r="EF749" s="2" t="s">
        <v>1235</v>
      </c>
      <c r="EG749" s="2" t="s">
        <v>241</v>
      </c>
      <c r="EH749" s="2" t="s">
        <v>229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226</v>
      </c>
      <c r="EQ749" s="2" t="s">
        <v>3995</v>
      </c>
      <c r="ER749" s="2" t="s">
        <v>2962</v>
      </c>
      <c r="ES749" s="2" t="s">
        <v>241</v>
      </c>
      <c r="ET749" s="2" t="s">
        <v>229</v>
      </c>
      <c r="EU749" s="4"/>
      <c r="EV749" s="8"/>
      <c r="EW749" s="4">
        <v>1</v>
      </c>
      <c r="EX749" s="8">
        <v>76.55</v>
      </c>
      <c r="EY749" s="7">
        <v>-1</v>
      </c>
      <c r="EZ749" s="7">
        <v>-1</v>
      </c>
      <c r="FA749" s="2" t="s">
        <v>239</v>
      </c>
      <c r="FB749" s="2" t="s">
        <v>226</v>
      </c>
      <c r="FC749" s="2" t="s">
        <v>1463</v>
      </c>
      <c r="FD749" s="2" t="s">
        <v>2122</v>
      </c>
      <c r="FE749" s="2" t="s">
        <v>241</v>
      </c>
      <c r="FF749" s="2" t="s">
        <v>229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226</v>
      </c>
      <c r="FO749" s="2" t="s">
        <v>4831</v>
      </c>
      <c r="FP749" s="2" t="s">
        <v>3645</v>
      </c>
      <c r="FQ749" s="2" t="s">
        <v>241</v>
      </c>
      <c r="FR749" s="2" t="s">
        <v>229</v>
      </c>
      <c r="FS749" s="4"/>
      <c r="FT749" s="8"/>
      <c r="FU749" s="4"/>
      <c r="FV749" s="8"/>
      <c r="FW749" s="7"/>
      <c r="FX749" s="7"/>
      <c r="FY749" s="2" t="s">
        <v>239</v>
      </c>
      <c r="FZ749" s="2" t="s">
        <v>226</v>
      </c>
      <c r="GA749" s="2" t="s">
        <v>327</v>
      </c>
      <c r="GB749" s="2" t="s">
        <v>229</v>
      </c>
      <c r="GC749" s="2" t="s">
        <v>241</v>
      </c>
      <c r="GD749" s="2" t="s">
        <v>229</v>
      </c>
      <c r="GE749" s="4"/>
      <c r="GF749" s="8"/>
      <c r="GG749" s="4"/>
      <c r="GH749" s="8"/>
      <c r="GI749" s="7"/>
      <c r="GJ749" s="7"/>
      <c r="GK749" s="2" t="s">
        <v>272</v>
      </c>
      <c r="GL749" s="2" t="s">
        <v>226</v>
      </c>
      <c r="GM749" s="2" t="s">
        <v>229</v>
      </c>
      <c r="GN749" s="2" t="s">
        <v>229</v>
      </c>
      <c r="GO749" s="2" t="s">
        <v>241</v>
      </c>
      <c r="GP749" s="2" t="s">
        <v>229</v>
      </c>
      <c r="GQ749" s="4"/>
      <c r="GR749" s="8"/>
      <c r="GS749" s="4">
        <v>1</v>
      </c>
      <c r="GT749" s="8">
        <v>78.9</v>
      </c>
      <c r="GU749" s="7">
        <v>-1</v>
      </c>
      <c r="GV749" s="7">
        <v>-1</v>
      </c>
      <c r="GW749" s="2" t="s">
        <v>239</v>
      </c>
      <c r="GX749" s="2" t="s">
        <v>226</v>
      </c>
      <c r="GY749" s="2" t="s">
        <v>761</v>
      </c>
      <c r="GZ749" s="2" t="s">
        <v>867</v>
      </c>
      <c r="HA749" s="2" t="s">
        <v>241</v>
      </c>
      <c r="HB749" s="2" t="s">
        <v>229</v>
      </c>
      <c r="HC749" s="4"/>
      <c r="HD749" s="8"/>
      <c r="HE749" s="4"/>
      <c r="HF749" s="8"/>
      <c r="HG749" s="7"/>
      <c r="HH749" s="7"/>
      <c r="HI749" s="2" t="s">
        <v>239</v>
      </c>
      <c r="HJ749" s="2" t="s">
        <v>275</v>
      </c>
      <c r="HK749" s="2" t="s">
        <v>711</v>
      </c>
      <c r="HL749" s="2" t="s">
        <v>4175</v>
      </c>
      <c r="HM749" s="2" t="s">
        <v>241</v>
      </c>
      <c r="HN749" s="2" t="s">
        <v>229</v>
      </c>
      <c r="HO749" s="4"/>
      <c r="HP749" s="8"/>
      <c r="HQ749" s="4"/>
      <c r="HR749" s="8"/>
      <c r="HS749" s="7"/>
      <c r="HT749" s="7"/>
      <c r="HU749" s="2" t="s">
        <v>266</v>
      </c>
      <c r="HV749" s="2" t="s">
        <v>226</v>
      </c>
      <c r="HW749" s="2" t="s">
        <v>229</v>
      </c>
      <c r="HX749" s="2" t="s">
        <v>229</v>
      </c>
      <c r="HY749" s="2" t="s">
        <v>241</v>
      </c>
      <c r="HZ749" s="2" t="s">
        <v>229</v>
      </c>
      <c r="IA749" s="4"/>
      <c r="IB749" s="8"/>
      <c r="IC749" s="4"/>
      <c r="ID749" s="8"/>
      <c r="IE749" s="7"/>
      <c r="IF749" s="7"/>
      <c r="IG749" s="2" t="s">
        <v>239</v>
      </c>
      <c r="IH749" s="2" t="s">
        <v>226</v>
      </c>
      <c r="II749" s="2" t="s">
        <v>541</v>
      </c>
      <c r="IJ749" s="2" t="s">
        <v>1976</v>
      </c>
      <c r="IK749" s="2" t="s">
        <v>241</v>
      </c>
      <c r="IL749" s="2" t="s">
        <v>229</v>
      </c>
      <c r="IM749" s="4"/>
      <c r="IN749" s="8"/>
      <c r="IO749" s="4"/>
      <c r="IP749" s="8"/>
      <c r="IQ749" s="7"/>
      <c r="IR749" s="7"/>
      <c r="IS749" s="2" t="s">
        <v>272</v>
      </c>
      <c r="IT749" s="2" t="s">
        <v>226</v>
      </c>
      <c r="IU749" s="2" t="s">
        <v>229</v>
      </c>
      <c r="IV749" s="2" t="s">
        <v>229</v>
      </c>
      <c r="IW749" s="2" t="s">
        <v>241</v>
      </c>
      <c r="IX749" s="2" t="s">
        <v>229</v>
      </c>
      <c r="IY749" s="4"/>
      <c r="IZ749" s="8"/>
      <c r="JA749" s="4"/>
      <c r="JB749" s="8"/>
      <c r="JC749" s="7"/>
      <c r="JD749" s="7"/>
      <c r="JE749" s="2" t="s">
        <v>239</v>
      </c>
      <c r="JF749" s="2" t="s">
        <v>226</v>
      </c>
      <c r="JG749" s="2" t="s">
        <v>3256</v>
      </c>
      <c r="JH749" s="2" t="s">
        <v>2320</v>
      </c>
      <c r="JI749" s="2" t="s">
        <v>241</v>
      </c>
      <c r="JJ749" s="2" t="s">
        <v>229</v>
      </c>
      <c r="JK749" s="4"/>
      <c r="JL749" s="8"/>
      <c r="JM749" s="4"/>
      <c r="JN749" s="8"/>
      <c r="JO749" s="7"/>
      <c r="JP749" s="7"/>
      <c r="JQ749" s="2" t="s">
        <v>229</v>
      </c>
      <c r="JR749" s="2" t="s">
        <v>229</v>
      </c>
      <c r="JS749" s="2" t="s">
        <v>229</v>
      </c>
      <c r="JT749" s="2" t="s">
        <v>229</v>
      </c>
      <c r="JU749" s="2" t="s">
        <v>229</v>
      </c>
      <c r="JV749" s="2" t="s">
        <v>229</v>
      </c>
      <c r="JW749" s="4"/>
      <c r="JX749" s="8"/>
      <c r="JY749" s="4"/>
      <c r="JZ749" s="8"/>
      <c r="KA749" s="7"/>
      <c r="KB749" s="7"/>
      <c r="KC749" s="2" t="s">
        <v>266</v>
      </c>
      <c r="KD749" s="2" t="s">
        <v>226</v>
      </c>
      <c r="KE749" s="2" t="s">
        <v>229</v>
      </c>
      <c r="KF749" s="2" t="s">
        <v>229</v>
      </c>
      <c r="KG749" s="2" t="s">
        <v>241</v>
      </c>
      <c r="KH749" s="2" t="s">
        <v>229</v>
      </c>
      <c r="KI749" s="4"/>
      <c r="KJ749" s="8"/>
      <c r="KK749" s="4"/>
      <c r="KL749" s="8"/>
      <c r="KM749" s="7"/>
      <c r="KN749" s="7"/>
      <c r="KO749" s="2" t="s">
        <v>239</v>
      </c>
      <c r="KP749" s="2" t="s">
        <v>226</v>
      </c>
      <c r="KQ749" s="2" t="s">
        <v>1014</v>
      </c>
      <c r="KR749" s="2" t="s">
        <v>715</v>
      </c>
      <c r="KS749" s="2" t="s">
        <v>241</v>
      </c>
      <c r="KT749" s="2" t="s">
        <v>229</v>
      </c>
      <c r="KU749" s="4"/>
      <c r="KV749" s="8"/>
      <c r="KW749" s="4"/>
      <c r="KX749" s="8"/>
      <c r="KY749" s="7"/>
      <c r="KZ749" s="7"/>
      <c r="LA749" s="2" t="s">
        <v>239</v>
      </c>
      <c r="LB749" s="2" t="s">
        <v>226</v>
      </c>
      <c r="LC749" s="2" t="s">
        <v>720</v>
      </c>
      <c r="LD749" s="2" t="s">
        <v>971</v>
      </c>
      <c r="LE749" s="2" t="s">
        <v>241</v>
      </c>
      <c r="LF749" s="2" t="s">
        <v>229</v>
      </c>
      <c r="LG749" s="4"/>
      <c r="LH749" s="8"/>
      <c r="LI749" s="4"/>
      <c r="LJ749" s="8"/>
      <c r="LK749" s="7"/>
      <c r="LL749" s="7"/>
      <c r="LM749" s="2" t="s">
        <v>239</v>
      </c>
      <c r="LN749" s="2" t="s">
        <v>226</v>
      </c>
      <c r="LO749" s="2" t="s">
        <v>335</v>
      </c>
      <c r="LP749" s="2" t="s">
        <v>229</v>
      </c>
      <c r="LQ749" s="2" t="s">
        <v>241</v>
      </c>
      <c r="LR749" s="2" t="s">
        <v>229</v>
      </c>
      <c r="LS749" s="4"/>
      <c r="LT749" s="8"/>
      <c r="LU749" s="4"/>
      <c r="LV749" s="8"/>
      <c r="LW749" s="7"/>
      <c r="LX749" s="7"/>
      <c r="LY749" s="2" t="s">
        <v>239</v>
      </c>
      <c r="LZ749" s="2" t="s">
        <v>275</v>
      </c>
      <c r="MA749" s="2" t="s">
        <v>1950</v>
      </c>
      <c r="MB749" s="2" t="s">
        <v>721</v>
      </c>
      <c r="MC749" s="2" t="s">
        <v>241</v>
      </c>
      <c r="MD749" s="2" t="s">
        <v>229</v>
      </c>
      <c r="ME749" s="4"/>
      <c r="MF749" s="8"/>
      <c r="MG749" s="4"/>
      <c r="MH749" s="8"/>
      <c r="MI749" s="7"/>
      <c r="MJ749" s="7"/>
      <c r="MK749" s="2" t="s">
        <v>278</v>
      </c>
      <c r="ML749" s="2" t="s">
        <v>226</v>
      </c>
      <c r="MM749" s="2" t="s">
        <v>229</v>
      </c>
      <c r="MN749" s="2" t="s">
        <v>229</v>
      </c>
      <c r="MO749" s="2" t="s">
        <v>241</v>
      </c>
      <c r="MP749" s="2" t="s">
        <v>229</v>
      </c>
      <c r="MQ749" s="4"/>
      <c r="MR749" s="8"/>
      <c r="MS749" s="4"/>
      <c r="MT749" s="8"/>
      <c r="MU749" s="7"/>
      <c r="MV749" s="7"/>
      <c r="MW749" s="2" t="s">
        <v>239</v>
      </c>
      <c r="MX749" s="2" t="s">
        <v>226</v>
      </c>
      <c r="MY749" s="2" t="s">
        <v>2194</v>
      </c>
      <c r="MZ749" s="2" t="s">
        <v>229</v>
      </c>
      <c r="NA749" s="2" t="s">
        <v>241</v>
      </c>
      <c r="NB749" s="2" t="s">
        <v>229</v>
      </c>
      <c r="NC749" s="4"/>
      <c r="ND749" s="8"/>
      <c r="NE749" s="4"/>
      <c r="NF749" s="8"/>
      <c r="NG749" s="7"/>
      <c r="NH749" s="7"/>
      <c r="NI749" s="2" t="s">
        <v>239</v>
      </c>
      <c r="NJ749" s="2" t="s">
        <v>260</v>
      </c>
      <c r="NK749" s="2" t="s">
        <v>3161</v>
      </c>
      <c r="NL749" s="2" t="s">
        <v>2897</v>
      </c>
      <c r="NM749" s="2" t="s">
        <v>241</v>
      </c>
      <c r="NN749" s="2" t="s">
        <v>229</v>
      </c>
      <c r="NO749" s="4"/>
      <c r="NP749" s="8"/>
      <c r="NQ749" s="4"/>
      <c r="NR749" s="8"/>
      <c r="NS749" s="7"/>
      <c r="NT749" s="7"/>
      <c r="NU749" s="2" t="s">
        <v>272</v>
      </c>
      <c r="NV749" s="2" t="s">
        <v>226</v>
      </c>
      <c r="NW749" s="2" t="s">
        <v>229</v>
      </c>
      <c r="NX749" s="2" t="s">
        <v>229</v>
      </c>
      <c r="NY749" s="2" t="s">
        <v>241</v>
      </c>
      <c r="NZ749" s="2" t="s">
        <v>229</v>
      </c>
      <c r="OA749" s="4"/>
      <c r="OB749" s="8"/>
      <c r="OC749" s="4"/>
      <c r="OD749" s="8"/>
      <c r="OE749" s="7"/>
      <c r="OF749" s="7"/>
      <c r="OG749" s="2" t="s">
        <v>239</v>
      </c>
      <c r="OH749" s="2" t="s">
        <v>226</v>
      </c>
      <c r="OI749" s="2" t="s">
        <v>2817</v>
      </c>
      <c r="OJ749" s="2" t="s">
        <v>229</v>
      </c>
      <c r="OK749" s="2" t="s">
        <v>241</v>
      </c>
      <c r="OL749" s="2" t="s">
        <v>229</v>
      </c>
      <c r="OM749" s="4"/>
      <c r="ON749" s="8"/>
      <c r="OO749" s="4"/>
      <c r="OP749" s="8"/>
      <c r="OQ749" s="7"/>
      <c r="OR749" s="7"/>
      <c r="OS749" s="2" t="s">
        <v>229</v>
      </c>
      <c r="OT749" s="2" t="s">
        <v>229</v>
      </c>
      <c r="OU749" s="2" t="s">
        <v>229</v>
      </c>
      <c r="OV749" s="2" t="s">
        <v>229</v>
      </c>
      <c r="OW749" s="2" t="s">
        <v>229</v>
      </c>
      <c r="OX749" s="2" t="s">
        <v>229</v>
      </c>
      <c r="OY749" s="4"/>
      <c r="OZ749" s="8"/>
      <c r="PA749" s="4"/>
      <c r="PB749" s="8"/>
      <c r="PC749" s="7"/>
      <c r="PD749" s="7"/>
      <c r="PE749" s="2" t="s">
        <v>229</v>
      </c>
      <c r="PF749" s="2" t="s">
        <v>229</v>
      </c>
      <c r="PG749" s="2" t="s">
        <v>229</v>
      </c>
      <c r="PH749" s="2" t="s">
        <v>229</v>
      </c>
      <c r="PI749" s="2" t="s">
        <v>229</v>
      </c>
      <c r="PJ749" s="2" t="s">
        <v>229</v>
      </c>
      <c r="PK749" s="4"/>
      <c r="PL749" s="8"/>
      <c r="PM749" s="4"/>
      <c r="PN749" s="8"/>
      <c r="PO749" s="7"/>
      <c r="PP749" s="7"/>
      <c r="PQ749" s="2" t="s">
        <v>239</v>
      </c>
      <c r="PR749" s="2" t="s">
        <v>275</v>
      </c>
      <c r="PS749" s="2" t="s">
        <v>1221</v>
      </c>
      <c r="PT749" s="2" t="s">
        <v>229</v>
      </c>
      <c r="PU749" s="2" t="s">
        <v>241</v>
      </c>
      <c r="PV749" s="2" t="s">
        <v>229</v>
      </c>
      <c r="PW749" s="4"/>
      <c r="PX749" s="8"/>
      <c r="PY749" s="4"/>
      <c r="PZ749" s="8"/>
      <c r="QA749" s="7"/>
      <c r="QB749" s="7"/>
      <c r="QC749" s="2" t="s">
        <v>281</v>
      </c>
      <c r="QD749" s="2" t="s">
        <v>226</v>
      </c>
      <c r="QE749" s="2" t="s">
        <v>229</v>
      </c>
      <c r="QF749" s="2" t="s">
        <v>229</v>
      </c>
      <c r="QG749" s="2" t="s">
        <v>241</v>
      </c>
      <c r="QH749" s="2" t="s">
        <v>229</v>
      </c>
      <c r="QI749" s="4"/>
      <c r="QJ749" s="8"/>
      <c r="QK749" s="4"/>
      <c r="QL749" s="8"/>
      <c r="QM749" s="7"/>
      <c r="QN749" s="7"/>
      <c r="QO749" s="2" t="s">
        <v>229</v>
      </c>
      <c r="QP749" s="2" t="s">
        <v>229</v>
      </c>
      <c r="QQ749" s="2" t="s">
        <v>229</v>
      </c>
      <c r="QR749" s="2" t="s">
        <v>229</v>
      </c>
      <c r="QS749" s="2" t="s">
        <v>229</v>
      </c>
      <c r="QT749" s="2" t="s">
        <v>229</v>
      </c>
      <c r="QU749" s="4"/>
      <c r="QV749" s="8"/>
      <c r="QW749" s="4"/>
      <c r="QX749" s="8"/>
      <c r="QY749" s="7"/>
      <c r="QZ749" s="7"/>
      <c r="RA749" s="2" t="s">
        <v>272</v>
      </c>
      <c r="RB749" s="2" t="s">
        <v>226</v>
      </c>
      <c r="RC749" s="2" t="s">
        <v>229</v>
      </c>
      <c r="RD749" s="2" t="s">
        <v>229</v>
      </c>
      <c r="RE749" s="2" t="s">
        <v>241</v>
      </c>
      <c r="RF749" s="2" t="s">
        <v>229</v>
      </c>
      <c r="RG749" s="4"/>
      <c r="RH749" s="8"/>
      <c r="RI749" s="4"/>
      <c r="RJ749" s="8"/>
      <c r="RK749" s="7"/>
      <c r="RL749" s="7"/>
      <c r="RM749" s="2" t="s">
        <v>272</v>
      </c>
      <c r="RN749" s="2" t="s">
        <v>226</v>
      </c>
      <c r="RO749" s="2" t="s">
        <v>229</v>
      </c>
      <c r="RP749" s="2" t="s">
        <v>229</v>
      </c>
      <c r="RQ749" s="2" t="s">
        <v>241</v>
      </c>
      <c r="RR749" s="2" t="s">
        <v>229</v>
      </c>
      <c r="RS749" s="4"/>
      <c r="RT749" s="8"/>
      <c r="RU749" s="4"/>
      <c r="RV749" s="8"/>
      <c r="RW749" s="7"/>
      <c r="RX749" s="7"/>
      <c r="RY749" s="2" t="s">
        <v>239</v>
      </c>
      <c r="RZ749" s="2" t="s">
        <v>275</v>
      </c>
      <c r="SA749" s="2" t="s">
        <v>1260</v>
      </c>
      <c r="SB749" s="2" t="s">
        <v>2994</v>
      </c>
      <c r="SC749" s="2" t="s">
        <v>241</v>
      </c>
      <c r="SD749" s="2" t="s">
        <v>229</v>
      </c>
      <c r="SE749" s="4">
        <v>104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</row>
    <row r="750">
      <c r="A750" s="2" t="s">
        <v>4832</v>
      </c>
      <c r="B750" s="2" t="s">
        <v>216</v>
      </c>
      <c r="C750" s="2" t="s">
        <v>4734</v>
      </c>
      <c r="D750" s="2" t="s">
        <v>218</v>
      </c>
      <c r="E750" s="2" t="s">
        <v>219</v>
      </c>
      <c r="F750" s="2" t="s">
        <v>4824</v>
      </c>
      <c r="G750" s="2" t="s">
        <v>4825</v>
      </c>
      <c r="H750" s="2" t="s">
        <v>4826</v>
      </c>
      <c r="I750" s="2" t="s">
        <v>4827</v>
      </c>
      <c r="J750" s="2" t="s">
        <v>312</v>
      </c>
      <c r="K750" s="2" t="s">
        <v>2491</v>
      </c>
      <c r="L750" s="3">
        <v>84</v>
      </c>
      <c r="M750" s="3">
        <v>88.2</v>
      </c>
      <c r="N750" s="3">
        <v>174.99</v>
      </c>
      <c r="O750" s="2" t="s">
        <v>226</v>
      </c>
      <c r="P750" s="2" t="s">
        <v>964</v>
      </c>
      <c r="Q750" s="2" t="s">
        <v>228</v>
      </c>
      <c r="R750" s="2" t="s">
        <v>229</v>
      </c>
      <c r="S750" s="2" t="s">
        <v>4828</v>
      </c>
      <c r="T750" s="2" t="s">
        <v>3733</v>
      </c>
      <c r="U750" s="2" t="s">
        <v>2890</v>
      </c>
      <c r="V750" s="2" t="s">
        <v>4829</v>
      </c>
      <c r="W750" s="2" t="s">
        <v>3757</v>
      </c>
      <c r="X750" s="2" t="s">
        <v>4740</v>
      </c>
      <c r="Y750" s="2" t="s">
        <v>2055</v>
      </c>
      <c r="Z750" s="4">
        <v>63</v>
      </c>
      <c r="AA750" s="4">
        <f>=ROUNDDOWN(33.1578947368421,0)</f>
      </c>
      <c r="AB750" s="5">
        <v>1.9</v>
      </c>
      <c r="AC750" s="2" t="s">
        <v>229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1</v>
      </c>
      <c r="AQ750" s="8">
        <v>90.17</v>
      </c>
      <c r="AR750" s="4">
        <v>4</v>
      </c>
      <c r="AS750" s="8">
        <v>346.97</v>
      </c>
      <c r="AT750" s="7">
        <v>-0.75</v>
      </c>
      <c r="AU750" s="7">
        <v>-0.7401</v>
      </c>
      <c r="AV750" s="4" t="s">
        <v>229</v>
      </c>
      <c r="AW750" s="8" t="s">
        <v>229</v>
      </c>
      <c r="AX750" s="4" t="s">
        <v>229</v>
      </c>
      <c r="AY750" s="8" t="s">
        <v>229</v>
      </c>
      <c r="AZ750" s="7" t="s">
        <v>229</v>
      </c>
      <c r="BA750" s="7" t="s">
        <v>229</v>
      </c>
      <c r="BB750" s="7">
        <v>0.3712</v>
      </c>
      <c r="BC750" s="4" t="s">
        <v>229</v>
      </c>
      <c r="BD750" s="8" t="s">
        <v>229</v>
      </c>
      <c r="BE750" s="4" t="s">
        <v>229</v>
      </c>
      <c r="BF750" s="8" t="s">
        <v>229</v>
      </c>
      <c r="BG750" s="7" t="s">
        <v>229</v>
      </c>
      <c r="BH750" s="7" t="s">
        <v>229</v>
      </c>
      <c r="BI750" s="7" t="s">
        <v>229</v>
      </c>
      <c r="BJ750" s="4">
        <v>1</v>
      </c>
      <c r="BK750" s="8">
        <v>90.17</v>
      </c>
      <c r="BL750" s="2" t="s">
        <v>4833</v>
      </c>
      <c r="BM750" s="7">
        <v>1</v>
      </c>
      <c r="BN750" s="7">
        <v>1</v>
      </c>
      <c r="BO750" s="4"/>
      <c r="BP750" s="8"/>
      <c r="BQ750" s="4">
        <v>2</v>
      </c>
      <c r="BR750" s="8">
        <v>171.5</v>
      </c>
      <c r="BS750" s="7">
        <v>-1</v>
      </c>
      <c r="BT750" s="7">
        <v>-1</v>
      </c>
      <c r="BU750" s="2" t="s">
        <v>239</v>
      </c>
      <c r="BV750" s="2" t="s">
        <v>226</v>
      </c>
      <c r="BW750" s="2" t="s">
        <v>229</v>
      </c>
      <c r="BX750" s="2" t="s">
        <v>1462</v>
      </c>
      <c r="BY750" s="2" t="s">
        <v>241</v>
      </c>
      <c r="BZ750" s="2" t="s">
        <v>229</v>
      </c>
      <c r="CA750" s="4"/>
      <c r="CB750" s="8"/>
      <c r="CC750" s="4"/>
      <c r="CD750" s="8"/>
      <c r="CE750" s="7"/>
      <c r="CF750" s="7"/>
      <c r="CG750" s="2" t="s">
        <v>239</v>
      </c>
      <c r="CH750" s="2" t="s">
        <v>226</v>
      </c>
      <c r="CI750" s="2" t="s">
        <v>4744</v>
      </c>
      <c r="CJ750" s="2" t="s">
        <v>701</v>
      </c>
      <c r="CK750" s="2" t="s">
        <v>241</v>
      </c>
      <c r="CL750" s="2" t="s">
        <v>229</v>
      </c>
      <c r="CM750" s="4"/>
      <c r="CN750" s="8"/>
      <c r="CO750" s="4"/>
      <c r="CP750" s="8"/>
      <c r="CQ750" s="7"/>
      <c r="CR750" s="7"/>
      <c r="CS750" s="2" t="s">
        <v>239</v>
      </c>
      <c r="CT750" s="2" t="s">
        <v>226</v>
      </c>
      <c r="CU750" s="2" t="s">
        <v>1826</v>
      </c>
      <c r="CV750" s="2" t="s">
        <v>4834</v>
      </c>
      <c r="CW750" s="2" t="s">
        <v>241</v>
      </c>
      <c r="CX750" s="2" t="s">
        <v>229</v>
      </c>
      <c r="CY750" s="4"/>
      <c r="CZ750" s="8"/>
      <c r="DA750" s="4">
        <v>1</v>
      </c>
      <c r="DB750" s="8">
        <v>87.28</v>
      </c>
      <c r="DC750" s="7">
        <v>-1</v>
      </c>
      <c r="DD750" s="7">
        <v>-1</v>
      </c>
      <c r="DE750" s="2" t="s">
        <v>239</v>
      </c>
      <c r="DF750" s="2" t="s">
        <v>226</v>
      </c>
      <c r="DG750" s="2" t="s">
        <v>1463</v>
      </c>
      <c r="DH750" s="2" t="s">
        <v>2399</v>
      </c>
      <c r="DI750" s="2" t="s">
        <v>241</v>
      </c>
      <c r="DJ750" s="2" t="s">
        <v>229</v>
      </c>
      <c r="DK750" s="4"/>
      <c r="DL750" s="8"/>
      <c r="DM750" s="4">
        <v>1</v>
      </c>
      <c r="DN750" s="8">
        <v>88.19</v>
      </c>
      <c r="DO750" s="7">
        <v>-1</v>
      </c>
      <c r="DP750" s="7">
        <v>-1</v>
      </c>
      <c r="DQ750" s="2" t="s">
        <v>239</v>
      </c>
      <c r="DR750" s="2" t="s">
        <v>226</v>
      </c>
      <c r="DS750" s="2" t="s">
        <v>1803</v>
      </c>
      <c r="DT750" s="2" t="s">
        <v>725</v>
      </c>
      <c r="DU750" s="2" t="s">
        <v>241</v>
      </c>
      <c r="DV750" s="2" t="s">
        <v>229</v>
      </c>
      <c r="DW750" s="4"/>
      <c r="DX750" s="8"/>
      <c r="DY750" s="4"/>
      <c r="DZ750" s="8"/>
      <c r="EA750" s="7"/>
      <c r="EB750" s="7"/>
      <c r="EC750" s="2" t="s">
        <v>239</v>
      </c>
      <c r="ED750" s="2" t="s">
        <v>226</v>
      </c>
      <c r="EE750" s="2" t="s">
        <v>1153</v>
      </c>
      <c r="EF750" s="2" t="s">
        <v>1690</v>
      </c>
      <c r="EG750" s="2" t="s">
        <v>241</v>
      </c>
      <c r="EH750" s="2" t="s">
        <v>229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226</v>
      </c>
      <c r="EQ750" s="2" t="s">
        <v>3995</v>
      </c>
      <c r="ER750" s="2" t="s">
        <v>750</v>
      </c>
      <c r="ES750" s="2" t="s">
        <v>241</v>
      </c>
      <c r="ET750" s="2" t="s">
        <v>229</v>
      </c>
      <c r="EU750" s="4"/>
      <c r="EV750" s="8"/>
      <c r="EW750" s="4"/>
      <c r="EX750" s="8"/>
      <c r="EY750" s="7"/>
      <c r="EZ750" s="7"/>
      <c r="FA750" s="2" t="s">
        <v>239</v>
      </c>
      <c r="FB750" s="2" t="s">
        <v>226</v>
      </c>
      <c r="FC750" s="2" t="s">
        <v>1463</v>
      </c>
      <c r="FD750" s="2" t="s">
        <v>2122</v>
      </c>
      <c r="FE750" s="2" t="s">
        <v>241</v>
      </c>
      <c r="FF750" s="2" t="s">
        <v>229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226</v>
      </c>
      <c r="FO750" s="2" t="s">
        <v>4831</v>
      </c>
      <c r="FP750" s="2" t="s">
        <v>1459</v>
      </c>
      <c r="FQ750" s="2" t="s">
        <v>241</v>
      </c>
      <c r="FR750" s="2" t="s">
        <v>229</v>
      </c>
      <c r="FS750" s="4"/>
      <c r="FT750" s="8"/>
      <c r="FU750" s="4"/>
      <c r="FV750" s="8"/>
      <c r="FW750" s="7"/>
      <c r="FX750" s="7"/>
      <c r="FY750" s="2" t="s">
        <v>239</v>
      </c>
      <c r="FZ750" s="2" t="s">
        <v>226</v>
      </c>
      <c r="GA750" s="2" t="s">
        <v>327</v>
      </c>
      <c r="GB750" s="2" t="s">
        <v>229</v>
      </c>
      <c r="GC750" s="2" t="s">
        <v>241</v>
      </c>
      <c r="GD750" s="2" t="s">
        <v>229</v>
      </c>
      <c r="GE750" s="4"/>
      <c r="GF750" s="8"/>
      <c r="GG750" s="4"/>
      <c r="GH750" s="8"/>
      <c r="GI750" s="7"/>
      <c r="GJ750" s="7"/>
      <c r="GK750" s="2" t="s">
        <v>272</v>
      </c>
      <c r="GL750" s="2" t="s">
        <v>226</v>
      </c>
      <c r="GM750" s="2" t="s">
        <v>229</v>
      </c>
      <c r="GN750" s="2" t="s">
        <v>229</v>
      </c>
      <c r="GO750" s="2" t="s">
        <v>241</v>
      </c>
      <c r="GP750" s="2" t="s">
        <v>229</v>
      </c>
      <c r="GQ750" s="4">
        <v>1</v>
      </c>
      <c r="GR750" s="8">
        <v>90.17</v>
      </c>
      <c r="GS750" s="4"/>
      <c r="GT750" s="8"/>
      <c r="GU750" s="7"/>
      <c r="GV750" s="7"/>
      <c r="GW750" s="2" t="s">
        <v>239</v>
      </c>
      <c r="GX750" s="2" t="s">
        <v>226</v>
      </c>
      <c r="GY750" s="2" t="s">
        <v>761</v>
      </c>
      <c r="GZ750" s="2" t="s">
        <v>869</v>
      </c>
      <c r="HA750" s="2" t="s">
        <v>241</v>
      </c>
      <c r="HB750" s="2" t="s">
        <v>229</v>
      </c>
      <c r="HC750" s="4"/>
      <c r="HD750" s="8"/>
      <c r="HE750" s="4"/>
      <c r="HF750" s="8"/>
      <c r="HG750" s="7"/>
      <c r="HH750" s="7"/>
      <c r="HI750" s="2" t="s">
        <v>239</v>
      </c>
      <c r="HJ750" s="2" t="s">
        <v>275</v>
      </c>
      <c r="HK750" s="2" t="s">
        <v>711</v>
      </c>
      <c r="HL750" s="2" t="s">
        <v>3391</v>
      </c>
      <c r="HM750" s="2" t="s">
        <v>241</v>
      </c>
      <c r="HN750" s="2" t="s">
        <v>229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226</v>
      </c>
      <c r="HW750" s="2" t="s">
        <v>229</v>
      </c>
      <c r="HX750" s="2" t="s">
        <v>229</v>
      </c>
      <c r="HY750" s="2" t="s">
        <v>241</v>
      </c>
      <c r="HZ750" s="2" t="s">
        <v>229</v>
      </c>
      <c r="IA750" s="4"/>
      <c r="IB750" s="8"/>
      <c r="IC750" s="4"/>
      <c r="ID750" s="8"/>
      <c r="IE750" s="7"/>
      <c r="IF750" s="7"/>
      <c r="IG750" s="2" t="s">
        <v>239</v>
      </c>
      <c r="IH750" s="2" t="s">
        <v>260</v>
      </c>
      <c r="II750" s="2" t="s">
        <v>541</v>
      </c>
      <c r="IJ750" s="2" t="s">
        <v>2227</v>
      </c>
      <c r="IK750" s="2" t="s">
        <v>241</v>
      </c>
      <c r="IL750" s="2" t="s">
        <v>229</v>
      </c>
      <c r="IM750" s="4"/>
      <c r="IN750" s="8"/>
      <c r="IO750" s="4"/>
      <c r="IP750" s="8"/>
      <c r="IQ750" s="7"/>
      <c r="IR750" s="7"/>
      <c r="IS750" s="2" t="s">
        <v>272</v>
      </c>
      <c r="IT750" s="2" t="s">
        <v>226</v>
      </c>
      <c r="IU750" s="2" t="s">
        <v>229</v>
      </c>
      <c r="IV750" s="2" t="s">
        <v>229</v>
      </c>
      <c r="IW750" s="2" t="s">
        <v>241</v>
      </c>
      <c r="IX750" s="2" t="s">
        <v>229</v>
      </c>
      <c r="IY750" s="4"/>
      <c r="IZ750" s="8"/>
      <c r="JA750" s="4"/>
      <c r="JB750" s="8"/>
      <c r="JC750" s="7"/>
      <c r="JD750" s="7"/>
      <c r="JE750" s="2" t="s">
        <v>239</v>
      </c>
      <c r="JF750" s="2" t="s">
        <v>226</v>
      </c>
      <c r="JG750" s="2" t="s">
        <v>3256</v>
      </c>
      <c r="JH750" s="2" t="s">
        <v>229</v>
      </c>
      <c r="JI750" s="2" t="s">
        <v>241</v>
      </c>
      <c r="JJ750" s="2" t="s">
        <v>229</v>
      </c>
      <c r="JK750" s="4"/>
      <c r="JL750" s="8"/>
      <c r="JM750" s="4"/>
      <c r="JN750" s="8"/>
      <c r="JO750" s="7"/>
      <c r="JP750" s="7"/>
      <c r="JQ750" s="2" t="s">
        <v>229</v>
      </c>
      <c r="JR750" s="2" t="s">
        <v>229</v>
      </c>
      <c r="JS750" s="2" t="s">
        <v>229</v>
      </c>
      <c r="JT750" s="2" t="s">
        <v>229</v>
      </c>
      <c r="JU750" s="2" t="s">
        <v>229</v>
      </c>
      <c r="JV750" s="2" t="s">
        <v>229</v>
      </c>
      <c r="JW750" s="4"/>
      <c r="JX750" s="8"/>
      <c r="JY750" s="4"/>
      <c r="JZ750" s="8"/>
      <c r="KA750" s="7"/>
      <c r="KB750" s="7"/>
      <c r="KC750" s="2" t="s">
        <v>266</v>
      </c>
      <c r="KD750" s="2" t="s">
        <v>226</v>
      </c>
      <c r="KE750" s="2" t="s">
        <v>229</v>
      </c>
      <c r="KF750" s="2" t="s">
        <v>229</v>
      </c>
      <c r="KG750" s="2" t="s">
        <v>241</v>
      </c>
      <c r="KH750" s="2" t="s">
        <v>229</v>
      </c>
      <c r="KI750" s="4"/>
      <c r="KJ750" s="8"/>
      <c r="KK750" s="4"/>
      <c r="KL750" s="8"/>
      <c r="KM750" s="7"/>
      <c r="KN750" s="7"/>
      <c r="KO750" s="2" t="s">
        <v>239</v>
      </c>
      <c r="KP750" s="2" t="s">
        <v>226</v>
      </c>
      <c r="KQ750" s="2" t="s">
        <v>1014</v>
      </c>
      <c r="KR750" s="2" t="s">
        <v>3488</v>
      </c>
      <c r="KS750" s="2" t="s">
        <v>241</v>
      </c>
      <c r="KT750" s="2" t="s">
        <v>229</v>
      </c>
      <c r="KU750" s="4"/>
      <c r="KV750" s="8"/>
      <c r="KW750" s="4"/>
      <c r="KX750" s="8"/>
      <c r="KY750" s="7"/>
      <c r="KZ750" s="7"/>
      <c r="LA750" s="2" t="s">
        <v>239</v>
      </c>
      <c r="LB750" s="2" t="s">
        <v>226</v>
      </c>
      <c r="LC750" s="2" t="s">
        <v>720</v>
      </c>
      <c r="LD750" s="2" t="s">
        <v>967</v>
      </c>
      <c r="LE750" s="2" t="s">
        <v>241</v>
      </c>
      <c r="LF750" s="2" t="s">
        <v>229</v>
      </c>
      <c r="LG750" s="4"/>
      <c r="LH750" s="8"/>
      <c r="LI750" s="4"/>
      <c r="LJ750" s="8"/>
      <c r="LK750" s="7"/>
      <c r="LL750" s="7"/>
      <c r="LM750" s="2" t="s">
        <v>239</v>
      </c>
      <c r="LN750" s="2" t="s">
        <v>226</v>
      </c>
      <c r="LO750" s="2" t="s">
        <v>335</v>
      </c>
      <c r="LP750" s="2" t="s">
        <v>229</v>
      </c>
      <c r="LQ750" s="2" t="s">
        <v>241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239</v>
      </c>
      <c r="LZ750" s="2" t="s">
        <v>275</v>
      </c>
      <c r="MA750" s="2" t="s">
        <v>1950</v>
      </c>
      <c r="MB750" s="2" t="s">
        <v>721</v>
      </c>
      <c r="MC750" s="2" t="s">
        <v>241</v>
      </c>
      <c r="MD750" s="2" t="s">
        <v>229</v>
      </c>
      <c r="ME750" s="4"/>
      <c r="MF750" s="8"/>
      <c r="MG750" s="4"/>
      <c r="MH750" s="8"/>
      <c r="MI750" s="7"/>
      <c r="MJ750" s="7"/>
      <c r="MK750" s="2" t="s">
        <v>278</v>
      </c>
      <c r="ML750" s="2" t="s">
        <v>226</v>
      </c>
      <c r="MM750" s="2" t="s">
        <v>229</v>
      </c>
      <c r="MN750" s="2" t="s">
        <v>229</v>
      </c>
      <c r="MO750" s="2" t="s">
        <v>241</v>
      </c>
      <c r="MP750" s="2" t="s">
        <v>229</v>
      </c>
      <c r="MQ750" s="4"/>
      <c r="MR750" s="8"/>
      <c r="MS750" s="4"/>
      <c r="MT750" s="8"/>
      <c r="MU750" s="7"/>
      <c r="MV750" s="7"/>
      <c r="MW750" s="2" t="s">
        <v>239</v>
      </c>
      <c r="MX750" s="2" t="s">
        <v>226</v>
      </c>
      <c r="MY750" s="2" t="s">
        <v>723</v>
      </c>
      <c r="MZ750" s="2" t="s">
        <v>229</v>
      </c>
      <c r="NA750" s="2" t="s">
        <v>241</v>
      </c>
      <c r="NB750" s="2" t="s">
        <v>229</v>
      </c>
      <c r="NC750" s="4"/>
      <c r="ND750" s="8"/>
      <c r="NE750" s="4"/>
      <c r="NF750" s="8"/>
      <c r="NG750" s="7"/>
      <c r="NH750" s="7"/>
      <c r="NI750" s="2" t="s">
        <v>239</v>
      </c>
      <c r="NJ750" s="2" t="s">
        <v>260</v>
      </c>
      <c r="NK750" s="2" t="s">
        <v>3161</v>
      </c>
      <c r="NL750" s="2" t="s">
        <v>2899</v>
      </c>
      <c r="NM750" s="2" t="s">
        <v>241</v>
      </c>
      <c r="NN750" s="2" t="s">
        <v>229</v>
      </c>
      <c r="NO750" s="4"/>
      <c r="NP750" s="8"/>
      <c r="NQ750" s="4"/>
      <c r="NR750" s="8"/>
      <c r="NS750" s="7"/>
      <c r="NT750" s="7"/>
      <c r="NU750" s="2" t="s">
        <v>272</v>
      </c>
      <c r="NV750" s="2" t="s">
        <v>226</v>
      </c>
      <c r="NW750" s="2" t="s">
        <v>229</v>
      </c>
      <c r="NX750" s="2" t="s">
        <v>229</v>
      </c>
      <c r="NY750" s="2" t="s">
        <v>241</v>
      </c>
      <c r="NZ750" s="2" t="s">
        <v>229</v>
      </c>
      <c r="OA750" s="4"/>
      <c r="OB750" s="8"/>
      <c r="OC750" s="4"/>
      <c r="OD750" s="8"/>
      <c r="OE750" s="7"/>
      <c r="OF750" s="7"/>
      <c r="OG750" s="2" t="s">
        <v>239</v>
      </c>
      <c r="OH750" s="2" t="s">
        <v>226</v>
      </c>
      <c r="OI750" s="2" t="s">
        <v>2817</v>
      </c>
      <c r="OJ750" s="2" t="s">
        <v>229</v>
      </c>
      <c r="OK750" s="2" t="s">
        <v>241</v>
      </c>
      <c r="OL750" s="2" t="s">
        <v>229</v>
      </c>
      <c r="OM750" s="4"/>
      <c r="ON750" s="8"/>
      <c r="OO750" s="4"/>
      <c r="OP750" s="8"/>
      <c r="OQ750" s="7"/>
      <c r="OR750" s="7"/>
      <c r="OS750" s="2" t="s">
        <v>229</v>
      </c>
      <c r="OT750" s="2" t="s">
        <v>229</v>
      </c>
      <c r="OU750" s="2" t="s">
        <v>229</v>
      </c>
      <c r="OV750" s="2" t="s">
        <v>229</v>
      </c>
      <c r="OW750" s="2" t="s">
        <v>229</v>
      </c>
      <c r="OX750" s="2" t="s">
        <v>229</v>
      </c>
      <c r="OY750" s="4"/>
      <c r="OZ750" s="8"/>
      <c r="PA750" s="4"/>
      <c r="PB750" s="8"/>
      <c r="PC750" s="7"/>
      <c r="PD750" s="7"/>
      <c r="PE750" s="2" t="s">
        <v>229</v>
      </c>
      <c r="PF750" s="2" t="s">
        <v>229</v>
      </c>
      <c r="PG750" s="2" t="s">
        <v>229</v>
      </c>
      <c r="PH750" s="2" t="s">
        <v>229</v>
      </c>
      <c r="PI750" s="2" t="s">
        <v>229</v>
      </c>
      <c r="PJ750" s="2" t="s">
        <v>229</v>
      </c>
      <c r="PK750" s="4"/>
      <c r="PL750" s="8"/>
      <c r="PM750" s="4"/>
      <c r="PN750" s="8"/>
      <c r="PO750" s="7"/>
      <c r="PP750" s="7"/>
      <c r="PQ750" s="2" t="s">
        <v>239</v>
      </c>
      <c r="PR750" s="2" t="s">
        <v>275</v>
      </c>
      <c r="PS750" s="2" t="s">
        <v>1221</v>
      </c>
      <c r="PT750" s="2" t="s">
        <v>229</v>
      </c>
      <c r="PU750" s="2" t="s">
        <v>241</v>
      </c>
      <c r="PV750" s="2" t="s">
        <v>229</v>
      </c>
      <c r="PW750" s="4"/>
      <c r="PX750" s="8"/>
      <c r="PY750" s="4"/>
      <c r="PZ750" s="8"/>
      <c r="QA750" s="7"/>
      <c r="QB750" s="7"/>
      <c r="QC750" s="2" t="s">
        <v>281</v>
      </c>
      <c r="QD750" s="2" t="s">
        <v>226</v>
      </c>
      <c r="QE750" s="2" t="s">
        <v>229</v>
      </c>
      <c r="QF750" s="2" t="s">
        <v>229</v>
      </c>
      <c r="QG750" s="2" t="s">
        <v>241</v>
      </c>
      <c r="QH750" s="2" t="s">
        <v>229</v>
      </c>
      <c r="QI750" s="4"/>
      <c r="QJ750" s="8"/>
      <c r="QK750" s="4"/>
      <c r="QL750" s="8"/>
      <c r="QM750" s="7"/>
      <c r="QN750" s="7"/>
      <c r="QO750" s="2" t="s">
        <v>229</v>
      </c>
      <c r="QP750" s="2" t="s">
        <v>229</v>
      </c>
      <c r="QQ750" s="2" t="s">
        <v>229</v>
      </c>
      <c r="QR750" s="2" t="s">
        <v>229</v>
      </c>
      <c r="QS750" s="2" t="s">
        <v>229</v>
      </c>
      <c r="QT750" s="2" t="s">
        <v>229</v>
      </c>
      <c r="QU750" s="4"/>
      <c r="QV750" s="8"/>
      <c r="QW750" s="4"/>
      <c r="QX750" s="8"/>
      <c r="QY750" s="7"/>
      <c r="QZ750" s="7"/>
      <c r="RA750" s="2" t="s">
        <v>272</v>
      </c>
      <c r="RB750" s="2" t="s">
        <v>226</v>
      </c>
      <c r="RC750" s="2" t="s">
        <v>229</v>
      </c>
      <c r="RD750" s="2" t="s">
        <v>229</v>
      </c>
      <c r="RE750" s="2" t="s">
        <v>241</v>
      </c>
      <c r="RF750" s="2" t="s">
        <v>229</v>
      </c>
      <c r="RG750" s="4"/>
      <c r="RH750" s="8"/>
      <c r="RI750" s="4"/>
      <c r="RJ750" s="8"/>
      <c r="RK750" s="7"/>
      <c r="RL750" s="7"/>
      <c r="RM750" s="2" t="s">
        <v>272</v>
      </c>
      <c r="RN750" s="2" t="s">
        <v>226</v>
      </c>
      <c r="RO750" s="2" t="s">
        <v>229</v>
      </c>
      <c r="RP750" s="2" t="s">
        <v>229</v>
      </c>
      <c r="RQ750" s="2" t="s">
        <v>241</v>
      </c>
      <c r="RR750" s="2" t="s">
        <v>229</v>
      </c>
      <c r="RS750" s="4"/>
      <c r="RT750" s="8"/>
      <c r="RU750" s="4"/>
      <c r="RV750" s="8"/>
      <c r="RW750" s="7"/>
      <c r="RX750" s="7"/>
      <c r="RY750" s="2" t="s">
        <v>239</v>
      </c>
      <c r="RZ750" s="2" t="s">
        <v>275</v>
      </c>
      <c r="SA750" s="2" t="s">
        <v>1260</v>
      </c>
      <c r="SB750" s="2" t="s">
        <v>803</v>
      </c>
      <c r="SC750" s="2" t="s">
        <v>241</v>
      </c>
      <c r="SD750" s="2" t="s">
        <v>229</v>
      </c>
      <c r="SE750" s="4">
        <v>63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</row>
    <row r="751">
      <c r="A751" s="2" t="s">
        <v>4835</v>
      </c>
      <c r="B751" s="2" t="s">
        <v>216</v>
      </c>
      <c r="C751" s="2" t="s">
        <v>4734</v>
      </c>
      <c r="D751" s="2" t="s">
        <v>218</v>
      </c>
      <c r="E751" s="2" t="s">
        <v>219</v>
      </c>
      <c r="F751" s="2" t="s">
        <v>4824</v>
      </c>
      <c r="G751" s="2" t="s">
        <v>4825</v>
      </c>
      <c r="H751" s="2" t="s">
        <v>4826</v>
      </c>
      <c r="I751" s="2" t="s">
        <v>4827</v>
      </c>
      <c r="J751" s="2" t="s">
        <v>285</v>
      </c>
      <c r="K751" s="2" t="s">
        <v>225</v>
      </c>
      <c r="L751" s="3">
        <v>74.4</v>
      </c>
      <c r="M751" s="3">
        <v>78.12</v>
      </c>
      <c r="N751" s="3">
        <v>154.99</v>
      </c>
      <c r="O751" s="2" t="s">
        <v>981</v>
      </c>
      <c r="P751" s="2" t="s">
        <v>964</v>
      </c>
      <c r="Q751" s="2" t="s">
        <v>228</v>
      </c>
      <c r="R751" s="2" t="s">
        <v>229</v>
      </c>
      <c r="S751" s="2" t="s">
        <v>4836</v>
      </c>
      <c r="T751" s="2" t="s">
        <v>3733</v>
      </c>
      <c r="U751" s="2" t="s">
        <v>2890</v>
      </c>
      <c r="V751" s="2" t="s">
        <v>4829</v>
      </c>
      <c r="W751" s="2" t="s">
        <v>3757</v>
      </c>
      <c r="X751" s="2" t="s">
        <v>4740</v>
      </c>
      <c r="Y751" s="2" t="s">
        <v>1342</v>
      </c>
      <c r="Z751" s="4"/>
      <c r="AA751" s="4">
        <f>=ROUNDDOWN({0},0)</f>
      </c>
      <c r="AB751" s="5">
        <v>4</v>
      </c>
      <c r="AC751" s="2" t="s">
        <v>229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/>
      <c r="AQ751" s="8"/>
      <c r="AR751" s="4">
        <v>6</v>
      </c>
      <c r="AS751" s="8">
        <v>477.58</v>
      </c>
      <c r="AT751" s="7">
        <v>-1</v>
      </c>
      <c r="AU751" s="7">
        <v>-1</v>
      </c>
      <c r="AV751" s="4">
        <v>1</v>
      </c>
      <c r="AW751" s="8">
        <v>96.26</v>
      </c>
      <c r="AX751" s="4">
        <v>8</v>
      </c>
      <c r="AY751" s="8">
        <v>670.1</v>
      </c>
      <c r="AZ751" s="7">
        <v>-0.875</v>
      </c>
      <c r="BA751" s="7">
        <v>-0.8563</v>
      </c>
      <c r="BB751" s="7"/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>
        <v>0.2838</v>
      </c>
      <c r="BJ751" s="4"/>
      <c r="BK751" s="8"/>
      <c r="BL751" s="2" t="s">
        <v>4837</v>
      </c>
      <c r="BM751" s="7"/>
      <c r="BN751" s="7"/>
      <c r="BO751" s="4"/>
      <c r="BP751" s="8"/>
      <c r="BQ751" s="4">
        <v>4</v>
      </c>
      <c r="BR751" s="8">
        <v>332.28</v>
      </c>
      <c r="BS751" s="7">
        <v>-1</v>
      </c>
      <c r="BT751" s="7">
        <v>-1</v>
      </c>
      <c r="BU751" s="2" t="s">
        <v>239</v>
      </c>
      <c r="BV751" s="2" t="s">
        <v>275</v>
      </c>
      <c r="BW751" s="2" t="s">
        <v>229</v>
      </c>
      <c r="BX751" s="2" t="s">
        <v>1427</v>
      </c>
      <c r="BY751" s="2" t="s">
        <v>241</v>
      </c>
      <c r="BZ751" s="2" t="s">
        <v>229</v>
      </c>
      <c r="CA751" s="4"/>
      <c r="CB751" s="8"/>
      <c r="CC751" s="4"/>
      <c r="CD751" s="8"/>
      <c r="CE751" s="7"/>
      <c r="CF751" s="7"/>
      <c r="CG751" s="2" t="s">
        <v>239</v>
      </c>
      <c r="CH751" s="2" t="s">
        <v>275</v>
      </c>
      <c r="CI751" s="2" t="s">
        <v>780</v>
      </c>
      <c r="CJ751" s="2" t="s">
        <v>2420</v>
      </c>
      <c r="CK751" s="2" t="s">
        <v>241</v>
      </c>
      <c r="CL751" s="2" t="s">
        <v>229</v>
      </c>
      <c r="CM751" s="4"/>
      <c r="CN751" s="8"/>
      <c r="CO751" s="4"/>
      <c r="CP751" s="8"/>
      <c r="CQ751" s="7"/>
      <c r="CR751" s="7"/>
      <c r="CS751" s="2" t="s">
        <v>239</v>
      </c>
      <c r="CT751" s="2" t="s">
        <v>275</v>
      </c>
      <c r="CU751" s="2" t="s">
        <v>700</v>
      </c>
      <c r="CV751" s="2" t="s">
        <v>2937</v>
      </c>
      <c r="CW751" s="2" t="s">
        <v>241</v>
      </c>
      <c r="CX751" s="2" t="s">
        <v>229</v>
      </c>
      <c r="CY751" s="4"/>
      <c r="CZ751" s="8"/>
      <c r="DA751" s="4"/>
      <c r="DB751" s="8"/>
      <c r="DC751" s="7"/>
      <c r="DD751" s="7"/>
      <c r="DE751" s="2" t="s">
        <v>239</v>
      </c>
      <c r="DF751" s="2" t="s">
        <v>275</v>
      </c>
      <c r="DG751" s="2" t="s">
        <v>756</v>
      </c>
      <c r="DH751" s="2" t="s">
        <v>738</v>
      </c>
      <c r="DI751" s="2" t="s">
        <v>241</v>
      </c>
      <c r="DJ751" s="2" t="s">
        <v>229</v>
      </c>
      <c r="DK751" s="4"/>
      <c r="DL751" s="8"/>
      <c r="DM751" s="4">
        <v>1</v>
      </c>
      <c r="DN751" s="8">
        <v>66.4</v>
      </c>
      <c r="DO751" s="7">
        <v>-1</v>
      </c>
      <c r="DP751" s="7">
        <v>-1</v>
      </c>
      <c r="DQ751" s="2" t="s">
        <v>239</v>
      </c>
      <c r="DR751" s="2" t="s">
        <v>275</v>
      </c>
      <c r="DS751" s="2" t="s">
        <v>871</v>
      </c>
      <c r="DT751" s="2" t="s">
        <v>4838</v>
      </c>
      <c r="DU751" s="2" t="s">
        <v>241</v>
      </c>
      <c r="DV751" s="2" t="s">
        <v>229</v>
      </c>
      <c r="DW751" s="4"/>
      <c r="DX751" s="8"/>
      <c r="DY751" s="4"/>
      <c r="DZ751" s="8"/>
      <c r="EA751" s="7"/>
      <c r="EB751" s="7"/>
      <c r="EC751" s="2" t="s">
        <v>239</v>
      </c>
      <c r="ED751" s="2" t="s">
        <v>275</v>
      </c>
      <c r="EE751" s="2" t="s">
        <v>1347</v>
      </c>
      <c r="EF751" s="2" t="s">
        <v>743</v>
      </c>
      <c r="EG751" s="2" t="s">
        <v>241</v>
      </c>
      <c r="EH751" s="2" t="s">
        <v>229</v>
      </c>
      <c r="EI751" s="4"/>
      <c r="EJ751" s="8"/>
      <c r="EK751" s="4"/>
      <c r="EL751" s="8"/>
      <c r="EM751" s="7"/>
      <c r="EN751" s="7"/>
      <c r="EO751" s="2" t="s">
        <v>239</v>
      </c>
      <c r="EP751" s="2" t="s">
        <v>275</v>
      </c>
      <c r="EQ751" s="2" t="s">
        <v>745</v>
      </c>
      <c r="ER751" s="2" t="s">
        <v>1758</v>
      </c>
      <c r="ES751" s="2" t="s">
        <v>241</v>
      </c>
      <c r="ET751" s="2" t="s">
        <v>229</v>
      </c>
      <c r="EU751" s="4"/>
      <c r="EV751" s="8"/>
      <c r="EW751" s="4"/>
      <c r="EX751" s="8"/>
      <c r="EY751" s="7"/>
      <c r="EZ751" s="7"/>
      <c r="FA751" s="2" t="s">
        <v>239</v>
      </c>
      <c r="FB751" s="2" t="s">
        <v>275</v>
      </c>
      <c r="FC751" s="2" t="s">
        <v>1349</v>
      </c>
      <c r="FD751" s="2" t="s">
        <v>932</v>
      </c>
      <c r="FE751" s="2" t="s">
        <v>241</v>
      </c>
      <c r="FF751" s="2" t="s">
        <v>229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275</v>
      </c>
      <c r="FO751" s="2" t="s">
        <v>2456</v>
      </c>
      <c r="FP751" s="2" t="s">
        <v>738</v>
      </c>
      <c r="FQ751" s="2" t="s">
        <v>241</v>
      </c>
      <c r="FR751" s="2" t="s">
        <v>229</v>
      </c>
      <c r="FS751" s="4"/>
      <c r="FT751" s="8"/>
      <c r="FU751" s="4"/>
      <c r="FV751" s="8"/>
      <c r="FW751" s="7"/>
      <c r="FX751" s="7"/>
      <c r="FY751" s="2" t="s">
        <v>229</v>
      </c>
      <c r="FZ751" s="2" t="s">
        <v>229</v>
      </c>
      <c r="GA751" s="2" t="s">
        <v>229</v>
      </c>
      <c r="GB751" s="2" t="s">
        <v>229</v>
      </c>
      <c r="GC751" s="2" t="s">
        <v>229</v>
      </c>
      <c r="GD751" s="2" t="s">
        <v>229</v>
      </c>
      <c r="GE751" s="4"/>
      <c r="GF751" s="8"/>
      <c r="GG751" s="4"/>
      <c r="GH751" s="8"/>
      <c r="GI751" s="7"/>
      <c r="GJ751" s="7"/>
      <c r="GK751" s="2" t="s">
        <v>272</v>
      </c>
      <c r="GL751" s="2" t="s">
        <v>275</v>
      </c>
      <c r="GM751" s="2" t="s">
        <v>229</v>
      </c>
      <c r="GN751" s="2" t="s">
        <v>229</v>
      </c>
      <c r="GO751" s="2" t="s">
        <v>241</v>
      </c>
      <c r="GP751" s="2" t="s">
        <v>229</v>
      </c>
      <c r="GQ751" s="4"/>
      <c r="GR751" s="8"/>
      <c r="GS751" s="4">
        <v>1</v>
      </c>
      <c r="GT751" s="8">
        <v>78.9</v>
      </c>
      <c r="GU751" s="7">
        <v>-1</v>
      </c>
      <c r="GV751" s="7">
        <v>-1</v>
      </c>
      <c r="GW751" s="2" t="s">
        <v>239</v>
      </c>
      <c r="GX751" s="2" t="s">
        <v>275</v>
      </c>
      <c r="GY751" s="2" t="s">
        <v>2916</v>
      </c>
      <c r="GZ751" s="2" t="s">
        <v>1036</v>
      </c>
      <c r="HA751" s="2" t="s">
        <v>241</v>
      </c>
      <c r="HB751" s="2" t="s">
        <v>229</v>
      </c>
      <c r="HC751" s="4"/>
      <c r="HD751" s="8"/>
      <c r="HE751" s="4"/>
      <c r="HF751" s="8"/>
      <c r="HG751" s="7"/>
      <c r="HH751" s="7"/>
      <c r="HI751" s="2" t="s">
        <v>239</v>
      </c>
      <c r="HJ751" s="2" t="s">
        <v>275</v>
      </c>
      <c r="HK751" s="2" t="s">
        <v>1256</v>
      </c>
      <c r="HL751" s="2" t="s">
        <v>1415</v>
      </c>
      <c r="HM751" s="2" t="s">
        <v>241</v>
      </c>
      <c r="HN751" s="2" t="s">
        <v>229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275</v>
      </c>
      <c r="HW751" s="2" t="s">
        <v>229</v>
      </c>
      <c r="HX751" s="2" t="s">
        <v>229</v>
      </c>
      <c r="HY751" s="2" t="s">
        <v>241</v>
      </c>
      <c r="HZ751" s="2" t="s">
        <v>229</v>
      </c>
      <c r="IA751" s="4"/>
      <c r="IB751" s="8"/>
      <c r="IC751" s="4"/>
      <c r="ID751" s="8"/>
      <c r="IE751" s="7"/>
      <c r="IF751" s="7"/>
      <c r="IG751" s="2" t="s">
        <v>266</v>
      </c>
      <c r="IH751" s="2" t="s">
        <v>275</v>
      </c>
      <c r="II751" s="2" t="s">
        <v>229</v>
      </c>
      <c r="IJ751" s="2" t="s">
        <v>229</v>
      </c>
      <c r="IK751" s="2" t="s">
        <v>241</v>
      </c>
      <c r="IL751" s="2" t="s">
        <v>229</v>
      </c>
      <c r="IM751" s="4"/>
      <c r="IN751" s="8"/>
      <c r="IO751" s="4"/>
      <c r="IP751" s="8"/>
      <c r="IQ751" s="7"/>
      <c r="IR751" s="7"/>
      <c r="IS751" s="2" t="s">
        <v>272</v>
      </c>
      <c r="IT751" s="2" t="s">
        <v>275</v>
      </c>
      <c r="IU751" s="2" t="s">
        <v>229</v>
      </c>
      <c r="IV751" s="2" t="s">
        <v>229</v>
      </c>
      <c r="IW751" s="2" t="s">
        <v>241</v>
      </c>
      <c r="IX751" s="2" t="s">
        <v>229</v>
      </c>
      <c r="IY751" s="4"/>
      <c r="IZ751" s="8"/>
      <c r="JA751" s="4"/>
      <c r="JB751" s="8"/>
      <c r="JC751" s="7"/>
      <c r="JD751" s="7"/>
      <c r="JE751" s="2" t="s">
        <v>239</v>
      </c>
      <c r="JF751" s="2" t="s">
        <v>275</v>
      </c>
      <c r="JG751" s="2" t="s">
        <v>3256</v>
      </c>
      <c r="JH751" s="2" t="s">
        <v>2691</v>
      </c>
      <c r="JI751" s="2" t="s">
        <v>241</v>
      </c>
      <c r="JJ751" s="2" t="s">
        <v>229</v>
      </c>
      <c r="JK751" s="4"/>
      <c r="JL751" s="8"/>
      <c r="JM751" s="4"/>
      <c r="JN751" s="8"/>
      <c r="JO751" s="7"/>
      <c r="JP751" s="7"/>
      <c r="JQ751" s="2" t="s">
        <v>229</v>
      </c>
      <c r="JR751" s="2" t="s">
        <v>229</v>
      </c>
      <c r="JS751" s="2" t="s">
        <v>229</v>
      </c>
      <c r="JT751" s="2" t="s">
        <v>229</v>
      </c>
      <c r="JU751" s="2" t="s">
        <v>229</v>
      </c>
      <c r="JV751" s="2" t="s">
        <v>229</v>
      </c>
      <c r="JW751" s="4"/>
      <c r="JX751" s="8"/>
      <c r="JY751" s="4"/>
      <c r="JZ751" s="8"/>
      <c r="KA751" s="7"/>
      <c r="KB751" s="7"/>
      <c r="KC751" s="2" t="s">
        <v>272</v>
      </c>
      <c r="KD751" s="2" t="s">
        <v>275</v>
      </c>
      <c r="KE751" s="2" t="s">
        <v>229</v>
      </c>
      <c r="KF751" s="2" t="s">
        <v>229</v>
      </c>
      <c r="KG751" s="2" t="s">
        <v>241</v>
      </c>
      <c r="KH751" s="2" t="s">
        <v>229</v>
      </c>
      <c r="KI751" s="4"/>
      <c r="KJ751" s="8"/>
      <c r="KK751" s="4"/>
      <c r="KL751" s="8"/>
      <c r="KM751" s="7"/>
      <c r="KN751" s="7"/>
      <c r="KO751" s="2" t="s">
        <v>239</v>
      </c>
      <c r="KP751" s="2" t="s">
        <v>275</v>
      </c>
      <c r="KQ751" s="2" t="s">
        <v>3097</v>
      </c>
      <c r="KR751" s="2" t="s">
        <v>229</v>
      </c>
      <c r="KS751" s="2" t="s">
        <v>241</v>
      </c>
      <c r="KT751" s="2" t="s">
        <v>229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275</v>
      </c>
      <c r="LC751" s="2" t="s">
        <v>895</v>
      </c>
      <c r="LD751" s="2" t="s">
        <v>1753</v>
      </c>
      <c r="LE751" s="2" t="s">
        <v>241</v>
      </c>
      <c r="LF751" s="2" t="s">
        <v>229</v>
      </c>
      <c r="LG751" s="4"/>
      <c r="LH751" s="8"/>
      <c r="LI751" s="4"/>
      <c r="LJ751" s="8"/>
      <c r="LK751" s="7"/>
      <c r="LL751" s="7"/>
      <c r="LM751" s="2" t="s">
        <v>229</v>
      </c>
      <c r="LN751" s="2" t="s">
        <v>229</v>
      </c>
      <c r="LO751" s="2" t="s">
        <v>229</v>
      </c>
      <c r="LP751" s="2" t="s">
        <v>229</v>
      </c>
      <c r="LQ751" s="2" t="s">
        <v>229</v>
      </c>
      <c r="LR751" s="2" t="s">
        <v>229</v>
      </c>
      <c r="LS751" s="4"/>
      <c r="LT751" s="8"/>
      <c r="LU751" s="4"/>
      <c r="LV751" s="8"/>
      <c r="LW751" s="7"/>
      <c r="LX751" s="7"/>
      <c r="LY751" s="2" t="s">
        <v>239</v>
      </c>
      <c r="LZ751" s="2" t="s">
        <v>275</v>
      </c>
      <c r="MA751" s="2" t="s">
        <v>1395</v>
      </c>
      <c r="MB751" s="2" t="s">
        <v>1671</v>
      </c>
      <c r="MC751" s="2" t="s">
        <v>241</v>
      </c>
      <c r="MD751" s="2" t="s">
        <v>229</v>
      </c>
      <c r="ME751" s="4"/>
      <c r="MF751" s="8"/>
      <c r="MG751" s="4"/>
      <c r="MH751" s="8"/>
      <c r="MI751" s="7"/>
      <c r="MJ751" s="7"/>
      <c r="MK751" s="2" t="s">
        <v>278</v>
      </c>
      <c r="ML751" s="2" t="s">
        <v>275</v>
      </c>
      <c r="MM751" s="2" t="s">
        <v>229</v>
      </c>
      <c r="MN751" s="2" t="s">
        <v>229</v>
      </c>
      <c r="MO751" s="2" t="s">
        <v>241</v>
      </c>
      <c r="MP751" s="2" t="s">
        <v>229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275</v>
      </c>
      <c r="MY751" s="2" t="s">
        <v>723</v>
      </c>
      <c r="MZ751" s="2" t="s">
        <v>229</v>
      </c>
      <c r="NA751" s="2" t="s">
        <v>241</v>
      </c>
      <c r="NB751" s="2" t="s">
        <v>229</v>
      </c>
      <c r="NC751" s="4"/>
      <c r="ND751" s="8"/>
      <c r="NE751" s="4"/>
      <c r="NF751" s="8"/>
      <c r="NG751" s="7"/>
      <c r="NH751" s="7"/>
      <c r="NI751" s="2" t="s">
        <v>239</v>
      </c>
      <c r="NJ751" s="2" t="s">
        <v>260</v>
      </c>
      <c r="NK751" s="2" t="s">
        <v>692</v>
      </c>
      <c r="NL751" s="2" t="s">
        <v>4839</v>
      </c>
      <c r="NM751" s="2" t="s">
        <v>241</v>
      </c>
      <c r="NN751" s="2" t="s">
        <v>229</v>
      </c>
      <c r="NO751" s="4"/>
      <c r="NP751" s="8"/>
      <c r="NQ751" s="4"/>
      <c r="NR751" s="8"/>
      <c r="NS751" s="7"/>
      <c r="NT751" s="7"/>
      <c r="NU751" s="2" t="s">
        <v>272</v>
      </c>
      <c r="NV751" s="2" t="s">
        <v>275</v>
      </c>
      <c r="NW751" s="2" t="s">
        <v>229</v>
      </c>
      <c r="NX751" s="2" t="s">
        <v>229</v>
      </c>
      <c r="NY751" s="2" t="s">
        <v>241</v>
      </c>
      <c r="NZ751" s="2" t="s">
        <v>229</v>
      </c>
      <c r="OA751" s="4"/>
      <c r="OB751" s="8"/>
      <c r="OC751" s="4"/>
      <c r="OD751" s="8"/>
      <c r="OE751" s="7"/>
      <c r="OF751" s="7"/>
      <c r="OG751" s="2" t="s">
        <v>239</v>
      </c>
      <c r="OH751" s="2" t="s">
        <v>275</v>
      </c>
      <c r="OI751" s="2" t="s">
        <v>2817</v>
      </c>
      <c r="OJ751" s="2" t="s">
        <v>229</v>
      </c>
      <c r="OK751" s="2" t="s">
        <v>241</v>
      </c>
      <c r="OL751" s="2" t="s">
        <v>229</v>
      </c>
      <c r="OM751" s="4"/>
      <c r="ON751" s="8"/>
      <c r="OO751" s="4"/>
      <c r="OP751" s="8"/>
      <c r="OQ751" s="7"/>
      <c r="OR751" s="7"/>
      <c r="OS751" s="2" t="s">
        <v>229</v>
      </c>
      <c r="OT751" s="2" t="s">
        <v>229</v>
      </c>
      <c r="OU751" s="2" t="s">
        <v>229</v>
      </c>
      <c r="OV751" s="2" t="s">
        <v>229</v>
      </c>
      <c r="OW751" s="2" t="s">
        <v>229</v>
      </c>
      <c r="OX751" s="2" t="s">
        <v>229</v>
      </c>
      <c r="OY751" s="4"/>
      <c r="OZ751" s="8"/>
      <c r="PA751" s="4"/>
      <c r="PB751" s="8"/>
      <c r="PC751" s="7"/>
      <c r="PD751" s="7"/>
      <c r="PE751" s="2" t="s">
        <v>229</v>
      </c>
      <c r="PF751" s="2" t="s">
        <v>229</v>
      </c>
      <c r="PG751" s="2" t="s">
        <v>229</v>
      </c>
      <c r="PH751" s="2" t="s">
        <v>229</v>
      </c>
      <c r="PI751" s="2" t="s">
        <v>229</v>
      </c>
      <c r="PJ751" s="2" t="s">
        <v>229</v>
      </c>
      <c r="PK751" s="4"/>
      <c r="PL751" s="8"/>
      <c r="PM751" s="4"/>
      <c r="PN751" s="8"/>
      <c r="PO751" s="7"/>
      <c r="PP751" s="7"/>
      <c r="PQ751" s="2" t="s">
        <v>239</v>
      </c>
      <c r="PR751" s="2" t="s">
        <v>275</v>
      </c>
      <c r="PS751" s="2" t="s">
        <v>1221</v>
      </c>
      <c r="PT751" s="2" t="s">
        <v>229</v>
      </c>
      <c r="PU751" s="2" t="s">
        <v>241</v>
      </c>
      <c r="PV751" s="2" t="s">
        <v>229</v>
      </c>
      <c r="PW751" s="4"/>
      <c r="PX751" s="8"/>
      <c r="PY751" s="4"/>
      <c r="PZ751" s="8"/>
      <c r="QA751" s="7"/>
      <c r="QB751" s="7"/>
      <c r="QC751" s="2" t="s">
        <v>281</v>
      </c>
      <c r="QD751" s="2" t="s">
        <v>275</v>
      </c>
      <c r="QE751" s="2" t="s">
        <v>229</v>
      </c>
      <c r="QF751" s="2" t="s">
        <v>229</v>
      </c>
      <c r="QG751" s="2" t="s">
        <v>241</v>
      </c>
      <c r="QH751" s="2" t="s">
        <v>229</v>
      </c>
      <c r="QI751" s="4"/>
      <c r="QJ751" s="8"/>
      <c r="QK751" s="4"/>
      <c r="QL751" s="8"/>
      <c r="QM751" s="7"/>
      <c r="QN751" s="7"/>
      <c r="QO751" s="2" t="s">
        <v>229</v>
      </c>
      <c r="QP751" s="2" t="s">
        <v>229</v>
      </c>
      <c r="QQ751" s="2" t="s">
        <v>229</v>
      </c>
      <c r="QR751" s="2" t="s">
        <v>229</v>
      </c>
      <c r="QS751" s="2" t="s">
        <v>229</v>
      </c>
      <c r="QT751" s="2" t="s">
        <v>229</v>
      </c>
      <c r="QU751" s="4"/>
      <c r="QV751" s="8"/>
      <c r="QW751" s="4"/>
      <c r="QX751" s="8"/>
      <c r="QY751" s="7"/>
      <c r="QZ751" s="7"/>
      <c r="RA751" s="2" t="s">
        <v>239</v>
      </c>
      <c r="RB751" s="2" t="s">
        <v>275</v>
      </c>
      <c r="RC751" s="2" t="s">
        <v>547</v>
      </c>
      <c r="RD751" s="2" t="s">
        <v>1584</v>
      </c>
      <c r="RE751" s="2" t="s">
        <v>241</v>
      </c>
      <c r="RF751" s="2" t="s">
        <v>229</v>
      </c>
      <c r="RG751" s="4"/>
      <c r="RH751" s="8"/>
      <c r="RI751" s="4"/>
      <c r="RJ751" s="8"/>
      <c r="RK751" s="7"/>
      <c r="RL751" s="7"/>
      <c r="RM751" s="2" t="s">
        <v>272</v>
      </c>
      <c r="RN751" s="2" t="s">
        <v>275</v>
      </c>
      <c r="RO751" s="2" t="s">
        <v>229</v>
      </c>
      <c r="RP751" s="2" t="s">
        <v>229</v>
      </c>
      <c r="RQ751" s="2" t="s">
        <v>241</v>
      </c>
      <c r="RR751" s="2" t="s">
        <v>229</v>
      </c>
      <c r="RS751" s="4"/>
      <c r="RT751" s="8"/>
      <c r="RU751" s="4"/>
      <c r="RV751" s="8"/>
      <c r="RW751" s="7"/>
      <c r="RX751" s="7"/>
      <c r="RY751" s="2" t="s">
        <v>239</v>
      </c>
      <c r="RZ751" s="2" t="s">
        <v>275</v>
      </c>
      <c r="SA751" s="2" t="s">
        <v>809</v>
      </c>
      <c r="SB751" s="2" t="s">
        <v>4840</v>
      </c>
      <c r="SC751" s="2" t="s">
        <v>241</v>
      </c>
      <c r="SD751" s="2" t="s">
        <v>229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</row>
    <row r="752">
      <c r="A752" s="2" t="s">
        <v>4841</v>
      </c>
      <c r="B752" s="2" t="s">
        <v>216</v>
      </c>
      <c r="C752" s="2" t="s">
        <v>4734</v>
      </c>
      <c r="D752" s="2" t="s">
        <v>218</v>
      </c>
      <c r="E752" s="2" t="s">
        <v>219</v>
      </c>
      <c r="F752" s="2" t="s">
        <v>4824</v>
      </c>
      <c r="G752" s="2" t="s">
        <v>4825</v>
      </c>
      <c r="H752" s="2" t="s">
        <v>4826</v>
      </c>
      <c r="I752" s="2" t="s">
        <v>4827</v>
      </c>
      <c r="J752" s="2" t="s">
        <v>312</v>
      </c>
      <c r="K752" s="2" t="s">
        <v>225</v>
      </c>
      <c r="L752" s="3">
        <v>84</v>
      </c>
      <c r="M752" s="3">
        <v>88.2</v>
      </c>
      <c r="N752" s="3">
        <v>174.99</v>
      </c>
      <c r="O752" s="2" t="s">
        <v>226</v>
      </c>
      <c r="P752" s="2" t="s">
        <v>964</v>
      </c>
      <c r="Q752" s="2" t="s">
        <v>228</v>
      </c>
      <c r="R752" s="2" t="s">
        <v>229</v>
      </c>
      <c r="S752" s="2" t="s">
        <v>4836</v>
      </c>
      <c r="T752" s="2" t="s">
        <v>3733</v>
      </c>
      <c r="U752" s="2" t="s">
        <v>2890</v>
      </c>
      <c r="V752" s="2" t="s">
        <v>4829</v>
      </c>
      <c r="W752" s="2" t="s">
        <v>3757</v>
      </c>
      <c r="X752" s="2" t="s">
        <v>4740</v>
      </c>
      <c r="Y752" s="2" t="s">
        <v>1342</v>
      </c>
      <c r="Z752" s="4">
        <v>48</v>
      </c>
      <c r="AA752" s="4">
        <f>=ROUNDDOWN(40,0)</f>
      </c>
      <c r="AB752" s="5">
        <v>1.2</v>
      </c>
      <c r="AC752" s="2" t="s">
        <v>229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>
        <v>1</v>
      </c>
      <c r="AQ752" s="8">
        <v>96.26</v>
      </c>
      <c r="AR752" s="4">
        <v>2</v>
      </c>
      <c r="AS752" s="8">
        <v>192.52</v>
      </c>
      <c r="AT752" s="7">
        <v>-0.5</v>
      </c>
      <c r="AU752" s="7">
        <v>-0.5</v>
      </c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>
        <v>1</v>
      </c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>
        <v>1</v>
      </c>
      <c r="BK752" s="8">
        <v>96.26</v>
      </c>
      <c r="BL752" s="2" t="s">
        <v>4842</v>
      </c>
      <c r="BM752" s="7">
        <v>1</v>
      </c>
      <c r="BN752" s="7">
        <v>1</v>
      </c>
      <c r="BO752" s="4">
        <v>1</v>
      </c>
      <c r="BP752" s="8">
        <v>96.26</v>
      </c>
      <c r="BQ752" s="4">
        <v>2</v>
      </c>
      <c r="BR752" s="8">
        <v>192.52</v>
      </c>
      <c r="BS752" s="7">
        <v>-0.5</v>
      </c>
      <c r="BT752" s="7">
        <v>-0.5</v>
      </c>
      <c r="BU752" s="2" t="s">
        <v>239</v>
      </c>
      <c r="BV752" s="2" t="s">
        <v>226</v>
      </c>
      <c r="BW752" s="2" t="s">
        <v>229</v>
      </c>
      <c r="BX752" s="2" t="s">
        <v>1427</v>
      </c>
      <c r="BY752" s="2" t="s">
        <v>241</v>
      </c>
      <c r="BZ752" s="2" t="s">
        <v>229</v>
      </c>
      <c r="CA752" s="4"/>
      <c r="CB752" s="8"/>
      <c r="CC752" s="4"/>
      <c r="CD752" s="8"/>
      <c r="CE752" s="7"/>
      <c r="CF752" s="7"/>
      <c r="CG752" s="2" t="s">
        <v>239</v>
      </c>
      <c r="CH752" s="2" t="s">
        <v>226</v>
      </c>
      <c r="CI752" s="2" t="s">
        <v>780</v>
      </c>
      <c r="CJ752" s="2" t="s">
        <v>1749</v>
      </c>
      <c r="CK752" s="2" t="s">
        <v>241</v>
      </c>
      <c r="CL752" s="2" t="s">
        <v>229</v>
      </c>
      <c r="CM752" s="4"/>
      <c r="CN752" s="8"/>
      <c r="CO752" s="4"/>
      <c r="CP752" s="8"/>
      <c r="CQ752" s="7"/>
      <c r="CR752" s="7"/>
      <c r="CS752" s="2" t="s">
        <v>239</v>
      </c>
      <c r="CT752" s="2" t="s">
        <v>226</v>
      </c>
      <c r="CU752" s="2" t="s">
        <v>700</v>
      </c>
      <c r="CV752" s="2" t="s">
        <v>738</v>
      </c>
      <c r="CW752" s="2" t="s">
        <v>241</v>
      </c>
      <c r="CX752" s="2" t="s">
        <v>229</v>
      </c>
      <c r="CY752" s="4"/>
      <c r="CZ752" s="8"/>
      <c r="DA752" s="4"/>
      <c r="DB752" s="8"/>
      <c r="DC752" s="7"/>
      <c r="DD752" s="7"/>
      <c r="DE752" s="2" t="s">
        <v>239</v>
      </c>
      <c r="DF752" s="2" t="s">
        <v>226</v>
      </c>
      <c r="DG752" s="2" t="s">
        <v>756</v>
      </c>
      <c r="DH752" s="2" t="s">
        <v>789</v>
      </c>
      <c r="DI752" s="2" t="s">
        <v>263</v>
      </c>
      <c r="DJ752" s="2" t="s">
        <v>229</v>
      </c>
      <c r="DK752" s="4"/>
      <c r="DL752" s="8"/>
      <c r="DM752" s="4"/>
      <c r="DN752" s="8"/>
      <c r="DO752" s="7"/>
      <c r="DP752" s="7"/>
      <c r="DQ752" s="2" t="s">
        <v>239</v>
      </c>
      <c r="DR752" s="2" t="s">
        <v>226</v>
      </c>
      <c r="DS752" s="2" t="s">
        <v>871</v>
      </c>
      <c r="DT752" s="2" t="s">
        <v>1410</v>
      </c>
      <c r="DU752" s="2" t="s">
        <v>241</v>
      </c>
      <c r="DV752" s="2" t="s">
        <v>229</v>
      </c>
      <c r="DW752" s="4"/>
      <c r="DX752" s="8"/>
      <c r="DY752" s="4"/>
      <c r="DZ752" s="8"/>
      <c r="EA752" s="7"/>
      <c r="EB752" s="7"/>
      <c r="EC752" s="2" t="s">
        <v>239</v>
      </c>
      <c r="ED752" s="2" t="s">
        <v>226</v>
      </c>
      <c r="EE752" s="2" t="s">
        <v>1347</v>
      </c>
      <c r="EF752" s="2" t="s">
        <v>743</v>
      </c>
      <c r="EG752" s="2" t="s">
        <v>241</v>
      </c>
      <c r="EH752" s="2" t="s">
        <v>229</v>
      </c>
      <c r="EI752" s="4"/>
      <c r="EJ752" s="8"/>
      <c r="EK752" s="4"/>
      <c r="EL752" s="8"/>
      <c r="EM752" s="7"/>
      <c r="EN752" s="7"/>
      <c r="EO752" s="2" t="s">
        <v>239</v>
      </c>
      <c r="EP752" s="2" t="s">
        <v>226</v>
      </c>
      <c r="EQ752" s="2" t="s">
        <v>745</v>
      </c>
      <c r="ER752" s="2" t="s">
        <v>3099</v>
      </c>
      <c r="ES752" s="2" t="s">
        <v>241</v>
      </c>
      <c r="ET752" s="2" t="s">
        <v>229</v>
      </c>
      <c r="EU752" s="4"/>
      <c r="EV752" s="8"/>
      <c r="EW752" s="4"/>
      <c r="EX752" s="8"/>
      <c r="EY752" s="7"/>
      <c r="EZ752" s="7"/>
      <c r="FA752" s="2" t="s">
        <v>239</v>
      </c>
      <c r="FB752" s="2" t="s">
        <v>226</v>
      </c>
      <c r="FC752" s="2" t="s">
        <v>1349</v>
      </c>
      <c r="FD752" s="2" t="s">
        <v>2107</v>
      </c>
      <c r="FE752" s="2" t="s">
        <v>241</v>
      </c>
      <c r="FF752" s="2" t="s">
        <v>229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226</v>
      </c>
      <c r="FO752" s="2" t="s">
        <v>2456</v>
      </c>
      <c r="FP752" s="2" t="s">
        <v>738</v>
      </c>
      <c r="FQ752" s="2" t="s">
        <v>241</v>
      </c>
      <c r="FR752" s="2" t="s">
        <v>229</v>
      </c>
      <c r="FS752" s="4"/>
      <c r="FT752" s="8"/>
      <c r="FU752" s="4"/>
      <c r="FV752" s="8"/>
      <c r="FW752" s="7"/>
      <c r="FX752" s="7"/>
      <c r="FY752" s="2" t="s">
        <v>229</v>
      </c>
      <c r="FZ752" s="2" t="s">
        <v>229</v>
      </c>
      <c r="GA752" s="2" t="s">
        <v>229</v>
      </c>
      <c r="GB752" s="2" t="s">
        <v>229</v>
      </c>
      <c r="GC752" s="2" t="s">
        <v>229</v>
      </c>
      <c r="GD752" s="2" t="s">
        <v>229</v>
      </c>
      <c r="GE752" s="4"/>
      <c r="GF752" s="8"/>
      <c r="GG752" s="4"/>
      <c r="GH752" s="8"/>
      <c r="GI752" s="7"/>
      <c r="GJ752" s="7"/>
      <c r="GK752" s="2" t="s">
        <v>272</v>
      </c>
      <c r="GL752" s="2" t="s">
        <v>226</v>
      </c>
      <c r="GM752" s="2" t="s">
        <v>229</v>
      </c>
      <c r="GN752" s="2" t="s">
        <v>229</v>
      </c>
      <c r="GO752" s="2" t="s">
        <v>241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239</v>
      </c>
      <c r="GX752" s="2" t="s">
        <v>226</v>
      </c>
      <c r="GY752" s="2" t="s">
        <v>2916</v>
      </c>
      <c r="GZ752" s="2" t="s">
        <v>3822</v>
      </c>
      <c r="HA752" s="2" t="s">
        <v>241</v>
      </c>
      <c r="HB752" s="2" t="s">
        <v>229</v>
      </c>
      <c r="HC752" s="4"/>
      <c r="HD752" s="8"/>
      <c r="HE752" s="4"/>
      <c r="HF752" s="8"/>
      <c r="HG752" s="7"/>
      <c r="HH752" s="7"/>
      <c r="HI752" s="2" t="s">
        <v>239</v>
      </c>
      <c r="HJ752" s="2" t="s">
        <v>275</v>
      </c>
      <c r="HK752" s="2" t="s">
        <v>2751</v>
      </c>
      <c r="HL752" s="2" t="s">
        <v>989</v>
      </c>
      <c r="HM752" s="2" t="s">
        <v>241</v>
      </c>
      <c r="HN752" s="2" t="s">
        <v>229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226</v>
      </c>
      <c r="HW752" s="2" t="s">
        <v>229</v>
      </c>
      <c r="HX752" s="2" t="s">
        <v>229</v>
      </c>
      <c r="HY752" s="2" t="s">
        <v>241</v>
      </c>
      <c r="HZ752" s="2" t="s">
        <v>229</v>
      </c>
      <c r="IA752" s="4"/>
      <c r="IB752" s="8"/>
      <c r="IC752" s="4"/>
      <c r="ID752" s="8"/>
      <c r="IE752" s="7"/>
      <c r="IF752" s="7"/>
      <c r="IG752" s="2" t="s">
        <v>266</v>
      </c>
      <c r="IH752" s="2" t="s">
        <v>226</v>
      </c>
      <c r="II752" s="2" t="s">
        <v>229</v>
      </c>
      <c r="IJ752" s="2" t="s">
        <v>229</v>
      </c>
      <c r="IK752" s="2" t="s">
        <v>241</v>
      </c>
      <c r="IL752" s="2" t="s">
        <v>229</v>
      </c>
      <c r="IM752" s="4"/>
      <c r="IN752" s="8"/>
      <c r="IO752" s="4"/>
      <c r="IP752" s="8"/>
      <c r="IQ752" s="7"/>
      <c r="IR752" s="7"/>
      <c r="IS752" s="2" t="s">
        <v>272</v>
      </c>
      <c r="IT752" s="2" t="s">
        <v>226</v>
      </c>
      <c r="IU752" s="2" t="s">
        <v>229</v>
      </c>
      <c r="IV752" s="2" t="s">
        <v>229</v>
      </c>
      <c r="IW752" s="2" t="s">
        <v>241</v>
      </c>
      <c r="IX752" s="2" t="s">
        <v>229</v>
      </c>
      <c r="IY752" s="4"/>
      <c r="IZ752" s="8"/>
      <c r="JA752" s="4"/>
      <c r="JB752" s="8"/>
      <c r="JC752" s="7"/>
      <c r="JD752" s="7"/>
      <c r="JE752" s="2" t="s">
        <v>239</v>
      </c>
      <c r="JF752" s="2" t="s">
        <v>226</v>
      </c>
      <c r="JG752" s="2" t="s">
        <v>3256</v>
      </c>
      <c r="JH752" s="2" t="s">
        <v>229</v>
      </c>
      <c r="JI752" s="2" t="s">
        <v>241</v>
      </c>
      <c r="JJ752" s="2" t="s">
        <v>229</v>
      </c>
      <c r="JK752" s="4"/>
      <c r="JL752" s="8"/>
      <c r="JM752" s="4"/>
      <c r="JN752" s="8"/>
      <c r="JO752" s="7"/>
      <c r="JP752" s="7"/>
      <c r="JQ752" s="2" t="s">
        <v>229</v>
      </c>
      <c r="JR752" s="2" t="s">
        <v>229</v>
      </c>
      <c r="JS752" s="2" t="s">
        <v>229</v>
      </c>
      <c r="JT752" s="2" t="s">
        <v>229</v>
      </c>
      <c r="JU752" s="2" t="s">
        <v>229</v>
      </c>
      <c r="JV752" s="2" t="s">
        <v>229</v>
      </c>
      <c r="JW752" s="4"/>
      <c r="JX752" s="8"/>
      <c r="JY752" s="4"/>
      <c r="JZ752" s="8"/>
      <c r="KA752" s="7"/>
      <c r="KB752" s="7"/>
      <c r="KC752" s="2" t="s">
        <v>272</v>
      </c>
      <c r="KD752" s="2" t="s">
        <v>226</v>
      </c>
      <c r="KE752" s="2" t="s">
        <v>229</v>
      </c>
      <c r="KF752" s="2" t="s">
        <v>229</v>
      </c>
      <c r="KG752" s="2" t="s">
        <v>241</v>
      </c>
      <c r="KH752" s="2" t="s">
        <v>229</v>
      </c>
      <c r="KI752" s="4"/>
      <c r="KJ752" s="8"/>
      <c r="KK752" s="4"/>
      <c r="KL752" s="8"/>
      <c r="KM752" s="7"/>
      <c r="KN752" s="7"/>
      <c r="KO752" s="2" t="s">
        <v>239</v>
      </c>
      <c r="KP752" s="2" t="s">
        <v>226</v>
      </c>
      <c r="KQ752" s="2" t="s">
        <v>3097</v>
      </c>
      <c r="KR752" s="2" t="s">
        <v>3181</v>
      </c>
      <c r="KS752" s="2" t="s">
        <v>241</v>
      </c>
      <c r="KT752" s="2" t="s">
        <v>229</v>
      </c>
      <c r="KU752" s="4"/>
      <c r="KV752" s="8"/>
      <c r="KW752" s="4"/>
      <c r="KX752" s="8"/>
      <c r="KY752" s="7"/>
      <c r="KZ752" s="7"/>
      <c r="LA752" s="2" t="s">
        <v>239</v>
      </c>
      <c r="LB752" s="2" t="s">
        <v>226</v>
      </c>
      <c r="LC752" s="2" t="s">
        <v>895</v>
      </c>
      <c r="LD752" s="2" t="s">
        <v>1870</v>
      </c>
      <c r="LE752" s="2" t="s">
        <v>241</v>
      </c>
      <c r="LF752" s="2" t="s">
        <v>229</v>
      </c>
      <c r="LG752" s="4"/>
      <c r="LH752" s="8"/>
      <c r="LI752" s="4"/>
      <c r="LJ752" s="8"/>
      <c r="LK752" s="7"/>
      <c r="LL752" s="7"/>
      <c r="LM752" s="2" t="s">
        <v>229</v>
      </c>
      <c r="LN752" s="2" t="s">
        <v>229</v>
      </c>
      <c r="LO752" s="2" t="s">
        <v>229</v>
      </c>
      <c r="LP752" s="2" t="s">
        <v>229</v>
      </c>
      <c r="LQ752" s="2" t="s">
        <v>229</v>
      </c>
      <c r="LR752" s="2" t="s">
        <v>229</v>
      </c>
      <c r="LS752" s="4"/>
      <c r="LT752" s="8"/>
      <c r="LU752" s="4"/>
      <c r="LV752" s="8"/>
      <c r="LW752" s="7"/>
      <c r="LX752" s="7"/>
      <c r="LY752" s="2" t="s">
        <v>239</v>
      </c>
      <c r="LZ752" s="2" t="s">
        <v>275</v>
      </c>
      <c r="MA752" s="2" t="s">
        <v>1395</v>
      </c>
      <c r="MB752" s="2" t="s">
        <v>886</v>
      </c>
      <c r="MC752" s="2" t="s">
        <v>241</v>
      </c>
      <c r="MD752" s="2" t="s">
        <v>229</v>
      </c>
      <c r="ME752" s="4"/>
      <c r="MF752" s="8"/>
      <c r="MG752" s="4"/>
      <c r="MH752" s="8"/>
      <c r="MI752" s="7"/>
      <c r="MJ752" s="7"/>
      <c r="MK752" s="2" t="s">
        <v>278</v>
      </c>
      <c r="ML752" s="2" t="s">
        <v>226</v>
      </c>
      <c r="MM752" s="2" t="s">
        <v>229</v>
      </c>
      <c r="MN752" s="2" t="s">
        <v>229</v>
      </c>
      <c r="MO752" s="2" t="s">
        <v>241</v>
      </c>
      <c r="MP752" s="2" t="s">
        <v>229</v>
      </c>
      <c r="MQ752" s="4"/>
      <c r="MR752" s="8"/>
      <c r="MS752" s="4"/>
      <c r="MT752" s="8"/>
      <c r="MU752" s="7"/>
      <c r="MV752" s="7"/>
      <c r="MW752" s="2" t="s">
        <v>239</v>
      </c>
      <c r="MX752" s="2" t="s">
        <v>226</v>
      </c>
      <c r="MY752" s="2" t="s">
        <v>723</v>
      </c>
      <c r="MZ752" s="2" t="s">
        <v>229</v>
      </c>
      <c r="NA752" s="2" t="s">
        <v>241</v>
      </c>
      <c r="NB752" s="2" t="s">
        <v>229</v>
      </c>
      <c r="NC752" s="4"/>
      <c r="ND752" s="8"/>
      <c r="NE752" s="4"/>
      <c r="NF752" s="8"/>
      <c r="NG752" s="7"/>
      <c r="NH752" s="7"/>
      <c r="NI752" s="2" t="s">
        <v>239</v>
      </c>
      <c r="NJ752" s="2" t="s">
        <v>260</v>
      </c>
      <c r="NK752" s="2" t="s">
        <v>692</v>
      </c>
      <c r="NL752" s="2" t="s">
        <v>2976</v>
      </c>
      <c r="NM752" s="2" t="s">
        <v>241</v>
      </c>
      <c r="NN752" s="2" t="s">
        <v>229</v>
      </c>
      <c r="NO752" s="4"/>
      <c r="NP752" s="8"/>
      <c r="NQ752" s="4"/>
      <c r="NR752" s="8"/>
      <c r="NS752" s="7"/>
      <c r="NT752" s="7"/>
      <c r="NU752" s="2" t="s">
        <v>272</v>
      </c>
      <c r="NV752" s="2" t="s">
        <v>226</v>
      </c>
      <c r="NW752" s="2" t="s">
        <v>229</v>
      </c>
      <c r="NX752" s="2" t="s">
        <v>229</v>
      </c>
      <c r="NY752" s="2" t="s">
        <v>241</v>
      </c>
      <c r="NZ752" s="2" t="s">
        <v>229</v>
      </c>
      <c r="OA752" s="4"/>
      <c r="OB752" s="8"/>
      <c r="OC752" s="4"/>
      <c r="OD752" s="8"/>
      <c r="OE752" s="7"/>
      <c r="OF752" s="7"/>
      <c r="OG752" s="2" t="s">
        <v>239</v>
      </c>
      <c r="OH752" s="2" t="s">
        <v>226</v>
      </c>
      <c r="OI752" s="2" t="s">
        <v>2817</v>
      </c>
      <c r="OJ752" s="2" t="s">
        <v>229</v>
      </c>
      <c r="OK752" s="2" t="s">
        <v>241</v>
      </c>
      <c r="OL752" s="2" t="s">
        <v>229</v>
      </c>
      <c r="OM752" s="4"/>
      <c r="ON752" s="8"/>
      <c r="OO752" s="4"/>
      <c r="OP752" s="8"/>
      <c r="OQ752" s="7"/>
      <c r="OR752" s="7"/>
      <c r="OS752" s="2" t="s">
        <v>229</v>
      </c>
      <c r="OT752" s="2" t="s">
        <v>229</v>
      </c>
      <c r="OU752" s="2" t="s">
        <v>229</v>
      </c>
      <c r="OV752" s="2" t="s">
        <v>229</v>
      </c>
      <c r="OW752" s="2" t="s">
        <v>229</v>
      </c>
      <c r="OX752" s="2" t="s">
        <v>229</v>
      </c>
      <c r="OY752" s="4"/>
      <c r="OZ752" s="8"/>
      <c r="PA752" s="4"/>
      <c r="PB752" s="8"/>
      <c r="PC752" s="7"/>
      <c r="PD752" s="7"/>
      <c r="PE752" s="2" t="s">
        <v>229</v>
      </c>
      <c r="PF752" s="2" t="s">
        <v>229</v>
      </c>
      <c r="PG752" s="2" t="s">
        <v>229</v>
      </c>
      <c r="PH752" s="2" t="s">
        <v>229</v>
      </c>
      <c r="PI752" s="2" t="s">
        <v>229</v>
      </c>
      <c r="PJ752" s="2" t="s">
        <v>229</v>
      </c>
      <c r="PK752" s="4"/>
      <c r="PL752" s="8"/>
      <c r="PM752" s="4"/>
      <c r="PN752" s="8"/>
      <c r="PO752" s="7"/>
      <c r="PP752" s="7"/>
      <c r="PQ752" s="2" t="s">
        <v>239</v>
      </c>
      <c r="PR752" s="2" t="s">
        <v>275</v>
      </c>
      <c r="PS752" s="2" t="s">
        <v>1221</v>
      </c>
      <c r="PT752" s="2" t="s">
        <v>229</v>
      </c>
      <c r="PU752" s="2" t="s">
        <v>241</v>
      </c>
      <c r="PV752" s="2" t="s">
        <v>229</v>
      </c>
      <c r="PW752" s="4"/>
      <c r="PX752" s="8"/>
      <c r="PY752" s="4"/>
      <c r="PZ752" s="8"/>
      <c r="QA752" s="7"/>
      <c r="QB752" s="7"/>
      <c r="QC752" s="2" t="s">
        <v>281</v>
      </c>
      <c r="QD752" s="2" t="s">
        <v>226</v>
      </c>
      <c r="QE752" s="2" t="s">
        <v>229</v>
      </c>
      <c r="QF752" s="2" t="s">
        <v>229</v>
      </c>
      <c r="QG752" s="2" t="s">
        <v>241</v>
      </c>
      <c r="QH752" s="2" t="s">
        <v>229</v>
      </c>
      <c r="QI752" s="4"/>
      <c r="QJ752" s="8"/>
      <c r="QK752" s="4"/>
      <c r="QL752" s="8"/>
      <c r="QM752" s="7"/>
      <c r="QN752" s="7"/>
      <c r="QO752" s="2" t="s">
        <v>229</v>
      </c>
      <c r="QP752" s="2" t="s">
        <v>229</v>
      </c>
      <c r="QQ752" s="2" t="s">
        <v>229</v>
      </c>
      <c r="QR752" s="2" t="s">
        <v>229</v>
      </c>
      <c r="QS752" s="2" t="s">
        <v>229</v>
      </c>
      <c r="QT752" s="2" t="s">
        <v>229</v>
      </c>
      <c r="QU752" s="4"/>
      <c r="QV752" s="8"/>
      <c r="QW752" s="4"/>
      <c r="QX752" s="8"/>
      <c r="QY752" s="7"/>
      <c r="QZ752" s="7"/>
      <c r="RA752" s="2" t="s">
        <v>239</v>
      </c>
      <c r="RB752" s="2" t="s">
        <v>275</v>
      </c>
      <c r="RC752" s="2" t="s">
        <v>547</v>
      </c>
      <c r="RD752" s="2" t="s">
        <v>2757</v>
      </c>
      <c r="RE752" s="2" t="s">
        <v>241</v>
      </c>
      <c r="RF752" s="2" t="s">
        <v>229</v>
      </c>
      <c r="RG752" s="4"/>
      <c r="RH752" s="8"/>
      <c r="RI752" s="4"/>
      <c r="RJ752" s="8"/>
      <c r="RK752" s="7"/>
      <c r="RL752" s="7"/>
      <c r="RM752" s="2" t="s">
        <v>272</v>
      </c>
      <c r="RN752" s="2" t="s">
        <v>226</v>
      </c>
      <c r="RO752" s="2" t="s">
        <v>229</v>
      </c>
      <c r="RP752" s="2" t="s">
        <v>229</v>
      </c>
      <c r="RQ752" s="2" t="s">
        <v>241</v>
      </c>
      <c r="RR752" s="2" t="s">
        <v>229</v>
      </c>
      <c r="RS752" s="4"/>
      <c r="RT752" s="8"/>
      <c r="RU752" s="4"/>
      <c r="RV752" s="8"/>
      <c r="RW752" s="7"/>
      <c r="RX752" s="7"/>
      <c r="RY752" s="2" t="s">
        <v>239</v>
      </c>
      <c r="RZ752" s="2" t="s">
        <v>275</v>
      </c>
      <c r="SA752" s="2" t="s">
        <v>809</v>
      </c>
      <c r="SB752" s="2" t="s">
        <v>927</v>
      </c>
      <c r="SC752" s="2" t="s">
        <v>241</v>
      </c>
      <c r="SD752" s="2" t="s">
        <v>229</v>
      </c>
      <c r="SE752" s="4">
        <v>48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</row>
    <row r="753">
      <c r="A753" s="2" t="s">
        <v>4843</v>
      </c>
      <c r="B753" s="2" t="s">
        <v>216</v>
      </c>
      <c r="C753" s="2" t="s">
        <v>4734</v>
      </c>
      <c r="D753" s="2" t="s">
        <v>218</v>
      </c>
      <c r="E753" s="2" t="s">
        <v>219</v>
      </c>
      <c r="F753" s="2" t="s">
        <v>4844</v>
      </c>
      <c r="G753" s="2" t="s">
        <v>2718</v>
      </c>
      <c r="H753" s="2" t="s">
        <v>4845</v>
      </c>
      <c r="I753" s="2" t="s">
        <v>4846</v>
      </c>
      <c r="J753" s="2" t="s">
        <v>285</v>
      </c>
      <c r="K753" s="2" t="s">
        <v>341</v>
      </c>
      <c r="L753" s="3">
        <v>61.19</v>
      </c>
      <c r="M753" s="3">
        <v>64.25</v>
      </c>
      <c r="N753" s="3">
        <v>139.99</v>
      </c>
      <c r="O753" s="2" t="s">
        <v>226</v>
      </c>
      <c r="P753" s="2" t="s">
        <v>964</v>
      </c>
      <c r="Q753" s="2" t="s">
        <v>228</v>
      </c>
      <c r="R753" s="2" t="s">
        <v>229</v>
      </c>
      <c r="S753" s="2" t="s">
        <v>4847</v>
      </c>
      <c r="T753" s="2" t="s">
        <v>3733</v>
      </c>
      <c r="U753" s="2" t="s">
        <v>2890</v>
      </c>
      <c r="V753" s="2" t="s">
        <v>4848</v>
      </c>
      <c r="W753" s="2" t="s">
        <v>1437</v>
      </c>
      <c r="X753" s="2" t="s">
        <v>686</v>
      </c>
      <c r="Y753" s="2" t="s">
        <v>1800</v>
      </c>
      <c r="Z753" s="4">
        <v>202</v>
      </c>
      <c r="AA753" s="4">
        <f>=ROUNDDOWN(51.7948717948718,0)</f>
      </c>
      <c r="AB753" s="5">
        <v>3.9</v>
      </c>
      <c r="AC753" s="2" t="s">
        <v>229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>
        <v>4</v>
      </c>
      <c r="AQ753" s="8">
        <v>259.63</v>
      </c>
      <c r="AR753" s="4">
        <v>6</v>
      </c>
      <c r="AS753" s="8">
        <v>401.55</v>
      </c>
      <c r="AT753" s="7">
        <v>-0.3333</v>
      </c>
      <c r="AU753" s="7">
        <v>-0.3534</v>
      </c>
      <c r="AV753" s="4">
        <v>4</v>
      </c>
      <c r="AW753" s="8">
        <v>259.63</v>
      </c>
      <c r="AX753" s="4">
        <v>8</v>
      </c>
      <c r="AY753" s="8">
        <v>566.58</v>
      </c>
      <c r="AZ753" s="7">
        <v>-0.5</v>
      </c>
      <c r="BA753" s="7">
        <v>-0.5418</v>
      </c>
      <c r="BB753" s="7">
        <v>1</v>
      </c>
      <c r="BC753" s="4">
        <v>4</v>
      </c>
      <c r="BD753" s="8">
        <v>259.63</v>
      </c>
      <c r="BE753" s="4">
        <v>17</v>
      </c>
      <c r="BF753" s="8">
        <v>1202.32</v>
      </c>
      <c r="BG753" s="7">
        <v>-0.7647</v>
      </c>
      <c r="BH753" s="7">
        <v>-0.7841</v>
      </c>
      <c r="BI753" s="7">
        <v>1</v>
      </c>
      <c r="BJ753" s="4">
        <v>4</v>
      </c>
      <c r="BK753" s="8">
        <v>259.63</v>
      </c>
      <c r="BL753" s="2" t="s">
        <v>4849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239</v>
      </c>
      <c r="BV753" s="2" t="s">
        <v>226</v>
      </c>
      <c r="BW753" s="2" t="s">
        <v>229</v>
      </c>
      <c r="BX753" s="2" t="s">
        <v>1427</v>
      </c>
      <c r="BY753" s="2" t="s">
        <v>241</v>
      </c>
      <c r="BZ753" s="2" t="s">
        <v>229</v>
      </c>
      <c r="CA753" s="4"/>
      <c r="CB753" s="8"/>
      <c r="CC753" s="4"/>
      <c r="CD753" s="8"/>
      <c r="CE753" s="7"/>
      <c r="CF753" s="7"/>
      <c r="CG753" s="2" t="s">
        <v>239</v>
      </c>
      <c r="CH753" s="2" t="s">
        <v>226</v>
      </c>
      <c r="CI753" s="2" t="s">
        <v>780</v>
      </c>
      <c r="CJ753" s="2" t="s">
        <v>2420</v>
      </c>
      <c r="CK753" s="2" t="s">
        <v>241</v>
      </c>
      <c r="CL753" s="2" t="s">
        <v>229</v>
      </c>
      <c r="CM753" s="4">
        <v>3</v>
      </c>
      <c r="CN753" s="8">
        <v>219.12</v>
      </c>
      <c r="CO753" s="4"/>
      <c r="CP753" s="8"/>
      <c r="CQ753" s="7"/>
      <c r="CR753" s="7"/>
      <c r="CS753" s="2" t="s">
        <v>239</v>
      </c>
      <c r="CT753" s="2" t="s">
        <v>226</v>
      </c>
      <c r="CU753" s="2" t="s">
        <v>2937</v>
      </c>
      <c r="CV753" s="2" t="s">
        <v>4161</v>
      </c>
      <c r="CW753" s="2" t="s">
        <v>241</v>
      </c>
      <c r="CX753" s="2" t="s">
        <v>229</v>
      </c>
      <c r="CY753" s="4">
        <v>1</v>
      </c>
      <c r="CZ753" s="8">
        <v>40.51</v>
      </c>
      <c r="DA753" s="4"/>
      <c r="DB753" s="8"/>
      <c r="DC753" s="7"/>
      <c r="DD753" s="7"/>
      <c r="DE753" s="2" t="s">
        <v>239</v>
      </c>
      <c r="DF753" s="2" t="s">
        <v>226</v>
      </c>
      <c r="DG753" s="2" t="s">
        <v>1938</v>
      </c>
      <c r="DH753" s="2" t="s">
        <v>3853</v>
      </c>
      <c r="DI753" s="2" t="s">
        <v>263</v>
      </c>
      <c r="DJ753" s="2" t="s">
        <v>229</v>
      </c>
      <c r="DK753" s="4"/>
      <c r="DL753" s="8"/>
      <c r="DM753" s="4"/>
      <c r="DN753" s="8"/>
      <c r="DO753" s="7"/>
      <c r="DP753" s="7"/>
      <c r="DQ753" s="2" t="s">
        <v>239</v>
      </c>
      <c r="DR753" s="2" t="s">
        <v>226</v>
      </c>
      <c r="DS753" s="2" t="s">
        <v>871</v>
      </c>
      <c r="DT753" s="2" t="s">
        <v>4850</v>
      </c>
      <c r="DU753" s="2" t="s">
        <v>241</v>
      </c>
      <c r="DV753" s="2" t="s">
        <v>229</v>
      </c>
      <c r="DW753" s="4"/>
      <c r="DX753" s="8"/>
      <c r="DY753" s="4"/>
      <c r="DZ753" s="8"/>
      <c r="EA753" s="7"/>
      <c r="EB753" s="7"/>
      <c r="EC753" s="2" t="s">
        <v>239</v>
      </c>
      <c r="ED753" s="2" t="s">
        <v>226</v>
      </c>
      <c r="EE753" s="2" t="s">
        <v>1347</v>
      </c>
      <c r="EF753" s="2" t="s">
        <v>1949</v>
      </c>
      <c r="EG753" s="2" t="s">
        <v>241</v>
      </c>
      <c r="EH753" s="2" t="s">
        <v>229</v>
      </c>
      <c r="EI753" s="4"/>
      <c r="EJ753" s="8"/>
      <c r="EK753" s="4">
        <v>3</v>
      </c>
      <c r="EL753" s="8">
        <v>202.38</v>
      </c>
      <c r="EM753" s="7">
        <v>-1</v>
      </c>
      <c r="EN753" s="7">
        <v>-1</v>
      </c>
      <c r="EO753" s="2" t="s">
        <v>239</v>
      </c>
      <c r="EP753" s="2" t="s">
        <v>226</v>
      </c>
      <c r="EQ753" s="2" t="s">
        <v>2285</v>
      </c>
      <c r="ER753" s="2" t="s">
        <v>2350</v>
      </c>
      <c r="ES753" s="2" t="s">
        <v>241</v>
      </c>
      <c r="ET753" s="2" t="s">
        <v>229</v>
      </c>
      <c r="EU753" s="4"/>
      <c r="EV753" s="8"/>
      <c r="EW753" s="4"/>
      <c r="EX753" s="8"/>
      <c r="EY753" s="7"/>
      <c r="EZ753" s="7"/>
      <c r="FA753" s="2" t="s">
        <v>239</v>
      </c>
      <c r="FB753" s="2" t="s">
        <v>226</v>
      </c>
      <c r="FC753" s="2" t="s">
        <v>1196</v>
      </c>
      <c r="FD753" s="2" t="s">
        <v>875</v>
      </c>
      <c r="FE753" s="2" t="s">
        <v>241</v>
      </c>
      <c r="FF753" s="2" t="s">
        <v>229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226</v>
      </c>
      <c r="FO753" s="2" t="s">
        <v>1600</v>
      </c>
      <c r="FP753" s="2" t="s">
        <v>3281</v>
      </c>
      <c r="FQ753" s="2" t="s">
        <v>241</v>
      </c>
      <c r="FR753" s="2" t="s">
        <v>229</v>
      </c>
      <c r="FS753" s="4"/>
      <c r="FT753" s="8"/>
      <c r="FU753" s="4"/>
      <c r="FV753" s="8"/>
      <c r="FW753" s="7"/>
      <c r="FX753" s="7"/>
      <c r="FY753" s="2" t="s">
        <v>229</v>
      </c>
      <c r="FZ753" s="2" t="s">
        <v>229</v>
      </c>
      <c r="GA753" s="2" t="s">
        <v>229</v>
      </c>
      <c r="GB753" s="2" t="s">
        <v>229</v>
      </c>
      <c r="GC753" s="2" t="s">
        <v>229</v>
      </c>
      <c r="GD753" s="2" t="s">
        <v>229</v>
      </c>
      <c r="GE753" s="4"/>
      <c r="GF753" s="8"/>
      <c r="GG753" s="4"/>
      <c r="GH753" s="8"/>
      <c r="GI753" s="7"/>
      <c r="GJ753" s="7"/>
      <c r="GK753" s="2" t="s">
        <v>272</v>
      </c>
      <c r="GL753" s="2" t="s">
        <v>226</v>
      </c>
      <c r="GM753" s="2" t="s">
        <v>229</v>
      </c>
      <c r="GN753" s="2" t="s">
        <v>229</v>
      </c>
      <c r="GO753" s="2" t="s">
        <v>241</v>
      </c>
      <c r="GP753" s="2" t="s">
        <v>229</v>
      </c>
      <c r="GQ753" s="4"/>
      <c r="GR753" s="8"/>
      <c r="GS753" s="4">
        <v>2</v>
      </c>
      <c r="GT753" s="8">
        <v>134.92</v>
      </c>
      <c r="GU753" s="7">
        <v>-1</v>
      </c>
      <c r="GV753" s="7">
        <v>-1</v>
      </c>
      <c r="GW753" s="2" t="s">
        <v>239</v>
      </c>
      <c r="GX753" s="2" t="s">
        <v>226</v>
      </c>
      <c r="GY753" s="2" t="s">
        <v>2916</v>
      </c>
      <c r="GZ753" s="2" t="s">
        <v>4851</v>
      </c>
      <c r="HA753" s="2" t="s">
        <v>241</v>
      </c>
      <c r="HB753" s="2" t="s">
        <v>229</v>
      </c>
      <c r="HC753" s="4"/>
      <c r="HD753" s="8"/>
      <c r="HE753" s="4"/>
      <c r="HF753" s="8"/>
      <c r="HG753" s="7"/>
      <c r="HH753" s="7"/>
      <c r="HI753" s="2" t="s">
        <v>239</v>
      </c>
      <c r="HJ753" s="2" t="s">
        <v>275</v>
      </c>
      <c r="HK753" s="2" t="s">
        <v>1390</v>
      </c>
      <c r="HL753" s="2" t="s">
        <v>1423</v>
      </c>
      <c r="HM753" s="2" t="s">
        <v>241</v>
      </c>
      <c r="HN753" s="2" t="s">
        <v>229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226</v>
      </c>
      <c r="HW753" s="2" t="s">
        <v>229</v>
      </c>
      <c r="HX753" s="2" t="s">
        <v>229</v>
      </c>
      <c r="HY753" s="2" t="s">
        <v>241</v>
      </c>
      <c r="HZ753" s="2" t="s">
        <v>229</v>
      </c>
      <c r="IA753" s="4"/>
      <c r="IB753" s="8"/>
      <c r="IC753" s="4"/>
      <c r="ID753" s="8"/>
      <c r="IE753" s="7"/>
      <c r="IF753" s="7"/>
      <c r="IG753" s="2" t="s">
        <v>266</v>
      </c>
      <c r="IH753" s="2" t="s">
        <v>226</v>
      </c>
      <c r="II753" s="2" t="s">
        <v>229</v>
      </c>
      <c r="IJ753" s="2" t="s">
        <v>229</v>
      </c>
      <c r="IK753" s="2" t="s">
        <v>241</v>
      </c>
      <c r="IL753" s="2" t="s">
        <v>229</v>
      </c>
      <c r="IM753" s="4"/>
      <c r="IN753" s="8"/>
      <c r="IO753" s="4"/>
      <c r="IP753" s="8"/>
      <c r="IQ753" s="7"/>
      <c r="IR753" s="7"/>
      <c r="IS753" s="2" t="s">
        <v>239</v>
      </c>
      <c r="IT753" s="2" t="s">
        <v>226</v>
      </c>
      <c r="IU753" s="2" t="s">
        <v>548</v>
      </c>
      <c r="IV753" s="2" t="s">
        <v>3118</v>
      </c>
      <c r="IW753" s="2" t="s">
        <v>241</v>
      </c>
      <c r="IX753" s="2" t="s">
        <v>229</v>
      </c>
      <c r="IY753" s="4"/>
      <c r="IZ753" s="8"/>
      <c r="JA753" s="4"/>
      <c r="JB753" s="8"/>
      <c r="JC753" s="7"/>
      <c r="JD753" s="7"/>
      <c r="JE753" s="2" t="s">
        <v>239</v>
      </c>
      <c r="JF753" s="2" t="s">
        <v>226</v>
      </c>
      <c r="JG753" s="2" t="s">
        <v>3256</v>
      </c>
      <c r="JH753" s="2" t="s">
        <v>1077</v>
      </c>
      <c r="JI753" s="2" t="s">
        <v>241</v>
      </c>
      <c r="JJ753" s="2" t="s">
        <v>229</v>
      </c>
      <c r="JK753" s="4"/>
      <c r="JL753" s="8"/>
      <c r="JM753" s="4"/>
      <c r="JN753" s="8"/>
      <c r="JO753" s="7"/>
      <c r="JP753" s="7"/>
      <c r="JQ753" s="2" t="s">
        <v>229</v>
      </c>
      <c r="JR753" s="2" t="s">
        <v>229</v>
      </c>
      <c r="JS753" s="2" t="s">
        <v>229</v>
      </c>
      <c r="JT753" s="2" t="s">
        <v>229</v>
      </c>
      <c r="JU753" s="2" t="s">
        <v>229</v>
      </c>
      <c r="JV753" s="2" t="s">
        <v>229</v>
      </c>
      <c r="JW753" s="4"/>
      <c r="JX753" s="8"/>
      <c r="JY753" s="4"/>
      <c r="JZ753" s="8"/>
      <c r="KA753" s="7"/>
      <c r="KB753" s="7"/>
      <c r="KC753" s="2" t="s">
        <v>272</v>
      </c>
      <c r="KD753" s="2" t="s">
        <v>226</v>
      </c>
      <c r="KE753" s="2" t="s">
        <v>229</v>
      </c>
      <c r="KF753" s="2" t="s">
        <v>229</v>
      </c>
      <c r="KG753" s="2" t="s">
        <v>241</v>
      </c>
      <c r="KH753" s="2" t="s">
        <v>229</v>
      </c>
      <c r="KI753" s="4"/>
      <c r="KJ753" s="8"/>
      <c r="KK753" s="4"/>
      <c r="KL753" s="8"/>
      <c r="KM753" s="7"/>
      <c r="KN753" s="7"/>
      <c r="KO753" s="2" t="s">
        <v>278</v>
      </c>
      <c r="KP753" s="2" t="s">
        <v>226</v>
      </c>
      <c r="KQ753" s="2" t="s">
        <v>229</v>
      </c>
      <c r="KR753" s="2" t="s">
        <v>229</v>
      </c>
      <c r="KS753" s="2" t="s">
        <v>241</v>
      </c>
      <c r="KT753" s="2" t="s">
        <v>229</v>
      </c>
      <c r="KU753" s="4"/>
      <c r="KV753" s="8"/>
      <c r="KW753" s="4"/>
      <c r="KX753" s="8"/>
      <c r="KY753" s="7"/>
      <c r="KZ753" s="7"/>
      <c r="LA753" s="2" t="s">
        <v>272</v>
      </c>
      <c r="LB753" s="2" t="s">
        <v>226</v>
      </c>
      <c r="LC753" s="2" t="s">
        <v>229</v>
      </c>
      <c r="LD753" s="2" t="s">
        <v>229</v>
      </c>
      <c r="LE753" s="2" t="s">
        <v>241</v>
      </c>
      <c r="LF753" s="2" t="s">
        <v>229</v>
      </c>
      <c r="LG753" s="4"/>
      <c r="LH753" s="8"/>
      <c r="LI753" s="4"/>
      <c r="LJ753" s="8"/>
      <c r="LK753" s="7"/>
      <c r="LL753" s="7"/>
      <c r="LM753" s="2" t="s">
        <v>229</v>
      </c>
      <c r="LN753" s="2" t="s">
        <v>229</v>
      </c>
      <c r="LO753" s="2" t="s">
        <v>229</v>
      </c>
      <c r="LP753" s="2" t="s">
        <v>229</v>
      </c>
      <c r="LQ753" s="2" t="s">
        <v>229</v>
      </c>
      <c r="LR753" s="2" t="s">
        <v>229</v>
      </c>
      <c r="LS753" s="4"/>
      <c r="LT753" s="8"/>
      <c r="LU753" s="4">
        <v>1</v>
      </c>
      <c r="LV753" s="8">
        <v>64.25</v>
      </c>
      <c r="LW753" s="7">
        <v>-1</v>
      </c>
      <c r="LX753" s="7">
        <v>-1</v>
      </c>
      <c r="LY753" s="2" t="s">
        <v>239</v>
      </c>
      <c r="LZ753" s="2" t="s">
        <v>275</v>
      </c>
      <c r="MA753" s="2" t="s">
        <v>4051</v>
      </c>
      <c r="MB753" s="2" t="s">
        <v>774</v>
      </c>
      <c r="MC753" s="2" t="s">
        <v>241</v>
      </c>
      <c r="MD753" s="2" t="s">
        <v>229</v>
      </c>
      <c r="ME753" s="4"/>
      <c r="MF753" s="8"/>
      <c r="MG753" s="4"/>
      <c r="MH753" s="8"/>
      <c r="MI753" s="7"/>
      <c r="MJ753" s="7"/>
      <c r="MK753" s="2" t="s">
        <v>278</v>
      </c>
      <c r="ML753" s="2" t="s">
        <v>226</v>
      </c>
      <c r="MM753" s="2" t="s">
        <v>229</v>
      </c>
      <c r="MN753" s="2" t="s">
        <v>229</v>
      </c>
      <c r="MO753" s="2" t="s">
        <v>241</v>
      </c>
      <c r="MP753" s="2" t="s">
        <v>229</v>
      </c>
      <c r="MQ753" s="4"/>
      <c r="MR753" s="8"/>
      <c r="MS753" s="4"/>
      <c r="MT753" s="8"/>
      <c r="MU753" s="7"/>
      <c r="MV753" s="7"/>
      <c r="MW753" s="2" t="s">
        <v>239</v>
      </c>
      <c r="MX753" s="2" t="s">
        <v>226</v>
      </c>
      <c r="MY753" s="2" t="s">
        <v>723</v>
      </c>
      <c r="MZ753" s="2" t="s">
        <v>229</v>
      </c>
      <c r="NA753" s="2" t="s">
        <v>241</v>
      </c>
      <c r="NB753" s="2" t="s">
        <v>229</v>
      </c>
      <c r="NC753" s="4"/>
      <c r="ND753" s="8"/>
      <c r="NE753" s="4"/>
      <c r="NF753" s="8"/>
      <c r="NG753" s="7"/>
      <c r="NH753" s="7"/>
      <c r="NI753" s="2" t="s">
        <v>239</v>
      </c>
      <c r="NJ753" s="2" t="s">
        <v>260</v>
      </c>
      <c r="NK753" s="2" t="s">
        <v>2996</v>
      </c>
      <c r="NL753" s="2" t="s">
        <v>1257</v>
      </c>
      <c r="NM753" s="2" t="s">
        <v>241</v>
      </c>
      <c r="NN753" s="2" t="s">
        <v>229</v>
      </c>
      <c r="NO753" s="4"/>
      <c r="NP753" s="8"/>
      <c r="NQ753" s="4"/>
      <c r="NR753" s="8"/>
      <c r="NS753" s="7"/>
      <c r="NT753" s="7"/>
      <c r="NU753" s="2" t="s">
        <v>272</v>
      </c>
      <c r="NV753" s="2" t="s">
        <v>226</v>
      </c>
      <c r="NW753" s="2" t="s">
        <v>229</v>
      </c>
      <c r="NX753" s="2" t="s">
        <v>229</v>
      </c>
      <c r="NY753" s="2" t="s">
        <v>241</v>
      </c>
      <c r="NZ753" s="2" t="s">
        <v>229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226</v>
      </c>
      <c r="OI753" s="2" t="s">
        <v>2817</v>
      </c>
      <c r="OJ753" s="2" t="s">
        <v>229</v>
      </c>
      <c r="OK753" s="2" t="s">
        <v>241</v>
      </c>
      <c r="OL753" s="2" t="s">
        <v>229</v>
      </c>
      <c r="OM753" s="4"/>
      <c r="ON753" s="8"/>
      <c r="OO753" s="4"/>
      <c r="OP753" s="8"/>
      <c r="OQ753" s="7"/>
      <c r="OR753" s="7"/>
      <c r="OS753" s="2" t="s">
        <v>229</v>
      </c>
      <c r="OT753" s="2" t="s">
        <v>229</v>
      </c>
      <c r="OU753" s="2" t="s">
        <v>229</v>
      </c>
      <c r="OV753" s="2" t="s">
        <v>229</v>
      </c>
      <c r="OW753" s="2" t="s">
        <v>229</v>
      </c>
      <c r="OX753" s="2" t="s">
        <v>229</v>
      </c>
      <c r="OY753" s="4"/>
      <c r="OZ753" s="8"/>
      <c r="PA753" s="4"/>
      <c r="PB753" s="8"/>
      <c r="PC753" s="7"/>
      <c r="PD753" s="7"/>
      <c r="PE753" s="2" t="s">
        <v>229</v>
      </c>
      <c r="PF753" s="2" t="s">
        <v>229</v>
      </c>
      <c r="PG753" s="2" t="s">
        <v>229</v>
      </c>
      <c r="PH753" s="2" t="s">
        <v>229</v>
      </c>
      <c r="PI753" s="2" t="s">
        <v>229</v>
      </c>
      <c r="PJ753" s="2" t="s">
        <v>229</v>
      </c>
      <c r="PK753" s="4"/>
      <c r="PL753" s="8"/>
      <c r="PM753" s="4"/>
      <c r="PN753" s="8"/>
      <c r="PO753" s="7"/>
      <c r="PP753" s="7"/>
      <c r="PQ753" s="2" t="s">
        <v>239</v>
      </c>
      <c r="PR753" s="2" t="s">
        <v>275</v>
      </c>
      <c r="PS753" s="2" t="s">
        <v>3648</v>
      </c>
      <c r="PT753" s="2" t="s">
        <v>2929</v>
      </c>
      <c r="PU753" s="2" t="s">
        <v>241</v>
      </c>
      <c r="PV753" s="2" t="s">
        <v>229</v>
      </c>
      <c r="PW753" s="4"/>
      <c r="PX753" s="8"/>
      <c r="PY753" s="4"/>
      <c r="PZ753" s="8"/>
      <c r="QA753" s="7"/>
      <c r="QB753" s="7"/>
      <c r="QC753" s="2" t="s">
        <v>281</v>
      </c>
      <c r="QD753" s="2" t="s">
        <v>226</v>
      </c>
      <c r="QE753" s="2" t="s">
        <v>229</v>
      </c>
      <c r="QF753" s="2" t="s">
        <v>229</v>
      </c>
      <c r="QG753" s="2" t="s">
        <v>241</v>
      </c>
      <c r="QH753" s="2" t="s">
        <v>229</v>
      </c>
      <c r="QI753" s="4"/>
      <c r="QJ753" s="8"/>
      <c r="QK753" s="4"/>
      <c r="QL753" s="8"/>
      <c r="QM753" s="7"/>
      <c r="QN753" s="7"/>
      <c r="QO753" s="2" t="s">
        <v>229</v>
      </c>
      <c r="QP753" s="2" t="s">
        <v>229</v>
      </c>
      <c r="QQ753" s="2" t="s">
        <v>229</v>
      </c>
      <c r="QR753" s="2" t="s">
        <v>229</v>
      </c>
      <c r="QS753" s="2" t="s">
        <v>229</v>
      </c>
      <c r="QT753" s="2" t="s">
        <v>229</v>
      </c>
      <c r="QU753" s="4"/>
      <c r="QV753" s="8"/>
      <c r="QW753" s="4"/>
      <c r="QX753" s="8"/>
      <c r="QY753" s="7"/>
      <c r="QZ753" s="7"/>
      <c r="RA753" s="2" t="s">
        <v>278</v>
      </c>
      <c r="RB753" s="2" t="s">
        <v>226</v>
      </c>
      <c r="RC753" s="2" t="s">
        <v>229</v>
      </c>
      <c r="RD753" s="2" t="s">
        <v>229</v>
      </c>
      <c r="RE753" s="2" t="s">
        <v>241</v>
      </c>
      <c r="RF753" s="2" t="s">
        <v>229</v>
      </c>
      <c r="RG753" s="4"/>
      <c r="RH753" s="8"/>
      <c r="RI753" s="4"/>
      <c r="RJ753" s="8"/>
      <c r="RK753" s="7"/>
      <c r="RL753" s="7"/>
      <c r="RM753" s="2" t="s">
        <v>272</v>
      </c>
      <c r="RN753" s="2" t="s">
        <v>226</v>
      </c>
      <c r="RO753" s="2" t="s">
        <v>229</v>
      </c>
      <c r="RP753" s="2" t="s">
        <v>229</v>
      </c>
      <c r="RQ753" s="2" t="s">
        <v>241</v>
      </c>
      <c r="RR753" s="2" t="s">
        <v>229</v>
      </c>
      <c r="RS753" s="4"/>
      <c r="RT753" s="8"/>
      <c r="RU753" s="4"/>
      <c r="RV753" s="8"/>
      <c r="RW753" s="7"/>
      <c r="RX753" s="7"/>
      <c r="RY753" s="2" t="s">
        <v>239</v>
      </c>
      <c r="RZ753" s="2" t="s">
        <v>275</v>
      </c>
      <c r="SA753" s="2" t="s">
        <v>1264</v>
      </c>
      <c r="SB753" s="2" t="s">
        <v>2916</v>
      </c>
      <c r="SC753" s="2" t="s">
        <v>241</v>
      </c>
      <c r="SD753" s="2" t="s">
        <v>229</v>
      </c>
      <c r="SE753" s="4">
        <v>200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>
        <v>2</v>
      </c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</row>
    <row r="754">
      <c r="A754" s="2" t="s">
        <v>4852</v>
      </c>
      <c r="B754" s="2" t="s">
        <v>216</v>
      </c>
      <c r="C754" s="2" t="s">
        <v>4734</v>
      </c>
      <c r="D754" s="2" t="s">
        <v>218</v>
      </c>
      <c r="E754" s="2" t="s">
        <v>219</v>
      </c>
      <c r="F754" s="2" t="s">
        <v>4844</v>
      </c>
      <c r="G754" s="2" t="s">
        <v>2718</v>
      </c>
      <c r="H754" s="2" t="s">
        <v>4845</v>
      </c>
      <c r="I754" s="2" t="s">
        <v>4846</v>
      </c>
      <c r="J754" s="2" t="s">
        <v>312</v>
      </c>
      <c r="K754" s="2" t="s">
        <v>341</v>
      </c>
      <c r="L754" s="3">
        <v>71.39</v>
      </c>
      <c r="M754" s="3">
        <v>74.96</v>
      </c>
      <c r="N754" s="3">
        <v>159.99</v>
      </c>
      <c r="O754" s="2" t="s">
        <v>981</v>
      </c>
      <c r="P754" s="2" t="s">
        <v>964</v>
      </c>
      <c r="Q754" s="2" t="s">
        <v>228</v>
      </c>
      <c r="R754" s="2" t="s">
        <v>229</v>
      </c>
      <c r="S754" s="2" t="s">
        <v>4847</v>
      </c>
      <c r="T754" s="2" t="s">
        <v>3733</v>
      </c>
      <c r="U754" s="2" t="s">
        <v>2890</v>
      </c>
      <c r="V754" s="2" t="s">
        <v>4848</v>
      </c>
      <c r="W754" s="2" t="s">
        <v>1437</v>
      </c>
      <c r="X754" s="2" t="s">
        <v>686</v>
      </c>
      <c r="Y754" s="2" t="s">
        <v>1800</v>
      </c>
      <c r="Z754" s="4"/>
      <c r="AA754" s="4">
        <f>=ROUNDDOWN({0},0)</f>
      </c>
      <c r="AB754" s="5">
        <v>3</v>
      </c>
      <c r="AC754" s="2" t="s">
        <v>229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/>
      <c r="AQ754" s="8"/>
      <c r="AR754" s="4">
        <v>2</v>
      </c>
      <c r="AS754" s="8">
        <v>165.03</v>
      </c>
      <c r="AT754" s="7">
        <v>-1</v>
      </c>
      <c r="AU754" s="7">
        <v>-1</v>
      </c>
      <c r="AV754" s="4" t="s">
        <v>229</v>
      </c>
      <c r="AW754" s="8" t="s">
        <v>229</v>
      </c>
      <c r="AX754" s="4" t="s">
        <v>229</v>
      </c>
      <c r="AY754" s="8" t="s">
        <v>229</v>
      </c>
      <c r="AZ754" s="7" t="s">
        <v>229</v>
      </c>
      <c r="BA754" s="7" t="s">
        <v>229</v>
      </c>
      <c r="BB754" s="7"/>
      <c r="BC754" s="4" t="s">
        <v>229</v>
      </c>
      <c r="BD754" s="8" t="s">
        <v>229</v>
      </c>
      <c r="BE754" s="4" t="s">
        <v>229</v>
      </c>
      <c r="BF754" s="8" t="s">
        <v>229</v>
      </c>
      <c r="BG754" s="7" t="s">
        <v>229</v>
      </c>
      <c r="BH754" s="7" t="s">
        <v>229</v>
      </c>
      <c r="BI754" s="7" t="s">
        <v>229</v>
      </c>
      <c r="BJ754" s="4"/>
      <c r="BK754" s="8"/>
      <c r="BL754" s="2" t="s">
        <v>3525</v>
      </c>
      <c r="BM754" s="7"/>
      <c r="BN754" s="7"/>
      <c r="BO754" s="4"/>
      <c r="BP754" s="8"/>
      <c r="BQ754" s="4"/>
      <c r="BR754" s="8"/>
      <c r="BS754" s="7"/>
      <c r="BT754" s="7"/>
      <c r="BU754" s="2" t="s">
        <v>239</v>
      </c>
      <c r="BV754" s="2" t="s">
        <v>275</v>
      </c>
      <c r="BW754" s="2" t="s">
        <v>832</v>
      </c>
      <c r="BX754" s="2" t="s">
        <v>1495</v>
      </c>
      <c r="BY754" s="2" t="s">
        <v>241</v>
      </c>
      <c r="BZ754" s="2" t="s">
        <v>229</v>
      </c>
      <c r="CA754" s="4"/>
      <c r="CB754" s="8"/>
      <c r="CC754" s="4"/>
      <c r="CD754" s="8"/>
      <c r="CE754" s="7"/>
      <c r="CF754" s="7"/>
      <c r="CG754" s="2" t="s">
        <v>239</v>
      </c>
      <c r="CH754" s="2" t="s">
        <v>275</v>
      </c>
      <c r="CI754" s="2" t="s">
        <v>780</v>
      </c>
      <c r="CJ754" s="2" t="s">
        <v>1749</v>
      </c>
      <c r="CK754" s="2" t="s">
        <v>241</v>
      </c>
      <c r="CL754" s="2" t="s">
        <v>229</v>
      </c>
      <c r="CM754" s="4"/>
      <c r="CN754" s="8"/>
      <c r="CO754" s="4">
        <v>1</v>
      </c>
      <c r="CP754" s="8">
        <v>86.32</v>
      </c>
      <c r="CQ754" s="7">
        <v>-1</v>
      </c>
      <c r="CR754" s="7">
        <v>-1</v>
      </c>
      <c r="CS754" s="2" t="s">
        <v>239</v>
      </c>
      <c r="CT754" s="2" t="s">
        <v>275</v>
      </c>
      <c r="CU754" s="2" t="s">
        <v>2937</v>
      </c>
      <c r="CV754" s="2" t="s">
        <v>4161</v>
      </c>
      <c r="CW754" s="2" t="s">
        <v>241</v>
      </c>
      <c r="CX754" s="2" t="s">
        <v>229</v>
      </c>
      <c r="CY754" s="4"/>
      <c r="CZ754" s="8"/>
      <c r="DA754" s="4"/>
      <c r="DB754" s="8"/>
      <c r="DC754" s="7"/>
      <c r="DD754" s="7"/>
      <c r="DE754" s="2" t="s">
        <v>239</v>
      </c>
      <c r="DF754" s="2" t="s">
        <v>275</v>
      </c>
      <c r="DG754" s="2" t="s">
        <v>1938</v>
      </c>
      <c r="DH754" s="2" t="s">
        <v>1777</v>
      </c>
      <c r="DI754" s="2" t="s">
        <v>241</v>
      </c>
      <c r="DJ754" s="2" t="s">
        <v>229</v>
      </c>
      <c r="DK754" s="4"/>
      <c r="DL754" s="8"/>
      <c r="DM754" s="4"/>
      <c r="DN754" s="8"/>
      <c r="DO754" s="7"/>
      <c r="DP754" s="7"/>
      <c r="DQ754" s="2" t="s">
        <v>239</v>
      </c>
      <c r="DR754" s="2" t="s">
        <v>275</v>
      </c>
      <c r="DS754" s="2" t="s">
        <v>871</v>
      </c>
      <c r="DT754" s="2" t="s">
        <v>1364</v>
      </c>
      <c r="DU754" s="2" t="s">
        <v>241</v>
      </c>
      <c r="DV754" s="2" t="s">
        <v>229</v>
      </c>
      <c r="DW754" s="4"/>
      <c r="DX754" s="8"/>
      <c r="DY754" s="4"/>
      <c r="DZ754" s="8"/>
      <c r="EA754" s="7"/>
      <c r="EB754" s="7"/>
      <c r="EC754" s="2" t="s">
        <v>239</v>
      </c>
      <c r="ED754" s="2" t="s">
        <v>275</v>
      </c>
      <c r="EE754" s="2" t="s">
        <v>1347</v>
      </c>
      <c r="EF754" s="2" t="s">
        <v>297</v>
      </c>
      <c r="EG754" s="2" t="s">
        <v>241</v>
      </c>
      <c r="EH754" s="2" t="s">
        <v>229</v>
      </c>
      <c r="EI754" s="4"/>
      <c r="EJ754" s="8"/>
      <c r="EK754" s="4">
        <v>1</v>
      </c>
      <c r="EL754" s="8">
        <v>78.71</v>
      </c>
      <c r="EM754" s="7">
        <v>-1</v>
      </c>
      <c r="EN754" s="7">
        <v>-1</v>
      </c>
      <c r="EO754" s="2" t="s">
        <v>239</v>
      </c>
      <c r="EP754" s="2" t="s">
        <v>275</v>
      </c>
      <c r="EQ754" s="2" t="s">
        <v>2285</v>
      </c>
      <c r="ER754" s="2" t="s">
        <v>3770</v>
      </c>
      <c r="ES754" s="2" t="s">
        <v>241</v>
      </c>
      <c r="ET754" s="2" t="s">
        <v>229</v>
      </c>
      <c r="EU754" s="4"/>
      <c r="EV754" s="8"/>
      <c r="EW754" s="4"/>
      <c r="EX754" s="8"/>
      <c r="EY754" s="7"/>
      <c r="EZ754" s="7"/>
      <c r="FA754" s="2" t="s">
        <v>239</v>
      </c>
      <c r="FB754" s="2" t="s">
        <v>275</v>
      </c>
      <c r="FC754" s="2" t="s">
        <v>1196</v>
      </c>
      <c r="FD754" s="2" t="s">
        <v>932</v>
      </c>
      <c r="FE754" s="2" t="s">
        <v>241</v>
      </c>
      <c r="FF754" s="2" t="s">
        <v>229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275</v>
      </c>
      <c r="FO754" s="2" t="s">
        <v>1600</v>
      </c>
      <c r="FP754" s="2" t="s">
        <v>2991</v>
      </c>
      <c r="FQ754" s="2" t="s">
        <v>241</v>
      </c>
      <c r="FR754" s="2" t="s">
        <v>229</v>
      </c>
      <c r="FS754" s="4"/>
      <c r="FT754" s="8"/>
      <c r="FU754" s="4"/>
      <c r="FV754" s="8"/>
      <c r="FW754" s="7"/>
      <c r="FX754" s="7"/>
      <c r="FY754" s="2" t="s">
        <v>229</v>
      </c>
      <c r="FZ754" s="2" t="s">
        <v>229</v>
      </c>
      <c r="GA754" s="2" t="s">
        <v>229</v>
      </c>
      <c r="GB754" s="2" t="s">
        <v>229</v>
      </c>
      <c r="GC754" s="2" t="s">
        <v>229</v>
      </c>
      <c r="GD754" s="2" t="s">
        <v>229</v>
      </c>
      <c r="GE754" s="4"/>
      <c r="GF754" s="8"/>
      <c r="GG754" s="4"/>
      <c r="GH754" s="8"/>
      <c r="GI754" s="7"/>
      <c r="GJ754" s="7"/>
      <c r="GK754" s="2" t="s">
        <v>272</v>
      </c>
      <c r="GL754" s="2" t="s">
        <v>275</v>
      </c>
      <c r="GM754" s="2" t="s">
        <v>229</v>
      </c>
      <c r="GN754" s="2" t="s">
        <v>229</v>
      </c>
      <c r="GO754" s="2" t="s">
        <v>241</v>
      </c>
      <c r="GP754" s="2" t="s">
        <v>229</v>
      </c>
      <c r="GQ754" s="4"/>
      <c r="GR754" s="8"/>
      <c r="GS754" s="4"/>
      <c r="GT754" s="8"/>
      <c r="GU754" s="7"/>
      <c r="GV754" s="7"/>
      <c r="GW754" s="2" t="s">
        <v>239</v>
      </c>
      <c r="GX754" s="2" t="s">
        <v>275</v>
      </c>
      <c r="GY754" s="2" t="s">
        <v>2916</v>
      </c>
      <c r="GZ754" s="2" t="s">
        <v>3075</v>
      </c>
      <c r="HA754" s="2" t="s">
        <v>241</v>
      </c>
      <c r="HB754" s="2" t="s">
        <v>229</v>
      </c>
      <c r="HC754" s="4"/>
      <c r="HD754" s="8"/>
      <c r="HE754" s="4"/>
      <c r="HF754" s="8"/>
      <c r="HG754" s="7"/>
      <c r="HH754" s="7"/>
      <c r="HI754" s="2" t="s">
        <v>239</v>
      </c>
      <c r="HJ754" s="2" t="s">
        <v>275</v>
      </c>
      <c r="HK754" s="2" t="s">
        <v>1390</v>
      </c>
      <c r="HL754" s="2" t="s">
        <v>1276</v>
      </c>
      <c r="HM754" s="2" t="s">
        <v>241</v>
      </c>
      <c r="HN754" s="2" t="s">
        <v>229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275</v>
      </c>
      <c r="HW754" s="2" t="s">
        <v>229</v>
      </c>
      <c r="HX754" s="2" t="s">
        <v>229</v>
      </c>
      <c r="HY754" s="2" t="s">
        <v>241</v>
      </c>
      <c r="HZ754" s="2" t="s">
        <v>229</v>
      </c>
      <c r="IA754" s="4"/>
      <c r="IB754" s="8"/>
      <c r="IC754" s="4"/>
      <c r="ID754" s="8"/>
      <c r="IE754" s="7"/>
      <c r="IF754" s="7"/>
      <c r="IG754" s="2" t="s">
        <v>266</v>
      </c>
      <c r="IH754" s="2" t="s">
        <v>275</v>
      </c>
      <c r="II754" s="2" t="s">
        <v>229</v>
      </c>
      <c r="IJ754" s="2" t="s">
        <v>229</v>
      </c>
      <c r="IK754" s="2" t="s">
        <v>241</v>
      </c>
      <c r="IL754" s="2" t="s">
        <v>229</v>
      </c>
      <c r="IM754" s="4"/>
      <c r="IN754" s="8"/>
      <c r="IO754" s="4"/>
      <c r="IP754" s="8"/>
      <c r="IQ754" s="7"/>
      <c r="IR754" s="7"/>
      <c r="IS754" s="2" t="s">
        <v>239</v>
      </c>
      <c r="IT754" s="2" t="s">
        <v>275</v>
      </c>
      <c r="IU754" s="2" t="s">
        <v>548</v>
      </c>
      <c r="IV754" s="2" t="s">
        <v>855</v>
      </c>
      <c r="IW754" s="2" t="s">
        <v>241</v>
      </c>
      <c r="IX754" s="2" t="s">
        <v>229</v>
      </c>
      <c r="IY754" s="4"/>
      <c r="IZ754" s="8"/>
      <c r="JA754" s="4"/>
      <c r="JB754" s="8"/>
      <c r="JC754" s="7"/>
      <c r="JD754" s="7"/>
      <c r="JE754" s="2" t="s">
        <v>239</v>
      </c>
      <c r="JF754" s="2" t="s">
        <v>275</v>
      </c>
      <c r="JG754" s="2" t="s">
        <v>3256</v>
      </c>
      <c r="JH754" s="2" t="s">
        <v>2352</v>
      </c>
      <c r="JI754" s="2" t="s">
        <v>241</v>
      </c>
      <c r="JJ754" s="2" t="s">
        <v>229</v>
      </c>
      <c r="JK754" s="4"/>
      <c r="JL754" s="8"/>
      <c r="JM754" s="4"/>
      <c r="JN754" s="8"/>
      <c r="JO754" s="7"/>
      <c r="JP754" s="7"/>
      <c r="JQ754" s="2" t="s">
        <v>229</v>
      </c>
      <c r="JR754" s="2" t="s">
        <v>229</v>
      </c>
      <c r="JS754" s="2" t="s">
        <v>229</v>
      </c>
      <c r="JT754" s="2" t="s">
        <v>229</v>
      </c>
      <c r="JU754" s="2" t="s">
        <v>229</v>
      </c>
      <c r="JV754" s="2" t="s">
        <v>229</v>
      </c>
      <c r="JW754" s="4"/>
      <c r="JX754" s="8"/>
      <c r="JY754" s="4"/>
      <c r="JZ754" s="8"/>
      <c r="KA754" s="7"/>
      <c r="KB754" s="7"/>
      <c r="KC754" s="2" t="s">
        <v>272</v>
      </c>
      <c r="KD754" s="2" t="s">
        <v>275</v>
      </c>
      <c r="KE754" s="2" t="s">
        <v>229</v>
      </c>
      <c r="KF754" s="2" t="s">
        <v>229</v>
      </c>
      <c r="KG754" s="2" t="s">
        <v>241</v>
      </c>
      <c r="KH754" s="2" t="s">
        <v>229</v>
      </c>
      <c r="KI754" s="4"/>
      <c r="KJ754" s="8"/>
      <c r="KK754" s="4"/>
      <c r="KL754" s="8"/>
      <c r="KM754" s="7"/>
      <c r="KN754" s="7"/>
      <c r="KO754" s="2" t="s">
        <v>278</v>
      </c>
      <c r="KP754" s="2" t="s">
        <v>275</v>
      </c>
      <c r="KQ754" s="2" t="s">
        <v>229</v>
      </c>
      <c r="KR754" s="2" t="s">
        <v>229</v>
      </c>
      <c r="KS754" s="2" t="s">
        <v>241</v>
      </c>
      <c r="KT754" s="2" t="s">
        <v>229</v>
      </c>
      <c r="KU754" s="4"/>
      <c r="KV754" s="8"/>
      <c r="KW754" s="4"/>
      <c r="KX754" s="8"/>
      <c r="KY754" s="7"/>
      <c r="KZ754" s="7"/>
      <c r="LA754" s="2" t="s">
        <v>272</v>
      </c>
      <c r="LB754" s="2" t="s">
        <v>275</v>
      </c>
      <c r="LC754" s="2" t="s">
        <v>229</v>
      </c>
      <c r="LD754" s="2" t="s">
        <v>229</v>
      </c>
      <c r="LE754" s="2" t="s">
        <v>241</v>
      </c>
      <c r="LF754" s="2" t="s">
        <v>229</v>
      </c>
      <c r="LG754" s="4"/>
      <c r="LH754" s="8"/>
      <c r="LI754" s="4"/>
      <c r="LJ754" s="8"/>
      <c r="LK754" s="7"/>
      <c r="LL754" s="7"/>
      <c r="LM754" s="2" t="s">
        <v>229</v>
      </c>
      <c r="LN754" s="2" t="s">
        <v>229</v>
      </c>
      <c r="LO754" s="2" t="s">
        <v>229</v>
      </c>
      <c r="LP754" s="2" t="s">
        <v>229</v>
      </c>
      <c r="LQ754" s="2" t="s">
        <v>229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239</v>
      </c>
      <c r="LZ754" s="2" t="s">
        <v>275</v>
      </c>
      <c r="MA754" s="2" t="s">
        <v>4051</v>
      </c>
      <c r="MB754" s="2" t="s">
        <v>1276</v>
      </c>
      <c r="MC754" s="2" t="s">
        <v>241</v>
      </c>
      <c r="MD754" s="2" t="s">
        <v>229</v>
      </c>
      <c r="ME754" s="4"/>
      <c r="MF754" s="8"/>
      <c r="MG754" s="4"/>
      <c r="MH754" s="8"/>
      <c r="MI754" s="7"/>
      <c r="MJ754" s="7"/>
      <c r="MK754" s="2" t="s">
        <v>278</v>
      </c>
      <c r="ML754" s="2" t="s">
        <v>275</v>
      </c>
      <c r="MM754" s="2" t="s">
        <v>229</v>
      </c>
      <c r="MN754" s="2" t="s">
        <v>229</v>
      </c>
      <c r="MO754" s="2" t="s">
        <v>241</v>
      </c>
      <c r="MP754" s="2" t="s">
        <v>229</v>
      </c>
      <c r="MQ754" s="4"/>
      <c r="MR754" s="8"/>
      <c r="MS754" s="4"/>
      <c r="MT754" s="8"/>
      <c r="MU754" s="7"/>
      <c r="MV754" s="7"/>
      <c r="MW754" s="2" t="s">
        <v>239</v>
      </c>
      <c r="MX754" s="2" t="s">
        <v>275</v>
      </c>
      <c r="MY754" s="2" t="s">
        <v>723</v>
      </c>
      <c r="MZ754" s="2" t="s">
        <v>4853</v>
      </c>
      <c r="NA754" s="2" t="s">
        <v>241</v>
      </c>
      <c r="NB754" s="2" t="s">
        <v>229</v>
      </c>
      <c r="NC754" s="4"/>
      <c r="ND754" s="8"/>
      <c r="NE754" s="4"/>
      <c r="NF754" s="8"/>
      <c r="NG754" s="7"/>
      <c r="NH754" s="7"/>
      <c r="NI754" s="2" t="s">
        <v>239</v>
      </c>
      <c r="NJ754" s="2" t="s">
        <v>260</v>
      </c>
      <c r="NK754" s="2" t="s">
        <v>2996</v>
      </c>
      <c r="NL754" s="2" t="s">
        <v>1395</v>
      </c>
      <c r="NM754" s="2" t="s">
        <v>241</v>
      </c>
      <c r="NN754" s="2" t="s">
        <v>229</v>
      </c>
      <c r="NO754" s="4"/>
      <c r="NP754" s="8"/>
      <c r="NQ754" s="4"/>
      <c r="NR754" s="8"/>
      <c r="NS754" s="7"/>
      <c r="NT754" s="7"/>
      <c r="NU754" s="2" t="s">
        <v>272</v>
      </c>
      <c r="NV754" s="2" t="s">
        <v>275</v>
      </c>
      <c r="NW754" s="2" t="s">
        <v>229</v>
      </c>
      <c r="NX754" s="2" t="s">
        <v>229</v>
      </c>
      <c r="NY754" s="2" t="s">
        <v>241</v>
      </c>
      <c r="NZ754" s="2" t="s">
        <v>229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275</v>
      </c>
      <c r="OI754" s="2" t="s">
        <v>2817</v>
      </c>
      <c r="OJ754" s="2" t="s">
        <v>229</v>
      </c>
      <c r="OK754" s="2" t="s">
        <v>241</v>
      </c>
      <c r="OL754" s="2" t="s">
        <v>229</v>
      </c>
      <c r="OM754" s="4"/>
      <c r="ON754" s="8"/>
      <c r="OO754" s="4"/>
      <c r="OP754" s="8"/>
      <c r="OQ754" s="7"/>
      <c r="OR754" s="7"/>
      <c r="OS754" s="2" t="s">
        <v>229</v>
      </c>
      <c r="OT754" s="2" t="s">
        <v>229</v>
      </c>
      <c r="OU754" s="2" t="s">
        <v>229</v>
      </c>
      <c r="OV754" s="2" t="s">
        <v>229</v>
      </c>
      <c r="OW754" s="2" t="s">
        <v>229</v>
      </c>
      <c r="OX754" s="2" t="s">
        <v>229</v>
      </c>
      <c r="OY754" s="4"/>
      <c r="OZ754" s="8"/>
      <c r="PA754" s="4"/>
      <c r="PB754" s="8"/>
      <c r="PC754" s="7"/>
      <c r="PD754" s="7"/>
      <c r="PE754" s="2" t="s">
        <v>229</v>
      </c>
      <c r="PF754" s="2" t="s">
        <v>229</v>
      </c>
      <c r="PG754" s="2" t="s">
        <v>229</v>
      </c>
      <c r="PH754" s="2" t="s">
        <v>229</v>
      </c>
      <c r="PI754" s="2" t="s">
        <v>229</v>
      </c>
      <c r="PJ754" s="2" t="s">
        <v>229</v>
      </c>
      <c r="PK754" s="4"/>
      <c r="PL754" s="8"/>
      <c r="PM754" s="4"/>
      <c r="PN754" s="8"/>
      <c r="PO754" s="7"/>
      <c r="PP754" s="7"/>
      <c r="PQ754" s="2" t="s">
        <v>239</v>
      </c>
      <c r="PR754" s="2" t="s">
        <v>275</v>
      </c>
      <c r="PS754" s="2" t="s">
        <v>3648</v>
      </c>
      <c r="PT754" s="2" t="s">
        <v>229</v>
      </c>
      <c r="PU754" s="2" t="s">
        <v>241</v>
      </c>
      <c r="PV754" s="2" t="s">
        <v>229</v>
      </c>
      <c r="PW754" s="4"/>
      <c r="PX754" s="8"/>
      <c r="PY754" s="4"/>
      <c r="PZ754" s="8"/>
      <c r="QA754" s="7"/>
      <c r="QB754" s="7"/>
      <c r="QC754" s="2" t="s">
        <v>281</v>
      </c>
      <c r="QD754" s="2" t="s">
        <v>275</v>
      </c>
      <c r="QE754" s="2" t="s">
        <v>229</v>
      </c>
      <c r="QF754" s="2" t="s">
        <v>229</v>
      </c>
      <c r="QG754" s="2" t="s">
        <v>241</v>
      </c>
      <c r="QH754" s="2" t="s">
        <v>229</v>
      </c>
      <c r="QI754" s="4"/>
      <c r="QJ754" s="8"/>
      <c r="QK754" s="4"/>
      <c r="QL754" s="8"/>
      <c r="QM754" s="7"/>
      <c r="QN754" s="7"/>
      <c r="QO754" s="2" t="s">
        <v>229</v>
      </c>
      <c r="QP754" s="2" t="s">
        <v>229</v>
      </c>
      <c r="QQ754" s="2" t="s">
        <v>229</v>
      </c>
      <c r="QR754" s="2" t="s">
        <v>229</v>
      </c>
      <c r="QS754" s="2" t="s">
        <v>229</v>
      </c>
      <c r="QT754" s="2" t="s">
        <v>229</v>
      </c>
      <c r="QU754" s="4"/>
      <c r="QV754" s="8"/>
      <c r="QW754" s="4"/>
      <c r="QX754" s="8"/>
      <c r="QY754" s="7"/>
      <c r="QZ754" s="7"/>
      <c r="RA754" s="2" t="s">
        <v>278</v>
      </c>
      <c r="RB754" s="2" t="s">
        <v>275</v>
      </c>
      <c r="RC754" s="2" t="s">
        <v>229</v>
      </c>
      <c r="RD754" s="2" t="s">
        <v>229</v>
      </c>
      <c r="RE754" s="2" t="s">
        <v>241</v>
      </c>
      <c r="RF754" s="2" t="s">
        <v>229</v>
      </c>
      <c r="RG754" s="4"/>
      <c r="RH754" s="8"/>
      <c r="RI754" s="4"/>
      <c r="RJ754" s="8"/>
      <c r="RK754" s="7"/>
      <c r="RL754" s="7"/>
      <c r="RM754" s="2" t="s">
        <v>272</v>
      </c>
      <c r="RN754" s="2" t="s">
        <v>275</v>
      </c>
      <c r="RO754" s="2" t="s">
        <v>229</v>
      </c>
      <c r="RP754" s="2" t="s">
        <v>229</v>
      </c>
      <c r="RQ754" s="2" t="s">
        <v>241</v>
      </c>
      <c r="RR754" s="2" t="s">
        <v>229</v>
      </c>
      <c r="RS754" s="4"/>
      <c r="RT754" s="8"/>
      <c r="RU754" s="4"/>
      <c r="RV754" s="8"/>
      <c r="RW754" s="7"/>
      <c r="RX754" s="7"/>
      <c r="RY754" s="2" t="s">
        <v>239</v>
      </c>
      <c r="RZ754" s="2" t="s">
        <v>275</v>
      </c>
      <c r="SA754" s="2" t="s">
        <v>1264</v>
      </c>
      <c r="SB754" s="2" t="s">
        <v>4273</v>
      </c>
      <c r="SC754" s="2" t="s">
        <v>241</v>
      </c>
      <c r="SD754" s="2" t="s">
        <v>229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</row>
    <row r="755">
      <c r="A755" s="2" t="s">
        <v>4854</v>
      </c>
      <c r="B755" s="2" t="s">
        <v>216</v>
      </c>
      <c r="C755" s="2" t="s">
        <v>4734</v>
      </c>
      <c r="D755" s="2" t="s">
        <v>218</v>
      </c>
      <c r="E755" s="2" t="s">
        <v>219</v>
      </c>
      <c r="F755" s="2" t="s">
        <v>4844</v>
      </c>
      <c r="G755" s="2" t="s">
        <v>2718</v>
      </c>
      <c r="H755" s="2" t="s">
        <v>4845</v>
      </c>
      <c r="I755" s="2" t="s">
        <v>4846</v>
      </c>
      <c r="J755" s="2" t="s">
        <v>285</v>
      </c>
      <c r="K755" s="2" t="s">
        <v>225</v>
      </c>
      <c r="L755" s="3">
        <v>61.19</v>
      </c>
      <c r="M755" s="3">
        <v>64.25</v>
      </c>
      <c r="N755" s="3">
        <v>139.99</v>
      </c>
      <c r="O755" s="2" t="s">
        <v>981</v>
      </c>
      <c r="P755" s="2" t="s">
        <v>964</v>
      </c>
      <c r="Q755" s="2" t="s">
        <v>228</v>
      </c>
      <c r="R755" s="2" t="s">
        <v>229</v>
      </c>
      <c r="S755" s="2" t="s">
        <v>4855</v>
      </c>
      <c r="T755" s="2" t="s">
        <v>3733</v>
      </c>
      <c r="U755" s="2" t="s">
        <v>2890</v>
      </c>
      <c r="V755" s="2" t="s">
        <v>4848</v>
      </c>
      <c r="W755" s="2" t="s">
        <v>1437</v>
      </c>
      <c r="X755" s="2" t="s">
        <v>686</v>
      </c>
      <c r="Y755" s="2" t="s">
        <v>1800</v>
      </c>
      <c r="Z755" s="4"/>
      <c r="AA755" s="4">
        <f>=ROUNDDOWN({0},0)</f>
      </c>
      <c r="AB755" s="5">
        <v>2</v>
      </c>
      <c r="AC755" s="2" t="s">
        <v>229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/>
      <c r="AQ755" s="8"/>
      <c r="AR755" s="4">
        <v>5</v>
      </c>
      <c r="AS755" s="8">
        <v>351.63</v>
      </c>
      <c r="AT755" s="7">
        <v>-1</v>
      </c>
      <c r="AU755" s="7">
        <v>-1</v>
      </c>
      <c r="AV755" s="4" t="s">
        <v>229</v>
      </c>
      <c r="AW755" s="8" t="s">
        <v>229</v>
      </c>
      <c r="AX755" s="4">
        <v>9</v>
      </c>
      <c r="AY755" s="8">
        <v>635.74</v>
      </c>
      <c r="AZ755" s="7" t="s">
        <v>229</v>
      </c>
      <c r="BA755" s="7" t="s">
        <v>229</v>
      </c>
      <c r="BB755" s="7"/>
      <c r="BC755" s="4" t="s">
        <v>229</v>
      </c>
      <c r="BD755" s="8" t="s">
        <v>229</v>
      </c>
      <c r="BE755" s="4" t="s">
        <v>229</v>
      </c>
      <c r="BF755" s="8" t="s">
        <v>229</v>
      </c>
      <c r="BG755" s="7" t="s">
        <v>229</v>
      </c>
      <c r="BH755" s="7" t="s">
        <v>229</v>
      </c>
      <c r="BI755" s="7" t="s">
        <v>229</v>
      </c>
      <c r="BJ755" s="4"/>
      <c r="BK755" s="8"/>
      <c r="BL755" s="2" t="s">
        <v>1665</v>
      </c>
      <c r="BM755" s="7"/>
      <c r="BN755" s="7"/>
      <c r="BO755" s="4"/>
      <c r="BP755" s="8"/>
      <c r="BQ755" s="4">
        <v>2</v>
      </c>
      <c r="BR755" s="8">
        <v>137.88</v>
      </c>
      <c r="BS755" s="7">
        <v>-1</v>
      </c>
      <c r="BT755" s="7">
        <v>-1</v>
      </c>
      <c r="BU755" s="2" t="s">
        <v>239</v>
      </c>
      <c r="BV755" s="2" t="s">
        <v>275</v>
      </c>
      <c r="BW755" s="2" t="s">
        <v>229</v>
      </c>
      <c r="BX755" s="2" t="s">
        <v>254</v>
      </c>
      <c r="BY755" s="2" t="s">
        <v>241</v>
      </c>
      <c r="BZ755" s="2" t="s">
        <v>229</v>
      </c>
      <c r="CA755" s="4"/>
      <c r="CB755" s="8"/>
      <c r="CC755" s="4">
        <v>2</v>
      </c>
      <c r="CD755" s="8">
        <v>146.08</v>
      </c>
      <c r="CE755" s="7">
        <v>-1</v>
      </c>
      <c r="CF755" s="7">
        <v>-1</v>
      </c>
      <c r="CG755" s="2" t="s">
        <v>239</v>
      </c>
      <c r="CH755" s="2" t="s">
        <v>275</v>
      </c>
      <c r="CI755" s="2" t="s">
        <v>780</v>
      </c>
      <c r="CJ755" s="2" t="s">
        <v>1749</v>
      </c>
      <c r="CK755" s="2" t="s">
        <v>241</v>
      </c>
      <c r="CL755" s="2" t="s">
        <v>229</v>
      </c>
      <c r="CM755" s="4"/>
      <c r="CN755" s="8"/>
      <c r="CO755" s="4"/>
      <c r="CP755" s="8"/>
      <c r="CQ755" s="7"/>
      <c r="CR755" s="7"/>
      <c r="CS755" s="2" t="s">
        <v>239</v>
      </c>
      <c r="CT755" s="2" t="s">
        <v>275</v>
      </c>
      <c r="CU755" s="2" t="s">
        <v>1196</v>
      </c>
      <c r="CV755" s="2" t="s">
        <v>3295</v>
      </c>
      <c r="CW755" s="2" t="s">
        <v>241</v>
      </c>
      <c r="CX755" s="2" t="s">
        <v>229</v>
      </c>
      <c r="CY755" s="4"/>
      <c r="CZ755" s="8"/>
      <c r="DA755" s="4"/>
      <c r="DB755" s="8"/>
      <c r="DC755" s="7"/>
      <c r="DD755" s="7"/>
      <c r="DE755" s="2" t="s">
        <v>239</v>
      </c>
      <c r="DF755" s="2" t="s">
        <v>275</v>
      </c>
      <c r="DG755" s="2" t="s">
        <v>1938</v>
      </c>
      <c r="DH755" s="2" t="s">
        <v>3281</v>
      </c>
      <c r="DI755" s="2" t="s">
        <v>263</v>
      </c>
      <c r="DJ755" s="2" t="s">
        <v>229</v>
      </c>
      <c r="DK755" s="4"/>
      <c r="DL755" s="8"/>
      <c r="DM755" s="4"/>
      <c r="DN755" s="8"/>
      <c r="DO755" s="7"/>
      <c r="DP755" s="7"/>
      <c r="DQ755" s="2" t="s">
        <v>239</v>
      </c>
      <c r="DR755" s="2" t="s">
        <v>275</v>
      </c>
      <c r="DS755" s="2" t="s">
        <v>871</v>
      </c>
      <c r="DT755" s="2" t="s">
        <v>4856</v>
      </c>
      <c r="DU755" s="2" t="s">
        <v>241</v>
      </c>
      <c r="DV755" s="2" t="s">
        <v>229</v>
      </c>
      <c r="DW755" s="4"/>
      <c r="DX755" s="8"/>
      <c r="DY755" s="4"/>
      <c r="DZ755" s="8"/>
      <c r="EA755" s="7"/>
      <c r="EB755" s="7"/>
      <c r="EC755" s="2" t="s">
        <v>239</v>
      </c>
      <c r="ED755" s="2" t="s">
        <v>275</v>
      </c>
      <c r="EE755" s="2" t="s">
        <v>1347</v>
      </c>
      <c r="EF755" s="2" t="s">
        <v>1363</v>
      </c>
      <c r="EG755" s="2" t="s">
        <v>263</v>
      </c>
      <c r="EH755" s="2" t="s">
        <v>229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275</v>
      </c>
      <c r="EQ755" s="2" t="s">
        <v>2285</v>
      </c>
      <c r="ER755" s="2" t="s">
        <v>1974</v>
      </c>
      <c r="ES755" s="2" t="s">
        <v>241</v>
      </c>
      <c r="ET755" s="2" t="s">
        <v>229</v>
      </c>
      <c r="EU755" s="4"/>
      <c r="EV755" s="8"/>
      <c r="EW755" s="4">
        <v>1</v>
      </c>
      <c r="EX755" s="8">
        <v>67.67</v>
      </c>
      <c r="EY755" s="7">
        <v>-1</v>
      </c>
      <c r="EZ755" s="7">
        <v>-1</v>
      </c>
      <c r="FA755" s="2" t="s">
        <v>239</v>
      </c>
      <c r="FB755" s="2" t="s">
        <v>275</v>
      </c>
      <c r="FC755" s="2" t="s">
        <v>1196</v>
      </c>
      <c r="FD755" s="2" t="s">
        <v>869</v>
      </c>
      <c r="FE755" s="2" t="s">
        <v>241</v>
      </c>
      <c r="FF755" s="2" t="s">
        <v>229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275</v>
      </c>
      <c r="FO755" s="2" t="s">
        <v>1600</v>
      </c>
      <c r="FP755" s="2" t="s">
        <v>4850</v>
      </c>
      <c r="FQ755" s="2" t="s">
        <v>241</v>
      </c>
      <c r="FR755" s="2" t="s">
        <v>229</v>
      </c>
      <c r="FS755" s="4"/>
      <c r="FT755" s="8"/>
      <c r="FU755" s="4"/>
      <c r="FV755" s="8"/>
      <c r="FW755" s="7"/>
      <c r="FX755" s="7"/>
      <c r="FY755" s="2" t="s">
        <v>229</v>
      </c>
      <c r="FZ755" s="2" t="s">
        <v>229</v>
      </c>
      <c r="GA755" s="2" t="s">
        <v>229</v>
      </c>
      <c r="GB755" s="2" t="s">
        <v>229</v>
      </c>
      <c r="GC755" s="2" t="s">
        <v>229</v>
      </c>
      <c r="GD755" s="2" t="s">
        <v>229</v>
      </c>
      <c r="GE755" s="4"/>
      <c r="GF755" s="8"/>
      <c r="GG755" s="4"/>
      <c r="GH755" s="8"/>
      <c r="GI755" s="7"/>
      <c r="GJ755" s="7"/>
      <c r="GK755" s="2" t="s">
        <v>272</v>
      </c>
      <c r="GL755" s="2" t="s">
        <v>275</v>
      </c>
      <c r="GM755" s="2" t="s">
        <v>229</v>
      </c>
      <c r="GN755" s="2" t="s">
        <v>229</v>
      </c>
      <c r="GO755" s="2" t="s">
        <v>241</v>
      </c>
      <c r="GP755" s="2" t="s">
        <v>229</v>
      </c>
      <c r="GQ755" s="4"/>
      <c r="GR755" s="8"/>
      <c r="GS755" s="4"/>
      <c r="GT755" s="8"/>
      <c r="GU755" s="7"/>
      <c r="GV755" s="7"/>
      <c r="GW755" s="2" t="s">
        <v>239</v>
      </c>
      <c r="GX755" s="2" t="s">
        <v>275</v>
      </c>
      <c r="GY755" s="2" t="s">
        <v>2916</v>
      </c>
      <c r="GZ755" s="2" t="s">
        <v>3196</v>
      </c>
      <c r="HA755" s="2" t="s">
        <v>241</v>
      </c>
      <c r="HB755" s="2" t="s">
        <v>229</v>
      </c>
      <c r="HC755" s="4"/>
      <c r="HD755" s="8"/>
      <c r="HE755" s="4"/>
      <c r="HF755" s="8"/>
      <c r="HG755" s="7"/>
      <c r="HH755" s="7"/>
      <c r="HI755" s="2" t="s">
        <v>239</v>
      </c>
      <c r="HJ755" s="2" t="s">
        <v>275</v>
      </c>
      <c r="HK755" s="2" t="s">
        <v>1390</v>
      </c>
      <c r="HL755" s="2" t="s">
        <v>1391</v>
      </c>
      <c r="HM755" s="2" t="s">
        <v>241</v>
      </c>
      <c r="HN755" s="2" t="s">
        <v>229</v>
      </c>
      <c r="HO755" s="4"/>
      <c r="HP755" s="8"/>
      <c r="HQ755" s="4"/>
      <c r="HR755" s="8"/>
      <c r="HS755" s="7"/>
      <c r="HT755" s="7"/>
      <c r="HU755" s="2" t="s">
        <v>272</v>
      </c>
      <c r="HV755" s="2" t="s">
        <v>275</v>
      </c>
      <c r="HW755" s="2" t="s">
        <v>229</v>
      </c>
      <c r="HX755" s="2" t="s">
        <v>229</v>
      </c>
      <c r="HY755" s="2" t="s">
        <v>241</v>
      </c>
      <c r="HZ755" s="2" t="s">
        <v>229</v>
      </c>
      <c r="IA755" s="4"/>
      <c r="IB755" s="8"/>
      <c r="IC755" s="4"/>
      <c r="ID755" s="8"/>
      <c r="IE755" s="7"/>
      <c r="IF755" s="7"/>
      <c r="IG755" s="2" t="s">
        <v>266</v>
      </c>
      <c r="IH755" s="2" t="s">
        <v>275</v>
      </c>
      <c r="II755" s="2" t="s">
        <v>229</v>
      </c>
      <c r="IJ755" s="2" t="s">
        <v>229</v>
      </c>
      <c r="IK755" s="2" t="s">
        <v>241</v>
      </c>
      <c r="IL755" s="2" t="s">
        <v>229</v>
      </c>
      <c r="IM755" s="4"/>
      <c r="IN755" s="8"/>
      <c r="IO755" s="4"/>
      <c r="IP755" s="8"/>
      <c r="IQ755" s="7"/>
      <c r="IR755" s="7"/>
      <c r="IS755" s="2" t="s">
        <v>272</v>
      </c>
      <c r="IT755" s="2" t="s">
        <v>275</v>
      </c>
      <c r="IU755" s="2" t="s">
        <v>229</v>
      </c>
      <c r="IV755" s="2" t="s">
        <v>229</v>
      </c>
      <c r="IW755" s="2" t="s">
        <v>241</v>
      </c>
      <c r="IX755" s="2" t="s">
        <v>229</v>
      </c>
      <c r="IY755" s="4"/>
      <c r="IZ755" s="8"/>
      <c r="JA755" s="4"/>
      <c r="JB755" s="8"/>
      <c r="JC755" s="7"/>
      <c r="JD755" s="7"/>
      <c r="JE755" s="2" t="s">
        <v>272</v>
      </c>
      <c r="JF755" s="2" t="s">
        <v>275</v>
      </c>
      <c r="JG755" s="2" t="s">
        <v>229</v>
      </c>
      <c r="JH755" s="2" t="s">
        <v>229</v>
      </c>
      <c r="JI755" s="2" t="s">
        <v>241</v>
      </c>
      <c r="JJ755" s="2" t="s">
        <v>229</v>
      </c>
      <c r="JK755" s="4"/>
      <c r="JL755" s="8"/>
      <c r="JM755" s="4"/>
      <c r="JN755" s="8"/>
      <c r="JO755" s="7"/>
      <c r="JP755" s="7"/>
      <c r="JQ755" s="2" t="s">
        <v>229</v>
      </c>
      <c r="JR755" s="2" t="s">
        <v>229</v>
      </c>
      <c r="JS755" s="2" t="s">
        <v>229</v>
      </c>
      <c r="JT755" s="2" t="s">
        <v>229</v>
      </c>
      <c r="JU755" s="2" t="s">
        <v>229</v>
      </c>
      <c r="JV755" s="2" t="s">
        <v>229</v>
      </c>
      <c r="JW755" s="4"/>
      <c r="JX755" s="8"/>
      <c r="JY755" s="4"/>
      <c r="JZ755" s="8"/>
      <c r="KA755" s="7"/>
      <c r="KB755" s="7"/>
      <c r="KC755" s="2" t="s">
        <v>272</v>
      </c>
      <c r="KD755" s="2" t="s">
        <v>275</v>
      </c>
      <c r="KE755" s="2" t="s">
        <v>229</v>
      </c>
      <c r="KF755" s="2" t="s">
        <v>229</v>
      </c>
      <c r="KG755" s="2" t="s">
        <v>241</v>
      </c>
      <c r="KH755" s="2" t="s">
        <v>229</v>
      </c>
      <c r="KI755" s="4"/>
      <c r="KJ755" s="8"/>
      <c r="KK755" s="4"/>
      <c r="KL755" s="8"/>
      <c r="KM755" s="7"/>
      <c r="KN755" s="7"/>
      <c r="KO755" s="2" t="s">
        <v>272</v>
      </c>
      <c r="KP755" s="2" t="s">
        <v>275</v>
      </c>
      <c r="KQ755" s="2" t="s">
        <v>229</v>
      </c>
      <c r="KR755" s="2" t="s">
        <v>229</v>
      </c>
      <c r="KS755" s="2" t="s">
        <v>241</v>
      </c>
      <c r="KT755" s="2" t="s">
        <v>229</v>
      </c>
      <c r="KU755" s="4"/>
      <c r="KV755" s="8"/>
      <c r="KW755" s="4"/>
      <c r="KX755" s="8"/>
      <c r="KY755" s="7"/>
      <c r="KZ755" s="7"/>
      <c r="LA755" s="2" t="s">
        <v>239</v>
      </c>
      <c r="LB755" s="2" t="s">
        <v>275</v>
      </c>
      <c r="LC755" s="2" t="s">
        <v>1237</v>
      </c>
      <c r="LD755" s="2" t="s">
        <v>282</v>
      </c>
      <c r="LE755" s="2" t="s">
        <v>241</v>
      </c>
      <c r="LF755" s="2" t="s">
        <v>229</v>
      </c>
      <c r="LG755" s="4"/>
      <c r="LH755" s="8"/>
      <c r="LI755" s="4"/>
      <c r="LJ755" s="8"/>
      <c r="LK755" s="7"/>
      <c r="LL755" s="7"/>
      <c r="LM755" s="2" t="s">
        <v>229</v>
      </c>
      <c r="LN755" s="2" t="s">
        <v>229</v>
      </c>
      <c r="LO755" s="2" t="s">
        <v>229</v>
      </c>
      <c r="LP755" s="2" t="s">
        <v>229</v>
      </c>
      <c r="LQ755" s="2" t="s">
        <v>229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239</v>
      </c>
      <c r="LZ755" s="2" t="s">
        <v>275</v>
      </c>
      <c r="MA755" s="2" t="s">
        <v>928</v>
      </c>
      <c r="MB755" s="2" t="s">
        <v>774</v>
      </c>
      <c r="MC755" s="2" t="s">
        <v>241</v>
      </c>
      <c r="MD755" s="2" t="s">
        <v>229</v>
      </c>
      <c r="ME755" s="4"/>
      <c r="MF755" s="8"/>
      <c r="MG755" s="4"/>
      <c r="MH755" s="8"/>
      <c r="MI755" s="7"/>
      <c r="MJ755" s="7"/>
      <c r="MK755" s="2" t="s">
        <v>278</v>
      </c>
      <c r="ML755" s="2" t="s">
        <v>275</v>
      </c>
      <c r="MM755" s="2" t="s">
        <v>229</v>
      </c>
      <c r="MN755" s="2" t="s">
        <v>229</v>
      </c>
      <c r="MO755" s="2" t="s">
        <v>241</v>
      </c>
      <c r="MP755" s="2" t="s">
        <v>229</v>
      </c>
      <c r="MQ755" s="4"/>
      <c r="MR755" s="8"/>
      <c r="MS755" s="4"/>
      <c r="MT755" s="8"/>
      <c r="MU755" s="7"/>
      <c r="MV755" s="7"/>
      <c r="MW755" s="2" t="s">
        <v>266</v>
      </c>
      <c r="MX755" s="2" t="s">
        <v>275</v>
      </c>
      <c r="MY755" s="2" t="s">
        <v>229</v>
      </c>
      <c r="MZ755" s="2" t="s">
        <v>229</v>
      </c>
      <c r="NA755" s="2" t="s">
        <v>241</v>
      </c>
      <c r="NB755" s="2" t="s">
        <v>229</v>
      </c>
      <c r="NC755" s="4"/>
      <c r="ND755" s="8"/>
      <c r="NE755" s="4"/>
      <c r="NF755" s="8"/>
      <c r="NG755" s="7"/>
      <c r="NH755" s="7"/>
      <c r="NI755" s="2" t="s">
        <v>239</v>
      </c>
      <c r="NJ755" s="2" t="s">
        <v>260</v>
      </c>
      <c r="NK755" s="2" t="s">
        <v>2996</v>
      </c>
      <c r="NL755" s="2" t="s">
        <v>4857</v>
      </c>
      <c r="NM755" s="2" t="s">
        <v>241</v>
      </c>
      <c r="NN755" s="2" t="s">
        <v>229</v>
      </c>
      <c r="NO755" s="4"/>
      <c r="NP755" s="8"/>
      <c r="NQ755" s="4"/>
      <c r="NR755" s="8"/>
      <c r="NS755" s="7"/>
      <c r="NT755" s="7"/>
      <c r="NU755" s="2" t="s">
        <v>272</v>
      </c>
      <c r="NV755" s="2" t="s">
        <v>275</v>
      </c>
      <c r="NW755" s="2" t="s">
        <v>229</v>
      </c>
      <c r="NX755" s="2" t="s">
        <v>229</v>
      </c>
      <c r="NY755" s="2" t="s">
        <v>241</v>
      </c>
      <c r="NZ755" s="2" t="s">
        <v>229</v>
      </c>
      <c r="OA755" s="4"/>
      <c r="OB755" s="8"/>
      <c r="OC755" s="4"/>
      <c r="OD755" s="8"/>
      <c r="OE755" s="7"/>
      <c r="OF755" s="7"/>
      <c r="OG755" s="2" t="s">
        <v>229</v>
      </c>
      <c r="OH755" s="2" t="s">
        <v>229</v>
      </c>
      <c r="OI755" s="2" t="s">
        <v>229</v>
      </c>
      <c r="OJ755" s="2" t="s">
        <v>229</v>
      </c>
      <c r="OK755" s="2" t="s">
        <v>229</v>
      </c>
      <c r="OL755" s="2" t="s">
        <v>229</v>
      </c>
      <c r="OM755" s="4"/>
      <c r="ON755" s="8"/>
      <c r="OO755" s="4"/>
      <c r="OP755" s="8"/>
      <c r="OQ755" s="7"/>
      <c r="OR755" s="7"/>
      <c r="OS755" s="2" t="s">
        <v>229</v>
      </c>
      <c r="OT755" s="2" t="s">
        <v>229</v>
      </c>
      <c r="OU755" s="2" t="s">
        <v>229</v>
      </c>
      <c r="OV755" s="2" t="s">
        <v>229</v>
      </c>
      <c r="OW755" s="2" t="s">
        <v>229</v>
      </c>
      <c r="OX755" s="2" t="s">
        <v>229</v>
      </c>
      <c r="OY755" s="4"/>
      <c r="OZ755" s="8"/>
      <c r="PA755" s="4"/>
      <c r="PB755" s="8"/>
      <c r="PC755" s="7"/>
      <c r="PD755" s="7"/>
      <c r="PE755" s="2" t="s">
        <v>229</v>
      </c>
      <c r="PF755" s="2" t="s">
        <v>229</v>
      </c>
      <c r="PG755" s="2" t="s">
        <v>229</v>
      </c>
      <c r="PH755" s="2" t="s">
        <v>229</v>
      </c>
      <c r="PI755" s="2" t="s">
        <v>229</v>
      </c>
      <c r="PJ755" s="2" t="s">
        <v>229</v>
      </c>
      <c r="PK755" s="4"/>
      <c r="PL755" s="8"/>
      <c r="PM755" s="4"/>
      <c r="PN755" s="8"/>
      <c r="PO755" s="7"/>
      <c r="PP755" s="7"/>
      <c r="PQ755" s="2" t="s">
        <v>239</v>
      </c>
      <c r="PR755" s="2" t="s">
        <v>275</v>
      </c>
      <c r="PS755" s="2" t="s">
        <v>3648</v>
      </c>
      <c r="PT755" s="2" t="s">
        <v>743</v>
      </c>
      <c r="PU755" s="2" t="s">
        <v>241</v>
      </c>
      <c r="PV755" s="2" t="s">
        <v>229</v>
      </c>
      <c r="PW755" s="4"/>
      <c r="PX755" s="8"/>
      <c r="PY755" s="4"/>
      <c r="PZ755" s="8"/>
      <c r="QA755" s="7"/>
      <c r="QB755" s="7"/>
      <c r="QC755" s="2" t="s">
        <v>281</v>
      </c>
      <c r="QD755" s="2" t="s">
        <v>275</v>
      </c>
      <c r="QE755" s="2" t="s">
        <v>229</v>
      </c>
      <c r="QF755" s="2" t="s">
        <v>229</v>
      </c>
      <c r="QG755" s="2" t="s">
        <v>241</v>
      </c>
      <c r="QH755" s="2" t="s">
        <v>229</v>
      </c>
      <c r="QI755" s="4"/>
      <c r="QJ755" s="8"/>
      <c r="QK755" s="4"/>
      <c r="QL755" s="8"/>
      <c r="QM755" s="7"/>
      <c r="QN755" s="7"/>
      <c r="QO755" s="2" t="s">
        <v>229</v>
      </c>
      <c r="QP755" s="2" t="s">
        <v>229</v>
      </c>
      <c r="QQ755" s="2" t="s">
        <v>229</v>
      </c>
      <c r="QR755" s="2" t="s">
        <v>229</v>
      </c>
      <c r="QS755" s="2" t="s">
        <v>229</v>
      </c>
      <c r="QT755" s="2" t="s">
        <v>229</v>
      </c>
      <c r="QU755" s="4"/>
      <c r="QV755" s="8"/>
      <c r="QW755" s="4"/>
      <c r="QX755" s="8"/>
      <c r="QY755" s="7"/>
      <c r="QZ755" s="7"/>
      <c r="RA755" s="2" t="s">
        <v>272</v>
      </c>
      <c r="RB755" s="2" t="s">
        <v>275</v>
      </c>
      <c r="RC755" s="2" t="s">
        <v>229</v>
      </c>
      <c r="RD755" s="2" t="s">
        <v>229</v>
      </c>
      <c r="RE755" s="2" t="s">
        <v>241</v>
      </c>
      <c r="RF755" s="2" t="s">
        <v>229</v>
      </c>
      <c r="RG755" s="4"/>
      <c r="RH755" s="8"/>
      <c r="RI755" s="4"/>
      <c r="RJ755" s="8"/>
      <c r="RK755" s="7"/>
      <c r="RL755" s="7"/>
      <c r="RM755" s="2" t="s">
        <v>272</v>
      </c>
      <c r="RN755" s="2" t="s">
        <v>275</v>
      </c>
      <c r="RO755" s="2" t="s">
        <v>229</v>
      </c>
      <c r="RP755" s="2" t="s">
        <v>229</v>
      </c>
      <c r="RQ755" s="2" t="s">
        <v>241</v>
      </c>
      <c r="RR755" s="2" t="s">
        <v>229</v>
      </c>
      <c r="RS755" s="4"/>
      <c r="RT755" s="8"/>
      <c r="RU755" s="4"/>
      <c r="RV755" s="8"/>
      <c r="RW755" s="7"/>
      <c r="RX755" s="7"/>
      <c r="RY755" s="2" t="s">
        <v>239</v>
      </c>
      <c r="RZ755" s="2" t="s">
        <v>275</v>
      </c>
      <c r="SA755" s="2" t="s">
        <v>1264</v>
      </c>
      <c r="SB755" s="2" t="s">
        <v>435</v>
      </c>
      <c r="SC755" s="2" t="s">
        <v>241</v>
      </c>
      <c r="SD755" s="2" t="s">
        <v>229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</row>
    <row r="756">
      <c r="A756" s="2" t="s">
        <v>4858</v>
      </c>
      <c r="B756" s="2" t="s">
        <v>216</v>
      </c>
      <c r="C756" s="2" t="s">
        <v>4734</v>
      </c>
      <c r="D756" s="2" t="s">
        <v>218</v>
      </c>
      <c r="E756" s="2" t="s">
        <v>219</v>
      </c>
      <c r="F756" s="2" t="s">
        <v>4844</v>
      </c>
      <c r="G756" s="2" t="s">
        <v>2718</v>
      </c>
      <c r="H756" s="2" t="s">
        <v>4845</v>
      </c>
      <c r="I756" s="2" t="s">
        <v>4846</v>
      </c>
      <c r="J756" s="2" t="s">
        <v>312</v>
      </c>
      <c r="K756" s="2" t="s">
        <v>225</v>
      </c>
      <c r="L756" s="3">
        <v>71.39</v>
      </c>
      <c r="M756" s="3">
        <v>74.96</v>
      </c>
      <c r="N756" s="3">
        <v>159.99</v>
      </c>
      <c r="O756" s="2" t="s">
        <v>981</v>
      </c>
      <c r="P756" s="2" t="s">
        <v>964</v>
      </c>
      <c r="Q756" s="2" t="s">
        <v>228</v>
      </c>
      <c r="R756" s="2" t="s">
        <v>229</v>
      </c>
      <c r="S756" s="2" t="s">
        <v>4855</v>
      </c>
      <c r="T756" s="2" t="s">
        <v>3733</v>
      </c>
      <c r="U756" s="2" t="s">
        <v>2890</v>
      </c>
      <c r="V756" s="2" t="s">
        <v>4848</v>
      </c>
      <c r="W756" s="2" t="s">
        <v>1437</v>
      </c>
      <c r="X756" s="2" t="s">
        <v>686</v>
      </c>
      <c r="Y756" s="2" t="s">
        <v>1800</v>
      </c>
      <c r="Z756" s="4"/>
      <c r="AA756" s="4">
        <f>=ROUNDDOWN({0},0)</f>
      </c>
      <c r="AB756" s="5"/>
      <c r="AC756" s="2" t="s">
        <v>229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/>
      <c r="AQ756" s="8"/>
      <c r="AR756" s="4">
        <v>4</v>
      </c>
      <c r="AS756" s="8">
        <v>284.11</v>
      </c>
      <c r="AT756" s="7">
        <v>-1</v>
      </c>
      <c r="AU756" s="7">
        <v>-1</v>
      </c>
      <c r="AV756" s="4" t="s">
        <v>229</v>
      </c>
      <c r="AW756" s="8" t="s">
        <v>229</v>
      </c>
      <c r="AX756" s="4" t="s">
        <v>229</v>
      </c>
      <c r="AY756" s="8" t="s">
        <v>229</v>
      </c>
      <c r="AZ756" s="7" t="s">
        <v>229</v>
      </c>
      <c r="BA756" s="7" t="s">
        <v>229</v>
      </c>
      <c r="BB756" s="7"/>
      <c r="BC756" s="4" t="s">
        <v>229</v>
      </c>
      <c r="BD756" s="8" t="s">
        <v>229</v>
      </c>
      <c r="BE756" s="4" t="s">
        <v>229</v>
      </c>
      <c r="BF756" s="8" t="s">
        <v>229</v>
      </c>
      <c r="BG756" s="7" t="s">
        <v>229</v>
      </c>
      <c r="BH756" s="7" t="s">
        <v>229</v>
      </c>
      <c r="BI756" s="7" t="s">
        <v>229</v>
      </c>
      <c r="BJ756" s="4"/>
      <c r="BK756" s="8"/>
      <c r="BL756" s="2" t="s">
        <v>4859</v>
      </c>
      <c r="BM756" s="7"/>
      <c r="BN756" s="7"/>
      <c r="BO756" s="4"/>
      <c r="BP756" s="8"/>
      <c r="BQ756" s="4"/>
      <c r="BR756" s="8"/>
      <c r="BS756" s="7"/>
      <c r="BT756" s="7"/>
      <c r="BU756" s="2" t="s">
        <v>239</v>
      </c>
      <c r="BV756" s="2" t="s">
        <v>275</v>
      </c>
      <c r="BW756" s="2" t="s">
        <v>998</v>
      </c>
      <c r="BX756" s="2" t="s">
        <v>427</v>
      </c>
      <c r="BY756" s="2" t="s">
        <v>241</v>
      </c>
      <c r="BZ756" s="2" t="s">
        <v>229</v>
      </c>
      <c r="CA756" s="4"/>
      <c r="CB756" s="8"/>
      <c r="CC756" s="4">
        <v>1</v>
      </c>
      <c r="CD756" s="8">
        <v>86.32</v>
      </c>
      <c r="CE756" s="7">
        <v>-1</v>
      </c>
      <c r="CF756" s="7">
        <v>-1</v>
      </c>
      <c r="CG756" s="2" t="s">
        <v>239</v>
      </c>
      <c r="CH756" s="2" t="s">
        <v>275</v>
      </c>
      <c r="CI756" s="2" t="s">
        <v>780</v>
      </c>
      <c r="CJ756" s="2" t="s">
        <v>746</v>
      </c>
      <c r="CK756" s="2" t="s">
        <v>241</v>
      </c>
      <c r="CL756" s="2" t="s">
        <v>229</v>
      </c>
      <c r="CM756" s="4"/>
      <c r="CN756" s="8"/>
      <c r="CO756" s="4"/>
      <c r="CP756" s="8"/>
      <c r="CQ756" s="7"/>
      <c r="CR756" s="7"/>
      <c r="CS756" s="2" t="s">
        <v>239</v>
      </c>
      <c r="CT756" s="2" t="s">
        <v>275</v>
      </c>
      <c r="CU756" s="2" t="s">
        <v>1196</v>
      </c>
      <c r="CV756" s="2" t="s">
        <v>867</v>
      </c>
      <c r="CW756" s="2" t="s">
        <v>241</v>
      </c>
      <c r="CX756" s="2" t="s">
        <v>229</v>
      </c>
      <c r="CY756" s="4"/>
      <c r="CZ756" s="8"/>
      <c r="DA756" s="4">
        <v>1</v>
      </c>
      <c r="DB756" s="8">
        <v>47.87</v>
      </c>
      <c r="DC756" s="7">
        <v>-1</v>
      </c>
      <c r="DD756" s="7">
        <v>-1</v>
      </c>
      <c r="DE756" s="2" t="s">
        <v>239</v>
      </c>
      <c r="DF756" s="2" t="s">
        <v>275</v>
      </c>
      <c r="DG756" s="2" t="s">
        <v>1938</v>
      </c>
      <c r="DH756" s="2" t="s">
        <v>1758</v>
      </c>
      <c r="DI756" s="2" t="s">
        <v>263</v>
      </c>
      <c r="DJ756" s="2" t="s">
        <v>229</v>
      </c>
      <c r="DK756" s="4"/>
      <c r="DL756" s="8"/>
      <c r="DM756" s="4">
        <v>2</v>
      </c>
      <c r="DN756" s="8">
        <v>149.92</v>
      </c>
      <c r="DO756" s="7">
        <v>-1</v>
      </c>
      <c r="DP756" s="7">
        <v>-1</v>
      </c>
      <c r="DQ756" s="2" t="s">
        <v>239</v>
      </c>
      <c r="DR756" s="2" t="s">
        <v>275</v>
      </c>
      <c r="DS756" s="2" t="s">
        <v>871</v>
      </c>
      <c r="DT756" s="2" t="s">
        <v>2946</v>
      </c>
      <c r="DU756" s="2" t="s">
        <v>241</v>
      </c>
      <c r="DV756" s="2" t="s">
        <v>229</v>
      </c>
      <c r="DW756" s="4"/>
      <c r="DX756" s="8"/>
      <c r="DY756" s="4"/>
      <c r="DZ756" s="8"/>
      <c r="EA756" s="7"/>
      <c r="EB756" s="7"/>
      <c r="EC756" s="2" t="s">
        <v>239</v>
      </c>
      <c r="ED756" s="2" t="s">
        <v>275</v>
      </c>
      <c r="EE756" s="2" t="s">
        <v>1347</v>
      </c>
      <c r="EF756" s="2" t="s">
        <v>245</v>
      </c>
      <c r="EG756" s="2" t="s">
        <v>263</v>
      </c>
      <c r="EH756" s="2" t="s">
        <v>229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275</v>
      </c>
      <c r="EQ756" s="2" t="s">
        <v>2285</v>
      </c>
      <c r="ER756" s="2" t="s">
        <v>2328</v>
      </c>
      <c r="ES756" s="2" t="s">
        <v>241</v>
      </c>
      <c r="ET756" s="2" t="s">
        <v>229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275</v>
      </c>
      <c r="FC756" s="2" t="s">
        <v>1196</v>
      </c>
      <c r="FD756" s="2" t="s">
        <v>4050</v>
      </c>
      <c r="FE756" s="2" t="s">
        <v>241</v>
      </c>
      <c r="FF756" s="2" t="s">
        <v>229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275</v>
      </c>
      <c r="FO756" s="2" t="s">
        <v>1600</v>
      </c>
      <c r="FP756" s="2" t="s">
        <v>4850</v>
      </c>
      <c r="FQ756" s="2" t="s">
        <v>241</v>
      </c>
      <c r="FR756" s="2" t="s">
        <v>229</v>
      </c>
      <c r="FS756" s="4"/>
      <c r="FT756" s="8"/>
      <c r="FU756" s="4"/>
      <c r="FV756" s="8"/>
      <c r="FW756" s="7"/>
      <c r="FX756" s="7"/>
      <c r="FY756" s="2" t="s">
        <v>229</v>
      </c>
      <c r="FZ756" s="2" t="s">
        <v>229</v>
      </c>
      <c r="GA756" s="2" t="s">
        <v>229</v>
      </c>
      <c r="GB756" s="2" t="s">
        <v>229</v>
      </c>
      <c r="GC756" s="2" t="s">
        <v>229</v>
      </c>
      <c r="GD756" s="2" t="s">
        <v>229</v>
      </c>
      <c r="GE756" s="4"/>
      <c r="GF756" s="8"/>
      <c r="GG756" s="4"/>
      <c r="GH756" s="8"/>
      <c r="GI756" s="7"/>
      <c r="GJ756" s="7"/>
      <c r="GK756" s="2" t="s">
        <v>272</v>
      </c>
      <c r="GL756" s="2" t="s">
        <v>275</v>
      </c>
      <c r="GM756" s="2" t="s">
        <v>229</v>
      </c>
      <c r="GN756" s="2" t="s">
        <v>229</v>
      </c>
      <c r="GO756" s="2" t="s">
        <v>241</v>
      </c>
      <c r="GP756" s="2" t="s">
        <v>229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275</v>
      </c>
      <c r="GY756" s="2" t="s">
        <v>2916</v>
      </c>
      <c r="GZ756" s="2" t="s">
        <v>490</v>
      </c>
      <c r="HA756" s="2" t="s">
        <v>241</v>
      </c>
      <c r="HB756" s="2" t="s">
        <v>229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275</v>
      </c>
      <c r="HK756" s="2" t="s">
        <v>1390</v>
      </c>
      <c r="HL756" s="2" t="s">
        <v>236</v>
      </c>
      <c r="HM756" s="2" t="s">
        <v>241</v>
      </c>
      <c r="HN756" s="2" t="s">
        <v>229</v>
      </c>
      <c r="HO756" s="4"/>
      <c r="HP756" s="8"/>
      <c r="HQ756" s="4"/>
      <c r="HR756" s="8"/>
      <c r="HS756" s="7"/>
      <c r="HT756" s="7"/>
      <c r="HU756" s="2" t="s">
        <v>272</v>
      </c>
      <c r="HV756" s="2" t="s">
        <v>275</v>
      </c>
      <c r="HW756" s="2" t="s">
        <v>229</v>
      </c>
      <c r="HX756" s="2" t="s">
        <v>229</v>
      </c>
      <c r="HY756" s="2" t="s">
        <v>241</v>
      </c>
      <c r="HZ756" s="2" t="s">
        <v>229</v>
      </c>
      <c r="IA756" s="4"/>
      <c r="IB756" s="8"/>
      <c r="IC756" s="4"/>
      <c r="ID756" s="8"/>
      <c r="IE756" s="7"/>
      <c r="IF756" s="7"/>
      <c r="IG756" s="2" t="s">
        <v>266</v>
      </c>
      <c r="IH756" s="2" t="s">
        <v>275</v>
      </c>
      <c r="II756" s="2" t="s">
        <v>229</v>
      </c>
      <c r="IJ756" s="2" t="s">
        <v>229</v>
      </c>
      <c r="IK756" s="2" t="s">
        <v>241</v>
      </c>
      <c r="IL756" s="2" t="s">
        <v>229</v>
      </c>
      <c r="IM756" s="4"/>
      <c r="IN756" s="8"/>
      <c r="IO756" s="4"/>
      <c r="IP756" s="8"/>
      <c r="IQ756" s="7"/>
      <c r="IR756" s="7"/>
      <c r="IS756" s="2" t="s">
        <v>272</v>
      </c>
      <c r="IT756" s="2" t="s">
        <v>275</v>
      </c>
      <c r="IU756" s="2" t="s">
        <v>229</v>
      </c>
      <c r="IV756" s="2" t="s">
        <v>229</v>
      </c>
      <c r="IW756" s="2" t="s">
        <v>241</v>
      </c>
      <c r="IX756" s="2" t="s">
        <v>229</v>
      </c>
      <c r="IY756" s="4"/>
      <c r="IZ756" s="8"/>
      <c r="JA756" s="4"/>
      <c r="JB756" s="8"/>
      <c r="JC756" s="7"/>
      <c r="JD756" s="7"/>
      <c r="JE756" s="2" t="s">
        <v>272</v>
      </c>
      <c r="JF756" s="2" t="s">
        <v>275</v>
      </c>
      <c r="JG756" s="2" t="s">
        <v>229</v>
      </c>
      <c r="JH756" s="2" t="s">
        <v>229</v>
      </c>
      <c r="JI756" s="2" t="s">
        <v>241</v>
      </c>
      <c r="JJ756" s="2" t="s">
        <v>229</v>
      </c>
      <c r="JK756" s="4"/>
      <c r="JL756" s="8"/>
      <c r="JM756" s="4"/>
      <c r="JN756" s="8"/>
      <c r="JO756" s="7"/>
      <c r="JP756" s="7"/>
      <c r="JQ756" s="2" t="s">
        <v>229</v>
      </c>
      <c r="JR756" s="2" t="s">
        <v>229</v>
      </c>
      <c r="JS756" s="2" t="s">
        <v>229</v>
      </c>
      <c r="JT756" s="2" t="s">
        <v>229</v>
      </c>
      <c r="JU756" s="2" t="s">
        <v>229</v>
      </c>
      <c r="JV756" s="2" t="s">
        <v>229</v>
      </c>
      <c r="JW756" s="4"/>
      <c r="JX756" s="8"/>
      <c r="JY756" s="4"/>
      <c r="JZ756" s="8"/>
      <c r="KA756" s="7"/>
      <c r="KB756" s="7"/>
      <c r="KC756" s="2" t="s">
        <v>272</v>
      </c>
      <c r="KD756" s="2" t="s">
        <v>275</v>
      </c>
      <c r="KE756" s="2" t="s">
        <v>229</v>
      </c>
      <c r="KF756" s="2" t="s">
        <v>229</v>
      </c>
      <c r="KG756" s="2" t="s">
        <v>241</v>
      </c>
      <c r="KH756" s="2" t="s">
        <v>229</v>
      </c>
      <c r="KI756" s="4"/>
      <c r="KJ756" s="8"/>
      <c r="KK756" s="4"/>
      <c r="KL756" s="8"/>
      <c r="KM756" s="7"/>
      <c r="KN756" s="7"/>
      <c r="KO756" s="2" t="s">
        <v>272</v>
      </c>
      <c r="KP756" s="2" t="s">
        <v>275</v>
      </c>
      <c r="KQ756" s="2" t="s">
        <v>229</v>
      </c>
      <c r="KR756" s="2" t="s">
        <v>229</v>
      </c>
      <c r="KS756" s="2" t="s">
        <v>241</v>
      </c>
      <c r="KT756" s="2" t="s">
        <v>229</v>
      </c>
      <c r="KU756" s="4"/>
      <c r="KV756" s="8"/>
      <c r="KW756" s="4"/>
      <c r="KX756" s="8"/>
      <c r="KY756" s="7"/>
      <c r="KZ756" s="7"/>
      <c r="LA756" s="2" t="s">
        <v>239</v>
      </c>
      <c r="LB756" s="2" t="s">
        <v>275</v>
      </c>
      <c r="LC756" s="2" t="s">
        <v>1357</v>
      </c>
      <c r="LD756" s="2" t="s">
        <v>1510</v>
      </c>
      <c r="LE756" s="2" t="s">
        <v>241</v>
      </c>
      <c r="LF756" s="2" t="s">
        <v>229</v>
      </c>
      <c r="LG756" s="4"/>
      <c r="LH756" s="8"/>
      <c r="LI756" s="4"/>
      <c r="LJ756" s="8"/>
      <c r="LK756" s="7"/>
      <c r="LL756" s="7"/>
      <c r="LM756" s="2" t="s">
        <v>229</v>
      </c>
      <c r="LN756" s="2" t="s">
        <v>229</v>
      </c>
      <c r="LO756" s="2" t="s">
        <v>229</v>
      </c>
      <c r="LP756" s="2" t="s">
        <v>229</v>
      </c>
      <c r="LQ756" s="2" t="s">
        <v>229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239</v>
      </c>
      <c r="LZ756" s="2" t="s">
        <v>275</v>
      </c>
      <c r="MA756" s="2" t="s">
        <v>928</v>
      </c>
      <c r="MB756" s="2" t="s">
        <v>532</v>
      </c>
      <c r="MC756" s="2" t="s">
        <v>241</v>
      </c>
      <c r="MD756" s="2" t="s">
        <v>229</v>
      </c>
      <c r="ME756" s="4"/>
      <c r="MF756" s="8"/>
      <c r="MG756" s="4"/>
      <c r="MH756" s="8"/>
      <c r="MI756" s="7"/>
      <c r="MJ756" s="7"/>
      <c r="MK756" s="2" t="s">
        <v>278</v>
      </c>
      <c r="ML756" s="2" t="s">
        <v>275</v>
      </c>
      <c r="MM756" s="2" t="s">
        <v>229</v>
      </c>
      <c r="MN756" s="2" t="s">
        <v>229</v>
      </c>
      <c r="MO756" s="2" t="s">
        <v>241</v>
      </c>
      <c r="MP756" s="2" t="s">
        <v>229</v>
      </c>
      <c r="MQ756" s="4"/>
      <c r="MR756" s="8"/>
      <c r="MS756" s="4"/>
      <c r="MT756" s="8"/>
      <c r="MU756" s="7"/>
      <c r="MV756" s="7"/>
      <c r="MW756" s="2" t="s">
        <v>266</v>
      </c>
      <c r="MX756" s="2" t="s">
        <v>275</v>
      </c>
      <c r="MY756" s="2" t="s">
        <v>229</v>
      </c>
      <c r="MZ756" s="2" t="s">
        <v>229</v>
      </c>
      <c r="NA756" s="2" t="s">
        <v>241</v>
      </c>
      <c r="NB756" s="2" t="s">
        <v>229</v>
      </c>
      <c r="NC756" s="4"/>
      <c r="ND756" s="8"/>
      <c r="NE756" s="4"/>
      <c r="NF756" s="8"/>
      <c r="NG756" s="7"/>
      <c r="NH756" s="7"/>
      <c r="NI756" s="2" t="s">
        <v>239</v>
      </c>
      <c r="NJ756" s="2" t="s">
        <v>275</v>
      </c>
      <c r="NK756" s="2" t="s">
        <v>2996</v>
      </c>
      <c r="NL756" s="2" t="s">
        <v>1192</v>
      </c>
      <c r="NM756" s="2" t="s">
        <v>241</v>
      </c>
      <c r="NN756" s="2" t="s">
        <v>229</v>
      </c>
      <c r="NO756" s="4"/>
      <c r="NP756" s="8"/>
      <c r="NQ756" s="4"/>
      <c r="NR756" s="8"/>
      <c r="NS756" s="7"/>
      <c r="NT756" s="7"/>
      <c r="NU756" s="2" t="s">
        <v>272</v>
      </c>
      <c r="NV756" s="2" t="s">
        <v>275</v>
      </c>
      <c r="NW756" s="2" t="s">
        <v>229</v>
      </c>
      <c r="NX756" s="2" t="s">
        <v>229</v>
      </c>
      <c r="NY756" s="2" t="s">
        <v>241</v>
      </c>
      <c r="NZ756" s="2" t="s">
        <v>229</v>
      </c>
      <c r="OA756" s="4"/>
      <c r="OB756" s="8"/>
      <c r="OC756" s="4"/>
      <c r="OD756" s="8"/>
      <c r="OE756" s="7"/>
      <c r="OF756" s="7"/>
      <c r="OG756" s="2" t="s">
        <v>229</v>
      </c>
      <c r="OH756" s="2" t="s">
        <v>229</v>
      </c>
      <c r="OI756" s="2" t="s">
        <v>229</v>
      </c>
      <c r="OJ756" s="2" t="s">
        <v>229</v>
      </c>
      <c r="OK756" s="2" t="s">
        <v>229</v>
      </c>
      <c r="OL756" s="2" t="s">
        <v>229</v>
      </c>
      <c r="OM756" s="4"/>
      <c r="ON756" s="8"/>
      <c r="OO756" s="4"/>
      <c r="OP756" s="8"/>
      <c r="OQ756" s="7"/>
      <c r="OR756" s="7"/>
      <c r="OS756" s="2" t="s">
        <v>229</v>
      </c>
      <c r="OT756" s="2" t="s">
        <v>229</v>
      </c>
      <c r="OU756" s="2" t="s">
        <v>229</v>
      </c>
      <c r="OV756" s="2" t="s">
        <v>229</v>
      </c>
      <c r="OW756" s="2" t="s">
        <v>229</v>
      </c>
      <c r="OX756" s="2" t="s">
        <v>229</v>
      </c>
      <c r="OY756" s="4"/>
      <c r="OZ756" s="8"/>
      <c r="PA756" s="4"/>
      <c r="PB756" s="8"/>
      <c r="PC756" s="7"/>
      <c r="PD756" s="7"/>
      <c r="PE756" s="2" t="s">
        <v>229</v>
      </c>
      <c r="PF756" s="2" t="s">
        <v>229</v>
      </c>
      <c r="PG756" s="2" t="s">
        <v>229</v>
      </c>
      <c r="PH756" s="2" t="s">
        <v>229</v>
      </c>
      <c r="PI756" s="2" t="s">
        <v>229</v>
      </c>
      <c r="PJ756" s="2" t="s">
        <v>229</v>
      </c>
      <c r="PK756" s="4"/>
      <c r="PL756" s="8"/>
      <c r="PM756" s="4"/>
      <c r="PN756" s="8"/>
      <c r="PO756" s="7"/>
      <c r="PP756" s="7"/>
      <c r="PQ756" s="2" t="s">
        <v>239</v>
      </c>
      <c r="PR756" s="2" t="s">
        <v>275</v>
      </c>
      <c r="PS756" s="2" t="s">
        <v>3648</v>
      </c>
      <c r="PT756" s="2" t="s">
        <v>1415</v>
      </c>
      <c r="PU756" s="2" t="s">
        <v>241</v>
      </c>
      <c r="PV756" s="2" t="s">
        <v>229</v>
      </c>
      <c r="PW756" s="4"/>
      <c r="PX756" s="8"/>
      <c r="PY756" s="4"/>
      <c r="PZ756" s="8"/>
      <c r="QA756" s="7"/>
      <c r="QB756" s="7"/>
      <c r="QC756" s="2" t="s">
        <v>281</v>
      </c>
      <c r="QD756" s="2" t="s">
        <v>275</v>
      </c>
      <c r="QE756" s="2" t="s">
        <v>229</v>
      </c>
      <c r="QF756" s="2" t="s">
        <v>229</v>
      </c>
      <c r="QG756" s="2" t="s">
        <v>241</v>
      </c>
      <c r="QH756" s="2" t="s">
        <v>229</v>
      </c>
      <c r="QI756" s="4"/>
      <c r="QJ756" s="8"/>
      <c r="QK756" s="4"/>
      <c r="QL756" s="8"/>
      <c r="QM756" s="7"/>
      <c r="QN756" s="7"/>
      <c r="QO756" s="2" t="s">
        <v>229</v>
      </c>
      <c r="QP756" s="2" t="s">
        <v>229</v>
      </c>
      <c r="QQ756" s="2" t="s">
        <v>229</v>
      </c>
      <c r="QR756" s="2" t="s">
        <v>229</v>
      </c>
      <c r="QS756" s="2" t="s">
        <v>229</v>
      </c>
      <c r="QT756" s="2" t="s">
        <v>229</v>
      </c>
      <c r="QU756" s="4"/>
      <c r="QV756" s="8"/>
      <c r="QW756" s="4"/>
      <c r="QX756" s="8"/>
      <c r="QY756" s="7"/>
      <c r="QZ756" s="7"/>
      <c r="RA756" s="2" t="s">
        <v>272</v>
      </c>
      <c r="RB756" s="2" t="s">
        <v>275</v>
      </c>
      <c r="RC756" s="2" t="s">
        <v>229</v>
      </c>
      <c r="RD756" s="2" t="s">
        <v>229</v>
      </c>
      <c r="RE756" s="2" t="s">
        <v>241</v>
      </c>
      <c r="RF756" s="2" t="s">
        <v>229</v>
      </c>
      <c r="RG756" s="4"/>
      <c r="RH756" s="8"/>
      <c r="RI756" s="4"/>
      <c r="RJ756" s="8"/>
      <c r="RK756" s="7"/>
      <c r="RL756" s="7"/>
      <c r="RM756" s="2" t="s">
        <v>272</v>
      </c>
      <c r="RN756" s="2" t="s">
        <v>275</v>
      </c>
      <c r="RO756" s="2" t="s">
        <v>229</v>
      </c>
      <c r="RP756" s="2" t="s">
        <v>229</v>
      </c>
      <c r="RQ756" s="2" t="s">
        <v>241</v>
      </c>
      <c r="RR756" s="2" t="s">
        <v>229</v>
      </c>
      <c r="RS756" s="4"/>
      <c r="RT756" s="8"/>
      <c r="RU756" s="4"/>
      <c r="RV756" s="8"/>
      <c r="RW756" s="7"/>
      <c r="RX756" s="7"/>
      <c r="RY756" s="2" t="s">
        <v>239</v>
      </c>
      <c r="RZ756" s="2" t="s">
        <v>275</v>
      </c>
      <c r="SA756" s="2" t="s">
        <v>1264</v>
      </c>
      <c r="SB756" s="2" t="s">
        <v>4860</v>
      </c>
      <c r="SC756" s="2" t="s">
        <v>241</v>
      </c>
      <c r="SD756" s="2" t="s">
        <v>229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</row>
    <row r="757">
      <c r="A757" s="2" t="s">
        <v>4861</v>
      </c>
      <c r="B757" s="2" t="s">
        <v>216</v>
      </c>
      <c r="C757" s="2" t="s">
        <v>4734</v>
      </c>
      <c r="D757" s="2" t="s">
        <v>218</v>
      </c>
      <c r="E757" s="2" t="s">
        <v>219</v>
      </c>
      <c r="F757" s="2" t="s">
        <v>4862</v>
      </c>
      <c r="G757" s="2" t="s">
        <v>4863</v>
      </c>
      <c r="H757" s="2" t="s">
        <v>3666</v>
      </c>
      <c r="I757" s="2" t="s">
        <v>4864</v>
      </c>
      <c r="J757" s="2" t="s">
        <v>285</v>
      </c>
      <c r="K757" s="2" t="s">
        <v>1070</v>
      </c>
      <c r="L757" s="3">
        <v>74.4</v>
      </c>
      <c r="M757" s="3">
        <v>78.12</v>
      </c>
      <c r="N757" s="3">
        <v>154.99</v>
      </c>
      <c r="O757" s="2" t="s">
        <v>981</v>
      </c>
      <c r="P757" s="2" t="s">
        <v>2072</v>
      </c>
      <c r="Q757" s="2" t="s">
        <v>228</v>
      </c>
      <c r="R757" s="2" t="s">
        <v>229</v>
      </c>
      <c r="S757" s="2" t="s">
        <v>4865</v>
      </c>
      <c r="T757" s="2" t="s">
        <v>3733</v>
      </c>
      <c r="U757" s="2" t="s">
        <v>733</v>
      </c>
      <c r="V757" s="2" t="s">
        <v>685</v>
      </c>
      <c r="W757" s="2" t="s">
        <v>686</v>
      </c>
      <c r="X757" s="2" t="s">
        <v>1009</v>
      </c>
      <c r="Y757" s="2" t="s">
        <v>243</v>
      </c>
      <c r="Z757" s="4"/>
      <c r="AA757" s="4">
        <f>=ROUNDDOWN({0},0)</f>
      </c>
      <c r="AB757" s="5">
        <v>6</v>
      </c>
      <c r="AC757" s="2" t="s">
        <v>229</v>
      </c>
      <c r="AD757" s="4"/>
      <c r="AE757" s="4"/>
      <c r="AF757" s="6">
        <v>65</v>
      </c>
      <c r="AG757" s="6"/>
      <c r="AH757" s="7">
        <v>0.5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>
        <v>3</v>
      </c>
      <c r="AQ757" s="8">
        <v>253.51</v>
      </c>
      <c r="AR757" s="4">
        <v>6</v>
      </c>
      <c r="AS757" s="8">
        <v>500.75</v>
      </c>
      <c r="AT757" s="7">
        <v>-0.5</v>
      </c>
      <c r="AU757" s="7">
        <v>-0.4937</v>
      </c>
      <c r="AV757" s="4">
        <v>3</v>
      </c>
      <c r="AW757" s="8">
        <v>253.51</v>
      </c>
      <c r="AX757" s="4">
        <v>7</v>
      </c>
      <c r="AY757" s="8">
        <v>597.89</v>
      </c>
      <c r="AZ757" s="7">
        <v>-0.5714</v>
      </c>
      <c r="BA757" s="7">
        <v>-0.576</v>
      </c>
      <c r="BB757" s="7">
        <v>1</v>
      </c>
      <c r="BC757" s="4">
        <v>3</v>
      </c>
      <c r="BD757" s="8">
        <v>253.51</v>
      </c>
      <c r="BE757" s="4">
        <v>7</v>
      </c>
      <c r="BF757" s="8">
        <v>597.89</v>
      </c>
      <c r="BG757" s="7">
        <v>-0.5714</v>
      </c>
      <c r="BH757" s="7">
        <v>-0.576</v>
      </c>
      <c r="BI757" s="7">
        <v>1</v>
      </c>
      <c r="BJ757" s="4">
        <v>3</v>
      </c>
      <c r="BK757" s="8">
        <v>253.51</v>
      </c>
      <c r="BL757" s="2" t="s">
        <v>2510</v>
      </c>
      <c r="BM757" s="7">
        <v>1</v>
      </c>
      <c r="BN757" s="7">
        <v>1</v>
      </c>
      <c r="BO757" s="4">
        <v>2</v>
      </c>
      <c r="BP757" s="8">
        <v>168.76</v>
      </c>
      <c r="BQ757" s="4">
        <v>3</v>
      </c>
      <c r="BR757" s="8">
        <v>253.14</v>
      </c>
      <c r="BS757" s="7">
        <v>-0.3333</v>
      </c>
      <c r="BT757" s="7">
        <v>-0.3333</v>
      </c>
      <c r="BU757" s="2" t="s">
        <v>239</v>
      </c>
      <c r="BV757" s="2" t="s">
        <v>275</v>
      </c>
      <c r="BW757" s="2" t="s">
        <v>229</v>
      </c>
      <c r="BX757" s="2" t="s">
        <v>929</v>
      </c>
      <c r="BY757" s="2" t="s">
        <v>241</v>
      </c>
      <c r="BZ757" s="2" t="s">
        <v>229</v>
      </c>
      <c r="CA757" s="4">
        <v>1</v>
      </c>
      <c r="CB757" s="8">
        <v>84.75</v>
      </c>
      <c r="CC757" s="4">
        <v>2</v>
      </c>
      <c r="CD757" s="8">
        <v>169.5</v>
      </c>
      <c r="CE757" s="7">
        <v>-0.5</v>
      </c>
      <c r="CF757" s="7">
        <v>-0.5</v>
      </c>
      <c r="CG757" s="2" t="s">
        <v>239</v>
      </c>
      <c r="CH757" s="2" t="s">
        <v>275</v>
      </c>
      <c r="CI757" s="2" t="s">
        <v>243</v>
      </c>
      <c r="CJ757" s="2" t="s">
        <v>4345</v>
      </c>
      <c r="CK757" s="2" t="s">
        <v>241</v>
      </c>
      <c r="CL757" s="2" t="s">
        <v>229</v>
      </c>
      <c r="CM757" s="4"/>
      <c r="CN757" s="8"/>
      <c r="CO757" s="4"/>
      <c r="CP757" s="8"/>
      <c r="CQ757" s="7"/>
      <c r="CR757" s="7"/>
      <c r="CS757" s="2" t="s">
        <v>239</v>
      </c>
      <c r="CT757" s="2" t="s">
        <v>275</v>
      </c>
      <c r="CU757" s="2" t="s">
        <v>243</v>
      </c>
      <c r="CV757" s="2" t="s">
        <v>4345</v>
      </c>
      <c r="CW757" s="2" t="s">
        <v>241</v>
      </c>
      <c r="CX757" s="2" t="s">
        <v>229</v>
      </c>
      <c r="CY757" s="4"/>
      <c r="CZ757" s="8"/>
      <c r="DA757" s="4"/>
      <c r="DB757" s="8"/>
      <c r="DC757" s="7"/>
      <c r="DD757" s="7"/>
      <c r="DE757" s="2" t="s">
        <v>239</v>
      </c>
      <c r="DF757" s="2" t="s">
        <v>275</v>
      </c>
      <c r="DG757" s="2" t="s">
        <v>3195</v>
      </c>
      <c r="DH757" s="2" t="s">
        <v>1303</v>
      </c>
      <c r="DI757" s="2" t="s">
        <v>241</v>
      </c>
      <c r="DJ757" s="2" t="s">
        <v>229</v>
      </c>
      <c r="DK757" s="4"/>
      <c r="DL757" s="8"/>
      <c r="DM757" s="4">
        <v>1</v>
      </c>
      <c r="DN757" s="8">
        <v>78.11</v>
      </c>
      <c r="DO757" s="7">
        <v>-1</v>
      </c>
      <c r="DP757" s="7">
        <v>-1</v>
      </c>
      <c r="DQ757" s="2" t="s">
        <v>239</v>
      </c>
      <c r="DR757" s="2" t="s">
        <v>275</v>
      </c>
      <c r="DS757" s="2" t="s">
        <v>823</v>
      </c>
      <c r="DT757" s="2" t="s">
        <v>546</v>
      </c>
      <c r="DU757" s="2" t="s">
        <v>241</v>
      </c>
      <c r="DV757" s="2" t="s">
        <v>229</v>
      </c>
      <c r="DW757" s="4"/>
      <c r="DX757" s="8"/>
      <c r="DY757" s="4"/>
      <c r="DZ757" s="8"/>
      <c r="EA757" s="7"/>
      <c r="EB757" s="7"/>
      <c r="EC757" s="2" t="s">
        <v>239</v>
      </c>
      <c r="ED757" s="2" t="s">
        <v>275</v>
      </c>
      <c r="EE757" s="2" t="s">
        <v>458</v>
      </c>
      <c r="EF757" s="2" t="s">
        <v>1308</v>
      </c>
      <c r="EG757" s="2" t="s">
        <v>241</v>
      </c>
      <c r="EH757" s="2" t="s">
        <v>229</v>
      </c>
      <c r="EI757" s="4"/>
      <c r="EJ757" s="8"/>
      <c r="EK757" s="4"/>
      <c r="EL757" s="8"/>
      <c r="EM757" s="7"/>
      <c r="EN757" s="7"/>
      <c r="EO757" s="2" t="s">
        <v>239</v>
      </c>
      <c r="EP757" s="2" t="s">
        <v>275</v>
      </c>
      <c r="EQ757" s="2" t="s">
        <v>4711</v>
      </c>
      <c r="ER757" s="2" t="s">
        <v>2325</v>
      </c>
      <c r="ES757" s="2" t="s">
        <v>241</v>
      </c>
      <c r="ET757" s="2" t="s">
        <v>229</v>
      </c>
      <c r="EU757" s="4"/>
      <c r="EV757" s="8"/>
      <c r="EW757" s="4"/>
      <c r="EX757" s="8"/>
      <c r="EY757" s="7"/>
      <c r="EZ757" s="7"/>
      <c r="FA757" s="2" t="s">
        <v>239</v>
      </c>
      <c r="FB757" s="2" t="s">
        <v>275</v>
      </c>
      <c r="FC757" s="2" t="s">
        <v>3875</v>
      </c>
      <c r="FD757" s="2" t="s">
        <v>1903</v>
      </c>
      <c r="FE757" s="2" t="s">
        <v>241</v>
      </c>
      <c r="FF757" s="2" t="s">
        <v>229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275</v>
      </c>
      <c r="FO757" s="2" t="s">
        <v>243</v>
      </c>
      <c r="FP757" s="2" t="s">
        <v>860</v>
      </c>
      <c r="FQ757" s="2" t="s">
        <v>241</v>
      </c>
      <c r="FR757" s="2" t="s">
        <v>229</v>
      </c>
      <c r="FS757" s="4"/>
      <c r="FT757" s="8"/>
      <c r="FU757" s="4"/>
      <c r="FV757" s="8"/>
      <c r="FW757" s="7"/>
      <c r="FX757" s="7"/>
      <c r="FY757" s="2" t="s">
        <v>229</v>
      </c>
      <c r="FZ757" s="2" t="s">
        <v>229</v>
      </c>
      <c r="GA757" s="2" t="s">
        <v>229</v>
      </c>
      <c r="GB757" s="2" t="s">
        <v>229</v>
      </c>
      <c r="GC757" s="2" t="s">
        <v>229</v>
      </c>
      <c r="GD757" s="2" t="s">
        <v>229</v>
      </c>
      <c r="GE757" s="4"/>
      <c r="GF757" s="8"/>
      <c r="GG757" s="4"/>
      <c r="GH757" s="8"/>
      <c r="GI757" s="7"/>
      <c r="GJ757" s="7"/>
      <c r="GK757" s="2" t="s">
        <v>272</v>
      </c>
      <c r="GL757" s="2" t="s">
        <v>275</v>
      </c>
      <c r="GM757" s="2" t="s">
        <v>229</v>
      </c>
      <c r="GN757" s="2" t="s">
        <v>229</v>
      </c>
      <c r="GO757" s="2" t="s">
        <v>241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275</v>
      </c>
      <c r="GY757" s="2" t="s">
        <v>458</v>
      </c>
      <c r="GZ757" s="2" t="s">
        <v>1495</v>
      </c>
      <c r="HA757" s="2" t="s">
        <v>241</v>
      </c>
      <c r="HB757" s="2" t="s">
        <v>229</v>
      </c>
      <c r="HC757" s="4"/>
      <c r="HD757" s="8"/>
      <c r="HE757" s="4"/>
      <c r="HF757" s="8"/>
      <c r="HG757" s="7"/>
      <c r="HH757" s="7"/>
      <c r="HI757" s="2" t="s">
        <v>239</v>
      </c>
      <c r="HJ757" s="2" t="s">
        <v>275</v>
      </c>
      <c r="HK757" s="2" t="s">
        <v>1305</v>
      </c>
      <c r="HL757" s="2" t="s">
        <v>3331</v>
      </c>
      <c r="HM757" s="2" t="s">
        <v>241</v>
      </c>
      <c r="HN757" s="2" t="s">
        <v>229</v>
      </c>
      <c r="HO757" s="4"/>
      <c r="HP757" s="8"/>
      <c r="HQ757" s="4"/>
      <c r="HR757" s="8"/>
      <c r="HS757" s="7"/>
      <c r="HT757" s="7"/>
      <c r="HU757" s="2" t="s">
        <v>239</v>
      </c>
      <c r="HV757" s="2" t="s">
        <v>275</v>
      </c>
      <c r="HW757" s="2" t="s">
        <v>442</v>
      </c>
      <c r="HX757" s="2" t="s">
        <v>3118</v>
      </c>
      <c r="HY757" s="2" t="s">
        <v>241</v>
      </c>
      <c r="HZ757" s="2" t="s">
        <v>229</v>
      </c>
      <c r="IA757" s="4"/>
      <c r="IB757" s="8"/>
      <c r="IC757" s="4"/>
      <c r="ID757" s="8"/>
      <c r="IE757" s="7"/>
      <c r="IF757" s="7"/>
      <c r="IG757" s="2" t="s">
        <v>266</v>
      </c>
      <c r="IH757" s="2" t="s">
        <v>275</v>
      </c>
      <c r="II757" s="2" t="s">
        <v>229</v>
      </c>
      <c r="IJ757" s="2" t="s">
        <v>229</v>
      </c>
      <c r="IK757" s="2" t="s">
        <v>241</v>
      </c>
      <c r="IL757" s="2" t="s">
        <v>229</v>
      </c>
      <c r="IM757" s="4"/>
      <c r="IN757" s="8"/>
      <c r="IO757" s="4"/>
      <c r="IP757" s="8"/>
      <c r="IQ757" s="7"/>
      <c r="IR757" s="7"/>
      <c r="IS757" s="2" t="s">
        <v>272</v>
      </c>
      <c r="IT757" s="2" t="s">
        <v>275</v>
      </c>
      <c r="IU757" s="2" t="s">
        <v>229</v>
      </c>
      <c r="IV757" s="2" t="s">
        <v>229</v>
      </c>
      <c r="IW757" s="2" t="s">
        <v>241</v>
      </c>
      <c r="IX757" s="2" t="s">
        <v>229</v>
      </c>
      <c r="IY757" s="4"/>
      <c r="IZ757" s="8"/>
      <c r="JA757" s="4"/>
      <c r="JB757" s="8"/>
      <c r="JC757" s="7"/>
      <c r="JD757" s="7"/>
      <c r="JE757" s="2" t="s">
        <v>239</v>
      </c>
      <c r="JF757" s="2" t="s">
        <v>275</v>
      </c>
      <c r="JG757" s="2" t="s">
        <v>3256</v>
      </c>
      <c r="JH757" s="2" t="s">
        <v>229</v>
      </c>
      <c r="JI757" s="2" t="s">
        <v>241</v>
      </c>
      <c r="JJ757" s="2" t="s">
        <v>229</v>
      </c>
      <c r="JK757" s="4"/>
      <c r="JL757" s="8"/>
      <c r="JM757" s="4"/>
      <c r="JN757" s="8"/>
      <c r="JO757" s="7"/>
      <c r="JP757" s="7"/>
      <c r="JQ757" s="2" t="s">
        <v>229</v>
      </c>
      <c r="JR757" s="2" t="s">
        <v>229</v>
      </c>
      <c r="JS757" s="2" t="s">
        <v>229</v>
      </c>
      <c r="JT757" s="2" t="s">
        <v>229</v>
      </c>
      <c r="JU757" s="2" t="s">
        <v>229</v>
      </c>
      <c r="JV757" s="2" t="s">
        <v>229</v>
      </c>
      <c r="JW757" s="4"/>
      <c r="JX757" s="8"/>
      <c r="JY757" s="4"/>
      <c r="JZ757" s="8"/>
      <c r="KA757" s="7"/>
      <c r="KB757" s="7"/>
      <c r="KC757" s="2" t="s">
        <v>272</v>
      </c>
      <c r="KD757" s="2" t="s">
        <v>275</v>
      </c>
      <c r="KE757" s="2" t="s">
        <v>229</v>
      </c>
      <c r="KF757" s="2" t="s">
        <v>229</v>
      </c>
      <c r="KG757" s="2" t="s">
        <v>241</v>
      </c>
      <c r="KH757" s="2" t="s">
        <v>229</v>
      </c>
      <c r="KI757" s="4"/>
      <c r="KJ757" s="8"/>
      <c r="KK757" s="4"/>
      <c r="KL757" s="8"/>
      <c r="KM757" s="7"/>
      <c r="KN757" s="7"/>
      <c r="KO757" s="2" t="s">
        <v>239</v>
      </c>
      <c r="KP757" s="2" t="s">
        <v>275</v>
      </c>
      <c r="KQ757" s="2" t="s">
        <v>3097</v>
      </c>
      <c r="KR757" s="2" t="s">
        <v>1510</v>
      </c>
      <c r="KS757" s="2" t="s">
        <v>241</v>
      </c>
      <c r="KT757" s="2" t="s">
        <v>229</v>
      </c>
      <c r="KU757" s="4"/>
      <c r="KV757" s="8"/>
      <c r="KW757" s="4"/>
      <c r="KX757" s="8"/>
      <c r="KY757" s="7"/>
      <c r="KZ757" s="7"/>
      <c r="LA757" s="2" t="s">
        <v>239</v>
      </c>
      <c r="LB757" s="2" t="s">
        <v>275</v>
      </c>
      <c r="LC757" s="2" t="s">
        <v>1900</v>
      </c>
      <c r="LD757" s="2" t="s">
        <v>229</v>
      </c>
      <c r="LE757" s="2" t="s">
        <v>241</v>
      </c>
      <c r="LF757" s="2" t="s">
        <v>229</v>
      </c>
      <c r="LG757" s="4"/>
      <c r="LH757" s="8"/>
      <c r="LI757" s="4"/>
      <c r="LJ757" s="8"/>
      <c r="LK757" s="7"/>
      <c r="LL757" s="7"/>
      <c r="LM757" s="2" t="s">
        <v>229</v>
      </c>
      <c r="LN757" s="2" t="s">
        <v>229</v>
      </c>
      <c r="LO757" s="2" t="s">
        <v>229</v>
      </c>
      <c r="LP757" s="2" t="s">
        <v>229</v>
      </c>
      <c r="LQ757" s="2" t="s">
        <v>229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239</v>
      </c>
      <c r="LZ757" s="2" t="s">
        <v>275</v>
      </c>
      <c r="MA757" s="2" t="s">
        <v>3056</v>
      </c>
      <c r="MB757" s="2" t="s">
        <v>441</v>
      </c>
      <c r="MC757" s="2" t="s">
        <v>241</v>
      </c>
      <c r="MD757" s="2" t="s">
        <v>229</v>
      </c>
      <c r="ME757" s="4"/>
      <c r="MF757" s="8"/>
      <c r="MG757" s="4"/>
      <c r="MH757" s="8"/>
      <c r="MI757" s="7"/>
      <c r="MJ757" s="7"/>
      <c r="MK757" s="2" t="s">
        <v>239</v>
      </c>
      <c r="ML757" s="2" t="s">
        <v>275</v>
      </c>
      <c r="MM757" s="2" t="s">
        <v>987</v>
      </c>
      <c r="MN757" s="2" t="s">
        <v>967</v>
      </c>
      <c r="MO757" s="2" t="s">
        <v>241</v>
      </c>
      <c r="MP757" s="2" t="s">
        <v>229</v>
      </c>
      <c r="MQ757" s="4"/>
      <c r="MR757" s="8"/>
      <c r="MS757" s="4"/>
      <c r="MT757" s="8"/>
      <c r="MU757" s="7"/>
      <c r="MV757" s="7"/>
      <c r="MW757" s="2" t="s">
        <v>239</v>
      </c>
      <c r="MX757" s="2" t="s">
        <v>275</v>
      </c>
      <c r="MY757" s="2" t="s">
        <v>279</v>
      </c>
      <c r="MZ757" s="2" t="s">
        <v>2795</v>
      </c>
      <c r="NA757" s="2" t="s">
        <v>241</v>
      </c>
      <c r="NB757" s="2" t="s">
        <v>229</v>
      </c>
      <c r="NC757" s="4"/>
      <c r="ND757" s="8"/>
      <c r="NE757" s="4"/>
      <c r="NF757" s="8"/>
      <c r="NG757" s="7"/>
      <c r="NH757" s="7"/>
      <c r="NI757" s="2" t="s">
        <v>239</v>
      </c>
      <c r="NJ757" s="2" t="s">
        <v>275</v>
      </c>
      <c r="NK757" s="2" t="s">
        <v>4711</v>
      </c>
      <c r="NL757" s="2" t="s">
        <v>979</v>
      </c>
      <c r="NM757" s="2" t="s">
        <v>241</v>
      </c>
      <c r="NN757" s="2" t="s">
        <v>229</v>
      </c>
      <c r="NO757" s="4"/>
      <c r="NP757" s="8"/>
      <c r="NQ757" s="4"/>
      <c r="NR757" s="8"/>
      <c r="NS757" s="7"/>
      <c r="NT757" s="7"/>
      <c r="NU757" s="2" t="s">
        <v>272</v>
      </c>
      <c r="NV757" s="2" t="s">
        <v>275</v>
      </c>
      <c r="NW757" s="2" t="s">
        <v>229</v>
      </c>
      <c r="NX757" s="2" t="s">
        <v>229</v>
      </c>
      <c r="NY757" s="2" t="s">
        <v>241</v>
      </c>
      <c r="NZ757" s="2" t="s">
        <v>229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275</v>
      </c>
      <c r="OI757" s="2" t="s">
        <v>2817</v>
      </c>
      <c r="OJ757" s="2" t="s">
        <v>229</v>
      </c>
      <c r="OK757" s="2" t="s">
        <v>241</v>
      </c>
      <c r="OL757" s="2" t="s">
        <v>229</v>
      </c>
      <c r="OM757" s="4"/>
      <c r="ON757" s="8"/>
      <c r="OO757" s="4"/>
      <c r="OP757" s="8"/>
      <c r="OQ757" s="7"/>
      <c r="OR757" s="7"/>
      <c r="OS757" s="2" t="s">
        <v>229</v>
      </c>
      <c r="OT757" s="2" t="s">
        <v>229</v>
      </c>
      <c r="OU757" s="2" t="s">
        <v>229</v>
      </c>
      <c r="OV757" s="2" t="s">
        <v>229</v>
      </c>
      <c r="OW757" s="2" t="s">
        <v>229</v>
      </c>
      <c r="OX757" s="2" t="s">
        <v>229</v>
      </c>
      <c r="OY757" s="4"/>
      <c r="OZ757" s="8"/>
      <c r="PA757" s="4"/>
      <c r="PB757" s="8"/>
      <c r="PC757" s="7"/>
      <c r="PD757" s="7"/>
      <c r="PE757" s="2" t="s">
        <v>281</v>
      </c>
      <c r="PF757" s="2" t="s">
        <v>275</v>
      </c>
      <c r="PG757" s="2" t="s">
        <v>229</v>
      </c>
      <c r="PH757" s="2" t="s">
        <v>229</v>
      </c>
      <c r="PI757" s="2" t="s">
        <v>241</v>
      </c>
      <c r="PJ757" s="2" t="s">
        <v>229</v>
      </c>
      <c r="PK757" s="4"/>
      <c r="PL757" s="8"/>
      <c r="PM757" s="4"/>
      <c r="PN757" s="8"/>
      <c r="PO757" s="7"/>
      <c r="PP757" s="7"/>
      <c r="PQ757" s="2" t="s">
        <v>266</v>
      </c>
      <c r="PR757" s="2" t="s">
        <v>275</v>
      </c>
      <c r="PS757" s="2" t="s">
        <v>229</v>
      </c>
      <c r="PT757" s="2" t="s">
        <v>229</v>
      </c>
      <c r="PU757" s="2" t="s">
        <v>241</v>
      </c>
      <c r="PV757" s="2" t="s">
        <v>229</v>
      </c>
      <c r="PW757" s="4"/>
      <c r="PX757" s="8"/>
      <c r="PY757" s="4"/>
      <c r="PZ757" s="8"/>
      <c r="QA757" s="7"/>
      <c r="QB757" s="7"/>
      <c r="QC757" s="2" t="s">
        <v>281</v>
      </c>
      <c r="QD757" s="2" t="s">
        <v>275</v>
      </c>
      <c r="QE757" s="2" t="s">
        <v>229</v>
      </c>
      <c r="QF757" s="2" t="s">
        <v>229</v>
      </c>
      <c r="QG757" s="2" t="s">
        <v>241</v>
      </c>
      <c r="QH757" s="2" t="s">
        <v>229</v>
      </c>
      <c r="QI757" s="4"/>
      <c r="QJ757" s="8"/>
      <c r="QK757" s="4"/>
      <c r="QL757" s="8"/>
      <c r="QM757" s="7"/>
      <c r="QN757" s="7"/>
      <c r="QO757" s="2" t="s">
        <v>272</v>
      </c>
      <c r="QP757" s="2" t="s">
        <v>275</v>
      </c>
      <c r="QQ757" s="2" t="s">
        <v>229</v>
      </c>
      <c r="QR757" s="2" t="s">
        <v>229</v>
      </c>
      <c r="QS757" s="2" t="s">
        <v>241</v>
      </c>
      <c r="QT757" s="2" t="s">
        <v>229</v>
      </c>
      <c r="QU757" s="4"/>
      <c r="QV757" s="8"/>
      <c r="QW757" s="4"/>
      <c r="QX757" s="8"/>
      <c r="QY757" s="7"/>
      <c r="QZ757" s="7"/>
      <c r="RA757" s="2" t="s">
        <v>272</v>
      </c>
      <c r="RB757" s="2" t="s">
        <v>275</v>
      </c>
      <c r="RC757" s="2" t="s">
        <v>229</v>
      </c>
      <c r="RD757" s="2" t="s">
        <v>229</v>
      </c>
      <c r="RE757" s="2" t="s">
        <v>241</v>
      </c>
      <c r="RF757" s="2" t="s">
        <v>229</v>
      </c>
      <c r="RG757" s="4"/>
      <c r="RH757" s="8"/>
      <c r="RI757" s="4"/>
      <c r="RJ757" s="8"/>
      <c r="RK757" s="7"/>
      <c r="RL757" s="7"/>
      <c r="RM757" s="2" t="s">
        <v>272</v>
      </c>
      <c r="RN757" s="2" t="s">
        <v>275</v>
      </c>
      <c r="RO757" s="2" t="s">
        <v>229</v>
      </c>
      <c r="RP757" s="2" t="s">
        <v>229</v>
      </c>
      <c r="RQ757" s="2" t="s">
        <v>241</v>
      </c>
      <c r="RR757" s="2" t="s">
        <v>229</v>
      </c>
      <c r="RS757" s="4"/>
      <c r="RT757" s="8"/>
      <c r="RU757" s="4"/>
      <c r="RV757" s="8"/>
      <c r="RW757" s="7"/>
      <c r="RX757" s="7"/>
      <c r="RY757" s="2" t="s">
        <v>266</v>
      </c>
      <c r="RZ757" s="2" t="s">
        <v>275</v>
      </c>
      <c r="SA757" s="2" t="s">
        <v>229</v>
      </c>
      <c r="SB757" s="2" t="s">
        <v>229</v>
      </c>
      <c r="SC757" s="2" t="s">
        <v>241</v>
      </c>
      <c r="SD757" s="2" t="s">
        <v>229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</row>
    <row r="758">
      <c r="A758" s="2" t="s">
        <v>4866</v>
      </c>
      <c r="B758" s="2" t="s">
        <v>216</v>
      </c>
      <c r="C758" s="2" t="s">
        <v>4734</v>
      </c>
      <c r="D758" s="2" t="s">
        <v>218</v>
      </c>
      <c r="E758" s="2" t="s">
        <v>219</v>
      </c>
      <c r="F758" s="2" t="s">
        <v>4862</v>
      </c>
      <c r="G758" s="2" t="s">
        <v>4863</v>
      </c>
      <c r="H758" s="2" t="s">
        <v>3666</v>
      </c>
      <c r="I758" s="2" t="s">
        <v>4864</v>
      </c>
      <c r="J758" s="2" t="s">
        <v>312</v>
      </c>
      <c r="K758" s="2" t="s">
        <v>1070</v>
      </c>
      <c r="L758" s="3">
        <v>85.75</v>
      </c>
      <c r="M758" s="3">
        <v>90.04</v>
      </c>
      <c r="N758" s="3">
        <v>174.99</v>
      </c>
      <c r="O758" s="2" t="s">
        <v>981</v>
      </c>
      <c r="P758" s="2" t="s">
        <v>2072</v>
      </c>
      <c r="Q758" s="2" t="s">
        <v>228</v>
      </c>
      <c r="R758" s="2" t="s">
        <v>229</v>
      </c>
      <c r="S758" s="2" t="s">
        <v>4865</v>
      </c>
      <c r="T758" s="2" t="s">
        <v>3733</v>
      </c>
      <c r="U758" s="2" t="s">
        <v>733</v>
      </c>
      <c r="V758" s="2" t="s">
        <v>685</v>
      </c>
      <c r="W758" s="2" t="s">
        <v>686</v>
      </c>
      <c r="X758" s="2" t="s">
        <v>1009</v>
      </c>
      <c r="Y758" s="2" t="s">
        <v>243</v>
      </c>
      <c r="Z758" s="4"/>
      <c r="AA758" s="4">
        <f>=ROUNDDOWN({0},0)</f>
      </c>
      <c r="AB758" s="5">
        <v>2.8</v>
      </c>
      <c r="AC758" s="2" t="s">
        <v>229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/>
      <c r="AQ758" s="8"/>
      <c r="AR758" s="4">
        <v>1</v>
      </c>
      <c r="AS758" s="8">
        <v>97.14</v>
      </c>
      <c r="AT758" s="7">
        <v>-1</v>
      </c>
      <c r="AU758" s="7">
        <v>-1</v>
      </c>
      <c r="AV758" s="4" t="s">
        <v>229</v>
      </c>
      <c r="AW758" s="8" t="s">
        <v>229</v>
      </c>
      <c r="AX758" s="4" t="s">
        <v>229</v>
      </c>
      <c r="AY758" s="8" t="s">
        <v>229</v>
      </c>
      <c r="AZ758" s="7" t="s">
        <v>229</v>
      </c>
      <c r="BA758" s="7" t="s">
        <v>229</v>
      </c>
      <c r="BB758" s="7"/>
      <c r="BC758" s="4" t="s">
        <v>229</v>
      </c>
      <c r="BD758" s="8" t="s">
        <v>229</v>
      </c>
      <c r="BE758" s="4" t="s">
        <v>229</v>
      </c>
      <c r="BF758" s="8" t="s">
        <v>229</v>
      </c>
      <c r="BG758" s="7" t="s">
        <v>229</v>
      </c>
      <c r="BH758" s="7" t="s">
        <v>229</v>
      </c>
      <c r="BI758" s="7" t="s">
        <v>229</v>
      </c>
      <c r="BJ758" s="4"/>
      <c r="BK758" s="8"/>
      <c r="BL758" s="2" t="s">
        <v>17</v>
      </c>
      <c r="BM758" s="7"/>
      <c r="BN758" s="7"/>
      <c r="BO758" s="4"/>
      <c r="BP758" s="8"/>
      <c r="BQ758" s="4"/>
      <c r="BR758" s="8"/>
      <c r="BS758" s="7"/>
      <c r="BT758" s="7"/>
      <c r="BU758" s="2" t="s">
        <v>239</v>
      </c>
      <c r="BV758" s="2" t="s">
        <v>275</v>
      </c>
      <c r="BW758" s="2" t="s">
        <v>229</v>
      </c>
      <c r="BX758" s="2" t="s">
        <v>846</v>
      </c>
      <c r="BY758" s="2" t="s">
        <v>241</v>
      </c>
      <c r="BZ758" s="2" t="s">
        <v>229</v>
      </c>
      <c r="CA758" s="4"/>
      <c r="CB758" s="8"/>
      <c r="CC758" s="4">
        <v>1</v>
      </c>
      <c r="CD758" s="8">
        <v>97.14</v>
      </c>
      <c r="CE758" s="7">
        <v>-1</v>
      </c>
      <c r="CF758" s="7">
        <v>-1</v>
      </c>
      <c r="CG758" s="2" t="s">
        <v>239</v>
      </c>
      <c r="CH758" s="2" t="s">
        <v>275</v>
      </c>
      <c r="CI758" s="2" t="s">
        <v>243</v>
      </c>
      <c r="CJ758" s="2" t="s">
        <v>715</v>
      </c>
      <c r="CK758" s="2" t="s">
        <v>241</v>
      </c>
      <c r="CL758" s="2" t="s">
        <v>229</v>
      </c>
      <c r="CM758" s="4"/>
      <c r="CN758" s="8"/>
      <c r="CO758" s="4"/>
      <c r="CP758" s="8"/>
      <c r="CQ758" s="7"/>
      <c r="CR758" s="7"/>
      <c r="CS758" s="2" t="s">
        <v>239</v>
      </c>
      <c r="CT758" s="2" t="s">
        <v>275</v>
      </c>
      <c r="CU758" s="2" t="s">
        <v>243</v>
      </c>
      <c r="CV758" s="2" t="s">
        <v>4867</v>
      </c>
      <c r="CW758" s="2" t="s">
        <v>241</v>
      </c>
      <c r="CX758" s="2" t="s">
        <v>229</v>
      </c>
      <c r="CY758" s="4"/>
      <c r="CZ758" s="8"/>
      <c r="DA758" s="4"/>
      <c r="DB758" s="8"/>
      <c r="DC758" s="7"/>
      <c r="DD758" s="7"/>
      <c r="DE758" s="2" t="s">
        <v>239</v>
      </c>
      <c r="DF758" s="2" t="s">
        <v>275</v>
      </c>
      <c r="DG758" s="2" t="s">
        <v>2766</v>
      </c>
      <c r="DH758" s="2" t="s">
        <v>1164</v>
      </c>
      <c r="DI758" s="2" t="s">
        <v>241</v>
      </c>
      <c r="DJ758" s="2" t="s">
        <v>229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275</v>
      </c>
      <c r="DS758" s="2" t="s">
        <v>823</v>
      </c>
      <c r="DT758" s="2" t="s">
        <v>3808</v>
      </c>
      <c r="DU758" s="2" t="s">
        <v>241</v>
      </c>
      <c r="DV758" s="2" t="s">
        <v>229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275</v>
      </c>
      <c r="EE758" s="2" t="s">
        <v>458</v>
      </c>
      <c r="EF758" s="2" t="s">
        <v>998</v>
      </c>
      <c r="EG758" s="2" t="s">
        <v>241</v>
      </c>
      <c r="EH758" s="2" t="s">
        <v>229</v>
      </c>
      <c r="EI758" s="4"/>
      <c r="EJ758" s="8"/>
      <c r="EK758" s="4"/>
      <c r="EL758" s="8"/>
      <c r="EM758" s="7"/>
      <c r="EN758" s="7"/>
      <c r="EO758" s="2" t="s">
        <v>239</v>
      </c>
      <c r="EP758" s="2" t="s">
        <v>275</v>
      </c>
      <c r="EQ758" s="2" t="s">
        <v>303</v>
      </c>
      <c r="ER758" s="2" t="s">
        <v>279</v>
      </c>
      <c r="ES758" s="2" t="s">
        <v>241</v>
      </c>
      <c r="ET758" s="2" t="s">
        <v>229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275</v>
      </c>
      <c r="FC758" s="2" t="s">
        <v>3875</v>
      </c>
      <c r="FD758" s="2" t="s">
        <v>422</v>
      </c>
      <c r="FE758" s="2" t="s">
        <v>241</v>
      </c>
      <c r="FF758" s="2" t="s">
        <v>229</v>
      </c>
      <c r="FG758" s="4"/>
      <c r="FH758" s="8"/>
      <c r="FI758" s="4"/>
      <c r="FJ758" s="8"/>
      <c r="FK758" s="7"/>
      <c r="FL758" s="7"/>
      <c r="FM758" s="2" t="s">
        <v>239</v>
      </c>
      <c r="FN758" s="2" t="s">
        <v>275</v>
      </c>
      <c r="FO758" s="2" t="s">
        <v>243</v>
      </c>
      <c r="FP758" s="2" t="s">
        <v>483</v>
      </c>
      <c r="FQ758" s="2" t="s">
        <v>241</v>
      </c>
      <c r="FR758" s="2" t="s">
        <v>229</v>
      </c>
      <c r="FS758" s="4"/>
      <c r="FT758" s="8"/>
      <c r="FU758" s="4"/>
      <c r="FV758" s="8"/>
      <c r="FW758" s="7"/>
      <c r="FX758" s="7"/>
      <c r="FY758" s="2" t="s">
        <v>229</v>
      </c>
      <c r="FZ758" s="2" t="s">
        <v>229</v>
      </c>
      <c r="GA758" s="2" t="s">
        <v>229</v>
      </c>
      <c r="GB758" s="2" t="s">
        <v>229</v>
      </c>
      <c r="GC758" s="2" t="s">
        <v>229</v>
      </c>
      <c r="GD758" s="2" t="s">
        <v>229</v>
      </c>
      <c r="GE758" s="4"/>
      <c r="GF758" s="8"/>
      <c r="GG758" s="4"/>
      <c r="GH758" s="8"/>
      <c r="GI758" s="7"/>
      <c r="GJ758" s="7"/>
      <c r="GK758" s="2" t="s">
        <v>272</v>
      </c>
      <c r="GL758" s="2" t="s">
        <v>275</v>
      </c>
      <c r="GM758" s="2" t="s">
        <v>229</v>
      </c>
      <c r="GN758" s="2" t="s">
        <v>229</v>
      </c>
      <c r="GO758" s="2" t="s">
        <v>241</v>
      </c>
      <c r="GP758" s="2" t="s">
        <v>229</v>
      </c>
      <c r="GQ758" s="4"/>
      <c r="GR758" s="8"/>
      <c r="GS758" s="4"/>
      <c r="GT758" s="8"/>
      <c r="GU758" s="7"/>
      <c r="GV758" s="7"/>
      <c r="GW758" s="2" t="s">
        <v>239</v>
      </c>
      <c r="GX758" s="2" t="s">
        <v>275</v>
      </c>
      <c r="GY758" s="2" t="s">
        <v>458</v>
      </c>
      <c r="GZ758" s="2" t="s">
        <v>1495</v>
      </c>
      <c r="HA758" s="2" t="s">
        <v>241</v>
      </c>
      <c r="HB758" s="2" t="s">
        <v>229</v>
      </c>
      <c r="HC758" s="4"/>
      <c r="HD758" s="8"/>
      <c r="HE758" s="4"/>
      <c r="HF758" s="8"/>
      <c r="HG758" s="7"/>
      <c r="HH758" s="7"/>
      <c r="HI758" s="2" t="s">
        <v>239</v>
      </c>
      <c r="HJ758" s="2" t="s">
        <v>275</v>
      </c>
      <c r="HK758" s="2" t="s">
        <v>1305</v>
      </c>
      <c r="HL758" s="2" t="s">
        <v>1912</v>
      </c>
      <c r="HM758" s="2" t="s">
        <v>241</v>
      </c>
      <c r="HN758" s="2" t="s">
        <v>229</v>
      </c>
      <c r="HO758" s="4"/>
      <c r="HP758" s="8"/>
      <c r="HQ758" s="4"/>
      <c r="HR758" s="8"/>
      <c r="HS758" s="7"/>
      <c r="HT758" s="7"/>
      <c r="HU758" s="2" t="s">
        <v>239</v>
      </c>
      <c r="HV758" s="2" t="s">
        <v>275</v>
      </c>
      <c r="HW758" s="2" t="s">
        <v>442</v>
      </c>
      <c r="HX758" s="2" t="s">
        <v>452</v>
      </c>
      <c r="HY758" s="2" t="s">
        <v>241</v>
      </c>
      <c r="HZ758" s="2" t="s">
        <v>229</v>
      </c>
      <c r="IA758" s="4"/>
      <c r="IB758" s="8"/>
      <c r="IC758" s="4"/>
      <c r="ID758" s="8"/>
      <c r="IE758" s="7"/>
      <c r="IF758" s="7"/>
      <c r="IG758" s="2" t="s">
        <v>266</v>
      </c>
      <c r="IH758" s="2" t="s">
        <v>275</v>
      </c>
      <c r="II758" s="2" t="s">
        <v>229</v>
      </c>
      <c r="IJ758" s="2" t="s">
        <v>229</v>
      </c>
      <c r="IK758" s="2" t="s">
        <v>241</v>
      </c>
      <c r="IL758" s="2" t="s">
        <v>229</v>
      </c>
      <c r="IM758" s="4"/>
      <c r="IN758" s="8"/>
      <c r="IO758" s="4"/>
      <c r="IP758" s="8"/>
      <c r="IQ758" s="7"/>
      <c r="IR758" s="7"/>
      <c r="IS758" s="2" t="s">
        <v>272</v>
      </c>
      <c r="IT758" s="2" t="s">
        <v>275</v>
      </c>
      <c r="IU758" s="2" t="s">
        <v>229</v>
      </c>
      <c r="IV758" s="2" t="s">
        <v>229</v>
      </c>
      <c r="IW758" s="2" t="s">
        <v>241</v>
      </c>
      <c r="IX758" s="2" t="s">
        <v>229</v>
      </c>
      <c r="IY758" s="4"/>
      <c r="IZ758" s="8"/>
      <c r="JA758" s="4"/>
      <c r="JB758" s="8"/>
      <c r="JC758" s="7"/>
      <c r="JD758" s="7"/>
      <c r="JE758" s="2" t="s">
        <v>239</v>
      </c>
      <c r="JF758" s="2" t="s">
        <v>275</v>
      </c>
      <c r="JG758" s="2" t="s">
        <v>3256</v>
      </c>
      <c r="JH758" s="2" t="s">
        <v>229</v>
      </c>
      <c r="JI758" s="2" t="s">
        <v>241</v>
      </c>
      <c r="JJ758" s="2" t="s">
        <v>229</v>
      </c>
      <c r="JK758" s="4"/>
      <c r="JL758" s="8"/>
      <c r="JM758" s="4"/>
      <c r="JN758" s="8"/>
      <c r="JO758" s="7"/>
      <c r="JP758" s="7"/>
      <c r="JQ758" s="2" t="s">
        <v>229</v>
      </c>
      <c r="JR758" s="2" t="s">
        <v>229</v>
      </c>
      <c r="JS758" s="2" t="s">
        <v>229</v>
      </c>
      <c r="JT758" s="2" t="s">
        <v>229</v>
      </c>
      <c r="JU758" s="2" t="s">
        <v>229</v>
      </c>
      <c r="JV758" s="2" t="s">
        <v>229</v>
      </c>
      <c r="JW758" s="4"/>
      <c r="JX758" s="8"/>
      <c r="JY758" s="4"/>
      <c r="JZ758" s="8"/>
      <c r="KA758" s="7"/>
      <c r="KB758" s="7"/>
      <c r="KC758" s="2" t="s">
        <v>272</v>
      </c>
      <c r="KD758" s="2" t="s">
        <v>275</v>
      </c>
      <c r="KE758" s="2" t="s">
        <v>229</v>
      </c>
      <c r="KF758" s="2" t="s">
        <v>229</v>
      </c>
      <c r="KG758" s="2" t="s">
        <v>241</v>
      </c>
      <c r="KH758" s="2" t="s">
        <v>229</v>
      </c>
      <c r="KI758" s="4"/>
      <c r="KJ758" s="8"/>
      <c r="KK758" s="4"/>
      <c r="KL758" s="8"/>
      <c r="KM758" s="7"/>
      <c r="KN758" s="7"/>
      <c r="KO758" s="2" t="s">
        <v>239</v>
      </c>
      <c r="KP758" s="2" t="s">
        <v>275</v>
      </c>
      <c r="KQ758" s="2" t="s">
        <v>3097</v>
      </c>
      <c r="KR758" s="2" t="s">
        <v>397</v>
      </c>
      <c r="KS758" s="2" t="s">
        <v>241</v>
      </c>
      <c r="KT758" s="2" t="s">
        <v>229</v>
      </c>
      <c r="KU758" s="4"/>
      <c r="KV758" s="8"/>
      <c r="KW758" s="4"/>
      <c r="KX758" s="8"/>
      <c r="KY758" s="7"/>
      <c r="KZ758" s="7"/>
      <c r="LA758" s="2" t="s">
        <v>239</v>
      </c>
      <c r="LB758" s="2" t="s">
        <v>275</v>
      </c>
      <c r="LC758" s="2" t="s">
        <v>1028</v>
      </c>
      <c r="LD758" s="2" t="s">
        <v>229</v>
      </c>
      <c r="LE758" s="2" t="s">
        <v>241</v>
      </c>
      <c r="LF758" s="2" t="s">
        <v>229</v>
      </c>
      <c r="LG758" s="4"/>
      <c r="LH758" s="8"/>
      <c r="LI758" s="4"/>
      <c r="LJ758" s="8"/>
      <c r="LK758" s="7"/>
      <c r="LL758" s="7"/>
      <c r="LM758" s="2" t="s">
        <v>229</v>
      </c>
      <c r="LN758" s="2" t="s">
        <v>229</v>
      </c>
      <c r="LO758" s="2" t="s">
        <v>229</v>
      </c>
      <c r="LP758" s="2" t="s">
        <v>229</v>
      </c>
      <c r="LQ758" s="2" t="s">
        <v>229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239</v>
      </c>
      <c r="LZ758" s="2" t="s">
        <v>275</v>
      </c>
      <c r="MA758" s="2" t="s">
        <v>3056</v>
      </c>
      <c r="MB758" s="2" t="s">
        <v>4711</v>
      </c>
      <c r="MC758" s="2" t="s">
        <v>241</v>
      </c>
      <c r="MD758" s="2" t="s">
        <v>229</v>
      </c>
      <c r="ME758" s="4"/>
      <c r="MF758" s="8"/>
      <c r="MG758" s="4"/>
      <c r="MH758" s="8"/>
      <c r="MI758" s="7"/>
      <c r="MJ758" s="7"/>
      <c r="MK758" s="2" t="s">
        <v>239</v>
      </c>
      <c r="ML758" s="2" t="s">
        <v>275</v>
      </c>
      <c r="MM758" s="2" t="s">
        <v>987</v>
      </c>
      <c r="MN758" s="2" t="s">
        <v>1328</v>
      </c>
      <c r="MO758" s="2" t="s">
        <v>241</v>
      </c>
      <c r="MP758" s="2" t="s">
        <v>229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275</v>
      </c>
      <c r="MY758" s="2" t="s">
        <v>279</v>
      </c>
      <c r="MZ758" s="2" t="s">
        <v>428</v>
      </c>
      <c r="NA758" s="2" t="s">
        <v>241</v>
      </c>
      <c r="NB758" s="2" t="s">
        <v>229</v>
      </c>
      <c r="NC758" s="4"/>
      <c r="ND758" s="8"/>
      <c r="NE758" s="4"/>
      <c r="NF758" s="8"/>
      <c r="NG758" s="7"/>
      <c r="NH758" s="7"/>
      <c r="NI758" s="2" t="s">
        <v>239</v>
      </c>
      <c r="NJ758" s="2" t="s">
        <v>275</v>
      </c>
      <c r="NK758" s="2" t="s">
        <v>1398</v>
      </c>
      <c r="NL758" s="2" t="s">
        <v>486</v>
      </c>
      <c r="NM758" s="2" t="s">
        <v>241</v>
      </c>
      <c r="NN758" s="2" t="s">
        <v>229</v>
      </c>
      <c r="NO758" s="4"/>
      <c r="NP758" s="8"/>
      <c r="NQ758" s="4"/>
      <c r="NR758" s="8"/>
      <c r="NS758" s="7"/>
      <c r="NT758" s="7"/>
      <c r="NU758" s="2" t="s">
        <v>272</v>
      </c>
      <c r="NV758" s="2" t="s">
        <v>275</v>
      </c>
      <c r="NW758" s="2" t="s">
        <v>229</v>
      </c>
      <c r="NX758" s="2" t="s">
        <v>229</v>
      </c>
      <c r="NY758" s="2" t="s">
        <v>241</v>
      </c>
      <c r="NZ758" s="2" t="s">
        <v>229</v>
      </c>
      <c r="OA758" s="4"/>
      <c r="OB758" s="8"/>
      <c r="OC758" s="4"/>
      <c r="OD758" s="8"/>
      <c r="OE758" s="7"/>
      <c r="OF758" s="7"/>
      <c r="OG758" s="2" t="s">
        <v>239</v>
      </c>
      <c r="OH758" s="2" t="s">
        <v>275</v>
      </c>
      <c r="OI758" s="2" t="s">
        <v>2817</v>
      </c>
      <c r="OJ758" s="2" t="s">
        <v>229</v>
      </c>
      <c r="OK758" s="2" t="s">
        <v>241</v>
      </c>
      <c r="OL758" s="2" t="s">
        <v>229</v>
      </c>
      <c r="OM758" s="4"/>
      <c r="ON758" s="8"/>
      <c r="OO758" s="4"/>
      <c r="OP758" s="8"/>
      <c r="OQ758" s="7"/>
      <c r="OR758" s="7"/>
      <c r="OS758" s="2" t="s">
        <v>229</v>
      </c>
      <c r="OT758" s="2" t="s">
        <v>229</v>
      </c>
      <c r="OU758" s="2" t="s">
        <v>229</v>
      </c>
      <c r="OV758" s="2" t="s">
        <v>229</v>
      </c>
      <c r="OW758" s="2" t="s">
        <v>229</v>
      </c>
      <c r="OX758" s="2" t="s">
        <v>229</v>
      </c>
      <c r="OY758" s="4"/>
      <c r="OZ758" s="8"/>
      <c r="PA758" s="4"/>
      <c r="PB758" s="8"/>
      <c r="PC758" s="7"/>
      <c r="PD758" s="7"/>
      <c r="PE758" s="2" t="s">
        <v>281</v>
      </c>
      <c r="PF758" s="2" t="s">
        <v>275</v>
      </c>
      <c r="PG758" s="2" t="s">
        <v>229</v>
      </c>
      <c r="PH758" s="2" t="s">
        <v>229</v>
      </c>
      <c r="PI758" s="2" t="s">
        <v>241</v>
      </c>
      <c r="PJ758" s="2" t="s">
        <v>229</v>
      </c>
      <c r="PK758" s="4"/>
      <c r="PL758" s="8"/>
      <c r="PM758" s="4"/>
      <c r="PN758" s="8"/>
      <c r="PO758" s="7"/>
      <c r="PP758" s="7"/>
      <c r="PQ758" s="2" t="s">
        <v>266</v>
      </c>
      <c r="PR758" s="2" t="s">
        <v>275</v>
      </c>
      <c r="PS758" s="2" t="s">
        <v>229</v>
      </c>
      <c r="PT758" s="2" t="s">
        <v>229</v>
      </c>
      <c r="PU758" s="2" t="s">
        <v>241</v>
      </c>
      <c r="PV758" s="2" t="s">
        <v>229</v>
      </c>
      <c r="PW758" s="4"/>
      <c r="PX758" s="8"/>
      <c r="PY758" s="4"/>
      <c r="PZ758" s="8"/>
      <c r="QA758" s="7"/>
      <c r="QB758" s="7"/>
      <c r="QC758" s="2" t="s">
        <v>281</v>
      </c>
      <c r="QD758" s="2" t="s">
        <v>275</v>
      </c>
      <c r="QE758" s="2" t="s">
        <v>229</v>
      </c>
      <c r="QF758" s="2" t="s">
        <v>229</v>
      </c>
      <c r="QG758" s="2" t="s">
        <v>241</v>
      </c>
      <c r="QH758" s="2" t="s">
        <v>229</v>
      </c>
      <c r="QI758" s="4"/>
      <c r="QJ758" s="8"/>
      <c r="QK758" s="4"/>
      <c r="QL758" s="8"/>
      <c r="QM758" s="7"/>
      <c r="QN758" s="7"/>
      <c r="QO758" s="2" t="s">
        <v>272</v>
      </c>
      <c r="QP758" s="2" t="s">
        <v>275</v>
      </c>
      <c r="QQ758" s="2" t="s">
        <v>229</v>
      </c>
      <c r="QR758" s="2" t="s">
        <v>229</v>
      </c>
      <c r="QS758" s="2" t="s">
        <v>241</v>
      </c>
      <c r="QT758" s="2" t="s">
        <v>229</v>
      </c>
      <c r="QU758" s="4"/>
      <c r="QV758" s="8"/>
      <c r="QW758" s="4"/>
      <c r="QX758" s="8"/>
      <c r="QY758" s="7"/>
      <c r="QZ758" s="7"/>
      <c r="RA758" s="2" t="s">
        <v>272</v>
      </c>
      <c r="RB758" s="2" t="s">
        <v>275</v>
      </c>
      <c r="RC758" s="2" t="s">
        <v>229</v>
      </c>
      <c r="RD758" s="2" t="s">
        <v>229</v>
      </c>
      <c r="RE758" s="2" t="s">
        <v>241</v>
      </c>
      <c r="RF758" s="2" t="s">
        <v>229</v>
      </c>
      <c r="RG758" s="4"/>
      <c r="RH758" s="8"/>
      <c r="RI758" s="4"/>
      <c r="RJ758" s="8"/>
      <c r="RK758" s="7"/>
      <c r="RL758" s="7"/>
      <c r="RM758" s="2" t="s">
        <v>272</v>
      </c>
      <c r="RN758" s="2" t="s">
        <v>275</v>
      </c>
      <c r="RO758" s="2" t="s">
        <v>229</v>
      </c>
      <c r="RP758" s="2" t="s">
        <v>229</v>
      </c>
      <c r="RQ758" s="2" t="s">
        <v>241</v>
      </c>
      <c r="RR758" s="2" t="s">
        <v>229</v>
      </c>
      <c r="RS758" s="4"/>
      <c r="RT758" s="8"/>
      <c r="RU758" s="4"/>
      <c r="RV758" s="8"/>
      <c r="RW758" s="7"/>
      <c r="RX758" s="7"/>
      <c r="RY758" s="2" t="s">
        <v>266</v>
      </c>
      <c r="RZ758" s="2" t="s">
        <v>275</v>
      </c>
      <c r="SA758" s="2" t="s">
        <v>229</v>
      </c>
      <c r="SB758" s="2" t="s">
        <v>229</v>
      </c>
      <c r="SC758" s="2" t="s">
        <v>241</v>
      </c>
      <c r="SD758" s="2" t="s">
        <v>229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</row>
    <row r="759">
      <c r="A759" s="2" t="s">
        <v>4868</v>
      </c>
      <c r="B759" s="2" t="s">
        <v>216</v>
      </c>
      <c r="C759" s="2" t="s">
        <v>4734</v>
      </c>
      <c r="D759" s="2" t="s">
        <v>218</v>
      </c>
      <c r="E759" s="2" t="s">
        <v>219</v>
      </c>
      <c r="F759" s="2" t="s">
        <v>4869</v>
      </c>
      <c r="G759" s="2" t="s">
        <v>4870</v>
      </c>
      <c r="H759" s="2" t="s">
        <v>4871</v>
      </c>
      <c r="I759" s="2" t="s">
        <v>4872</v>
      </c>
      <c r="J759" s="2" t="s">
        <v>285</v>
      </c>
      <c r="K759" s="2" t="s">
        <v>1070</v>
      </c>
      <c r="L759" s="3">
        <v>50</v>
      </c>
      <c r="M759" s="3">
        <v>52.5</v>
      </c>
      <c r="N759" s="3">
        <v>99.99</v>
      </c>
      <c r="O759" s="2" t="s">
        <v>2130</v>
      </c>
      <c r="P759" s="2" t="s">
        <v>964</v>
      </c>
      <c r="Q759" s="2" t="s">
        <v>228</v>
      </c>
      <c r="R759" s="2" t="s">
        <v>229</v>
      </c>
      <c r="S759" s="2" t="s">
        <v>4873</v>
      </c>
      <c r="T759" s="2" t="s">
        <v>229</v>
      </c>
      <c r="U759" s="2" t="s">
        <v>2890</v>
      </c>
      <c r="V759" s="2" t="s">
        <v>685</v>
      </c>
      <c r="W759" s="2" t="s">
        <v>686</v>
      </c>
      <c r="X759" s="2" t="s">
        <v>229</v>
      </c>
      <c r="Y759" s="2" t="s">
        <v>1144</v>
      </c>
      <c r="Z759" s="4"/>
      <c r="AA759" s="4">
        <f>=ROUNDDOWN({0},0)</f>
      </c>
      <c r="AB759" s="5"/>
      <c r="AC759" s="2" t="s">
        <v>229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/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/>
      <c r="BJ759" s="4"/>
      <c r="BK759" s="8"/>
      <c r="BL759" s="2" t="s">
        <v>229</v>
      </c>
      <c r="BM759" s="7"/>
      <c r="BN759" s="7"/>
      <c r="BO759" s="4"/>
      <c r="BP759" s="8"/>
      <c r="BQ759" s="4"/>
      <c r="BR759" s="8"/>
      <c r="BS759" s="7"/>
      <c r="BT759" s="7"/>
      <c r="BU759" s="2" t="s">
        <v>239</v>
      </c>
      <c r="BV759" s="2" t="s">
        <v>275</v>
      </c>
      <c r="BW759" s="2" t="s">
        <v>229</v>
      </c>
      <c r="BX759" s="2" t="s">
        <v>747</v>
      </c>
      <c r="BY759" s="2" t="s">
        <v>241</v>
      </c>
      <c r="BZ759" s="2" t="s">
        <v>229</v>
      </c>
      <c r="CA759" s="4"/>
      <c r="CB759" s="8"/>
      <c r="CC759" s="4"/>
      <c r="CD759" s="8"/>
      <c r="CE759" s="7"/>
      <c r="CF759" s="7"/>
      <c r="CG759" s="2" t="s">
        <v>239</v>
      </c>
      <c r="CH759" s="2" t="s">
        <v>275</v>
      </c>
      <c r="CI759" s="2" t="s">
        <v>2110</v>
      </c>
      <c r="CJ759" s="2" t="s">
        <v>1835</v>
      </c>
      <c r="CK759" s="2" t="s">
        <v>241</v>
      </c>
      <c r="CL759" s="2" t="s">
        <v>229</v>
      </c>
      <c r="CM759" s="4"/>
      <c r="CN759" s="8"/>
      <c r="CO759" s="4"/>
      <c r="CP759" s="8"/>
      <c r="CQ759" s="7"/>
      <c r="CR759" s="7"/>
      <c r="CS759" s="2" t="s">
        <v>239</v>
      </c>
      <c r="CT759" s="2" t="s">
        <v>275</v>
      </c>
      <c r="CU759" s="2" t="s">
        <v>1148</v>
      </c>
      <c r="CV759" s="2" t="s">
        <v>1932</v>
      </c>
      <c r="CW759" s="2" t="s">
        <v>241</v>
      </c>
      <c r="CX759" s="2" t="s">
        <v>229</v>
      </c>
      <c r="CY759" s="4"/>
      <c r="CZ759" s="8"/>
      <c r="DA759" s="4"/>
      <c r="DB759" s="8"/>
      <c r="DC759" s="7"/>
      <c r="DD759" s="7"/>
      <c r="DE759" s="2" t="s">
        <v>239</v>
      </c>
      <c r="DF759" s="2" t="s">
        <v>275</v>
      </c>
      <c r="DG759" s="2" t="s">
        <v>2094</v>
      </c>
      <c r="DH759" s="2" t="s">
        <v>1930</v>
      </c>
      <c r="DI759" s="2" t="s">
        <v>241</v>
      </c>
      <c r="DJ759" s="2" t="s">
        <v>229</v>
      </c>
      <c r="DK759" s="4"/>
      <c r="DL759" s="8"/>
      <c r="DM759" s="4"/>
      <c r="DN759" s="8"/>
      <c r="DO759" s="7"/>
      <c r="DP759" s="7"/>
      <c r="DQ759" s="2" t="s">
        <v>239</v>
      </c>
      <c r="DR759" s="2" t="s">
        <v>275</v>
      </c>
      <c r="DS759" s="2" t="s">
        <v>4518</v>
      </c>
      <c r="DT759" s="2" t="s">
        <v>705</v>
      </c>
      <c r="DU759" s="2" t="s">
        <v>241</v>
      </c>
      <c r="DV759" s="2" t="s">
        <v>229</v>
      </c>
      <c r="DW759" s="4"/>
      <c r="DX759" s="8"/>
      <c r="DY759" s="4"/>
      <c r="DZ759" s="8"/>
      <c r="EA759" s="7"/>
      <c r="EB759" s="7"/>
      <c r="EC759" s="2" t="s">
        <v>272</v>
      </c>
      <c r="ED759" s="2" t="s">
        <v>275</v>
      </c>
      <c r="EE759" s="2" t="s">
        <v>229</v>
      </c>
      <c r="EF759" s="2" t="s">
        <v>229</v>
      </c>
      <c r="EG759" s="2" t="s">
        <v>241</v>
      </c>
      <c r="EH759" s="2" t="s">
        <v>229</v>
      </c>
      <c r="EI759" s="4"/>
      <c r="EJ759" s="8"/>
      <c r="EK759" s="4"/>
      <c r="EL759" s="8"/>
      <c r="EM759" s="7"/>
      <c r="EN759" s="7"/>
      <c r="EO759" s="2" t="s">
        <v>239</v>
      </c>
      <c r="EP759" s="2" t="s">
        <v>275</v>
      </c>
      <c r="EQ759" s="2" t="s">
        <v>1719</v>
      </c>
      <c r="ER759" s="2" t="s">
        <v>1459</v>
      </c>
      <c r="ES759" s="2" t="s">
        <v>241</v>
      </c>
      <c r="ET759" s="2" t="s">
        <v>229</v>
      </c>
      <c r="EU759" s="4"/>
      <c r="EV759" s="8"/>
      <c r="EW759" s="4"/>
      <c r="EX759" s="8"/>
      <c r="EY759" s="7"/>
      <c r="EZ759" s="7"/>
      <c r="FA759" s="2" t="s">
        <v>239</v>
      </c>
      <c r="FB759" s="2" t="s">
        <v>275</v>
      </c>
      <c r="FC759" s="2" t="s">
        <v>1832</v>
      </c>
      <c r="FD759" s="2" t="s">
        <v>1833</v>
      </c>
      <c r="FE759" s="2" t="s">
        <v>241</v>
      </c>
      <c r="FF759" s="2" t="s">
        <v>229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275</v>
      </c>
      <c r="FO759" s="2" t="s">
        <v>1148</v>
      </c>
      <c r="FP759" s="2" t="s">
        <v>4503</v>
      </c>
      <c r="FQ759" s="2" t="s">
        <v>241</v>
      </c>
      <c r="FR759" s="2" t="s">
        <v>229</v>
      </c>
      <c r="FS759" s="4"/>
      <c r="FT759" s="8"/>
      <c r="FU759" s="4"/>
      <c r="FV759" s="8"/>
      <c r="FW759" s="7"/>
      <c r="FX759" s="7"/>
      <c r="FY759" s="2" t="s">
        <v>229</v>
      </c>
      <c r="FZ759" s="2" t="s">
        <v>229</v>
      </c>
      <c r="GA759" s="2" t="s">
        <v>229</v>
      </c>
      <c r="GB759" s="2" t="s">
        <v>229</v>
      </c>
      <c r="GC759" s="2" t="s">
        <v>229</v>
      </c>
      <c r="GD759" s="2" t="s">
        <v>229</v>
      </c>
      <c r="GE759" s="4"/>
      <c r="GF759" s="8"/>
      <c r="GG759" s="4"/>
      <c r="GH759" s="8"/>
      <c r="GI759" s="7"/>
      <c r="GJ759" s="7"/>
      <c r="GK759" s="2" t="s">
        <v>266</v>
      </c>
      <c r="GL759" s="2" t="s">
        <v>275</v>
      </c>
      <c r="GM759" s="2" t="s">
        <v>229</v>
      </c>
      <c r="GN759" s="2" t="s">
        <v>229</v>
      </c>
      <c r="GO759" s="2" t="s">
        <v>241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281</v>
      </c>
      <c r="GX759" s="2" t="s">
        <v>275</v>
      </c>
      <c r="GY759" s="2" t="s">
        <v>229</v>
      </c>
      <c r="GZ759" s="2" t="s">
        <v>229</v>
      </c>
      <c r="HA759" s="2" t="s">
        <v>241</v>
      </c>
      <c r="HB759" s="2" t="s">
        <v>229</v>
      </c>
      <c r="HC759" s="4"/>
      <c r="HD759" s="8"/>
      <c r="HE759" s="4"/>
      <c r="HF759" s="8"/>
      <c r="HG759" s="7"/>
      <c r="HH759" s="7"/>
      <c r="HI759" s="2" t="s">
        <v>239</v>
      </c>
      <c r="HJ759" s="2" t="s">
        <v>275</v>
      </c>
      <c r="HK759" s="2" t="s">
        <v>1454</v>
      </c>
      <c r="HL759" s="2" t="s">
        <v>1779</v>
      </c>
      <c r="HM759" s="2" t="s">
        <v>241</v>
      </c>
      <c r="HN759" s="2" t="s">
        <v>229</v>
      </c>
      <c r="HO759" s="4"/>
      <c r="HP759" s="8"/>
      <c r="HQ759" s="4"/>
      <c r="HR759" s="8"/>
      <c r="HS759" s="7"/>
      <c r="HT759" s="7"/>
      <c r="HU759" s="2" t="s">
        <v>229</v>
      </c>
      <c r="HV759" s="2" t="s">
        <v>229</v>
      </c>
      <c r="HW759" s="2" t="s">
        <v>229</v>
      </c>
      <c r="HX759" s="2" t="s">
        <v>229</v>
      </c>
      <c r="HY759" s="2" t="s">
        <v>229</v>
      </c>
      <c r="HZ759" s="2" t="s">
        <v>229</v>
      </c>
      <c r="IA759" s="4"/>
      <c r="IB759" s="8"/>
      <c r="IC759" s="4"/>
      <c r="ID759" s="8"/>
      <c r="IE759" s="7"/>
      <c r="IF759" s="7"/>
      <c r="IG759" s="2" t="s">
        <v>266</v>
      </c>
      <c r="IH759" s="2" t="s">
        <v>275</v>
      </c>
      <c r="II759" s="2" t="s">
        <v>229</v>
      </c>
      <c r="IJ759" s="2" t="s">
        <v>229</v>
      </c>
      <c r="IK759" s="2" t="s">
        <v>241</v>
      </c>
      <c r="IL759" s="2" t="s">
        <v>229</v>
      </c>
      <c r="IM759" s="4"/>
      <c r="IN759" s="8"/>
      <c r="IO759" s="4"/>
      <c r="IP759" s="8"/>
      <c r="IQ759" s="7"/>
      <c r="IR759" s="7"/>
      <c r="IS759" s="2" t="s">
        <v>272</v>
      </c>
      <c r="IT759" s="2" t="s">
        <v>226</v>
      </c>
      <c r="IU759" s="2" t="s">
        <v>229</v>
      </c>
      <c r="IV759" s="2" t="s">
        <v>229</v>
      </c>
      <c r="IW759" s="2" t="s">
        <v>241</v>
      </c>
      <c r="IX759" s="2" t="s">
        <v>229</v>
      </c>
      <c r="IY759" s="4"/>
      <c r="IZ759" s="8"/>
      <c r="JA759" s="4"/>
      <c r="JB759" s="8"/>
      <c r="JC759" s="7"/>
      <c r="JD759" s="7"/>
      <c r="JE759" s="2" t="s">
        <v>229</v>
      </c>
      <c r="JF759" s="2" t="s">
        <v>229</v>
      </c>
      <c r="JG759" s="2" t="s">
        <v>229</v>
      </c>
      <c r="JH759" s="2" t="s">
        <v>229</v>
      </c>
      <c r="JI759" s="2" t="s">
        <v>229</v>
      </c>
      <c r="JJ759" s="2" t="s">
        <v>229</v>
      </c>
      <c r="JK759" s="4"/>
      <c r="JL759" s="8"/>
      <c r="JM759" s="4"/>
      <c r="JN759" s="8"/>
      <c r="JO759" s="7"/>
      <c r="JP759" s="7"/>
      <c r="JQ759" s="2" t="s">
        <v>229</v>
      </c>
      <c r="JR759" s="2" t="s">
        <v>229</v>
      </c>
      <c r="JS759" s="2" t="s">
        <v>229</v>
      </c>
      <c r="JT759" s="2" t="s">
        <v>229</v>
      </c>
      <c r="JU759" s="2" t="s">
        <v>229</v>
      </c>
      <c r="JV759" s="2" t="s">
        <v>229</v>
      </c>
      <c r="JW759" s="4"/>
      <c r="JX759" s="8"/>
      <c r="JY759" s="4"/>
      <c r="JZ759" s="8"/>
      <c r="KA759" s="7"/>
      <c r="KB759" s="7"/>
      <c r="KC759" s="2" t="s">
        <v>266</v>
      </c>
      <c r="KD759" s="2" t="s">
        <v>275</v>
      </c>
      <c r="KE759" s="2" t="s">
        <v>229</v>
      </c>
      <c r="KF759" s="2" t="s">
        <v>229</v>
      </c>
      <c r="KG759" s="2" t="s">
        <v>241</v>
      </c>
      <c r="KH759" s="2" t="s">
        <v>229</v>
      </c>
      <c r="KI759" s="4"/>
      <c r="KJ759" s="8"/>
      <c r="KK759" s="4"/>
      <c r="KL759" s="8"/>
      <c r="KM759" s="7"/>
      <c r="KN759" s="7"/>
      <c r="KO759" s="2" t="s">
        <v>229</v>
      </c>
      <c r="KP759" s="2" t="s">
        <v>229</v>
      </c>
      <c r="KQ759" s="2" t="s">
        <v>229</v>
      </c>
      <c r="KR759" s="2" t="s">
        <v>229</v>
      </c>
      <c r="KS759" s="2" t="s">
        <v>229</v>
      </c>
      <c r="KT759" s="2" t="s">
        <v>229</v>
      </c>
      <c r="KU759" s="4"/>
      <c r="KV759" s="8"/>
      <c r="KW759" s="4"/>
      <c r="KX759" s="8"/>
      <c r="KY759" s="7"/>
      <c r="KZ759" s="7"/>
      <c r="LA759" s="2" t="s">
        <v>239</v>
      </c>
      <c r="LB759" s="2" t="s">
        <v>275</v>
      </c>
      <c r="LC759" s="2" t="s">
        <v>1827</v>
      </c>
      <c r="LD759" s="2" t="s">
        <v>1699</v>
      </c>
      <c r="LE759" s="2" t="s">
        <v>241</v>
      </c>
      <c r="LF759" s="2" t="s">
        <v>229</v>
      </c>
      <c r="LG759" s="4"/>
      <c r="LH759" s="8"/>
      <c r="LI759" s="4"/>
      <c r="LJ759" s="8"/>
      <c r="LK759" s="7"/>
      <c r="LL759" s="7"/>
      <c r="LM759" s="2" t="s">
        <v>229</v>
      </c>
      <c r="LN759" s="2" t="s">
        <v>229</v>
      </c>
      <c r="LO759" s="2" t="s">
        <v>229</v>
      </c>
      <c r="LP759" s="2" t="s">
        <v>229</v>
      </c>
      <c r="LQ759" s="2" t="s">
        <v>229</v>
      </c>
      <c r="LR759" s="2" t="s">
        <v>229</v>
      </c>
      <c r="LS759" s="4"/>
      <c r="LT759" s="8"/>
      <c r="LU759" s="4"/>
      <c r="LV759" s="8"/>
      <c r="LW759" s="7"/>
      <c r="LX759" s="7"/>
      <c r="LY759" s="2" t="s">
        <v>239</v>
      </c>
      <c r="LZ759" s="2" t="s">
        <v>275</v>
      </c>
      <c r="MA759" s="2" t="s">
        <v>3078</v>
      </c>
      <c r="MB759" s="2" t="s">
        <v>1779</v>
      </c>
      <c r="MC759" s="2" t="s">
        <v>241</v>
      </c>
      <c r="MD759" s="2" t="s">
        <v>229</v>
      </c>
      <c r="ME759" s="4"/>
      <c r="MF759" s="8"/>
      <c r="MG759" s="4"/>
      <c r="MH759" s="8"/>
      <c r="MI759" s="7"/>
      <c r="MJ759" s="7"/>
      <c r="MK759" s="2" t="s">
        <v>229</v>
      </c>
      <c r="ML759" s="2" t="s">
        <v>229</v>
      </c>
      <c r="MM759" s="2" t="s">
        <v>229</v>
      </c>
      <c r="MN759" s="2" t="s">
        <v>229</v>
      </c>
      <c r="MO759" s="2" t="s">
        <v>229</v>
      </c>
      <c r="MP759" s="2" t="s">
        <v>229</v>
      </c>
      <c r="MQ759" s="4"/>
      <c r="MR759" s="8"/>
      <c r="MS759" s="4"/>
      <c r="MT759" s="8"/>
      <c r="MU759" s="7"/>
      <c r="MV759" s="7"/>
      <c r="MW759" s="2" t="s">
        <v>229</v>
      </c>
      <c r="MX759" s="2" t="s">
        <v>229</v>
      </c>
      <c r="MY759" s="2" t="s">
        <v>229</v>
      </c>
      <c r="MZ759" s="2" t="s">
        <v>229</v>
      </c>
      <c r="NA759" s="2" t="s">
        <v>229</v>
      </c>
      <c r="NB759" s="2" t="s">
        <v>229</v>
      </c>
      <c r="NC759" s="4"/>
      <c r="ND759" s="8"/>
      <c r="NE759" s="4"/>
      <c r="NF759" s="8"/>
      <c r="NG759" s="7"/>
      <c r="NH759" s="7"/>
      <c r="NI759" s="2" t="s">
        <v>239</v>
      </c>
      <c r="NJ759" s="2" t="s">
        <v>275</v>
      </c>
      <c r="NK759" s="2" t="s">
        <v>4874</v>
      </c>
      <c r="NL759" s="2" t="s">
        <v>4831</v>
      </c>
      <c r="NM759" s="2" t="s">
        <v>241</v>
      </c>
      <c r="NN759" s="2" t="s">
        <v>229</v>
      </c>
      <c r="NO759" s="4"/>
      <c r="NP759" s="8"/>
      <c r="NQ759" s="4"/>
      <c r="NR759" s="8"/>
      <c r="NS759" s="7"/>
      <c r="NT759" s="7"/>
      <c r="NU759" s="2" t="s">
        <v>272</v>
      </c>
      <c r="NV759" s="2" t="s">
        <v>275</v>
      </c>
      <c r="NW759" s="2" t="s">
        <v>229</v>
      </c>
      <c r="NX759" s="2" t="s">
        <v>229</v>
      </c>
      <c r="NY759" s="2" t="s">
        <v>241</v>
      </c>
      <c r="NZ759" s="2" t="s">
        <v>229</v>
      </c>
      <c r="OA759" s="4"/>
      <c r="OB759" s="8"/>
      <c r="OC759" s="4"/>
      <c r="OD759" s="8"/>
      <c r="OE759" s="7"/>
      <c r="OF759" s="7"/>
      <c r="OG759" s="2" t="s">
        <v>229</v>
      </c>
      <c r="OH759" s="2" t="s">
        <v>229</v>
      </c>
      <c r="OI759" s="2" t="s">
        <v>229</v>
      </c>
      <c r="OJ759" s="2" t="s">
        <v>229</v>
      </c>
      <c r="OK759" s="2" t="s">
        <v>229</v>
      </c>
      <c r="OL759" s="2" t="s">
        <v>229</v>
      </c>
      <c r="OM759" s="4"/>
      <c r="ON759" s="8"/>
      <c r="OO759" s="4"/>
      <c r="OP759" s="8"/>
      <c r="OQ759" s="7"/>
      <c r="OR759" s="7"/>
      <c r="OS759" s="2" t="s">
        <v>229</v>
      </c>
      <c r="OT759" s="2" t="s">
        <v>229</v>
      </c>
      <c r="OU759" s="2" t="s">
        <v>229</v>
      </c>
      <c r="OV759" s="2" t="s">
        <v>229</v>
      </c>
      <c r="OW759" s="2" t="s">
        <v>229</v>
      </c>
      <c r="OX759" s="2" t="s">
        <v>229</v>
      </c>
      <c r="OY759" s="4"/>
      <c r="OZ759" s="8"/>
      <c r="PA759" s="4"/>
      <c r="PB759" s="8"/>
      <c r="PC759" s="7"/>
      <c r="PD759" s="7"/>
      <c r="PE759" s="2" t="s">
        <v>229</v>
      </c>
      <c r="PF759" s="2" t="s">
        <v>229</v>
      </c>
      <c r="PG759" s="2" t="s">
        <v>229</v>
      </c>
      <c r="PH759" s="2" t="s">
        <v>229</v>
      </c>
      <c r="PI759" s="2" t="s">
        <v>229</v>
      </c>
      <c r="PJ759" s="2" t="s">
        <v>229</v>
      </c>
      <c r="PK759" s="4"/>
      <c r="PL759" s="8"/>
      <c r="PM759" s="4"/>
      <c r="PN759" s="8"/>
      <c r="PO759" s="7"/>
      <c r="PP759" s="7"/>
      <c r="PQ759" s="2" t="s">
        <v>239</v>
      </c>
      <c r="PR759" s="2" t="s">
        <v>275</v>
      </c>
      <c r="PS759" s="2" t="s">
        <v>2239</v>
      </c>
      <c r="PT759" s="2" t="s">
        <v>1468</v>
      </c>
      <c r="PU759" s="2" t="s">
        <v>241</v>
      </c>
      <c r="PV759" s="2" t="s">
        <v>229</v>
      </c>
      <c r="PW759" s="4"/>
      <c r="PX759" s="8"/>
      <c r="PY759" s="4"/>
      <c r="PZ759" s="8"/>
      <c r="QA759" s="7"/>
      <c r="QB759" s="7"/>
      <c r="QC759" s="2" t="s">
        <v>281</v>
      </c>
      <c r="QD759" s="2" t="s">
        <v>275</v>
      </c>
      <c r="QE759" s="2" t="s">
        <v>229</v>
      </c>
      <c r="QF759" s="2" t="s">
        <v>229</v>
      </c>
      <c r="QG759" s="2" t="s">
        <v>241</v>
      </c>
      <c r="QH759" s="2" t="s">
        <v>229</v>
      </c>
      <c r="QI759" s="4"/>
      <c r="QJ759" s="8"/>
      <c r="QK759" s="4"/>
      <c r="QL759" s="8"/>
      <c r="QM759" s="7"/>
      <c r="QN759" s="7"/>
      <c r="QO759" s="2" t="s">
        <v>229</v>
      </c>
      <c r="QP759" s="2" t="s">
        <v>229</v>
      </c>
      <c r="QQ759" s="2" t="s">
        <v>229</v>
      </c>
      <c r="QR759" s="2" t="s">
        <v>229</v>
      </c>
      <c r="QS759" s="2" t="s">
        <v>229</v>
      </c>
      <c r="QT759" s="2" t="s">
        <v>229</v>
      </c>
      <c r="QU759" s="4"/>
      <c r="QV759" s="8"/>
      <c r="QW759" s="4"/>
      <c r="QX759" s="8"/>
      <c r="QY759" s="7"/>
      <c r="QZ759" s="7"/>
      <c r="RA759" s="2" t="s">
        <v>272</v>
      </c>
      <c r="RB759" s="2" t="s">
        <v>275</v>
      </c>
      <c r="RC759" s="2" t="s">
        <v>229</v>
      </c>
      <c r="RD759" s="2" t="s">
        <v>229</v>
      </c>
      <c r="RE759" s="2" t="s">
        <v>241</v>
      </c>
      <c r="RF759" s="2" t="s">
        <v>229</v>
      </c>
      <c r="RG759" s="4"/>
      <c r="RH759" s="8"/>
      <c r="RI759" s="4"/>
      <c r="RJ759" s="8"/>
      <c r="RK759" s="7"/>
      <c r="RL759" s="7"/>
      <c r="RM759" s="2" t="s">
        <v>229</v>
      </c>
      <c r="RN759" s="2" t="s">
        <v>229</v>
      </c>
      <c r="RO759" s="2" t="s">
        <v>229</v>
      </c>
      <c r="RP759" s="2" t="s">
        <v>229</v>
      </c>
      <c r="RQ759" s="2" t="s">
        <v>229</v>
      </c>
      <c r="RR759" s="2" t="s">
        <v>229</v>
      </c>
      <c r="RS759" s="4"/>
      <c r="RT759" s="8"/>
      <c r="RU759" s="4"/>
      <c r="RV759" s="8"/>
      <c r="RW759" s="7"/>
      <c r="RX759" s="7"/>
      <c r="RY759" s="2" t="s">
        <v>272</v>
      </c>
      <c r="RZ759" s="2" t="s">
        <v>275</v>
      </c>
      <c r="SA759" s="2" t="s">
        <v>229</v>
      </c>
      <c r="SB759" s="2" t="s">
        <v>229</v>
      </c>
      <c r="SC759" s="2" t="s">
        <v>241</v>
      </c>
      <c r="SD759" s="2" t="s">
        <v>229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</row>
    <row r="760">
      <c r="A760" s="2" t="s">
        <v>4875</v>
      </c>
      <c r="B760" s="2" t="s">
        <v>216</v>
      </c>
      <c r="C760" s="2" t="s">
        <v>4734</v>
      </c>
      <c r="D760" s="2" t="s">
        <v>218</v>
      </c>
      <c r="E760" s="2" t="s">
        <v>219</v>
      </c>
      <c r="F760" s="2" t="s">
        <v>4869</v>
      </c>
      <c r="G760" s="2" t="s">
        <v>4870</v>
      </c>
      <c r="H760" s="2" t="s">
        <v>4871</v>
      </c>
      <c r="I760" s="2" t="s">
        <v>4872</v>
      </c>
      <c r="J760" s="2" t="s">
        <v>312</v>
      </c>
      <c r="K760" s="2" t="s">
        <v>1070</v>
      </c>
      <c r="L760" s="3">
        <v>60</v>
      </c>
      <c r="M760" s="3">
        <v>63</v>
      </c>
      <c r="N760" s="3">
        <v>119.99</v>
      </c>
      <c r="O760" s="2" t="s">
        <v>2130</v>
      </c>
      <c r="P760" s="2" t="s">
        <v>964</v>
      </c>
      <c r="Q760" s="2" t="s">
        <v>228</v>
      </c>
      <c r="R760" s="2" t="s">
        <v>229</v>
      </c>
      <c r="S760" s="2" t="s">
        <v>4873</v>
      </c>
      <c r="T760" s="2" t="s">
        <v>229</v>
      </c>
      <c r="U760" s="2" t="s">
        <v>2890</v>
      </c>
      <c r="V760" s="2" t="s">
        <v>685</v>
      </c>
      <c r="W760" s="2" t="s">
        <v>686</v>
      </c>
      <c r="X760" s="2" t="s">
        <v>229</v>
      </c>
      <c r="Y760" s="2" t="s">
        <v>1144</v>
      </c>
      <c r="Z760" s="4"/>
      <c r="AA760" s="4">
        <f>=ROUNDDOWN({0},0)</f>
      </c>
      <c r="AB760" s="5"/>
      <c r="AC760" s="2" t="s">
        <v>229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229</v>
      </c>
      <c r="AW760" s="8" t="s">
        <v>229</v>
      </c>
      <c r="AX760" s="4" t="s">
        <v>229</v>
      </c>
      <c r="AY760" s="8" t="s">
        <v>229</v>
      </c>
      <c r="AZ760" s="7" t="s">
        <v>229</v>
      </c>
      <c r="BA760" s="7" t="s">
        <v>229</v>
      </c>
      <c r="BB760" s="7"/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/>
      <c r="BJ760" s="4"/>
      <c r="BK760" s="8"/>
      <c r="BL760" s="2" t="s">
        <v>229</v>
      </c>
      <c r="BM760" s="7"/>
      <c r="BN760" s="7"/>
      <c r="BO760" s="4"/>
      <c r="BP760" s="8"/>
      <c r="BQ760" s="4"/>
      <c r="BR760" s="8"/>
      <c r="BS760" s="7"/>
      <c r="BT760" s="7"/>
      <c r="BU760" s="2" t="s">
        <v>239</v>
      </c>
      <c r="BV760" s="2" t="s">
        <v>275</v>
      </c>
      <c r="BW760" s="2" t="s">
        <v>229</v>
      </c>
      <c r="BX760" s="2" t="s">
        <v>747</v>
      </c>
      <c r="BY760" s="2" t="s">
        <v>241</v>
      </c>
      <c r="BZ760" s="2" t="s">
        <v>229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275</v>
      </c>
      <c r="CI760" s="2" t="s">
        <v>2110</v>
      </c>
      <c r="CJ760" s="2" t="s">
        <v>2158</v>
      </c>
      <c r="CK760" s="2" t="s">
        <v>241</v>
      </c>
      <c r="CL760" s="2" t="s">
        <v>229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275</v>
      </c>
      <c r="CU760" s="2" t="s">
        <v>1148</v>
      </c>
      <c r="CV760" s="2" t="s">
        <v>2308</v>
      </c>
      <c r="CW760" s="2" t="s">
        <v>241</v>
      </c>
      <c r="CX760" s="2" t="s">
        <v>229</v>
      </c>
      <c r="CY760" s="4"/>
      <c r="CZ760" s="8"/>
      <c r="DA760" s="4"/>
      <c r="DB760" s="8"/>
      <c r="DC760" s="7"/>
      <c r="DD760" s="7"/>
      <c r="DE760" s="2" t="s">
        <v>239</v>
      </c>
      <c r="DF760" s="2" t="s">
        <v>275</v>
      </c>
      <c r="DG760" s="2" t="s">
        <v>2094</v>
      </c>
      <c r="DH760" s="2" t="s">
        <v>3447</v>
      </c>
      <c r="DI760" s="2" t="s">
        <v>241</v>
      </c>
      <c r="DJ760" s="2" t="s">
        <v>229</v>
      </c>
      <c r="DK760" s="4"/>
      <c r="DL760" s="8"/>
      <c r="DM760" s="4"/>
      <c r="DN760" s="8"/>
      <c r="DO760" s="7"/>
      <c r="DP760" s="7"/>
      <c r="DQ760" s="2" t="s">
        <v>239</v>
      </c>
      <c r="DR760" s="2" t="s">
        <v>275</v>
      </c>
      <c r="DS760" s="2" t="s">
        <v>4518</v>
      </c>
      <c r="DT760" s="2" t="s">
        <v>1464</v>
      </c>
      <c r="DU760" s="2" t="s">
        <v>241</v>
      </c>
      <c r="DV760" s="2" t="s">
        <v>229</v>
      </c>
      <c r="DW760" s="4"/>
      <c r="DX760" s="8"/>
      <c r="DY760" s="4"/>
      <c r="DZ760" s="8"/>
      <c r="EA760" s="7"/>
      <c r="EB760" s="7"/>
      <c r="EC760" s="2" t="s">
        <v>272</v>
      </c>
      <c r="ED760" s="2" t="s">
        <v>275</v>
      </c>
      <c r="EE760" s="2" t="s">
        <v>229</v>
      </c>
      <c r="EF760" s="2" t="s">
        <v>229</v>
      </c>
      <c r="EG760" s="2" t="s">
        <v>241</v>
      </c>
      <c r="EH760" s="2" t="s">
        <v>229</v>
      </c>
      <c r="EI760" s="4"/>
      <c r="EJ760" s="8"/>
      <c r="EK760" s="4"/>
      <c r="EL760" s="8"/>
      <c r="EM760" s="7"/>
      <c r="EN760" s="7"/>
      <c r="EO760" s="2" t="s">
        <v>239</v>
      </c>
      <c r="EP760" s="2" t="s">
        <v>275</v>
      </c>
      <c r="EQ760" s="2" t="s">
        <v>1719</v>
      </c>
      <c r="ER760" s="2" t="s">
        <v>1591</v>
      </c>
      <c r="ES760" s="2" t="s">
        <v>241</v>
      </c>
      <c r="ET760" s="2" t="s">
        <v>229</v>
      </c>
      <c r="EU760" s="4"/>
      <c r="EV760" s="8"/>
      <c r="EW760" s="4"/>
      <c r="EX760" s="8"/>
      <c r="EY760" s="7"/>
      <c r="EZ760" s="7"/>
      <c r="FA760" s="2" t="s">
        <v>239</v>
      </c>
      <c r="FB760" s="2" t="s">
        <v>275</v>
      </c>
      <c r="FC760" s="2" t="s">
        <v>1832</v>
      </c>
      <c r="FD760" s="2" t="s">
        <v>4374</v>
      </c>
      <c r="FE760" s="2" t="s">
        <v>241</v>
      </c>
      <c r="FF760" s="2" t="s">
        <v>229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275</v>
      </c>
      <c r="FO760" s="2" t="s">
        <v>1148</v>
      </c>
      <c r="FP760" s="2" t="s">
        <v>1596</v>
      </c>
      <c r="FQ760" s="2" t="s">
        <v>241</v>
      </c>
      <c r="FR760" s="2" t="s">
        <v>229</v>
      </c>
      <c r="FS760" s="4"/>
      <c r="FT760" s="8"/>
      <c r="FU760" s="4"/>
      <c r="FV760" s="8"/>
      <c r="FW760" s="7"/>
      <c r="FX760" s="7"/>
      <c r="FY760" s="2" t="s">
        <v>229</v>
      </c>
      <c r="FZ760" s="2" t="s">
        <v>229</v>
      </c>
      <c r="GA760" s="2" t="s">
        <v>229</v>
      </c>
      <c r="GB760" s="2" t="s">
        <v>229</v>
      </c>
      <c r="GC760" s="2" t="s">
        <v>229</v>
      </c>
      <c r="GD760" s="2" t="s">
        <v>229</v>
      </c>
      <c r="GE760" s="4"/>
      <c r="GF760" s="8"/>
      <c r="GG760" s="4"/>
      <c r="GH760" s="8"/>
      <c r="GI760" s="7"/>
      <c r="GJ760" s="7"/>
      <c r="GK760" s="2" t="s">
        <v>266</v>
      </c>
      <c r="GL760" s="2" t="s">
        <v>275</v>
      </c>
      <c r="GM760" s="2" t="s">
        <v>229</v>
      </c>
      <c r="GN760" s="2" t="s">
        <v>229</v>
      </c>
      <c r="GO760" s="2" t="s">
        <v>241</v>
      </c>
      <c r="GP760" s="2" t="s">
        <v>229</v>
      </c>
      <c r="GQ760" s="4"/>
      <c r="GR760" s="8"/>
      <c r="GS760" s="4"/>
      <c r="GT760" s="8"/>
      <c r="GU760" s="7"/>
      <c r="GV760" s="7"/>
      <c r="GW760" s="2" t="s">
        <v>281</v>
      </c>
      <c r="GX760" s="2" t="s">
        <v>275</v>
      </c>
      <c r="GY760" s="2" t="s">
        <v>229</v>
      </c>
      <c r="GZ760" s="2" t="s">
        <v>229</v>
      </c>
      <c r="HA760" s="2" t="s">
        <v>241</v>
      </c>
      <c r="HB760" s="2" t="s">
        <v>229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275</v>
      </c>
      <c r="HK760" s="2" t="s">
        <v>1454</v>
      </c>
      <c r="HL760" s="2" t="s">
        <v>1459</v>
      </c>
      <c r="HM760" s="2" t="s">
        <v>241</v>
      </c>
      <c r="HN760" s="2" t="s">
        <v>229</v>
      </c>
      <c r="HO760" s="4"/>
      <c r="HP760" s="8"/>
      <c r="HQ760" s="4"/>
      <c r="HR760" s="8"/>
      <c r="HS760" s="7"/>
      <c r="HT760" s="7"/>
      <c r="HU760" s="2" t="s">
        <v>229</v>
      </c>
      <c r="HV760" s="2" t="s">
        <v>229</v>
      </c>
      <c r="HW760" s="2" t="s">
        <v>229</v>
      </c>
      <c r="HX760" s="2" t="s">
        <v>229</v>
      </c>
      <c r="HY760" s="2" t="s">
        <v>229</v>
      </c>
      <c r="HZ760" s="2" t="s">
        <v>229</v>
      </c>
      <c r="IA760" s="4"/>
      <c r="IB760" s="8"/>
      <c r="IC760" s="4"/>
      <c r="ID760" s="8"/>
      <c r="IE760" s="7"/>
      <c r="IF760" s="7"/>
      <c r="IG760" s="2" t="s">
        <v>266</v>
      </c>
      <c r="IH760" s="2" t="s">
        <v>275</v>
      </c>
      <c r="II760" s="2" t="s">
        <v>229</v>
      </c>
      <c r="IJ760" s="2" t="s">
        <v>229</v>
      </c>
      <c r="IK760" s="2" t="s">
        <v>241</v>
      </c>
      <c r="IL760" s="2" t="s">
        <v>229</v>
      </c>
      <c r="IM760" s="4"/>
      <c r="IN760" s="8"/>
      <c r="IO760" s="4"/>
      <c r="IP760" s="8"/>
      <c r="IQ760" s="7"/>
      <c r="IR760" s="7"/>
      <c r="IS760" s="2" t="s">
        <v>272</v>
      </c>
      <c r="IT760" s="2" t="s">
        <v>226</v>
      </c>
      <c r="IU760" s="2" t="s">
        <v>229</v>
      </c>
      <c r="IV760" s="2" t="s">
        <v>229</v>
      </c>
      <c r="IW760" s="2" t="s">
        <v>241</v>
      </c>
      <c r="IX760" s="2" t="s">
        <v>229</v>
      </c>
      <c r="IY760" s="4"/>
      <c r="IZ760" s="8"/>
      <c r="JA760" s="4"/>
      <c r="JB760" s="8"/>
      <c r="JC760" s="7"/>
      <c r="JD760" s="7"/>
      <c r="JE760" s="2" t="s">
        <v>229</v>
      </c>
      <c r="JF760" s="2" t="s">
        <v>229</v>
      </c>
      <c r="JG760" s="2" t="s">
        <v>229</v>
      </c>
      <c r="JH760" s="2" t="s">
        <v>229</v>
      </c>
      <c r="JI760" s="2" t="s">
        <v>229</v>
      </c>
      <c r="JJ760" s="2" t="s">
        <v>229</v>
      </c>
      <c r="JK760" s="4"/>
      <c r="JL760" s="8"/>
      <c r="JM760" s="4"/>
      <c r="JN760" s="8"/>
      <c r="JO760" s="7"/>
      <c r="JP760" s="7"/>
      <c r="JQ760" s="2" t="s">
        <v>229</v>
      </c>
      <c r="JR760" s="2" t="s">
        <v>229</v>
      </c>
      <c r="JS760" s="2" t="s">
        <v>229</v>
      </c>
      <c r="JT760" s="2" t="s">
        <v>229</v>
      </c>
      <c r="JU760" s="2" t="s">
        <v>229</v>
      </c>
      <c r="JV760" s="2" t="s">
        <v>229</v>
      </c>
      <c r="JW760" s="4"/>
      <c r="JX760" s="8"/>
      <c r="JY760" s="4"/>
      <c r="JZ760" s="8"/>
      <c r="KA760" s="7"/>
      <c r="KB760" s="7"/>
      <c r="KC760" s="2" t="s">
        <v>266</v>
      </c>
      <c r="KD760" s="2" t="s">
        <v>275</v>
      </c>
      <c r="KE760" s="2" t="s">
        <v>229</v>
      </c>
      <c r="KF760" s="2" t="s">
        <v>229</v>
      </c>
      <c r="KG760" s="2" t="s">
        <v>241</v>
      </c>
      <c r="KH760" s="2" t="s">
        <v>229</v>
      </c>
      <c r="KI760" s="4"/>
      <c r="KJ760" s="8"/>
      <c r="KK760" s="4"/>
      <c r="KL760" s="8"/>
      <c r="KM760" s="7"/>
      <c r="KN760" s="7"/>
      <c r="KO760" s="2" t="s">
        <v>229</v>
      </c>
      <c r="KP760" s="2" t="s">
        <v>229</v>
      </c>
      <c r="KQ760" s="2" t="s">
        <v>229</v>
      </c>
      <c r="KR760" s="2" t="s">
        <v>229</v>
      </c>
      <c r="KS760" s="2" t="s">
        <v>229</v>
      </c>
      <c r="KT760" s="2" t="s">
        <v>229</v>
      </c>
      <c r="KU760" s="4"/>
      <c r="KV760" s="8"/>
      <c r="KW760" s="4"/>
      <c r="KX760" s="8"/>
      <c r="KY760" s="7"/>
      <c r="KZ760" s="7"/>
      <c r="LA760" s="2" t="s">
        <v>239</v>
      </c>
      <c r="LB760" s="2" t="s">
        <v>275</v>
      </c>
      <c r="LC760" s="2" t="s">
        <v>1827</v>
      </c>
      <c r="LD760" s="2" t="s">
        <v>229</v>
      </c>
      <c r="LE760" s="2" t="s">
        <v>241</v>
      </c>
      <c r="LF760" s="2" t="s">
        <v>229</v>
      </c>
      <c r="LG760" s="4"/>
      <c r="LH760" s="8"/>
      <c r="LI760" s="4"/>
      <c r="LJ760" s="8"/>
      <c r="LK760" s="7"/>
      <c r="LL760" s="7"/>
      <c r="LM760" s="2" t="s">
        <v>229</v>
      </c>
      <c r="LN760" s="2" t="s">
        <v>229</v>
      </c>
      <c r="LO760" s="2" t="s">
        <v>229</v>
      </c>
      <c r="LP760" s="2" t="s">
        <v>229</v>
      </c>
      <c r="LQ760" s="2" t="s">
        <v>229</v>
      </c>
      <c r="LR760" s="2" t="s">
        <v>229</v>
      </c>
      <c r="LS760" s="4"/>
      <c r="LT760" s="8"/>
      <c r="LU760" s="4"/>
      <c r="LV760" s="8"/>
      <c r="LW760" s="7"/>
      <c r="LX760" s="7"/>
      <c r="LY760" s="2" t="s">
        <v>239</v>
      </c>
      <c r="LZ760" s="2" t="s">
        <v>275</v>
      </c>
      <c r="MA760" s="2" t="s">
        <v>3078</v>
      </c>
      <c r="MB760" s="2" t="s">
        <v>1779</v>
      </c>
      <c r="MC760" s="2" t="s">
        <v>241</v>
      </c>
      <c r="MD760" s="2" t="s">
        <v>229</v>
      </c>
      <c r="ME760" s="4"/>
      <c r="MF760" s="8"/>
      <c r="MG760" s="4"/>
      <c r="MH760" s="8"/>
      <c r="MI760" s="7"/>
      <c r="MJ760" s="7"/>
      <c r="MK760" s="2" t="s">
        <v>229</v>
      </c>
      <c r="ML760" s="2" t="s">
        <v>229</v>
      </c>
      <c r="MM760" s="2" t="s">
        <v>229</v>
      </c>
      <c r="MN760" s="2" t="s">
        <v>229</v>
      </c>
      <c r="MO760" s="2" t="s">
        <v>229</v>
      </c>
      <c r="MP760" s="2" t="s">
        <v>229</v>
      </c>
      <c r="MQ760" s="4"/>
      <c r="MR760" s="8"/>
      <c r="MS760" s="4"/>
      <c r="MT760" s="8"/>
      <c r="MU760" s="7"/>
      <c r="MV760" s="7"/>
      <c r="MW760" s="2" t="s">
        <v>229</v>
      </c>
      <c r="MX760" s="2" t="s">
        <v>229</v>
      </c>
      <c r="MY760" s="2" t="s">
        <v>229</v>
      </c>
      <c r="MZ760" s="2" t="s">
        <v>229</v>
      </c>
      <c r="NA760" s="2" t="s">
        <v>229</v>
      </c>
      <c r="NB760" s="2" t="s">
        <v>229</v>
      </c>
      <c r="NC760" s="4"/>
      <c r="ND760" s="8"/>
      <c r="NE760" s="4"/>
      <c r="NF760" s="8"/>
      <c r="NG760" s="7"/>
      <c r="NH760" s="7"/>
      <c r="NI760" s="2" t="s">
        <v>239</v>
      </c>
      <c r="NJ760" s="2" t="s">
        <v>275</v>
      </c>
      <c r="NK760" s="2" t="s">
        <v>4874</v>
      </c>
      <c r="NL760" s="2" t="s">
        <v>4310</v>
      </c>
      <c r="NM760" s="2" t="s">
        <v>241</v>
      </c>
      <c r="NN760" s="2" t="s">
        <v>229</v>
      </c>
      <c r="NO760" s="4"/>
      <c r="NP760" s="8"/>
      <c r="NQ760" s="4"/>
      <c r="NR760" s="8"/>
      <c r="NS760" s="7"/>
      <c r="NT760" s="7"/>
      <c r="NU760" s="2" t="s">
        <v>272</v>
      </c>
      <c r="NV760" s="2" t="s">
        <v>275</v>
      </c>
      <c r="NW760" s="2" t="s">
        <v>229</v>
      </c>
      <c r="NX760" s="2" t="s">
        <v>229</v>
      </c>
      <c r="NY760" s="2" t="s">
        <v>241</v>
      </c>
      <c r="NZ760" s="2" t="s">
        <v>229</v>
      </c>
      <c r="OA760" s="4"/>
      <c r="OB760" s="8"/>
      <c r="OC760" s="4"/>
      <c r="OD760" s="8"/>
      <c r="OE760" s="7"/>
      <c r="OF760" s="7"/>
      <c r="OG760" s="2" t="s">
        <v>229</v>
      </c>
      <c r="OH760" s="2" t="s">
        <v>229</v>
      </c>
      <c r="OI760" s="2" t="s">
        <v>229</v>
      </c>
      <c r="OJ760" s="2" t="s">
        <v>229</v>
      </c>
      <c r="OK760" s="2" t="s">
        <v>229</v>
      </c>
      <c r="OL760" s="2" t="s">
        <v>229</v>
      </c>
      <c r="OM760" s="4"/>
      <c r="ON760" s="8"/>
      <c r="OO760" s="4"/>
      <c r="OP760" s="8"/>
      <c r="OQ760" s="7"/>
      <c r="OR760" s="7"/>
      <c r="OS760" s="2" t="s">
        <v>229</v>
      </c>
      <c r="OT760" s="2" t="s">
        <v>229</v>
      </c>
      <c r="OU760" s="2" t="s">
        <v>229</v>
      </c>
      <c r="OV760" s="2" t="s">
        <v>229</v>
      </c>
      <c r="OW760" s="2" t="s">
        <v>229</v>
      </c>
      <c r="OX760" s="2" t="s">
        <v>229</v>
      </c>
      <c r="OY760" s="4"/>
      <c r="OZ760" s="8"/>
      <c r="PA760" s="4"/>
      <c r="PB760" s="8"/>
      <c r="PC760" s="7"/>
      <c r="PD760" s="7"/>
      <c r="PE760" s="2" t="s">
        <v>229</v>
      </c>
      <c r="PF760" s="2" t="s">
        <v>229</v>
      </c>
      <c r="PG760" s="2" t="s">
        <v>229</v>
      </c>
      <c r="PH760" s="2" t="s">
        <v>229</v>
      </c>
      <c r="PI760" s="2" t="s">
        <v>229</v>
      </c>
      <c r="PJ760" s="2" t="s">
        <v>229</v>
      </c>
      <c r="PK760" s="4"/>
      <c r="PL760" s="8"/>
      <c r="PM760" s="4"/>
      <c r="PN760" s="8"/>
      <c r="PO760" s="7"/>
      <c r="PP760" s="7"/>
      <c r="PQ760" s="2" t="s">
        <v>239</v>
      </c>
      <c r="PR760" s="2" t="s">
        <v>275</v>
      </c>
      <c r="PS760" s="2" t="s">
        <v>2239</v>
      </c>
      <c r="PT760" s="2" t="s">
        <v>229</v>
      </c>
      <c r="PU760" s="2" t="s">
        <v>241</v>
      </c>
      <c r="PV760" s="2" t="s">
        <v>229</v>
      </c>
      <c r="PW760" s="4"/>
      <c r="PX760" s="8"/>
      <c r="PY760" s="4"/>
      <c r="PZ760" s="8"/>
      <c r="QA760" s="7"/>
      <c r="QB760" s="7"/>
      <c r="QC760" s="2" t="s">
        <v>281</v>
      </c>
      <c r="QD760" s="2" t="s">
        <v>275</v>
      </c>
      <c r="QE760" s="2" t="s">
        <v>229</v>
      </c>
      <c r="QF760" s="2" t="s">
        <v>229</v>
      </c>
      <c r="QG760" s="2" t="s">
        <v>241</v>
      </c>
      <c r="QH760" s="2" t="s">
        <v>229</v>
      </c>
      <c r="QI760" s="4"/>
      <c r="QJ760" s="8"/>
      <c r="QK760" s="4"/>
      <c r="QL760" s="8"/>
      <c r="QM760" s="7"/>
      <c r="QN760" s="7"/>
      <c r="QO760" s="2" t="s">
        <v>229</v>
      </c>
      <c r="QP760" s="2" t="s">
        <v>229</v>
      </c>
      <c r="QQ760" s="2" t="s">
        <v>229</v>
      </c>
      <c r="QR760" s="2" t="s">
        <v>229</v>
      </c>
      <c r="QS760" s="2" t="s">
        <v>229</v>
      </c>
      <c r="QT760" s="2" t="s">
        <v>229</v>
      </c>
      <c r="QU760" s="4"/>
      <c r="QV760" s="8"/>
      <c r="QW760" s="4"/>
      <c r="QX760" s="8"/>
      <c r="QY760" s="7"/>
      <c r="QZ760" s="7"/>
      <c r="RA760" s="2" t="s">
        <v>272</v>
      </c>
      <c r="RB760" s="2" t="s">
        <v>275</v>
      </c>
      <c r="RC760" s="2" t="s">
        <v>229</v>
      </c>
      <c r="RD760" s="2" t="s">
        <v>229</v>
      </c>
      <c r="RE760" s="2" t="s">
        <v>241</v>
      </c>
      <c r="RF760" s="2" t="s">
        <v>229</v>
      </c>
      <c r="RG760" s="4"/>
      <c r="RH760" s="8"/>
      <c r="RI760" s="4"/>
      <c r="RJ760" s="8"/>
      <c r="RK760" s="7"/>
      <c r="RL760" s="7"/>
      <c r="RM760" s="2" t="s">
        <v>229</v>
      </c>
      <c r="RN760" s="2" t="s">
        <v>229</v>
      </c>
      <c r="RO760" s="2" t="s">
        <v>229</v>
      </c>
      <c r="RP760" s="2" t="s">
        <v>229</v>
      </c>
      <c r="RQ760" s="2" t="s">
        <v>229</v>
      </c>
      <c r="RR760" s="2" t="s">
        <v>229</v>
      </c>
      <c r="RS760" s="4"/>
      <c r="RT760" s="8"/>
      <c r="RU760" s="4"/>
      <c r="RV760" s="8"/>
      <c r="RW760" s="7"/>
      <c r="RX760" s="7"/>
      <c r="RY760" s="2" t="s">
        <v>272</v>
      </c>
      <c r="RZ760" s="2" t="s">
        <v>275</v>
      </c>
      <c r="SA760" s="2" t="s">
        <v>229</v>
      </c>
      <c r="SB760" s="2" t="s">
        <v>229</v>
      </c>
      <c r="SC760" s="2" t="s">
        <v>241</v>
      </c>
      <c r="SD760" s="2" t="s">
        <v>229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</row>
    <row r="761">
      <c r="A761" s="2" t="s">
        <v>4876</v>
      </c>
      <c r="B761" s="2" t="s">
        <v>216</v>
      </c>
      <c r="C761" s="2" t="s">
        <v>4734</v>
      </c>
      <c r="D761" s="2" t="s">
        <v>218</v>
      </c>
      <c r="E761" s="2" t="s">
        <v>219</v>
      </c>
      <c r="F761" s="2" t="s">
        <v>4877</v>
      </c>
      <c r="G761" s="2" t="s">
        <v>4878</v>
      </c>
      <c r="H761" s="2" t="s">
        <v>4879</v>
      </c>
      <c r="I761" s="2" t="s">
        <v>4880</v>
      </c>
      <c r="J761" s="2" t="s">
        <v>312</v>
      </c>
      <c r="K761" s="2" t="s">
        <v>412</v>
      </c>
      <c r="L761" s="3">
        <v>75</v>
      </c>
      <c r="M761" s="3">
        <v>78.75</v>
      </c>
      <c r="N761" s="3">
        <v>149.99</v>
      </c>
      <c r="O761" s="2" t="s">
        <v>963</v>
      </c>
      <c r="P761" s="2" t="s">
        <v>964</v>
      </c>
      <c r="Q761" s="2" t="s">
        <v>228</v>
      </c>
      <c r="R761" s="2" t="s">
        <v>229</v>
      </c>
      <c r="S761" s="2" t="s">
        <v>4881</v>
      </c>
      <c r="T761" s="2" t="s">
        <v>3733</v>
      </c>
      <c r="U761" s="2" t="s">
        <v>286</v>
      </c>
      <c r="V761" s="2" t="s">
        <v>685</v>
      </c>
      <c r="W761" s="2" t="s">
        <v>686</v>
      </c>
      <c r="X761" s="2" t="s">
        <v>1009</v>
      </c>
      <c r="Y761" s="2" t="s">
        <v>578</v>
      </c>
      <c r="Z761" s="4"/>
      <c r="AA761" s="4">
        <f>=ROUNDDOWN({0},0)</f>
      </c>
      <c r="AB761" s="5"/>
      <c r="AC761" s="2" t="s">
        <v>229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/>
      <c r="AQ761" s="8"/>
      <c r="AR761" s="4">
        <v>1</v>
      </c>
      <c r="AS761" s="8">
        <v>86.62</v>
      </c>
      <c r="AT761" s="7">
        <v>-1</v>
      </c>
      <c r="AU761" s="7">
        <v>-1</v>
      </c>
      <c r="AV761" s="4"/>
      <c r="AW761" s="8"/>
      <c r="AX761" s="4">
        <v>1</v>
      </c>
      <c r="AY761" s="8">
        <v>86.62</v>
      </c>
      <c r="AZ761" s="7">
        <v>-1</v>
      </c>
      <c r="BA761" s="7">
        <v>-1</v>
      </c>
      <c r="BB761" s="7"/>
      <c r="BC761" s="4"/>
      <c r="BD761" s="8"/>
      <c r="BE761" s="4">
        <v>1</v>
      </c>
      <c r="BF761" s="8">
        <v>86.62</v>
      </c>
      <c r="BG761" s="7">
        <v>-1</v>
      </c>
      <c r="BH761" s="7">
        <v>-1</v>
      </c>
      <c r="BI761" s="7"/>
      <c r="BJ761" s="4"/>
      <c r="BK761" s="8"/>
      <c r="BL761" s="2" t="s">
        <v>21</v>
      </c>
      <c r="BM761" s="7"/>
      <c r="BN761" s="7"/>
      <c r="BO761" s="4"/>
      <c r="BP761" s="8"/>
      <c r="BQ761" s="4"/>
      <c r="BR761" s="8"/>
      <c r="BS761" s="7"/>
      <c r="BT761" s="7"/>
      <c r="BU761" s="2" t="s">
        <v>278</v>
      </c>
      <c r="BV761" s="2" t="s">
        <v>275</v>
      </c>
      <c r="BW761" s="2" t="s">
        <v>229</v>
      </c>
      <c r="BX761" s="2" t="s">
        <v>229</v>
      </c>
      <c r="BY761" s="2" t="s">
        <v>241</v>
      </c>
      <c r="BZ761" s="2" t="s">
        <v>229</v>
      </c>
      <c r="CA761" s="4"/>
      <c r="CB761" s="8"/>
      <c r="CC761" s="4"/>
      <c r="CD761" s="8"/>
      <c r="CE761" s="7"/>
      <c r="CF761" s="7"/>
      <c r="CG761" s="2" t="s">
        <v>239</v>
      </c>
      <c r="CH761" s="2" t="s">
        <v>275</v>
      </c>
      <c r="CI761" s="2" t="s">
        <v>4882</v>
      </c>
      <c r="CJ761" s="2" t="s">
        <v>495</v>
      </c>
      <c r="CK761" s="2" t="s">
        <v>241</v>
      </c>
      <c r="CL761" s="2" t="s">
        <v>229</v>
      </c>
      <c r="CM761" s="4"/>
      <c r="CN761" s="8"/>
      <c r="CO761" s="4"/>
      <c r="CP761" s="8"/>
      <c r="CQ761" s="7"/>
      <c r="CR761" s="7"/>
      <c r="CS761" s="2" t="s">
        <v>239</v>
      </c>
      <c r="CT761" s="2" t="s">
        <v>275</v>
      </c>
      <c r="CU761" s="2" t="s">
        <v>4882</v>
      </c>
      <c r="CV761" s="2" t="s">
        <v>646</v>
      </c>
      <c r="CW761" s="2" t="s">
        <v>241</v>
      </c>
      <c r="CX761" s="2" t="s">
        <v>229</v>
      </c>
      <c r="CY761" s="4"/>
      <c r="CZ761" s="8"/>
      <c r="DA761" s="4"/>
      <c r="DB761" s="8"/>
      <c r="DC761" s="7"/>
      <c r="DD761" s="7"/>
      <c r="DE761" s="2" t="s">
        <v>239</v>
      </c>
      <c r="DF761" s="2" t="s">
        <v>275</v>
      </c>
      <c r="DG761" s="2" t="s">
        <v>4882</v>
      </c>
      <c r="DH761" s="2" t="s">
        <v>2667</v>
      </c>
      <c r="DI761" s="2" t="s">
        <v>263</v>
      </c>
      <c r="DJ761" s="2" t="s">
        <v>229</v>
      </c>
      <c r="DK761" s="4"/>
      <c r="DL761" s="8"/>
      <c r="DM761" s="4"/>
      <c r="DN761" s="8"/>
      <c r="DO761" s="7"/>
      <c r="DP761" s="7"/>
      <c r="DQ761" s="2" t="s">
        <v>239</v>
      </c>
      <c r="DR761" s="2" t="s">
        <v>275</v>
      </c>
      <c r="DS761" s="2" t="s">
        <v>4883</v>
      </c>
      <c r="DT761" s="2" t="s">
        <v>4884</v>
      </c>
      <c r="DU761" s="2" t="s">
        <v>241</v>
      </c>
      <c r="DV761" s="2" t="s">
        <v>229</v>
      </c>
      <c r="DW761" s="4"/>
      <c r="DX761" s="8"/>
      <c r="DY761" s="4">
        <v>1</v>
      </c>
      <c r="DZ761" s="8">
        <v>86.62</v>
      </c>
      <c r="EA761" s="7">
        <v>-1</v>
      </c>
      <c r="EB761" s="7">
        <v>-1</v>
      </c>
      <c r="EC761" s="2" t="s">
        <v>239</v>
      </c>
      <c r="ED761" s="2" t="s">
        <v>275</v>
      </c>
      <c r="EE761" s="2" t="s">
        <v>1530</v>
      </c>
      <c r="EF761" s="2" t="s">
        <v>3560</v>
      </c>
      <c r="EG761" s="2" t="s">
        <v>263</v>
      </c>
      <c r="EH761" s="2" t="s">
        <v>229</v>
      </c>
      <c r="EI761" s="4"/>
      <c r="EJ761" s="8"/>
      <c r="EK761" s="4"/>
      <c r="EL761" s="8"/>
      <c r="EM761" s="7"/>
      <c r="EN761" s="7"/>
      <c r="EO761" s="2" t="s">
        <v>239</v>
      </c>
      <c r="EP761" s="2" t="s">
        <v>275</v>
      </c>
      <c r="EQ761" s="2" t="s">
        <v>1064</v>
      </c>
      <c r="ER761" s="2" t="s">
        <v>2811</v>
      </c>
      <c r="ES761" s="2" t="s">
        <v>241</v>
      </c>
      <c r="ET761" s="2" t="s">
        <v>229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275</v>
      </c>
      <c r="FC761" s="2" t="s">
        <v>2665</v>
      </c>
      <c r="FD761" s="2" t="s">
        <v>1547</v>
      </c>
      <c r="FE761" s="2" t="s">
        <v>241</v>
      </c>
      <c r="FF761" s="2" t="s">
        <v>229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275</v>
      </c>
      <c r="FO761" s="2" t="s">
        <v>4882</v>
      </c>
      <c r="FP761" s="2" t="s">
        <v>229</v>
      </c>
      <c r="FQ761" s="2" t="s">
        <v>241</v>
      </c>
      <c r="FR761" s="2" t="s">
        <v>229</v>
      </c>
      <c r="FS761" s="4"/>
      <c r="FT761" s="8"/>
      <c r="FU761" s="4"/>
      <c r="FV761" s="8"/>
      <c r="FW761" s="7"/>
      <c r="FX761" s="7"/>
      <c r="FY761" s="2" t="s">
        <v>229</v>
      </c>
      <c r="FZ761" s="2" t="s">
        <v>229</v>
      </c>
      <c r="GA761" s="2" t="s">
        <v>229</v>
      </c>
      <c r="GB761" s="2" t="s">
        <v>229</v>
      </c>
      <c r="GC761" s="2" t="s">
        <v>229</v>
      </c>
      <c r="GD761" s="2" t="s">
        <v>229</v>
      </c>
      <c r="GE761" s="4"/>
      <c r="GF761" s="8"/>
      <c r="GG761" s="4"/>
      <c r="GH761" s="8"/>
      <c r="GI761" s="7"/>
      <c r="GJ761" s="7"/>
      <c r="GK761" s="2" t="s">
        <v>272</v>
      </c>
      <c r="GL761" s="2" t="s">
        <v>275</v>
      </c>
      <c r="GM761" s="2" t="s">
        <v>229</v>
      </c>
      <c r="GN761" s="2" t="s">
        <v>229</v>
      </c>
      <c r="GO761" s="2" t="s">
        <v>241</v>
      </c>
      <c r="GP761" s="2" t="s">
        <v>229</v>
      </c>
      <c r="GQ761" s="4"/>
      <c r="GR761" s="8"/>
      <c r="GS761" s="4"/>
      <c r="GT761" s="8"/>
      <c r="GU761" s="7"/>
      <c r="GV761" s="7"/>
      <c r="GW761" s="2" t="s">
        <v>281</v>
      </c>
      <c r="GX761" s="2" t="s">
        <v>275</v>
      </c>
      <c r="GY761" s="2" t="s">
        <v>229</v>
      </c>
      <c r="GZ761" s="2" t="s">
        <v>229</v>
      </c>
      <c r="HA761" s="2" t="s">
        <v>241</v>
      </c>
      <c r="HB761" s="2" t="s">
        <v>229</v>
      </c>
      <c r="HC761" s="4"/>
      <c r="HD761" s="8"/>
      <c r="HE761" s="4"/>
      <c r="HF761" s="8"/>
      <c r="HG761" s="7"/>
      <c r="HH761" s="7"/>
      <c r="HI761" s="2" t="s">
        <v>266</v>
      </c>
      <c r="HJ761" s="2" t="s">
        <v>275</v>
      </c>
      <c r="HK761" s="2" t="s">
        <v>229</v>
      </c>
      <c r="HL761" s="2" t="s">
        <v>229</v>
      </c>
      <c r="HM761" s="2" t="s">
        <v>241</v>
      </c>
      <c r="HN761" s="2" t="s">
        <v>229</v>
      </c>
      <c r="HO761" s="4"/>
      <c r="HP761" s="8"/>
      <c r="HQ761" s="4"/>
      <c r="HR761" s="8"/>
      <c r="HS761" s="7"/>
      <c r="HT761" s="7"/>
      <c r="HU761" s="2" t="s">
        <v>272</v>
      </c>
      <c r="HV761" s="2" t="s">
        <v>275</v>
      </c>
      <c r="HW761" s="2" t="s">
        <v>229</v>
      </c>
      <c r="HX761" s="2" t="s">
        <v>229</v>
      </c>
      <c r="HY761" s="2" t="s">
        <v>241</v>
      </c>
      <c r="HZ761" s="2" t="s">
        <v>229</v>
      </c>
      <c r="IA761" s="4"/>
      <c r="IB761" s="8"/>
      <c r="IC761" s="4"/>
      <c r="ID761" s="8"/>
      <c r="IE761" s="7"/>
      <c r="IF761" s="7"/>
      <c r="IG761" s="2" t="s">
        <v>266</v>
      </c>
      <c r="IH761" s="2" t="s">
        <v>275</v>
      </c>
      <c r="II761" s="2" t="s">
        <v>229</v>
      </c>
      <c r="IJ761" s="2" t="s">
        <v>229</v>
      </c>
      <c r="IK761" s="2" t="s">
        <v>241</v>
      </c>
      <c r="IL761" s="2" t="s">
        <v>229</v>
      </c>
      <c r="IM761" s="4"/>
      <c r="IN761" s="8"/>
      <c r="IO761" s="4"/>
      <c r="IP761" s="8"/>
      <c r="IQ761" s="7"/>
      <c r="IR761" s="7"/>
      <c r="IS761" s="2" t="s">
        <v>272</v>
      </c>
      <c r="IT761" s="2" t="s">
        <v>275</v>
      </c>
      <c r="IU761" s="2" t="s">
        <v>229</v>
      </c>
      <c r="IV761" s="2" t="s">
        <v>229</v>
      </c>
      <c r="IW761" s="2" t="s">
        <v>241</v>
      </c>
      <c r="IX761" s="2" t="s">
        <v>229</v>
      </c>
      <c r="IY761" s="4"/>
      <c r="IZ761" s="8"/>
      <c r="JA761" s="4"/>
      <c r="JB761" s="8"/>
      <c r="JC761" s="7"/>
      <c r="JD761" s="7"/>
      <c r="JE761" s="2" t="s">
        <v>272</v>
      </c>
      <c r="JF761" s="2" t="s">
        <v>275</v>
      </c>
      <c r="JG761" s="2" t="s">
        <v>229</v>
      </c>
      <c r="JH761" s="2" t="s">
        <v>229</v>
      </c>
      <c r="JI761" s="2" t="s">
        <v>241</v>
      </c>
      <c r="JJ761" s="2" t="s">
        <v>229</v>
      </c>
      <c r="JK761" s="4"/>
      <c r="JL761" s="8"/>
      <c r="JM761" s="4"/>
      <c r="JN761" s="8"/>
      <c r="JO761" s="7"/>
      <c r="JP761" s="7"/>
      <c r="JQ761" s="2" t="s">
        <v>272</v>
      </c>
      <c r="JR761" s="2" t="s">
        <v>275</v>
      </c>
      <c r="JS761" s="2" t="s">
        <v>229</v>
      </c>
      <c r="JT761" s="2" t="s">
        <v>229</v>
      </c>
      <c r="JU761" s="2" t="s">
        <v>241</v>
      </c>
      <c r="JV761" s="2" t="s">
        <v>229</v>
      </c>
      <c r="JW761" s="4"/>
      <c r="JX761" s="8"/>
      <c r="JY761" s="4"/>
      <c r="JZ761" s="8"/>
      <c r="KA761" s="7"/>
      <c r="KB761" s="7"/>
      <c r="KC761" s="2" t="s">
        <v>272</v>
      </c>
      <c r="KD761" s="2" t="s">
        <v>275</v>
      </c>
      <c r="KE761" s="2" t="s">
        <v>229</v>
      </c>
      <c r="KF761" s="2" t="s">
        <v>229</v>
      </c>
      <c r="KG761" s="2" t="s">
        <v>241</v>
      </c>
      <c r="KH761" s="2" t="s">
        <v>229</v>
      </c>
      <c r="KI761" s="4"/>
      <c r="KJ761" s="8"/>
      <c r="KK761" s="4"/>
      <c r="KL761" s="8"/>
      <c r="KM761" s="7"/>
      <c r="KN761" s="7"/>
      <c r="KO761" s="2" t="s">
        <v>272</v>
      </c>
      <c r="KP761" s="2" t="s">
        <v>275</v>
      </c>
      <c r="KQ761" s="2" t="s">
        <v>229</v>
      </c>
      <c r="KR761" s="2" t="s">
        <v>229</v>
      </c>
      <c r="KS761" s="2" t="s">
        <v>241</v>
      </c>
      <c r="KT761" s="2" t="s">
        <v>229</v>
      </c>
      <c r="KU761" s="4"/>
      <c r="KV761" s="8"/>
      <c r="KW761" s="4"/>
      <c r="KX761" s="8"/>
      <c r="KY761" s="7"/>
      <c r="KZ761" s="7"/>
      <c r="LA761" s="2" t="s">
        <v>272</v>
      </c>
      <c r="LB761" s="2" t="s">
        <v>275</v>
      </c>
      <c r="LC761" s="2" t="s">
        <v>229</v>
      </c>
      <c r="LD761" s="2" t="s">
        <v>229</v>
      </c>
      <c r="LE761" s="2" t="s">
        <v>241</v>
      </c>
      <c r="LF761" s="2" t="s">
        <v>229</v>
      </c>
      <c r="LG761" s="4"/>
      <c r="LH761" s="8"/>
      <c r="LI761" s="4"/>
      <c r="LJ761" s="8"/>
      <c r="LK761" s="7"/>
      <c r="LL761" s="7"/>
      <c r="LM761" s="2" t="s">
        <v>229</v>
      </c>
      <c r="LN761" s="2" t="s">
        <v>229</v>
      </c>
      <c r="LO761" s="2" t="s">
        <v>229</v>
      </c>
      <c r="LP761" s="2" t="s">
        <v>229</v>
      </c>
      <c r="LQ761" s="2" t="s">
        <v>229</v>
      </c>
      <c r="LR761" s="2" t="s">
        <v>229</v>
      </c>
      <c r="LS761" s="4"/>
      <c r="LT761" s="8"/>
      <c r="LU761" s="4"/>
      <c r="LV761" s="8"/>
      <c r="LW761" s="7"/>
      <c r="LX761" s="7"/>
      <c r="LY761" s="2" t="s">
        <v>239</v>
      </c>
      <c r="LZ761" s="2" t="s">
        <v>275</v>
      </c>
      <c r="MA761" s="2" t="s">
        <v>1160</v>
      </c>
      <c r="MB761" s="2" t="s">
        <v>626</v>
      </c>
      <c r="MC761" s="2" t="s">
        <v>241</v>
      </c>
      <c r="MD761" s="2" t="s">
        <v>229</v>
      </c>
      <c r="ME761" s="4"/>
      <c r="MF761" s="8"/>
      <c r="MG761" s="4"/>
      <c r="MH761" s="8"/>
      <c r="MI761" s="7"/>
      <c r="MJ761" s="7"/>
      <c r="MK761" s="2" t="s">
        <v>272</v>
      </c>
      <c r="ML761" s="2" t="s">
        <v>275</v>
      </c>
      <c r="MM761" s="2" t="s">
        <v>229</v>
      </c>
      <c r="MN761" s="2" t="s">
        <v>229</v>
      </c>
      <c r="MO761" s="2" t="s">
        <v>241</v>
      </c>
      <c r="MP761" s="2" t="s">
        <v>229</v>
      </c>
      <c r="MQ761" s="4"/>
      <c r="MR761" s="8"/>
      <c r="MS761" s="4"/>
      <c r="MT761" s="8"/>
      <c r="MU761" s="7"/>
      <c r="MV761" s="7"/>
      <c r="MW761" s="2" t="s">
        <v>239</v>
      </c>
      <c r="MX761" s="2" t="s">
        <v>275</v>
      </c>
      <c r="MY761" s="2" t="s">
        <v>308</v>
      </c>
      <c r="MZ761" s="2" t="s">
        <v>229</v>
      </c>
      <c r="NA761" s="2" t="s">
        <v>241</v>
      </c>
      <c r="NB761" s="2" t="s">
        <v>229</v>
      </c>
      <c r="NC761" s="4"/>
      <c r="ND761" s="8"/>
      <c r="NE761" s="4"/>
      <c r="NF761" s="8"/>
      <c r="NG761" s="7"/>
      <c r="NH761" s="7"/>
      <c r="NI761" s="2" t="s">
        <v>239</v>
      </c>
      <c r="NJ761" s="2" t="s">
        <v>275</v>
      </c>
      <c r="NK761" s="2" t="s">
        <v>4882</v>
      </c>
      <c r="NL761" s="2" t="s">
        <v>1322</v>
      </c>
      <c r="NM761" s="2" t="s">
        <v>241</v>
      </c>
      <c r="NN761" s="2" t="s">
        <v>229</v>
      </c>
      <c r="NO761" s="4"/>
      <c r="NP761" s="8"/>
      <c r="NQ761" s="4"/>
      <c r="NR761" s="8"/>
      <c r="NS761" s="7"/>
      <c r="NT761" s="7"/>
      <c r="NU761" s="2" t="s">
        <v>272</v>
      </c>
      <c r="NV761" s="2" t="s">
        <v>275</v>
      </c>
      <c r="NW761" s="2" t="s">
        <v>229</v>
      </c>
      <c r="NX761" s="2" t="s">
        <v>229</v>
      </c>
      <c r="NY761" s="2" t="s">
        <v>241</v>
      </c>
      <c r="NZ761" s="2" t="s">
        <v>229</v>
      </c>
      <c r="OA761" s="4"/>
      <c r="OB761" s="8"/>
      <c r="OC761" s="4"/>
      <c r="OD761" s="8"/>
      <c r="OE761" s="7"/>
      <c r="OF761" s="7"/>
      <c r="OG761" s="2" t="s">
        <v>229</v>
      </c>
      <c r="OH761" s="2" t="s">
        <v>229</v>
      </c>
      <c r="OI761" s="2" t="s">
        <v>229</v>
      </c>
      <c r="OJ761" s="2" t="s">
        <v>229</v>
      </c>
      <c r="OK761" s="2" t="s">
        <v>229</v>
      </c>
      <c r="OL761" s="2" t="s">
        <v>229</v>
      </c>
      <c r="OM761" s="4"/>
      <c r="ON761" s="8"/>
      <c r="OO761" s="4"/>
      <c r="OP761" s="8"/>
      <c r="OQ761" s="7"/>
      <c r="OR761" s="7"/>
      <c r="OS761" s="2" t="s">
        <v>229</v>
      </c>
      <c r="OT761" s="2" t="s">
        <v>229</v>
      </c>
      <c r="OU761" s="2" t="s">
        <v>229</v>
      </c>
      <c r="OV761" s="2" t="s">
        <v>229</v>
      </c>
      <c r="OW761" s="2" t="s">
        <v>229</v>
      </c>
      <c r="OX761" s="2" t="s">
        <v>229</v>
      </c>
      <c r="OY761" s="4"/>
      <c r="OZ761" s="8"/>
      <c r="PA761" s="4"/>
      <c r="PB761" s="8"/>
      <c r="PC761" s="7"/>
      <c r="PD761" s="7"/>
      <c r="PE761" s="2" t="s">
        <v>281</v>
      </c>
      <c r="PF761" s="2" t="s">
        <v>275</v>
      </c>
      <c r="PG761" s="2" t="s">
        <v>229</v>
      </c>
      <c r="PH761" s="2" t="s">
        <v>229</v>
      </c>
      <c r="PI761" s="2" t="s">
        <v>241</v>
      </c>
      <c r="PJ761" s="2" t="s">
        <v>229</v>
      </c>
      <c r="PK761" s="4"/>
      <c r="PL761" s="8"/>
      <c r="PM761" s="4"/>
      <c r="PN761" s="8"/>
      <c r="PO761" s="7"/>
      <c r="PP761" s="7"/>
      <c r="PQ761" s="2" t="s">
        <v>229</v>
      </c>
      <c r="PR761" s="2" t="s">
        <v>229</v>
      </c>
      <c r="PS761" s="2" t="s">
        <v>229</v>
      </c>
      <c r="PT761" s="2" t="s">
        <v>229</v>
      </c>
      <c r="PU761" s="2" t="s">
        <v>229</v>
      </c>
      <c r="PV761" s="2" t="s">
        <v>229</v>
      </c>
      <c r="PW761" s="4"/>
      <c r="PX761" s="8"/>
      <c r="PY761" s="4"/>
      <c r="PZ761" s="8"/>
      <c r="QA761" s="7"/>
      <c r="QB761" s="7"/>
      <c r="QC761" s="2" t="s">
        <v>281</v>
      </c>
      <c r="QD761" s="2" t="s">
        <v>275</v>
      </c>
      <c r="QE761" s="2" t="s">
        <v>229</v>
      </c>
      <c r="QF761" s="2" t="s">
        <v>229</v>
      </c>
      <c r="QG761" s="2" t="s">
        <v>241</v>
      </c>
      <c r="QH761" s="2" t="s">
        <v>229</v>
      </c>
      <c r="QI761" s="4"/>
      <c r="QJ761" s="8"/>
      <c r="QK761" s="4"/>
      <c r="QL761" s="8"/>
      <c r="QM761" s="7"/>
      <c r="QN761" s="7"/>
      <c r="QO761" s="2" t="s">
        <v>229</v>
      </c>
      <c r="QP761" s="2" t="s">
        <v>229</v>
      </c>
      <c r="QQ761" s="2" t="s">
        <v>229</v>
      </c>
      <c r="QR761" s="2" t="s">
        <v>229</v>
      </c>
      <c r="QS761" s="2" t="s">
        <v>229</v>
      </c>
      <c r="QT761" s="2" t="s">
        <v>229</v>
      </c>
      <c r="QU761" s="4"/>
      <c r="QV761" s="8"/>
      <c r="QW761" s="4"/>
      <c r="QX761" s="8"/>
      <c r="QY761" s="7"/>
      <c r="QZ761" s="7"/>
      <c r="RA761" s="2" t="s">
        <v>272</v>
      </c>
      <c r="RB761" s="2" t="s">
        <v>275</v>
      </c>
      <c r="RC761" s="2" t="s">
        <v>229</v>
      </c>
      <c r="RD761" s="2" t="s">
        <v>229</v>
      </c>
      <c r="RE761" s="2" t="s">
        <v>241</v>
      </c>
      <c r="RF761" s="2" t="s">
        <v>229</v>
      </c>
      <c r="RG761" s="4"/>
      <c r="RH761" s="8"/>
      <c r="RI761" s="4"/>
      <c r="RJ761" s="8"/>
      <c r="RK761" s="7"/>
      <c r="RL761" s="7"/>
      <c r="RM761" s="2" t="s">
        <v>272</v>
      </c>
      <c r="RN761" s="2" t="s">
        <v>275</v>
      </c>
      <c r="RO761" s="2" t="s">
        <v>229</v>
      </c>
      <c r="RP761" s="2" t="s">
        <v>229</v>
      </c>
      <c r="RQ761" s="2" t="s">
        <v>241</v>
      </c>
      <c r="RR761" s="2" t="s">
        <v>229</v>
      </c>
      <c r="RS761" s="4"/>
      <c r="RT761" s="8"/>
      <c r="RU761" s="4"/>
      <c r="RV761" s="8"/>
      <c r="RW761" s="7"/>
      <c r="RX761" s="7"/>
      <c r="RY761" s="2" t="s">
        <v>229</v>
      </c>
      <c r="RZ761" s="2" t="s">
        <v>229</v>
      </c>
      <c r="SA761" s="2" t="s">
        <v>229</v>
      </c>
      <c r="SB761" s="2" t="s">
        <v>229</v>
      </c>
      <c r="SC761" s="2" t="s">
        <v>229</v>
      </c>
      <c r="SD761" s="2" t="s">
        <v>229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</row>
    <row r="762">
      <c r="A762" s="2" t="s">
        <v>4885</v>
      </c>
      <c r="B762" s="2" t="s">
        <v>216</v>
      </c>
      <c r="C762" s="2" t="s">
        <v>4734</v>
      </c>
      <c r="D762" s="2" t="s">
        <v>218</v>
      </c>
      <c r="E762" s="2" t="s">
        <v>219</v>
      </c>
      <c r="F762" s="2" t="s">
        <v>4886</v>
      </c>
      <c r="G762" s="2" t="s">
        <v>2042</v>
      </c>
      <c r="H762" s="2" t="s">
        <v>1906</v>
      </c>
      <c r="I762" s="2" t="s">
        <v>4887</v>
      </c>
      <c r="J762" s="2" t="s">
        <v>285</v>
      </c>
      <c r="K762" s="2" t="s">
        <v>4888</v>
      </c>
      <c r="L762" s="3">
        <v>75</v>
      </c>
      <c r="M762" s="3">
        <v>78.75</v>
      </c>
      <c r="N762" s="3">
        <v>149.99</v>
      </c>
      <c r="O762" s="2" t="s">
        <v>963</v>
      </c>
      <c r="P762" s="2" t="s">
        <v>964</v>
      </c>
      <c r="Q762" s="2" t="s">
        <v>228</v>
      </c>
      <c r="R762" s="2" t="s">
        <v>229</v>
      </c>
      <c r="S762" s="2" t="s">
        <v>4889</v>
      </c>
      <c r="T762" s="2" t="s">
        <v>229</v>
      </c>
      <c r="U762" s="2" t="s">
        <v>733</v>
      </c>
      <c r="V762" s="2" t="s">
        <v>1910</v>
      </c>
      <c r="W762" s="2" t="s">
        <v>686</v>
      </c>
      <c r="X762" s="2" t="s">
        <v>1009</v>
      </c>
      <c r="Y762" s="2" t="s">
        <v>243</v>
      </c>
      <c r="Z762" s="4"/>
      <c r="AA762" s="4">
        <f>=ROUNDDOWN({0},0)</f>
      </c>
      <c r="AB762" s="5"/>
      <c r="AC762" s="2" t="s">
        <v>229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5</v>
      </c>
      <c r="AS762" s="8">
        <v>253.38</v>
      </c>
      <c r="AT762" s="7">
        <v>-1</v>
      </c>
      <c r="AU762" s="7">
        <v>-1</v>
      </c>
      <c r="AV762" s="4"/>
      <c r="AW762" s="8"/>
      <c r="AX762" s="4">
        <v>5</v>
      </c>
      <c r="AY762" s="8">
        <v>253.38</v>
      </c>
      <c r="AZ762" s="7">
        <v>-1</v>
      </c>
      <c r="BA762" s="7">
        <v>-1</v>
      </c>
      <c r="BB762" s="7"/>
      <c r="BC762" s="4"/>
      <c r="BD762" s="8"/>
      <c r="BE762" s="4">
        <v>5</v>
      </c>
      <c r="BF762" s="8">
        <v>253.38</v>
      </c>
      <c r="BG762" s="7">
        <v>-1</v>
      </c>
      <c r="BH762" s="7">
        <v>-1</v>
      </c>
      <c r="BI762" s="7"/>
      <c r="BJ762" s="4"/>
      <c r="BK762" s="8"/>
      <c r="BL762" s="2" t="s">
        <v>4890</v>
      </c>
      <c r="BM762" s="7"/>
      <c r="BN762" s="7"/>
      <c r="BO762" s="4"/>
      <c r="BP762" s="8"/>
      <c r="BQ762" s="4"/>
      <c r="BR762" s="8"/>
      <c r="BS762" s="7"/>
      <c r="BT762" s="7"/>
      <c r="BU762" s="2" t="s">
        <v>714</v>
      </c>
      <c r="BV762" s="2" t="s">
        <v>275</v>
      </c>
      <c r="BW762" s="2" t="s">
        <v>229</v>
      </c>
      <c r="BX762" s="2" t="s">
        <v>1408</v>
      </c>
      <c r="BY762" s="2" t="s">
        <v>241</v>
      </c>
      <c r="BZ762" s="2" t="s">
        <v>229</v>
      </c>
      <c r="CA762" s="4"/>
      <c r="CB762" s="8"/>
      <c r="CC762" s="4"/>
      <c r="CD762" s="8"/>
      <c r="CE762" s="7"/>
      <c r="CF762" s="7"/>
      <c r="CG762" s="2" t="s">
        <v>239</v>
      </c>
      <c r="CH762" s="2" t="s">
        <v>275</v>
      </c>
      <c r="CI762" s="2" t="s">
        <v>243</v>
      </c>
      <c r="CJ762" s="2" t="s">
        <v>4891</v>
      </c>
      <c r="CK762" s="2" t="s">
        <v>241</v>
      </c>
      <c r="CL762" s="2" t="s">
        <v>229</v>
      </c>
      <c r="CM762" s="4"/>
      <c r="CN762" s="8"/>
      <c r="CO762" s="4"/>
      <c r="CP762" s="8"/>
      <c r="CQ762" s="7"/>
      <c r="CR762" s="7"/>
      <c r="CS762" s="2" t="s">
        <v>239</v>
      </c>
      <c r="CT762" s="2" t="s">
        <v>275</v>
      </c>
      <c r="CU762" s="2" t="s">
        <v>243</v>
      </c>
      <c r="CV762" s="2" t="s">
        <v>1300</v>
      </c>
      <c r="CW762" s="2" t="s">
        <v>241</v>
      </c>
      <c r="CX762" s="2" t="s">
        <v>229</v>
      </c>
      <c r="CY762" s="4"/>
      <c r="CZ762" s="8"/>
      <c r="DA762" s="4"/>
      <c r="DB762" s="8"/>
      <c r="DC762" s="7"/>
      <c r="DD762" s="7"/>
      <c r="DE762" s="2" t="s">
        <v>239</v>
      </c>
      <c r="DF762" s="2" t="s">
        <v>275</v>
      </c>
      <c r="DG762" s="2" t="s">
        <v>3195</v>
      </c>
      <c r="DH762" s="2" t="s">
        <v>829</v>
      </c>
      <c r="DI762" s="2" t="s">
        <v>263</v>
      </c>
      <c r="DJ762" s="2" t="s">
        <v>229</v>
      </c>
      <c r="DK762" s="4"/>
      <c r="DL762" s="8"/>
      <c r="DM762" s="4">
        <v>1</v>
      </c>
      <c r="DN762" s="8">
        <v>78.74</v>
      </c>
      <c r="DO762" s="7">
        <v>-1</v>
      </c>
      <c r="DP762" s="7">
        <v>-1</v>
      </c>
      <c r="DQ762" s="2" t="s">
        <v>239</v>
      </c>
      <c r="DR762" s="2" t="s">
        <v>275</v>
      </c>
      <c r="DS762" s="2" t="s">
        <v>971</v>
      </c>
      <c r="DT762" s="2" t="s">
        <v>488</v>
      </c>
      <c r="DU762" s="2" t="s">
        <v>241</v>
      </c>
      <c r="DV762" s="2" t="s">
        <v>229</v>
      </c>
      <c r="DW762" s="4"/>
      <c r="DX762" s="8"/>
      <c r="DY762" s="4"/>
      <c r="DZ762" s="8"/>
      <c r="EA762" s="7"/>
      <c r="EB762" s="7"/>
      <c r="EC762" s="2" t="s">
        <v>239</v>
      </c>
      <c r="ED762" s="2" t="s">
        <v>275</v>
      </c>
      <c r="EE762" s="2" t="s">
        <v>458</v>
      </c>
      <c r="EF762" s="2" t="s">
        <v>4048</v>
      </c>
      <c r="EG762" s="2" t="s">
        <v>263</v>
      </c>
      <c r="EH762" s="2" t="s">
        <v>229</v>
      </c>
      <c r="EI762" s="4"/>
      <c r="EJ762" s="8"/>
      <c r="EK762" s="4"/>
      <c r="EL762" s="8"/>
      <c r="EM762" s="7"/>
      <c r="EN762" s="7"/>
      <c r="EO762" s="2" t="s">
        <v>266</v>
      </c>
      <c r="EP762" s="2" t="s">
        <v>275</v>
      </c>
      <c r="EQ762" s="2" t="s">
        <v>229</v>
      </c>
      <c r="ER762" s="2" t="s">
        <v>229</v>
      </c>
      <c r="ES762" s="2" t="s">
        <v>241</v>
      </c>
      <c r="ET762" s="2" t="s">
        <v>229</v>
      </c>
      <c r="EU762" s="4"/>
      <c r="EV762" s="8"/>
      <c r="EW762" s="4"/>
      <c r="EX762" s="8"/>
      <c r="EY762" s="7"/>
      <c r="EZ762" s="7"/>
      <c r="FA762" s="2" t="s">
        <v>239</v>
      </c>
      <c r="FB762" s="2" t="s">
        <v>275</v>
      </c>
      <c r="FC762" s="2" t="s">
        <v>3875</v>
      </c>
      <c r="FD762" s="2" t="s">
        <v>831</v>
      </c>
      <c r="FE762" s="2" t="s">
        <v>241</v>
      </c>
      <c r="FF762" s="2" t="s">
        <v>229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275</v>
      </c>
      <c r="FO762" s="2" t="s">
        <v>243</v>
      </c>
      <c r="FP762" s="2" t="s">
        <v>1052</v>
      </c>
      <c r="FQ762" s="2" t="s">
        <v>241</v>
      </c>
      <c r="FR762" s="2" t="s">
        <v>229</v>
      </c>
      <c r="FS762" s="4"/>
      <c r="FT762" s="8"/>
      <c r="FU762" s="4"/>
      <c r="FV762" s="8"/>
      <c r="FW762" s="7"/>
      <c r="FX762" s="7"/>
      <c r="FY762" s="2" t="s">
        <v>229</v>
      </c>
      <c r="FZ762" s="2" t="s">
        <v>229</v>
      </c>
      <c r="GA762" s="2" t="s">
        <v>229</v>
      </c>
      <c r="GB762" s="2" t="s">
        <v>229</v>
      </c>
      <c r="GC762" s="2" t="s">
        <v>229</v>
      </c>
      <c r="GD762" s="2" t="s">
        <v>229</v>
      </c>
      <c r="GE762" s="4"/>
      <c r="GF762" s="8"/>
      <c r="GG762" s="4"/>
      <c r="GH762" s="8"/>
      <c r="GI762" s="7"/>
      <c r="GJ762" s="7"/>
      <c r="GK762" s="2" t="s">
        <v>272</v>
      </c>
      <c r="GL762" s="2" t="s">
        <v>275</v>
      </c>
      <c r="GM762" s="2" t="s">
        <v>229</v>
      </c>
      <c r="GN762" s="2" t="s">
        <v>229</v>
      </c>
      <c r="GO762" s="2" t="s">
        <v>241</v>
      </c>
      <c r="GP762" s="2" t="s">
        <v>229</v>
      </c>
      <c r="GQ762" s="4"/>
      <c r="GR762" s="8"/>
      <c r="GS762" s="4">
        <v>1</v>
      </c>
      <c r="GT762" s="8">
        <v>80.14</v>
      </c>
      <c r="GU762" s="7">
        <v>-1</v>
      </c>
      <c r="GV762" s="7">
        <v>-1</v>
      </c>
      <c r="GW762" s="2" t="s">
        <v>239</v>
      </c>
      <c r="GX762" s="2" t="s">
        <v>275</v>
      </c>
      <c r="GY762" s="2" t="s">
        <v>458</v>
      </c>
      <c r="GZ762" s="2" t="s">
        <v>3152</v>
      </c>
      <c r="HA762" s="2" t="s">
        <v>241</v>
      </c>
      <c r="HB762" s="2" t="s">
        <v>229</v>
      </c>
      <c r="HC762" s="4"/>
      <c r="HD762" s="8"/>
      <c r="HE762" s="4"/>
      <c r="HF762" s="8"/>
      <c r="HG762" s="7"/>
      <c r="HH762" s="7"/>
      <c r="HI762" s="2" t="s">
        <v>239</v>
      </c>
      <c r="HJ762" s="2" t="s">
        <v>275</v>
      </c>
      <c r="HK762" s="2" t="s">
        <v>1305</v>
      </c>
      <c r="HL762" s="2" t="s">
        <v>1098</v>
      </c>
      <c r="HM762" s="2" t="s">
        <v>241</v>
      </c>
      <c r="HN762" s="2" t="s">
        <v>229</v>
      </c>
      <c r="HO762" s="4"/>
      <c r="HP762" s="8"/>
      <c r="HQ762" s="4"/>
      <c r="HR762" s="8"/>
      <c r="HS762" s="7"/>
      <c r="HT762" s="7"/>
      <c r="HU762" s="2" t="s">
        <v>272</v>
      </c>
      <c r="HV762" s="2" t="s">
        <v>275</v>
      </c>
      <c r="HW762" s="2" t="s">
        <v>229</v>
      </c>
      <c r="HX762" s="2" t="s">
        <v>229</v>
      </c>
      <c r="HY762" s="2" t="s">
        <v>241</v>
      </c>
      <c r="HZ762" s="2" t="s">
        <v>229</v>
      </c>
      <c r="IA762" s="4"/>
      <c r="IB762" s="8"/>
      <c r="IC762" s="4"/>
      <c r="ID762" s="8"/>
      <c r="IE762" s="7"/>
      <c r="IF762" s="7"/>
      <c r="IG762" s="2" t="s">
        <v>266</v>
      </c>
      <c r="IH762" s="2" t="s">
        <v>275</v>
      </c>
      <c r="II762" s="2" t="s">
        <v>229</v>
      </c>
      <c r="IJ762" s="2" t="s">
        <v>229</v>
      </c>
      <c r="IK762" s="2" t="s">
        <v>241</v>
      </c>
      <c r="IL762" s="2" t="s">
        <v>229</v>
      </c>
      <c r="IM762" s="4"/>
      <c r="IN762" s="8"/>
      <c r="IO762" s="4"/>
      <c r="IP762" s="8"/>
      <c r="IQ762" s="7"/>
      <c r="IR762" s="7"/>
      <c r="IS762" s="2" t="s">
        <v>272</v>
      </c>
      <c r="IT762" s="2" t="s">
        <v>275</v>
      </c>
      <c r="IU762" s="2" t="s">
        <v>229</v>
      </c>
      <c r="IV762" s="2" t="s">
        <v>229</v>
      </c>
      <c r="IW762" s="2" t="s">
        <v>241</v>
      </c>
      <c r="IX762" s="2" t="s">
        <v>229</v>
      </c>
      <c r="IY762" s="4"/>
      <c r="IZ762" s="8"/>
      <c r="JA762" s="4"/>
      <c r="JB762" s="8"/>
      <c r="JC762" s="7"/>
      <c r="JD762" s="7"/>
      <c r="JE762" s="2" t="s">
        <v>272</v>
      </c>
      <c r="JF762" s="2" t="s">
        <v>275</v>
      </c>
      <c r="JG762" s="2" t="s">
        <v>229</v>
      </c>
      <c r="JH762" s="2" t="s">
        <v>229</v>
      </c>
      <c r="JI762" s="2" t="s">
        <v>241</v>
      </c>
      <c r="JJ762" s="2" t="s">
        <v>229</v>
      </c>
      <c r="JK762" s="4"/>
      <c r="JL762" s="8"/>
      <c r="JM762" s="4"/>
      <c r="JN762" s="8"/>
      <c r="JO762" s="7"/>
      <c r="JP762" s="7"/>
      <c r="JQ762" s="2" t="s">
        <v>229</v>
      </c>
      <c r="JR762" s="2" t="s">
        <v>229</v>
      </c>
      <c r="JS762" s="2" t="s">
        <v>229</v>
      </c>
      <c r="JT762" s="2" t="s">
        <v>229</v>
      </c>
      <c r="JU762" s="2" t="s">
        <v>229</v>
      </c>
      <c r="JV762" s="2" t="s">
        <v>229</v>
      </c>
      <c r="JW762" s="4"/>
      <c r="JX762" s="8"/>
      <c r="JY762" s="4"/>
      <c r="JZ762" s="8"/>
      <c r="KA762" s="7"/>
      <c r="KB762" s="7"/>
      <c r="KC762" s="2" t="s">
        <v>239</v>
      </c>
      <c r="KD762" s="2" t="s">
        <v>275</v>
      </c>
      <c r="KE762" s="2" t="s">
        <v>2100</v>
      </c>
      <c r="KF762" s="2" t="s">
        <v>1517</v>
      </c>
      <c r="KG762" s="2" t="s">
        <v>241</v>
      </c>
      <c r="KH762" s="2" t="s">
        <v>229</v>
      </c>
      <c r="KI762" s="4"/>
      <c r="KJ762" s="8"/>
      <c r="KK762" s="4"/>
      <c r="KL762" s="8"/>
      <c r="KM762" s="7"/>
      <c r="KN762" s="7"/>
      <c r="KO762" s="2" t="s">
        <v>239</v>
      </c>
      <c r="KP762" s="2" t="s">
        <v>275</v>
      </c>
      <c r="KQ762" s="2" t="s">
        <v>3097</v>
      </c>
      <c r="KR762" s="2" t="s">
        <v>833</v>
      </c>
      <c r="KS762" s="2" t="s">
        <v>241</v>
      </c>
      <c r="KT762" s="2" t="s">
        <v>229</v>
      </c>
      <c r="KU762" s="4"/>
      <c r="KV762" s="8"/>
      <c r="KW762" s="4"/>
      <c r="KX762" s="8"/>
      <c r="KY762" s="7"/>
      <c r="KZ762" s="7"/>
      <c r="LA762" s="2" t="s">
        <v>272</v>
      </c>
      <c r="LB762" s="2" t="s">
        <v>275</v>
      </c>
      <c r="LC762" s="2" t="s">
        <v>229</v>
      </c>
      <c r="LD762" s="2" t="s">
        <v>229</v>
      </c>
      <c r="LE762" s="2" t="s">
        <v>241</v>
      </c>
      <c r="LF762" s="2" t="s">
        <v>229</v>
      </c>
      <c r="LG762" s="4"/>
      <c r="LH762" s="8"/>
      <c r="LI762" s="4"/>
      <c r="LJ762" s="8"/>
      <c r="LK762" s="7"/>
      <c r="LL762" s="7"/>
      <c r="LM762" s="2" t="s">
        <v>229</v>
      </c>
      <c r="LN762" s="2" t="s">
        <v>229</v>
      </c>
      <c r="LO762" s="2" t="s">
        <v>229</v>
      </c>
      <c r="LP762" s="2" t="s">
        <v>229</v>
      </c>
      <c r="LQ762" s="2" t="s">
        <v>229</v>
      </c>
      <c r="LR762" s="2" t="s">
        <v>229</v>
      </c>
      <c r="LS762" s="4"/>
      <c r="LT762" s="8"/>
      <c r="LU762" s="4">
        <v>3</v>
      </c>
      <c r="LV762" s="8">
        <v>94.5</v>
      </c>
      <c r="LW762" s="7">
        <v>-1</v>
      </c>
      <c r="LX762" s="7">
        <v>-1</v>
      </c>
      <c r="LY762" s="2" t="s">
        <v>239</v>
      </c>
      <c r="LZ762" s="2" t="s">
        <v>275</v>
      </c>
      <c r="MA762" s="2" t="s">
        <v>3056</v>
      </c>
      <c r="MB762" s="2" t="s">
        <v>1495</v>
      </c>
      <c r="MC762" s="2" t="s">
        <v>241</v>
      </c>
      <c r="MD762" s="2" t="s">
        <v>229</v>
      </c>
      <c r="ME762" s="4"/>
      <c r="MF762" s="8"/>
      <c r="MG762" s="4"/>
      <c r="MH762" s="8"/>
      <c r="MI762" s="7"/>
      <c r="MJ762" s="7"/>
      <c r="MK762" s="2" t="s">
        <v>239</v>
      </c>
      <c r="ML762" s="2" t="s">
        <v>275</v>
      </c>
      <c r="MM762" s="2" t="s">
        <v>987</v>
      </c>
      <c r="MN762" s="2" t="s">
        <v>898</v>
      </c>
      <c r="MO762" s="2" t="s">
        <v>241</v>
      </c>
      <c r="MP762" s="2" t="s">
        <v>229</v>
      </c>
      <c r="MQ762" s="4"/>
      <c r="MR762" s="8"/>
      <c r="MS762" s="4"/>
      <c r="MT762" s="8"/>
      <c r="MU762" s="7"/>
      <c r="MV762" s="7"/>
      <c r="MW762" s="2" t="s">
        <v>272</v>
      </c>
      <c r="MX762" s="2" t="s">
        <v>275</v>
      </c>
      <c r="MY762" s="2" t="s">
        <v>229</v>
      </c>
      <c r="MZ762" s="2" t="s">
        <v>229</v>
      </c>
      <c r="NA762" s="2" t="s">
        <v>241</v>
      </c>
      <c r="NB762" s="2" t="s">
        <v>229</v>
      </c>
      <c r="NC762" s="4"/>
      <c r="ND762" s="8"/>
      <c r="NE762" s="4"/>
      <c r="NF762" s="8"/>
      <c r="NG762" s="7"/>
      <c r="NH762" s="7"/>
      <c r="NI762" s="2" t="s">
        <v>239</v>
      </c>
      <c r="NJ762" s="2" t="s">
        <v>275</v>
      </c>
      <c r="NK762" s="2" t="s">
        <v>3391</v>
      </c>
      <c r="NL762" s="2" t="s">
        <v>4892</v>
      </c>
      <c r="NM762" s="2" t="s">
        <v>263</v>
      </c>
      <c r="NN762" s="2" t="s">
        <v>229</v>
      </c>
      <c r="NO762" s="4"/>
      <c r="NP762" s="8"/>
      <c r="NQ762" s="4"/>
      <c r="NR762" s="8"/>
      <c r="NS762" s="7"/>
      <c r="NT762" s="7"/>
      <c r="NU762" s="2" t="s">
        <v>272</v>
      </c>
      <c r="NV762" s="2" t="s">
        <v>275</v>
      </c>
      <c r="NW762" s="2" t="s">
        <v>229</v>
      </c>
      <c r="NX762" s="2" t="s">
        <v>229</v>
      </c>
      <c r="NY762" s="2" t="s">
        <v>241</v>
      </c>
      <c r="NZ762" s="2" t="s">
        <v>229</v>
      </c>
      <c r="OA762" s="4"/>
      <c r="OB762" s="8"/>
      <c r="OC762" s="4"/>
      <c r="OD762" s="8"/>
      <c r="OE762" s="7"/>
      <c r="OF762" s="7"/>
      <c r="OG762" s="2" t="s">
        <v>229</v>
      </c>
      <c r="OH762" s="2" t="s">
        <v>229</v>
      </c>
      <c r="OI762" s="2" t="s">
        <v>229</v>
      </c>
      <c r="OJ762" s="2" t="s">
        <v>229</v>
      </c>
      <c r="OK762" s="2" t="s">
        <v>229</v>
      </c>
      <c r="OL762" s="2" t="s">
        <v>229</v>
      </c>
      <c r="OM762" s="4"/>
      <c r="ON762" s="8"/>
      <c r="OO762" s="4"/>
      <c r="OP762" s="8"/>
      <c r="OQ762" s="7"/>
      <c r="OR762" s="7"/>
      <c r="OS762" s="2" t="s">
        <v>229</v>
      </c>
      <c r="OT762" s="2" t="s">
        <v>229</v>
      </c>
      <c r="OU762" s="2" t="s">
        <v>229</v>
      </c>
      <c r="OV762" s="2" t="s">
        <v>229</v>
      </c>
      <c r="OW762" s="2" t="s">
        <v>229</v>
      </c>
      <c r="OX762" s="2" t="s">
        <v>229</v>
      </c>
      <c r="OY762" s="4"/>
      <c r="OZ762" s="8"/>
      <c r="PA762" s="4"/>
      <c r="PB762" s="8"/>
      <c r="PC762" s="7"/>
      <c r="PD762" s="7"/>
      <c r="PE762" s="2" t="s">
        <v>281</v>
      </c>
      <c r="PF762" s="2" t="s">
        <v>275</v>
      </c>
      <c r="PG762" s="2" t="s">
        <v>229</v>
      </c>
      <c r="PH762" s="2" t="s">
        <v>229</v>
      </c>
      <c r="PI762" s="2" t="s">
        <v>241</v>
      </c>
      <c r="PJ762" s="2" t="s">
        <v>229</v>
      </c>
      <c r="PK762" s="4"/>
      <c r="PL762" s="8"/>
      <c r="PM762" s="4"/>
      <c r="PN762" s="8"/>
      <c r="PO762" s="7"/>
      <c r="PP762" s="7"/>
      <c r="PQ762" s="2" t="s">
        <v>266</v>
      </c>
      <c r="PR762" s="2" t="s">
        <v>275</v>
      </c>
      <c r="PS762" s="2" t="s">
        <v>229</v>
      </c>
      <c r="PT762" s="2" t="s">
        <v>229</v>
      </c>
      <c r="PU762" s="2" t="s">
        <v>241</v>
      </c>
      <c r="PV762" s="2" t="s">
        <v>229</v>
      </c>
      <c r="PW762" s="4"/>
      <c r="PX762" s="8"/>
      <c r="PY762" s="4"/>
      <c r="PZ762" s="8"/>
      <c r="QA762" s="7"/>
      <c r="QB762" s="7"/>
      <c r="QC762" s="2" t="s">
        <v>281</v>
      </c>
      <c r="QD762" s="2" t="s">
        <v>275</v>
      </c>
      <c r="QE762" s="2" t="s">
        <v>229</v>
      </c>
      <c r="QF762" s="2" t="s">
        <v>229</v>
      </c>
      <c r="QG762" s="2" t="s">
        <v>241</v>
      </c>
      <c r="QH762" s="2" t="s">
        <v>229</v>
      </c>
      <c r="QI762" s="4"/>
      <c r="QJ762" s="8"/>
      <c r="QK762" s="4"/>
      <c r="QL762" s="8"/>
      <c r="QM762" s="7"/>
      <c r="QN762" s="7"/>
      <c r="QO762" s="2" t="s">
        <v>229</v>
      </c>
      <c r="QP762" s="2" t="s">
        <v>229</v>
      </c>
      <c r="QQ762" s="2" t="s">
        <v>229</v>
      </c>
      <c r="QR762" s="2" t="s">
        <v>229</v>
      </c>
      <c r="QS762" s="2" t="s">
        <v>229</v>
      </c>
      <c r="QT762" s="2" t="s">
        <v>229</v>
      </c>
      <c r="QU762" s="4"/>
      <c r="QV762" s="8"/>
      <c r="QW762" s="4"/>
      <c r="QX762" s="8"/>
      <c r="QY762" s="7"/>
      <c r="QZ762" s="7"/>
      <c r="RA762" s="2" t="s">
        <v>272</v>
      </c>
      <c r="RB762" s="2" t="s">
        <v>275</v>
      </c>
      <c r="RC762" s="2" t="s">
        <v>229</v>
      </c>
      <c r="RD762" s="2" t="s">
        <v>229</v>
      </c>
      <c r="RE762" s="2" t="s">
        <v>241</v>
      </c>
      <c r="RF762" s="2" t="s">
        <v>229</v>
      </c>
      <c r="RG762" s="4"/>
      <c r="RH762" s="8"/>
      <c r="RI762" s="4"/>
      <c r="RJ762" s="8"/>
      <c r="RK762" s="7"/>
      <c r="RL762" s="7"/>
      <c r="RM762" s="2" t="s">
        <v>229</v>
      </c>
      <c r="RN762" s="2" t="s">
        <v>229</v>
      </c>
      <c r="RO762" s="2" t="s">
        <v>229</v>
      </c>
      <c r="RP762" s="2" t="s">
        <v>229</v>
      </c>
      <c r="RQ762" s="2" t="s">
        <v>229</v>
      </c>
      <c r="RR762" s="2" t="s">
        <v>229</v>
      </c>
      <c r="RS762" s="4"/>
      <c r="RT762" s="8"/>
      <c r="RU762" s="4"/>
      <c r="RV762" s="8"/>
      <c r="RW762" s="7"/>
      <c r="RX762" s="7"/>
      <c r="RY762" s="2" t="s">
        <v>266</v>
      </c>
      <c r="RZ762" s="2" t="s">
        <v>275</v>
      </c>
      <c r="SA762" s="2" t="s">
        <v>229</v>
      </c>
      <c r="SB762" s="2" t="s">
        <v>229</v>
      </c>
      <c r="SC762" s="2" t="s">
        <v>241</v>
      </c>
      <c r="SD762" s="2" t="s">
        <v>229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</row>
    <row r="763">
      <c r="A763" s="2" t="s">
        <v>4893</v>
      </c>
      <c r="B763" s="2" t="s">
        <v>216</v>
      </c>
      <c r="C763" s="2" t="s">
        <v>4734</v>
      </c>
      <c r="D763" s="2" t="s">
        <v>218</v>
      </c>
      <c r="E763" s="2" t="s">
        <v>219</v>
      </c>
      <c r="F763" s="2" t="s">
        <v>4894</v>
      </c>
      <c r="G763" s="2" t="s">
        <v>4895</v>
      </c>
      <c r="H763" s="2" t="s">
        <v>4896</v>
      </c>
      <c r="I763" s="2" t="s">
        <v>4897</v>
      </c>
      <c r="J763" s="2" t="s">
        <v>285</v>
      </c>
      <c r="K763" s="2" t="s">
        <v>412</v>
      </c>
      <c r="L763" s="3">
        <v>71</v>
      </c>
      <c r="M763" s="3">
        <v>74.55</v>
      </c>
      <c r="N763" s="3">
        <v>139.99</v>
      </c>
      <c r="O763" s="2" t="s">
        <v>981</v>
      </c>
      <c r="P763" s="2" t="s">
        <v>964</v>
      </c>
      <c r="Q763" s="2" t="s">
        <v>228</v>
      </c>
      <c r="R763" s="2" t="s">
        <v>229</v>
      </c>
      <c r="S763" s="2" t="s">
        <v>4898</v>
      </c>
      <c r="T763" s="2" t="s">
        <v>229</v>
      </c>
      <c r="U763" s="2" t="s">
        <v>733</v>
      </c>
      <c r="V763" s="2" t="s">
        <v>233</v>
      </c>
      <c r="W763" s="2" t="s">
        <v>686</v>
      </c>
      <c r="X763" s="2" t="s">
        <v>1525</v>
      </c>
      <c r="Y763" s="2" t="s">
        <v>3038</v>
      </c>
      <c r="Z763" s="4"/>
      <c r="AA763" s="4">
        <f>=ROUNDDOWN({0},0)</f>
      </c>
      <c r="AB763" s="5"/>
      <c r="AC763" s="2" t="s">
        <v>229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>
        <v>5</v>
      </c>
      <c r="AS763" s="8">
        <v>245.15</v>
      </c>
      <c r="AT763" s="7">
        <v>-1</v>
      </c>
      <c r="AU763" s="7">
        <v>-1</v>
      </c>
      <c r="AV763" s="4" t="s">
        <v>229</v>
      </c>
      <c r="AW763" s="8" t="s">
        <v>229</v>
      </c>
      <c r="AX763" s="4">
        <v>12</v>
      </c>
      <c r="AY763" s="8">
        <v>635.04</v>
      </c>
      <c r="AZ763" s="7" t="s">
        <v>229</v>
      </c>
      <c r="BA763" s="7" t="s">
        <v>229</v>
      </c>
      <c r="BB763" s="7"/>
      <c r="BC763" s="4" t="s">
        <v>229</v>
      </c>
      <c r="BD763" s="8" t="s">
        <v>229</v>
      </c>
      <c r="BE763" s="4">
        <v>14</v>
      </c>
      <c r="BF763" s="8">
        <v>807.4</v>
      </c>
      <c r="BG763" s="7" t="s">
        <v>229</v>
      </c>
      <c r="BH763" s="7" t="s">
        <v>229</v>
      </c>
      <c r="BI763" s="7"/>
      <c r="BJ763" s="4"/>
      <c r="BK763" s="8"/>
      <c r="BL763" s="2" t="s">
        <v>4899</v>
      </c>
      <c r="BM763" s="7"/>
      <c r="BN763" s="7"/>
      <c r="BO763" s="4"/>
      <c r="BP763" s="8"/>
      <c r="BQ763" s="4"/>
      <c r="BR763" s="8"/>
      <c r="BS763" s="7"/>
      <c r="BT763" s="7"/>
      <c r="BU763" s="2" t="s">
        <v>278</v>
      </c>
      <c r="BV763" s="2" t="s">
        <v>275</v>
      </c>
      <c r="BW763" s="2" t="s">
        <v>229</v>
      </c>
      <c r="BX763" s="2" t="s">
        <v>229</v>
      </c>
      <c r="BY763" s="2" t="s">
        <v>241</v>
      </c>
      <c r="BZ763" s="2" t="s">
        <v>229</v>
      </c>
      <c r="CA763" s="4"/>
      <c r="CB763" s="8"/>
      <c r="CC763" s="4"/>
      <c r="CD763" s="8"/>
      <c r="CE763" s="7"/>
      <c r="CF763" s="7"/>
      <c r="CG763" s="2" t="s">
        <v>239</v>
      </c>
      <c r="CH763" s="2" t="s">
        <v>275</v>
      </c>
      <c r="CI763" s="2" t="s">
        <v>885</v>
      </c>
      <c r="CJ763" s="2" t="s">
        <v>2302</v>
      </c>
      <c r="CK763" s="2" t="s">
        <v>241</v>
      </c>
      <c r="CL763" s="2" t="s">
        <v>229</v>
      </c>
      <c r="CM763" s="4"/>
      <c r="CN763" s="8"/>
      <c r="CO763" s="4">
        <v>1</v>
      </c>
      <c r="CP763" s="8">
        <v>48.31</v>
      </c>
      <c r="CQ763" s="7">
        <v>-1</v>
      </c>
      <c r="CR763" s="7">
        <v>-1</v>
      </c>
      <c r="CS763" s="2" t="s">
        <v>239</v>
      </c>
      <c r="CT763" s="2" t="s">
        <v>275</v>
      </c>
      <c r="CU763" s="2" t="s">
        <v>3038</v>
      </c>
      <c r="CV763" s="2" t="s">
        <v>1974</v>
      </c>
      <c r="CW763" s="2" t="s">
        <v>241</v>
      </c>
      <c r="CX763" s="2" t="s">
        <v>229</v>
      </c>
      <c r="CY763" s="4"/>
      <c r="CZ763" s="8"/>
      <c r="DA763" s="4"/>
      <c r="DB763" s="8"/>
      <c r="DC763" s="7"/>
      <c r="DD763" s="7"/>
      <c r="DE763" s="2" t="s">
        <v>239</v>
      </c>
      <c r="DF763" s="2" t="s">
        <v>275</v>
      </c>
      <c r="DG763" s="2" t="s">
        <v>3038</v>
      </c>
      <c r="DH763" s="2" t="s">
        <v>2660</v>
      </c>
      <c r="DI763" s="2" t="s">
        <v>263</v>
      </c>
      <c r="DJ763" s="2" t="s">
        <v>229</v>
      </c>
      <c r="DK763" s="4"/>
      <c r="DL763" s="8"/>
      <c r="DM763" s="4"/>
      <c r="DN763" s="8"/>
      <c r="DO763" s="7"/>
      <c r="DP763" s="7"/>
      <c r="DQ763" s="2" t="s">
        <v>239</v>
      </c>
      <c r="DR763" s="2" t="s">
        <v>275</v>
      </c>
      <c r="DS763" s="2" t="s">
        <v>1054</v>
      </c>
      <c r="DT763" s="2" t="s">
        <v>2847</v>
      </c>
      <c r="DU763" s="2" t="s">
        <v>241</v>
      </c>
      <c r="DV763" s="2" t="s">
        <v>229</v>
      </c>
      <c r="DW763" s="4"/>
      <c r="DX763" s="8"/>
      <c r="DY763" s="4">
        <v>4</v>
      </c>
      <c r="DZ763" s="8">
        <v>196.84</v>
      </c>
      <c r="EA763" s="7">
        <v>-1</v>
      </c>
      <c r="EB763" s="7">
        <v>-1</v>
      </c>
      <c r="EC763" s="2" t="s">
        <v>239</v>
      </c>
      <c r="ED763" s="2" t="s">
        <v>275</v>
      </c>
      <c r="EE763" s="2" t="s">
        <v>1530</v>
      </c>
      <c r="EF763" s="2" t="s">
        <v>624</v>
      </c>
      <c r="EG763" s="2" t="s">
        <v>263</v>
      </c>
      <c r="EH763" s="2" t="s">
        <v>229</v>
      </c>
      <c r="EI763" s="4"/>
      <c r="EJ763" s="8"/>
      <c r="EK763" s="4"/>
      <c r="EL763" s="8"/>
      <c r="EM763" s="7"/>
      <c r="EN763" s="7"/>
      <c r="EO763" s="2" t="s">
        <v>239</v>
      </c>
      <c r="EP763" s="2" t="s">
        <v>275</v>
      </c>
      <c r="EQ763" s="2" t="s">
        <v>2665</v>
      </c>
      <c r="ER763" s="2" t="s">
        <v>1160</v>
      </c>
      <c r="ES763" s="2" t="s">
        <v>241</v>
      </c>
      <c r="ET763" s="2" t="s">
        <v>229</v>
      </c>
      <c r="EU763" s="4"/>
      <c r="EV763" s="8"/>
      <c r="EW763" s="4"/>
      <c r="EX763" s="8"/>
      <c r="EY763" s="7"/>
      <c r="EZ763" s="7"/>
      <c r="FA763" s="2" t="s">
        <v>239</v>
      </c>
      <c r="FB763" s="2" t="s">
        <v>275</v>
      </c>
      <c r="FC763" s="2" t="s">
        <v>3038</v>
      </c>
      <c r="FD763" s="2" t="s">
        <v>3047</v>
      </c>
      <c r="FE763" s="2" t="s">
        <v>241</v>
      </c>
      <c r="FF763" s="2" t="s">
        <v>229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275</v>
      </c>
      <c r="FO763" s="2" t="s">
        <v>3038</v>
      </c>
      <c r="FP763" s="2" t="s">
        <v>229</v>
      </c>
      <c r="FQ763" s="2" t="s">
        <v>241</v>
      </c>
      <c r="FR763" s="2" t="s">
        <v>229</v>
      </c>
      <c r="FS763" s="4"/>
      <c r="FT763" s="8"/>
      <c r="FU763" s="4"/>
      <c r="FV763" s="8"/>
      <c r="FW763" s="7"/>
      <c r="FX763" s="7"/>
      <c r="FY763" s="2" t="s">
        <v>229</v>
      </c>
      <c r="FZ763" s="2" t="s">
        <v>229</v>
      </c>
      <c r="GA763" s="2" t="s">
        <v>229</v>
      </c>
      <c r="GB763" s="2" t="s">
        <v>229</v>
      </c>
      <c r="GC763" s="2" t="s">
        <v>229</v>
      </c>
      <c r="GD763" s="2" t="s">
        <v>229</v>
      </c>
      <c r="GE763" s="4"/>
      <c r="GF763" s="8"/>
      <c r="GG763" s="4"/>
      <c r="GH763" s="8"/>
      <c r="GI763" s="7"/>
      <c r="GJ763" s="7"/>
      <c r="GK763" s="2" t="s">
        <v>272</v>
      </c>
      <c r="GL763" s="2" t="s">
        <v>275</v>
      </c>
      <c r="GM763" s="2" t="s">
        <v>229</v>
      </c>
      <c r="GN763" s="2" t="s">
        <v>229</v>
      </c>
      <c r="GO763" s="2" t="s">
        <v>241</v>
      </c>
      <c r="GP763" s="2" t="s">
        <v>229</v>
      </c>
      <c r="GQ763" s="4"/>
      <c r="GR763" s="8"/>
      <c r="GS763" s="4"/>
      <c r="GT763" s="8"/>
      <c r="GU763" s="7"/>
      <c r="GV763" s="7"/>
      <c r="GW763" s="2" t="s">
        <v>281</v>
      </c>
      <c r="GX763" s="2" t="s">
        <v>275</v>
      </c>
      <c r="GY763" s="2" t="s">
        <v>229</v>
      </c>
      <c r="GZ763" s="2" t="s">
        <v>229</v>
      </c>
      <c r="HA763" s="2" t="s">
        <v>241</v>
      </c>
      <c r="HB763" s="2" t="s">
        <v>229</v>
      </c>
      <c r="HC763" s="4"/>
      <c r="HD763" s="8"/>
      <c r="HE763" s="4"/>
      <c r="HF763" s="8"/>
      <c r="HG763" s="7"/>
      <c r="HH763" s="7"/>
      <c r="HI763" s="2" t="s">
        <v>266</v>
      </c>
      <c r="HJ763" s="2" t="s">
        <v>275</v>
      </c>
      <c r="HK763" s="2" t="s">
        <v>229</v>
      </c>
      <c r="HL763" s="2" t="s">
        <v>229</v>
      </c>
      <c r="HM763" s="2" t="s">
        <v>241</v>
      </c>
      <c r="HN763" s="2" t="s">
        <v>229</v>
      </c>
      <c r="HO763" s="4"/>
      <c r="HP763" s="8"/>
      <c r="HQ763" s="4"/>
      <c r="HR763" s="8"/>
      <c r="HS763" s="7"/>
      <c r="HT763" s="7"/>
      <c r="HU763" s="2" t="s">
        <v>272</v>
      </c>
      <c r="HV763" s="2" t="s">
        <v>275</v>
      </c>
      <c r="HW763" s="2" t="s">
        <v>229</v>
      </c>
      <c r="HX763" s="2" t="s">
        <v>229</v>
      </c>
      <c r="HY763" s="2" t="s">
        <v>241</v>
      </c>
      <c r="HZ763" s="2" t="s">
        <v>229</v>
      </c>
      <c r="IA763" s="4"/>
      <c r="IB763" s="8"/>
      <c r="IC763" s="4"/>
      <c r="ID763" s="8"/>
      <c r="IE763" s="7"/>
      <c r="IF763" s="7"/>
      <c r="IG763" s="2" t="s">
        <v>266</v>
      </c>
      <c r="IH763" s="2" t="s">
        <v>275</v>
      </c>
      <c r="II763" s="2" t="s">
        <v>229</v>
      </c>
      <c r="IJ763" s="2" t="s">
        <v>229</v>
      </c>
      <c r="IK763" s="2" t="s">
        <v>241</v>
      </c>
      <c r="IL763" s="2" t="s">
        <v>229</v>
      </c>
      <c r="IM763" s="4"/>
      <c r="IN763" s="8"/>
      <c r="IO763" s="4"/>
      <c r="IP763" s="8"/>
      <c r="IQ763" s="7"/>
      <c r="IR763" s="7"/>
      <c r="IS763" s="2" t="s">
        <v>272</v>
      </c>
      <c r="IT763" s="2" t="s">
        <v>275</v>
      </c>
      <c r="IU763" s="2" t="s">
        <v>229</v>
      </c>
      <c r="IV763" s="2" t="s">
        <v>229</v>
      </c>
      <c r="IW763" s="2" t="s">
        <v>241</v>
      </c>
      <c r="IX763" s="2" t="s">
        <v>229</v>
      </c>
      <c r="IY763" s="4"/>
      <c r="IZ763" s="8"/>
      <c r="JA763" s="4"/>
      <c r="JB763" s="8"/>
      <c r="JC763" s="7"/>
      <c r="JD763" s="7"/>
      <c r="JE763" s="2" t="s">
        <v>272</v>
      </c>
      <c r="JF763" s="2" t="s">
        <v>275</v>
      </c>
      <c r="JG763" s="2" t="s">
        <v>229</v>
      </c>
      <c r="JH763" s="2" t="s">
        <v>229</v>
      </c>
      <c r="JI763" s="2" t="s">
        <v>241</v>
      </c>
      <c r="JJ763" s="2" t="s">
        <v>229</v>
      </c>
      <c r="JK763" s="4"/>
      <c r="JL763" s="8"/>
      <c r="JM763" s="4"/>
      <c r="JN763" s="8"/>
      <c r="JO763" s="7"/>
      <c r="JP763" s="7"/>
      <c r="JQ763" s="2" t="s">
        <v>272</v>
      </c>
      <c r="JR763" s="2" t="s">
        <v>275</v>
      </c>
      <c r="JS763" s="2" t="s">
        <v>229</v>
      </c>
      <c r="JT763" s="2" t="s">
        <v>229</v>
      </c>
      <c r="JU763" s="2" t="s">
        <v>241</v>
      </c>
      <c r="JV763" s="2" t="s">
        <v>229</v>
      </c>
      <c r="JW763" s="4"/>
      <c r="JX763" s="8"/>
      <c r="JY763" s="4"/>
      <c r="JZ763" s="8"/>
      <c r="KA763" s="7"/>
      <c r="KB763" s="7"/>
      <c r="KC763" s="2" t="s">
        <v>272</v>
      </c>
      <c r="KD763" s="2" t="s">
        <v>275</v>
      </c>
      <c r="KE763" s="2" t="s">
        <v>229</v>
      </c>
      <c r="KF763" s="2" t="s">
        <v>229</v>
      </c>
      <c r="KG763" s="2" t="s">
        <v>241</v>
      </c>
      <c r="KH763" s="2" t="s">
        <v>229</v>
      </c>
      <c r="KI763" s="4"/>
      <c r="KJ763" s="8"/>
      <c r="KK763" s="4"/>
      <c r="KL763" s="8"/>
      <c r="KM763" s="7"/>
      <c r="KN763" s="7"/>
      <c r="KO763" s="2" t="s">
        <v>239</v>
      </c>
      <c r="KP763" s="2" t="s">
        <v>275</v>
      </c>
      <c r="KQ763" s="2" t="s">
        <v>3038</v>
      </c>
      <c r="KR763" s="2" t="s">
        <v>1528</v>
      </c>
      <c r="KS763" s="2" t="s">
        <v>241</v>
      </c>
      <c r="KT763" s="2" t="s">
        <v>229</v>
      </c>
      <c r="KU763" s="4"/>
      <c r="KV763" s="8"/>
      <c r="KW763" s="4"/>
      <c r="KX763" s="8"/>
      <c r="KY763" s="7"/>
      <c r="KZ763" s="7"/>
      <c r="LA763" s="2" t="s">
        <v>272</v>
      </c>
      <c r="LB763" s="2" t="s">
        <v>275</v>
      </c>
      <c r="LC763" s="2" t="s">
        <v>229</v>
      </c>
      <c r="LD763" s="2" t="s">
        <v>229</v>
      </c>
      <c r="LE763" s="2" t="s">
        <v>241</v>
      </c>
      <c r="LF763" s="2" t="s">
        <v>229</v>
      </c>
      <c r="LG763" s="4"/>
      <c r="LH763" s="8"/>
      <c r="LI763" s="4"/>
      <c r="LJ763" s="8"/>
      <c r="LK763" s="7"/>
      <c r="LL763" s="7"/>
      <c r="LM763" s="2" t="s">
        <v>229</v>
      </c>
      <c r="LN763" s="2" t="s">
        <v>229</v>
      </c>
      <c r="LO763" s="2" t="s">
        <v>229</v>
      </c>
      <c r="LP763" s="2" t="s">
        <v>229</v>
      </c>
      <c r="LQ763" s="2" t="s">
        <v>229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239</v>
      </c>
      <c r="LZ763" s="2" t="s">
        <v>275</v>
      </c>
      <c r="MA763" s="2" t="s">
        <v>2353</v>
      </c>
      <c r="MB763" s="2" t="s">
        <v>2846</v>
      </c>
      <c r="MC763" s="2" t="s">
        <v>241</v>
      </c>
      <c r="MD763" s="2" t="s">
        <v>229</v>
      </c>
      <c r="ME763" s="4"/>
      <c r="MF763" s="8"/>
      <c r="MG763" s="4"/>
      <c r="MH763" s="8"/>
      <c r="MI763" s="7"/>
      <c r="MJ763" s="7"/>
      <c r="MK763" s="2" t="s">
        <v>272</v>
      </c>
      <c r="ML763" s="2" t="s">
        <v>275</v>
      </c>
      <c r="MM763" s="2" t="s">
        <v>229</v>
      </c>
      <c r="MN763" s="2" t="s">
        <v>229</v>
      </c>
      <c r="MO763" s="2" t="s">
        <v>241</v>
      </c>
      <c r="MP763" s="2" t="s">
        <v>229</v>
      </c>
      <c r="MQ763" s="4"/>
      <c r="MR763" s="8"/>
      <c r="MS763" s="4"/>
      <c r="MT763" s="8"/>
      <c r="MU763" s="7"/>
      <c r="MV763" s="7"/>
      <c r="MW763" s="2" t="s">
        <v>239</v>
      </c>
      <c r="MX763" s="2" t="s">
        <v>275</v>
      </c>
      <c r="MY763" s="2" t="s">
        <v>460</v>
      </c>
      <c r="MZ763" s="2" t="s">
        <v>229</v>
      </c>
      <c r="NA763" s="2" t="s">
        <v>241</v>
      </c>
      <c r="NB763" s="2" t="s">
        <v>229</v>
      </c>
      <c r="NC763" s="4"/>
      <c r="ND763" s="8"/>
      <c r="NE763" s="4"/>
      <c r="NF763" s="8"/>
      <c r="NG763" s="7"/>
      <c r="NH763" s="7"/>
      <c r="NI763" s="2" t="s">
        <v>239</v>
      </c>
      <c r="NJ763" s="2" t="s">
        <v>260</v>
      </c>
      <c r="NK763" s="2" t="s">
        <v>2695</v>
      </c>
      <c r="NL763" s="2" t="s">
        <v>1537</v>
      </c>
      <c r="NM763" s="2" t="s">
        <v>263</v>
      </c>
      <c r="NN763" s="2" t="s">
        <v>229</v>
      </c>
      <c r="NO763" s="4"/>
      <c r="NP763" s="8"/>
      <c r="NQ763" s="4"/>
      <c r="NR763" s="8"/>
      <c r="NS763" s="7"/>
      <c r="NT763" s="7"/>
      <c r="NU763" s="2" t="s">
        <v>272</v>
      </c>
      <c r="NV763" s="2" t="s">
        <v>275</v>
      </c>
      <c r="NW763" s="2" t="s">
        <v>229</v>
      </c>
      <c r="NX763" s="2" t="s">
        <v>229</v>
      </c>
      <c r="NY763" s="2" t="s">
        <v>241</v>
      </c>
      <c r="NZ763" s="2" t="s">
        <v>229</v>
      </c>
      <c r="OA763" s="4"/>
      <c r="OB763" s="8"/>
      <c r="OC763" s="4"/>
      <c r="OD763" s="8"/>
      <c r="OE763" s="7"/>
      <c r="OF763" s="7"/>
      <c r="OG763" s="2" t="s">
        <v>229</v>
      </c>
      <c r="OH763" s="2" t="s">
        <v>229</v>
      </c>
      <c r="OI763" s="2" t="s">
        <v>229</v>
      </c>
      <c r="OJ763" s="2" t="s">
        <v>229</v>
      </c>
      <c r="OK763" s="2" t="s">
        <v>229</v>
      </c>
      <c r="OL763" s="2" t="s">
        <v>229</v>
      </c>
      <c r="OM763" s="4"/>
      <c r="ON763" s="8"/>
      <c r="OO763" s="4"/>
      <c r="OP763" s="8"/>
      <c r="OQ763" s="7"/>
      <c r="OR763" s="7"/>
      <c r="OS763" s="2" t="s">
        <v>229</v>
      </c>
      <c r="OT763" s="2" t="s">
        <v>229</v>
      </c>
      <c r="OU763" s="2" t="s">
        <v>229</v>
      </c>
      <c r="OV763" s="2" t="s">
        <v>229</v>
      </c>
      <c r="OW763" s="2" t="s">
        <v>229</v>
      </c>
      <c r="OX763" s="2" t="s">
        <v>229</v>
      </c>
      <c r="OY763" s="4"/>
      <c r="OZ763" s="8"/>
      <c r="PA763" s="4"/>
      <c r="PB763" s="8"/>
      <c r="PC763" s="7"/>
      <c r="PD763" s="7"/>
      <c r="PE763" s="2" t="s">
        <v>281</v>
      </c>
      <c r="PF763" s="2" t="s">
        <v>275</v>
      </c>
      <c r="PG763" s="2" t="s">
        <v>229</v>
      </c>
      <c r="PH763" s="2" t="s">
        <v>229</v>
      </c>
      <c r="PI763" s="2" t="s">
        <v>241</v>
      </c>
      <c r="PJ763" s="2" t="s">
        <v>229</v>
      </c>
      <c r="PK763" s="4"/>
      <c r="PL763" s="8"/>
      <c r="PM763" s="4"/>
      <c r="PN763" s="8"/>
      <c r="PO763" s="7"/>
      <c r="PP763" s="7"/>
      <c r="PQ763" s="2" t="s">
        <v>272</v>
      </c>
      <c r="PR763" s="2" t="s">
        <v>275</v>
      </c>
      <c r="PS763" s="2" t="s">
        <v>229</v>
      </c>
      <c r="PT763" s="2" t="s">
        <v>229</v>
      </c>
      <c r="PU763" s="2" t="s">
        <v>241</v>
      </c>
      <c r="PV763" s="2" t="s">
        <v>229</v>
      </c>
      <c r="PW763" s="4"/>
      <c r="PX763" s="8"/>
      <c r="PY763" s="4"/>
      <c r="PZ763" s="8"/>
      <c r="QA763" s="7"/>
      <c r="QB763" s="7"/>
      <c r="QC763" s="2" t="s">
        <v>281</v>
      </c>
      <c r="QD763" s="2" t="s">
        <v>275</v>
      </c>
      <c r="QE763" s="2" t="s">
        <v>229</v>
      </c>
      <c r="QF763" s="2" t="s">
        <v>229</v>
      </c>
      <c r="QG763" s="2" t="s">
        <v>241</v>
      </c>
      <c r="QH763" s="2" t="s">
        <v>229</v>
      </c>
      <c r="QI763" s="4"/>
      <c r="QJ763" s="8"/>
      <c r="QK763" s="4"/>
      <c r="QL763" s="8"/>
      <c r="QM763" s="7"/>
      <c r="QN763" s="7"/>
      <c r="QO763" s="2" t="s">
        <v>229</v>
      </c>
      <c r="QP763" s="2" t="s">
        <v>229</v>
      </c>
      <c r="QQ763" s="2" t="s">
        <v>229</v>
      </c>
      <c r="QR763" s="2" t="s">
        <v>229</v>
      </c>
      <c r="QS763" s="2" t="s">
        <v>229</v>
      </c>
      <c r="QT763" s="2" t="s">
        <v>229</v>
      </c>
      <c r="QU763" s="4"/>
      <c r="QV763" s="8"/>
      <c r="QW763" s="4"/>
      <c r="QX763" s="8"/>
      <c r="QY763" s="7"/>
      <c r="QZ763" s="7"/>
      <c r="RA763" s="2" t="s">
        <v>272</v>
      </c>
      <c r="RB763" s="2" t="s">
        <v>275</v>
      </c>
      <c r="RC763" s="2" t="s">
        <v>229</v>
      </c>
      <c r="RD763" s="2" t="s">
        <v>229</v>
      </c>
      <c r="RE763" s="2" t="s">
        <v>241</v>
      </c>
      <c r="RF763" s="2" t="s">
        <v>229</v>
      </c>
      <c r="RG763" s="4"/>
      <c r="RH763" s="8"/>
      <c r="RI763" s="4"/>
      <c r="RJ763" s="8"/>
      <c r="RK763" s="7"/>
      <c r="RL763" s="7"/>
      <c r="RM763" s="2" t="s">
        <v>229</v>
      </c>
      <c r="RN763" s="2" t="s">
        <v>229</v>
      </c>
      <c r="RO763" s="2" t="s">
        <v>229</v>
      </c>
      <c r="RP763" s="2" t="s">
        <v>229</v>
      </c>
      <c r="RQ763" s="2" t="s">
        <v>229</v>
      </c>
      <c r="RR763" s="2" t="s">
        <v>229</v>
      </c>
      <c r="RS763" s="4"/>
      <c r="RT763" s="8"/>
      <c r="RU763" s="4"/>
      <c r="RV763" s="8"/>
      <c r="RW763" s="7"/>
      <c r="RX763" s="7"/>
      <c r="RY763" s="2" t="s">
        <v>272</v>
      </c>
      <c r="RZ763" s="2" t="s">
        <v>275</v>
      </c>
      <c r="SA763" s="2" t="s">
        <v>229</v>
      </c>
      <c r="SB763" s="2" t="s">
        <v>229</v>
      </c>
      <c r="SC763" s="2" t="s">
        <v>241</v>
      </c>
      <c r="SD763" s="2" t="s">
        <v>229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</row>
    <row r="764">
      <c r="A764" s="2" t="s">
        <v>4900</v>
      </c>
      <c r="B764" s="2" t="s">
        <v>216</v>
      </c>
      <c r="C764" s="2" t="s">
        <v>4734</v>
      </c>
      <c r="D764" s="2" t="s">
        <v>218</v>
      </c>
      <c r="E764" s="2" t="s">
        <v>219</v>
      </c>
      <c r="F764" s="2" t="s">
        <v>4894</v>
      </c>
      <c r="G764" s="2" t="s">
        <v>4895</v>
      </c>
      <c r="H764" s="2" t="s">
        <v>4896</v>
      </c>
      <c r="I764" s="2" t="s">
        <v>4897</v>
      </c>
      <c r="J764" s="2" t="s">
        <v>312</v>
      </c>
      <c r="K764" s="2" t="s">
        <v>412</v>
      </c>
      <c r="L764" s="3">
        <v>81</v>
      </c>
      <c r="M764" s="3">
        <v>85.05</v>
      </c>
      <c r="N764" s="3">
        <v>159.99</v>
      </c>
      <c r="O764" s="2" t="s">
        <v>981</v>
      </c>
      <c r="P764" s="2" t="s">
        <v>964</v>
      </c>
      <c r="Q764" s="2" t="s">
        <v>228</v>
      </c>
      <c r="R764" s="2" t="s">
        <v>229</v>
      </c>
      <c r="S764" s="2" t="s">
        <v>4898</v>
      </c>
      <c r="T764" s="2" t="s">
        <v>229</v>
      </c>
      <c r="U764" s="2" t="s">
        <v>733</v>
      </c>
      <c r="V764" s="2" t="s">
        <v>233</v>
      </c>
      <c r="W764" s="2" t="s">
        <v>686</v>
      </c>
      <c r="X764" s="2" t="s">
        <v>1525</v>
      </c>
      <c r="Y764" s="2" t="s">
        <v>3038</v>
      </c>
      <c r="Z764" s="4"/>
      <c r="AA764" s="4">
        <f>=ROUNDDOWN({0},0)</f>
      </c>
      <c r="AB764" s="5"/>
      <c r="AC764" s="2" t="s">
        <v>229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/>
      <c r="AQ764" s="8"/>
      <c r="AR764" s="4">
        <v>7</v>
      </c>
      <c r="AS764" s="8">
        <v>389.89</v>
      </c>
      <c r="AT764" s="7">
        <v>-1</v>
      </c>
      <c r="AU764" s="7">
        <v>-1</v>
      </c>
      <c r="AV764" s="4" t="s">
        <v>229</v>
      </c>
      <c r="AW764" s="8" t="s">
        <v>229</v>
      </c>
      <c r="AX764" s="4" t="s">
        <v>229</v>
      </c>
      <c r="AY764" s="8" t="s">
        <v>229</v>
      </c>
      <c r="AZ764" s="7" t="s">
        <v>229</v>
      </c>
      <c r="BA764" s="7" t="s">
        <v>229</v>
      </c>
      <c r="BB764" s="7"/>
      <c r="BC764" s="4" t="s">
        <v>229</v>
      </c>
      <c r="BD764" s="8" t="s">
        <v>229</v>
      </c>
      <c r="BE764" s="4" t="s">
        <v>229</v>
      </c>
      <c r="BF764" s="8" t="s">
        <v>229</v>
      </c>
      <c r="BG764" s="7" t="s">
        <v>229</v>
      </c>
      <c r="BH764" s="7" t="s">
        <v>229</v>
      </c>
      <c r="BI764" s="7"/>
      <c r="BJ764" s="4"/>
      <c r="BK764" s="8"/>
      <c r="BL764" s="2" t="s">
        <v>4899</v>
      </c>
      <c r="BM764" s="7"/>
      <c r="BN764" s="7"/>
      <c r="BO764" s="4"/>
      <c r="BP764" s="8"/>
      <c r="BQ764" s="4"/>
      <c r="BR764" s="8"/>
      <c r="BS764" s="7"/>
      <c r="BT764" s="7"/>
      <c r="BU764" s="2" t="s">
        <v>278</v>
      </c>
      <c r="BV764" s="2" t="s">
        <v>275</v>
      </c>
      <c r="BW764" s="2" t="s">
        <v>229</v>
      </c>
      <c r="BX764" s="2" t="s">
        <v>229</v>
      </c>
      <c r="BY764" s="2" t="s">
        <v>241</v>
      </c>
      <c r="BZ764" s="2" t="s">
        <v>229</v>
      </c>
      <c r="CA764" s="4"/>
      <c r="CB764" s="8"/>
      <c r="CC764" s="4"/>
      <c r="CD764" s="8"/>
      <c r="CE764" s="7"/>
      <c r="CF764" s="7"/>
      <c r="CG764" s="2" t="s">
        <v>239</v>
      </c>
      <c r="CH764" s="2" t="s">
        <v>275</v>
      </c>
      <c r="CI764" s="2" t="s">
        <v>885</v>
      </c>
      <c r="CJ764" s="2" t="s">
        <v>2302</v>
      </c>
      <c r="CK764" s="2" t="s">
        <v>241</v>
      </c>
      <c r="CL764" s="2" t="s">
        <v>229</v>
      </c>
      <c r="CM764" s="4"/>
      <c r="CN764" s="8"/>
      <c r="CO764" s="4">
        <v>3</v>
      </c>
      <c r="CP764" s="8">
        <v>165.33</v>
      </c>
      <c r="CQ764" s="7">
        <v>-1</v>
      </c>
      <c r="CR764" s="7">
        <v>-1</v>
      </c>
      <c r="CS764" s="2" t="s">
        <v>239</v>
      </c>
      <c r="CT764" s="2" t="s">
        <v>275</v>
      </c>
      <c r="CU764" s="2" t="s">
        <v>1920</v>
      </c>
      <c r="CV764" s="2" t="s">
        <v>1976</v>
      </c>
      <c r="CW764" s="2" t="s">
        <v>241</v>
      </c>
      <c r="CX764" s="2" t="s">
        <v>229</v>
      </c>
      <c r="CY764" s="4"/>
      <c r="CZ764" s="8"/>
      <c r="DA764" s="4"/>
      <c r="DB764" s="8"/>
      <c r="DC764" s="7"/>
      <c r="DD764" s="7"/>
      <c r="DE764" s="2" t="s">
        <v>239</v>
      </c>
      <c r="DF764" s="2" t="s">
        <v>275</v>
      </c>
      <c r="DG764" s="2" t="s">
        <v>1920</v>
      </c>
      <c r="DH764" s="2" t="s">
        <v>1056</v>
      </c>
      <c r="DI764" s="2" t="s">
        <v>263</v>
      </c>
      <c r="DJ764" s="2" t="s">
        <v>229</v>
      </c>
      <c r="DK764" s="4"/>
      <c r="DL764" s="8"/>
      <c r="DM764" s="4"/>
      <c r="DN764" s="8"/>
      <c r="DO764" s="7"/>
      <c r="DP764" s="7"/>
      <c r="DQ764" s="2" t="s">
        <v>239</v>
      </c>
      <c r="DR764" s="2" t="s">
        <v>275</v>
      </c>
      <c r="DS764" s="2" t="s">
        <v>1054</v>
      </c>
      <c r="DT764" s="2" t="s">
        <v>1764</v>
      </c>
      <c r="DU764" s="2" t="s">
        <v>241</v>
      </c>
      <c r="DV764" s="2" t="s">
        <v>229</v>
      </c>
      <c r="DW764" s="4"/>
      <c r="DX764" s="8"/>
      <c r="DY764" s="4">
        <v>4</v>
      </c>
      <c r="DZ764" s="8">
        <v>224.56</v>
      </c>
      <c r="EA764" s="7">
        <v>-1</v>
      </c>
      <c r="EB764" s="7">
        <v>-1</v>
      </c>
      <c r="EC764" s="2" t="s">
        <v>239</v>
      </c>
      <c r="ED764" s="2" t="s">
        <v>275</v>
      </c>
      <c r="EE764" s="2" t="s">
        <v>1530</v>
      </c>
      <c r="EF764" s="2" t="s">
        <v>1531</v>
      </c>
      <c r="EG764" s="2" t="s">
        <v>263</v>
      </c>
      <c r="EH764" s="2" t="s">
        <v>229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275</v>
      </c>
      <c r="EQ764" s="2" t="s">
        <v>2665</v>
      </c>
      <c r="ER764" s="2" t="s">
        <v>438</v>
      </c>
      <c r="ES764" s="2" t="s">
        <v>241</v>
      </c>
      <c r="ET764" s="2" t="s">
        <v>229</v>
      </c>
      <c r="EU764" s="4"/>
      <c r="EV764" s="8"/>
      <c r="EW764" s="4"/>
      <c r="EX764" s="8"/>
      <c r="EY764" s="7"/>
      <c r="EZ764" s="7"/>
      <c r="FA764" s="2" t="s">
        <v>239</v>
      </c>
      <c r="FB764" s="2" t="s">
        <v>275</v>
      </c>
      <c r="FC764" s="2" t="s">
        <v>1920</v>
      </c>
      <c r="FD764" s="2" t="s">
        <v>4219</v>
      </c>
      <c r="FE764" s="2" t="s">
        <v>241</v>
      </c>
      <c r="FF764" s="2" t="s">
        <v>229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275</v>
      </c>
      <c r="FO764" s="2" t="s">
        <v>1920</v>
      </c>
      <c r="FP764" s="2" t="s">
        <v>229</v>
      </c>
      <c r="FQ764" s="2" t="s">
        <v>241</v>
      </c>
      <c r="FR764" s="2" t="s">
        <v>229</v>
      </c>
      <c r="FS764" s="4"/>
      <c r="FT764" s="8"/>
      <c r="FU764" s="4"/>
      <c r="FV764" s="8"/>
      <c r="FW764" s="7"/>
      <c r="FX764" s="7"/>
      <c r="FY764" s="2" t="s">
        <v>229</v>
      </c>
      <c r="FZ764" s="2" t="s">
        <v>229</v>
      </c>
      <c r="GA764" s="2" t="s">
        <v>229</v>
      </c>
      <c r="GB764" s="2" t="s">
        <v>229</v>
      </c>
      <c r="GC764" s="2" t="s">
        <v>229</v>
      </c>
      <c r="GD764" s="2" t="s">
        <v>229</v>
      </c>
      <c r="GE764" s="4"/>
      <c r="GF764" s="8"/>
      <c r="GG764" s="4"/>
      <c r="GH764" s="8"/>
      <c r="GI764" s="7"/>
      <c r="GJ764" s="7"/>
      <c r="GK764" s="2" t="s">
        <v>272</v>
      </c>
      <c r="GL764" s="2" t="s">
        <v>275</v>
      </c>
      <c r="GM764" s="2" t="s">
        <v>229</v>
      </c>
      <c r="GN764" s="2" t="s">
        <v>229</v>
      </c>
      <c r="GO764" s="2" t="s">
        <v>241</v>
      </c>
      <c r="GP764" s="2" t="s">
        <v>229</v>
      </c>
      <c r="GQ764" s="4"/>
      <c r="GR764" s="8"/>
      <c r="GS764" s="4"/>
      <c r="GT764" s="8"/>
      <c r="GU764" s="7"/>
      <c r="GV764" s="7"/>
      <c r="GW764" s="2" t="s">
        <v>281</v>
      </c>
      <c r="GX764" s="2" t="s">
        <v>275</v>
      </c>
      <c r="GY764" s="2" t="s">
        <v>229</v>
      </c>
      <c r="GZ764" s="2" t="s">
        <v>229</v>
      </c>
      <c r="HA764" s="2" t="s">
        <v>241</v>
      </c>
      <c r="HB764" s="2" t="s">
        <v>229</v>
      </c>
      <c r="HC764" s="4"/>
      <c r="HD764" s="8"/>
      <c r="HE764" s="4"/>
      <c r="HF764" s="8"/>
      <c r="HG764" s="7"/>
      <c r="HH764" s="7"/>
      <c r="HI764" s="2" t="s">
        <v>266</v>
      </c>
      <c r="HJ764" s="2" t="s">
        <v>275</v>
      </c>
      <c r="HK764" s="2" t="s">
        <v>229</v>
      </c>
      <c r="HL764" s="2" t="s">
        <v>229</v>
      </c>
      <c r="HM764" s="2" t="s">
        <v>241</v>
      </c>
      <c r="HN764" s="2" t="s">
        <v>229</v>
      </c>
      <c r="HO764" s="4"/>
      <c r="HP764" s="8"/>
      <c r="HQ764" s="4"/>
      <c r="HR764" s="8"/>
      <c r="HS764" s="7"/>
      <c r="HT764" s="7"/>
      <c r="HU764" s="2" t="s">
        <v>272</v>
      </c>
      <c r="HV764" s="2" t="s">
        <v>275</v>
      </c>
      <c r="HW764" s="2" t="s">
        <v>229</v>
      </c>
      <c r="HX764" s="2" t="s">
        <v>229</v>
      </c>
      <c r="HY764" s="2" t="s">
        <v>241</v>
      </c>
      <c r="HZ764" s="2" t="s">
        <v>229</v>
      </c>
      <c r="IA764" s="4"/>
      <c r="IB764" s="8"/>
      <c r="IC764" s="4"/>
      <c r="ID764" s="8"/>
      <c r="IE764" s="7"/>
      <c r="IF764" s="7"/>
      <c r="IG764" s="2" t="s">
        <v>266</v>
      </c>
      <c r="IH764" s="2" t="s">
        <v>275</v>
      </c>
      <c r="II764" s="2" t="s">
        <v>229</v>
      </c>
      <c r="IJ764" s="2" t="s">
        <v>229</v>
      </c>
      <c r="IK764" s="2" t="s">
        <v>241</v>
      </c>
      <c r="IL764" s="2" t="s">
        <v>229</v>
      </c>
      <c r="IM764" s="4"/>
      <c r="IN764" s="8"/>
      <c r="IO764" s="4"/>
      <c r="IP764" s="8"/>
      <c r="IQ764" s="7"/>
      <c r="IR764" s="7"/>
      <c r="IS764" s="2" t="s">
        <v>272</v>
      </c>
      <c r="IT764" s="2" t="s">
        <v>275</v>
      </c>
      <c r="IU764" s="2" t="s">
        <v>229</v>
      </c>
      <c r="IV764" s="2" t="s">
        <v>229</v>
      </c>
      <c r="IW764" s="2" t="s">
        <v>241</v>
      </c>
      <c r="IX764" s="2" t="s">
        <v>229</v>
      </c>
      <c r="IY764" s="4"/>
      <c r="IZ764" s="8"/>
      <c r="JA764" s="4"/>
      <c r="JB764" s="8"/>
      <c r="JC764" s="7"/>
      <c r="JD764" s="7"/>
      <c r="JE764" s="2" t="s">
        <v>272</v>
      </c>
      <c r="JF764" s="2" t="s">
        <v>275</v>
      </c>
      <c r="JG764" s="2" t="s">
        <v>229</v>
      </c>
      <c r="JH764" s="2" t="s">
        <v>229</v>
      </c>
      <c r="JI764" s="2" t="s">
        <v>241</v>
      </c>
      <c r="JJ764" s="2" t="s">
        <v>229</v>
      </c>
      <c r="JK764" s="4"/>
      <c r="JL764" s="8"/>
      <c r="JM764" s="4"/>
      <c r="JN764" s="8"/>
      <c r="JO764" s="7"/>
      <c r="JP764" s="7"/>
      <c r="JQ764" s="2" t="s">
        <v>272</v>
      </c>
      <c r="JR764" s="2" t="s">
        <v>275</v>
      </c>
      <c r="JS764" s="2" t="s">
        <v>229</v>
      </c>
      <c r="JT764" s="2" t="s">
        <v>229</v>
      </c>
      <c r="JU764" s="2" t="s">
        <v>241</v>
      </c>
      <c r="JV764" s="2" t="s">
        <v>229</v>
      </c>
      <c r="JW764" s="4"/>
      <c r="JX764" s="8"/>
      <c r="JY764" s="4"/>
      <c r="JZ764" s="8"/>
      <c r="KA764" s="7"/>
      <c r="KB764" s="7"/>
      <c r="KC764" s="2" t="s">
        <v>272</v>
      </c>
      <c r="KD764" s="2" t="s">
        <v>275</v>
      </c>
      <c r="KE764" s="2" t="s">
        <v>229</v>
      </c>
      <c r="KF764" s="2" t="s">
        <v>229</v>
      </c>
      <c r="KG764" s="2" t="s">
        <v>241</v>
      </c>
      <c r="KH764" s="2" t="s">
        <v>229</v>
      </c>
      <c r="KI764" s="4"/>
      <c r="KJ764" s="8"/>
      <c r="KK764" s="4"/>
      <c r="KL764" s="8"/>
      <c r="KM764" s="7"/>
      <c r="KN764" s="7"/>
      <c r="KO764" s="2" t="s">
        <v>239</v>
      </c>
      <c r="KP764" s="2" t="s">
        <v>275</v>
      </c>
      <c r="KQ764" s="2" t="s">
        <v>1920</v>
      </c>
      <c r="KR764" s="2" t="s">
        <v>4901</v>
      </c>
      <c r="KS764" s="2" t="s">
        <v>241</v>
      </c>
      <c r="KT764" s="2" t="s">
        <v>229</v>
      </c>
      <c r="KU764" s="4"/>
      <c r="KV764" s="8"/>
      <c r="KW764" s="4"/>
      <c r="KX764" s="8"/>
      <c r="KY764" s="7"/>
      <c r="KZ764" s="7"/>
      <c r="LA764" s="2" t="s">
        <v>272</v>
      </c>
      <c r="LB764" s="2" t="s">
        <v>275</v>
      </c>
      <c r="LC764" s="2" t="s">
        <v>229</v>
      </c>
      <c r="LD764" s="2" t="s">
        <v>229</v>
      </c>
      <c r="LE764" s="2" t="s">
        <v>241</v>
      </c>
      <c r="LF764" s="2" t="s">
        <v>229</v>
      </c>
      <c r="LG764" s="4"/>
      <c r="LH764" s="8"/>
      <c r="LI764" s="4"/>
      <c r="LJ764" s="8"/>
      <c r="LK764" s="7"/>
      <c r="LL764" s="7"/>
      <c r="LM764" s="2" t="s">
        <v>229</v>
      </c>
      <c r="LN764" s="2" t="s">
        <v>229</v>
      </c>
      <c r="LO764" s="2" t="s">
        <v>229</v>
      </c>
      <c r="LP764" s="2" t="s">
        <v>229</v>
      </c>
      <c r="LQ764" s="2" t="s">
        <v>229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239</v>
      </c>
      <c r="LZ764" s="2" t="s">
        <v>275</v>
      </c>
      <c r="MA764" s="2" t="s">
        <v>2353</v>
      </c>
      <c r="MB764" s="2" t="s">
        <v>3224</v>
      </c>
      <c r="MC764" s="2" t="s">
        <v>241</v>
      </c>
      <c r="MD764" s="2" t="s">
        <v>229</v>
      </c>
      <c r="ME764" s="4"/>
      <c r="MF764" s="8"/>
      <c r="MG764" s="4"/>
      <c r="MH764" s="8"/>
      <c r="MI764" s="7"/>
      <c r="MJ764" s="7"/>
      <c r="MK764" s="2" t="s">
        <v>272</v>
      </c>
      <c r="ML764" s="2" t="s">
        <v>275</v>
      </c>
      <c r="MM764" s="2" t="s">
        <v>229</v>
      </c>
      <c r="MN764" s="2" t="s">
        <v>229</v>
      </c>
      <c r="MO764" s="2" t="s">
        <v>241</v>
      </c>
      <c r="MP764" s="2" t="s">
        <v>229</v>
      </c>
      <c r="MQ764" s="4"/>
      <c r="MR764" s="8"/>
      <c r="MS764" s="4"/>
      <c r="MT764" s="8"/>
      <c r="MU764" s="7"/>
      <c r="MV764" s="7"/>
      <c r="MW764" s="2" t="s">
        <v>239</v>
      </c>
      <c r="MX764" s="2" t="s">
        <v>275</v>
      </c>
      <c r="MY764" s="2" t="s">
        <v>460</v>
      </c>
      <c r="MZ764" s="2" t="s">
        <v>1084</v>
      </c>
      <c r="NA764" s="2" t="s">
        <v>241</v>
      </c>
      <c r="NB764" s="2" t="s">
        <v>229</v>
      </c>
      <c r="NC764" s="4"/>
      <c r="ND764" s="8"/>
      <c r="NE764" s="4"/>
      <c r="NF764" s="8"/>
      <c r="NG764" s="7"/>
      <c r="NH764" s="7"/>
      <c r="NI764" s="2" t="s">
        <v>239</v>
      </c>
      <c r="NJ764" s="2" t="s">
        <v>275</v>
      </c>
      <c r="NK764" s="2" t="s">
        <v>2695</v>
      </c>
      <c r="NL764" s="2" t="s">
        <v>2223</v>
      </c>
      <c r="NM764" s="2" t="s">
        <v>263</v>
      </c>
      <c r="NN764" s="2" t="s">
        <v>229</v>
      </c>
      <c r="NO764" s="4"/>
      <c r="NP764" s="8"/>
      <c r="NQ764" s="4"/>
      <c r="NR764" s="8"/>
      <c r="NS764" s="7"/>
      <c r="NT764" s="7"/>
      <c r="NU764" s="2" t="s">
        <v>272</v>
      </c>
      <c r="NV764" s="2" t="s">
        <v>275</v>
      </c>
      <c r="NW764" s="2" t="s">
        <v>229</v>
      </c>
      <c r="NX764" s="2" t="s">
        <v>229</v>
      </c>
      <c r="NY764" s="2" t="s">
        <v>241</v>
      </c>
      <c r="NZ764" s="2" t="s">
        <v>229</v>
      </c>
      <c r="OA764" s="4"/>
      <c r="OB764" s="8"/>
      <c r="OC764" s="4"/>
      <c r="OD764" s="8"/>
      <c r="OE764" s="7"/>
      <c r="OF764" s="7"/>
      <c r="OG764" s="2" t="s">
        <v>229</v>
      </c>
      <c r="OH764" s="2" t="s">
        <v>229</v>
      </c>
      <c r="OI764" s="2" t="s">
        <v>229</v>
      </c>
      <c r="OJ764" s="2" t="s">
        <v>229</v>
      </c>
      <c r="OK764" s="2" t="s">
        <v>229</v>
      </c>
      <c r="OL764" s="2" t="s">
        <v>229</v>
      </c>
      <c r="OM764" s="4"/>
      <c r="ON764" s="8"/>
      <c r="OO764" s="4"/>
      <c r="OP764" s="8"/>
      <c r="OQ764" s="7"/>
      <c r="OR764" s="7"/>
      <c r="OS764" s="2" t="s">
        <v>229</v>
      </c>
      <c r="OT764" s="2" t="s">
        <v>229</v>
      </c>
      <c r="OU764" s="2" t="s">
        <v>229</v>
      </c>
      <c r="OV764" s="2" t="s">
        <v>229</v>
      </c>
      <c r="OW764" s="2" t="s">
        <v>229</v>
      </c>
      <c r="OX764" s="2" t="s">
        <v>229</v>
      </c>
      <c r="OY764" s="4"/>
      <c r="OZ764" s="8"/>
      <c r="PA764" s="4"/>
      <c r="PB764" s="8"/>
      <c r="PC764" s="7"/>
      <c r="PD764" s="7"/>
      <c r="PE764" s="2" t="s">
        <v>281</v>
      </c>
      <c r="PF764" s="2" t="s">
        <v>275</v>
      </c>
      <c r="PG764" s="2" t="s">
        <v>229</v>
      </c>
      <c r="PH764" s="2" t="s">
        <v>229</v>
      </c>
      <c r="PI764" s="2" t="s">
        <v>241</v>
      </c>
      <c r="PJ764" s="2" t="s">
        <v>229</v>
      </c>
      <c r="PK764" s="4"/>
      <c r="PL764" s="8"/>
      <c r="PM764" s="4"/>
      <c r="PN764" s="8"/>
      <c r="PO764" s="7"/>
      <c r="PP764" s="7"/>
      <c r="PQ764" s="2" t="s">
        <v>272</v>
      </c>
      <c r="PR764" s="2" t="s">
        <v>275</v>
      </c>
      <c r="PS764" s="2" t="s">
        <v>229</v>
      </c>
      <c r="PT764" s="2" t="s">
        <v>229</v>
      </c>
      <c r="PU764" s="2" t="s">
        <v>241</v>
      </c>
      <c r="PV764" s="2" t="s">
        <v>229</v>
      </c>
      <c r="PW764" s="4"/>
      <c r="PX764" s="8"/>
      <c r="PY764" s="4"/>
      <c r="PZ764" s="8"/>
      <c r="QA764" s="7"/>
      <c r="QB764" s="7"/>
      <c r="QC764" s="2" t="s">
        <v>281</v>
      </c>
      <c r="QD764" s="2" t="s">
        <v>275</v>
      </c>
      <c r="QE764" s="2" t="s">
        <v>229</v>
      </c>
      <c r="QF764" s="2" t="s">
        <v>229</v>
      </c>
      <c r="QG764" s="2" t="s">
        <v>241</v>
      </c>
      <c r="QH764" s="2" t="s">
        <v>229</v>
      </c>
      <c r="QI764" s="4"/>
      <c r="QJ764" s="8"/>
      <c r="QK764" s="4"/>
      <c r="QL764" s="8"/>
      <c r="QM764" s="7"/>
      <c r="QN764" s="7"/>
      <c r="QO764" s="2" t="s">
        <v>229</v>
      </c>
      <c r="QP764" s="2" t="s">
        <v>229</v>
      </c>
      <c r="QQ764" s="2" t="s">
        <v>229</v>
      </c>
      <c r="QR764" s="2" t="s">
        <v>229</v>
      </c>
      <c r="QS764" s="2" t="s">
        <v>229</v>
      </c>
      <c r="QT764" s="2" t="s">
        <v>229</v>
      </c>
      <c r="QU764" s="4"/>
      <c r="QV764" s="8"/>
      <c r="QW764" s="4"/>
      <c r="QX764" s="8"/>
      <c r="QY764" s="7"/>
      <c r="QZ764" s="7"/>
      <c r="RA764" s="2" t="s">
        <v>272</v>
      </c>
      <c r="RB764" s="2" t="s">
        <v>275</v>
      </c>
      <c r="RC764" s="2" t="s">
        <v>229</v>
      </c>
      <c r="RD764" s="2" t="s">
        <v>229</v>
      </c>
      <c r="RE764" s="2" t="s">
        <v>241</v>
      </c>
      <c r="RF764" s="2" t="s">
        <v>229</v>
      </c>
      <c r="RG764" s="4"/>
      <c r="RH764" s="8"/>
      <c r="RI764" s="4"/>
      <c r="RJ764" s="8"/>
      <c r="RK764" s="7"/>
      <c r="RL764" s="7"/>
      <c r="RM764" s="2" t="s">
        <v>229</v>
      </c>
      <c r="RN764" s="2" t="s">
        <v>229</v>
      </c>
      <c r="RO764" s="2" t="s">
        <v>229</v>
      </c>
      <c r="RP764" s="2" t="s">
        <v>229</v>
      </c>
      <c r="RQ764" s="2" t="s">
        <v>229</v>
      </c>
      <c r="RR764" s="2" t="s">
        <v>229</v>
      </c>
      <c r="RS764" s="4"/>
      <c r="RT764" s="8"/>
      <c r="RU764" s="4"/>
      <c r="RV764" s="8"/>
      <c r="RW764" s="7"/>
      <c r="RX764" s="7"/>
      <c r="RY764" s="2" t="s">
        <v>272</v>
      </c>
      <c r="RZ764" s="2" t="s">
        <v>275</v>
      </c>
      <c r="SA764" s="2" t="s">
        <v>229</v>
      </c>
      <c r="SB764" s="2" t="s">
        <v>229</v>
      </c>
      <c r="SC764" s="2" t="s">
        <v>241</v>
      </c>
      <c r="SD764" s="2" t="s">
        <v>229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</row>
    <row r="765">
      <c r="A765" s="2" t="s">
        <v>4902</v>
      </c>
      <c r="B765" s="2" t="s">
        <v>216</v>
      </c>
      <c r="C765" s="2" t="s">
        <v>4734</v>
      </c>
      <c r="D765" s="2" t="s">
        <v>218</v>
      </c>
      <c r="E765" s="2" t="s">
        <v>219</v>
      </c>
      <c r="F765" s="2" t="s">
        <v>4894</v>
      </c>
      <c r="G765" s="2" t="s">
        <v>4895</v>
      </c>
      <c r="H765" s="2" t="s">
        <v>4896</v>
      </c>
      <c r="I765" s="2" t="s">
        <v>4897</v>
      </c>
      <c r="J765" s="2" t="s">
        <v>285</v>
      </c>
      <c r="K765" s="2" t="s">
        <v>1796</v>
      </c>
      <c r="L765" s="3">
        <v>71</v>
      </c>
      <c r="M765" s="3">
        <v>74.55</v>
      </c>
      <c r="N765" s="3">
        <v>139.99</v>
      </c>
      <c r="O765" s="2" t="s">
        <v>981</v>
      </c>
      <c r="P765" s="2" t="s">
        <v>964</v>
      </c>
      <c r="Q765" s="2" t="s">
        <v>228</v>
      </c>
      <c r="R765" s="2" t="s">
        <v>229</v>
      </c>
      <c r="S765" s="2" t="s">
        <v>4903</v>
      </c>
      <c r="T765" s="2" t="s">
        <v>229</v>
      </c>
      <c r="U765" s="2" t="s">
        <v>733</v>
      </c>
      <c r="V765" s="2" t="s">
        <v>233</v>
      </c>
      <c r="W765" s="2" t="s">
        <v>686</v>
      </c>
      <c r="X765" s="2" t="s">
        <v>1525</v>
      </c>
      <c r="Y765" s="2" t="s">
        <v>3038</v>
      </c>
      <c r="Z765" s="4">
        <v>1</v>
      </c>
      <c r="AA765" s="4">
        <f>=ROUNDDOWN(0.00197044334975369,0)</f>
      </c>
      <c r="AB765" s="5">
        <v>507.5</v>
      </c>
      <c r="AC765" s="2" t="s">
        <v>229</v>
      </c>
      <c r="AD765" s="4"/>
      <c r="AE765" s="4"/>
      <c r="AF765" s="6">
        <v>65</v>
      </c>
      <c r="AG765" s="6"/>
      <c r="AH765" s="7">
        <v>0.3333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/>
      <c r="AQ765" s="8"/>
      <c r="AR765" s="4">
        <v>1</v>
      </c>
      <c r="AS765" s="8">
        <v>80.51</v>
      </c>
      <c r="AT765" s="7">
        <v>-1</v>
      </c>
      <c r="AU765" s="7">
        <v>-1</v>
      </c>
      <c r="AV765" s="4" t="s">
        <v>229</v>
      </c>
      <c r="AW765" s="8" t="s">
        <v>229</v>
      </c>
      <c r="AX765" s="4">
        <v>2</v>
      </c>
      <c r="AY765" s="8">
        <v>172.36</v>
      </c>
      <c r="AZ765" s="7" t="s">
        <v>229</v>
      </c>
      <c r="BA765" s="7" t="s">
        <v>229</v>
      </c>
      <c r="BB765" s="7"/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/>
      <c r="BJ765" s="4"/>
      <c r="BK765" s="8"/>
      <c r="BL765" s="2" t="s">
        <v>18</v>
      </c>
      <c r="BM765" s="7"/>
      <c r="BN765" s="7"/>
      <c r="BO765" s="4"/>
      <c r="BP765" s="8"/>
      <c r="BQ765" s="4"/>
      <c r="BR765" s="8"/>
      <c r="BS765" s="7"/>
      <c r="BT765" s="7"/>
      <c r="BU765" s="2" t="s">
        <v>278</v>
      </c>
      <c r="BV765" s="2" t="s">
        <v>275</v>
      </c>
      <c r="BW765" s="2" t="s">
        <v>229</v>
      </c>
      <c r="BX765" s="2" t="s">
        <v>229</v>
      </c>
      <c r="BY765" s="2" t="s">
        <v>241</v>
      </c>
      <c r="BZ765" s="2" t="s">
        <v>229</v>
      </c>
      <c r="CA765" s="4"/>
      <c r="CB765" s="8"/>
      <c r="CC765" s="4"/>
      <c r="CD765" s="8"/>
      <c r="CE765" s="7"/>
      <c r="CF765" s="7"/>
      <c r="CG765" s="2" t="s">
        <v>239</v>
      </c>
      <c r="CH765" s="2" t="s">
        <v>275</v>
      </c>
      <c r="CI765" s="2" t="s">
        <v>885</v>
      </c>
      <c r="CJ765" s="2" t="s">
        <v>1969</v>
      </c>
      <c r="CK765" s="2" t="s">
        <v>241</v>
      </c>
      <c r="CL765" s="2" t="s">
        <v>229</v>
      </c>
      <c r="CM765" s="4"/>
      <c r="CN765" s="8"/>
      <c r="CO765" s="4">
        <v>1</v>
      </c>
      <c r="CP765" s="8">
        <v>80.51</v>
      </c>
      <c r="CQ765" s="7">
        <v>-1</v>
      </c>
      <c r="CR765" s="7">
        <v>-1</v>
      </c>
      <c r="CS765" s="2" t="s">
        <v>239</v>
      </c>
      <c r="CT765" s="2" t="s">
        <v>275</v>
      </c>
      <c r="CU765" s="2" t="s">
        <v>3038</v>
      </c>
      <c r="CV765" s="2" t="s">
        <v>1062</v>
      </c>
      <c r="CW765" s="2" t="s">
        <v>241</v>
      </c>
      <c r="CX765" s="2" t="s">
        <v>229</v>
      </c>
      <c r="CY765" s="4"/>
      <c r="CZ765" s="8"/>
      <c r="DA765" s="4"/>
      <c r="DB765" s="8"/>
      <c r="DC765" s="7"/>
      <c r="DD765" s="7"/>
      <c r="DE765" s="2" t="s">
        <v>239</v>
      </c>
      <c r="DF765" s="2" t="s">
        <v>275</v>
      </c>
      <c r="DG765" s="2" t="s">
        <v>3038</v>
      </c>
      <c r="DH765" s="2" t="s">
        <v>1053</v>
      </c>
      <c r="DI765" s="2" t="s">
        <v>263</v>
      </c>
      <c r="DJ765" s="2" t="s">
        <v>229</v>
      </c>
      <c r="DK765" s="4"/>
      <c r="DL765" s="8"/>
      <c r="DM765" s="4"/>
      <c r="DN765" s="8"/>
      <c r="DO765" s="7"/>
      <c r="DP765" s="7"/>
      <c r="DQ765" s="2" t="s">
        <v>239</v>
      </c>
      <c r="DR765" s="2" t="s">
        <v>275</v>
      </c>
      <c r="DS765" s="2" t="s">
        <v>1054</v>
      </c>
      <c r="DT765" s="2" t="s">
        <v>2837</v>
      </c>
      <c r="DU765" s="2" t="s">
        <v>241</v>
      </c>
      <c r="DV765" s="2" t="s">
        <v>229</v>
      </c>
      <c r="DW765" s="4"/>
      <c r="DX765" s="8"/>
      <c r="DY765" s="4"/>
      <c r="DZ765" s="8"/>
      <c r="EA765" s="7"/>
      <c r="EB765" s="7"/>
      <c r="EC765" s="2" t="s">
        <v>239</v>
      </c>
      <c r="ED765" s="2" t="s">
        <v>275</v>
      </c>
      <c r="EE765" s="2" t="s">
        <v>1530</v>
      </c>
      <c r="EF765" s="2" t="s">
        <v>659</v>
      </c>
      <c r="EG765" s="2" t="s">
        <v>263</v>
      </c>
      <c r="EH765" s="2" t="s">
        <v>229</v>
      </c>
      <c r="EI765" s="4"/>
      <c r="EJ765" s="8"/>
      <c r="EK765" s="4"/>
      <c r="EL765" s="8"/>
      <c r="EM765" s="7"/>
      <c r="EN765" s="7"/>
      <c r="EO765" s="2" t="s">
        <v>239</v>
      </c>
      <c r="EP765" s="2" t="s">
        <v>275</v>
      </c>
      <c r="EQ765" s="2" t="s">
        <v>2665</v>
      </c>
      <c r="ER765" s="2" t="s">
        <v>2002</v>
      </c>
      <c r="ES765" s="2" t="s">
        <v>241</v>
      </c>
      <c r="ET765" s="2" t="s">
        <v>229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275</v>
      </c>
      <c r="FC765" s="2" t="s">
        <v>3038</v>
      </c>
      <c r="FD765" s="2" t="s">
        <v>1090</v>
      </c>
      <c r="FE765" s="2" t="s">
        <v>241</v>
      </c>
      <c r="FF765" s="2" t="s">
        <v>229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275</v>
      </c>
      <c r="FO765" s="2" t="s">
        <v>3038</v>
      </c>
      <c r="FP765" s="2" t="s">
        <v>229</v>
      </c>
      <c r="FQ765" s="2" t="s">
        <v>241</v>
      </c>
      <c r="FR765" s="2" t="s">
        <v>229</v>
      </c>
      <c r="FS765" s="4"/>
      <c r="FT765" s="8"/>
      <c r="FU765" s="4"/>
      <c r="FV765" s="8"/>
      <c r="FW765" s="7"/>
      <c r="FX765" s="7"/>
      <c r="FY765" s="2" t="s">
        <v>229</v>
      </c>
      <c r="FZ765" s="2" t="s">
        <v>229</v>
      </c>
      <c r="GA765" s="2" t="s">
        <v>229</v>
      </c>
      <c r="GB765" s="2" t="s">
        <v>229</v>
      </c>
      <c r="GC765" s="2" t="s">
        <v>229</v>
      </c>
      <c r="GD765" s="2" t="s">
        <v>229</v>
      </c>
      <c r="GE765" s="4"/>
      <c r="GF765" s="8"/>
      <c r="GG765" s="4"/>
      <c r="GH765" s="8"/>
      <c r="GI765" s="7"/>
      <c r="GJ765" s="7"/>
      <c r="GK765" s="2" t="s">
        <v>272</v>
      </c>
      <c r="GL765" s="2" t="s">
        <v>275</v>
      </c>
      <c r="GM765" s="2" t="s">
        <v>229</v>
      </c>
      <c r="GN765" s="2" t="s">
        <v>229</v>
      </c>
      <c r="GO765" s="2" t="s">
        <v>241</v>
      </c>
      <c r="GP765" s="2" t="s">
        <v>229</v>
      </c>
      <c r="GQ765" s="4"/>
      <c r="GR765" s="8"/>
      <c r="GS765" s="4"/>
      <c r="GT765" s="8"/>
      <c r="GU765" s="7"/>
      <c r="GV765" s="7"/>
      <c r="GW765" s="2" t="s">
        <v>281</v>
      </c>
      <c r="GX765" s="2" t="s">
        <v>275</v>
      </c>
      <c r="GY765" s="2" t="s">
        <v>229</v>
      </c>
      <c r="GZ765" s="2" t="s">
        <v>229</v>
      </c>
      <c r="HA765" s="2" t="s">
        <v>241</v>
      </c>
      <c r="HB765" s="2" t="s">
        <v>229</v>
      </c>
      <c r="HC765" s="4"/>
      <c r="HD765" s="8"/>
      <c r="HE765" s="4"/>
      <c r="HF765" s="8"/>
      <c r="HG765" s="7"/>
      <c r="HH765" s="7"/>
      <c r="HI765" s="2" t="s">
        <v>266</v>
      </c>
      <c r="HJ765" s="2" t="s">
        <v>275</v>
      </c>
      <c r="HK765" s="2" t="s">
        <v>229</v>
      </c>
      <c r="HL765" s="2" t="s">
        <v>229</v>
      </c>
      <c r="HM765" s="2" t="s">
        <v>241</v>
      </c>
      <c r="HN765" s="2" t="s">
        <v>229</v>
      </c>
      <c r="HO765" s="4"/>
      <c r="HP765" s="8"/>
      <c r="HQ765" s="4"/>
      <c r="HR765" s="8"/>
      <c r="HS765" s="7"/>
      <c r="HT765" s="7"/>
      <c r="HU765" s="2" t="s">
        <v>272</v>
      </c>
      <c r="HV765" s="2" t="s">
        <v>275</v>
      </c>
      <c r="HW765" s="2" t="s">
        <v>229</v>
      </c>
      <c r="HX765" s="2" t="s">
        <v>229</v>
      </c>
      <c r="HY765" s="2" t="s">
        <v>241</v>
      </c>
      <c r="HZ765" s="2" t="s">
        <v>229</v>
      </c>
      <c r="IA765" s="4"/>
      <c r="IB765" s="8"/>
      <c r="IC765" s="4"/>
      <c r="ID765" s="8"/>
      <c r="IE765" s="7"/>
      <c r="IF765" s="7"/>
      <c r="IG765" s="2" t="s">
        <v>266</v>
      </c>
      <c r="IH765" s="2" t="s">
        <v>275</v>
      </c>
      <c r="II765" s="2" t="s">
        <v>229</v>
      </c>
      <c r="IJ765" s="2" t="s">
        <v>229</v>
      </c>
      <c r="IK765" s="2" t="s">
        <v>241</v>
      </c>
      <c r="IL765" s="2" t="s">
        <v>229</v>
      </c>
      <c r="IM765" s="4"/>
      <c r="IN765" s="8"/>
      <c r="IO765" s="4"/>
      <c r="IP765" s="8"/>
      <c r="IQ765" s="7"/>
      <c r="IR765" s="7"/>
      <c r="IS765" s="2" t="s">
        <v>272</v>
      </c>
      <c r="IT765" s="2" t="s">
        <v>275</v>
      </c>
      <c r="IU765" s="2" t="s">
        <v>229</v>
      </c>
      <c r="IV765" s="2" t="s">
        <v>229</v>
      </c>
      <c r="IW765" s="2" t="s">
        <v>241</v>
      </c>
      <c r="IX765" s="2" t="s">
        <v>229</v>
      </c>
      <c r="IY765" s="4"/>
      <c r="IZ765" s="8"/>
      <c r="JA765" s="4"/>
      <c r="JB765" s="8"/>
      <c r="JC765" s="7"/>
      <c r="JD765" s="7"/>
      <c r="JE765" s="2" t="s">
        <v>272</v>
      </c>
      <c r="JF765" s="2" t="s">
        <v>275</v>
      </c>
      <c r="JG765" s="2" t="s">
        <v>229</v>
      </c>
      <c r="JH765" s="2" t="s">
        <v>229</v>
      </c>
      <c r="JI765" s="2" t="s">
        <v>241</v>
      </c>
      <c r="JJ765" s="2" t="s">
        <v>229</v>
      </c>
      <c r="JK765" s="4"/>
      <c r="JL765" s="8"/>
      <c r="JM765" s="4"/>
      <c r="JN765" s="8"/>
      <c r="JO765" s="7"/>
      <c r="JP765" s="7"/>
      <c r="JQ765" s="2" t="s">
        <v>272</v>
      </c>
      <c r="JR765" s="2" t="s">
        <v>275</v>
      </c>
      <c r="JS765" s="2" t="s">
        <v>229</v>
      </c>
      <c r="JT765" s="2" t="s">
        <v>229</v>
      </c>
      <c r="JU765" s="2" t="s">
        <v>241</v>
      </c>
      <c r="JV765" s="2" t="s">
        <v>229</v>
      </c>
      <c r="JW765" s="4"/>
      <c r="JX765" s="8"/>
      <c r="JY765" s="4"/>
      <c r="JZ765" s="8"/>
      <c r="KA765" s="7"/>
      <c r="KB765" s="7"/>
      <c r="KC765" s="2" t="s">
        <v>272</v>
      </c>
      <c r="KD765" s="2" t="s">
        <v>275</v>
      </c>
      <c r="KE765" s="2" t="s">
        <v>229</v>
      </c>
      <c r="KF765" s="2" t="s">
        <v>229</v>
      </c>
      <c r="KG765" s="2" t="s">
        <v>241</v>
      </c>
      <c r="KH765" s="2" t="s">
        <v>229</v>
      </c>
      <c r="KI765" s="4"/>
      <c r="KJ765" s="8"/>
      <c r="KK765" s="4"/>
      <c r="KL765" s="8"/>
      <c r="KM765" s="7"/>
      <c r="KN765" s="7"/>
      <c r="KO765" s="2" t="s">
        <v>239</v>
      </c>
      <c r="KP765" s="2" t="s">
        <v>275</v>
      </c>
      <c r="KQ765" s="2" t="s">
        <v>3038</v>
      </c>
      <c r="KR765" s="2" t="s">
        <v>2498</v>
      </c>
      <c r="KS765" s="2" t="s">
        <v>241</v>
      </c>
      <c r="KT765" s="2" t="s">
        <v>229</v>
      </c>
      <c r="KU765" s="4"/>
      <c r="KV765" s="8"/>
      <c r="KW765" s="4"/>
      <c r="KX765" s="8"/>
      <c r="KY765" s="7"/>
      <c r="KZ765" s="7"/>
      <c r="LA765" s="2" t="s">
        <v>272</v>
      </c>
      <c r="LB765" s="2" t="s">
        <v>275</v>
      </c>
      <c r="LC765" s="2" t="s">
        <v>229</v>
      </c>
      <c r="LD765" s="2" t="s">
        <v>229</v>
      </c>
      <c r="LE765" s="2" t="s">
        <v>241</v>
      </c>
      <c r="LF765" s="2" t="s">
        <v>229</v>
      </c>
      <c r="LG765" s="4"/>
      <c r="LH765" s="8"/>
      <c r="LI765" s="4"/>
      <c r="LJ765" s="8"/>
      <c r="LK765" s="7"/>
      <c r="LL765" s="7"/>
      <c r="LM765" s="2" t="s">
        <v>229</v>
      </c>
      <c r="LN765" s="2" t="s">
        <v>229</v>
      </c>
      <c r="LO765" s="2" t="s">
        <v>229</v>
      </c>
      <c r="LP765" s="2" t="s">
        <v>229</v>
      </c>
      <c r="LQ765" s="2" t="s">
        <v>229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239</v>
      </c>
      <c r="LZ765" s="2" t="s">
        <v>275</v>
      </c>
      <c r="MA765" s="2" t="s">
        <v>2353</v>
      </c>
      <c r="MB765" s="2" t="s">
        <v>659</v>
      </c>
      <c r="MC765" s="2" t="s">
        <v>241</v>
      </c>
      <c r="MD765" s="2" t="s">
        <v>229</v>
      </c>
      <c r="ME765" s="4"/>
      <c r="MF765" s="8"/>
      <c r="MG765" s="4"/>
      <c r="MH765" s="8"/>
      <c r="MI765" s="7"/>
      <c r="MJ765" s="7"/>
      <c r="MK765" s="2" t="s">
        <v>272</v>
      </c>
      <c r="ML765" s="2" t="s">
        <v>275</v>
      </c>
      <c r="MM765" s="2" t="s">
        <v>229</v>
      </c>
      <c r="MN765" s="2" t="s">
        <v>229</v>
      </c>
      <c r="MO765" s="2" t="s">
        <v>241</v>
      </c>
      <c r="MP765" s="2" t="s">
        <v>229</v>
      </c>
      <c r="MQ765" s="4"/>
      <c r="MR765" s="8"/>
      <c r="MS765" s="4"/>
      <c r="MT765" s="8"/>
      <c r="MU765" s="7"/>
      <c r="MV765" s="7"/>
      <c r="MW765" s="2" t="s">
        <v>239</v>
      </c>
      <c r="MX765" s="2" t="s">
        <v>275</v>
      </c>
      <c r="MY765" s="2" t="s">
        <v>460</v>
      </c>
      <c r="MZ765" s="2" t="s">
        <v>229</v>
      </c>
      <c r="NA765" s="2" t="s">
        <v>241</v>
      </c>
      <c r="NB765" s="2" t="s">
        <v>229</v>
      </c>
      <c r="NC765" s="4"/>
      <c r="ND765" s="8"/>
      <c r="NE765" s="4"/>
      <c r="NF765" s="8"/>
      <c r="NG765" s="7"/>
      <c r="NH765" s="7"/>
      <c r="NI765" s="2" t="s">
        <v>239</v>
      </c>
      <c r="NJ765" s="2" t="s">
        <v>275</v>
      </c>
      <c r="NK765" s="2" t="s">
        <v>2695</v>
      </c>
      <c r="NL765" s="2" t="s">
        <v>3739</v>
      </c>
      <c r="NM765" s="2" t="s">
        <v>241</v>
      </c>
      <c r="NN765" s="2" t="s">
        <v>229</v>
      </c>
      <c r="NO765" s="4"/>
      <c r="NP765" s="8"/>
      <c r="NQ765" s="4"/>
      <c r="NR765" s="8"/>
      <c r="NS765" s="7"/>
      <c r="NT765" s="7"/>
      <c r="NU765" s="2" t="s">
        <v>272</v>
      </c>
      <c r="NV765" s="2" t="s">
        <v>275</v>
      </c>
      <c r="NW765" s="2" t="s">
        <v>229</v>
      </c>
      <c r="NX765" s="2" t="s">
        <v>229</v>
      </c>
      <c r="NY765" s="2" t="s">
        <v>241</v>
      </c>
      <c r="NZ765" s="2" t="s">
        <v>229</v>
      </c>
      <c r="OA765" s="4"/>
      <c r="OB765" s="8"/>
      <c r="OC765" s="4"/>
      <c r="OD765" s="8"/>
      <c r="OE765" s="7"/>
      <c r="OF765" s="7"/>
      <c r="OG765" s="2" t="s">
        <v>272</v>
      </c>
      <c r="OH765" s="2" t="s">
        <v>275</v>
      </c>
      <c r="OI765" s="2" t="s">
        <v>229</v>
      </c>
      <c r="OJ765" s="2" t="s">
        <v>229</v>
      </c>
      <c r="OK765" s="2" t="s">
        <v>241</v>
      </c>
      <c r="OL765" s="2" t="s">
        <v>229</v>
      </c>
      <c r="OM765" s="4"/>
      <c r="ON765" s="8"/>
      <c r="OO765" s="4"/>
      <c r="OP765" s="8"/>
      <c r="OQ765" s="7"/>
      <c r="OR765" s="7"/>
      <c r="OS765" s="2" t="s">
        <v>229</v>
      </c>
      <c r="OT765" s="2" t="s">
        <v>229</v>
      </c>
      <c r="OU765" s="2" t="s">
        <v>229</v>
      </c>
      <c r="OV765" s="2" t="s">
        <v>229</v>
      </c>
      <c r="OW765" s="2" t="s">
        <v>229</v>
      </c>
      <c r="OX765" s="2" t="s">
        <v>229</v>
      </c>
      <c r="OY765" s="4"/>
      <c r="OZ765" s="8"/>
      <c r="PA765" s="4"/>
      <c r="PB765" s="8"/>
      <c r="PC765" s="7"/>
      <c r="PD765" s="7"/>
      <c r="PE765" s="2" t="s">
        <v>281</v>
      </c>
      <c r="PF765" s="2" t="s">
        <v>275</v>
      </c>
      <c r="PG765" s="2" t="s">
        <v>229</v>
      </c>
      <c r="PH765" s="2" t="s">
        <v>229</v>
      </c>
      <c r="PI765" s="2" t="s">
        <v>241</v>
      </c>
      <c r="PJ765" s="2" t="s">
        <v>229</v>
      </c>
      <c r="PK765" s="4"/>
      <c r="PL765" s="8"/>
      <c r="PM765" s="4"/>
      <c r="PN765" s="8"/>
      <c r="PO765" s="7"/>
      <c r="PP765" s="7"/>
      <c r="PQ765" s="2" t="s">
        <v>272</v>
      </c>
      <c r="PR765" s="2" t="s">
        <v>275</v>
      </c>
      <c r="PS765" s="2" t="s">
        <v>229</v>
      </c>
      <c r="PT765" s="2" t="s">
        <v>229</v>
      </c>
      <c r="PU765" s="2" t="s">
        <v>241</v>
      </c>
      <c r="PV765" s="2" t="s">
        <v>229</v>
      </c>
      <c r="PW765" s="4"/>
      <c r="PX765" s="8"/>
      <c r="PY765" s="4"/>
      <c r="PZ765" s="8"/>
      <c r="QA765" s="7"/>
      <c r="QB765" s="7"/>
      <c r="QC765" s="2" t="s">
        <v>281</v>
      </c>
      <c r="QD765" s="2" t="s">
        <v>275</v>
      </c>
      <c r="QE765" s="2" t="s">
        <v>229</v>
      </c>
      <c r="QF765" s="2" t="s">
        <v>229</v>
      </c>
      <c r="QG765" s="2" t="s">
        <v>241</v>
      </c>
      <c r="QH765" s="2" t="s">
        <v>229</v>
      </c>
      <c r="QI765" s="4"/>
      <c r="QJ765" s="8"/>
      <c r="QK765" s="4"/>
      <c r="QL765" s="8"/>
      <c r="QM765" s="7"/>
      <c r="QN765" s="7"/>
      <c r="QO765" s="2" t="s">
        <v>229</v>
      </c>
      <c r="QP765" s="2" t="s">
        <v>229</v>
      </c>
      <c r="QQ765" s="2" t="s">
        <v>229</v>
      </c>
      <c r="QR765" s="2" t="s">
        <v>229</v>
      </c>
      <c r="QS765" s="2" t="s">
        <v>229</v>
      </c>
      <c r="QT765" s="2" t="s">
        <v>229</v>
      </c>
      <c r="QU765" s="4"/>
      <c r="QV765" s="8"/>
      <c r="QW765" s="4"/>
      <c r="QX765" s="8"/>
      <c r="QY765" s="7"/>
      <c r="QZ765" s="7"/>
      <c r="RA765" s="2" t="s">
        <v>272</v>
      </c>
      <c r="RB765" s="2" t="s">
        <v>275</v>
      </c>
      <c r="RC765" s="2" t="s">
        <v>229</v>
      </c>
      <c r="RD765" s="2" t="s">
        <v>229</v>
      </c>
      <c r="RE765" s="2" t="s">
        <v>241</v>
      </c>
      <c r="RF765" s="2" t="s">
        <v>229</v>
      </c>
      <c r="RG765" s="4"/>
      <c r="RH765" s="8"/>
      <c r="RI765" s="4"/>
      <c r="RJ765" s="8"/>
      <c r="RK765" s="7"/>
      <c r="RL765" s="7"/>
      <c r="RM765" s="2" t="s">
        <v>229</v>
      </c>
      <c r="RN765" s="2" t="s">
        <v>229</v>
      </c>
      <c r="RO765" s="2" t="s">
        <v>229</v>
      </c>
      <c r="RP765" s="2" t="s">
        <v>229</v>
      </c>
      <c r="RQ765" s="2" t="s">
        <v>229</v>
      </c>
      <c r="RR765" s="2" t="s">
        <v>229</v>
      </c>
      <c r="RS765" s="4"/>
      <c r="RT765" s="8"/>
      <c r="RU765" s="4"/>
      <c r="RV765" s="8"/>
      <c r="RW765" s="7"/>
      <c r="RX765" s="7"/>
      <c r="RY765" s="2" t="s">
        <v>272</v>
      </c>
      <c r="RZ765" s="2" t="s">
        <v>275</v>
      </c>
      <c r="SA765" s="2" t="s">
        <v>229</v>
      </c>
      <c r="SB765" s="2" t="s">
        <v>229</v>
      </c>
      <c r="SC765" s="2" t="s">
        <v>241</v>
      </c>
      <c r="SD765" s="2" t="s">
        <v>229</v>
      </c>
      <c r="SE765" s="4">
        <v>1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</row>
    <row r="766">
      <c r="A766" s="2" t="s">
        <v>4904</v>
      </c>
      <c r="B766" s="2" t="s">
        <v>216</v>
      </c>
      <c r="C766" s="2" t="s">
        <v>4734</v>
      </c>
      <c r="D766" s="2" t="s">
        <v>218</v>
      </c>
      <c r="E766" s="2" t="s">
        <v>219</v>
      </c>
      <c r="F766" s="2" t="s">
        <v>4894</v>
      </c>
      <c r="G766" s="2" t="s">
        <v>4895</v>
      </c>
      <c r="H766" s="2" t="s">
        <v>4896</v>
      </c>
      <c r="I766" s="2" t="s">
        <v>4897</v>
      </c>
      <c r="J766" s="2" t="s">
        <v>312</v>
      </c>
      <c r="K766" s="2" t="s">
        <v>1796</v>
      </c>
      <c r="L766" s="3">
        <v>81</v>
      </c>
      <c r="M766" s="3">
        <v>85.05</v>
      </c>
      <c r="N766" s="3">
        <v>159.99</v>
      </c>
      <c r="O766" s="2" t="s">
        <v>981</v>
      </c>
      <c r="P766" s="2" t="s">
        <v>964</v>
      </c>
      <c r="Q766" s="2" t="s">
        <v>228</v>
      </c>
      <c r="R766" s="2" t="s">
        <v>229</v>
      </c>
      <c r="S766" s="2" t="s">
        <v>4903</v>
      </c>
      <c r="T766" s="2" t="s">
        <v>229</v>
      </c>
      <c r="U766" s="2" t="s">
        <v>733</v>
      </c>
      <c r="V766" s="2" t="s">
        <v>233</v>
      </c>
      <c r="W766" s="2" t="s">
        <v>686</v>
      </c>
      <c r="X766" s="2" t="s">
        <v>1525</v>
      </c>
      <c r="Y766" s="2" t="s">
        <v>3038</v>
      </c>
      <c r="Z766" s="4"/>
      <c r="AA766" s="4">
        <f>=ROUNDDOWN({0},0)</f>
      </c>
      <c r="AB766" s="5"/>
      <c r="AC766" s="2" t="s">
        <v>229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>
        <v>1</v>
      </c>
      <c r="AS766" s="8">
        <v>91.85</v>
      </c>
      <c r="AT766" s="7">
        <v>-1</v>
      </c>
      <c r="AU766" s="7">
        <v>-1</v>
      </c>
      <c r="AV766" s="4" t="s">
        <v>229</v>
      </c>
      <c r="AW766" s="8" t="s">
        <v>229</v>
      </c>
      <c r="AX766" s="4" t="s">
        <v>229</v>
      </c>
      <c r="AY766" s="8" t="s">
        <v>229</v>
      </c>
      <c r="AZ766" s="7" t="s">
        <v>229</v>
      </c>
      <c r="BA766" s="7" t="s">
        <v>229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/>
      <c r="BJ766" s="4"/>
      <c r="BK766" s="8"/>
      <c r="BL766" s="2" t="s">
        <v>17</v>
      </c>
      <c r="BM766" s="7"/>
      <c r="BN766" s="7"/>
      <c r="BO766" s="4"/>
      <c r="BP766" s="8"/>
      <c r="BQ766" s="4"/>
      <c r="BR766" s="8"/>
      <c r="BS766" s="7"/>
      <c r="BT766" s="7"/>
      <c r="BU766" s="2" t="s">
        <v>278</v>
      </c>
      <c r="BV766" s="2" t="s">
        <v>275</v>
      </c>
      <c r="BW766" s="2" t="s">
        <v>229</v>
      </c>
      <c r="BX766" s="2" t="s">
        <v>229</v>
      </c>
      <c r="BY766" s="2" t="s">
        <v>241</v>
      </c>
      <c r="BZ766" s="2" t="s">
        <v>229</v>
      </c>
      <c r="CA766" s="4"/>
      <c r="CB766" s="8"/>
      <c r="CC766" s="4">
        <v>1</v>
      </c>
      <c r="CD766" s="8">
        <v>91.85</v>
      </c>
      <c r="CE766" s="7">
        <v>-1</v>
      </c>
      <c r="CF766" s="7">
        <v>-1</v>
      </c>
      <c r="CG766" s="2" t="s">
        <v>239</v>
      </c>
      <c r="CH766" s="2" t="s">
        <v>275</v>
      </c>
      <c r="CI766" s="2" t="s">
        <v>885</v>
      </c>
      <c r="CJ766" s="2" t="s">
        <v>2696</v>
      </c>
      <c r="CK766" s="2" t="s">
        <v>241</v>
      </c>
      <c r="CL766" s="2" t="s">
        <v>229</v>
      </c>
      <c r="CM766" s="4"/>
      <c r="CN766" s="8"/>
      <c r="CO766" s="4"/>
      <c r="CP766" s="8"/>
      <c r="CQ766" s="7"/>
      <c r="CR766" s="7"/>
      <c r="CS766" s="2" t="s">
        <v>239</v>
      </c>
      <c r="CT766" s="2" t="s">
        <v>275</v>
      </c>
      <c r="CU766" s="2" t="s">
        <v>3038</v>
      </c>
      <c r="CV766" s="2" t="s">
        <v>443</v>
      </c>
      <c r="CW766" s="2" t="s">
        <v>241</v>
      </c>
      <c r="CX766" s="2" t="s">
        <v>229</v>
      </c>
      <c r="CY766" s="4"/>
      <c r="CZ766" s="8"/>
      <c r="DA766" s="4"/>
      <c r="DB766" s="8"/>
      <c r="DC766" s="7"/>
      <c r="DD766" s="7"/>
      <c r="DE766" s="2" t="s">
        <v>239</v>
      </c>
      <c r="DF766" s="2" t="s">
        <v>275</v>
      </c>
      <c r="DG766" s="2" t="s">
        <v>3038</v>
      </c>
      <c r="DH766" s="2" t="s">
        <v>1974</v>
      </c>
      <c r="DI766" s="2" t="s">
        <v>263</v>
      </c>
      <c r="DJ766" s="2" t="s">
        <v>229</v>
      </c>
      <c r="DK766" s="4"/>
      <c r="DL766" s="8"/>
      <c r="DM766" s="4"/>
      <c r="DN766" s="8"/>
      <c r="DO766" s="7"/>
      <c r="DP766" s="7"/>
      <c r="DQ766" s="2" t="s">
        <v>239</v>
      </c>
      <c r="DR766" s="2" t="s">
        <v>275</v>
      </c>
      <c r="DS766" s="2" t="s">
        <v>1054</v>
      </c>
      <c r="DT766" s="2" t="s">
        <v>2847</v>
      </c>
      <c r="DU766" s="2" t="s">
        <v>241</v>
      </c>
      <c r="DV766" s="2" t="s">
        <v>229</v>
      </c>
      <c r="DW766" s="4"/>
      <c r="DX766" s="8"/>
      <c r="DY766" s="4"/>
      <c r="DZ766" s="8"/>
      <c r="EA766" s="7"/>
      <c r="EB766" s="7"/>
      <c r="EC766" s="2" t="s">
        <v>239</v>
      </c>
      <c r="ED766" s="2" t="s">
        <v>275</v>
      </c>
      <c r="EE766" s="2" t="s">
        <v>1530</v>
      </c>
      <c r="EF766" s="2" t="s">
        <v>2482</v>
      </c>
      <c r="EG766" s="2" t="s">
        <v>263</v>
      </c>
      <c r="EH766" s="2" t="s">
        <v>229</v>
      </c>
      <c r="EI766" s="4"/>
      <c r="EJ766" s="8"/>
      <c r="EK766" s="4"/>
      <c r="EL766" s="8"/>
      <c r="EM766" s="7"/>
      <c r="EN766" s="7"/>
      <c r="EO766" s="2" t="s">
        <v>239</v>
      </c>
      <c r="EP766" s="2" t="s">
        <v>275</v>
      </c>
      <c r="EQ766" s="2" t="s">
        <v>2665</v>
      </c>
      <c r="ER766" s="2" t="s">
        <v>495</v>
      </c>
      <c r="ES766" s="2" t="s">
        <v>241</v>
      </c>
      <c r="ET766" s="2" t="s">
        <v>229</v>
      </c>
      <c r="EU766" s="4"/>
      <c r="EV766" s="8"/>
      <c r="EW766" s="4"/>
      <c r="EX766" s="8"/>
      <c r="EY766" s="7"/>
      <c r="EZ766" s="7"/>
      <c r="FA766" s="2" t="s">
        <v>239</v>
      </c>
      <c r="FB766" s="2" t="s">
        <v>275</v>
      </c>
      <c r="FC766" s="2" t="s">
        <v>3038</v>
      </c>
      <c r="FD766" s="2" t="s">
        <v>2282</v>
      </c>
      <c r="FE766" s="2" t="s">
        <v>241</v>
      </c>
      <c r="FF766" s="2" t="s">
        <v>229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275</v>
      </c>
      <c r="FO766" s="2" t="s">
        <v>3038</v>
      </c>
      <c r="FP766" s="2" t="s">
        <v>229</v>
      </c>
      <c r="FQ766" s="2" t="s">
        <v>241</v>
      </c>
      <c r="FR766" s="2" t="s">
        <v>229</v>
      </c>
      <c r="FS766" s="4"/>
      <c r="FT766" s="8"/>
      <c r="FU766" s="4"/>
      <c r="FV766" s="8"/>
      <c r="FW766" s="7"/>
      <c r="FX766" s="7"/>
      <c r="FY766" s="2" t="s">
        <v>229</v>
      </c>
      <c r="FZ766" s="2" t="s">
        <v>229</v>
      </c>
      <c r="GA766" s="2" t="s">
        <v>229</v>
      </c>
      <c r="GB766" s="2" t="s">
        <v>229</v>
      </c>
      <c r="GC766" s="2" t="s">
        <v>229</v>
      </c>
      <c r="GD766" s="2" t="s">
        <v>229</v>
      </c>
      <c r="GE766" s="4"/>
      <c r="GF766" s="8"/>
      <c r="GG766" s="4"/>
      <c r="GH766" s="8"/>
      <c r="GI766" s="7"/>
      <c r="GJ766" s="7"/>
      <c r="GK766" s="2" t="s">
        <v>272</v>
      </c>
      <c r="GL766" s="2" t="s">
        <v>275</v>
      </c>
      <c r="GM766" s="2" t="s">
        <v>229</v>
      </c>
      <c r="GN766" s="2" t="s">
        <v>229</v>
      </c>
      <c r="GO766" s="2" t="s">
        <v>241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281</v>
      </c>
      <c r="GX766" s="2" t="s">
        <v>275</v>
      </c>
      <c r="GY766" s="2" t="s">
        <v>229</v>
      </c>
      <c r="GZ766" s="2" t="s">
        <v>229</v>
      </c>
      <c r="HA766" s="2" t="s">
        <v>241</v>
      </c>
      <c r="HB766" s="2" t="s">
        <v>229</v>
      </c>
      <c r="HC766" s="4"/>
      <c r="HD766" s="8"/>
      <c r="HE766" s="4"/>
      <c r="HF766" s="8"/>
      <c r="HG766" s="7"/>
      <c r="HH766" s="7"/>
      <c r="HI766" s="2" t="s">
        <v>266</v>
      </c>
      <c r="HJ766" s="2" t="s">
        <v>275</v>
      </c>
      <c r="HK766" s="2" t="s">
        <v>229</v>
      </c>
      <c r="HL766" s="2" t="s">
        <v>229</v>
      </c>
      <c r="HM766" s="2" t="s">
        <v>241</v>
      </c>
      <c r="HN766" s="2" t="s">
        <v>229</v>
      </c>
      <c r="HO766" s="4"/>
      <c r="HP766" s="8"/>
      <c r="HQ766" s="4"/>
      <c r="HR766" s="8"/>
      <c r="HS766" s="7"/>
      <c r="HT766" s="7"/>
      <c r="HU766" s="2" t="s">
        <v>272</v>
      </c>
      <c r="HV766" s="2" t="s">
        <v>275</v>
      </c>
      <c r="HW766" s="2" t="s">
        <v>229</v>
      </c>
      <c r="HX766" s="2" t="s">
        <v>229</v>
      </c>
      <c r="HY766" s="2" t="s">
        <v>241</v>
      </c>
      <c r="HZ766" s="2" t="s">
        <v>229</v>
      </c>
      <c r="IA766" s="4"/>
      <c r="IB766" s="8"/>
      <c r="IC766" s="4"/>
      <c r="ID766" s="8"/>
      <c r="IE766" s="7"/>
      <c r="IF766" s="7"/>
      <c r="IG766" s="2" t="s">
        <v>266</v>
      </c>
      <c r="IH766" s="2" t="s">
        <v>275</v>
      </c>
      <c r="II766" s="2" t="s">
        <v>229</v>
      </c>
      <c r="IJ766" s="2" t="s">
        <v>229</v>
      </c>
      <c r="IK766" s="2" t="s">
        <v>241</v>
      </c>
      <c r="IL766" s="2" t="s">
        <v>229</v>
      </c>
      <c r="IM766" s="4"/>
      <c r="IN766" s="8"/>
      <c r="IO766" s="4"/>
      <c r="IP766" s="8"/>
      <c r="IQ766" s="7"/>
      <c r="IR766" s="7"/>
      <c r="IS766" s="2" t="s">
        <v>272</v>
      </c>
      <c r="IT766" s="2" t="s">
        <v>275</v>
      </c>
      <c r="IU766" s="2" t="s">
        <v>229</v>
      </c>
      <c r="IV766" s="2" t="s">
        <v>229</v>
      </c>
      <c r="IW766" s="2" t="s">
        <v>241</v>
      </c>
      <c r="IX766" s="2" t="s">
        <v>229</v>
      </c>
      <c r="IY766" s="4"/>
      <c r="IZ766" s="8"/>
      <c r="JA766" s="4"/>
      <c r="JB766" s="8"/>
      <c r="JC766" s="7"/>
      <c r="JD766" s="7"/>
      <c r="JE766" s="2" t="s">
        <v>272</v>
      </c>
      <c r="JF766" s="2" t="s">
        <v>275</v>
      </c>
      <c r="JG766" s="2" t="s">
        <v>229</v>
      </c>
      <c r="JH766" s="2" t="s">
        <v>229</v>
      </c>
      <c r="JI766" s="2" t="s">
        <v>241</v>
      </c>
      <c r="JJ766" s="2" t="s">
        <v>229</v>
      </c>
      <c r="JK766" s="4"/>
      <c r="JL766" s="8"/>
      <c r="JM766" s="4"/>
      <c r="JN766" s="8"/>
      <c r="JO766" s="7"/>
      <c r="JP766" s="7"/>
      <c r="JQ766" s="2" t="s">
        <v>272</v>
      </c>
      <c r="JR766" s="2" t="s">
        <v>275</v>
      </c>
      <c r="JS766" s="2" t="s">
        <v>229</v>
      </c>
      <c r="JT766" s="2" t="s">
        <v>229</v>
      </c>
      <c r="JU766" s="2" t="s">
        <v>241</v>
      </c>
      <c r="JV766" s="2" t="s">
        <v>229</v>
      </c>
      <c r="JW766" s="4"/>
      <c r="JX766" s="8"/>
      <c r="JY766" s="4"/>
      <c r="JZ766" s="8"/>
      <c r="KA766" s="7"/>
      <c r="KB766" s="7"/>
      <c r="KC766" s="2" t="s">
        <v>272</v>
      </c>
      <c r="KD766" s="2" t="s">
        <v>275</v>
      </c>
      <c r="KE766" s="2" t="s">
        <v>229</v>
      </c>
      <c r="KF766" s="2" t="s">
        <v>229</v>
      </c>
      <c r="KG766" s="2" t="s">
        <v>241</v>
      </c>
      <c r="KH766" s="2" t="s">
        <v>229</v>
      </c>
      <c r="KI766" s="4"/>
      <c r="KJ766" s="8"/>
      <c r="KK766" s="4"/>
      <c r="KL766" s="8"/>
      <c r="KM766" s="7"/>
      <c r="KN766" s="7"/>
      <c r="KO766" s="2" t="s">
        <v>239</v>
      </c>
      <c r="KP766" s="2" t="s">
        <v>275</v>
      </c>
      <c r="KQ766" s="2" t="s">
        <v>3038</v>
      </c>
      <c r="KR766" s="2" t="s">
        <v>390</v>
      </c>
      <c r="KS766" s="2" t="s">
        <v>241</v>
      </c>
      <c r="KT766" s="2" t="s">
        <v>229</v>
      </c>
      <c r="KU766" s="4"/>
      <c r="KV766" s="8"/>
      <c r="KW766" s="4"/>
      <c r="KX766" s="8"/>
      <c r="KY766" s="7"/>
      <c r="KZ766" s="7"/>
      <c r="LA766" s="2" t="s">
        <v>272</v>
      </c>
      <c r="LB766" s="2" t="s">
        <v>275</v>
      </c>
      <c r="LC766" s="2" t="s">
        <v>229</v>
      </c>
      <c r="LD766" s="2" t="s">
        <v>229</v>
      </c>
      <c r="LE766" s="2" t="s">
        <v>241</v>
      </c>
      <c r="LF766" s="2" t="s">
        <v>229</v>
      </c>
      <c r="LG766" s="4"/>
      <c r="LH766" s="8"/>
      <c r="LI766" s="4"/>
      <c r="LJ766" s="8"/>
      <c r="LK766" s="7"/>
      <c r="LL766" s="7"/>
      <c r="LM766" s="2" t="s">
        <v>229</v>
      </c>
      <c r="LN766" s="2" t="s">
        <v>229</v>
      </c>
      <c r="LO766" s="2" t="s">
        <v>229</v>
      </c>
      <c r="LP766" s="2" t="s">
        <v>229</v>
      </c>
      <c r="LQ766" s="2" t="s">
        <v>229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239</v>
      </c>
      <c r="LZ766" s="2" t="s">
        <v>275</v>
      </c>
      <c r="MA766" s="2" t="s">
        <v>2353</v>
      </c>
      <c r="MB766" s="2" t="s">
        <v>2848</v>
      </c>
      <c r="MC766" s="2" t="s">
        <v>241</v>
      </c>
      <c r="MD766" s="2" t="s">
        <v>229</v>
      </c>
      <c r="ME766" s="4"/>
      <c r="MF766" s="8"/>
      <c r="MG766" s="4"/>
      <c r="MH766" s="8"/>
      <c r="MI766" s="7"/>
      <c r="MJ766" s="7"/>
      <c r="MK766" s="2" t="s">
        <v>272</v>
      </c>
      <c r="ML766" s="2" t="s">
        <v>275</v>
      </c>
      <c r="MM766" s="2" t="s">
        <v>229</v>
      </c>
      <c r="MN766" s="2" t="s">
        <v>229</v>
      </c>
      <c r="MO766" s="2" t="s">
        <v>241</v>
      </c>
      <c r="MP766" s="2" t="s">
        <v>229</v>
      </c>
      <c r="MQ766" s="4"/>
      <c r="MR766" s="8"/>
      <c r="MS766" s="4"/>
      <c r="MT766" s="8"/>
      <c r="MU766" s="7"/>
      <c r="MV766" s="7"/>
      <c r="MW766" s="2" t="s">
        <v>239</v>
      </c>
      <c r="MX766" s="2" t="s">
        <v>275</v>
      </c>
      <c r="MY766" s="2" t="s">
        <v>460</v>
      </c>
      <c r="MZ766" s="2" t="s">
        <v>229</v>
      </c>
      <c r="NA766" s="2" t="s">
        <v>241</v>
      </c>
      <c r="NB766" s="2" t="s">
        <v>229</v>
      </c>
      <c r="NC766" s="4"/>
      <c r="ND766" s="8"/>
      <c r="NE766" s="4"/>
      <c r="NF766" s="8"/>
      <c r="NG766" s="7"/>
      <c r="NH766" s="7"/>
      <c r="NI766" s="2" t="s">
        <v>239</v>
      </c>
      <c r="NJ766" s="2" t="s">
        <v>275</v>
      </c>
      <c r="NK766" s="2" t="s">
        <v>2695</v>
      </c>
      <c r="NL766" s="2" t="s">
        <v>1053</v>
      </c>
      <c r="NM766" s="2" t="s">
        <v>241</v>
      </c>
      <c r="NN766" s="2" t="s">
        <v>229</v>
      </c>
      <c r="NO766" s="4"/>
      <c r="NP766" s="8"/>
      <c r="NQ766" s="4"/>
      <c r="NR766" s="8"/>
      <c r="NS766" s="7"/>
      <c r="NT766" s="7"/>
      <c r="NU766" s="2" t="s">
        <v>272</v>
      </c>
      <c r="NV766" s="2" t="s">
        <v>275</v>
      </c>
      <c r="NW766" s="2" t="s">
        <v>229</v>
      </c>
      <c r="NX766" s="2" t="s">
        <v>229</v>
      </c>
      <c r="NY766" s="2" t="s">
        <v>241</v>
      </c>
      <c r="NZ766" s="2" t="s">
        <v>229</v>
      </c>
      <c r="OA766" s="4"/>
      <c r="OB766" s="8"/>
      <c r="OC766" s="4"/>
      <c r="OD766" s="8"/>
      <c r="OE766" s="7"/>
      <c r="OF766" s="7"/>
      <c r="OG766" s="2" t="s">
        <v>272</v>
      </c>
      <c r="OH766" s="2" t="s">
        <v>275</v>
      </c>
      <c r="OI766" s="2" t="s">
        <v>229</v>
      </c>
      <c r="OJ766" s="2" t="s">
        <v>229</v>
      </c>
      <c r="OK766" s="2" t="s">
        <v>241</v>
      </c>
      <c r="OL766" s="2" t="s">
        <v>229</v>
      </c>
      <c r="OM766" s="4"/>
      <c r="ON766" s="8"/>
      <c r="OO766" s="4"/>
      <c r="OP766" s="8"/>
      <c r="OQ766" s="7"/>
      <c r="OR766" s="7"/>
      <c r="OS766" s="2" t="s">
        <v>229</v>
      </c>
      <c r="OT766" s="2" t="s">
        <v>229</v>
      </c>
      <c r="OU766" s="2" t="s">
        <v>229</v>
      </c>
      <c r="OV766" s="2" t="s">
        <v>229</v>
      </c>
      <c r="OW766" s="2" t="s">
        <v>229</v>
      </c>
      <c r="OX766" s="2" t="s">
        <v>229</v>
      </c>
      <c r="OY766" s="4"/>
      <c r="OZ766" s="8"/>
      <c r="PA766" s="4"/>
      <c r="PB766" s="8"/>
      <c r="PC766" s="7"/>
      <c r="PD766" s="7"/>
      <c r="PE766" s="2" t="s">
        <v>281</v>
      </c>
      <c r="PF766" s="2" t="s">
        <v>275</v>
      </c>
      <c r="PG766" s="2" t="s">
        <v>229</v>
      </c>
      <c r="PH766" s="2" t="s">
        <v>229</v>
      </c>
      <c r="PI766" s="2" t="s">
        <v>241</v>
      </c>
      <c r="PJ766" s="2" t="s">
        <v>229</v>
      </c>
      <c r="PK766" s="4"/>
      <c r="PL766" s="8"/>
      <c r="PM766" s="4"/>
      <c r="PN766" s="8"/>
      <c r="PO766" s="7"/>
      <c r="PP766" s="7"/>
      <c r="PQ766" s="2" t="s">
        <v>272</v>
      </c>
      <c r="PR766" s="2" t="s">
        <v>275</v>
      </c>
      <c r="PS766" s="2" t="s">
        <v>229</v>
      </c>
      <c r="PT766" s="2" t="s">
        <v>229</v>
      </c>
      <c r="PU766" s="2" t="s">
        <v>241</v>
      </c>
      <c r="PV766" s="2" t="s">
        <v>229</v>
      </c>
      <c r="PW766" s="4"/>
      <c r="PX766" s="8"/>
      <c r="PY766" s="4"/>
      <c r="PZ766" s="8"/>
      <c r="QA766" s="7"/>
      <c r="QB766" s="7"/>
      <c r="QC766" s="2" t="s">
        <v>281</v>
      </c>
      <c r="QD766" s="2" t="s">
        <v>275</v>
      </c>
      <c r="QE766" s="2" t="s">
        <v>229</v>
      </c>
      <c r="QF766" s="2" t="s">
        <v>229</v>
      </c>
      <c r="QG766" s="2" t="s">
        <v>241</v>
      </c>
      <c r="QH766" s="2" t="s">
        <v>229</v>
      </c>
      <c r="QI766" s="4"/>
      <c r="QJ766" s="8"/>
      <c r="QK766" s="4"/>
      <c r="QL766" s="8"/>
      <c r="QM766" s="7"/>
      <c r="QN766" s="7"/>
      <c r="QO766" s="2" t="s">
        <v>229</v>
      </c>
      <c r="QP766" s="2" t="s">
        <v>229</v>
      </c>
      <c r="QQ766" s="2" t="s">
        <v>229</v>
      </c>
      <c r="QR766" s="2" t="s">
        <v>229</v>
      </c>
      <c r="QS766" s="2" t="s">
        <v>229</v>
      </c>
      <c r="QT766" s="2" t="s">
        <v>229</v>
      </c>
      <c r="QU766" s="4"/>
      <c r="QV766" s="8"/>
      <c r="QW766" s="4"/>
      <c r="QX766" s="8"/>
      <c r="QY766" s="7"/>
      <c r="QZ766" s="7"/>
      <c r="RA766" s="2" t="s">
        <v>272</v>
      </c>
      <c r="RB766" s="2" t="s">
        <v>275</v>
      </c>
      <c r="RC766" s="2" t="s">
        <v>229</v>
      </c>
      <c r="RD766" s="2" t="s">
        <v>229</v>
      </c>
      <c r="RE766" s="2" t="s">
        <v>241</v>
      </c>
      <c r="RF766" s="2" t="s">
        <v>229</v>
      </c>
      <c r="RG766" s="4"/>
      <c r="RH766" s="8"/>
      <c r="RI766" s="4"/>
      <c r="RJ766" s="8"/>
      <c r="RK766" s="7"/>
      <c r="RL766" s="7"/>
      <c r="RM766" s="2" t="s">
        <v>229</v>
      </c>
      <c r="RN766" s="2" t="s">
        <v>229</v>
      </c>
      <c r="RO766" s="2" t="s">
        <v>229</v>
      </c>
      <c r="RP766" s="2" t="s">
        <v>229</v>
      </c>
      <c r="RQ766" s="2" t="s">
        <v>229</v>
      </c>
      <c r="RR766" s="2" t="s">
        <v>229</v>
      </c>
      <c r="RS766" s="4"/>
      <c r="RT766" s="8"/>
      <c r="RU766" s="4"/>
      <c r="RV766" s="8"/>
      <c r="RW766" s="7"/>
      <c r="RX766" s="7"/>
      <c r="RY766" s="2" t="s">
        <v>272</v>
      </c>
      <c r="RZ766" s="2" t="s">
        <v>275</v>
      </c>
      <c r="SA766" s="2" t="s">
        <v>229</v>
      </c>
      <c r="SB766" s="2" t="s">
        <v>229</v>
      </c>
      <c r="SC766" s="2" t="s">
        <v>241</v>
      </c>
      <c r="SD766" s="2" t="s">
        <v>229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</row>
    <row r="767">
      <c r="A767" s="2" t="s">
        <v>4905</v>
      </c>
      <c r="B767" s="2" t="s">
        <v>216</v>
      </c>
      <c r="C767" s="2" t="s">
        <v>4734</v>
      </c>
      <c r="D767" s="2" t="s">
        <v>218</v>
      </c>
      <c r="E767" s="2" t="s">
        <v>219</v>
      </c>
      <c r="F767" s="2" t="s">
        <v>4906</v>
      </c>
      <c r="G767" s="2" t="s">
        <v>4907</v>
      </c>
      <c r="H767" s="2" t="s">
        <v>4908</v>
      </c>
      <c r="I767" s="2" t="s">
        <v>4909</v>
      </c>
      <c r="J767" s="2" t="s">
        <v>312</v>
      </c>
      <c r="K767" s="2" t="s">
        <v>412</v>
      </c>
      <c r="L767" s="3">
        <v>71.52</v>
      </c>
      <c r="M767" s="3">
        <v>75.1</v>
      </c>
      <c r="N767" s="3">
        <v>149.99</v>
      </c>
      <c r="O767" s="2" t="s">
        <v>226</v>
      </c>
      <c r="P767" s="2" t="s">
        <v>964</v>
      </c>
      <c r="Q767" s="2" t="s">
        <v>228</v>
      </c>
      <c r="R767" s="2" t="s">
        <v>229</v>
      </c>
      <c r="S767" s="2" t="s">
        <v>4910</v>
      </c>
      <c r="T767" s="2" t="s">
        <v>229</v>
      </c>
      <c r="U767" s="2" t="s">
        <v>2890</v>
      </c>
      <c r="V767" s="2" t="s">
        <v>233</v>
      </c>
      <c r="W767" s="2" t="s">
        <v>1009</v>
      </c>
      <c r="X767" s="2" t="s">
        <v>235</v>
      </c>
      <c r="Y767" s="2" t="s">
        <v>4911</v>
      </c>
      <c r="Z767" s="4"/>
      <c r="AA767" s="4">
        <f>=ROUNDDOWN({0},0)</f>
      </c>
      <c r="AB767" s="5"/>
      <c r="AC767" s="2" t="s">
        <v>229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229</v>
      </c>
      <c r="BM767" s="7"/>
      <c r="BN767" s="7"/>
      <c r="BO767" s="4"/>
      <c r="BP767" s="8"/>
      <c r="BQ767" s="4"/>
      <c r="BR767" s="8"/>
      <c r="BS767" s="7"/>
      <c r="BT767" s="7"/>
      <c r="BU767" s="2" t="s">
        <v>239</v>
      </c>
      <c r="BV767" s="2" t="s">
        <v>275</v>
      </c>
      <c r="BW767" s="2" t="s">
        <v>229</v>
      </c>
      <c r="BX767" s="2" t="s">
        <v>1462</v>
      </c>
      <c r="BY767" s="2" t="s">
        <v>241</v>
      </c>
      <c r="BZ767" s="2" t="s">
        <v>229</v>
      </c>
      <c r="CA767" s="4"/>
      <c r="CB767" s="8"/>
      <c r="CC767" s="4"/>
      <c r="CD767" s="8"/>
      <c r="CE767" s="7"/>
      <c r="CF767" s="7"/>
      <c r="CG767" s="2" t="s">
        <v>239</v>
      </c>
      <c r="CH767" s="2" t="s">
        <v>275</v>
      </c>
      <c r="CI767" s="2" t="s">
        <v>691</v>
      </c>
      <c r="CJ767" s="2" t="s">
        <v>1358</v>
      </c>
      <c r="CK767" s="2" t="s">
        <v>241</v>
      </c>
      <c r="CL767" s="2" t="s">
        <v>229</v>
      </c>
      <c r="CM767" s="4"/>
      <c r="CN767" s="8"/>
      <c r="CO767" s="4"/>
      <c r="CP767" s="8"/>
      <c r="CQ767" s="7"/>
      <c r="CR767" s="7"/>
      <c r="CS767" s="2" t="s">
        <v>239</v>
      </c>
      <c r="CT767" s="2" t="s">
        <v>275</v>
      </c>
      <c r="CU767" s="2" t="s">
        <v>1453</v>
      </c>
      <c r="CV767" s="2" t="s">
        <v>3430</v>
      </c>
      <c r="CW767" s="2" t="s">
        <v>241</v>
      </c>
      <c r="CX767" s="2" t="s">
        <v>229</v>
      </c>
      <c r="CY767" s="4"/>
      <c r="CZ767" s="8"/>
      <c r="DA767" s="4"/>
      <c r="DB767" s="8"/>
      <c r="DC767" s="7"/>
      <c r="DD767" s="7"/>
      <c r="DE767" s="2" t="s">
        <v>239</v>
      </c>
      <c r="DF767" s="2" t="s">
        <v>275</v>
      </c>
      <c r="DG767" s="2" t="s">
        <v>1455</v>
      </c>
      <c r="DH767" s="2" t="s">
        <v>2122</v>
      </c>
      <c r="DI767" s="2" t="s">
        <v>241</v>
      </c>
      <c r="DJ767" s="2" t="s">
        <v>229</v>
      </c>
      <c r="DK767" s="4"/>
      <c r="DL767" s="8"/>
      <c r="DM767" s="4"/>
      <c r="DN767" s="8"/>
      <c r="DO767" s="7"/>
      <c r="DP767" s="7"/>
      <c r="DQ767" s="2" t="s">
        <v>239</v>
      </c>
      <c r="DR767" s="2" t="s">
        <v>275</v>
      </c>
      <c r="DS767" s="2" t="s">
        <v>2239</v>
      </c>
      <c r="DT767" s="2" t="s">
        <v>2899</v>
      </c>
      <c r="DU767" s="2" t="s">
        <v>241</v>
      </c>
      <c r="DV767" s="2" t="s">
        <v>229</v>
      </c>
      <c r="DW767" s="4"/>
      <c r="DX767" s="8"/>
      <c r="DY767" s="4"/>
      <c r="DZ767" s="8"/>
      <c r="EA767" s="7"/>
      <c r="EB767" s="7"/>
      <c r="EC767" s="2" t="s">
        <v>239</v>
      </c>
      <c r="ED767" s="2" t="s">
        <v>275</v>
      </c>
      <c r="EE767" s="2" t="s">
        <v>1347</v>
      </c>
      <c r="EF767" s="2" t="s">
        <v>229</v>
      </c>
      <c r="EG767" s="2" t="s">
        <v>241</v>
      </c>
      <c r="EH767" s="2" t="s">
        <v>229</v>
      </c>
      <c r="EI767" s="4"/>
      <c r="EJ767" s="8"/>
      <c r="EK767" s="4"/>
      <c r="EL767" s="8"/>
      <c r="EM767" s="7"/>
      <c r="EN767" s="7"/>
      <c r="EO767" s="2" t="s">
        <v>239</v>
      </c>
      <c r="EP767" s="2" t="s">
        <v>275</v>
      </c>
      <c r="EQ767" s="2" t="s">
        <v>3430</v>
      </c>
      <c r="ER767" s="2" t="s">
        <v>1468</v>
      </c>
      <c r="ES767" s="2" t="s">
        <v>241</v>
      </c>
      <c r="ET767" s="2" t="s">
        <v>229</v>
      </c>
      <c r="EU767" s="4"/>
      <c r="EV767" s="8"/>
      <c r="EW767" s="4"/>
      <c r="EX767" s="8"/>
      <c r="EY767" s="7"/>
      <c r="EZ767" s="7"/>
      <c r="FA767" s="2" t="s">
        <v>239</v>
      </c>
      <c r="FB767" s="2" t="s">
        <v>275</v>
      </c>
      <c r="FC767" s="2" t="s">
        <v>1463</v>
      </c>
      <c r="FD767" s="2" t="s">
        <v>4672</v>
      </c>
      <c r="FE767" s="2" t="s">
        <v>241</v>
      </c>
      <c r="FF767" s="2" t="s">
        <v>229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275</v>
      </c>
      <c r="FO767" s="2" t="s">
        <v>1651</v>
      </c>
      <c r="FP767" s="2" t="s">
        <v>2119</v>
      </c>
      <c r="FQ767" s="2" t="s">
        <v>241</v>
      </c>
      <c r="FR767" s="2" t="s">
        <v>229</v>
      </c>
      <c r="FS767" s="4"/>
      <c r="FT767" s="8"/>
      <c r="FU767" s="4"/>
      <c r="FV767" s="8"/>
      <c r="FW767" s="7"/>
      <c r="FX767" s="7"/>
      <c r="FY767" s="2" t="s">
        <v>229</v>
      </c>
      <c r="FZ767" s="2" t="s">
        <v>229</v>
      </c>
      <c r="GA767" s="2" t="s">
        <v>229</v>
      </c>
      <c r="GB767" s="2" t="s">
        <v>229</v>
      </c>
      <c r="GC767" s="2" t="s">
        <v>229</v>
      </c>
      <c r="GD767" s="2" t="s">
        <v>229</v>
      </c>
      <c r="GE767" s="4"/>
      <c r="GF767" s="8"/>
      <c r="GG767" s="4"/>
      <c r="GH767" s="8"/>
      <c r="GI767" s="7"/>
      <c r="GJ767" s="7"/>
      <c r="GK767" s="2" t="s">
        <v>272</v>
      </c>
      <c r="GL767" s="2" t="s">
        <v>275</v>
      </c>
      <c r="GM767" s="2" t="s">
        <v>229</v>
      </c>
      <c r="GN767" s="2" t="s">
        <v>229</v>
      </c>
      <c r="GO767" s="2" t="s">
        <v>241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281</v>
      </c>
      <c r="GX767" s="2" t="s">
        <v>275</v>
      </c>
      <c r="GY767" s="2" t="s">
        <v>229</v>
      </c>
      <c r="GZ767" s="2" t="s">
        <v>229</v>
      </c>
      <c r="HA767" s="2" t="s">
        <v>241</v>
      </c>
      <c r="HB767" s="2" t="s">
        <v>229</v>
      </c>
      <c r="HC767" s="4"/>
      <c r="HD767" s="8"/>
      <c r="HE767" s="4"/>
      <c r="HF767" s="8"/>
      <c r="HG767" s="7"/>
      <c r="HH767" s="7"/>
      <c r="HI767" s="2" t="s">
        <v>239</v>
      </c>
      <c r="HJ767" s="2" t="s">
        <v>275</v>
      </c>
      <c r="HK767" s="2" t="s">
        <v>711</v>
      </c>
      <c r="HL767" s="2" t="s">
        <v>2929</v>
      </c>
      <c r="HM767" s="2" t="s">
        <v>241</v>
      </c>
      <c r="HN767" s="2" t="s">
        <v>229</v>
      </c>
      <c r="HO767" s="4"/>
      <c r="HP767" s="8"/>
      <c r="HQ767" s="4"/>
      <c r="HR767" s="8"/>
      <c r="HS767" s="7"/>
      <c r="HT767" s="7"/>
      <c r="HU767" s="2" t="s">
        <v>272</v>
      </c>
      <c r="HV767" s="2" t="s">
        <v>275</v>
      </c>
      <c r="HW767" s="2" t="s">
        <v>229</v>
      </c>
      <c r="HX767" s="2" t="s">
        <v>229</v>
      </c>
      <c r="HY767" s="2" t="s">
        <v>241</v>
      </c>
      <c r="HZ767" s="2" t="s">
        <v>229</v>
      </c>
      <c r="IA767" s="4"/>
      <c r="IB767" s="8"/>
      <c r="IC767" s="4"/>
      <c r="ID767" s="8"/>
      <c r="IE767" s="7"/>
      <c r="IF767" s="7"/>
      <c r="IG767" s="2" t="s">
        <v>266</v>
      </c>
      <c r="IH767" s="2" t="s">
        <v>275</v>
      </c>
      <c r="II767" s="2" t="s">
        <v>229</v>
      </c>
      <c r="IJ767" s="2" t="s">
        <v>229</v>
      </c>
      <c r="IK767" s="2" t="s">
        <v>241</v>
      </c>
      <c r="IL767" s="2" t="s">
        <v>229</v>
      </c>
      <c r="IM767" s="4"/>
      <c r="IN767" s="8"/>
      <c r="IO767" s="4"/>
      <c r="IP767" s="8"/>
      <c r="IQ767" s="7"/>
      <c r="IR767" s="7"/>
      <c r="IS767" s="2" t="s">
        <v>272</v>
      </c>
      <c r="IT767" s="2" t="s">
        <v>275</v>
      </c>
      <c r="IU767" s="2" t="s">
        <v>229</v>
      </c>
      <c r="IV767" s="2" t="s">
        <v>229</v>
      </c>
      <c r="IW767" s="2" t="s">
        <v>241</v>
      </c>
      <c r="IX767" s="2" t="s">
        <v>229</v>
      </c>
      <c r="IY767" s="4"/>
      <c r="IZ767" s="8"/>
      <c r="JA767" s="4"/>
      <c r="JB767" s="8"/>
      <c r="JC767" s="7"/>
      <c r="JD767" s="7"/>
      <c r="JE767" s="2" t="s">
        <v>272</v>
      </c>
      <c r="JF767" s="2" t="s">
        <v>226</v>
      </c>
      <c r="JG767" s="2" t="s">
        <v>229</v>
      </c>
      <c r="JH767" s="2" t="s">
        <v>229</v>
      </c>
      <c r="JI767" s="2" t="s">
        <v>241</v>
      </c>
      <c r="JJ767" s="2" t="s">
        <v>229</v>
      </c>
      <c r="JK767" s="4"/>
      <c r="JL767" s="8"/>
      <c r="JM767" s="4"/>
      <c r="JN767" s="8"/>
      <c r="JO767" s="7"/>
      <c r="JP767" s="7"/>
      <c r="JQ767" s="2" t="s">
        <v>229</v>
      </c>
      <c r="JR767" s="2" t="s">
        <v>229</v>
      </c>
      <c r="JS767" s="2" t="s">
        <v>229</v>
      </c>
      <c r="JT767" s="2" t="s">
        <v>229</v>
      </c>
      <c r="JU767" s="2" t="s">
        <v>229</v>
      </c>
      <c r="JV767" s="2" t="s">
        <v>229</v>
      </c>
      <c r="JW767" s="4"/>
      <c r="JX767" s="8"/>
      <c r="JY767" s="4"/>
      <c r="JZ767" s="8"/>
      <c r="KA767" s="7"/>
      <c r="KB767" s="7"/>
      <c r="KC767" s="2" t="s">
        <v>266</v>
      </c>
      <c r="KD767" s="2" t="s">
        <v>275</v>
      </c>
      <c r="KE767" s="2" t="s">
        <v>229</v>
      </c>
      <c r="KF767" s="2" t="s">
        <v>229</v>
      </c>
      <c r="KG767" s="2" t="s">
        <v>241</v>
      </c>
      <c r="KH767" s="2" t="s">
        <v>229</v>
      </c>
      <c r="KI767" s="4"/>
      <c r="KJ767" s="8"/>
      <c r="KK767" s="4"/>
      <c r="KL767" s="8"/>
      <c r="KM767" s="7"/>
      <c r="KN767" s="7"/>
      <c r="KO767" s="2" t="s">
        <v>272</v>
      </c>
      <c r="KP767" s="2" t="s">
        <v>226</v>
      </c>
      <c r="KQ767" s="2" t="s">
        <v>229</v>
      </c>
      <c r="KR767" s="2" t="s">
        <v>229</v>
      </c>
      <c r="KS767" s="2" t="s">
        <v>241</v>
      </c>
      <c r="KT767" s="2" t="s">
        <v>229</v>
      </c>
      <c r="KU767" s="4"/>
      <c r="KV767" s="8"/>
      <c r="KW767" s="4"/>
      <c r="KX767" s="8"/>
      <c r="KY767" s="7"/>
      <c r="KZ767" s="7"/>
      <c r="LA767" s="2" t="s">
        <v>239</v>
      </c>
      <c r="LB767" s="2" t="s">
        <v>275</v>
      </c>
      <c r="LC767" s="2" t="s">
        <v>720</v>
      </c>
      <c r="LD767" s="2" t="s">
        <v>229</v>
      </c>
      <c r="LE767" s="2" t="s">
        <v>241</v>
      </c>
      <c r="LF767" s="2" t="s">
        <v>229</v>
      </c>
      <c r="LG767" s="4"/>
      <c r="LH767" s="8"/>
      <c r="LI767" s="4"/>
      <c r="LJ767" s="8"/>
      <c r="LK767" s="7"/>
      <c r="LL767" s="7"/>
      <c r="LM767" s="2" t="s">
        <v>229</v>
      </c>
      <c r="LN767" s="2" t="s">
        <v>229</v>
      </c>
      <c r="LO767" s="2" t="s">
        <v>229</v>
      </c>
      <c r="LP767" s="2" t="s">
        <v>229</v>
      </c>
      <c r="LQ767" s="2" t="s">
        <v>229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239</v>
      </c>
      <c r="LZ767" s="2" t="s">
        <v>275</v>
      </c>
      <c r="MA767" s="2" t="s">
        <v>4421</v>
      </c>
      <c r="MB767" s="2" t="s">
        <v>892</v>
      </c>
      <c r="MC767" s="2" t="s">
        <v>241</v>
      </c>
      <c r="MD767" s="2" t="s">
        <v>229</v>
      </c>
      <c r="ME767" s="4"/>
      <c r="MF767" s="8"/>
      <c r="MG767" s="4"/>
      <c r="MH767" s="8"/>
      <c r="MI767" s="7"/>
      <c r="MJ767" s="7"/>
      <c r="MK767" s="2" t="s">
        <v>272</v>
      </c>
      <c r="ML767" s="2" t="s">
        <v>275</v>
      </c>
      <c r="MM767" s="2" t="s">
        <v>229</v>
      </c>
      <c r="MN767" s="2" t="s">
        <v>229</v>
      </c>
      <c r="MO767" s="2" t="s">
        <v>241</v>
      </c>
      <c r="MP767" s="2" t="s">
        <v>229</v>
      </c>
      <c r="MQ767" s="4"/>
      <c r="MR767" s="8"/>
      <c r="MS767" s="4"/>
      <c r="MT767" s="8"/>
      <c r="MU767" s="7"/>
      <c r="MV767" s="7"/>
      <c r="MW767" s="2" t="s">
        <v>272</v>
      </c>
      <c r="MX767" s="2" t="s">
        <v>275</v>
      </c>
      <c r="MY767" s="2" t="s">
        <v>229</v>
      </c>
      <c r="MZ767" s="2" t="s">
        <v>229</v>
      </c>
      <c r="NA767" s="2" t="s">
        <v>241</v>
      </c>
      <c r="NB767" s="2" t="s">
        <v>229</v>
      </c>
      <c r="NC767" s="4"/>
      <c r="ND767" s="8"/>
      <c r="NE767" s="4"/>
      <c r="NF767" s="8"/>
      <c r="NG767" s="7"/>
      <c r="NH767" s="7"/>
      <c r="NI767" s="2" t="s">
        <v>239</v>
      </c>
      <c r="NJ767" s="2" t="s">
        <v>275</v>
      </c>
      <c r="NK767" s="2" t="s">
        <v>3161</v>
      </c>
      <c r="NL767" s="2" t="s">
        <v>4373</v>
      </c>
      <c r="NM767" s="2" t="s">
        <v>241</v>
      </c>
      <c r="NN767" s="2" t="s">
        <v>229</v>
      </c>
      <c r="NO767" s="4"/>
      <c r="NP767" s="8"/>
      <c r="NQ767" s="4"/>
      <c r="NR767" s="8"/>
      <c r="NS767" s="7"/>
      <c r="NT767" s="7"/>
      <c r="NU767" s="2" t="s">
        <v>272</v>
      </c>
      <c r="NV767" s="2" t="s">
        <v>275</v>
      </c>
      <c r="NW767" s="2" t="s">
        <v>229</v>
      </c>
      <c r="NX767" s="2" t="s">
        <v>229</v>
      </c>
      <c r="NY767" s="2" t="s">
        <v>241</v>
      </c>
      <c r="NZ767" s="2" t="s">
        <v>229</v>
      </c>
      <c r="OA767" s="4"/>
      <c r="OB767" s="8"/>
      <c r="OC767" s="4"/>
      <c r="OD767" s="8"/>
      <c r="OE767" s="7"/>
      <c r="OF767" s="7"/>
      <c r="OG767" s="2" t="s">
        <v>229</v>
      </c>
      <c r="OH767" s="2" t="s">
        <v>229</v>
      </c>
      <c r="OI767" s="2" t="s">
        <v>229</v>
      </c>
      <c r="OJ767" s="2" t="s">
        <v>229</v>
      </c>
      <c r="OK767" s="2" t="s">
        <v>229</v>
      </c>
      <c r="OL767" s="2" t="s">
        <v>229</v>
      </c>
      <c r="OM767" s="4"/>
      <c r="ON767" s="8"/>
      <c r="OO767" s="4"/>
      <c r="OP767" s="8"/>
      <c r="OQ767" s="7"/>
      <c r="OR767" s="7"/>
      <c r="OS767" s="2" t="s">
        <v>229</v>
      </c>
      <c r="OT767" s="2" t="s">
        <v>229</v>
      </c>
      <c r="OU767" s="2" t="s">
        <v>229</v>
      </c>
      <c r="OV767" s="2" t="s">
        <v>229</v>
      </c>
      <c r="OW767" s="2" t="s">
        <v>229</v>
      </c>
      <c r="OX767" s="2" t="s">
        <v>229</v>
      </c>
      <c r="OY767" s="4"/>
      <c r="OZ767" s="8"/>
      <c r="PA767" s="4"/>
      <c r="PB767" s="8"/>
      <c r="PC767" s="7"/>
      <c r="PD767" s="7"/>
      <c r="PE767" s="2" t="s">
        <v>229</v>
      </c>
      <c r="PF767" s="2" t="s">
        <v>229</v>
      </c>
      <c r="PG767" s="2" t="s">
        <v>229</v>
      </c>
      <c r="PH767" s="2" t="s">
        <v>229</v>
      </c>
      <c r="PI767" s="2" t="s">
        <v>229</v>
      </c>
      <c r="PJ767" s="2" t="s">
        <v>229</v>
      </c>
      <c r="PK767" s="4"/>
      <c r="PL767" s="8"/>
      <c r="PM767" s="4"/>
      <c r="PN767" s="8"/>
      <c r="PO767" s="7"/>
      <c r="PP767" s="7"/>
      <c r="PQ767" s="2" t="s">
        <v>239</v>
      </c>
      <c r="PR767" s="2" t="s">
        <v>275</v>
      </c>
      <c r="PS767" s="2" t="s">
        <v>229</v>
      </c>
      <c r="PT767" s="2" t="s">
        <v>229</v>
      </c>
      <c r="PU767" s="2" t="s">
        <v>241</v>
      </c>
      <c r="PV767" s="2" t="s">
        <v>229</v>
      </c>
      <c r="PW767" s="4"/>
      <c r="PX767" s="8"/>
      <c r="PY767" s="4"/>
      <c r="PZ767" s="8"/>
      <c r="QA767" s="7"/>
      <c r="QB767" s="7"/>
      <c r="QC767" s="2" t="s">
        <v>281</v>
      </c>
      <c r="QD767" s="2" t="s">
        <v>275</v>
      </c>
      <c r="QE767" s="2" t="s">
        <v>229</v>
      </c>
      <c r="QF767" s="2" t="s">
        <v>229</v>
      </c>
      <c r="QG767" s="2" t="s">
        <v>241</v>
      </c>
      <c r="QH767" s="2" t="s">
        <v>229</v>
      </c>
      <c r="QI767" s="4"/>
      <c r="QJ767" s="8"/>
      <c r="QK767" s="4"/>
      <c r="QL767" s="8"/>
      <c r="QM767" s="7"/>
      <c r="QN767" s="7"/>
      <c r="QO767" s="2" t="s">
        <v>229</v>
      </c>
      <c r="QP767" s="2" t="s">
        <v>229</v>
      </c>
      <c r="QQ767" s="2" t="s">
        <v>229</v>
      </c>
      <c r="QR767" s="2" t="s">
        <v>229</v>
      </c>
      <c r="QS767" s="2" t="s">
        <v>229</v>
      </c>
      <c r="QT767" s="2" t="s">
        <v>229</v>
      </c>
      <c r="QU767" s="4"/>
      <c r="QV767" s="8"/>
      <c r="QW767" s="4"/>
      <c r="QX767" s="8"/>
      <c r="QY767" s="7"/>
      <c r="QZ767" s="7"/>
      <c r="RA767" s="2" t="s">
        <v>272</v>
      </c>
      <c r="RB767" s="2" t="s">
        <v>275</v>
      </c>
      <c r="RC767" s="2" t="s">
        <v>229</v>
      </c>
      <c r="RD767" s="2" t="s">
        <v>229</v>
      </c>
      <c r="RE767" s="2" t="s">
        <v>241</v>
      </c>
      <c r="RF767" s="2" t="s">
        <v>229</v>
      </c>
      <c r="RG767" s="4"/>
      <c r="RH767" s="8"/>
      <c r="RI767" s="4"/>
      <c r="RJ767" s="8"/>
      <c r="RK767" s="7"/>
      <c r="RL767" s="7"/>
      <c r="RM767" s="2" t="s">
        <v>229</v>
      </c>
      <c r="RN767" s="2" t="s">
        <v>229</v>
      </c>
      <c r="RO767" s="2" t="s">
        <v>229</v>
      </c>
      <c r="RP767" s="2" t="s">
        <v>229</v>
      </c>
      <c r="RQ767" s="2" t="s">
        <v>229</v>
      </c>
      <c r="RR767" s="2" t="s">
        <v>229</v>
      </c>
      <c r="RS767" s="4"/>
      <c r="RT767" s="8"/>
      <c r="RU767" s="4"/>
      <c r="RV767" s="8"/>
      <c r="RW767" s="7"/>
      <c r="RX767" s="7"/>
      <c r="RY767" s="2" t="s">
        <v>278</v>
      </c>
      <c r="RZ767" s="2" t="s">
        <v>275</v>
      </c>
      <c r="SA767" s="2" t="s">
        <v>229</v>
      </c>
      <c r="SB767" s="2" t="s">
        <v>229</v>
      </c>
      <c r="SC767" s="2" t="s">
        <v>241</v>
      </c>
      <c r="SD767" s="2" t="s">
        <v>229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</row>
    <row r="768">
      <c r="A768" s="2" t="s">
        <v>4912</v>
      </c>
      <c r="B768" s="2" t="s">
        <v>216</v>
      </c>
      <c r="C768" s="2" t="s">
        <v>4734</v>
      </c>
      <c r="D768" s="2" t="s">
        <v>218</v>
      </c>
      <c r="E768" s="2" t="s">
        <v>219</v>
      </c>
      <c r="F768" s="2" t="s">
        <v>4913</v>
      </c>
      <c r="G768" s="2" t="s">
        <v>4914</v>
      </c>
      <c r="H768" s="2" t="s">
        <v>4915</v>
      </c>
      <c r="I768" s="2" t="s">
        <v>4916</v>
      </c>
      <c r="J768" s="2" t="s">
        <v>285</v>
      </c>
      <c r="K768" s="2" t="s">
        <v>4917</v>
      </c>
      <c r="L768" s="3">
        <v>71.39</v>
      </c>
      <c r="M768" s="3">
        <v>74.96</v>
      </c>
      <c r="N768" s="3">
        <v>139.99</v>
      </c>
      <c r="O768" s="2" t="s">
        <v>981</v>
      </c>
      <c r="P768" s="2" t="s">
        <v>964</v>
      </c>
      <c r="Q768" s="2" t="s">
        <v>228</v>
      </c>
      <c r="R768" s="2" t="s">
        <v>229</v>
      </c>
      <c r="S768" s="2" t="s">
        <v>4918</v>
      </c>
      <c r="T768" s="2" t="s">
        <v>3733</v>
      </c>
      <c r="U768" s="2" t="s">
        <v>733</v>
      </c>
      <c r="V768" s="2" t="s">
        <v>685</v>
      </c>
      <c r="W768" s="2" t="s">
        <v>686</v>
      </c>
      <c r="X768" s="2" t="s">
        <v>1009</v>
      </c>
      <c r="Y768" s="2" t="s">
        <v>1599</v>
      </c>
      <c r="Z768" s="4"/>
      <c r="AA768" s="4">
        <f>=ROUNDDOWN({0},0)</f>
      </c>
      <c r="AB768" s="5"/>
      <c r="AC768" s="2" t="s">
        <v>229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/>
      <c r="AQ768" s="8"/>
      <c r="AR768" s="4">
        <v>8</v>
      </c>
      <c r="AS768" s="8">
        <v>484.24</v>
      </c>
      <c r="AT768" s="7">
        <v>-1</v>
      </c>
      <c r="AU768" s="7">
        <v>-1</v>
      </c>
      <c r="AV768" s="4" t="s">
        <v>229</v>
      </c>
      <c r="AW768" s="8" t="s">
        <v>229</v>
      </c>
      <c r="AX768" s="4">
        <v>21</v>
      </c>
      <c r="AY768" s="8">
        <v>1477.35</v>
      </c>
      <c r="AZ768" s="7" t="s">
        <v>229</v>
      </c>
      <c r="BA768" s="7" t="s">
        <v>229</v>
      </c>
      <c r="BB768" s="7"/>
      <c r="BC768" s="4" t="s">
        <v>229</v>
      </c>
      <c r="BD768" s="8" t="s">
        <v>229</v>
      </c>
      <c r="BE768" s="4">
        <v>27</v>
      </c>
      <c r="BF768" s="8">
        <v>1986.01</v>
      </c>
      <c r="BG768" s="7" t="s">
        <v>229</v>
      </c>
      <c r="BH768" s="7" t="s">
        <v>229</v>
      </c>
      <c r="BI768" s="7"/>
      <c r="BJ768" s="4"/>
      <c r="BK768" s="8"/>
      <c r="BL768" s="2" t="s">
        <v>20</v>
      </c>
      <c r="BM768" s="7"/>
      <c r="BN768" s="7"/>
      <c r="BO768" s="4"/>
      <c r="BP768" s="8"/>
      <c r="BQ768" s="4"/>
      <c r="BR768" s="8"/>
      <c r="BS768" s="7"/>
      <c r="BT768" s="7"/>
      <c r="BU768" s="2" t="s">
        <v>239</v>
      </c>
      <c r="BV768" s="2" t="s">
        <v>275</v>
      </c>
      <c r="BW768" s="2" t="s">
        <v>229</v>
      </c>
      <c r="BX768" s="2" t="s">
        <v>229</v>
      </c>
      <c r="BY768" s="2" t="s">
        <v>241</v>
      </c>
      <c r="BZ768" s="2" t="s">
        <v>229</v>
      </c>
      <c r="CA768" s="4"/>
      <c r="CB768" s="8"/>
      <c r="CC768" s="4"/>
      <c r="CD768" s="8"/>
      <c r="CE768" s="7"/>
      <c r="CF768" s="7"/>
      <c r="CG768" s="2" t="s">
        <v>239</v>
      </c>
      <c r="CH768" s="2" t="s">
        <v>275</v>
      </c>
      <c r="CI768" s="2" t="s">
        <v>532</v>
      </c>
      <c r="CJ768" s="2" t="s">
        <v>3035</v>
      </c>
      <c r="CK768" s="2" t="s">
        <v>241</v>
      </c>
      <c r="CL768" s="2" t="s">
        <v>229</v>
      </c>
      <c r="CM768" s="4"/>
      <c r="CN768" s="8"/>
      <c r="CO768" s="4"/>
      <c r="CP768" s="8"/>
      <c r="CQ768" s="7"/>
      <c r="CR768" s="7"/>
      <c r="CS768" s="2" t="s">
        <v>239</v>
      </c>
      <c r="CT768" s="2" t="s">
        <v>275</v>
      </c>
      <c r="CU768" s="2" t="s">
        <v>1039</v>
      </c>
      <c r="CV768" s="2" t="s">
        <v>262</v>
      </c>
      <c r="CW768" s="2" t="s">
        <v>241</v>
      </c>
      <c r="CX768" s="2" t="s">
        <v>229</v>
      </c>
      <c r="CY768" s="4"/>
      <c r="CZ768" s="8"/>
      <c r="DA768" s="4"/>
      <c r="DB768" s="8"/>
      <c r="DC768" s="7"/>
      <c r="DD768" s="7"/>
      <c r="DE768" s="2" t="s">
        <v>239</v>
      </c>
      <c r="DF768" s="2" t="s">
        <v>275</v>
      </c>
      <c r="DG768" s="2" t="s">
        <v>254</v>
      </c>
      <c r="DH768" s="2" t="s">
        <v>1278</v>
      </c>
      <c r="DI768" s="2" t="s">
        <v>263</v>
      </c>
      <c r="DJ768" s="2" t="s">
        <v>229</v>
      </c>
      <c r="DK768" s="4"/>
      <c r="DL768" s="8"/>
      <c r="DM768" s="4">
        <v>8</v>
      </c>
      <c r="DN768" s="8">
        <v>484.24</v>
      </c>
      <c r="DO768" s="7">
        <v>-1</v>
      </c>
      <c r="DP768" s="7">
        <v>-1</v>
      </c>
      <c r="DQ768" s="2" t="s">
        <v>239</v>
      </c>
      <c r="DR768" s="2" t="s">
        <v>275</v>
      </c>
      <c r="DS768" s="2" t="s">
        <v>1659</v>
      </c>
      <c r="DT768" s="2" t="s">
        <v>3056</v>
      </c>
      <c r="DU768" s="2" t="s">
        <v>241</v>
      </c>
      <c r="DV768" s="2" t="s">
        <v>229</v>
      </c>
      <c r="DW768" s="4"/>
      <c r="DX768" s="8"/>
      <c r="DY768" s="4"/>
      <c r="DZ768" s="8"/>
      <c r="EA768" s="7"/>
      <c r="EB768" s="7"/>
      <c r="EC768" s="2" t="s">
        <v>239</v>
      </c>
      <c r="ED768" s="2" t="s">
        <v>275</v>
      </c>
      <c r="EE768" s="2" t="s">
        <v>1039</v>
      </c>
      <c r="EF768" s="2" t="s">
        <v>879</v>
      </c>
      <c r="EG768" s="2" t="s">
        <v>263</v>
      </c>
      <c r="EH768" s="2" t="s">
        <v>229</v>
      </c>
      <c r="EI768" s="4"/>
      <c r="EJ768" s="8"/>
      <c r="EK768" s="4"/>
      <c r="EL768" s="8"/>
      <c r="EM768" s="7"/>
      <c r="EN768" s="7"/>
      <c r="EO768" s="2" t="s">
        <v>239</v>
      </c>
      <c r="EP768" s="2" t="s">
        <v>275</v>
      </c>
      <c r="EQ768" s="2" t="s">
        <v>3391</v>
      </c>
      <c r="ER768" s="2" t="s">
        <v>3387</v>
      </c>
      <c r="ES768" s="2" t="s">
        <v>241</v>
      </c>
      <c r="ET768" s="2" t="s">
        <v>229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275</v>
      </c>
      <c r="FC768" s="2" t="s">
        <v>1039</v>
      </c>
      <c r="FD768" s="2" t="s">
        <v>248</v>
      </c>
      <c r="FE768" s="2" t="s">
        <v>241</v>
      </c>
      <c r="FF768" s="2" t="s">
        <v>229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275</v>
      </c>
      <c r="FO768" s="2" t="s">
        <v>1039</v>
      </c>
      <c r="FP768" s="2" t="s">
        <v>310</v>
      </c>
      <c r="FQ768" s="2" t="s">
        <v>241</v>
      </c>
      <c r="FR768" s="2" t="s">
        <v>229</v>
      </c>
      <c r="FS768" s="4"/>
      <c r="FT768" s="8"/>
      <c r="FU768" s="4"/>
      <c r="FV768" s="8"/>
      <c r="FW768" s="7"/>
      <c r="FX768" s="7"/>
      <c r="FY768" s="2" t="s">
        <v>229</v>
      </c>
      <c r="FZ768" s="2" t="s">
        <v>229</v>
      </c>
      <c r="GA768" s="2" t="s">
        <v>229</v>
      </c>
      <c r="GB768" s="2" t="s">
        <v>229</v>
      </c>
      <c r="GC768" s="2" t="s">
        <v>229</v>
      </c>
      <c r="GD768" s="2" t="s">
        <v>229</v>
      </c>
      <c r="GE768" s="4"/>
      <c r="GF768" s="8"/>
      <c r="GG768" s="4"/>
      <c r="GH768" s="8"/>
      <c r="GI768" s="7"/>
      <c r="GJ768" s="7"/>
      <c r="GK768" s="2" t="s">
        <v>272</v>
      </c>
      <c r="GL768" s="2" t="s">
        <v>275</v>
      </c>
      <c r="GM768" s="2" t="s">
        <v>229</v>
      </c>
      <c r="GN768" s="2" t="s">
        <v>229</v>
      </c>
      <c r="GO768" s="2" t="s">
        <v>241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239</v>
      </c>
      <c r="GX768" s="2" t="s">
        <v>275</v>
      </c>
      <c r="GY768" s="2" t="s">
        <v>458</v>
      </c>
      <c r="GZ768" s="2" t="s">
        <v>1397</v>
      </c>
      <c r="HA768" s="2" t="s">
        <v>241</v>
      </c>
      <c r="HB768" s="2" t="s">
        <v>229</v>
      </c>
      <c r="HC768" s="4"/>
      <c r="HD768" s="8"/>
      <c r="HE768" s="4"/>
      <c r="HF768" s="8"/>
      <c r="HG768" s="7"/>
      <c r="HH768" s="7"/>
      <c r="HI768" s="2" t="s">
        <v>239</v>
      </c>
      <c r="HJ768" s="2" t="s">
        <v>275</v>
      </c>
      <c r="HK768" s="2" t="s">
        <v>968</v>
      </c>
      <c r="HL768" s="2" t="s">
        <v>838</v>
      </c>
      <c r="HM768" s="2" t="s">
        <v>241</v>
      </c>
      <c r="HN768" s="2" t="s">
        <v>229</v>
      </c>
      <c r="HO768" s="4"/>
      <c r="HP768" s="8"/>
      <c r="HQ768" s="4"/>
      <c r="HR768" s="8"/>
      <c r="HS768" s="7"/>
      <c r="HT768" s="7"/>
      <c r="HU768" s="2" t="s">
        <v>272</v>
      </c>
      <c r="HV768" s="2" t="s">
        <v>275</v>
      </c>
      <c r="HW768" s="2" t="s">
        <v>229</v>
      </c>
      <c r="HX768" s="2" t="s">
        <v>229</v>
      </c>
      <c r="HY768" s="2" t="s">
        <v>241</v>
      </c>
      <c r="HZ768" s="2" t="s">
        <v>229</v>
      </c>
      <c r="IA768" s="4"/>
      <c r="IB768" s="8"/>
      <c r="IC768" s="4"/>
      <c r="ID768" s="8"/>
      <c r="IE768" s="7"/>
      <c r="IF768" s="7"/>
      <c r="IG768" s="2" t="s">
        <v>266</v>
      </c>
      <c r="IH768" s="2" t="s">
        <v>275</v>
      </c>
      <c r="II768" s="2" t="s">
        <v>229</v>
      </c>
      <c r="IJ768" s="2" t="s">
        <v>229</v>
      </c>
      <c r="IK768" s="2" t="s">
        <v>241</v>
      </c>
      <c r="IL768" s="2" t="s">
        <v>229</v>
      </c>
      <c r="IM768" s="4"/>
      <c r="IN768" s="8"/>
      <c r="IO768" s="4"/>
      <c r="IP768" s="8"/>
      <c r="IQ768" s="7"/>
      <c r="IR768" s="7"/>
      <c r="IS768" s="2" t="s">
        <v>272</v>
      </c>
      <c r="IT768" s="2" t="s">
        <v>275</v>
      </c>
      <c r="IU768" s="2" t="s">
        <v>229</v>
      </c>
      <c r="IV768" s="2" t="s">
        <v>229</v>
      </c>
      <c r="IW768" s="2" t="s">
        <v>241</v>
      </c>
      <c r="IX768" s="2" t="s">
        <v>229</v>
      </c>
      <c r="IY768" s="4"/>
      <c r="IZ768" s="8"/>
      <c r="JA768" s="4"/>
      <c r="JB768" s="8"/>
      <c r="JC768" s="7"/>
      <c r="JD768" s="7"/>
      <c r="JE768" s="2" t="s">
        <v>239</v>
      </c>
      <c r="JF768" s="2" t="s">
        <v>275</v>
      </c>
      <c r="JG768" s="2" t="s">
        <v>3256</v>
      </c>
      <c r="JH768" s="2" t="s">
        <v>613</v>
      </c>
      <c r="JI768" s="2" t="s">
        <v>241</v>
      </c>
      <c r="JJ768" s="2" t="s">
        <v>229</v>
      </c>
      <c r="JK768" s="4"/>
      <c r="JL768" s="8"/>
      <c r="JM768" s="4"/>
      <c r="JN768" s="8"/>
      <c r="JO768" s="7"/>
      <c r="JP768" s="7"/>
      <c r="JQ768" s="2" t="s">
        <v>229</v>
      </c>
      <c r="JR768" s="2" t="s">
        <v>229</v>
      </c>
      <c r="JS768" s="2" t="s">
        <v>229</v>
      </c>
      <c r="JT768" s="2" t="s">
        <v>229</v>
      </c>
      <c r="JU768" s="2" t="s">
        <v>229</v>
      </c>
      <c r="JV768" s="2" t="s">
        <v>229</v>
      </c>
      <c r="JW768" s="4"/>
      <c r="JX768" s="8"/>
      <c r="JY768" s="4"/>
      <c r="JZ768" s="8"/>
      <c r="KA768" s="7"/>
      <c r="KB768" s="7"/>
      <c r="KC768" s="2" t="s">
        <v>272</v>
      </c>
      <c r="KD768" s="2" t="s">
        <v>275</v>
      </c>
      <c r="KE768" s="2" t="s">
        <v>229</v>
      </c>
      <c r="KF768" s="2" t="s">
        <v>229</v>
      </c>
      <c r="KG768" s="2" t="s">
        <v>241</v>
      </c>
      <c r="KH768" s="2" t="s">
        <v>229</v>
      </c>
      <c r="KI768" s="4"/>
      <c r="KJ768" s="8"/>
      <c r="KK768" s="4"/>
      <c r="KL768" s="8"/>
      <c r="KM768" s="7"/>
      <c r="KN768" s="7"/>
      <c r="KO768" s="2" t="s">
        <v>239</v>
      </c>
      <c r="KP768" s="2" t="s">
        <v>275</v>
      </c>
      <c r="KQ768" s="2" t="s">
        <v>3097</v>
      </c>
      <c r="KR768" s="2" t="s">
        <v>316</v>
      </c>
      <c r="KS768" s="2" t="s">
        <v>241</v>
      </c>
      <c r="KT768" s="2" t="s">
        <v>229</v>
      </c>
      <c r="KU768" s="4"/>
      <c r="KV768" s="8"/>
      <c r="KW768" s="4"/>
      <c r="KX768" s="8"/>
      <c r="KY768" s="7"/>
      <c r="KZ768" s="7"/>
      <c r="LA768" s="2" t="s">
        <v>239</v>
      </c>
      <c r="LB768" s="2" t="s">
        <v>275</v>
      </c>
      <c r="LC768" s="2" t="s">
        <v>291</v>
      </c>
      <c r="LD768" s="2" t="s">
        <v>846</v>
      </c>
      <c r="LE768" s="2" t="s">
        <v>241</v>
      </c>
      <c r="LF768" s="2" t="s">
        <v>229</v>
      </c>
      <c r="LG768" s="4"/>
      <c r="LH768" s="8"/>
      <c r="LI768" s="4"/>
      <c r="LJ768" s="8"/>
      <c r="LK768" s="7"/>
      <c r="LL768" s="7"/>
      <c r="LM768" s="2" t="s">
        <v>229</v>
      </c>
      <c r="LN768" s="2" t="s">
        <v>229</v>
      </c>
      <c r="LO768" s="2" t="s">
        <v>229</v>
      </c>
      <c r="LP768" s="2" t="s">
        <v>229</v>
      </c>
      <c r="LQ768" s="2" t="s">
        <v>229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239</v>
      </c>
      <c r="LZ768" s="2" t="s">
        <v>275</v>
      </c>
      <c r="MA768" s="2" t="s">
        <v>3057</v>
      </c>
      <c r="MB768" s="2" t="s">
        <v>531</v>
      </c>
      <c r="MC768" s="2" t="s">
        <v>241</v>
      </c>
      <c r="MD768" s="2" t="s">
        <v>229</v>
      </c>
      <c r="ME768" s="4"/>
      <c r="MF768" s="8"/>
      <c r="MG768" s="4"/>
      <c r="MH768" s="8"/>
      <c r="MI768" s="7"/>
      <c r="MJ768" s="7"/>
      <c r="MK768" s="2" t="s">
        <v>278</v>
      </c>
      <c r="ML768" s="2" t="s">
        <v>275</v>
      </c>
      <c r="MM768" s="2" t="s">
        <v>229</v>
      </c>
      <c r="MN768" s="2" t="s">
        <v>229</v>
      </c>
      <c r="MO768" s="2" t="s">
        <v>241</v>
      </c>
      <c r="MP768" s="2" t="s">
        <v>229</v>
      </c>
      <c r="MQ768" s="4"/>
      <c r="MR768" s="8"/>
      <c r="MS768" s="4"/>
      <c r="MT768" s="8"/>
      <c r="MU768" s="7"/>
      <c r="MV768" s="7"/>
      <c r="MW768" s="2" t="s">
        <v>266</v>
      </c>
      <c r="MX768" s="2" t="s">
        <v>275</v>
      </c>
      <c r="MY768" s="2" t="s">
        <v>229</v>
      </c>
      <c r="MZ768" s="2" t="s">
        <v>229</v>
      </c>
      <c r="NA768" s="2" t="s">
        <v>241</v>
      </c>
      <c r="NB768" s="2" t="s">
        <v>229</v>
      </c>
      <c r="NC768" s="4"/>
      <c r="ND768" s="8"/>
      <c r="NE768" s="4"/>
      <c r="NF768" s="8"/>
      <c r="NG768" s="7"/>
      <c r="NH768" s="7"/>
      <c r="NI768" s="2" t="s">
        <v>239</v>
      </c>
      <c r="NJ768" s="2" t="s">
        <v>275</v>
      </c>
      <c r="NK768" s="2" t="s">
        <v>803</v>
      </c>
      <c r="NL768" s="2" t="s">
        <v>4199</v>
      </c>
      <c r="NM768" s="2" t="s">
        <v>241</v>
      </c>
      <c r="NN768" s="2" t="s">
        <v>229</v>
      </c>
      <c r="NO768" s="4"/>
      <c r="NP768" s="8"/>
      <c r="NQ768" s="4"/>
      <c r="NR768" s="8"/>
      <c r="NS768" s="7"/>
      <c r="NT768" s="7"/>
      <c r="NU768" s="2" t="s">
        <v>272</v>
      </c>
      <c r="NV768" s="2" t="s">
        <v>275</v>
      </c>
      <c r="NW768" s="2" t="s">
        <v>229</v>
      </c>
      <c r="NX768" s="2" t="s">
        <v>229</v>
      </c>
      <c r="NY768" s="2" t="s">
        <v>241</v>
      </c>
      <c r="NZ768" s="2" t="s">
        <v>229</v>
      </c>
      <c r="OA768" s="4"/>
      <c r="OB768" s="8"/>
      <c r="OC768" s="4"/>
      <c r="OD768" s="8"/>
      <c r="OE768" s="7"/>
      <c r="OF768" s="7"/>
      <c r="OG768" s="2" t="s">
        <v>272</v>
      </c>
      <c r="OH768" s="2" t="s">
        <v>275</v>
      </c>
      <c r="OI768" s="2" t="s">
        <v>229</v>
      </c>
      <c r="OJ768" s="2" t="s">
        <v>229</v>
      </c>
      <c r="OK768" s="2" t="s">
        <v>241</v>
      </c>
      <c r="OL768" s="2" t="s">
        <v>229</v>
      </c>
      <c r="OM768" s="4"/>
      <c r="ON768" s="8"/>
      <c r="OO768" s="4"/>
      <c r="OP768" s="8"/>
      <c r="OQ768" s="7"/>
      <c r="OR768" s="7"/>
      <c r="OS768" s="2" t="s">
        <v>229</v>
      </c>
      <c r="OT768" s="2" t="s">
        <v>229</v>
      </c>
      <c r="OU768" s="2" t="s">
        <v>229</v>
      </c>
      <c r="OV768" s="2" t="s">
        <v>229</v>
      </c>
      <c r="OW768" s="2" t="s">
        <v>229</v>
      </c>
      <c r="OX768" s="2" t="s">
        <v>229</v>
      </c>
      <c r="OY768" s="4"/>
      <c r="OZ768" s="8"/>
      <c r="PA768" s="4"/>
      <c r="PB768" s="8"/>
      <c r="PC768" s="7"/>
      <c r="PD768" s="7"/>
      <c r="PE768" s="2" t="s">
        <v>281</v>
      </c>
      <c r="PF768" s="2" t="s">
        <v>275</v>
      </c>
      <c r="PG768" s="2" t="s">
        <v>229</v>
      </c>
      <c r="PH768" s="2" t="s">
        <v>229</v>
      </c>
      <c r="PI768" s="2" t="s">
        <v>241</v>
      </c>
      <c r="PJ768" s="2" t="s">
        <v>229</v>
      </c>
      <c r="PK768" s="4"/>
      <c r="PL768" s="8"/>
      <c r="PM768" s="4"/>
      <c r="PN768" s="8"/>
      <c r="PO768" s="7"/>
      <c r="PP768" s="7"/>
      <c r="PQ768" s="2" t="s">
        <v>266</v>
      </c>
      <c r="PR768" s="2" t="s">
        <v>275</v>
      </c>
      <c r="PS768" s="2" t="s">
        <v>229</v>
      </c>
      <c r="PT768" s="2" t="s">
        <v>229</v>
      </c>
      <c r="PU768" s="2" t="s">
        <v>241</v>
      </c>
      <c r="PV768" s="2" t="s">
        <v>229</v>
      </c>
      <c r="PW768" s="4"/>
      <c r="PX768" s="8"/>
      <c r="PY768" s="4"/>
      <c r="PZ768" s="8"/>
      <c r="QA768" s="7"/>
      <c r="QB768" s="7"/>
      <c r="QC768" s="2" t="s">
        <v>239</v>
      </c>
      <c r="QD768" s="2" t="s">
        <v>275</v>
      </c>
      <c r="QE768" s="2" t="s">
        <v>2181</v>
      </c>
      <c r="QF768" s="2" t="s">
        <v>229</v>
      </c>
      <c r="QG768" s="2" t="s">
        <v>241</v>
      </c>
      <c r="QH768" s="2" t="s">
        <v>229</v>
      </c>
      <c r="QI768" s="4"/>
      <c r="QJ768" s="8"/>
      <c r="QK768" s="4"/>
      <c r="QL768" s="8"/>
      <c r="QM768" s="7"/>
      <c r="QN768" s="7"/>
      <c r="QO768" s="2" t="s">
        <v>229</v>
      </c>
      <c r="QP768" s="2" t="s">
        <v>229</v>
      </c>
      <c r="QQ768" s="2" t="s">
        <v>229</v>
      </c>
      <c r="QR768" s="2" t="s">
        <v>229</v>
      </c>
      <c r="QS768" s="2" t="s">
        <v>229</v>
      </c>
      <c r="QT768" s="2" t="s">
        <v>229</v>
      </c>
      <c r="QU768" s="4"/>
      <c r="QV768" s="8"/>
      <c r="QW768" s="4"/>
      <c r="QX768" s="8"/>
      <c r="QY768" s="7"/>
      <c r="QZ768" s="7"/>
      <c r="RA768" s="2" t="s">
        <v>278</v>
      </c>
      <c r="RB768" s="2" t="s">
        <v>275</v>
      </c>
      <c r="RC768" s="2" t="s">
        <v>229</v>
      </c>
      <c r="RD768" s="2" t="s">
        <v>229</v>
      </c>
      <c r="RE768" s="2" t="s">
        <v>241</v>
      </c>
      <c r="RF768" s="2" t="s">
        <v>229</v>
      </c>
      <c r="RG768" s="4"/>
      <c r="RH768" s="8"/>
      <c r="RI768" s="4"/>
      <c r="RJ768" s="8"/>
      <c r="RK768" s="7"/>
      <c r="RL768" s="7"/>
      <c r="RM768" s="2" t="s">
        <v>272</v>
      </c>
      <c r="RN768" s="2" t="s">
        <v>275</v>
      </c>
      <c r="RO768" s="2" t="s">
        <v>229</v>
      </c>
      <c r="RP768" s="2" t="s">
        <v>229</v>
      </c>
      <c r="RQ768" s="2" t="s">
        <v>241</v>
      </c>
      <c r="RR768" s="2" t="s">
        <v>229</v>
      </c>
      <c r="RS768" s="4"/>
      <c r="RT768" s="8"/>
      <c r="RU768" s="4"/>
      <c r="RV768" s="8"/>
      <c r="RW768" s="7"/>
      <c r="RX768" s="7"/>
      <c r="RY768" s="2" t="s">
        <v>266</v>
      </c>
      <c r="RZ768" s="2" t="s">
        <v>275</v>
      </c>
      <c r="SA768" s="2" t="s">
        <v>229</v>
      </c>
      <c r="SB768" s="2" t="s">
        <v>229</v>
      </c>
      <c r="SC768" s="2" t="s">
        <v>241</v>
      </c>
      <c r="SD768" s="2" t="s">
        <v>229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</row>
    <row r="769">
      <c r="A769" s="2" t="s">
        <v>4919</v>
      </c>
      <c r="B769" s="2" t="s">
        <v>216</v>
      </c>
      <c r="C769" s="2" t="s">
        <v>4734</v>
      </c>
      <c r="D769" s="2" t="s">
        <v>218</v>
      </c>
      <c r="E769" s="2" t="s">
        <v>219</v>
      </c>
      <c r="F769" s="2" t="s">
        <v>4913</v>
      </c>
      <c r="G769" s="2" t="s">
        <v>4914</v>
      </c>
      <c r="H769" s="2" t="s">
        <v>4915</v>
      </c>
      <c r="I769" s="2" t="s">
        <v>4916</v>
      </c>
      <c r="J769" s="2" t="s">
        <v>312</v>
      </c>
      <c r="K769" s="2" t="s">
        <v>4917</v>
      </c>
      <c r="L769" s="3">
        <v>81.09</v>
      </c>
      <c r="M769" s="3">
        <v>85.14</v>
      </c>
      <c r="N769" s="3">
        <v>159</v>
      </c>
      <c r="O769" s="2" t="s">
        <v>963</v>
      </c>
      <c r="P769" s="2" t="s">
        <v>964</v>
      </c>
      <c r="Q769" s="2" t="s">
        <v>228</v>
      </c>
      <c r="R769" s="2" t="s">
        <v>229</v>
      </c>
      <c r="S769" s="2" t="s">
        <v>4918</v>
      </c>
      <c r="T769" s="2" t="s">
        <v>3733</v>
      </c>
      <c r="U769" s="2" t="s">
        <v>733</v>
      </c>
      <c r="V769" s="2" t="s">
        <v>685</v>
      </c>
      <c r="W769" s="2" t="s">
        <v>686</v>
      </c>
      <c r="X769" s="2" t="s">
        <v>1009</v>
      </c>
      <c r="Y769" s="2" t="s">
        <v>1599</v>
      </c>
      <c r="Z769" s="4"/>
      <c r="AA769" s="4">
        <f>=ROUNDDOWN({0},0)</f>
      </c>
      <c r="AB769" s="5">
        <v>0.2</v>
      </c>
      <c r="AC769" s="2" t="s">
        <v>229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/>
      <c r="AQ769" s="8"/>
      <c r="AR769" s="4">
        <v>13</v>
      </c>
      <c r="AS769" s="8">
        <v>993.11</v>
      </c>
      <c r="AT769" s="7">
        <v>-1</v>
      </c>
      <c r="AU769" s="7">
        <v>-1</v>
      </c>
      <c r="AV769" s="4" t="s">
        <v>229</v>
      </c>
      <c r="AW769" s="8" t="s">
        <v>229</v>
      </c>
      <c r="AX769" s="4" t="s">
        <v>229</v>
      </c>
      <c r="AY769" s="8" t="s">
        <v>229</v>
      </c>
      <c r="AZ769" s="7" t="s">
        <v>229</v>
      </c>
      <c r="BA769" s="7" t="s">
        <v>229</v>
      </c>
      <c r="BB769" s="7"/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/>
      <c r="BJ769" s="4"/>
      <c r="BK769" s="8"/>
      <c r="BL769" s="2" t="s">
        <v>2220</v>
      </c>
      <c r="BM769" s="7"/>
      <c r="BN769" s="7"/>
      <c r="BO769" s="4"/>
      <c r="BP769" s="8"/>
      <c r="BQ769" s="4"/>
      <c r="BR769" s="8"/>
      <c r="BS769" s="7"/>
      <c r="BT769" s="7"/>
      <c r="BU769" s="2" t="s">
        <v>239</v>
      </c>
      <c r="BV769" s="2" t="s">
        <v>275</v>
      </c>
      <c r="BW769" s="2" t="s">
        <v>229</v>
      </c>
      <c r="BX769" s="2" t="s">
        <v>744</v>
      </c>
      <c r="BY769" s="2" t="s">
        <v>241</v>
      </c>
      <c r="BZ769" s="2" t="s">
        <v>229</v>
      </c>
      <c r="CA769" s="4"/>
      <c r="CB769" s="8"/>
      <c r="CC769" s="4">
        <v>2</v>
      </c>
      <c r="CD769" s="8">
        <v>185.02</v>
      </c>
      <c r="CE769" s="7">
        <v>-1</v>
      </c>
      <c r="CF769" s="7">
        <v>-1</v>
      </c>
      <c r="CG769" s="2" t="s">
        <v>239</v>
      </c>
      <c r="CH769" s="2" t="s">
        <v>275</v>
      </c>
      <c r="CI769" s="2" t="s">
        <v>532</v>
      </c>
      <c r="CJ769" s="2" t="s">
        <v>243</v>
      </c>
      <c r="CK769" s="2" t="s">
        <v>241</v>
      </c>
      <c r="CL769" s="2" t="s">
        <v>229</v>
      </c>
      <c r="CM769" s="4"/>
      <c r="CN769" s="8"/>
      <c r="CO769" s="4"/>
      <c r="CP769" s="8"/>
      <c r="CQ769" s="7"/>
      <c r="CR769" s="7"/>
      <c r="CS769" s="2" t="s">
        <v>239</v>
      </c>
      <c r="CT769" s="2" t="s">
        <v>275</v>
      </c>
      <c r="CU769" s="2" t="s">
        <v>4920</v>
      </c>
      <c r="CV769" s="2" t="s">
        <v>1014</v>
      </c>
      <c r="CW769" s="2" t="s">
        <v>241</v>
      </c>
      <c r="CX769" s="2" t="s">
        <v>229</v>
      </c>
      <c r="CY769" s="4"/>
      <c r="CZ769" s="8"/>
      <c r="DA769" s="4">
        <v>1</v>
      </c>
      <c r="DB769" s="8">
        <v>87.08</v>
      </c>
      <c r="DC769" s="7">
        <v>-1</v>
      </c>
      <c r="DD769" s="7">
        <v>-1</v>
      </c>
      <c r="DE769" s="2" t="s">
        <v>239</v>
      </c>
      <c r="DF769" s="2" t="s">
        <v>275</v>
      </c>
      <c r="DG769" s="2" t="s">
        <v>254</v>
      </c>
      <c r="DH769" s="2" t="s">
        <v>2994</v>
      </c>
      <c r="DI769" s="2" t="s">
        <v>263</v>
      </c>
      <c r="DJ769" s="2" t="s">
        <v>229</v>
      </c>
      <c r="DK769" s="4"/>
      <c r="DL769" s="8"/>
      <c r="DM769" s="4">
        <v>9</v>
      </c>
      <c r="DN769" s="8">
        <v>635.15</v>
      </c>
      <c r="DO769" s="7">
        <v>-1</v>
      </c>
      <c r="DP769" s="7">
        <v>-1</v>
      </c>
      <c r="DQ769" s="2" t="s">
        <v>239</v>
      </c>
      <c r="DR769" s="2" t="s">
        <v>275</v>
      </c>
      <c r="DS769" s="2" t="s">
        <v>1659</v>
      </c>
      <c r="DT769" s="2" t="s">
        <v>2762</v>
      </c>
      <c r="DU769" s="2" t="s">
        <v>241</v>
      </c>
      <c r="DV769" s="2" t="s">
        <v>229</v>
      </c>
      <c r="DW769" s="4"/>
      <c r="DX769" s="8"/>
      <c r="DY769" s="4">
        <v>1</v>
      </c>
      <c r="DZ769" s="8">
        <v>85.86</v>
      </c>
      <c r="EA769" s="7">
        <v>-1</v>
      </c>
      <c r="EB769" s="7">
        <v>-1</v>
      </c>
      <c r="EC769" s="2" t="s">
        <v>239</v>
      </c>
      <c r="ED769" s="2" t="s">
        <v>275</v>
      </c>
      <c r="EE769" s="2" t="s">
        <v>4920</v>
      </c>
      <c r="EF769" s="2" t="s">
        <v>250</v>
      </c>
      <c r="EG769" s="2" t="s">
        <v>263</v>
      </c>
      <c r="EH769" s="2" t="s">
        <v>229</v>
      </c>
      <c r="EI769" s="4"/>
      <c r="EJ769" s="8"/>
      <c r="EK769" s="4"/>
      <c r="EL769" s="8"/>
      <c r="EM769" s="7"/>
      <c r="EN769" s="7"/>
      <c r="EO769" s="2" t="s">
        <v>239</v>
      </c>
      <c r="EP769" s="2" t="s">
        <v>275</v>
      </c>
      <c r="EQ769" s="2" t="s">
        <v>3391</v>
      </c>
      <c r="ER769" s="2" t="s">
        <v>1492</v>
      </c>
      <c r="ES769" s="2" t="s">
        <v>241</v>
      </c>
      <c r="ET769" s="2" t="s">
        <v>229</v>
      </c>
      <c r="EU769" s="4"/>
      <c r="EV769" s="8"/>
      <c r="EW769" s="4"/>
      <c r="EX769" s="8"/>
      <c r="EY769" s="7"/>
      <c r="EZ769" s="7"/>
      <c r="FA769" s="2" t="s">
        <v>239</v>
      </c>
      <c r="FB769" s="2" t="s">
        <v>275</v>
      </c>
      <c r="FC769" s="2" t="s">
        <v>4920</v>
      </c>
      <c r="FD769" s="2" t="s">
        <v>3488</v>
      </c>
      <c r="FE769" s="2" t="s">
        <v>241</v>
      </c>
      <c r="FF769" s="2" t="s">
        <v>229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275</v>
      </c>
      <c r="FO769" s="2" t="s">
        <v>4920</v>
      </c>
      <c r="FP769" s="2" t="s">
        <v>541</v>
      </c>
      <c r="FQ769" s="2" t="s">
        <v>241</v>
      </c>
      <c r="FR769" s="2" t="s">
        <v>229</v>
      </c>
      <c r="FS769" s="4"/>
      <c r="FT769" s="8"/>
      <c r="FU769" s="4"/>
      <c r="FV769" s="8"/>
      <c r="FW769" s="7"/>
      <c r="FX769" s="7"/>
      <c r="FY769" s="2" t="s">
        <v>229</v>
      </c>
      <c r="FZ769" s="2" t="s">
        <v>229</v>
      </c>
      <c r="GA769" s="2" t="s">
        <v>229</v>
      </c>
      <c r="GB769" s="2" t="s">
        <v>229</v>
      </c>
      <c r="GC769" s="2" t="s">
        <v>229</v>
      </c>
      <c r="GD769" s="2" t="s">
        <v>229</v>
      </c>
      <c r="GE769" s="4"/>
      <c r="GF769" s="8"/>
      <c r="GG769" s="4"/>
      <c r="GH769" s="8"/>
      <c r="GI769" s="7"/>
      <c r="GJ769" s="7"/>
      <c r="GK769" s="2" t="s">
        <v>272</v>
      </c>
      <c r="GL769" s="2" t="s">
        <v>275</v>
      </c>
      <c r="GM769" s="2" t="s">
        <v>229</v>
      </c>
      <c r="GN769" s="2" t="s">
        <v>229</v>
      </c>
      <c r="GO769" s="2" t="s">
        <v>241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239</v>
      </c>
      <c r="GX769" s="2" t="s">
        <v>275</v>
      </c>
      <c r="GY769" s="2" t="s">
        <v>458</v>
      </c>
      <c r="GZ769" s="2" t="s">
        <v>832</v>
      </c>
      <c r="HA769" s="2" t="s">
        <v>241</v>
      </c>
      <c r="HB769" s="2" t="s">
        <v>229</v>
      </c>
      <c r="HC769" s="4"/>
      <c r="HD769" s="8"/>
      <c r="HE769" s="4"/>
      <c r="HF769" s="8"/>
      <c r="HG769" s="7"/>
      <c r="HH769" s="7"/>
      <c r="HI769" s="2" t="s">
        <v>239</v>
      </c>
      <c r="HJ769" s="2" t="s">
        <v>275</v>
      </c>
      <c r="HK769" s="2" t="s">
        <v>968</v>
      </c>
      <c r="HL769" s="2" t="s">
        <v>1028</v>
      </c>
      <c r="HM769" s="2" t="s">
        <v>241</v>
      </c>
      <c r="HN769" s="2" t="s">
        <v>229</v>
      </c>
      <c r="HO769" s="4"/>
      <c r="HP769" s="8"/>
      <c r="HQ769" s="4"/>
      <c r="HR769" s="8"/>
      <c r="HS769" s="7"/>
      <c r="HT769" s="7"/>
      <c r="HU769" s="2" t="s">
        <v>272</v>
      </c>
      <c r="HV769" s="2" t="s">
        <v>275</v>
      </c>
      <c r="HW769" s="2" t="s">
        <v>229</v>
      </c>
      <c r="HX769" s="2" t="s">
        <v>229</v>
      </c>
      <c r="HY769" s="2" t="s">
        <v>241</v>
      </c>
      <c r="HZ769" s="2" t="s">
        <v>229</v>
      </c>
      <c r="IA769" s="4"/>
      <c r="IB769" s="8"/>
      <c r="IC769" s="4"/>
      <c r="ID769" s="8"/>
      <c r="IE769" s="7"/>
      <c r="IF769" s="7"/>
      <c r="IG769" s="2" t="s">
        <v>266</v>
      </c>
      <c r="IH769" s="2" t="s">
        <v>275</v>
      </c>
      <c r="II769" s="2" t="s">
        <v>229</v>
      </c>
      <c r="IJ769" s="2" t="s">
        <v>229</v>
      </c>
      <c r="IK769" s="2" t="s">
        <v>241</v>
      </c>
      <c r="IL769" s="2" t="s">
        <v>229</v>
      </c>
      <c r="IM769" s="4"/>
      <c r="IN769" s="8"/>
      <c r="IO769" s="4"/>
      <c r="IP769" s="8"/>
      <c r="IQ769" s="7"/>
      <c r="IR769" s="7"/>
      <c r="IS769" s="2" t="s">
        <v>272</v>
      </c>
      <c r="IT769" s="2" t="s">
        <v>275</v>
      </c>
      <c r="IU769" s="2" t="s">
        <v>229</v>
      </c>
      <c r="IV769" s="2" t="s">
        <v>229</v>
      </c>
      <c r="IW769" s="2" t="s">
        <v>241</v>
      </c>
      <c r="IX769" s="2" t="s">
        <v>229</v>
      </c>
      <c r="IY769" s="4"/>
      <c r="IZ769" s="8"/>
      <c r="JA769" s="4"/>
      <c r="JB769" s="8"/>
      <c r="JC769" s="7"/>
      <c r="JD769" s="7"/>
      <c r="JE769" s="2" t="s">
        <v>239</v>
      </c>
      <c r="JF769" s="2" t="s">
        <v>275</v>
      </c>
      <c r="JG769" s="2" t="s">
        <v>3256</v>
      </c>
      <c r="JH769" s="2" t="s">
        <v>3577</v>
      </c>
      <c r="JI769" s="2" t="s">
        <v>241</v>
      </c>
      <c r="JJ769" s="2" t="s">
        <v>229</v>
      </c>
      <c r="JK769" s="4"/>
      <c r="JL769" s="8"/>
      <c r="JM769" s="4"/>
      <c r="JN769" s="8"/>
      <c r="JO769" s="7"/>
      <c r="JP769" s="7"/>
      <c r="JQ769" s="2" t="s">
        <v>229</v>
      </c>
      <c r="JR769" s="2" t="s">
        <v>229</v>
      </c>
      <c r="JS769" s="2" t="s">
        <v>229</v>
      </c>
      <c r="JT769" s="2" t="s">
        <v>229</v>
      </c>
      <c r="JU769" s="2" t="s">
        <v>229</v>
      </c>
      <c r="JV769" s="2" t="s">
        <v>229</v>
      </c>
      <c r="JW769" s="4"/>
      <c r="JX769" s="8"/>
      <c r="JY769" s="4"/>
      <c r="JZ769" s="8"/>
      <c r="KA769" s="7"/>
      <c r="KB769" s="7"/>
      <c r="KC769" s="2" t="s">
        <v>272</v>
      </c>
      <c r="KD769" s="2" t="s">
        <v>275</v>
      </c>
      <c r="KE769" s="2" t="s">
        <v>229</v>
      </c>
      <c r="KF769" s="2" t="s">
        <v>229</v>
      </c>
      <c r="KG769" s="2" t="s">
        <v>241</v>
      </c>
      <c r="KH769" s="2" t="s">
        <v>229</v>
      </c>
      <c r="KI769" s="4"/>
      <c r="KJ769" s="8"/>
      <c r="KK769" s="4"/>
      <c r="KL769" s="8"/>
      <c r="KM769" s="7"/>
      <c r="KN769" s="7"/>
      <c r="KO769" s="2" t="s">
        <v>239</v>
      </c>
      <c r="KP769" s="2" t="s">
        <v>275</v>
      </c>
      <c r="KQ769" s="2" t="s">
        <v>3097</v>
      </c>
      <c r="KR769" s="2" t="s">
        <v>1335</v>
      </c>
      <c r="KS769" s="2" t="s">
        <v>241</v>
      </c>
      <c r="KT769" s="2" t="s">
        <v>229</v>
      </c>
      <c r="KU769" s="4"/>
      <c r="KV769" s="8"/>
      <c r="KW769" s="4"/>
      <c r="KX769" s="8"/>
      <c r="KY769" s="7"/>
      <c r="KZ769" s="7"/>
      <c r="LA769" s="2" t="s">
        <v>239</v>
      </c>
      <c r="LB769" s="2" t="s">
        <v>275</v>
      </c>
      <c r="LC769" s="2" t="s">
        <v>291</v>
      </c>
      <c r="LD769" s="2" t="s">
        <v>2103</v>
      </c>
      <c r="LE769" s="2" t="s">
        <v>241</v>
      </c>
      <c r="LF769" s="2" t="s">
        <v>229</v>
      </c>
      <c r="LG769" s="4"/>
      <c r="LH769" s="8"/>
      <c r="LI769" s="4"/>
      <c r="LJ769" s="8"/>
      <c r="LK769" s="7"/>
      <c r="LL769" s="7"/>
      <c r="LM769" s="2" t="s">
        <v>229</v>
      </c>
      <c r="LN769" s="2" t="s">
        <v>229</v>
      </c>
      <c r="LO769" s="2" t="s">
        <v>229</v>
      </c>
      <c r="LP769" s="2" t="s">
        <v>229</v>
      </c>
      <c r="LQ769" s="2" t="s">
        <v>229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239</v>
      </c>
      <c r="LZ769" s="2" t="s">
        <v>275</v>
      </c>
      <c r="MA769" s="2" t="s">
        <v>537</v>
      </c>
      <c r="MB769" s="2" t="s">
        <v>3950</v>
      </c>
      <c r="MC769" s="2" t="s">
        <v>241</v>
      </c>
      <c r="MD769" s="2" t="s">
        <v>229</v>
      </c>
      <c r="ME769" s="4"/>
      <c r="MF769" s="8"/>
      <c r="MG769" s="4"/>
      <c r="MH769" s="8"/>
      <c r="MI769" s="7"/>
      <c r="MJ769" s="7"/>
      <c r="MK769" s="2" t="s">
        <v>278</v>
      </c>
      <c r="ML769" s="2" t="s">
        <v>275</v>
      </c>
      <c r="MM769" s="2" t="s">
        <v>229</v>
      </c>
      <c r="MN769" s="2" t="s">
        <v>229</v>
      </c>
      <c r="MO769" s="2" t="s">
        <v>241</v>
      </c>
      <c r="MP769" s="2" t="s">
        <v>229</v>
      </c>
      <c r="MQ769" s="4"/>
      <c r="MR769" s="8"/>
      <c r="MS769" s="4"/>
      <c r="MT769" s="8"/>
      <c r="MU769" s="7"/>
      <c r="MV769" s="7"/>
      <c r="MW769" s="2" t="s">
        <v>266</v>
      </c>
      <c r="MX769" s="2" t="s">
        <v>275</v>
      </c>
      <c r="MY769" s="2" t="s">
        <v>229</v>
      </c>
      <c r="MZ769" s="2" t="s">
        <v>229</v>
      </c>
      <c r="NA769" s="2" t="s">
        <v>241</v>
      </c>
      <c r="NB769" s="2" t="s">
        <v>229</v>
      </c>
      <c r="NC769" s="4"/>
      <c r="ND769" s="8"/>
      <c r="NE769" s="4"/>
      <c r="NF769" s="8"/>
      <c r="NG769" s="7"/>
      <c r="NH769" s="7"/>
      <c r="NI769" s="2" t="s">
        <v>239</v>
      </c>
      <c r="NJ769" s="2" t="s">
        <v>275</v>
      </c>
      <c r="NK769" s="2" t="s">
        <v>803</v>
      </c>
      <c r="NL769" s="2" t="s">
        <v>1265</v>
      </c>
      <c r="NM769" s="2" t="s">
        <v>241</v>
      </c>
      <c r="NN769" s="2" t="s">
        <v>229</v>
      </c>
      <c r="NO769" s="4"/>
      <c r="NP769" s="8"/>
      <c r="NQ769" s="4"/>
      <c r="NR769" s="8"/>
      <c r="NS769" s="7"/>
      <c r="NT769" s="7"/>
      <c r="NU769" s="2" t="s">
        <v>272</v>
      </c>
      <c r="NV769" s="2" t="s">
        <v>275</v>
      </c>
      <c r="NW769" s="2" t="s">
        <v>229</v>
      </c>
      <c r="NX769" s="2" t="s">
        <v>229</v>
      </c>
      <c r="NY769" s="2" t="s">
        <v>241</v>
      </c>
      <c r="NZ769" s="2" t="s">
        <v>229</v>
      </c>
      <c r="OA769" s="4"/>
      <c r="OB769" s="8"/>
      <c r="OC769" s="4"/>
      <c r="OD769" s="8"/>
      <c r="OE769" s="7"/>
      <c r="OF769" s="7"/>
      <c r="OG769" s="2" t="s">
        <v>272</v>
      </c>
      <c r="OH769" s="2" t="s">
        <v>275</v>
      </c>
      <c r="OI769" s="2" t="s">
        <v>229</v>
      </c>
      <c r="OJ769" s="2" t="s">
        <v>229</v>
      </c>
      <c r="OK769" s="2" t="s">
        <v>241</v>
      </c>
      <c r="OL769" s="2" t="s">
        <v>229</v>
      </c>
      <c r="OM769" s="4"/>
      <c r="ON769" s="8"/>
      <c r="OO769" s="4"/>
      <c r="OP769" s="8"/>
      <c r="OQ769" s="7"/>
      <c r="OR769" s="7"/>
      <c r="OS769" s="2" t="s">
        <v>229</v>
      </c>
      <c r="OT769" s="2" t="s">
        <v>229</v>
      </c>
      <c r="OU769" s="2" t="s">
        <v>229</v>
      </c>
      <c r="OV769" s="2" t="s">
        <v>229</v>
      </c>
      <c r="OW769" s="2" t="s">
        <v>229</v>
      </c>
      <c r="OX769" s="2" t="s">
        <v>229</v>
      </c>
      <c r="OY769" s="4"/>
      <c r="OZ769" s="8"/>
      <c r="PA769" s="4"/>
      <c r="PB769" s="8"/>
      <c r="PC769" s="7"/>
      <c r="PD769" s="7"/>
      <c r="PE769" s="2" t="s">
        <v>281</v>
      </c>
      <c r="PF769" s="2" t="s">
        <v>275</v>
      </c>
      <c r="PG769" s="2" t="s">
        <v>229</v>
      </c>
      <c r="PH769" s="2" t="s">
        <v>229</v>
      </c>
      <c r="PI769" s="2" t="s">
        <v>241</v>
      </c>
      <c r="PJ769" s="2" t="s">
        <v>229</v>
      </c>
      <c r="PK769" s="4"/>
      <c r="PL769" s="8"/>
      <c r="PM769" s="4"/>
      <c r="PN769" s="8"/>
      <c r="PO769" s="7"/>
      <c r="PP769" s="7"/>
      <c r="PQ769" s="2" t="s">
        <v>266</v>
      </c>
      <c r="PR769" s="2" t="s">
        <v>275</v>
      </c>
      <c r="PS769" s="2" t="s">
        <v>229</v>
      </c>
      <c r="PT769" s="2" t="s">
        <v>229</v>
      </c>
      <c r="PU769" s="2" t="s">
        <v>241</v>
      </c>
      <c r="PV769" s="2" t="s">
        <v>229</v>
      </c>
      <c r="PW769" s="4"/>
      <c r="PX769" s="8"/>
      <c r="PY769" s="4"/>
      <c r="PZ769" s="8"/>
      <c r="QA769" s="7"/>
      <c r="QB769" s="7"/>
      <c r="QC769" s="2" t="s">
        <v>239</v>
      </c>
      <c r="QD769" s="2" t="s">
        <v>275</v>
      </c>
      <c r="QE769" s="2" t="s">
        <v>2181</v>
      </c>
      <c r="QF769" s="2" t="s">
        <v>229</v>
      </c>
      <c r="QG769" s="2" t="s">
        <v>241</v>
      </c>
      <c r="QH769" s="2" t="s">
        <v>229</v>
      </c>
      <c r="QI769" s="4"/>
      <c r="QJ769" s="8"/>
      <c r="QK769" s="4"/>
      <c r="QL769" s="8"/>
      <c r="QM769" s="7"/>
      <c r="QN769" s="7"/>
      <c r="QO769" s="2" t="s">
        <v>229</v>
      </c>
      <c r="QP769" s="2" t="s">
        <v>229</v>
      </c>
      <c r="QQ769" s="2" t="s">
        <v>229</v>
      </c>
      <c r="QR769" s="2" t="s">
        <v>229</v>
      </c>
      <c r="QS769" s="2" t="s">
        <v>229</v>
      </c>
      <c r="QT769" s="2" t="s">
        <v>229</v>
      </c>
      <c r="QU769" s="4"/>
      <c r="QV769" s="8"/>
      <c r="QW769" s="4"/>
      <c r="QX769" s="8"/>
      <c r="QY769" s="7"/>
      <c r="QZ769" s="7"/>
      <c r="RA769" s="2" t="s">
        <v>278</v>
      </c>
      <c r="RB769" s="2" t="s">
        <v>275</v>
      </c>
      <c r="RC769" s="2" t="s">
        <v>229</v>
      </c>
      <c r="RD769" s="2" t="s">
        <v>229</v>
      </c>
      <c r="RE769" s="2" t="s">
        <v>241</v>
      </c>
      <c r="RF769" s="2" t="s">
        <v>229</v>
      </c>
      <c r="RG769" s="4"/>
      <c r="RH769" s="8"/>
      <c r="RI769" s="4"/>
      <c r="RJ769" s="8"/>
      <c r="RK769" s="7"/>
      <c r="RL769" s="7"/>
      <c r="RM769" s="2" t="s">
        <v>272</v>
      </c>
      <c r="RN769" s="2" t="s">
        <v>275</v>
      </c>
      <c r="RO769" s="2" t="s">
        <v>229</v>
      </c>
      <c r="RP769" s="2" t="s">
        <v>229</v>
      </c>
      <c r="RQ769" s="2" t="s">
        <v>241</v>
      </c>
      <c r="RR769" s="2" t="s">
        <v>229</v>
      </c>
      <c r="RS769" s="4"/>
      <c r="RT769" s="8"/>
      <c r="RU769" s="4"/>
      <c r="RV769" s="8"/>
      <c r="RW769" s="7"/>
      <c r="RX769" s="7"/>
      <c r="RY769" s="2" t="s">
        <v>266</v>
      </c>
      <c r="RZ769" s="2" t="s">
        <v>275</v>
      </c>
      <c r="SA769" s="2" t="s">
        <v>229</v>
      </c>
      <c r="SB769" s="2" t="s">
        <v>229</v>
      </c>
      <c r="SC769" s="2" t="s">
        <v>241</v>
      </c>
      <c r="SD769" s="2" t="s">
        <v>229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</row>
    <row r="770">
      <c r="A770" s="2" t="s">
        <v>4921</v>
      </c>
      <c r="B770" s="2" t="s">
        <v>216</v>
      </c>
      <c r="C770" s="2" t="s">
        <v>4734</v>
      </c>
      <c r="D770" s="2" t="s">
        <v>218</v>
      </c>
      <c r="E770" s="2" t="s">
        <v>219</v>
      </c>
      <c r="F770" s="2" t="s">
        <v>4913</v>
      </c>
      <c r="G770" s="2" t="s">
        <v>4914</v>
      </c>
      <c r="H770" s="2" t="s">
        <v>4915</v>
      </c>
      <c r="I770" s="2" t="s">
        <v>4916</v>
      </c>
      <c r="J770" s="2" t="s">
        <v>285</v>
      </c>
      <c r="K770" s="2" t="s">
        <v>4922</v>
      </c>
      <c r="L770" s="3">
        <v>71.39</v>
      </c>
      <c r="M770" s="3">
        <v>74.96</v>
      </c>
      <c r="N770" s="3">
        <v>139.99</v>
      </c>
      <c r="O770" s="2" t="s">
        <v>963</v>
      </c>
      <c r="P770" s="2" t="s">
        <v>964</v>
      </c>
      <c r="Q770" s="2" t="s">
        <v>228</v>
      </c>
      <c r="R770" s="2" t="s">
        <v>229</v>
      </c>
      <c r="S770" s="2" t="s">
        <v>4923</v>
      </c>
      <c r="T770" s="2" t="s">
        <v>3733</v>
      </c>
      <c r="U770" s="2" t="s">
        <v>733</v>
      </c>
      <c r="V770" s="2" t="s">
        <v>685</v>
      </c>
      <c r="W770" s="2" t="s">
        <v>686</v>
      </c>
      <c r="X770" s="2" t="s">
        <v>1009</v>
      </c>
      <c r="Y770" s="2" t="s">
        <v>494</v>
      </c>
      <c r="Z770" s="4"/>
      <c r="AA770" s="4">
        <f>=ROUNDDOWN({0},0)</f>
      </c>
      <c r="AB770" s="5">
        <v>0.7</v>
      </c>
      <c r="AC770" s="2" t="s">
        <v>229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/>
      <c r="AQ770" s="8"/>
      <c r="AR770" s="4">
        <v>2</v>
      </c>
      <c r="AS770" s="8">
        <v>151.18</v>
      </c>
      <c r="AT770" s="7">
        <v>-1</v>
      </c>
      <c r="AU770" s="7">
        <v>-1</v>
      </c>
      <c r="AV770" s="4" t="s">
        <v>229</v>
      </c>
      <c r="AW770" s="8" t="s">
        <v>229</v>
      </c>
      <c r="AX770" s="4">
        <v>6</v>
      </c>
      <c r="AY770" s="8">
        <v>508.66</v>
      </c>
      <c r="AZ770" s="7" t="s">
        <v>229</v>
      </c>
      <c r="BA770" s="7" t="s">
        <v>229</v>
      </c>
      <c r="BB770" s="7"/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/>
      <c r="BJ770" s="4"/>
      <c r="BK770" s="8"/>
      <c r="BL770" s="2" t="s">
        <v>21</v>
      </c>
      <c r="BM770" s="7"/>
      <c r="BN770" s="7"/>
      <c r="BO770" s="4"/>
      <c r="BP770" s="8"/>
      <c r="BQ770" s="4"/>
      <c r="BR770" s="8"/>
      <c r="BS770" s="7"/>
      <c r="BT770" s="7"/>
      <c r="BU770" s="2" t="s">
        <v>239</v>
      </c>
      <c r="BV770" s="2" t="s">
        <v>275</v>
      </c>
      <c r="BW770" s="2" t="s">
        <v>229</v>
      </c>
      <c r="BX770" s="2" t="s">
        <v>229</v>
      </c>
      <c r="BY770" s="2" t="s">
        <v>241</v>
      </c>
      <c r="BZ770" s="2" t="s">
        <v>229</v>
      </c>
      <c r="CA770" s="4"/>
      <c r="CB770" s="8"/>
      <c r="CC770" s="4"/>
      <c r="CD770" s="8"/>
      <c r="CE770" s="7"/>
      <c r="CF770" s="7"/>
      <c r="CG770" s="2" t="s">
        <v>239</v>
      </c>
      <c r="CH770" s="2" t="s">
        <v>275</v>
      </c>
      <c r="CI770" s="2" t="s">
        <v>1399</v>
      </c>
      <c r="CJ770" s="2" t="s">
        <v>2183</v>
      </c>
      <c r="CK770" s="2" t="s">
        <v>241</v>
      </c>
      <c r="CL770" s="2" t="s">
        <v>229</v>
      </c>
      <c r="CM770" s="4"/>
      <c r="CN770" s="8"/>
      <c r="CO770" s="4"/>
      <c r="CP770" s="8"/>
      <c r="CQ770" s="7"/>
      <c r="CR770" s="7"/>
      <c r="CS770" s="2" t="s">
        <v>239</v>
      </c>
      <c r="CT770" s="2" t="s">
        <v>275</v>
      </c>
      <c r="CU770" s="2" t="s">
        <v>494</v>
      </c>
      <c r="CV770" s="2" t="s">
        <v>1399</v>
      </c>
      <c r="CW770" s="2" t="s">
        <v>241</v>
      </c>
      <c r="CX770" s="2" t="s">
        <v>229</v>
      </c>
      <c r="CY770" s="4"/>
      <c r="CZ770" s="8"/>
      <c r="DA770" s="4"/>
      <c r="DB770" s="8"/>
      <c r="DC770" s="7"/>
      <c r="DD770" s="7"/>
      <c r="DE770" s="2" t="s">
        <v>239</v>
      </c>
      <c r="DF770" s="2" t="s">
        <v>275</v>
      </c>
      <c r="DG770" s="2" t="s">
        <v>494</v>
      </c>
      <c r="DH770" s="2" t="s">
        <v>4924</v>
      </c>
      <c r="DI770" s="2" t="s">
        <v>263</v>
      </c>
      <c r="DJ770" s="2" t="s">
        <v>229</v>
      </c>
      <c r="DK770" s="4"/>
      <c r="DL770" s="8"/>
      <c r="DM770" s="4"/>
      <c r="DN770" s="8"/>
      <c r="DO770" s="7"/>
      <c r="DP770" s="7"/>
      <c r="DQ770" s="2" t="s">
        <v>239</v>
      </c>
      <c r="DR770" s="2" t="s">
        <v>275</v>
      </c>
      <c r="DS770" s="2" t="s">
        <v>3710</v>
      </c>
      <c r="DT770" s="2" t="s">
        <v>3463</v>
      </c>
      <c r="DU770" s="2" t="s">
        <v>241</v>
      </c>
      <c r="DV770" s="2" t="s">
        <v>229</v>
      </c>
      <c r="DW770" s="4"/>
      <c r="DX770" s="8"/>
      <c r="DY770" s="4">
        <v>2</v>
      </c>
      <c r="DZ770" s="8">
        <v>151.18</v>
      </c>
      <c r="EA770" s="7">
        <v>-1</v>
      </c>
      <c r="EB770" s="7">
        <v>-1</v>
      </c>
      <c r="EC770" s="2" t="s">
        <v>239</v>
      </c>
      <c r="ED770" s="2" t="s">
        <v>275</v>
      </c>
      <c r="EE770" s="2" t="s">
        <v>321</v>
      </c>
      <c r="EF770" s="2" t="s">
        <v>326</v>
      </c>
      <c r="EG770" s="2" t="s">
        <v>263</v>
      </c>
      <c r="EH770" s="2" t="s">
        <v>229</v>
      </c>
      <c r="EI770" s="4"/>
      <c r="EJ770" s="8"/>
      <c r="EK770" s="4"/>
      <c r="EL770" s="8"/>
      <c r="EM770" s="7"/>
      <c r="EN770" s="7"/>
      <c r="EO770" s="2" t="s">
        <v>239</v>
      </c>
      <c r="EP770" s="2" t="s">
        <v>275</v>
      </c>
      <c r="EQ770" s="2" t="s">
        <v>3577</v>
      </c>
      <c r="ER770" s="2" t="s">
        <v>4219</v>
      </c>
      <c r="ES770" s="2" t="s">
        <v>241</v>
      </c>
      <c r="ET770" s="2" t="s">
        <v>229</v>
      </c>
      <c r="EU770" s="4"/>
      <c r="EV770" s="8"/>
      <c r="EW770" s="4"/>
      <c r="EX770" s="8"/>
      <c r="EY770" s="7"/>
      <c r="EZ770" s="7"/>
      <c r="FA770" s="2" t="s">
        <v>239</v>
      </c>
      <c r="FB770" s="2" t="s">
        <v>275</v>
      </c>
      <c r="FC770" s="2" t="s">
        <v>307</v>
      </c>
      <c r="FD770" s="2" t="s">
        <v>1952</v>
      </c>
      <c r="FE770" s="2" t="s">
        <v>241</v>
      </c>
      <c r="FF770" s="2" t="s">
        <v>229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275</v>
      </c>
      <c r="FO770" s="2" t="s">
        <v>494</v>
      </c>
      <c r="FP770" s="2" t="s">
        <v>229</v>
      </c>
      <c r="FQ770" s="2" t="s">
        <v>241</v>
      </c>
      <c r="FR770" s="2" t="s">
        <v>229</v>
      </c>
      <c r="FS770" s="4"/>
      <c r="FT770" s="8"/>
      <c r="FU770" s="4"/>
      <c r="FV770" s="8"/>
      <c r="FW770" s="7"/>
      <c r="FX770" s="7"/>
      <c r="FY770" s="2" t="s">
        <v>229</v>
      </c>
      <c r="FZ770" s="2" t="s">
        <v>229</v>
      </c>
      <c r="GA770" s="2" t="s">
        <v>229</v>
      </c>
      <c r="GB770" s="2" t="s">
        <v>229</v>
      </c>
      <c r="GC770" s="2" t="s">
        <v>229</v>
      </c>
      <c r="GD770" s="2" t="s">
        <v>229</v>
      </c>
      <c r="GE770" s="4"/>
      <c r="GF770" s="8"/>
      <c r="GG770" s="4"/>
      <c r="GH770" s="8"/>
      <c r="GI770" s="7"/>
      <c r="GJ770" s="7"/>
      <c r="GK770" s="2" t="s">
        <v>272</v>
      </c>
      <c r="GL770" s="2" t="s">
        <v>275</v>
      </c>
      <c r="GM770" s="2" t="s">
        <v>229</v>
      </c>
      <c r="GN770" s="2" t="s">
        <v>229</v>
      </c>
      <c r="GO770" s="2" t="s">
        <v>241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239</v>
      </c>
      <c r="GX770" s="2" t="s">
        <v>275</v>
      </c>
      <c r="GY770" s="2" t="s">
        <v>3885</v>
      </c>
      <c r="GZ770" s="2" t="s">
        <v>385</v>
      </c>
      <c r="HA770" s="2" t="s">
        <v>241</v>
      </c>
      <c r="HB770" s="2" t="s">
        <v>229</v>
      </c>
      <c r="HC770" s="4"/>
      <c r="HD770" s="8"/>
      <c r="HE770" s="4"/>
      <c r="HF770" s="8"/>
      <c r="HG770" s="7"/>
      <c r="HH770" s="7"/>
      <c r="HI770" s="2" t="s">
        <v>266</v>
      </c>
      <c r="HJ770" s="2" t="s">
        <v>275</v>
      </c>
      <c r="HK770" s="2" t="s">
        <v>229</v>
      </c>
      <c r="HL770" s="2" t="s">
        <v>229</v>
      </c>
      <c r="HM770" s="2" t="s">
        <v>241</v>
      </c>
      <c r="HN770" s="2" t="s">
        <v>229</v>
      </c>
      <c r="HO770" s="4"/>
      <c r="HP770" s="8"/>
      <c r="HQ770" s="4"/>
      <c r="HR770" s="8"/>
      <c r="HS770" s="7"/>
      <c r="HT770" s="7"/>
      <c r="HU770" s="2" t="s">
        <v>239</v>
      </c>
      <c r="HV770" s="2" t="s">
        <v>275</v>
      </c>
      <c r="HW770" s="2" t="s">
        <v>442</v>
      </c>
      <c r="HX770" s="2" t="s">
        <v>326</v>
      </c>
      <c r="HY770" s="2" t="s">
        <v>241</v>
      </c>
      <c r="HZ770" s="2" t="s">
        <v>229</v>
      </c>
      <c r="IA770" s="4"/>
      <c r="IB770" s="8"/>
      <c r="IC770" s="4"/>
      <c r="ID770" s="8"/>
      <c r="IE770" s="7"/>
      <c r="IF770" s="7"/>
      <c r="IG770" s="2" t="s">
        <v>266</v>
      </c>
      <c r="IH770" s="2" t="s">
        <v>275</v>
      </c>
      <c r="II770" s="2" t="s">
        <v>229</v>
      </c>
      <c r="IJ770" s="2" t="s">
        <v>229</v>
      </c>
      <c r="IK770" s="2" t="s">
        <v>241</v>
      </c>
      <c r="IL770" s="2" t="s">
        <v>229</v>
      </c>
      <c r="IM770" s="4"/>
      <c r="IN770" s="8"/>
      <c r="IO770" s="4"/>
      <c r="IP770" s="8"/>
      <c r="IQ770" s="7"/>
      <c r="IR770" s="7"/>
      <c r="IS770" s="2" t="s">
        <v>272</v>
      </c>
      <c r="IT770" s="2" t="s">
        <v>275</v>
      </c>
      <c r="IU770" s="2" t="s">
        <v>229</v>
      </c>
      <c r="IV770" s="2" t="s">
        <v>229</v>
      </c>
      <c r="IW770" s="2" t="s">
        <v>241</v>
      </c>
      <c r="IX770" s="2" t="s">
        <v>229</v>
      </c>
      <c r="IY770" s="4"/>
      <c r="IZ770" s="8"/>
      <c r="JA770" s="4"/>
      <c r="JB770" s="8"/>
      <c r="JC770" s="7"/>
      <c r="JD770" s="7"/>
      <c r="JE770" s="2" t="s">
        <v>272</v>
      </c>
      <c r="JF770" s="2" t="s">
        <v>275</v>
      </c>
      <c r="JG770" s="2" t="s">
        <v>229</v>
      </c>
      <c r="JH770" s="2" t="s">
        <v>229</v>
      </c>
      <c r="JI770" s="2" t="s">
        <v>241</v>
      </c>
      <c r="JJ770" s="2" t="s">
        <v>229</v>
      </c>
      <c r="JK770" s="4"/>
      <c r="JL770" s="8"/>
      <c r="JM770" s="4"/>
      <c r="JN770" s="8"/>
      <c r="JO770" s="7"/>
      <c r="JP770" s="7"/>
      <c r="JQ770" s="2" t="s">
        <v>229</v>
      </c>
      <c r="JR770" s="2" t="s">
        <v>229</v>
      </c>
      <c r="JS770" s="2" t="s">
        <v>229</v>
      </c>
      <c r="JT770" s="2" t="s">
        <v>229</v>
      </c>
      <c r="JU770" s="2" t="s">
        <v>229</v>
      </c>
      <c r="JV770" s="2" t="s">
        <v>229</v>
      </c>
      <c r="JW770" s="4"/>
      <c r="JX770" s="8"/>
      <c r="JY770" s="4"/>
      <c r="JZ770" s="8"/>
      <c r="KA770" s="7"/>
      <c r="KB770" s="7"/>
      <c r="KC770" s="2" t="s">
        <v>272</v>
      </c>
      <c r="KD770" s="2" t="s">
        <v>275</v>
      </c>
      <c r="KE770" s="2" t="s">
        <v>229</v>
      </c>
      <c r="KF770" s="2" t="s">
        <v>229</v>
      </c>
      <c r="KG770" s="2" t="s">
        <v>241</v>
      </c>
      <c r="KH770" s="2" t="s">
        <v>229</v>
      </c>
      <c r="KI770" s="4"/>
      <c r="KJ770" s="8"/>
      <c r="KK770" s="4"/>
      <c r="KL770" s="8"/>
      <c r="KM770" s="7"/>
      <c r="KN770" s="7"/>
      <c r="KO770" s="2" t="s">
        <v>272</v>
      </c>
      <c r="KP770" s="2" t="s">
        <v>275</v>
      </c>
      <c r="KQ770" s="2" t="s">
        <v>229</v>
      </c>
      <c r="KR770" s="2" t="s">
        <v>229</v>
      </c>
      <c r="KS770" s="2" t="s">
        <v>241</v>
      </c>
      <c r="KT770" s="2" t="s">
        <v>229</v>
      </c>
      <c r="KU770" s="4"/>
      <c r="KV770" s="8"/>
      <c r="KW770" s="4"/>
      <c r="KX770" s="8"/>
      <c r="KY770" s="7"/>
      <c r="KZ770" s="7"/>
      <c r="LA770" s="2" t="s">
        <v>272</v>
      </c>
      <c r="LB770" s="2" t="s">
        <v>275</v>
      </c>
      <c r="LC770" s="2" t="s">
        <v>229</v>
      </c>
      <c r="LD770" s="2" t="s">
        <v>229</v>
      </c>
      <c r="LE770" s="2" t="s">
        <v>241</v>
      </c>
      <c r="LF770" s="2" t="s">
        <v>229</v>
      </c>
      <c r="LG770" s="4"/>
      <c r="LH770" s="8"/>
      <c r="LI770" s="4"/>
      <c r="LJ770" s="8"/>
      <c r="LK770" s="7"/>
      <c r="LL770" s="7"/>
      <c r="LM770" s="2" t="s">
        <v>229</v>
      </c>
      <c r="LN770" s="2" t="s">
        <v>229</v>
      </c>
      <c r="LO770" s="2" t="s">
        <v>229</v>
      </c>
      <c r="LP770" s="2" t="s">
        <v>229</v>
      </c>
      <c r="LQ770" s="2" t="s">
        <v>229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239</v>
      </c>
      <c r="LZ770" s="2" t="s">
        <v>275</v>
      </c>
      <c r="MA770" s="2" t="s">
        <v>1379</v>
      </c>
      <c r="MB770" s="2" t="s">
        <v>452</v>
      </c>
      <c r="MC770" s="2" t="s">
        <v>241</v>
      </c>
      <c r="MD770" s="2" t="s">
        <v>229</v>
      </c>
      <c r="ME770" s="4"/>
      <c r="MF770" s="8"/>
      <c r="MG770" s="4"/>
      <c r="MH770" s="8"/>
      <c r="MI770" s="7"/>
      <c r="MJ770" s="7"/>
      <c r="MK770" s="2" t="s">
        <v>266</v>
      </c>
      <c r="ML770" s="2" t="s">
        <v>275</v>
      </c>
      <c r="MM770" s="2" t="s">
        <v>229</v>
      </c>
      <c r="MN770" s="2" t="s">
        <v>229</v>
      </c>
      <c r="MO770" s="2" t="s">
        <v>241</v>
      </c>
      <c r="MP770" s="2" t="s">
        <v>229</v>
      </c>
      <c r="MQ770" s="4"/>
      <c r="MR770" s="8"/>
      <c r="MS770" s="4"/>
      <c r="MT770" s="8"/>
      <c r="MU770" s="7"/>
      <c r="MV770" s="7"/>
      <c r="MW770" s="2" t="s">
        <v>266</v>
      </c>
      <c r="MX770" s="2" t="s">
        <v>275</v>
      </c>
      <c r="MY770" s="2" t="s">
        <v>229</v>
      </c>
      <c r="MZ770" s="2" t="s">
        <v>229</v>
      </c>
      <c r="NA770" s="2" t="s">
        <v>241</v>
      </c>
      <c r="NB770" s="2" t="s">
        <v>229</v>
      </c>
      <c r="NC770" s="4"/>
      <c r="ND770" s="8"/>
      <c r="NE770" s="4"/>
      <c r="NF770" s="8"/>
      <c r="NG770" s="7"/>
      <c r="NH770" s="7"/>
      <c r="NI770" s="2" t="s">
        <v>239</v>
      </c>
      <c r="NJ770" s="2" t="s">
        <v>260</v>
      </c>
      <c r="NK770" s="2" t="s">
        <v>545</v>
      </c>
      <c r="NL770" s="2" t="s">
        <v>359</v>
      </c>
      <c r="NM770" s="2" t="s">
        <v>263</v>
      </c>
      <c r="NN770" s="2" t="s">
        <v>229</v>
      </c>
      <c r="NO770" s="4"/>
      <c r="NP770" s="8"/>
      <c r="NQ770" s="4"/>
      <c r="NR770" s="8"/>
      <c r="NS770" s="7"/>
      <c r="NT770" s="7"/>
      <c r="NU770" s="2" t="s">
        <v>272</v>
      </c>
      <c r="NV770" s="2" t="s">
        <v>275</v>
      </c>
      <c r="NW770" s="2" t="s">
        <v>229</v>
      </c>
      <c r="NX770" s="2" t="s">
        <v>229</v>
      </c>
      <c r="NY770" s="2" t="s">
        <v>241</v>
      </c>
      <c r="NZ770" s="2" t="s">
        <v>229</v>
      </c>
      <c r="OA770" s="4"/>
      <c r="OB770" s="8"/>
      <c r="OC770" s="4"/>
      <c r="OD770" s="8"/>
      <c r="OE770" s="7"/>
      <c r="OF770" s="7"/>
      <c r="OG770" s="2" t="s">
        <v>229</v>
      </c>
      <c r="OH770" s="2" t="s">
        <v>229</v>
      </c>
      <c r="OI770" s="2" t="s">
        <v>229</v>
      </c>
      <c r="OJ770" s="2" t="s">
        <v>229</v>
      </c>
      <c r="OK770" s="2" t="s">
        <v>229</v>
      </c>
      <c r="OL770" s="2" t="s">
        <v>229</v>
      </c>
      <c r="OM770" s="4"/>
      <c r="ON770" s="8"/>
      <c r="OO770" s="4"/>
      <c r="OP770" s="8"/>
      <c r="OQ770" s="7"/>
      <c r="OR770" s="7"/>
      <c r="OS770" s="2" t="s">
        <v>229</v>
      </c>
      <c r="OT770" s="2" t="s">
        <v>229</v>
      </c>
      <c r="OU770" s="2" t="s">
        <v>229</v>
      </c>
      <c r="OV770" s="2" t="s">
        <v>229</v>
      </c>
      <c r="OW770" s="2" t="s">
        <v>229</v>
      </c>
      <c r="OX770" s="2" t="s">
        <v>229</v>
      </c>
      <c r="OY770" s="4"/>
      <c r="OZ770" s="8"/>
      <c r="PA770" s="4"/>
      <c r="PB770" s="8"/>
      <c r="PC770" s="7"/>
      <c r="PD770" s="7"/>
      <c r="PE770" s="2" t="s">
        <v>281</v>
      </c>
      <c r="PF770" s="2" t="s">
        <v>275</v>
      </c>
      <c r="PG770" s="2" t="s">
        <v>229</v>
      </c>
      <c r="PH770" s="2" t="s">
        <v>229</v>
      </c>
      <c r="PI770" s="2" t="s">
        <v>241</v>
      </c>
      <c r="PJ770" s="2" t="s">
        <v>229</v>
      </c>
      <c r="PK770" s="4"/>
      <c r="PL770" s="8"/>
      <c r="PM770" s="4"/>
      <c r="PN770" s="8"/>
      <c r="PO770" s="7"/>
      <c r="PP770" s="7"/>
      <c r="PQ770" s="2" t="s">
        <v>266</v>
      </c>
      <c r="PR770" s="2" t="s">
        <v>275</v>
      </c>
      <c r="PS770" s="2" t="s">
        <v>229</v>
      </c>
      <c r="PT770" s="2" t="s">
        <v>229</v>
      </c>
      <c r="PU770" s="2" t="s">
        <v>241</v>
      </c>
      <c r="PV770" s="2" t="s">
        <v>229</v>
      </c>
      <c r="PW770" s="4"/>
      <c r="PX770" s="8"/>
      <c r="PY770" s="4"/>
      <c r="PZ770" s="8"/>
      <c r="QA770" s="7"/>
      <c r="QB770" s="7"/>
      <c r="QC770" s="2" t="s">
        <v>281</v>
      </c>
      <c r="QD770" s="2" t="s">
        <v>275</v>
      </c>
      <c r="QE770" s="2" t="s">
        <v>229</v>
      </c>
      <c r="QF770" s="2" t="s">
        <v>229</v>
      </c>
      <c r="QG770" s="2" t="s">
        <v>241</v>
      </c>
      <c r="QH770" s="2" t="s">
        <v>229</v>
      </c>
      <c r="QI770" s="4"/>
      <c r="QJ770" s="8"/>
      <c r="QK770" s="4"/>
      <c r="QL770" s="8"/>
      <c r="QM770" s="7"/>
      <c r="QN770" s="7"/>
      <c r="QO770" s="2" t="s">
        <v>229</v>
      </c>
      <c r="QP770" s="2" t="s">
        <v>229</v>
      </c>
      <c r="QQ770" s="2" t="s">
        <v>229</v>
      </c>
      <c r="QR770" s="2" t="s">
        <v>229</v>
      </c>
      <c r="QS770" s="2" t="s">
        <v>229</v>
      </c>
      <c r="QT770" s="2" t="s">
        <v>229</v>
      </c>
      <c r="QU770" s="4"/>
      <c r="QV770" s="8"/>
      <c r="QW770" s="4"/>
      <c r="QX770" s="8"/>
      <c r="QY770" s="7"/>
      <c r="QZ770" s="7"/>
      <c r="RA770" s="2" t="s">
        <v>272</v>
      </c>
      <c r="RB770" s="2" t="s">
        <v>275</v>
      </c>
      <c r="RC770" s="2" t="s">
        <v>229</v>
      </c>
      <c r="RD770" s="2" t="s">
        <v>229</v>
      </c>
      <c r="RE770" s="2" t="s">
        <v>241</v>
      </c>
      <c r="RF770" s="2" t="s">
        <v>229</v>
      </c>
      <c r="RG770" s="4"/>
      <c r="RH770" s="8"/>
      <c r="RI770" s="4"/>
      <c r="RJ770" s="8"/>
      <c r="RK770" s="7"/>
      <c r="RL770" s="7"/>
      <c r="RM770" s="2" t="s">
        <v>272</v>
      </c>
      <c r="RN770" s="2" t="s">
        <v>275</v>
      </c>
      <c r="RO770" s="2" t="s">
        <v>229</v>
      </c>
      <c r="RP770" s="2" t="s">
        <v>229</v>
      </c>
      <c r="RQ770" s="2" t="s">
        <v>241</v>
      </c>
      <c r="RR770" s="2" t="s">
        <v>229</v>
      </c>
      <c r="RS770" s="4"/>
      <c r="RT770" s="8"/>
      <c r="RU770" s="4"/>
      <c r="RV770" s="8"/>
      <c r="RW770" s="7"/>
      <c r="RX770" s="7"/>
      <c r="RY770" s="2" t="s">
        <v>272</v>
      </c>
      <c r="RZ770" s="2" t="s">
        <v>275</v>
      </c>
      <c r="SA770" s="2" t="s">
        <v>229</v>
      </c>
      <c r="SB770" s="2" t="s">
        <v>229</v>
      </c>
      <c r="SC770" s="2" t="s">
        <v>241</v>
      </c>
      <c r="SD770" s="2" t="s">
        <v>229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</row>
    <row r="771">
      <c r="A771" s="2" t="s">
        <v>4925</v>
      </c>
      <c r="B771" s="2" t="s">
        <v>216</v>
      </c>
      <c r="C771" s="2" t="s">
        <v>4734</v>
      </c>
      <c r="D771" s="2" t="s">
        <v>218</v>
      </c>
      <c r="E771" s="2" t="s">
        <v>219</v>
      </c>
      <c r="F771" s="2" t="s">
        <v>4913</v>
      </c>
      <c r="G771" s="2" t="s">
        <v>4914</v>
      </c>
      <c r="H771" s="2" t="s">
        <v>4915</v>
      </c>
      <c r="I771" s="2" t="s">
        <v>4916</v>
      </c>
      <c r="J771" s="2" t="s">
        <v>312</v>
      </c>
      <c r="K771" s="2" t="s">
        <v>4922</v>
      </c>
      <c r="L771" s="3">
        <v>81.09</v>
      </c>
      <c r="M771" s="3">
        <v>85.14</v>
      </c>
      <c r="N771" s="3">
        <v>159</v>
      </c>
      <c r="O771" s="2" t="s">
        <v>981</v>
      </c>
      <c r="P771" s="2" t="s">
        <v>964</v>
      </c>
      <c r="Q771" s="2" t="s">
        <v>228</v>
      </c>
      <c r="R771" s="2" t="s">
        <v>229</v>
      </c>
      <c r="S771" s="2" t="s">
        <v>4923</v>
      </c>
      <c r="T771" s="2" t="s">
        <v>3733</v>
      </c>
      <c r="U771" s="2" t="s">
        <v>733</v>
      </c>
      <c r="V771" s="2" t="s">
        <v>685</v>
      </c>
      <c r="W771" s="2" t="s">
        <v>686</v>
      </c>
      <c r="X771" s="2" t="s">
        <v>1009</v>
      </c>
      <c r="Y771" s="2" t="s">
        <v>494</v>
      </c>
      <c r="Z771" s="4"/>
      <c r="AA771" s="4">
        <f>=ROUNDDOWN({0},0)</f>
      </c>
      <c r="AB771" s="5">
        <v>0.5</v>
      </c>
      <c r="AC771" s="2" t="s">
        <v>229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/>
      <c r="AQ771" s="8"/>
      <c r="AR771" s="4">
        <v>4</v>
      </c>
      <c r="AS771" s="8">
        <v>357.48</v>
      </c>
      <c r="AT771" s="7">
        <v>-1</v>
      </c>
      <c r="AU771" s="7">
        <v>-1</v>
      </c>
      <c r="AV771" s="4" t="s">
        <v>229</v>
      </c>
      <c r="AW771" s="8" t="s">
        <v>229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/>
      <c r="BC771" s="4" t="s">
        <v>229</v>
      </c>
      <c r="BD771" s="8" t="s">
        <v>229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/>
      <c r="BJ771" s="4"/>
      <c r="BK771" s="8"/>
      <c r="BL771" s="2" t="s">
        <v>4926</v>
      </c>
      <c r="BM771" s="7"/>
      <c r="BN771" s="7"/>
      <c r="BO771" s="4"/>
      <c r="BP771" s="8"/>
      <c r="BQ771" s="4">
        <v>1</v>
      </c>
      <c r="BR771" s="8">
        <v>93.25</v>
      </c>
      <c r="BS771" s="7">
        <v>-1</v>
      </c>
      <c r="BT771" s="7">
        <v>-1</v>
      </c>
      <c r="BU771" s="2" t="s">
        <v>239</v>
      </c>
      <c r="BV771" s="2" t="s">
        <v>275</v>
      </c>
      <c r="BW771" s="2" t="s">
        <v>229</v>
      </c>
      <c r="BX771" s="2" t="s">
        <v>229</v>
      </c>
      <c r="BY771" s="2" t="s">
        <v>241</v>
      </c>
      <c r="BZ771" s="2" t="s">
        <v>229</v>
      </c>
      <c r="CA771" s="4"/>
      <c r="CB771" s="8"/>
      <c r="CC771" s="4">
        <v>1</v>
      </c>
      <c r="CD771" s="8">
        <v>92.51</v>
      </c>
      <c r="CE771" s="7">
        <v>-1</v>
      </c>
      <c r="CF771" s="7">
        <v>-1</v>
      </c>
      <c r="CG771" s="2" t="s">
        <v>239</v>
      </c>
      <c r="CH771" s="2" t="s">
        <v>275</v>
      </c>
      <c r="CI771" s="2" t="s">
        <v>1399</v>
      </c>
      <c r="CJ771" s="2" t="s">
        <v>4927</v>
      </c>
      <c r="CK771" s="2" t="s">
        <v>241</v>
      </c>
      <c r="CL771" s="2" t="s">
        <v>229</v>
      </c>
      <c r="CM771" s="4"/>
      <c r="CN771" s="8"/>
      <c r="CO771" s="4"/>
      <c r="CP771" s="8"/>
      <c r="CQ771" s="7"/>
      <c r="CR771" s="7"/>
      <c r="CS771" s="2" t="s">
        <v>239</v>
      </c>
      <c r="CT771" s="2" t="s">
        <v>275</v>
      </c>
      <c r="CU771" s="2" t="s">
        <v>3263</v>
      </c>
      <c r="CV771" s="2" t="s">
        <v>4928</v>
      </c>
      <c r="CW771" s="2" t="s">
        <v>241</v>
      </c>
      <c r="CX771" s="2" t="s">
        <v>229</v>
      </c>
      <c r="CY771" s="4"/>
      <c r="CZ771" s="8"/>
      <c r="DA771" s="4"/>
      <c r="DB771" s="8"/>
      <c r="DC771" s="7"/>
      <c r="DD771" s="7"/>
      <c r="DE771" s="2" t="s">
        <v>239</v>
      </c>
      <c r="DF771" s="2" t="s">
        <v>275</v>
      </c>
      <c r="DG771" s="2" t="s">
        <v>3263</v>
      </c>
      <c r="DH771" s="2" t="s">
        <v>3209</v>
      </c>
      <c r="DI771" s="2" t="s">
        <v>263</v>
      </c>
      <c r="DJ771" s="2" t="s">
        <v>229</v>
      </c>
      <c r="DK771" s="4"/>
      <c r="DL771" s="8"/>
      <c r="DM771" s="4"/>
      <c r="DN771" s="8"/>
      <c r="DO771" s="7"/>
      <c r="DP771" s="7"/>
      <c r="DQ771" s="2" t="s">
        <v>239</v>
      </c>
      <c r="DR771" s="2" t="s">
        <v>275</v>
      </c>
      <c r="DS771" s="2" t="s">
        <v>3710</v>
      </c>
      <c r="DT771" s="2" t="s">
        <v>2936</v>
      </c>
      <c r="DU771" s="2" t="s">
        <v>241</v>
      </c>
      <c r="DV771" s="2" t="s">
        <v>229</v>
      </c>
      <c r="DW771" s="4"/>
      <c r="DX771" s="8"/>
      <c r="DY771" s="4">
        <v>2</v>
      </c>
      <c r="DZ771" s="8">
        <v>171.72</v>
      </c>
      <c r="EA771" s="7">
        <v>-1</v>
      </c>
      <c r="EB771" s="7">
        <v>-1</v>
      </c>
      <c r="EC771" s="2" t="s">
        <v>239</v>
      </c>
      <c r="ED771" s="2" t="s">
        <v>275</v>
      </c>
      <c r="EE771" s="2" t="s">
        <v>321</v>
      </c>
      <c r="EF771" s="2" t="s">
        <v>1280</v>
      </c>
      <c r="EG771" s="2" t="s">
        <v>263</v>
      </c>
      <c r="EH771" s="2" t="s">
        <v>229</v>
      </c>
      <c r="EI771" s="4"/>
      <c r="EJ771" s="8"/>
      <c r="EK771" s="4"/>
      <c r="EL771" s="8"/>
      <c r="EM771" s="7"/>
      <c r="EN771" s="7"/>
      <c r="EO771" s="2" t="s">
        <v>239</v>
      </c>
      <c r="EP771" s="2" t="s">
        <v>275</v>
      </c>
      <c r="EQ771" s="2" t="s">
        <v>3577</v>
      </c>
      <c r="ER771" s="2" t="s">
        <v>443</v>
      </c>
      <c r="ES771" s="2" t="s">
        <v>241</v>
      </c>
      <c r="ET771" s="2" t="s">
        <v>229</v>
      </c>
      <c r="EU771" s="4"/>
      <c r="EV771" s="8"/>
      <c r="EW771" s="4"/>
      <c r="EX771" s="8"/>
      <c r="EY771" s="7"/>
      <c r="EZ771" s="7"/>
      <c r="FA771" s="2" t="s">
        <v>239</v>
      </c>
      <c r="FB771" s="2" t="s">
        <v>275</v>
      </c>
      <c r="FC771" s="2" t="s">
        <v>307</v>
      </c>
      <c r="FD771" s="2" t="s">
        <v>2181</v>
      </c>
      <c r="FE771" s="2" t="s">
        <v>241</v>
      </c>
      <c r="FF771" s="2" t="s">
        <v>229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275</v>
      </c>
      <c r="FO771" s="2" t="s">
        <v>3263</v>
      </c>
      <c r="FP771" s="2" t="s">
        <v>1380</v>
      </c>
      <c r="FQ771" s="2" t="s">
        <v>241</v>
      </c>
      <c r="FR771" s="2" t="s">
        <v>229</v>
      </c>
      <c r="FS771" s="4"/>
      <c r="FT771" s="8"/>
      <c r="FU771" s="4"/>
      <c r="FV771" s="8"/>
      <c r="FW771" s="7"/>
      <c r="FX771" s="7"/>
      <c r="FY771" s="2" t="s">
        <v>229</v>
      </c>
      <c r="FZ771" s="2" t="s">
        <v>229</v>
      </c>
      <c r="GA771" s="2" t="s">
        <v>229</v>
      </c>
      <c r="GB771" s="2" t="s">
        <v>229</v>
      </c>
      <c r="GC771" s="2" t="s">
        <v>229</v>
      </c>
      <c r="GD771" s="2" t="s">
        <v>229</v>
      </c>
      <c r="GE771" s="4"/>
      <c r="GF771" s="8"/>
      <c r="GG771" s="4"/>
      <c r="GH771" s="8"/>
      <c r="GI771" s="7"/>
      <c r="GJ771" s="7"/>
      <c r="GK771" s="2" t="s">
        <v>272</v>
      </c>
      <c r="GL771" s="2" t="s">
        <v>275</v>
      </c>
      <c r="GM771" s="2" t="s">
        <v>229</v>
      </c>
      <c r="GN771" s="2" t="s">
        <v>229</v>
      </c>
      <c r="GO771" s="2" t="s">
        <v>241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239</v>
      </c>
      <c r="GX771" s="2" t="s">
        <v>275</v>
      </c>
      <c r="GY771" s="2" t="s">
        <v>3885</v>
      </c>
      <c r="GZ771" s="2" t="s">
        <v>3909</v>
      </c>
      <c r="HA771" s="2" t="s">
        <v>241</v>
      </c>
      <c r="HB771" s="2" t="s">
        <v>229</v>
      </c>
      <c r="HC771" s="4"/>
      <c r="HD771" s="8"/>
      <c r="HE771" s="4"/>
      <c r="HF771" s="8"/>
      <c r="HG771" s="7"/>
      <c r="HH771" s="7"/>
      <c r="HI771" s="2" t="s">
        <v>266</v>
      </c>
      <c r="HJ771" s="2" t="s">
        <v>275</v>
      </c>
      <c r="HK771" s="2" t="s">
        <v>229</v>
      </c>
      <c r="HL771" s="2" t="s">
        <v>229</v>
      </c>
      <c r="HM771" s="2" t="s">
        <v>241</v>
      </c>
      <c r="HN771" s="2" t="s">
        <v>229</v>
      </c>
      <c r="HO771" s="4"/>
      <c r="HP771" s="8"/>
      <c r="HQ771" s="4"/>
      <c r="HR771" s="8"/>
      <c r="HS771" s="7"/>
      <c r="HT771" s="7"/>
      <c r="HU771" s="2" t="s">
        <v>239</v>
      </c>
      <c r="HV771" s="2" t="s">
        <v>275</v>
      </c>
      <c r="HW771" s="2" t="s">
        <v>442</v>
      </c>
      <c r="HX771" s="2" t="s">
        <v>355</v>
      </c>
      <c r="HY771" s="2" t="s">
        <v>241</v>
      </c>
      <c r="HZ771" s="2" t="s">
        <v>229</v>
      </c>
      <c r="IA771" s="4"/>
      <c r="IB771" s="8"/>
      <c r="IC771" s="4"/>
      <c r="ID771" s="8"/>
      <c r="IE771" s="7"/>
      <c r="IF771" s="7"/>
      <c r="IG771" s="2" t="s">
        <v>266</v>
      </c>
      <c r="IH771" s="2" t="s">
        <v>275</v>
      </c>
      <c r="II771" s="2" t="s">
        <v>229</v>
      </c>
      <c r="IJ771" s="2" t="s">
        <v>229</v>
      </c>
      <c r="IK771" s="2" t="s">
        <v>241</v>
      </c>
      <c r="IL771" s="2" t="s">
        <v>229</v>
      </c>
      <c r="IM771" s="4"/>
      <c r="IN771" s="8"/>
      <c r="IO771" s="4"/>
      <c r="IP771" s="8"/>
      <c r="IQ771" s="7"/>
      <c r="IR771" s="7"/>
      <c r="IS771" s="2" t="s">
        <v>272</v>
      </c>
      <c r="IT771" s="2" t="s">
        <v>275</v>
      </c>
      <c r="IU771" s="2" t="s">
        <v>229</v>
      </c>
      <c r="IV771" s="2" t="s">
        <v>229</v>
      </c>
      <c r="IW771" s="2" t="s">
        <v>241</v>
      </c>
      <c r="IX771" s="2" t="s">
        <v>229</v>
      </c>
      <c r="IY771" s="4"/>
      <c r="IZ771" s="8"/>
      <c r="JA771" s="4"/>
      <c r="JB771" s="8"/>
      <c r="JC771" s="7"/>
      <c r="JD771" s="7"/>
      <c r="JE771" s="2" t="s">
        <v>272</v>
      </c>
      <c r="JF771" s="2" t="s">
        <v>275</v>
      </c>
      <c r="JG771" s="2" t="s">
        <v>229</v>
      </c>
      <c r="JH771" s="2" t="s">
        <v>229</v>
      </c>
      <c r="JI771" s="2" t="s">
        <v>241</v>
      </c>
      <c r="JJ771" s="2" t="s">
        <v>229</v>
      </c>
      <c r="JK771" s="4"/>
      <c r="JL771" s="8"/>
      <c r="JM771" s="4"/>
      <c r="JN771" s="8"/>
      <c r="JO771" s="7"/>
      <c r="JP771" s="7"/>
      <c r="JQ771" s="2" t="s">
        <v>229</v>
      </c>
      <c r="JR771" s="2" t="s">
        <v>229</v>
      </c>
      <c r="JS771" s="2" t="s">
        <v>229</v>
      </c>
      <c r="JT771" s="2" t="s">
        <v>229</v>
      </c>
      <c r="JU771" s="2" t="s">
        <v>229</v>
      </c>
      <c r="JV771" s="2" t="s">
        <v>229</v>
      </c>
      <c r="JW771" s="4"/>
      <c r="JX771" s="8"/>
      <c r="JY771" s="4"/>
      <c r="JZ771" s="8"/>
      <c r="KA771" s="7"/>
      <c r="KB771" s="7"/>
      <c r="KC771" s="2" t="s">
        <v>272</v>
      </c>
      <c r="KD771" s="2" t="s">
        <v>275</v>
      </c>
      <c r="KE771" s="2" t="s">
        <v>229</v>
      </c>
      <c r="KF771" s="2" t="s">
        <v>229</v>
      </c>
      <c r="KG771" s="2" t="s">
        <v>241</v>
      </c>
      <c r="KH771" s="2" t="s">
        <v>229</v>
      </c>
      <c r="KI771" s="4"/>
      <c r="KJ771" s="8"/>
      <c r="KK771" s="4"/>
      <c r="KL771" s="8"/>
      <c r="KM771" s="7"/>
      <c r="KN771" s="7"/>
      <c r="KO771" s="2" t="s">
        <v>272</v>
      </c>
      <c r="KP771" s="2" t="s">
        <v>275</v>
      </c>
      <c r="KQ771" s="2" t="s">
        <v>229</v>
      </c>
      <c r="KR771" s="2" t="s">
        <v>229</v>
      </c>
      <c r="KS771" s="2" t="s">
        <v>241</v>
      </c>
      <c r="KT771" s="2" t="s">
        <v>229</v>
      </c>
      <c r="KU771" s="4"/>
      <c r="KV771" s="8"/>
      <c r="KW771" s="4"/>
      <c r="KX771" s="8"/>
      <c r="KY771" s="7"/>
      <c r="KZ771" s="7"/>
      <c r="LA771" s="2" t="s">
        <v>272</v>
      </c>
      <c r="LB771" s="2" t="s">
        <v>275</v>
      </c>
      <c r="LC771" s="2" t="s">
        <v>229</v>
      </c>
      <c r="LD771" s="2" t="s">
        <v>229</v>
      </c>
      <c r="LE771" s="2" t="s">
        <v>241</v>
      </c>
      <c r="LF771" s="2" t="s">
        <v>229</v>
      </c>
      <c r="LG771" s="4"/>
      <c r="LH771" s="8"/>
      <c r="LI771" s="4"/>
      <c r="LJ771" s="8"/>
      <c r="LK771" s="7"/>
      <c r="LL771" s="7"/>
      <c r="LM771" s="2" t="s">
        <v>229</v>
      </c>
      <c r="LN771" s="2" t="s">
        <v>229</v>
      </c>
      <c r="LO771" s="2" t="s">
        <v>229</v>
      </c>
      <c r="LP771" s="2" t="s">
        <v>229</v>
      </c>
      <c r="LQ771" s="2" t="s">
        <v>229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239</v>
      </c>
      <c r="LZ771" s="2" t="s">
        <v>275</v>
      </c>
      <c r="MA771" s="2" t="s">
        <v>1379</v>
      </c>
      <c r="MB771" s="2" t="s">
        <v>611</v>
      </c>
      <c r="MC771" s="2" t="s">
        <v>241</v>
      </c>
      <c r="MD771" s="2" t="s">
        <v>229</v>
      </c>
      <c r="ME771" s="4"/>
      <c r="MF771" s="8"/>
      <c r="MG771" s="4"/>
      <c r="MH771" s="8"/>
      <c r="MI771" s="7"/>
      <c r="MJ771" s="7"/>
      <c r="MK771" s="2" t="s">
        <v>266</v>
      </c>
      <c r="ML771" s="2" t="s">
        <v>275</v>
      </c>
      <c r="MM771" s="2" t="s">
        <v>229</v>
      </c>
      <c r="MN771" s="2" t="s">
        <v>229</v>
      </c>
      <c r="MO771" s="2" t="s">
        <v>241</v>
      </c>
      <c r="MP771" s="2" t="s">
        <v>229</v>
      </c>
      <c r="MQ771" s="4"/>
      <c r="MR771" s="8"/>
      <c r="MS771" s="4"/>
      <c r="MT771" s="8"/>
      <c r="MU771" s="7"/>
      <c r="MV771" s="7"/>
      <c r="MW771" s="2" t="s">
        <v>266</v>
      </c>
      <c r="MX771" s="2" t="s">
        <v>275</v>
      </c>
      <c r="MY771" s="2" t="s">
        <v>229</v>
      </c>
      <c r="MZ771" s="2" t="s">
        <v>229</v>
      </c>
      <c r="NA771" s="2" t="s">
        <v>241</v>
      </c>
      <c r="NB771" s="2" t="s">
        <v>229</v>
      </c>
      <c r="NC771" s="4"/>
      <c r="ND771" s="8"/>
      <c r="NE771" s="4"/>
      <c r="NF771" s="8"/>
      <c r="NG771" s="7"/>
      <c r="NH771" s="7"/>
      <c r="NI771" s="2" t="s">
        <v>239</v>
      </c>
      <c r="NJ771" s="2" t="s">
        <v>260</v>
      </c>
      <c r="NK771" s="2" t="s">
        <v>545</v>
      </c>
      <c r="NL771" s="2" t="s">
        <v>359</v>
      </c>
      <c r="NM771" s="2" t="s">
        <v>263</v>
      </c>
      <c r="NN771" s="2" t="s">
        <v>229</v>
      </c>
      <c r="NO771" s="4"/>
      <c r="NP771" s="8"/>
      <c r="NQ771" s="4"/>
      <c r="NR771" s="8"/>
      <c r="NS771" s="7"/>
      <c r="NT771" s="7"/>
      <c r="NU771" s="2" t="s">
        <v>272</v>
      </c>
      <c r="NV771" s="2" t="s">
        <v>275</v>
      </c>
      <c r="NW771" s="2" t="s">
        <v>229</v>
      </c>
      <c r="NX771" s="2" t="s">
        <v>229</v>
      </c>
      <c r="NY771" s="2" t="s">
        <v>241</v>
      </c>
      <c r="NZ771" s="2" t="s">
        <v>229</v>
      </c>
      <c r="OA771" s="4"/>
      <c r="OB771" s="8"/>
      <c r="OC771" s="4"/>
      <c r="OD771" s="8"/>
      <c r="OE771" s="7"/>
      <c r="OF771" s="7"/>
      <c r="OG771" s="2" t="s">
        <v>229</v>
      </c>
      <c r="OH771" s="2" t="s">
        <v>229</v>
      </c>
      <c r="OI771" s="2" t="s">
        <v>229</v>
      </c>
      <c r="OJ771" s="2" t="s">
        <v>229</v>
      </c>
      <c r="OK771" s="2" t="s">
        <v>229</v>
      </c>
      <c r="OL771" s="2" t="s">
        <v>229</v>
      </c>
      <c r="OM771" s="4"/>
      <c r="ON771" s="8"/>
      <c r="OO771" s="4"/>
      <c r="OP771" s="8"/>
      <c r="OQ771" s="7"/>
      <c r="OR771" s="7"/>
      <c r="OS771" s="2" t="s">
        <v>229</v>
      </c>
      <c r="OT771" s="2" t="s">
        <v>229</v>
      </c>
      <c r="OU771" s="2" t="s">
        <v>229</v>
      </c>
      <c r="OV771" s="2" t="s">
        <v>229</v>
      </c>
      <c r="OW771" s="2" t="s">
        <v>229</v>
      </c>
      <c r="OX771" s="2" t="s">
        <v>229</v>
      </c>
      <c r="OY771" s="4"/>
      <c r="OZ771" s="8"/>
      <c r="PA771" s="4"/>
      <c r="PB771" s="8"/>
      <c r="PC771" s="7"/>
      <c r="PD771" s="7"/>
      <c r="PE771" s="2" t="s">
        <v>281</v>
      </c>
      <c r="PF771" s="2" t="s">
        <v>275</v>
      </c>
      <c r="PG771" s="2" t="s">
        <v>229</v>
      </c>
      <c r="PH771" s="2" t="s">
        <v>229</v>
      </c>
      <c r="PI771" s="2" t="s">
        <v>241</v>
      </c>
      <c r="PJ771" s="2" t="s">
        <v>229</v>
      </c>
      <c r="PK771" s="4"/>
      <c r="PL771" s="8"/>
      <c r="PM771" s="4"/>
      <c r="PN771" s="8"/>
      <c r="PO771" s="7"/>
      <c r="PP771" s="7"/>
      <c r="PQ771" s="2" t="s">
        <v>266</v>
      </c>
      <c r="PR771" s="2" t="s">
        <v>275</v>
      </c>
      <c r="PS771" s="2" t="s">
        <v>229</v>
      </c>
      <c r="PT771" s="2" t="s">
        <v>229</v>
      </c>
      <c r="PU771" s="2" t="s">
        <v>241</v>
      </c>
      <c r="PV771" s="2" t="s">
        <v>229</v>
      </c>
      <c r="PW771" s="4"/>
      <c r="PX771" s="8"/>
      <c r="PY771" s="4"/>
      <c r="PZ771" s="8"/>
      <c r="QA771" s="7"/>
      <c r="QB771" s="7"/>
      <c r="QC771" s="2" t="s">
        <v>281</v>
      </c>
      <c r="QD771" s="2" t="s">
        <v>275</v>
      </c>
      <c r="QE771" s="2" t="s">
        <v>229</v>
      </c>
      <c r="QF771" s="2" t="s">
        <v>229</v>
      </c>
      <c r="QG771" s="2" t="s">
        <v>241</v>
      </c>
      <c r="QH771" s="2" t="s">
        <v>229</v>
      </c>
      <c r="QI771" s="4"/>
      <c r="QJ771" s="8"/>
      <c r="QK771" s="4"/>
      <c r="QL771" s="8"/>
      <c r="QM771" s="7"/>
      <c r="QN771" s="7"/>
      <c r="QO771" s="2" t="s">
        <v>229</v>
      </c>
      <c r="QP771" s="2" t="s">
        <v>229</v>
      </c>
      <c r="QQ771" s="2" t="s">
        <v>229</v>
      </c>
      <c r="QR771" s="2" t="s">
        <v>229</v>
      </c>
      <c r="QS771" s="2" t="s">
        <v>229</v>
      </c>
      <c r="QT771" s="2" t="s">
        <v>229</v>
      </c>
      <c r="QU771" s="4"/>
      <c r="QV771" s="8"/>
      <c r="QW771" s="4"/>
      <c r="QX771" s="8"/>
      <c r="QY771" s="7"/>
      <c r="QZ771" s="7"/>
      <c r="RA771" s="2" t="s">
        <v>272</v>
      </c>
      <c r="RB771" s="2" t="s">
        <v>275</v>
      </c>
      <c r="RC771" s="2" t="s">
        <v>229</v>
      </c>
      <c r="RD771" s="2" t="s">
        <v>229</v>
      </c>
      <c r="RE771" s="2" t="s">
        <v>241</v>
      </c>
      <c r="RF771" s="2" t="s">
        <v>229</v>
      </c>
      <c r="RG771" s="4"/>
      <c r="RH771" s="8"/>
      <c r="RI771" s="4"/>
      <c r="RJ771" s="8"/>
      <c r="RK771" s="7"/>
      <c r="RL771" s="7"/>
      <c r="RM771" s="2" t="s">
        <v>272</v>
      </c>
      <c r="RN771" s="2" t="s">
        <v>275</v>
      </c>
      <c r="RO771" s="2" t="s">
        <v>229</v>
      </c>
      <c r="RP771" s="2" t="s">
        <v>229</v>
      </c>
      <c r="RQ771" s="2" t="s">
        <v>241</v>
      </c>
      <c r="RR771" s="2" t="s">
        <v>229</v>
      </c>
      <c r="RS771" s="4"/>
      <c r="RT771" s="8"/>
      <c r="RU771" s="4"/>
      <c r="RV771" s="8"/>
      <c r="RW771" s="7"/>
      <c r="RX771" s="7"/>
      <c r="RY771" s="2" t="s">
        <v>272</v>
      </c>
      <c r="RZ771" s="2" t="s">
        <v>275</v>
      </c>
      <c r="SA771" s="2" t="s">
        <v>229</v>
      </c>
      <c r="SB771" s="2" t="s">
        <v>229</v>
      </c>
      <c r="SC771" s="2" t="s">
        <v>241</v>
      </c>
      <c r="SD771" s="2" t="s">
        <v>229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</row>
    <row r="772">
      <c r="A772" s="2" t="s">
        <v>4929</v>
      </c>
      <c r="B772" s="2" t="s">
        <v>216</v>
      </c>
      <c r="C772" s="2" t="s">
        <v>4734</v>
      </c>
      <c r="D772" s="2" t="s">
        <v>218</v>
      </c>
      <c r="E772" s="2" t="s">
        <v>219</v>
      </c>
      <c r="F772" s="2" t="s">
        <v>4930</v>
      </c>
      <c r="G772" s="2" t="s">
        <v>4931</v>
      </c>
      <c r="H772" s="2" t="s">
        <v>4932</v>
      </c>
      <c r="I772" s="2" t="s">
        <v>4933</v>
      </c>
      <c r="J772" s="2" t="s">
        <v>285</v>
      </c>
      <c r="K772" s="2" t="s">
        <v>617</v>
      </c>
      <c r="L772" s="3">
        <v>57.6</v>
      </c>
      <c r="M772" s="3">
        <v>60.48</v>
      </c>
      <c r="N772" s="3">
        <v>119.99</v>
      </c>
      <c r="O772" s="2" t="s">
        <v>963</v>
      </c>
      <c r="P772" s="2" t="s">
        <v>2072</v>
      </c>
      <c r="Q772" s="2" t="s">
        <v>228</v>
      </c>
      <c r="R772" s="2" t="s">
        <v>229</v>
      </c>
      <c r="S772" s="2" t="s">
        <v>4934</v>
      </c>
      <c r="T772" s="2" t="s">
        <v>3733</v>
      </c>
      <c r="U772" s="2" t="s">
        <v>2890</v>
      </c>
      <c r="V772" s="2" t="s">
        <v>1436</v>
      </c>
      <c r="W772" s="2" t="s">
        <v>1437</v>
      </c>
      <c r="X772" s="2" t="s">
        <v>1251</v>
      </c>
      <c r="Y772" s="2" t="s">
        <v>698</v>
      </c>
      <c r="Z772" s="4"/>
      <c r="AA772" s="4">
        <f>=ROUNDDOWN({0},0)</f>
      </c>
      <c r="AB772" s="5"/>
      <c r="AC772" s="2" t="s">
        <v>229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/>
      <c r="AQ772" s="8"/>
      <c r="AR772" s="4">
        <v>4</v>
      </c>
      <c r="AS772" s="8">
        <v>239.5</v>
      </c>
      <c r="AT772" s="7">
        <v>-1</v>
      </c>
      <c r="AU772" s="7">
        <v>-1</v>
      </c>
      <c r="AV772" s="4" t="s">
        <v>229</v>
      </c>
      <c r="AW772" s="8" t="s">
        <v>229</v>
      </c>
      <c r="AX772" s="4">
        <v>5</v>
      </c>
      <c r="AY772" s="8">
        <v>309.5</v>
      </c>
      <c r="AZ772" s="7" t="s">
        <v>229</v>
      </c>
      <c r="BA772" s="7" t="s">
        <v>229</v>
      </c>
      <c r="BB772" s="7"/>
      <c r="BC772" s="4" t="s">
        <v>229</v>
      </c>
      <c r="BD772" s="8" t="s">
        <v>229</v>
      </c>
      <c r="BE772" s="4">
        <v>5</v>
      </c>
      <c r="BF772" s="8">
        <v>309.5</v>
      </c>
      <c r="BG772" s="7" t="s">
        <v>229</v>
      </c>
      <c r="BH772" s="7" t="s">
        <v>229</v>
      </c>
      <c r="BI772" s="7"/>
      <c r="BJ772" s="4"/>
      <c r="BK772" s="8"/>
      <c r="BL772" s="2" t="s">
        <v>2327</v>
      </c>
      <c r="BM772" s="7"/>
      <c r="BN772" s="7"/>
      <c r="BO772" s="4"/>
      <c r="BP772" s="8"/>
      <c r="BQ772" s="4"/>
      <c r="BR772" s="8"/>
      <c r="BS772" s="7"/>
      <c r="BT772" s="7"/>
      <c r="BU772" s="2" t="s">
        <v>714</v>
      </c>
      <c r="BV772" s="2" t="s">
        <v>275</v>
      </c>
      <c r="BW772" s="2" t="s">
        <v>229</v>
      </c>
      <c r="BX772" s="2" t="s">
        <v>1752</v>
      </c>
      <c r="BY772" s="2" t="s">
        <v>241</v>
      </c>
      <c r="BZ772" s="2" t="s">
        <v>229</v>
      </c>
      <c r="CA772" s="4"/>
      <c r="CB772" s="8"/>
      <c r="CC772" s="4">
        <v>2</v>
      </c>
      <c r="CD772" s="8">
        <v>121.42</v>
      </c>
      <c r="CE772" s="7">
        <v>-1</v>
      </c>
      <c r="CF772" s="7">
        <v>-1</v>
      </c>
      <c r="CG772" s="2" t="s">
        <v>239</v>
      </c>
      <c r="CH772" s="2" t="s">
        <v>275</v>
      </c>
      <c r="CI772" s="2" t="s">
        <v>691</v>
      </c>
      <c r="CJ772" s="2" t="s">
        <v>1440</v>
      </c>
      <c r="CK772" s="2" t="s">
        <v>241</v>
      </c>
      <c r="CL772" s="2" t="s">
        <v>229</v>
      </c>
      <c r="CM772" s="4"/>
      <c r="CN772" s="8"/>
      <c r="CO772" s="4"/>
      <c r="CP772" s="8"/>
      <c r="CQ772" s="7"/>
      <c r="CR772" s="7"/>
      <c r="CS772" s="2" t="s">
        <v>239</v>
      </c>
      <c r="CT772" s="2" t="s">
        <v>275</v>
      </c>
      <c r="CU772" s="2" t="s">
        <v>1351</v>
      </c>
      <c r="CV772" s="2" t="s">
        <v>1950</v>
      </c>
      <c r="CW772" s="2" t="s">
        <v>241</v>
      </c>
      <c r="CX772" s="2" t="s">
        <v>229</v>
      </c>
      <c r="CY772" s="4"/>
      <c r="CZ772" s="8"/>
      <c r="DA772" s="4"/>
      <c r="DB772" s="8"/>
      <c r="DC772" s="7"/>
      <c r="DD772" s="7"/>
      <c r="DE772" s="2" t="s">
        <v>239</v>
      </c>
      <c r="DF772" s="2" t="s">
        <v>275</v>
      </c>
      <c r="DG772" s="2" t="s">
        <v>2054</v>
      </c>
      <c r="DH772" s="2" t="s">
        <v>1800</v>
      </c>
      <c r="DI772" s="2" t="s">
        <v>241</v>
      </c>
      <c r="DJ772" s="2" t="s">
        <v>229</v>
      </c>
      <c r="DK772" s="4"/>
      <c r="DL772" s="8"/>
      <c r="DM772" s="4"/>
      <c r="DN772" s="8"/>
      <c r="DO772" s="7"/>
      <c r="DP772" s="7"/>
      <c r="DQ772" s="2" t="s">
        <v>239</v>
      </c>
      <c r="DR772" s="2" t="s">
        <v>275</v>
      </c>
      <c r="DS772" s="2" t="s">
        <v>1675</v>
      </c>
      <c r="DT772" s="2" t="s">
        <v>726</v>
      </c>
      <c r="DU772" s="2" t="s">
        <v>241</v>
      </c>
      <c r="DV772" s="2" t="s">
        <v>229</v>
      </c>
      <c r="DW772" s="4"/>
      <c r="DX772" s="8"/>
      <c r="DY772" s="4"/>
      <c r="DZ772" s="8"/>
      <c r="EA772" s="7"/>
      <c r="EB772" s="7"/>
      <c r="EC772" s="2" t="s">
        <v>239</v>
      </c>
      <c r="ED772" s="2" t="s">
        <v>275</v>
      </c>
      <c r="EE772" s="2" t="s">
        <v>1668</v>
      </c>
      <c r="EF772" s="2" t="s">
        <v>3990</v>
      </c>
      <c r="EG772" s="2" t="s">
        <v>263</v>
      </c>
      <c r="EH772" s="2" t="s">
        <v>229</v>
      </c>
      <c r="EI772" s="4"/>
      <c r="EJ772" s="8"/>
      <c r="EK772" s="4">
        <v>2</v>
      </c>
      <c r="EL772" s="8">
        <v>118.08</v>
      </c>
      <c r="EM772" s="7">
        <v>-1</v>
      </c>
      <c r="EN772" s="7">
        <v>-1</v>
      </c>
      <c r="EO772" s="2" t="s">
        <v>239</v>
      </c>
      <c r="EP772" s="2" t="s">
        <v>275</v>
      </c>
      <c r="EQ772" s="2" t="s">
        <v>944</v>
      </c>
      <c r="ER772" s="2" t="s">
        <v>1761</v>
      </c>
      <c r="ES772" s="2" t="s">
        <v>241</v>
      </c>
      <c r="ET772" s="2" t="s">
        <v>229</v>
      </c>
      <c r="EU772" s="4"/>
      <c r="EV772" s="8"/>
      <c r="EW772" s="4"/>
      <c r="EX772" s="8"/>
      <c r="EY772" s="7"/>
      <c r="EZ772" s="7"/>
      <c r="FA772" s="2" t="s">
        <v>239</v>
      </c>
      <c r="FB772" s="2" t="s">
        <v>275</v>
      </c>
      <c r="FC772" s="2" t="s">
        <v>2908</v>
      </c>
      <c r="FD772" s="2" t="s">
        <v>762</v>
      </c>
      <c r="FE772" s="2" t="s">
        <v>241</v>
      </c>
      <c r="FF772" s="2" t="s">
        <v>229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275</v>
      </c>
      <c r="FO772" s="2" t="s">
        <v>4771</v>
      </c>
      <c r="FP772" s="2" t="s">
        <v>3990</v>
      </c>
      <c r="FQ772" s="2" t="s">
        <v>241</v>
      </c>
      <c r="FR772" s="2" t="s">
        <v>229</v>
      </c>
      <c r="FS772" s="4"/>
      <c r="FT772" s="8"/>
      <c r="FU772" s="4"/>
      <c r="FV772" s="8"/>
      <c r="FW772" s="7"/>
      <c r="FX772" s="7"/>
      <c r="FY772" s="2" t="s">
        <v>229</v>
      </c>
      <c r="FZ772" s="2" t="s">
        <v>229</v>
      </c>
      <c r="GA772" s="2" t="s">
        <v>229</v>
      </c>
      <c r="GB772" s="2" t="s">
        <v>229</v>
      </c>
      <c r="GC772" s="2" t="s">
        <v>229</v>
      </c>
      <c r="GD772" s="2" t="s">
        <v>229</v>
      </c>
      <c r="GE772" s="4"/>
      <c r="GF772" s="8"/>
      <c r="GG772" s="4"/>
      <c r="GH772" s="8"/>
      <c r="GI772" s="7"/>
      <c r="GJ772" s="7"/>
      <c r="GK772" s="2" t="s">
        <v>272</v>
      </c>
      <c r="GL772" s="2" t="s">
        <v>275</v>
      </c>
      <c r="GM772" s="2" t="s">
        <v>229</v>
      </c>
      <c r="GN772" s="2" t="s">
        <v>229</v>
      </c>
      <c r="GO772" s="2" t="s">
        <v>241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239</v>
      </c>
      <c r="GX772" s="2" t="s">
        <v>275</v>
      </c>
      <c r="GY772" s="2" t="s">
        <v>2916</v>
      </c>
      <c r="GZ772" s="2" t="s">
        <v>454</v>
      </c>
      <c r="HA772" s="2" t="s">
        <v>241</v>
      </c>
      <c r="HB772" s="2" t="s">
        <v>229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275</v>
      </c>
      <c r="HK772" s="2" t="s">
        <v>700</v>
      </c>
      <c r="HL772" s="2" t="s">
        <v>3099</v>
      </c>
      <c r="HM772" s="2" t="s">
        <v>241</v>
      </c>
      <c r="HN772" s="2" t="s">
        <v>229</v>
      </c>
      <c r="HO772" s="4"/>
      <c r="HP772" s="8"/>
      <c r="HQ772" s="4"/>
      <c r="HR772" s="8"/>
      <c r="HS772" s="7"/>
      <c r="HT772" s="7"/>
      <c r="HU772" s="2" t="s">
        <v>272</v>
      </c>
      <c r="HV772" s="2" t="s">
        <v>275</v>
      </c>
      <c r="HW772" s="2" t="s">
        <v>229</v>
      </c>
      <c r="HX772" s="2" t="s">
        <v>229</v>
      </c>
      <c r="HY772" s="2" t="s">
        <v>241</v>
      </c>
      <c r="HZ772" s="2" t="s">
        <v>229</v>
      </c>
      <c r="IA772" s="4"/>
      <c r="IB772" s="8"/>
      <c r="IC772" s="4"/>
      <c r="ID772" s="8"/>
      <c r="IE772" s="7"/>
      <c r="IF772" s="7"/>
      <c r="IG772" s="2" t="s">
        <v>266</v>
      </c>
      <c r="IH772" s="2" t="s">
        <v>275</v>
      </c>
      <c r="II772" s="2" t="s">
        <v>229</v>
      </c>
      <c r="IJ772" s="2" t="s">
        <v>229</v>
      </c>
      <c r="IK772" s="2" t="s">
        <v>241</v>
      </c>
      <c r="IL772" s="2" t="s">
        <v>229</v>
      </c>
      <c r="IM772" s="4"/>
      <c r="IN772" s="8"/>
      <c r="IO772" s="4"/>
      <c r="IP772" s="8"/>
      <c r="IQ772" s="7"/>
      <c r="IR772" s="7"/>
      <c r="IS772" s="2" t="s">
        <v>272</v>
      </c>
      <c r="IT772" s="2" t="s">
        <v>275</v>
      </c>
      <c r="IU772" s="2" t="s">
        <v>229</v>
      </c>
      <c r="IV772" s="2" t="s">
        <v>229</v>
      </c>
      <c r="IW772" s="2" t="s">
        <v>241</v>
      </c>
      <c r="IX772" s="2" t="s">
        <v>229</v>
      </c>
      <c r="IY772" s="4"/>
      <c r="IZ772" s="8"/>
      <c r="JA772" s="4"/>
      <c r="JB772" s="8"/>
      <c r="JC772" s="7"/>
      <c r="JD772" s="7"/>
      <c r="JE772" s="2" t="s">
        <v>272</v>
      </c>
      <c r="JF772" s="2" t="s">
        <v>275</v>
      </c>
      <c r="JG772" s="2" t="s">
        <v>229</v>
      </c>
      <c r="JH772" s="2" t="s">
        <v>229</v>
      </c>
      <c r="JI772" s="2" t="s">
        <v>241</v>
      </c>
      <c r="JJ772" s="2" t="s">
        <v>229</v>
      </c>
      <c r="JK772" s="4"/>
      <c r="JL772" s="8"/>
      <c r="JM772" s="4"/>
      <c r="JN772" s="8"/>
      <c r="JO772" s="7"/>
      <c r="JP772" s="7"/>
      <c r="JQ772" s="2" t="s">
        <v>229</v>
      </c>
      <c r="JR772" s="2" t="s">
        <v>229</v>
      </c>
      <c r="JS772" s="2" t="s">
        <v>229</v>
      </c>
      <c r="JT772" s="2" t="s">
        <v>229</v>
      </c>
      <c r="JU772" s="2" t="s">
        <v>229</v>
      </c>
      <c r="JV772" s="2" t="s">
        <v>229</v>
      </c>
      <c r="JW772" s="4"/>
      <c r="JX772" s="8"/>
      <c r="JY772" s="4"/>
      <c r="JZ772" s="8"/>
      <c r="KA772" s="7"/>
      <c r="KB772" s="7"/>
      <c r="KC772" s="2" t="s">
        <v>272</v>
      </c>
      <c r="KD772" s="2" t="s">
        <v>275</v>
      </c>
      <c r="KE772" s="2" t="s">
        <v>229</v>
      </c>
      <c r="KF772" s="2" t="s">
        <v>229</v>
      </c>
      <c r="KG772" s="2" t="s">
        <v>241</v>
      </c>
      <c r="KH772" s="2" t="s">
        <v>229</v>
      </c>
      <c r="KI772" s="4"/>
      <c r="KJ772" s="8"/>
      <c r="KK772" s="4"/>
      <c r="KL772" s="8"/>
      <c r="KM772" s="7"/>
      <c r="KN772" s="7"/>
      <c r="KO772" s="2" t="s">
        <v>272</v>
      </c>
      <c r="KP772" s="2" t="s">
        <v>275</v>
      </c>
      <c r="KQ772" s="2" t="s">
        <v>229</v>
      </c>
      <c r="KR772" s="2" t="s">
        <v>229</v>
      </c>
      <c r="KS772" s="2" t="s">
        <v>241</v>
      </c>
      <c r="KT772" s="2" t="s">
        <v>229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275</v>
      </c>
      <c r="LC772" s="2" t="s">
        <v>895</v>
      </c>
      <c r="LD772" s="2" t="s">
        <v>2103</v>
      </c>
      <c r="LE772" s="2" t="s">
        <v>241</v>
      </c>
      <c r="LF772" s="2" t="s">
        <v>229</v>
      </c>
      <c r="LG772" s="4"/>
      <c r="LH772" s="8"/>
      <c r="LI772" s="4"/>
      <c r="LJ772" s="8"/>
      <c r="LK772" s="7"/>
      <c r="LL772" s="7"/>
      <c r="LM772" s="2" t="s">
        <v>229</v>
      </c>
      <c r="LN772" s="2" t="s">
        <v>229</v>
      </c>
      <c r="LO772" s="2" t="s">
        <v>229</v>
      </c>
      <c r="LP772" s="2" t="s">
        <v>229</v>
      </c>
      <c r="LQ772" s="2" t="s">
        <v>229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239</v>
      </c>
      <c r="LZ772" s="2" t="s">
        <v>275</v>
      </c>
      <c r="MA772" s="2" t="s">
        <v>745</v>
      </c>
      <c r="MB772" s="2" t="s">
        <v>929</v>
      </c>
      <c r="MC772" s="2" t="s">
        <v>241</v>
      </c>
      <c r="MD772" s="2" t="s">
        <v>229</v>
      </c>
      <c r="ME772" s="4"/>
      <c r="MF772" s="8"/>
      <c r="MG772" s="4"/>
      <c r="MH772" s="8"/>
      <c r="MI772" s="7"/>
      <c r="MJ772" s="7"/>
      <c r="MK772" s="2" t="s">
        <v>239</v>
      </c>
      <c r="ML772" s="2" t="s">
        <v>275</v>
      </c>
      <c r="MM772" s="2" t="s">
        <v>1270</v>
      </c>
      <c r="MN772" s="2" t="s">
        <v>967</v>
      </c>
      <c r="MO772" s="2" t="s">
        <v>241</v>
      </c>
      <c r="MP772" s="2" t="s">
        <v>229</v>
      </c>
      <c r="MQ772" s="4"/>
      <c r="MR772" s="8"/>
      <c r="MS772" s="4"/>
      <c r="MT772" s="8"/>
      <c r="MU772" s="7"/>
      <c r="MV772" s="7"/>
      <c r="MW772" s="2" t="s">
        <v>266</v>
      </c>
      <c r="MX772" s="2" t="s">
        <v>275</v>
      </c>
      <c r="MY772" s="2" t="s">
        <v>229</v>
      </c>
      <c r="MZ772" s="2" t="s">
        <v>229</v>
      </c>
      <c r="NA772" s="2" t="s">
        <v>241</v>
      </c>
      <c r="NB772" s="2" t="s">
        <v>229</v>
      </c>
      <c r="NC772" s="4"/>
      <c r="ND772" s="8"/>
      <c r="NE772" s="4"/>
      <c r="NF772" s="8"/>
      <c r="NG772" s="7"/>
      <c r="NH772" s="7"/>
      <c r="NI772" s="2" t="s">
        <v>239</v>
      </c>
      <c r="NJ772" s="2" t="s">
        <v>260</v>
      </c>
      <c r="NK772" s="2" t="s">
        <v>1227</v>
      </c>
      <c r="NL772" s="2" t="s">
        <v>1950</v>
      </c>
      <c r="NM772" s="2" t="s">
        <v>241</v>
      </c>
      <c r="NN772" s="2" t="s">
        <v>229</v>
      </c>
      <c r="NO772" s="4"/>
      <c r="NP772" s="8"/>
      <c r="NQ772" s="4"/>
      <c r="NR772" s="8"/>
      <c r="NS772" s="7"/>
      <c r="NT772" s="7"/>
      <c r="NU772" s="2" t="s">
        <v>272</v>
      </c>
      <c r="NV772" s="2" t="s">
        <v>275</v>
      </c>
      <c r="NW772" s="2" t="s">
        <v>229</v>
      </c>
      <c r="NX772" s="2" t="s">
        <v>229</v>
      </c>
      <c r="NY772" s="2" t="s">
        <v>241</v>
      </c>
      <c r="NZ772" s="2" t="s">
        <v>229</v>
      </c>
      <c r="OA772" s="4"/>
      <c r="OB772" s="8"/>
      <c r="OC772" s="4"/>
      <c r="OD772" s="8"/>
      <c r="OE772" s="7"/>
      <c r="OF772" s="7"/>
      <c r="OG772" s="2" t="s">
        <v>272</v>
      </c>
      <c r="OH772" s="2" t="s">
        <v>275</v>
      </c>
      <c r="OI772" s="2" t="s">
        <v>229</v>
      </c>
      <c r="OJ772" s="2" t="s">
        <v>229</v>
      </c>
      <c r="OK772" s="2" t="s">
        <v>241</v>
      </c>
      <c r="OL772" s="2" t="s">
        <v>229</v>
      </c>
      <c r="OM772" s="4"/>
      <c r="ON772" s="8"/>
      <c r="OO772" s="4"/>
      <c r="OP772" s="8"/>
      <c r="OQ772" s="7"/>
      <c r="OR772" s="7"/>
      <c r="OS772" s="2" t="s">
        <v>229</v>
      </c>
      <c r="OT772" s="2" t="s">
        <v>229</v>
      </c>
      <c r="OU772" s="2" t="s">
        <v>229</v>
      </c>
      <c r="OV772" s="2" t="s">
        <v>229</v>
      </c>
      <c r="OW772" s="2" t="s">
        <v>229</v>
      </c>
      <c r="OX772" s="2" t="s">
        <v>229</v>
      </c>
      <c r="OY772" s="4"/>
      <c r="OZ772" s="8"/>
      <c r="PA772" s="4"/>
      <c r="PB772" s="8"/>
      <c r="PC772" s="7"/>
      <c r="PD772" s="7"/>
      <c r="PE772" s="2" t="s">
        <v>229</v>
      </c>
      <c r="PF772" s="2" t="s">
        <v>229</v>
      </c>
      <c r="PG772" s="2" t="s">
        <v>229</v>
      </c>
      <c r="PH772" s="2" t="s">
        <v>229</v>
      </c>
      <c r="PI772" s="2" t="s">
        <v>229</v>
      </c>
      <c r="PJ772" s="2" t="s">
        <v>229</v>
      </c>
      <c r="PK772" s="4"/>
      <c r="PL772" s="8"/>
      <c r="PM772" s="4"/>
      <c r="PN772" s="8"/>
      <c r="PO772" s="7"/>
      <c r="PP772" s="7"/>
      <c r="PQ772" s="2" t="s">
        <v>239</v>
      </c>
      <c r="PR772" s="2" t="s">
        <v>275</v>
      </c>
      <c r="PS772" s="2" t="s">
        <v>1800</v>
      </c>
      <c r="PT772" s="2" t="s">
        <v>295</v>
      </c>
      <c r="PU772" s="2" t="s">
        <v>241</v>
      </c>
      <c r="PV772" s="2" t="s">
        <v>229</v>
      </c>
      <c r="PW772" s="4"/>
      <c r="PX772" s="8"/>
      <c r="PY772" s="4"/>
      <c r="PZ772" s="8"/>
      <c r="QA772" s="7"/>
      <c r="QB772" s="7"/>
      <c r="QC772" s="2" t="s">
        <v>281</v>
      </c>
      <c r="QD772" s="2" t="s">
        <v>275</v>
      </c>
      <c r="QE772" s="2" t="s">
        <v>229</v>
      </c>
      <c r="QF772" s="2" t="s">
        <v>229</v>
      </c>
      <c r="QG772" s="2" t="s">
        <v>241</v>
      </c>
      <c r="QH772" s="2" t="s">
        <v>229</v>
      </c>
      <c r="QI772" s="4"/>
      <c r="QJ772" s="8"/>
      <c r="QK772" s="4"/>
      <c r="QL772" s="8"/>
      <c r="QM772" s="7"/>
      <c r="QN772" s="7"/>
      <c r="QO772" s="2" t="s">
        <v>229</v>
      </c>
      <c r="QP772" s="2" t="s">
        <v>229</v>
      </c>
      <c r="QQ772" s="2" t="s">
        <v>229</v>
      </c>
      <c r="QR772" s="2" t="s">
        <v>229</v>
      </c>
      <c r="QS772" s="2" t="s">
        <v>229</v>
      </c>
      <c r="QT772" s="2" t="s">
        <v>229</v>
      </c>
      <c r="QU772" s="4"/>
      <c r="QV772" s="8"/>
      <c r="QW772" s="4"/>
      <c r="QX772" s="8"/>
      <c r="QY772" s="7"/>
      <c r="QZ772" s="7"/>
      <c r="RA772" s="2" t="s">
        <v>272</v>
      </c>
      <c r="RB772" s="2" t="s">
        <v>275</v>
      </c>
      <c r="RC772" s="2" t="s">
        <v>229</v>
      </c>
      <c r="RD772" s="2" t="s">
        <v>229</v>
      </c>
      <c r="RE772" s="2" t="s">
        <v>241</v>
      </c>
      <c r="RF772" s="2" t="s">
        <v>229</v>
      </c>
      <c r="RG772" s="4"/>
      <c r="RH772" s="8"/>
      <c r="RI772" s="4"/>
      <c r="RJ772" s="8"/>
      <c r="RK772" s="7"/>
      <c r="RL772" s="7"/>
      <c r="RM772" s="2" t="s">
        <v>229</v>
      </c>
      <c r="RN772" s="2" t="s">
        <v>229</v>
      </c>
      <c r="RO772" s="2" t="s">
        <v>229</v>
      </c>
      <c r="RP772" s="2" t="s">
        <v>229</v>
      </c>
      <c r="RQ772" s="2" t="s">
        <v>229</v>
      </c>
      <c r="RR772" s="2" t="s">
        <v>229</v>
      </c>
      <c r="RS772" s="4"/>
      <c r="RT772" s="8"/>
      <c r="RU772" s="4"/>
      <c r="RV772" s="8"/>
      <c r="RW772" s="7"/>
      <c r="RX772" s="7"/>
      <c r="RY772" s="2" t="s">
        <v>239</v>
      </c>
      <c r="RZ772" s="2" t="s">
        <v>275</v>
      </c>
      <c r="SA772" s="2" t="s">
        <v>1264</v>
      </c>
      <c r="SB772" s="2" t="s">
        <v>887</v>
      </c>
      <c r="SC772" s="2" t="s">
        <v>241</v>
      </c>
      <c r="SD772" s="2" t="s">
        <v>229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</row>
    <row r="773">
      <c r="A773" s="2" t="s">
        <v>4935</v>
      </c>
      <c r="B773" s="2" t="s">
        <v>216</v>
      </c>
      <c r="C773" s="2" t="s">
        <v>4734</v>
      </c>
      <c r="D773" s="2" t="s">
        <v>218</v>
      </c>
      <c r="E773" s="2" t="s">
        <v>219</v>
      </c>
      <c r="F773" s="2" t="s">
        <v>4930</v>
      </c>
      <c r="G773" s="2" t="s">
        <v>4931</v>
      </c>
      <c r="H773" s="2" t="s">
        <v>4932</v>
      </c>
      <c r="I773" s="2" t="s">
        <v>4933</v>
      </c>
      <c r="J773" s="2" t="s">
        <v>312</v>
      </c>
      <c r="K773" s="2" t="s">
        <v>617</v>
      </c>
      <c r="L773" s="3">
        <v>70</v>
      </c>
      <c r="M773" s="3">
        <v>73.5</v>
      </c>
      <c r="N773" s="3">
        <v>139.99</v>
      </c>
      <c r="O773" s="2" t="s">
        <v>981</v>
      </c>
      <c r="P773" s="2" t="s">
        <v>2072</v>
      </c>
      <c r="Q773" s="2" t="s">
        <v>228</v>
      </c>
      <c r="R773" s="2" t="s">
        <v>229</v>
      </c>
      <c r="S773" s="2" t="s">
        <v>4934</v>
      </c>
      <c r="T773" s="2" t="s">
        <v>3733</v>
      </c>
      <c r="U773" s="2" t="s">
        <v>2890</v>
      </c>
      <c r="V773" s="2" t="s">
        <v>1436</v>
      </c>
      <c r="W773" s="2" t="s">
        <v>1437</v>
      </c>
      <c r="X773" s="2" t="s">
        <v>1251</v>
      </c>
      <c r="Y773" s="2" t="s">
        <v>698</v>
      </c>
      <c r="Z773" s="4"/>
      <c r="AA773" s="4">
        <f>=ROUNDDOWN({0},0)</f>
      </c>
      <c r="AB773" s="5"/>
      <c r="AC773" s="2" t="s">
        <v>229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/>
      <c r="AQ773" s="8"/>
      <c r="AR773" s="4">
        <v>1</v>
      </c>
      <c r="AS773" s="8">
        <v>70</v>
      </c>
      <c r="AT773" s="7">
        <v>-1</v>
      </c>
      <c r="AU773" s="7">
        <v>-1</v>
      </c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/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/>
      <c r="BJ773" s="4"/>
      <c r="BK773" s="8"/>
      <c r="BL773" s="2" t="s">
        <v>21</v>
      </c>
      <c r="BM773" s="7"/>
      <c r="BN773" s="7"/>
      <c r="BO773" s="4"/>
      <c r="BP773" s="8"/>
      <c r="BQ773" s="4"/>
      <c r="BR773" s="8"/>
      <c r="BS773" s="7"/>
      <c r="BT773" s="7"/>
      <c r="BU773" s="2" t="s">
        <v>714</v>
      </c>
      <c r="BV773" s="2" t="s">
        <v>275</v>
      </c>
      <c r="BW773" s="2" t="s">
        <v>229</v>
      </c>
      <c r="BX773" s="2" t="s">
        <v>3015</v>
      </c>
      <c r="BY773" s="2" t="s">
        <v>241</v>
      </c>
      <c r="BZ773" s="2" t="s">
        <v>229</v>
      </c>
      <c r="CA773" s="4"/>
      <c r="CB773" s="8"/>
      <c r="CC773" s="4"/>
      <c r="CD773" s="8"/>
      <c r="CE773" s="7"/>
      <c r="CF773" s="7"/>
      <c r="CG773" s="2" t="s">
        <v>239</v>
      </c>
      <c r="CH773" s="2" t="s">
        <v>275</v>
      </c>
      <c r="CI773" s="2" t="s">
        <v>691</v>
      </c>
      <c r="CJ773" s="2" t="s">
        <v>1345</v>
      </c>
      <c r="CK773" s="2" t="s">
        <v>241</v>
      </c>
      <c r="CL773" s="2" t="s">
        <v>229</v>
      </c>
      <c r="CM773" s="4"/>
      <c r="CN773" s="8"/>
      <c r="CO773" s="4"/>
      <c r="CP773" s="8"/>
      <c r="CQ773" s="7"/>
      <c r="CR773" s="7"/>
      <c r="CS773" s="2" t="s">
        <v>239</v>
      </c>
      <c r="CT773" s="2" t="s">
        <v>275</v>
      </c>
      <c r="CU773" s="2" t="s">
        <v>1351</v>
      </c>
      <c r="CV773" s="2" t="s">
        <v>2923</v>
      </c>
      <c r="CW773" s="2" t="s">
        <v>241</v>
      </c>
      <c r="CX773" s="2" t="s">
        <v>229</v>
      </c>
      <c r="CY773" s="4"/>
      <c r="CZ773" s="8"/>
      <c r="DA773" s="4"/>
      <c r="DB773" s="8"/>
      <c r="DC773" s="7"/>
      <c r="DD773" s="7"/>
      <c r="DE773" s="2" t="s">
        <v>239</v>
      </c>
      <c r="DF773" s="2" t="s">
        <v>275</v>
      </c>
      <c r="DG773" s="2" t="s">
        <v>2054</v>
      </c>
      <c r="DH773" s="2" t="s">
        <v>1600</v>
      </c>
      <c r="DI773" s="2" t="s">
        <v>241</v>
      </c>
      <c r="DJ773" s="2" t="s">
        <v>229</v>
      </c>
      <c r="DK773" s="4"/>
      <c r="DL773" s="8"/>
      <c r="DM773" s="4"/>
      <c r="DN773" s="8"/>
      <c r="DO773" s="7"/>
      <c r="DP773" s="7"/>
      <c r="DQ773" s="2" t="s">
        <v>239</v>
      </c>
      <c r="DR773" s="2" t="s">
        <v>275</v>
      </c>
      <c r="DS773" s="2" t="s">
        <v>871</v>
      </c>
      <c r="DT773" s="2" t="s">
        <v>867</v>
      </c>
      <c r="DU773" s="2" t="s">
        <v>241</v>
      </c>
      <c r="DV773" s="2" t="s">
        <v>229</v>
      </c>
      <c r="DW773" s="4"/>
      <c r="DX773" s="8"/>
      <c r="DY773" s="4">
        <v>1</v>
      </c>
      <c r="DZ773" s="8">
        <v>70</v>
      </c>
      <c r="EA773" s="7">
        <v>-1</v>
      </c>
      <c r="EB773" s="7">
        <v>-1</v>
      </c>
      <c r="EC773" s="2" t="s">
        <v>239</v>
      </c>
      <c r="ED773" s="2" t="s">
        <v>275</v>
      </c>
      <c r="EE773" s="2" t="s">
        <v>1668</v>
      </c>
      <c r="EF773" s="2" t="s">
        <v>2923</v>
      </c>
      <c r="EG773" s="2" t="s">
        <v>263</v>
      </c>
      <c r="EH773" s="2" t="s">
        <v>229</v>
      </c>
      <c r="EI773" s="4"/>
      <c r="EJ773" s="8"/>
      <c r="EK773" s="4"/>
      <c r="EL773" s="8"/>
      <c r="EM773" s="7"/>
      <c r="EN773" s="7"/>
      <c r="EO773" s="2" t="s">
        <v>239</v>
      </c>
      <c r="EP773" s="2" t="s">
        <v>275</v>
      </c>
      <c r="EQ773" s="2" t="s">
        <v>944</v>
      </c>
      <c r="ER773" s="2" t="s">
        <v>1779</v>
      </c>
      <c r="ES773" s="2" t="s">
        <v>241</v>
      </c>
      <c r="ET773" s="2" t="s">
        <v>229</v>
      </c>
      <c r="EU773" s="4"/>
      <c r="EV773" s="8"/>
      <c r="EW773" s="4"/>
      <c r="EX773" s="8"/>
      <c r="EY773" s="7"/>
      <c r="EZ773" s="7"/>
      <c r="FA773" s="2" t="s">
        <v>239</v>
      </c>
      <c r="FB773" s="2" t="s">
        <v>275</v>
      </c>
      <c r="FC773" s="2" t="s">
        <v>2908</v>
      </c>
      <c r="FD773" s="2" t="s">
        <v>1937</v>
      </c>
      <c r="FE773" s="2" t="s">
        <v>241</v>
      </c>
      <c r="FF773" s="2" t="s">
        <v>229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275</v>
      </c>
      <c r="FO773" s="2" t="s">
        <v>4771</v>
      </c>
      <c r="FP773" s="2" t="s">
        <v>4619</v>
      </c>
      <c r="FQ773" s="2" t="s">
        <v>241</v>
      </c>
      <c r="FR773" s="2" t="s">
        <v>229</v>
      </c>
      <c r="FS773" s="4"/>
      <c r="FT773" s="8"/>
      <c r="FU773" s="4"/>
      <c r="FV773" s="8"/>
      <c r="FW773" s="7"/>
      <c r="FX773" s="7"/>
      <c r="FY773" s="2" t="s">
        <v>229</v>
      </c>
      <c r="FZ773" s="2" t="s">
        <v>229</v>
      </c>
      <c r="GA773" s="2" t="s">
        <v>229</v>
      </c>
      <c r="GB773" s="2" t="s">
        <v>229</v>
      </c>
      <c r="GC773" s="2" t="s">
        <v>229</v>
      </c>
      <c r="GD773" s="2" t="s">
        <v>229</v>
      </c>
      <c r="GE773" s="4"/>
      <c r="GF773" s="8"/>
      <c r="GG773" s="4"/>
      <c r="GH773" s="8"/>
      <c r="GI773" s="7"/>
      <c r="GJ773" s="7"/>
      <c r="GK773" s="2" t="s">
        <v>272</v>
      </c>
      <c r="GL773" s="2" t="s">
        <v>275</v>
      </c>
      <c r="GM773" s="2" t="s">
        <v>229</v>
      </c>
      <c r="GN773" s="2" t="s">
        <v>229</v>
      </c>
      <c r="GO773" s="2" t="s">
        <v>241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275</v>
      </c>
      <c r="GY773" s="2" t="s">
        <v>2916</v>
      </c>
      <c r="GZ773" s="2" t="s">
        <v>823</v>
      </c>
      <c r="HA773" s="2" t="s">
        <v>241</v>
      </c>
      <c r="HB773" s="2" t="s">
        <v>229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275</v>
      </c>
      <c r="HK773" s="2" t="s">
        <v>700</v>
      </c>
      <c r="HL773" s="2" t="s">
        <v>3018</v>
      </c>
      <c r="HM773" s="2" t="s">
        <v>241</v>
      </c>
      <c r="HN773" s="2" t="s">
        <v>229</v>
      </c>
      <c r="HO773" s="4"/>
      <c r="HP773" s="8"/>
      <c r="HQ773" s="4"/>
      <c r="HR773" s="8"/>
      <c r="HS773" s="7"/>
      <c r="HT773" s="7"/>
      <c r="HU773" s="2" t="s">
        <v>272</v>
      </c>
      <c r="HV773" s="2" t="s">
        <v>275</v>
      </c>
      <c r="HW773" s="2" t="s">
        <v>229</v>
      </c>
      <c r="HX773" s="2" t="s">
        <v>229</v>
      </c>
      <c r="HY773" s="2" t="s">
        <v>241</v>
      </c>
      <c r="HZ773" s="2" t="s">
        <v>229</v>
      </c>
      <c r="IA773" s="4"/>
      <c r="IB773" s="8"/>
      <c r="IC773" s="4"/>
      <c r="ID773" s="8"/>
      <c r="IE773" s="7"/>
      <c r="IF773" s="7"/>
      <c r="IG773" s="2" t="s">
        <v>266</v>
      </c>
      <c r="IH773" s="2" t="s">
        <v>275</v>
      </c>
      <c r="II773" s="2" t="s">
        <v>229</v>
      </c>
      <c r="IJ773" s="2" t="s">
        <v>229</v>
      </c>
      <c r="IK773" s="2" t="s">
        <v>241</v>
      </c>
      <c r="IL773" s="2" t="s">
        <v>229</v>
      </c>
      <c r="IM773" s="4"/>
      <c r="IN773" s="8"/>
      <c r="IO773" s="4"/>
      <c r="IP773" s="8"/>
      <c r="IQ773" s="7"/>
      <c r="IR773" s="7"/>
      <c r="IS773" s="2" t="s">
        <v>272</v>
      </c>
      <c r="IT773" s="2" t="s">
        <v>275</v>
      </c>
      <c r="IU773" s="2" t="s">
        <v>229</v>
      </c>
      <c r="IV773" s="2" t="s">
        <v>229</v>
      </c>
      <c r="IW773" s="2" t="s">
        <v>241</v>
      </c>
      <c r="IX773" s="2" t="s">
        <v>229</v>
      </c>
      <c r="IY773" s="4"/>
      <c r="IZ773" s="8"/>
      <c r="JA773" s="4"/>
      <c r="JB773" s="8"/>
      <c r="JC773" s="7"/>
      <c r="JD773" s="7"/>
      <c r="JE773" s="2" t="s">
        <v>272</v>
      </c>
      <c r="JF773" s="2" t="s">
        <v>275</v>
      </c>
      <c r="JG773" s="2" t="s">
        <v>229</v>
      </c>
      <c r="JH773" s="2" t="s">
        <v>229</v>
      </c>
      <c r="JI773" s="2" t="s">
        <v>241</v>
      </c>
      <c r="JJ773" s="2" t="s">
        <v>229</v>
      </c>
      <c r="JK773" s="4"/>
      <c r="JL773" s="8"/>
      <c r="JM773" s="4"/>
      <c r="JN773" s="8"/>
      <c r="JO773" s="7"/>
      <c r="JP773" s="7"/>
      <c r="JQ773" s="2" t="s">
        <v>229</v>
      </c>
      <c r="JR773" s="2" t="s">
        <v>229</v>
      </c>
      <c r="JS773" s="2" t="s">
        <v>229</v>
      </c>
      <c r="JT773" s="2" t="s">
        <v>229</v>
      </c>
      <c r="JU773" s="2" t="s">
        <v>229</v>
      </c>
      <c r="JV773" s="2" t="s">
        <v>229</v>
      </c>
      <c r="JW773" s="4"/>
      <c r="JX773" s="8"/>
      <c r="JY773" s="4"/>
      <c r="JZ773" s="8"/>
      <c r="KA773" s="7"/>
      <c r="KB773" s="7"/>
      <c r="KC773" s="2" t="s">
        <v>272</v>
      </c>
      <c r="KD773" s="2" t="s">
        <v>275</v>
      </c>
      <c r="KE773" s="2" t="s">
        <v>229</v>
      </c>
      <c r="KF773" s="2" t="s">
        <v>229</v>
      </c>
      <c r="KG773" s="2" t="s">
        <v>241</v>
      </c>
      <c r="KH773" s="2" t="s">
        <v>229</v>
      </c>
      <c r="KI773" s="4"/>
      <c r="KJ773" s="8"/>
      <c r="KK773" s="4"/>
      <c r="KL773" s="8"/>
      <c r="KM773" s="7"/>
      <c r="KN773" s="7"/>
      <c r="KO773" s="2" t="s">
        <v>272</v>
      </c>
      <c r="KP773" s="2" t="s">
        <v>275</v>
      </c>
      <c r="KQ773" s="2" t="s">
        <v>229</v>
      </c>
      <c r="KR773" s="2" t="s">
        <v>229</v>
      </c>
      <c r="KS773" s="2" t="s">
        <v>241</v>
      </c>
      <c r="KT773" s="2" t="s">
        <v>229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275</v>
      </c>
      <c r="LC773" s="2" t="s">
        <v>895</v>
      </c>
      <c r="LD773" s="2" t="s">
        <v>259</v>
      </c>
      <c r="LE773" s="2" t="s">
        <v>241</v>
      </c>
      <c r="LF773" s="2" t="s">
        <v>229</v>
      </c>
      <c r="LG773" s="4"/>
      <c r="LH773" s="8"/>
      <c r="LI773" s="4"/>
      <c r="LJ773" s="8"/>
      <c r="LK773" s="7"/>
      <c r="LL773" s="7"/>
      <c r="LM773" s="2" t="s">
        <v>229</v>
      </c>
      <c r="LN773" s="2" t="s">
        <v>229</v>
      </c>
      <c r="LO773" s="2" t="s">
        <v>229</v>
      </c>
      <c r="LP773" s="2" t="s">
        <v>229</v>
      </c>
      <c r="LQ773" s="2" t="s">
        <v>229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239</v>
      </c>
      <c r="LZ773" s="2" t="s">
        <v>275</v>
      </c>
      <c r="MA773" s="2" t="s">
        <v>745</v>
      </c>
      <c r="MB773" s="2" t="s">
        <v>2941</v>
      </c>
      <c r="MC773" s="2" t="s">
        <v>241</v>
      </c>
      <c r="MD773" s="2" t="s">
        <v>229</v>
      </c>
      <c r="ME773" s="4"/>
      <c r="MF773" s="8"/>
      <c r="MG773" s="4"/>
      <c r="MH773" s="8"/>
      <c r="MI773" s="7"/>
      <c r="MJ773" s="7"/>
      <c r="MK773" s="2" t="s">
        <v>239</v>
      </c>
      <c r="ML773" s="2" t="s">
        <v>275</v>
      </c>
      <c r="MM773" s="2" t="s">
        <v>1270</v>
      </c>
      <c r="MN773" s="2" t="s">
        <v>839</v>
      </c>
      <c r="MO773" s="2" t="s">
        <v>241</v>
      </c>
      <c r="MP773" s="2" t="s">
        <v>229</v>
      </c>
      <c r="MQ773" s="4"/>
      <c r="MR773" s="8"/>
      <c r="MS773" s="4"/>
      <c r="MT773" s="8"/>
      <c r="MU773" s="7"/>
      <c r="MV773" s="7"/>
      <c r="MW773" s="2" t="s">
        <v>266</v>
      </c>
      <c r="MX773" s="2" t="s">
        <v>275</v>
      </c>
      <c r="MY773" s="2" t="s">
        <v>229</v>
      </c>
      <c r="MZ773" s="2" t="s">
        <v>229</v>
      </c>
      <c r="NA773" s="2" t="s">
        <v>241</v>
      </c>
      <c r="NB773" s="2" t="s">
        <v>229</v>
      </c>
      <c r="NC773" s="4"/>
      <c r="ND773" s="8"/>
      <c r="NE773" s="4"/>
      <c r="NF773" s="8"/>
      <c r="NG773" s="7"/>
      <c r="NH773" s="7"/>
      <c r="NI773" s="2" t="s">
        <v>239</v>
      </c>
      <c r="NJ773" s="2" t="s">
        <v>260</v>
      </c>
      <c r="NK773" s="2" t="s">
        <v>1227</v>
      </c>
      <c r="NL773" s="2" t="s">
        <v>1902</v>
      </c>
      <c r="NM773" s="2" t="s">
        <v>241</v>
      </c>
      <c r="NN773" s="2" t="s">
        <v>229</v>
      </c>
      <c r="NO773" s="4"/>
      <c r="NP773" s="8"/>
      <c r="NQ773" s="4"/>
      <c r="NR773" s="8"/>
      <c r="NS773" s="7"/>
      <c r="NT773" s="7"/>
      <c r="NU773" s="2" t="s">
        <v>272</v>
      </c>
      <c r="NV773" s="2" t="s">
        <v>275</v>
      </c>
      <c r="NW773" s="2" t="s">
        <v>229</v>
      </c>
      <c r="NX773" s="2" t="s">
        <v>229</v>
      </c>
      <c r="NY773" s="2" t="s">
        <v>241</v>
      </c>
      <c r="NZ773" s="2" t="s">
        <v>229</v>
      </c>
      <c r="OA773" s="4"/>
      <c r="OB773" s="8"/>
      <c r="OC773" s="4"/>
      <c r="OD773" s="8"/>
      <c r="OE773" s="7"/>
      <c r="OF773" s="7"/>
      <c r="OG773" s="2" t="s">
        <v>272</v>
      </c>
      <c r="OH773" s="2" t="s">
        <v>275</v>
      </c>
      <c r="OI773" s="2" t="s">
        <v>229</v>
      </c>
      <c r="OJ773" s="2" t="s">
        <v>229</v>
      </c>
      <c r="OK773" s="2" t="s">
        <v>241</v>
      </c>
      <c r="OL773" s="2" t="s">
        <v>229</v>
      </c>
      <c r="OM773" s="4"/>
      <c r="ON773" s="8"/>
      <c r="OO773" s="4"/>
      <c r="OP773" s="8"/>
      <c r="OQ773" s="7"/>
      <c r="OR773" s="7"/>
      <c r="OS773" s="2" t="s">
        <v>229</v>
      </c>
      <c r="OT773" s="2" t="s">
        <v>229</v>
      </c>
      <c r="OU773" s="2" t="s">
        <v>229</v>
      </c>
      <c r="OV773" s="2" t="s">
        <v>229</v>
      </c>
      <c r="OW773" s="2" t="s">
        <v>229</v>
      </c>
      <c r="OX773" s="2" t="s">
        <v>229</v>
      </c>
      <c r="OY773" s="4"/>
      <c r="OZ773" s="8"/>
      <c r="PA773" s="4"/>
      <c r="PB773" s="8"/>
      <c r="PC773" s="7"/>
      <c r="PD773" s="7"/>
      <c r="PE773" s="2" t="s">
        <v>229</v>
      </c>
      <c r="PF773" s="2" t="s">
        <v>229</v>
      </c>
      <c r="PG773" s="2" t="s">
        <v>229</v>
      </c>
      <c r="PH773" s="2" t="s">
        <v>229</v>
      </c>
      <c r="PI773" s="2" t="s">
        <v>229</v>
      </c>
      <c r="PJ773" s="2" t="s">
        <v>229</v>
      </c>
      <c r="PK773" s="4"/>
      <c r="PL773" s="8"/>
      <c r="PM773" s="4"/>
      <c r="PN773" s="8"/>
      <c r="PO773" s="7"/>
      <c r="PP773" s="7"/>
      <c r="PQ773" s="2" t="s">
        <v>239</v>
      </c>
      <c r="PR773" s="2" t="s">
        <v>275</v>
      </c>
      <c r="PS773" s="2" t="s">
        <v>1800</v>
      </c>
      <c r="PT773" s="2" t="s">
        <v>1902</v>
      </c>
      <c r="PU773" s="2" t="s">
        <v>241</v>
      </c>
      <c r="PV773" s="2" t="s">
        <v>229</v>
      </c>
      <c r="PW773" s="4"/>
      <c r="PX773" s="8"/>
      <c r="PY773" s="4"/>
      <c r="PZ773" s="8"/>
      <c r="QA773" s="7"/>
      <c r="QB773" s="7"/>
      <c r="QC773" s="2" t="s">
        <v>281</v>
      </c>
      <c r="QD773" s="2" t="s">
        <v>275</v>
      </c>
      <c r="QE773" s="2" t="s">
        <v>229</v>
      </c>
      <c r="QF773" s="2" t="s">
        <v>229</v>
      </c>
      <c r="QG773" s="2" t="s">
        <v>241</v>
      </c>
      <c r="QH773" s="2" t="s">
        <v>229</v>
      </c>
      <c r="QI773" s="4"/>
      <c r="QJ773" s="8"/>
      <c r="QK773" s="4"/>
      <c r="QL773" s="8"/>
      <c r="QM773" s="7"/>
      <c r="QN773" s="7"/>
      <c r="QO773" s="2" t="s">
        <v>229</v>
      </c>
      <c r="QP773" s="2" t="s">
        <v>229</v>
      </c>
      <c r="QQ773" s="2" t="s">
        <v>229</v>
      </c>
      <c r="QR773" s="2" t="s">
        <v>229</v>
      </c>
      <c r="QS773" s="2" t="s">
        <v>229</v>
      </c>
      <c r="QT773" s="2" t="s">
        <v>229</v>
      </c>
      <c r="QU773" s="4"/>
      <c r="QV773" s="8"/>
      <c r="QW773" s="4"/>
      <c r="QX773" s="8"/>
      <c r="QY773" s="7"/>
      <c r="QZ773" s="7"/>
      <c r="RA773" s="2" t="s">
        <v>272</v>
      </c>
      <c r="RB773" s="2" t="s">
        <v>275</v>
      </c>
      <c r="RC773" s="2" t="s">
        <v>229</v>
      </c>
      <c r="RD773" s="2" t="s">
        <v>229</v>
      </c>
      <c r="RE773" s="2" t="s">
        <v>241</v>
      </c>
      <c r="RF773" s="2" t="s">
        <v>229</v>
      </c>
      <c r="RG773" s="4"/>
      <c r="RH773" s="8"/>
      <c r="RI773" s="4"/>
      <c r="RJ773" s="8"/>
      <c r="RK773" s="7"/>
      <c r="RL773" s="7"/>
      <c r="RM773" s="2" t="s">
        <v>229</v>
      </c>
      <c r="RN773" s="2" t="s">
        <v>229</v>
      </c>
      <c r="RO773" s="2" t="s">
        <v>229</v>
      </c>
      <c r="RP773" s="2" t="s">
        <v>229</v>
      </c>
      <c r="RQ773" s="2" t="s">
        <v>229</v>
      </c>
      <c r="RR773" s="2" t="s">
        <v>229</v>
      </c>
      <c r="RS773" s="4"/>
      <c r="RT773" s="8"/>
      <c r="RU773" s="4"/>
      <c r="RV773" s="8"/>
      <c r="RW773" s="7"/>
      <c r="RX773" s="7"/>
      <c r="RY773" s="2" t="s">
        <v>239</v>
      </c>
      <c r="RZ773" s="2" t="s">
        <v>275</v>
      </c>
      <c r="SA773" s="2" t="s">
        <v>1264</v>
      </c>
      <c r="SB773" s="2" t="s">
        <v>765</v>
      </c>
      <c r="SC773" s="2" t="s">
        <v>241</v>
      </c>
      <c r="SD773" s="2" t="s">
        <v>229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</row>
    <row r="774">
      <c r="A774" s="2" t="s">
        <v>4936</v>
      </c>
      <c r="B774" s="2" t="s">
        <v>216</v>
      </c>
      <c r="C774" s="2" t="s">
        <v>4734</v>
      </c>
      <c r="D774" s="2" t="s">
        <v>218</v>
      </c>
      <c r="E774" s="2" t="s">
        <v>219</v>
      </c>
      <c r="F774" s="2" t="s">
        <v>4937</v>
      </c>
      <c r="G774" s="2" t="s">
        <v>2262</v>
      </c>
      <c r="H774" s="2" t="s">
        <v>2803</v>
      </c>
      <c r="I774" s="2" t="s">
        <v>4938</v>
      </c>
      <c r="J774" s="2" t="s">
        <v>285</v>
      </c>
      <c r="K774" s="2" t="s">
        <v>1130</v>
      </c>
      <c r="L774" s="3">
        <v>72.9</v>
      </c>
      <c r="M774" s="3">
        <v>76.55</v>
      </c>
      <c r="N774" s="3">
        <v>159.99</v>
      </c>
      <c r="O774" s="2" t="s">
        <v>963</v>
      </c>
      <c r="P774" s="2" t="s">
        <v>964</v>
      </c>
      <c r="Q774" s="2" t="s">
        <v>228</v>
      </c>
      <c r="R774" s="2" t="s">
        <v>229</v>
      </c>
      <c r="S774" s="2" t="s">
        <v>4939</v>
      </c>
      <c r="T774" s="2" t="s">
        <v>3733</v>
      </c>
      <c r="U774" s="2" t="s">
        <v>733</v>
      </c>
      <c r="V774" s="2" t="s">
        <v>1008</v>
      </c>
      <c r="W774" s="2" t="s">
        <v>686</v>
      </c>
      <c r="X774" s="2" t="s">
        <v>1525</v>
      </c>
      <c r="Y774" s="2" t="s">
        <v>4940</v>
      </c>
      <c r="Z774" s="4"/>
      <c r="AA774" s="4">
        <f>=ROUNDDOWN({0},0)</f>
      </c>
      <c r="AB774" s="5"/>
      <c r="AC774" s="2" t="s">
        <v>229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/>
      <c r="AQ774" s="8"/>
      <c r="AR774" s="4">
        <v>2</v>
      </c>
      <c r="AS774" s="8">
        <v>173.66</v>
      </c>
      <c r="AT774" s="7">
        <v>-1</v>
      </c>
      <c r="AU774" s="7">
        <v>-1</v>
      </c>
      <c r="AV774" s="4"/>
      <c r="AW774" s="8"/>
      <c r="AX774" s="4">
        <v>2</v>
      </c>
      <c r="AY774" s="8">
        <v>173.66</v>
      </c>
      <c r="AZ774" s="7">
        <v>-1</v>
      </c>
      <c r="BA774" s="7">
        <v>-1</v>
      </c>
      <c r="BB774" s="7"/>
      <c r="BC774" s="4"/>
      <c r="BD774" s="8"/>
      <c r="BE774" s="4">
        <v>2</v>
      </c>
      <c r="BF774" s="8">
        <v>173.66</v>
      </c>
      <c r="BG774" s="7">
        <v>-1</v>
      </c>
      <c r="BH774" s="7">
        <v>-1</v>
      </c>
      <c r="BI774" s="7"/>
      <c r="BJ774" s="4"/>
      <c r="BK774" s="8"/>
      <c r="BL774" s="2" t="s">
        <v>4941</v>
      </c>
      <c r="BM774" s="7"/>
      <c r="BN774" s="7"/>
      <c r="BO774" s="4"/>
      <c r="BP774" s="8"/>
      <c r="BQ774" s="4"/>
      <c r="BR774" s="8"/>
      <c r="BS774" s="7"/>
      <c r="BT774" s="7"/>
      <c r="BU774" s="2" t="s">
        <v>278</v>
      </c>
      <c r="BV774" s="2" t="s">
        <v>275</v>
      </c>
      <c r="BW774" s="2" t="s">
        <v>229</v>
      </c>
      <c r="BX774" s="2" t="s">
        <v>229</v>
      </c>
      <c r="BY774" s="2" t="s">
        <v>241</v>
      </c>
      <c r="BZ774" s="2" t="s">
        <v>229</v>
      </c>
      <c r="CA774" s="4"/>
      <c r="CB774" s="8"/>
      <c r="CC774" s="4">
        <v>1</v>
      </c>
      <c r="CD774" s="8">
        <v>82.67</v>
      </c>
      <c r="CE774" s="7">
        <v>-1</v>
      </c>
      <c r="CF774" s="7">
        <v>-1</v>
      </c>
      <c r="CG774" s="2" t="s">
        <v>239</v>
      </c>
      <c r="CH774" s="2" t="s">
        <v>275</v>
      </c>
      <c r="CI774" s="2" t="s">
        <v>391</v>
      </c>
      <c r="CJ774" s="2" t="s">
        <v>2330</v>
      </c>
      <c r="CK774" s="2" t="s">
        <v>241</v>
      </c>
      <c r="CL774" s="2" t="s">
        <v>229</v>
      </c>
      <c r="CM774" s="4"/>
      <c r="CN774" s="8"/>
      <c r="CO774" s="4"/>
      <c r="CP774" s="8"/>
      <c r="CQ774" s="7"/>
      <c r="CR774" s="7"/>
      <c r="CS774" s="2" t="s">
        <v>239</v>
      </c>
      <c r="CT774" s="2" t="s">
        <v>275</v>
      </c>
      <c r="CU774" s="2" t="s">
        <v>4940</v>
      </c>
      <c r="CV774" s="2" t="s">
        <v>523</v>
      </c>
      <c r="CW774" s="2" t="s">
        <v>241</v>
      </c>
      <c r="CX774" s="2" t="s">
        <v>229</v>
      </c>
      <c r="CY774" s="4"/>
      <c r="CZ774" s="8"/>
      <c r="DA774" s="4"/>
      <c r="DB774" s="8"/>
      <c r="DC774" s="7"/>
      <c r="DD774" s="7"/>
      <c r="DE774" s="2" t="s">
        <v>239</v>
      </c>
      <c r="DF774" s="2" t="s">
        <v>275</v>
      </c>
      <c r="DG774" s="2" t="s">
        <v>4940</v>
      </c>
      <c r="DH774" s="2" t="s">
        <v>974</v>
      </c>
      <c r="DI774" s="2" t="s">
        <v>263</v>
      </c>
      <c r="DJ774" s="2" t="s">
        <v>229</v>
      </c>
      <c r="DK774" s="4"/>
      <c r="DL774" s="8"/>
      <c r="DM774" s="4"/>
      <c r="DN774" s="8"/>
      <c r="DO774" s="7"/>
      <c r="DP774" s="7"/>
      <c r="DQ774" s="2" t="s">
        <v>239</v>
      </c>
      <c r="DR774" s="2" t="s">
        <v>275</v>
      </c>
      <c r="DS774" s="2" t="s">
        <v>2330</v>
      </c>
      <c r="DT774" s="2" t="s">
        <v>2352</v>
      </c>
      <c r="DU774" s="2" t="s">
        <v>241</v>
      </c>
      <c r="DV774" s="2" t="s">
        <v>229</v>
      </c>
      <c r="DW774" s="4"/>
      <c r="DX774" s="8"/>
      <c r="DY774" s="4"/>
      <c r="DZ774" s="8"/>
      <c r="EA774" s="7"/>
      <c r="EB774" s="7"/>
      <c r="EC774" s="2" t="s">
        <v>239</v>
      </c>
      <c r="ED774" s="2" t="s">
        <v>275</v>
      </c>
      <c r="EE774" s="2" t="s">
        <v>1530</v>
      </c>
      <c r="EF774" s="2" t="s">
        <v>1597</v>
      </c>
      <c r="EG774" s="2" t="s">
        <v>263</v>
      </c>
      <c r="EH774" s="2" t="s">
        <v>229</v>
      </c>
      <c r="EI774" s="4"/>
      <c r="EJ774" s="8"/>
      <c r="EK774" s="4"/>
      <c r="EL774" s="8"/>
      <c r="EM774" s="7"/>
      <c r="EN774" s="7"/>
      <c r="EO774" s="2" t="s">
        <v>239</v>
      </c>
      <c r="EP774" s="2" t="s">
        <v>275</v>
      </c>
      <c r="EQ774" s="2" t="s">
        <v>2665</v>
      </c>
      <c r="ER774" s="2" t="s">
        <v>2226</v>
      </c>
      <c r="ES774" s="2" t="s">
        <v>241</v>
      </c>
      <c r="ET774" s="2" t="s">
        <v>229</v>
      </c>
      <c r="EU774" s="4"/>
      <c r="EV774" s="8"/>
      <c r="EW774" s="4"/>
      <c r="EX774" s="8"/>
      <c r="EY774" s="7"/>
      <c r="EZ774" s="7"/>
      <c r="FA774" s="2" t="s">
        <v>239</v>
      </c>
      <c r="FB774" s="2" t="s">
        <v>275</v>
      </c>
      <c r="FC774" s="2" t="s">
        <v>4940</v>
      </c>
      <c r="FD774" s="2" t="s">
        <v>3717</v>
      </c>
      <c r="FE774" s="2" t="s">
        <v>241</v>
      </c>
      <c r="FF774" s="2" t="s">
        <v>229</v>
      </c>
      <c r="FG774" s="4"/>
      <c r="FH774" s="8"/>
      <c r="FI774" s="4">
        <v>1</v>
      </c>
      <c r="FJ774" s="8">
        <v>90.99</v>
      </c>
      <c r="FK774" s="7">
        <v>-1</v>
      </c>
      <c r="FL774" s="7">
        <v>-1</v>
      </c>
      <c r="FM774" s="2" t="s">
        <v>239</v>
      </c>
      <c r="FN774" s="2" t="s">
        <v>275</v>
      </c>
      <c r="FO774" s="2" t="s">
        <v>4940</v>
      </c>
      <c r="FP774" s="2" t="s">
        <v>3241</v>
      </c>
      <c r="FQ774" s="2" t="s">
        <v>241</v>
      </c>
      <c r="FR774" s="2" t="s">
        <v>229</v>
      </c>
      <c r="FS774" s="4"/>
      <c r="FT774" s="8"/>
      <c r="FU774" s="4"/>
      <c r="FV774" s="8"/>
      <c r="FW774" s="7"/>
      <c r="FX774" s="7"/>
      <c r="FY774" s="2" t="s">
        <v>229</v>
      </c>
      <c r="FZ774" s="2" t="s">
        <v>229</v>
      </c>
      <c r="GA774" s="2" t="s">
        <v>229</v>
      </c>
      <c r="GB774" s="2" t="s">
        <v>229</v>
      </c>
      <c r="GC774" s="2" t="s">
        <v>229</v>
      </c>
      <c r="GD774" s="2" t="s">
        <v>229</v>
      </c>
      <c r="GE774" s="4"/>
      <c r="GF774" s="8"/>
      <c r="GG774" s="4"/>
      <c r="GH774" s="8"/>
      <c r="GI774" s="7"/>
      <c r="GJ774" s="7"/>
      <c r="GK774" s="2" t="s">
        <v>272</v>
      </c>
      <c r="GL774" s="2" t="s">
        <v>275</v>
      </c>
      <c r="GM774" s="2" t="s">
        <v>229</v>
      </c>
      <c r="GN774" s="2" t="s">
        <v>229</v>
      </c>
      <c r="GO774" s="2" t="s">
        <v>241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281</v>
      </c>
      <c r="GX774" s="2" t="s">
        <v>275</v>
      </c>
      <c r="GY774" s="2" t="s">
        <v>229</v>
      </c>
      <c r="GZ774" s="2" t="s">
        <v>229</v>
      </c>
      <c r="HA774" s="2" t="s">
        <v>241</v>
      </c>
      <c r="HB774" s="2" t="s">
        <v>229</v>
      </c>
      <c r="HC774" s="4"/>
      <c r="HD774" s="8"/>
      <c r="HE774" s="4"/>
      <c r="HF774" s="8"/>
      <c r="HG774" s="7"/>
      <c r="HH774" s="7"/>
      <c r="HI774" s="2" t="s">
        <v>266</v>
      </c>
      <c r="HJ774" s="2" t="s">
        <v>275</v>
      </c>
      <c r="HK774" s="2" t="s">
        <v>229</v>
      </c>
      <c r="HL774" s="2" t="s">
        <v>229</v>
      </c>
      <c r="HM774" s="2" t="s">
        <v>241</v>
      </c>
      <c r="HN774" s="2" t="s">
        <v>229</v>
      </c>
      <c r="HO774" s="4"/>
      <c r="HP774" s="8"/>
      <c r="HQ774" s="4"/>
      <c r="HR774" s="8"/>
      <c r="HS774" s="7"/>
      <c r="HT774" s="7"/>
      <c r="HU774" s="2" t="s">
        <v>272</v>
      </c>
      <c r="HV774" s="2" t="s">
        <v>275</v>
      </c>
      <c r="HW774" s="2" t="s">
        <v>229</v>
      </c>
      <c r="HX774" s="2" t="s">
        <v>229</v>
      </c>
      <c r="HY774" s="2" t="s">
        <v>241</v>
      </c>
      <c r="HZ774" s="2" t="s">
        <v>229</v>
      </c>
      <c r="IA774" s="4"/>
      <c r="IB774" s="8"/>
      <c r="IC774" s="4"/>
      <c r="ID774" s="8"/>
      <c r="IE774" s="7"/>
      <c r="IF774" s="7"/>
      <c r="IG774" s="2" t="s">
        <v>266</v>
      </c>
      <c r="IH774" s="2" t="s">
        <v>275</v>
      </c>
      <c r="II774" s="2" t="s">
        <v>229</v>
      </c>
      <c r="IJ774" s="2" t="s">
        <v>229</v>
      </c>
      <c r="IK774" s="2" t="s">
        <v>241</v>
      </c>
      <c r="IL774" s="2" t="s">
        <v>229</v>
      </c>
      <c r="IM774" s="4"/>
      <c r="IN774" s="8"/>
      <c r="IO774" s="4"/>
      <c r="IP774" s="8"/>
      <c r="IQ774" s="7"/>
      <c r="IR774" s="7"/>
      <c r="IS774" s="2" t="s">
        <v>272</v>
      </c>
      <c r="IT774" s="2" t="s">
        <v>275</v>
      </c>
      <c r="IU774" s="2" t="s">
        <v>229</v>
      </c>
      <c r="IV774" s="2" t="s">
        <v>229</v>
      </c>
      <c r="IW774" s="2" t="s">
        <v>241</v>
      </c>
      <c r="IX774" s="2" t="s">
        <v>229</v>
      </c>
      <c r="IY774" s="4"/>
      <c r="IZ774" s="8"/>
      <c r="JA774" s="4"/>
      <c r="JB774" s="8"/>
      <c r="JC774" s="7"/>
      <c r="JD774" s="7"/>
      <c r="JE774" s="2" t="s">
        <v>272</v>
      </c>
      <c r="JF774" s="2" t="s">
        <v>275</v>
      </c>
      <c r="JG774" s="2" t="s">
        <v>229</v>
      </c>
      <c r="JH774" s="2" t="s">
        <v>229</v>
      </c>
      <c r="JI774" s="2" t="s">
        <v>241</v>
      </c>
      <c r="JJ774" s="2" t="s">
        <v>229</v>
      </c>
      <c r="JK774" s="4"/>
      <c r="JL774" s="8"/>
      <c r="JM774" s="4"/>
      <c r="JN774" s="8"/>
      <c r="JO774" s="7"/>
      <c r="JP774" s="7"/>
      <c r="JQ774" s="2" t="s">
        <v>272</v>
      </c>
      <c r="JR774" s="2" t="s">
        <v>275</v>
      </c>
      <c r="JS774" s="2" t="s">
        <v>229</v>
      </c>
      <c r="JT774" s="2" t="s">
        <v>229</v>
      </c>
      <c r="JU774" s="2" t="s">
        <v>241</v>
      </c>
      <c r="JV774" s="2" t="s">
        <v>229</v>
      </c>
      <c r="JW774" s="4"/>
      <c r="JX774" s="8"/>
      <c r="JY774" s="4"/>
      <c r="JZ774" s="8"/>
      <c r="KA774" s="7"/>
      <c r="KB774" s="7"/>
      <c r="KC774" s="2" t="s">
        <v>272</v>
      </c>
      <c r="KD774" s="2" t="s">
        <v>275</v>
      </c>
      <c r="KE774" s="2" t="s">
        <v>229</v>
      </c>
      <c r="KF774" s="2" t="s">
        <v>229</v>
      </c>
      <c r="KG774" s="2" t="s">
        <v>241</v>
      </c>
      <c r="KH774" s="2" t="s">
        <v>229</v>
      </c>
      <c r="KI774" s="4"/>
      <c r="KJ774" s="8"/>
      <c r="KK774" s="4"/>
      <c r="KL774" s="8"/>
      <c r="KM774" s="7"/>
      <c r="KN774" s="7"/>
      <c r="KO774" s="2" t="s">
        <v>278</v>
      </c>
      <c r="KP774" s="2" t="s">
        <v>275</v>
      </c>
      <c r="KQ774" s="2" t="s">
        <v>229</v>
      </c>
      <c r="KR774" s="2" t="s">
        <v>229</v>
      </c>
      <c r="KS774" s="2" t="s">
        <v>241</v>
      </c>
      <c r="KT774" s="2" t="s">
        <v>229</v>
      </c>
      <c r="KU774" s="4"/>
      <c r="KV774" s="8"/>
      <c r="KW774" s="4"/>
      <c r="KX774" s="8"/>
      <c r="KY774" s="7"/>
      <c r="KZ774" s="7"/>
      <c r="LA774" s="2" t="s">
        <v>272</v>
      </c>
      <c r="LB774" s="2" t="s">
        <v>275</v>
      </c>
      <c r="LC774" s="2" t="s">
        <v>229</v>
      </c>
      <c r="LD774" s="2" t="s">
        <v>229</v>
      </c>
      <c r="LE774" s="2" t="s">
        <v>241</v>
      </c>
      <c r="LF774" s="2" t="s">
        <v>229</v>
      </c>
      <c r="LG774" s="4"/>
      <c r="LH774" s="8"/>
      <c r="LI774" s="4"/>
      <c r="LJ774" s="8"/>
      <c r="LK774" s="7"/>
      <c r="LL774" s="7"/>
      <c r="LM774" s="2" t="s">
        <v>229</v>
      </c>
      <c r="LN774" s="2" t="s">
        <v>229</v>
      </c>
      <c r="LO774" s="2" t="s">
        <v>229</v>
      </c>
      <c r="LP774" s="2" t="s">
        <v>229</v>
      </c>
      <c r="LQ774" s="2" t="s">
        <v>229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239</v>
      </c>
      <c r="LZ774" s="2" t="s">
        <v>275</v>
      </c>
      <c r="MA774" s="2" t="s">
        <v>4278</v>
      </c>
      <c r="MB774" s="2" t="s">
        <v>2291</v>
      </c>
      <c r="MC774" s="2" t="s">
        <v>241</v>
      </c>
      <c r="MD774" s="2" t="s">
        <v>229</v>
      </c>
      <c r="ME774" s="4"/>
      <c r="MF774" s="8"/>
      <c r="MG774" s="4"/>
      <c r="MH774" s="8"/>
      <c r="MI774" s="7"/>
      <c r="MJ774" s="7"/>
      <c r="MK774" s="2" t="s">
        <v>272</v>
      </c>
      <c r="ML774" s="2" t="s">
        <v>275</v>
      </c>
      <c r="MM774" s="2" t="s">
        <v>229</v>
      </c>
      <c r="MN774" s="2" t="s">
        <v>229</v>
      </c>
      <c r="MO774" s="2" t="s">
        <v>241</v>
      </c>
      <c r="MP774" s="2" t="s">
        <v>229</v>
      </c>
      <c r="MQ774" s="4"/>
      <c r="MR774" s="8"/>
      <c r="MS774" s="4"/>
      <c r="MT774" s="8"/>
      <c r="MU774" s="7"/>
      <c r="MV774" s="7"/>
      <c r="MW774" s="2" t="s">
        <v>239</v>
      </c>
      <c r="MX774" s="2" t="s">
        <v>275</v>
      </c>
      <c r="MY774" s="2" t="s">
        <v>460</v>
      </c>
      <c r="MZ774" s="2" t="s">
        <v>3563</v>
      </c>
      <c r="NA774" s="2" t="s">
        <v>241</v>
      </c>
      <c r="NB774" s="2" t="s">
        <v>229</v>
      </c>
      <c r="NC774" s="4"/>
      <c r="ND774" s="8"/>
      <c r="NE774" s="4"/>
      <c r="NF774" s="8"/>
      <c r="NG774" s="7"/>
      <c r="NH774" s="7"/>
      <c r="NI774" s="2" t="s">
        <v>239</v>
      </c>
      <c r="NJ774" s="2" t="s">
        <v>275</v>
      </c>
      <c r="NK774" s="2" t="s">
        <v>2690</v>
      </c>
      <c r="NL774" s="2" t="s">
        <v>2352</v>
      </c>
      <c r="NM774" s="2" t="s">
        <v>263</v>
      </c>
      <c r="NN774" s="2" t="s">
        <v>229</v>
      </c>
      <c r="NO774" s="4"/>
      <c r="NP774" s="8"/>
      <c r="NQ774" s="4"/>
      <c r="NR774" s="8"/>
      <c r="NS774" s="7"/>
      <c r="NT774" s="7"/>
      <c r="NU774" s="2" t="s">
        <v>272</v>
      </c>
      <c r="NV774" s="2" t="s">
        <v>275</v>
      </c>
      <c r="NW774" s="2" t="s">
        <v>229</v>
      </c>
      <c r="NX774" s="2" t="s">
        <v>229</v>
      </c>
      <c r="NY774" s="2" t="s">
        <v>241</v>
      </c>
      <c r="NZ774" s="2" t="s">
        <v>229</v>
      </c>
      <c r="OA774" s="4"/>
      <c r="OB774" s="8"/>
      <c r="OC774" s="4"/>
      <c r="OD774" s="8"/>
      <c r="OE774" s="7"/>
      <c r="OF774" s="7"/>
      <c r="OG774" s="2" t="s">
        <v>229</v>
      </c>
      <c r="OH774" s="2" t="s">
        <v>229</v>
      </c>
      <c r="OI774" s="2" t="s">
        <v>229</v>
      </c>
      <c r="OJ774" s="2" t="s">
        <v>229</v>
      </c>
      <c r="OK774" s="2" t="s">
        <v>229</v>
      </c>
      <c r="OL774" s="2" t="s">
        <v>229</v>
      </c>
      <c r="OM774" s="4"/>
      <c r="ON774" s="8"/>
      <c r="OO774" s="4"/>
      <c r="OP774" s="8"/>
      <c r="OQ774" s="7"/>
      <c r="OR774" s="7"/>
      <c r="OS774" s="2" t="s">
        <v>229</v>
      </c>
      <c r="OT774" s="2" t="s">
        <v>229</v>
      </c>
      <c r="OU774" s="2" t="s">
        <v>229</v>
      </c>
      <c r="OV774" s="2" t="s">
        <v>229</v>
      </c>
      <c r="OW774" s="2" t="s">
        <v>229</v>
      </c>
      <c r="OX774" s="2" t="s">
        <v>229</v>
      </c>
      <c r="OY774" s="4"/>
      <c r="OZ774" s="8"/>
      <c r="PA774" s="4"/>
      <c r="PB774" s="8"/>
      <c r="PC774" s="7"/>
      <c r="PD774" s="7"/>
      <c r="PE774" s="2" t="s">
        <v>281</v>
      </c>
      <c r="PF774" s="2" t="s">
        <v>275</v>
      </c>
      <c r="PG774" s="2" t="s">
        <v>229</v>
      </c>
      <c r="PH774" s="2" t="s">
        <v>229</v>
      </c>
      <c r="PI774" s="2" t="s">
        <v>241</v>
      </c>
      <c r="PJ774" s="2" t="s">
        <v>229</v>
      </c>
      <c r="PK774" s="4"/>
      <c r="PL774" s="8"/>
      <c r="PM774" s="4"/>
      <c r="PN774" s="8"/>
      <c r="PO774" s="7"/>
      <c r="PP774" s="7"/>
      <c r="PQ774" s="2" t="s">
        <v>272</v>
      </c>
      <c r="PR774" s="2" t="s">
        <v>275</v>
      </c>
      <c r="PS774" s="2" t="s">
        <v>229</v>
      </c>
      <c r="PT774" s="2" t="s">
        <v>229</v>
      </c>
      <c r="PU774" s="2" t="s">
        <v>241</v>
      </c>
      <c r="PV774" s="2" t="s">
        <v>229</v>
      </c>
      <c r="PW774" s="4"/>
      <c r="PX774" s="8"/>
      <c r="PY774" s="4"/>
      <c r="PZ774" s="8"/>
      <c r="QA774" s="7"/>
      <c r="QB774" s="7"/>
      <c r="QC774" s="2" t="s">
        <v>281</v>
      </c>
      <c r="QD774" s="2" t="s">
        <v>275</v>
      </c>
      <c r="QE774" s="2" t="s">
        <v>229</v>
      </c>
      <c r="QF774" s="2" t="s">
        <v>229</v>
      </c>
      <c r="QG774" s="2" t="s">
        <v>241</v>
      </c>
      <c r="QH774" s="2" t="s">
        <v>229</v>
      </c>
      <c r="QI774" s="4"/>
      <c r="QJ774" s="8"/>
      <c r="QK774" s="4"/>
      <c r="QL774" s="8"/>
      <c r="QM774" s="7"/>
      <c r="QN774" s="7"/>
      <c r="QO774" s="2" t="s">
        <v>229</v>
      </c>
      <c r="QP774" s="2" t="s">
        <v>229</v>
      </c>
      <c r="QQ774" s="2" t="s">
        <v>229</v>
      </c>
      <c r="QR774" s="2" t="s">
        <v>229</v>
      </c>
      <c r="QS774" s="2" t="s">
        <v>229</v>
      </c>
      <c r="QT774" s="2" t="s">
        <v>229</v>
      </c>
      <c r="QU774" s="4"/>
      <c r="QV774" s="8"/>
      <c r="QW774" s="4"/>
      <c r="QX774" s="8"/>
      <c r="QY774" s="7"/>
      <c r="QZ774" s="7"/>
      <c r="RA774" s="2" t="s">
        <v>272</v>
      </c>
      <c r="RB774" s="2" t="s">
        <v>275</v>
      </c>
      <c r="RC774" s="2" t="s">
        <v>229</v>
      </c>
      <c r="RD774" s="2" t="s">
        <v>229</v>
      </c>
      <c r="RE774" s="2" t="s">
        <v>241</v>
      </c>
      <c r="RF774" s="2" t="s">
        <v>229</v>
      </c>
      <c r="RG774" s="4"/>
      <c r="RH774" s="8"/>
      <c r="RI774" s="4"/>
      <c r="RJ774" s="8"/>
      <c r="RK774" s="7"/>
      <c r="RL774" s="7"/>
      <c r="RM774" s="2" t="s">
        <v>229</v>
      </c>
      <c r="RN774" s="2" t="s">
        <v>229</v>
      </c>
      <c r="RO774" s="2" t="s">
        <v>229</v>
      </c>
      <c r="RP774" s="2" t="s">
        <v>229</v>
      </c>
      <c r="RQ774" s="2" t="s">
        <v>229</v>
      </c>
      <c r="RR774" s="2" t="s">
        <v>229</v>
      </c>
      <c r="RS774" s="4"/>
      <c r="RT774" s="8"/>
      <c r="RU774" s="4"/>
      <c r="RV774" s="8"/>
      <c r="RW774" s="7"/>
      <c r="RX774" s="7"/>
      <c r="RY774" s="2" t="s">
        <v>272</v>
      </c>
      <c r="RZ774" s="2" t="s">
        <v>275</v>
      </c>
      <c r="SA774" s="2" t="s">
        <v>229</v>
      </c>
      <c r="SB774" s="2" t="s">
        <v>229</v>
      </c>
      <c r="SC774" s="2" t="s">
        <v>241</v>
      </c>
      <c r="SD774" s="2" t="s">
        <v>229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</row>
    <row r="775">
      <c r="A775" s="2" t="s">
        <v>4942</v>
      </c>
      <c r="B775" s="2" t="s">
        <v>216</v>
      </c>
      <c r="C775" s="2" t="s">
        <v>4734</v>
      </c>
      <c r="D775" s="2" t="s">
        <v>218</v>
      </c>
      <c r="E775" s="2" t="s">
        <v>219</v>
      </c>
      <c r="F775" s="2" t="s">
        <v>4943</v>
      </c>
      <c r="G775" s="2" t="s">
        <v>4826</v>
      </c>
      <c r="H775" s="2" t="s">
        <v>4944</v>
      </c>
      <c r="I775" s="2" t="s">
        <v>4811</v>
      </c>
      <c r="J775" s="2" t="s">
        <v>224</v>
      </c>
      <c r="K775" s="2" t="s">
        <v>2491</v>
      </c>
      <c r="L775" s="3">
        <v>54.99</v>
      </c>
      <c r="M775" s="3">
        <v>57.74</v>
      </c>
      <c r="N775" s="3">
        <v>109.99</v>
      </c>
      <c r="O775" s="2" t="s">
        <v>981</v>
      </c>
      <c r="P775" s="2" t="s">
        <v>964</v>
      </c>
      <c r="Q775" s="2" t="s">
        <v>228</v>
      </c>
      <c r="R775" s="2" t="s">
        <v>229</v>
      </c>
      <c r="S775" s="2" t="s">
        <v>4945</v>
      </c>
      <c r="T775" s="2" t="s">
        <v>3733</v>
      </c>
      <c r="U775" s="2" t="s">
        <v>286</v>
      </c>
      <c r="V775" s="2" t="s">
        <v>233</v>
      </c>
      <c r="W775" s="2" t="s">
        <v>686</v>
      </c>
      <c r="X775" s="2" t="s">
        <v>1009</v>
      </c>
      <c r="Y775" s="2" t="s">
        <v>1271</v>
      </c>
      <c r="Z775" s="4"/>
      <c r="AA775" s="4">
        <f>=ROUNDDOWN({0},0)</f>
      </c>
      <c r="AB775" s="5"/>
      <c r="AC775" s="2" t="s">
        <v>229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/>
      <c r="AQ775" s="8"/>
      <c r="AR775" s="4">
        <v>1</v>
      </c>
      <c r="AS775" s="8">
        <v>34.09</v>
      </c>
      <c r="AT775" s="7">
        <v>-1</v>
      </c>
      <c r="AU775" s="7">
        <v>-1</v>
      </c>
      <c r="AV775" s="4" t="s">
        <v>229</v>
      </c>
      <c r="AW775" s="8" t="s">
        <v>229</v>
      </c>
      <c r="AX775" s="4">
        <v>5</v>
      </c>
      <c r="AY775" s="8">
        <v>361.4</v>
      </c>
      <c r="AZ775" s="7" t="s">
        <v>229</v>
      </c>
      <c r="BA775" s="7" t="s">
        <v>229</v>
      </c>
      <c r="BB775" s="7"/>
      <c r="BC775" s="4" t="s">
        <v>229</v>
      </c>
      <c r="BD775" s="8" t="s">
        <v>229</v>
      </c>
      <c r="BE775" s="4">
        <v>5</v>
      </c>
      <c r="BF775" s="8">
        <v>361.4</v>
      </c>
      <c r="BG775" s="7" t="s">
        <v>229</v>
      </c>
      <c r="BH775" s="7" t="s">
        <v>229</v>
      </c>
      <c r="BI775" s="7"/>
      <c r="BJ775" s="4"/>
      <c r="BK775" s="8"/>
      <c r="BL775" s="2" t="s">
        <v>19</v>
      </c>
      <c r="BM775" s="7"/>
      <c r="BN775" s="7"/>
      <c r="BO775" s="4"/>
      <c r="BP775" s="8"/>
      <c r="BQ775" s="4"/>
      <c r="BR775" s="8"/>
      <c r="BS775" s="7"/>
      <c r="BT775" s="7"/>
      <c r="BU775" s="2" t="s">
        <v>2075</v>
      </c>
      <c r="BV775" s="2" t="s">
        <v>275</v>
      </c>
      <c r="BW775" s="2" t="s">
        <v>229</v>
      </c>
      <c r="BX775" s="2" t="s">
        <v>918</v>
      </c>
      <c r="BY775" s="2" t="s">
        <v>241</v>
      </c>
      <c r="BZ775" s="2" t="s">
        <v>229</v>
      </c>
      <c r="CA775" s="4"/>
      <c r="CB775" s="8"/>
      <c r="CC775" s="4"/>
      <c r="CD775" s="8"/>
      <c r="CE775" s="7"/>
      <c r="CF775" s="7"/>
      <c r="CG775" s="2" t="s">
        <v>239</v>
      </c>
      <c r="CH775" s="2" t="s">
        <v>275</v>
      </c>
      <c r="CI775" s="2" t="s">
        <v>3864</v>
      </c>
      <c r="CJ775" s="2" t="s">
        <v>1766</v>
      </c>
      <c r="CK775" s="2" t="s">
        <v>241</v>
      </c>
      <c r="CL775" s="2" t="s">
        <v>229</v>
      </c>
      <c r="CM775" s="4"/>
      <c r="CN775" s="8"/>
      <c r="CO775" s="4"/>
      <c r="CP775" s="8"/>
      <c r="CQ775" s="7"/>
      <c r="CR775" s="7"/>
      <c r="CS775" s="2" t="s">
        <v>239</v>
      </c>
      <c r="CT775" s="2" t="s">
        <v>275</v>
      </c>
      <c r="CU775" s="2" t="s">
        <v>4756</v>
      </c>
      <c r="CV775" s="2" t="s">
        <v>790</v>
      </c>
      <c r="CW775" s="2" t="s">
        <v>241</v>
      </c>
      <c r="CX775" s="2" t="s">
        <v>229</v>
      </c>
      <c r="CY775" s="4"/>
      <c r="CZ775" s="8"/>
      <c r="DA775" s="4">
        <v>1</v>
      </c>
      <c r="DB775" s="8">
        <v>34.09</v>
      </c>
      <c r="DC775" s="7">
        <v>-1</v>
      </c>
      <c r="DD775" s="7">
        <v>-1</v>
      </c>
      <c r="DE775" s="2" t="s">
        <v>239</v>
      </c>
      <c r="DF775" s="2" t="s">
        <v>275</v>
      </c>
      <c r="DG775" s="2" t="s">
        <v>958</v>
      </c>
      <c r="DH775" s="2" t="s">
        <v>1396</v>
      </c>
      <c r="DI775" s="2" t="s">
        <v>263</v>
      </c>
      <c r="DJ775" s="2" t="s">
        <v>229</v>
      </c>
      <c r="DK775" s="4"/>
      <c r="DL775" s="8"/>
      <c r="DM775" s="4"/>
      <c r="DN775" s="8"/>
      <c r="DO775" s="7"/>
      <c r="DP775" s="7"/>
      <c r="DQ775" s="2" t="s">
        <v>239</v>
      </c>
      <c r="DR775" s="2" t="s">
        <v>275</v>
      </c>
      <c r="DS775" s="2" t="s">
        <v>1407</v>
      </c>
      <c r="DT775" s="2" t="s">
        <v>1935</v>
      </c>
      <c r="DU775" s="2" t="s">
        <v>241</v>
      </c>
      <c r="DV775" s="2" t="s">
        <v>229</v>
      </c>
      <c r="DW775" s="4"/>
      <c r="DX775" s="8"/>
      <c r="DY775" s="4"/>
      <c r="DZ775" s="8"/>
      <c r="EA775" s="7"/>
      <c r="EB775" s="7"/>
      <c r="EC775" s="2" t="s">
        <v>239</v>
      </c>
      <c r="ED775" s="2" t="s">
        <v>275</v>
      </c>
      <c r="EE775" s="2" t="s">
        <v>1385</v>
      </c>
      <c r="EF775" s="2" t="s">
        <v>245</v>
      </c>
      <c r="EG775" s="2" t="s">
        <v>263</v>
      </c>
      <c r="EH775" s="2" t="s">
        <v>229</v>
      </c>
      <c r="EI775" s="4"/>
      <c r="EJ775" s="8"/>
      <c r="EK775" s="4"/>
      <c r="EL775" s="8"/>
      <c r="EM775" s="7"/>
      <c r="EN775" s="7"/>
      <c r="EO775" s="2" t="s">
        <v>239</v>
      </c>
      <c r="EP775" s="2" t="s">
        <v>275</v>
      </c>
      <c r="EQ775" s="2" t="s">
        <v>2665</v>
      </c>
      <c r="ER775" s="2" t="s">
        <v>1672</v>
      </c>
      <c r="ES775" s="2" t="s">
        <v>241</v>
      </c>
      <c r="ET775" s="2" t="s">
        <v>229</v>
      </c>
      <c r="EU775" s="4"/>
      <c r="EV775" s="8"/>
      <c r="EW775" s="4"/>
      <c r="EX775" s="8"/>
      <c r="EY775" s="7"/>
      <c r="EZ775" s="7"/>
      <c r="FA775" s="2" t="s">
        <v>239</v>
      </c>
      <c r="FB775" s="2" t="s">
        <v>275</v>
      </c>
      <c r="FC775" s="2" t="s">
        <v>2751</v>
      </c>
      <c r="FD775" s="2" t="s">
        <v>1257</v>
      </c>
      <c r="FE775" s="2" t="s">
        <v>241</v>
      </c>
      <c r="FF775" s="2" t="s">
        <v>229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275</v>
      </c>
      <c r="FO775" s="2" t="s">
        <v>799</v>
      </c>
      <c r="FP775" s="2" t="s">
        <v>715</v>
      </c>
      <c r="FQ775" s="2" t="s">
        <v>241</v>
      </c>
      <c r="FR775" s="2" t="s">
        <v>229</v>
      </c>
      <c r="FS775" s="4"/>
      <c r="FT775" s="8"/>
      <c r="FU775" s="4"/>
      <c r="FV775" s="8"/>
      <c r="FW775" s="7"/>
      <c r="FX775" s="7"/>
      <c r="FY775" s="2" t="s">
        <v>229</v>
      </c>
      <c r="FZ775" s="2" t="s">
        <v>229</v>
      </c>
      <c r="GA775" s="2" t="s">
        <v>229</v>
      </c>
      <c r="GB775" s="2" t="s">
        <v>229</v>
      </c>
      <c r="GC775" s="2" t="s">
        <v>229</v>
      </c>
      <c r="GD775" s="2" t="s">
        <v>229</v>
      </c>
      <c r="GE775" s="4"/>
      <c r="GF775" s="8"/>
      <c r="GG775" s="4"/>
      <c r="GH775" s="8"/>
      <c r="GI775" s="7"/>
      <c r="GJ775" s="7"/>
      <c r="GK775" s="2" t="s">
        <v>272</v>
      </c>
      <c r="GL775" s="2" t="s">
        <v>275</v>
      </c>
      <c r="GM775" s="2" t="s">
        <v>229</v>
      </c>
      <c r="GN775" s="2" t="s">
        <v>229</v>
      </c>
      <c r="GO775" s="2" t="s">
        <v>241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239</v>
      </c>
      <c r="GX775" s="2" t="s">
        <v>275</v>
      </c>
      <c r="GY775" s="2" t="s">
        <v>758</v>
      </c>
      <c r="GZ775" s="2" t="s">
        <v>1282</v>
      </c>
      <c r="HA775" s="2" t="s">
        <v>241</v>
      </c>
      <c r="HB775" s="2" t="s">
        <v>229</v>
      </c>
      <c r="HC775" s="4"/>
      <c r="HD775" s="8"/>
      <c r="HE775" s="4"/>
      <c r="HF775" s="8"/>
      <c r="HG775" s="7"/>
      <c r="HH775" s="7"/>
      <c r="HI775" s="2" t="s">
        <v>239</v>
      </c>
      <c r="HJ775" s="2" t="s">
        <v>275</v>
      </c>
      <c r="HK775" s="2" t="s">
        <v>811</v>
      </c>
      <c r="HL775" s="2" t="s">
        <v>3950</v>
      </c>
      <c r="HM775" s="2" t="s">
        <v>241</v>
      </c>
      <c r="HN775" s="2" t="s">
        <v>229</v>
      </c>
      <c r="HO775" s="4"/>
      <c r="HP775" s="8"/>
      <c r="HQ775" s="4"/>
      <c r="HR775" s="8"/>
      <c r="HS775" s="7"/>
      <c r="HT775" s="7"/>
      <c r="HU775" s="2" t="s">
        <v>272</v>
      </c>
      <c r="HV775" s="2" t="s">
        <v>275</v>
      </c>
      <c r="HW775" s="2" t="s">
        <v>229</v>
      </c>
      <c r="HX775" s="2" t="s">
        <v>229</v>
      </c>
      <c r="HY775" s="2" t="s">
        <v>241</v>
      </c>
      <c r="HZ775" s="2" t="s">
        <v>229</v>
      </c>
      <c r="IA775" s="4"/>
      <c r="IB775" s="8"/>
      <c r="IC775" s="4"/>
      <c r="ID775" s="8"/>
      <c r="IE775" s="7"/>
      <c r="IF775" s="7"/>
      <c r="IG775" s="2" t="s">
        <v>266</v>
      </c>
      <c r="IH775" s="2" t="s">
        <v>275</v>
      </c>
      <c r="II775" s="2" t="s">
        <v>229</v>
      </c>
      <c r="IJ775" s="2" t="s">
        <v>229</v>
      </c>
      <c r="IK775" s="2" t="s">
        <v>241</v>
      </c>
      <c r="IL775" s="2" t="s">
        <v>229</v>
      </c>
      <c r="IM775" s="4"/>
      <c r="IN775" s="8"/>
      <c r="IO775" s="4"/>
      <c r="IP775" s="8"/>
      <c r="IQ775" s="7"/>
      <c r="IR775" s="7"/>
      <c r="IS775" s="2" t="s">
        <v>272</v>
      </c>
      <c r="IT775" s="2" t="s">
        <v>275</v>
      </c>
      <c r="IU775" s="2" t="s">
        <v>229</v>
      </c>
      <c r="IV775" s="2" t="s">
        <v>229</v>
      </c>
      <c r="IW775" s="2" t="s">
        <v>241</v>
      </c>
      <c r="IX775" s="2" t="s">
        <v>229</v>
      </c>
      <c r="IY775" s="4"/>
      <c r="IZ775" s="8"/>
      <c r="JA775" s="4"/>
      <c r="JB775" s="8"/>
      <c r="JC775" s="7"/>
      <c r="JD775" s="7"/>
      <c r="JE775" s="2" t="s">
        <v>272</v>
      </c>
      <c r="JF775" s="2" t="s">
        <v>275</v>
      </c>
      <c r="JG775" s="2" t="s">
        <v>229</v>
      </c>
      <c r="JH775" s="2" t="s">
        <v>229</v>
      </c>
      <c r="JI775" s="2" t="s">
        <v>241</v>
      </c>
      <c r="JJ775" s="2" t="s">
        <v>229</v>
      </c>
      <c r="JK775" s="4"/>
      <c r="JL775" s="8"/>
      <c r="JM775" s="4"/>
      <c r="JN775" s="8"/>
      <c r="JO775" s="7"/>
      <c r="JP775" s="7"/>
      <c r="JQ775" s="2" t="s">
        <v>229</v>
      </c>
      <c r="JR775" s="2" t="s">
        <v>229</v>
      </c>
      <c r="JS775" s="2" t="s">
        <v>229</v>
      </c>
      <c r="JT775" s="2" t="s">
        <v>229</v>
      </c>
      <c r="JU775" s="2" t="s">
        <v>229</v>
      </c>
      <c r="JV775" s="2" t="s">
        <v>229</v>
      </c>
      <c r="JW775" s="4"/>
      <c r="JX775" s="8"/>
      <c r="JY775" s="4"/>
      <c r="JZ775" s="8"/>
      <c r="KA775" s="7"/>
      <c r="KB775" s="7"/>
      <c r="KC775" s="2" t="s">
        <v>239</v>
      </c>
      <c r="KD775" s="2" t="s">
        <v>275</v>
      </c>
      <c r="KE775" s="2" t="s">
        <v>2100</v>
      </c>
      <c r="KF775" s="2" t="s">
        <v>3201</v>
      </c>
      <c r="KG775" s="2" t="s">
        <v>241</v>
      </c>
      <c r="KH775" s="2" t="s">
        <v>229</v>
      </c>
      <c r="KI775" s="4"/>
      <c r="KJ775" s="8"/>
      <c r="KK775" s="4"/>
      <c r="KL775" s="8"/>
      <c r="KM775" s="7"/>
      <c r="KN775" s="7"/>
      <c r="KO775" s="2" t="s">
        <v>272</v>
      </c>
      <c r="KP775" s="2" t="s">
        <v>275</v>
      </c>
      <c r="KQ775" s="2" t="s">
        <v>229</v>
      </c>
      <c r="KR775" s="2" t="s">
        <v>229</v>
      </c>
      <c r="KS775" s="2" t="s">
        <v>241</v>
      </c>
      <c r="KT775" s="2" t="s">
        <v>229</v>
      </c>
      <c r="KU775" s="4"/>
      <c r="KV775" s="8"/>
      <c r="KW775" s="4"/>
      <c r="KX775" s="8"/>
      <c r="KY775" s="7"/>
      <c r="KZ775" s="7"/>
      <c r="LA775" s="2" t="s">
        <v>239</v>
      </c>
      <c r="LB775" s="2" t="s">
        <v>275</v>
      </c>
      <c r="LC775" s="2" t="s">
        <v>1357</v>
      </c>
      <c r="LD775" s="2" t="s">
        <v>229</v>
      </c>
      <c r="LE775" s="2" t="s">
        <v>241</v>
      </c>
      <c r="LF775" s="2" t="s">
        <v>229</v>
      </c>
      <c r="LG775" s="4"/>
      <c r="LH775" s="8"/>
      <c r="LI775" s="4"/>
      <c r="LJ775" s="8"/>
      <c r="LK775" s="7"/>
      <c r="LL775" s="7"/>
      <c r="LM775" s="2" t="s">
        <v>229</v>
      </c>
      <c r="LN775" s="2" t="s">
        <v>229</v>
      </c>
      <c r="LO775" s="2" t="s">
        <v>229</v>
      </c>
      <c r="LP775" s="2" t="s">
        <v>229</v>
      </c>
      <c r="LQ775" s="2" t="s">
        <v>229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239</v>
      </c>
      <c r="LZ775" s="2" t="s">
        <v>275</v>
      </c>
      <c r="MA775" s="2" t="s">
        <v>4946</v>
      </c>
      <c r="MB775" s="2" t="s">
        <v>1506</v>
      </c>
      <c r="MC775" s="2" t="s">
        <v>241</v>
      </c>
      <c r="MD775" s="2" t="s">
        <v>229</v>
      </c>
      <c r="ME775" s="4"/>
      <c r="MF775" s="8"/>
      <c r="MG775" s="4"/>
      <c r="MH775" s="8"/>
      <c r="MI775" s="7"/>
      <c r="MJ775" s="7"/>
      <c r="MK775" s="2" t="s">
        <v>278</v>
      </c>
      <c r="ML775" s="2" t="s">
        <v>275</v>
      </c>
      <c r="MM775" s="2" t="s">
        <v>229</v>
      </c>
      <c r="MN775" s="2" t="s">
        <v>229</v>
      </c>
      <c r="MO775" s="2" t="s">
        <v>241</v>
      </c>
      <c r="MP775" s="2" t="s">
        <v>229</v>
      </c>
      <c r="MQ775" s="4"/>
      <c r="MR775" s="8"/>
      <c r="MS775" s="4"/>
      <c r="MT775" s="8"/>
      <c r="MU775" s="7"/>
      <c r="MV775" s="7"/>
      <c r="MW775" s="2" t="s">
        <v>272</v>
      </c>
      <c r="MX775" s="2" t="s">
        <v>275</v>
      </c>
      <c r="MY775" s="2" t="s">
        <v>229</v>
      </c>
      <c r="MZ775" s="2" t="s">
        <v>229</v>
      </c>
      <c r="NA775" s="2" t="s">
        <v>241</v>
      </c>
      <c r="NB775" s="2" t="s">
        <v>229</v>
      </c>
      <c r="NC775" s="4"/>
      <c r="ND775" s="8"/>
      <c r="NE775" s="4"/>
      <c r="NF775" s="8"/>
      <c r="NG775" s="7"/>
      <c r="NH775" s="7"/>
      <c r="NI775" s="2" t="s">
        <v>239</v>
      </c>
      <c r="NJ775" s="2" t="s">
        <v>275</v>
      </c>
      <c r="NK775" s="2" t="s">
        <v>3099</v>
      </c>
      <c r="NL775" s="2" t="s">
        <v>1422</v>
      </c>
      <c r="NM775" s="2" t="s">
        <v>263</v>
      </c>
      <c r="NN775" s="2" t="s">
        <v>229</v>
      </c>
      <c r="NO775" s="4"/>
      <c r="NP775" s="8"/>
      <c r="NQ775" s="4"/>
      <c r="NR775" s="8"/>
      <c r="NS775" s="7"/>
      <c r="NT775" s="7"/>
      <c r="NU775" s="2" t="s">
        <v>272</v>
      </c>
      <c r="NV775" s="2" t="s">
        <v>275</v>
      </c>
      <c r="NW775" s="2" t="s">
        <v>229</v>
      </c>
      <c r="NX775" s="2" t="s">
        <v>229</v>
      </c>
      <c r="NY775" s="2" t="s">
        <v>241</v>
      </c>
      <c r="NZ775" s="2" t="s">
        <v>229</v>
      </c>
      <c r="OA775" s="4"/>
      <c r="OB775" s="8"/>
      <c r="OC775" s="4"/>
      <c r="OD775" s="8"/>
      <c r="OE775" s="7"/>
      <c r="OF775" s="7"/>
      <c r="OG775" s="2" t="s">
        <v>229</v>
      </c>
      <c r="OH775" s="2" t="s">
        <v>229</v>
      </c>
      <c r="OI775" s="2" t="s">
        <v>229</v>
      </c>
      <c r="OJ775" s="2" t="s">
        <v>229</v>
      </c>
      <c r="OK775" s="2" t="s">
        <v>229</v>
      </c>
      <c r="OL775" s="2" t="s">
        <v>229</v>
      </c>
      <c r="OM775" s="4"/>
      <c r="ON775" s="8"/>
      <c r="OO775" s="4"/>
      <c r="OP775" s="8"/>
      <c r="OQ775" s="7"/>
      <c r="OR775" s="7"/>
      <c r="OS775" s="2" t="s">
        <v>229</v>
      </c>
      <c r="OT775" s="2" t="s">
        <v>229</v>
      </c>
      <c r="OU775" s="2" t="s">
        <v>229</v>
      </c>
      <c r="OV775" s="2" t="s">
        <v>229</v>
      </c>
      <c r="OW775" s="2" t="s">
        <v>229</v>
      </c>
      <c r="OX775" s="2" t="s">
        <v>229</v>
      </c>
      <c r="OY775" s="4"/>
      <c r="OZ775" s="8"/>
      <c r="PA775" s="4"/>
      <c r="PB775" s="8"/>
      <c r="PC775" s="7"/>
      <c r="PD775" s="7"/>
      <c r="PE775" s="2" t="s">
        <v>229</v>
      </c>
      <c r="PF775" s="2" t="s">
        <v>229</v>
      </c>
      <c r="PG775" s="2" t="s">
        <v>229</v>
      </c>
      <c r="PH775" s="2" t="s">
        <v>229</v>
      </c>
      <c r="PI775" s="2" t="s">
        <v>229</v>
      </c>
      <c r="PJ775" s="2" t="s">
        <v>229</v>
      </c>
      <c r="PK775" s="4"/>
      <c r="PL775" s="8"/>
      <c r="PM775" s="4"/>
      <c r="PN775" s="8"/>
      <c r="PO775" s="7"/>
      <c r="PP775" s="7"/>
      <c r="PQ775" s="2" t="s">
        <v>266</v>
      </c>
      <c r="PR775" s="2" t="s">
        <v>275</v>
      </c>
      <c r="PS775" s="2" t="s">
        <v>229</v>
      </c>
      <c r="PT775" s="2" t="s">
        <v>229</v>
      </c>
      <c r="PU775" s="2" t="s">
        <v>241</v>
      </c>
      <c r="PV775" s="2" t="s">
        <v>229</v>
      </c>
      <c r="PW775" s="4"/>
      <c r="PX775" s="8"/>
      <c r="PY775" s="4"/>
      <c r="PZ775" s="8"/>
      <c r="QA775" s="7"/>
      <c r="QB775" s="7"/>
      <c r="QC775" s="2" t="s">
        <v>281</v>
      </c>
      <c r="QD775" s="2" t="s">
        <v>275</v>
      </c>
      <c r="QE775" s="2" t="s">
        <v>229</v>
      </c>
      <c r="QF775" s="2" t="s">
        <v>229</v>
      </c>
      <c r="QG775" s="2" t="s">
        <v>241</v>
      </c>
      <c r="QH775" s="2" t="s">
        <v>229</v>
      </c>
      <c r="QI775" s="4"/>
      <c r="QJ775" s="8"/>
      <c r="QK775" s="4"/>
      <c r="QL775" s="8"/>
      <c r="QM775" s="7"/>
      <c r="QN775" s="7"/>
      <c r="QO775" s="2" t="s">
        <v>229</v>
      </c>
      <c r="QP775" s="2" t="s">
        <v>229</v>
      </c>
      <c r="QQ775" s="2" t="s">
        <v>229</v>
      </c>
      <c r="QR775" s="2" t="s">
        <v>229</v>
      </c>
      <c r="QS775" s="2" t="s">
        <v>229</v>
      </c>
      <c r="QT775" s="2" t="s">
        <v>229</v>
      </c>
      <c r="QU775" s="4"/>
      <c r="QV775" s="8"/>
      <c r="QW775" s="4"/>
      <c r="QX775" s="8"/>
      <c r="QY775" s="7"/>
      <c r="QZ775" s="7"/>
      <c r="RA775" s="2" t="s">
        <v>272</v>
      </c>
      <c r="RB775" s="2" t="s">
        <v>275</v>
      </c>
      <c r="RC775" s="2" t="s">
        <v>229</v>
      </c>
      <c r="RD775" s="2" t="s">
        <v>229</v>
      </c>
      <c r="RE775" s="2" t="s">
        <v>241</v>
      </c>
      <c r="RF775" s="2" t="s">
        <v>229</v>
      </c>
      <c r="RG775" s="4"/>
      <c r="RH775" s="8"/>
      <c r="RI775" s="4"/>
      <c r="RJ775" s="8"/>
      <c r="RK775" s="7"/>
      <c r="RL775" s="7"/>
      <c r="RM775" s="2" t="s">
        <v>272</v>
      </c>
      <c r="RN775" s="2" t="s">
        <v>275</v>
      </c>
      <c r="RO775" s="2" t="s">
        <v>229</v>
      </c>
      <c r="RP775" s="2" t="s">
        <v>229</v>
      </c>
      <c r="RQ775" s="2" t="s">
        <v>241</v>
      </c>
      <c r="RR775" s="2" t="s">
        <v>229</v>
      </c>
      <c r="RS775" s="4"/>
      <c r="RT775" s="8"/>
      <c r="RU775" s="4"/>
      <c r="RV775" s="8"/>
      <c r="RW775" s="7"/>
      <c r="RX775" s="7"/>
      <c r="RY775" s="2" t="s">
        <v>239</v>
      </c>
      <c r="RZ775" s="2" t="s">
        <v>275</v>
      </c>
      <c r="SA775" s="2" t="s">
        <v>1264</v>
      </c>
      <c r="SB775" s="2" t="s">
        <v>765</v>
      </c>
      <c r="SC775" s="2" t="s">
        <v>241</v>
      </c>
      <c r="SD775" s="2" t="s">
        <v>229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</row>
    <row r="776">
      <c r="A776" s="2" t="s">
        <v>4947</v>
      </c>
      <c r="B776" s="2" t="s">
        <v>216</v>
      </c>
      <c r="C776" s="2" t="s">
        <v>4734</v>
      </c>
      <c r="D776" s="2" t="s">
        <v>218</v>
      </c>
      <c r="E776" s="2" t="s">
        <v>219</v>
      </c>
      <c r="F776" s="2" t="s">
        <v>4943</v>
      </c>
      <c r="G776" s="2" t="s">
        <v>4826</v>
      </c>
      <c r="H776" s="2" t="s">
        <v>4944</v>
      </c>
      <c r="I776" s="2" t="s">
        <v>4811</v>
      </c>
      <c r="J776" s="2" t="s">
        <v>285</v>
      </c>
      <c r="K776" s="2" t="s">
        <v>2491</v>
      </c>
      <c r="L776" s="3">
        <v>71.39</v>
      </c>
      <c r="M776" s="3">
        <v>74.96</v>
      </c>
      <c r="N776" s="3">
        <v>139.99</v>
      </c>
      <c r="O776" s="2" t="s">
        <v>981</v>
      </c>
      <c r="P776" s="2" t="s">
        <v>964</v>
      </c>
      <c r="Q776" s="2" t="s">
        <v>228</v>
      </c>
      <c r="R776" s="2" t="s">
        <v>229</v>
      </c>
      <c r="S776" s="2" t="s">
        <v>4945</v>
      </c>
      <c r="T776" s="2" t="s">
        <v>3733</v>
      </c>
      <c r="U776" s="2" t="s">
        <v>733</v>
      </c>
      <c r="V776" s="2" t="s">
        <v>233</v>
      </c>
      <c r="W776" s="2" t="s">
        <v>686</v>
      </c>
      <c r="X776" s="2" t="s">
        <v>1009</v>
      </c>
      <c r="Y776" s="2" t="s">
        <v>1271</v>
      </c>
      <c r="Z776" s="4"/>
      <c r="AA776" s="4">
        <f>=ROUNDDOWN({0},0)</f>
      </c>
      <c r="AB776" s="5"/>
      <c r="AC776" s="2" t="s">
        <v>229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/>
      <c r="AQ776" s="8"/>
      <c r="AR776" s="4">
        <v>2</v>
      </c>
      <c r="AS776" s="8">
        <v>156.3</v>
      </c>
      <c r="AT776" s="7">
        <v>-1</v>
      </c>
      <c r="AU776" s="7">
        <v>-1</v>
      </c>
      <c r="AV776" s="4" t="s">
        <v>229</v>
      </c>
      <c r="AW776" s="8" t="s">
        <v>229</v>
      </c>
      <c r="AX776" s="4" t="s">
        <v>229</v>
      </c>
      <c r="AY776" s="8" t="s">
        <v>229</v>
      </c>
      <c r="AZ776" s="7" t="s">
        <v>229</v>
      </c>
      <c r="BA776" s="7" t="s">
        <v>229</v>
      </c>
      <c r="BB776" s="7"/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/>
      <c r="BJ776" s="4"/>
      <c r="BK776" s="8"/>
      <c r="BL776" s="2" t="s">
        <v>3351</v>
      </c>
      <c r="BM776" s="7"/>
      <c r="BN776" s="7"/>
      <c r="BO776" s="4"/>
      <c r="BP776" s="8"/>
      <c r="BQ776" s="4"/>
      <c r="BR776" s="8"/>
      <c r="BS776" s="7"/>
      <c r="BT776" s="7"/>
      <c r="BU776" s="2" t="s">
        <v>2075</v>
      </c>
      <c r="BV776" s="2" t="s">
        <v>275</v>
      </c>
      <c r="BW776" s="2" t="s">
        <v>229</v>
      </c>
      <c r="BX776" s="2" t="s">
        <v>1260</v>
      </c>
      <c r="BY776" s="2" t="s">
        <v>241</v>
      </c>
      <c r="BZ776" s="2" t="s">
        <v>229</v>
      </c>
      <c r="CA776" s="4"/>
      <c r="CB776" s="8"/>
      <c r="CC776" s="4">
        <v>1</v>
      </c>
      <c r="CD776" s="8">
        <v>80.71</v>
      </c>
      <c r="CE776" s="7">
        <v>-1</v>
      </c>
      <c r="CF776" s="7">
        <v>-1</v>
      </c>
      <c r="CG776" s="2" t="s">
        <v>239</v>
      </c>
      <c r="CH776" s="2" t="s">
        <v>275</v>
      </c>
      <c r="CI776" s="2" t="s">
        <v>3864</v>
      </c>
      <c r="CJ776" s="2" t="s">
        <v>1394</v>
      </c>
      <c r="CK776" s="2" t="s">
        <v>241</v>
      </c>
      <c r="CL776" s="2" t="s">
        <v>229</v>
      </c>
      <c r="CM776" s="4"/>
      <c r="CN776" s="8"/>
      <c r="CO776" s="4"/>
      <c r="CP776" s="8"/>
      <c r="CQ776" s="7"/>
      <c r="CR776" s="7"/>
      <c r="CS776" s="2" t="s">
        <v>239</v>
      </c>
      <c r="CT776" s="2" t="s">
        <v>275</v>
      </c>
      <c r="CU776" s="2" t="s">
        <v>4756</v>
      </c>
      <c r="CV776" s="2" t="s">
        <v>1252</v>
      </c>
      <c r="CW776" s="2" t="s">
        <v>241</v>
      </c>
      <c r="CX776" s="2" t="s">
        <v>229</v>
      </c>
      <c r="CY776" s="4"/>
      <c r="CZ776" s="8"/>
      <c r="DA776" s="4"/>
      <c r="DB776" s="8"/>
      <c r="DC776" s="7"/>
      <c r="DD776" s="7"/>
      <c r="DE776" s="2" t="s">
        <v>239</v>
      </c>
      <c r="DF776" s="2" t="s">
        <v>275</v>
      </c>
      <c r="DG776" s="2" t="s">
        <v>958</v>
      </c>
      <c r="DH776" s="2" t="s">
        <v>1766</v>
      </c>
      <c r="DI776" s="2" t="s">
        <v>263</v>
      </c>
      <c r="DJ776" s="2" t="s">
        <v>229</v>
      </c>
      <c r="DK776" s="4"/>
      <c r="DL776" s="8"/>
      <c r="DM776" s="4"/>
      <c r="DN776" s="8"/>
      <c r="DO776" s="7"/>
      <c r="DP776" s="7"/>
      <c r="DQ776" s="2" t="s">
        <v>239</v>
      </c>
      <c r="DR776" s="2" t="s">
        <v>275</v>
      </c>
      <c r="DS776" s="2" t="s">
        <v>1407</v>
      </c>
      <c r="DT776" s="2" t="s">
        <v>1357</v>
      </c>
      <c r="DU776" s="2" t="s">
        <v>241</v>
      </c>
      <c r="DV776" s="2" t="s">
        <v>229</v>
      </c>
      <c r="DW776" s="4"/>
      <c r="DX776" s="8"/>
      <c r="DY776" s="4">
        <v>1</v>
      </c>
      <c r="DZ776" s="8">
        <v>75.59</v>
      </c>
      <c r="EA776" s="7">
        <v>-1</v>
      </c>
      <c r="EB776" s="7">
        <v>-1</v>
      </c>
      <c r="EC776" s="2" t="s">
        <v>239</v>
      </c>
      <c r="ED776" s="2" t="s">
        <v>275</v>
      </c>
      <c r="EE776" s="2" t="s">
        <v>1385</v>
      </c>
      <c r="EF776" s="2" t="s">
        <v>297</v>
      </c>
      <c r="EG776" s="2" t="s">
        <v>263</v>
      </c>
      <c r="EH776" s="2" t="s">
        <v>229</v>
      </c>
      <c r="EI776" s="4"/>
      <c r="EJ776" s="8"/>
      <c r="EK776" s="4"/>
      <c r="EL776" s="8"/>
      <c r="EM776" s="7"/>
      <c r="EN776" s="7"/>
      <c r="EO776" s="2" t="s">
        <v>239</v>
      </c>
      <c r="EP776" s="2" t="s">
        <v>275</v>
      </c>
      <c r="EQ776" s="2" t="s">
        <v>2665</v>
      </c>
      <c r="ER776" s="2" t="s">
        <v>1429</v>
      </c>
      <c r="ES776" s="2" t="s">
        <v>241</v>
      </c>
      <c r="ET776" s="2" t="s">
        <v>229</v>
      </c>
      <c r="EU776" s="4"/>
      <c r="EV776" s="8"/>
      <c r="EW776" s="4"/>
      <c r="EX776" s="8"/>
      <c r="EY776" s="7"/>
      <c r="EZ776" s="7"/>
      <c r="FA776" s="2" t="s">
        <v>239</v>
      </c>
      <c r="FB776" s="2" t="s">
        <v>275</v>
      </c>
      <c r="FC776" s="2" t="s">
        <v>2751</v>
      </c>
      <c r="FD776" s="2" t="s">
        <v>3489</v>
      </c>
      <c r="FE776" s="2" t="s">
        <v>241</v>
      </c>
      <c r="FF776" s="2" t="s">
        <v>229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275</v>
      </c>
      <c r="FO776" s="2" t="s">
        <v>799</v>
      </c>
      <c r="FP776" s="2" t="s">
        <v>4856</v>
      </c>
      <c r="FQ776" s="2" t="s">
        <v>241</v>
      </c>
      <c r="FR776" s="2" t="s">
        <v>229</v>
      </c>
      <c r="FS776" s="4"/>
      <c r="FT776" s="8"/>
      <c r="FU776" s="4"/>
      <c r="FV776" s="8"/>
      <c r="FW776" s="7"/>
      <c r="FX776" s="7"/>
      <c r="FY776" s="2" t="s">
        <v>229</v>
      </c>
      <c r="FZ776" s="2" t="s">
        <v>229</v>
      </c>
      <c r="GA776" s="2" t="s">
        <v>229</v>
      </c>
      <c r="GB776" s="2" t="s">
        <v>229</v>
      </c>
      <c r="GC776" s="2" t="s">
        <v>229</v>
      </c>
      <c r="GD776" s="2" t="s">
        <v>229</v>
      </c>
      <c r="GE776" s="4"/>
      <c r="GF776" s="8"/>
      <c r="GG776" s="4"/>
      <c r="GH776" s="8"/>
      <c r="GI776" s="7"/>
      <c r="GJ776" s="7"/>
      <c r="GK776" s="2" t="s">
        <v>272</v>
      </c>
      <c r="GL776" s="2" t="s">
        <v>275</v>
      </c>
      <c r="GM776" s="2" t="s">
        <v>229</v>
      </c>
      <c r="GN776" s="2" t="s">
        <v>229</v>
      </c>
      <c r="GO776" s="2" t="s">
        <v>241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239</v>
      </c>
      <c r="GX776" s="2" t="s">
        <v>275</v>
      </c>
      <c r="GY776" s="2" t="s">
        <v>758</v>
      </c>
      <c r="GZ776" s="2" t="s">
        <v>1265</v>
      </c>
      <c r="HA776" s="2" t="s">
        <v>241</v>
      </c>
      <c r="HB776" s="2" t="s">
        <v>229</v>
      </c>
      <c r="HC776" s="4"/>
      <c r="HD776" s="8"/>
      <c r="HE776" s="4"/>
      <c r="HF776" s="8"/>
      <c r="HG776" s="7"/>
      <c r="HH776" s="7"/>
      <c r="HI776" s="2" t="s">
        <v>239</v>
      </c>
      <c r="HJ776" s="2" t="s">
        <v>275</v>
      </c>
      <c r="HK776" s="2" t="s">
        <v>244</v>
      </c>
      <c r="HL776" s="2" t="s">
        <v>2935</v>
      </c>
      <c r="HM776" s="2" t="s">
        <v>241</v>
      </c>
      <c r="HN776" s="2" t="s">
        <v>229</v>
      </c>
      <c r="HO776" s="4"/>
      <c r="HP776" s="8"/>
      <c r="HQ776" s="4"/>
      <c r="HR776" s="8"/>
      <c r="HS776" s="7"/>
      <c r="HT776" s="7"/>
      <c r="HU776" s="2" t="s">
        <v>272</v>
      </c>
      <c r="HV776" s="2" t="s">
        <v>275</v>
      </c>
      <c r="HW776" s="2" t="s">
        <v>229</v>
      </c>
      <c r="HX776" s="2" t="s">
        <v>229</v>
      </c>
      <c r="HY776" s="2" t="s">
        <v>241</v>
      </c>
      <c r="HZ776" s="2" t="s">
        <v>229</v>
      </c>
      <c r="IA776" s="4"/>
      <c r="IB776" s="8"/>
      <c r="IC776" s="4"/>
      <c r="ID776" s="8"/>
      <c r="IE776" s="7"/>
      <c r="IF776" s="7"/>
      <c r="IG776" s="2" t="s">
        <v>266</v>
      </c>
      <c r="IH776" s="2" t="s">
        <v>275</v>
      </c>
      <c r="II776" s="2" t="s">
        <v>229</v>
      </c>
      <c r="IJ776" s="2" t="s">
        <v>229</v>
      </c>
      <c r="IK776" s="2" t="s">
        <v>241</v>
      </c>
      <c r="IL776" s="2" t="s">
        <v>229</v>
      </c>
      <c r="IM776" s="4"/>
      <c r="IN776" s="8"/>
      <c r="IO776" s="4"/>
      <c r="IP776" s="8"/>
      <c r="IQ776" s="7"/>
      <c r="IR776" s="7"/>
      <c r="IS776" s="2" t="s">
        <v>272</v>
      </c>
      <c r="IT776" s="2" t="s">
        <v>275</v>
      </c>
      <c r="IU776" s="2" t="s">
        <v>229</v>
      </c>
      <c r="IV776" s="2" t="s">
        <v>229</v>
      </c>
      <c r="IW776" s="2" t="s">
        <v>241</v>
      </c>
      <c r="IX776" s="2" t="s">
        <v>229</v>
      </c>
      <c r="IY776" s="4"/>
      <c r="IZ776" s="8"/>
      <c r="JA776" s="4"/>
      <c r="JB776" s="8"/>
      <c r="JC776" s="7"/>
      <c r="JD776" s="7"/>
      <c r="JE776" s="2" t="s">
        <v>272</v>
      </c>
      <c r="JF776" s="2" t="s">
        <v>275</v>
      </c>
      <c r="JG776" s="2" t="s">
        <v>229</v>
      </c>
      <c r="JH776" s="2" t="s">
        <v>229</v>
      </c>
      <c r="JI776" s="2" t="s">
        <v>241</v>
      </c>
      <c r="JJ776" s="2" t="s">
        <v>229</v>
      </c>
      <c r="JK776" s="4"/>
      <c r="JL776" s="8"/>
      <c r="JM776" s="4"/>
      <c r="JN776" s="8"/>
      <c r="JO776" s="7"/>
      <c r="JP776" s="7"/>
      <c r="JQ776" s="2" t="s">
        <v>229</v>
      </c>
      <c r="JR776" s="2" t="s">
        <v>229</v>
      </c>
      <c r="JS776" s="2" t="s">
        <v>229</v>
      </c>
      <c r="JT776" s="2" t="s">
        <v>229</v>
      </c>
      <c r="JU776" s="2" t="s">
        <v>229</v>
      </c>
      <c r="JV776" s="2" t="s">
        <v>229</v>
      </c>
      <c r="JW776" s="4"/>
      <c r="JX776" s="8"/>
      <c r="JY776" s="4"/>
      <c r="JZ776" s="8"/>
      <c r="KA776" s="7"/>
      <c r="KB776" s="7"/>
      <c r="KC776" s="2" t="s">
        <v>239</v>
      </c>
      <c r="KD776" s="2" t="s">
        <v>275</v>
      </c>
      <c r="KE776" s="2" t="s">
        <v>2100</v>
      </c>
      <c r="KF776" s="2" t="s">
        <v>1328</v>
      </c>
      <c r="KG776" s="2" t="s">
        <v>241</v>
      </c>
      <c r="KH776" s="2" t="s">
        <v>229</v>
      </c>
      <c r="KI776" s="4"/>
      <c r="KJ776" s="8"/>
      <c r="KK776" s="4"/>
      <c r="KL776" s="8"/>
      <c r="KM776" s="7"/>
      <c r="KN776" s="7"/>
      <c r="KO776" s="2" t="s">
        <v>272</v>
      </c>
      <c r="KP776" s="2" t="s">
        <v>275</v>
      </c>
      <c r="KQ776" s="2" t="s">
        <v>229</v>
      </c>
      <c r="KR776" s="2" t="s">
        <v>229</v>
      </c>
      <c r="KS776" s="2" t="s">
        <v>241</v>
      </c>
      <c r="KT776" s="2" t="s">
        <v>229</v>
      </c>
      <c r="KU776" s="4"/>
      <c r="KV776" s="8"/>
      <c r="KW776" s="4"/>
      <c r="KX776" s="8"/>
      <c r="KY776" s="7"/>
      <c r="KZ776" s="7"/>
      <c r="LA776" s="2" t="s">
        <v>239</v>
      </c>
      <c r="LB776" s="2" t="s">
        <v>275</v>
      </c>
      <c r="LC776" s="2" t="s">
        <v>1357</v>
      </c>
      <c r="LD776" s="2" t="s">
        <v>229</v>
      </c>
      <c r="LE776" s="2" t="s">
        <v>241</v>
      </c>
      <c r="LF776" s="2" t="s">
        <v>229</v>
      </c>
      <c r="LG776" s="4"/>
      <c r="LH776" s="8"/>
      <c r="LI776" s="4"/>
      <c r="LJ776" s="8"/>
      <c r="LK776" s="7"/>
      <c r="LL776" s="7"/>
      <c r="LM776" s="2" t="s">
        <v>229</v>
      </c>
      <c r="LN776" s="2" t="s">
        <v>229</v>
      </c>
      <c r="LO776" s="2" t="s">
        <v>229</v>
      </c>
      <c r="LP776" s="2" t="s">
        <v>229</v>
      </c>
      <c r="LQ776" s="2" t="s">
        <v>229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239</v>
      </c>
      <c r="LZ776" s="2" t="s">
        <v>275</v>
      </c>
      <c r="MA776" s="2" t="s">
        <v>554</v>
      </c>
      <c r="MB776" s="2" t="s">
        <v>3009</v>
      </c>
      <c r="MC776" s="2" t="s">
        <v>241</v>
      </c>
      <c r="MD776" s="2" t="s">
        <v>229</v>
      </c>
      <c r="ME776" s="4"/>
      <c r="MF776" s="8"/>
      <c r="MG776" s="4"/>
      <c r="MH776" s="8"/>
      <c r="MI776" s="7"/>
      <c r="MJ776" s="7"/>
      <c r="MK776" s="2" t="s">
        <v>278</v>
      </c>
      <c r="ML776" s="2" t="s">
        <v>275</v>
      </c>
      <c r="MM776" s="2" t="s">
        <v>229</v>
      </c>
      <c r="MN776" s="2" t="s">
        <v>229</v>
      </c>
      <c r="MO776" s="2" t="s">
        <v>241</v>
      </c>
      <c r="MP776" s="2" t="s">
        <v>229</v>
      </c>
      <c r="MQ776" s="4"/>
      <c r="MR776" s="8"/>
      <c r="MS776" s="4"/>
      <c r="MT776" s="8"/>
      <c r="MU776" s="7"/>
      <c r="MV776" s="7"/>
      <c r="MW776" s="2" t="s">
        <v>266</v>
      </c>
      <c r="MX776" s="2" t="s">
        <v>275</v>
      </c>
      <c r="MY776" s="2" t="s">
        <v>229</v>
      </c>
      <c r="MZ776" s="2" t="s">
        <v>229</v>
      </c>
      <c r="NA776" s="2" t="s">
        <v>241</v>
      </c>
      <c r="NB776" s="2" t="s">
        <v>229</v>
      </c>
      <c r="NC776" s="4"/>
      <c r="ND776" s="8"/>
      <c r="NE776" s="4"/>
      <c r="NF776" s="8"/>
      <c r="NG776" s="7"/>
      <c r="NH776" s="7"/>
      <c r="NI776" s="2" t="s">
        <v>239</v>
      </c>
      <c r="NJ776" s="2" t="s">
        <v>275</v>
      </c>
      <c r="NK776" s="2" t="s">
        <v>3099</v>
      </c>
      <c r="NL776" s="2" t="s">
        <v>877</v>
      </c>
      <c r="NM776" s="2" t="s">
        <v>241</v>
      </c>
      <c r="NN776" s="2" t="s">
        <v>229</v>
      </c>
      <c r="NO776" s="4"/>
      <c r="NP776" s="8"/>
      <c r="NQ776" s="4"/>
      <c r="NR776" s="8"/>
      <c r="NS776" s="7"/>
      <c r="NT776" s="7"/>
      <c r="NU776" s="2" t="s">
        <v>272</v>
      </c>
      <c r="NV776" s="2" t="s">
        <v>275</v>
      </c>
      <c r="NW776" s="2" t="s">
        <v>229</v>
      </c>
      <c r="NX776" s="2" t="s">
        <v>229</v>
      </c>
      <c r="NY776" s="2" t="s">
        <v>241</v>
      </c>
      <c r="NZ776" s="2" t="s">
        <v>229</v>
      </c>
      <c r="OA776" s="4"/>
      <c r="OB776" s="8"/>
      <c r="OC776" s="4"/>
      <c r="OD776" s="8"/>
      <c r="OE776" s="7"/>
      <c r="OF776" s="7"/>
      <c r="OG776" s="2" t="s">
        <v>272</v>
      </c>
      <c r="OH776" s="2" t="s">
        <v>275</v>
      </c>
      <c r="OI776" s="2" t="s">
        <v>229</v>
      </c>
      <c r="OJ776" s="2" t="s">
        <v>229</v>
      </c>
      <c r="OK776" s="2" t="s">
        <v>241</v>
      </c>
      <c r="OL776" s="2" t="s">
        <v>229</v>
      </c>
      <c r="OM776" s="4"/>
      <c r="ON776" s="8"/>
      <c r="OO776" s="4"/>
      <c r="OP776" s="8"/>
      <c r="OQ776" s="7"/>
      <c r="OR776" s="7"/>
      <c r="OS776" s="2" t="s">
        <v>229</v>
      </c>
      <c r="OT776" s="2" t="s">
        <v>229</v>
      </c>
      <c r="OU776" s="2" t="s">
        <v>229</v>
      </c>
      <c r="OV776" s="2" t="s">
        <v>229</v>
      </c>
      <c r="OW776" s="2" t="s">
        <v>229</v>
      </c>
      <c r="OX776" s="2" t="s">
        <v>229</v>
      </c>
      <c r="OY776" s="4"/>
      <c r="OZ776" s="8"/>
      <c r="PA776" s="4"/>
      <c r="PB776" s="8"/>
      <c r="PC776" s="7"/>
      <c r="PD776" s="7"/>
      <c r="PE776" s="2" t="s">
        <v>229</v>
      </c>
      <c r="PF776" s="2" t="s">
        <v>229</v>
      </c>
      <c r="PG776" s="2" t="s">
        <v>229</v>
      </c>
      <c r="PH776" s="2" t="s">
        <v>229</v>
      </c>
      <c r="PI776" s="2" t="s">
        <v>229</v>
      </c>
      <c r="PJ776" s="2" t="s">
        <v>229</v>
      </c>
      <c r="PK776" s="4"/>
      <c r="PL776" s="8"/>
      <c r="PM776" s="4"/>
      <c r="PN776" s="8"/>
      <c r="PO776" s="7"/>
      <c r="PP776" s="7"/>
      <c r="PQ776" s="2" t="s">
        <v>266</v>
      </c>
      <c r="PR776" s="2" t="s">
        <v>275</v>
      </c>
      <c r="PS776" s="2" t="s">
        <v>229</v>
      </c>
      <c r="PT776" s="2" t="s">
        <v>229</v>
      </c>
      <c r="PU776" s="2" t="s">
        <v>241</v>
      </c>
      <c r="PV776" s="2" t="s">
        <v>229</v>
      </c>
      <c r="PW776" s="4"/>
      <c r="PX776" s="8"/>
      <c r="PY776" s="4"/>
      <c r="PZ776" s="8"/>
      <c r="QA776" s="7"/>
      <c r="QB776" s="7"/>
      <c r="QC776" s="2" t="s">
        <v>281</v>
      </c>
      <c r="QD776" s="2" t="s">
        <v>275</v>
      </c>
      <c r="QE776" s="2" t="s">
        <v>229</v>
      </c>
      <c r="QF776" s="2" t="s">
        <v>229</v>
      </c>
      <c r="QG776" s="2" t="s">
        <v>241</v>
      </c>
      <c r="QH776" s="2" t="s">
        <v>229</v>
      </c>
      <c r="QI776" s="4"/>
      <c r="QJ776" s="8"/>
      <c r="QK776" s="4"/>
      <c r="QL776" s="8"/>
      <c r="QM776" s="7"/>
      <c r="QN776" s="7"/>
      <c r="QO776" s="2" t="s">
        <v>229</v>
      </c>
      <c r="QP776" s="2" t="s">
        <v>229</v>
      </c>
      <c r="QQ776" s="2" t="s">
        <v>229</v>
      </c>
      <c r="QR776" s="2" t="s">
        <v>229</v>
      </c>
      <c r="QS776" s="2" t="s">
        <v>229</v>
      </c>
      <c r="QT776" s="2" t="s">
        <v>229</v>
      </c>
      <c r="QU776" s="4"/>
      <c r="QV776" s="8"/>
      <c r="QW776" s="4"/>
      <c r="QX776" s="8"/>
      <c r="QY776" s="7"/>
      <c r="QZ776" s="7"/>
      <c r="RA776" s="2" t="s">
        <v>239</v>
      </c>
      <c r="RB776" s="2" t="s">
        <v>275</v>
      </c>
      <c r="RC776" s="2" t="s">
        <v>1640</v>
      </c>
      <c r="RD776" s="2" t="s">
        <v>1640</v>
      </c>
      <c r="RE776" s="2" t="s">
        <v>241</v>
      </c>
      <c r="RF776" s="2" t="s">
        <v>229</v>
      </c>
      <c r="RG776" s="4"/>
      <c r="RH776" s="8"/>
      <c r="RI776" s="4"/>
      <c r="RJ776" s="8"/>
      <c r="RK776" s="7"/>
      <c r="RL776" s="7"/>
      <c r="RM776" s="2" t="s">
        <v>272</v>
      </c>
      <c r="RN776" s="2" t="s">
        <v>275</v>
      </c>
      <c r="RO776" s="2" t="s">
        <v>229</v>
      </c>
      <c r="RP776" s="2" t="s">
        <v>229</v>
      </c>
      <c r="RQ776" s="2" t="s">
        <v>241</v>
      </c>
      <c r="RR776" s="2" t="s">
        <v>229</v>
      </c>
      <c r="RS776" s="4"/>
      <c r="RT776" s="8"/>
      <c r="RU776" s="4"/>
      <c r="RV776" s="8"/>
      <c r="RW776" s="7"/>
      <c r="RX776" s="7"/>
      <c r="RY776" s="2" t="s">
        <v>239</v>
      </c>
      <c r="RZ776" s="2" t="s">
        <v>275</v>
      </c>
      <c r="SA776" s="2" t="s">
        <v>1264</v>
      </c>
      <c r="SB776" s="2" t="s">
        <v>242</v>
      </c>
      <c r="SC776" s="2" t="s">
        <v>241</v>
      </c>
      <c r="SD776" s="2" t="s">
        <v>229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</row>
    <row r="777">
      <c r="A777" s="2" t="s">
        <v>4948</v>
      </c>
      <c r="B777" s="2" t="s">
        <v>216</v>
      </c>
      <c r="C777" s="2" t="s">
        <v>4734</v>
      </c>
      <c r="D777" s="2" t="s">
        <v>218</v>
      </c>
      <c r="E777" s="2" t="s">
        <v>219</v>
      </c>
      <c r="F777" s="2" t="s">
        <v>4943</v>
      </c>
      <c r="G777" s="2" t="s">
        <v>4826</v>
      </c>
      <c r="H777" s="2" t="s">
        <v>4944</v>
      </c>
      <c r="I777" s="2" t="s">
        <v>4811</v>
      </c>
      <c r="J777" s="2" t="s">
        <v>312</v>
      </c>
      <c r="K777" s="2" t="s">
        <v>2491</v>
      </c>
      <c r="L777" s="3">
        <v>81.09</v>
      </c>
      <c r="M777" s="3">
        <v>85.14</v>
      </c>
      <c r="N777" s="3">
        <v>159</v>
      </c>
      <c r="O777" s="2" t="s">
        <v>981</v>
      </c>
      <c r="P777" s="2" t="s">
        <v>964</v>
      </c>
      <c r="Q777" s="2" t="s">
        <v>228</v>
      </c>
      <c r="R777" s="2" t="s">
        <v>229</v>
      </c>
      <c r="S777" s="2" t="s">
        <v>4945</v>
      </c>
      <c r="T777" s="2" t="s">
        <v>3733</v>
      </c>
      <c r="U777" s="2" t="s">
        <v>733</v>
      </c>
      <c r="V777" s="2" t="s">
        <v>233</v>
      </c>
      <c r="W777" s="2" t="s">
        <v>686</v>
      </c>
      <c r="X777" s="2" t="s">
        <v>1009</v>
      </c>
      <c r="Y777" s="2" t="s">
        <v>1271</v>
      </c>
      <c r="Z777" s="4"/>
      <c r="AA777" s="4">
        <f>=ROUNDDOWN({0},0)</f>
      </c>
      <c r="AB777" s="5"/>
      <c r="AC777" s="2" t="s">
        <v>229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>
        <v>2</v>
      </c>
      <c r="AS777" s="8">
        <v>171.01</v>
      </c>
      <c r="AT777" s="7">
        <v>-1</v>
      </c>
      <c r="AU777" s="7">
        <v>-1</v>
      </c>
      <c r="AV777" s="4" t="s">
        <v>229</v>
      </c>
      <c r="AW777" s="8" t="s">
        <v>229</v>
      </c>
      <c r="AX777" s="4" t="s">
        <v>229</v>
      </c>
      <c r="AY777" s="8" t="s">
        <v>229</v>
      </c>
      <c r="AZ777" s="7" t="s">
        <v>229</v>
      </c>
      <c r="BA777" s="7" t="s">
        <v>229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/>
      <c r="BJ777" s="4"/>
      <c r="BK777" s="8"/>
      <c r="BL777" s="2" t="s">
        <v>4949</v>
      </c>
      <c r="BM777" s="7"/>
      <c r="BN777" s="7"/>
      <c r="BO777" s="4"/>
      <c r="BP777" s="8"/>
      <c r="BQ777" s="4"/>
      <c r="BR777" s="8"/>
      <c r="BS777" s="7"/>
      <c r="BT777" s="7"/>
      <c r="BU777" s="2" t="s">
        <v>2075</v>
      </c>
      <c r="BV777" s="2" t="s">
        <v>275</v>
      </c>
      <c r="BW777" s="2" t="s">
        <v>229</v>
      </c>
      <c r="BX777" s="2" t="s">
        <v>4273</v>
      </c>
      <c r="BY777" s="2" t="s">
        <v>241</v>
      </c>
      <c r="BZ777" s="2" t="s">
        <v>229</v>
      </c>
      <c r="CA777" s="4"/>
      <c r="CB777" s="8"/>
      <c r="CC777" s="4"/>
      <c r="CD777" s="8"/>
      <c r="CE777" s="7"/>
      <c r="CF777" s="7"/>
      <c r="CG777" s="2" t="s">
        <v>239</v>
      </c>
      <c r="CH777" s="2" t="s">
        <v>275</v>
      </c>
      <c r="CI777" s="2" t="s">
        <v>3864</v>
      </c>
      <c r="CJ777" s="2" t="s">
        <v>1394</v>
      </c>
      <c r="CK777" s="2" t="s">
        <v>241</v>
      </c>
      <c r="CL777" s="2" t="s">
        <v>229</v>
      </c>
      <c r="CM777" s="4"/>
      <c r="CN777" s="8"/>
      <c r="CO777" s="4"/>
      <c r="CP777" s="8"/>
      <c r="CQ777" s="7"/>
      <c r="CR777" s="7"/>
      <c r="CS777" s="2" t="s">
        <v>239</v>
      </c>
      <c r="CT777" s="2" t="s">
        <v>275</v>
      </c>
      <c r="CU777" s="2" t="s">
        <v>4756</v>
      </c>
      <c r="CV777" s="2" t="s">
        <v>4856</v>
      </c>
      <c r="CW777" s="2" t="s">
        <v>241</v>
      </c>
      <c r="CX777" s="2" t="s">
        <v>229</v>
      </c>
      <c r="CY777" s="4"/>
      <c r="CZ777" s="8"/>
      <c r="DA777" s="4"/>
      <c r="DB777" s="8"/>
      <c r="DC777" s="7"/>
      <c r="DD777" s="7"/>
      <c r="DE777" s="2" t="s">
        <v>239</v>
      </c>
      <c r="DF777" s="2" t="s">
        <v>275</v>
      </c>
      <c r="DG777" s="2" t="s">
        <v>958</v>
      </c>
      <c r="DH777" s="2" t="s">
        <v>3094</v>
      </c>
      <c r="DI777" s="2" t="s">
        <v>263</v>
      </c>
      <c r="DJ777" s="2" t="s">
        <v>229</v>
      </c>
      <c r="DK777" s="4"/>
      <c r="DL777" s="8"/>
      <c r="DM777" s="4">
        <v>1</v>
      </c>
      <c r="DN777" s="8">
        <v>85.15</v>
      </c>
      <c r="DO777" s="7">
        <v>-1</v>
      </c>
      <c r="DP777" s="7">
        <v>-1</v>
      </c>
      <c r="DQ777" s="2" t="s">
        <v>239</v>
      </c>
      <c r="DR777" s="2" t="s">
        <v>275</v>
      </c>
      <c r="DS777" s="2" t="s">
        <v>1407</v>
      </c>
      <c r="DT777" s="2" t="s">
        <v>2097</v>
      </c>
      <c r="DU777" s="2" t="s">
        <v>241</v>
      </c>
      <c r="DV777" s="2" t="s">
        <v>229</v>
      </c>
      <c r="DW777" s="4"/>
      <c r="DX777" s="8"/>
      <c r="DY777" s="4">
        <v>1</v>
      </c>
      <c r="DZ777" s="8">
        <v>85.86</v>
      </c>
      <c r="EA777" s="7">
        <v>-1</v>
      </c>
      <c r="EB777" s="7">
        <v>-1</v>
      </c>
      <c r="EC777" s="2" t="s">
        <v>239</v>
      </c>
      <c r="ED777" s="2" t="s">
        <v>275</v>
      </c>
      <c r="EE777" s="2" t="s">
        <v>1385</v>
      </c>
      <c r="EF777" s="2" t="s">
        <v>1030</v>
      </c>
      <c r="EG777" s="2" t="s">
        <v>241</v>
      </c>
      <c r="EH777" s="2" t="s">
        <v>229</v>
      </c>
      <c r="EI777" s="4"/>
      <c r="EJ777" s="8"/>
      <c r="EK777" s="4"/>
      <c r="EL777" s="8"/>
      <c r="EM777" s="7"/>
      <c r="EN777" s="7"/>
      <c r="EO777" s="2" t="s">
        <v>239</v>
      </c>
      <c r="EP777" s="2" t="s">
        <v>275</v>
      </c>
      <c r="EQ777" s="2" t="s">
        <v>2665</v>
      </c>
      <c r="ER777" s="2" t="s">
        <v>2112</v>
      </c>
      <c r="ES777" s="2" t="s">
        <v>241</v>
      </c>
      <c r="ET777" s="2" t="s">
        <v>229</v>
      </c>
      <c r="EU777" s="4"/>
      <c r="EV777" s="8"/>
      <c r="EW777" s="4"/>
      <c r="EX777" s="8"/>
      <c r="EY777" s="7"/>
      <c r="EZ777" s="7"/>
      <c r="FA777" s="2" t="s">
        <v>239</v>
      </c>
      <c r="FB777" s="2" t="s">
        <v>275</v>
      </c>
      <c r="FC777" s="2" t="s">
        <v>2751</v>
      </c>
      <c r="FD777" s="2" t="s">
        <v>873</v>
      </c>
      <c r="FE777" s="2" t="s">
        <v>241</v>
      </c>
      <c r="FF777" s="2" t="s">
        <v>229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275</v>
      </c>
      <c r="FO777" s="2" t="s">
        <v>799</v>
      </c>
      <c r="FP777" s="2" t="s">
        <v>4222</v>
      </c>
      <c r="FQ777" s="2" t="s">
        <v>241</v>
      </c>
      <c r="FR777" s="2" t="s">
        <v>229</v>
      </c>
      <c r="FS777" s="4"/>
      <c r="FT777" s="8"/>
      <c r="FU777" s="4"/>
      <c r="FV777" s="8"/>
      <c r="FW777" s="7"/>
      <c r="FX777" s="7"/>
      <c r="FY777" s="2" t="s">
        <v>229</v>
      </c>
      <c r="FZ777" s="2" t="s">
        <v>229</v>
      </c>
      <c r="GA777" s="2" t="s">
        <v>229</v>
      </c>
      <c r="GB777" s="2" t="s">
        <v>229</v>
      </c>
      <c r="GC777" s="2" t="s">
        <v>229</v>
      </c>
      <c r="GD777" s="2" t="s">
        <v>229</v>
      </c>
      <c r="GE777" s="4"/>
      <c r="GF777" s="8"/>
      <c r="GG777" s="4"/>
      <c r="GH777" s="8"/>
      <c r="GI777" s="7"/>
      <c r="GJ777" s="7"/>
      <c r="GK777" s="2" t="s">
        <v>272</v>
      </c>
      <c r="GL777" s="2" t="s">
        <v>275</v>
      </c>
      <c r="GM777" s="2" t="s">
        <v>229</v>
      </c>
      <c r="GN777" s="2" t="s">
        <v>229</v>
      </c>
      <c r="GO777" s="2" t="s">
        <v>241</v>
      </c>
      <c r="GP777" s="2" t="s">
        <v>229</v>
      </c>
      <c r="GQ777" s="4"/>
      <c r="GR777" s="8"/>
      <c r="GS777" s="4"/>
      <c r="GT777" s="8"/>
      <c r="GU777" s="7"/>
      <c r="GV777" s="7"/>
      <c r="GW777" s="2" t="s">
        <v>239</v>
      </c>
      <c r="GX777" s="2" t="s">
        <v>275</v>
      </c>
      <c r="GY777" s="2" t="s">
        <v>758</v>
      </c>
      <c r="GZ777" s="2" t="s">
        <v>793</v>
      </c>
      <c r="HA777" s="2" t="s">
        <v>241</v>
      </c>
      <c r="HB777" s="2" t="s">
        <v>229</v>
      </c>
      <c r="HC777" s="4"/>
      <c r="HD777" s="8"/>
      <c r="HE777" s="4"/>
      <c r="HF777" s="8"/>
      <c r="HG777" s="7"/>
      <c r="HH777" s="7"/>
      <c r="HI777" s="2" t="s">
        <v>239</v>
      </c>
      <c r="HJ777" s="2" t="s">
        <v>275</v>
      </c>
      <c r="HK777" s="2" t="s">
        <v>244</v>
      </c>
      <c r="HL777" s="2" t="s">
        <v>283</v>
      </c>
      <c r="HM777" s="2" t="s">
        <v>241</v>
      </c>
      <c r="HN777" s="2" t="s">
        <v>229</v>
      </c>
      <c r="HO777" s="4"/>
      <c r="HP777" s="8"/>
      <c r="HQ777" s="4"/>
      <c r="HR777" s="8"/>
      <c r="HS777" s="7"/>
      <c r="HT777" s="7"/>
      <c r="HU777" s="2" t="s">
        <v>272</v>
      </c>
      <c r="HV777" s="2" t="s">
        <v>275</v>
      </c>
      <c r="HW777" s="2" t="s">
        <v>229</v>
      </c>
      <c r="HX777" s="2" t="s">
        <v>229</v>
      </c>
      <c r="HY777" s="2" t="s">
        <v>241</v>
      </c>
      <c r="HZ777" s="2" t="s">
        <v>229</v>
      </c>
      <c r="IA777" s="4"/>
      <c r="IB777" s="8"/>
      <c r="IC777" s="4"/>
      <c r="ID777" s="8"/>
      <c r="IE777" s="7"/>
      <c r="IF777" s="7"/>
      <c r="IG777" s="2" t="s">
        <v>266</v>
      </c>
      <c r="IH777" s="2" t="s">
        <v>275</v>
      </c>
      <c r="II777" s="2" t="s">
        <v>229</v>
      </c>
      <c r="IJ777" s="2" t="s">
        <v>229</v>
      </c>
      <c r="IK777" s="2" t="s">
        <v>241</v>
      </c>
      <c r="IL777" s="2" t="s">
        <v>229</v>
      </c>
      <c r="IM777" s="4"/>
      <c r="IN777" s="8"/>
      <c r="IO777" s="4"/>
      <c r="IP777" s="8"/>
      <c r="IQ777" s="7"/>
      <c r="IR777" s="7"/>
      <c r="IS777" s="2" t="s">
        <v>272</v>
      </c>
      <c r="IT777" s="2" t="s">
        <v>275</v>
      </c>
      <c r="IU777" s="2" t="s">
        <v>229</v>
      </c>
      <c r="IV777" s="2" t="s">
        <v>229</v>
      </c>
      <c r="IW777" s="2" t="s">
        <v>241</v>
      </c>
      <c r="IX777" s="2" t="s">
        <v>229</v>
      </c>
      <c r="IY777" s="4"/>
      <c r="IZ777" s="8"/>
      <c r="JA777" s="4"/>
      <c r="JB777" s="8"/>
      <c r="JC777" s="7"/>
      <c r="JD777" s="7"/>
      <c r="JE777" s="2" t="s">
        <v>272</v>
      </c>
      <c r="JF777" s="2" t="s">
        <v>275</v>
      </c>
      <c r="JG777" s="2" t="s">
        <v>229</v>
      </c>
      <c r="JH777" s="2" t="s">
        <v>229</v>
      </c>
      <c r="JI777" s="2" t="s">
        <v>241</v>
      </c>
      <c r="JJ777" s="2" t="s">
        <v>229</v>
      </c>
      <c r="JK777" s="4"/>
      <c r="JL777" s="8"/>
      <c r="JM777" s="4"/>
      <c r="JN777" s="8"/>
      <c r="JO777" s="7"/>
      <c r="JP777" s="7"/>
      <c r="JQ777" s="2" t="s">
        <v>229</v>
      </c>
      <c r="JR777" s="2" t="s">
        <v>229</v>
      </c>
      <c r="JS777" s="2" t="s">
        <v>229</v>
      </c>
      <c r="JT777" s="2" t="s">
        <v>229</v>
      </c>
      <c r="JU777" s="2" t="s">
        <v>229</v>
      </c>
      <c r="JV777" s="2" t="s">
        <v>229</v>
      </c>
      <c r="JW777" s="4"/>
      <c r="JX777" s="8"/>
      <c r="JY777" s="4"/>
      <c r="JZ777" s="8"/>
      <c r="KA777" s="7"/>
      <c r="KB777" s="7"/>
      <c r="KC777" s="2" t="s">
        <v>239</v>
      </c>
      <c r="KD777" s="2" t="s">
        <v>275</v>
      </c>
      <c r="KE777" s="2" t="s">
        <v>2100</v>
      </c>
      <c r="KF777" s="2" t="s">
        <v>3110</v>
      </c>
      <c r="KG777" s="2" t="s">
        <v>241</v>
      </c>
      <c r="KH777" s="2" t="s">
        <v>229</v>
      </c>
      <c r="KI777" s="4"/>
      <c r="KJ777" s="8"/>
      <c r="KK777" s="4"/>
      <c r="KL777" s="8"/>
      <c r="KM777" s="7"/>
      <c r="KN777" s="7"/>
      <c r="KO777" s="2" t="s">
        <v>272</v>
      </c>
      <c r="KP777" s="2" t="s">
        <v>275</v>
      </c>
      <c r="KQ777" s="2" t="s">
        <v>229</v>
      </c>
      <c r="KR777" s="2" t="s">
        <v>229</v>
      </c>
      <c r="KS777" s="2" t="s">
        <v>241</v>
      </c>
      <c r="KT777" s="2" t="s">
        <v>229</v>
      </c>
      <c r="KU777" s="4"/>
      <c r="KV777" s="8"/>
      <c r="KW777" s="4"/>
      <c r="KX777" s="8"/>
      <c r="KY777" s="7"/>
      <c r="KZ777" s="7"/>
      <c r="LA777" s="2" t="s">
        <v>239</v>
      </c>
      <c r="LB777" s="2" t="s">
        <v>275</v>
      </c>
      <c r="LC777" s="2" t="s">
        <v>1357</v>
      </c>
      <c r="LD777" s="2" t="s">
        <v>229</v>
      </c>
      <c r="LE777" s="2" t="s">
        <v>241</v>
      </c>
      <c r="LF777" s="2" t="s">
        <v>229</v>
      </c>
      <c r="LG777" s="4"/>
      <c r="LH777" s="8"/>
      <c r="LI777" s="4"/>
      <c r="LJ777" s="8"/>
      <c r="LK777" s="7"/>
      <c r="LL777" s="7"/>
      <c r="LM777" s="2" t="s">
        <v>229</v>
      </c>
      <c r="LN777" s="2" t="s">
        <v>229</v>
      </c>
      <c r="LO777" s="2" t="s">
        <v>229</v>
      </c>
      <c r="LP777" s="2" t="s">
        <v>229</v>
      </c>
      <c r="LQ777" s="2" t="s">
        <v>229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239</v>
      </c>
      <c r="LZ777" s="2" t="s">
        <v>275</v>
      </c>
      <c r="MA777" s="2" t="s">
        <v>554</v>
      </c>
      <c r="MB777" s="2" t="s">
        <v>1427</v>
      </c>
      <c r="MC777" s="2" t="s">
        <v>241</v>
      </c>
      <c r="MD777" s="2" t="s">
        <v>229</v>
      </c>
      <c r="ME777" s="4"/>
      <c r="MF777" s="8"/>
      <c r="MG777" s="4"/>
      <c r="MH777" s="8"/>
      <c r="MI777" s="7"/>
      <c r="MJ777" s="7"/>
      <c r="MK777" s="2" t="s">
        <v>278</v>
      </c>
      <c r="ML777" s="2" t="s">
        <v>275</v>
      </c>
      <c r="MM777" s="2" t="s">
        <v>229</v>
      </c>
      <c r="MN777" s="2" t="s">
        <v>229</v>
      </c>
      <c r="MO777" s="2" t="s">
        <v>241</v>
      </c>
      <c r="MP777" s="2" t="s">
        <v>229</v>
      </c>
      <c r="MQ777" s="4"/>
      <c r="MR777" s="8"/>
      <c r="MS777" s="4"/>
      <c r="MT777" s="8"/>
      <c r="MU777" s="7"/>
      <c r="MV777" s="7"/>
      <c r="MW777" s="2" t="s">
        <v>266</v>
      </c>
      <c r="MX777" s="2" t="s">
        <v>275</v>
      </c>
      <c r="MY777" s="2" t="s">
        <v>229</v>
      </c>
      <c r="MZ777" s="2" t="s">
        <v>229</v>
      </c>
      <c r="NA777" s="2" t="s">
        <v>241</v>
      </c>
      <c r="NB777" s="2" t="s">
        <v>229</v>
      </c>
      <c r="NC777" s="4"/>
      <c r="ND777" s="8"/>
      <c r="NE777" s="4"/>
      <c r="NF777" s="8"/>
      <c r="NG777" s="7"/>
      <c r="NH777" s="7"/>
      <c r="NI777" s="2" t="s">
        <v>239</v>
      </c>
      <c r="NJ777" s="2" t="s">
        <v>275</v>
      </c>
      <c r="NK777" s="2" t="s">
        <v>3099</v>
      </c>
      <c r="NL777" s="2" t="s">
        <v>2941</v>
      </c>
      <c r="NM777" s="2" t="s">
        <v>241</v>
      </c>
      <c r="NN777" s="2" t="s">
        <v>229</v>
      </c>
      <c r="NO777" s="4"/>
      <c r="NP777" s="8"/>
      <c r="NQ777" s="4"/>
      <c r="NR777" s="8"/>
      <c r="NS777" s="7"/>
      <c r="NT777" s="7"/>
      <c r="NU777" s="2" t="s">
        <v>272</v>
      </c>
      <c r="NV777" s="2" t="s">
        <v>275</v>
      </c>
      <c r="NW777" s="2" t="s">
        <v>229</v>
      </c>
      <c r="NX777" s="2" t="s">
        <v>229</v>
      </c>
      <c r="NY777" s="2" t="s">
        <v>241</v>
      </c>
      <c r="NZ777" s="2" t="s">
        <v>229</v>
      </c>
      <c r="OA777" s="4"/>
      <c r="OB777" s="8"/>
      <c r="OC777" s="4"/>
      <c r="OD777" s="8"/>
      <c r="OE777" s="7"/>
      <c r="OF777" s="7"/>
      <c r="OG777" s="2" t="s">
        <v>272</v>
      </c>
      <c r="OH777" s="2" t="s">
        <v>275</v>
      </c>
      <c r="OI777" s="2" t="s">
        <v>229</v>
      </c>
      <c r="OJ777" s="2" t="s">
        <v>229</v>
      </c>
      <c r="OK777" s="2" t="s">
        <v>241</v>
      </c>
      <c r="OL777" s="2" t="s">
        <v>229</v>
      </c>
      <c r="OM777" s="4"/>
      <c r="ON777" s="8"/>
      <c r="OO777" s="4"/>
      <c r="OP777" s="8"/>
      <c r="OQ777" s="7"/>
      <c r="OR777" s="7"/>
      <c r="OS777" s="2" t="s">
        <v>229</v>
      </c>
      <c r="OT777" s="2" t="s">
        <v>229</v>
      </c>
      <c r="OU777" s="2" t="s">
        <v>229</v>
      </c>
      <c r="OV777" s="2" t="s">
        <v>229</v>
      </c>
      <c r="OW777" s="2" t="s">
        <v>229</v>
      </c>
      <c r="OX777" s="2" t="s">
        <v>229</v>
      </c>
      <c r="OY777" s="4"/>
      <c r="OZ777" s="8"/>
      <c r="PA777" s="4"/>
      <c r="PB777" s="8"/>
      <c r="PC777" s="7"/>
      <c r="PD777" s="7"/>
      <c r="PE777" s="2" t="s">
        <v>229</v>
      </c>
      <c r="PF777" s="2" t="s">
        <v>229</v>
      </c>
      <c r="PG777" s="2" t="s">
        <v>229</v>
      </c>
      <c r="PH777" s="2" t="s">
        <v>229</v>
      </c>
      <c r="PI777" s="2" t="s">
        <v>229</v>
      </c>
      <c r="PJ777" s="2" t="s">
        <v>229</v>
      </c>
      <c r="PK777" s="4"/>
      <c r="PL777" s="8"/>
      <c r="PM777" s="4"/>
      <c r="PN777" s="8"/>
      <c r="PO777" s="7"/>
      <c r="PP777" s="7"/>
      <c r="PQ777" s="2" t="s">
        <v>266</v>
      </c>
      <c r="PR777" s="2" t="s">
        <v>275</v>
      </c>
      <c r="PS777" s="2" t="s">
        <v>229</v>
      </c>
      <c r="PT777" s="2" t="s">
        <v>229</v>
      </c>
      <c r="PU777" s="2" t="s">
        <v>241</v>
      </c>
      <c r="PV777" s="2" t="s">
        <v>229</v>
      </c>
      <c r="PW777" s="4"/>
      <c r="PX777" s="8"/>
      <c r="PY777" s="4"/>
      <c r="PZ777" s="8"/>
      <c r="QA777" s="7"/>
      <c r="QB777" s="7"/>
      <c r="QC777" s="2" t="s">
        <v>281</v>
      </c>
      <c r="QD777" s="2" t="s">
        <v>275</v>
      </c>
      <c r="QE777" s="2" t="s">
        <v>229</v>
      </c>
      <c r="QF777" s="2" t="s">
        <v>229</v>
      </c>
      <c r="QG777" s="2" t="s">
        <v>241</v>
      </c>
      <c r="QH777" s="2" t="s">
        <v>229</v>
      </c>
      <c r="QI777" s="4"/>
      <c r="QJ777" s="8"/>
      <c r="QK777" s="4"/>
      <c r="QL777" s="8"/>
      <c r="QM777" s="7"/>
      <c r="QN777" s="7"/>
      <c r="QO777" s="2" t="s">
        <v>229</v>
      </c>
      <c r="QP777" s="2" t="s">
        <v>229</v>
      </c>
      <c r="QQ777" s="2" t="s">
        <v>229</v>
      </c>
      <c r="QR777" s="2" t="s">
        <v>229</v>
      </c>
      <c r="QS777" s="2" t="s">
        <v>229</v>
      </c>
      <c r="QT777" s="2" t="s">
        <v>229</v>
      </c>
      <c r="QU777" s="4"/>
      <c r="QV777" s="8"/>
      <c r="QW777" s="4"/>
      <c r="QX777" s="8"/>
      <c r="QY777" s="7"/>
      <c r="QZ777" s="7"/>
      <c r="RA777" s="2" t="s">
        <v>272</v>
      </c>
      <c r="RB777" s="2" t="s">
        <v>275</v>
      </c>
      <c r="RC777" s="2" t="s">
        <v>229</v>
      </c>
      <c r="RD777" s="2" t="s">
        <v>229</v>
      </c>
      <c r="RE777" s="2" t="s">
        <v>241</v>
      </c>
      <c r="RF777" s="2" t="s">
        <v>229</v>
      </c>
      <c r="RG777" s="4"/>
      <c r="RH777" s="8"/>
      <c r="RI777" s="4"/>
      <c r="RJ777" s="8"/>
      <c r="RK777" s="7"/>
      <c r="RL777" s="7"/>
      <c r="RM777" s="2" t="s">
        <v>272</v>
      </c>
      <c r="RN777" s="2" t="s">
        <v>275</v>
      </c>
      <c r="RO777" s="2" t="s">
        <v>229</v>
      </c>
      <c r="RP777" s="2" t="s">
        <v>229</v>
      </c>
      <c r="RQ777" s="2" t="s">
        <v>241</v>
      </c>
      <c r="RR777" s="2" t="s">
        <v>229</v>
      </c>
      <c r="RS777" s="4"/>
      <c r="RT777" s="8"/>
      <c r="RU777" s="4"/>
      <c r="RV777" s="8"/>
      <c r="RW777" s="7"/>
      <c r="RX777" s="7"/>
      <c r="RY777" s="2" t="s">
        <v>239</v>
      </c>
      <c r="RZ777" s="2" t="s">
        <v>275</v>
      </c>
      <c r="SA777" s="2" t="s">
        <v>1264</v>
      </c>
      <c r="SB777" s="2" t="s">
        <v>730</v>
      </c>
      <c r="SC777" s="2" t="s">
        <v>241</v>
      </c>
      <c r="SD777" s="2" t="s">
        <v>229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</row>
    <row r="778">
      <c r="A778" s="2" t="s">
        <v>4950</v>
      </c>
      <c r="B778" s="2" t="s">
        <v>216</v>
      </c>
      <c r="C778" s="2" t="s">
        <v>4734</v>
      </c>
      <c r="D778" s="2" t="s">
        <v>218</v>
      </c>
      <c r="E778" s="2" t="s">
        <v>219</v>
      </c>
      <c r="F778" s="2" t="s">
        <v>4951</v>
      </c>
      <c r="G778" s="2" t="s">
        <v>4952</v>
      </c>
      <c r="H778" s="2" t="s">
        <v>4953</v>
      </c>
      <c r="I778" s="2" t="s">
        <v>4846</v>
      </c>
      <c r="J778" s="2" t="s">
        <v>312</v>
      </c>
      <c r="K778" s="2" t="s">
        <v>617</v>
      </c>
      <c r="L778" s="3">
        <v>68.6</v>
      </c>
      <c r="M778" s="3">
        <v>72.03</v>
      </c>
      <c r="N778" s="3">
        <v>159.99</v>
      </c>
      <c r="O778" s="2" t="s">
        <v>981</v>
      </c>
      <c r="P778" s="2" t="s">
        <v>964</v>
      </c>
      <c r="Q778" s="2" t="s">
        <v>228</v>
      </c>
      <c r="R778" s="2" t="s">
        <v>229</v>
      </c>
      <c r="S778" s="2" t="s">
        <v>4954</v>
      </c>
      <c r="T778" s="2" t="s">
        <v>3733</v>
      </c>
      <c r="U778" s="2" t="s">
        <v>2890</v>
      </c>
      <c r="V778" s="2" t="s">
        <v>1008</v>
      </c>
      <c r="W778" s="2" t="s">
        <v>686</v>
      </c>
      <c r="X778" s="2" t="s">
        <v>2248</v>
      </c>
      <c r="Y778" s="2" t="s">
        <v>755</v>
      </c>
      <c r="Z778" s="4"/>
      <c r="AA778" s="4">
        <f>=ROUNDDOWN({0},0)</f>
      </c>
      <c r="AB778" s="5"/>
      <c r="AC778" s="2" t="s">
        <v>229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/>
      <c r="AQ778" s="8"/>
      <c r="AR778" s="4">
        <v>5</v>
      </c>
      <c r="AS778" s="8">
        <v>200.27</v>
      </c>
      <c r="AT778" s="7">
        <v>-1</v>
      </c>
      <c r="AU778" s="7">
        <v>-1</v>
      </c>
      <c r="AV778" s="4"/>
      <c r="AW778" s="8"/>
      <c r="AX778" s="4">
        <v>5</v>
      </c>
      <c r="AY778" s="8">
        <v>200.27</v>
      </c>
      <c r="AZ778" s="7">
        <v>-1</v>
      </c>
      <c r="BA778" s="7">
        <v>-1</v>
      </c>
      <c r="BB778" s="7"/>
      <c r="BC778" s="4"/>
      <c r="BD778" s="8"/>
      <c r="BE778" s="4">
        <v>5</v>
      </c>
      <c r="BF778" s="8">
        <v>200.27</v>
      </c>
      <c r="BG778" s="7">
        <v>-1</v>
      </c>
      <c r="BH778" s="7">
        <v>-1</v>
      </c>
      <c r="BI778" s="7"/>
      <c r="BJ778" s="4"/>
      <c r="BK778" s="8"/>
      <c r="BL778" s="2" t="s">
        <v>2297</v>
      </c>
      <c r="BM778" s="7"/>
      <c r="BN778" s="7"/>
      <c r="BO778" s="4"/>
      <c r="BP778" s="8"/>
      <c r="BQ778" s="4"/>
      <c r="BR778" s="8"/>
      <c r="BS778" s="7"/>
      <c r="BT778" s="7"/>
      <c r="BU778" s="2" t="s">
        <v>2075</v>
      </c>
      <c r="BV778" s="2" t="s">
        <v>275</v>
      </c>
      <c r="BW778" s="2" t="s">
        <v>229</v>
      </c>
      <c r="BX778" s="2" t="s">
        <v>925</v>
      </c>
      <c r="BY778" s="2" t="s">
        <v>241</v>
      </c>
      <c r="BZ778" s="2" t="s">
        <v>229</v>
      </c>
      <c r="CA778" s="4"/>
      <c r="CB778" s="8"/>
      <c r="CC778" s="4"/>
      <c r="CD778" s="8"/>
      <c r="CE778" s="7"/>
      <c r="CF778" s="7"/>
      <c r="CG778" s="2" t="s">
        <v>239</v>
      </c>
      <c r="CH778" s="2" t="s">
        <v>275</v>
      </c>
      <c r="CI778" s="2" t="s">
        <v>691</v>
      </c>
      <c r="CJ778" s="2" t="s">
        <v>770</v>
      </c>
      <c r="CK778" s="2" t="s">
        <v>241</v>
      </c>
      <c r="CL778" s="2" t="s">
        <v>229</v>
      </c>
      <c r="CM778" s="4"/>
      <c r="CN778" s="8"/>
      <c r="CO778" s="4">
        <v>2</v>
      </c>
      <c r="CP778" s="8">
        <v>62.24</v>
      </c>
      <c r="CQ778" s="7">
        <v>-1</v>
      </c>
      <c r="CR778" s="7">
        <v>-1</v>
      </c>
      <c r="CS778" s="2" t="s">
        <v>239</v>
      </c>
      <c r="CT778" s="2" t="s">
        <v>275</v>
      </c>
      <c r="CU778" s="2" t="s">
        <v>1217</v>
      </c>
      <c r="CV778" s="2" t="s">
        <v>1153</v>
      </c>
      <c r="CW778" s="2" t="s">
        <v>241</v>
      </c>
      <c r="CX778" s="2" t="s">
        <v>229</v>
      </c>
      <c r="CY778" s="4"/>
      <c r="CZ778" s="8"/>
      <c r="DA778" s="4">
        <v>2</v>
      </c>
      <c r="DB778" s="8">
        <v>62.4</v>
      </c>
      <c r="DC778" s="7">
        <v>-1</v>
      </c>
      <c r="DD778" s="7">
        <v>-1</v>
      </c>
      <c r="DE778" s="2" t="s">
        <v>239</v>
      </c>
      <c r="DF778" s="2" t="s">
        <v>275</v>
      </c>
      <c r="DG778" s="2" t="s">
        <v>952</v>
      </c>
      <c r="DH778" s="2" t="s">
        <v>4955</v>
      </c>
      <c r="DI778" s="2" t="s">
        <v>263</v>
      </c>
      <c r="DJ778" s="2" t="s">
        <v>229</v>
      </c>
      <c r="DK778" s="4"/>
      <c r="DL778" s="8"/>
      <c r="DM778" s="4"/>
      <c r="DN778" s="8"/>
      <c r="DO778" s="7"/>
      <c r="DP778" s="7"/>
      <c r="DQ778" s="2" t="s">
        <v>239</v>
      </c>
      <c r="DR778" s="2" t="s">
        <v>275</v>
      </c>
      <c r="DS778" s="2" t="s">
        <v>1154</v>
      </c>
      <c r="DT778" s="2" t="s">
        <v>3439</v>
      </c>
      <c r="DU778" s="2" t="s">
        <v>241</v>
      </c>
      <c r="DV778" s="2" t="s">
        <v>229</v>
      </c>
      <c r="DW778" s="4"/>
      <c r="DX778" s="8"/>
      <c r="DY778" s="4"/>
      <c r="DZ778" s="8"/>
      <c r="EA778" s="7"/>
      <c r="EB778" s="7"/>
      <c r="EC778" s="2" t="s">
        <v>239</v>
      </c>
      <c r="ED778" s="2" t="s">
        <v>275</v>
      </c>
      <c r="EE778" s="2" t="s">
        <v>1668</v>
      </c>
      <c r="EF778" s="2" t="s">
        <v>810</v>
      </c>
      <c r="EG778" s="2" t="s">
        <v>263</v>
      </c>
      <c r="EH778" s="2" t="s">
        <v>229</v>
      </c>
      <c r="EI778" s="4"/>
      <c r="EJ778" s="8"/>
      <c r="EK778" s="4">
        <v>1</v>
      </c>
      <c r="EL778" s="8">
        <v>75.63</v>
      </c>
      <c r="EM778" s="7">
        <v>-1</v>
      </c>
      <c r="EN778" s="7">
        <v>-1</v>
      </c>
      <c r="EO778" s="2" t="s">
        <v>239</v>
      </c>
      <c r="EP778" s="2" t="s">
        <v>275</v>
      </c>
      <c r="EQ778" s="2" t="s">
        <v>1235</v>
      </c>
      <c r="ER778" s="2" t="s">
        <v>1608</v>
      </c>
      <c r="ES778" s="2" t="s">
        <v>241</v>
      </c>
      <c r="ET778" s="2" t="s">
        <v>229</v>
      </c>
      <c r="EU778" s="4"/>
      <c r="EV778" s="8"/>
      <c r="EW778" s="4"/>
      <c r="EX778" s="8"/>
      <c r="EY778" s="7"/>
      <c r="EZ778" s="7"/>
      <c r="FA778" s="2" t="s">
        <v>239</v>
      </c>
      <c r="FB778" s="2" t="s">
        <v>275</v>
      </c>
      <c r="FC778" s="2" t="s">
        <v>702</v>
      </c>
      <c r="FD778" s="2" t="s">
        <v>4956</v>
      </c>
      <c r="FE778" s="2" t="s">
        <v>241</v>
      </c>
      <c r="FF778" s="2" t="s">
        <v>229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275</v>
      </c>
      <c r="FO778" s="2" t="s">
        <v>2067</v>
      </c>
      <c r="FP778" s="2" t="s">
        <v>1213</v>
      </c>
      <c r="FQ778" s="2" t="s">
        <v>241</v>
      </c>
      <c r="FR778" s="2" t="s">
        <v>229</v>
      </c>
      <c r="FS778" s="4"/>
      <c r="FT778" s="8"/>
      <c r="FU778" s="4"/>
      <c r="FV778" s="8"/>
      <c r="FW778" s="7"/>
      <c r="FX778" s="7"/>
      <c r="FY778" s="2" t="s">
        <v>229</v>
      </c>
      <c r="FZ778" s="2" t="s">
        <v>229</v>
      </c>
      <c r="GA778" s="2" t="s">
        <v>229</v>
      </c>
      <c r="GB778" s="2" t="s">
        <v>229</v>
      </c>
      <c r="GC778" s="2" t="s">
        <v>229</v>
      </c>
      <c r="GD778" s="2" t="s">
        <v>229</v>
      </c>
      <c r="GE778" s="4"/>
      <c r="GF778" s="8"/>
      <c r="GG778" s="4"/>
      <c r="GH778" s="8"/>
      <c r="GI778" s="7"/>
      <c r="GJ778" s="7"/>
      <c r="GK778" s="2" t="s">
        <v>272</v>
      </c>
      <c r="GL778" s="2" t="s">
        <v>275</v>
      </c>
      <c r="GM778" s="2" t="s">
        <v>229</v>
      </c>
      <c r="GN778" s="2" t="s">
        <v>229</v>
      </c>
      <c r="GO778" s="2" t="s">
        <v>241</v>
      </c>
      <c r="GP778" s="2" t="s">
        <v>229</v>
      </c>
      <c r="GQ778" s="4"/>
      <c r="GR778" s="8"/>
      <c r="GS778" s="4"/>
      <c r="GT778" s="8"/>
      <c r="GU778" s="7"/>
      <c r="GV778" s="7"/>
      <c r="GW778" s="2" t="s">
        <v>239</v>
      </c>
      <c r="GX778" s="2" t="s">
        <v>275</v>
      </c>
      <c r="GY778" s="2" t="s">
        <v>2916</v>
      </c>
      <c r="GZ778" s="2" t="s">
        <v>1034</v>
      </c>
      <c r="HA778" s="2" t="s">
        <v>241</v>
      </c>
      <c r="HB778" s="2" t="s">
        <v>229</v>
      </c>
      <c r="HC778" s="4"/>
      <c r="HD778" s="8"/>
      <c r="HE778" s="4"/>
      <c r="HF778" s="8"/>
      <c r="HG778" s="7"/>
      <c r="HH778" s="7"/>
      <c r="HI778" s="2" t="s">
        <v>239</v>
      </c>
      <c r="HJ778" s="2" t="s">
        <v>275</v>
      </c>
      <c r="HK778" s="2" t="s">
        <v>1902</v>
      </c>
      <c r="HL778" s="2" t="s">
        <v>950</v>
      </c>
      <c r="HM778" s="2" t="s">
        <v>241</v>
      </c>
      <c r="HN778" s="2" t="s">
        <v>229</v>
      </c>
      <c r="HO778" s="4"/>
      <c r="HP778" s="8"/>
      <c r="HQ778" s="4"/>
      <c r="HR778" s="8"/>
      <c r="HS778" s="7"/>
      <c r="HT778" s="7"/>
      <c r="HU778" s="2" t="s">
        <v>272</v>
      </c>
      <c r="HV778" s="2" t="s">
        <v>275</v>
      </c>
      <c r="HW778" s="2" t="s">
        <v>229</v>
      </c>
      <c r="HX778" s="2" t="s">
        <v>229</v>
      </c>
      <c r="HY778" s="2" t="s">
        <v>241</v>
      </c>
      <c r="HZ778" s="2" t="s">
        <v>229</v>
      </c>
      <c r="IA778" s="4"/>
      <c r="IB778" s="8"/>
      <c r="IC778" s="4"/>
      <c r="ID778" s="8"/>
      <c r="IE778" s="7"/>
      <c r="IF778" s="7"/>
      <c r="IG778" s="2" t="s">
        <v>266</v>
      </c>
      <c r="IH778" s="2" t="s">
        <v>275</v>
      </c>
      <c r="II778" s="2" t="s">
        <v>229</v>
      </c>
      <c r="IJ778" s="2" t="s">
        <v>229</v>
      </c>
      <c r="IK778" s="2" t="s">
        <v>241</v>
      </c>
      <c r="IL778" s="2" t="s">
        <v>229</v>
      </c>
      <c r="IM778" s="4"/>
      <c r="IN778" s="8"/>
      <c r="IO778" s="4"/>
      <c r="IP778" s="8"/>
      <c r="IQ778" s="7"/>
      <c r="IR778" s="7"/>
      <c r="IS778" s="2" t="s">
        <v>272</v>
      </c>
      <c r="IT778" s="2" t="s">
        <v>275</v>
      </c>
      <c r="IU778" s="2" t="s">
        <v>229</v>
      </c>
      <c r="IV778" s="2" t="s">
        <v>229</v>
      </c>
      <c r="IW778" s="2" t="s">
        <v>241</v>
      </c>
      <c r="IX778" s="2" t="s">
        <v>229</v>
      </c>
      <c r="IY778" s="4"/>
      <c r="IZ778" s="8"/>
      <c r="JA778" s="4"/>
      <c r="JB778" s="8"/>
      <c r="JC778" s="7"/>
      <c r="JD778" s="7"/>
      <c r="JE778" s="2" t="s">
        <v>239</v>
      </c>
      <c r="JF778" s="2" t="s">
        <v>275</v>
      </c>
      <c r="JG778" s="2" t="s">
        <v>1961</v>
      </c>
      <c r="JH778" s="2" t="s">
        <v>229</v>
      </c>
      <c r="JI778" s="2" t="s">
        <v>241</v>
      </c>
      <c r="JJ778" s="2" t="s">
        <v>229</v>
      </c>
      <c r="JK778" s="4"/>
      <c r="JL778" s="8"/>
      <c r="JM778" s="4"/>
      <c r="JN778" s="8"/>
      <c r="JO778" s="7"/>
      <c r="JP778" s="7"/>
      <c r="JQ778" s="2" t="s">
        <v>229</v>
      </c>
      <c r="JR778" s="2" t="s">
        <v>229</v>
      </c>
      <c r="JS778" s="2" t="s">
        <v>229</v>
      </c>
      <c r="JT778" s="2" t="s">
        <v>229</v>
      </c>
      <c r="JU778" s="2" t="s">
        <v>229</v>
      </c>
      <c r="JV778" s="2" t="s">
        <v>229</v>
      </c>
      <c r="JW778" s="4"/>
      <c r="JX778" s="8"/>
      <c r="JY778" s="4"/>
      <c r="JZ778" s="8"/>
      <c r="KA778" s="7"/>
      <c r="KB778" s="7"/>
      <c r="KC778" s="2" t="s">
        <v>239</v>
      </c>
      <c r="KD778" s="2" t="s">
        <v>275</v>
      </c>
      <c r="KE778" s="2" t="s">
        <v>2100</v>
      </c>
      <c r="KF778" s="2" t="s">
        <v>2758</v>
      </c>
      <c r="KG778" s="2" t="s">
        <v>241</v>
      </c>
      <c r="KH778" s="2" t="s">
        <v>229</v>
      </c>
      <c r="KI778" s="4"/>
      <c r="KJ778" s="8"/>
      <c r="KK778" s="4"/>
      <c r="KL778" s="8"/>
      <c r="KM778" s="7"/>
      <c r="KN778" s="7"/>
      <c r="KO778" s="2" t="s">
        <v>239</v>
      </c>
      <c r="KP778" s="2" t="s">
        <v>275</v>
      </c>
      <c r="KQ778" s="2" t="s">
        <v>3097</v>
      </c>
      <c r="KR778" s="2" t="s">
        <v>567</v>
      </c>
      <c r="KS778" s="2" t="s">
        <v>241</v>
      </c>
      <c r="KT778" s="2" t="s">
        <v>229</v>
      </c>
      <c r="KU778" s="4"/>
      <c r="KV778" s="8"/>
      <c r="KW778" s="4"/>
      <c r="KX778" s="8"/>
      <c r="KY778" s="7"/>
      <c r="KZ778" s="7"/>
      <c r="LA778" s="2" t="s">
        <v>239</v>
      </c>
      <c r="LB778" s="2" t="s">
        <v>275</v>
      </c>
      <c r="LC778" s="2" t="s">
        <v>938</v>
      </c>
      <c r="LD778" s="2" t="s">
        <v>864</v>
      </c>
      <c r="LE778" s="2" t="s">
        <v>241</v>
      </c>
      <c r="LF778" s="2" t="s">
        <v>229</v>
      </c>
      <c r="LG778" s="4"/>
      <c r="LH778" s="8"/>
      <c r="LI778" s="4"/>
      <c r="LJ778" s="8"/>
      <c r="LK778" s="7"/>
      <c r="LL778" s="7"/>
      <c r="LM778" s="2" t="s">
        <v>229</v>
      </c>
      <c r="LN778" s="2" t="s">
        <v>229</v>
      </c>
      <c r="LO778" s="2" t="s">
        <v>229</v>
      </c>
      <c r="LP778" s="2" t="s">
        <v>229</v>
      </c>
      <c r="LQ778" s="2" t="s">
        <v>229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239</v>
      </c>
      <c r="LZ778" s="2" t="s">
        <v>275</v>
      </c>
      <c r="MA778" s="2" t="s">
        <v>1368</v>
      </c>
      <c r="MB778" s="2" t="s">
        <v>958</v>
      </c>
      <c r="MC778" s="2" t="s">
        <v>241</v>
      </c>
      <c r="MD778" s="2" t="s">
        <v>229</v>
      </c>
      <c r="ME778" s="4"/>
      <c r="MF778" s="8"/>
      <c r="MG778" s="4"/>
      <c r="MH778" s="8"/>
      <c r="MI778" s="7"/>
      <c r="MJ778" s="7"/>
      <c r="MK778" s="2" t="s">
        <v>239</v>
      </c>
      <c r="ML778" s="2" t="s">
        <v>275</v>
      </c>
      <c r="MM778" s="2" t="s">
        <v>987</v>
      </c>
      <c r="MN778" s="2" t="s">
        <v>1487</v>
      </c>
      <c r="MO778" s="2" t="s">
        <v>241</v>
      </c>
      <c r="MP778" s="2" t="s">
        <v>229</v>
      </c>
      <c r="MQ778" s="4"/>
      <c r="MR778" s="8"/>
      <c r="MS778" s="4"/>
      <c r="MT778" s="8"/>
      <c r="MU778" s="7"/>
      <c r="MV778" s="7"/>
      <c r="MW778" s="2" t="s">
        <v>272</v>
      </c>
      <c r="MX778" s="2" t="s">
        <v>275</v>
      </c>
      <c r="MY778" s="2" t="s">
        <v>229</v>
      </c>
      <c r="MZ778" s="2" t="s">
        <v>229</v>
      </c>
      <c r="NA778" s="2" t="s">
        <v>241</v>
      </c>
      <c r="NB778" s="2" t="s">
        <v>229</v>
      </c>
      <c r="NC778" s="4"/>
      <c r="ND778" s="8"/>
      <c r="NE778" s="4"/>
      <c r="NF778" s="8"/>
      <c r="NG778" s="7"/>
      <c r="NH778" s="7"/>
      <c r="NI778" s="2" t="s">
        <v>239</v>
      </c>
      <c r="NJ778" s="2" t="s">
        <v>260</v>
      </c>
      <c r="NK778" s="2" t="s">
        <v>757</v>
      </c>
      <c r="NL778" s="2" t="s">
        <v>2920</v>
      </c>
      <c r="NM778" s="2" t="s">
        <v>263</v>
      </c>
      <c r="NN778" s="2" t="s">
        <v>229</v>
      </c>
      <c r="NO778" s="4"/>
      <c r="NP778" s="8"/>
      <c r="NQ778" s="4"/>
      <c r="NR778" s="8"/>
      <c r="NS778" s="7"/>
      <c r="NT778" s="7"/>
      <c r="NU778" s="2" t="s">
        <v>272</v>
      </c>
      <c r="NV778" s="2" t="s">
        <v>275</v>
      </c>
      <c r="NW778" s="2" t="s">
        <v>229</v>
      </c>
      <c r="NX778" s="2" t="s">
        <v>229</v>
      </c>
      <c r="NY778" s="2" t="s">
        <v>241</v>
      </c>
      <c r="NZ778" s="2" t="s">
        <v>229</v>
      </c>
      <c r="OA778" s="4"/>
      <c r="OB778" s="8"/>
      <c r="OC778" s="4"/>
      <c r="OD778" s="8"/>
      <c r="OE778" s="7"/>
      <c r="OF778" s="7"/>
      <c r="OG778" s="2" t="s">
        <v>229</v>
      </c>
      <c r="OH778" s="2" t="s">
        <v>229</v>
      </c>
      <c r="OI778" s="2" t="s">
        <v>229</v>
      </c>
      <c r="OJ778" s="2" t="s">
        <v>229</v>
      </c>
      <c r="OK778" s="2" t="s">
        <v>229</v>
      </c>
      <c r="OL778" s="2" t="s">
        <v>229</v>
      </c>
      <c r="OM778" s="4"/>
      <c r="ON778" s="8"/>
      <c r="OO778" s="4"/>
      <c r="OP778" s="8"/>
      <c r="OQ778" s="7"/>
      <c r="OR778" s="7"/>
      <c r="OS778" s="2" t="s">
        <v>229</v>
      </c>
      <c r="OT778" s="2" t="s">
        <v>229</v>
      </c>
      <c r="OU778" s="2" t="s">
        <v>229</v>
      </c>
      <c r="OV778" s="2" t="s">
        <v>229</v>
      </c>
      <c r="OW778" s="2" t="s">
        <v>229</v>
      </c>
      <c r="OX778" s="2" t="s">
        <v>229</v>
      </c>
      <c r="OY778" s="4"/>
      <c r="OZ778" s="8"/>
      <c r="PA778" s="4"/>
      <c r="PB778" s="8"/>
      <c r="PC778" s="7"/>
      <c r="PD778" s="7"/>
      <c r="PE778" s="2" t="s">
        <v>229</v>
      </c>
      <c r="PF778" s="2" t="s">
        <v>229</v>
      </c>
      <c r="PG778" s="2" t="s">
        <v>229</v>
      </c>
      <c r="PH778" s="2" t="s">
        <v>229</v>
      </c>
      <c r="PI778" s="2" t="s">
        <v>229</v>
      </c>
      <c r="PJ778" s="2" t="s">
        <v>229</v>
      </c>
      <c r="PK778" s="4"/>
      <c r="PL778" s="8"/>
      <c r="PM778" s="4"/>
      <c r="PN778" s="8"/>
      <c r="PO778" s="7"/>
      <c r="PP778" s="7"/>
      <c r="PQ778" s="2" t="s">
        <v>239</v>
      </c>
      <c r="PR778" s="2" t="s">
        <v>275</v>
      </c>
      <c r="PS778" s="2" t="s">
        <v>1221</v>
      </c>
      <c r="PT778" s="2" t="s">
        <v>229</v>
      </c>
      <c r="PU778" s="2" t="s">
        <v>241</v>
      </c>
      <c r="PV778" s="2" t="s">
        <v>229</v>
      </c>
      <c r="PW778" s="4"/>
      <c r="PX778" s="8"/>
      <c r="PY778" s="4"/>
      <c r="PZ778" s="8"/>
      <c r="QA778" s="7"/>
      <c r="QB778" s="7"/>
      <c r="QC778" s="2" t="s">
        <v>281</v>
      </c>
      <c r="QD778" s="2" t="s">
        <v>275</v>
      </c>
      <c r="QE778" s="2" t="s">
        <v>229</v>
      </c>
      <c r="QF778" s="2" t="s">
        <v>229</v>
      </c>
      <c r="QG778" s="2" t="s">
        <v>241</v>
      </c>
      <c r="QH778" s="2" t="s">
        <v>229</v>
      </c>
      <c r="QI778" s="4"/>
      <c r="QJ778" s="8"/>
      <c r="QK778" s="4"/>
      <c r="QL778" s="8"/>
      <c r="QM778" s="7"/>
      <c r="QN778" s="7"/>
      <c r="QO778" s="2" t="s">
        <v>229</v>
      </c>
      <c r="QP778" s="2" t="s">
        <v>229</v>
      </c>
      <c r="QQ778" s="2" t="s">
        <v>229</v>
      </c>
      <c r="QR778" s="2" t="s">
        <v>229</v>
      </c>
      <c r="QS778" s="2" t="s">
        <v>229</v>
      </c>
      <c r="QT778" s="2" t="s">
        <v>229</v>
      </c>
      <c r="QU778" s="4"/>
      <c r="QV778" s="8"/>
      <c r="QW778" s="4"/>
      <c r="QX778" s="8"/>
      <c r="QY778" s="7"/>
      <c r="QZ778" s="7"/>
      <c r="RA778" s="2" t="s">
        <v>272</v>
      </c>
      <c r="RB778" s="2" t="s">
        <v>275</v>
      </c>
      <c r="RC778" s="2" t="s">
        <v>229</v>
      </c>
      <c r="RD778" s="2" t="s">
        <v>229</v>
      </c>
      <c r="RE778" s="2" t="s">
        <v>241</v>
      </c>
      <c r="RF778" s="2" t="s">
        <v>229</v>
      </c>
      <c r="RG778" s="4"/>
      <c r="RH778" s="8"/>
      <c r="RI778" s="4"/>
      <c r="RJ778" s="8"/>
      <c r="RK778" s="7"/>
      <c r="RL778" s="7"/>
      <c r="RM778" s="2" t="s">
        <v>272</v>
      </c>
      <c r="RN778" s="2" t="s">
        <v>275</v>
      </c>
      <c r="RO778" s="2" t="s">
        <v>229</v>
      </c>
      <c r="RP778" s="2" t="s">
        <v>229</v>
      </c>
      <c r="RQ778" s="2" t="s">
        <v>241</v>
      </c>
      <c r="RR778" s="2" t="s">
        <v>229</v>
      </c>
      <c r="RS778" s="4"/>
      <c r="RT778" s="8"/>
      <c r="RU778" s="4"/>
      <c r="RV778" s="8"/>
      <c r="RW778" s="7"/>
      <c r="RX778" s="7"/>
      <c r="RY778" s="2" t="s">
        <v>239</v>
      </c>
      <c r="RZ778" s="2" t="s">
        <v>275</v>
      </c>
      <c r="SA778" s="2" t="s">
        <v>1260</v>
      </c>
      <c r="SB778" s="2" t="s">
        <v>563</v>
      </c>
      <c r="SC778" s="2" t="s">
        <v>241</v>
      </c>
      <c r="SD778" s="2" t="s">
        <v>229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</row>
    <row r="779">
      <c r="A779" s="2" t="s">
        <v>4957</v>
      </c>
      <c r="B779" s="2" t="s">
        <v>216</v>
      </c>
      <c r="C779" s="2" t="s">
        <v>4734</v>
      </c>
      <c r="D779" s="2" t="s">
        <v>218</v>
      </c>
      <c r="E779" s="2" t="s">
        <v>219</v>
      </c>
      <c r="F779" s="2" t="s">
        <v>4569</v>
      </c>
      <c r="G779" s="2" t="s">
        <v>1433</v>
      </c>
      <c r="H779" s="2" t="s">
        <v>1519</v>
      </c>
      <c r="I779" s="2" t="s">
        <v>4958</v>
      </c>
      <c r="J779" s="2" t="s">
        <v>312</v>
      </c>
      <c r="K779" s="2" t="s">
        <v>412</v>
      </c>
      <c r="L779" s="3">
        <v>77.91</v>
      </c>
      <c r="M779" s="3">
        <v>81.81</v>
      </c>
      <c r="N779" s="3">
        <v>159</v>
      </c>
      <c r="O779" s="2" t="s">
        <v>981</v>
      </c>
      <c r="P779" s="2" t="s">
        <v>964</v>
      </c>
      <c r="Q779" s="2" t="s">
        <v>228</v>
      </c>
      <c r="R779" s="2" t="s">
        <v>229</v>
      </c>
      <c r="S779" s="2" t="s">
        <v>4959</v>
      </c>
      <c r="T779" s="2" t="s">
        <v>229</v>
      </c>
      <c r="U779" s="2" t="s">
        <v>2890</v>
      </c>
      <c r="V779" s="2" t="s">
        <v>233</v>
      </c>
      <c r="W779" s="2" t="s">
        <v>1009</v>
      </c>
      <c r="X779" s="2" t="s">
        <v>4960</v>
      </c>
      <c r="Y779" s="2" t="s">
        <v>4961</v>
      </c>
      <c r="Z779" s="4"/>
      <c r="AA779" s="4">
        <f>=ROUNDDOWN({0},0)</f>
      </c>
      <c r="AB779" s="5"/>
      <c r="AC779" s="2" t="s">
        <v>229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/>
      <c r="AQ779" s="8"/>
      <c r="AR779" s="4">
        <v>2</v>
      </c>
      <c r="AS779" s="8">
        <v>65.02</v>
      </c>
      <c r="AT779" s="7">
        <v>-1</v>
      </c>
      <c r="AU779" s="7">
        <v>-1</v>
      </c>
      <c r="AV779" s="4"/>
      <c r="AW779" s="8"/>
      <c r="AX779" s="4">
        <v>2</v>
      </c>
      <c r="AY779" s="8">
        <v>65.02</v>
      </c>
      <c r="AZ779" s="7">
        <v>-1</v>
      </c>
      <c r="BA779" s="7">
        <v>-1</v>
      </c>
      <c r="BB779" s="7"/>
      <c r="BC779" s="4"/>
      <c r="BD779" s="8"/>
      <c r="BE779" s="4">
        <v>2</v>
      </c>
      <c r="BF779" s="8">
        <v>65.02</v>
      </c>
      <c r="BG779" s="7">
        <v>-1</v>
      </c>
      <c r="BH779" s="7">
        <v>-1</v>
      </c>
      <c r="BI779" s="7"/>
      <c r="BJ779" s="4"/>
      <c r="BK779" s="8"/>
      <c r="BL779" s="2" t="s">
        <v>19</v>
      </c>
      <c r="BM779" s="7"/>
      <c r="BN779" s="7"/>
      <c r="BO779" s="4"/>
      <c r="BP779" s="8"/>
      <c r="BQ779" s="4"/>
      <c r="BR779" s="8"/>
      <c r="BS779" s="7"/>
      <c r="BT779" s="7"/>
      <c r="BU779" s="2" t="s">
        <v>714</v>
      </c>
      <c r="BV779" s="2" t="s">
        <v>275</v>
      </c>
      <c r="BW779" s="2" t="s">
        <v>229</v>
      </c>
      <c r="BX779" s="2" t="s">
        <v>923</v>
      </c>
      <c r="BY779" s="2" t="s">
        <v>241</v>
      </c>
      <c r="BZ779" s="2" t="s">
        <v>229</v>
      </c>
      <c r="CA779" s="4"/>
      <c r="CB779" s="8"/>
      <c r="CC779" s="4"/>
      <c r="CD779" s="8"/>
      <c r="CE779" s="7"/>
      <c r="CF779" s="7"/>
      <c r="CG779" s="2" t="s">
        <v>239</v>
      </c>
      <c r="CH779" s="2" t="s">
        <v>275</v>
      </c>
      <c r="CI779" s="2" t="s">
        <v>691</v>
      </c>
      <c r="CJ779" s="2" t="s">
        <v>770</v>
      </c>
      <c r="CK779" s="2" t="s">
        <v>241</v>
      </c>
      <c r="CL779" s="2" t="s">
        <v>229</v>
      </c>
      <c r="CM779" s="4"/>
      <c r="CN779" s="8"/>
      <c r="CO779" s="4"/>
      <c r="CP779" s="8"/>
      <c r="CQ779" s="7"/>
      <c r="CR779" s="7"/>
      <c r="CS779" s="2" t="s">
        <v>239</v>
      </c>
      <c r="CT779" s="2" t="s">
        <v>275</v>
      </c>
      <c r="CU779" s="2" t="s">
        <v>2962</v>
      </c>
      <c r="CV779" s="2" t="s">
        <v>2079</v>
      </c>
      <c r="CW779" s="2" t="s">
        <v>241</v>
      </c>
      <c r="CX779" s="2" t="s">
        <v>229</v>
      </c>
      <c r="CY779" s="4"/>
      <c r="CZ779" s="8"/>
      <c r="DA779" s="4">
        <v>2</v>
      </c>
      <c r="DB779" s="8">
        <v>65.02</v>
      </c>
      <c r="DC779" s="7">
        <v>-1</v>
      </c>
      <c r="DD779" s="7">
        <v>-1</v>
      </c>
      <c r="DE779" s="2" t="s">
        <v>239</v>
      </c>
      <c r="DF779" s="2" t="s">
        <v>275</v>
      </c>
      <c r="DG779" s="2" t="s">
        <v>710</v>
      </c>
      <c r="DH779" s="2" t="s">
        <v>4128</v>
      </c>
      <c r="DI779" s="2" t="s">
        <v>263</v>
      </c>
      <c r="DJ779" s="2" t="s">
        <v>229</v>
      </c>
      <c r="DK779" s="4"/>
      <c r="DL779" s="8"/>
      <c r="DM779" s="4"/>
      <c r="DN779" s="8"/>
      <c r="DO779" s="7"/>
      <c r="DP779" s="7"/>
      <c r="DQ779" s="2" t="s">
        <v>239</v>
      </c>
      <c r="DR779" s="2" t="s">
        <v>275</v>
      </c>
      <c r="DS779" s="2" t="s">
        <v>1154</v>
      </c>
      <c r="DT779" s="2" t="s">
        <v>1866</v>
      </c>
      <c r="DU779" s="2" t="s">
        <v>241</v>
      </c>
      <c r="DV779" s="2" t="s">
        <v>229</v>
      </c>
      <c r="DW779" s="4"/>
      <c r="DX779" s="8"/>
      <c r="DY779" s="4"/>
      <c r="DZ779" s="8"/>
      <c r="EA779" s="7"/>
      <c r="EB779" s="7"/>
      <c r="EC779" s="2" t="s">
        <v>239</v>
      </c>
      <c r="ED779" s="2" t="s">
        <v>275</v>
      </c>
      <c r="EE779" s="2" t="s">
        <v>1347</v>
      </c>
      <c r="EF779" s="2" t="s">
        <v>1415</v>
      </c>
      <c r="EG779" s="2" t="s">
        <v>263</v>
      </c>
      <c r="EH779" s="2" t="s">
        <v>229</v>
      </c>
      <c r="EI779" s="4"/>
      <c r="EJ779" s="8"/>
      <c r="EK779" s="4"/>
      <c r="EL779" s="8"/>
      <c r="EM779" s="7"/>
      <c r="EN779" s="7"/>
      <c r="EO779" s="2" t="s">
        <v>239</v>
      </c>
      <c r="EP779" s="2" t="s">
        <v>275</v>
      </c>
      <c r="EQ779" s="2" t="s">
        <v>1235</v>
      </c>
      <c r="ER779" s="2" t="s">
        <v>1608</v>
      </c>
      <c r="ES779" s="2" t="s">
        <v>241</v>
      </c>
      <c r="ET779" s="2" t="s">
        <v>229</v>
      </c>
      <c r="EU779" s="4"/>
      <c r="EV779" s="8"/>
      <c r="EW779" s="4"/>
      <c r="EX779" s="8"/>
      <c r="EY779" s="7"/>
      <c r="EZ779" s="7"/>
      <c r="FA779" s="2" t="s">
        <v>239</v>
      </c>
      <c r="FB779" s="2" t="s">
        <v>275</v>
      </c>
      <c r="FC779" s="2" t="s">
        <v>702</v>
      </c>
      <c r="FD779" s="2" t="s">
        <v>703</v>
      </c>
      <c r="FE779" s="2" t="s">
        <v>241</v>
      </c>
      <c r="FF779" s="2" t="s">
        <v>229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275</v>
      </c>
      <c r="FO779" s="2" t="s">
        <v>2067</v>
      </c>
      <c r="FP779" s="2" t="s">
        <v>2054</v>
      </c>
      <c r="FQ779" s="2" t="s">
        <v>241</v>
      </c>
      <c r="FR779" s="2" t="s">
        <v>229</v>
      </c>
      <c r="FS779" s="4"/>
      <c r="FT779" s="8"/>
      <c r="FU779" s="4"/>
      <c r="FV779" s="8"/>
      <c r="FW779" s="7"/>
      <c r="FX779" s="7"/>
      <c r="FY779" s="2" t="s">
        <v>229</v>
      </c>
      <c r="FZ779" s="2" t="s">
        <v>229</v>
      </c>
      <c r="GA779" s="2" t="s">
        <v>229</v>
      </c>
      <c r="GB779" s="2" t="s">
        <v>229</v>
      </c>
      <c r="GC779" s="2" t="s">
        <v>229</v>
      </c>
      <c r="GD779" s="2" t="s">
        <v>229</v>
      </c>
      <c r="GE779" s="4"/>
      <c r="GF779" s="8"/>
      <c r="GG779" s="4"/>
      <c r="GH779" s="8"/>
      <c r="GI779" s="7"/>
      <c r="GJ779" s="7"/>
      <c r="GK779" s="2" t="s">
        <v>272</v>
      </c>
      <c r="GL779" s="2" t="s">
        <v>275</v>
      </c>
      <c r="GM779" s="2" t="s">
        <v>229</v>
      </c>
      <c r="GN779" s="2" t="s">
        <v>229</v>
      </c>
      <c r="GO779" s="2" t="s">
        <v>241</v>
      </c>
      <c r="GP779" s="2" t="s">
        <v>229</v>
      </c>
      <c r="GQ779" s="4"/>
      <c r="GR779" s="8"/>
      <c r="GS779" s="4"/>
      <c r="GT779" s="8"/>
      <c r="GU779" s="7"/>
      <c r="GV779" s="7"/>
      <c r="GW779" s="2" t="s">
        <v>239</v>
      </c>
      <c r="GX779" s="2" t="s">
        <v>275</v>
      </c>
      <c r="GY779" s="2" t="s">
        <v>2916</v>
      </c>
      <c r="GZ779" s="2" t="s">
        <v>641</v>
      </c>
      <c r="HA779" s="2" t="s">
        <v>241</v>
      </c>
      <c r="HB779" s="2" t="s">
        <v>229</v>
      </c>
      <c r="HC779" s="4"/>
      <c r="HD779" s="8"/>
      <c r="HE779" s="4"/>
      <c r="HF779" s="8"/>
      <c r="HG779" s="7"/>
      <c r="HH779" s="7"/>
      <c r="HI779" s="2" t="s">
        <v>239</v>
      </c>
      <c r="HJ779" s="2" t="s">
        <v>275</v>
      </c>
      <c r="HK779" s="2" t="s">
        <v>1344</v>
      </c>
      <c r="HL779" s="2" t="s">
        <v>1216</v>
      </c>
      <c r="HM779" s="2" t="s">
        <v>241</v>
      </c>
      <c r="HN779" s="2" t="s">
        <v>229</v>
      </c>
      <c r="HO779" s="4"/>
      <c r="HP779" s="8"/>
      <c r="HQ779" s="4"/>
      <c r="HR779" s="8"/>
      <c r="HS779" s="7"/>
      <c r="HT779" s="7"/>
      <c r="HU779" s="2" t="s">
        <v>272</v>
      </c>
      <c r="HV779" s="2" t="s">
        <v>275</v>
      </c>
      <c r="HW779" s="2" t="s">
        <v>229</v>
      </c>
      <c r="HX779" s="2" t="s">
        <v>229</v>
      </c>
      <c r="HY779" s="2" t="s">
        <v>241</v>
      </c>
      <c r="HZ779" s="2" t="s">
        <v>229</v>
      </c>
      <c r="IA779" s="4"/>
      <c r="IB779" s="8"/>
      <c r="IC779" s="4"/>
      <c r="ID779" s="8"/>
      <c r="IE779" s="7"/>
      <c r="IF779" s="7"/>
      <c r="IG779" s="2" t="s">
        <v>239</v>
      </c>
      <c r="IH779" s="2" t="s">
        <v>275</v>
      </c>
      <c r="II779" s="2" t="s">
        <v>881</v>
      </c>
      <c r="IJ779" s="2" t="s">
        <v>901</v>
      </c>
      <c r="IK779" s="2" t="s">
        <v>241</v>
      </c>
      <c r="IL779" s="2" t="s">
        <v>229</v>
      </c>
      <c r="IM779" s="4"/>
      <c r="IN779" s="8"/>
      <c r="IO779" s="4"/>
      <c r="IP779" s="8"/>
      <c r="IQ779" s="7"/>
      <c r="IR779" s="7"/>
      <c r="IS779" s="2" t="s">
        <v>272</v>
      </c>
      <c r="IT779" s="2" t="s">
        <v>275</v>
      </c>
      <c r="IU779" s="2" t="s">
        <v>229</v>
      </c>
      <c r="IV779" s="2" t="s">
        <v>229</v>
      </c>
      <c r="IW779" s="2" t="s">
        <v>241</v>
      </c>
      <c r="IX779" s="2" t="s">
        <v>229</v>
      </c>
      <c r="IY779" s="4"/>
      <c r="IZ779" s="8"/>
      <c r="JA779" s="4"/>
      <c r="JB779" s="8"/>
      <c r="JC779" s="7"/>
      <c r="JD779" s="7"/>
      <c r="JE779" s="2" t="s">
        <v>229</v>
      </c>
      <c r="JF779" s="2" t="s">
        <v>229</v>
      </c>
      <c r="JG779" s="2" t="s">
        <v>229</v>
      </c>
      <c r="JH779" s="2" t="s">
        <v>229</v>
      </c>
      <c r="JI779" s="2" t="s">
        <v>229</v>
      </c>
      <c r="JJ779" s="2" t="s">
        <v>229</v>
      </c>
      <c r="JK779" s="4"/>
      <c r="JL779" s="8"/>
      <c r="JM779" s="4"/>
      <c r="JN779" s="8"/>
      <c r="JO779" s="7"/>
      <c r="JP779" s="7"/>
      <c r="JQ779" s="2" t="s">
        <v>229</v>
      </c>
      <c r="JR779" s="2" t="s">
        <v>229</v>
      </c>
      <c r="JS779" s="2" t="s">
        <v>229</v>
      </c>
      <c r="JT779" s="2" t="s">
        <v>229</v>
      </c>
      <c r="JU779" s="2" t="s">
        <v>229</v>
      </c>
      <c r="JV779" s="2" t="s">
        <v>229</v>
      </c>
      <c r="JW779" s="4"/>
      <c r="JX779" s="8"/>
      <c r="JY779" s="4"/>
      <c r="JZ779" s="8"/>
      <c r="KA779" s="7"/>
      <c r="KB779" s="7"/>
      <c r="KC779" s="2" t="s">
        <v>272</v>
      </c>
      <c r="KD779" s="2" t="s">
        <v>275</v>
      </c>
      <c r="KE779" s="2" t="s">
        <v>229</v>
      </c>
      <c r="KF779" s="2" t="s">
        <v>229</v>
      </c>
      <c r="KG779" s="2" t="s">
        <v>241</v>
      </c>
      <c r="KH779" s="2" t="s">
        <v>229</v>
      </c>
      <c r="KI779" s="4"/>
      <c r="KJ779" s="8"/>
      <c r="KK779" s="4"/>
      <c r="KL779" s="8"/>
      <c r="KM779" s="7"/>
      <c r="KN779" s="7"/>
      <c r="KO779" s="2" t="s">
        <v>272</v>
      </c>
      <c r="KP779" s="2" t="s">
        <v>275</v>
      </c>
      <c r="KQ779" s="2" t="s">
        <v>229</v>
      </c>
      <c r="KR779" s="2" t="s">
        <v>229</v>
      </c>
      <c r="KS779" s="2" t="s">
        <v>241</v>
      </c>
      <c r="KT779" s="2" t="s">
        <v>229</v>
      </c>
      <c r="KU779" s="4"/>
      <c r="KV779" s="8"/>
      <c r="KW779" s="4"/>
      <c r="KX779" s="8"/>
      <c r="KY779" s="7"/>
      <c r="KZ779" s="7"/>
      <c r="LA779" s="2" t="s">
        <v>239</v>
      </c>
      <c r="LB779" s="2" t="s">
        <v>275</v>
      </c>
      <c r="LC779" s="2" t="s">
        <v>938</v>
      </c>
      <c r="LD779" s="2" t="s">
        <v>931</v>
      </c>
      <c r="LE779" s="2" t="s">
        <v>241</v>
      </c>
      <c r="LF779" s="2" t="s">
        <v>229</v>
      </c>
      <c r="LG779" s="4"/>
      <c r="LH779" s="8"/>
      <c r="LI779" s="4"/>
      <c r="LJ779" s="8"/>
      <c r="LK779" s="7"/>
      <c r="LL779" s="7"/>
      <c r="LM779" s="2" t="s">
        <v>229</v>
      </c>
      <c r="LN779" s="2" t="s">
        <v>229</v>
      </c>
      <c r="LO779" s="2" t="s">
        <v>229</v>
      </c>
      <c r="LP779" s="2" t="s">
        <v>229</v>
      </c>
      <c r="LQ779" s="2" t="s">
        <v>229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239</v>
      </c>
      <c r="LZ779" s="2" t="s">
        <v>275</v>
      </c>
      <c r="MA779" s="2" t="s">
        <v>747</v>
      </c>
      <c r="MB779" s="2" t="s">
        <v>958</v>
      </c>
      <c r="MC779" s="2" t="s">
        <v>241</v>
      </c>
      <c r="MD779" s="2" t="s">
        <v>229</v>
      </c>
      <c r="ME779" s="4"/>
      <c r="MF779" s="8"/>
      <c r="MG779" s="4"/>
      <c r="MH779" s="8"/>
      <c r="MI779" s="7"/>
      <c r="MJ779" s="7"/>
      <c r="MK779" s="2" t="s">
        <v>266</v>
      </c>
      <c r="ML779" s="2" t="s">
        <v>275</v>
      </c>
      <c r="MM779" s="2" t="s">
        <v>229</v>
      </c>
      <c r="MN779" s="2" t="s">
        <v>229</v>
      </c>
      <c r="MO779" s="2" t="s">
        <v>241</v>
      </c>
      <c r="MP779" s="2" t="s">
        <v>229</v>
      </c>
      <c r="MQ779" s="4"/>
      <c r="MR779" s="8"/>
      <c r="MS779" s="4"/>
      <c r="MT779" s="8"/>
      <c r="MU779" s="7"/>
      <c r="MV779" s="7"/>
      <c r="MW779" s="2" t="s">
        <v>272</v>
      </c>
      <c r="MX779" s="2" t="s">
        <v>275</v>
      </c>
      <c r="MY779" s="2" t="s">
        <v>229</v>
      </c>
      <c r="MZ779" s="2" t="s">
        <v>229</v>
      </c>
      <c r="NA779" s="2" t="s">
        <v>241</v>
      </c>
      <c r="NB779" s="2" t="s">
        <v>229</v>
      </c>
      <c r="NC779" s="4"/>
      <c r="ND779" s="8"/>
      <c r="NE779" s="4"/>
      <c r="NF779" s="8"/>
      <c r="NG779" s="7"/>
      <c r="NH779" s="7"/>
      <c r="NI779" s="2" t="s">
        <v>239</v>
      </c>
      <c r="NJ779" s="2" t="s">
        <v>275</v>
      </c>
      <c r="NK779" s="2" t="s">
        <v>1854</v>
      </c>
      <c r="NL779" s="2" t="s">
        <v>1690</v>
      </c>
      <c r="NM779" s="2" t="s">
        <v>263</v>
      </c>
      <c r="NN779" s="2" t="s">
        <v>229</v>
      </c>
      <c r="NO779" s="4"/>
      <c r="NP779" s="8"/>
      <c r="NQ779" s="4"/>
      <c r="NR779" s="8"/>
      <c r="NS779" s="7"/>
      <c r="NT779" s="7"/>
      <c r="NU779" s="2" t="s">
        <v>272</v>
      </c>
      <c r="NV779" s="2" t="s">
        <v>275</v>
      </c>
      <c r="NW779" s="2" t="s">
        <v>229</v>
      </c>
      <c r="NX779" s="2" t="s">
        <v>229</v>
      </c>
      <c r="NY779" s="2" t="s">
        <v>241</v>
      </c>
      <c r="NZ779" s="2" t="s">
        <v>229</v>
      </c>
      <c r="OA779" s="4"/>
      <c r="OB779" s="8"/>
      <c r="OC779" s="4"/>
      <c r="OD779" s="8"/>
      <c r="OE779" s="7"/>
      <c r="OF779" s="7"/>
      <c r="OG779" s="2" t="s">
        <v>229</v>
      </c>
      <c r="OH779" s="2" t="s">
        <v>229</v>
      </c>
      <c r="OI779" s="2" t="s">
        <v>229</v>
      </c>
      <c r="OJ779" s="2" t="s">
        <v>229</v>
      </c>
      <c r="OK779" s="2" t="s">
        <v>229</v>
      </c>
      <c r="OL779" s="2" t="s">
        <v>229</v>
      </c>
      <c r="OM779" s="4"/>
      <c r="ON779" s="8"/>
      <c r="OO779" s="4"/>
      <c r="OP779" s="8"/>
      <c r="OQ779" s="7"/>
      <c r="OR779" s="7"/>
      <c r="OS779" s="2" t="s">
        <v>229</v>
      </c>
      <c r="OT779" s="2" t="s">
        <v>229</v>
      </c>
      <c r="OU779" s="2" t="s">
        <v>229</v>
      </c>
      <c r="OV779" s="2" t="s">
        <v>229</v>
      </c>
      <c r="OW779" s="2" t="s">
        <v>229</v>
      </c>
      <c r="OX779" s="2" t="s">
        <v>229</v>
      </c>
      <c r="OY779" s="4"/>
      <c r="OZ779" s="8"/>
      <c r="PA779" s="4"/>
      <c r="PB779" s="8"/>
      <c r="PC779" s="7"/>
      <c r="PD779" s="7"/>
      <c r="PE779" s="2" t="s">
        <v>229</v>
      </c>
      <c r="PF779" s="2" t="s">
        <v>229</v>
      </c>
      <c r="PG779" s="2" t="s">
        <v>229</v>
      </c>
      <c r="PH779" s="2" t="s">
        <v>229</v>
      </c>
      <c r="PI779" s="2" t="s">
        <v>229</v>
      </c>
      <c r="PJ779" s="2" t="s">
        <v>229</v>
      </c>
      <c r="PK779" s="4"/>
      <c r="PL779" s="8"/>
      <c r="PM779" s="4"/>
      <c r="PN779" s="8"/>
      <c r="PO779" s="7"/>
      <c r="PP779" s="7"/>
      <c r="PQ779" s="2" t="s">
        <v>239</v>
      </c>
      <c r="PR779" s="2" t="s">
        <v>275</v>
      </c>
      <c r="PS779" s="2" t="s">
        <v>1221</v>
      </c>
      <c r="PT779" s="2" t="s">
        <v>587</v>
      </c>
      <c r="PU779" s="2" t="s">
        <v>241</v>
      </c>
      <c r="PV779" s="2" t="s">
        <v>229</v>
      </c>
      <c r="PW779" s="4"/>
      <c r="PX779" s="8"/>
      <c r="PY779" s="4"/>
      <c r="PZ779" s="8"/>
      <c r="QA779" s="7"/>
      <c r="QB779" s="7"/>
      <c r="QC779" s="2" t="s">
        <v>281</v>
      </c>
      <c r="QD779" s="2" t="s">
        <v>275</v>
      </c>
      <c r="QE779" s="2" t="s">
        <v>229</v>
      </c>
      <c r="QF779" s="2" t="s">
        <v>229</v>
      </c>
      <c r="QG779" s="2" t="s">
        <v>241</v>
      </c>
      <c r="QH779" s="2" t="s">
        <v>229</v>
      </c>
      <c r="QI779" s="4"/>
      <c r="QJ779" s="8"/>
      <c r="QK779" s="4"/>
      <c r="QL779" s="8"/>
      <c r="QM779" s="7"/>
      <c r="QN779" s="7"/>
      <c r="QO779" s="2" t="s">
        <v>229</v>
      </c>
      <c r="QP779" s="2" t="s">
        <v>229</v>
      </c>
      <c r="QQ779" s="2" t="s">
        <v>229</v>
      </c>
      <c r="QR779" s="2" t="s">
        <v>229</v>
      </c>
      <c r="QS779" s="2" t="s">
        <v>229</v>
      </c>
      <c r="QT779" s="2" t="s">
        <v>229</v>
      </c>
      <c r="QU779" s="4"/>
      <c r="QV779" s="8"/>
      <c r="QW779" s="4"/>
      <c r="QX779" s="8"/>
      <c r="QY779" s="7"/>
      <c r="QZ779" s="7"/>
      <c r="RA779" s="2" t="s">
        <v>272</v>
      </c>
      <c r="RB779" s="2" t="s">
        <v>275</v>
      </c>
      <c r="RC779" s="2" t="s">
        <v>229</v>
      </c>
      <c r="RD779" s="2" t="s">
        <v>229</v>
      </c>
      <c r="RE779" s="2" t="s">
        <v>241</v>
      </c>
      <c r="RF779" s="2" t="s">
        <v>229</v>
      </c>
      <c r="RG779" s="4"/>
      <c r="RH779" s="8"/>
      <c r="RI779" s="4"/>
      <c r="RJ779" s="8"/>
      <c r="RK779" s="7"/>
      <c r="RL779" s="7"/>
      <c r="RM779" s="2" t="s">
        <v>229</v>
      </c>
      <c r="RN779" s="2" t="s">
        <v>229</v>
      </c>
      <c r="RO779" s="2" t="s">
        <v>229</v>
      </c>
      <c r="RP779" s="2" t="s">
        <v>229</v>
      </c>
      <c r="RQ779" s="2" t="s">
        <v>229</v>
      </c>
      <c r="RR779" s="2" t="s">
        <v>229</v>
      </c>
      <c r="RS779" s="4"/>
      <c r="RT779" s="8"/>
      <c r="RU779" s="4"/>
      <c r="RV779" s="8"/>
      <c r="RW779" s="7"/>
      <c r="RX779" s="7"/>
      <c r="RY779" s="2" t="s">
        <v>239</v>
      </c>
      <c r="RZ779" s="2" t="s">
        <v>275</v>
      </c>
      <c r="SA779" s="2" t="s">
        <v>1260</v>
      </c>
      <c r="SB779" s="2" t="s">
        <v>4070</v>
      </c>
      <c r="SC779" s="2" t="s">
        <v>241</v>
      </c>
      <c r="SD779" s="2" t="s">
        <v>229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</row>
    <row r="780">
      <c r="A780" s="2" t="s">
        <v>4962</v>
      </c>
      <c r="B780" s="2" t="s">
        <v>216</v>
      </c>
      <c r="C780" s="2" t="s">
        <v>4734</v>
      </c>
      <c r="D780" s="2" t="s">
        <v>218</v>
      </c>
      <c r="E780" s="2" t="s">
        <v>219</v>
      </c>
      <c r="F780" s="2" t="s">
        <v>4963</v>
      </c>
      <c r="G780" s="2" t="s">
        <v>4964</v>
      </c>
      <c r="H780" s="2" t="s">
        <v>4965</v>
      </c>
      <c r="I780" s="2" t="s">
        <v>4966</v>
      </c>
      <c r="J780" s="2" t="s">
        <v>285</v>
      </c>
      <c r="K780" s="2" t="s">
        <v>4967</v>
      </c>
      <c r="L780" s="3">
        <v>59</v>
      </c>
      <c r="M780" s="3">
        <v>61.95</v>
      </c>
      <c r="N780" s="3">
        <v>119.99</v>
      </c>
      <c r="O780" s="2" t="s">
        <v>963</v>
      </c>
      <c r="P780" s="2" t="s">
        <v>964</v>
      </c>
      <c r="Q780" s="2" t="s">
        <v>228</v>
      </c>
      <c r="R780" s="2" t="s">
        <v>229</v>
      </c>
      <c r="S780" s="2" t="s">
        <v>4968</v>
      </c>
      <c r="T780" s="2" t="s">
        <v>3733</v>
      </c>
      <c r="U780" s="2" t="s">
        <v>733</v>
      </c>
      <c r="V780" s="2" t="s">
        <v>1745</v>
      </c>
      <c r="W780" s="2" t="s">
        <v>686</v>
      </c>
      <c r="X780" s="2" t="s">
        <v>1009</v>
      </c>
      <c r="Y780" s="2" t="s">
        <v>4969</v>
      </c>
      <c r="Z780" s="4"/>
      <c r="AA780" s="4">
        <f>=ROUNDDOWN({0},0)</f>
      </c>
      <c r="AB780" s="5"/>
      <c r="AC780" s="2" t="s">
        <v>229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/>
      <c r="AQ780" s="8"/>
      <c r="AR780" s="4">
        <v>3</v>
      </c>
      <c r="AS780" s="8">
        <v>200.73</v>
      </c>
      <c r="AT780" s="7">
        <v>-1</v>
      </c>
      <c r="AU780" s="7">
        <v>-1</v>
      </c>
      <c r="AV780" s="4" t="s">
        <v>229</v>
      </c>
      <c r="AW780" s="8" t="s">
        <v>229</v>
      </c>
      <c r="AX780" s="4">
        <v>7</v>
      </c>
      <c r="AY780" s="8">
        <v>504.89</v>
      </c>
      <c r="AZ780" s="7" t="s">
        <v>229</v>
      </c>
      <c r="BA780" s="7" t="s">
        <v>229</v>
      </c>
      <c r="BB780" s="7"/>
      <c r="BC780" s="4" t="s">
        <v>229</v>
      </c>
      <c r="BD780" s="8" t="s">
        <v>229</v>
      </c>
      <c r="BE780" s="4">
        <v>7</v>
      </c>
      <c r="BF780" s="8">
        <v>504.89</v>
      </c>
      <c r="BG780" s="7" t="s">
        <v>229</v>
      </c>
      <c r="BH780" s="7" t="s">
        <v>229</v>
      </c>
      <c r="BI780" s="7"/>
      <c r="BJ780" s="4"/>
      <c r="BK780" s="8"/>
      <c r="BL780" s="2" t="s">
        <v>4970</v>
      </c>
      <c r="BM780" s="7"/>
      <c r="BN780" s="7"/>
      <c r="BO780" s="4"/>
      <c r="BP780" s="8"/>
      <c r="BQ780" s="4"/>
      <c r="BR780" s="8"/>
      <c r="BS780" s="7"/>
      <c r="BT780" s="7"/>
      <c r="BU780" s="2" t="s">
        <v>2075</v>
      </c>
      <c r="BV780" s="2" t="s">
        <v>275</v>
      </c>
      <c r="BW780" s="2" t="s">
        <v>229</v>
      </c>
      <c r="BX780" s="2" t="s">
        <v>229</v>
      </c>
      <c r="BY780" s="2" t="s">
        <v>241</v>
      </c>
      <c r="BZ780" s="2" t="s">
        <v>229</v>
      </c>
      <c r="CA780" s="4"/>
      <c r="CB780" s="8"/>
      <c r="CC780" s="4">
        <v>1</v>
      </c>
      <c r="CD780" s="8">
        <v>66.91</v>
      </c>
      <c r="CE780" s="7">
        <v>-1</v>
      </c>
      <c r="CF780" s="7">
        <v>-1</v>
      </c>
      <c r="CG780" s="2" t="s">
        <v>239</v>
      </c>
      <c r="CH780" s="2" t="s">
        <v>275</v>
      </c>
      <c r="CI780" s="2" t="s">
        <v>885</v>
      </c>
      <c r="CJ780" s="2" t="s">
        <v>4971</v>
      </c>
      <c r="CK780" s="2" t="s">
        <v>241</v>
      </c>
      <c r="CL780" s="2" t="s">
        <v>229</v>
      </c>
      <c r="CM780" s="4"/>
      <c r="CN780" s="8"/>
      <c r="CO780" s="4">
        <v>1</v>
      </c>
      <c r="CP780" s="8">
        <v>66.91</v>
      </c>
      <c r="CQ780" s="7">
        <v>-1</v>
      </c>
      <c r="CR780" s="7">
        <v>-1</v>
      </c>
      <c r="CS780" s="2" t="s">
        <v>239</v>
      </c>
      <c r="CT780" s="2" t="s">
        <v>275</v>
      </c>
      <c r="CU780" s="2" t="s">
        <v>2285</v>
      </c>
      <c r="CV780" s="2" t="s">
        <v>1060</v>
      </c>
      <c r="CW780" s="2" t="s">
        <v>241</v>
      </c>
      <c r="CX780" s="2" t="s">
        <v>229</v>
      </c>
      <c r="CY780" s="4"/>
      <c r="CZ780" s="8"/>
      <c r="DA780" s="4"/>
      <c r="DB780" s="8"/>
      <c r="DC780" s="7"/>
      <c r="DD780" s="7"/>
      <c r="DE780" s="2" t="s">
        <v>239</v>
      </c>
      <c r="DF780" s="2" t="s">
        <v>275</v>
      </c>
      <c r="DG780" s="2" t="s">
        <v>2285</v>
      </c>
      <c r="DH780" s="2" t="s">
        <v>2692</v>
      </c>
      <c r="DI780" s="2" t="s">
        <v>263</v>
      </c>
      <c r="DJ780" s="2" t="s">
        <v>229</v>
      </c>
      <c r="DK780" s="4"/>
      <c r="DL780" s="8"/>
      <c r="DM780" s="4"/>
      <c r="DN780" s="8"/>
      <c r="DO780" s="7"/>
      <c r="DP780" s="7"/>
      <c r="DQ780" s="2" t="s">
        <v>239</v>
      </c>
      <c r="DR780" s="2" t="s">
        <v>275</v>
      </c>
      <c r="DS780" s="2" t="s">
        <v>390</v>
      </c>
      <c r="DT780" s="2" t="s">
        <v>1057</v>
      </c>
      <c r="DU780" s="2" t="s">
        <v>241</v>
      </c>
      <c r="DV780" s="2" t="s">
        <v>229</v>
      </c>
      <c r="DW780" s="4"/>
      <c r="DX780" s="8"/>
      <c r="DY780" s="4"/>
      <c r="DZ780" s="8"/>
      <c r="EA780" s="7"/>
      <c r="EB780" s="7"/>
      <c r="EC780" s="2" t="s">
        <v>239</v>
      </c>
      <c r="ED780" s="2" t="s">
        <v>275</v>
      </c>
      <c r="EE780" s="2" t="s">
        <v>1530</v>
      </c>
      <c r="EF780" s="2" t="s">
        <v>641</v>
      </c>
      <c r="EG780" s="2" t="s">
        <v>263</v>
      </c>
      <c r="EH780" s="2" t="s">
        <v>229</v>
      </c>
      <c r="EI780" s="4"/>
      <c r="EJ780" s="8"/>
      <c r="EK780" s="4"/>
      <c r="EL780" s="8"/>
      <c r="EM780" s="7"/>
      <c r="EN780" s="7"/>
      <c r="EO780" s="2" t="s">
        <v>239</v>
      </c>
      <c r="EP780" s="2" t="s">
        <v>275</v>
      </c>
      <c r="EQ780" s="2" t="s">
        <v>2665</v>
      </c>
      <c r="ER780" s="2" t="s">
        <v>1400</v>
      </c>
      <c r="ES780" s="2" t="s">
        <v>241</v>
      </c>
      <c r="ET780" s="2" t="s">
        <v>229</v>
      </c>
      <c r="EU780" s="4"/>
      <c r="EV780" s="8"/>
      <c r="EW780" s="4">
        <v>1</v>
      </c>
      <c r="EX780" s="8">
        <v>66.91</v>
      </c>
      <c r="EY780" s="7">
        <v>-1</v>
      </c>
      <c r="EZ780" s="7">
        <v>-1</v>
      </c>
      <c r="FA780" s="2" t="s">
        <v>239</v>
      </c>
      <c r="FB780" s="2" t="s">
        <v>275</v>
      </c>
      <c r="FC780" s="2" t="s">
        <v>2285</v>
      </c>
      <c r="FD780" s="2" t="s">
        <v>1532</v>
      </c>
      <c r="FE780" s="2" t="s">
        <v>241</v>
      </c>
      <c r="FF780" s="2" t="s">
        <v>229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275</v>
      </c>
      <c r="FO780" s="2" t="s">
        <v>2285</v>
      </c>
      <c r="FP780" s="2" t="s">
        <v>229</v>
      </c>
      <c r="FQ780" s="2" t="s">
        <v>241</v>
      </c>
      <c r="FR780" s="2" t="s">
        <v>229</v>
      </c>
      <c r="FS780" s="4"/>
      <c r="FT780" s="8"/>
      <c r="FU780" s="4"/>
      <c r="FV780" s="8"/>
      <c r="FW780" s="7"/>
      <c r="FX780" s="7"/>
      <c r="FY780" s="2" t="s">
        <v>229</v>
      </c>
      <c r="FZ780" s="2" t="s">
        <v>229</v>
      </c>
      <c r="GA780" s="2" t="s">
        <v>229</v>
      </c>
      <c r="GB780" s="2" t="s">
        <v>229</v>
      </c>
      <c r="GC780" s="2" t="s">
        <v>229</v>
      </c>
      <c r="GD780" s="2" t="s">
        <v>229</v>
      </c>
      <c r="GE780" s="4"/>
      <c r="GF780" s="8"/>
      <c r="GG780" s="4"/>
      <c r="GH780" s="8"/>
      <c r="GI780" s="7"/>
      <c r="GJ780" s="7"/>
      <c r="GK780" s="2" t="s">
        <v>272</v>
      </c>
      <c r="GL780" s="2" t="s">
        <v>275</v>
      </c>
      <c r="GM780" s="2" t="s">
        <v>229</v>
      </c>
      <c r="GN780" s="2" t="s">
        <v>229</v>
      </c>
      <c r="GO780" s="2" t="s">
        <v>241</v>
      </c>
      <c r="GP780" s="2" t="s">
        <v>229</v>
      </c>
      <c r="GQ780" s="4"/>
      <c r="GR780" s="8"/>
      <c r="GS780" s="4"/>
      <c r="GT780" s="8"/>
      <c r="GU780" s="7"/>
      <c r="GV780" s="7"/>
      <c r="GW780" s="2" t="s">
        <v>281</v>
      </c>
      <c r="GX780" s="2" t="s">
        <v>275</v>
      </c>
      <c r="GY780" s="2" t="s">
        <v>229</v>
      </c>
      <c r="GZ780" s="2" t="s">
        <v>229</v>
      </c>
      <c r="HA780" s="2" t="s">
        <v>241</v>
      </c>
      <c r="HB780" s="2" t="s">
        <v>229</v>
      </c>
      <c r="HC780" s="4"/>
      <c r="HD780" s="8"/>
      <c r="HE780" s="4"/>
      <c r="HF780" s="8"/>
      <c r="HG780" s="7"/>
      <c r="HH780" s="7"/>
      <c r="HI780" s="2" t="s">
        <v>266</v>
      </c>
      <c r="HJ780" s="2" t="s">
        <v>275</v>
      </c>
      <c r="HK780" s="2" t="s">
        <v>229</v>
      </c>
      <c r="HL780" s="2" t="s">
        <v>229</v>
      </c>
      <c r="HM780" s="2" t="s">
        <v>241</v>
      </c>
      <c r="HN780" s="2" t="s">
        <v>229</v>
      </c>
      <c r="HO780" s="4"/>
      <c r="HP780" s="8"/>
      <c r="HQ780" s="4"/>
      <c r="HR780" s="8"/>
      <c r="HS780" s="7"/>
      <c r="HT780" s="7"/>
      <c r="HU780" s="2" t="s">
        <v>272</v>
      </c>
      <c r="HV780" s="2" t="s">
        <v>275</v>
      </c>
      <c r="HW780" s="2" t="s">
        <v>229</v>
      </c>
      <c r="HX780" s="2" t="s">
        <v>229</v>
      </c>
      <c r="HY780" s="2" t="s">
        <v>241</v>
      </c>
      <c r="HZ780" s="2" t="s">
        <v>229</v>
      </c>
      <c r="IA780" s="4"/>
      <c r="IB780" s="8"/>
      <c r="IC780" s="4"/>
      <c r="ID780" s="8"/>
      <c r="IE780" s="7"/>
      <c r="IF780" s="7"/>
      <c r="IG780" s="2" t="s">
        <v>266</v>
      </c>
      <c r="IH780" s="2" t="s">
        <v>275</v>
      </c>
      <c r="II780" s="2" t="s">
        <v>229</v>
      </c>
      <c r="IJ780" s="2" t="s">
        <v>229</v>
      </c>
      <c r="IK780" s="2" t="s">
        <v>241</v>
      </c>
      <c r="IL780" s="2" t="s">
        <v>229</v>
      </c>
      <c r="IM780" s="4"/>
      <c r="IN780" s="8"/>
      <c r="IO780" s="4"/>
      <c r="IP780" s="8"/>
      <c r="IQ780" s="7"/>
      <c r="IR780" s="7"/>
      <c r="IS780" s="2" t="s">
        <v>272</v>
      </c>
      <c r="IT780" s="2" t="s">
        <v>275</v>
      </c>
      <c r="IU780" s="2" t="s">
        <v>229</v>
      </c>
      <c r="IV780" s="2" t="s">
        <v>229</v>
      </c>
      <c r="IW780" s="2" t="s">
        <v>241</v>
      </c>
      <c r="IX780" s="2" t="s">
        <v>229</v>
      </c>
      <c r="IY780" s="4"/>
      <c r="IZ780" s="8"/>
      <c r="JA780" s="4"/>
      <c r="JB780" s="8"/>
      <c r="JC780" s="7"/>
      <c r="JD780" s="7"/>
      <c r="JE780" s="2" t="s">
        <v>272</v>
      </c>
      <c r="JF780" s="2" t="s">
        <v>275</v>
      </c>
      <c r="JG780" s="2" t="s">
        <v>229</v>
      </c>
      <c r="JH780" s="2" t="s">
        <v>229</v>
      </c>
      <c r="JI780" s="2" t="s">
        <v>241</v>
      </c>
      <c r="JJ780" s="2" t="s">
        <v>229</v>
      </c>
      <c r="JK780" s="4"/>
      <c r="JL780" s="8"/>
      <c r="JM780" s="4"/>
      <c r="JN780" s="8"/>
      <c r="JO780" s="7"/>
      <c r="JP780" s="7"/>
      <c r="JQ780" s="2" t="s">
        <v>272</v>
      </c>
      <c r="JR780" s="2" t="s">
        <v>275</v>
      </c>
      <c r="JS780" s="2" t="s">
        <v>229</v>
      </c>
      <c r="JT780" s="2" t="s">
        <v>229</v>
      </c>
      <c r="JU780" s="2" t="s">
        <v>241</v>
      </c>
      <c r="JV780" s="2" t="s">
        <v>229</v>
      </c>
      <c r="JW780" s="4"/>
      <c r="JX780" s="8"/>
      <c r="JY780" s="4"/>
      <c r="JZ780" s="8"/>
      <c r="KA780" s="7"/>
      <c r="KB780" s="7"/>
      <c r="KC780" s="2" t="s">
        <v>272</v>
      </c>
      <c r="KD780" s="2" t="s">
        <v>275</v>
      </c>
      <c r="KE780" s="2" t="s">
        <v>229</v>
      </c>
      <c r="KF780" s="2" t="s">
        <v>229</v>
      </c>
      <c r="KG780" s="2" t="s">
        <v>241</v>
      </c>
      <c r="KH780" s="2" t="s">
        <v>229</v>
      </c>
      <c r="KI780" s="4"/>
      <c r="KJ780" s="8"/>
      <c r="KK780" s="4"/>
      <c r="KL780" s="8"/>
      <c r="KM780" s="7"/>
      <c r="KN780" s="7"/>
      <c r="KO780" s="2" t="s">
        <v>278</v>
      </c>
      <c r="KP780" s="2" t="s">
        <v>275</v>
      </c>
      <c r="KQ780" s="2" t="s">
        <v>229</v>
      </c>
      <c r="KR780" s="2" t="s">
        <v>229</v>
      </c>
      <c r="KS780" s="2" t="s">
        <v>241</v>
      </c>
      <c r="KT780" s="2" t="s">
        <v>229</v>
      </c>
      <c r="KU780" s="4"/>
      <c r="KV780" s="8"/>
      <c r="KW780" s="4"/>
      <c r="KX780" s="8"/>
      <c r="KY780" s="7"/>
      <c r="KZ780" s="7"/>
      <c r="LA780" s="2" t="s">
        <v>272</v>
      </c>
      <c r="LB780" s="2" t="s">
        <v>275</v>
      </c>
      <c r="LC780" s="2" t="s">
        <v>229</v>
      </c>
      <c r="LD780" s="2" t="s">
        <v>229</v>
      </c>
      <c r="LE780" s="2" t="s">
        <v>241</v>
      </c>
      <c r="LF780" s="2" t="s">
        <v>229</v>
      </c>
      <c r="LG780" s="4"/>
      <c r="LH780" s="8"/>
      <c r="LI780" s="4"/>
      <c r="LJ780" s="8"/>
      <c r="LK780" s="7"/>
      <c r="LL780" s="7"/>
      <c r="LM780" s="2" t="s">
        <v>229</v>
      </c>
      <c r="LN780" s="2" t="s">
        <v>229</v>
      </c>
      <c r="LO780" s="2" t="s">
        <v>229</v>
      </c>
      <c r="LP780" s="2" t="s">
        <v>229</v>
      </c>
      <c r="LQ780" s="2" t="s">
        <v>229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239</v>
      </c>
      <c r="LZ780" s="2" t="s">
        <v>275</v>
      </c>
      <c r="MA780" s="2" t="s">
        <v>4761</v>
      </c>
      <c r="MB780" s="2" t="s">
        <v>2474</v>
      </c>
      <c r="MC780" s="2" t="s">
        <v>241</v>
      </c>
      <c r="MD780" s="2" t="s">
        <v>229</v>
      </c>
      <c r="ME780" s="4"/>
      <c r="MF780" s="8"/>
      <c r="MG780" s="4"/>
      <c r="MH780" s="8"/>
      <c r="MI780" s="7"/>
      <c r="MJ780" s="7"/>
      <c r="MK780" s="2" t="s">
        <v>272</v>
      </c>
      <c r="ML780" s="2" t="s">
        <v>275</v>
      </c>
      <c r="MM780" s="2" t="s">
        <v>229</v>
      </c>
      <c r="MN780" s="2" t="s">
        <v>229</v>
      </c>
      <c r="MO780" s="2" t="s">
        <v>241</v>
      </c>
      <c r="MP780" s="2" t="s">
        <v>229</v>
      </c>
      <c r="MQ780" s="4"/>
      <c r="MR780" s="8"/>
      <c r="MS780" s="4"/>
      <c r="MT780" s="8"/>
      <c r="MU780" s="7"/>
      <c r="MV780" s="7"/>
      <c r="MW780" s="2" t="s">
        <v>239</v>
      </c>
      <c r="MX780" s="2" t="s">
        <v>275</v>
      </c>
      <c r="MY780" s="2" t="s">
        <v>1915</v>
      </c>
      <c r="MZ780" s="2" t="s">
        <v>229</v>
      </c>
      <c r="NA780" s="2" t="s">
        <v>241</v>
      </c>
      <c r="NB780" s="2" t="s">
        <v>229</v>
      </c>
      <c r="NC780" s="4"/>
      <c r="ND780" s="8"/>
      <c r="NE780" s="4"/>
      <c r="NF780" s="8"/>
      <c r="NG780" s="7"/>
      <c r="NH780" s="7"/>
      <c r="NI780" s="2" t="s">
        <v>239</v>
      </c>
      <c r="NJ780" s="2" t="s">
        <v>275</v>
      </c>
      <c r="NK780" s="2" t="s">
        <v>3786</v>
      </c>
      <c r="NL780" s="2" t="s">
        <v>1400</v>
      </c>
      <c r="NM780" s="2" t="s">
        <v>241</v>
      </c>
      <c r="NN780" s="2" t="s">
        <v>229</v>
      </c>
      <c r="NO780" s="4"/>
      <c r="NP780" s="8"/>
      <c r="NQ780" s="4"/>
      <c r="NR780" s="8"/>
      <c r="NS780" s="7"/>
      <c r="NT780" s="7"/>
      <c r="NU780" s="2" t="s">
        <v>272</v>
      </c>
      <c r="NV780" s="2" t="s">
        <v>275</v>
      </c>
      <c r="NW780" s="2" t="s">
        <v>229</v>
      </c>
      <c r="NX780" s="2" t="s">
        <v>229</v>
      </c>
      <c r="NY780" s="2" t="s">
        <v>241</v>
      </c>
      <c r="NZ780" s="2" t="s">
        <v>229</v>
      </c>
      <c r="OA780" s="4"/>
      <c r="OB780" s="8"/>
      <c r="OC780" s="4"/>
      <c r="OD780" s="8"/>
      <c r="OE780" s="7"/>
      <c r="OF780" s="7"/>
      <c r="OG780" s="2" t="s">
        <v>272</v>
      </c>
      <c r="OH780" s="2" t="s">
        <v>275</v>
      </c>
      <c r="OI780" s="2" t="s">
        <v>229</v>
      </c>
      <c r="OJ780" s="2" t="s">
        <v>229</v>
      </c>
      <c r="OK780" s="2" t="s">
        <v>241</v>
      </c>
      <c r="OL780" s="2" t="s">
        <v>229</v>
      </c>
      <c r="OM780" s="4"/>
      <c r="ON780" s="8"/>
      <c r="OO780" s="4"/>
      <c r="OP780" s="8"/>
      <c r="OQ780" s="7"/>
      <c r="OR780" s="7"/>
      <c r="OS780" s="2" t="s">
        <v>229</v>
      </c>
      <c r="OT780" s="2" t="s">
        <v>229</v>
      </c>
      <c r="OU780" s="2" t="s">
        <v>229</v>
      </c>
      <c r="OV780" s="2" t="s">
        <v>229</v>
      </c>
      <c r="OW780" s="2" t="s">
        <v>229</v>
      </c>
      <c r="OX780" s="2" t="s">
        <v>229</v>
      </c>
      <c r="OY780" s="4"/>
      <c r="OZ780" s="8"/>
      <c r="PA780" s="4"/>
      <c r="PB780" s="8"/>
      <c r="PC780" s="7"/>
      <c r="PD780" s="7"/>
      <c r="PE780" s="2" t="s">
        <v>281</v>
      </c>
      <c r="PF780" s="2" t="s">
        <v>275</v>
      </c>
      <c r="PG780" s="2" t="s">
        <v>229</v>
      </c>
      <c r="PH780" s="2" t="s">
        <v>229</v>
      </c>
      <c r="PI780" s="2" t="s">
        <v>241</v>
      </c>
      <c r="PJ780" s="2" t="s">
        <v>229</v>
      </c>
      <c r="PK780" s="4"/>
      <c r="PL780" s="8"/>
      <c r="PM780" s="4"/>
      <c r="PN780" s="8"/>
      <c r="PO780" s="7"/>
      <c r="PP780" s="7"/>
      <c r="PQ780" s="2" t="s">
        <v>272</v>
      </c>
      <c r="PR780" s="2" t="s">
        <v>275</v>
      </c>
      <c r="PS780" s="2" t="s">
        <v>229</v>
      </c>
      <c r="PT780" s="2" t="s">
        <v>229</v>
      </c>
      <c r="PU780" s="2" t="s">
        <v>241</v>
      </c>
      <c r="PV780" s="2" t="s">
        <v>229</v>
      </c>
      <c r="PW780" s="4"/>
      <c r="PX780" s="8"/>
      <c r="PY780" s="4"/>
      <c r="PZ780" s="8"/>
      <c r="QA780" s="7"/>
      <c r="QB780" s="7"/>
      <c r="QC780" s="2" t="s">
        <v>281</v>
      </c>
      <c r="QD780" s="2" t="s">
        <v>275</v>
      </c>
      <c r="QE780" s="2" t="s">
        <v>229</v>
      </c>
      <c r="QF780" s="2" t="s">
        <v>229</v>
      </c>
      <c r="QG780" s="2" t="s">
        <v>241</v>
      </c>
      <c r="QH780" s="2" t="s">
        <v>229</v>
      </c>
      <c r="QI780" s="4"/>
      <c r="QJ780" s="8"/>
      <c r="QK780" s="4"/>
      <c r="QL780" s="8"/>
      <c r="QM780" s="7"/>
      <c r="QN780" s="7"/>
      <c r="QO780" s="2" t="s">
        <v>229</v>
      </c>
      <c r="QP780" s="2" t="s">
        <v>229</v>
      </c>
      <c r="QQ780" s="2" t="s">
        <v>229</v>
      </c>
      <c r="QR780" s="2" t="s">
        <v>229</v>
      </c>
      <c r="QS780" s="2" t="s">
        <v>229</v>
      </c>
      <c r="QT780" s="2" t="s">
        <v>229</v>
      </c>
      <c r="QU780" s="4"/>
      <c r="QV780" s="8"/>
      <c r="QW780" s="4"/>
      <c r="QX780" s="8"/>
      <c r="QY780" s="7"/>
      <c r="QZ780" s="7"/>
      <c r="RA780" s="2" t="s">
        <v>272</v>
      </c>
      <c r="RB780" s="2" t="s">
        <v>275</v>
      </c>
      <c r="RC780" s="2" t="s">
        <v>229</v>
      </c>
      <c r="RD780" s="2" t="s">
        <v>229</v>
      </c>
      <c r="RE780" s="2" t="s">
        <v>241</v>
      </c>
      <c r="RF780" s="2" t="s">
        <v>229</v>
      </c>
      <c r="RG780" s="4"/>
      <c r="RH780" s="8"/>
      <c r="RI780" s="4"/>
      <c r="RJ780" s="8"/>
      <c r="RK780" s="7"/>
      <c r="RL780" s="7"/>
      <c r="RM780" s="2" t="s">
        <v>229</v>
      </c>
      <c r="RN780" s="2" t="s">
        <v>229</v>
      </c>
      <c r="RO780" s="2" t="s">
        <v>229</v>
      </c>
      <c r="RP780" s="2" t="s">
        <v>229</v>
      </c>
      <c r="RQ780" s="2" t="s">
        <v>229</v>
      </c>
      <c r="RR780" s="2" t="s">
        <v>229</v>
      </c>
      <c r="RS780" s="4"/>
      <c r="RT780" s="8"/>
      <c r="RU780" s="4"/>
      <c r="RV780" s="8"/>
      <c r="RW780" s="7"/>
      <c r="RX780" s="7"/>
      <c r="RY780" s="2" t="s">
        <v>272</v>
      </c>
      <c r="RZ780" s="2" t="s">
        <v>275</v>
      </c>
      <c r="SA780" s="2" t="s">
        <v>229</v>
      </c>
      <c r="SB780" s="2" t="s">
        <v>229</v>
      </c>
      <c r="SC780" s="2" t="s">
        <v>241</v>
      </c>
      <c r="SD780" s="2" t="s">
        <v>229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</row>
    <row r="781">
      <c r="A781" s="2" t="s">
        <v>4972</v>
      </c>
      <c r="B781" s="2" t="s">
        <v>216</v>
      </c>
      <c r="C781" s="2" t="s">
        <v>4734</v>
      </c>
      <c r="D781" s="2" t="s">
        <v>218</v>
      </c>
      <c r="E781" s="2" t="s">
        <v>219</v>
      </c>
      <c r="F781" s="2" t="s">
        <v>4963</v>
      </c>
      <c r="G781" s="2" t="s">
        <v>4964</v>
      </c>
      <c r="H781" s="2" t="s">
        <v>4965</v>
      </c>
      <c r="I781" s="2" t="s">
        <v>4966</v>
      </c>
      <c r="J781" s="2" t="s">
        <v>312</v>
      </c>
      <c r="K781" s="2" t="s">
        <v>4967</v>
      </c>
      <c r="L781" s="3">
        <v>68</v>
      </c>
      <c r="M781" s="3">
        <v>71.4</v>
      </c>
      <c r="N781" s="3">
        <v>139.99</v>
      </c>
      <c r="O781" s="2" t="s">
        <v>963</v>
      </c>
      <c r="P781" s="2" t="s">
        <v>964</v>
      </c>
      <c r="Q781" s="2" t="s">
        <v>228</v>
      </c>
      <c r="R781" s="2" t="s">
        <v>229</v>
      </c>
      <c r="S781" s="2" t="s">
        <v>4968</v>
      </c>
      <c r="T781" s="2" t="s">
        <v>3733</v>
      </c>
      <c r="U781" s="2" t="s">
        <v>733</v>
      </c>
      <c r="V781" s="2" t="s">
        <v>1745</v>
      </c>
      <c r="W781" s="2" t="s">
        <v>686</v>
      </c>
      <c r="X781" s="2" t="s">
        <v>1009</v>
      </c>
      <c r="Y781" s="2" t="s">
        <v>4969</v>
      </c>
      <c r="Z781" s="4"/>
      <c r="AA781" s="4">
        <f>=ROUNDDOWN({0},0)</f>
      </c>
      <c r="AB781" s="5">
        <v>2</v>
      </c>
      <c r="AC781" s="2" t="s">
        <v>229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/>
      <c r="AQ781" s="8"/>
      <c r="AR781" s="4">
        <v>4</v>
      </c>
      <c r="AS781" s="8">
        <v>304.16</v>
      </c>
      <c r="AT781" s="7">
        <v>-1</v>
      </c>
      <c r="AU781" s="7">
        <v>-1</v>
      </c>
      <c r="AV781" s="4" t="s">
        <v>229</v>
      </c>
      <c r="AW781" s="8" t="s">
        <v>229</v>
      </c>
      <c r="AX781" s="4" t="s">
        <v>229</v>
      </c>
      <c r="AY781" s="8" t="s">
        <v>229</v>
      </c>
      <c r="AZ781" s="7" t="s">
        <v>229</v>
      </c>
      <c r="BA781" s="7" t="s">
        <v>229</v>
      </c>
      <c r="BB781" s="7"/>
      <c r="BC781" s="4" t="s">
        <v>229</v>
      </c>
      <c r="BD781" s="8" t="s">
        <v>229</v>
      </c>
      <c r="BE781" s="4" t="s">
        <v>229</v>
      </c>
      <c r="BF781" s="8" t="s">
        <v>229</v>
      </c>
      <c r="BG781" s="7" t="s">
        <v>229</v>
      </c>
      <c r="BH781" s="7" t="s">
        <v>229</v>
      </c>
      <c r="BI781" s="7"/>
      <c r="BJ781" s="4"/>
      <c r="BK781" s="8"/>
      <c r="BL781" s="2" t="s">
        <v>1697</v>
      </c>
      <c r="BM781" s="7"/>
      <c r="BN781" s="7"/>
      <c r="BO781" s="4"/>
      <c r="BP781" s="8"/>
      <c r="BQ781" s="4"/>
      <c r="BR781" s="8"/>
      <c r="BS781" s="7"/>
      <c r="BT781" s="7"/>
      <c r="BU781" s="2" t="s">
        <v>2075</v>
      </c>
      <c r="BV781" s="2" t="s">
        <v>275</v>
      </c>
      <c r="BW781" s="2" t="s">
        <v>229</v>
      </c>
      <c r="BX781" s="2" t="s">
        <v>229</v>
      </c>
      <c r="BY781" s="2" t="s">
        <v>241</v>
      </c>
      <c r="BZ781" s="2" t="s">
        <v>229</v>
      </c>
      <c r="CA781" s="4"/>
      <c r="CB781" s="8"/>
      <c r="CC781" s="4">
        <v>1</v>
      </c>
      <c r="CD781" s="8">
        <v>77.11</v>
      </c>
      <c r="CE781" s="7">
        <v>-1</v>
      </c>
      <c r="CF781" s="7">
        <v>-1</v>
      </c>
      <c r="CG781" s="2" t="s">
        <v>239</v>
      </c>
      <c r="CH781" s="2" t="s">
        <v>275</v>
      </c>
      <c r="CI781" s="2" t="s">
        <v>885</v>
      </c>
      <c r="CJ781" s="2" t="s">
        <v>1969</v>
      </c>
      <c r="CK781" s="2" t="s">
        <v>241</v>
      </c>
      <c r="CL781" s="2" t="s">
        <v>229</v>
      </c>
      <c r="CM781" s="4"/>
      <c r="CN781" s="8"/>
      <c r="CO781" s="4"/>
      <c r="CP781" s="8"/>
      <c r="CQ781" s="7"/>
      <c r="CR781" s="7"/>
      <c r="CS781" s="2" t="s">
        <v>239</v>
      </c>
      <c r="CT781" s="2" t="s">
        <v>275</v>
      </c>
      <c r="CU781" s="2" t="s">
        <v>2691</v>
      </c>
      <c r="CV781" s="2" t="s">
        <v>2287</v>
      </c>
      <c r="CW781" s="2" t="s">
        <v>241</v>
      </c>
      <c r="CX781" s="2" t="s">
        <v>229</v>
      </c>
      <c r="CY781" s="4"/>
      <c r="CZ781" s="8"/>
      <c r="DA781" s="4"/>
      <c r="DB781" s="8"/>
      <c r="DC781" s="7"/>
      <c r="DD781" s="7"/>
      <c r="DE781" s="2" t="s">
        <v>239</v>
      </c>
      <c r="DF781" s="2" t="s">
        <v>275</v>
      </c>
      <c r="DG781" s="2" t="s">
        <v>398</v>
      </c>
      <c r="DH781" s="2" t="s">
        <v>4971</v>
      </c>
      <c r="DI781" s="2" t="s">
        <v>263</v>
      </c>
      <c r="DJ781" s="2" t="s">
        <v>229</v>
      </c>
      <c r="DK781" s="4"/>
      <c r="DL781" s="8"/>
      <c r="DM781" s="4"/>
      <c r="DN781" s="8"/>
      <c r="DO781" s="7"/>
      <c r="DP781" s="7"/>
      <c r="DQ781" s="2" t="s">
        <v>239</v>
      </c>
      <c r="DR781" s="2" t="s">
        <v>275</v>
      </c>
      <c r="DS781" s="2" t="s">
        <v>390</v>
      </c>
      <c r="DT781" s="2" t="s">
        <v>2837</v>
      </c>
      <c r="DU781" s="2" t="s">
        <v>241</v>
      </c>
      <c r="DV781" s="2" t="s">
        <v>229</v>
      </c>
      <c r="DW781" s="4"/>
      <c r="DX781" s="8"/>
      <c r="DY781" s="4"/>
      <c r="DZ781" s="8"/>
      <c r="EA781" s="7"/>
      <c r="EB781" s="7"/>
      <c r="EC781" s="2" t="s">
        <v>239</v>
      </c>
      <c r="ED781" s="2" t="s">
        <v>275</v>
      </c>
      <c r="EE781" s="2" t="s">
        <v>1530</v>
      </c>
      <c r="EF781" s="2" t="s">
        <v>2705</v>
      </c>
      <c r="EG781" s="2" t="s">
        <v>263</v>
      </c>
      <c r="EH781" s="2" t="s">
        <v>229</v>
      </c>
      <c r="EI781" s="4"/>
      <c r="EJ781" s="8"/>
      <c r="EK781" s="4">
        <v>2</v>
      </c>
      <c r="EL781" s="8">
        <v>149.94</v>
      </c>
      <c r="EM781" s="7">
        <v>-1</v>
      </c>
      <c r="EN781" s="7">
        <v>-1</v>
      </c>
      <c r="EO781" s="2" t="s">
        <v>239</v>
      </c>
      <c r="EP781" s="2" t="s">
        <v>275</v>
      </c>
      <c r="EQ781" s="2" t="s">
        <v>2665</v>
      </c>
      <c r="ER781" s="2" t="s">
        <v>3268</v>
      </c>
      <c r="ES781" s="2" t="s">
        <v>241</v>
      </c>
      <c r="ET781" s="2" t="s">
        <v>229</v>
      </c>
      <c r="EU781" s="4"/>
      <c r="EV781" s="8"/>
      <c r="EW781" s="4">
        <v>1</v>
      </c>
      <c r="EX781" s="8">
        <v>77.11</v>
      </c>
      <c r="EY781" s="7">
        <v>-1</v>
      </c>
      <c r="EZ781" s="7">
        <v>-1</v>
      </c>
      <c r="FA781" s="2" t="s">
        <v>239</v>
      </c>
      <c r="FB781" s="2" t="s">
        <v>275</v>
      </c>
      <c r="FC781" s="2" t="s">
        <v>4973</v>
      </c>
      <c r="FD781" s="2" t="s">
        <v>2333</v>
      </c>
      <c r="FE781" s="2" t="s">
        <v>241</v>
      </c>
      <c r="FF781" s="2" t="s">
        <v>229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275</v>
      </c>
      <c r="FO781" s="2" t="s">
        <v>4973</v>
      </c>
      <c r="FP781" s="2" t="s">
        <v>523</v>
      </c>
      <c r="FQ781" s="2" t="s">
        <v>241</v>
      </c>
      <c r="FR781" s="2" t="s">
        <v>229</v>
      </c>
      <c r="FS781" s="4"/>
      <c r="FT781" s="8"/>
      <c r="FU781" s="4"/>
      <c r="FV781" s="8"/>
      <c r="FW781" s="7"/>
      <c r="FX781" s="7"/>
      <c r="FY781" s="2" t="s">
        <v>229</v>
      </c>
      <c r="FZ781" s="2" t="s">
        <v>229</v>
      </c>
      <c r="GA781" s="2" t="s">
        <v>229</v>
      </c>
      <c r="GB781" s="2" t="s">
        <v>229</v>
      </c>
      <c r="GC781" s="2" t="s">
        <v>229</v>
      </c>
      <c r="GD781" s="2" t="s">
        <v>229</v>
      </c>
      <c r="GE781" s="4"/>
      <c r="GF781" s="8"/>
      <c r="GG781" s="4"/>
      <c r="GH781" s="8"/>
      <c r="GI781" s="7"/>
      <c r="GJ781" s="7"/>
      <c r="GK781" s="2" t="s">
        <v>272</v>
      </c>
      <c r="GL781" s="2" t="s">
        <v>275</v>
      </c>
      <c r="GM781" s="2" t="s">
        <v>229</v>
      </c>
      <c r="GN781" s="2" t="s">
        <v>229</v>
      </c>
      <c r="GO781" s="2" t="s">
        <v>241</v>
      </c>
      <c r="GP781" s="2" t="s">
        <v>229</v>
      </c>
      <c r="GQ781" s="4"/>
      <c r="GR781" s="8"/>
      <c r="GS781" s="4"/>
      <c r="GT781" s="8"/>
      <c r="GU781" s="7"/>
      <c r="GV781" s="7"/>
      <c r="GW781" s="2" t="s">
        <v>281</v>
      </c>
      <c r="GX781" s="2" t="s">
        <v>275</v>
      </c>
      <c r="GY781" s="2" t="s">
        <v>229</v>
      </c>
      <c r="GZ781" s="2" t="s">
        <v>229</v>
      </c>
      <c r="HA781" s="2" t="s">
        <v>241</v>
      </c>
      <c r="HB781" s="2" t="s">
        <v>229</v>
      </c>
      <c r="HC781" s="4"/>
      <c r="HD781" s="8"/>
      <c r="HE781" s="4"/>
      <c r="HF781" s="8"/>
      <c r="HG781" s="7"/>
      <c r="HH781" s="7"/>
      <c r="HI781" s="2" t="s">
        <v>266</v>
      </c>
      <c r="HJ781" s="2" t="s">
        <v>275</v>
      </c>
      <c r="HK781" s="2" t="s">
        <v>229</v>
      </c>
      <c r="HL781" s="2" t="s">
        <v>229</v>
      </c>
      <c r="HM781" s="2" t="s">
        <v>241</v>
      </c>
      <c r="HN781" s="2" t="s">
        <v>229</v>
      </c>
      <c r="HO781" s="4"/>
      <c r="HP781" s="8"/>
      <c r="HQ781" s="4"/>
      <c r="HR781" s="8"/>
      <c r="HS781" s="7"/>
      <c r="HT781" s="7"/>
      <c r="HU781" s="2" t="s">
        <v>272</v>
      </c>
      <c r="HV781" s="2" t="s">
        <v>275</v>
      </c>
      <c r="HW781" s="2" t="s">
        <v>229</v>
      </c>
      <c r="HX781" s="2" t="s">
        <v>229</v>
      </c>
      <c r="HY781" s="2" t="s">
        <v>241</v>
      </c>
      <c r="HZ781" s="2" t="s">
        <v>229</v>
      </c>
      <c r="IA781" s="4"/>
      <c r="IB781" s="8"/>
      <c r="IC781" s="4"/>
      <c r="ID781" s="8"/>
      <c r="IE781" s="7"/>
      <c r="IF781" s="7"/>
      <c r="IG781" s="2" t="s">
        <v>266</v>
      </c>
      <c r="IH781" s="2" t="s">
        <v>275</v>
      </c>
      <c r="II781" s="2" t="s">
        <v>229</v>
      </c>
      <c r="IJ781" s="2" t="s">
        <v>229</v>
      </c>
      <c r="IK781" s="2" t="s">
        <v>241</v>
      </c>
      <c r="IL781" s="2" t="s">
        <v>229</v>
      </c>
      <c r="IM781" s="4"/>
      <c r="IN781" s="8"/>
      <c r="IO781" s="4"/>
      <c r="IP781" s="8"/>
      <c r="IQ781" s="7"/>
      <c r="IR781" s="7"/>
      <c r="IS781" s="2" t="s">
        <v>272</v>
      </c>
      <c r="IT781" s="2" t="s">
        <v>275</v>
      </c>
      <c r="IU781" s="2" t="s">
        <v>229</v>
      </c>
      <c r="IV781" s="2" t="s">
        <v>229</v>
      </c>
      <c r="IW781" s="2" t="s">
        <v>241</v>
      </c>
      <c r="IX781" s="2" t="s">
        <v>229</v>
      </c>
      <c r="IY781" s="4"/>
      <c r="IZ781" s="8"/>
      <c r="JA781" s="4"/>
      <c r="JB781" s="8"/>
      <c r="JC781" s="7"/>
      <c r="JD781" s="7"/>
      <c r="JE781" s="2" t="s">
        <v>272</v>
      </c>
      <c r="JF781" s="2" t="s">
        <v>275</v>
      </c>
      <c r="JG781" s="2" t="s">
        <v>229</v>
      </c>
      <c r="JH781" s="2" t="s">
        <v>229</v>
      </c>
      <c r="JI781" s="2" t="s">
        <v>241</v>
      </c>
      <c r="JJ781" s="2" t="s">
        <v>229</v>
      </c>
      <c r="JK781" s="4"/>
      <c r="JL781" s="8"/>
      <c r="JM781" s="4"/>
      <c r="JN781" s="8"/>
      <c r="JO781" s="7"/>
      <c r="JP781" s="7"/>
      <c r="JQ781" s="2" t="s">
        <v>272</v>
      </c>
      <c r="JR781" s="2" t="s">
        <v>275</v>
      </c>
      <c r="JS781" s="2" t="s">
        <v>229</v>
      </c>
      <c r="JT781" s="2" t="s">
        <v>229</v>
      </c>
      <c r="JU781" s="2" t="s">
        <v>241</v>
      </c>
      <c r="JV781" s="2" t="s">
        <v>229</v>
      </c>
      <c r="JW781" s="4"/>
      <c r="JX781" s="8"/>
      <c r="JY781" s="4"/>
      <c r="JZ781" s="8"/>
      <c r="KA781" s="7"/>
      <c r="KB781" s="7"/>
      <c r="KC781" s="2" t="s">
        <v>272</v>
      </c>
      <c r="KD781" s="2" t="s">
        <v>275</v>
      </c>
      <c r="KE781" s="2" t="s">
        <v>229</v>
      </c>
      <c r="KF781" s="2" t="s">
        <v>229</v>
      </c>
      <c r="KG781" s="2" t="s">
        <v>241</v>
      </c>
      <c r="KH781" s="2" t="s">
        <v>229</v>
      </c>
      <c r="KI781" s="4"/>
      <c r="KJ781" s="8"/>
      <c r="KK781" s="4"/>
      <c r="KL781" s="8"/>
      <c r="KM781" s="7"/>
      <c r="KN781" s="7"/>
      <c r="KO781" s="2" t="s">
        <v>278</v>
      </c>
      <c r="KP781" s="2" t="s">
        <v>275</v>
      </c>
      <c r="KQ781" s="2" t="s">
        <v>229</v>
      </c>
      <c r="KR781" s="2" t="s">
        <v>229</v>
      </c>
      <c r="KS781" s="2" t="s">
        <v>241</v>
      </c>
      <c r="KT781" s="2" t="s">
        <v>229</v>
      </c>
      <c r="KU781" s="4"/>
      <c r="KV781" s="8"/>
      <c r="KW781" s="4"/>
      <c r="KX781" s="8"/>
      <c r="KY781" s="7"/>
      <c r="KZ781" s="7"/>
      <c r="LA781" s="2" t="s">
        <v>272</v>
      </c>
      <c r="LB781" s="2" t="s">
        <v>275</v>
      </c>
      <c r="LC781" s="2" t="s">
        <v>229</v>
      </c>
      <c r="LD781" s="2" t="s">
        <v>229</v>
      </c>
      <c r="LE781" s="2" t="s">
        <v>241</v>
      </c>
      <c r="LF781" s="2" t="s">
        <v>229</v>
      </c>
      <c r="LG781" s="4"/>
      <c r="LH781" s="8"/>
      <c r="LI781" s="4"/>
      <c r="LJ781" s="8"/>
      <c r="LK781" s="7"/>
      <c r="LL781" s="7"/>
      <c r="LM781" s="2" t="s">
        <v>229</v>
      </c>
      <c r="LN781" s="2" t="s">
        <v>229</v>
      </c>
      <c r="LO781" s="2" t="s">
        <v>229</v>
      </c>
      <c r="LP781" s="2" t="s">
        <v>229</v>
      </c>
      <c r="LQ781" s="2" t="s">
        <v>229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239</v>
      </c>
      <c r="LZ781" s="2" t="s">
        <v>275</v>
      </c>
      <c r="MA781" s="2" t="s">
        <v>4761</v>
      </c>
      <c r="MB781" s="2" t="s">
        <v>2039</v>
      </c>
      <c r="MC781" s="2" t="s">
        <v>241</v>
      </c>
      <c r="MD781" s="2" t="s">
        <v>229</v>
      </c>
      <c r="ME781" s="4"/>
      <c r="MF781" s="8"/>
      <c r="MG781" s="4"/>
      <c r="MH781" s="8"/>
      <c r="MI781" s="7"/>
      <c r="MJ781" s="7"/>
      <c r="MK781" s="2" t="s">
        <v>272</v>
      </c>
      <c r="ML781" s="2" t="s">
        <v>275</v>
      </c>
      <c r="MM781" s="2" t="s">
        <v>229</v>
      </c>
      <c r="MN781" s="2" t="s">
        <v>229</v>
      </c>
      <c r="MO781" s="2" t="s">
        <v>241</v>
      </c>
      <c r="MP781" s="2" t="s">
        <v>229</v>
      </c>
      <c r="MQ781" s="4"/>
      <c r="MR781" s="8"/>
      <c r="MS781" s="4"/>
      <c r="MT781" s="8"/>
      <c r="MU781" s="7"/>
      <c r="MV781" s="7"/>
      <c r="MW781" s="2" t="s">
        <v>239</v>
      </c>
      <c r="MX781" s="2" t="s">
        <v>275</v>
      </c>
      <c r="MY781" s="2" t="s">
        <v>1915</v>
      </c>
      <c r="MZ781" s="2" t="s">
        <v>229</v>
      </c>
      <c r="NA781" s="2" t="s">
        <v>241</v>
      </c>
      <c r="NB781" s="2" t="s">
        <v>229</v>
      </c>
      <c r="NC781" s="4"/>
      <c r="ND781" s="8"/>
      <c r="NE781" s="4"/>
      <c r="NF781" s="8"/>
      <c r="NG781" s="7"/>
      <c r="NH781" s="7"/>
      <c r="NI781" s="2" t="s">
        <v>239</v>
      </c>
      <c r="NJ781" s="2" t="s">
        <v>260</v>
      </c>
      <c r="NK781" s="2" t="s">
        <v>3786</v>
      </c>
      <c r="NL781" s="2" t="s">
        <v>1061</v>
      </c>
      <c r="NM781" s="2" t="s">
        <v>241</v>
      </c>
      <c r="NN781" s="2" t="s">
        <v>229</v>
      </c>
      <c r="NO781" s="4"/>
      <c r="NP781" s="8"/>
      <c r="NQ781" s="4"/>
      <c r="NR781" s="8"/>
      <c r="NS781" s="7"/>
      <c r="NT781" s="7"/>
      <c r="NU781" s="2" t="s">
        <v>272</v>
      </c>
      <c r="NV781" s="2" t="s">
        <v>275</v>
      </c>
      <c r="NW781" s="2" t="s">
        <v>229</v>
      </c>
      <c r="NX781" s="2" t="s">
        <v>229</v>
      </c>
      <c r="NY781" s="2" t="s">
        <v>241</v>
      </c>
      <c r="NZ781" s="2" t="s">
        <v>229</v>
      </c>
      <c r="OA781" s="4"/>
      <c r="OB781" s="8"/>
      <c r="OC781" s="4"/>
      <c r="OD781" s="8"/>
      <c r="OE781" s="7"/>
      <c r="OF781" s="7"/>
      <c r="OG781" s="2" t="s">
        <v>272</v>
      </c>
      <c r="OH781" s="2" t="s">
        <v>275</v>
      </c>
      <c r="OI781" s="2" t="s">
        <v>229</v>
      </c>
      <c r="OJ781" s="2" t="s">
        <v>229</v>
      </c>
      <c r="OK781" s="2" t="s">
        <v>241</v>
      </c>
      <c r="OL781" s="2" t="s">
        <v>229</v>
      </c>
      <c r="OM781" s="4"/>
      <c r="ON781" s="8"/>
      <c r="OO781" s="4"/>
      <c r="OP781" s="8"/>
      <c r="OQ781" s="7"/>
      <c r="OR781" s="7"/>
      <c r="OS781" s="2" t="s">
        <v>229</v>
      </c>
      <c r="OT781" s="2" t="s">
        <v>229</v>
      </c>
      <c r="OU781" s="2" t="s">
        <v>229</v>
      </c>
      <c r="OV781" s="2" t="s">
        <v>229</v>
      </c>
      <c r="OW781" s="2" t="s">
        <v>229</v>
      </c>
      <c r="OX781" s="2" t="s">
        <v>229</v>
      </c>
      <c r="OY781" s="4"/>
      <c r="OZ781" s="8"/>
      <c r="PA781" s="4"/>
      <c r="PB781" s="8"/>
      <c r="PC781" s="7"/>
      <c r="PD781" s="7"/>
      <c r="PE781" s="2" t="s">
        <v>281</v>
      </c>
      <c r="PF781" s="2" t="s">
        <v>275</v>
      </c>
      <c r="PG781" s="2" t="s">
        <v>229</v>
      </c>
      <c r="PH781" s="2" t="s">
        <v>229</v>
      </c>
      <c r="PI781" s="2" t="s">
        <v>241</v>
      </c>
      <c r="PJ781" s="2" t="s">
        <v>229</v>
      </c>
      <c r="PK781" s="4"/>
      <c r="PL781" s="8"/>
      <c r="PM781" s="4"/>
      <c r="PN781" s="8"/>
      <c r="PO781" s="7"/>
      <c r="PP781" s="7"/>
      <c r="PQ781" s="2" t="s">
        <v>272</v>
      </c>
      <c r="PR781" s="2" t="s">
        <v>275</v>
      </c>
      <c r="PS781" s="2" t="s">
        <v>229</v>
      </c>
      <c r="PT781" s="2" t="s">
        <v>229</v>
      </c>
      <c r="PU781" s="2" t="s">
        <v>241</v>
      </c>
      <c r="PV781" s="2" t="s">
        <v>229</v>
      </c>
      <c r="PW781" s="4"/>
      <c r="PX781" s="8"/>
      <c r="PY781" s="4"/>
      <c r="PZ781" s="8"/>
      <c r="QA781" s="7"/>
      <c r="QB781" s="7"/>
      <c r="QC781" s="2" t="s">
        <v>281</v>
      </c>
      <c r="QD781" s="2" t="s">
        <v>275</v>
      </c>
      <c r="QE781" s="2" t="s">
        <v>229</v>
      </c>
      <c r="QF781" s="2" t="s">
        <v>229</v>
      </c>
      <c r="QG781" s="2" t="s">
        <v>241</v>
      </c>
      <c r="QH781" s="2" t="s">
        <v>229</v>
      </c>
      <c r="QI781" s="4"/>
      <c r="QJ781" s="8"/>
      <c r="QK781" s="4"/>
      <c r="QL781" s="8"/>
      <c r="QM781" s="7"/>
      <c r="QN781" s="7"/>
      <c r="QO781" s="2" t="s">
        <v>229</v>
      </c>
      <c r="QP781" s="2" t="s">
        <v>229</v>
      </c>
      <c r="QQ781" s="2" t="s">
        <v>229</v>
      </c>
      <c r="QR781" s="2" t="s">
        <v>229</v>
      </c>
      <c r="QS781" s="2" t="s">
        <v>229</v>
      </c>
      <c r="QT781" s="2" t="s">
        <v>229</v>
      </c>
      <c r="QU781" s="4"/>
      <c r="QV781" s="8"/>
      <c r="QW781" s="4"/>
      <c r="QX781" s="8"/>
      <c r="QY781" s="7"/>
      <c r="QZ781" s="7"/>
      <c r="RA781" s="2" t="s">
        <v>272</v>
      </c>
      <c r="RB781" s="2" t="s">
        <v>275</v>
      </c>
      <c r="RC781" s="2" t="s">
        <v>229</v>
      </c>
      <c r="RD781" s="2" t="s">
        <v>229</v>
      </c>
      <c r="RE781" s="2" t="s">
        <v>241</v>
      </c>
      <c r="RF781" s="2" t="s">
        <v>229</v>
      </c>
      <c r="RG781" s="4"/>
      <c r="RH781" s="8"/>
      <c r="RI781" s="4"/>
      <c r="RJ781" s="8"/>
      <c r="RK781" s="7"/>
      <c r="RL781" s="7"/>
      <c r="RM781" s="2" t="s">
        <v>229</v>
      </c>
      <c r="RN781" s="2" t="s">
        <v>229</v>
      </c>
      <c r="RO781" s="2" t="s">
        <v>229</v>
      </c>
      <c r="RP781" s="2" t="s">
        <v>229</v>
      </c>
      <c r="RQ781" s="2" t="s">
        <v>229</v>
      </c>
      <c r="RR781" s="2" t="s">
        <v>229</v>
      </c>
      <c r="RS781" s="4"/>
      <c r="RT781" s="8"/>
      <c r="RU781" s="4"/>
      <c r="RV781" s="8"/>
      <c r="RW781" s="7"/>
      <c r="RX781" s="7"/>
      <c r="RY781" s="2" t="s">
        <v>272</v>
      </c>
      <c r="RZ781" s="2" t="s">
        <v>275</v>
      </c>
      <c r="SA781" s="2" t="s">
        <v>229</v>
      </c>
      <c r="SB781" s="2" t="s">
        <v>229</v>
      </c>
      <c r="SC781" s="2" t="s">
        <v>241</v>
      </c>
      <c r="SD781" s="2" t="s">
        <v>229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</row>
    <row r="782">
      <c r="A782" s="2" t="s">
        <v>4974</v>
      </c>
      <c r="B782" s="2" t="s">
        <v>216</v>
      </c>
      <c r="C782" s="2" t="s">
        <v>4734</v>
      </c>
      <c r="D782" s="2" t="s">
        <v>218</v>
      </c>
      <c r="E782" s="2" t="s">
        <v>219</v>
      </c>
      <c r="F782" s="2" t="s">
        <v>113</v>
      </c>
      <c r="G782" s="2" t="s">
        <v>2043</v>
      </c>
      <c r="H782" s="2" t="s">
        <v>4975</v>
      </c>
      <c r="I782" s="2" t="s">
        <v>4976</v>
      </c>
      <c r="J782" s="2" t="s">
        <v>285</v>
      </c>
      <c r="K782" s="2" t="s">
        <v>617</v>
      </c>
      <c r="L782" s="3">
        <v>71</v>
      </c>
      <c r="M782" s="3">
        <v>74.55</v>
      </c>
      <c r="N782" s="3">
        <v>139.99</v>
      </c>
      <c r="O782" s="2" t="s">
        <v>963</v>
      </c>
      <c r="P782" s="2" t="s">
        <v>964</v>
      </c>
      <c r="Q782" s="2" t="s">
        <v>228</v>
      </c>
      <c r="R782" s="2" t="s">
        <v>229</v>
      </c>
      <c r="S782" s="2" t="s">
        <v>4977</v>
      </c>
      <c r="T782" s="2" t="s">
        <v>3733</v>
      </c>
      <c r="U782" s="2" t="s">
        <v>733</v>
      </c>
      <c r="V782" s="2" t="s">
        <v>1910</v>
      </c>
      <c r="W782" s="2" t="s">
        <v>686</v>
      </c>
      <c r="X782" s="2" t="s">
        <v>1525</v>
      </c>
      <c r="Y782" s="2" t="s">
        <v>4978</v>
      </c>
      <c r="Z782" s="4"/>
      <c r="AA782" s="4">
        <f>=ROUNDDOWN({0},0)</f>
      </c>
      <c r="AB782" s="5"/>
      <c r="AC782" s="2" t="s">
        <v>229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/>
      <c r="AQ782" s="8"/>
      <c r="AR782" s="4">
        <v>2</v>
      </c>
      <c r="AS782" s="8">
        <v>149.1</v>
      </c>
      <c r="AT782" s="7">
        <v>-1</v>
      </c>
      <c r="AU782" s="7">
        <v>-1</v>
      </c>
      <c r="AV782" s="4" t="s">
        <v>229</v>
      </c>
      <c r="AW782" s="8" t="s">
        <v>229</v>
      </c>
      <c r="AX782" s="4">
        <v>4</v>
      </c>
      <c r="AY782" s="8">
        <v>323.45</v>
      </c>
      <c r="AZ782" s="7" t="s">
        <v>229</v>
      </c>
      <c r="BA782" s="7" t="s">
        <v>229</v>
      </c>
      <c r="BB782" s="7"/>
      <c r="BC782" s="4" t="s">
        <v>229</v>
      </c>
      <c r="BD782" s="8" t="s">
        <v>229</v>
      </c>
      <c r="BE782" s="4">
        <v>4</v>
      </c>
      <c r="BF782" s="8">
        <v>323.45</v>
      </c>
      <c r="BG782" s="7" t="s">
        <v>229</v>
      </c>
      <c r="BH782" s="7" t="s">
        <v>229</v>
      </c>
      <c r="BI782" s="7"/>
      <c r="BJ782" s="4"/>
      <c r="BK782" s="8"/>
      <c r="BL782" s="2" t="s">
        <v>4979</v>
      </c>
      <c r="BM782" s="7"/>
      <c r="BN782" s="7"/>
      <c r="BO782" s="4"/>
      <c r="BP782" s="8"/>
      <c r="BQ782" s="4"/>
      <c r="BR782" s="8"/>
      <c r="BS782" s="7"/>
      <c r="BT782" s="7"/>
      <c r="BU782" s="2" t="s">
        <v>2075</v>
      </c>
      <c r="BV782" s="2" t="s">
        <v>275</v>
      </c>
      <c r="BW782" s="2" t="s">
        <v>229</v>
      </c>
      <c r="BX782" s="2" t="s">
        <v>229</v>
      </c>
      <c r="BY782" s="2" t="s">
        <v>241</v>
      </c>
      <c r="BZ782" s="2" t="s">
        <v>229</v>
      </c>
      <c r="CA782" s="4"/>
      <c r="CB782" s="8"/>
      <c r="CC782" s="4"/>
      <c r="CD782" s="8"/>
      <c r="CE782" s="7"/>
      <c r="CF782" s="7"/>
      <c r="CG782" s="2" t="s">
        <v>239</v>
      </c>
      <c r="CH782" s="2" t="s">
        <v>275</v>
      </c>
      <c r="CI782" s="2" t="s">
        <v>885</v>
      </c>
      <c r="CJ782" s="2" t="s">
        <v>1969</v>
      </c>
      <c r="CK782" s="2" t="s">
        <v>241</v>
      </c>
      <c r="CL782" s="2" t="s">
        <v>229</v>
      </c>
      <c r="CM782" s="4"/>
      <c r="CN782" s="8"/>
      <c r="CO782" s="4"/>
      <c r="CP782" s="8"/>
      <c r="CQ782" s="7"/>
      <c r="CR782" s="7"/>
      <c r="CS782" s="2" t="s">
        <v>239</v>
      </c>
      <c r="CT782" s="2" t="s">
        <v>275</v>
      </c>
      <c r="CU782" s="2" t="s">
        <v>2691</v>
      </c>
      <c r="CV782" s="2" t="s">
        <v>2333</v>
      </c>
      <c r="CW782" s="2" t="s">
        <v>241</v>
      </c>
      <c r="CX782" s="2" t="s">
        <v>229</v>
      </c>
      <c r="CY782" s="4"/>
      <c r="CZ782" s="8"/>
      <c r="DA782" s="4"/>
      <c r="DB782" s="8"/>
      <c r="DC782" s="7"/>
      <c r="DD782" s="7"/>
      <c r="DE782" s="2" t="s">
        <v>239</v>
      </c>
      <c r="DF782" s="2" t="s">
        <v>275</v>
      </c>
      <c r="DG782" s="2" t="s">
        <v>1963</v>
      </c>
      <c r="DH782" s="2" t="s">
        <v>1971</v>
      </c>
      <c r="DI782" s="2" t="s">
        <v>263</v>
      </c>
      <c r="DJ782" s="2" t="s">
        <v>229</v>
      </c>
      <c r="DK782" s="4"/>
      <c r="DL782" s="8"/>
      <c r="DM782" s="4">
        <v>1</v>
      </c>
      <c r="DN782" s="8">
        <v>74.55</v>
      </c>
      <c r="DO782" s="7">
        <v>-1</v>
      </c>
      <c r="DP782" s="7">
        <v>-1</v>
      </c>
      <c r="DQ782" s="2" t="s">
        <v>239</v>
      </c>
      <c r="DR782" s="2" t="s">
        <v>275</v>
      </c>
      <c r="DS782" s="2" t="s">
        <v>4761</v>
      </c>
      <c r="DT782" s="2" t="s">
        <v>2292</v>
      </c>
      <c r="DU782" s="2" t="s">
        <v>241</v>
      </c>
      <c r="DV782" s="2" t="s">
        <v>229</v>
      </c>
      <c r="DW782" s="4"/>
      <c r="DX782" s="8"/>
      <c r="DY782" s="4"/>
      <c r="DZ782" s="8"/>
      <c r="EA782" s="7"/>
      <c r="EB782" s="7"/>
      <c r="EC782" s="2" t="s">
        <v>239</v>
      </c>
      <c r="ED782" s="2" t="s">
        <v>275</v>
      </c>
      <c r="EE782" s="2" t="s">
        <v>1530</v>
      </c>
      <c r="EF782" s="2" t="s">
        <v>2001</v>
      </c>
      <c r="EG782" s="2" t="s">
        <v>263</v>
      </c>
      <c r="EH782" s="2" t="s">
        <v>229</v>
      </c>
      <c r="EI782" s="4"/>
      <c r="EJ782" s="8"/>
      <c r="EK782" s="4"/>
      <c r="EL782" s="8"/>
      <c r="EM782" s="7"/>
      <c r="EN782" s="7"/>
      <c r="EO782" s="2" t="s">
        <v>239</v>
      </c>
      <c r="EP782" s="2" t="s">
        <v>275</v>
      </c>
      <c r="EQ782" s="2" t="s">
        <v>2665</v>
      </c>
      <c r="ER782" s="2" t="s">
        <v>899</v>
      </c>
      <c r="ES782" s="2" t="s">
        <v>241</v>
      </c>
      <c r="ET782" s="2" t="s">
        <v>229</v>
      </c>
      <c r="EU782" s="4"/>
      <c r="EV782" s="8"/>
      <c r="EW782" s="4"/>
      <c r="EX782" s="8"/>
      <c r="EY782" s="7"/>
      <c r="EZ782" s="7"/>
      <c r="FA782" s="2" t="s">
        <v>239</v>
      </c>
      <c r="FB782" s="2" t="s">
        <v>275</v>
      </c>
      <c r="FC782" s="2" t="s">
        <v>4691</v>
      </c>
      <c r="FD782" s="2" t="s">
        <v>3360</v>
      </c>
      <c r="FE782" s="2" t="s">
        <v>241</v>
      </c>
      <c r="FF782" s="2" t="s">
        <v>229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275</v>
      </c>
      <c r="FO782" s="2" t="s">
        <v>4691</v>
      </c>
      <c r="FP782" s="2" t="s">
        <v>1090</v>
      </c>
      <c r="FQ782" s="2" t="s">
        <v>241</v>
      </c>
      <c r="FR782" s="2" t="s">
        <v>229</v>
      </c>
      <c r="FS782" s="4"/>
      <c r="FT782" s="8"/>
      <c r="FU782" s="4"/>
      <c r="FV782" s="8"/>
      <c r="FW782" s="7"/>
      <c r="FX782" s="7"/>
      <c r="FY782" s="2" t="s">
        <v>229</v>
      </c>
      <c r="FZ782" s="2" t="s">
        <v>229</v>
      </c>
      <c r="GA782" s="2" t="s">
        <v>229</v>
      </c>
      <c r="GB782" s="2" t="s">
        <v>229</v>
      </c>
      <c r="GC782" s="2" t="s">
        <v>229</v>
      </c>
      <c r="GD782" s="2" t="s">
        <v>229</v>
      </c>
      <c r="GE782" s="4"/>
      <c r="GF782" s="8"/>
      <c r="GG782" s="4"/>
      <c r="GH782" s="8"/>
      <c r="GI782" s="7"/>
      <c r="GJ782" s="7"/>
      <c r="GK782" s="2" t="s">
        <v>272</v>
      </c>
      <c r="GL782" s="2" t="s">
        <v>275</v>
      </c>
      <c r="GM782" s="2" t="s">
        <v>229</v>
      </c>
      <c r="GN782" s="2" t="s">
        <v>229</v>
      </c>
      <c r="GO782" s="2" t="s">
        <v>241</v>
      </c>
      <c r="GP782" s="2" t="s">
        <v>229</v>
      </c>
      <c r="GQ782" s="4"/>
      <c r="GR782" s="8"/>
      <c r="GS782" s="4"/>
      <c r="GT782" s="8"/>
      <c r="GU782" s="7"/>
      <c r="GV782" s="7"/>
      <c r="GW782" s="2" t="s">
        <v>281</v>
      </c>
      <c r="GX782" s="2" t="s">
        <v>275</v>
      </c>
      <c r="GY782" s="2" t="s">
        <v>229</v>
      </c>
      <c r="GZ782" s="2" t="s">
        <v>229</v>
      </c>
      <c r="HA782" s="2" t="s">
        <v>241</v>
      </c>
      <c r="HB782" s="2" t="s">
        <v>229</v>
      </c>
      <c r="HC782" s="4"/>
      <c r="HD782" s="8"/>
      <c r="HE782" s="4"/>
      <c r="HF782" s="8"/>
      <c r="HG782" s="7"/>
      <c r="HH782" s="7"/>
      <c r="HI782" s="2" t="s">
        <v>266</v>
      </c>
      <c r="HJ782" s="2" t="s">
        <v>275</v>
      </c>
      <c r="HK782" s="2" t="s">
        <v>229</v>
      </c>
      <c r="HL782" s="2" t="s">
        <v>229</v>
      </c>
      <c r="HM782" s="2" t="s">
        <v>241</v>
      </c>
      <c r="HN782" s="2" t="s">
        <v>229</v>
      </c>
      <c r="HO782" s="4"/>
      <c r="HP782" s="8"/>
      <c r="HQ782" s="4"/>
      <c r="HR782" s="8"/>
      <c r="HS782" s="7"/>
      <c r="HT782" s="7"/>
      <c r="HU782" s="2" t="s">
        <v>272</v>
      </c>
      <c r="HV782" s="2" t="s">
        <v>275</v>
      </c>
      <c r="HW782" s="2" t="s">
        <v>229</v>
      </c>
      <c r="HX782" s="2" t="s">
        <v>229</v>
      </c>
      <c r="HY782" s="2" t="s">
        <v>241</v>
      </c>
      <c r="HZ782" s="2" t="s">
        <v>229</v>
      </c>
      <c r="IA782" s="4"/>
      <c r="IB782" s="8"/>
      <c r="IC782" s="4"/>
      <c r="ID782" s="8"/>
      <c r="IE782" s="7"/>
      <c r="IF782" s="7"/>
      <c r="IG782" s="2" t="s">
        <v>266</v>
      </c>
      <c r="IH782" s="2" t="s">
        <v>275</v>
      </c>
      <c r="II782" s="2" t="s">
        <v>229</v>
      </c>
      <c r="IJ782" s="2" t="s">
        <v>229</v>
      </c>
      <c r="IK782" s="2" t="s">
        <v>241</v>
      </c>
      <c r="IL782" s="2" t="s">
        <v>229</v>
      </c>
      <c r="IM782" s="4"/>
      <c r="IN782" s="8"/>
      <c r="IO782" s="4"/>
      <c r="IP782" s="8"/>
      <c r="IQ782" s="7"/>
      <c r="IR782" s="7"/>
      <c r="IS782" s="2" t="s">
        <v>272</v>
      </c>
      <c r="IT782" s="2" t="s">
        <v>275</v>
      </c>
      <c r="IU782" s="2" t="s">
        <v>229</v>
      </c>
      <c r="IV782" s="2" t="s">
        <v>229</v>
      </c>
      <c r="IW782" s="2" t="s">
        <v>241</v>
      </c>
      <c r="IX782" s="2" t="s">
        <v>229</v>
      </c>
      <c r="IY782" s="4"/>
      <c r="IZ782" s="8"/>
      <c r="JA782" s="4"/>
      <c r="JB782" s="8"/>
      <c r="JC782" s="7"/>
      <c r="JD782" s="7"/>
      <c r="JE782" s="2" t="s">
        <v>272</v>
      </c>
      <c r="JF782" s="2" t="s">
        <v>275</v>
      </c>
      <c r="JG782" s="2" t="s">
        <v>229</v>
      </c>
      <c r="JH782" s="2" t="s">
        <v>229</v>
      </c>
      <c r="JI782" s="2" t="s">
        <v>241</v>
      </c>
      <c r="JJ782" s="2" t="s">
        <v>229</v>
      </c>
      <c r="JK782" s="4"/>
      <c r="JL782" s="8"/>
      <c r="JM782" s="4"/>
      <c r="JN782" s="8"/>
      <c r="JO782" s="7"/>
      <c r="JP782" s="7"/>
      <c r="JQ782" s="2" t="s">
        <v>272</v>
      </c>
      <c r="JR782" s="2" t="s">
        <v>275</v>
      </c>
      <c r="JS782" s="2" t="s">
        <v>229</v>
      </c>
      <c r="JT782" s="2" t="s">
        <v>229</v>
      </c>
      <c r="JU782" s="2" t="s">
        <v>241</v>
      </c>
      <c r="JV782" s="2" t="s">
        <v>229</v>
      </c>
      <c r="JW782" s="4"/>
      <c r="JX782" s="8"/>
      <c r="JY782" s="4"/>
      <c r="JZ782" s="8"/>
      <c r="KA782" s="7"/>
      <c r="KB782" s="7"/>
      <c r="KC782" s="2" t="s">
        <v>272</v>
      </c>
      <c r="KD782" s="2" t="s">
        <v>275</v>
      </c>
      <c r="KE782" s="2" t="s">
        <v>229</v>
      </c>
      <c r="KF782" s="2" t="s">
        <v>229</v>
      </c>
      <c r="KG782" s="2" t="s">
        <v>241</v>
      </c>
      <c r="KH782" s="2" t="s">
        <v>229</v>
      </c>
      <c r="KI782" s="4"/>
      <c r="KJ782" s="8"/>
      <c r="KK782" s="4"/>
      <c r="KL782" s="8"/>
      <c r="KM782" s="7"/>
      <c r="KN782" s="7"/>
      <c r="KO782" s="2" t="s">
        <v>278</v>
      </c>
      <c r="KP782" s="2" t="s">
        <v>275</v>
      </c>
      <c r="KQ782" s="2" t="s">
        <v>229</v>
      </c>
      <c r="KR782" s="2" t="s">
        <v>229</v>
      </c>
      <c r="KS782" s="2" t="s">
        <v>241</v>
      </c>
      <c r="KT782" s="2" t="s">
        <v>229</v>
      </c>
      <c r="KU782" s="4"/>
      <c r="KV782" s="8"/>
      <c r="KW782" s="4"/>
      <c r="KX782" s="8"/>
      <c r="KY782" s="7"/>
      <c r="KZ782" s="7"/>
      <c r="LA782" s="2" t="s">
        <v>272</v>
      </c>
      <c r="LB782" s="2" t="s">
        <v>275</v>
      </c>
      <c r="LC782" s="2" t="s">
        <v>229</v>
      </c>
      <c r="LD782" s="2" t="s">
        <v>229</v>
      </c>
      <c r="LE782" s="2" t="s">
        <v>241</v>
      </c>
      <c r="LF782" s="2" t="s">
        <v>229</v>
      </c>
      <c r="LG782" s="4"/>
      <c r="LH782" s="8"/>
      <c r="LI782" s="4"/>
      <c r="LJ782" s="8"/>
      <c r="LK782" s="7"/>
      <c r="LL782" s="7"/>
      <c r="LM782" s="2" t="s">
        <v>229</v>
      </c>
      <c r="LN782" s="2" t="s">
        <v>229</v>
      </c>
      <c r="LO782" s="2" t="s">
        <v>229</v>
      </c>
      <c r="LP782" s="2" t="s">
        <v>229</v>
      </c>
      <c r="LQ782" s="2" t="s">
        <v>229</v>
      </c>
      <c r="LR782" s="2" t="s">
        <v>229</v>
      </c>
      <c r="LS782" s="4"/>
      <c r="LT782" s="8"/>
      <c r="LU782" s="4">
        <v>1</v>
      </c>
      <c r="LV782" s="8">
        <v>74.55</v>
      </c>
      <c r="LW782" s="7">
        <v>-1</v>
      </c>
      <c r="LX782" s="7">
        <v>-1</v>
      </c>
      <c r="LY782" s="2" t="s">
        <v>239</v>
      </c>
      <c r="LZ782" s="2" t="s">
        <v>275</v>
      </c>
      <c r="MA782" s="2" t="s">
        <v>2353</v>
      </c>
      <c r="MB782" s="2" t="s">
        <v>1962</v>
      </c>
      <c r="MC782" s="2" t="s">
        <v>241</v>
      </c>
      <c r="MD782" s="2" t="s">
        <v>229</v>
      </c>
      <c r="ME782" s="4"/>
      <c r="MF782" s="8"/>
      <c r="MG782" s="4"/>
      <c r="MH782" s="8"/>
      <c r="MI782" s="7"/>
      <c r="MJ782" s="7"/>
      <c r="MK782" s="2" t="s">
        <v>272</v>
      </c>
      <c r="ML782" s="2" t="s">
        <v>275</v>
      </c>
      <c r="MM782" s="2" t="s">
        <v>229</v>
      </c>
      <c r="MN782" s="2" t="s">
        <v>229</v>
      </c>
      <c r="MO782" s="2" t="s">
        <v>241</v>
      </c>
      <c r="MP782" s="2" t="s">
        <v>229</v>
      </c>
      <c r="MQ782" s="4"/>
      <c r="MR782" s="8"/>
      <c r="MS782" s="4"/>
      <c r="MT782" s="8"/>
      <c r="MU782" s="7"/>
      <c r="MV782" s="7"/>
      <c r="MW782" s="2" t="s">
        <v>239</v>
      </c>
      <c r="MX782" s="2" t="s">
        <v>275</v>
      </c>
      <c r="MY782" s="2" t="s">
        <v>1915</v>
      </c>
      <c r="MZ782" s="2" t="s">
        <v>2599</v>
      </c>
      <c r="NA782" s="2" t="s">
        <v>241</v>
      </c>
      <c r="NB782" s="2" t="s">
        <v>229</v>
      </c>
      <c r="NC782" s="4"/>
      <c r="ND782" s="8"/>
      <c r="NE782" s="4"/>
      <c r="NF782" s="8"/>
      <c r="NG782" s="7"/>
      <c r="NH782" s="7"/>
      <c r="NI782" s="2" t="s">
        <v>239</v>
      </c>
      <c r="NJ782" s="2" t="s">
        <v>260</v>
      </c>
      <c r="NK782" s="2" t="s">
        <v>1035</v>
      </c>
      <c r="NL782" s="2" t="s">
        <v>2838</v>
      </c>
      <c r="NM782" s="2" t="s">
        <v>241</v>
      </c>
      <c r="NN782" s="2" t="s">
        <v>229</v>
      </c>
      <c r="NO782" s="4"/>
      <c r="NP782" s="8"/>
      <c r="NQ782" s="4"/>
      <c r="NR782" s="8"/>
      <c r="NS782" s="7"/>
      <c r="NT782" s="7"/>
      <c r="NU782" s="2" t="s">
        <v>272</v>
      </c>
      <c r="NV782" s="2" t="s">
        <v>275</v>
      </c>
      <c r="NW782" s="2" t="s">
        <v>229</v>
      </c>
      <c r="NX782" s="2" t="s">
        <v>229</v>
      </c>
      <c r="NY782" s="2" t="s">
        <v>241</v>
      </c>
      <c r="NZ782" s="2" t="s">
        <v>229</v>
      </c>
      <c r="OA782" s="4"/>
      <c r="OB782" s="8"/>
      <c r="OC782" s="4"/>
      <c r="OD782" s="8"/>
      <c r="OE782" s="7"/>
      <c r="OF782" s="7"/>
      <c r="OG782" s="2" t="s">
        <v>272</v>
      </c>
      <c r="OH782" s="2" t="s">
        <v>275</v>
      </c>
      <c r="OI782" s="2" t="s">
        <v>229</v>
      </c>
      <c r="OJ782" s="2" t="s">
        <v>229</v>
      </c>
      <c r="OK782" s="2" t="s">
        <v>241</v>
      </c>
      <c r="OL782" s="2" t="s">
        <v>229</v>
      </c>
      <c r="OM782" s="4"/>
      <c r="ON782" s="8"/>
      <c r="OO782" s="4"/>
      <c r="OP782" s="8"/>
      <c r="OQ782" s="7"/>
      <c r="OR782" s="7"/>
      <c r="OS782" s="2" t="s">
        <v>229</v>
      </c>
      <c r="OT782" s="2" t="s">
        <v>229</v>
      </c>
      <c r="OU782" s="2" t="s">
        <v>229</v>
      </c>
      <c r="OV782" s="2" t="s">
        <v>229</v>
      </c>
      <c r="OW782" s="2" t="s">
        <v>229</v>
      </c>
      <c r="OX782" s="2" t="s">
        <v>229</v>
      </c>
      <c r="OY782" s="4"/>
      <c r="OZ782" s="8"/>
      <c r="PA782" s="4"/>
      <c r="PB782" s="8"/>
      <c r="PC782" s="7"/>
      <c r="PD782" s="7"/>
      <c r="PE782" s="2" t="s">
        <v>281</v>
      </c>
      <c r="PF782" s="2" t="s">
        <v>275</v>
      </c>
      <c r="PG782" s="2" t="s">
        <v>229</v>
      </c>
      <c r="PH782" s="2" t="s">
        <v>229</v>
      </c>
      <c r="PI782" s="2" t="s">
        <v>241</v>
      </c>
      <c r="PJ782" s="2" t="s">
        <v>229</v>
      </c>
      <c r="PK782" s="4"/>
      <c r="PL782" s="8"/>
      <c r="PM782" s="4"/>
      <c r="PN782" s="8"/>
      <c r="PO782" s="7"/>
      <c r="PP782" s="7"/>
      <c r="PQ782" s="2" t="s">
        <v>272</v>
      </c>
      <c r="PR782" s="2" t="s">
        <v>275</v>
      </c>
      <c r="PS782" s="2" t="s">
        <v>229</v>
      </c>
      <c r="PT782" s="2" t="s">
        <v>229</v>
      </c>
      <c r="PU782" s="2" t="s">
        <v>241</v>
      </c>
      <c r="PV782" s="2" t="s">
        <v>229</v>
      </c>
      <c r="PW782" s="4"/>
      <c r="PX782" s="8"/>
      <c r="PY782" s="4"/>
      <c r="PZ782" s="8"/>
      <c r="QA782" s="7"/>
      <c r="QB782" s="7"/>
      <c r="QC782" s="2" t="s">
        <v>281</v>
      </c>
      <c r="QD782" s="2" t="s">
        <v>275</v>
      </c>
      <c r="QE782" s="2" t="s">
        <v>229</v>
      </c>
      <c r="QF782" s="2" t="s">
        <v>229</v>
      </c>
      <c r="QG782" s="2" t="s">
        <v>241</v>
      </c>
      <c r="QH782" s="2" t="s">
        <v>229</v>
      </c>
      <c r="QI782" s="4"/>
      <c r="QJ782" s="8"/>
      <c r="QK782" s="4"/>
      <c r="QL782" s="8"/>
      <c r="QM782" s="7"/>
      <c r="QN782" s="7"/>
      <c r="QO782" s="2" t="s">
        <v>229</v>
      </c>
      <c r="QP782" s="2" t="s">
        <v>229</v>
      </c>
      <c r="QQ782" s="2" t="s">
        <v>229</v>
      </c>
      <c r="QR782" s="2" t="s">
        <v>229</v>
      </c>
      <c r="QS782" s="2" t="s">
        <v>229</v>
      </c>
      <c r="QT782" s="2" t="s">
        <v>229</v>
      </c>
      <c r="QU782" s="4"/>
      <c r="QV782" s="8"/>
      <c r="QW782" s="4"/>
      <c r="QX782" s="8"/>
      <c r="QY782" s="7"/>
      <c r="QZ782" s="7"/>
      <c r="RA782" s="2" t="s">
        <v>272</v>
      </c>
      <c r="RB782" s="2" t="s">
        <v>275</v>
      </c>
      <c r="RC782" s="2" t="s">
        <v>229</v>
      </c>
      <c r="RD782" s="2" t="s">
        <v>229</v>
      </c>
      <c r="RE782" s="2" t="s">
        <v>241</v>
      </c>
      <c r="RF782" s="2" t="s">
        <v>229</v>
      </c>
      <c r="RG782" s="4"/>
      <c r="RH782" s="8"/>
      <c r="RI782" s="4"/>
      <c r="RJ782" s="8"/>
      <c r="RK782" s="7"/>
      <c r="RL782" s="7"/>
      <c r="RM782" s="2" t="s">
        <v>229</v>
      </c>
      <c r="RN782" s="2" t="s">
        <v>229</v>
      </c>
      <c r="RO782" s="2" t="s">
        <v>229</v>
      </c>
      <c r="RP782" s="2" t="s">
        <v>229</v>
      </c>
      <c r="RQ782" s="2" t="s">
        <v>229</v>
      </c>
      <c r="RR782" s="2" t="s">
        <v>229</v>
      </c>
      <c r="RS782" s="4"/>
      <c r="RT782" s="8"/>
      <c r="RU782" s="4"/>
      <c r="RV782" s="8"/>
      <c r="RW782" s="7"/>
      <c r="RX782" s="7"/>
      <c r="RY782" s="2" t="s">
        <v>272</v>
      </c>
      <c r="RZ782" s="2" t="s">
        <v>275</v>
      </c>
      <c r="SA782" s="2" t="s">
        <v>229</v>
      </c>
      <c r="SB782" s="2" t="s">
        <v>229</v>
      </c>
      <c r="SC782" s="2" t="s">
        <v>241</v>
      </c>
      <c r="SD782" s="2" t="s">
        <v>229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</row>
    <row r="783">
      <c r="A783" s="2" t="s">
        <v>4980</v>
      </c>
      <c r="B783" s="2" t="s">
        <v>216</v>
      </c>
      <c r="C783" s="2" t="s">
        <v>4734</v>
      </c>
      <c r="D783" s="2" t="s">
        <v>218</v>
      </c>
      <c r="E783" s="2" t="s">
        <v>219</v>
      </c>
      <c r="F783" s="2" t="s">
        <v>113</v>
      </c>
      <c r="G783" s="2" t="s">
        <v>2043</v>
      </c>
      <c r="H783" s="2" t="s">
        <v>4975</v>
      </c>
      <c r="I783" s="2" t="s">
        <v>4976</v>
      </c>
      <c r="J783" s="2" t="s">
        <v>312</v>
      </c>
      <c r="K783" s="2" t="s">
        <v>617</v>
      </c>
      <c r="L783" s="3">
        <v>81</v>
      </c>
      <c r="M783" s="3">
        <v>85.05</v>
      </c>
      <c r="N783" s="3">
        <v>159.99</v>
      </c>
      <c r="O783" s="2" t="s">
        <v>981</v>
      </c>
      <c r="P783" s="2" t="s">
        <v>964</v>
      </c>
      <c r="Q783" s="2" t="s">
        <v>228</v>
      </c>
      <c r="R783" s="2" t="s">
        <v>229</v>
      </c>
      <c r="S783" s="2" t="s">
        <v>4977</v>
      </c>
      <c r="T783" s="2" t="s">
        <v>3733</v>
      </c>
      <c r="U783" s="2" t="s">
        <v>733</v>
      </c>
      <c r="V783" s="2" t="s">
        <v>1910</v>
      </c>
      <c r="W783" s="2" t="s">
        <v>686</v>
      </c>
      <c r="X783" s="2" t="s">
        <v>1525</v>
      </c>
      <c r="Y783" s="2" t="s">
        <v>4978</v>
      </c>
      <c r="Z783" s="4"/>
      <c r="AA783" s="4">
        <f>=ROUNDDOWN({0},0)</f>
      </c>
      <c r="AB783" s="5"/>
      <c r="AC783" s="2" t="s">
        <v>229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/>
      <c r="AQ783" s="8"/>
      <c r="AR783" s="4">
        <v>2</v>
      </c>
      <c r="AS783" s="8">
        <v>174.35</v>
      </c>
      <c r="AT783" s="7">
        <v>-1</v>
      </c>
      <c r="AU783" s="7">
        <v>-1</v>
      </c>
      <c r="AV783" s="4" t="s">
        <v>229</v>
      </c>
      <c r="AW783" s="8" t="s">
        <v>229</v>
      </c>
      <c r="AX783" s="4" t="s">
        <v>229</v>
      </c>
      <c r="AY783" s="8" t="s">
        <v>229</v>
      </c>
      <c r="AZ783" s="7" t="s">
        <v>229</v>
      </c>
      <c r="BA783" s="7" t="s">
        <v>229</v>
      </c>
      <c r="BB783" s="7"/>
      <c r="BC783" s="4" t="s">
        <v>229</v>
      </c>
      <c r="BD783" s="8" t="s">
        <v>229</v>
      </c>
      <c r="BE783" s="4" t="s">
        <v>229</v>
      </c>
      <c r="BF783" s="8" t="s">
        <v>229</v>
      </c>
      <c r="BG783" s="7" t="s">
        <v>229</v>
      </c>
      <c r="BH783" s="7" t="s">
        <v>229</v>
      </c>
      <c r="BI783" s="7"/>
      <c r="BJ783" s="4"/>
      <c r="BK783" s="8"/>
      <c r="BL783" s="2" t="s">
        <v>3436</v>
      </c>
      <c r="BM783" s="7"/>
      <c r="BN783" s="7"/>
      <c r="BO783" s="4"/>
      <c r="BP783" s="8"/>
      <c r="BQ783" s="4"/>
      <c r="BR783" s="8"/>
      <c r="BS783" s="7"/>
      <c r="BT783" s="7"/>
      <c r="BU783" s="2" t="s">
        <v>2075</v>
      </c>
      <c r="BV783" s="2" t="s">
        <v>275</v>
      </c>
      <c r="BW783" s="2" t="s">
        <v>229</v>
      </c>
      <c r="BX783" s="2" t="s">
        <v>229</v>
      </c>
      <c r="BY783" s="2" t="s">
        <v>241</v>
      </c>
      <c r="BZ783" s="2" t="s">
        <v>229</v>
      </c>
      <c r="CA783" s="4"/>
      <c r="CB783" s="8"/>
      <c r="CC783" s="4"/>
      <c r="CD783" s="8"/>
      <c r="CE783" s="7"/>
      <c r="CF783" s="7"/>
      <c r="CG783" s="2" t="s">
        <v>239</v>
      </c>
      <c r="CH783" s="2" t="s">
        <v>275</v>
      </c>
      <c r="CI783" s="2" t="s">
        <v>885</v>
      </c>
      <c r="CJ783" s="2" t="s">
        <v>2353</v>
      </c>
      <c r="CK783" s="2" t="s">
        <v>241</v>
      </c>
      <c r="CL783" s="2" t="s">
        <v>229</v>
      </c>
      <c r="CM783" s="4"/>
      <c r="CN783" s="8"/>
      <c r="CO783" s="4"/>
      <c r="CP783" s="8"/>
      <c r="CQ783" s="7"/>
      <c r="CR783" s="7"/>
      <c r="CS783" s="2" t="s">
        <v>239</v>
      </c>
      <c r="CT783" s="2" t="s">
        <v>275</v>
      </c>
      <c r="CU783" s="2" t="s">
        <v>2691</v>
      </c>
      <c r="CV783" s="2" t="s">
        <v>4431</v>
      </c>
      <c r="CW783" s="2" t="s">
        <v>241</v>
      </c>
      <c r="CX783" s="2" t="s">
        <v>229</v>
      </c>
      <c r="CY783" s="4"/>
      <c r="CZ783" s="8"/>
      <c r="DA783" s="4">
        <v>1</v>
      </c>
      <c r="DB783" s="8">
        <v>85.05</v>
      </c>
      <c r="DC783" s="7">
        <v>-1</v>
      </c>
      <c r="DD783" s="7">
        <v>-1</v>
      </c>
      <c r="DE783" s="2" t="s">
        <v>239</v>
      </c>
      <c r="DF783" s="2" t="s">
        <v>275</v>
      </c>
      <c r="DG783" s="2" t="s">
        <v>1963</v>
      </c>
      <c r="DH783" s="2" t="s">
        <v>1970</v>
      </c>
      <c r="DI783" s="2" t="s">
        <v>263</v>
      </c>
      <c r="DJ783" s="2" t="s">
        <v>229</v>
      </c>
      <c r="DK783" s="4"/>
      <c r="DL783" s="8"/>
      <c r="DM783" s="4"/>
      <c r="DN783" s="8"/>
      <c r="DO783" s="7"/>
      <c r="DP783" s="7"/>
      <c r="DQ783" s="2" t="s">
        <v>239</v>
      </c>
      <c r="DR783" s="2" t="s">
        <v>275</v>
      </c>
      <c r="DS783" s="2" t="s">
        <v>4761</v>
      </c>
      <c r="DT783" s="2" t="s">
        <v>1966</v>
      </c>
      <c r="DU783" s="2" t="s">
        <v>241</v>
      </c>
      <c r="DV783" s="2" t="s">
        <v>229</v>
      </c>
      <c r="DW783" s="4"/>
      <c r="DX783" s="8"/>
      <c r="DY783" s="4"/>
      <c r="DZ783" s="8"/>
      <c r="EA783" s="7"/>
      <c r="EB783" s="7"/>
      <c r="EC783" s="2" t="s">
        <v>239</v>
      </c>
      <c r="ED783" s="2" t="s">
        <v>275</v>
      </c>
      <c r="EE783" s="2" t="s">
        <v>1530</v>
      </c>
      <c r="EF783" s="2" t="s">
        <v>4981</v>
      </c>
      <c r="EG783" s="2" t="s">
        <v>241</v>
      </c>
      <c r="EH783" s="2" t="s">
        <v>229</v>
      </c>
      <c r="EI783" s="4"/>
      <c r="EJ783" s="8"/>
      <c r="EK783" s="4">
        <v>1</v>
      </c>
      <c r="EL783" s="8">
        <v>89.3</v>
      </c>
      <c r="EM783" s="7">
        <v>-1</v>
      </c>
      <c r="EN783" s="7">
        <v>-1</v>
      </c>
      <c r="EO783" s="2" t="s">
        <v>239</v>
      </c>
      <c r="EP783" s="2" t="s">
        <v>275</v>
      </c>
      <c r="EQ783" s="2" t="s">
        <v>2665</v>
      </c>
      <c r="ER783" s="2" t="s">
        <v>1530</v>
      </c>
      <c r="ES783" s="2" t="s">
        <v>241</v>
      </c>
      <c r="ET783" s="2" t="s">
        <v>229</v>
      </c>
      <c r="EU783" s="4"/>
      <c r="EV783" s="8"/>
      <c r="EW783" s="4"/>
      <c r="EX783" s="8"/>
      <c r="EY783" s="7"/>
      <c r="EZ783" s="7"/>
      <c r="FA783" s="2" t="s">
        <v>239</v>
      </c>
      <c r="FB783" s="2" t="s">
        <v>275</v>
      </c>
      <c r="FC783" s="2" t="s">
        <v>4691</v>
      </c>
      <c r="FD783" s="2" t="s">
        <v>1049</v>
      </c>
      <c r="FE783" s="2" t="s">
        <v>241</v>
      </c>
      <c r="FF783" s="2" t="s">
        <v>229</v>
      </c>
      <c r="FG783" s="4"/>
      <c r="FH783" s="8"/>
      <c r="FI783" s="4"/>
      <c r="FJ783" s="8"/>
      <c r="FK783" s="7"/>
      <c r="FL783" s="7"/>
      <c r="FM783" s="2" t="s">
        <v>239</v>
      </c>
      <c r="FN783" s="2" t="s">
        <v>275</v>
      </c>
      <c r="FO783" s="2" t="s">
        <v>4691</v>
      </c>
      <c r="FP783" s="2" t="s">
        <v>229</v>
      </c>
      <c r="FQ783" s="2" t="s">
        <v>241</v>
      </c>
      <c r="FR783" s="2" t="s">
        <v>229</v>
      </c>
      <c r="FS783" s="4"/>
      <c r="FT783" s="8"/>
      <c r="FU783" s="4"/>
      <c r="FV783" s="8"/>
      <c r="FW783" s="7"/>
      <c r="FX783" s="7"/>
      <c r="FY783" s="2" t="s">
        <v>229</v>
      </c>
      <c r="FZ783" s="2" t="s">
        <v>229</v>
      </c>
      <c r="GA783" s="2" t="s">
        <v>229</v>
      </c>
      <c r="GB783" s="2" t="s">
        <v>229</v>
      </c>
      <c r="GC783" s="2" t="s">
        <v>229</v>
      </c>
      <c r="GD783" s="2" t="s">
        <v>229</v>
      </c>
      <c r="GE783" s="4"/>
      <c r="GF783" s="8"/>
      <c r="GG783" s="4"/>
      <c r="GH783" s="8"/>
      <c r="GI783" s="7"/>
      <c r="GJ783" s="7"/>
      <c r="GK783" s="2" t="s">
        <v>272</v>
      </c>
      <c r="GL783" s="2" t="s">
        <v>275</v>
      </c>
      <c r="GM783" s="2" t="s">
        <v>229</v>
      </c>
      <c r="GN783" s="2" t="s">
        <v>229</v>
      </c>
      <c r="GO783" s="2" t="s">
        <v>241</v>
      </c>
      <c r="GP783" s="2" t="s">
        <v>229</v>
      </c>
      <c r="GQ783" s="4"/>
      <c r="GR783" s="8"/>
      <c r="GS783" s="4"/>
      <c r="GT783" s="8"/>
      <c r="GU783" s="7"/>
      <c r="GV783" s="7"/>
      <c r="GW783" s="2" t="s">
        <v>281</v>
      </c>
      <c r="GX783" s="2" t="s">
        <v>275</v>
      </c>
      <c r="GY783" s="2" t="s">
        <v>229</v>
      </c>
      <c r="GZ783" s="2" t="s">
        <v>229</v>
      </c>
      <c r="HA783" s="2" t="s">
        <v>241</v>
      </c>
      <c r="HB783" s="2" t="s">
        <v>229</v>
      </c>
      <c r="HC783" s="4"/>
      <c r="HD783" s="8"/>
      <c r="HE783" s="4"/>
      <c r="HF783" s="8"/>
      <c r="HG783" s="7"/>
      <c r="HH783" s="7"/>
      <c r="HI783" s="2" t="s">
        <v>266</v>
      </c>
      <c r="HJ783" s="2" t="s">
        <v>275</v>
      </c>
      <c r="HK783" s="2" t="s">
        <v>229</v>
      </c>
      <c r="HL783" s="2" t="s">
        <v>229</v>
      </c>
      <c r="HM783" s="2" t="s">
        <v>241</v>
      </c>
      <c r="HN783" s="2" t="s">
        <v>229</v>
      </c>
      <c r="HO783" s="4"/>
      <c r="HP783" s="8"/>
      <c r="HQ783" s="4"/>
      <c r="HR783" s="8"/>
      <c r="HS783" s="7"/>
      <c r="HT783" s="7"/>
      <c r="HU783" s="2" t="s">
        <v>272</v>
      </c>
      <c r="HV783" s="2" t="s">
        <v>275</v>
      </c>
      <c r="HW783" s="2" t="s">
        <v>229</v>
      </c>
      <c r="HX783" s="2" t="s">
        <v>229</v>
      </c>
      <c r="HY783" s="2" t="s">
        <v>241</v>
      </c>
      <c r="HZ783" s="2" t="s">
        <v>229</v>
      </c>
      <c r="IA783" s="4"/>
      <c r="IB783" s="8"/>
      <c r="IC783" s="4"/>
      <c r="ID783" s="8"/>
      <c r="IE783" s="7"/>
      <c r="IF783" s="7"/>
      <c r="IG783" s="2" t="s">
        <v>266</v>
      </c>
      <c r="IH783" s="2" t="s">
        <v>275</v>
      </c>
      <c r="II783" s="2" t="s">
        <v>229</v>
      </c>
      <c r="IJ783" s="2" t="s">
        <v>229</v>
      </c>
      <c r="IK783" s="2" t="s">
        <v>241</v>
      </c>
      <c r="IL783" s="2" t="s">
        <v>229</v>
      </c>
      <c r="IM783" s="4"/>
      <c r="IN783" s="8"/>
      <c r="IO783" s="4"/>
      <c r="IP783" s="8"/>
      <c r="IQ783" s="7"/>
      <c r="IR783" s="7"/>
      <c r="IS783" s="2" t="s">
        <v>272</v>
      </c>
      <c r="IT783" s="2" t="s">
        <v>275</v>
      </c>
      <c r="IU783" s="2" t="s">
        <v>229</v>
      </c>
      <c r="IV783" s="2" t="s">
        <v>229</v>
      </c>
      <c r="IW783" s="2" t="s">
        <v>241</v>
      </c>
      <c r="IX783" s="2" t="s">
        <v>229</v>
      </c>
      <c r="IY783" s="4"/>
      <c r="IZ783" s="8"/>
      <c r="JA783" s="4"/>
      <c r="JB783" s="8"/>
      <c r="JC783" s="7"/>
      <c r="JD783" s="7"/>
      <c r="JE783" s="2" t="s">
        <v>272</v>
      </c>
      <c r="JF783" s="2" t="s">
        <v>275</v>
      </c>
      <c r="JG783" s="2" t="s">
        <v>229</v>
      </c>
      <c r="JH783" s="2" t="s">
        <v>229</v>
      </c>
      <c r="JI783" s="2" t="s">
        <v>241</v>
      </c>
      <c r="JJ783" s="2" t="s">
        <v>229</v>
      </c>
      <c r="JK783" s="4"/>
      <c r="JL783" s="8"/>
      <c r="JM783" s="4"/>
      <c r="JN783" s="8"/>
      <c r="JO783" s="7"/>
      <c r="JP783" s="7"/>
      <c r="JQ783" s="2" t="s">
        <v>272</v>
      </c>
      <c r="JR783" s="2" t="s">
        <v>275</v>
      </c>
      <c r="JS783" s="2" t="s">
        <v>229</v>
      </c>
      <c r="JT783" s="2" t="s">
        <v>229</v>
      </c>
      <c r="JU783" s="2" t="s">
        <v>241</v>
      </c>
      <c r="JV783" s="2" t="s">
        <v>229</v>
      </c>
      <c r="JW783" s="4"/>
      <c r="JX783" s="8"/>
      <c r="JY783" s="4"/>
      <c r="JZ783" s="8"/>
      <c r="KA783" s="7"/>
      <c r="KB783" s="7"/>
      <c r="KC783" s="2" t="s">
        <v>272</v>
      </c>
      <c r="KD783" s="2" t="s">
        <v>275</v>
      </c>
      <c r="KE783" s="2" t="s">
        <v>229</v>
      </c>
      <c r="KF783" s="2" t="s">
        <v>229</v>
      </c>
      <c r="KG783" s="2" t="s">
        <v>241</v>
      </c>
      <c r="KH783" s="2" t="s">
        <v>229</v>
      </c>
      <c r="KI783" s="4"/>
      <c r="KJ783" s="8"/>
      <c r="KK783" s="4"/>
      <c r="KL783" s="8"/>
      <c r="KM783" s="7"/>
      <c r="KN783" s="7"/>
      <c r="KO783" s="2" t="s">
        <v>278</v>
      </c>
      <c r="KP783" s="2" t="s">
        <v>275</v>
      </c>
      <c r="KQ783" s="2" t="s">
        <v>229</v>
      </c>
      <c r="KR783" s="2" t="s">
        <v>229</v>
      </c>
      <c r="KS783" s="2" t="s">
        <v>241</v>
      </c>
      <c r="KT783" s="2" t="s">
        <v>229</v>
      </c>
      <c r="KU783" s="4"/>
      <c r="KV783" s="8"/>
      <c r="KW783" s="4"/>
      <c r="KX783" s="8"/>
      <c r="KY783" s="7"/>
      <c r="KZ783" s="7"/>
      <c r="LA783" s="2" t="s">
        <v>272</v>
      </c>
      <c r="LB783" s="2" t="s">
        <v>275</v>
      </c>
      <c r="LC783" s="2" t="s">
        <v>229</v>
      </c>
      <c r="LD783" s="2" t="s">
        <v>229</v>
      </c>
      <c r="LE783" s="2" t="s">
        <v>241</v>
      </c>
      <c r="LF783" s="2" t="s">
        <v>229</v>
      </c>
      <c r="LG783" s="4"/>
      <c r="LH783" s="8"/>
      <c r="LI783" s="4"/>
      <c r="LJ783" s="8"/>
      <c r="LK783" s="7"/>
      <c r="LL783" s="7"/>
      <c r="LM783" s="2" t="s">
        <v>229</v>
      </c>
      <c r="LN783" s="2" t="s">
        <v>229</v>
      </c>
      <c r="LO783" s="2" t="s">
        <v>229</v>
      </c>
      <c r="LP783" s="2" t="s">
        <v>229</v>
      </c>
      <c r="LQ783" s="2" t="s">
        <v>229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239</v>
      </c>
      <c r="LZ783" s="2" t="s">
        <v>275</v>
      </c>
      <c r="MA783" s="2" t="s">
        <v>2353</v>
      </c>
      <c r="MB783" s="2" t="s">
        <v>2293</v>
      </c>
      <c r="MC783" s="2" t="s">
        <v>241</v>
      </c>
      <c r="MD783" s="2" t="s">
        <v>229</v>
      </c>
      <c r="ME783" s="4"/>
      <c r="MF783" s="8"/>
      <c r="MG783" s="4"/>
      <c r="MH783" s="8"/>
      <c r="MI783" s="7"/>
      <c r="MJ783" s="7"/>
      <c r="MK783" s="2" t="s">
        <v>272</v>
      </c>
      <c r="ML783" s="2" t="s">
        <v>275</v>
      </c>
      <c r="MM783" s="2" t="s">
        <v>229</v>
      </c>
      <c r="MN783" s="2" t="s">
        <v>229</v>
      </c>
      <c r="MO783" s="2" t="s">
        <v>241</v>
      </c>
      <c r="MP783" s="2" t="s">
        <v>229</v>
      </c>
      <c r="MQ783" s="4"/>
      <c r="MR783" s="8"/>
      <c r="MS783" s="4"/>
      <c r="MT783" s="8"/>
      <c r="MU783" s="7"/>
      <c r="MV783" s="7"/>
      <c r="MW783" s="2" t="s">
        <v>239</v>
      </c>
      <c r="MX783" s="2" t="s">
        <v>275</v>
      </c>
      <c r="MY783" s="2" t="s">
        <v>1915</v>
      </c>
      <c r="MZ783" s="2" t="s">
        <v>635</v>
      </c>
      <c r="NA783" s="2" t="s">
        <v>241</v>
      </c>
      <c r="NB783" s="2" t="s">
        <v>229</v>
      </c>
      <c r="NC783" s="4"/>
      <c r="ND783" s="8"/>
      <c r="NE783" s="4"/>
      <c r="NF783" s="8"/>
      <c r="NG783" s="7"/>
      <c r="NH783" s="7"/>
      <c r="NI783" s="2" t="s">
        <v>239</v>
      </c>
      <c r="NJ783" s="2" t="s">
        <v>275</v>
      </c>
      <c r="NK783" s="2" t="s">
        <v>3786</v>
      </c>
      <c r="NL783" s="2" t="s">
        <v>2355</v>
      </c>
      <c r="NM783" s="2" t="s">
        <v>241</v>
      </c>
      <c r="NN783" s="2" t="s">
        <v>229</v>
      </c>
      <c r="NO783" s="4"/>
      <c r="NP783" s="8"/>
      <c r="NQ783" s="4"/>
      <c r="NR783" s="8"/>
      <c r="NS783" s="7"/>
      <c r="NT783" s="7"/>
      <c r="NU783" s="2" t="s">
        <v>272</v>
      </c>
      <c r="NV783" s="2" t="s">
        <v>275</v>
      </c>
      <c r="NW783" s="2" t="s">
        <v>229</v>
      </c>
      <c r="NX783" s="2" t="s">
        <v>229</v>
      </c>
      <c r="NY783" s="2" t="s">
        <v>241</v>
      </c>
      <c r="NZ783" s="2" t="s">
        <v>229</v>
      </c>
      <c r="OA783" s="4"/>
      <c r="OB783" s="8"/>
      <c r="OC783" s="4"/>
      <c r="OD783" s="8"/>
      <c r="OE783" s="7"/>
      <c r="OF783" s="7"/>
      <c r="OG783" s="2" t="s">
        <v>272</v>
      </c>
      <c r="OH783" s="2" t="s">
        <v>275</v>
      </c>
      <c r="OI783" s="2" t="s">
        <v>229</v>
      </c>
      <c r="OJ783" s="2" t="s">
        <v>229</v>
      </c>
      <c r="OK783" s="2" t="s">
        <v>241</v>
      </c>
      <c r="OL783" s="2" t="s">
        <v>229</v>
      </c>
      <c r="OM783" s="4"/>
      <c r="ON783" s="8"/>
      <c r="OO783" s="4"/>
      <c r="OP783" s="8"/>
      <c r="OQ783" s="7"/>
      <c r="OR783" s="7"/>
      <c r="OS783" s="2" t="s">
        <v>229</v>
      </c>
      <c r="OT783" s="2" t="s">
        <v>229</v>
      </c>
      <c r="OU783" s="2" t="s">
        <v>229</v>
      </c>
      <c r="OV783" s="2" t="s">
        <v>229</v>
      </c>
      <c r="OW783" s="2" t="s">
        <v>229</v>
      </c>
      <c r="OX783" s="2" t="s">
        <v>229</v>
      </c>
      <c r="OY783" s="4"/>
      <c r="OZ783" s="8"/>
      <c r="PA783" s="4"/>
      <c r="PB783" s="8"/>
      <c r="PC783" s="7"/>
      <c r="PD783" s="7"/>
      <c r="PE783" s="2" t="s">
        <v>281</v>
      </c>
      <c r="PF783" s="2" t="s">
        <v>275</v>
      </c>
      <c r="PG783" s="2" t="s">
        <v>229</v>
      </c>
      <c r="PH783" s="2" t="s">
        <v>229</v>
      </c>
      <c r="PI783" s="2" t="s">
        <v>241</v>
      </c>
      <c r="PJ783" s="2" t="s">
        <v>229</v>
      </c>
      <c r="PK783" s="4"/>
      <c r="PL783" s="8"/>
      <c r="PM783" s="4"/>
      <c r="PN783" s="8"/>
      <c r="PO783" s="7"/>
      <c r="PP783" s="7"/>
      <c r="PQ783" s="2" t="s">
        <v>272</v>
      </c>
      <c r="PR783" s="2" t="s">
        <v>275</v>
      </c>
      <c r="PS783" s="2" t="s">
        <v>229</v>
      </c>
      <c r="PT783" s="2" t="s">
        <v>229</v>
      </c>
      <c r="PU783" s="2" t="s">
        <v>241</v>
      </c>
      <c r="PV783" s="2" t="s">
        <v>229</v>
      </c>
      <c r="PW783" s="4"/>
      <c r="PX783" s="8"/>
      <c r="PY783" s="4"/>
      <c r="PZ783" s="8"/>
      <c r="QA783" s="7"/>
      <c r="QB783" s="7"/>
      <c r="QC783" s="2" t="s">
        <v>281</v>
      </c>
      <c r="QD783" s="2" t="s">
        <v>275</v>
      </c>
      <c r="QE783" s="2" t="s">
        <v>229</v>
      </c>
      <c r="QF783" s="2" t="s">
        <v>229</v>
      </c>
      <c r="QG783" s="2" t="s">
        <v>241</v>
      </c>
      <c r="QH783" s="2" t="s">
        <v>229</v>
      </c>
      <c r="QI783" s="4"/>
      <c r="QJ783" s="8"/>
      <c r="QK783" s="4"/>
      <c r="QL783" s="8"/>
      <c r="QM783" s="7"/>
      <c r="QN783" s="7"/>
      <c r="QO783" s="2" t="s">
        <v>229</v>
      </c>
      <c r="QP783" s="2" t="s">
        <v>229</v>
      </c>
      <c r="QQ783" s="2" t="s">
        <v>229</v>
      </c>
      <c r="QR783" s="2" t="s">
        <v>229</v>
      </c>
      <c r="QS783" s="2" t="s">
        <v>229</v>
      </c>
      <c r="QT783" s="2" t="s">
        <v>229</v>
      </c>
      <c r="QU783" s="4"/>
      <c r="QV783" s="8"/>
      <c r="QW783" s="4"/>
      <c r="QX783" s="8"/>
      <c r="QY783" s="7"/>
      <c r="QZ783" s="7"/>
      <c r="RA783" s="2" t="s">
        <v>272</v>
      </c>
      <c r="RB783" s="2" t="s">
        <v>275</v>
      </c>
      <c r="RC783" s="2" t="s">
        <v>229</v>
      </c>
      <c r="RD783" s="2" t="s">
        <v>229</v>
      </c>
      <c r="RE783" s="2" t="s">
        <v>241</v>
      </c>
      <c r="RF783" s="2" t="s">
        <v>229</v>
      </c>
      <c r="RG783" s="4"/>
      <c r="RH783" s="8"/>
      <c r="RI783" s="4"/>
      <c r="RJ783" s="8"/>
      <c r="RK783" s="7"/>
      <c r="RL783" s="7"/>
      <c r="RM783" s="2" t="s">
        <v>229</v>
      </c>
      <c r="RN783" s="2" t="s">
        <v>229</v>
      </c>
      <c r="RO783" s="2" t="s">
        <v>229</v>
      </c>
      <c r="RP783" s="2" t="s">
        <v>229</v>
      </c>
      <c r="RQ783" s="2" t="s">
        <v>229</v>
      </c>
      <c r="RR783" s="2" t="s">
        <v>229</v>
      </c>
      <c r="RS783" s="4"/>
      <c r="RT783" s="8"/>
      <c r="RU783" s="4"/>
      <c r="RV783" s="8"/>
      <c r="RW783" s="7"/>
      <c r="RX783" s="7"/>
      <c r="RY783" s="2" t="s">
        <v>272</v>
      </c>
      <c r="RZ783" s="2" t="s">
        <v>275</v>
      </c>
      <c r="SA783" s="2" t="s">
        <v>229</v>
      </c>
      <c r="SB783" s="2" t="s">
        <v>229</v>
      </c>
      <c r="SC783" s="2" t="s">
        <v>241</v>
      </c>
      <c r="SD783" s="2" t="s">
        <v>229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</row>
    <row r="784">
      <c r="A784" s="2" t="s">
        <v>4982</v>
      </c>
      <c r="B784" s="2" t="s">
        <v>216</v>
      </c>
      <c r="C784" s="2" t="s">
        <v>4734</v>
      </c>
      <c r="D784" s="2" t="s">
        <v>218</v>
      </c>
      <c r="E784" s="2" t="s">
        <v>2460</v>
      </c>
      <c r="F784" s="2" t="s">
        <v>4983</v>
      </c>
      <c r="G784" s="2" t="s">
        <v>4984</v>
      </c>
      <c r="H784" s="2" t="s">
        <v>4985</v>
      </c>
      <c r="I784" s="2" t="s">
        <v>4986</v>
      </c>
      <c r="J784" s="2" t="s">
        <v>285</v>
      </c>
      <c r="K784" s="2" t="s">
        <v>2491</v>
      </c>
      <c r="L784" s="3">
        <v>71.39</v>
      </c>
      <c r="M784" s="3">
        <v>74.96</v>
      </c>
      <c r="N784" s="3">
        <v>139.99</v>
      </c>
      <c r="O784" s="2" t="s">
        <v>226</v>
      </c>
      <c r="P784" s="2" t="s">
        <v>618</v>
      </c>
      <c r="Q784" s="2" t="s">
        <v>228</v>
      </c>
      <c r="R784" s="2" t="s">
        <v>229</v>
      </c>
      <c r="S784" s="2" t="s">
        <v>4987</v>
      </c>
      <c r="T784" s="2" t="s">
        <v>3733</v>
      </c>
      <c r="U784" s="2" t="s">
        <v>232</v>
      </c>
      <c r="V784" s="2" t="s">
        <v>233</v>
      </c>
      <c r="W784" s="2" t="s">
        <v>686</v>
      </c>
      <c r="X784" s="2" t="s">
        <v>1525</v>
      </c>
      <c r="Y784" s="2" t="s">
        <v>1486</v>
      </c>
      <c r="Z784" s="4">
        <v>91</v>
      </c>
      <c r="AA784" s="4">
        <f>=ROUNDDOWN(13,0)</f>
      </c>
      <c r="AB784" s="5">
        <v>7</v>
      </c>
      <c r="AC784" s="2" t="s">
        <v>370</v>
      </c>
      <c r="AD784" s="4">
        <v>30</v>
      </c>
      <c r="AE784" s="4">
        <v>220</v>
      </c>
      <c r="AF784" s="6">
        <v>69</v>
      </c>
      <c r="AG784" s="6"/>
      <c r="AH784" s="7">
        <v>1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>
        <v>11</v>
      </c>
      <c r="AQ784" s="8">
        <v>861.81</v>
      </c>
      <c r="AR784" s="4">
        <v>3</v>
      </c>
      <c r="AS784" s="8">
        <v>236.36</v>
      </c>
      <c r="AT784" s="7">
        <v>2.6667</v>
      </c>
      <c r="AU784" s="7">
        <v>2.6462</v>
      </c>
      <c r="AV784" s="4">
        <v>19</v>
      </c>
      <c r="AW784" s="8">
        <v>1582.44</v>
      </c>
      <c r="AX784" s="4">
        <v>8</v>
      </c>
      <c r="AY784" s="8">
        <v>698.91</v>
      </c>
      <c r="AZ784" s="7">
        <v>1.375</v>
      </c>
      <c r="BA784" s="7">
        <v>1.2642</v>
      </c>
      <c r="BB784" s="7">
        <v>0.5446</v>
      </c>
      <c r="BC784" s="4">
        <v>19</v>
      </c>
      <c r="BD784" s="8">
        <v>1582.44</v>
      </c>
      <c r="BE784" s="4">
        <v>8</v>
      </c>
      <c r="BF784" s="8">
        <v>698.91</v>
      </c>
      <c r="BG784" s="7">
        <v>1.375</v>
      </c>
      <c r="BH784" s="7">
        <v>1.2642</v>
      </c>
      <c r="BI784" s="7">
        <v>1</v>
      </c>
      <c r="BJ784" s="4">
        <v>11</v>
      </c>
      <c r="BK784" s="8">
        <v>861.81</v>
      </c>
      <c r="BL784" s="2" t="s">
        <v>4988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714</v>
      </c>
      <c r="BV784" s="2" t="s">
        <v>275</v>
      </c>
      <c r="BW784" s="2" t="s">
        <v>229</v>
      </c>
      <c r="BX784" s="2" t="s">
        <v>1214</v>
      </c>
      <c r="BY784" s="2" t="s">
        <v>241</v>
      </c>
      <c r="BZ784" s="2" t="s">
        <v>229</v>
      </c>
      <c r="CA784" s="4">
        <v>4</v>
      </c>
      <c r="CB784" s="8">
        <v>322.8</v>
      </c>
      <c r="CC784" s="4">
        <v>2</v>
      </c>
      <c r="CD784" s="8">
        <v>161.4</v>
      </c>
      <c r="CE784" s="7">
        <v>1</v>
      </c>
      <c r="CF784" s="7">
        <v>1</v>
      </c>
      <c r="CG784" s="2" t="s">
        <v>239</v>
      </c>
      <c r="CH784" s="2" t="s">
        <v>226</v>
      </c>
      <c r="CI784" s="2" t="s">
        <v>485</v>
      </c>
      <c r="CJ784" s="2" t="s">
        <v>3359</v>
      </c>
      <c r="CK784" s="2" t="s">
        <v>241</v>
      </c>
      <c r="CL784" s="2" t="s">
        <v>229</v>
      </c>
      <c r="CM784" s="4">
        <v>2</v>
      </c>
      <c r="CN784" s="8">
        <v>161.42</v>
      </c>
      <c r="CO784" s="4"/>
      <c r="CP784" s="8"/>
      <c r="CQ784" s="7"/>
      <c r="CR784" s="7"/>
      <c r="CS784" s="2" t="s">
        <v>239</v>
      </c>
      <c r="CT784" s="2" t="s">
        <v>226</v>
      </c>
      <c r="CU784" s="2" t="s">
        <v>1486</v>
      </c>
      <c r="CV784" s="2" t="s">
        <v>1398</v>
      </c>
      <c r="CW784" s="2" t="s">
        <v>241</v>
      </c>
      <c r="CX784" s="2" t="s">
        <v>229</v>
      </c>
      <c r="CY784" s="4"/>
      <c r="CZ784" s="8"/>
      <c r="DA784" s="4"/>
      <c r="DB784" s="8"/>
      <c r="DC784" s="7"/>
      <c r="DD784" s="7"/>
      <c r="DE784" s="2" t="s">
        <v>239</v>
      </c>
      <c r="DF784" s="2" t="s">
        <v>226</v>
      </c>
      <c r="DG784" s="2" t="s">
        <v>1492</v>
      </c>
      <c r="DH784" s="2" t="s">
        <v>883</v>
      </c>
      <c r="DI784" s="2" t="s">
        <v>241</v>
      </c>
      <c r="DJ784" s="2" t="s">
        <v>229</v>
      </c>
      <c r="DK784" s="4">
        <v>4</v>
      </c>
      <c r="DL784" s="8">
        <v>299.84</v>
      </c>
      <c r="DM784" s="4">
        <v>1</v>
      </c>
      <c r="DN784" s="8">
        <v>74.96</v>
      </c>
      <c r="DO784" s="7">
        <v>3</v>
      </c>
      <c r="DP784" s="7">
        <v>3</v>
      </c>
      <c r="DQ784" s="2" t="s">
        <v>239</v>
      </c>
      <c r="DR784" s="2" t="s">
        <v>226</v>
      </c>
      <c r="DS784" s="2" t="s">
        <v>587</v>
      </c>
      <c r="DT784" s="2" t="s">
        <v>3636</v>
      </c>
      <c r="DU784" s="2" t="s">
        <v>241</v>
      </c>
      <c r="DV784" s="2" t="s">
        <v>229</v>
      </c>
      <c r="DW784" s="4"/>
      <c r="DX784" s="8"/>
      <c r="DY784" s="4"/>
      <c r="DZ784" s="8"/>
      <c r="EA784" s="7"/>
      <c r="EB784" s="7"/>
      <c r="EC784" s="2" t="s">
        <v>239</v>
      </c>
      <c r="ED784" s="2" t="s">
        <v>226</v>
      </c>
      <c r="EE784" s="2" t="s">
        <v>3724</v>
      </c>
      <c r="EF784" s="2" t="s">
        <v>837</v>
      </c>
      <c r="EG784" s="2" t="s">
        <v>241</v>
      </c>
      <c r="EH784" s="2" t="s">
        <v>229</v>
      </c>
      <c r="EI784" s="4"/>
      <c r="EJ784" s="8"/>
      <c r="EK784" s="4"/>
      <c r="EL784" s="8"/>
      <c r="EM784" s="7"/>
      <c r="EN784" s="7"/>
      <c r="EO784" s="2" t="s">
        <v>239</v>
      </c>
      <c r="EP784" s="2" t="s">
        <v>226</v>
      </c>
      <c r="EQ784" s="2" t="s">
        <v>2285</v>
      </c>
      <c r="ER784" s="2" t="s">
        <v>443</v>
      </c>
      <c r="ES784" s="2" t="s">
        <v>241</v>
      </c>
      <c r="ET784" s="2" t="s">
        <v>229</v>
      </c>
      <c r="EU784" s="4"/>
      <c r="EV784" s="8"/>
      <c r="EW784" s="4"/>
      <c r="EX784" s="8"/>
      <c r="EY784" s="7"/>
      <c r="EZ784" s="7"/>
      <c r="FA784" s="2" t="s">
        <v>239</v>
      </c>
      <c r="FB784" s="2" t="s">
        <v>226</v>
      </c>
      <c r="FC784" s="2" t="s">
        <v>860</v>
      </c>
      <c r="FD784" s="2" t="s">
        <v>979</v>
      </c>
      <c r="FE784" s="2" t="s">
        <v>241</v>
      </c>
      <c r="FF784" s="2" t="s">
        <v>229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226</v>
      </c>
      <c r="FO784" s="2" t="s">
        <v>1486</v>
      </c>
      <c r="FP784" s="2" t="s">
        <v>229</v>
      </c>
      <c r="FQ784" s="2" t="s">
        <v>241</v>
      </c>
      <c r="FR784" s="2" t="s">
        <v>229</v>
      </c>
      <c r="FS784" s="4"/>
      <c r="FT784" s="8"/>
      <c r="FU784" s="4"/>
      <c r="FV784" s="8"/>
      <c r="FW784" s="7"/>
      <c r="FX784" s="7"/>
      <c r="FY784" s="2" t="s">
        <v>239</v>
      </c>
      <c r="FZ784" s="2" t="s">
        <v>226</v>
      </c>
      <c r="GA784" s="2" t="s">
        <v>327</v>
      </c>
      <c r="GB784" s="2" t="s">
        <v>229</v>
      </c>
      <c r="GC784" s="2" t="s">
        <v>241</v>
      </c>
      <c r="GD784" s="2" t="s">
        <v>229</v>
      </c>
      <c r="GE784" s="4"/>
      <c r="GF784" s="8"/>
      <c r="GG784" s="4"/>
      <c r="GH784" s="8"/>
      <c r="GI784" s="7"/>
      <c r="GJ784" s="7"/>
      <c r="GK784" s="2" t="s">
        <v>272</v>
      </c>
      <c r="GL784" s="2" t="s">
        <v>226</v>
      </c>
      <c r="GM784" s="2" t="s">
        <v>229</v>
      </c>
      <c r="GN784" s="2" t="s">
        <v>229</v>
      </c>
      <c r="GO784" s="2" t="s">
        <v>241</v>
      </c>
      <c r="GP784" s="2" t="s">
        <v>229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226</v>
      </c>
      <c r="GY784" s="2" t="s">
        <v>362</v>
      </c>
      <c r="GZ784" s="2" t="s">
        <v>2755</v>
      </c>
      <c r="HA784" s="2" t="s">
        <v>241</v>
      </c>
      <c r="HB784" s="2" t="s">
        <v>229</v>
      </c>
      <c r="HC784" s="4"/>
      <c r="HD784" s="8"/>
      <c r="HE784" s="4"/>
      <c r="HF784" s="8"/>
      <c r="HG784" s="7"/>
      <c r="HH784" s="7"/>
      <c r="HI784" s="2" t="s">
        <v>239</v>
      </c>
      <c r="HJ784" s="2" t="s">
        <v>275</v>
      </c>
      <c r="HK784" s="2" t="s">
        <v>849</v>
      </c>
      <c r="HL784" s="2" t="s">
        <v>497</v>
      </c>
      <c r="HM784" s="2" t="s">
        <v>241</v>
      </c>
      <c r="HN784" s="2" t="s">
        <v>229</v>
      </c>
      <c r="HO784" s="4">
        <v>1</v>
      </c>
      <c r="HP784" s="8">
        <v>77.75</v>
      </c>
      <c r="HQ784" s="4"/>
      <c r="HR784" s="8"/>
      <c r="HS784" s="7"/>
      <c r="HT784" s="7"/>
      <c r="HU784" s="2" t="s">
        <v>239</v>
      </c>
      <c r="HV784" s="2" t="s">
        <v>226</v>
      </c>
      <c r="HW784" s="2" t="s">
        <v>1486</v>
      </c>
      <c r="HX784" s="2" t="s">
        <v>846</v>
      </c>
      <c r="HY784" s="2" t="s">
        <v>241</v>
      </c>
      <c r="HZ784" s="2" t="s">
        <v>229</v>
      </c>
      <c r="IA784" s="4"/>
      <c r="IB784" s="8"/>
      <c r="IC784" s="4"/>
      <c r="ID784" s="8"/>
      <c r="IE784" s="7"/>
      <c r="IF784" s="7"/>
      <c r="IG784" s="2" t="s">
        <v>266</v>
      </c>
      <c r="IH784" s="2" t="s">
        <v>226</v>
      </c>
      <c r="II784" s="2" t="s">
        <v>229</v>
      </c>
      <c r="IJ784" s="2" t="s">
        <v>229</v>
      </c>
      <c r="IK784" s="2" t="s">
        <v>241</v>
      </c>
      <c r="IL784" s="2" t="s">
        <v>229</v>
      </c>
      <c r="IM784" s="4"/>
      <c r="IN784" s="8"/>
      <c r="IO784" s="4"/>
      <c r="IP784" s="8"/>
      <c r="IQ784" s="7"/>
      <c r="IR784" s="7"/>
      <c r="IS784" s="2" t="s">
        <v>267</v>
      </c>
      <c r="IT784" s="2" t="s">
        <v>226</v>
      </c>
      <c r="IU784" s="2" t="s">
        <v>229</v>
      </c>
      <c r="IV784" s="2" t="s">
        <v>229</v>
      </c>
      <c r="IW784" s="2" t="s">
        <v>241</v>
      </c>
      <c r="IX784" s="2" t="s">
        <v>229</v>
      </c>
      <c r="IY784" s="4"/>
      <c r="IZ784" s="8"/>
      <c r="JA784" s="4"/>
      <c r="JB784" s="8"/>
      <c r="JC784" s="7"/>
      <c r="JD784" s="7"/>
      <c r="JE784" s="2" t="s">
        <v>272</v>
      </c>
      <c r="JF784" s="2" t="s">
        <v>226</v>
      </c>
      <c r="JG784" s="2" t="s">
        <v>229</v>
      </c>
      <c r="JH784" s="2" t="s">
        <v>229</v>
      </c>
      <c r="JI784" s="2" t="s">
        <v>241</v>
      </c>
      <c r="JJ784" s="2" t="s">
        <v>229</v>
      </c>
      <c r="JK784" s="4"/>
      <c r="JL784" s="8"/>
      <c r="JM784" s="4"/>
      <c r="JN784" s="8"/>
      <c r="JO784" s="7"/>
      <c r="JP784" s="7"/>
      <c r="JQ784" s="2" t="s">
        <v>229</v>
      </c>
      <c r="JR784" s="2" t="s">
        <v>229</v>
      </c>
      <c r="JS784" s="2" t="s">
        <v>229</v>
      </c>
      <c r="JT784" s="2" t="s">
        <v>229</v>
      </c>
      <c r="JU784" s="2" t="s">
        <v>229</v>
      </c>
      <c r="JV784" s="2" t="s">
        <v>229</v>
      </c>
      <c r="JW784" s="4"/>
      <c r="JX784" s="8"/>
      <c r="JY784" s="4"/>
      <c r="JZ784" s="8"/>
      <c r="KA784" s="7"/>
      <c r="KB784" s="7"/>
      <c r="KC784" s="2" t="s">
        <v>272</v>
      </c>
      <c r="KD784" s="2" t="s">
        <v>226</v>
      </c>
      <c r="KE784" s="2" t="s">
        <v>229</v>
      </c>
      <c r="KF784" s="2" t="s">
        <v>229</v>
      </c>
      <c r="KG784" s="2" t="s">
        <v>241</v>
      </c>
      <c r="KH784" s="2" t="s">
        <v>229</v>
      </c>
      <c r="KI784" s="4"/>
      <c r="KJ784" s="8"/>
      <c r="KK784" s="4"/>
      <c r="KL784" s="8"/>
      <c r="KM784" s="7"/>
      <c r="KN784" s="7"/>
      <c r="KO784" s="2" t="s">
        <v>278</v>
      </c>
      <c r="KP784" s="2" t="s">
        <v>226</v>
      </c>
      <c r="KQ784" s="2" t="s">
        <v>229</v>
      </c>
      <c r="KR784" s="2" t="s">
        <v>229</v>
      </c>
      <c r="KS784" s="2" t="s">
        <v>241</v>
      </c>
      <c r="KT784" s="2" t="s">
        <v>229</v>
      </c>
      <c r="KU784" s="4"/>
      <c r="KV784" s="8"/>
      <c r="KW784" s="4"/>
      <c r="KX784" s="8"/>
      <c r="KY784" s="7"/>
      <c r="KZ784" s="7"/>
      <c r="LA784" s="2" t="s">
        <v>272</v>
      </c>
      <c r="LB784" s="2" t="s">
        <v>226</v>
      </c>
      <c r="LC784" s="2" t="s">
        <v>229</v>
      </c>
      <c r="LD784" s="2" t="s">
        <v>229</v>
      </c>
      <c r="LE784" s="2" t="s">
        <v>241</v>
      </c>
      <c r="LF784" s="2" t="s">
        <v>229</v>
      </c>
      <c r="LG784" s="4"/>
      <c r="LH784" s="8"/>
      <c r="LI784" s="4"/>
      <c r="LJ784" s="8"/>
      <c r="LK784" s="7"/>
      <c r="LL784" s="7"/>
      <c r="LM784" s="2" t="s">
        <v>229</v>
      </c>
      <c r="LN784" s="2" t="s">
        <v>229</v>
      </c>
      <c r="LO784" s="2" t="s">
        <v>229</v>
      </c>
      <c r="LP784" s="2" t="s">
        <v>229</v>
      </c>
      <c r="LQ784" s="2" t="s">
        <v>229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239</v>
      </c>
      <c r="LZ784" s="2" t="s">
        <v>275</v>
      </c>
      <c r="MA784" s="2" t="s">
        <v>349</v>
      </c>
      <c r="MB784" s="2" t="s">
        <v>600</v>
      </c>
      <c r="MC784" s="2" t="s">
        <v>241</v>
      </c>
      <c r="MD784" s="2" t="s">
        <v>229</v>
      </c>
      <c r="ME784" s="4"/>
      <c r="MF784" s="8"/>
      <c r="MG784" s="4"/>
      <c r="MH784" s="8"/>
      <c r="MI784" s="7"/>
      <c r="MJ784" s="7"/>
      <c r="MK784" s="2" t="s">
        <v>278</v>
      </c>
      <c r="ML784" s="2" t="s">
        <v>226</v>
      </c>
      <c r="MM784" s="2" t="s">
        <v>229</v>
      </c>
      <c r="MN784" s="2" t="s">
        <v>229</v>
      </c>
      <c r="MO784" s="2" t="s">
        <v>241</v>
      </c>
      <c r="MP784" s="2" t="s">
        <v>229</v>
      </c>
      <c r="MQ784" s="4"/>
      <c r="MR784" s="8"/>
      <c r="MS784" s="4"/>
      <c r="MT784" s="8"/>
      <c r="MU784" s="7"/>
      <c r="MV784" s="7"/>
      <c r="MW784" s="2" t="s">
        <v>266</v>
      </c>
      <c r="MX784" s="2" t="s">
        <v>226</v>
      </c>
      <c r="MY784" s="2" t="s">
        <v>229</v>
      </c>
      <c r="MZ784" s="2" t="s">
        <v>229</v>
      </c>
      <c r="NA784" s="2" t="s">
        <v>241</v>
      </c>
      <c r="NB784" s="2" t="s">
        <v>229</v>
      </c>
      <c r="NC784" s="4"/>
      <c r="ND784" s="8"/>
      <c r="NE784" s="4"/>
      <c r="NF784" s="8"/>
      <c r="NG784" s="7"/>
      <c r="NH784" s="7"/>
      <c r="NI784" s="2" t="s">
        <v>239</v>
      </c>
      <c r="NJ784" s="2" t="s">
        <v>260</v>
      </c>
      <c r="NK784" s="2" t="s">
        <v>794</v>
      </c>
      <c r="NL784" s="2" t="s">
        <v>3587</v>
      </c>
      <c r="NM784" s="2" t="s">
        <v>241</v>
      </c>
      <c r="NN784" s="2" t="s">
        <v>229</v>
      </c>
      <c r="NO784" s="4"/>
      <c r="NP784" s="8"/>
      <c r="NQ784" s="4"/>
      <c r="NR784" s="8"/>
      <c r="NS784" s="7"/>
      <c r="NT784" s="7"/>
      <c r="NU784" s="2" t="s">
        <v>272</v>
      </c>
      <c r="NV784" s="2" t="s">
        <v>226</v>
      </c>
      <c r="NW784" s="2" t="s">
        <v>229</v>
      </c>
      <c r="NX784" s="2" t="s">
        <v>229</v>
      </c>
      <c r="NY784" s="2" t="s">
        <v>241</v>
      </c>
      <c r="NZ784" s="2" t="s">
        <v>229</v>
      </c>
      <c r="OA784" s="4"/>
      <c r="OB784" s="8"/>
      <c r="OC784" s="4"/>
      <c r="OD784" s="8"/>
      <c r="OE784" s="7"/>
      <c r="OF784" s="7"/>
      <c r="OG784" s="2" t="s">
        <v>239</v>
      </c>
      <c r="OH784" s="2" t="s">
        <v>226</v>
      </c>
      <c r="OI784" s="2" t="s">
        <v>2817</v>
      </c>
      <c r="OJ784" s="2" t="s">
        <v>229</v>
      </c>
      <c r="OK784" s="2" t="s">
        <v>241</v>
      </c>
      <c r="OL784" s="2" t="s">
        <v>229</v>
      </c>
      <c r="OM784" s="4"/>
      <c r="ON784" s="8"/>
      <c r="OO784" s="4"/>
      <c r="OP784" s="8"/>
      <c r="OQ784" s="7"/>
      <c r="OR784" s="7"/>
      <c r="OS784" s="2" t="s">
        <v>229</v>
      </c>
      <c r="OT784" s="2" t="s">
        <v>229</v>
      </c>
      <c r="OU784" s="2" t="s">
        <v>229</v>
      </c>
      <c r="OV784" s="2" t="s">
        <v>229</v>
      </c>
      <c r="OW784" s="2" t="s">
        <v>229</v>
      </c>
      <c r="OX784" s="2" t="s">
        <v>229</v>
      </c>
      <c r="OY784" s="4"/>
      <c r="OZ784" s="8"/>
      <c r="PA784" s="4"/>
      <c r="PB784" s="8"/>
      <c r="PC784" s="7"/>
      <c r="PD784" s="7"/>
      <c r="PE784" s="2" t="s">
        <v>281</v>
      </c>
      <c r="PF784" s="2" t="s">
        <v>226</v>
      </c>
      <c r="PG784" s="2" t="s">
        <v>229</v>
      </c>
      <c r="PH784" s="2" t="s">
        <v>229</v>
      </c>
      <c r="PI784" s="2" t="s">
        <v>241</v>
      </c>
      <c r="PJ784" s="2" t="s">
        <v>229</v>
      </c>
      <c r="PK784" s="4"/>
      <c r="PL784" s="8"/>
      <c r="PM784" s="4"/>
      <c r="PN784" s="8"/>
      <c r="PO784" s="7"/>
      <c r="PP784" s="7"/>
      <c r="PQ784" s="2" t="s">
        <v>266</v>
      </c>
      <c r="PR784" s="2" t="s">
        <v>275</v>
      </c>
      <c r="PS784" s="2" t="s">
        <v>229</v>
      </c>
      <c r="PT784" s="2" t="s">
        <v>229</v>
      </c>
      <c r="PU784" s="2" t="s">
        <v>241</v>
      </c>
      <c r="PV784" s="2" t="s">
        <v>229</v>
      </c>
      <c r="PW784" s="4"/>
      <c r="PX784" s="8"/>
      <c r="PY784" s="4"/>
      <c r="PZ784" s="8"/>
      <c r="QA784" s="7"/>
      <c r="QB784" s="7"/>
      <c r="QC784" s="2" t="s">
        <v>281</v>
      </c>
      <c r="QD784" s="2" t="s">
        <v>226</v>
      </c>
      <c r="QE784" s="2" t="s">
        <v>229</v>
      </c>
      <c r="QF784" s="2" t="s">
        <v>229</v>
      </c>
      <c r="QG784" s="2" t="s">
        <v>241</v>
      </c>
      <c r="QH784" s="2" t="s">
        <v>229</v>
      </c>
      <c r="QI784" s="4"/>
      <c r="QJ784" s="8"/>
      <c r="QK784" s="4"/>
      <c r="QL784" s="8"/>
      <c r="QM784" s="7"/>
      <c r="QN784" s="7"/>
      <c r="QO784" s="2" t="s">
        <v>229</v>
      </c>
      <c r="QP784" s="2" t="s">
        <v>229</v>
      </c>
      <c r="QQ784" s="2" t="s">
        <v>229</v>
      </c>
      <c r="QR784" s="2" t="s">
        <v>229</v>
      </c>
      <c r="QS784" s="2" t="s">
        <v>229</v>
      </c>
      <c r="QT784" s="2" t="s">
        <v>229</v>
      </c>
      <c r="QU784" s="4"/>
      <c r="QV784" s="8"/>
      <c r="QW784" s="4"/>
      <c r="QX784" s="8"/>
      <c r="QY784" s="7"/>
      <c r="QZ784" s="7"/>
      <c r="RA784" s="2" t="s">
        <v>272</v>
      </c>
      <c r="RB784" s="2" t="s">
        <v>226</v>
      </c>
      <c r="RC784" s="2" t="s">
        <v>229</v>
      </c>
      <c r="RD784" s="2" t="s">
        <v>229</v>
      </c>
      <c r="RE784" s="2" t="s">
        <v>241</v>
      </c>
      <c r="RF784" s="2" t="s">
        <v>229</v>
      </c>
      <c r="RG784" s="4"/>
      <c r="RH784" s="8"/>
      <c r="RI784" s="4"/>
      <c r="RJ784" s="8"/>
      <c r="RK784" s="7"/>
      <c r="RL784" s="7"/>
      <c r="RM784" s="2" t="s">
        <v>272</v>
      </c>
      <c r="RN784" s="2" t="s">
        <v>226</v>
      </c>
      <c r="RO784" s="2" t="s">
        <v>229</v>
      </c>
      <c r="RP784" s="2" t="s">
        <v>229</v>
      </c>
      <c r="RQ784" s="2" t="s">
        <v>241</v>
      </c>
      <c r="RR784" s="2" t="s">
        <v>229</v>
      </c>
      <c r="RS784" s="4"/>
      <c r="RT784" s="8"/>
      <c r="RU784" s="4"/>
      <c r="RV784" s="8"/>
      <c r="RW784" s="7"/>
      <c r="RX784" s="7"/>
      <c r="RY784" s="2" t="s">
        <v>272</v>
      </c>
      <c r="RZ784" s="2" t="s">
        <v>275</v>
      </c>
      <c r="SA784" s="2" t="s">
        <v>229</v>
      </c>
      <c r="SB784" s="2" t="s">
        <v>229</v>
      </c>
      <c r="SC784" s="2" t="s">
        <v>241</v>
      </c>
      <c r="SD784" s="2" t="s">
        <v>229</v>
      </c>
      <c r="SE784" s="4">
        <v>21</v>
      </c>
      <c r="SF784" s="4"/>
      <c r="SG784" s="4"/>
      <c r="SH784" s="4"/>
      <c r="SI784" s="4"/>
      <c r="SJ784" s="4"/>
      <c r="SK784" s="4"/>
      <c r="SL784" s="4">
        <v>70</v>
      </c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>
        <v>30</v>
      </c>
      <c r="TZ784" s="4"/>
      <c r="UA784" s="4"/>
      <c r="UB784" s="4"/>
      <c r="UC784" s="4"/>
      <c r="UD784" s="4">
        <v>90</v>
      </c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>
        <v>100</v>
      </c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</row>
    <row r="785">
      <c r="A785" s="2" t="s">
        <v>4989</v>
      </c>
      <c r="B785" s="2" t="s">
        <v>216</v>
      </c>
      <c r="C785" s="2" t="s">
        <v>4734</v>
      </c>
      <c r="D785" s="2" t="s">
        <v>218</v>
      </c>
      <c r="E785" s="2" t="s">
        <v>2460</v>
      </c>
      <c r="F785" s="2" t="s">
        <v>4983</v>
      </c>
      <c r="G785" s="2" t="s">
        <v>4984</v>
      </c>
      <c r="H785" s="2" t="s">
        <v>4985</v>
      </c>
      <c r="I785" s="2" t="s">
        <v>4986</v>
      </c>
      <c r="J785" s="2" t="s">
        <v>312</v>
      </c>
      <c r="K785" s="2" t="s">
        <v>2491</v>
      </c>
      <c r="L785" s="3">
        <v>81.09</v>
      </c>
      <c r="M785" s="3">
        <v>85.14</v>
      </c>
      <c r="N785" s="3">
        <v>159</v>
      </c>
      <c r="O785" s="2" t="s">
        <v>226</v>
      </c>
      <c r="P785" s="2" t="s">
        <v>618</v>
      </c>
      <c r="Q785" s="2" t="s">
        <v>228</v>
      </c>
      <c r="R785" s="2" t="s">
        <v>229</v>
      </c>
      <c r="S785" s="2" t="s">
        <v>4987</v>
      </c>
      <c r="T785" s="2" t="s">
        <v>3733</v>
      </c>
      <c r="U785" s="2" t="s">
        <v>232</v>
      </c>
      <c r="V785" s="2" t="s">
        <v>233</v>
      </c>
      <c r="W785" s="2" t="s">
        <v>686</v>
      </c>
      <c r="X785" s="2" t="s">
        <v>1525</v>
      </c>
      <c r="Y785" s="2" t="s">
        <v>1486</v>
      </c>
      <c r="Z785" s="4">
        <v>97</v>
      </c>
      <c r="AA785" s="4">
        <f>=ROUNDDOWN(12.125,0)</f>
      </c>
      <c r="AB785" s="5">
        <v>8</v>
      </c>
      <c r="AC785" s="2" t="s">
        <v>370</v>
      </c>
      <c r="AD785" s="4">
        <v>50</v>
      </c>
      <c r="AE785" s="4">
        <v>240</v>
      </c>
      <c r="AF785" s="6">
        <v>69</v>
      </c>
      <c r="AG785" s="6"/>
      <c r="AH785" s="7">
        <v>1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>
        <v>8</v>
      </c>
      <c r="AQ785" s="8">
        <v>720.63</v>
      </c>
      <c r="AR785" s="4">
        <v>5</v>
      </c>
      <c r="AS785" s="8">
        <v>462.55</v>
      </c>
      <c r="AT785" s="7">
        <v>0.6</v>
      </c>
      <c r="AU785" s="7">
        <v>0.558</v>
      </c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>
        <v>0.4554</v>
      </c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 t="s">
        <v>229</v>
      </c>
      <c r="BJ785" s="4">
        <v>8</v>
      </c>
      <c r="BK785" s="8">
        <v>720.63</v>
      </c>
      <c r="BL785" s="2" t="s">
        <v>4990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714</v>
      </c>
      <c r="BV785" s="2" t="s">
        <v>275</v>
      </c>
      <c r="BW785" s="2" t="s">
        <v>229</v>
      </c>
      <c r="BX785" s="2" t="s">
        <v>514</v>
      </c>
      <c r="BY785" s="2" t="s">
        <v>241</v>
      </c>
      <c r="BZ785" s="2" t="s">
        <v>229</v>
      </c>
      <c r="CA785" s="4">
        <v>4</v>
      </c>
      <c r="CB785" s="8">
        <v>370.04</v>
      </c>
      <c r="CC785" s="4">
        <v>4</v>
      </c>
      <c r="CD785" s="8">
        <v>370.04</v>
      </c>
      <c r="CE785" s="7"/>
      <c r="CF785" s="7"/>
      <c r="CG785" s="2" t="s">
        <v>239</v>
      </c>
      <c r="CH785" s="2" t="s">
        <v>226</v>
      </c>
      <c r="CI785" s="2" t="s">
        <v>485</v>
      </c>
      <c r="CJ785" s="2" t="s">
        <v>486</v>
      </c>
      <c r="CK785" s="2" t="s">
        <v>241</v>
      </c>
      <c r="CL785" s="2" t="s">
        <v>229</v>
      </c>
      <c r="CM785" s="4">
        <v>1</v>
      </c>
      <c r="CN785" s="8">
        <v>92.51</v>
      </c>
      <c r="CO785" s="4">
        <v>1</v>
      </c>
      <c r="CP785" s="8">
        <v>92.51</v>
      </c>
      <c r="CQ785" s="7"/>
      <c r="CR785" s="7"/>
      <c r="CS785" s="2" t="s">
        <v>239</v>
      </c>
      <c r="CT785" s="2" t="s">
        <v>226</v>
      </c>
      <c r="CU785" s="2" t="s">
        <v>1486</v>
      </c>
      <c r="CV785" s="2" t="s">
        <v>1495</v>
      </c>
      <c r="CW785" s="2" t="s">
        <v>241</v>
      </c>
      <c r="CX785" s="2" t="s">
        <v>229</v>
      </c>
      <c r="CY785" s="4">
        <v>1</v>
      </c>
      <c r="CZ785" s="8">
        <v>87.08</v>
      </c>
      <c r="DA785" s="4"/>
      <c r="DB785" s="8"/>
      <c r="DC785" s="7"/>
      <c r="DD785" s="7"/>
      <c r="DE785" s="2" t="s">
        <v>239</v>
      </c>
      <c r="DF785" s="2" t="s">
        <v>226</v>
      </c>
      <c r="DG785" s="2" t="s">
        <v>1492</v>
      </c>
      <c r="DH785" s="2" t="s">
        <v>971</v>
      </c>
      <c r="DI785" s="2" t="s">
        <v>241</v>
      </c>
      <c r="DJ785" s="2" t="s">
        <v>229</v>
      </c>
      <c r="DK785" s="4">
        <v>1</v>
      </c>
      <c r="DL785" s="8">
        <v>85.14</v>
      </c>
      <c r="DM785" s="4"/>
      <c r="DN785" s="8"/>
      <c r="DO785" s="7"/>
      <c r="DP785" s="7"/>
      <c r="DQ785" s="2" t="s">
        <v>239</v>
      </c>
      <c r="DR785" s="2" t="s">
        <v>226</v>
      </c>
      <c r="DS785" s="2" t="s">
        <v>587</v>
      </c>
      <c r="DT785" s="2" t="s">
        <v>3825</v>
      </c>
      <c r="DU785" s="2" t="s">
        <v>241</v>
      </c>
      <c r="DV785" s="2" t="s">
        <v>229</v>
      </c>
      <c r="DW785" s="4">
        <v>1</v>
      </c>
      <c r="DX785" s="8">
        <v>85.86</v>
      </c>
      <c r="DY785" s="4"/>
      <c r="DZ785" s="8"/>
      <c r="EA785" s="7"/>
      <c r="EB785" s="7"/>
      <c r="EC785" s="2" t="s">
        <v>239</v>
      </c>
      <c r="ED785" s="2" t="s">
        <v>226</v>
      </c>
      <c r="EE785" s="2" t="s">
        <v>3724</v>
      </c>
      <c r="EF785" s="2" t="s">
        <v>1503</v>
      </c>
      <c r="EG785" s="2" t="s">
        <v>241</v>
      </c>
      <c r="EH785" s="2" t="s">
        <v>229</v>
      </c>
      <c r="EI785" s="4"/>
      <c r="EJ785" s="8"/>
      <c r="EK785" s="4"/>
      <c r="EL785" s="8"/>
      <c r="EM785" s="7"/>
      <c r="EN785" s="7"/>
      <c r="EO785" s="2" t="s">
        <v>239</v>
      </c>
      <c r="EP785" s="2" t="s">
        <v>226</v>
      </c>
      <c r="EQ785" s="2" t="s">
        <v>2285</v>
      </c>
      <c r="ER785" s="2" t="s">
        <v>443</v>
      </c>
      <c r="ES785" s="2" t="s">
        <v>241</v>
      </c>
      <c r="ET785" s="2" t="s">
        <v>229</v>
      </c>
      <c r="EU785" s="4"/>
      <c r="EV785" s="8"/>
      <c r="EW785" s="4"/>
      <c r="EX785" s="8"/>
      <c r="EY785" s="7"/>
      <c r="EZ785" s="7"/>
      <c r="FA785" s="2" t="s">
        <v>239</v>
      </c>
      <c r="FB785" s="2" t="s">
        <v>226</v>
      </c>
      <c r="FC785" s="2" t="s">
        <v>860</v>
      </c>
      <c r="FD785" s="2" t="s">
        <v>486</v>
      </c>
      <c r="FE785" s="2" t="s">
        <v>241</v>
      </c>
      <c r="FF785" s="2" t="s">
        <v>229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226</v>
      </c>
      <c r="FO785" s="2" t="s">
        <v>1486</v>
      </c>
      <c r="FP785" s="2" t="s">
        <v>1120</v>
      </c>
      <c r="FQ785" s="2" t="s">
        <v>241</v>
      </c>
      <c r="FR785" s="2" t="s">
        <v>229</v>
      </c>
      <c r="FS785" s="4"/>
      <c r="FT785" s="8"/>
      <c r="FU785" s="4"/>
      <c r="FV785" s="8"/>
      <c r="FW785" s="7"/>
      <c r="FX785" s="7"/>
      <c r="FY785" s="2" t="s">
        <v>239</v>
      </c>
      <c r="FZ785" s="2" t="s">
        <v>226</v>
      </c>
      <c r="GA785" s="2" t="s">
        <v>3276</v>
      </c>
      <c r="GB785" s="2" t="s">
        <v>229</v>
      </c>
      <c r="GC785" s="2" t="s">
        <v>241</v>
      </c>
      <c r="GD785" s="2" t="s">
        <v>229</v>
      </c>
      <c r="GE785" s="4"/>
      <c r="GF785" s="8"/>
      <c r="GG785" s="4"/>
      <c r="GH785" s="8"/>
      <c r="GI785" s="7"/>
      <c r="GJ785" s="7"/>
      <c r="GK785" s="2" t="s">
        <v>272</v>
      </c>
      <c r="GL785" s="2" t="s">
        <v>226</v>
      </c>
      <c r="GM785" s="2" t="s">
        <v>229</v>
      </c>
      <c r="GN785" s="2" t="s">
        <v>229</v>
      </c>
      <c r="GO785" s="2" t="s">
        <v>241</v>
      </c>
      <c r="GP785" s="2" t="s">
        <v>229</v>
      </c>
      <c r="GQ785" s="4"/>
      <c r="GR785" s="8"/>
      <c r="GS785" s="4"/>
      <c r="GT785" s="8"/>
      <c r="GU785" s="7"/>
      <c r="GV785" s="7"/>
      <c r="GW785" s="2" t="s">
        <v>239</v>
      </c>
      <c r="GX785" s="2" t="s">
        <v>226</v>
      </c>
      <c r="GY785" s="2" t="s">
        <v>362</v>
      </c>
      <c r="GZ785" s="2" t="s">
        <v>1819</v>
      </c>
      <c r="HA785" s="2" t="s">
        <v>241</v>
      </c>
      <c r="HB785" s="2" t="s">
        <v>229</v>
      </c>
      <c r="HC785" s="4"/>
      <c r="HD785" s="8"/>
      <c r="HE785" s="4"/>
      <c r="HF785" s="8"/>
      <c r="HG785" s="7"/>
      <c r="HH785" s="7"/>
      <c r="HI785" s="2" t="s">
        <v>239</v>
      </c>
      <c r="HJ785" s="2" t="s">
        <v>275</v>
      </c>
      <c r="HK785" s="2" t="s">
        <v>849</v>
      </c>
      <c r="HL785" s="2" t="s">
        <v>439</v>
      </c>
      <c r="HM785" s="2" t="s">
        <v>241</v>
      </c>
      <c r="HN785" s="2" t="s">
        <v>229</v>
      </c>
      <c r="HO785" s="4"/>
      <c r="HP785" s="8"/>
      <c r="HQ785" s="4"/>
      <c r="HR785" s="8"/>
      <c r="HS785" s="7"/>
      <c r="HT785" s="7"/>
      <c r="HU785" s="2" t="s">
        <v>239</v>
      </c>
      <c r="HV785" s="2" t="s">
        <v>226</v>
      </c>
      <c r="HW785" s="2" t="s">
        <v>1486</v>
      </c>
      <c r="HX785" s="2" t="s">
        <v>978</v>
      </c>
      <c r="HY785" s="2" t="s">
        <v>241</v>
      </c>
      <c r="HZ785" s="2" t="s">
        <v>229</v>
      </c>
      <c r="IA785" s="4"/>
      <c r="IB785" s="8"/>
      <c r="IC785" s="4"/>
      <c r="ID785" s="8"/>
      <c r="IE785" s="7"/>
      <c r="IF785" s="7"/>
      <c r="IG785" s="2" t="s">
        <v>266</v>
      </c>
      <c r="IH785" s="2" t="s">
        <v>226</v>
      </c>
      <c r="II785" s="2" t="s">
        <v>229</v>
      </c>
      <c r="IJ785" s="2" t="s">
        <v>229</v>
      </c>
      <c r="IK785" s="2" t="s">
        <v>241</v>
      </c>
      <c r="IL785" s="2" t="s">
        <v>229</v>
      </c>
      <c r="IM785" s="4"/>
      <c r="IN785" s="8"/>
      <c r="IO785" s="4"/>
      <c r="IP785" s="8"/>
      <c r="IQ785" s="7"/>
      <c r="IR785" s="7"/>
      <c r="IS785" s="2" t="s">
        <v>267</v>
      </c>
      <c r="IT785" s="2" t="s">
        <v>226</v>
      </c>
      <c r="IU785" s="2" t="s">
        <v>229</v>
      </c>
      <c r="IV785" s="2" t="s">
        <v>229</v>
      </c>
      <c r="IW785" s="2" t="s">
        <v>241</v>
      </c>
      <c r="IX785" s="2" t="s">
        <v>229</v>
      </c>
      <c r="IY785" s="4"/>
      <c r="IZ785" s="8"/>
      <c r="JA785" s="4"/>
      <c r="JB785" s="8"/>
      <c r="JC785" s="7"/>
      <c r="JD785" s="7"/>
      <c r="JE785" s="2" t="s">
        <v>272</v>
      </c>
      <c r="JF785" s="2" t="s">
        <v>226</v>
      </c>
      <c r="JG785" s="2" t="s">
        <v>229</v>
      </c>
      <c r="JH785" s="2" t="s">
        <v>229</v>
      </c>
      <c r="JI785" s="2" t="s">
        <v>241</v>
      </c>
      <c r="JJ785" s="2" t="s">
        <v>229</v>
      </c>
      <c r="JK785" s="4"/>
      <c r="JL785" s="8"/>
      <c r="JM785" s="4"/>
      <c r="JN785" s="8"/>
      <c r="JO785" s="7"/>
      <c r="JP785" s="7"/>
      <c r="JQ785" s="2" t="s">
        <v>229</v>
      </c>
      <c r="JR785" s="2" t="s">
        <v>229</v>
      </c>
      <c r="JS785" s="2" t="s">
        <v>229</v>
      </c>
      <c r="JT785" s="2" t="s">
        <v>229</v>
      </c>
      <c r="JU785" s="2" t="s">
        <v>229</v>
      </c>
      <c r="JV785" s="2" t="s">
        <v>229</v>
      </c>
      <c r="JW785" s="4"/>
      <c r="JX785" s="8"/>
      <c r="JY785" s="4"/>
      <c r="JZ785" s="8"/>
      <c r="KA785" s="7"/>
      <c r="KB785" s="7"/>
      <c r="KC785" s="2" t="s">
        <v>272</v>
      </c>
      <c r="KD785" s="2" t="s">
        <v>226</v>
      </c>
      <c r="KE785" s="2" t="s">
        <v>229</v>
      </c>
      <c r="KF785" s="2" t="s">
        <v>229</v>
      </c>
      <c r="KG785" s="2" t="s">
        <v>241</v>
      </c>
      <c r="KH785" s="2" t="s">
        <v>229</v>
      </c>
      <c r="KI785" s="4"/>
      <c r="KJ785" s="8"/>
      <c r="KK785" s="4"/>
      <c r="KL785" s="8"/>
      <c r="KM785" s="7"/>
      <c r="KN785" s="7"/>
      <c r="KO785" s="2" t="s">
        <v>278</v>
      </c>
      <c r="KP785" s="2" t="s">
        <v>226</v>
      </c>
      <c r="KQ785" s="2" t="s">
        <v>229</v>
      </c>
      <c r="KR785" s="2" t="s">
        <v>229</v>
      </c>
      <c r="KS785" s="2" t="s">
        <v>241</v>
      </c>
      <c r="KT785" s="2" t="s">
        <v>229</v>
      </c>
      <c r="KU785" s="4"/>
      <c r="KV785" s="8"/>
      <c r="KW785" s="4"/>
      <c r="KX785" s="8"/>
      <c r="KY785" s="7"/>
      <c r="KZ785" s="7"/>
      <c r="LA785" s="2" t="s">
        <v>272</v>
      </c>
      <c r="LB785" s="2" t="s">
        <v>226</v>
      </c>
      <c r="LC785" s="2" t="s">
        <v>229</v>
      </c>
      <c r="LD785" s="2" t="s">
        <v>229</v>
      </c>
      <c r="LE785" s="2" t="s">
        <v>241</v>
      </c>
      <c r="LF785" s="2" t="s">
        <v>229</v>
      </c>
      <c r="LG785" s="4"/>
      <c r="LH785" s="8"/>
      <c r="LI785" s="4"/>
      <c r="LJ785" s="8"/>
      <c r="LK785" s="7"/>
      <c r="LL785" s="7"/>
      <c r="LM785" s="2" t="s">
        <v>229</v>
      </c>
      <c r="LN785" s="2" t="s">
        <v>229</v>
      </c>
      <c r="LO785" s="2" t="s">
        <v>229</v>
      </c>
      <c r="LP785" s="2" t="s">
        <v>229</v>
      </c>
      <c r="LQ785" s="2" t="s">
        <v>229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239</v>
      </c>
      <c r="LZ785" s="2" t="s">
        <v>275</v>
      </c>
      <c r="MA785" s="2" t="s">
        <v>349</v>
      </c>
      <c r="MB785" s="2" t="s">
        <v>1111</v>
      </c>
      <c r="MC785" s="2" t="s">
        <v>241</v>
      </c>
      <c r="MD785" s="2" t="s">
        <v>229</v>
      </c>
      <c r="ME785" s="4"/>
      <c r="MF785" s="8"/>
      <c r="MG785" s="4"/>
      <c r="MH785" s="8"/>
      <c r="MI785" s="7"/>
      <c r="MJ785" s="7"/>
      <c r="MK785" s="2" t="s">
        <v>278</v>
      </c>
      <c r="ML785" s="2" t="s">
        <v>226</v>
      </c>
      <c r="MM785" s="2" t="s">
        <v>229</v>
      </c>
      <c r="MN785" s="2" t="s">
        <v>229</v>
      </c>
      <c r="MO785" s="2" t="s">
        <v>241</v>
      </c>
      <c r="MP785" s="2" t="s">
        <v>229</v>
      </c>
      <c r="MQ785" s="4"/>
      <c r="MR785" s="8"/>
      <c r="MS785" s="4"/>
      <c r="MT785" s="8"/>
      <c r="MU785" s="7"/>
      <c r="MV785" s="7"/>
      <c r="MW785" s="2" t="s">
        <v>266</v>
      </c>
      <c r="MX785" s="2" t="s">
        <v>226</v>
      </c>
      <c r="MY785" s="2" t="s">
        <v>229</v>
      </c>
      <c r="MZ785" s="2" t="s">
        <v>229</v>
      </c>
      <c r="NA785" s="2" t="s">
        <v>241</v>
      </c>
      <c r="NB785" s="2" t="s">
        <v>229</v>
      </c>
      <c r="NC785" s="4"/>
      <c r="ND785" s="8"/>
      <c r="NE785" s="4"/>
      <c r="NF785" s="8"/>
      <c r="NG785" s="7"/>
      <c r="NH785" s="7"/>
      <c r="NI785" s="2" t="s">
        <v>239</v>
      </c>
      <c r="NJ785" s="2" t="s">
        <v>260</v>
      </c>
      <c r="NK785" s="2" t="s">
        <v>794</v>
      </c>
      <c r="NL785" s="2" t="s">
        <v>1503</v>
      </c>
      <c r="NM785" s="2" t="s">
        <v>241</v>
      </c>
      <c r="NN785" s="2" t="s">
        <v>229</v>
      </c>
      <c r="NO785" s="4"/>
      <c r="NP785" s="8"/>
      <c r="NQ785" s="4"/>
      <c r="NR785" s="8"/>
      <c r="NS785" s="7"/>
      <c r="NT785" s="7"/>
      <c r="NU785" s="2" t="s">
        <v>272</v>
      </c>
      <c r="NV785" s="2" t="s">
        <v>226</v>
      </c>
      <c r="NW785" s="2" t="s">
        <v>229</v>
      </c>
      <c r="NX785" s="2" t="s">
        <v>229</v>
      </c>
      <c r="NY785" s="2" t="s">
        <v>241</v>
      </c>
      <c r="NZ785" s="2" t="s">
        <v>229</v>
      </c>
      <c r="OA785" s="4"/>
      <c r="OB785" s="8"/>
      <c r="OC785" s="4"/>
      <c r="OD785" s="8"/>
      <c r="OE785" s="7"/>
      <c r="OF785" s="7"/>
      <c r="OG785" s="2" t="s">
        <v>239</v>
      </c>
      <c r="OH785" s="2" t="s">
        <v>226</v>
      </c>
      <c r="OI785" s="2" t="s">
        <v>2817</v>
      </c>
      <c r="OJ785" s="2" t="s">
        <v>229</v>
      </c>
      <c r="OK785" s="2" t="s">
        <v>241</v>
      </c>
      <c r="OL785" s="2" t="s">
        <v>229</v>
      </c>
      <c r="OM785" s="4"/>
      <c r="ON785" s="8"/>
      <c r="OO785" s="4"/>
      <c r="OP785" s="8"/>
      <c r="OQ785" s="7"/>
      <c r="OR785" s="7"/>
      <c r="OS785" s="2" t="s">
        <v>229</v>
      </c>
      <c r="OT785" s="2" t="s">
        <v>229</v>
      </c>
      <c r="OU785" s="2" t="s">
        <v>229</v>
      </c>
      <c r="OV785" s="2" t="s">
        <v>229</v>
      </c>
      <c r="OW785" s="2" t="s">
        <v>229</v>
      </c>
      <c r="OX785" s="2" t="s">
        <v>229</v>
      </c>
      <c r="OY785" s="4"/>
      <c r="OZ785" s="8"/>
      <c r="PA785" s="4"/>
      <c r="PB785" s="8"/>
      <c r="PC785" s="7"/>
      <c r="PD785" s="7"/>
      <c r="PE785" s="2" t="s">
        <v>281</v>
      </c>
      <c r="PF785" s="2" t="s">
        <v>226</v>
      </c>
      <c r="PG785" s="2" t="s">
        <v>229</v>
      </c>
      <c r="PH785" s="2" t="s">
        <v>229</v>
      </c>
      <c r="PI785" s="2" t="s">
        <v>241</v>
      </c>
      <c r="PJ785" s="2" t="s">
        <v>229</v>
      </c>
      <c r="PK785" s="4"/>
      <c r="PL785" s="8"/>
      <c r="PM785" s="4"/>
      <c r="PN785" s="8"/>
      <c r="PO785" s="7"/>
      <c r="PP785" s="7"/>
      <c r="PQ785" s="2" t="s">
        <v>266</v>
      </c>
      <c r="PR785" s="2" t="s">
        <v>275</v>
      </c>
      <c r="PS785" s="2" t="s">
        <v>229</v>
      </c>
      <c r="PT785" s="2" t="s">
        <v>229</v>
      </c>
      <c r="PU785" s="2" t="s">
        <v>241</v>
      </c>
      <c r="PV785" s="2" t="s">
        <v>229</v>
      </c>
      <c r="PW785" s="4"/>
      <c r="PX785" s="8"/>
      <c r="PY785" s="4"/>
      <c r="PZ785" s="8"/>
      <c r="QA785" s="7"/>
      <c r="QB785" s="7"/>
      <c r="QC785" s="2" t="s">
        <v>281</v>
      </c>
      <c r="QD785" s="2" t="s">
        <v>226</v>
      </c>
      <c r="QE785" s="2" t="s">
        <v>229</v>
      </c>
      <c r="QF785" s="2" t="s">
        <v>229</v>
      </c>
      <c r="QG785" s="2" t="s">
        <v>241</v>
      </c>
      <c r="QH785" s="2" t="s">
        <v>229</v>
      </c>
      <c r="QI785" s="4"/>
      <c r="QJ785" s="8"/>
      <c r="QK785" s="4"/>
      <c r="QL785" s="8"/>
      <c r="QM785" s="7"/>
      <c r="QN785" s="7"/>
      <c r="QO785" s="2" t="s">
        <v>229</v>
      </c>
      <c r="QP785" s="2" t="s">
        <v>229</v>
      </c>
      <c r="QQ785" s="2" t="s">
        <v>229</v>
      </c>
      <c r="QR785" s="2" t="s">
        <v>229</v>
      </c>
      <c r="QS785" s="2" t="s">
        <v>229</v>
      </c>
      <c r="QT785" s="2" t="s">
        <v>229</v>
      </c>
      <c r="QU785" s="4"/>
      <c r="QV785" s="8"/>
      <c r="QW785" s="4"/>
      <c r="QX785" s="8"/>
      <c r="QY785" s="7"/>
      <c r="QZ785" s="7"/>
      <c r="RA785" s="2" t="s">
        <v>272</v>
      </c>
      <c r="RB785" s="2" t="s">
        <v>226</v>
      </c>
      <c r="RC785" s="2" t="s">
        <v>229</v>
      </c>
      <c r="RD785" s="2" t="s">
        <v>229</v>
      </c>
      <c r="RE785" s="2" t="s">
        <v>241</v>
      </c>
      <c r="RF785" s="2" t="s">
        <v>229</v>
      </c>
      <c r="RG785" s="4"/>
      <c r="RH785" s="8"/>
      <c r="RI785" s="4"/>
      <c r="RJ785" s="8"/>
      <c r="RK785" s="7"/>
      <c r="RL785" s="7"/>
      <c r="RM785" s="2" t="s">
        <v>272</v>
      </c>
      <c r="RN785" s="2" t="s">
        <v>226</v>
      </c>
      <c r="RO785" s="2" t="s">
        <v>229</v>
      </c>
      <c r="RP785" s="2" t="s">
        <v>229</v>
      </c>
      <c r="RQ785" s="2" t="s">
        <v>241</v>
      </c>
      <c r="RR785" s="2" t="s">
        <v>229</v>
      </c>
      <c r="RS785" s="4"/>
      <c r="RT785" s="8"/>
      <c r="RU785" s="4"/>
      <c r="RV785" s="8"/>
      <c r="RW785" s="7"/>
      <c r="RX785" s="7"/>
      <c r="RY785" s="2" t="s">
        <v>272</v>
      </c>
      <c r="RZ785" s="2" t="s">
        <v>275</v>
      </c>
      <c r="SA785" s="2" t="s">
        <v>229</v>
      </c>
      <c r="SB785" s="2" t="s">
        <v>229</v>
      </c>
      <c r="SC785" s="2" t="s">
        <v>241</v>
      </c>
      <c r="SD785" s="2" t="s">
        <v>229</v>
      </c>
      <c r="SE785" s="4">
        <v>97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>
        <v>50</v>
      </c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>
        <v>80</v>
      </c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>
        <v>110</v>
      </c>
      <c r="VO785" s="4"/>
      <c r="VP785" s="4"/>
      <c r="VQ785" s="4"/>
      <c r="VR785" s="4"/>
      <c r="VS785" s="4"/>
    </row>
    <row r="786">
      <c r="A786" s="2" t="s">
        <v>4991</v>
      </c>
      <c r="B786" s="2" t="s">
        <v>216</v>
      </c>
      <c r="C786" s="2" t="s">
        <v>4734</v>
      </c>
      <c r="D786" s="2" t="s">
        <v>218</v>
      </c>
      <c r="E786" s="2" t="s">
        <v>2460</v>
      </c>
      <c r="F786" s="2" t="s">
        <v>4992</v>
      </c>
      <c r="G786" s="2" t="s">
        <v>4993</v>
      </c>
      <c r="H786" s="2" t="s">
        <v>4994</v>
      </c>
      <c r="I786" s="2" t="s">
        <v>4995</v>
      </c>
      <c r="J786" s="2" t="s">
        <v>285</v>
      </c>
      <c r="K786" s="2" t="s">
        <v>412</v>
      </c>
      <c r="L786" s="3">
        <v>62.5</v>
      </c>
      <c r="M786" s="3">
        <v>65.63</v>
      </c>
      <c r="N786" s="3">
        <v>124.99</v>
      </c>
      <c r="O786" s="2" t="s">
        <v>226</v>
      </c>
      <c r="P786" s="2" t="s">
        <v>2072</v>
      </c>
      <c r="Q786" s="2" t="s">
        <v>228</v>
      </c>
      <c r="R786" s="2" t="s">
        <v>229</v>
      </c>
      <c r="S786" s="2" t="s">
        <v>4996</v>
      </c>
      <c r="T786" s="2" t="s">
        <v>3733</v>
      </c>
      <c r="U786" s="2" t="s">
        <v>232</v>
      </c>
      <c r="V786" s="2" t="s">
        <v>233</v>
      </c>
      <c r="W786" s="2" t="s">
        <v>1009</v>
      </c>
      <c r="X786" s="2" t="s">
        <v>1143</v>
      </c>
      <c r="Y786" s="2" t="s">
        <v>2322</v>
      </c>
      <c r="Z786" s="4">
        <v>66</v>
      </c>
      <c r="AA786" s="4">
        <f>=ROUNDDOWN(18.8571428571429,0)</f>
      </c>
      <c r="AB786" s="5">
        <v>3.5</v>
      </c>
      <c r="AC786" s="2" t="s">
        <v>229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>
        <v>2</v>
      </c>
      <c r="AQ786" s="8">
        <v>136.5</v>
      </c>
      <c r="AR786" s="4">
        <v>3</v>
      </c>
      <c r="AS786" s="8">
        <v>207.38</v>
      </c>
      <c r="AT786" s="7">
        <v>-0.3333</v>
      </c>
      <c r="AU786" s="7">
        <v>-0.3418</v>
      </c>
      <c r="AV786" s="4">
        <v>5</v>
      </c>
      <c r="AW786" s="8">
        <v>370.96</v>
      </c>
      <c r="AX786" s="4">
        <v>5</v>
      </c>
      <c r="AY786" s="8">
        <v>359.62</v>
      </c>
      <c r="AZ786" s="7" t="s">
        <v>229</v>
      </c>
      <c r="BA786" s="7">
        <v>0.0315</v>
      </c>
      <c r="BB786" s="7">
        <v>0.368</v>
      </c>
      <c r="BC786" s="4">
        <v>5</v>
      </c>
      <c r="BD786" s="8">
        <v>370.96</v>
      </c>
      <c r="BE786" s="4">
        <v>5</v>
      </c>
      <c r="BF786" s="8">
        <v>359.62</v>
      </c>
      <c r="BG786" s="7" t="s">
        <v>229</v>
      </c>
      <c r="BH786" s="7">
        <v>0.0315</v>
      </c>
      <c r="BI786" s="7">
        <v>1</v>
      </c>
      <c r="BJ786" s="4">
        <v>2</v>
      </c>
      <c r="BK786" s="8">
        <v>136.5</v>
      </c>
      <c r="BL786" s="2" t="s">
        <v>3548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266</v>
      </c>
      <c r="BV786" s="2" t="s">
        <v>226</v>
      </c>
      <c r="BW786" s="2" t="s">
        <v>229</v>
      </c>
      <c r="BX786" s="2" t="s">
        <v>229</v>
      </c>
      <c r="BY786" s="2" t="s">
        <v>241</v>
      </c>
      <c r="BZ786" s="2" t="s">
        <v>229</v>
      </c>
      <c r="CA786" s="4"/>
      <c r="CB786" s="8"/>
      <c r="CC786" s="4">
        <v>2</v>
      </c>
      <c r="CD786" s="8">
        <v>141.76</v>
      </c>
      <c r="CE786" s="7">
        <v>-1</v>
      </c>
      <c r="CF786" s="7">
        <v>-1</v>
      </c>
      <c r="CG786" s="2" t="s">
        <v>239</v>
      </c>
      <c r="CH786" s="2" t="s">
        <v>226</v>
      </c>
      <c r="CI786" s="2" t="s">
        <v>3899</v>
      </c>
      <c r="CJ786" s="2" t="s">
        <v>2112</v>
      </c>
      <c r="CK786" s="2" t="s">
        <v>241</v>
      </c>
      <c r="CL786" s="2" t="s">
        <v>229</v>
      </c>
      <c r="CM786" s="4">
        <v>1</v>
      </c>
      <c r="CN786" s="8">
        <v>70.88</v>
      </c>
      <c r="CO786" s="4"/>
      <c r="CP786" s="8"/>
      <c r="CQ786" s="7"/>
      <c r="CR786" s="7"/>
      <c r="CS786" s="2" t="s">
        <v>239</v>
      </c>
      <c r="CT786" s="2" t="s">
        <v>226</v>
      </c>
      <c r="CU786" s="2" t="s">
        <v>1056</v>
      </c>
      <c r="CV786" s="2" t="s">
        <v>1507</v>
      </c>
      <c r="CW786" s="2" t="s">
        <v>241</v>
      </c>
      <c r="CX786" s="2" t="s">
        <v>229</v>
      </c>
      <c r="CY786" s="4">
        <v>1</v>
      </c>
      <c r="CZ786" s="8">
        <v>65.62</v>
      </c>
      <c r="DA786" s="4">
        <v>1</v>
      </c>
      <c r="DB786" s="8">
        <v>65.62</v>
      </c>
      <c r="DC786" s="7"/>
      <c r="DD786" s="7"/>
      <c r="DE786" s="2" t="s">
        <v>239</v>
      </c>
      <c r="DF786" s="2" t="s">
        <v>226</v>
      </c>
      <c r="DG786" s="2" t="s">
        <v>1056</v>
      </c>
      <c r="DH786" s="2" t="s">
        <v>993</v>
      </c>
      <c r="DI786" s="2" t="s">
        <v>241</v>
      </c>
      <c r="DJ786" s="2" t="s">
        <v>229</v>
      </c>
      <c r="DK786" s="4"/>
      <c r="DL786" s="8"/>
      <c r="DM786" s="4"/>
      <c r="DN786" s="8"/>
      <c r="DO786" s="7"/>
      <c r="DP786" s="7"/>
      <c r="DQ786" s="2" t="s">
        <v>239</v>
      </c>
      <c r="DR786" s="2" t="s">
        <v>226</v>
      </c>
      <c r="DS786" s="2" t="s">
        <v>502</v>
      </c>
      <c r="DT786" s="2" t="s">
        <v>1356</v>
      </c>
      <c r="DU786" s="2" t="s">
        <v>241</v>
      </c>
      <c r="DV786" s="2" t="s">
        <v>229</v>
      </c>
      <c r="DW786" s="4"/>
      <c r="DX786" s="8"/>
      <c r="DY786" s="4"/>
      <c r="DZ786" s="8"/>
      <c r="EA786" s="7"/>
      <c r="EB786" s="7"/>
      <c r="EC786" s="2" t="s">
        <v>239</v>
      </c>
      <c r="ED786" s="2" t="s">
        <v>226</v>
      </c>
      <c r="EE786" s="2" t="s">
        <v>334</v>
      </c>
      <c r="EF786" s="2" t="s">
        <v>3003</v>
      </c>
      <c r="EG786" s="2" t="s">
        <v>241</v>
      </c>
      <c r="EH786" s="2" t="s">
        <v>229</v>
      </c>
      <c r="EI786" s="4"/>
      <c r="EJ786" s="8"/>
      <c r="EK786" s="4"/>
      <c r="EL786" s="8"/>
      <c r="EM786" s="7"/>
      <c r="EN786" s="7"/>
      <c r="EO786" s="2" t="s">
        <v>239</v>
      </c>
      <c r="EP786" s="2" t="s">
        <v>226</v>
      </c>
      <c r="EQ786" s="2" t="s">
        <v>1064</v>
      </c>
      <c r="ER786" s="2" t="s">
        <v>1161</v>
      </c>
      <c r="ES786" s="2" t="s">
        <v>241</v>
      </c>
      <c r="ET786" s="2" t="s">
        <v>229</v>
      </c>
      <c r="EU786" s="4"/>
      <c r="EV786" s="8"/>
      <c r="EW786" s="4"/>
      <c r="EX786" s="8"/>
      <c r="EY786" s="7"/>
      <c r="EZ786" s="7"/>
      <c r="FA786" s="2" t="s">
        <v>239</v>
      </c>
      <c r="FB786" s="2" t="s">
        <v>226</v>
      </c>
      <c r="FC786" s="2" t="s">
        <v>2322</v>
      </c>
      <c r="FD786" s="2" t="s">
        <v>1542</v>
      </c>
      <c r="FE786" s="2" t="s">
        <v>241</v>
      </c>
      <c r="FF786" s="2" t="s">
        <v>229</v>
      </c>
      <c r="FG786" s="4"/>
      <c r="FH786" s="8"/>
      <c r="FI786" s="4"/>
      <c r="FJ786" s="8"/>
      <c r="FK786" s="7"/>
      <c r="FL786" s="7"/>
      <c r="FM786" s="2" t="s">
        <v>239</v>
      </c>
      <c r="FN786" s="2" t="s">
        <v>226</v>
      </c>
      <c r="FO786" s="2" t="s">
        <v>2322</v>
      </c>
      <c r="FP786" s="2" t="s">
        <v>1356</v>
      </c>
      <c r="FQ786" s="2" t="s">
        <v>241</v>
      </c>
      <c r="FR786" s="2" t="s">
        <v>229</v>
      </c>
      <c r="FS786" s="4"/>
      <c r="FT786" s="8"/>
      <c r="FU786" s="4"/>
      <c r="FV786" s="8"/>
      <c r="FW786" s="7"/>
      <c r="FX786" s="7"/>
      <c r="FY786" s="2" t="s">
        <v>239</v>
      </c>
      <c r="FZ786" s="2" t="s">
        <v>226</v>
      </c>
      <c r="GA786" s="2" t="s">
        <v>327</v>
      </c>
      <c r="GB786" s="2" t="s">
        <v>229</v>
      </c>
      <c r="GC786" s="2" t="s">
        <v>241</v>
      </c>
      <c r="GD786" s="2" t="s">
        <v>229</v>
      </c>
      <c r="GE786" s="4"/>
      <c r="GF786" s="8"/>
      <c r="GG786" s="4"/>
      <c r="GH786" s="8"/>
      <c r="GI786" s="7"/>
      <c r="GJ786" s="7"/>
      <c r="GK786" s="2" t="s">
        <v>272</v>
      </c>
      <c r="GL786" s="2" t="s">
        <v>226</v>
      </c>
      <c r="GM786" s="2" t="s">
        <v>229</v>
      </c>
      <c r="GN786" s="2" t="s">
        <v>229</v>
      </c>
      <c r="GO786" s="2" t="s">
        <v>241</v>
      </c>
      <c r="GP786" s="2" t="s">
        <v>229</v>
      </c>
      <c r="GQ786" s="4"/>
      <c r="GR786" s="8"/>
      <c r="GS786" s="4"/>
      <c r="GT786" s="8"/>
      <c r="GU786" s="7"/>
      <c r="GV786" s="7"/>
      <c r="GW786" s="2" t="s">
        <v>239</v>
      </c>
      <c r="GX786" s="2" t="s">
        <v>226</v>
      </c>
      <c r="GY786" s="2" t="s">
        <v>632</v>
      </c>
      <c r="GZ786" s="2" t="s">
        <v>2516</v>
      </c>
      <c r="HA786" s="2" t="s">
        <v>241</v>
      </c>
      <c r="HB786" s="2" t="s">
        <v>229</v>
      </c>
      <c r="HC786" s="4"/>
      <c r="HD786" s="8"/>
      <c r="HE786" s="4"/>
      <c r="HF786" s="8"/>
      <c r="HG786" s="7"/>
      <c r="HH786" s="7"/>
      <c r="HI786" s="2" t="s">
        <v>266</v>
      </c>
      <c r="HJ786" s="2" t="s">
        <v>226</v>
      </c>
      <c r="HK786" s="2" t="s">
        <v>229</v>
      </c>
      <c r="HL786" s="2" t="s">
        <v>229</v>
      </c>
      <c r="HM786" s="2" t="s">
        <v>241</v>
      </c>
      <c r="HN786" s="2" t="s">
        <v>229</v>
      </c>
      <c r="HO786" s="4"/>
      <c r="HP786" s="8"/>
      <c r="HQ786" s="4"/>
      <c r="HR786" s="8"/>
      <c r="HS786" s="7"/>
      <c r="HT786" s="7"/>
      <c r="HU786" s="2" t="s">
        <v>266</v>
      </c>
      <c r="HV786" s="2" t="s">
        <v>226</v>
      </c>
      <c r="HW786" s="2" t="s">
        <v>229</v>
      </c>
      <c r="HX786" s="2" t="s">
        <v>229</v>
      </c>
      <c r="HY786" s="2" t="s">
        <v>241</v>
      </c>
      <c r="HZ786" s="2" t="s">
        <v>229</v>
      </c>
      <c r="IA786" s="4"/>
      <c r="IB786" s="8"/>
      <c r="IC786" s="4"/>
      <c r="ID786" s="8"/>
      <c r="IE786" s="7"/>
      <c r="IF786" s="7"/>
      <c r="IG786" s="2" t="s">
        <v>266</v>
      </c>
      <c r="IH786" s="2" t="s">
        <v>226</v>
      </c>
      <c r="II786" s="2" t="s">
        <v>229</v>
      </c>
      <c r="IJ786" s="2" t="s">
        <v>229</v>
      </c>
      <c r="IK786" s="2" t="s">
        <v>241</v>
      </c>
      <c r="IL786" s="2" t="s">
        <v>229</v>
      </c>
      <c r="IM786" s="4"/>
      <c r="IN786" s="8"/>
      <c r="IO786" s="4"/>
      <c r="IP786" s="8"/>
      <c r="IQ786" s="7"/>
      <c r="IR786" s="7"/>
      <c r="IS786" s="2" t="s">
        <v>272</v>
      </c>
      <c r="IT786" s="2" t="s">
        <v>226</v>
      </c>
      <c r="IU786" s="2" t="s">
        <v>229</v>
      </c>
      <c r="IV786" s="2" t="s">
        <v>229</v>
      </c>
      <c r="IW786" s="2" t="s">
        <v>241</v>
      </c>
      <c r="IX786" s="2" t="s">
        <v>229</v>
      </c>
      <c r="IY786" s="4"/>
      <c r="IZ786" s="8"/>
      <c r="JA786" s="4"/>
      <c r="JB786" s="8"/>
      <c r="JC786" s="7"/>
      <c r="JD786" s="7"/>
      <c r="JE786" s="2" t="s">
        <v>272</v>
      </c>
      <c r="JF786" s="2" t="s">
        <v>226</v>
      </c>
      <c r="JG786" s="2" t="s">
        <v>229</v>
      </c>
      <c r="JH786" s="2" t="s">
        <v>229</v>
      </c>
      <c r="JI786" s="2" t="s">
        <v>241</v>
      </c>
      <c r="JJ786" s="2" t="s">
        <v>229</v>
      </c>
      <c r="JK786" s="4"/>
      <c r="JL786" s="8"/>
      <c r="JM786" s="4"/>
      <c r="JN786" s="8"/>
      <c r="JO786" s="7"/>
      <c r="JP786" s="7"/>
      <c r="JQ786" s="2" t="s">
        <v>272</v>
      </c>
      <c r="JR786" s="2" t="s">
        <v>226</v>
      </c>
      <c r="JS786" s="2" t="s">
        <v>229</v>
      </c>
      <c r="JT786" s="2" t="s">
        <v>229</v>
      </c>
      <c r="JU786" s="2" t="s">
        <v>241</v>
      </c>
      <c r="JV786" s="2" t="s">
        <v>229</v>
      </c>
      <c r="JW786" s="4"/>
      <c r="JX786" s="8"/>
      <c r="JY786" s="4"/>
      <c r="JZ786" s="8"/>
      <c r="KA786" s="7"/>
      <c r="KB786" s="7"/>
      <c r="KC786" s="2" t="s">
        <v>272</v>
      </c>
      <c r="KD786" s="2" t="s">
        <v>226</v>
      </c>
      <c r="KE786" s="2" t="s">
        <v>229</v>
      </c>
      <c r="KF786" s="2" t="s">
        <v>229</v>
      </c>
      <c r="KG786" s="2" t="s">
        <v>241</v>
      </c>
      <c r="KH786" s="2" t="s">
        <v>229</v>
      </c>
      <c r="KI786" s="4"/>
      <c r="KJ786" s="8"/>
      <c r="KK786" s="4"/>
      <c r="KL786" s="8"/>
      <c r="KM786" s="7"/>
      <c r="KN786" s="7"/>
      <c r="KO786" s="2" t="s">
        <v>272</v>
      </c>
      <c r="KP786" s="2" t="s">
        <v>226</v>
      </c>
      <c r="KQ786" s="2" t="s">
        <v>229</v>
      </c>
      <c r="KR786" s="2" t="s">
        <v>229</v>
      </c>
      <c r="KS786" s="2" t="s">
        <v>241</v>
      </c>
      <c r="KT786" s="2" t="s">
        <v>229</v>
      </c>
      <c r="KU786" s="4"/>
      <c r="KV786" s="8"/>
      <c r="KW786" s="4"/>
      <c r="KX786" s="8"/>
      <c r="KY786" s="7"/>
      <c r="KZ786" s="7"/>
      <c r="LA786" s="2" t="s">
        <v>272</v>
      </c>
      <c r="LB786" s="2" t="s">
        <v>226</v>
      </c>
      <c r="LC786" s="2" t="s">
        <v>229</v>
      </c>
      <c r="LD786" s="2" t="s">
        <v>229</v>
      </c>
      <c r="LE786" s="2" t="s">
        <v>241</v>
      </c>
      <c r="LF786" s="2" t="s">
        <v>229</v>
      </c>
      <c r="LG786" s="4"/>
      <c r="LH786" s="8"/>
      <c r="LI786" s="4"/>
      <c r="LJ786" s="8"/>
      <c r="LK786" s="7"/>
      <c r="LL786" s="7"/>
      <c r="LM786" s="2" t="s">
        <v>229</v>
      </c>
      <c r="LN786" s="2" t="s">
        <v>229</v>
      </c>
      <c r="LO786" s="2" t="s">
        <v>229</v>
      </c>
      <c r="LP786" s="2" t="s">
        <v>229</v>
      </c>
      <c r="LQ786" s="2" t="s">
        <v>229</v>
      </c>
      <c r="LR786" s="2" t="s">
        <v>229</v>
      </c>
      <c r="LS786" s="4"/>
      <c r="LT786" s="8"/>
      <c r="LU786" s="4"/>
      <c r="LV786" s="8"/>
      <c r="LW786" s="7"/>
      <c r="LX786" s="7"/>
      <c r="LY786" s="2" t="s">
        <v>239</v>
      </c>
      <c r="LZ786" s="2" t="s">
        <v>275</v>
      </c>
      <c r="MA786" s="2" t="s">
        <v>4007</v>
      </c>
      <c r="MB786" s="2" t="s">
        <v>229</v>
      </c>
      <c r="MC786" s="2" t="s">
        <v>241</v>
      </c>
      <c r="MD786" s="2" t="s">
        <v>229</v>
      </c>
      <c r="ME786" s="4"/>
      <c r="MF786" s="8"/>
      <c r="MG786" s="4"/>
      <c r="MH786" s="8"/>
      <c r="MI786" s="7"/>
      <c r="MJ786" s="7"/>
      <c r="MK786" s="2" t="s">
        <v>272</v>
      </c>
      <c r="ML786" s="2" t="s">
        <v>226</v>
      </c>
      <c r="MM786" s="2" t="s">
        <v>229</v>
      </c>
      <c r="MN786" s="2" t="s">
        <v>229</v>
      </c>
      <c r="MO786" s="2" t="s">
        <v>241</v>
      </c>
      <c r="MP786" s="2" t="s">
        <v>229</v>
      </c>
      <c r="MQ786" s="4"/>
      <c r="MR786" s="8"/>
      <c r="MS786" s="4"/>
      <c r="MT786" s="8"/>
      <c r="MU786" s="7"/>
      <c r="MV786" s="7"/>
      <c r="MW786" s="2" t="s">
        <v>266</v>
      </c>
      <c r="MX786" s="2" t="s">
        <v>226</v>
      </c>
      <c r="MY786" s="2" t="s">
        <v>229</v>
      </c>
      <c r="MZ786" s="2" t="s">
        <v>229</v>
      </c>
      <c r="NA786" s="2" t="s">
        <v>241</v>
      </c>
      <c r="NB786" s="2" t="s">
        <v>229</v>
      </c>
      <c r="NC786" s="4"/>
      <c r="ND786" s="8"/>
      <c r="NE786" s="4"/>
      <c r="NF786" s="8"/>
      <c r="NG786" s="7"/>
      <c r="NH786" s="7"/>
      <c r="NI786" s="2" t="s">
        <v>266</v>
      </c>
      <c r="NJ786" s="2" t="s">
        <v>226</v>
      </c>
      <c r="NK786" s="2" t="s">
        <v>229</v>
      </c>
      <c r="NL786" s="2" t="s">
        <v>229</v>
      </c>
      <c r="NM786" s="2" t="s">
        <v>241</v>
      </c>
      <c r="NN786" s="2" t="s">
        <v>229</v>
      </c>
      <c r="NO786" s="4"/>
      <c r="NP786" s="8"/>
      <c r="NQ786" s="4"/>
      <c r="NR786" s="8"/>
      <c r="NS786" s="7"/>
      <c r="NT786" s="7"/>
      <c r="NU786" s="2" t="s">
        <v>272</v>
      </c>
      <c r="NV786" s="2" t="s">
        <v>226</v>
      </c>
      <c r="NW786" s="2" t="s">
        <v>229</v>
      </c>
      <c r="NX786" s="2" t="s">
        <v>229</v>
      </c>
      <c r="NY786" s="2" t="s">
        <v>241</v>
      </c>
      <c r="NZ786" s="2" t="s">
        <v>229</v>
      </c>
      <c r="OA786" s="4"/>
      <c r="OB786" s="8"/>
      <c r="OC786" s="4"/>
      <c r="OD786" s="8"/>
      <c r="OE786" s="7"/>
      <c r="OF786" s="7"/>
      <c r="OG786" s="2" t="s">
        <v>239</v>
      </c>
      <c r="OH786" s="2" t="s">
        <v>226</v>
      </c>
      <c r="OI786" s="2" t="s">
        <v>2817</v>
      </c>
      <c r="OJ786" s="2" t="s">
        <v>229</v>
      </c>
      <c r="OK786" s="2" t="s">
        <v>241</v>
      </c>
      <c r="OL786" s="2" t="s">
        <v>229</v>
      </c>
      <c r="OM786" s="4"/>
      <c r="ON786" s="8"/>
      <c r="OO786" s="4"/>
      <c r="OP786" s="8"/>
      <c r="OQ786" s="7"/>
      <c r="OR786" s="7"/>
      <c r="OS786" s="2" t="s">
        <v>229</v>
      </c>
      <c r="OT786" s="2" t="s">
        <v>229</v>
      </c>
      <c r="OU786" s="2" t="s">
        <v>229</v>
      </c>
      <c r="OV786" s="2" t="s">
        <v>229</v>
      </c>
      <c r="OW786" s="2" t="s">
        <v>229</v>
      </c>
      <c r="OX786" s="2" t="s">
        <v>229</v>
      </c>
      <c r="OY786" s="4"/>
      <c r="OZ786" s="8"/>
      <c r="PA786" s="4"/>
      <c r="PB786" s="8"/>
      <c r="PC786" s="7"/>
      <c r="PD786" s="7"/>
      <c r="PE786" s="2" t="s">
        <v>281</v>
      </c>
      <c r="PF786" s="2" t="s">
        <v>226</v>
      </c>
      <c r="PG786" s="2" t="s">
        <v>229</v>
      </c>
      <c r="PH786" s="2" t="s">
        <v>229</v>
      </c>
      <c r="PI786" s="2" t="s">
        <v>241</v>
      </c>
      <c r="PJ786" s="2" t="s">
        <v>229</v>
      </c>
      <c r="PK786" s="4"/>
      <c r="PL786" s="8"/>
      <c r="PM786" s="4"/>
      <c r="PN786" s="8"/>
      <c r="PO786" s="7"/>
      <c r="PP786" s="7"/>
      <c r="PQ786" s="2" t="s">
        <v>229</v>
      </c>
      <c r="PR786" s="2" t="s">
        <v>229</v>
      </c>
      <c r="PS786" s="2" t="s">
        <v>229</v>
      </c>
      <c r="PT786" s="2" t="s">
        <v>229</v>
      </c>
      <c r="PU786" s="2" t="s">
        <v>229</v>
      </c>
      <c r="PV786" s="2" t="s">
        <v>229</v>
      </c>
      <c r="PW786" s="4"/>
      <c r="PX786" s="8"/>
      <c r="PY786" s="4"/>
      <c r="PZ786" s="8"/>
      <c r="QA786" s="7"/>
      <c r="QB786" s="7"/>
      <c r="QC786" s="2" t="s">
        <v>281</v>
      </c>
      <c r="QD786" s="2" t="s">
        <v>226</v>
      </c>
      <c r="QE786" s="2" t="s">
        <v>229</v>
      </c>
      <c r="QF786" s="2" t="s">
        <v>229</v>
      </c>
      <c r="QG786" s="2" t="s">
        <v>241</v>
      </c>
      <c r="QH786" s="2" t="s">
        <v>229</v>
      </c>
      <c r="QI786" s="4"/>
      <c r="QJ786" s="8"/>
      <c r="QK786" s="4"/>
      <c r="QL786" s="8"/>
      <c r="QM786" s="7"/>
      <c r="QN786" s="7"/>
      <c r="QO786" s="2" t="s">
        <v>229</v>
      </c>
      <c r="QP786" s="2" t="s">
        <v>229</v>
      </c>
      <c r="QQ786" s="2" t="s">
        <v>229</v>
      </c>
      <c r="QR786" s="2" t="s">
        <v>229</v>
      </c>
      <c r="QS786" s="2" t="s">
        <v>229</v>
      </c>
      <c r="QT786" s="2" t="s">
        <v>229</v>
      </c>
      <c r="QU786" s="4"/>
      <c r="QV786" s="8"/>
      <c r="QW786" s="4"/>
      <c r="QX786" s="8"/>
      <c r="QY786" s="7"/>
      <c r="QZ786" s="7"/>
      <c r="RA786" s="2" t="s">
        <v>272</v>
      </c>
      <c r="RB786" s="2" t="s">
        <v>226</v>
      </c>
      <c r="RC786" s="2" t="s">
        <v>229</v>
      </c>
      <c r="RD786" s="2" t="s">
        <v>229</v>
      </c>
      <c r="RE786" s="2" t="s">
        <v>241</v>
      </c>
      <c r="RF786" s="2" t="s">
        <v>229</v>
      </c>
      <c r="RG786" s="4"/>
      <c r="RH786" s="8"/>
      <c r="RI786" s="4"/>
      <c r="RJ786" s="8"/>
      <c r="RK786" s="7"/>
      <c r="RL786" s="7"/>
      <c r="RM786" s="2" t="s">
        <v>272</v>
      </c>
      <c r="RN786" s="2" t="s">
        <v>226</v>
      </c>
      <c r="RO786" s="2" t="s">
        <v>229</v>
      </c>
      <c r="RP786" s="2" t="s">
        <v>229</v>
      </c>
      <c r="RQ786" s="2" t="s">
        <v>241</v>
      </c>
      <c r="RR786" s="2" t="s">
        <v>229</v>
      </c>
      <c r="RS786" s="4"/>
      <c r="RT786" s="8"/>
      <c r="RU786" s="4"/>
      <c r="RV786" s="8"/>
      <c r="RW786" s="7"/>
      <c r="RX786" s="7"/>
      <c r="RY786" s="2" t="s">
        <v>229</v>
      </c>
      <c r="RZ786" s="2" t="s">
        <v>229</v>
      </c>
      <c r="SA786" s="2" t="s">
        <v>229</v>
      </c>
      <c r="SB786" s="2" t="s">
        <v>229</v>
      </c>
      <c r="SC786" s="2" t="s">
        <v>229</v>
      </c>
      <c r="SD786" s="2" t="s">
        <v>229</v>
      </c>
      <c r="SE786" s="4">
        <v>66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</row>
    <row r="787">
      <c r="A787" s="2" t="s">
        <v>4997</v>
      </c>
      <c r="B787" s="2" t="s">
        <v>216</v>
      </c>
      <c r="C787" s="2" t="s">
        <v>4734</v>
      </c>
      <c r="D787" s="2" t="s">
        <v>218</v>
      </c>
      <c r="E787" s="2" t="s">
        <v>2460</v>
      </c>
      <c r="F787" s="2" t="s">
        <v>4992</v>
      </c>
      <c r="G787" s="2" t="s">
        <v>4993</v>
      </c>
      <c r="H787" s="2" t="s">
        <v>4994</v>
      </c>
      <c r="I787" s="2" t="s">
        <v>4995</v>
      </c>
      <c r="J787" s="2" t="s">
        <v>312</v>
      </c>
      <c r="K787" s="2" t="s">
        <v>412</v>
      </c>
      <c r="L787" s="3">
        <v>72.5</v>
      </c>
      <c r="M787" s="3">
        <v>76.13</v>
      </c>
      <c r="N787" s="3">
        <v>144.99</v>
      </c>
      <c r="O787" s="2" t="s">
        <v>226</v>
      </c>
      <c r="P787" s="2" t="s">
        <v>2072</v>
      </c>
      <c r="Q787" s="2" t="s">
        <v>228</v>
      </c>
      <c r="R787" s="2" t="s">
        <v>229</v>
      </c>
      <c r="S787" s="2" t="s">
        <v>4996</v>
      </c>
      <c r="T787" s="2" t="s">
        <v>3733</v>
      </c>
      <c r="U787" s="2" t="s">
        <v>232</v>
      </c>
      <c r="V787" s="2" t="s">
        <v>233</v>
      </c>
      <c r="W787" s="2" t="s">
        <v>1009</v>
      </c>
      <c r="X787" s="2" t="s">
        <v>1143</v>
      </c>
      <c r="Y787" s="2" t="s">
        <v>2322</v>
      </c>
      <c r="Z787" s="4">
        <v>119</v>
      </c>
      <c r="AA787" s="4">
        <f>=ROUNDDOWN(20.1694915254237,0)</f>
      </c>
      <c r="AB787" s="5">
        <v>5.9</v>
      </c>
      <c r="AC787" s="2" t="s">
        <v>229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3</v>
      </c>
      <c r="AQ787" s="8">
        <v>234.46</v>
      </c>
      <c r="AR787" s="4">
        <v>2</v>
      </c>
      <c r="AS787" s="8">
        <v>152.24</v>
      </c>
      <c r="AT787" s="7">
        <v>0.5</v>
      </c>
      <c r="AU787" s="7">
        <v>0.5401</v>
      </c>
      <c r="AV787" s="4" t="s">
        <v>229</v>
      </c>
      <c r="AW787" s="8" t="s">
        <v>229</v>
      </c>
      <c r="AX787" s="4" t="s">
        <v>229</v>
      </c>
      <c r="AY787" s="8" t="s">
        <v>229</v>
      </c>
      <c r="AZ787" s="7" t="s">
        <v>229</v>
      </c>
      <c r="BA787" s="7" t="s">
        <v>229</v>
      </c>
      <c r="BB787" s="7">
        <v>0.632</v>
      </c>
      <c r="BC787" s="4" t="s">
        <v>229</v>
      </c>
      <c r="BD787" s="8" t="s">
        <v>229</v>
      </c>
      <c r="BE787" s="4" t="s">
        <v>229</v>
      </c>
      <c r="BF787" s="8" t="s">
        <v>229</v>
      </c>
      <c r="BG787" s="7" t="s">
        <v>229</v>
      </c>
      <c r="BH787" s="7" t="s">
        <v>229</v>
      </c>
      <c r="BI787" s="7" t="s">
        <v>229</v>
      </c>
      <c r="BJ787" s="4">
        <v>3</v>
      </c>
      <c r="BK787" s="8">
        <v>234.46</v>
      </c>
      <c r="BL787" s="2" t="s">
        <v>1881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266</v>
      </c>
      <c r="BV787" s="2" t="s">
        <v>226</v>
      </c>
      <c r="BW787" s="2" t="s">
        <v>229</v>
      </c>
      <c r="BX787" s="2" t="s">
        <v>229</v>
      </c>
      <c r="BY787" s="2" t="s">
        <v>241</v>
      </c>
      <c r="BZ787" s="2" t="s">
        <v>229</v>
      </c>
      <c r="CA787" s="4">
        <v>1</v>
      </c>
      <c r="CB787" s="8">
        <v>82.22</v>
      </c>
      <c r="CC787" s="4"/>
      <c r="CD787" s="8"/>
      <c r="CE787" s="7"/>
      <c r="CF787" s="7"/>
      <c r="CG787" s="2" t="s">
        <v>239</v>
      </c>
      <c r="CH787" s="2" t="s">
        <v>226</v>
      </c>
      <c r="CI787" s="2" t="s">
        <v>3899</v>
      </c>
      <c r="CJ787" s="2" t="s">
        <v>2295</v>
      </c>
      <c r="CK787" s="2" t="s">
        <v>241</v>
      </c>
      <c r="CL787" s="2" t="s">
        <v>229</v>
      </c>
      <c r="CM787" s="4"/>
      <c r="CN787" s="8"/>
      <c r="CO787" s="4"/>
      <c r="CP787" s="8"/>
      <c r="CQ787" s="7"/>
      <c r="CR787" s="7"/>
      <c r="CS787" s="2" t="s">
        <v>239</v>
      </c>
      <c r="CT787" s="2" t="s">
        <v>226</v>
      </c>
      <c r="CU787" s="2" t="s">
        <v>1056</v>
      </c>
      <c r="CV787" s="2" t="s">
        <v>1160</v>
      </c>
      <c r="CW787" s="2" t="s">
        <v>241</v>
      </c>
      <c r="CX787" s="2" t="s">
        <v>229</v>
      </c>
      <c r="CY787" s="4">
        <v>2</v>
      </c>
      <c r="CZ787" s="8">
        <v>152.24</v>
      </c>
      <c r="DA787" s="4">
        <v>2</v>
      </c>
      <c r="DB787" s="8">
        <v>152.24</v>
      </c>
      <c r="DC787" s="7"/>
      <c r="DD787" s="7"/>
      <c r="DE787" s="2" t="s">
        <v>239</v>
      </c>
      <c r="DF787" s="2" t="s">
        <v>226</v>
      </c>
      <c r="DG787" s="2" t="s">
        <v>1056</v>
      </c>
      <c r="DH787" s="2" t="s">
        <v>993</v>
      </c>
      <c r="DI787" s="2" t="s">
        <v>241</v>
      </c>
      <c r="DJ787" s="2" t="s">
        <v>229</v>
      </c>
      <c r="DK787" s="4"/>
      <c r="DL787" s="8"/>
      <c r="DM787" s="4"/>
      <c r="DN787" s="8"/>
      <c r="DO787" s="7"/>
      <c r="DP787" s="7"/>
      <c r="DQ787" s="2" t="s">
        <v>239</v>
      </c>
      <c r="DR787" s="2" t="s">
        <v>226</v>
      </c>
      <c r="DS787" s="2" t="s">
        <v>502</v>
      </c>
      <c r="DT787" s="2" t="s">
        <v>4884</v>
      </c>
      <c r="DU787" s="2" t="s">
        <v>241</v>
      </c>
      <c r="DV787" s="2" t="s">
        <v>229</v>
      </c>
      <c r="DW787" s="4"/>
      <c r="DX787" s="8"/>
      <c r="DY787" s="4"/>
      <c r="DZ787" s="8"/>
      <c r="EA787" s="7"/>
      <c r="EB787" s="7"/>
      <c r="EC787" s="2" t="s">
        <v>239</v>
      </c>
      <c r="ED787" s="2" t="s">
        <v>226</v>
      </c>
      <c r="EE787" s="2" t="s">
        <v>334</v>
      </c>
      <c r="EF787" s="2" t="s">
        <v>2606</v>
      </c>
      <c r="EG787" s="2" t="s">
        <v>241</v>
      </c>
      <c r="EH787" s="2" t="s">
        <v>229</v>
      </c>
      <c r="EI787" s="4"/>
      <c r="EJ787" s="8"/>
      <c r="EK787" s="4"/>
      <c r="EL787" s="8"/>
      <c r="EM787" s="7"/>
      <c r="EN787" s="7"/>
      <c r="EO787" s="2" t="s">
        <v>239</v>
      </c>
      <c r="EP787" s="2" t="s">
        <v>226</v>
      </c>
      <c r="EQ787" s="2" t="s">
        <v>1064</v>
      </c>
      <c r="ER787" s="2" t="s">
        <v>620</v>
      </c>
      <c r="ES787" s="2" t="s">
        <v>241</v>
      </c>
      <c r="ET787" s="2" t="s">
        <v>229</v>
      </c>
      <c r="EU787" s="4"/>
      <c r="EV787" s="8"/>
      <c r="EW787" s="4"/>
      <c r="EX787" s="8"/>
      <c r="EY787" s="7"/>
      <c r="EZ787" s="7"/>
      <c r="FA787" s="2" t="s">
        <v>239</v>
      </c>
      <c r="FB787" s="2" t="s">
        <v>226</v>
      </c>
      <c r="FC787" s="2" t="s">
        <v>2322</v>
      </c>
      <c r="FD787" s="2" t="s">
        <v>1542</v>
      </c>
      <c r="FE787" s="2" t="s">
        <v>241</v>
      </c>
      <c r="FF787" s="2" t="s">
        <v>229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226</v>
      </c>
      <c r="FO787" s="2" t="s">
        <v>2322</v>
      </c>
      <c r="FP787" s="2" t="s">
        <v>229</v>
      </c>
      <c r="FQ787" s="2" t="s">
        <v>241</v>
      </c>
      <c r="FR787" s="2" t="s">
        <v>229</v>
      </c>
      <c r="FS787" s="4"/>
      <c r="FT787" s="8"/>
      <c r="FU787" s="4"/>
      <c r="FV787" s="8"/>
      <c r="FW787" s="7"/>
      <c r="FX787" s="7"/>
      <c r="FY787" s="2" t="s">
        <v>239</v>
      </c>
      <c r="FZ787" s="2" t="s">
        <v>226</v>
      </c>
      <c r="GA787" s="2" t="s">
        <v>327</v>
      </c>
      <c r="GB787" s="2" t="s">
        <v>229</v>
      </c>
      <c r="GC787" s="2" t="s">
        <v>241</v>
      </c>
      <c r="GD787" s="2" t="s">
        <v>229</v>
      </c>
      <c r="GE787" s="4"/>
      <c r="GF787" s="8"/>
      <c r="GG787" s="4"/>
      <c r="GH787" s="8"/>
      <c r="GI787" s="7"/>
      <c r="GJ787" s="7"/>
      <c r="GK787" s="2" t="s">
        <v>272</v>
      </c>
      <c r="GL787" s="2" t="s">
        <v>226</v>
      </c>
      <c r="GM787" s="2" t="s">
        <v>229</v>
      </c>
      <c r="GN787" s="2" t="s">
        <v>229</v>
      </c>
      <c r="GO787" s="2" t="s">
        <v>241</v>
      </c>
      <c r="GP787" s="2" t="s">
        <v>229</v>
      </c>
      <c r="GQ787" s="4"/>
      <c r="GR787" s="8"/>
      <c r="GS787" s="4"/>
      <c r="GT787" s="8"/>
      <c r="GU787" s="7"/>
      <c r="GV787" s="7"/>
      <c r="GW787" s="2" t="s">
        <v>239</v>
      </c>
      <c r="GX787" s="2" t="s">
        <v>226</v>
      </c>
      <c r="GY787" s="2" t="s">
        <v>656</v>
      </c>
      <c r="GZ787" s="2" t="s">
        <v>1055</v>
      </c>
      <c r="HA787" s="2" t="s">
        <v>241</v>
      </c>
      <c r="HB787" s="2" t="s">
        <v>229</v>
      </c>
      <c r="HC787" s="4"/>
      <c r="HD787" s="8"/>
      <c r="HE787" s="4"/>
      <c r="HF787" s="8"/>
      <c r="HG787" s="7"/>
      <c r="HH787" s="7"/>
      <c r="HI787" s="2" t="s">
        <v>266</v>
      </c>
      <c r="HJ787" s="2" t="s">
        <v>226</v>
      </c>
      <c r="HK787" s="2" t="s">
        <v>229</v>
      </c>
      <c r="HL787" s="2" t="s">
        <v>229</v>
      </c>
      <c r="HM787" s="2" t="s">
        <v>241</v>
      </c>
      <c r="HN787" s="2" t="s">
        <v>229</v>
      </c>
      <c r="HO787" s="4"/>
      <c r="HP787" s="8"/>
      <c r="HQ787" s="4"/>
      <c r="HR787" s="8"/>
      <c r="HS787" s="7"/>
      <c r="HT787" s="7"/>
      <c r="HU787" s="2" t="s">
        <v>266</v>
      </c>
      <c r="HV787" s="2" t="s">
        <v>226</v>
      </c>
      <c r="HW787" s="2" t="s">
        <v>229</v>
      </c>
      <c r="HX787" s="2" t="s">
        <v>229</v>
      </c>
      <c r="HY787" s="2" t="s">
        <v>241</v>
      </c>
      <c r="HZ787" s="2" t="s">
        <v>229</v>
      </c>
      <c r="IA787" s="4"/>
      <c r="IB787" s="8"/>
      <c r="IC787" s="4"/>
      <c r="ID787" s="8"/>
      <c r="IE787" s="7"/>
      <c r="IF787" s="7"/>
      <c r="IG787" s="2" t="s">
        <v>266</v>
      </c>
      <c r="IH787" s="2" t="s">
        <v>226</v>
      </c>
      <c r="II787" s="2" t="s">
        <v>229</v>
      </c>
      <c r="IJ787" s="2" t="s">
        <v>229</v>
      </c>
      <c r="IK787" s="2" t="s">
        <v>241</v>
      </c>
      <c r="IL787" s="2" t="s">
        <v>229</v>
      </c>
      <c r="IM787" s="4"/>
      <c r="IN787" s="8"/>
      <c r="IO787" s="4"/>
      <c r="IP787" s="8"/>
      <c r="IQ787" s="7"/>
      <c r="IR787" s="7"/>
      <c r="IS787" s="2" t="s">
        <v>272</v>
      </c>
      <c r="IT787" s="2" t="s">
        <v>226</v>
      </c>
      <c r="IU787" s="2" t="s">
        <v>229</v>
      </c>
      <c r="IV787" s="2" t="s">
        <v>229</v>
      </c>
      <c r="IW787" s="2" t="s">
        <v>241</v>
      </c>
      <c r="IX787" s="2" t="s">
        <v>229</v>
      </c>
      <c r="IY787" s="4"/>
      <c r="IZ787" s="8"/>
      <c r="JA787" s="4"/>
      <c r="JB787" s="8"/>
      <c r="JC787" s="7"/>
      <c r="JD787" s="7"/>
      <c r="JE787" s="2" t="s">
        <v>272</v>
      </c>
      <c r="JF787" s="2" t="s">
        <v>226</v>
      </c>
      <c r="JG787" s="2" t="s">
        <v>229</v>
      </c>
      <c r="JH787" s="2" t="s">
        <v>229</v>
      </c>
      <c r="JI787" s="2" t="s">
        <v>241</v>
      </c>
      <c r="JJ787" s="2" t="s">
        <v>229</v>
      </c>
      <c r="JK787" s="4"/>
      <c r="JL787" s="8"/>
      <c r="JM787" s="4"/>
      <c r="JN787" s="8"/>
      <c r="JO787" s="7"/>
      <c r="JP787" s="7"/>
      <c r="JQ787" s="2" t="s">
        <v>272</v>
      </c>
      <c r="JR787" s="2" t="s">
        <v>226</v>
      </c>
      <c r="JS787" s="2" t="s">
        <v>229</v>
      </c>
      <c r="JT787" s="2" t="s">
        <v>229</v>
      </c>
      <c r="JU787" s="2" t="s">
        <v>241</v>
      </c>
      <c r="JV787" s="2" t="s">
        <v>229</v>
      </c>
      <c r="JW787" s="4"/>
      <c r="JX787" s="8"/>
      <c r="JY787" s="4"/>
      <c r="JZ787" s="8"/>
      <c r="KA787" s="7"/>
      <c r="KB787" s="7"/>
      <c r="KC787" s="2" t="s">
        <v>272</v>
      </c>
      <c r="KD787" s="2" t="s">
        <v>226</v>
      </c>
      <c r="KE787" s="2" t="s">
        <v>229</v>
      </c>
      <c r="KF787" s="2" t="s">
        <v>229</v>
      </c>
      <c r="KG787" s="2" t="s">
        <v>241</v>
      </c>
      <c r="KH787" s="2" t="s">
        <v>229</v>
      </c>
      <c r="KI787" s="4"/>
      <c r="KJ787" s="8"/>
      <c r="KK787" s="4"/>
      <c r="KL787" s="8"/>
      <c r="KM787" s="7"/>
      <c r="KN787" s="7"/>
      <c r="KO787" s="2" t="s">
        <v>272</v>
      </c>
      <c r="KP787" s="2" t="s">
        <v>226</v>
      </c>
      <c r="KQ787" s="2" t="s">
        <v>229</v>
      </c>
      <c r="KR787" s="2" t="s">
        <v>229</v>
      </c>
      <c r="KS787" s="2" t="s">
        <v>241</v>
      </c>
      <c r="KT787" s="2" t="s">
        <v>229</v>
      </c>
      <c r="KU787" s="4"/>
      <c r="KV787" s="8"/>
      <c r="KW787" s="4"/>
      <c r="KX787" s="8"/>
      <c r="KY787" s="7"/>
      <c r="KZ787" s="7"/>
      <c r="LA787" s="2" t="s">
        <v>272</v>
      </c>
      <c r="LB787" s="2" t="s">
        <v>226</v>
      </c>
      <c r="LC787" s="2" t="s">
        <v>229</v>
      </c>
      <c r="LD787" s="2" t="s">
        <v>229</v>
      </c>
      <c r="LE787" s="2" t="s">
        <v>241</v>
      </c>
      <c r="LF787" s="2" t="s">
        <v>229</v>
      </c>
      <c r="LG787" s="4"/>
      <c r="LH787" s="8"/>
      <c r="LI787" s="4"/>
      <c r="LJ787" s="8"/>
      <c r="LK787" s="7"/>
      <c r="LL787" s="7"/>
      <c r="LM787" s="2" t="s">
        <v>229</v>
      </c>
      <c r="LN787" s="2" t="s">
        <v>229</v>
      </c>
      <c r="LO787" s="2" t="s">
        <v>229</v>
      </c>
      <c r="LP787" s="2" t="s">
        <v>229</v>
      </c>
      <c r="LQ787" s="2" t="s">
        <v>229</v>
      </c>
      <c r="LR787" s="2" t="s">
        <v>229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275</v>
      </c>
      <c r="MA787" s="2" t="s">
        <v>4007</v>
      </c>
      <c r="MB787" s="2" t="s">
        <v>229</v>
      </c>
      <c r="MC787" s="2" t="s">
        <v>241</v>
      </c>
      <c r="MD787" s="2" t="s">
        <v>229</v>
      </c>
      <c r="ME787" s="4"/>
      <c r="MF787" s="8"/>
      <c r="MG787" s="4"/>
      <c r="MH787" s="8"/>
      <c r="MI787" s="7"/>
      <c r="MJ787" s="7"/>
      <c r="MK787" s="2" t="s">
        <v>272</v>
      </c>
      <c r="ML787" s="2" t="s">
        <v>226</v>
      </c>
      <c r="MM787" s="2" t="s">
        <v>229</v>
      </c>
      <c r="MN787" s="2" t="s">
        <v>229</v>
      </c>
      <c r="MO787" s="2" t="s">
        <v>241</v>
      </c>
      <c r="MP787" s="2" t="s">
        <v>229</v>
      </c>
      <c r="MQ787" s="4"/>
      <c r="MR787" s="8"/>
      <c r="MS787" s="4"/>
      <c r="MT787" s="8"/>
      <c r="MU787" s="7"/>
      <c r="MV787" s="7"/>
      <c r="MW787" s="2" t="s">
        <v>266</v>
      </c>
      <c r="MX787" s="2" t="s">
        <v>226</v>
      </c>
      <c r="MY787" s="2" t="s">
        <v>229</v>
      </c>
      <c r="MZ787" s="2" t="s">
        <v>229</v>
      </c>
      <c r="NA787" s="2" t="s">
        <v>241</v>
      </c>
      <c r="NB787" s="2" t="s">
        <v>229</v>
      </c>
      <c r="NC787" s="4"/>
      <c r="ND787" s="8"/>
      <c r="NE787" s="4"/>
      <c r="NF787" s="8"/>
      <c r="NG787" s="7"/>
      <c r="NH787" s="7"/>
      <c r="NI787" s="2" t="s">
        <v>266</v>
      </c>
      <c r="NJ787" s="2" t="s">
        <v>226</v>
      </c>
      <c r="NK787" s="2" t="s">
        <v>229</v>
      </c>
      <c r="NL787" s="2" t="s">
        <v>229</v>
      </c>
      <c r="NM787" s="2" t="s">
        <v>241</v>
      </c>
      <c r="NN787" s="2" t="s">
        <v>229</v>
      </c>
      <c r="NO787" s="4"/>
      <c r="NP787" s="8"/>
      <c r="NQ787" s="4"/>
      <c r="NR787" s="8"/>
      <c r="NS787" s="7"/>
      <c r="NT787" s="7"/>
      <c r="NU787" s="2" t="s">
        <v>272</v>
      </c>
      <c r="NV787" s="2" t="s">
        <v>226</v>
      </c>
      <c r="NW787" s="2" t="s">
        <v>229</v>
      </c>
      <c r="NX787" s="2" t="s">
        <v>229</v>
      </c>
      <c r="NY787" s="2" t="s">
        <v>241</v>
      </c>
      <c r="NZ787" s="2" t="s">
        <v>229</v>
      </c>
      <c r="OA787" s="4"/>
      <c r="OB787" s="8"/>
      <c r="OC787" s="4"/>
      <c r="OD787" s="8"/>
      <c r="OE787" s="7"/>
      <c r="OF787" s="7"/>
      <c r="OG787" s="2" t="s">
        <v>239</v>
      </c>
      <c r="OH787" s="2" t="s">
        <v>226</v>
      </c>
      <c r="OI787" s="2" t="s">
        <v>2817</v>
      </c>
      <c r="OJ787" s="2" t="s">
        <v>229</v>
      </c>
      <c r="OK787" s="2" t="s">
        <v>241</v>
      </c>
      <c r="OL787" s="2" t="s">
        <v>229</v>
      </c>
      <c r="OM787" s="4"/>
      <c r="ON787" s="8"/>
      <c r="OO787" s="4"/>
      <c r="OP787" s="8"/>
      <c r="OQ787" s="7"/>
      <c r="OR787" s="7"/>
      <c r="OS787" s="2" t="s">
        <v>229</v>
      </c>
      <c r="OT787" s="2" t="s">
        <v>229</v>
      </c>
      <c r="OU787" s="2" t="s">
        <v>229</v>
      </c>
      <c r="OV787" s="2" t="s">
        <v>229</v>
      </c>
      <c r="OW787" s="2" t="s">
        <v>229</v>
      </c>
      <c r="OX787" s="2" t="s">
        <v>229</v>
      </c>
      <c r="OY787" s="4"/>
      <c r="OZ787" s="8"/>
      <c r="PA787" s="4"/>
      <c r="PB787" s="8"/>
      <c r="PC787" s="7"/>
      <c r="PD787" s="7"/>
      <c r="PE787" s="2" t="s">
        <v>281</v>
      </c>
      <c r="PF787" s="2" t="s">
        <v>226</v>
      </c>
      <c r="PG787" s="2" t="s">
        <v>229</v>
      </c>
      <c r="PH787" s="2" t="s">
        <v>229</v>
      </c>
      <c r="PI787" s="2" t="s">
        <v>241</v>
      </c>
      <c r="PJ787" s="2" t="s">
        <v>229</v>
      </c>
      <c r="PK787" s="4"/>
      <c r="PL787" s="8"/>
      <c r="PM787" s="4"/>
      <c r="PN787" s="8"/>
      <c r="PO787" s="7"/>
      <c r="PP787" s="7"/>
      <c r="PQ787" s="2" t="s">
        <v>229</v>
      </c>
      <c r="PR787" s="2" t="s">
        <v>229</v>
      </c>
      <c r="PS787" s="2" t="s">
        <v>229</v>
      </c>
      <c r="PT787" s="2" t="s">
        <v>229</v>
      </c>
      <c r="PU787" s="2" t="s">
        <v>229</v>
      </c>
      <c r="PV787" s="2" t="s">
        <v>229</v>
      </c>
      <c r="PW787" s="4"/>
      <c r="PX787" s="8"/>
      <c r="PY787" s="4"/>
      <c r="PZ787" s="8"/>
      <c r="QA787" s="7"/>
      <c r="QB787" s="7"/>
      <c r="QC787" s="2" t="s">
        <v>281</v>
      </c>
      <c r="QD787" s="2" t="s">
        <v>226</v>
      </c>
      <c r="QE787" s="2" t="s">
        <v>229</v>
      </c>
      <c r="QF787" s="2" t="s">
        <v>229</v>
      </c>
      <c r="QG787" s="2" t="s">
        <v>241</v>
      </c>
      <c r="QH787" s="2" t="s">
        <v>229</v>
      </c>
      <c r="QI787" s="4"/>
      <c r="QJ787" s="8"/>
      <c r="QK787" s="4"/>
      <c r="QL787" s="8"/>
      <c r="QM787" s="7"/>
      <c r="QN787" s="7"/>
      <c r="QO787" s="2" t="s">
        <v>229</v>
      </c>
      <c r="QP787" s="2" t="s">
        <v>229</v>
      </c>
      <c r="QQ787" s="2" t="s">
        <v>229</v>
      </c>
      <c r="QR787" s="2" t="s">
        <v>229</v>
      </c>
      <c r="QS787" s="2" t="s">
        <v>229</v>
      </c>
      <c r="QT787" s="2" t="s">
        <v>229</v>
      </c>
      <c r="QU787" s="4"/>
      <c r="QV787" s="8"/>
      <c r="QW787" s="4"/>
      <c r="QX787" s="8"/>
      <c r="QY787" s="7"/>
      <c r="QZ787" s="7"/>
      <c r="RA787" s="2" t="s">
        <v>272</v>
      </c>
      <c r="RB787" s="2" t="s">
        <v>226</v>
      </c>
      <c r="RC787" s="2" t="s">
        <v>229</v>
      </c>
      <c r="RD787" s="2" t="s">
        <v>229</v>
      </c>
      <c r="RE787" s="2" t="s">
        <v>241</v>
      </c>
      <c r="RF787" s="2" t="s">
        <v>229</v>
      </c>
      <c r="RG787" s="4"/>
      <c r="RH787" s="8"/>
      <c r="RI787" s="4"/>
      <c r="RJ787" s="8"/>
      <c r="RK787" s="7"/>
      <c r="RL787" s="7"/>
      <c r="RM787" s="2" t="s">
        <v>272</v>
      </c>
      <c r="RN787" s="2" t="s">
        <v>226</v>
      </c>
      <c r="RO787" s="2" t="s">
        <v>229</v>
      </c>
      <c r="RP787" s="2" t="s">
        <v>229</v>
      </c>
      <c r="RQ787" s="2" t="s">
        <v>241</v>
      </c>
      <c r="RR787" s="2" t="s">
        <v>229</v>
      </c>
      <c r="RS787" s="4"/>
      <c r="RT787" s="8"/>
      <c r="RU787" s="4"/>
      <c r="RV787" s="8"/>
      <c r="RW787" s="7"/>
      <c r="RX787" s="7"/>
      <c r="RY787" s="2" t="s">
        <v>229</v>
      </c>
      <c r="RZ787" s="2" t="s">
        <v>229</v>
      </c>
      <c r="SA787" s="2" t="s">
        <v>229</v>
      </c>
      <c r="SB787" s="2" t="s">
        <v>229</v>
      </c>
      <c r="SC787" s="2" t="s">
        <v>229</v>
      </c>
      <c r="SD787" s="2" t="s">
        <v>229</v>
      </c>
      <c r="SE787" s="4">
        <v>119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</row>
    <row r="788">
      <c r="A788" s="2" t="s">
        <v>4998</v>
      </c>
      <c r="B788" s="2" t="s">
        <v>216</v>
      </c>
      <c r="C788" s="2" t="s">
        <v>4734</v>
      </c>
      <c r="D788" s="2" t="s">
        <v>218</v>
      </c>
      <c r="E788" s="2" t="s">
        <v>2460</v>
      </c>
      <c r="F788" s="2" t="s">
        <v>4975</v>
      </c>
      <c r="G788" s="2" t="s">
        <v>4999</v>
      </c>
      <c r="H788" s="2" t="s">
        <v>5000</v>
      </c>
      <c r="I788" s="2" t="s">
        <v>5001</v>
      </c>
      <c r="J788" s="2" t="s">
        <v>224</v>
      </c>
      <c r="K788" s="2" t="s">
        <v>412</v>
      </c>
      <c r="L788" s="3">
        <v>28.57</v>
      </c>
      <c r="M788" s="3">
        <v>30</v>
      </c>
      <c r="N788" s="3">
        <v>59.99</v>
      </c>
      <c r="O788" s="2" t="s">
        <v>226</v>
      </c>
      <c r="P788" s="2" t="s">
        <v>2046</v>
      </c>
      <c r="Q788" s="2" t="s">
        <v>228</v>
      </c>
      <c r="R788" s="2" t="s">
        <v>229</v>
      </c>
      <c r="S788" s="2" t="s">
        <v>5002</v>
      </c>
      <c r="T788" s="2" t="s">
        <v>2437</v>
      </c>
      <c r="U788" s="2" t="s">
        <v>2464</v>
      </c>
      <c r="V788" s="2" t="s">
        <v>1910</v>
      </c>
      <c r="W788" s="2" t="s">
        <v>686</v>
      </c>
      <c r="X788" s="2" t="s">
        <v>1009</v>
      </c>
      <c r="Y788" s="2" t="s">
        <v>631</v>
      </c>
      <c r="Z788" s="4">
        <v>44</v>
      </c>
      <c r="AA788" s="4">
        <f>=ROUNDDOWN(8.8,0)</f>
      </c>
      <c r="AB788" s="5">
        <v>5</v>
      </c>
      <c r="AC788" s="2" t="s">
        <v>229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>
        <v>1</v>
      </c>
      <c r="AQ788" s="8">
        <v>32.86</v>
      </c>
      <c r="AR788" s="4"/>
      <c r="AS788" s="8"/>
      <c r="AT788" s="7"/>
      <c r="AU788" s="7"/>
      <c r="AV788" s="4">
        <v>5</v>
      </c>
      <c r="AW788" s="8">
        <v>189.98</v>
      </c>
      <c r="AX788" s="4" t="s">
        <v>229</v>
      </c>
      <c r="AY788" s="8" t="s">
        <v>229</v>
      </c>
      <c r="AZ788" s="7" t="s">
        <v>229</v>
      </c>
      <c r="BA788" s="7" t="s">
        <v>229</v>
      </c>
      <c r="BB788" s="7">
        <v>0.173</v>
      </c>
      <c r="BC788" s="4">
        <v>8</v>
      </c>
      <c r="BD788" s="8">
        <v>304.97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>
        <v>0.6229</v>
      </c>
      <c r="BJ788" s="4">
        <v>1</v>
      </c>
      <c r="BK788" s="8">
        <v>32.86</v>
      </c>
      <c r="BL788" s="2" t="s">
        <v>16</v>
      </c>
      <c r="BM788" s="7">
        <v>1</v>
      </c>
      <c r="BN788" s="7">
        <v>1</v>
      </c>
      <c r="BO788" s="4">
        <v>1</v>
      </c>
      <c r="BP788" s="8">
        <v>32.86</v>
      </c>
      <c r="BQ788" s="4"/>
      <c r="BR788" s="8"/>
      <c r="BS788" s="7"/>
      <c r="BT788" s="7"/>
      <c r="BU788" s="2" t="s">
        <v>239</v>
      </c>
      <c r="BV788" s="2" t="s">
        <v>226</v>
      </c>
      <c r="BW788" s="2" t="s">
        <v>229</v>
      </c>
      <c r="BX788" s="2" t="s">
        <v>2997</v>
      </c>
      <c r="BY788" s="2" t="s">
        <v>241</v>
      </c>
      <c r="BZ788" s="2" t="s">
        <v>229</v>
      </c>
      <c r="CA788" s="4"/>
      <c r="CB788" s="8"/>
      <c r="CC788" s="4"/>
      <c r="CD788" s="8"/>
      <c r="CE788" s="7"/>
      <c r="CF788" s="7"/>
      <c r="CG788" s="2" t="s">
        <v>239</v>
      </c>
      <c r="CH788" s="2" t="s">
        <v>226</v>
      </c>
      <c r="CI788" s="2" t="s">
        <v>1291</v>
      </c>
      <c r="CJ788" s="2" t="s">
        <v>2583</v>
      </c>
      <c r="CK788" s="2" t="s">
        <v>241</v>
      </c>
      <c r="CL788" s="2" t="s">
        <v>229</v>
      </c>
      <c r="CM788" s="4"/>
      <c r="CN788" s="8"/>
      <c r="CO788" s="4"/>
      <c r="CP788" s="8"/>
      <c r="CQ788" s="7"/>
      <c r="CR788" s="7"/>
      <c r="CS788" s="2" t="s">
        <v>239</v>
      </c>
      <c r="CT788" s="2" t="s">
        <v>226</v>
      </c>
      <c r="CU788" s="2" t="s">
        <v>5003</v>
      </c>
      <c r="CV788" s="2" t="s">
        <v>229</v>
      </c>
      <c r="CW788" s="2" t="s">
        <v>241</v>
      </c>
      <c r="CX788" s="2" t="s">
        <v>229</v>
      </c>
      <c r="CY788" s="4"/>
      <c r="CZ788" s="8"/>
      <c r="DA788" s="4"/>
      <c r="DB788" s="8"/>
      <c r="DC788" s="7"/>
      <c r="DD788" s="7"/>
      <c r="DE788" s="2" t="s">
        <v>239</v>
      </c>
      <c r="DF788" s="2" t="s">
        <v>226</v>
      </c>
      <c r="DG788" s="2" t="s">
        <v>631</v>
      </c>
      <c r="DH788" s="2" t="s">
        <v>1074</v>
      </c>
      <c r="DI788" s="2" t="s">
        <v>241</v>
      </c>
      <c r="DJ788" s="2" t="s">
        <v>229</v>
      </c>
      <c r="DK788" s="4"/>
      <c r="DL788" s="8"/>
      <c r="DM788" s="4"/>
      <c r="DN788" s="8"/>
      <c r="DO788" s="7"/>
      <c r="DP788" s="7"/>
      <c r="DQ788" s="2" t="s">
        <v>239</v>
      </c>
      <c r="DR788" s="2" t="s">
        <v>226</v>
      </c>
      <c r="DS788" s="2" t="s">
        <v>1291</v>
      </c>
      <c r="DT788" s="2" t="s">
        <v>3622</v>
      </c>
      <c r="DU788" s="2" t="s">
        <v>241</v>
      </c>
      <c r="DV788" s="2" t="s">
        <v>229</v>
      </c>
      <c r="DW788" s="4"/>
      <c r="DX788" s="8"/>
      <c r="DY788" s="4"/>
      <c r="DZ788" s="8"/>
      <c r="EA788" s="7"/>
      <c r="EB788" s="7"/>
      <c r="EC788" s="2" t="s">
        <v>1106</v>
      </c>
      <c r="ED788" s="2" t="s">
        <v>226</v>
      </c>
      <c r="EE788" s="2" t="s">
        <v>229</v>
      </c>
      <c r="EF788" s="2" t="s">
        <v>229</v>
      </c>
      <c r="EG788" s="2" t="s">
        <v>241</v>
      </c>
      <c r="EH788" s="2" t="s">
        <v>229</v>
      </c>
      <c r="EI788" s="4"/>
      <c r="EJ788" s="8"/>
      <c r="EK788" s="4"/>
      <c r="EL788" s="8"/>
      <c r="EM788" s="7"/>
      <c r="EN788" s="7"/>
      <c r="EO788" s="2" t="s">
        <v>239</v>
      </c>
      <c r="EP788" s="2" t="s">
        <v>226</v>
      </c>
      <c r="EQ788" s="2" t="s">
        <v>521</v>
      </c>
      <c r="ER788" s="2" t="s">
        <v>229</v>
      </c>
      <c r="ES788" s="2" t="s">
        <v>241</v>
      </c>
      <c r="ET788" s="2" t="s">
        <v>229</v>
      </c>
      <c r="EU788" s="4"/>
      <c r="EV788" s="8"/>
      <c r="EW788" s="4"/>
      <c r="EX788" s="8"/>
      <c r="EY788" s="7"/>
      <c r="EZ788" s="7"/>
      <c r="FA788" s="2" t="s">
        <v>239</v>
      </c>
      <c r="FB788" s="2" t="s">
        <v>226</v>
      </c>
      <c r="FC788" s="2" t="s">
        <v>1291</v>
      </c>
      <c r="FD788" s="2" t="s">
        <v>456</v>
      </c>
      <c r="FE788" s="2" t="s">
        <v>241</v>
      </c>
      <c r="FF788" s="2" t="s">
        <v>229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226</v>
      </c>
      <c r="FO788" s="2" t="s">
        <v>1291</v>
      </c>
      <c r="FP788" s="2" t="s">
        <v>229</v>
      </c>
      <c r="FQ788" s="2" t="s">
        <v>241</v>
      </c>
      <c r="FR788" s="2" t="s">
        <v>229</v>
      </c>
      <c r="FS788" s="4"/>
      <c r="FT788" s="8"/>
      <c r="FU788" s="4"/>
      <c r="FV788" s="8"/>
      <c r="FW788" s="7"/>
      <c r="FX788" s="7"/>
      <c r="FY788" s="2" t="s">
        <v>239</v>
      </c>
      <c r="FZ788" s="2" t="s">
        <v>226</v>
      </c>
      <c r="GA788" s="2" t="s">
        <v>327</v>
      </c>
      <c r="GB788" s="2" t="s">
        <v>229</v>
      </c>
      <c r="GC788" s="2" t="s">
        <v>241</v>
      </c>
      <c r="GD788" s="2" t="s">
        <v>229</v>
      </c>
      <c r="GE788" s="4"/>
      <c r="GF788" s="8"/>
      <c r="GG788" s="4"/>
      <c r="GH788" s="8"/>
      <c r="GI788" s="7"/>
      <c r="GJ788" s="7"/>
      <c r="GK788" s="2" t="s">
        <v>272</v>
      </c>
      <c r="GL788" s="2" t="s">
        <v>226</v>
      </c>
      <c r="GM788" s="2" t="s">
        <v>229</v>
      </c>
      <c r="GN788" s="2" t="s">
        <v>229</v>
      </c>
      <c r="GO788" s="2" t="s">
        <v>241</v>
      </c>
      <c r="GP788" s="2" t="s">
        <v>229</v>
      </c>
      <c r="GQ788" s="4"/>
      <c r="GR788" s="8"/>
      <c r="GS788" s="4"/>
      <c r="GT788" s="8"/>
      <c r="GU788" s="7"/>
      <c r="GV788" s="7"/>
      <c r="GW788" s="2" t="s">
        <v>266</v>
      </c>
      <c r="GX788" s="2" t="s">
        <v>226</v>
      </c>
      <c r="GY788" s="2" t="s">
        <v>229</v>
      </c>
      <c r="GZ788" s="2" t="s">
        <v>229</v>
      </c>
      <c r="HA788" s="2" t="s">
        <v>241</v>
      </c>
      <c r="HB788" s="2" t="s">
        <v>229</v>
      </c>
      <c r="HC788" s="4"/>
      <c r="HD788" s="8"/>
      <c r="HE788" s="4"/>
      <c r="HF788" s="8"/>
      <c r="HG788" s="7"/>
      <c r="HH788" s="7"/>
      <c r="HI788" s="2" t="s">
        <v>664</v>
      </c>
      <c r="HJ788" s="2" t="s">
        <v>226</v>
      </c>
      <c r="HK788" s="2" t="s">
        <v>229</v>
      </c>
      <c r="HL788" s="2" t="s">
        <v>229</v>
      </c>
      <c r="HM788" s="2" t="s">
        <v>241</v>
      </c>
      <c r="HN788" s="2" t="s">
        <v>229</v>
      </c>
      <c r="HO788" s="4"/>
      <c r="HP788" s="8"/>
      <c r="HQ788" s="4"/>
      <c r="HR788" s="8"/>
      <c r="HS788" s="7"/>
      <c r="HT788" s="7"/>
      <c r="HU788" s="2" t="s">
        <v>266</v>
      </c>
      <c r="HV788" s="2" t="s">
        <v>226</v>
      </c>
      <c r="HW788" s="2" t="s">
        <v>229</v>
      </c>
      <c r="HX788" s="2" t="s">
        <v>229</v>
      </c>
      <c r="HY788" s="2" t="s">
        <v>241</v>
      </c>
      <c r="HZ788" s="2" t="s">
        <v>229</v>
      </c>
      <c r="IA788" s="4"/>
      <c r="IB788" s="8"/>
      <c r="IC788" s="4"/>
      <c r="ID788" s="8"/>
      <c r="IE788" s="7"/>
      <c r="IF788" s="7"/>
      <c r="IG788" s="2" t="s">
        <v>266</v>
      </c>
      <c r="IH788" s="2" t="s">
        <v>226</v>
      </c>
      <c r="II788" s="2" t="s">
        <v>229</v>
      </c>
      <c r="IJ788" s="2" t="s">
        <v>229</v>
      </c>
      <c r="IK788" s="2" t="s">
        <v>241</v>
      </c>
      <c r="IL788" s="2" t="s">
        <v>229</v>
      </c>
      <c r="IM788" s="4"/>
      <c r="IN788" s="8"/>
      <c r="IO788" s="4"/>
      <c r="IP788" s="8"/>
      <c r="IQ788" s="7"/>
      <c r="IR788" s="7"/>
      <c r="IS788" s="2" t="s">
        <v>664</v>
      </c>
      <c r="IT788" s="2" t="s">
        <v>226</v>
      </c>
      <c r="IU788" s="2" t="s">
        <v>229</v>
      </c>
      <c r="IV788" s="2" t="s">
        <v>229</v>
      </c>
      <c r="IW788" s="2" t="s">
        <v>241</v>
      </c>
      <c r="IX788" s="2" t="s">
        <v>229</v>
      </c>
      <c r="IY788" s="4"/>
      <c r="IZ788" s="8"/>
      <c r="JA788" s="4"/>
      <c r="JB788" s="8"/>
      <c r="JC788" s="7"/>
      <c r="JD788" s="7"/>
      <c r="JE788" s="2" t="s">
        <v>272</v>
      </c>
      <c r="JF788" s="2" t="s">
        <v>226</v>
      </c>
      <c r="JG788" s="2" t="s">
        <v>229</v>
      </c>
      <c r="JH788" s="2" t="s">
        <v>229</v>
      </c>
      <c r="JI788" s="2" t="s">
        <v>241</v>
      </c>
      <c r="JJ788" s="2" t="s">
        <v>229</v>
      </c>
      <c r="JK788" s="4"/>
      <c r="JL788" s="8"/>
      <c r="JM788" s="4"/>
      <c r="JN788" s="8"/>
      <c r="JO788" s="7"/>
      <c r="JP788" s="7"/>
      <c r="JQ788" s="2" t="s">
        <v>272</v>
      </c>
      <c r="JR788" s="2" t="s">
        <v>226</v>
      </c>
      <c r="JS788" s="2" t="s">
        <v>229</v>
      </c>
      <c r="JT788" s="2" t="s">
        <v>229</v>
      </c>
      <c r="JU788" s="2" t="s">
        <v>241</v>
      </c>
      <c r="JV788" s="2" t="s">
        <v>229</v>
      </c>
      <c r="JW788" s="4"/>
      <c r="JX788" s="8"/>
      <c r="JY788" s="4"/>
      <c r="JZ788" s="8"/>
      <c r="KA788" s="7"/>
      <c r="KB788" s="7"/>
      <c r="KC788" s="2" t="s">
        <v>272</v>
      </c>
      <c r="KD788" s="2" t="s">
        <v>226</v>
      </c>
      <c r="KE788" s="2" t="s">
        <v>229</v>
      </c>
      <c r="KF788" s="2" t="s">
        <v>229</v>
      </c>
      <c r="KG788" s="2" t="s">
        <v>241</v>
      </c>
      <c r="KH788" s="2" t="s">
        <v>229</v>
      </c>
      <c r="KI788" s="4"/>
      <c r="KJ788" s="8"/>
      <c r="KK788" s="4"/>
      <c r="KL788" s="8"/>
      <c r="KM788" s="7"/>
      <c r="KN788" s="7"/>
      <c r="KO788" s="2" t="s">
        <v>272</v>
      </c>
      <c r="KP788" s="2" t="s">
        <v>226</v>
      </c>
      <c r="KQ788" s="2" t="s">
        <v>229</v>
      </c>
      <c r="KR788" s="2" t="s">
        <v>229</v>
      </c>
      <c r="KS788" s="2" t="s">
        <v>241</v>
      </c>
      <c r="KT788" s="2" t="s">
        <v>229</v>
      </c>
      <c r="KU788" s="4"/>
      <c r="KV788" s="8"/>
      <c r="KW788" s="4"/>
      <c r="KX788" s="8"/>
      <c r="KY788" s="7"/>
      <c r="KZ788" s="7"/>
      <c r="LA788" s="2" t="s">
        <v>272</v>
      </c>
      <c r="LB788" s="2" t="s">
        <v>226</v>
      </c>
      <c r="LC788" s="2" t="s">
        <v>229</v>
      </c>
      <c r="LD788" s="2" t="s">
        <v>229</v>
      </c>
      <c r="LE788" s="2" t="s">
        <v>241</v>
      </c>
      <c r="LF788" s="2" t="s">
        <v>229</v>
      </c>
      <c r="LG788" s="4"/>
      <c r="LH788" s="8"/>
      <c r="LI788" s="4"/>
      <c r="LJ788" s="8"/>
      <c r="LK788" s="7"/>
      <c r="LL788" s="7"/>
      <c r="LM788" s="2" t="s">
        <v>229</v>
      </c>
      <c r="LN788" s="2" t="s">
        <v>229</v>
      </c>
      <c r="LO788" s="2" t="s">
        <v>229</v>
      </c>
      <c r="LP788" s="2" t="s">
        <v>229</v>
      </c>
      <c r="LQ788" s="2" t="s">
        <v>229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664</v>
      </c>
      <c r="LZ788" s="2" t="s">
        <v>226</v>
      </c>
      <c r="MA788" s="2" t="s">
        <v>229</v>
      </c>
      <c r="MB788" s="2" t="s">
        <v>229</v>
      </c>
      <c r="MC788" s="2" t="s">
        <v>241</v>
      </c>
      <c r="MD788" s="2" t="s">
        <v>229</v>
      </c>
      <c r="ME788" s="4"/>
      <c r="MF788" s="8"/>
      <c r="MG788" s="4"/>
      <c r="MH788" s="8"/>
      <c r="MI788" s="7"/>
      <c r="MJ788" s="7"/>
      <c r="MK788" s="2" t="s">
        <v>272</v>
      </c>
      <c r="ML788" s="2" t="s">
        <v>226</v>
      </c>
      <c r="MM788" s="2" t="s">
        <v>229</v>
      </c>
      <c r="MN788" s="2" t="s">
        <v>229</v>
      </c>
      <c r="MO788" s="2" t="s">
        <v>241</v>
      </c>
      <c r="MP788" s="2" t="s">
        <v>229</v>
      </c>
      <c r="MQ788" s="4"/>
      <c r="MR788" s="8"/>
      <c r="MS788" s="4"/>
      <c r="MT788" s="8"/>
      <c r="MU788" s="7"/>
      <c r="MV788" s="7"/>
      <c r="MW788" s="2" t="s">
        <v>266</v>
      </c>
      <c r="MX788" s="2" t="s">
        <v>226</v>
      </c>
      <c r="MY788" s="2" t="s">
        <v>229</v>
      </c>
      <c r="MZ788" s="2" t="s">
        <v>229</v>
      </c>
      <c r="NA788" s="2" t="s">
        <v>241</v>
      </c>
      <c r="NB788" s="2" t="s">
        <v>229</v>
      </c>
      <c r="NC788" s="4"/>
      <c r="ND788" s="8"/>
      <c r="NE788" s="4"/>
      <c r="NF788" s="8"/>
      <c r="NG788" s="7"/>
      <c r="NH788" s="7"/>
      <c r="NI788" s="2" t="s">
        <v>229</v>
      </c>
      <c r="NJ788" s="2" t="s">
        <v>229</v>
      </c>
      <c r="NK788" s="2" t="s">
        <v>229</v>
      </c>
      <c r="NL788" s="2" t="s">
        <v>229</v>
      </c>
      <c r="NM788" s="2" t="s">
        <v>229</v>
      </c>
      <c r="NN788" s="2" t="s">
        <v>229</v>
      </c>
      <c r="NO788" s="4"/>
      <c r="NP788" s="8"/>
      <c r="NQ788" s="4"/>
      <c r="NR788" s="8"/>
      <c r="NS788" s="7"/>
      <c r="NT788" s="7"/>
      <c r="NU788" s="2" t="s">
        <v>272</v>
      </c>
      <c r="NV788" s="2" t="s">
        <v>226</v>
      </c>
      <c r="NW788" s="2" t="s">
        <v>229</v>
      </c>
      <c r="NX788" s="2" t="s">
        <v>229</v>
      </c>
      <c r="NY788" s="2" t="s">
        <v>241</v>
      </c>
      <c r="NZ788" s="2" t="s">
        <v>229</v>
      </c>
      <c r="OA788" s="4"/>
      <c r="OB788" s="8"/>
      <c r="OC788" s="4"/>
      <c r="OD788" s="8"/>
      <c r="OE788" s="7"/>
      <c r="OF788" s="7"/>
      <c r="OG788" s="2" t="s">
        <v>272</v>
      </c>
      <c r="OH788" s="2" t="s">
        <v>226</v>
      </c>
      <c r="OI788" s="2" t="s">
        <v>229</v>
      </c>
      <c r="OJ788" s="2" t="s">
        <v>229</v>
      </c>
      <c r="OK788" s="2" t="s">
        <v>241</v>
      </c>
      <c r="OL788" s="2" t="s">
        <v>229</v>
      </c>
      <c r="OM788" s="4"/>
      <c r="ON788" s="8"/>
      <c r="OO788" s="4"/>
      <c r="OP788" s="8"/>
      <c r="OQ788" s="7"/>
      <c r="OR788" s="7"/>
      <c r="OS788" s="2" t="s">
        <v>229</v>
      </c>
      <c r="OT788" s="2" t="s">
        <v>229</v>
      </c>
      <c r="OU788" s="2" t="s">
        <v>229</v>
      </c>
      <c r="OV788" s="2" t="s">
        <v>229</v>
      </c>
      <c r="OW788" s="2" t="s">
        <v>229</v>
      </c>
      <c r="OX788" s="2" t="s">
        <v>229</v>
      </c>
      <c r="OY788" s="4"/>
      <c r="OZ788" s="8"/>
      <c r="PA788" s="4"/>
      <c r="PB788" s="8"/>
      <c r="PC788" s="7"/>
      <c r="PD788" s="7"/>
      <c r="PE788" s="2" t="s">
        <v>229</v>
      </c>
      <c r="PF788" s="2" t="s">
        <v>229</v>
      </c>
      <c r="PG788" s="2" t="s">
        <v>229</v>
      </c>
      <c r="PH788" s="2" t="s">
        <v>229</v>
      </c>
      <c r="PI788" s="2" t="s">
        <v>229</v>
      </c>
      <c r="PJ788" s="2" t="s">
        <v>229</v>
      </c>
      <c r="PK788" s="4"/>
      <c r="PL788" s="8"/>
      <c r="PM788" s="4"/>
      <c r="PN788" s="8"/>
      <c r="PO788" s="7"/>
      <c r="PP788" s="7"/>
      <c r="PQ788" s="2" t="s">
        <v>229</v>
      </c>
      <c r="PR788" s="2" t="s">
        <v>229</v>
      </c>
      <c r="PS788" s="2" t="s">
        <v>229</v>
      </c>
      <c r="PT788" s="2" t="s">
        <v>229</v>
      </c>
      <c r="PU788" s="2" t="s">
        <v>229</v>
      </c>
      <c r="PV788" s="2" t="s">
        <v>229</v>
      </c>
      <c r="PW788" s="4"/>
      <c r="PX788" s="8"/>
      <c r="PY788" s="4"/>
      <c r="PZ788" s="8"/>
      <c r="QA788" s="7"/>
      <c r="QB788" s="7"/>
      <c r="QC788" s="2" t="s">
        <v>281</v>
      </c>
      <c r="QD788" s="2" t="s">
        <v>226</v>
      </c>
      <c r="QE788" s="2" t="s">
        <v>229</v>
      </c>
      <c r="QF788" s="2" t="s">
        <v>229</v>
      </c>
      <c r="QG788" s="2" t="s">
        <v>241</v>
      </c>
      <c r="QH788" s="2" t="s">
        <v>229</v>
      </c>
      <c r="QI788" s="4"/>
      <c r="QJ788" s="8"/>
      <c r="QK788" s="4"/>
      <c r="QL788" s="8"/>
      <c r="QM788" s="7"/>
      <c r="QN788" s="7"/>
      <c r="QO788" s="2" t="s">
        <v>272</v>
      </c>
      <c r="QP788" s="2" t="s">
        <v>226</v>
      </c>
      <c r="QQ788" s="2" t="s">
        <v>229</v>
      </c>
      <c r="QR788" s="2" t="s">
        <v>229</v>
      </c>
      <c r="QS788" s="2" t="s">
        <v>241</v>
      </c>
      <c r="QT788" s="2" t="s">
        <v>229</v>
      </c>
      <c r="QU788" s="4"/>
      <c r="QV788" s="8"/>
      <c r="QW788" s="4"/>
      <c r="QX788" s="8"/>
      <c r="QY788" s="7"/>
      <c r="QZ788" s="7"/>
      <c r="RA788" s="2" t="s">
        <v>272</v>
      </c>
      <c r="RB788" s="2" t="s">
        <v>226</v>
      </c>
      <c r="RC788" s="2" t="s">
        <v>229</v>
      </c>
      <c r="RD788" s="2" t="s">
        <v>229</v>
      </c>
      <c r="RE788" s="2" t="s">
        <v>241</v>
      </c>
      <c r="RF788" s="2" t="s">
        <v>229</v>
      </c>
      <c r="RG788" s="4"/>
      <c r="RH788" s="8"/>
      <c r="RI788" s="4"/>
      <c r="RJ788" s="8"/>
      <c r="RK788" s="7"/>
      <c r="RL788" s="7"/>
      <c r="RM788" s="2" t="s">
        <v>272</v>
      </c>
      <c r="RN788" s="2" t="s">
        <v>226</v>
      </c>
      <c r="RO788" s="2" t="s">
        <v>229</v>
      </c>
      <c r="RP788" s="2" t="s">
        <v>229</v>
      </c>
      <c r="RQ788" s="2" t="s">
        <v>241</v>
      </c>
      <c r="RR788" s="2" t="s">
        <v>229</v>
      </c>
      <c r="RS788" s="4"/>
      <c r="RT788" s="8"/>
      <c r="RU788" s="4"/>
      <c r="RV788" s="8"/>
      <c r="RW788" s="7"/>
      <c r="RX788" s="7"/>
      <c r="RY788" s="2" t="s">
        <v>229</v>
      </c>
      <c r="RZ788" s="2" t="s">
        <v>229</v>
      </c>
      <c r="SA788" s="2" t="s">
        <v>229</v>
      </c>
      <c r="SB788" s="2" t="s">
        <v>229</v>
      </c>
      <c r="SC788" s="2" t="s">
        <v>229</v>
      </c>
      <c r="SD788" s="2" t="s">
        <v>229</v>
      </c>
      <c r="SE788" s="4">
        <v>44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</row>
    <row r="789">
      <c r="A789" s="2" t="s">
        <v>5004</v>
      </c>
      <c r="B789" s="2" t="s">
        <v>216</v>
      </c>
      <c r="C789" s="2" t="s">
        <v>4734</v>
      </c>
      <c r="D789" s="2" t="s">
        <v>218</v>
      </c>
      <c r="E789" s="2" t="s">
        <v>2460</v>
      </c>
      <c r="F789" s="2" t="s">
        <v>4975</v>
      </c>
      <c r="G789" s="2" t="s">
        <v>4999</v>
      </c>
      <c r="H789" s="2" t="s">
        <v>5000</v>
      </c>
      <c r="I789" s="2" t="s">
        <v>5001</v>
      </c>
      <c r="J789" s="2" t="s">
        <v>285</v>
      </c>
      <c r="K789" s="2" t="s">
        <v>412</v>
      </c>
      <c r="L789" s="3">
        <v>33.33</v>
      </c>
      <c r="M789" s="3">
        <v>35</v>
      </c>
      <c r="N789" s="3">
        <v>69.99</v>
      </c>
      <c r="O789" s="2" t="s">
        <v>226</v>
      </c>
      <c r="P789" s="2" t="s">
        <v>2046</v>
      </c>
      <c r="Q789" s="2" t="s">
        <v>228</v>
      </c>
      <c r="R789" s="2" t="s">
        <v>229</v>
      </c>
      <c r="S789" s="2" t="s">
        <v>5002</v>
      </c>
      <c r="T789" s="2" t="s">
        <v>2437</v>
      </c>
      <c r="U789" s="2" t="s">
        <v>232</v>
      </c>
      <c r="V789" s="2" t="s">
        <v>1910</v>
      </c>
      <c r="W789" s="2" t="s">
        <v>686</v>
      </c>
      <c r="X789" s="2" t="s">
        <v>1009</v>
      </c>
      <c r="Y789" s="2" t="s">
        <v>631</v>
      </c>
      <c r="Z789" s="4">
        <v>226</v>
      </c>
      <c r="AA789" s="4">
        <f>=ROUNDDOWN(28.25,0)</f>
      </c>
      <c r="AB789" s="5">
        <v>8</v>
      </c>
      <c r="AC789" s="2" t="s">
        <v>229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>
        <v>2</v>
      </c>
      <c r="AQ789" s="8">
        <v>73.33</v>
      </c>
      <c r="AR789" s="4"/>
      <c r="AS789" s="8"/>
      <c r="AT789" s="7"/>
      <c r="AU789" s="7"/>
      <c r="AV789" s="4" t="s">
        <v>229</v>
      </c>
      <c r="AW789" s="8" t="s">
        <v>229</v>
      </c>
      <c r="AX789" s="4" t="s">
        <v>229</v>
      </c>
      <c r="AY789" s="8" t="s">
        <v>229</v>
      </c>
      <c r="AZ789" s="7" t="s">
        <v>229</v>
      </c>
      <c r="BA789" s="7" t="s">
        <v>229</v>
      </c>
      <c r="BB789" s="7">
        <v>0.386</v>
      </c>
      <c r="BC789" s="4" t="s">
        <v>229</v>
      </c>
      <c r="BD789" s="8" t="s">
        <v>229</v>
      </c>
      <c r="BE789" s="4" t="s">
        <v>229</v>
      </c>
      <c r="BF789" s="8" t="s">
        <v>229</v>
      </c>
      <c r="BG789" s="7" t="s">
        <v>229</v>
      </c>
      <c r="BH789" s="7" t="s">
        <v>229</v>
      </c>
      <c r="BI789" s="7" t="s">
        <v>229</v>
      </c>
      <c r="BJ789" s="4">
        <v>2</v>
      </c>
      <c r="BK789" s="8">
        <v>73.33</v>
      </c>
      <c r="BL789" s="2" t="s">
        <v>3456</v>
      </c>
      <c r="BM789" s="7">
        <v>1</v>
      </c>
      <c r="BN789" s="7">
        <v>1</v>
      </c>
      <c r="BO789" s="4">
        <v>1</v>
      </c>
      <c r="BP789" s="8">
        <v>38.33</v>
      </c>
      <c r="BQ789" s="4"/>
      <c r="BR789" s="8"/>
      <c r="BS789" s="7"/>
      <c r="BT789" s="7"/>
      <c r="BU789" s="2" t="s">
        <v>239</v>
      </c>
      <c r="BV789" s="2" t="s">
        <v>226</v>
      </c>
      <c r="BW789" s="2" t="s">
        <v>229</v>
      </c>
      <c r="BX789" s="2" t="s">
        <v>2997</v>
      </c>
      <c r="BY789" s="2" t="s">
        <v>241</v>
      </c>
      <c r="BZ789" s="2" t="s">
        <v>229</v>
      </c>
      <c r="CA789" s="4"/>
      <c r="CB789" s="8"/>
      <c r="CC789" s="4"/>
      <c r="CD789" s="8"/>
      <c r="CE789" s="7"/>
      <c r="CF789" s="7"/>
      <c r="CG789" s="2" t="s">
        <v>239</v>
      </c>
      <c r="CH789" s="2" t="s">
        <v>226</v>
      </c>
      <c r="CI789" s="2" t="s">
        <v>1291</v>
      </c>
      <c r="CJ789" s="2" t="s">
        <v>606</v>
      </c>
      <c r="CK789" s="2" t="s">
        <v>241</v>
      </c>
      <c r="CL789" s="2" t="s">
        <v>229</v>
      </c>
      <c r="CM789" s="4"/>
      <c r="CN789" s="8"/>
      <c r="CO789" s="4"/>
      <c r="CP789" s="8"/>
      <c r="CQ789" s="7"/>
      <c r="CR789" s="7"/>
      <c r="CS789" s="2" t="s">
        <v>239</v>
      </c>
      <c r="CT789" s="2" t="s">
        <v>226</v>
      </c>
      <c r="CU789" s="2" t="s">
        <v>5003</v>
      </c>
      <c r="CV789" s="2" t="s">
        <v>591</v>
      </c>
      <c r="CW789" s="2" t="s">
        <v>241</v>
      </c>
      <c r="CX789" s="2" t="s">
        <v>229</v>
      </c>
      <c r="CY789" s="4">
        <v>1</v>
      </c>
      <c r="CZ789" s="8">
        <v>35</v>
      </c>
      <c r="DA789" s="4"/>
      <c r="DB789" s="8"/>
      <c r="DC789" s="7"/>
      <c r="DD789" s="7"/>
      <c r="DE789" s="2" t="s">
        <v>239</v>
      </c>
      <c r="DF789" s="2" t="s">
        <v>226</v>
      </c>
      <c r="DG789" s="2" t="s">
        <v>631</v>
      </c>
      <c r="DH789" s="2" t="s">
        <v>706</v>
      </c>
      <c r="DI789" s="2" t="s">
        <v>241</v>
      </c>
      <c r="DJ789" s="2" t="s">
        <v>229</v>
      </c>
      <c r="DK789" s="4"/>
      <c r="DL789" s="8"/>
      <c r="DM789" s="4"/>
      <c r="DN789" s="8"/>
      <c r="DO789" s="7"/>
      <c r="DP789" s="7"/>
      <c r="DQ789" s="2" t="s">
        <v>239</v>
      </c>
      <c r="DR789" s="2" t="s">
        <v>226</v>
      </c>
      <c r="DS789" s="2" t="s">
        <v>1291</v>
      </c>
      <c r="DT789" s="2" t="s">
        <v>939</v>
      </c>
      <c r="DU789" s="2" t="s">
        <v>241</v>
      </c>
      <c r="DV789" s="2" t="s">
        <v>229</v>
      </c>
      <c r="DW789" s="4"/>
      <c r="DX789" s="8"/>
      <c r="DY789" s="4"/>
      <c r="DZ789" s="8"/>
      <c r="EA789" s="7"/>
      <c r="EB789" s="7"/>
      <c r="EC789" s="2" t="s">
        <v>1106</v>
      </c>
      <c r="ED789" s="2" t="s">
        <v>226</v>
      </c>
      <c r="EE789" s="2" t="s">
        <v>229</v>
      </c>
      <c r="EF789" s="2" t="s">
        <v>229</v>
      </c>
      <c r="EG789" s="2" t="s">
        <v>241</v>
      </c>
      <c r="EH789" s="2" t="s">
        <v>229</v>
      </c>
      <c r="EI789" s="4"/>
      <c r="EJ789" s="8"/>
      <c r="EK789" s="4"/>
      <c r="EL789" s="8"/>
      <c r="EM789" s="7"/>
      <c r="EN789" s="7"/>
      <c r="EO789" s="2" t="s">
        <v>239</v>
      </c>
      <c r="EP789" s="2" t="s">
        <v>226</v>
      </c>
      <c r="EQ789" s="2" t="s">
        <v>521</v>
      </c>
      <c r="ER789" s="2" t="s">
        <v>2569</v>
      </c>
      <c r="ES789" s="2" t="s">
        <v>241</v>
      </c>
      <c r="ET789" s="2" t="s">
        <v>229</v>
      </c>
      <c r="EU789" s="4"/>
      <c r="EV789" s="8"/>
      <c r="EW789" s="4"/>
      <c r="EX789" s="8"/>
      <c r="EY789" s="7"/>
      <c r="EZ789" s="7"/>
      <c r="FA789" s="2" t="s">
        <v>239</v>
      </c>
      <c r="FB789" s="2" t="s">
        <v>226</v>
      </c>
      <c r="FC789" s="2" t="s">
        <v>1291</v>
      </c>
      <c r="FD789" s="2" t="s">
        <v>2552</v>
      </c>
      <c r="FE789" s="2" t="s">
        <v>241</v>
      </c>
      <c r="FF789" s="2" t="s">
        <v>229</v>
      </c>
      <c r="FG789" s="4"/>
      <c r="FH789" s="8"/>
      <c r="FI789" s="4"/>
      <c r="FJ789" s="8"/>
      <c r="FK789" s="7"/>
      <c r="FL789" s="7"/>
      <c r="FM789" s="2" t="s">
        <v>239</v>
      </c>
      <c r="FN789" s="2" t="s">
        <v>226</v>
      </c>
      <c r="FO789" s="2" t="s">
        <v>1291</v>
      </c>
      <c r="FP789" s="2" t="s">
        <v>229</v>
      </c>
      <c r="FQ789" s="2" t="s">
        <v>241</v>
      </c>
      <c r="FR789" s="2" t="s">
        <v>229</v>
      </c>
      <c r="FS789" s="4"/>
      <c r="FT789" s="8"/>
      <c r="FU789" s="4"/>
      <c r="FV789" s="8"/>
      <c r="FW789" s="7"/>
      <c r="FX789" s="7"/>
      <c r="FY789" s="2" t="s">
        <v>239</v>
      </c>
      <c r="FZ789" s="2" t="s">
        <v>226</v>
      </c>
      <c r="GA789" s="2" t="s">
        <v>327</v>
      </c>
      <c r="GB789" s="2" t="s">
        <v>229</v>
      </c>
      <c r="GC789" s="2" t="s">
        <v>241</v>
      </c>
      <c r="GD789" s="2" t="s">
        <v>229</v>
      </c>
      <c r="GE789" s="4"/>
      <c r="GF789" s="8"/>
      <c r="GG789" s="4"/>
      <c r="GH789" s="8"/>
      <c r="GI789" s="7"/>
      <c r="GJ789" s="7"/>
      <c r="GK789" s="2" t="s">
        <v>272</v>
      </c>
      <c r="GL789" s="2" t="s">
        <v>226</v>
      </c>
      <c r="GM789" s="2" t="s">
        <v>229</v>
      </c>
      <c r="GN789" s="2" t="s">
        <v>229</v>
      </c>
      <c r="GO789" s="2" t="s">
        <v>241</v>
      </c>
      <c r="GP789" s="2" t="s">
        <v>229</v>
      </c>
      <c r="GQ789" s="4"/>
      <c r="GR789" s="8"/>
      <c r="GS789" s="4"/>
      <c r="GT789" s="8"/>
      <c r="GU789" s="7"/>
      <c r="GV789" s="7"/>
      <c r="GW789" s="2" t="s">
        <v>266</v>
      </c>
      <c r="GX789" s="2" t="s">
        <v>226</v>
      </c>
      <c r="GY789" s="2" t="s">
        <v>229</v>
      </c>
      <c r="GZ789" s="2" t="s">
        <v>229</v>
      </c>
      <c r="HA789" s="2" t="s">
        <v>241</v>
      </c>
      <c r="HB789" s="2" t="s">
        <v>229</v>
      </c>
      <c r="HC789" s="4"/>
      <c r="HD789" s="8"/>
      <c r="HE789" s="4"/>
      <c r="HF789" s="8"/>
      <c r="HG789" s="7"/>
      <c r="HH789" s="7"/>
      <c r="HI789" s="2" t="s">
        <v>664</v>
      </c>
      <c r="HJ789" s="2" t="s">
        <v>226</v>
      </c>
      <c r="HK789" s="2" t="s">
        <v>229</v>
      </c>
      <c r="HL789" s="2" t="s">
        <v>229</v>
      </c>
      <c r="HM789" s="2" t="s">
        <v>241</v>
      </c>
      <c r="HN789" s="2" t="s">
        <v>229</v>
      </c>
      <c r="HO789" s="4"/>
      <c r="HP789" s="8"/>
      <c r="HQ789" s="4"/>
      <c r="HR789" s="8"/>
      <c r="HS789" s="7"/>
      <c r="HT789" s="7"/>
      <c r="HU789" s="2" t="s">
        <v>266</v>
      </c>
      <c r="HV789" s="2" t="s">
        <v>226</v>
      </c>
      <c r="HW789" s="2" t="s">
        <v>229</v>
      </c>
      <c r="HX789" s="2" t="s">
        <v>229</v>
      </c>
      <c r="HY789" s="2" t="s">
        <v>241</v>
      </c>
      <c r="HZ789" s="2" t="s">
        <v>229</v>
      </c>
      <c r="IA789" s="4"/>
      <c r="IB789" s="8"/>
      <c r="IC789" s="4"/>
      <c r="ID789" s="8"/>
      <c r="IE789" s="7"/>
      <c r="IF789" s="7"/>
      <c r="IG789" s="2" t="s">
        <v>266</v>
      </c>
      <c r="IH789" s="2" t="s">
        <v>226</v>
      </c>
      <c r="II789" s="2" t="s">
        <v>229</v>
      </c>
      <c r="IJ789" s="2" t="s">
        <v>229</v>
      </c>
      <c r="IK789" s="2" t="s">
        <v>241</v>
      </c>
      <c r="IL789" s="2" t="s">
        <v>229</v>
      </c>
      <c r="IM789" s="4"/>
      <c r="IN789" s="8"/>
      <c r="IO789" s="4"/>
      <c r="IP789" s="8"/>
      <c r="IQ789" s="7"/>
      <c r="IR789" s="7"/>
      <c r="IS789" s="2" t="s">
        <v>664</v>
      </c>
      <c r="IT789" s="2" t="s">
        <v>226</v>
      </c>
      <c r="IU789" s="2" t="s">
        <v>229</v>
      </c>
      <c r="IV789" s="2" t="s">
        <v>229</v>
      </c>
      <c r="IW789" s="2" t="s">
        <v>241</v>
      </c>
      <c r="IX789" s="2" t="s">
        <v>229</v>
      </c>
      <c r="IY789" s="4"/>
      <c r="IZ789" s="8"/>
      <c r="JA789" s="4"/>
      <c r="JB789" s="8"/>
      <c r="JC789" s="7"/>
      <c r="JD789" s="7"/>
      <c r="JE789" s="2" t="s">
        <v>272</v>
      </c>
      <c r="JF789" s="2" t="s">
        <v>226</v>
      </c>
      <c r="JG789" s="2" t="s">
        <v>229</v>
      </c>
      <c r="JH789" s="2" t="s">
        <v>229</v>
      </c>
      <c r="JI789" s="2" t="s">
        <v>241</v>
      </c>
      <c r="JJ789" s="2" t="s">
        <v>229</v>
      </c>
      <c r="JK789" s="4"/>
      <c r="JL789" s="8"/>
      <c r="JM789" s="4"/>
      <c r="JN789" s="8"/>
      <c r="JO789" s="7"/>
      <c r="JP789" s="7"/>
      <c r="JQ789" s="2" t="s">
        <v>272</v>
      </c>
      <c r="JR789" s="2" t="s">
        <v>226</v>
      </c>
      <c r="JS789" s="2" t="s">
        <v>229</v>
      </c>
      <c r="JT789" s="2" t="s">
        <v>229</v>
      </c>
      <c r="JU789" s="2" t="s">
        <v>241</v>
      </c>
      <c r="JV789" s="2" t="s">
        <v>229</v>
      </c>
      <c r="JW789" s="4"/>
      <c r="JX789" s="8"/>
      <c r="JY789" s="4"/>
      <c r="JZ789" s="8"/>
      <c r="KA789" s="7"/>
      <c r="KB789" s="7"/>
      <c r="KC789" s="2" t="s">
        <v>272</v>
      </c>
      <c r="KD789" s="2" t="s">
        <v>226</v>
      </c>
      <c r="KE789" s="2" t="s">
        <v>229</v>
      </c>
      <c r="KF789" s="2" t="s">
        <v>229</v>
      </c>
      <c r="KG789" s="2" t="s">
        <v>241</v>
      </c>
      <c r="KH789" s="2" t="s">
        <v>229</v>
      </c>
      <c r="KI789" s="4"/>
      <c r="KJ789" s="8"/>
      <c r="KK789" s="4"/>
      <c r="KL789" s="8"/>
      <c r="KM789" s="7"/>
      <c r="KN789" s="7"/>
      <c r="KO789" s="2" t="s">
        <v>272</v>
      </c>
      <c r="KP789" s="2" t="s">
        <v>226</v>
      </c>
      <c r="KQ789" s="2" t="s">
        <v>229</v>
      </c>
      <c r="KR789" s="2" t="s">
        <v>229</v>
      </c>
      <c r="KS789" s="2" t="s">
        <v>241</v>
      </c>
      <c r="KT789" s="2" t="s">
        <v>229</v>
      </c>
      <c r="KU789" s="4"/>
      <c r="KV789" s="8"/>
      <c r="KW789" s="4"/>
      <c r="KX789" s="8"/>
      <c r="KY789" s="7"/>
      <c r="KZ789" s="7"/>
      <c r="LA789" s="2" t="s">
        <v>272</v>
      </c>
      <c r="LB789" s="2" t="s">
        <v>226</v>
      </c>
      <c r="LC789" s="2" t="s">
        <v>229</v>
      </c>
      <c r="LD789" s="2" t="s">
        <v>229</v>
      </c>
      <c r="LE789" s="2" t="s">
        <v>241</v>
      </c>
      <c r="LF789" s="2" t="s">
        <v>229</v>
      </c>
      <c r="LG789" s="4"/>
      <c r="LH789" s="8"/>
      <c r="LI789" s="4"/>
      <c r="LJ789" s="8"/>
      <c r="LK789" s="7"/>
      <c r="LL789" s="7"/>
      <c r="LM789" s="2" t="s">
        <v>229</v>
      </c>
      <c r="LN789" s="2" t="s">
        <v>229</v>
      </c>
      <c r="LO789" s="2" t="s">
        <v>229</v>
      </c>
      <c r="LP789" s="2" t="s">
        <v>229</v>
      </c>
      <c r="LQ789" s="2" t="s">
        <v>229</v>
      </c>
      <c r="LR789" s="2" t="s">
        <v>229</v>
      </c>
      <c r="LS789" s="4"/>
      <c r="LT789" s="8"/>
      <c r="LU789" s="4"/>
      <c r="LV789" s="8"/>
      <c r="LW789" s="7"/>
      <c r="LX789" s="7"/>
      <c r="LY789" s="2" t="s">
        <v>664</v>
      </c>
      <c r="LZ789" s="2" t="s">
        <v>226</v>
      </c>
      <c r="MA789" s="2" t="s">
        <v>229</v>
      </c>
      <c r="MB789" s="2" t="s">
        <v>229</v>
      </c>
      <c r="MC789" s="2" t="s">
        <v>241</v>
      </c>
      <c r="MD789" s="2" t="s">
        <v>229</v>
      </c>
      <c r="ME789" s="4"/>
      <c r="MF789" s="8"/>
      <c r="MG789" s="4"/>
      <c r="MH789" s="8"/>
      <c r="MI789" s="7"/>
      <c r="MJ789" s="7"/>
      <c r="MK789" s="2" t="s">
        <v>272</v>
      </c>
      <c r="ML789" s="2" t="s">
        <v>226</v>
      </c>
      <c r="MM789" s="2" t="s">
        <v>229</v>
      </c>
      <c r="MN789" s="2" t="s">
        <v>229</v>
      </c>
      <c r="MO789" s="2" t="s">
        <v>241</v>
      </c>
      <c r="MP789" s="2" t="s">
        <v>229</v>
      </c>
      <c r="MQ789" s="4"/>
      <c r="MR789" s="8"/>
      <c r="MS789" s="4"/>
      <c r="MT789" s="8"/>
      <c r="MU789" s="7"/>
      <c r="MV789" s="7"/>
      <c r="MW789" s="2" t="s">
        <v>266</v>
      </c>
      <c r="MX789" s="2" t="s">
        <v>226</v>
      </c>
      <c r="MY789" s="2" t="s">
        <v>229</v>
      </c>
      <c r="MZ789" s="2" t="s">
        <v>229</v>
      </c>
      <c r="NA789" s="2" t="s">
        <v>241</v>
      </c>
      <c r="NB789" s="2" t="s">
        <v>229</v>
      </c>
      <c r="NC789" s="4"/>
      <c r="ND789" s="8"/>
      <c r="NE789" s="4"/>
      <c r="NF789" s="8"/>
      <c r="NG789" s="7"/>
      <c r="NH789" s="7"/>
      <c r="NI789" s="2" t="s">
        <v>229</v>
      </c>
      <c r="NJ789" s="2" t="s">
        <v>229</v>
      </c>
      <c r="NK789" s="2" t="s">
        <v>229</v>
      </c>
      <c r="NL789" s="2" t="s">
        <v>229</v>
      </c>
      <c r="NM789" s="2" t="s">
        <v>229</v>
      </c>
      <c r="NN789" s="2" t="s">
        <v>229</v>
      </c>
      <c r="NO789" s="4"/>
      <c r="NP789" s="8"/>
      <c r="NQ789" s="4"/>
      <c r="NR789" s="8"/>
      <c r="NS789" s="7"/>
      <c r="NT789" s="7"/>
      <c r="NU789" s="2" t="s">
        <v>272</v>
      </c>
      <c r="NV789" s="2" t="s">
        <v>226</v>
      </c>
      <c r="NW789" s="2" t="s">
        <v>229</v>
      </c>
      <c r="NX789" s="2" t="s">
        <v>229</v>
      </c>
      <c r="NY789" s="2" t="s">
        <v>241</v>
      </c>
      <c r="NZ789" s="2" t="s">
        <v>229</v>
      </c>
      <c r="OA789" s="4"/>
      <c r="OB789" s="8"/>
      <c r="OC789" s="4"/>
      <c r="OD789" s="8"/>
      <c r="OE789" s="7"/>
      <c r="OF789" s="7"/>
      <c r="OG789" s="2" t="s">
        <v>272</v>
      </c>
      <c r="OH789" s="2" t="s">
        <v>226</v>
      </c>
      <c r="OI789" s="2" t="s">
        <v>229</v>
      </c>
      <c r="OJ789" s="2" t="s">
        <v>229</v>
      </c>
      <c r="OK789" s="2" t="s">
        <v>241</v>
      </c>
      <c r="OL789" s="2" t="s">
        <v>229</v>
      </c>
      <c r="OM789" s="4"/>
      <c r="ON789" s="8"/>
      <c r="OO789" s="4"/>
      <c r="OP789" s="8"/>
      <c r="OQ789" s="7"/>
      <c r="OR789" s="7"/>
      <c r="OS789" s="2" t="s">
        <v>229</v>
      </c>
      <c r="OT789" s="2" t="s">
        <v>229</v>
      </c>
      <c r="OU789" s="2" t="s">
        <v>229</v>
      </c>
      <c r="OV789" s="2" t="s">
        <v>229</v>
      </c>
      <c r="OW789" s="2" t="s">
        <v>229</v>
      </c>
      <c r="OX789" s="2" t="s">
        <v>229</v>
      </c>
      <c r="OY789" s="4"/>
      <c r="OZ789" s="8"/>
      <c r="PA789" s="4"/>
      <c r="PB789" s="8"/>
      <c r="PC789" s="7"/>
      <c r="PD789" s="7"/>
      <c r="PE789" s="2" t="s">
        <v>229</v>
      </c>
      <c r="PF789" s="2" t="s">
        <v>229</v>
      </c>
      <c r="PG789" s="2" t="s">
        <v>229</v>
      </c>
      <c r="PH789" s="2" t="s">
        <v>229</v>
      </c>
      <c r="PI789" s="2" t="s">
        <v>229</v>
      </c>
      <c r="PJ789" s="2" t="s">
        <v>229</v>
      </c>
      <c r="PK789" s="4"/>
      <c r="PL789" s="8"/>
      <c r="PM789" s="4"/>
      <c r="PN789" s="8"/>
      <c r="PO789" s="7"/>
      <c r="PP789" s="7"/>
      <c r="PQ789" s="2" t="s">
        <v>229</v>
      </c>
      <c r="PR789" s="2" t="s">
        <v>229</v>
      </c>
      <c r="PS789" s="2" t="s">
        <v>229</v>
      </c>
      <c r="PT789" s="2" t="s">
        <v>229</v>
      </c>
      <c r="PU789" s="2" t="s">
        <v>229</v>
      </c>
      <c r="PV789" s="2" t="s">
        <v>229</v>
      </c>
      <c r="PW789" s="4"/>
      <c r="PX789" s="8"/>
      <c r="PY789" s="4"/>
      <c r="PZ789" s="8"/>
      <c r="QA789" s="7"/>
      <c r="QB789" s="7"/>
      <c r="QC789" s="2" t="s">
        <v>281</v>
      </c>
      <c r="QD789" s="2" t="s">
        <v>226</v>
      </c>
      <c r="QE789" s="2" t="s">
        <v>229</v>
      </c>
      <c r="QF789" s="2" t="s">
        <v>229</v>
      </c>
      <c r="QG789" s="2" t="s">
        <v>241</v>
      </c>
      <c r="QH789" s="2" t="s">
        <v>229</v>
      </c>
      <c r="QI789" s="4"/>
      <c r="QJ789" s="8"/>
      <c r="QK789" s="4"/>
      <c r="QL789" s="8"/>
      <c r="QM789" s="7"/>
      <c r="QN789" s="7"/>
      <c r="QO789" s="2" t="s">
        <v>272</v>
      </c>
      <c r="QP789" s="2" t="s">
        <v>226</v>
      </c>
      <c r="QQ789" s="2" t="s">
        <v>229</v>
      </c>
      <c r="QR789" s="2" t="s">
        <v>229</v>
      </c>
      <c r="QS789" s="2" t="s">
        <v>241</v>
      </c>
      <c r="QT789" s="2" t="s">
        <v>229</v>
      </c>
      <c r="QU789" s="4"/>
      <c r="QV789" s="8"/>
      <c r="QW789" s="4"/>
      <c r="QX789" s="8"/>
      <c r="QY789" s="7"/>
      <c r="QZ789" s="7"/>
      <c r="RA789" s="2" t="s">
        <v>272</v>
      </c>
      <c r="RB789" s="2" t="s">
        <v>226</v>
      </c>
      <c r="RC789" s="2" t="s">
        <v>229</v>
      </c>
      <c r="RD789" s="2" t="s">
        <v>229</v>
      </c>
      <c r="RE789" s="2" t="s">
        <v>241</v>
      </c>
      <c r="RF789" s="2" t="s">
        <v>229</v>
      </c>
      <c r="RG789" s="4"/>
      <c r="RH789" s="8"/>
      <c r="RI789" s="4"/>
      <c r="RJ789" s="8"/>
      <c r="RK789" s="7"/>
      <c r="RL789" s="7"/>
      <c r="RM789" s="2" t="s">
        <v>272</v>
      </c>
      <c r="RN789" s="2" t="s">
        <v>226</v>
      </c>
      <c r="RO789" s="2" t="s">
        <v>229</v>
      </c>
      <c r="RP789" s="2" t="s">
        <v>229</v>
      </c>
      <c r="RQ789" s="2" t="s">
        <v>241</v>
      </c>
      <c r="RR789" s="2" t="s">
        <v>229</v>
      </c>
      <c r="RS789" s="4"/>
      <c r="RT789" s="8"/>
      <c r="RU789" s="4"/>
      <c r="RV789" s="8"/>
      <c r="RW789" s="7"/>
      <c r="RX789" s="7"/>
      <c r="RY789" s="2" t="s">
        <v>229</v>
      </c>
      <c r="RZ789" s="2" t="s">
        <v>229</v>
      </c>
      <c r="SA789" s="2" t="s">
        <v>229</v>
      </c>
      <c r="SB789" s="2" t="s">
        <v>229</v>
      </c>
      <c r="SC789" s="2" t="s">
        <v>229</v>
      </c>
      <c r="SD789" s="2" t="s">
        <v>229</v>
      </c>
      <c r="SE789" s="4">
        <v>226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</row>
    <row r="790">
      <c r="A790" s="2" t="s">
        <v>5005</v>
      </c>
      <c r="B790" s="2" t="s">
        <v>216</v>
      </c>
      <c r="C790" s="2" t="s">
        <v>4734</v>
      </c>
      <c r="D790" s="2" t="s">
        <v>218</v>
      </c>
      <c r="E790" s="2" t="s">
        <v>2460</v>
      </c>
      <c r="F790" s="2" t="s">
        <v>4975</v>
      </c>
      <c r="G790" s="2" t="s">
        <v>4999</v>
      </c>
      <c r="H790" s="2" t="s">
        <v>5000</v>
      </c>
      <c r="I790" s="2" t="s">
        <v>5001</v>
      </c>
      <c r="J790" s="2" t="s">
        <v>312</v>
      </c>
      <c r="K790" s="2" t="s">
        <v>412</v>
      </c>
      <c r="L790" s="3">
        <v>38.09</v>
      </c>
      <c r="M790" s="3">
        <v>39.99</v>
      </c>
      <c r="N790" s="3">
        <v>79.99</v>
      </c>
      <c r="O790" s="2" t="s">
        <v>226</v>
      </c>
      <c r="P790" s="2" t="s">
        <v>2046</v>
      </c>
      <c r="Q790" s="2" t="s">
        <v>228</v>
      </c>
      <c r="R790" s="2" t="s">
        <v>229</v>
      </c>
      <c r="S790" s="2" t="s">
        <v>5002</v>
      </c>
      <c r="T790" s="2" t="s">
        <v>2437</v>
      </c>
      <c r="U790" s="2" t="s">
        <v>232</v>
      </c>
      <c r="V790" s="2" t="s">
        <v>1910</v>
      </c>
      <c r="W790" s="2" t="s">
        <v>686</v>
      </c>
      <c r="X790" s="2" t="s">
        <v>1009</v>
      </c>
      <c r="Y790" s="2" t="s">
        <v>631</v>
      </c>
      <c r="Z790" s="4">
        <v>100</v>
      </c>
      <c r="AA790" s="4">
        <f>=ROUNDDOWN(25,0)</f>
      </c>
      <c r="AB790" s="5">
        <v>4</v>
      </c>
      <c r="AC790" s="2" t="s">
        <v>229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>
        <v>2</v>
      </c>
      <c r="AQ790" s="8">
        <v>83.79</v>
      </c>
      <c r="AR790" s="4"/>
      <c r="AS790" s="8"/>
      <c r="AT790" s="7"/>
      <c r="AU790" s="7"/>
      <c r="AV790" s="4" t="s">
        <v>229</v>
      </c>
      <c r="AW790" s="8" t="s">
        <v>229</v>
      </c>
      <c r="AX790" s="4" t="s">
        <v>229</v>
      </c>
      <c r="AY790" s="8" t="s">
        <v>229</v>
      </c>
      <c r="AZ790" s="7" t="s">
        <v>229</v>
      </c>
      <c r="BA790" s="7" t="s">
        <v>229</v>
      </c>
      <c r="BB790" s="7">
        <v>0.441</v>
      </c>
      <c r="BC790" s="4" t="s">
        <v>229</v>
      </c>
      <c r="BD790" s="8" t="s">
        <v>229</v>
      </c>
      <c r="BE790" s="4" t="s">
        <v>229</v>
      </c>
      <c r="BF790" s="8" t="s">
        <v>229</v>
      </c>
      <c r="BG790" s="7" t="s">
        <v>229</v>
      </c>
      <c r="BH790" s="7" t="s">
        <v>229</v>
      </c>
      <c r="BI790" s="7" t="s">
        <v>229</v>
      </c>
      <c r="BJ790" s="4">
        <v>2</v>
      </c>
      <c r="BK790" s="8">
        <v>83.79</v>
      </c>
      <c r="BL790" s="2" t="s">
        <v>3456</v>
      </c>
      <c r="BM790" s="7">
        <v>1</v>
      </c>
      <c r="BN790" s="7">
        <v>1</v>
      </c>
      <c r="BO790" s="4">
        <v>1</v>
      </c>
      <c r="BP790" s="8">
        <v>43.8</v>
      </c>
      <c r="BQ790" s="4"/>
      <c r="BR790" s="8"/>
      <c r="BS790" s="7"/>
      <c r="BT790" s="7"/>
      <c r="BU790" s="2" t="s">
        <v>239</v>
      </c>
      <c r="BV790" s="2" t="s">
        <v>226</v>
      </c>
      <c r="BW790" s="2" t="s">
        <v>229</v>
      </c>
      <c r="BX790" s="2" t="s">
        <v>2997</v>
      </c>
      <c r="BY790" s="2" t="s">
        <v>241</v>
      </c>
      <c r="BZ790" s="2" t="s">
        <v>229</v>
      </c>
      <c r="CA790" s="4"/>
      <c r="CB790" s="8"/>
      <c r="CC790" s="4"/>
      <c r="CD790" s="8"/>
      <c r="CE790" s="7"/>
      <c r="CF790" s="7"/>
      <c r="CG790" s="2" t="s">
        <v>239</v>
      </c>
      <c r="CH790" s="2" t="s">
        <v>226</v>
      </c>
      <c r="CI790" s="2" t="s">
        <v>1291</v>
      </c>
      <c r="CJ790" s="2" t="s">
        <v>648</v>
      </c>
      <c r="CK790" s="2" t="s">
        <v>241</v>
      </c>
      <c r="CL790" s="2" t="s">
        <v>229</v>
      </c>
      <c r="CM790" s="4"/>
      <c r="CN790" s="8"/>
      <c r="CO790" s="4"/>
      <c r="CP790" s="8"/>
      <c r="CQ790" s="7"/>
      <c r="CR790" s="7"/>
      <c r="CS790" s="2" t="s">
        <v>239</v>
      </c>
      <c r="CT790" s="2" t="s">
        <v>226</v>
      </c>
      <c r="CU790" s="2" t="s">
        <v>5003</v>
      </c>
      <c r="CV790" s="2" t="s">
        <v>229</v>
      </c>
      <c r="CW790" s="2" t="s">
        <v>241</v>
      </c>
      <c r="CX790" s="2" t="s">
        <v>229</v>
      </c>
      <c r="CY790" s="4">
        <v>1</v>
      </c>
      <c r="CZ790" s="8">
        <v>39.99</v>
      </c>
      <c r="DA790" s="4"/>
      <c r="DB790" s="8"/>
      <c r="DC790" s="7"/>
      <c r="DD790" s="7"/>
      <c r="DE790" s="2" t="s">
        <v>239</v>
      </c>
      <c r="DF790" s="2" t="s">
        <v>226</v>
      </c>
      <c r="DG790" s="2" t="s">
        <v>631</v>
      </c>
      <c r="DH790" s="2" t="s">
        <v>2630</v>
      </c>
      <c r="DI790" s="2" t="s">
        <v>241</v>
      </c>
      <c r="DJ790" s="2" t="s">
        <v>229</v>
      </c>
      <c r="DK790" s="4"/>
      <c r="DL790" s="8"/>
      <c r="DM790" s="4"/>
      <c r="DN790" s="8"/>
      <c r="DO790" s="7"/>
      <c r="DP790" s="7"/>
      <c r="DQ790" s="2" t="s">
        <v>239</v>
      </c>
      <c r="DR790" s="2" t="s">
        <v>226</v>
      </c>
      <c r="DS790" s="2" t="s">
        <v>1291</v>
      </c>
      <c r="DT790" s="2" t="s">
        <v>456</v>
      </c>
      <c r="DU790" s="2" t="s">
        <v>241</v>
      </c>
      <c r="DV790" s="2" t="s">
        <v>229</v>
      </c>
      <c r="DW790" s="4"/>
      <c r="DX790" s="8"/>
      <c r="DY790" s="4"/>
      <c r="DZ790" s="8"/>
      <c r="EA790" s="7"/>
      <c r="EB790" s="7"/>
      <c r="EC790" s="2" t="s">
        <v>1106</v>
      </c>
      <c r="ED790" s="2" t="s">
        <v>226</v>
      </c>
      <c r="EE790" s="2" t="s">
        <v>229</v>
      </c>
      <c r="EF790" s="2" t="s">
        <v>229</v>
      </c>
      <c r="EG790" s="2" t="s">
        <v>241</v>
      </c>
      <c r="EH790" s="2" t="s">
        <v>229</v>
      </c>
      <c r="EI790" s="4"/>
      <c r="EJ790" s="8"/>
      <c r="EK790" s="4"/>
      <c r="EL790" s="8"/>
      <c r="EM790" s="7"/>
      <c r="EN790" s="7"/>
      <c r="EO790" s="2" t="s">
        <v>239</v>
      </c>
      <c r="EP790" s="2" t="s">
        <v>226</v>
      </c>
      <c r="EQ790" s="2" t="s">
        <v>521</v>
      </c>
      <c r="ER790" s="2" t="s">
        <v>229</v>
      </c>
      <c r="ES790" s="2" t="s">
        <v>241</v>
      </c>
      <c r="ET790" s="2" t="s">
        <v>229</v>
      </c>
      <c r="EU790" s="4"/>
      <c r="EV790" s="8"/>
      <c r="EW790" s="4"/>
      <c r="EX790" s="8"/>
      <c r="EY790" s="7"/>
      <c r="EZ790" s="7"/>
      <c r="FA790" s="2" t="s">
        <v>239</v>
      </c>
      <c r="FB790" s="2" t="s">
        <v>226</v>
      </c>
      <c r="FC790" s="2" t="s">
        <v>1291</v>
      </c>
      <c r="FD790" s="2" t="s">
        <v>2499</v>
      </c>
      <c r="FE790" s="2" t="s">
        <v>241</v>
      </c>
      <c r="FF790" s="2" t="s">
        <v>229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226</v>
      </c>
      <c r="FO790" s="2" t="s">
        <v>1291</v>
      </c>
      <c r="FP790" s="2" t="s">
        <v>229</v>
      </c>
      <c r="FQ790" s="2" t="s">
        <v>241</v>
      </c>
      <c r="FR790" s="2" t="s">
        <v>229</v>
      </c>
      <c r="FS790" s="4"/>
      <c r="FT790" s="8"/>
      <c r="FU790" s="4"/>
      <c r="FV790" s="8"/>
      <c r="FW790" s="7"/>
      <c r="FX790" s="7"/>
      <c r="FY790" s="2" t="s">
        <v>239</v>
      </c>
      <c r="FZ790" s="2" t="s">
        <v>226</v>
      </c>
      <c r="GA790" s="2" t="s">
        <v>327</v>
      </c>
      <c r="GB790" s="2" t="s">
        <v>229</v>
      </c>
      <c r="GC790" s="2" t="s">
        <v>241</v>
      </c>
      <c r="GD790" s="2" t="s">
        <v>229</v>
      </c>
      <c r="GE790" s="4"/>
      <c r="GF790" s="8"/>
      <c r="GG790" s="4"/>
      <c r="GH790" s="8"/>
      <c r="GI790" s="7"/>
      <c r="GJ790" s="7"/>
      <c r="GK790" s="2" t="s">
        <v>272</v>
      </c>
      <c r="GL790" s="2" t="s">
        <v>226</v>
      </c>
      <c r="GM790" s="2" t="s">
        <v>229</v>
      </c>
      <c r="GN790" s="2" t="s">
        <v>229</v>
      </c>
      <c r="GO790" s="2" t="s">
        <v>241</v>
      </c>
      <c r="GP790" s="2" t="s">
        <v>229</v>
      </c>
      <c r="GQ790" s="4"/>
      <c r="GR790" s="8"/>
      <c r="GS790" s="4"/>
      <c r="GT790" s="8"/>
      <c r="GU790" s="7"/>
      <c r="GV790" s="7"/>
      <c r="GW790" s="2" t="s">
        <v>266</v>
      </c>
      <c r="GX790" s="2" t="s">
        <v>226</v>
      </c>
      <c r="GY790" s="2" t="s">
        <v>229</v>
      </c>
      <c r="GZ790" s="2" t="s">
        <v>229</v>
      </c>
      <c r="HA790" s="2" t="s">
        <v>241</v>
      </c>
      <c r="HB790" s="2" t="s">
        <v>229</v>
      </c>
      <c r="HC790" s="4"/>
      <c r="HD790" s="8"/>
      <c r="HE790" s="4"/>
      <c r="HF790" s="8"/>
      <c r="HG790" s="7"/>
      <c r="HH790" s="7"/>
      <c r="HI790" s="2" t="s">
        <v>664</v>
      </c>
      <c r="HJ790" s="2" t="s">
        <v>226</v>
      </c>
      <c r="HK790" s="2" t="s">
        <v>229</v>
      </c>
      <c r="HL790" s="2" t="s">
        <v>229</v>
      </c>
      <c r="HM790" s="2" t="s">
        <v>241</v>
      </c>
      <c r="HN790" s="2" t="s">
        <v>229</v>
      </c>
      <c r="HO790" s="4"/>
      <c r="HP790" s="8"/>
      <c r="HQ790" s="4"/>
      <c r="HR790" s="8"/>
      <c r="HS790" s="7"/>
      <c r="HT790" s="7"/>
      <c r="HU790" s="2" t="s">
        <v>266</v>
      </c>
      <c r="HV790" s="2" t="s">
        <v>226</v>
      </c>
      <c r="HW790" s="2" t="s">
        <v>229</v>
      </c>
      <c r="HX790" s="2" t="s">
        <v>229</v>
      </c>
      <c r="HY790" s="2" t="s">
        <v>241</v>
      </c>
      <c r="HZ790" s="2" t="s">
        <v>229</v>
      </c>
      <c r="IA790" s="4"/>
      <c r="IB790" s="8"/>
      <c r="IC790" s="4"/>
      <c r="ID790" s="8"/>
      <c r="IE790" s="7"/>
      <c r="IF790" s="7"/>
      <c r="IG790" s="2" t="s">
        <v>266</v>
      </c>
      <c r="IH790" s="2" t="s">
        <v>226</v>
      </c>
      <c r="II790" s="2" t="s">
        <v>229</v>
      </c>
      <c r="IJ790" s="2" t="s">
        <v>229</v>
      </c>
      <c r="IK790" s="2" t="s">
        <v>241</v>
      </c>
      <c r="IL790" s="2" t="s">
        <v>229</v>
      </c>
      <c r="IM790" s="4"/>
      <c r="IN790" s="8"/>
      <c r="IO790" s="4"/>
      <c r="IP790" s="8"/>
      <c r="IQ790" s="7"/>
      <c r="IR790" s="7"/>
      <c r="IS790" s="2" t="s">
        <v>664</v>
      </c>
      <c r="IT790" s="2" t="s">
        <v>226</v>
      </c>
      <c r="IU790" s="2" t="s">
        <v>229</v>
      </c>
      <c r="IV790" s="2" t="s">
        <v>229</v>
      </c>
      <c r="IW790" s="2" t="s">
        <v>241</v>
      </c>
      <c r="IX790" s="2" t="s">
        <v>229</v>
      </c>
      <c r="IY790" s="4"/>
      <c r="IZ790" s="8"/>
      <c r="JA790" s="4"/>
      <c r="JB790" s="8"/>
      <c r="JC790" s="7"/>
      <c r="JD790" s="7"/>
      <c r="JE790" s="2" t="s">
        <v>272</v>
      </c>
      <c r="JF790" s="2" t="s">
        <v>226</v>
      </c>
      <c r="JG790" s="2" t="s">
        <v>229</v>
      </c>
      <c r="JH790" s="2" t="s">
        <v>229</v>
      </c>
      <c r="JI790" s="2" t="s">
        <v>241</v>
      </c>
      <c r="JJ790" s="2" t="s">
        <v>229</v>
      </c>
      <c r="JK790" s="4"/>
      <c r="JL790" s="8"/>
      <c r="JM790" s="4"/>
      <c r="JN790" s="8"/>
      <c r="JO790" s="7"/>
      <c r="JP790" s="7"/>
      <c r="JQ790" s="2" t="s">
        <v>272</v>
      </c>
      <c r="JR790" s="2" t="s">
        <v>226</v>
      </c>
      <c r="JS790" s="2" t="s">
        <v>229</v>
      </c>
      <c r="JT790" s="2" t="s">
        <v>229</v>
      </c>
      <c r="JU790" s="2" t="s">
        <v>241</v>
      </c>
      <c r="JV790" s="2" t="s">
        <v>229</v>
      </c>
      <c r="JW790" s="4"/>
      <c r="JX790" s="8"/>
      <c r="JY790" s="4"/>
      <c r="JZ790" s="8"/>
      <c r="KA790" s="7"/>
      <c r="KB790" s="7"/>
      <c r="KC790" s="2" t="s">
        <v>272</v>
      </c>
      <c r="KD790" s="2" t="s">
        <v>226</v>
      </c>
      <c r="KE790" s="2" t="s">
        <v>229</v>
      </c>
      <c r="KF790" s="2" t="s">
        <v>229</v>
      </c>
      <c r="KG790" s="2" t="s">
        <v>241</v>
      </c>
      <c r="KH790" s="2" t="s">
        <v>229</v>
      </c>
      <c r="KI790" s="4"/>
      <c r="KJ790" s="8"/>
      <c r="KK790" s="4"/>
      <c r="KL790" s="8"/>
      <c r="KM790" s="7"/>
      <c r="KN790" s="7"/>
      <c r="KO790" s="2" t="s">
        <v>272</v>
      </c>
      <c r="KP790" s="2" t="s">
        <v>226</v>
      </c>
      <c r="KQ790" s="2" t="s">
        <v>229</v>
      </c>
      <c r="KR790" s="2" t="s">
        <v>229</v>
      </c>
      <c r="KS790" s="2" t="s">
        <v>241</v>
      </c>
      <c r="KT790" s="2" t="s">
        <v>229</v>
      </c>
      <c r="KU790" s="4"/>
      <c r="KV790" s="8"/>
      <c r="KW790" s="4"/>
      <c r="KX790" s="8"/>
      <c r="KY790" s="7"/>
      <c r="KZ790" s="7"/>
      <c r="LA790" s="2" t="s">
        <v>272</v>
      </c>
      <c r="LB790" s="2" t="s">
        <v>226</v>
      </c>
      <c r="LC790" s="2" t="s">
        <v>229</v>
      </c>
      <c r="LD790" s="2" t="s">
        <v>229</v>
      </c>
      <c r="LE790" s="2" t="s">
        <v>241</v>
      </c>
      <c r="LF790" s="2" t="s">
        <v>229</v>
      </c>
      <c r="LG790" s="4"/>
      <c r="LH790" s="8"/>
      <c r="LI790" s="4"/>
      <c r="LJ790" s="8"/>
      <c r="LK790" s="7"/>
      <c r="LL790" s="7"/>
      <c r="LM790" s="2" t="s">
        <v>229</v>
      </c>
      <c r="LN790" s="2" t="s">
        <v>229</v>
      </c>
      <c r="LO790" s="2" t="s">
        <v>229</v>
      </c>
      <c r="LP790" s="2" t="s">
        <v>229</v>
      </c>
      <c r="LQ790" s="2" t="s">
        <v>229</v>
      </c>
      <c r="LR790" s="2" t="s">
        <v>229</v>
      </c>
      <c r="LS790" s="4"/>
      <c r="LT790" s="8"/>
      <c r="LU790" s="4"/>
      <c r="LV790" s="8"/>
      <c r="LW790" s="7"/>
      <c r="LX790" s="7"/>
      <c r="LY790" s="2" t="s">
        <v>664</v>
      </c>
      <c r="LZ790" s="2" t="s">
        <v>226</v>
      </c>
      <c r="MA790" s="2" t="s">
        <v>229</v>
      </c>
      <c r="MB790" s="2" t="s">
        <v>229</v>
      </c>
      <c r="MC790" s="2" t="s">
        <v>241</v>
      </c>
      <c r="MD790" s="2" t="s">
        <v>229</v>
      </c>
      <c r="ME790" s="4"/>
      <c r="MF790" s="8"/>
      <c r="MG790" s="4"/>
      <c r="MH790" s="8"/>
      <c r="MI790" s="7"/>
      <c r="MJ790" s="7"/>
      <c r="MK790" s="2" t="s">
        <v>272</v>
      </c>
      <c r="ML790" s="2" t="s">
        <v>226</v>
      </c>
      <c r="MM790" s="2" t="s">
        <v>229</v>
      </c>
      <c r="MN790" s="2" t="s">
        <v>229</v>
      </c>
      <c r="MO790" s="2" t="s">
        <v>241</v>
      </c>
      <c r="MP790" s="2" t="s">
        <v>229</v>
      </c>
      <c r="MQ790" s="4"/>
      <c r="MR790" s="8"/>
      <c r="MS790" s="4"/>
      <c r="MT790" s="8"/>
      <c r="MU790" s="7"/>
      <c r="MV790" s="7"/>
      <c r="MW790" s="2" t="s">
        <v>266</v>
      </c>
      <c r="MX790" s="2" t="s">
        <v>226</v>
      </c>
      <c r="MY790" s="2" t="s">
        <v>229</v>
      </c>
      <c r="MZ790" s="2" t="s">
        <v>229</v>
      </c>
      <c r="NA790" s="2" t="s">
        <v>241</v>
      </c>
      <c r="NB790" s="2" t="s">
        <v>229</v>
      </c>
      <c r="NC790" s="4"/>
      <c r="ND790" s="8"/>
      <c r="NE790" s="4"/>
      <c r="NF790" s="8"/>
      <c r="NG790" s="7"/>
      <c r="NH790" s="7"/>
      <c r="NI790" s="2" t="s">
        <v>229</v>
      </c>
      <c r="NJ790" s="2" t="s">
        <v>229</v>
      </c>
      <c r="NK790" s="2" t="s">
        <v>229</v>
      </c>
      <c r="NL790" s="2" t="s">
        <v>229</v>
      </c>
      <c r="NM790" s="2" t="s">
        <v>229</v>
      </c>
      <c r="NN790" s="2" t="s">
        <v>229</v>
      </c>
      <c r="NO790" s="4"/>
      <c r="NP790" s="8"/>
      <c r="NQ790" s="4"/>
      <c r="NR790" s="8"/>
      <c r="NS790" s="7"/>
      <c r="NT790" s="7"/>
      <c r="NU790" s="2" t="s">
        <v>272</v>
      </c>
      <c r="NV790" s="2" t="s">
        <v>226</v>
      </c>
      <c r="NW790" s="2" t="s">
        <v>229</v>
      </c>
      <c r="NX790" s="2" t="s">
        <v>229</v>
      </c>
      <c r="NY790" s="2" t="s">
        <v>241</v>
      </c>
      <c r="NZ790" s="2" t="s">
        <v>229</v>
      </c>
      <c r="OA790" s="4"/>
      <c r="OB790" s="8"/>
      <c r="OC790" s="4"/>
      <c r="OD790" s="8"/>
      <c r="OE790" s="7"/>
      <c r="OF790" s="7"/>
      <c r="OG790" s="2" t="s">
        <v>272</v>
      </c>
      <c r="OH790" s="2" t="s">
        <v>226</v>
      </c>
      <c r="OI790" s="2" t="s">
        <v>229</v>
      </c>
      <c r="OJ790" s="2" t="s">
        <v>229</v>
      </c>
      <c r="OK790" s="2" t="s">
        <v>241</v>
      </c>
      <c r="OL790" s="2" t="s">
        <v>229</v>
      </c>
      <c r="OM790" s="4"/>
      <c r="ON790" s="8"/>
      <c r="OO790" s="4"/>
      <c r="OP790" s="8"/>
      <c r="OQ790" s="7"/>
      <c r="OR790" s="7"/>
      <c r="OS790" s="2" t="s">
        <v>229</v>
      </c>
      <c r="OT790" s="2" t="s">
        <v>229</v>
      </c>
      <c r="OU790" s="2" t="s">
        <v>229</v>
      </c>
      <c r="OV790" s="2" t="s">
        <v>229</v>
      </c>
      <c r="OW790" s="2" t="s">
        <v>229</v>
      </c>
      <c r="OX790" s="2" t="s">
        <v>229</v>
      </c>
      <c r="OY790" s="4"/>
      <c r="OZ790" s="8"/>
      <c r="PA790" s="4"/>
      <c r="PB790" s="8"/>
      <c r="PC790" s="7"/>
      <c r="PD790" s="7"/>
      <c r="PE790" s="2" t="s">
        <v>229</v>
      </c>
      <c r="PF790" s="2" t="s">
        <v>229</v>
      </c>
      <c r="PG790" s="2" t="s">
        <v>229</v>
      </c>
      <c r="PH790" s="2" t="s">
        <v>229</v>
      </c>
      <c r="PI790" s="2" t="s">
        <v>229</v>
      </c>
      <c r="PJ790" s="2" t="s">
        <v>229</v>
      </c>
      <c r="PK790" s="4"/>
      <c r="PL790" s="8"/>
      <c r="PM790" s="4"/>
      <c r="PN790" s="8"/>
      <c r="PO790" s="7"/>
      <c r="PP790" s="7"/>
      <c r="PQ790" s="2" t="s">
        <v>229</v>
      </c>
      <c r="PR790" s="2" t="s">
        <v>229</v>
      </c>
      <c r="PS790" s="2" t="s">
        <v>229</v>
      </c>
      <c r="PT790" s="2" t="s">
        <v>229</v>
      </c>
      <c r="PU790" s="2" t="s">
        <v>229</v>
      </c>
      <c r="PV790" s="2" t="s">
        <v>229</v>
      </c>
      <c r="PW790" s="4"/>
      <c r="PX790" s="8"/>
      <c r="PY790" s="4"/>
      <c r="PZ790" s="8"/>
      <c r="QA790" s="7"/>
      <c r="QB790" s="7"/>
      <c r="QC790" s="2" t="s">
        <v>281</v>
      </c>
      <c r="QD790" s="2" t="s">
        <v>226</v>
      </c>
      <c r="QE790" s="2" t="s">
        <v>229</v>
      </c>
      <c r="QF790" s="2" t="s">
        <v>229</v>
      </c>
      <c r="QG790" s="2" t="s">
        <v>241</v>
      </c>
      <c r="QH790" s="2" t="s">
        <v>229</v>
      </c>
      <c r="QI790" s="4"/>
      <c r="QJ790" s="8"/>
      <c r="QK790" s="4"/>
      <c r="QL790" s="8"/>
      <c r="QM790" s="7"/>
      <c r="QN790" s="7"/>
      <c r="QO790" s="2" t="s">
        <v>272</v>
      </c>
      <c r="QP790" s="2" t="s">
        <v>226</v>
      </c>
      <c r="QQ790" s="2" t="s">
        <v>229</v>
      </c>
      <c r="QR790" s="2" t="s">
        <v>229</v>
      </c>
      <c r="QS790" s="2" t="s">
        <v>241</v>
      </c>
      <c r="QT790" s="2" t="s">
        <v>229</v>
      </c>
      <c r="QU790" s="4"/>
      <c r="QV790" s="8"/>
      <c r="QW790" s="4"/>
      <c r="QX790" s="8"/>
      <c r="QY790" s="7"/>
      <c r="QZ790" s="7"/>
      <c r="RA790" s="2" t="s">
        <v>272</v>
      </c>
      <c r="RB790" s="2" t="s">
        <v>226</v>
      </c>
      <c r="RC790" s="2" t="s">
        <v>229</v>
      </c>
      <c r="RD790" s="2" t="s">
        <v>229</v>
      </c>
      <c r="RE790" s="2" t="s">
        <v>241</v>
      </c>
      <c r="RF790" s="2" t="s">
        <v>229</v>
      </c>
      <c r="RG790" s="4"/>
      <c r="RH790" s="8"/>
      <c r="RI790" s="4"/>
      <c r="RJ790" s="8"/>
      <c r="RK790" s="7"/>
      <c r="RL790" s="7"/>
      <c r="RM790" s="2" t="s">
        <v>272</v>
      </c>
      <c r="RN790" s="2" t="s">
        <v>226</v>
      </c>
      <c r="RO790" s="2" t="s">
        <v>229</v>
      </c>
      <c r="RP790" s="2" t="s">
        <v>229</v>
      </c>
      <c r="RQ790" s="2" t="s">
        <v>241</v>
      </c>
      <c r="RR790" s="2" t="s">
        <v>229</v>
      </c>
      <c r="RS790" s="4"/>
      <c r="RT790" s="8"/>
      <c r="RU790" s="4"/>
      <c r="RV790" s="8"/>
      <c r="RW790" s="7"/>
      <c r="RX790" s="7"/>
      <c r="RY790" s="2" t="s">
        <v>229</v>
      </c>
      <c r="RZ790" s="2" t="s">
        <v>229</v>
      </c>
      <c r="SA790" s="2" t="s">
        <v>229</v>
      </c>
      <c r="SB790" s="2" t="s">
        <v>229</v>
      </c>
      <c r="SC790" s="2" t="s">
        <v>229</v>
      </c>
      <c r="SD790" s="2" t="s">
        <v>229</v>
      </c>
      <c r="SE790" s="4">
        <v>100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</row>
    <row r="791">
      <c r="A791" s="2" t="s">
        <v>5006</v>
      </c>
      <c r="B791" s="2" t="s">
        <v>216</v>
      </c>
      <c r="C791" s="2" t="s">
        <v>4734</v>
      </c>
      <c r="D791" s="2" t="s">
        <v>218</v>
      </c>
      <c r="E791" s="2" t="s">
        <v>2460</v>
      </c>
      <c r="F791" s="2" t="s">
        <v>4975</v>
      </c>
      <c r="G791" s="2" t="s">
        <v>4999</v>
      </c>
      <c r="H791" s="2" t="s">
        <v>5000</v>
      </c>
      <c r="I791" s="2" t="s">
        <v>5001</v>
      </c>
      <c r="J791" s="2" t="s">
        <v>224</v>
      </c>
      <c r="K791" s="2" t="s">
        <v>617</v>
      </c>
      <c r="L791" s="3">
        <v>28.57</v>
      </c>
      <c r="M791" s="3">
        <v>30</v>
      </c>
      <c r="N791" s="3">
        <v>59.99</v>
      </c>
      <c r="O791" s="2" t="s">
        <v>226</v>
      </c>
      <c r="P791" s="2" t="s">
        <v>2046</v>
      </c>
      <c r="Q791" s="2" t="s">
        <v>228</v>
      </c>
      <c r="R791" s="2" t="s">
        <v>229</v>
      </c>
      <c r="S791" s="2" t="s">
        <v>5007</v>
      </c>
      <c r="T791" s="2" t="s">
        <v>2437</v>
      </c>
      <c r="U791" s="2" t="s">
        <v>2464</v>
      </c>
      <c r="V791" s="2" t="s">
        <v>1910</v>
      </c>
      <c r="W791" s="2" t="s">
        <v>686</v>
      </c>
      <c r="X791" s="2" t="s">
        <v>1009</v>
      </c>
      <c r="Y791" s="2" t="s">
        <v>2473</v>
      </c>
      <c r="Z791" s="4">
        <v>100</v>
      </c>
      <c r="AA791" s="4">
        <f>=ROUNDDOWN(20,0)</f>
      </c>
      <c r="AB791" s="5">
        <v>5</v>
      </c>
      <c r="AC791" s="2" t="s">
        <v>229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>
        <v>1</v>
      </c>
      <c r="AQ791" s="8">
        <v>32.86</v>
      </c>
      <c r="AR791" s="4"/>
      <c r="AS791" s="8"/>
      <c r="AT791" s="7"/>
      <c r="AU791" s="7"/>
      <c r="AV791" s="4">
        <v>3</v>
      </c>
      <c r="AW791" s="8">
        <v>114.99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>
        <v>0.2858</v>
      </c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>
        <v>0.3771</v>
      </c>
      <c r="BJ791" s="4">
        <v>1</v>
      </c>
      <c r="BK791" s="8">
        <v>32.86</v>
      </c>
      <c r="BL791" s="2" t="s">
        <v>16</v>
      </c>
      <c r="BM791" s="7">
        <v>1</v>
      </c>
      <c r="BN791" s="7">
        <v>1</v>
      </c>
      <c r="BO791" s="4">
        <v>1</v>
      </c>
      <c r="BP791" s="8">
        <v>32.86</v>
      </c>
      <c r="BQ791" s="4"/>
      <c r="BR791" s="8"/>
      <c r="BS791" s="7"/>
      <c r="BT791" s="7"/>
      <c r="BU791" s="2" t="s">
        <v>239</v>
      </c>
      <c r="BV791" s="2" t="s">
        <v>226</v>
      </c>
      <c r="BW791" s="2" t="s">
        <v>229</v>
      </c>
      <c r="BX791" s="2" t="s">
        <v>2997</v>
      </c>
      <c r="BY791" s="2" t="s">
        <v>241</v>
      </c>
      <c r="BZ791" s="2" t="s">
        <v>229</v>
      </c>
      <c r="CA791" s="4"/>
      <c r="CB791" s="8"/>
      <c r="CC791" s="4"/>
      <c r="CD791" s="8"/>
      <c r="CE791" s="7"/>
      <c r="CF791" s="7"/>
      <c r="CG791" s="2" t="s">
        <v>239</v>
      </c>
      <c r="CH791" s="2" t="s">
        <v>226</v>
      </c>
      <c r="CI791" s="2" t="s">
        <v>1291</v>
      </c>
      <c r="CJ791" s="2" t="s">
        <v>2488</v>
      </c>
      <c r="CK791" s="2" t="s">
        <v>241</v>
      </c>
      <c r="CL791" s="2" t="s">
        <v>229</v>
      </c>
      <c r="CM791" s="4"/>
      <c r="CN791" s="8"/>
      <c r="CO791" s="4"/>
      <c r="CP791" s="8"/>
      <c r="CQ791" s="7"/>
      <c r="CR791" s="7"/>
      <c r="CS791" s="2" t="s">
        <v>239</v>
      </c>
      <c r="CT791" s="2" t="s">
        <v>226</v>
      </c>
      <c r="CU791" s="2" t="s">
        <v>5003</v>
      </c>
      <c r="CV791" s="2" t="s">
        <v>229</v>
      </c>
      <c r="CW791" s="2" t="s">
        <v>241</v>
      </c>
      <c r="CX791" s="2" t="s">
        <v>229</v>
      </c>
      <c r="CY791" s="4"/>
      <c r="CZ791" s="8"/>
      <c r="DA791" s="4"/>
      <c r="DB791" s="8"/>
      <c r="DC791" s="7"/>
      <c r="DD791" s="7"/>
      <c r="DE791" s="2" t="s">
        <v>239</v>
      </c>
      <c r="DF791" s="2" t="s">
        <v>226</v>
      </c>
      <c r="DG791" s="2" t="s">
        <v>631</v>
      </c>
      <c r="DH791" s="2" t="s">
        <v>648</v>
      </c>
      <c r="DI791" s="2" t="s">
        <v>241</v>
      </c>
      <c r="DJ791" s="2" t="s">
        <v>229</v>
      </c>
      <c r="DK791" s="4"/>
      <c r="DL791" s="8"/>
      <c r="DM791" s="4"/>
      <c r="DN791" s="8"/>
      <c r="DO791" s="7"/>
      <c r="DP791" s="7"/>
      <c r="DQ791" s="2" t="s">
        <v>239</v>
      </c>
      <c r="DR791" s="2" t="s">
        <v>226</v>
      </c>
      <c r="DS791" s="2" t="s">
        <v>1936</v>
      </c>
      <c r="DT791" s="2" t="s">
        <v>383</v>
      </c>
      <c r="DU791" s="2" t="s">
        <v>241</v>
      </c>
      <c r="DV791" s="2" t="s">
        <v>229</v>
      </c>
      <c r="DW791" s="4"/>
      <c r="DX791" s="8"/>
      <c r="DY791" s="4"/>
      <c r="DZ791" s="8"/>
      <c r="EA791" s="7"/>
      <c r="EB791" s="7"/>
      <c r="EC791" s="2" t="s">
        <v>1106</v>
      </c>
      <c r="ED791" s="2" t="s">
        <v>226</v>
      </c>
      <c r="EE791" s="2" t="s">
        <v>229</v>
      </c>
      <c r="EF791" s="2" t="s">
        <v>229</v>
      </c>
      <c r="EG791" s="2" t="s">
        <v>241</v>
      </c>
      <c r="EH791" s="2" t="s">
        <v>229</v>
      </c>
      <c r="EI791" s="4"/>
      <c r="EJ791" s="8"/>
      <c r="EK791" s="4"/>
      <c r="EL791" s="8"/>
      <c r="EM791" s="7"/>
      <c r="EN791" s="7"/>
      <c r="EO791" s="2" t="s">
        <v>239</v>
      </c>
      <c r="EP791" s="2" t="s">
        <v>226</v>
      </c>
      <c r="EQ791" s="2" t="s">
        <v>521</v>
      </c>
      <c r="ER791" s="2" t="s">
        <v>328</v>
      </c>
      <c r="ES791" s="2" t="s">
        <v>241</v>
      </c>
      <c r="ET791" s="2" t="s">
        <v>229</v>
      </c>
      <c r="EU791" s="4"/>
      <c r="EV791" s="8"/>
      <c r="EW791" s="4"/>
      <c r="EX791" s="8"/>
      <c r="EY791" s="7"/>
      <c r="EZ791" s="7"/>
      <c r="FA791" s="2" t="s">
        <v>239</v>
      </c>
      <c r="FB791" s="2" t="s">
        <v>226</v>
      </c>
      <c r="FC791" s="2" t="s">
        <v>1291</v>
      </c>
      <c r="FD791" s="2" t="s">
        <v>2525</v>
      </c>
      <c r="FE791" s="2" t="s">
        <v>241</v>
      </c>
      <c r="FF791" s="2" t="s">
        <v>229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226</v>
      </c>
      <c r="FO791" s="2" t="s">
        <v>1936</v>
      </c>
      <c r="FP791" s="2" t="s">
        <v>229</v>
      </c>
      <c r="FQ791" s="2" t="s">
        <v>241</v>
      </c>
      <c r="FR791" s="2" t="s">
        <v>229</v>
      </c>
      <c r="FS791" s="4"/>
      <c r="FT791" s="8"/>
      <c r="FU791" s="4"/>
      <c r="FV791" s="8"/>
      <c r="FW791" s="7"/>
      <c r="FX791" s="7"/>
      <c r="FY791" s="2" t="s">
        <v>239</v>
      </c>
      <c r="FZ791" s="2" t="s">
        <v>226</v>
      </c>
      <c r="GA791" s="2" t="s">
        <v>327</v>
      </c>
      <c r="GB791" s="2" t="s">
        <v>229</v>
      </c>
      <c r="GC791" s="2" t="s">
        <v>241</v>
      </c>
      <c r="GD791" s="2" t="s">
        <v>229</v>
      </c>
      <c r="GE791" s="4"/>
      <c r="GF791" s="8"/>
      <c r="GG791" s="4"/>
      <c r="GH791" s="8"/>
      <c r="GI791" s="7"/>
      <c r="GJ791" s="7"/>
      <c r="GK791" s="2" t="s">
        <v>272</v>
      </c>
      <c r="GL791" s="2" t="s">
        <v>226</v>
      </c>
      <c r="GM791" s="2" t="s">
        <v>229</v>
      </c>
      <c r="GN791" s="2" t="s">
        <v>229</v>
      </c>
      <c r="GO791" s="2" t="s">
        <v>241</v>
      </c>
      <c r="GP791" s="2" t="s">
        <v>229</v>
      </c>
      <c r="GQ791" s="4"/>
      <c r="GR791" s="8"/>
      <c r="GS791" s="4"/>
      <c r="GT791" s="8"/>
      <c r="GU791" s="7"/>
      <c r="GV791" s="7"/>
      <c r="GW791" s="2" t="s">
        <v>266</v>
      </c>
      <c r="GX791" s="2" t="s">
        <v>226</v>
      </c>
      <c r="GY791" s="2" t="s">
        <v>229</v>
      </c>
      <c r="GZ791" s="2" t="s">
        <v>229</v>
      </c>
      <c r="HA791" s="2" t="s">
        <v>241</v>
      </c>
      <c r="HB791" s="2" t="s">
        <v>229</v>
      </c>
      <c r="HC791" s="4"/>
      <c r="HD791" s="8"/>
      <c r="HE791" s="4"/>
      <c r="HF791" s="8"/>
      <c r="HG791" s="7"/>
      <c r="HH791" s="7"/>
      <c r="HI791" s="2" t="s">
        <v>664</v>
      </c>
      <c r="HJ791" s="2" t="s">
        <v>226</v>
      </c>
      <c r="HK791" s="2" t="s">
        <v>229</v>
      </c>
      <c r="HL791" s="2" t="s">
        <v>229</v>
      </c>
      <c r="HM791" s="2" t="s">
        <v>241</v>
      </c>
      <c r="HN791" s="2" t="s">
        <v>229</v>
      </c>
      <c r="HO791" s="4"/>
      <c r="HP791" s="8"/>
      <c r="HQ791" s="4"/>
      <c r="HR791" s="8"/>
      <c r="HS791" s="7"/>
      <c r="HT791" s="7"/>
      <c r="HU791" s="2" t="s">
        <v>266</v>
      </c>
      <c r="HV791" s="2" t="s">
        <v>226</v>
      </c>
      <c r="HW791" s="2" t="s">
        <v>229</v>
      </c>
      <c r="HX791" s="2" t="s">
        <v>229</v>
      </c>
      <c r="HY791" s="2" t="s">
        <v>241</v>
      </c>
      <c r="HZ791" s="2" t="s">
        <v>229</v>
      </c>
      <c r="IA791" s="4"/>
      <c r="IB791" s="8"/>
      <c r="IC791" s="4"/>
      <c r="ID791" s="8"/>
      <c r="IE791" s="7"/>
      <c r="IF791" s="7"/>
      <c r="IG791" s="2" t="s">
        <v>266</v>
      </c>
      <c r="IH791" s="2" t="s">
        <v>226</v>
      </c>
      <c r="II791" s="2" t="s">
        <v>229</v>
      </c>
      <c r="IJ791" s="2" t="s">
        <v>229</v>
      </c>
      <c r="IK791" s="2" t="s">
        <v>241</v>
      </c>
      <c r="IL791" s="2" t="s">
        <v>229</v>
      </c>
      <c r="IM791" s="4"/>
      <c r="IN791" s="8"/>
      <c r="IO791" s="4"/>
      <c r="IP791" s="8"/>
      <c r="IQ791" s="7"/>
      <c r="IR791" s="7"/>
      <c r="IS791" s="2" t="s">
        <v>664</v>
      </c>
      <c r="IT791" s="2" t="s">
        <v>226</v>
      </c>
      <c r="IU791" s="2" t="s">
        <v>229</v>
      </c>
      <c r="IV791" s="2" t="s">
        <v>229</v>
      </c>
      <c r="IW791" s="2" t="s">
        <v>241</v>
      </c>
      <c r="IX791" s="2" t="s">
        <v>229</v>
      </c>
      <c r="IY791" s="4"/>
      <c r="IZ791" s="8"/>
      <c r="JA791" s="4"/>
      <c r="JB791" s="8"/>
      <c r="JC791" s="7"/>
      <c r="JD791" s="7"/>
      <c r="JE791" s="2" t="s">
        <v>272</v>
      </c>
      <c r="JF791" s="2" t="s">
        <v>226</v>
      </c>
      <c r="JG791" s="2" t="s">
        <v>229</v>
      </c>
      <c r="JH791" s="2" t="s">
        <v>229</v>
      </c>
      <c r="JI791" s="2" t="s">
        <v>241</v>
      </c>
      <c r="JJ791" s="2" t="s">
        <v>229</v>
      </c>
      <c r="JK791" s="4"/>
      <c r="JL791" s="8"/>
      <c r="JM791" s="4"/>
      <c r="JN791" s="8"/>
      <c r="JO791" s="7"/>
      <c r="JP791" s="7"/>
      <c r="JQ791" s="2" t="s">
        <v>272</v>
      </c>
      <c r="JR791" s="2" t="s">
        <v>226</v>
      </c>
      <c r="JS791" s="2" t="s">
        <v>229</v>
      </c>
      <c r="JT791" s="2" t="s">
        <v>229</v>
      </c>
      <c r="JU791" s="2" t="s">
        <v>241</v>
      </c>
      <c r="JV791" s="2" t="s">
        <v>229</v>
      </c>
      <c r="JW791" s="4"/>
      <c r="JX791" s="8"/>
      <c r="JY791" s="4"/>
      <c r="JZ791" s="8"/>
      <c r="KA791" s="7"/>
      <c r="KB791" s="7"/>
      <c r="KC791" s="2" t="s">
        <v>272</v>
      </c>
      <c r="KD791" s="2" t="s">
        <v>226</v>
      </c>
      <c r="KE791" s="2" t="s">
        <v>229</v>
      </c>
      <c r="KF791" s="2" t="s">
        <v>229</v>
      </c>
      <c r="KG791" s="2" t="s">
        <v>241</v>
      </c>
      <c r="KH791" s="2" t="s">
        <v>229</v>
      </c>
      <c r="KI791" s="4"/>
      <c r="KJ791" s="8"/>
      <c r="KK791" s="4"/>
      <c r="KL791" s="8"/>
      <c r="KM791" s="7"/>
      <c r="KN791" s="7"/>
      <c r="KO791" s="2" t="s">
        <v>272</v>
      </c>
      <c r="KP791" s="2" t="s">
        <v>226</v>
      </c>
      <c r="KQ791" s="2" t="s">
        <v>229</v>
      </c>
      <c r="KR791" s="2" t="s">
        <v>229</v>
      </c>
      <c r="KS791" s="2" t="s">
        <v>241</v>
      </c>
      <c r="KT791" s="2" t="s">
        <v>229</v>
      </c>
      <c r="KU791" s="4"/>
      <c r="KV791" s="8"/>
      <c r="KW791" s="4"/>
      <c r="KX791" s="8"/>
      <c r="KY791" s="7"/>
      <c r="KZ791" s="7"/>
      <c r="LA791" s="2" t="s">
        <v>272</v>
      </c>
      <c r="LB791" s="2" t="s">
        <v>226</v>
      </c>
      <c r="LC791" s="2" t="s">
        <v>229</v>
      </c>
      <c r="LD791" s="2" t="s">
        <v>229</v>
      </c>
      <c r="LE791" s="2" t="s">
        <v>241</v>
      </c>
      <c r="LF791" s="2" t="s">
        <v>229</v>
      </c>
      <c r="LG791" s="4"/>
      <c r="LH791" s="8"/>
      <c r="LI791" s="4"/>
      <c r="LJ791" s="8"/>
      <c r="LK791" s="7"/>
      <c r="LL791" s="7"/>
      <c r="LM791" s="2" t="s">
        <v>229</v>
      </c>
      <c r="LN791" s="2" t="s">
        <v>229</v>
      </c>
      <c r="LO791" s="2" t="s">
        <v>229</v>
      </c>
      <c r="LP791" s="2" t="s">
        <v>229</v>
      </c>
      <c r="LQ791" s="2" t="s">
        <v>229</v>
      </c>
      <c r="LR791" s="2" t="s">
        <v>229</v>
      </c>
      <c r="LS791" s="4"/>
      <c r="LT791" s="8"/>
      <c r="LU791" s="4"/>
      <c r="LV791" s="8"/>
      <c r="LW791" s="7"/>
      <c r="LX791" s="7"/>
      <c r="LY791" s="2" t="s">
        <v>664</v>
      </c>
      <c r="LZ791" s="2" t="s">
        <v>226</v>
      </c>
      <c r="MA791" s="2" t="s">
        <v>229</v>
      </c>
      <c r="MB791" s="2" t="s">
        <v>229</v>
      </c>
      <c r="MC791" s="2" t="s">
        <v>241</v>
      </c>
      <c r="MD791" s="2" t="s">
        <v>229</v>
      </c>
      <c r="ME791" s="4"/>
      <c r="MF791" s="8"/>
      <c r="MG791" s="4"/>
      <c r="MH791" s="8"/>
      <c r="MI791" s="7"/>
      <c r="MJ791" s="7"/>
      <c r="MK791" s="2" t="s">
        <v>272</v>
      </c>
      <c r="ML791" s="2" t="s">
        <v>226</v>
      </c>
      <c r="MM791" s="2" t="s">
        <v>229</v>
      </c>
      <c r="MN791" s="2" t="s">
        <v>229</v>
      </c>
      <c r="MO791" s="2" t="s">
        <v>241</v>
      </c>
      <c r="MP791" s="2" t="s">
        <v>229</v>
      </c>
      <c r="MQ791" s="4"/>
      <c r="MR791" s="8"/>
      <c r="MS791" s="4"/>
      <c r="MT791" s="8"/>
      <c r="MU791" s="7"/>
      <c r="MV791" s="7"/>
      <c r="MW791" s="2" t="s">
        <v>266</v>
      </c>
      <c r="MX791" s="2" t="s">
        <v>226</v>
      </c>
      <c r="MY791" s="2" t="s">
        <v>229</v>
      </c>
      <c r="MZ791" s="2" t="s">
        <v>229</v>
      </c>
      <c r="NA791" s="2" t="s">
        <v>241</v>
      </c>
      <c r="NB791" s="2" t="s">
        <v>229</v>
      </c>
      <c r="NC791" s="4"/>
      <c r="ND791" s="8"/>
      <c r="NE791" s="4"/>
      <c r="NF791" s="8"/>
      <c r="NG791" s="7"/>
      <c r="NH791" s="7"/>
      <c r="NI791" s="2" t="s">
        <v>229</v>
      </c>
      <c r="NJ791" s="2" t="s">
        <v>229</v>
      </c>
      <c r="NK791" s="2" t="s">
        <v>229</v>
      </c>
      <c r="NL791" s="2" t="s">
        <v>229</v>
      </c>
      <c r="NM791" s="2" t="s">
        <v>229</v>
      </c>
      <c r="NN791" s="2" t="s">
        <v>229</v>
      </c>
      <c r="NO791" s="4"/>
      <c r="NP791" s="8"/>
      <c r="NQ791" s="4"/>
      <c r="NR791" s="8"/>
      <c r="NS791" s="7"/>
      <c r="NT791" s="7"/>
      <c r="NU791" s="2" t="s">
        <v>272</v>
      </c>
      <c r="NV791" s="2" t="s">
        <v>226</v>
      </c>
      <c r="NW791" s="2" t="s">
        <v>229</v>
      </c>
      <c r="NX791" s="2" t="s">
        <v>229</v>
      </c>
      <c r="NY791" s="2" t="s">
        <v>241</v>
      </c>
      <c r="NZ791" s="2" t="s">
        <v>229</v>
      </c>
      <c r="OA791" s="4"/>
      <c r="OB791" s="8"/>
      <c r="OC791" s="4"/>
      <c r="OD791" s="8"/>
      <c r="OE791" s="7"/>
      <c r="OF791" s="7"/>
      <c r="OG791" s="2" t="s">
        <v>272</v>
      </c>
      <c r="OH791" s="2" t="s">
        <v>226</v>
      </c>
      <c r="OI791" s="2" t="s">
        <v>229</v>
      </c>
      <c r="OJ791" s="2" t="s">
        <v>229</v>
      </c>
      <c r="OK791" s="2" t="s">
        <v>241</v>
      </c>
      <c r="OL791" s="2" t="s">
        <v>229</v>
      </c>
      <c r="OM791" s="4"/>
      <c r="ON791" s="8"/>
      <c r="OO791" s="4"/>
      <c r="OP791" s="8"/>
      <c r="OQ791" s="7"/>
      <c r="OR791" s="7"/>
      <c r="OS791" s="2" t="s">
        <v>229</v>
      </c>
      <c r="OT791" s="2" t="s">
        <v>229</v>
      </c>
      <c r="OU791" s="2" t="s">
        <v>229</v>
      </c>
      <c r="OV791" s="2" t="s">
        <v>229</v>
      </c>
      <c r="OW791" s="2" t="s">
        <v>229</v>
      </c>
      <c r="OX791" s="2" t="s">
        <v>229</v>
      </c>
      <c r="OY791" s="4"/>
      <c r="OZ791" s="8"/>
      <c r="PA791" s="4"/>
      <c r="PB791" s="8"/>
      <c r="PC791" s="7"/>
      <c r="PD791" s="7"/>
      <c r="PE791" s="2" t="s">
        <v>229</v>
      </c>
      <c r="PF791" s="2" t="s">
        <v>229</v>
      </c>
      <c r="PG791" s="2" t="s">
        <v>229</v>
      </c>
      <c r="PH791" s="2" t="s">
        <v>229</v>
      </c>
      <c r="PI791" s="2" t="s">
        <v>229</v>
      </c>
      <c r="PJ791" s="2" t="s">
        <v>229</v>
      </c>
      <c r="PK791" s="4"/>
      <c r="PL791" s="8"/>
      <c r="PM791" s="4"/>
      <c r="PN791" s="8"/>
      <c r="PO791" s="7"/>
      <c r="PP791" s="7"/>
      <c r="PQ791" s="2" t="s">
        <v>229</v>
      </c>
      <c r="PR791" s="2" t="s">
        <v>229</v>
      </c>
      <c r="PS791" s="2" t="s">
        <v>229</v>
      </c>
      <c r="PT791" s="2" t="s">
        <v>229</v>
      </c>
      <c r="PU791" s="2" t="s">
        <v>229</v>
      </c>
      <c r="PV791" s="2" t="s">
        <v>229</v>
      </c>
      <c r="PW791" s="4"/>
      <c r="PX791" s="8"/>
      <c r="PY791" s="4"/>
      <c r="PZ791" s="8"/>
      <c r="QA791" s="7"/>
      <c r="QB791" s="7"/>
      <c r="QC791" s="2" t="s">
        <v>281</v>
      </c>
      <c r="QD791" s="2" t="s">
        <v>226</v>
      </c>
      <c r="QE791" s="2" t="s">
        <v>229</v>
      </c>
      <c r="QF791" s="2" t="s">
        <v>229</v>
      </c>
      <c r="QG791" s="2" t="s">
        <v>241</v>
      </c>
      <c r="QH791" s="2" t="s">
        <v>229</v>
      </c>
      <c r="QI791" s="4"/>
      <c r="QJ791" s="8"/>
      <c r="QK791" s="4"/>
      <c r="QL791" s="8"/>
      <c r="QM791" s="7"/>
      <c r="QN791" s="7"/>
      <c r="QO791" s="2" t="s">
        <v>272</v>
      </c>
      <c r="QP791" s="2" t="s">
        <v>226</v>
      </c>
      <c r="QQ791" s="2" t="s">
        <v>229</v>
      </c>
      <c r="QR791" s="2" t="s">
        <v>229</v>
      </c>
      <c r="QS791" s="2" t="s">
        <v>241</v>
      </c>
      <c r="QT791" s="2" t="s">
        <v>229</v>
      </c>
      <c r="QU791" s="4"/>
      <c r="QV791" s="8"/>
      <c r="QW791" s="4"/>
      <c r="QX791" s="8"/>
      <c r="QY791" s="7"/>
      <c r="QZ791" s="7"/>
      <c r="RA791" s="2" t="s">
        <v>272</v>
      </c>
      <c r="RB791" s="2" t="s">
        <v>226</v>
      </c>
      <c r="RC791" s="2" t="s">
        <v>229</v>
      </c>
      <c r="RD791" s="2" t="s">
        <v>229</v>
      </c>
      <c r="RE791" s="2" t="s">
        <v>241</v>
      </c>
      <c r="RF791" s="2" t="s">
        <v>229</v>
      </c>
      <c r="RG791" s="4"/>
      <c r="RH791" s="8"/>
      <c r="RI791" s="4"/>
      <c r="RJ791" s="8"/>
      <c r="RK791" s="7"/>
      <c r="RL791" s="7"/>
      <c r="RM791" s="2" t="s">
        <v>272</v>
      </c>
      <c r="RN791" s="2" t="s">
        <v>226</v>
      </c>
      <c r="RO791" s="2" t="s">
        <v>229</v>
      </c>
      <c r="RP791" s="2" t="s">
        <v>229</v>
      </c>
      <c r="RQ791" s="2" t="s">
        <v>241</v>
      </c>
      <c r="RR791" s="2" t="s">
        <v>229</v>
      </c>
      <c r="RS791" s="4"/>
      <c r="RT791" s="8"/>
      <c r="RU791" s="4"/>
      <c r="RV791" s="8"/>
      <c r="RW791" s="7"/>
      <c r="RX791" s="7"/>
      <c r="RY791" s="2" t="s">
        <v>229</v>
      </c>
      <c r="RZ791" s="2" t="s">
        <v>229</v>
      </c>
      <c r="SA791" s="2" t="s">
        <v>229</v>
      </c>
      <c r="SB791" s="2" t="s">
        <v>229</v>
      </c>
      <c r="SC791" s="2" t="s">
        <v>229</v>
      </c>
      <c r="SD791" s="2" t="s">
        <v>229</v>
      </c>
      <c r="SE791" s="4">
        <v>100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</row>
    <row r="792">
      <c r="A792" s="2" t="s">
        <v>5008</v>
      </c>
      <c r="B792" s="2" t="s">
        <v>216</v>
      </c>
      <c r="C792" s="2" t="s">
        <v>4734</v>
      </c>
      <c r="D792" s="2" t="s">
        <v>218</v>
      </c>
      <c r="E792" s="2" t="s">
        <v>2460</v>
      </c>
      <c r="F792" s="2" t="s">
        <v>4975</v>
      </c>
      <c r="G792" s="2" t="s">
        <v>4999</v>
      </c>
      <c r="H792" s="2" t="s">
        <v>5000</v>
      </c>
      <c r="I792" s="2" t="s">
        <v>5001</v>
      </c>
      <c r="J792" s="2" t="s">
        <v>285</v>
      </c>
      <c r="K792" s="2" t="s">
        <v>617</v>
      </c>
      <c r="L792" s="3">
        <v>33.33</v>
      </c>
      <c r="M792" s="3">
        <v>35</v>
      </c>
      <c r="N792" s="3">
        <v>69.99</v>
      </c>
      <c r="O792" s="2" t="s">
        <v>226</v>
      </c>
      <c r="P792" s="2" t="s">
        <v>2046</v>
      </c>
      <c r="Q792" s="2" t="s">
        <v>228</v>
      </c>
      <c r="R792" s="2" t="s">
        <v>229</v>
      </c>
      <c r="S792" s="2" t="s">
        <v>5007</v>
      </c>
      <c r="T792" s="2" t="s">
        <v>2437</v>
      </c>
      <c r="U792" s="2" t="s">
        <v>232</v>
      </c>
      <c r="V792" s="2" t="s">
        <v>1910</v>
      </c>
      <c r="W792" s="2" t="s">
        <v>686</v>
      </c>
      <c r="X792" s="2" t="s">
        <v>1009</v>
      </c>
      <c r="Y792" s="2" t="s">
        <v>631</v>
      </c>
      <c r="Z792" s="4">
        <v>199</v>
      </c>
      <c r="AA792" s="4">
        <f>=ROUNDDOWN(24.875,0)</f>
      </c>
      <c r="AB792" s="5">
        <v>8</v>
      </c>
      <c r="AC792" s="2" t="s">
        <v>229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>
        <v>1</v>
      </c>
      <c r="AQ792" s="8">
        <v>38.33</v>
      </c>
      <c r="AR792" s="4"/>
      <c r="AS792" s="8"/>
      <c r="AT792" s="7"/>
      <c r="AU792" s="7"/>
      <c r="AV792" s="4" t="s">
        <v>229</v>
      </c>
      <c r="AW792" s="8" t="s">
        <v>229</v>
      </c>
      <c r="AX792" s="4" t="s">
        <v>229</v>
      </c>
      <c r="AY792" s="8" t="s">
        <v>229</v>
      </c>
      <c r="AZ792" s="7" t="s">
        <v>229</v>
      </c>
      <c r="BA792" s="7" t="s">
        <v>229</v>
      </c>
      <c r="BB792" s="7">
        <v>0.3333</v>
      </c>
      <c r="BC792" s="4" t="s">
        <v>229</v>
      </c>
      <c r="BD792" s="8" t="s">
        <v>229</v>
      </c>
      <c r="BE792" s="4" t="s">
        <v>229</v>
      </c>
      <c r="BF792" s="8" t="s">
        <v>229</v>
      </c>
      <c r="BG792" s="7" t="s">
        <v>229</v>
      </c>
      <c r="BH792" s="7" t="s">
        <v>229</v>
      </c>
      <c r="BI792" s="7" t="s">
        <v>229</v>
      </c>
      <c r="BJ792" s="4">
        <v>1</v>
      </c>
      <c r="BK792" s="8">
        <v>38.33</v>
      </c>
      <c r="BL792" s="2" t="s">
        <v>16</v>
      </c>
      <c r="BM792" s="7">
        <v>1</v>
      </c>
      <c r="BN792" s="7">
        <v>1</v>
      </c>
      <c r="BO792" s="4">
        <v>1</v>
      </c>
      <c r="BP792" s="8">
        <v>38.33</v>
      </c>
      <c r="BQ792" s="4"/>
      <c r="BR792" s="8"/>
      <c r="BS792" s="7"/>
      <c r="BT792" s="7"/>
      <c r="BU792" s="2" t="s">
        <v>239</v>
      </c>
      <c r="BV792" s="2" t="s">
        <v>226</v>
      </c>
      <c r="BW792" s="2" t="s">
        <v>229</v>
      </c>
      <c r="BX792" s="2" t="s">
        <v>1189</v>
      </c>
      <c r="BY792" s="2" t="s">
        <v>241</v>
      </c>
      <c r="BZ792" s="2" t="s">
        <v>229</v>
      </c>
      <c r="CA792" s="4"/>
      <c r="CB792" s="8"/>
      <c r="CC792" s="4"/>
      <c r="CD792" s="8"/>
      <c r="CE792" s="7"/>
      <c r="CF792" s="7"/>
      <c r="CG792" s="2" t="s">
        <v>239</v>
      </c>
      <c r="CH792" s="2" t="s">
        <v>226</v>
      </c>
      <c r="CI792" s="2" t="s">
        <v>1291</v>
      </c>
      <c r="CJ792" s="2" t="s">
        <v>402</v>
      </c>
      <c r="CK792" s="2" t="s">
        <v>241</v>
      </c>
      <c r="CL792" s="2" t="s">
        <v>229</v>
      </c>
      <c r="CM792" s="4"/>
      <c r="CN792" s="8"/>
      <c r="CO792" s="4"/>
      <c r="CP792" s="8"/>
      <c r="CQ792" s="7"/>
      <c r="CR792" s="7"/>
      <c r="CS792" s="2" t="s">
        <v>239</v>
      </c>
      <c r="CT792" s="2" t="s">
        <v>226</v>
      </c>
      <c r="CU792" s="2" t="s">
        <v>5003</v>
      </c>
      <c r="CV792" s="2" t="s">
        <v>1103</v>
      </c>
      <c r="CW792" s="2" t="s">
        <v>241</v>
      </c>
      <c r="CX792" s="2" t="s">
        <v>229</v>
      </c>
      <c r="CY792" s="4"/>
      <c r="CZ792" s="8"/>
      <c r="DA792" s="4"/>
      <c r="DB792" s="8"/>
      <c r="DC792" s="7"/>
      <c r="DD792" s="7"/>
      <c r="DE792" s="2" t="s">
        <v>239</v>
      </c>
      <c r="DF792" s="2" t="s">
        <v>226</v>
      </c>
      <c r="DG792" s="2" t="s">
        <v>631</v>
      </c>
      <c r="DH792" s="2" t="s">
        <v>574</v>
      </c>
      <c r="DI792" s="2" t="s">
        <v>241</v>
      </c>
      <c r="DJ792" s="2" t="s">
        <v>229</v>
      </c>
      <c r="DK792" s="4"/>
      <c r="DL792" s="8"/>
      <c r="DM792" s="4"/>
      <c r="DN792" s="8"/>
      <c r="DO792" s="7"/>
      <c r="DP792" s="7"/>
      <c r="DQ792" s="2" t="s">
        <v>239</v>
      </c>
      <c r="DR792" s="2" t="s">
        <v>226</v>
      </c>
      <c r="DS792" s="2" t="s">
        <v>1291</v>
      </c>
      <c r="DT792" s="2" t="s">
        <v>383</v>
      </c>
      <c r="DU792" s="2" t="s">
        <v>241</v>
      </c>
      <c r="DV792" s="2" t="s">
        <v>229</v>
      </c>
      <c r="DW792" s="4"/>
      <c r="DX792" s="8"/>
      <c r="DY792" s="4"/>
      <c r="DZ792" s="8"/>
      <c r="EA792" s="7"/>
      <c r="EB792" s="7"/>
      <c r="EC792" s="2" t="s">
        <v>1106</v>
      </c>
      <c r="ED792" s="2" t="s">
        <v>226</v>
      </c>
      <c r="EE792" s="2" t="s">
        <v>229</v>
      </c>
      <c r="EF792" s="2" t="s">
        <v>229</v>
      </c>
      <c r="EG792" s="2" t="s">
        <v>241</v>
      </c>
      <c r="EH792" s="2" t="s">
        <v>229</v>
      </c>
      <c r="EI792" s="4"/>
      <c r="EJ792" s="8"/>
      <c r="EK792" s="4"/>
      <c r="EL792" s="8"/>
      <c r="EM792" s="7"/>
      <c r="EN792" s="7"/>
      <c r="EO792" s="2" t="s">
        <v>239</v>
      </c>
      <c r="EP792" s="2" t="s">
        <v>226</v>
      </c>
      <c r="EQ792" s="2" t="s">
        <v>521</v>
      </c>
      <c r="ER792" s="2" t="s">
        <v>328</v>
      </c>
      <c r="ES792" s="2" t="s">
        <v>241</v>
      </c>
      <c r="ET792" s="2" t="s">
        <v>229</v>
      </c>
      <c r="EU792" s="4"/>
      <c r="EV792" s="8"/>
      <c r="EW792" s="4"/>
      <c r="EX792" s="8"/>
      <c r="EY792" s="7"/>
      <c r="EZ792" s="7"/>
      <c r="FA792" s="2" t="s">
        <v>239</v>
      </c>
      <c r="FB792" s="2" t="s">
        <v>226</v>
      </c>
      <c r="FC792" s="2" t="s">
        <v>1291</v>
      </c>
      <c r="FD792" s="2" t="s">
        <v>503</v>
      </c>
      <c r="FE792" s="2" t="s">
        <v>241</v>
      </c>
      <c r="FF792" s="2" t="s">
        <v>229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226</v>
      </c>
      <c r="FO792" s="2" t="s">
        <v>1291</v>
      </c>
      <c r="FP792" s="2" t="s">
        <v>229</v>
      </c>
      <c r="FQ792" s="2" t="s">
        <v>241</v>
      </c>
      <c r="FR792" s="2" t="s">
        <v>229</v>
      </c>
      <c r="FS792" s="4"/>
      <c r="FT792" s="8"/>
      <c r="FU792" s="4"/>
      <c r="FV792" s="8"/>
      <c r="FW792" s="7"/>
      <c r="FX792" s="7"/>
      <c r="FY792" s="2" t="s">
        <v>239</v>
      </c>
      <c r="FZ792" s="2" t="s">
        <v>226</v>
      </c>
      <c r="GA792" s="2" t="s">
        <v>327</v>
      </c>
      <c r="GB792" s="2" t="s">
        <v>229</v>
      </c>
      <c r="GC792" s="2" t="s">
        <v>241</v>
      </c>
      <c r="GD792" s="2" t="s">
        <v>229</v>
      </c>
      <c r="GE792" s="4"/>
      <c r="GF792" s="8"/>
      <c r="GG792" s="4"/>
      <c r="GH792" s="8"/>
      <c r="GI792" s="7"/>
      <c r="GJ792" s="7"/>
      <c r="GK792" s="2" t="s">
        <v>272</v>
      </c>
      <c r="GL792" s="2" t="s">
        <v>226</v>
      </c>
      <c r="GM792" s="2" t="s">
        <v>229</v>
      </c>
      <c r="GN792" s="2" t="s">
        <v>229</v>
      </c>
      <c r="GO792" s="2" t="s">
        <v>241</v>
      </c>
      <c r="GP792" s="2" t="s">
        <v>229</v>
      </c>
      <c r="GQ792" s="4"/>
      <c r="GR792" s="8"/>
      <c r="GS792" s="4"/>
      <c r="GT792" s="8"/>
      <c r="GU792" s="7"/>
      <c r="GV792" s="7"/>
      <c r="GW792" s="2" t="s">
        <v>266</v>
      </c>
      <c r="GX792" s="2" t="s">
        <v>226</v>
      </c>
      <c r="GY792" s="2" t="s">
        <v>229</v>
      </c>
      <c r="GZ792" s="2" t="s">
        <v>229</v>
      </c>
      <c r="HA792" s="2" t="s">
        <v>241</v>
      </c>
      <c r="HB792" s="2" t="s">
        <v>229</v>
      </c>
      <c r="HC792" s="4"/>
      <c r="HD792" s="8"/>
      <c r="HE792" s="4"/>
      <c r="HF792" s="8"/>
      <c r="HG792" s="7"/>
      <c r="HH792" s="7"/>
      <c r="HI792" s="2" t="s">
        <v>664</v>
      </c>
      <c r="HJ792" s="2" t="s">
        <v>226</v>
      </c>
      <c r="HK792" s="2" t="s">
        <v>229</v>
      </c>
      <c r="HL792" s="2" t="s">
        <v>229</v>
      </c>
      <c r="HM792" s="2" t="s">
        <v>241</v>
      </c>
      <c r="HN792" s="2" t="s">
        <v>229</v>
      </c>
      <c r="HO792" s="4"/>
      <c r="HP792" s="8"/>
      <c r="HQ792" s="4"/>
      <c r="HR792" s="8"/>
      <c r="HS792" s="7"/>
      <c r="HT792" s="7"/>
      <c r="HU792" s="2" t="s">
        <v>266</v>
      </c>
      <c r="HV792" s="2" t="s">
        <v>226</v>
      </c>
      <c r="HW792" s="2" t="s">
        <v>229</v>
      </c>
      <c r="HX792" s="2" t="s">
        <v>229</v>
      </c>
      <c r="HY792" s="2" t="s">
        <v>241</v>
      </c>
      <c r="HZ792" s="2" t="s">
        <v>229</v>
      </c>
      <c r="IA792" s="4"/>
      <c r="IB792" s="8"/>
      <c r="IC792" s="4"/>
      <c r="ID792" s="8"/>
      <c r="IE792" s="7"/>
      <c r="IF792" s="7"/>
      <c r="IG792" s="2" t="s">
        <v>266</v>
      </c>
      <c r="IH792" s="2" t="s">
        <v>226</v>
      </c>
      <c r="II792" s="2" t="s">
        <v>229</v>
      </c>
      <c r="IJ792" s="2" t="s">
        <v>229</v>
      </c>
      <c r="IK792" s="2" t="s">
        <v>241</v>
      </c>
      <c r="IL792" s="2" t="s">
        <v>229</v>
      </c>
      <c r="IM792" s="4"/>
      <c r="IN792" s="8"/>
      <c r="IO792" s="4"/>
      <c r="IP792" s="8"/>
      <c r="IQ792" s="7"/>
      <c r="IR792" s="7"/>
      <c r="IS792" s="2" t="s">
        <v>664</v>
      </c>
      <c r="IT792" s="2" t="s">
        <v>226</v>
      </c>
      <c r="IU792" s="2" t="s">
        <v>229</v>
      </c>
      <c r="IV792" s="2" t="s">
        <v>229</v>
      </c>
      <c r="IW792" s="2" t="s">
        <v>241</v>
      </c>
      <c r="IX792" s="2" t="s">
        <v>229</v>
      </c>
      <c r="IY792" s="4"/>
      <c r="IZ792" s="8"/>
      <c r="JA792" s="4"/>
      <c r="JB792" s="8"/>
      <c r="JC792" s="7"/>
      <c r="JD792" s="7"/>
      <c r="JE792" s="2" t="s">
        <v>272</v>
      </c>
      <c r="JF792" s="2" t="s">
        <v>226</v>
      </c>
      <c r="JG792" s="2" t="s">
        <v>229</v>
      </c>
      <c r="JH792" s="2" t="s">
        <v>229</v>
      </c>
      <c r="JI792" s="2" t="s">
        <v>241</v>
      </c>
      <c r="JJ792" s="2" t="s">
        <v>229</v>
      </c>
      <c r="JK792" s="4"/>
      <c r="JL792" s="8"/>
      <c r="JM792" s="4"/>
      <c r="JN792" s="8"/>
      <c r="JO792" s="7"/>
      <c r="JP792" s="7"/>
      <c r="JQ792" s="2" t="s">
        <v>272</v>
      </c>
      <c r="JR792" s="2" t="s">
        <v>226</v>
      </c>
      <c r="JS792" s="2" t="s">
        <v>229</v>
      </c>
      <c r="JT792" s="2" t="s">
        <v>229</v>
      </c>
      <c r="JU792" s="2" t="s">
        <v>241</v>
      </c>
      <c r="JV792" s="2" t="s">
        <v>229</v>
      </c>
      <c r="JW792" s="4"/>
      <c r="JX792" s="8"/>
      <c r="JY792" s="4"/>
      <c r="JZ792" s="8"/>
      <c r="KA792" s="7"/>
      <c r="KB792" s="7"/>
      <c r="KC792" s="2" t="s">
        <v>272</v>
      </c>
      <c r="KD792" s="2" t="s">
        <v>226</v>
      </c>
      <c r="KE792" s="2" t="s">
        <v>229</v>
      </c>
      <c r="KF792" s="2" t="s">
        <v>229</v>
      </c>
      <c r="KG792" s="2" t="s">
        <v>241</v>
      </c>
      <c r="KH792" s="2" t="s">
        <v>229</v>
      </c>
      <c r="KI792" s="4"/>
      <c r="KJ792" s="8"/>
      <c r="KK792" s="4"/>
      <c r="KL792" s="8"/>
      <c r="KM792" s="7"/>
      <c r="KN792" s="7"/>
      <c r="KO792" s="2" t="s">
        <v>272</v>
      </c>
      <c r="KP792" s="2" t="s">
        <v>226</v>
      </c>
      <c r="KQ792" s="2" t="s">
        <v>229</v>
      </c>
      <c r="KR792" s="2" t="s">
        <v>229</v>
      </c>
      <c r="KS792" s="2" t="s">
        <v>241</v>
      </c>
      <c r="KT792" s="2" t="s">
        <v>229</v>
      </c>
      <c r="KU792" s="4"/>
      <c r="KV792" s="8"/>
      <c r="KW792" s="4"/>
      <c r="KX792" s="8"/>
      <c r="KY792" s="7"/>
      <c r="KZ792" s="7"/>
      <c r="LA792" s="2" t="s">
        <v>272</v>
      </c>
      <c r="LB792" s="2" t="s">
        <v>226</v>
      </c>
      <c r="LC792" s="2" t="s">
        <v>229</v>
      </c>
      <c r="LD792" s="2" t="s">
        <v>229</v>
      </c>
      <c r="LE792" s="2" t="s">
        <v>241</v>
      </c>
      <c r="LF792" s="2" t="s">
        <v>229</v>
      </c>
      <c r="LG792" s="4"/>
      <c r="LH792" s="8"/>
      <c r="LI792" s="4"/>
      <c r="LJ792" s="8"/>
      <c r="LK792" s="7"/>
      <c r="LL792" s="7"/>
      <c r="LM792" s="2" t="s">
        <v>229</v>
      </c>
      <c r="LN792" s="2" t="s">
        <v>229</v>
      </c>
      <c r="LO792" s="2" t="s">
        <v>229</v>
      </c>
      <c r="LP792" s="2" t="s">
        <v>229</v>
      </c>
      <c r="LQ792" s="2" t="s">
        <v>229</v>
      </c>
      <c r="LR792" s="2" t="s">
        <v>229</v>
      </c>
      <c r="LS792" s="4"/>
      <c r="LT792" s="8"/>
      <c r="LU792" s="4"/>
      <c r="LV792" s="8"/>
      <c r="LW792" s="7"/>
      <c r="LX792" s="7"/>
      <c r="LY792" s="2" t="s">
        <v>664</v>
      </c>
      <c r="LZ792" s="2" t="s">
        <v>226</v>
      </c>
      <c r="MA792" s="2" t="s">
        <v>229</v>
      </c>
      <c r="MB792" s="2" t="s">
        <v>229</v>
      </c>
      <c r="MC792" s="2" t="s">
        <v>241</v>
      </c>
      <c r="MD792" s="2" t="s">
        <v>229</v>
      </c>
      <c r="ME792" s="4"/>
      <c r="MF792" s="8"/>
      <c r="MG792" s="4"/>
      <c r="MH792" s="8"/>
      <c r="MI792" s="7"/>
      <c r="MJ792" s="7"/>
      <c r="MK792" s="2" t="s">
        <v>272</v>
      </c>
      <c r="ML792" s="2" t="s">
        <v>226</v>
      </c>
      <c r="MM792" s="2" t="s">
        <v>229</v>
      </c>
      <c r="MN792" s="2" t="s">
        <v>229</v>
      </c>
      <c r="MO792" s="2" t="s">
        <v>241</v>
      </c>
      <c r="MP792" s="2" t="s">
        <v>229</v>
      </c>
      <c r="MQ792" s="4"/>
      <c r="MR792" s="8"/>
      <c r="MS792" s="4"/>
      <c r="MT792" s="8"/>
      <c r="MU792" s="7"/>
      <c r="MV792" s="7"/>
      <c r="MW792" s="2" t="s">
        <v>266</v>
      </c>
      <c r="MX792" s="2" t="s">
        <v>226</v>
      </c>
      <c r="MY792" s="2" t="s">
        <v>229</v>
      </c>
      <c r="MZ792" s="2" t="s">
        <v>229</v>
      </c>
      <c r="NA792" s="2" t="s">
        <v>241</v>
      </c>
      <c r="NB792" s="2" t="s">
        <v>229</v>
      </c>
      <c r="NC792" s="4"/>
      <c r="ND792" s="8"/>
      <c r="NE792" s="4"/>
      <c r="NF792" s="8"/>
      <c r="NG792" s="7"/>
      <c r="NH792" s="7"/>
      <c r="NI792" s="2" t="s">
        <v>229</v>
      </c>
      <c r="NJ792" s="2" t="s">
        <v>229</v>
      </c>
      <c r="NK792" s="2" t="s">
        <v>229</v>
      </c>
      <c r="NL792" s="2" t="s">
        <v>229</v>
      </c>
      <c r="NM792" s="2" t="s">
        <v>229</v>
      </c>
      <c r="NN792" s="2" t="s">
        <v>229</v>
      </c>
      <c r="NO792" s="4"/>
      <c r="NP792" s="8"/>
      <c r="NQ792" s="4"/>
      <c r="NR792" s="8"/>
      <c r="NS792" s="7"/>
      <c r="NT792" s="7"/>
      <c r="NU792" s="2" t="s">
        <v>272</v>
      </c>
      <c r="NV792" s="2" t="s">
        <v>226</v>
      </c>
      <c r="NW792" s="2" t="s">
        <v>229</v>
      </c>
      <c r="NX792" s="2" t="s">
        <v>229</v>
      </c>
      <c r="NY792" s="2" t="s">
        <v>241</v>
      </c>
      <c r="NZ792" s="2" t="s">
        <v>229</v>
      </c>
      <c r="OA792" s="4"/>
      <c r="OB792" s="8"/>
      <c r="OC792" s="4"/>
      <c r="OD792" s="8"/>
      <c r="OE792" s="7"/>
      <c r="OF792" s="7"/>
      <c r="OG792" s="2" t="s">
        <v>272</v>
      </c>
      <c r="OH792" s="2" t="s">
        <v>226</v>
      </c>
      <c r="OI792" s="2" t="s">
        <v>229</v>
      </c>
      <c r="OJ792" s="2" t="s">
        <v>229</v>
      </c>
      <c r="OK792" s="2" t="s">
        <v>241</v>
      </c>
      <c r="OL792" s="2" t="s">
        <v>229</v>
      </c>
      <c r="OM792" s="4"/>
      <c r="ON792" s="8"/>
      <c r="OO792" s="4"/>
      <c r="OP792" s="8"/>
      <c r="OQ792" s="7"/>
      <c r="OR792" s="7"/>
      <c r="OS792" s="2" t="s">
        <v>229</v>
      </c>
      <c r="OT792" s="2" t="s">
        <v>229</v>
      </c>
      <c r="OU792" s="2" t="s">
        <v>229</v>
      </c>
      <c r="OV792" s="2" t="s">
        <v>229</v>
      </c>
      <c r="OW792" s="2" t="s">
        <v>229</v>
      </c>
      <c r="OX792" s="2" t="s">
        <v>229</v>
      </c>
      <c r="OY792" s="4"/>
      <c r="OZ792" s="8"/>
      <c r="PA792" s="4"/>
      <c r="PB792" s="8"/>
      <c r="PC792" s="7"/>
      <c r="PD792" s="7"/>
      <c r="PE792" s="2" t="s">
        <v>229</v>
      </c>
      <c r="PF792" s="2" t="s">
        <v>229</v>
      </c>
      <c r="PG792" s="2" t="s">
        <v>229</v>
      </c>
      <c r="PH792" s="2" t="s">
        <v>229</v>
      </c>
      <c r="PI792" s="2" t="s">
        <v>229</v>
      </c>
      <c r="PJ792" s="2" t="s">
        <v>229</v>
      </c>
      <c r="PK792" s="4"/>
      <c r="PL792" s="8"/>
      <c r="PM792" s="4"/>
      <c r="PN792" s="8"/>
      <c r="PO792" s="7"/>
      <c r="PP792" s="7"/>
      <c r="PQ792" s="2" t="s">
        <v>229</v>
      </c>
      <c r="PR792" s="2" t="s">
        <v>229</v>
      </c>
      <c r="PS792" s="2" t="s">
        <v>229</v>
      </c>
      <c r="PT792" s="2" t="s">
        <v>229</v>
      </c>
      <c r="PU792" s="2" t="s">
        <v>229</v>
      </c>
      <c r="PV792" s="2" t="s">
        <v>229</v>
      </c>
      <c r="PW792" s="4"/>
      <c r="PX792" s="8"/>
      <c r="PY792" s="4"/>
      <c r="PZ792" s="8"/>
      <c r="QA792" s="7"/>
      <c r="QB792" s="7"/>
      <c r="QC792" s="2" t="s">
        <v>281</v>
      </c>
      <c r="QD792" s="2" t="s">
        <v>226</v>
      </c>
      <c r="QE792" s="2" t="s">
        <v>229</v>
      </c>
      <c r="QF792" s="2" t="s">
        <v>229</v>
      </c>
      <c r="QG792" s="2" t="s">
        <v>241</v>
      </c>
      <c r="QH792" s="2" t="s">
        <v>229</v>
      </c>
      <c r="QI792" s="4"/>
      <c r="QJ792" s="8"/>
      <c r="QK792" s="4"/>
      <c r="QL792" s="8"/>
      <c r="QM792" s="7"/>
      <c r="QN792" s="7"/>
      <c r="QO792" s="2" t="s">
        <v>272</v>
      </c>
      <c r="QP792" s="2" t="s">
        <v>226</v>
      </c>
      <c r="QQ792" s="2" t="s">
        <v>229</v>
      </c>
      <c r="QR792" s="2" t="s">
        <v>229</v>
      </c>
      <c r="QS792" s="2" t="s">
        <v>241</v>
      </c>
      <c r="QT792" s="2" t="s">
        <v>229</v>
      </c>
      <c r="QU792" s="4"/>
      <c r="QV792" s="8"/>
      <c r="QW792" s="4"/>
      <c r="QX792" s="8"/>
      <c r="QY792" s="7"/>
      <c r="QZ792" s="7"/>
      <c r="RA792" s="2" t="s">
        <v>272</v>
      </c>
      <c r="RB792" s="2" t="s">
        <v>226</v>
      </c>
      <c r="RC792" s="2" t="s">
        <v>229</v>
      </c>
      <c r="RD792" s="2" t="s">
        <v>229</v>
      </c>
      <c r="RE792" s="2" t="s">
        <v>241</v>
      </c>
      <c r="RF792" s="2" t="s">
        <v>229</v>
      </c>
      <c r="RG792" s="4"/>
      <c r="RH792" s="8"/>
      <c r="RI792" s="4"/>
      <c r="RJ792" s="8"/>
      <c r="RK792" s="7"/>
      <c r="RL792" s="7"/>
      <c r="RM792" s="2" t="s">
        <v>272</v>
      </c>
      <c r="RN792" s="2" t="s">
        <v>226</v>
      </c>
      <c r="RO792" s="2" t="s">
        <v>229</v>
      </c>
      <c r="RP792" s="2" t="s">
        <v>229</v>
      </c>
      <c r="RQ792" s="2" t="s">
        <v>241</v>
      </c>
      <c r="RR792" s="2" t="s">
        <v>229</v>
      </c>
      <c r="RS792" s="4"/>
      <c r="RT792" s="8"/>
      <c r="RU792" s="4"/>
      <c r="RV792" s="8"/>
      <c r="RW792" s="7"/>
      <c r="RX792" s="7"/>
      <c r="RY792" s="2" t="s">
        <v>229</v>
      </c>
      <c r="RZ792" s="2" t="s">
        <v>229</v>
      </c>
      <c r="SA792" s="2" t="s">
        <v>229</v>
      </c>
      <c r="SB792" s="2" t="s">
        <v>229</v>
      </c>
      <c r="SC792" s="2" t="s">
        <v>229</v>
      </c>
      <c r="SD792" s="2" t="s">
        <v>229</v>
      </c>
      <c r="SE792" s="4">
        <v>199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</row>
    <row r="793">
      <c r="A793" s="2" t="s">
        <v>5009</v>
      </c>
      <c r="B793" s="2" t="s">
        <v>216</v>
      </c>
      <c r="C793" s="2" t="s">
        <v>4734</v>
      </c>
      <c r="D793" s="2" t="s">
        <v>218</v>
      </c>
      <c r="E793" s="2" t="s">
        <v>2460</v>
      </c>
      <c r="F793" s="2" t="s">
        <v>4975</v>
      </c>
      <c r="G793" s="2" t="s">
        <v>4999</v>
      </c>
      <c r="H793" s="2" t="s">
        <v>5000</v>
      </c>
      <c r="I793" s="2" t="s">
        <v>5001</v>
      </c>
      <c r="J793" s="2" t="s">
        <v>312</v>
      </c>
      <c r="K793" s="2" t="s">
        <v>617</v>
      </c>
      <c r="L793" s="3">
        <v>38.09</v>
      </c>
      <c r="M793" s="3">
        <v>39.99</v>
      </c>
      <c r="N793" s="3">
        <v>79.99</v>
      </c>
      <c r="O793" s="2" t="s">
        <v>226</v>
      </c>
      <c r="P793" s="2" t="s">
        <v>2046</v>
      </c>
      <c r="Q793" s="2" t="s">
        <v>228</v>
      </c>
      <c r="R793" s="2" t="s">
        <v>229</v>
      </c>
      <c r="S793" s="2" t="s">
        <v>5007</v>
      </c>
      <c r="T793" s="2" t="s">
        <v>2437</v>
      </c>
      <c r="U793" s="2" t="s">
        <v>232</v>
      </c>
      <c r="V793" s="2" t="s">
        <v>1910</v>
      </c>
      <c r="W793" s="2" t="s">
        <v>686</v>
      </c>
      <c r="X793" s="2" t="s">
        <v>1009</v>
      </c>
      <c r="Y793" s="2" t="s">
        <v>631</v>
      </c>
      <c r="Z793" s="4">
        <v>92</v>
      </c>
      <c r="AA793" s="4">
        <f>=ROUNDDOWN(65.7142857142857,0)</f>
      </c>
      <c r="AB793" s="5">
        <v>1.4</v>
      </c>
      <c r="AC793" s="2" t="s">
        <v>229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>
        <v>1</v>
      </c>
      <c r="AQ793" s="8">
        <v>43.8</v>
      </c>
      <c r="AR793" s="4"/>
      <c r="AS793" s="8"/>
      <c r="AT793" s="7"/>
      <c r="AU793" s="7"/>
      <c r="AV793" s="4" t="s">
        <v>229</v>
      </c>
      <c r="AW793" s="8" t="s">
        <v>229</v>
      </c>
      <c r="AX793" s="4" t="s">
        <v>229</v>
      </c>
      <c r="AY793" s="8" t="s">
        <v>229</v>
      </c>
      <c r="AZ793" s="7" t="s">
        <v>229</v>
      </c>
      <c r="BA793" s="7" t="s">
        <v>229</v>
      </c>
      <c r="BB793" s="7">
        <v>0.3809</v>
      </c>
      <c r="BC793" s="4" t="s">
        <v>229</v>
      </c>
      <c r="BD793" s="8" t="s">
        <v>229</v>
      </c>
      <c r="BE793" s="4" t="s">
        <v>229</v>
      </c>
      <c r="BF793" s="8" t="s">
        <v>229</v>
      </c>
      <c r="BG793" s="7" t="s">
        <v>229</v>
      </c>
      <c r="BH793" s="7" t="s">
        <v>229</v>
      </c>
      <c r="BI793" s="7" t="s">
        <v>229</v>
      </c>
      <c r="BJ793" s="4">
        <v>1</v>
      </c>
      <c r="BK793" s="8">
        <v>43.8</v>
      </c>
      <c r="BL793" s="2" t="s">
        <v>16</v>
      </c>
      <c r="BM793" s="7">
        <v>1</v>
      </c>
      <c r="BN793" s="7">
        <v>1</v>
      </c>
      <c r="BO793" s="4">
        <v>1</v>
      </c>
      <c r="BP793" s="8">
        <v>43.8</v>
      </c>
      <c r="BQ793" s="4"/>
      <c r="BR793" s="8"/>
      <c r="BS793" s="7"/>
      <c r="BT793" s="7"/>
      <c r="BU793" s="2" t="s">
        <v>239</v>
      </c>
      <c r="BV793" s="2" t="s">
        <v>226</v>
      </c>
      <c r="BW793" s="2" t="s">
        <v>229</v>
      </c>
      <c r="BX793" s="2" t="s">
        <v>2997</v>
      </c>
      <c r="BY793" s="2" t="s">
        <v>241</v>
      </c>
      <c r="BZ793" s="2" t="s">
        <v>229</v>
      </c>
      <c r="CA793" s="4"/>
      <c r="CB793" s="8"/>
      <c r="CC793" s="4"/>
      <c r="CD793" s="8"/>
      <c r="CE793" s="7"/>
      <c r="CF793" s="7"/>
      <c r="CG793" s="2" t="s">
        <v>239</v>
      </c>
      <c r="CH793" s="2" t="s">
        <v>226</v>
      </c>
      <c r="CI793" s="2" t="s">
        <v>1291</v>
      </c>
      <c r="CJ793" s="2" t="s">
        <v>2624</v>
      </c>
      <c r="CK793" s="2" t="s">
        <v>241</v>
      </c>
      <c r="CL793" s="2" t="s">
        <v>229</v>
      </c>
      <c r="CM793" s="4"/>
      <c r="CN793" s="8"/>
      <c r="CO793" s="4"/>
      <c r="CP793" s="8"/>
      <c r="CQ793" s="7"/>
      <c r="CR793" s="7"/>
      <c r="CS793" s="2" t="s">
        <v>239</v>
      </c>
      <c r="CT793" s="2" t="s">
        <v>226</v>
      </c>
      <c r="CU793" s="2" t="s">
        <v>5003</v>
      </c>
      <c r="CV793" s="2" t="s">
        <v>5010</v>
      </c>
      <c r="CW793" s="2" t="s">
        <v>241</v>
      </c>
      <c r="CX793" s="2" t="s">
        <v>229</v>
      </c>
      <c r="CY793" s="4"/>
      <c r="CZ793" s="8"/>
      <c r="DA793" s="4"/>
      <c r="DB793" s="8"/>
      <c r="DC793" s="7"/>
      <c r="DD793" s="7"/>
      <c r="DE793" s="2" t="s">
        <v>239</v>
      </c>
      <c r="DF793" s="2" t="s">
        <v>226</v>
      </c>
      <c r="DG793" s="2" t="s">
        <v>631</v>
      </c>
      <c r="DH793" s="2" t="s">
        <v>648</v>
      </c>
      <c r="DI793" s="2" t="s">
        <v>241</v>
      </c>
      <c r="DJ793" s="2" t="s">
        <v>229</v>
      </c>
      <c r="DK793" s="4"/>
      <c r="DL793" s="8"/>
      <c r="DM793" s="4"/>
      <c r="DN793" s="8"/>
      <c r="DO793" s="7"/>
      <c r="DP793" s="7"/>
      <c r="DQ793" s="2" t="s">
        <v>239</v>
      </c>
      <c r="DR793" s="2" t="s">
        <v>226</v>
      </c>
      <c r="DS793" s="2" t="s">
        <v>1291</v>
      </c>
      <c r="DT793" s="2" t="s">
        <v>383</v>
      </c>
      <c r="DU793" s="2" t="s">
        <v>241</v>
      </c>
      <c r="DV793" s="2" t="s">
        <v>229</v>
      </c>
      <c r="DW793" s="4"/>
      <c r="DX793" s="8"/>
      <c r="DY793" s="4"/>
      <c r="DZ793" s="8"/>
      <c r="EA793" s="7"/>
      <c r="EB793" s="7"/>
      <c r="EC793" s="2" t="s">
        <v>1106</v>
      </c>
      <c r="ED793" s="2" t="s">
        <v>226</v>
      </c>
      <c r="EE793" s="2" t="s">
        <v>229</v>
      </c>
      <c r="EF793" s="2" t="s">
        <v>229</v>
      </c>
      <c r="EG793" s="2" t="s">
        <v>241</v>
      </c>
      <c r="EH793" s="2" t="s">
        <v>229</v>
      </c>
      <c r="EI793" s="4"/>
      <c r="EJ793" s="8"/>
      <c r="EK793" s="4"/>
      <c r="EL793" s="8"/>
      <c r="EM793" s="7"/>
      <c r="EN793" s="7"/>
      <c r="EO793" s="2" t="s">
        <v>239</v>
      </c>
      <c r="EP793" s="2" t="s">
        <v>226</v>
      </c>
      <c r="EQ793" s="2" t="s">
        <v>521</v>
      </c>
      <c r="ER793" s="2" t="s">
        <v>579</v>
      </c>
      <c r="ES793" s="2" t="s">
        <v>241</v>
      </c>
      <c r="ET793" s="2" t="s">
        <v>229</v>
      </c>
      <c r="EU793" s="4"/>
      <c r="EV793" s="8"/>
      <c r="EW793" s="4"/>
      <c r="EX793" s="8"/>
      <c r="EY793" s="7"/>
      <c r="EZ793" s="7"/>
      <c r="FA793" s="2" t="s">
        <v>239</v>
      </c>
      <c r="FB793" s="2" t="s">
        <v>226</v>
      </c>
      <c r="FC793" s="2" t="s">
        <v>1291</v>
      </c>
      <c r="FD793" s="2" t="s">
        <v>1074</v>
      </c>
      <c r="FE793" s="2" t="s">
        <v>241</v>
      </c>
      <c r="FF793" s="2" t="s">
        <v>229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226</v>
      </c>
      <c r="FO793" s="2" t="s">
        <v>1291</v>
      </c>
      <c r="FP793" s="2" t="s">
        <v>229</v>
      </c>
      <c r="FQ793" s="2" t="s">
        <v>241</v>
      </c>
      <c r="FR793" s="2" t="s">
        <v>229</v>
      </c>
      <c r="FS793" s="4"/>
      <c r="FT793" s="8"/>
      <c r="FU793" s="4"/>
      <c r="FV793" s="8"/>
      <c r="FW793" s="7"/>
      <c r="FX793" s="7"/>
      <c r="FY793" s="2" t="s">
        <v>239</v>
      </c>
      <c r="FZ793" s="2" t="s">
        <v>226</v>
      </c>
      <c r="GA793" s="2" t="s">
        <v>327</v>
      </c>
      <c r="GB793" s="2" t="s">
        <v>229</v>
      </c>
      <c r="GC793" s="2" t="s">
        <v>241</v>
      </c>
      <c r="GD793" s="2" t="s">
        <v>229</v>
      </c>
      <c r="GE793" s="4"/>
      <c r="GF793" s="8"/>
      <c r="GG793" s="4"/>
      <c r="GH793" s="8"/>
      <c r="GI793" s="7"/>
      <c r="GJ793" s="7"/>
      <c r="GK793" s="2" t="s">
        <v>272</v>
      </c>
      <c r="GL793" s="2" t="s">
        <v>226</v>
      </c>
      <c r="GM793" s="2" t="s">
        <v>229</v>
      </c>
      <c r="GN793" s="2" t="s">
        <v>229</v>
      </c>
      <c r="GO793" s="2" t="s">
        <v>241</v>
      </c>
      <c r="GP793" s="2" t="s">
        <v>229</v>
      </c>
      <c r="GQ793" s="4"/>
      <c r="GR793" s="8"/>
      <c r="GS793" s="4"/>
      <c r="GT793" s="8"/>
      <c r="GU793" s="7"/>
      <c r="GV793" s="7"/>
      <c r="GW793" s="2" t="s">
        <v>266</v>
      </c>
      <c r="GX793" s="2" t="s">
        <v>226</v>
      </c>
      <c r="GY793" s="2" t="s">
        <v>229</v>
      </c>
      <c r="GZ793" s="2" t="s">
        <v>229</v>
      </c>
      <c r="HA793" s="2" t="s">
        <v>241</v>
      </c>
      <c r="HB793" s="2" t="s">
        <v>229</v>
      </c>
      <c r="HC793" s="4"/>
      <c r="HD793" s="8"/>
      <c r="HE793" s="4"/>
      <c r="HF793" s="8"/>
      <c r="HG793" s="7"/>
      <c r="HH793" s="7"/>
      <c r="HI793" s="2" t="s">
        <v>664</v>
      </c>
      <c r="HJ793" s="2" t="s">
        <v>226</v>
      </c>
      <c r="HK793" s="2" t="s">
        <v>229</v>
      </c>
      <c r="HL793" s="2" t="s">
        <v>229</v>
      </c>
      <c r="HM793" s="2" t="s">
        <v>241</v>
      </c>
      <c r="HN793" s="2" t="s">
        <v>229</v>
      </c>
      <c r="HO793" s="4"/>
      <c r="HP793" s="8"/>
      <c r="HQ793" s="4"/>
      <c r="HR793" s="8"/>
      <c r="HS793" s="7"/>
      <c r="HT793" s="7"/>
      <c r="HU793" s="2" t="s">
        <v>266</v>
      </c>
      <c r="HV793" s="2" t="s">
        <v>226</v>
      </c>
      <c r="HW793" s="2" t="s">
        <v>229</v>
      </c>
      <c r="HX793" s="2" t="s">
        <v>229</v>
      </c>
      <c r="HY793" s="2" t="s">
        <v>241</v>
      </c>
      <c r="HZ793" s="2" t="s">
        <v>229</v>
      </c>
      <c r="IA793" s="4"/>
      <c r="IB793" s="8"/>
      <c r="IC793" s="4"/>
      <c r="ID793" s="8"/>
      <c r="IE793" s="7"/>
      <c r="IF793" s="7"/>
      <c r="IG793" s="2" t="s">
        <v>266</v>
      </c>
      <c r="IH793" s="2" t="s">
        <v>226</v>
      </c>
      <c r="II793" s="2" t="s">
        <v>229</v>
      </c>
      <c r="IJ793" s="2" t="s">
        <v>229</v>
      </c>
      <c r="IK793" s="2" t="s">
        <v>241</v>
      </c>
      <c r="IL793" s="2" t="s">
        <v>229</v>
      </c>
      <c r="IM793" s="4"/>
      <c r="IN793" s="8"/>
      <c r="IO793" s="4"/>
      <c r="IP793" s="8"/>
      <c r="IQ793" s="7"/>
      <c r="IR793" s="7"/>
      <c r="IS793" s="2" t="s">
        <v>664</v>
      </c>
      <c r="IT793" s="2" t="s">
        <v>226</v>
      </c>
      <c r="IU793" s="2" t="s">
        <v>229</v>
      </c>
      <c r="IV793" s="2" t="s">
        <v>229</v>
      </c>
      <c r="IW793" s="2" t="s">
        <v>241</v>
      </c>
      <c r="IX793" s="2" t="s">
        <v>229</v>
      </c>
      <c r="IY793" s="4"/>
      <c r="IZ793" s="8"/>
      <c r="JA793" s="4"/>
      <c r="JB793" s="8"/>
      <c r="JC793" s="7"/>
      <c r="JD793" s="7"/>
      <c r="JE793" s="2" t="s">
        <v>272</v>
      </c>
      <c r="JF793" s="2" t="s">
        <v>226</v>
      </c>
      <c r="JG793" s="2" t="s">
        <v>229</v>
      </c>
      <c r="JH793" s="2" t="s">
        <v>229</v>
      </c>
      <c r="JI793" s="2" t="s">
        <v>241</v>
      </c>
      <c r="JJ793" s="2" t="s">
        <v>229</v>
      </c>
      <c r="JK793" s="4"/>
      <c r="JL793" s="8"/>
      <c r="JM793" s="4"/>
      <c r="JN793" s="8"/>
      <c r="JO793" s="7"/>
      <c r="JP793" s="7"/>
      <c r="JQ793" s="2" t="s">
        <v>272</v>
      </c>
      <c r="JR793" s="2" t="s">
        <v>226</v>
      </c>
      <c r="JS793" s="2" t="s">
        <v>229</v>
      </c>
      <c r="JT793" s="2" t="s">
        <v>229</v>
      </c>
      <c r="JU793" s="2" t="s">
        <v>241</v>
      </c>
      <c r="JV793" s="2" t="s">
        <v>229</v>
      </c>
      <c r="JW793" s="4"/>
      <c r="JX793" s="8"/>
      <c r="JY793" s="4"/>
      <c r="JZ793" s="8"/>
      <c r="KA793" s="7"/>
      <c r="KB793" s="7"/>
      <c r="KC793" s="2" t="s">
        <v>272</v>
      </c>
      <c r="KD793" s="2" t="s">
        <v>226</v>
      </c>
      <c r="KE793" s="2" t="s">
        <v>229</v>
      </c>
      <c r="KF793" s="2" t="s">
        <v>229</v>
      </c>
      <c r="KG793" s="2" t="s">
        <v>241</v>
      </c>
      <c r="KH793" s="2" t="s">
        <v>229</v>
      </c>
      <c r="KI793" s="4"/>
      <c r="KJ793" s="8"/>
      <c r="KK793" s="4"/>
      <c r="KL793" s="8"/>
      <c r="KM793" s="7"/>
      <c r="KN793" s="7"/>
      <c r="KO793" s="2" t="s">
        <v>272</v>
      </c>
      <c r="KP793" s="2" t="s">
        <v>226</v>
      </c>
      <c r="KQ793" s="2" t="s">
        <v>229</v>
      </c>
      <c r="KR793" s="2" t="s">
        <v>229</v>
      </c>
      <c r="KS793" s="2" t="s">
        <v>241</v>
      </c>
      <c r="KT793" s="2" t="s">
        <v>229</v>
      </c>
      <c r="KU793" s="4"/>
      <c r="KV793" s="8"/>
      <c r="KW793" s="4"/>
      <c r="KX793" s="8"/>
      <c r="KY793" s="7"/>
      <c r="KZ793" s="7"/>
      <c r="LA793" s="2" t="s">
        <v>272</v>
      </c>
      <c r="LB793" s="2" t="s">
        <v>226</v>
      </c>
      <c r="LC793" s="2" t="s">
        <v>229</v>
      </c>
      <c r="LD793" s="2" t="s">
        <v>229</v>
      </c>
      <c r="LE793" s="2" t="s">
        <v>241</v>
      </c>
      <c r="LF793" s="2" t="s">
        <v>229</v>
      </c>
      <c r="LG793" s="4"/>
      <c r="LH793" s="8"/>
      <c r="LI793" s="4"/>
      <c r="LJ793" s="8"/>
      <c r="LK793" s="7"/>
      <c r="LL793" s="7"/>
      <c r="LM793" s="2" t="s">
        <v>229</v>
      </c>
      <c r="LN793" s="2" t="s">
        <v>229</v>
      </c>
      <c r="LO793" s="2" t="s">
        <v>229</v>
      </c>
      <c r="LP793" s="2" t="s">
        <v>229</v>
      </c>
      <c r="LQ793" s="2" t="s">
        <v>229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664</v>
      </c>
      <c r="LZ793" s="2" t="s">
        <v>226</v>
      </c>
      <c r="MA793" s="2" t="s">
        <v>229</v>
      </c>
      <c r="MB793" s="2" t="s">
        <v>229</v>
      </c>
      <c r="MC793" s="2" t="s">
        <v>241</v>
      </c>
      <c r="MD793" s="2" t="s">
        <v>229</v>
      </c>
      <c r="ME793" s="4"/>
      <c r="MF793" s="8"/>
      <c r="MG793" s="4"/>
      <c r="MH793" s="8"/>
      <c r="MI793" s="7"/>
      <c r="MJ793" s="7"/>
      <c r="MK793" s="2" t="s">
        <v>272</v>
      </c>
      <c r="ML793" s="2" t="s">
        <v>226</v>
      </c>
      <c r="MM793" s="2" t="s">
        <v>229</v>
      </c>
      <c r="MN793" s="2" t="s">
        <v>229</v>
      </c>
      <c r="MO793" s="2" t="s">
        <v>241</v>
      </c>
      <c r="MP793" s="2" t="s">
        <v>229</v>
      </c>
      <c r="MQ793" s="4"/>
      <c r="MR793" s="8"/>
      <c r="MS793" s="4"/>
      <c r="MT793" s="8"/>
      <c r="MU793" s="7"/>
      <c r="MV793" s="7"/>
      <c r="MW793" s="2" t="s">
        <v>266</v>
      </c>
      <c r="MX793" s="2" t="s">
        <v>226</v>
      </c>
      <c r="MY793" s="2" t="s">
        <v>229</v>
      </c>
      <c r="MZ793" s="2" t="s">
        <v>229</v>
      </c>
      <c r="NA793" s="2" t="s">
        <v>241</v>
      </c>
      <c r="NB793" s="2" t="s">
        <v>229</v>
      </c>
      <c r="NC793" s="4"/>
      <c r="ND793" s="8"/>
      <c r="NE793" s="4"/>
      <c r="NF793" s="8"/>
      <c r="NG793" s="7"/>
      <c r="NH793" s="7"/>
      <c r="NI793" s="2" t="s">
        <v>229</v>
      </c>
      <c r="NJ793" s="2" t="s">
        <v>229</v>
      </c>
      <c r="NK793" s="2" t="s">
        <v>229</v>
      </c>
      <c r="NL793" s="2" t="s">
        <v>229</v>
      </c>
      <c r="NM793" s="2" t="s">
        <v>229</v>
      </c>
      <c r="NN793" s="2" t="s">
        <v>229</v>
      </c>
      <c r="NO793" s="4"/>
      <c r="NP793" s="8"/>
      <c r="NQ793" s="4"/>
      <c r="NR793" s="8"/>
      <c r="NS793" s="7"/>
      <c r="NT793" s="7"/>
      <c r="NU793" s="2" t="s">
        <v>272</v>
      </c>
      <c r="NV793" s="2" t="s">
        <v>226</v>
      </c>
      <c r="NW793" s="2" t="s">
        <v>229</v>
      </c>
      <c r="NX793" s="2" t="s">
        <v>229</v>
      </c>
      <c r="NY793" s="2" t="s">
        <v>241</v>
      </c>
      <c r="NZ793" s="2" t="s">
        <v>229</v>
      </c>
      <c r="OA793" s="4"/>
      <c r="OB793" s="8"/>
      <c r="OC793" s="4"/>
      <c r="OD793" s="8"/>
      <c r="OE793" s="7"/>
      <c r="OF793" s="7"/>
      <c r="OG793" s="2" t="s">
        <v>272</v>
      </c>
      <c r="OH793" s="2" t="s">
        <v>226</v>
      </c>
      <c r="OI793" s="2" t="s">
        <v>229</v>
      </c>
      <c r="OJ793" s="2" t="s">
        <v>229</v>
      </c>
      <c r="OK793" s="2" t="s">
        <v>241</v>
      </c>
      <c r="OL793" s="2" t="s">
        <v>229</v>
      </c>
      <c r="OM793" s="4"/>
      <c r="ON793" s="8"/>
      <c r="OO793" s="4"/>
      <c r="OP793" s="8"/>
      <c r="OQ793" s="7"/>
      <c r="OR793" s="7"/>
      <c r="OS793" s="2" t="s">
        <v>229</v>
      </c>
      <c r="OT793" s="2" t="s">
        <v>229</v>
      </c>
      <c r="OU793" s="2" t="s">
        <v>229</v>
      </c>
      <c r="OV793" s="2" t="s">
        <v>229</v>
      </c>
      <c r="OW793" s="2" t="s">
        <v>229</v>
      </c>
      <c r="OX793" s="2" t="s">
        <v>229</v>
      </c>
      <c r="OY793" s="4"/>
      <c r="OZ793" s="8"/>
      <c r="PA793" s="4"/>
      <c r="PB793" s="8"/>
      <c r="PC793" s="7"/>
      <c r="PD793" s="7"/>
      <c r="PE793" s="2" t="s">
        <v>229</v>
      </c>
      <c r="PF793" s="2" t="s">
        <v>229</v>
      </c>
      <c r="PG793" s="2" t="s">
        <v>229</v>
      </c>
      <c r="PH793" s="2" t="s">
        <v>229</v>
      </c>
      <c r="PI793" s="2" t="s">
        <v>229</v>
      </c>
      <c r="PJ793" s="2" t="s">
        <v>229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229</v>
      </c>
      <c r="PS793" s="2" t="s">
        <v>229</v>
      </c>
      <c r="PT793" s="2" t="s">
        <v>229</v>
      </c>
      <c r="PU793" s="2" t="s">
        <v>229</v>
      </c>
      <c r="PV793" s="2" t="s">
        <v>229</v>
      </c>
      <c r="PW793" s="4"/>
      <c r="PX793" s="8"/>
      <c r="PY793" s="4"/>
      <c r="PZ793" s="8"/>
      <c r="QA793" s="7"/>
      <c r="QB793" s="7"/>
      <c r="QC793" s="2" t="s">
        <v>281</v>
      </c>
      <c r="QD793" s="2" t="s">
        <v>226</v>
      </c>
      <c r="QE793" s="2" t="s">
        <v>229</v>
      </c>
      <c r="QF793" s="2" t="s">
        <v>229</v>
      </c>
      <c r="QG793" s="2" t="s">
        <v>241</v>
      </c>
      <c r="QH793" s="2" t="s">
        <v>229</v>
      </c>
      <c r="QI793" s="4"/>
      <c r="QJ793" s="8"/>
      <c r="QK793" s="4"/>
      <c r="QL793" s="8"/>
      <c r="QM793" s="7"/>
      <c r="QN793" s="7"/>
      <c r="QO793" s="2" t="s">
        <v>272</v>
      </c>
      <c r="QP793" s="2" t="s">
        <v>226</v>
      </c>
      <c r="QQ793" s="2" t="s">
        <v>229</v>
      </c>
      <c r="QR793" s="2" t="s">
        <v>229</v>
      </c>
      <c r="QS793" s="2" t="s">
        <v>241</v>
      </c>
      <c r="QT793" s="2" t="s">
        <v>229</v>
      </c>
      <c r="QU793" s="4"/>
      <c r="QV793" s="8"/>
      <c r="QW793" s="4"/>
      <c r="QX793" s="8"/>
      <c r="QY793" s="7"/>
      <c r="QZ793" s="7"/>
      <c r="RA793" s="2" t="s">
        <v>272</v>
      </c>
      <c r="RB793" s="2" t="s">
        <v>226</v>
      </c>
      <c r="RC793" s="2" t="s">
        <v>229</v>
      </c>
      <c r="RD793" s="2" t="s">
        <v>229</v>
      </c>
      <c r="RE793" s="2" t="s">
        <v>241</v>
      </c>
      <c r="RF793" s="2" t="s">
        <v>229</v>
      </c>
      <c r="RG793" s="4"/>
      <c r="RH793" s="8"/>
      <c r="RI793" s="4"/>
      <c r="RJ793" s="8"/>
      <c r="RK793" s="7"/>
      <c r="RL793" s="7"/>
      <c r="RM793" s="2" t="s">
        <v>272</v>
      </c>
      <c r="RN793" s="2" t="s">
        <v>226</v>
      </c>
      <c r="RO793" s="2" t="s">
        <v>229</v>
      </c>
      <c r="RP793" s="2" t="s">
        <v>229</v>
      </c>
      <c r="RQ793" s="2" t="s">
        <v>241</v>
      </c>
      <c r="RR793" s="2" t="s">
        <v>229</v>
      </c>
      <c r="RS793" s="4"/>
      <c r="RT793" s="8"/>
      <c r="RU793" s="4"/>
      <c r="RV793" s="8"/>
      <c r="RW793" s="7"/>
      <c r="RX793" s="7"/>
      <c r="RY793" s="2" t="s">
        <v>229</v>
      </c>
      <c r="RZ793" s="2" t="s">
        <v>229</v>
      </c>
      <c r="SA793" s="2" t="s">
        <v>229</v>
      </c>
      <c r="SB793" s="2" t="s">
        <v>229</v>
      </c>
      <c r="SC793" s="2" t="s">
        <v>229</v>
      </c>
      <c r="SD793" s="2" t="s">
        <v>229</v>
      </c>
      <c r="SE793" s="4">
        <v>92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</row>
    <row r="794">
      <c r="A794" s="2" t="s">
        <v>5011</v>
      </c>
      <c r="B794" s="2" t="s">
        <v>216</v>
      </c>
      <c r="C794" s="2" t="s">
        <v>4734</v>
      </c>
      <c r="D794" s="2" t="s">
        <v>218</v>
      </c>
      <c r="E794" s="2" t="s">
        <v>2460</v>
      </c>
      <c r="F794" s="2" t="s">
        <v>2204</v>
      </c>
      <c r="G794" s="2" t="s">
        <v>5012</v>
      </c>
      <c r="H794" s="2" t="s">
        <v>5013</v>
      </c>
      <c r="I794" s="2" t="s">
        <v>5014</v>
      </c>
      <c r="J794" s="2" t="s">
        <v>285</v>
      </c>
      <c r="K794" s="2" t="s">
        <v>2491</v>
      </c>
      <c r="L794" s="3">
        <v>47.61</v>
      </c>
      <c r="M794" s="3">
        <v>49.99</v>
      </c>
      <c r="N794" s="3">
        <v>99.99</v>
      </c>
      <c r="O794" s="2" t="s">
        <v>226</v>
      </c>
      <c r="P794" s="2" t="s">
        <v>618</v>
      </c>
      <c r="Q794" s="2" t="s">
        <v>228</v>
      </c>
      <c r="R794" s="2" t="s">
        <v>229</v>
      </c>
      <c r="S794" s="2" t="s">
        <v>5015</v>
      </c>
      <c r="T794" s="2" t="s">
        <v>5016</v>
      </c>
      <c r="U794" s="2" t="s">
        <v>232</v>
      </c>
      <c r="V794" s="2" t="s">
        <v>233</v>
      </c>
      <c r="W794" s="2" t="s">
        <v>1009</v>
      </c>
      <c r="X794" s="2" t="s">
        <v>229</v>
      </c>
      <c r="Y794" s="2" t="s">
        <v>3237</v>
      </c>
      <c r="Z794" s="4">
        <v>183</v>
      </c>
      <c r="AA794" s="4">
        <f>=ROUNDDOWN(45.75,0)</f>
      </c>
      <c r="AB794" s="5">
        <v>4</v>
      </c>
      <c r="AC794" s="2" t="s">
        <v>821</v>
      </c>
      <c r="AD794" s="4">
        <v>180</v>
      </c>
      <c r="AE794" s="4">
        <v>180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>
        <v>3</v>
      </c>
      <c r="AQ794" s="8">
        <v>178.12</v>
      </c>
      <c r="AR794" s="4"/>
      <c r="AS794" s="8"/>
      <c r="AT794" s="7"/>
      <c r="AU794" s="7"/>
      <c r="AV794" s="4">
        <v>4</v>
      </c>
      <c r="AW794" s="8">
        <v>237.52</v>
      </c>
      <c r="AX794" s="4" t="s">
        <v>229</v>
      </c>
      <c r="AY794" s="8" t="s">
        <v>229</v>
      </c>
      <c r="AZ794" s="7" t="s">
        <v>229</v>
      </c>
      <c r="BA794" s="7" t="s">
        <v>229</v>
      </c>
      <c r="BB794" s="7">
        <v>0.7499</v>
      </c>
      <c r="BC794" s="4">
        <v>4</v>
      </c>
      <c r="BD794" s="8">
        <v>237.52</v>
      </c>
      <c r="BE794" s="4" t="s">
        <v>229</v>
      </c>
      <c r="BF794" s="8" t="s">
        <v>229</v>
      </c>
      <c r="BG794" s="7" t="s">
        <v>229</v>
      </c>
      <c r="BH794" s="7" t="s">
        <v>229</v>
      </c>
      <c r="BI794" s="7">
        <v>1</v>
      </c>
      <c r="BJ794" s="4">
        <v>3</v>
      </c>
      <c r="BK794" s="8">
        <v>178.12</v>
      </c>
      <c r="BL794" s="2" t="s">
        <v>4794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266</v>
      </c>
      <c r="BV794" s="2" t="s">
        <v>226</v>
      </c>
      <c r="BW794" s="2" t="s">
        <v>229</v>
      </c>
      <c r="BX794" s="2" t="s">
        <v>229</v>
      </c>
      <c r="BY794" s="2" t="s">
        <v>241</v>
      </c>
      <c r="BZ794" s="2" t="s">
        <v>229</v>
      </c>
      <c r="CA794" s="4"/>
      <c r="CB794" s="8"/>
      <c r="CC794" s="4"/>
      <c r="CD794" s="8"/>
      <c r="CE794" s="7"/>
      <c r="CF794" s="7"/>
      <c r="CG794" s="2" t="s">
        <v>239</v>
      </c>
      <c r="CH794" s="2" t="s">
        <v>226</v>
      </c>
      <c r="CI794" s="2" t="s">
        <v>2548</v>
      </c>
      <c r="CJ794" s="2" t="s">
        <v>2680</v>
      </c>
      <c r="CK794" s="2" t="s">
        <v>241</v>
      </c>
      <c r="CL794" s="2" t="s">
        <v>229</v>
      </c>
      <c r="CM794" s="4">
        <v>1</v>
      </c>
      <c r="CN794" s="8">
        <v>53.99</v>
      </c>
      <c r="CO794" s="4"/>
      <c r="CP794" s="8"/>
      <c r="CQ794" s="7"/>
      <c r="CR794" s="7"/>
      <c r="CS794" s="2" t="s">
        <v>239</v>
      </c>
      <c r="CT794" s="2" t="s">
        <v>226</v>
      </c>
      <c r="CU794" s="2" t="s">
        <v>2551</v>
      </c>
      <c r="CV794" s="2" t="s">
        <v>2680</v>
      </c>
      <c r="CW794" s="2" t="s">
        <v>241</v>
      </c>
      <c r="CX794" s="2" t="s">
        <v>229</v>
      </c>
      <c r="CY794" s="4"/>
      <c r="CZ794" s="8"/>
      <c r="DA794" s="4"/>
      <c r="DB794" s="8"/>
      <c r="DC794" s="7"/>
      <c r="DD794" s="7"/>
      <c r="DE794" s="2" t="s">
        <v>239</v>
      </c>
      <c r="DF794" s="2" t="s">
        <v>226</v>
      </c>
      <c r="DG794" s="2" t="s">
        <v>5017</v>
      </c>
      <c r="DH794" s="2" t="s">
        <v>601</v>
      </c>
      <c r="DI794" s="2" t="s">
        <v>241</v>
      </c>
      <c r="DJ794" s="2" t="s">
        <v>229</v>
      </c>
      <c r="DK794" s="4">
        <v>2</v>
      </c>
      <c r="DL794" s="8">
        <v>124.13</v>
      </c>
      <c r="DM794" s="4"/>
      <c r="DN794" s="8"/>
      <c r="DO794" s="7"/>
      <c r="DP794" s="7"/>
      <c r="DQ794" s="2" t="s">
        <v>239</v>
      </c>
      <c r="DR794" s="2" t="s">
        <v>226</v>
      </c>
      <c r="DS794" s="2" t="s">
        <v>2551</v>
      </c>
      <c r="DT794" s="2" t="s">
        <v>4142</v>
      </c>
      <c r="DU794" s="2" t="s">
        <v>241</v>
      </c>
      <c r="DV794" s="2" t="s">
        <v>229</v>
      </c>
      <c r="DW794" s="4"/>
      <c r="DX794" s="8"/>
      <c r="DY794" s="4"/>
      <c r="DZ794" s="8"/>
      <c r="EA794" s="7"/>
      <c r="EB794" s="7"/>
      <c r="EC794" s="2" t="s">
        <v>1106</v>
      </c>
      <c r="ED794" s="2" t="s">
        <v>226</v>
      </c>
      <c r="EE794" s="2" t="s">
        <v>229</v>
      </c>
      <c r="EF794" s="2" t="s">
        <v>229</v>
      </c>
      <c r="EG794" s="2" t="s">
        <v>241</v>
      </c>
      <c r="EH794" s="2" t="s">
        <v>229</v>
      </c>
      <c r="EI794" s="4"/>
      <c r="EJ794" s="8"/>
      <c r="EK794" s="4"/>
      <c r="EL794" s="8"/>
      <c r="EM794" s="7"/>
      <c r="EN794" s="7"/>
      <c r="EO794" s="2" t="s">
        <v>239</v>
      </c>
      <c r="EP794" s="2" t="s">
        <v>226</v>
      </c>
      <c r="EQ794" s="2" t="s">
        <v>521</v>
      </c>
      <c r="ER794" s="2" t="s">
        <v>574</v>
      </c>
      <c r="ES794" s="2" t="s">
        <v>241</v>
      </c>
      <c r="ET794" s="2" t="s">
        <v>229</v>
      </c>
      <c r="EU794" s="4"/>
      <c r="EV794" s="8"/>
      <c r="EW794" s="4"/>
      <c r="EX794" s="8"/>
      <c r="EY794" s="7"/>
      <c r="EZ794" s="7"/>
      <c r="FA794" s="2" t="s">
        <v>239</v>
      </c>
      <c r="FB794" s="2" t="s">
        <v>226</v>
      </c>
      <c r="FC794" s="2" t="s">
        <v>2548</v>
      </c>
      <c r="FD794" s="2" t="s">
        <v>633</v>
      </c>
      <c r="FE794" s="2" t="s">
        <v>241</v>
      </c>
      <c r="FF794" s="2" t="s">
        <v>229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226</v>
      </c>
      <c r="FO794" s="2" t="s">
        <v>2548</v>
      </c>
      <c r="FP794" s="2" t="s">
        <v>229</v>
      </c>
      <c r="FQ794" s="2" t="s">
        <v>241</v>
      </c>
      <c r="FR794" s="2" t="s">
        <v>229</v>
      </c>
      <c r="FS794" s="4"/>
      <c r="FT794" s="8"/>
      <c r="FU794" s="4"/>
      <c r="FV794" s="8"/>
      <c r="FW794" s="7"/>
      <c r="FX794" s="7"/>
      <c r="FY794" s="2" t="s">
        <v>239</v>
      </c>
      <c r="FZ794" s="2" t="s">
        <v>226</v>
      </c>
      <c r="GA794" s="2" t="s">
        <v>327</v>
      </c>
      <c r="GB794" s="2" t="s">
        <v>229</v>
      </c>
      <c r="GC794" s="2" t="s">
        <v>241</v>
      </c>
      <c r="GD794" s="2" t="s">
        <v>229</v>
      </c>
      <c r="GE794" s="4"/>
      <c r="GF794" s="8"/>
      <c r="GG794" s="4"/>
      <c r="GH794" s="8"/>
      <c r="GI794" s="7"/>
      <c r="GJ794" s="7"/>
      <c r="GK794" s="2" t="s">
        <v>272</v>
      </c>
      <c r="GL794" s="2" t="s">
        <v>226</v>
      </c>
      <c r="GM794" s="2" t="s">
        <v>229</v>
      </c>
      <c r="GN794" s="2" t="s">
        <v>229</v>
      </c>
      <c r="GO794" s="2" t="s">
        <v>241</v>
      </c>
      <c r="GP794" s="2" t="s">
        <v>229</v>
      </c>
      <c r="GQ794" s="4"/>
      <c r="GR794" s="8"/>
      <c r="GS794" s="4"/>
      <c r="GT794" s="8"/>
      <c r="GU794" s="7"/>
      <c r="GV794" s="7"/>
      <c r="GW794" s="2" t="s">
        <v>239</v>
      </c>
      <c r="GX794" s="2" t="s">
        <v>226</v>
      </c>
      <c r="GY794" s="2" t="s">
        <v>632</v>
      </c>
      <c r="GZ794" s="2" t="s">
        <v>229</v>
      </c>
      <c r="HA794" s="2" t="s">
        <v>241</v>
      </c>
      <c r="HB794" s="2" t="s">
        <v>229</v>
      </c>
      <c r="HC794" s="4"/>
      <c r="HD794" s="8"/>
      <c r="HE794" s="4"/>
      <c r="HF794" s="8"/>
      <c r="HG794" s="7"/>
      <c r="HH794" s="7"/>
      <c r="HI794" s="2" t="s">
        <v>664</v>
      </c>
      <c r="HJ794" s="2" t="s">
        <v>226</v>
      </c>
      <c r="HK794" s="2" t="s">
        <v>229</v>
      </c>
      <c r="HL794" s="2" t="s">
        <v>229</v>
      </c>
      <c r="HM794" s="2" t="s">
        <v>241</v>
      </c>
      <c r="HN794" s="2" t="s">
        <v>229</v>
      </c>
      <c r="HO794" s="4"/>
      <c r="HP794" s="8"/>
      <c r="HQ794" s="4"/>
      <c r="HR794" s="8"/>
      <c r="HS794" s="7"/>
      <c r="HT794" s="7"/>
      <c r="HU794" s="2" t="s">
        <v>266</v>
      </c>
      <c r="HV794" s="2" t="s">
        <v>226</v>
      </c>
      <c r="HW794" s="2" t="s">
        <v>229</v>
      </c>
      <c r="HX794" s="2" t="s">
        <v>229</v>
      </c>
      <c r="HY794" s="2" t="s">
        <v>241</v>
      </c>
      <c r="HZ794" s="2" t="s">
        <v>229</v>
      </c>
      <c r="IA794" s="4"/>
      <c r="IB794" s="8"/>
      <c r="IC794" s="4"/>
      <c r="ID794" s="8"/>
      <c r="IE794" s="7"/>
      <c r="IF794" s="7"/>
      <c r="IG794" s="2" t="s">
        <v>266</v>
      </c>
      <c r="IH794" s="2" t="s">
        <v>226</v>
      </c>
      <c r="II794" s="2" t="s">
        <v>229</v>
      </c>
      <c r="IJ794" s="2" t="s">
        <v>229</v>
      </c>
      <c r="IK794" s="2" t="s">
        <v>241</v>
      </c>
      <c r="IL794" s="2" t="s">
        <v>229</v>
      </c>
      <c r="IM794" s="4"/>
      <c r="IN794" s="8"/>
      <c r="IO794" s="4"/>
      <c r="IP794" s="8"/>
      <c r="IQ794" s="7"/>
      <c r="IR794" s="7"/>
      <c r="IS794" s="2" t="s">
        <v>272</v>
      </c>
      <c r="IT794" s="2" t="s">
        <v>226</v>
      </c>
      <c r="IU794" s="2" t="s">
        <v>229</v>
      </c>
      <c r="IV794" s="2" t="s">
        <v>229</v>
      </c>
      <c r="IW794" s="2" t="s">
        <v>241</v>
      </c>
      <c r="IX794" s="2" t="s">
        <v>229</v>
      </c>
      <c r="IY794" s="4"/>
      <c r="IZ794" s="8"/>
      <c r="JA794" s="4"/>
      <c r="JB794" s="8"/>
      <c r="JC794" s="7"/>
      <c r="JD794" s="7"/>
      <c r="JE794" s="2" t="s">
        <v>272</v>
      </c>
      <c r="JF794" s="2" t="s">
        <v>226</v>
      </c>
      <c r="JG794" s="2" t="s">
        <v>229</v>
      </c>
      <c r="JH794" s="2" t="s">
        <v>229</v>
      </c>
      <c r="JI794" s="2" t="s">
        <v>241</v>
      </c>
      <c r="JJ794" s="2" t="s">
        <v>229</v>
      </c>
      <c r="JK794" s="4"/>
      <c r="JL794" s="8"/>
      <c r="JM794" s="4"/>
      <c r="JN794" s="8"/>
      <c r="JO794" s="7"/>
      <c r="JP794" s="7"/>
      <c r="JQ794" s="2" t="s">
        <v>272</v>
      </c>
      <c r="JR794" s="2" t="s">
        <v>226</v>
      </c>
      <c r="JS794" s="2" t="s">
        <v>229</v>
      </c>
      <c r="JT794" s="2" t="s">
        <v>229</v>
      </c>
      <c r="JU794" s="2" t="s">
        <v>241</v>
      </c>
      <c r="JV794" s="2" t="s">
        <v>229</v>
      </c>
      <c r="JW794" s="4"/>
      <c r="JX794" s="8"/>
      <c r="JY794" s="4"/>
      <c r="JZ794" s="8"/>
      <c r="KA794" s="7"/>
      <c r="KB794" s="7"/>
      <c r="KC794" s="2" t="s">
        <v>272</v>
      </c>
      <c r="KD794" s="2" t="s">
        <v>226</v>
      </c>
      <c r="KE794" s="2" t="s">
        <v>229</v>
      </c>
      <c r="KF794" s="2" t="s">
        <v>229</v>
      </c>
      <c r="KG794" s="2" t="s">
        <v>241</v>
      </c>
      <c r="KH794" s="2" t="s">
        <v>229</v>
      </c>
      <c r="KI794" s="4"/>
      <c r="KJ794" s="8"/>
      <c r="KK794" s="4"/>
      <c r="KL794" s="8"/>
      <c r="KM794" s="7"/>
      <c r="KN794" s="7"/>
      <c r="KO794" s="2" t="s">
        <v>278</v>
      </c>
      <c r="KP794" s="2" t="s">
        <v>226</v>
      </c>
      <c r="KQ794" s="2" t="s">
        <v>229</v>
      </c>
      <c r="KR794" s="2" t="s">
        <v>229</v>
      </c>
      <c r="KS794" s="2" t="s">
        <v>241</v>
      </c>
      <c r="KT794" s="2" t="s">
        <v>229</v>
      </c>
      <c r="KU794" s="4"/>
      <c r="KV794" s="8"/>
      <c r="KW794" s="4"/>
      <c r="KX794" s="8"/>
      <c r="KY794" s="7"/>
      <c r="KZ794" s="7"/>
      <c r="LA794" s="2" t="s">
        <v>272</v>
      </c>
      <c r="LB794" s="2" t="s">
        <v>226</v>
      </c>
      <c r="LC794" s="2" t="s">
        <v>229</v>
      </c>
      <c r="LD794" s="2" t="s">
        <v>229</v>
      </c>
      <c r="LE794" s="2" t="s">
        <v>241</v>
      </c>
      <c r="LF794" s="2" t="s">
        <v>229</v>
      </c>
      <c r="LG794" s="4"/>
      <c r="LH794" s="8"/>
      <c r="LI794" s="4"/>
      <c r="LJ794" s="8"/>
      <c r="LK794" s="7"/>
      <c r="LL794" s="7"/>
      <c r="LM794" s="2" t="s">
        <v>229</v>
      </c>
      <c r="LN794" s="2" t="s">
        <v>229</v>
      </c>
      <c r="LO794" s="2" t="s">
        <v>229</v>
      </c>
      <c r="LP794" s="2" t="s">
        <v>229</v>
      </c>
      <c r="LQ794" s="2" t="s">
        <v>229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664</v>
      </c>
      <c r="LZ794" s="2" t="s">
        <v>226</v>
      </c>
      <c r="MA794" s="2" t="s">
        <v>229</v>
      </c>
      <c r="MB794" s="2" t="s">
        <v>229</v>
      </c>
      <c r="MC794" s="2" t="s">
        <v>241</v>
      </c>
      <c r="MD794" s="2" t="s">
        <v>229</v>
      </c>
      <c r="ME794" s="4"/>
      <c r="MF794" s="8"/>
      <c r="MG794" s="4"/>
      <c r="MH794" s="8"/>
      <c r="MI794" s="7"/>
      <c r="MJ794" s="7"/>
      <c r="MK794" s="2" t="s">
        <v>272</v>
      </c>
      <c r="ML794" s="2" t="s">
        <v>226</v>
      </c>
      <c r="MM794" s="2" t="s">
        <v>229</v>
      </c>
      <c r="MN794" s="2" t="s">
        <v>229</v>
      </c>
      <c r="MO794" s="2" t="s">
        <v>241</v>
      </c>
      <c r="MP794" s="2" t="s">
        <v>229</v>
      </c>
      <c r="MQ794" s="4"/>
      <c r="MR794" s="8"/>
      <c r="MS794" s="4"/>
      <c r="MT794" s="8"/>
      <c r="MU794" s="7"/>
      <c r="MV794" s="7"/>
      <c r="MW794" s="2" t="s">
        <v>266</v>
      </c>
      <c r="MX794" s="2" t="s">
        <v>226</v>
      </c>
      <c r="MY794" s="2" t="s">
        <v>229</v>
      </c>
      <c r="MZ794" s="2" t="s">
        <v>229</v>
      </c>
      <c r="NA794" s="2" t="s">
        <v>241</v>
      </c>
      <c r="NB794" s="2" t="s">
        <v>229</v>
      </c>
      <c r="NC794" s="4"/>
      <c r="ND794" s="8"/>
      <c r="NE794" s="4"/>
      <c r="NF794" s="8"/>
      <c r="NG794" s="7"/>
      <c r="NH794" s="7"/>
      <c r="NI794" s="2" t="s">
        <v>266</v>
      </c>
      <c r="NJ794" s="2" t="s">
        <v>226</v>
      </c>
      <c r="NK794" s="2" t="s">
        <v>229</v>
      </c>
      <c r="NL794" s="2" t="s">
        <v>229</v>
      </c>
      <c r="NM794" s="2" t="s">
        <v>241</v>
      </c>
      <c r="NN794" s="2" t="s">
        <v>229</v>
      </c>
      <c r="NO794" s="4"/>
      <c r="NP794" s="8"/>
      <c r="NQ794" s="4"/>
      <c r="NR794" s="8"/>
      <c r="NS794" s="7"/>
      <c r="NT794" s="7"/>
      <c r="NU794" s="2" t="s">
        <v>272</v>
      </c>
      <c r="NV794" s="2" t="s">
        <v>226</v>
      </c>
      <c r="NW794" s="2" t="s">
        <v>229</v>
      </c>
      <c r="NX794" s="2" t="s">
        <v>229</v>
      </c>
      <c r="NY794" s="2" t="s">
        <v>241</v>
      </c>
      <c r="NZ794" s="2" t="s">
        <v>229</v>
      </c>
      <c r="OA794" s="4"/>
      <c r="OB794" s="8"/>
      <c r="OC794" s="4"/>
      <c r="OD794" s="8"/>
      <c r="OE794" s="7"/>
      <c r="OF794" s="7"/>
      <c r="OG794" s="2" t="s">
        <v>272</v>
      </c>
      <c r="OH794" s="2" t="s">
        <v>226</v>
      </c>
      <c r="OI794" s="2" t="s">
        <v>229</v>
      </c>
      <c r="OJ794" s="2" t="s">
        <v>229</v>
      </c>
      <c r="OK794" s="2" t="s">
        <v>241</v>
      </c>
      <c r="OL794" s="2" t="s">
        <v>229</v>
      </c>
      <c r="OM794" s="4"/>
      <c r="ON794" s="8"/>
      <c r="OO794" s="4"/>
      <c r="OP794" s="8"/>
      <c r="OQ794" s="7"/>
      <c r="OR794" s="7"/>
      <c r="OS794" s="2" t="s">
        <v>229</v>
      </c>
      <c r="OT794" s="2" t="s">
        <v>229</v>
      </c>
      <c r="OU794" s="2" t="s">
        <v>229</v>
      </c>
      <c r="OV794" s="2" t="s">
        <v>229</v>
      </c>
      <c r="OW794" s="2" t="s">
        <v>229</v>
      </c>
      <c r="OX794" s="2" t="s">
        <v>229</v>
      </c>
      <c r="OY794" s="4"/>
      <c r="OZ794" s="8"/>
      <c r="PA794" s="4"/>
      <c r="PB794" s="8"/>
      <c r="PC794" s="7"/>
      <c r="PD794" s="7"/>
      <c r="PE794" s="2" t="s">
        <v>229</v>
      </c>
      <c r="PF794" s="2" t="s">
        <v>229</v>
      </c>
      <c r="PG794" s="2" t="s">
        <v>229</v>
      </c>
      <c r="PH794" s="2" t="s">
        <v>229</v>
      </c>
      <c r="PI794" s="2" t="s">
        <v>229</v>
      </c>
      <c r="PJ794" s="2" t="s">
        <v>229</v>
      </c>
      <c r="PK794" s="4"/>
      <c r="PL794" s="8"/>
      <c r="PM794" s="4"/>
      <c r="PN794" s="8"/>
      <c r="PO794" s="7"/>
      <c r="PP794" s="7"/>
      <c r="PQ794" s="2" t="s">
        <v>229</v>
      </c>
      <c r="PR794" s="2" t="s">
        <v>229</v>
      </c>
      <c r="PS794" s="2" t="s">
        <v>229</v>
      </c>
      <c r="PT794" s="2" t="s">
        <v>229</v>
      </c>
      <c r="PU794" s="2" t="s">
        <v>229</v>
      </c>
      <c r="PV794" s="2" t="s">
        <v>229</v>
      </c>
      <c r="PW794" s="4"/>
      <c r="PX794" s="8"/>
      <c r="PY794" s="4"/>
      <c r="PZ794" s="8"/>
      <c r="QA794" s="7"/>
      <c r="QB794" s="7"/>
      <c r="QC794" s="2" t="s">
        <v>281</v>
      </c>
      <c r="QD794" s="2" t="s">
        <v>226</v>
      </c>
      <c r="QE794" s="2" t="s">
        <v>229</v>
      </c>
      <c r="QF794" s="2" t="s">
        <v>229</v>
      </c>
      <c r="QG794" s="2" t="s">
        <v>241</v>
      </c>
      <c r="QH794" s="2" t="s">
        <v>229</v>
      </c>
      <c r="QI794" s="4"/>
      <c r="QJ794" s="8"/>
      <c r="QK794" s="4"/>
      <c r="QL794" s="8"/>
      <c r="QM794" s="7"/>
      <c r="QN794" s="7"/>
      <c r="QO794" s="2" t="s">
        <v>229</v>
      </c>
      <c r="QP794" s="2" t="s">
        <v>229</v>
      </c>
      <c r="QQ794" s="2" t="s">
        <v>229</v>
      </c>
      <c r="QR794" s="2" t="s">
        <v>229</v>
      </c>
      <c r="QS794" s="2" t="s">
        <v>229</v>
      </c>
      <c r="QT794" s="2" t="s">
        <v>229</v>
      </c>
      <c r="QU794" s="4"/>
      <c r="QV794" s="8"/>
      <c r="QW794" s="4"/>
      <c r="QX794" s="8"/>
      <c r="QY794" s="7"/>
      <c r="QZ794" s="7"/>
      <c r="RA794" s="2" t="s">
        <v>272</v>
      </c>
      <c r="RB794" s="2" t="s">
        <v>226</v>
      </c>
      <c r="RC794" s="2" t="s">
        <v>229</v>
      </c>
      <c r="RD794" s="2" t="s">
        <v>229</v>
      </c>
      <c r="RE794" s="2" t="s">
        <v>241</v>
      </c>
      <c r="RF794" s="2" t="s">
        <v>229</v>
      </c>
      <c r="RG794" s="4"/>
      <c r="RH794" s="8"/>
      <c r="RI794" s="4"/>
      <c r="RJ794" s="8"/>
      <c r="RK794" s="7"/>
      <c r="RL794" s="7"/>
      <c r="RM794" s="2" t="s">
        <v>272</v>
      </c>
      <c r="RN794" s="2" t="s">
        <v>226</v>
      </c>
      <c r="RO794" s="2" t="s">
        <v>229</v>
      </c>
      <c r="RP794" s="2" t="s">
        <v>229</v>
      </c>
      <c r="RQ794" s="2" t="s">
        <v>241</v>
      </c>
      <c r="RR794" s="2" t="s">
        <v>229</v>
      </c>
      <c r="RS794" s="4"/>
      <c r="RT794" s="8"/>
      <c r="RU794" s="4"/>
      <c r="RV794" s="8"/>
      <c r="RW794" s="7"/>
      <c r="RX794" s="7"/>
      <c r="RY794" s="2" t="s">
        <v>229</v>
      </c>
      <c r="RZ794" s="2" t="s">
        <v>229</v>
      </c>
      <c r="SA794" s="2" t="s">
        <v>229</v>
      </c>
      <c r="SB794" s="2" t="s">
        <v>229</v>
      </c>
      <c r="SC794" s="2" t="s">
        <v>229</v>
      </c>
      <c r="SD794" s="2" t="s">
        <v>229</v>
      </c>
      <c r="SE794" s="4">
        <v>183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>
        <v>180</v>
      </c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</row>
    <row r="795">
      <c r="A795" s="2" t="s">
        <v>5018</v>
      </c>
      <c r="B795" s="2" t="s">
        <v>216</v>
      </c>
      <c r="C795" s="2" t="s">
        <v>4734</v>
      </c>
      <c r="D795" s="2" t="s">
        <v>218</v>
      </c>
      <c r="E795" s="2" t="s">
        <v>2460</v>
      </c>
      <c r="F795" s="2" t="s">
        <v>2204</v>
      </c>
      <c r="G795" s="2" t="s">
        <v>5012</v>
      </c>
      <c r="H795" s="2" t="s">
        <v>5013</v>
      </c>
      <c r="I795" s="2" t="s">
        <v>5014</v>
      </c>
      <c r="J795" s="2" t="s">
        <v>312</v>
      </c>
      <c r="K795" s="2" t="s">
        <v>2491</v>
      </c>
      <c r="L795" s="3">
        <v>52.38</v>
      </c>
      <c r="M795" s="3">
        <v>55</v>
      </c>
      <c r="N795" s="3">
        <v>109.99</v>
      </c>
      <c r="O795" s="2" t="s">
        <v>226</v>
      </c>
      <c r="P795" s="2" t="s">
        <v>618</v>
      </c>
      <c r="Q795" s="2" t="s">
        <v>228</v>
      </c>
      <c r="R795" s="2" t="s">
        <v>229</v>
      </c>
      <c r="S795" s="2" t="s">
        <v>5015</v>
      </c>
      <c r="T795" s="2" t="s">
        <v>5016</v>
      </c>
      <c r="U795" s="2" t="s">
        <v>232</v>
      </c>
      <c r="V795" s="2" t="s">
        <v>233</v>
      </c>
      <c r="W795" s="2" t="s">
        <v>1009</v>
      </c>
      <c r="X795" s="2" t="s">
        <v>229</v>
      </c>
      <c r="Y795" s="2" t="s">
        <v>3237</v>
      </c>
      <c r="Z795" s="4">
        <v>167</v>
      </c>
      <c r="AA795" s="4">
        <f>=ROUNDDOWN(27.8333333333333,0)</f>
      </c>
      <c r="AB795" s="5">
        <v>6</v>
      </c>
      <c r="AC795" s="2" t="s">
        <v>821</v>
      </c>
      <c r="AD795" s="4">
        <v>70</v>
      </c>
      <c r="AE795" s="4">
        <v>70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>
        <v>1</v>
      </c>
      <c r="AQ795" s="8">
        <v>59.4</v>
      </c>
      <c r="AR795" s="4"/>
      <c r="AS795" s="8"/>
      <c r="AT795" s="7"/>
      <c r="AU795" s="7"/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>
        <v>0.2501</v>
      </c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 t="s">
        <v>229</v>
      </c>
      <c r="BJ795" s="4">
        <v>1</v>
      </c>
      <c r="BK795" s="8">
        <v>59.4</v>
      </c>
      <c r="BL795" s="2" t="s">
        <v>17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266</v>
      </c>
      <c r="BV795" s="2" t="s">
        <v>226</v>
      </c>
      <c r="BW795" s="2" t="s">
        <v>229</v>
      </c>
      <c r="BX795" s="2" t="s">
        <v>229</v>
      </c>
      <c r="BY795" s="2" t="s">
        <v>241</v>
      </c>
      <c r="BZ795" s="2" t="s">
        <v>229</v>
      </c>
      <c r="CA795" s="4">
        <v>1</v>
      </c>
      <c r="CB795" s="8">
        <v>59.4</v>
      </c>
      <c r="CC795" s="4"/>
      <c r="CD795" s="8"/>
      <c r="CE795" s="7"/>
      <c r="CF795" s="7"/>
      <c r="CG795" s="2" t="s">
        <v>239</v>
      </c>
      <c r="CH795" s="2" t="s">
        <v>226</v>
      </c>
      <c r="CI795" s="2" t="s">
        <v>2548</v>
      </c>
      <c r="CJ795" s="2" t="s">
        <v>2554</v>
      </c>
      <c r="CK795" s="2" t="s">
        <v>241</v>
      </c>
      <c r="CL795" s="2" t="s">
        <v>229</v>
      </c>
      <c r="CM795" s="4"/>
      <c r="CN795" s="8"/>
      <c r="CO795" s="4"/>
      <c r="CP795" s="8"/>
      <c r="CQ795" s="7"/>
      <c r="CR795" s="7"/>
      <c r="CS795" s="2" t="s">
        <v>239</v>
      </c>
      <c r="CT795" s="2" t="s">
        <v>226</v>
      </c>
      <c r="CU795" s="2" t="s">
        <v>2551</v>
      </c>
      <c r="CV795" s="2" t="s">
        <v>633</v>
      </c>
      <c r="CW795" s="2" t="s">
        <v>241</v>
      </c>
      <c r="CX795" s="2" t="s">
        <v>229</v>
      </c>
      <c r="CY795" s="4"/>
      <c r="CZ795" s="8"/>
      <c r="DA795" s="4"/>
      <c r="DB795" s="8"/>
      <c r="DC795" s="7"/>
      <c r="DD795" s="7"/>
      <c r="DE795" s="2" t="s">
        <v>239</v>
      </c>
      <c r="DF795" s="2" t="s">
        <v>226</v>
      </c>
      <c r="DG795" s="2" t="s">
        <v>5017</v>
      </c>
      <c r="DH795" s="2" t="s">
        <v>632</v>
      </c>
      <c r="DI795" s="2" t="s">
        <v>241</v>
      </c>
      <c r="DJ795" s="2" t="s">
        <v>229</v>
      </c>
      <c r="DK795" s="4"/>
      <c r="DL795" s="8"/>
      <c r="DM795" s="4"/>
      <c r="DN795" s="8"/>
      <c r="DO795" s="7"/>
      <c r="DP795" s="7"/>
      <c r="DQ795" s="2" t="s">
        <v>239</v>
      </c>
      <c r="DR795" s="2" t="s">
        <v>226</v>
      </c>
      <c r="DS795" s="2" t="s">
        <v>2551</v>
      </c>
      <c r="DT795" s="2" t="s">
        <v>2582</v>
      </c>
      <c r="DU795" s="2" t="s">
        <v>241</v>
      </c>
      <c r="DV795" s="2" t="s">
        <v>229</v>
      </c>
      <c r="DW795" s="4"/>
      <c r="DX795" s="8"/>
      <c r="DY795" s="4"/>
      <c r="DZ795" s="8"/>
      <c r="EA795" s="7"/>
      <c r="EB795" s="7"/>
      <c r="EC795" s="2" t="s">
        <v>1106</v>
      </c>
      <c r="ED795" s="2" t="s">
        <v>226</v>
      </c>
      <c r="EE795" s="2" t="s">
        <v>229</v>
      </c>
      <c r="EF795" s="2" t="s">
        <v>229</v>
      </c>
      <c r="EG795" s="2" t="s">
        <v>241</v>
      </c>
      <c r="EH795" s="2" t="s">
        <v>229</v>
      </c>
      <c r="EI795" s="4"/>
      <c r="EJ795" s="8"/>
      <c r="EK795" s="4"/>
      <c r="EL795" s="8"/>
      <c r="EM795" s="7"/>
      <c r="EN795" s="7"/>
      <c r="EO795" s="2" t="s">
        <v>239</v>
      </c>
      <c r="EP795" s="2" t="s">
        <v>226</v>
      </c>
      <c r="EQ795" s="2" t="s">
        <v>521</v>
      </c>
      <c r="ER795" s="2" t="s">
        <v>1114</v>
      </c>
      <c r="ES795" s="2" t="s">
        <v>241</v>
      </c>
      <c r="ET795" s="2" t="s">
        <v>229</v>
      </c>
      <c r="EU795" s="4"/>
      <c r="EV795" s="8"/>
      <c r="EW795" s="4"/>
      <c r="EX795" s="8"/>
      <c r="EY795" s="7"/>
      <c r="EZ795" s="7"/>
      <c r="FA795" s="2" t="s">
        <v>239</v>
      </c>
      <c r="FB795" s="2" t="s">
        <v>226</v>
      </c>
      <c r="FC795" s="2" t="s">
        <v>2548</v>
      </c>
      <c r="FD795" s="2" t="s">
        <v>1533</v>
      </c>
      <c r="FE795" s="2" t="s">
        <v>241</v>
      </c>
      <c r="FF795" s="2" t="s">
        <v>229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226</v>
      </c>
      <c r="FO795" s="2" t="s">
        <v>2548</v>
      </c>
      <c r="FP795" s="2" t="s">
        <v>229</v>
      </c>
      <c r="FQ795" s="2" t="s">
        <v>241</v>
      </c>
      <c r="FR795" s="2" t="s">
        <v>229</v>
      </c>
      <c r="FS795" s="4"/>
      <c r="FT795" s="8"/>
      <c r="FU795" s="4"/>
      <c r="FV795" s="8"/>
      <c r="FW795" s="7"/>
      <c r="FX795" s="7"/>
      <c r="FY795" s="2" t="s">
        <v>239</v>
      </c>
      <c r="FZ795" s="2" t="s">
        <v>226</v>
      </c>
      <c r="GA795" s="2" t="s">
        <v>327</v>
      </c>
      <c r="GB795" s="2" t="s">
        <v>229</v>
      </c>
      <c r="GC795" s="2" t="s">
        <v>241</v>
      </c>
      <c r="GD795" s="2" t="s">
        <v>229</v>
      </c>
      <c r="GE795" s="4"/>
      <c r="GF795" s="8"/>
      <c r="GG795" s="4"/>
      <c r="GH795" s="8"/>
      <c r="GI795" s="7"/>
      <c r="GJ795" s="7"/>
      <c r="GK795" s="2" t="s">
        <v>272</v>
      </c>
      <c r="GL795" s="2" t="s">
        <v>226</v>
      </c>
      <c r="GM795" s="2" t="s">
        <v>229</v>
      </c>
      <c r="GN795" s="2" t="s">
        <v>229</v>
      </c>
      <c r="GO795" s="2" t="s">
        <v>241</v>
      </c>
      <c r="GP795" s="2" t="s">
        <v>229</v>
      </c>
      <c r="GQ795" s="4"/>
      <c r="GR795" s="8"/>
      <c r="GS795" s="4"/>
      <c r="GT795" s="8"/>
      <c r="GU795" s="7"/>
      <c r="GV795" s="7"/>
      <c r="GW795" s="2" t="s">
        <v>239</v>
      </c>
      <c r="GX795" s="2" t="s">
        <v>226</v>
      </c>
      <c r="GY795" s="2" t="s">
        <v>632</v>
      </c>
      <c r="GZ795" s="2" t="s">
        <v>229</v>
      </c>
      <c r="HA795" s="2" t="s">
        <v>241</v>
      </c>
      <c r="HB795" s="2" t="s">
        <v>229</v>
      </c>
      <c r="HC795" s="4"/>
      <c r="HD795" s="8"/>
      <c r="HE795" s="4"/>
      <c r="HF795" s="8"/>
      <c r="HG795" s="7"/>
      <c r="HH795" s="7"/>
      <c r="HI795" s="2" t="s">
        <v>664</v>
      </c>
      <c r="HJ795" s="2" t="s">
        <v>226</v>
      </c>
      <c r="HK795" s="2" t="s">
        <v>229</v>
      </c>
      <c r="HL795" s="2" t="s">
        <v>229</v>
      </c>
      <c r="HM795" s="2" t="s">
        <v>241</v>
      </c>
      <c r="HN795" s="2" t="s">
        <v>229</v>
      </c>
      <c r="HO795" s="4"/>
      <c r="HP795" s="8"/>
      <c r="HQ795" s="4"/>
      <c r="HR795" s="8"/>
      <c r="HS795" s="7"/>
      <c r="HT795" s="7"/>
      <c r="HU795" s="2" t="s">
        <v>266</v>
      </c>
      <c r="HV795" s="2" t="s">
        <v>226</v>
      </c>
      <c r="HW795" s="2" t="s">
        <v>229</v>
      </c>
      <c r="HX795" s="2" t="s">
        <v>229</v>
      </c>
      <c r="HY795" s="2" t="s">
        <v>241</v>
      </c>
      <c r="HZ795" s="2" t="s">
        <v>229</v>
      </c>
      <c r="IA795" s="4"/>
      <c r="IB795" s="8"/>
      <c r="IC795" s="4"/>
      <c r="ID795" s="8"/>
      <c r="IE795" s="7"/>
      <c r="IF795" s="7"/>
      <c r="IG795" s="2" t="s">
        <v>266</v>
      </c>
      <c r="IH795" s="2" t="s">
        <v>226</v>
      </c>
      <c r="II795" s="2" t="s">
        <v>229</v>
      </c>
      <c r="IJ795" s="2" t="s">
        <v>229</v>
      </c>
      <c r="IK795" s="2" t="s">
        <v>241</v>
      </c>
      <c r="IL795" s="2" t="s">
        <v>229</v>
      </c>
      <c r="IM795" s="4"/>
      <c r="IN795" s="8"/>
      <c r="IO795" s="4"/>
      <c r="IP795" s="8"/>
      <c r="IQ795" s="7"/>
      <c r="IR795" s="7"/>
      <c r="IS795" s="2" t="s">
        <v>272</v>
      </c>
      <c r="IT795" s="2" t="s">
        <v>226</v>
      </c>
      <c r="IU795" s="2" t="s">
        <v>229</v>
      </c>
      <c r="IV795" s="2" t="s">
        <v>229</v>
      </c>
      <c r="IW795" s="2" t="s">
        <v>241</v>
      </c>
      <c r="IX795" s="2" t="s">
        <v>229</v>
      </c>
      <c r="IY795" s="4"/>
      <c r="IZ795" s="8"/>
      <c r="JA795" s="4"/>
      <c r="JB795" s="8"/>
      <c r="JC795" s="7"/>
      <c r="JD795" s="7"/>
      <c r="JE795" s="2" t="s">
        <v>272</v>
      </c>
      <c r="JF795" s="2" t="s">
        <v>226</v>
      </c>
      <c r="JG795" s="2" t="s">
        <v>229</v>
      </c>
      <c r="JH795" s="2" t="s">
        <v>229</v>
      </c>
      <c r="JI795" s="2" t="s">
        <v>241</v>
      </c>
      <c r="JJ795" s="2" t="s">
        <v>229</v>
      </c>
      <c r="JK795" s="4"/>
      <c r="JL795" s="8"/>
      <c r="JM795" s="4"/>
      <c r="JN795" s="8"/>
      <c r="JO795" s="7"/>
      <c r="JP795" s="7"/>
      <c r="JQ795" s="2" t="s">
        <v>272</v>
      </c>
      <c r="JR795" s="2" t="s">
        <v>226</v>
      </c>
      <c r="JS795" s="2" t="s">
        <v>229</v>
      </c>
      <c r="JT795" s="2" t="s">
        <v>229</v>
      </c>
      <c r="JU795" s="2" t="s">
        <v>241</v>
      </c>
      <c r="JV795" s="2" t="s">
        <v>229</v>
      </c>
      <c r="JW795" s="4"/>
      <c r="JX795" s="8"/>
      <c r="JY795" s="4"/>
      <c r="JZ795" s="8"/>
      <c r="KA795" s="7"/>
      <c r="KB795" s="7"/>
      <c r="KC795" s="2" t="s">
        <v>272</v>
      </c>
      <c r="KD795" s="2" t="s">
        <v>226</v>
      </c>
      <c r="KE795" s="2" t="s">
        <v>229</v>
      </c>
      <c r="KF795" s="2" t="s">
        <v>229</v>
      </c>
      <c r="KG795" s="2" t="s">
        <v>241</v>
      </c>
      <c r="KH795" s="2" t="s">
        <v>229</v>
      </c>
      <c r="KI795" s="4"/>
      <c r="KJ795" s="8"/>
      <c r="KK795" s="4"/>
      <c r="KL795" s="8"/>
      <c r="KM795" s="7"/>
      <c r="KN795" s="7"/>
      <c r="KO795" s="2" t="s">
        <v>278</v>
      </c>
      <c r="KP795" s="2" t="s">
        <v>226</v>
      </c>
      <c r="KQ795" s="2" t="s">
        <v>229</v>
      </c>
      <c r="KR795" s="2" t="s">
        <v>229</v>
      </c>
      <c r="KS795" s="2" t="s">
        <v>241</v>
      </c>
      <c r="KT795" s="2" t="s">
        <v>229</v>
      </c>
      <c r="KU795" s="4"/>
      <c r="KV795" s="8"/>
      <c r="KW795" s="4"/>
      <c r="KX795" s="8"/>
      <c r="KY795" s="7"/>
      <c r="KZ795" s="7"/>
      <c r="LA795" s="2" t="s">
        <v>272</v>
      </c>
      <c r="LB795" s="2" t="s">
        <v>226</v>
      </c>
      <c r="LC795" s="2" t="s">
        <v>229</v>
      </c>
      <c r="LD795" s="2" t="s">
        <v>229</v>
      </c>
      <c r="LE795" s="2" t="s">
        <v>241</v>
      </c>
      <c r="LF795" s="2" t="s">
        <v>229</v>
      </c>
      <c r="LG795" s="4"/>
      <c r="LH795" s="8"/>
      <c r="LI795" s="4"/>
      <c r="LJ795" s="8"/>
      <c r="LK795" s="7"/>
      <c r="LL795" s="7"/>
      <c r="LM795" s="2" t="s">
        <v>229</v>
      </c>
      <c r="LN795" s="2" t="s">
        <v>229</v>
      </c>
      <c r="LO795" s="2" t="s">
        <v>229</v>
      </c>
      <c r="LP795" s="2" t="s">
        <v>229</v>
      </c>
      <c r="LQ795" s="2" t="s">
        <v>229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664</v>
      </c>
      <c r="LZ795" s="2" t="s">
        <v>226</v>
      </c>
      <c r="MA795" s="2" t="s">
        <v>229</v>
      </c>
      <c r="MB795" s="2" t="s">
        <v>229</v>
      </c>
      <c r="MC795" s="2" t="s">
        <v>241</v>
      </c>
      <c r="MD795" s="2" t="s">
        <v>229</v>
      </c>
      <c r="ME795" s="4"/>
      <c r="MF795" s="8"/>
      <c r="MG795" s="4"/>
      <c r="MH795" s="8"/>
      <c r="MI795" s="7"/>
      <c r="MJ795" s="7"/>
      <c r="MK795" s="2" t="s">
        <v>272</v>
      </c>
      <c r="ML795" s="2" t="s">
        <v>226</v>
      </c>
      <c r="MM795" s="2" t="s">
        <v>229</v>
      </c>
      <c r="MN795" s="2" t="s">
        <v>229</v>
      </c>
      <c r="MO795" s="2" t="s">
        <v>241</v>
      </c>
      <c r="MP795" s="2" t="s">
        <v>229</v>
      </c>
      <c r="MQ795" s="4"/>
      <c r="MR795" s="8"/>
      <c r="MS795" s="4"/>
      <c r="MT795" s="8"/>
      <c r="MU795" s="7"/>
      <c r="MV795" s="7"/>
      <c r="MW795" s="2" t="s">
        <v>266</v>
      </c>
      <c r="MX795" s="2" t="s">
        <v>226</v>
      </c>
      <c r="MY795" s="2" t="s">
        <v>229</v>
      </c>
      <c r="MZ795" s="2" t="s">
        <v>229</v>
      </c>
      <c r="NA795" s="2" t="s">
        <v>241</v>
      </c>
      <c r="NB795" s="2" t="s">
        <v>229</v>
      </c>
      <c r="NC795" s="4"/>
      <c r="ND795" s="8"/>
      <c r="NE795" s="4"/>
      <c r="NF795" s="8"/>
      <c r="NG795" s="7"/>
      <c r="NH795" s="7"/>
      <c r="NI795" s="2" t="s">
        <v>266</v>
      </c>
      <c r="NJ795" s="2" t="s">
        <v>226</v>
      </c>
      <c r="NK795" s="2" t="s">
        <v>229</v>
      </c>
      <c r="NL795" s="2" t="s">
        <v>229</v>
      </c>
      <c r="NM795" s="2" t="s">
        <v>241</v>
      </c>
      <c r="NN795" s="2" t="s">
        <v>229</v>
      </c>
      <c r="NO795" s="4"/>
      <c r="NP795" s="8"/>
      <c r="NQ795" s="4"/>
      <c r="NR795" s="8"/>
      <c r="NS795" s="7"/>
      <c r="NT795" s="7"/>
      <c r="NU795" s="2" t="s">
        <v>272</v>
      </c>
      <c r="NV795" s="2" t="s">
        <v>226</v>
      </c>
      <c r="NW795" s="2" t="s">
        <v>229</v>
      </c>
      <c r="NX795" s="2" t="s">
        <v>229</v>
      </c>
      <c r="NY795" s="2" t="s">
        <v>241</v>
      </c>
      <c r="NZ795" s="2" t="s">
        <v>229</v>
      </c>
      <c r="OA795" s="4"/>
      <c r="OB795" s="8"/>
      <c r="OC795" s="4"/>
      <c r="OD795" s="8"/>
      <c r="OE795" s="7"/>
      <c r="OF795" s="7"/>
      <c r="OG795" s="2" t="s">
        <v>272</v>
      </c>
      <c r="OH795" s="2" t="s">
        <v>226</v>
      </c>
      <c r="OI795" s="2" t="s">
        <v>229</v>
      </c>
      <c r="OJ795" s="2" t="s">
        <v>229</v>
      </c>
      <c r="OK795" s="2" t="s">
        <v>241</v>
      </c>
      <c r="OL795" s="2" t="s">
        <v>229</v>
      </c>
      <c r="OM795" s="4"/>
      <c r="ON795" s="8"/>
      <c r="OO795" s="4"/>
      <c r="OP795" s="8"/>
      <c r="OQ795" s="7"/>
      <c r="OR795" s="7"/>
      <c r="OS795" s="2" t="s">
        <v>229</v>
      </c>
      <c r="OT795" s="2" t="s">
        <v>229</v>
      </c>
      <c r="OU795" s="2" t="s">
        <v>229</v>
      </c>
      <c r="OV795" s="2" t="s">
        <v>229</v>
      </c>
      <c r="OW795" s="2" t="s">
        <v>229</v>
      </c>
      <c r="OX795" s="2" t="s">
        <v>229</v>
      </c>
      <c r="OY795" s="4"/>
      <c r="OZ795" s="8"/>
      <c r="PA795" s="4"/>
      <c r="PB795" s="8"/>
      <c r="PC795" s="7"/>
      <c r="PD795" s="7"/>
      <c r="PE795" s="2" t="s">
        <v>229</v>
      </c>
      <c r="PF795" s="2" t="s">
        <v>229</v>
      </c>
      <c r="PG795" s="2" t="s">
        <v>229</v>
      </c>
      <c r="PH795" s="2" t="s">
        <v>229</v>
      </c>
      <c r="PI795" s="2" t="s">
        <v>229</v>
      </c>
      <c r="PJ795" s="2" t="s">
        <v>229</v>
      </c>
      <c r="PK795" s="4"/>
      <c r="PL795" s="8"/>
      <c r="PM795" s="4"/>
      <c r="PN795" s="8"/>
      <c r="PO795" s="7"/>
      <c r="PP795" s="7"/>
      <c r="PQ795" s="2" t="s">
        <v>229</v>
      </c>
      <c r="PR795" s="2" t="s">
        <v>229</v>
      </c>
      <c r="PS795" s="2" t="s">
        <v>229</v>
      </c>
      <c r="PT795" s="2" t="s">
        <v>229</v>
      </c>
      <c r="PU795" s="2" t="s">
        <v>229</v>
      </c>
      <c r="PV795" s="2" t="s">
        <v>229</v>
      </c>
      <c r="PW795" s="4"/>
      <c r="PX795" s="8"/>
      <c r="PY795" s="4"/>
      <c r="PZ795" s="8"/>
      <c r="QA795" s="7"/>
      <c r="QB795" s="7"/>
      <c r="QC795" s="2" t="s">
        <v>281</v>
      </c>
      <c r="QD795" s="2" t="s">
        <v>226</v>
      </c>
      <c r="QE795" s="2" t="s">
        <v>229</v>
      </c>
      <c r="QF795" s="2" t="s">
        <v>229</v>
      </c>
      <c r="QG795" s="2" t="s">
        <v>241</v>
      </c>
      <c r="QH795" s="2" t="s">
        <v>229</v>
      </c>
      <c r="QI795" s="4"/>
      <c r="QJ795" s="8"/>
      <c r="QK795" s="4"/>
      <c r="QL795" s="8"/>
      <c r="QM795" s="7"/>
      <c r="QN795" s="7"/>
      <c r="QO795" s="2" t="s">
        <v>229</v>
      </c>
      <c r="QP795" s="2" t="s">
        <v>229</v>
      </c>
      <c r="QQ795" s="2" t="s">
        <v>229</v>
      </c>
      <c r="QR795" s="2" t="s">
        <v>229</v>
      </c>
      <c r="QS795" s="2" t="s">
        <v>229</v>
      </c>
      <c r="QT795" s="2" t="s">
        <v>229</v>
      </c>
      <c r="QU795" s="4"/>
      <c r="QV795" s="8"/>
      <c r="QW795" s="4"/>
      <c r="QX795" s="8"/>
      <c r="QY795" s="7"/>
      <c r="QZ795" s="7"/>
      <c r="RA795" s="2" t="s">
        <v>272</v>
      </c>
      <c r="RB795" s="2" t="s">
        <v>226</v>
      </c>
      <c r="RC795" s="2" t="s">
        <v>229</v>
      </c>
      <c r="RD795" s="2" t="s">
        <v>229</v>
      </c>
      <c r="RE795" s="2" t="s">
        <v>241</v>
      </c>
      <c r="RF795" s="2" t="s">
        <v>229</v>
      </c>
      <c r="RG795" s="4"/>
      <c r="RH795" s="8"/>
      <c r="RI795" s="4"/>
      <c r="RJ795" s="8"/>
      <c r="RK795" s="7"/>
      <c r="RL795" s="7"/>
      <c r="RM795" s="2" t="s">
        <v>272</v>
      </c>
      <c r="RN795" s="2" t="s">
        <v>226</v>
      </c>
      <c r="RO795" s="2" t="s">
        <v>229</v>
      </c>
      <c r="RP795" s="2" t="s">
        <v>229</v>
      </c>
      <c r="RQ795" s="2" t="s">
        <v>241</v>
      </c>
      <c r="RR795" s="2" t="s">
        <v>229</v>
      </c>
      <c r="RS795" s="4"/>
      <c r="RT795" s="8"/>
      <c r="RU795" s="4"/>
      <c r="RV795" s="8"/>
      <c r="RW795" s="7"/>
      <c r="RX795" s="7"/>
      <c r="RY795" s="2" t="s">
        <v>229</v>
      </c>
      <c r="RZ795" s="2" t="s">
        <v>229</v>
      </c>
      <c r="SA795" s="2" t="s">
        <v>229</v>
      </c>
      <c r="SB795" s="2" t="s">
        <v>229</v>
      </c>
      <c r="SC795" s="2" t="s">
        <v>229</v>
      </c>
      <c r="SD795" s="2" t="s">
        <v>229</v>
      </c>
      <c r="SE795" s="4">
        <v>167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>
        <v>70</v>
      </c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</row>
    <row r="796">
      <c r="A796" s="2" t="s">
        <v>5019</v>
      </c>
      <c r="B796" s="2" t="s">
        <v>216</v>
      </c>
      <c r="C796" s="2" t="s">
        <v>4734</v>
      </c>
      <c r="D796" s="2" t="s">
        <v>218</v>
      </c>
      <c r="E796" s="2" t="s">
        <v>2460</v>
      </c>
      <c r="F796" s="2" t="s">
        <v>3780</v>
      </c>
      <c r="G796" s="2" t="s">
        <v>5020</v>
      </c>
      <c r="H796" s="2" t="s">
        <v>5021</v>
      </c>
      <c r="I796" s="2" t="s">
        <v>5022</v>
      </c>
      <c r="J796" s="2" t="s">
        <v>285</v>
      </c>
      <c r="K796" s="2" t="s">
        <v>2824</v>
      </c>
      <c r="L796" s="3">
        <v>35.71</v>
      </c>
      <c r="M796" s="3">
        <v>37.5</v>
      </c>
      <c r="N796" s="3">
        <v>74.99</v>
      </c>
      <c r="O796" s="2" t="s">
        <v>226</v>
      </c>
      <c r="P796" s="2" t="s">
        <v>964</v>
      </c>
      <c r="Q796" s="2" t="s">
        <v>228</v>
      </c>
      <c r="R796" s="2" t="s">
        <v>229</v>
      </c>
      <c r="S796" s="2" t="s">
        <v>5023</v>
      </c>
      <c r="T796" s="2" t="s">
        <v>2437</v>
      </c>
      <c r="U796" s="2" t="s">
        <v>232</v>
      </c>
      <c r="V796" s="2" t="s">
        <v>1008</v>
      </c>
      <c r="W796" s="2" t="s">
        <v>686</v>
      </c>
      <c r="X796" s="2" t="s">
        <v>229</v>
      </c>
      <c r="Y796" s="2" t="s">
        <v>1536</v>
      </c>
      <c r="Z796" s="4">
        <v>144</v>
      </c>
      <c r="AA796" s="4">
        <f>=ROUNDDOWN(36,0)</f>
      </c>
      <c r="AB796" s="5">
        <v>4</v>
      </c>
      <c r="AC796" s="2" t="s">
        <v>229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>
        <v>2</v>
      </c>
      <c r="AQ796" s="8">
        <v>82.49</v>
      </c>
      <c r="AR796" s="4"/>
      <c r="AS796" s="8"/>
      <c r="AT796" s="7"/>
      <c r="AU796" s="7"/>
      <c r="AV796" s="4">
        <v>5</v>
      </c>
      <c r="AW796" s="8">
        <v>220.59</v>
      </c>
      <c r="AX796" s="4" t="s">
        <v>229</v>
      </c>
      <c r="AY796" s="8" t="s">
        <v>229</v>
      </c>
      <c r="AZ796" s="7" t="s">
        <v>229</v>
      </c>
      <c r="BA796" s="7" t="s">
        <v>229</v>
      </c>
      <c r="BB796" s="7">
        <v>0.374</v>
      </c>
      <c r="BC796" s="4">
        <v>5</v>
      </c>
      <c r="BD796" s="8">
        <v>220.59</v>
      </c>
      <c r="BE796" s="4" t="s">
        <v>229</v>
      </c>
      <c r="BF796" s="8" t="s">
        <v>229</v>
      </c>
      <c r="BG796" s="7" t="s">
        <v>229</v>
      </c>
      <c r="BH796" s="7" t="s">
        <v>229</v>
      </c>
      <c r="BI796" s="7">
        <v>1</v>
      </c>
      <c r="BJ796" s="4">
        <v>2</v>
      </c>
      <c r="BK796" s="8">
        <v>82.49</v>
      </c>
      <c r="BL796" s="2" t="s">
        <v>3351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239</v>
      </c>
      <c r="BV796" s="2" t="s">
        <v>226</v>
      </c>
      <c r="BW796" s="2" t="s">
        <v>229</v>
      </c>
      <c r="BX796" s="2" t="s">
        <v>1114</v>
      </c>
      <c r="BY796" s="2" t="s">
        <v>241</v>
      </c>
      <c r="BZ796" s="2" t="s">
        <v>229</v>
      </c>
      <c r="CA796" s="4">
        <v>1</v>
      </c>
      <c r="CB796" s="8">
        <v>40.5</v>
      </c>
      <c r="CC796" s="4"/>
      <c r="CD796" s="8"/>
      <c r="CE796" s="7"/>
      <c r="CF796" s="7"/>
      <c r="CG796" s="2" t="s">
        <v>239</v>
      </c>
      <c r="CH796" s="2" t="s">
        <v>226</v>
      </c>
      <c r="CI796" s="2" t="s">
        <v>1266</v>
      </c>
      <c r="CJ796" s="2" t="s">
        <v>2733</v>
      </c>
      <c r="CK796" s="2" t="s">
        <v>241</v>
      </c>
      <c r="CL796" s="2" t="s">
        <v>229</v>
      </c>
      <c r="CM796" s="4"/>
      <c r="CN796" s="8"/>
      <c r="CO796" s="4"/>
      <c r="CP796" s="8"/>
      <c r="CQ796" s="7"/>
      <c r="CR796" s="7"/>
      <c r="CS796" s="2" t="s">
        <v>239</v>
      </c>
      <c r="CT796" s="2" t="s">
        <v>226</v>
      </c>
      <c r="CU796" s="2" t="s">
        <v>1266</v>
      </c>
      <c r="CV796" s="2" t="s">
        <v>2475</v>
      </c>
      <c r="CW796" s="2" t="s">
        <v>241</v>
      </c>
      <c r="CX796" s="2" t="s">
        <v>229</v>
      </c>
      <c r="CY796" s="4"/>
      <c r="CZ796" s="8"/>
      <c r="DA796" s="4"/>
      <c r="DB796" s="8"/>
      <c r="DC796" s="7"/>
      <c r="DD796" s="7"/>
      <c r="DE796" s="2" t="s">
        <v>239</v>
      </c>
      <c r="DF796" s="2" t="s">
        <v>226</v>
      </c>
      <c r="DG796" s="2" t="s">
        <v>2606</v>
      </c>
      <c r="DH796" s="2" t="s">
        <v>2475</v>
      </c>
      <c r="DI796" s="2" t="s">
        <v>241</v>
      </c>
      <c r="DJ796" s="2" t="s">
        <v>229</v>
      </c>
      <c r="DK796" s="4"/>
      <c r="DL796" s="8"/>
      <c r="DM796" s="4"/>
      <c r="DN796" s="8"/>
      <c r="DO796" s="7"/>
      <c r="DP796" s="7"/>
      <c r="DQ796" s="2" t="s">
        <v>239</v>
      </c>
      <c r="DR796" s="2" t="s">
        <v>226</v>
      </c>
      <c r="DS796" s="2" t="s">
        <v>5024</v>
      </c>
      <c r="DT796" s="2" t="s">
        <v>2582</v>
      </c>
      <c r="DU796" s="2" t="s">
        <v>241</v>
      </c>
      <c r="DV796" s="2" t="s">
        <v>229</v>
      </c>
      <c r="DW796" s="4">
        <v>1</v>
      </c>
      <c r="DX796" s="8">
        <v>41.99</v>
      </c>
      <c r="DY796" s="4"/>
      <c r="DZ796" s="8"/>
      <c r="EA796" s="7"/>
      <c r="EB796" s="7"/>
      <c r="EC796" s="2" t="s">
        <v>239</v>
      </c>
      <c r="ED796" s="2" t="s">
        <v>226</v>
      </c>
      <c r="EE796" s="2" t="s">
        <v>2512</v>
      </c>
      <c r="EF796" s="2" t="s">
        <v>2489</v>
      </c>
      <c r="EG796" s="2" t="s">
        <v>241</v>
      </c>
      <c r="EH796" s="2" t="s">
        <v>229</v>
      </c>
      <c r="EI796" s="4"/>
      <c r="EJ796" s="8"/>
      <c r="EK796" s="4"/>
      <c r="EL796" s="8"/>
      <c r="EM796" s="7"/>
      <c r="EN796" s="7"/>
      <c r="EO796" s="2" t="s">
        <v>239</v>
      </c>
      <c r="EP796" s="2" t="s">
        <v>226</v>
      </c>
      <c r="EQ796" s="2" t="s">
        <v>521</v>
      </c>
      <c r="ER796" s="2" t="s">
        <v>1114</v>
      </c>
      <c r="ES796" s="2" t="s">
        <v>241</v>
      </c>
      <c r="ET796" s="2" t="s">
        <v>229</v>
      </c>
      <c r="EU796" s="4"/>
      <c r="EV796" s="8"/>
      <c r="EW796" s="4"/>
      <c r="EX796" s="8"/>
      <c r="EY796" s="7"/>
      <c r="EZ796" s="7"/>
      <c r="FA796" s="2" t="s">
        <v>239</v>
      </c>
      <c r="FB796" s="2" t="s">
        <v>226</v>
      </c>
      <c r="FC796" s="2" t="s">
        <v>2706</v>
      </c>
      <c r="FD796" s="2" t="s">
        <v>2741</v>
      </c>
      <c r="FE796" s="2" t="s">
        <v>241</v>
      </c>
      <c r="FF796" s="2" t="s">
        <v>229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226</v>
      </c>
      <c r="FO796" s="2" t="s">
        <v>1536</v>
      </c>
      <c r="FP796" s="2" t="s">
        <v>229</v>
      </c>
      <c r="FQ796" s="2" t="s">
        <v>241</v>
      </c>
      <c r="FR796" s="2" t="s">
        <v>229</v>
      </c>
      <c r="FS796" s="4"/>
      <c r="FT796" s="8"/>
      <c r="FU796" s="4"/>
      <c r="FV796" s="8"/>
      <c r="FW796" s="7"/>
      <c r="FX796" s="7"/>
      <c r="FY796" s="2" t="s">
        <v>239</v>
      </c>
      <c r="FZ796" s="2" t="s">
        <v>226</v>
      </c>
      <c r="GA796" s="2" t="s">
        <v>327</v>
      </c>
      <c r="GB796" s="2" t="s">
        <v>328</v>
      </c>
      <c r="GC796" s="2" t="s">
        <v>241</v>
      </c>
      <c r="GD796" s="2" t="s">
        <v>229</v>
      </c>
      <c r="GE796" s="4"/>
      <c r="GF796" s="8"/>
      <c r="GG796" s="4"/>
      <c r="GH796" s="8"/>
      <c r="GI796" s="7"/>
      <c r="GJ796" s="7"/>
      <c r="GK796" s="2" t="s">
        <v>272</v>
      </c>
      <c r="GL796" s="2" t="s">
        <v>226</v>
      </c>
      <c r="GM796" s="2" t="s">
        <v>229</v>
      </c>
      <c r="GN796" s="2" t="s">
        <v>229</v>
      </c>
      <c r="GO796" s="2" t="s">
        <v>241</v>
      </c>
      <c r="GP796" s="2" t="s">
        <v>229</v>
      </c>
      <c r="GQ796" s="4"/>
      <c r="GR796" s="8"/>
      <c r="GS796" s="4"/>
      <c r="GT796" s="8"/>
      <c r="GU796" s="7"/>
      <c r="GV796" s="7"/>
      <c r="GW796" s="2" t="s">
        <v>239</v>
      </c>
      <c r="GX796" s="2" t="s">
        <v>226</v>
      </c>
      <c r="GY796" s="2" t="s">
        <v>632</v>
      </c>
      <c r="GZ796" s="2" t="s">
        <v>2513</v>
      </c>
      <c r="HA796" s="2" t="s">
        <v>241</v>
      </c>
      <c r="HB796" s="2" t="s">
        <v>229</v>
      </c>
      <c r="HC796" s="4"/>
      <c r="HD796" s="8"/>
      <c r="HE796" s="4"/>
      <c r="HF796" s="8"/>
      <c r="HG796" s="7"/>
      <c r="HH796" s="7"/>
      <c r="HI796" s="2" t="s">
        <v>664</v>
      </c>
      <c r="HJ796" s="2" t="s">
        <v>226</v>
      </c>
      <c r="HK796" s="2" t="s">
        <v>229</v>
      </c>
      <c r="HL796" s="2" t="s">
        <v>229</v>
      </c>
      <c r="HM796" s="2" t="s">
        <v>241</v>
      </c>
      <c r="HN796" s="2" t="s">
        <v>229</v>
      </c>
      <c r="HO796" s="4"/>
      <c r="HP796" s="8"/>
      <c r="HQ796" s="4"/>
      <c r="HR796" s="8"/>
      <c r="HS796" s="7"/>
      <c r="HT796" s="7"/>
      <c r="HU796" s="2" t="s">
        <v>266</v>
      </c>
      <c r="HV796" s="2" t="s">
        <v>226</v>
      </c>
      <c r="HW796" s="2" t="s">
        <v>229</v>
      </c>
      <c r="HX796" s="2" t="s">
        <v>229</v>
      </c>
      <c r="HY796" s="2" t="s">
        <v>241</v>
      </c>
      <c r="HZ796" s="2" t="s">
        <v>229</v>
      </c>
      <c r="IA796" s="4"/>
      <c r="IB796" s="8"/>
      <c r="IC796" s="4"/>
      <c r="ID796" s="8"/>
      <c r="IE796" s="7"/>
      <c r="IF796" s="7"/>
      <c r="IG796" s="2" t="s">
        <v>266</v>
      </c>
      <c r="IH796" s="2" t="s">
        <v>226</v>
      </c>
      <c r="II796" s="2" t="s">
        <v>229</v>
      </c>
      <c r="IJ796" s="2" t="s">
        <v>229</v>
      </c>
      <c r="IK796" s="2" t="s">
        <v>241</v>
      </c>
      <c r="IL796" s="2" t="s">
        <v>229</v>
      </c>
      <c r="IM796" s="4"/>
      <c r="IN796" s="8"/>
      <c r="IO796" s="4"/>
      <c r="IP796" s="8"/>
      <c r="IQ796" s="7"/>
      <c r="IR796" s="7"/>
      <c r="IS796" s="2" t="s">
        <v>267</v>
      </c>
      <c r="IT796" s="2" t="s">
        <v>226</v>
      </c>
      <c r="IU796" s="2" t="s">
        <v>229</v>
      </c>
      <c r="IV796" s="2" t="s">
        <v>229</v>
      </c>
      <c r="IW796" s="2" t="s">
        <v>241</v>
      </c>
      <c r="IX796" s="2" t="s">
        <v>229</v>
      </c>
      <c r="IY796" s="4"/>
      <c r="IZ796" s="8"/>
      <c r="JA796" s="4"/>
      <c r="JB796" s="8"/>
      <c r="JC796" s="7"/>
      <c r="JD796" s="7"/>
      <c r="JE796" s="2" t="s">
        <v>272</v>
      </c>
      <c r="JF796" s="2" t="s">
        <v>226</v>
      </c>
      <c r="JG796" s="2" t="s">
        <v>229</v>
      </c>
      <c r="JH796" s="2" t="s">
        <v>229</v>
      </c>
      <c r="JI796" s="2" t="s">
        <v>241</v>
      </c>
      <c r="JJ796" s="2" t="s">
        <v>229</v>
      </c>
      <c r="JK796" s="4"/>
      <c r="JL796" s="8"/>
      <c r="JM796" s="4"/>
      <c r="JN796" s="8"/>
      <c r="JO796" s="7"/>
      <c r="JP796" s="7"/>
      <c r="JQ796" s="2" t="s">
        <v>272</v>
      </c>
      <c r="JR796" s="2" t="s">
        <v>226</v>
      </c>
      <c r="JS796" s="2" t="s">
        <v>229</v>
      </c>
      <c r="JT796" s="2" t="s">
        <v>229</v>
      </c>
      <c r="JU796" s="2" t="s">
        <v>241</v>
      </c>
      <c r="JV796" s="2" t="s">
        <v>229</v>
      </c>
      <c r="JW796" s="4"/>
      <c r="JX796" s="8"/>
      <c r="JY796" s="4"/>
      <c r="JZ796" s="8"/>
      <c r="KA796" s="7"/>
      <c r="KB796" s="7"/>
      <c r="KC796" s="2" t="s">
        <v>272</v>
      </c>
      <c r="KD796" s="2" t="s">
        <v>226</v>
      </c>
      <c r="KE796" s="2" t="s">
        <v>229</v>
      </c>
      <c r="KF796" s="2" t="s">
        <v>229</v>
      </c>
      <c r="KG796" s="2" t="s">
        <v>241</v>
      </c>
      <c r="KH796" s="2" t="s">
        <v>229</v>
      </c>
      <c r="KI796" s="4"/>
      <c r="KJ796" s="8"/>
      <c r="KK796" s="4"/>
      <c r="KL796" s="8"/>
      <c r="KM796" s="7"/>
      <c r="KN796" s="7"/>
      <c r="KO796" s="2" t="s">
        <v>239</v>
      </c>
      <c r="KP796" s="2" t="s">
        <v>226</v>
      </c>
      <c r="KQ796" s="2" t="s">
        <v>2554</v>
      </c>
      <c r="KR796" s="2" t="s">
        <v>632</v>
      </c>
      <c r="KS796" s="2" t="s">
        <v>241</v>
      </c>
      <c r="KT796" s="2" t="s">
        <v>229</v>
      </c>
      <c r="KU796" s="4"/>
      <c r="KV796" s="8"/>
      <c r="KW796" s="4"/>
      <c r="KX796" s="8"/>
      <c r="KY796" s="7"/>
      <c r="KZ796" s="7"/>
      <c r="LA796" s="2" t="s">
        <v>272</v>
      </c>
      <c r="LB796" s="2" t="s">
        <v>226</v>
      </c>
      <c r="LC796" s="2" t="s">
        <v>229</v>
      </c>
      <c r="LD796" s="2" t="s">
        <v>229</v>
      </c>
      <c r="LE796" s="2" t="s">
        <v>241</v>
      </c>
      <c r="LF796" s="2" t="s">
        <v>229</v>
      </c>
      <c r="LG796" s="4"/>
      <c r="LH796" s="8"/>
      <c r="LI796" s="4"/>
      <c r="LJ796" s="8"/>
      <c r="LK796" s="7"/>
      <c r="LL796" s="7"/>
      <c r="LM796" s="2" t="s">
        <v>229</v>
      </c>
      <c r="LN796" s="2" t="s">
        <v>229</v>
      </c>
      <c r="LO796" s="2" t="s">
        <v>229</v>
      </c>
      <c r="LP796" s="2" t="s">
        <v>229</v>
      </c>
      <c r="LQ796" s="2" t="s">
        <v>229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664</v>
      </c>
      <c r="LZ796" s="2" t="s">
        <v>226</v>
      </c>
      <c r="MA796" s="2" t="s">
        <v>229</v>
      </c>
      <c r="MB796" s="2" t="s">
        <v>229</v>
      </c>
      <c r="MC796" s="2" t="s">
        <v>241</v>
      </c>
      <c r="MD796" s="2" t="s">
        <v>229</v>
      </c>
      <c r="ME796" s="4"/>
      <c r="MF796" s="8"/>
      <c r="MG796" s="4"/>
      <c r="MH796" s="8"/>
      <c r="MI796" s="7"/>
      <c r="MJ796" s="7"/>
      <c r="MK796" s="2" t="s">
        <v>272</v>
      </c>
      <c r="ML796" s="2" t="s">
        <v>226</v>
      </c>
      <c r="MM796" s="2" t="s">
        <v>229</v>
      </c>
      <c r="MN796" s="2" t="s">
        <v>229</v>
      </c>
      <c r="MO796" s="2" t="s">
        <v>241</v>
      </c>
      <c r="MP796" s="2" t="s">
        <v>229</v>
      </c>
      <c r="MQ796" s="4"/>
      <c r="MR796" s="8"/>
      <c r="MS796" s="4"/>
      <c r="MT796" s="8"/>
      <c r="MU796" s="7"/>
      <c r="MV796" s="7"/>
      <c r="MW796" s="2" t="s">
        <v>266</v>
      </c>
      <c r="MX796" s="2" t="s">
        <v>226</v>
      </c>
      <c r="MY796" s="2" t="s">
        <v>229</v>
      </c>
      <c r="MZ796" s="2" t="s">
        <v>229</v>
      </c>
      <c r="NA796" s="2" t="s">
        <v>241</v>
      </c>
      <c r="NB796" s="2" t="s">
        <v>229</v>
      </c>
      <c r="NC796" s="4"/>
      <c r="ND796" s="8"/>
      <c r="NE796" s="4"/>
      <c r="NF796" s="8"/>
      <c r="NG796" s="7"/>
      <c r="NH796" s="7"/>
      <c r="NI796" s="2" t="s">
        <v>266</v>
      </c>
      <c r="NJ796" s="2" t="s">
        <v>226</v>
      </c>
      <c r="NK796" s="2" t="s">
        <v>229</v>
      </c>
      <c r="NL796" s="2" t="s">
        <v>229</v>
      </c>
      <c r="NM796" s="2" t="s">
        <v>241</v>
      </c>
      <c r="NN796" s="2" t="s">
        <v>229</v>
      </c>
      <c r="NO796" s="4"/>
      <c r="NP796" s="8"/>
      <c r="NQ796" s="4"/>
      <c r="NR796" s="8"/>
      <c r="NS796" s="7"/>
      <c r="NT796" s="7"/>
      <c r="NU796" s="2" t="s">
        <v>272</v>
      </c>
      <c r="NV796" s="2" t="s">
        <v>226</v>
      </c>
      <c r="NW796" s="2" t="s">
        <v>229</v>
      </c>
      <c r="NX796" s="2" t="s">
        <v>229</v>
      </c>
      <c r="NY796" s="2" t="s">
        <v>241</v>
      </c>
      <c r="NZ796" s="2" t="s">
        <v>229</v>
      </c>
      <c r="OA796" s="4"/>
      <c r="OB796" s="8"/>
      <c r="OC796" s="4"/>
      <c r="OD796" s="8"/>
      <c r="OE796" s="7"/>
      <c r="OF796" s="7"/>
      <c r="OG796" s="2" t="s">
        <v>239</v>
      </c>
      <c r="OH796" s="2" t="s">
        <v>226</v>
      </c>
      <c r="OI796" s="2" t="s">
        <v>2817</v>
      </c>
      <c r="OJ796" s="2" t="s">
        <v>229</v>
      </c>
      <c r="OK796" s="2" t="s">
        <v>241</v>
      </c>
      <c r="OL796" s="2" t="s">
        <v>229</v>
      </c>
      <c r="OM796" s="4"/>
      <c r="ON796" s="8"/>
      <c r="OO796" s="4"/>
      <c r="OP796" s="8"/>
      <c r="OQ796" s="7"/>
      <c r="OR796" s="7"/>
      <c r="OS796" s="2" t="s">
        <v>229</v>
      </c>
      <c r="OT796" s="2" t="s">
        <v>229</v>
      </c>
      <c r="OU796" s="2" t="s">
        <v>229</v>
      </c>
      <c r="OV796" s="2" t="s">
        <v>229</v>
      </c>
      <c r="OW796" s="2" t="s">
        <v>229</v>
      </c>
      <c r="OX796" s="2" t="s">
        <v>229</v>
      </c>
      <c r="OY796" s="4"/>
      <c r="OZ796" s="8"/>
      <c r="PA796" s="4"/>
      <c r="PB796" s="8"/>
      <c r="PC796" s="7"/>
      <c r="PD796" s="7"/>
      <c r="PE796" s="2" t="s">
        <v>229</v>
      </c>
      <c r="PF796" s="2" t="s">
        <v>229</v>
      </c>
      <c r="PG796" s="2" t="s">
        <v>229</v>
      </c>
      <c r="PH796" s="2" t="s">
        <v>229</v>
      </c>
      <c r="PI796" s="2" t="s">
        <v>229</v>
      </c>
      <c r="PJ796" s="2" t="s">
        <v>229</v>
      </c>
      <c r="PK796" s="4"/>
      <c r="PL796" s="8"/>
      <c r="PM796" s="4"/>
      <c r="PN796" s="8"/>
      <c r="PO796" s="7"/>
      <c r="PP796" s="7"/>
      <c r="PQ796" s="2" t="s">
        <v>229</v>
      </c>
      <c r="PR796" s="2" t="s">
        <v>229</v>
      </c>
      <c r="PS796" s="2" t="s">
        <v>229</v>
      </c>
      <c r="PT796" s="2" t="s">
        <v>229</v>
      </c>
      <c r="PU796" s="2" t="s">
        <v>229</v>
      </c>
      <c r="PV796" s="2" t="s">
        <v>229</v>
      </c>
      <c r="PW796" s="4"/>
      <c r="PX796" s="8"/>
      <c r="PY796" s="4"/>
      <c r="PZ796" s="8"/>
      <c r="QA796" s="7"/>
      <c r="QB796" s="7"/>
      <c r="QC796" s="2" t="s">
        <v>281</v>
      </c>
      <c r="QD796" s="2" t="s">
        <v>226</v>
      </c>
      <c r="QE796" s="2" t="s">
        <v>229</v>
      </c>
      <c r="QF796" s="2" t="s">
        <v>229</v>
      </c>
      <c r="QG796" s="2" t="s">
        <v>241</v>
      </c>
      <c r="QH796" s="2" t="s">
        <v>229</v>
      </c>
      <c r="QI796" s="4"/>
      <c r="QJ796" s="8"/>
      <c r="QK796" s="4"/>
      <c r="QL796" s="8"/>
      <c r="QM796" s="7"/>
      <c r="QN796" s="7"/>
      <c r="QO796" s="2" t="s">
        <v>272</v>
      </c>
      <c r="QP796" s="2" t="s">
        <v>226</v>
      </c>
      <c r="QQ796" s="2" t="s">
        <v>229</v>
      </c>
      <c r="QR796" s="2" t="s">
        <v>229</v>
      </c>
      <c r="QS796" s="2" t="s">
        <v>241</v>
      </c>
      <c r="QT796" s="2" t="s">
        <v>229</v>
      </c>
      <c r="QU796" s="4"/>
      <c r="QV796" s="8"/>
      <c r="QW796" s="4"/>
      <c r="QX796" s="8"/>
      <c r="QY796" s="7"/>
      <c r="QZ796" s="7"/>
      <c r="RA796" s="2" t="s">
        <v>239</v>
      </c>
      <c r="RB796" s="2" t="s">
        <v>275</v>
      </c>
      <c r="RC796" s="2" t="s">
        <v>338</v>
      </c>
      <c r="RD796" s="2" t="s">
        <v>229</v>
      </c>
      <c r="RE796" s="2" t="s">
        <v>241</v>
      </c>
      <c r="RF796" s="2" t="s">
        <v>229</v>
      </c>
      <c r="RG796" s="4"/>
      <c r="RH796" s="8"/>
      <c r="RI796" s="4"/>
      <c r="RJ796" s="8"/>
      <c r="RK796" s="7"/>
      <c r="RL796" s="7"/>
      <c r="RM796" s="2" t="s">
        <v>272</v>
      </c>
      <c r="RN796" s="2" t="s">
        <v>226</v>
      </c>
      <c r="RO796" s="2" t="s">
        <v>229</v>
      </c>
      <c r="RP796" s="2" t="s">
        <v>229</v>
      </c>
      <c r="RQ796" s="2" t="s">
        <v>241</v>
      </c>
      <c r="RR796" s="2" t="s">
        <v>229</v>
      </c>
      <c r="RS796" s="4"/>
      <c r="RT796" s="8"/>
      <c r="RU796" s="4"/>
      <c r="RV796" s="8"/>
      <c r="RW796" s="7"/>
      <c r="RX796" s="7"/>
      <c r="RY796" s="2" t="s">
        <v>229</v>
      </c>
      <c r="RZ796" s="2" t="s">
        <v>229</v>
      </c>
      <c r="SA796" s="2" t="s">
        <v>229</v>
      </c>
      <c r="SB796" s="2" t="s">
        <v>229</v>
      </c>
      <c r="SC796" s="2" t="s">
        <v>229</v>
      </c>
      <c r="SD796" s="2" t="s">
        <v>229</v>
      </c>
      <c r="SE796" s="4">
        <v>144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</row>
    <row r="797">
      <c r="A797" s="2" t="s">
        <v>5025</v>
      </c>
      <c r="B797" s="2" t="s">
        <v>216</v>
      </c>
      <c r="C797" s="2" t="s">
        <v>4734</v>
      </c>
      <c r="D797" s="2" t="s">
        <v>218</v>
      </c>
      <c r="E797" s="2" t="s">
        <v>2460</v>
      </c>
      <c r="F797" s="2" t="s">
        <v>3780</v>
      </c>
      <c r="G797" s="2" t="s">
        <v>5020</v>
      </c>
      <c r="H797" s="2" t="s">
        <v>5021</v>
      </c>
      <c r="I797" s="2" t="s">
        <v>5022</v>
      </c>
      <c r="J797" s="2" t="s">
        <v>312</v>
      </c>
      <c r="K797" s="2" t="s">
        <v>2824</v>
      </c>
      <c r="L797" s="3">
        <v>40.47</v>
      </c>
      <c r="M797" s="3">
        <v>42.49</v>
      </c>
      <c r="N797" s="3">
        <v>84.99</v>
      </c>
      <c r="O797" s="2" t="s">
        <v>226</v>
      </c>
      <c r="P797" s="2" t="s">
        <v>964</v>
      </c>
      <c r="Q797" s="2" t="s">
        <v>228</v>
      </c>
      <c r="R797" s="2" t="s">
        <v>229</v>
      </c>
      <c r="S797" s="2" t="s">
        <v>5023</v>
      </c>
      <c r="T797" s="2" t="s">
        <v>2437</v>
      </c>
      <c r="U797" s="2" t="s">
        <v>232</v>
      </c>
      <c r="V797" s="2" t="s">
        <v>1008</v>
      </c>
      <c r="W797" s="2" t="s">
        <v>686</v>
      </c>
      <c r="X797" s="2" t="s">
        <v>229</v>
      </c>
      <c r="Y797" s="2" t="s">
        <v>1536</v>
      </c>
      <c r="Z797" s="4">
        <v>61</v>
      </c>
      <c r="AA797" s="4">
        <f>=ROUNDDOWN(6.77777777777778,0)</f>
      </c>
      <c r="AB797" s="5">
        <v>9</v>
      </c>
      <c r="AC797" s="2" t="s">
        <v>229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>
        <v>3</v>
      </c>
      <c r="AQ797" s="8">
        <v>138.1</v>
      </c>
      <c r="AR797" s="4"/>
      <c r="AS797" s="8"/>
      <c r="AT797" s="7"/>
      <c r="AU797" s="7"/>
      <c r="AV797" s="4" t="s">
        <v>229</v>
      </c>
      <c r="AW797" s="8" t="s">
        <v>229</v>
      </c>
      <c r="AX797" s="4" t="s">
        <v>229</v>
      </c>
      <c r="AY797" s="8" t="s">
        <v>229</v>
      </c>
      <c r="AZ797" s="7" t="s">
        <v>229</v>
      </c>
      <c r="BA797" s="7" t="s">
        <v>229</v>
      </c>
      <c r="BB797" s="7">
        <v>0.626</v>
      </c>
      <c r="BC797" s="4" t="s">
        <v>229</v>
      </c>
      <c r="BD797" s="8" t="s">
        <v>229</v>
      </c>
      <c r="BE797" s="4" t="s">
        <v>229</v>
      </c>
      <c r="BF797" s="8" t="s">
        <v>229</v>
      </c>
      <c r="BG797" s="7" t="s">
        <v>229</v>
      </c>
      <c r="BH797" s="7" t="s">
        <v>229</v>
      </c>
      <c r="BI797" s="7" t="s">
        <v>229</v>
      </c>
      <c r="BJ797" s="4">
        <v>3</v>
      </c>
      <c r="BK797" s="8">
        <v>138.1</v>
      </c>
      <c r="BL797" s="2" t="s">
        <v>3735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239</v>
      </c>
      <c r="BV797" s="2" t="s">
        <v>226</v>
      </c>
      <c r="BW797" s="2" t="s">
        <v>229</v>
      </c>
      <c r="BX797" s="2" t="s">
        <v>1114</v>
      </c>
      <c r="BY797" s="2" t="s">
        <v>241</v>
      </c>
      <c r="BZ797" s="2" t="s">
        <v>229</v>
      </c>
      <c r="CA797" s="4">
        <v>1</v>
      </c>
      <c r="CB797" s="8">
        <v>45.89</v>
      </c>
      <c r="CC797" s="4"/>
      <c r="CD797" s="8"/>
      <c r="CE797" s="7"/>
      <c r="CF797" s="7"/>
      <c r="CG797" s="2" t="s">
        <v>239</v>
      </c>
      <c r="CH797" s="2" t="s">
        <v>226</v>
      </c>
      <c r="CI797" s="2" t="s">
        <v>1266</v>
      </c>
      <c r="CJ797" s="2" t="s">
        <v>2593</v>
      </c>
      <c r="CK797" s="2" t="s">
        <v>241</v>
      </c>
      <c r="CL797" s="2" t="s">
        <v>229</v>
      </c>
      <c r="CM797" s="4"/>
      <c r="CN797" s="8"/>
      <c r="CO797" s="4"/>
      <c r="CP797" s="8"/>
      <c r="CQ797" s="7"/>
      <c r="CR797" s="7"/>
      <c r="CS797" s="2" t="s">
        <v>239</v>
      </c>
      <c r="CT797" s="2" t="s">
        <v>226</v>
      </c>
      <c r="CU797" s="2" t="s">
        <v>1266</v>
      </c>
      <c r="CV797" s="2" t="s">
        <v>633</v>
      </c>
      <c r="CW797" s="2" t="s">
        <v>241</v>
      </c>
      <c r="CX797" s="2" t="s">
        <v>229</v>
      </c>
      <c r="CY797" s="4"/>
      <c r="CZ797" s="8"/>
      <c r="DA797" s="4"/>
      <c r="DB797" s="8"/>
      <c r="DC797" s="7"/>
      <c r="DD797" s="7"/>
      <c r="DE797" s="2" t="s">
        <v>239</v>
      </c>
      <c r="DF797" s="2" t="s">
        <v>226</v>
      </c>
      <c r="DG797" s="2" t="s">
        <v>2606</v>
      </c>
      <c r="DH797" s="2" t="s">
        <v>2500</v>
      </c>
      <c r="DI797" s="2" t="s">
        <v>241</v>
      </c>
      <c r="DJ797" s="2" t="s">
        <v>229</v>
      </c>
      <c r="DK797" s="4"/>
      <c r="DL797" s="8"/>
      <c r="DM797" s="4"/>
      <c r="DN797" s="8"/>
      <c r="DO797" s="7"/>
      <c r="DP797" s="7"/>
      <c r="DQ797" s="2" t="s">
        <v>239</v>
      </c>
      <c r="DR797" s="2" t="s">
        <v>226</v>
      </c>
      <c r="DS797" s="2" t="s">
        <v>5024</v>
      </c>
      <c r="DT797" s="2" t="s">
        <v>2630</v>
      </c>
      <c r="DU797" s="2" t="s">
        <v>241</v>
      </c>
      <c r="DV797" s="2" t="s">
        <v>229</v>
      </c>
      <c r="DW797" s="4">
        <v>1</v>
      </c>
      <c r="DX797" s="8">
        <v>47.59</v>
      </c>
      <c r="DY797" s="4"/>
      <c r="DZ797" s="8"/>
      <c r="EA797" s="7"/>
      <c r="EB797" s="7"/>
      <c r="EC797" s="2" t="s">
        <v>239</v>
      </c>
      <c r="ED797" s="2" t="s">
        <v>226</v>
      </c>
      <c r="EE797" s="2" t="s">
        <v>2512</v>
      </c>
      <c r="EF797" s="2" t="s">
        <v>361</v>
      </c>
      <c r="EG797" s="2" t="s">
        <v>241</v>
      </c>
      <c r="EH797" s="2" t="s">
        <v>229</v>
      </c>
      <c r="EI797" s="4">
        <v>1</v>
      </c>
      <c r="EJ797" s="8">
        <v>44.62</v>
      </c>
      <c r="EK797" s="4"/>
      <c r="EL797" s="8"/>
      <c r="EM797" s="7"/>
      <c r="EN797" s="7"/>
      <c r="EO797" s="2" t="s">
        <v>239</v>
      </c>
      <c r="EP797" s="2" t="s">
        <v>226</v>
      </c>
      <c r="EQ797" s="2" t="s">
        <v>521</v>
      </c>
      <c r="ER797" s="2" t="s">
        <v>2921</v>
      </c>
      <c r="ES797" s="2" t="s">
        <v>241</v>
      </c>
      <c r="ET797" s="2" t="s">
        <v>229</v>
      </c>
      <c r="EU797" s="4"/>
      <c r="EV797" s="8"/>
      <c r="EW797" s="4"/>
      <c r="EX797" s="8"/>
      <c r="EY797" s="7"/>
      <c r="EZ797" s="7"/>
      <c r="FA797" s="2" t="s">
        <v>239</v>
      </c>
      <c r="FB797" s="2" t="s">
        <v>226</v>
      </c>
      <c r="FC797" s="2" t="s">
        <v>2706</v>
      </c>
      <c r="FD797" s="2" t="s">
        <v>2582</v>
      </c>
      <c r="FE797" s="2" t="s">
        <v>241</v>
      </c>
      <c r="FF797" s="2" t="s">
        <v>229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226</v>
      </c>
      <c r="FO797" s="2" t="s">
        <v>1536</v>
      </c>
      <c r="FP797" s="2" t="s">
        <v>2604</v>
      </c>
      <c r="FQ797" s="2" t="s">
        <v>241</v>
      </c>
      <c r="FR797" s="2" t="s">
        <v>229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226</v>
      </c>
      <c r="GA797" s="2" t="s">
        <v>327</v>
      </c>
      <c r="GB797" s="2" t="s">
        <v>1320</v>
      </c>
      <c r="GC797" s="2" t="s">
        <v>241</v>
      </c>
      <c r="GD797" s="2" t="s">
        <v>229</v>
      </c>
      <c r="GE797" s="4"/>
      <c r="GF797" s="8"/>
      <c r="GG797" s="4"/>
      <c r="GH797" s="8"/>
      <c r="GI797" s="7"/>
      <c r="GJ797" s="7"/>
      <c r="GK797" s="2" t="s">
        <v>272</v>
      </c>
      <c r="GL797" s="2" t="s">
        <v>226</v>
      </c>
      <c r="GM797" s="2" t="s">
        <v>229</v>
      </c>
      <c r="GN797" s="2" t="s">
        <v>229</v>
      </c>
      <c r="GO797" s="2" t="s">
        <v>241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239</v>
      </c>
      <c r="GX797" s="2" t="s">
        <v>226</v>
      </c>
      <c r="GY797" s="2" t="s">
        <v>632</v>
      </c>
      <c r="GZ797" s="2" t="s">
        <v>2499</v>
      </c>
      <c r="HA797" s="2" t="s">
        <v>241</v>
      </c>
      <c r="HB797" s="2" t="s">
        <v>229</v>
      </c>
      <c r="HC797" s="4"/>
      <c r="HD797" s="8"/>
      <c r="HE797" s="4"/>
      <c r="HF797" s="8"/>
      <c r="HG797" s="7"/>
      <c r="HH797" s="7"/>
      <c r="HI797" s="2" t="s">
        <v>664</v>
      </c>
      <c r="HJ797" s="2" t="s">
        <v>226</v>
      </c>
      <c r="HK797" s="2" t="s">
        <v>229</v>
      </c>
      <c r="HL797" s="2" t="s">
        <v>229</v>
      </c>
      <c r="HM797" s="2" t="s">
        <v>241</v>
      </c>
      <c r="HN797" s="2" t="s">
        <v>229</v>
      </c>
      <c r="HO797" s="4"/>
      <c r="HP797" s="8"/>
      <c r="HQ797" s="4"/>
      <c r="HR797" s="8"/>
      <c r="HS797" s="7"/>
      <c r="HT797" s="7"/>
      <c r="HU797" s="2" t="s">
        <v>266</v>
      </c>
      <c r="HV797" s="2" t="s">
        <v>226</v>
      </c>
      <c r="HW797" s="2" t="s">
        <v>229</v>
      </c>
      <c r="HX797" s="2" t="s">
        <v>229</v>
      </c>
      <c r="HY797" s="2" t="s">
        <v>241</v>
      </c>
      <c r="HZ797" s="2" t="s">
        <v>229</v>
      </c>
      <c r="IA797" s="4"/>
      <c r="IB797" s="8"/>
      <c r="IC797" s="4"/>
      <c r="ID797" s="8"/>
      <c r="IE797" s="7"/>
      <c r="IF797" s="7"/>
      <c r="IG797" s="2" t="s">
        <v>266</v>
      </c>
      <c r="IH797" s="2" t="s">
        <v>226</v>
      </c>
      <c r="II797" s="2" t="s">
        <v>229</v>
      </c>
      <c r="IJ797" s="2" t="s">
        <v>229</v>
      </c>
      <c r="IK797" s="2" t="s">
        <v>241</v>
      </c>
      <c r="IL797" s="2" t="s">
        <v>229</v>
      </c>
      <c r="IM797" s="4"/>
      <c r="IN797" s="8"/>
      <c r="IO797" s="4"/>
      <c r="IP797" s="8"/>
      <c r="IQ797" s="7"/>
      <c r="IR797" s="7"/>
      <c r="IS797" s="2" t="s">
        <v>267</v>
      </c>
      <c r="IT797" s="2" t="s">
        <v>226</v>
      </c>
      <c r="IU797" s="2" t="s">
        <v>229</v>
      </c>
      <c r="IV797" s="2" t="s">
        <v>229</v>
      </c>
      <c r="IW797" s="2" t="s">
        <v>241</v>
      </c>
      <c r="IX797" s="2" t="s">
        <v>229</v>
      </c>
      <c r="IY797" s="4"/>
      <c r="IZ797" s="8"/>
      <c r="JA797" s="4"/>
      <c r="JB797" s="8"/>
      <c r="JC797" s="7"/>
      <c r="JD797" s="7"/>
      <c r="JE797" s="2" t="s">
        <v>272</v>
      </c>
      <c r="JF797" s="2" t="s">
        <v>226</v>
      </c>
      <c r="JG797" s="2" t="s">
        <v>229</v>
      </c>
      <c r="JH797" s="2" t="s">
        <v>229</v>
      </c>
      <c r="JI797" s="2" t="s">
        <v>241</v>
      </c>
      <c r="JJ797" s="2" t="s">
        <v>229</v>
      </c>
      <c r="JK797" s="4"/>
      <c r="JL797" s="8"/>
      <c r="JM797" s="4"/>
      <c r="JN797" s="8"/>
      <c r="JO797" s="7"/>
      <c r="JP797" s="7"/>
      <c r="JQ797" s="2" t="s">
        <v>272</v>
      </c>
      <c r="JR797" s="2" t="s">
        <v>226</v>
      </c>
      <c r="JS797" s="2" t="s">
        <v>229</v>
      </c>
      <c r="JT797" s="2" t="s">
        <v>229</v>
      </c>
      <c r="JU797" s="2" t="s">
        <v>241</v>
      </c>
      <c r="JV797" s="2" t="s">
        <v>229</v>
      </c>
      <c r="JW797" s="4"/>
      <c r="JX797" s="8"/>
      <c r="JY797" s="4"/>
      <c r="JZ797" s="8"/>
      <c r="KA797" s="7"/>
      <c r="KB797" s="7"/>
      <c r="KC797" s="2" t="s">
        <v>272</v>
      </c>
      <c r="KD797" s="2" t="s">
        <v>226</v>
      </c>
      <c r="KE797" s="2" t="s">
        <v>229</v>
      </c>
      <c r="KF797" s="2" t="s">
        <v>229</v>
      </c>
      <c r="KG797" s="2" t="s">
        <v>241</v>
      </c>
      <c r="KH797" s="2" t="s">
        <v>229</v>
      </c>
      <c r="KI797" s="4"/>
      <c r="KJ797" s="8"/>
      <c r="KK797" s="4"/>
      <c r="KL797" s="8"/>
      <c r="KM797" s="7"/>
      <c r="KN797" s="7"/>
      <c r="KO797" s="2" t="s">
        <v>239</v>
      </c>
      <c r="KP797" s="2" t="s">
        <v>226</v>
      </c>
      <c r="KQ797" s="2" t="s">
        <v>2554</v>
      </c>
      <c r="KR797" s="2" t="s">
        <v>2734</v>
      </c>
      <c r="KS797" s="2" t="s">
        <v>241</v>
      </c>
      <c r="KT797" s="2" t="s">
        <v>229</v>
      </c>
      <c r="KU797" s="4"/>
      <c r="KV797" s="8"/>
      <c r="KW797" s="4"/>
      <c r="KX797" s="8"/>
      <c r="KY797" s="7"/>
      <c r="KZ797" s="7"/>
      <c r="LA797" s="2" t="s">
        <v>272</v>
      </c>
      <c r="LB797" s="2" t="s">
        <v>226</v>
      </c>
      <c r="LC797" s="2" t="s">
        <v>229</v>
      </c>
      <c r="LD797" s="2" t="s">
        <v>229</v>
      </c>
      <c r="LE797" s="2" t="s">
        <v>241</v>
      </c>
      <c r="LF797" s="2" t="s">
        <v>229</v>
      </c>
      <c r="LG797" s="4"/>
      <c r="LH797" s="8"/>
      <c r="LI797" s="4"/>
      <c r="LJ797" s="8"/>
      <c r="LK797" s="7"/>
      <c r="LL797" s="7"/>
      <c r="LM797" s="2" t="s">
        <v>229</v>
      </c>
      <c r="LN797" s="2" t="s">
        <v>229</v>
      </c>
      <c r="LO797" s="2" t="s">
        <v>229</v>
      </c>
      <c r="LP797" s="2" t="s">
        <v>229</v>
      </c>
      <c r="LQ797" s="2" t="s">
        <v>229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664</v>
      </c>
      <c r="LZ797" s="2" t="s">
        <v>226</v>
      </c>
      <c r="MA797" s="2" t="s">
        <v>229</v>
      </c>
      <c r="MB797" s="2" t="s">
        <v>229</v>
      </c>
      <c r="MC797" s="2" t="s">
        <v>241</v>
      </c>
      <c r="MD797" s="2" t="s">
        <v>229</v>
      </c>
      <c r="ME797" s="4"/>
      <c r="MF797" s="8"/>
      <c r="MG797" s="4"/>
      <c r="MH797" s="8"/>
      <c r="MI797" s="7"/>
      <c r="MJ797" s="7"/>
      <c r="MK797" s="2" t="s">
        <v>272</v>
      </c>
      <c r="ML797" s="2" t="s">
        <v>226</v>
      </c>
      <c r="MM797" s="2" t="s">
        <v>229</v>
      </c>
      <c r="MN797" s="2" t="s">
        <v>229</v>
      </c>
      <c r="MO797" s="2" t="s">
        <v>241</v>
      </c>
      <c r="MP797" s="2" t="s">
        <v>229</v>
      </c>
      <c r="MQ797" s="4"/>
      <c r="MR797" s="8"/>
      <c r="MS797" s="4"/>
      <c r="MT797" s="8"/>
      <c r="MU797" s="7"/>
      <c r="MV797" s="7"/>
      <c r="MW797" s="2" t="s">
        <v>266</v>
      </c>
      <c r="MX797" s="2" t="s">
        <v>226</v>
      </c>
      <c r="MY797" s="2" t="s">
        <v>229</v>
      </c>
      <c r="MZ797" s="2" t="s">
        <v>229</v>
      </c>
      <c r="NA797" s="2" t="s">
        <v>241</v>
      </c>
      <c r="NB797" s="2" t="s">
        <v>229</v>
      </c>
      <c r="NC797" s="4"/>
      <c r="ND797" s="8"/>
      <c r="NE797" s="4"/>
      <c r="NF797" s="8"/>
      <c r="NG797" s="7"/>
      <c r="NH797" s="7"/>
      <c r="NI797" s="2" t="s">
        <v>266</v>
      </c>
      <c r="NJ797" s="2" t="s">
        <v>226</v>
      </c>
      <c r="NK797" s="2" t="s">
        <v>229</v>
      </c>
      <c r="NL797" s="2" t="s">
        <v>229</v>
      </c>
      <c r="NM797" s="2" t="s">
        <v>241</v>
      </c>
      <c r="NN797" s="2" t="s">
        <v>229</v>
      </c>
      <c r="NO797" s="4"/>
      <c r="NP797" s="8"/>
      <c r="NQ797" s="4"/>
      <c r="NR797" s="8"/>
      <c r="NS797" s="7"/>
      <c r="NT797" s="7"/>
      <c r="NU797" s="2" t="s">
        <v>272</v>
      </c>
      <c r="NV797" s="2" t="s">
        <v>226</v>
      </c>
      <c r="NW797" s="2" t="s">
        <v>229</v>
      </c>
      <c r="NX797" s="2" t="s">
        <v>229</v>
      </c>
      <c r="NY797" s="2" t="s">
        <v>241</v>
      </c>
      <c r="NZ797" s="2" t="s">
        <v>229</v>
      </c>
      <c r="OA797" s="4"/>
      <c r="OB797" s="8"/>
      <c r="OC797" s="4"/>
      <c r="OD797" s="8"/>
      <c r="OE797" s="7"/>
      <c r="OF797" s="7"/>
      <c r="OG797" s="2" t="s">
        <v>239</v>
      </c>
      <c r="OH797" s="2" t="s">
        <v>226</v>
      </c>
      <c r="OI797" s="2" t="s">
        <v>2817</v>
      </c>
      <c r="OJ797" s="2" t="s">
        <v>229</v>
      </c>
      <c r="OK797" s="2" t="s">
        <v>241</v>
      </c>
      <c r="OL797" s="2" t="s">
        <v>229</v>
      </c>
      <c r="OM797" s="4"/>
      <c r="ON797" s="8"/>
      <c r="OO797" s="4"/>
      <c r="OP797" s="8"/>
      <c r="OQ797" s="7"/>
      <c r="OR797" s="7"/>
      <c r="OS797" s="2" t="s">
        <v>229</v>
      </c>
      <c r="OT797" s="2" t="s">
        <v>229</v>
      </c>
      <c r="OU797" s="2" t="s">
        <v>229</v>
      </c>
      <c r="OV797" s="2" t="s">
        <v>229</v>
      </c>
      <c r="OW797" s="2" t="s">
        <v>229</v>
      </c>
      <c r="OX797" s="2" t="s">
        <v>229</v>
      </c>
      <c r="OY797" s="4"/>
      <c r="OZ797" s="8"/>
      <c r="PA797" s="4"/>
      <c r="PB797" s="8"/>
      <c r="PC797" s="7"/>
      <c r="PD797" s="7"/>
      <c r="PE797" s="2" t="s">
        <v>229</v>
      </c>
      <c r="PF797" s="2" t="s">
        <v>229</v>
      </c>
      <c r="PG797" s="2" t="s">
        <v>229</v>
      </c>
      <c r="PH797" s="2" t="s">
        <v>229</v>
      </c>
      <c r="PI797" s="2" t="s">
        <v>229</v>
      </c>
      <c r="PJ797" s="2" t="s">
        <v>229</v>
      </c>
      <c r="PK797" s="4"/>
      <c r="PL797" s="8"/>
      <c r="PM797" s="4"/>
      <c r="PN797" s="8"/>
      <c r="PO797" s="7"/>
      <c r="PP797" s="7"/>
      <c r="PQ797" s="2" t="s">
        <v>229</v>
      </c>
      <c r="PR797" s="2" t="s">
        <v>229</v>
      </c>
      <c r="PS797" s="2" t="s">
        <v>229</v>
      </c>
      <c r="PT797" s="2" t="s">
        <v>229</v>
      </c>
      <c r="PU797" s="2" t="s">
        <v>229</v>
      </c>
      <c r="PV797" s="2" t="s">
        <v>229</v>
      </c>
      <c r="PW797" s="4"/>
      <c r="PX797" s="8"/>
      <c r="PY797" s="4"/>
      <c r="PZ797" s="8"/>
      <c r="QA797" s="7"/>
      <c r="QB797" s="7"/>
      <c r="QC797" s="2" t="s">
        <v>281</v>
      </c>
      <c r="QD797" s="2" t="s">
        <v>226</v>
      </c>
      <c r="QE797" s="2" t="s">
        <v>229</v>
      </c>
      <c r="QF797" s="2" t="s">
        <v>229</v>
      </c>
      <c r="QG797" s="2" t="s">
        <v>241</v>
      </c>
      <c r="QH797" s="2" t="s">
        <v>229</v>
      </c>
      <c r="QI797" s="4"/>
      <c r="QJ797" s="8"/>
      <c r="QK797" s="4"/>
      <c r="QL797" s="8"/>
      <c r="QM797" s="7"/>
      <c r="QN797" s="7"/>
      <c r="QO797" s="2" t="s">
        <v>272</v>
      </c>
      <c r="QP797" s="2" t="s">
        <v>226</v>
      </c>
      <c r="QQ797" s="2" t="s">
        <v>229</v>
      </c>
      <c r="QR797" s="2" t="s">
        <v>229</v>
      </c>
      <c r="QS797" s="2" t="s">
        <v>241</v>
      </c>
      <c r="QT797" s="2" t="s">
        <v>229</v>
      </c>
      <c r="QU797" s="4"/>
      <c r="QV797" s="8"/>
      <c r="QW797" s="4"/>
      <c r="QX797" s="8"/>
      <c r="QY797" s="7"/>
      <c r="QZ797" s="7"/>
      <c r="RA797" s="2" t="s">
        <v>239</v>
      </c>
      <c r="RB797" s="2" t="s">
        <v>275</v>
      </c>
      <c r="RC797" s="2" t="s">
        <v>338</v>
      </c>
      <c r="RD797" s="2" t="s">
        <v>229</v>
      </c>
      <c r="RE797" s="2" t="s">
        <v>241</v>
      </c>
      <c r="RF797" s="2" t="s">
        <v>229</v>
      </c>
      <c r="RG797" s="4"/>
      <c r="RH797" s="8"/>
      <c r="RI797" s="4"/>
      <c r="RJ797" s="8"/>
      <c r="RK797" s="7"/>
      <c r="RL797" s="7"/>
      <c r="RM797" s="2" t="s">
        <v>272</v>
      </c>
      <c r="RN797" s="2" t="s">
        <v>226</v>
      </c>
      <c r="RO797" s="2" t="s">
        <v>229</v>
      </c>
      <c r="RP797" s="2" t="s">
        <v>229</v>
      </c>
      <c r="RQ797" s="2" t="s">
        <v>241</v>
      </c>
      <c r="RR797" s="2" t="s">
        <v>229</v>
      </c>
      <c r="RS797" s="4"/>
      <c r="RT797" s="8"/>
      <c r="RU797" s="4"/>
      <c r="RV797" s="8"/>
      <c r="RW797" s="7"/>
      <c r="RX797" s="7"/>
      <c r="RY797" s="2" t="s">
        <v>229</v>
      </c>
      <c r="RZ797" s="2" t="s">
        <v>229</v>
      </c>
      <c r="SA797" s="2" t="s">
        <v>229</v>
      </c>
      <c r="SB797" s="2" t="s">
        <v>229</v>
      </c>
      <c r="SC797" s="2" t="s">
        <v>229</v>
      </c>
      <c r="SD797" s="2" t="s">
        <v>229</v>
      </c>
      <c r="SE797" s="4">
        <v>61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</row>
    <row r="798">
      <c r="A798" s="2" t="s">
        <v>5026</v>
      </c>
      <c r="B798" s="2" t="s">
        <v>216</v>
      </c>
      <c r="C798" s="2" t="s">
        <v>4734</v>
      </c>
      <c r="D798" s="2" t="s">
        <v>218</v>
      </c>
      <c r="E798" s="2" t="s">
        <v>2460</v>
      </c>
      <c r="F798" s="2" t="s">
        <v>5027</v>
      </c>
      <c r="G798" s="2" t="s">
        <v>2886</v>
      </c>
      <c r="H798" s="2" t="s">
        <v>4937</v>
      </c>
      <c r="I798" s="2" t="s">
        <v>5028</v>
      </c>
      <c r="J798" s="2" t="s">
        <v>285</v>
      </c>
      <c r="K798" s="2" t="s">
        <v>2435</v>
      </c>
      <c r="L798" s="3">
        <v>40.47</v>
      </c>
      <c r="M798" s="3">
        <v>42.49</v>
      </c>
      <c r="N798" s="3">
        <v>84.99</v>
      </c>
      <c r="O798" s="2" t="s">
        <v>226</v>
      </c>
      <c r="P798" s="2" t="s">
        <v>2046</v>
      </c>
      <c r="Q798" s="2" t="s">
        <v>228</v>
      </c>
      <c r="R798" s="2" t="s">
        <v>229</v>
      </c>
      <c r="S798" s="2" t="s">
        <v>5029</v>
      </c>
      <c r="T798" s="2" t="s">
        <v>3733</v>
      </c>
      <c r="U798" s="2" t="s">
        <v>232</v>
      </c>
      <c r="V798" s="2" t="s">
        <v>2265</v>
      </c>
      <c r="W798" s="2" t="s">
        <v>686</v>
      </c>
      <c r="X798" s="2" t="s">
        <v>229</v>
      </c>
      <c r="Y798" s="2" t="s">
        <v>229</v>
      </c>
      <c r="Z798" s="4"/>
      <c r="AA798" s="4">
        <f>=ROUNDDOWN({0},0)</f>
      </c>
      <c r="AB798" s="5"/>
      <c r="AC798" s="2" t="s">
        <v>3918</v>
      </c>
      <c r="AD798" s="4">
        <v>140</v>
      </c>
      <c r="AE798" s="4">
        <v>290</v>
      </c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229</v>
      </c>
      <c r="AW798" s="8" t="s">
        <v>229</v>
      </c>
      <c r="AX798" s="4" t="s">
        <v>229</v>
      </c>
      <c r="AY798" s="8" t="s">
        <v>229</v>
      </c>
      <c r="AZ798" s="7" t="s">
        <v>229</v>
      </c>
      <c r="BA798" s="7" t="s">
        <v>229</v>
      </c>
      <c r="BB798" s="7"/>
      <c r="BC798" s="4" t="s">
        <v>229</v>
      </c>
      <c r="BD798" s="8" t="s">
        <v>229</v>
      </c>
      <c r="BE798" s="4" t="s">
        <v>229</v>
      </c>
      <c r="BF798" s="8" t="s">
        <v>229</v>
      </c>
      <c r="BG798" s="7" t="s">
        <v>229</v>
      </c>
      <c r="BH798" s="7" t="s">
        <v>229</v>
      </c>
      <c r="BI798" s="7"/>
      <c r="BJ798" s="4"/>
      <c r="BK798" s="8"/>
      <c r="BL798" s="2" t="s">
        <v>229</v>
      </c>
      <c r="BM798" s="7"/>
      <c r="BN798" s="7"/>
      <c r="BO798" s="4"/>
      <c r="BP798" s="8"/>
      <c r="BQ798" s="4"/>
      <c r="BR798" s="8"/>
      <c r="BS798" s="7"/>
      <c r="BT798" s="7"/>
      <c r="BU798" s="2" t="s">
        <v>664</v>
      </c>
      <c r="BV798" s="2" t="s">
        <v>226</v>
      </c>
      <c r="BW798" s="2" t="s">
        <v>229</v>
      </c>
      <c r="BX798" s="2" t="s">
        <v>229</v>
      </c>
      <c r="BY798" s="2" t="s">
        <v>241</v>
      </c>
      <c r="BZ798" s="2" t="s">
        <v>229</v>
      </c>
      <c r="CA798" s="4"/>
      <c r="CB798" s="8"/>
      <c r="CC798" s="4"/>
      <c r="CD798" s="8"/>
      <c r="CE798" s="7"/>
      <c r="CF798" s="7"/>
      <c r="CG798" s="2" t="s">
        <v>272</v>
      </c>
      <c r="CH798" s="2" t="s">
        <v>226</v>
      </c>
      <c r="CI798" s="2" t="s">
        <v>229</v>
      </c>
      <c r="CJ798" s="2" t="s">
        <v>229</v>
      </c>
      <c r="CK798" s="2" t="s">
        <v>241</v>
      </c>
      <c r="CL798" s="2" t="s">
        <v>229</v>
      </c>
      <c r="CM798" s="4"/>
      <c r="CN798" s="8"/>
      <c r="CO798" s="4"/>
      <c r="CP798" s="8"/>
      <c r="CQ798" s="7"/>
      <c r="CR798" s="7"/>
      <c r="CS798" s="2" t="s">
        <v>272</v>
      </c>
      <c r="CT798" s="2" t="s">
        <v>226</v>
      </c>
      <c r="CU798" s="2" t="s">
        <v>229</v>
      </c>
      <c r="CV798" s="2" t="s">
        <v>229</v>
      </c>
      <c r="CW798" s="2" t="s">
        <v>241</v>
      </c>
      <c r="CX798" s="2" t="s">
        <v>229</v>
      </c>
      <c r="CY798" s="4"/>
      <c r="CZ798" s="8"/>
      <c r="DA798" s="4"/>
      <c r="DB798" s="8"/>
      <c r="DC798" s="7"/>
      <c r="DD798" s="7"/>
      <c r="DE798" s="2" t="s">
        <v>272</v>
      </c>
      <c r="DF798" s="2" t="s">
        <v>226</v>
      </c>
      <c r="DG798" s="2" t="s">
        <v>229</v>
      </c>
      <c r="DH798" s="2" t="s">
        <v>229</v>
      </c>
      <c r="DI798" s="2" t="s">
        <v>241</v>
      </c>
      <c r="DJ798" s="2" t="s">
        <v>229</v>
      </c>
      <c r="DK798" s="4"/>
      <c r="DL798" s="8"/>
      <c r="DM798" s="4"/>
      <c r="DN798" s="8"/>
      <c r="DO798" s="7"/>
      <c r="DP798" s="7"/>
      <c r="DQ798" s="2" t="s">
        <v>239</v>
      </c>
      <c r="DR798" s="2" t="s">
        <v>226</v>
      </c>
      <c r="DS798" s="2" t="s">
        <v>229</v>
      </c>
      <c r="DT798" s="2" t="s">
        <v>229</v>
      </c>
      <c r="DU798" s="2" t="s">
        <v>241</v>
      </c>
      <c r="DV798" s="2" t="s">
        <v>229</v>
      </c>
      <c r="DW798" s="4"/>
      <c r="DX798" s="8"/>
      <c r="DY798" s="4"/>
      <c r="DZ798" s="8"/>
      <c r="EA798" s="7"/>
      <c r="EB798" s="7"/>
      <c r="EC798" s="2" t="s">
        <v>272</v>
      </c>
      <c r="ED798" s="2" t="s">
        <v>226</v>
      </c>
      <c r="EE798" s="2" t="s">
        <v>229</v>
      </c>
      <c r="EF798" s="2" t="s">
        <v>229</v>
      </c>
      <c r="EG798" s="2" t="s">
        <v>241</v>
      </c>
      <c r="EH798" s="2" t="s">
        <v>229</v>
      </c>
      <c r="EI798" s="4"/>
      <c r="EJ798" s="8"/>
      <c r="EK798" s="4"/>
      <c r="EL798" s="8"/>
      <c r="EM798" s="7"/>
      <c r="EN798" s="7"/>
      <c r="EO798" s="2" t="s">
        <v>272</v>
      </c>
      <c r="EP798" s="2" t="s">
        <v>226</v>
      </c>
      <c r="EQ798" s="2" t="s">
        <v>229</v>
      </c>
      <c r="ER798" s="2" t="s">
        <v>229</v>
      </c>
      <c r="ES798" s="2" t="s">
        <v>241</v>
      </c>
      <c r="ET798" s="2" t="s">
        <v>229</v>
      </c>
      <c r="EU798" s="4"/>
      <c r="EV798" s="8"/>
      <c r="EW798" s="4"/>
      <c r="EX798" s="8"/>
      <c r="EY798" s="7"/>
      <c r="EZ798" s="7"/>
      <c r="FA798" s="2" t="s">
        <v>267</v>
      </c>
      <c r="FB798" s="2" t="s">
        <v>226</v>
      </c>
      <c r="FC798" s="2" t="s">
        <v>229</v>
      </c>
      <c r="FD798" s="2" t="s">
        <v>229</v>
      </c>
      <c r="FE798" s="2" t="s">
        <v>241</v>
      </c>
      <c r="FF798" s="2" t="s">
        <v>229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226</v>
      </c>
      <c r="FO798" s="2" t="s">
        <v>229</v>
      </c>
      <c r="FP798" s="2" t="s">
        <v>229</v>
      </c>
      <c r="FQ798" s="2" t="s">
        <v>241</v>
      </c>
      <c r="FR798" s="2" t="s">
        <v>229</v>
      </c>
      <c r="FS798" s="4"/>
      <c r="FT798" s="8"/>
      <c r="FU798" s="4"/>
      <c r="FV798" s="8"/>
      <c r="FW798" s="7"/>
      <c r="FX798" s="7"/>
      <c r="FY798" s="2" t="s">
        <v>239</v>
      </c>
      <c r="FZ798" s="2" t="s">
        <v>226</v>
      </c>
      <c r="GA798" s="2" t="s">
        <v>229</v>
      </c>
      <c r="GB798" s="2" t="s">
        <v>229</v>
      </c>
      <c r="GC798" s="2" t="s">
        <v>241</v>
      </c>
      <c r="GD798" s="2" t="s">
        <v>229</v>
      </c>
      <c r="GE798" s="4"/>
      <c r="GF798" s="8"/>
      <c r="GG798" s="4"/>
      <c r="GH798" s="8"/>
      <c r="GI798" s="7"/>
      <c r="GJ798" s="7"/>
      <c r="GK798" s="2" t="s">
        <v>272</v>
      </c>
      <c r="GL798" s="2" t="s">
        <v>226</v>
      </c>
      <c r="GM798" s="2" t="s">
        <v>229</v>
      </c>
      <c r="GN798" s="2" t="s">
        <v>229</v>
      </c>
      <c r="GO798" s="2" t="s">
        <v>241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272</v>
      </c>
      <c r="GX798" s="2" t="s">
        <v>226</v>
      </c>
      <c r="GY798" s="2" t="s">
        <v>229</v>
      </c>
      <c r="GZ798" s="2" t="s">
        <v>229</v>
      </c>
      <c r="HA798" s="2" t="s">
        <v>241</v>
      </c>
      <c r="HB798" s="2" t="s">
        <v>229</v>
      </c>
      <c r="HC798" s="4"/>
      <c r="HD798" s="8"/>
      <c r="HE798" s="4"/>
      <c r="HF798" s="8"/>
      <c r="HG798" s="7"/>
      <c r="HH798" s="7"/>
      <c r="HI798" s="2" t="s">
        <v>272</v>
      </c>
      <c r="HJ798" s="2" t="s">
        <v>226</v>
      </c>
      <c r="HK798" s="2" t="s">
        <v>229</v>
      </c>
      <c r="HL798" s="2" t="s">
        <v>229</v>
      </c>
      <c r="HM798" s="2" t="s">
        <v>241</v>
      </c>
      <c r="HN798" s="2" t="s">
        <v>229</v>
      </c>
      <c r="HO798" s="4"/>
      <c r="HP798" s="8"/>
      <c r="HQ798" s="4"/>
      <c r="HR798" s="8"/>
      <c r="HS798" s="7"/>
      <c r="HT798" s="7"/>
      <c r="HU798" s="2" t="s">
        <v>272</v>
      </c>
      <c r="HV798" s="2" t="s">
        <v>226</v>
      </c>
      <c r="HW798" s="2" t="s">
        <v>229</v>
      </c>
      <c r="HX798" s="2" t="s">
        <v>229</v>
      </c>
      <c r="HY798" s="2" t="s">
        <v>241</v>
      </c>
      <c r="HZ798" s="2" t="s">
        <v>229</v>
      </c>
      <c r="IA798" s="4"/>
      <c r="IB798" s="8"/>
      <c r="IC798" s="4"/>
      <c r="ID798" s="8"/>
      <c r="IE798" s="7"/>
      <c r="IF798" s="7"/>
      <c r="IG798" s="2" t="s">
        <v>272</v>
      </c>
      <c r="IH798" s="2" t="s">
        <v>226</v>
      </c>
      <c r="II798" s="2" t="s">
        <v>229</v>
      </c>
      <c r="IJ798" s="2" t="s">
        <v>229</v>
      </c>
      <c r="IK798" s="2" t="s">
        <v>241</v>
      </c>
      <c r="IL798" s="2" t="s">
        <v>229</v>
      </c>
      <c r="IM798" s="4"/>
      <c r="IN798" s="8"/>
      <c r="IO798" s="4"/>
      <c r="IP798" s="8"/>
      <c r="IQ798" s="7"/>
      <c r="IR798" s="7"/>
      <c r="IS798" s="2" t="s">
        <v>664</v>
      </c>
      <c r="IT798" s="2" t="s">
        <v>226</v>
      </c>
      <c r="IU798" s="2" t="s">
        <v>229</v>
      </c>
      <c r="IV798" s="2" t="s">
        <v>229</v>
      </c>
      <c r="IW798" s="2" t="s">
        <v>241</v>
      </c>
      <c r="IX798" s="2" t="s">
        <v>229</v>
      </c>
      <c r="IY798" s="4"/>
      <c r="IZ798" s="8"/>
      <c r="JA798" s="4"/>
      <c r="JB798" s="8"/>
      <c r="JC798" s="7"/>
      <c r="JD798" s="7"/>
      <c r="JE798" s="2" t="s">
        <v>272</v>
      </c>
      <c r="JF798" s="2" t="s">
        <v>226</v>
      </c>
      <c r="JG798" s="2" t="s">
        <v>229</v>
      </c>
      <c r="JH798" s="2" t="s">
        <v>229</v>
      </c>
      <c r="JI798" s="2" t="s">
        <v>241</v>
      </c>
      <c r="JJ798" s="2" t="s">
        <v>229</v>
      </c>
      <c r="JK798" s="4"/>
      <c r="JL798" s="8"/>
      <c r="JM798" s="4"/>
      <c r="JN798" s="8"/>
      <c r="JO798" s="7"/>
      <c r="JP798" s="7"/>
      <c r="JQ798" s="2" t="s">
        <v>272</v>
      </c>
      <c r="JR798" s="2" t="s">
        <v>226</v>
      </c>
      <c r="JS798" s="2" t="s">
        <v>229</v>
      </c>
      <c r="JT798" s="2" t="s">
        <v>229</v>
      </c>
      <c r="JU798" s="2" t="s">
        <v>241</v>
      </c>
      <c r="JV798" s="2" t="s">
        <v>229</v>
      </c>
      <c r="JW798" s="4"/>
      <c r="JX798" s="8"/>
      <c r="JY798" s="4"/>
      <c r="JZ798" s="8"/>
      <c r="KA798" s="7"/>
      <c r="KB798" s="7"/>
      <c r="KC798" s="2" t="s">
        <v>272</v>
      </c>
      <c r="KD798" s="2" t="s">
        <v>226</v>
      </c>
      <c r="KE798" s="2" t="s">
        <v>229</v>
      </c>
      <c r="KF798" s="2" t="s">
        <v>229</v>
      </c>
      <c r="KG798" s="2" t="s">
        <v>241</v>
      </c>
      <c r="KH798" s="2" t="s">
        <v>229</v>
      </c>
      <c r="KI798" s="4"/>
      <c r="KJ798" s="8"/>
      <c r="KK798" s="4"/>
      <c r="KL798" s="8"/>
      <c r="KM798" s="7"/>
      <c r="KN798" s="7"/>
      <c r="KO798" s="2" t="s">
        <v>272</v>
      </c>
      <c r="KP798" s="2" t="s">
        <v>226</v>
      </c>
      <c r="KQ798" s="2" t="s">
        <v>229</v>
      </c>
      <c r="KR798" s="2" t="s">
        <v>229</v>
      </c>
      <c r="KS798" s="2" t="s">
        <v>241</v>
      </c>
      <c r="KT798" s="2" t="s">
        <v>229</v>
      </c>
      <c r="KU798" s="4"/>
      <c r="KV798" s="8"/>
      <c r="KW798" s="4"/>
      <c r="KX798" s="8"/>
      <c r="KY798" s="7"/>
      <c r="KZ798" s="7"/>
      <c r="LA798" s="2" t="s">
        <v>272</v>
      </c>
      <c r="LB798" s="2" t="s">
        <v>226</v>
      </c>
      <c r="LC798" s="2" t="s">
        <v>229</v>
      </c>
      <c r="LD798" s="2" t="s">
        <v>229</v>
      </c>
      <c r="LE798" s="2" t="s">
        <v>241</v>
      </c>
      <c r="LF798" s="2" t="s">
        <v>229</v>
      </c>
      <c r="LG798" s="4"/>
      <c r="LH798" s="8"/>
      <c r="LI798" s="4"/>
      <c r="LJ798" s="8"/>
      <c r="LK798" s="7"/>
      <c r="LL798" s="7"/>
      <c r="LM798" s="2" t="s">
        <v>272</v>
      </c>
      <c r="LN798" s="2" t="s">
        <v>226</v>
      </c>
      <c r="LO798" s="2" t="s">
        <v>229</v>
      </c>
      <c r="LP798" s="2" t="s">
        <v>229</v>
      </c>
      <c r="LQ798" s="2" t="s">
        <v>241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272</v>
      </c>
      <c r="LZ798" s="2" t="s">
        <v>226</v>
      </c>
      <c r="MA798" s="2" t="s">
        <v>229</v>
      </c>
      <c r="MB798" s="2" t="s">
        <v>229</v>
      </c>
      <c r="MC798" s="2" t="s">
        <v>241</v>
      </c>
      <c r="MD798" s="2" t="s">
        <v>229</v>
      </c>
      <c r="ME798" s="4"/>
      <c r="MF798" s="8"/>
      <c r="MG798" s="4"/>
      <c r="MH798" s="8"/>
      <c r="MI798" s="7"/>
      <c r="MJ798" s="7"/>
      <c r="MK798" s="2" t="s">
        <v>272</v>
      </c>
      <c r="ML798" s="2" t="s">
        <v>226</v>
      </c>
      <c r="MM798" s="2" t="s">
        <v>229</v>
      </c>
      <c r="MN798" s="2" t="s">
        <v>229</v>
      </c>
      <c r="MO798" s="2" t="s">
        <v>241</v>
      </c>
      <c r="MP798" s="2" t="s">
        <v>229</v>
      </c>
      <c r="MQ798" s="4"/>
      <c r="MR798" s="8"/>
      <c r="MS798" s="4"/>
      <c r="MT798" s="8"/>
      <c r="MU798" s="7"/>
      <c r="MV798" s="7"/>
      <c r="MW798" s="2" t="s">
        <v>272</v>
      </c>
      <c r="MX798" s="2" t="s">
        <v>226</v>
      </c>
      <c r="MY798" s="2" t="s">
        <v>229</v>
      </c>
      <c r="MZ798" s="2" t="s">
        <v>229</v>
      </c>
      <c r="NA798" s="2" t="s">
        <v>241</v>
      </c>
      <c r="NB798" s="2" t="s">
        <v>229</v>
      </c>
      <c r="NC798" s="4"/>
      <c r="ND798" s="8"/>
      <c r="NE798" s="4"/>
      <c r="NF798" s="8"/>
      <c r="NG798" s="7"/>
      <c r="NH798" s="7"/>
      <c r="NI798" s="2" t="s">
        <v>229</v>
      </c>
      <c r="NJ798" s="2" t="s">
        <v>229</v>
      </c>
      <c r="NK798" s="2" t="s">
        <v>229</v>
      </c>
      <c r="NL798" s="2" t="s">
        <v>229</v>
      </c>
      <c r="NM798" s="2" t="s">
        <v>229</v>
      </c>
      <c r="NN798" s="2" t="s">
        <v>229</v>
      </c>
      <c r="NO798" s="4"/>
      <c r="NP798" s="8"/>
      <c r="NQ798" s="4"/>
      <c r="NR798" s="8"/>
      <c r="NS798" s="7"/>
      <c r="NT798" s="7"/>
      <c r="NU798" s="2" t="s">
        <v>272</v>
      </c>
      <c r="NV798" s="2" t="s">
        <v>226</v>
      </c>
      <c r="NW798" s="2" t="s">
        <v>229</v>
      </c>
      <c r="NX798" s="2" t="s">
        <v>229</v>
      </c>
      <c r="NY798" s="2" t="s">
        <v>241</v>
      </c>
      <c r="NZ798" s="2" t="s">
        <v>229</v>
      </c>
      <c r="OA798" s="4"/>
      <c r="OB798" s="8"/>
      <c r="OC798" s="4"/>
      <c r="OD798" s="8"/>
      <c r="OE798" s="7"/>
      <c r="OF798" s="7"/>
      <c r="OG798" s="2" t="s">
        <v>272</v>
      </c>
      <c r="OH798" s="2" t="s">
        <v>226</v>
      </c>
      <c r="OI798" s="2" t="s">
        <v>229</v>
      </c>
      <c r="OJ798" s="2" t="s">
        <v>229</v>
      </c>
      <c r="OK798" s="2" t="s">
        <v>241</v>
      </c>
      <c r="OL798" s="2" t="s">
        <v>229</v>
      </c>
      <c r="OM798" s="4"/>
      <c r="ON798" s="8"/>
      <c r="OO798" s="4"/>
      <c r="OP798" s="8"/>
      <c r="OQ798" s="7"/>
      <c r="OR798" s="7"/>
      <c r="OS798" s="2" t="s">
        <v>229</v>
      </c>
      <c r="OT798" s="2" t="s">
        <v>229</v>
      </c>
      <c r="OU798" s="2" t="s">
        <v>229</v>
      </c>
      <c r="OV798" s="2" t="s">
        <v>229</v>
      </c>
      <c r="OW798" s="2" t="s">
        <v>229</v>
      </c>
      <c r="OX798" s="2" t="s">
        <v>229</v>
      </c>
      <c r="OY798" s="4"/>
      <c r="OZ798" s="8"/>
      <c r="PA798" s="4"/>
      <c r="PB798" s="8"/>
      <c r="PC798" s="7"/>
      <c r="PD798" s="7"/>
      <c r="PE798" s="2" t="s">
        <v>229</v>
      </c>
      <c r="PF798" s="2" t="s">
        <v>229</v>
      </c>
      <c r="PG798" s="2" t="s">
        <v>229</v>
      </c>
      <c r="PH798" s="2" t="s">
        <v>229</v>
      </c>
      <c r="PI798" s="2" t="s">
        <v>229</v>
      </c>
      <c r="PJ798" s="2" t="s">
        <v>229</v>
      </c>
      <c r="PK798" s="4"/>
      <c r="PL798" s="8"/>
      <c r="PM798" s="4"/>
      <c r="PN798" s="8"/>
      <c r="PO798" s="7"/>
      <c r="PP798" s="7"/>
      <c r="PQ798" s="2" t="s">
        <v>272</v>
      </c>
      <c r="PR798" s="2" t="s">
        <v>226</v>
      </c>
      <c r="PS798" s="2" t="s">
        <v>229</v>
      </c>
      <c r="PT798" s="2" t="s">
        <v>229</v>
      </c>
      <c r="PU798" s="2" t="s">
        <v>241</v>
      </c>
      <c r="PV798" s="2" t="s">
        <v>229</v>
      </c>
      <c r="PW798" s="4"/>
      <c r="PX798" s="8"/>
      <c r="PY798" s="4"/>
      <c r="PZ798" s="8"/>
      <c r="QA798" s="7"/>
      <c r="QB798" s="7"/>
      <c r="QC798" s="2" t="s">
        <v>281</v>
      </c>
      <c r="QD798" s="2" t="s">
        <v>226</v>
      </c>
      <c r="QE798" s="2" t="s">
        <v>229</v>
      </c>
      <c r="QF798" s="2" t="s">
        <v>229</v>
      </c>
      <c r="QG798" s="2" t="s">
        <v>241</v>
      </c>
      <c r="QH798" s="2" t="s">
        <v>229</v>
      </c>
      <c r="QI798" s="4"/>
      <c r="QJ798" s="8"/>
      <c r="QK798" s="4"/>
      <c r="QL798" s="8"/>
      <c r="QM798" s="7"/>
      <c r="QN798" s="7"/>
      <c r="QO798" s="2" t="s">
        <v>272</v>
      </c>
      <c r="QP798" s="2" t="s">
        <v>226</v>
      </c>
      <c r="QQ798" s="2" t="s">
        <v>229</v>
      </c>
      <c r="QR798" s="2" t="s">
        <v>229</v>
      </c>
      <c r="QS798" s="2" t="s">
        <v>241</v>
      </c>
      <c r="QT798" s="2" t="s">
        <v>229</v>
      </c>
      <c r="QU798" s="4"/>
      <c r="QV798" s="8"/>
      <c r="QW798" s="4"/>
      <c r="QX798" s="8"/>
      <c r="QY798" s="7"/>
      <c r="QZ798" s="7"/>
      <c r="RA798" s="2" t="s">
        <v>272</v>
      </c>
      <c r="RB798" s="2" t="s">
        <v>226</v>
      </c>
      <c r="RC798" s="2" t="s">
        <v>229</v>
      </c>
      <c r="RD798" s="2" t="s">
        <v>229</v>
      </c>
      <c r="RE798" s="2" t="s">
        <v>241</v>
      </c>
      <c r="RF798" s="2" t="s">
        <v>229</v>
      </c>
      <c r="RG798" s="4"/>
      <c r="RH798" s="8"/>
      <c r="RI798" s="4"/>
      <c r="RJ798" s="8"/>
      <c r="RK798" s="7"/>
      <c r="RL798" s="7"/>
      <c r="RM798" s="2" t="s">
        <v>272</v>
      </c>
      <c r="RN798" s="2" t="s">
        <v>226</v>
      </c>
      <c r="RO798" s="2" t="s">
        <v>229</v>
      </c>
      <c r="RP798" s="2" t="s">
        <v>229</v>
      </c>
      <c r="RQ798" s="2" t="s">
        <v>241</v>
      </c>
      <c r="RR798" s="2" t="s">
        <v>229</v>
      </c>
      <c r="RS798" s="4"/>
      <c r="RT798" s="8"/>
      <c r="RU798" s="4"/>
      <c r="RV798" s="8"/>
      <c r="RW798" s="7"/>
      <c r="RX798" s="7"/>
      <c r="RY798" s="2" t="s">
        <v>229</v>
      </c>
      <c r="RZ798" s="2" t="s">
        <v>229</v>
      </c>
      <c r="SA798" s="2" t="s">
        <v>229</v>
      </c>
      <c r="SB798" s="2" t="s">
        <v>229</v>
      </c>
      <c r="SC798" s="2" t="s">
        <v>229</v>
      </c>
      <c r="SD798" s="2" t="s">
        <v>229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>
        <v>140</v>
      </c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>
        <v>150</v>
      </c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</row>
    <row r="799">
      <c r="A799" s="2" t="s">
        <v>5030</v>
      </c>
      <c r="B799" s="2" t="s">
        <v>216</v>
      </c>
      <c r="C799" s="2" t="s">
        <v>4734</v>
      </c>
      <c r="D799" s="2" t="s">
        <v>218</v>
      </c>
      <c r="E799" s="2" t="s">
        <v>2460</v>
      </c>
      <c r="F799" s="2" t="s">
        <v>5027</v>
      </c>
      <c r="G799" s="2" t="s">
        <v>2886</v>
      </c>
      <c r="H799" s="2" t="s">
        <v>4937</v>
      </c>
      <c r="I799" s="2" t="s">
        <v>5028</v>
      </c>
      <c r="J799" s="2" t="s">
        <v>312</v>
      </c>
      <c r="K799" s="2" t="s">
        <v>2435</v>
      </c>
      <c r="L799" s="3">
        <v>45.23</v>
      </c>
      <c r="M799" s="3">
        <v>47.49</v>
      </c>
      <c r="N799" s="3">
        <v>94.99</v>
      </c>
      <c r="O799" s="2" t="s">
        <v>226</v>
      </c>
      <c r="P799" s="2" t="s">
        <v>2046</v>
      </c>
      <c r="Q799" s="2" t="s">
        <v>228</v>
      </c>
      <c r="R799" s="2" t="s">
        <v>229</v>
      </c>
      <c r="S799" s="2" t="s">
        <v>5029</v>
      </c>
      <c r="T799" s="2" t="s">
        <v>3733</v>
      </c>
      <c r="U799" s="2" t="s">
        <v>232</v>
      </c>
      <c r="V799" s="2" t="s">
        <v>2265</v>
      </c>
      <c r="W799" s="2" t="s">
        <v>686</v>
      </c>
      <c r="X799" s="2" t="s">
        <v>229</v>
      </c>
      <c r="Y799" s="2" t="s">
        <v>229</v>
      </c>
      <c r="Z799" s="4"/>
      <c r="AA799" s="4">
        <f>=ROUNDDOWN({0},0)</f>
      </c>
      <c r="AB799" s="5"/>
      <c r="AC799" s="2" t="s">
        <v>3918</v>
      </c>
      <c r="AD799" s="4">
        <v>120</v>
      </c>
      <c r="AE799" s="4">
        <v>240</v>
      </c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229</v>
      </c>
      <c r="AW799" s="8" t="s">
        <v>229</v>
      </c>
      <c r="AX799" s="4" t="s">
        <v>229</v>
      </c>
      <c r="AY799" s="8" t="s">
        <v>229</v>
      </c>
      <c r="AZ799" s="7" t="s">
        <v>229</v>
      </c>
      <c r="BA799" s="7" t="s">
        <v>229</v>
      </c>
      <c r="BB799" s="7"/>
      <c r="BC799" s="4" t="s">
        <v>229</v>
      </c>
      <c r="BD799" s="8" t="s">
        <v>229</v>
      </c>
      <c r="BE799" s="4" t="s">
        <v>229</v>
      </c>
      <c r="BF799" s="8" t="s">
        <v>229</v>
      </c>
      <c r="BG799" s="7" t="s">
        <v>229</v>
      </c>
      <c r="BH799" s="7" t="s">
        <v>229</v>
      </c>
      <c r="BI799" s="7"/>
      <c r="BJ799" s="4"/>
      <c r="BK799" s="8"/>
      <c r="BL799" s="2" t="s">
        <v>229</v>
      </c>
      <c r="BM799" s="7"/>
      <c r="BN799" s="7"/>
      <c r="BO799" s="4"/>
      <c r="BP799" s="8"/>
      <c r="BQ799" s="4"/>
      <c r="BR799" s="8"/>
      <c r="BS799" s="7"/>
      <c r="BT799" s="7"/>
      <c r="BU799" s="2" t="s">
        <v>664</v>
      </c>
      <c r="BV799" s="2" t="s">
        <v>226</v>
      </c>
      <c r="BW799" s="2" t="s">
        <v>229</v>
      </c>
      <c r="BX799" s="2" t="s">
        <v>229</v>
      </c>
      <c r="BY799" s="2" t="s">
        <v>241</v>
      </c>
      <c r="BZ799" s="2" t="s">
        <v>229</v>
      </c>
      <c r="CA799" s="4"/>
      <c r="CB799" s="8"/>
      <c r="CC799" s="4"/>
      <c r="CD799" s="8"/>
      <c r="CE799" s="7"/>
      <c r="CF799" s="7"/>
      <c r="CG799" s="2" t="s">
        <v>272</v>
      </c>
      <c r="CH799" s="2" t="s">
        <v>226</v>
      </c>
      <c r="CI799" s="2" t="s">
        <v>229</v>
      </c>
      <c r="CJ799" s="2" t="s">
        <v>229</v>
      </c>
      <c r="CK799" s="2" t="s">
        <v>241</v>
      </c>
      <c r="CL799" s="2" t="s">
        <v>229</v>
      </c>
      <c r="CM799" s="4"/>
      <c r="CN799" s="8"/>
      <c r="CO799" s="4"/>
      <c r="CP799" s="8"/>
      <c r="CQ799" s="7"/>
      <c r="CR799" s="7"/>
      <c r="CS799" s="2" t="s">
        <v>272</v>
      </c>
      <c r="CT799" s="2" t="s">
        <v>226</v>
      </c>
      <c r="CU799" s="2" t="s">
        <v>229</v>
      </c>
      <c r="CV799" s="2" t="s">
        <v>229</v>
      </c>
      <c r="CW799" s="2" t="s">
        <v>241</v>
      </c>
      <c r="CX799" s="2" t="s">
        <v>229</v>
      </c>
      <c r="CY799" s="4"/>
      <c r="CZ799" s="8"/>
      <c r="DA799" s="4"/>
      <c r="DB799" s="8"/>
      <c r="DC799" s="7"/>
      <c r="DD799" s="7"/>
      <c r="DE799" s="2" t="s">
        <v>272</v>
      </c>
      <c r="DF799" s="2" t="s">
        <v>226</v>
      </c>
      <c r="DG799" s="2" t="s">
        <v>229</v>
      </c>
      <c r="DH799" s="2" t="s">
        <v>229</v>
      </c>
      <c r="DI799" s="2" t="s">
        <v>241</v>
      </c>
      <c r="DJ799" s="2" t="s">
        <v>229</v>
      </c>
      <c r="DK799" s="4"/>
      <c r="DL799" s="8"/>
      <c r="DM799" s="4"/>
      <c r="DN799" s="8"/>
      <c r="DO799" s="7"/>
      <c r="DP799" s="7"/>
      <c r="DQ799" s="2" t="s">
        <v>239</v>
      </c>
      <c r="DR799" s="2" t="s">
        <v>226</v>
      </c>
      <c r="DS799" s="2" t="s">
        <v>229</v>
      </c>
      <c r="DT799" s="2" t="s">
        <v>229</v>
      </c>
      <c r="DU799" s="2" t="s">
        <v>241</v>
      </c>
      <c r="DV799" s="2" t="s">
        <v>229</v>
      </c>
      <c r="DW799" s="4"/>
      <c r="DX799" s="8"/>
      <c r="DY799" s="4"/>
      <c r="DZ799" s="8"/>
      <c r="EA799" s="7"/>
      <c r="EB799" s="7"/>
      <c r="EC799" s="2" t="s">
        <v>272</v>
      </c>
      <c r="ED799" s="2" t="s">
        <v>226</v>
      </c>
      <c r="EE799" s="2" t="s">
        <v>229</v>
      </c>
      <c r="EF799" s="2" t="s">
        <v>229</v>
      </c>
      <c r="EG799" s="2" t="s">
        <v>241</v>
      </c>
      <c r="EH799" s="2" t="s">
        <v>229</v>
      </c>
      <c r="EI799" s="4"/>
      <c r="EJ799" s="8"/>
      <c r="EK799" s="4"/>
      <c r="EL799" s="8"/>
      <c r="EM799" s="7"/>
      <c r="EN799" s="7"/>
      <c r="EO799" s="2" t="s">
        <v>272</v>
      </c>
      <c r="EP799" s="2" t="s">
        <v>226</v>
      </c>
      <c r="EQ799" s="2" t="s">
        <v>229</v>
      </c>
      <c r="ER799" s="2" t="s">
        <v>229</v>
      </c>
      <c r="ES799" s="2" t="s">
        <v>241</v>
      </c>
      <c r="ET799" s="2" t="s">
        <v>229</v>
      </c>
      <c r="EU799" s="4"/>
      <c r="EV799" s="8"/>
      <c r="EW799" s="4"/>
      <c r="EX799" s="8"/>
      <c r="EY799" s="7"/>
      <c r="EZ799" s="7"/>
      <c r="FA799" s="2" t="s">
        <v>267</v>
      </c>
      <c r="FB799" s="2" t="s">
        <v>226</v>
      </c>
      <c r="FC799" s="2" t="s">
        <v>229</v>
      </c>
      <c r="FD799" s="2" t="s">
        <v>229</v>
      </c>
      <c r="FE799" s="2" t="s">
        <v>241</v>
      </c>
      <c r="FF799" s="2" t="s">
        <v>229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226</v>
      </c>
      <c r="FO799" s="2" t="s">
        <v>229</v>
      </c>
      <c r="FP799" s="2" t="s">
        <v>229</v>
      </c>
      <c r="FQ799" s="2" t="s">
        <v>241</v>
      </c>
      <c r="FR799" s="2" t="s">
        <v>229</v>
      </c>
      <c r="FS799" s="4"/>
      <c r="FT799" s="8"/>
      <c r="FU799" s="4"/>
      <c r="FV799" s="8"/>
      <c r="FW799" s="7"/>
      <c r="FX799" s="7"/>
      <c r="FY799" s="2" t="s">
        <v>239</v>
      </c>
      <c r="FZ799" s="2" t="s">
        <v>226</v>
      </c>
      <c r="GA799" s="2" t="s">
        <v>229</v>
      </c>
      <c r="GB799" s="2" t="s">
        <v>229</v>
      </c>
      <c r="GC799" s="2" t="s">
        <v>241</v>
      </c>
      <c r="GD799" s="2" t="s">
        <v>229</v>
      </c>
      <c r="GE799" s="4"/>
      <c r="GF799" s="8"/>
      <c r="GG799" s="4"/>
      <c r="GH799" s="8"/>
      <c r="GI799" s="7"/>
      <c r="GJ799" s="7"/>
      <c r="GK799" s="2" t="s">
        <v>272</v>
      </c>
      <c r="GL799" s="2" t="s">
        <v>226</v>
      </c>
      <c r="GM799" s="2" t="s">
        <v>229</v>
      </c>
      <c r="GN799" s="2" t="s">
        <v>229</v>
      </c>
      <c r="GO799" s="2" t="s">
        <v>241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272</v>
      </c>
      <c r="GX799" s="2" t="s">
        <v>226</v>
      </c>
      <c r="GY799" s="2" t="s">
        <v>229</v>
      </c>
      <c r="GZ799" s="2" t="s">
        <v>229</v>
      </c>
      <c r="HA799" s="2" t="s">
        <v>241</v>
      </c>
      <c r="HB799" s="2" t="s">
        <v>229</v>
      </c>
      <c r="HC799" s="4"/>
      <c r="HD799" s="8"/>
      <c r="HE799" s="4"/>
      <c r="HF799" s="8"/>
      <c r="HG799" s="7"/>
      <c r="HH799" s="7"/>
      <c r="HI799" s="2" t="s">
        <v>272</v>
      </c>
      <c r="HJ799" s="2" t="s">
        <v>226</v>
      </c>
      <c r="HK799" s="2" t="s">
        <v>229</v>
      </c>
      <c r="HL799" s="2" t="s">
        <v>229</v>
      </c>
      <c r="HM799" s="2" t="s">
        <v>241</v>
      </c>
      <c r="HN799" s="2" t="s">
        <v>229</v>
      </c>
      <c r="HO799" s="4"/>
      <c r="HP799" s="8"/>
      <c r="HQ799" s="4"/>
      <c r="HR799" s="8"/>
      <c r="HS799" s="7"/>
      <c r="HT799" s="7"/>
      <c r="HU799" s="2" t="s">
        <v>272</v>
      </c>
      <c r="HV799" s="2" t="s">
        <v>226</v>
      </c>
      <c r="HW799" s="2" t="s">
        <v>229</v>
      </c>
      <c r="HX799" s="2" t="s">
        <v>229</v>
      </c>
      <c r="HY799" s="2" t="s">
        <v>241</v>
      </c>
      <c r="HZ799" s="2" t="s">
        <v>229</v>
      </c>
      <c r="IA799" s="4"/>
      <c r="IB799" s="8"/>
      <c r="IC799" s="4"/>
      <c r="ID799" s="8"/>
      <c r="IE799" s="7"/>
      <c r="IF799" s="7"/>
      <c r="IG799" s="2" t="s">
        <v>272</v>
      </c>
      <c r="IH799" s="2" t="s">
        <v>226</v>
      </c>
      <c r="II799" s="2" t="s">
        <v>229</v>
      </c>
      <c r="IJ799" s="2" t="s">
        <v>229</v>
      </c>
      <c r="IK799" s="2" t="s">
        <v>241</v>
      </c>
      <c r="IL799" s="2" t="s">
        <v>229</v>
      </c>
      <c r="IM799" s="4"/>
      <c r="IN799" s="8"/>
      <c r="IO799" s="4"/>
      <c r="IP799" s="8"/>
      <c r="IQ799" s="7"/>
      <c r="IR799" s="7"/>
      <c r="IS799" s="2" t="s">
        <v>664</v>
      </c>
      <c r="IT799" s="2" t="s">
        <v>226</v>
      </c>
      <c r="IU799" s="2" t="s">
        <v>229</v>
      </c>
      <c r="IV799" s="2" t="s">
        <v>229</v>
      </c>
      <c r="IW799" s="2" t="s">
        <v>241</v>
      </c>
      <c r="IX799" s="2" t="s">
        <v>229</v>
      </c>
      <c r="IY799" s="4"/>
      <c r="IZ799" s="8"/>
      <c r="JA799" s="4"/>
      <c r="JB799" s="8"/>
      <c r="JC799" s="7"/>
      <c r="JD799" s="7"/>
      <c r="JE799" s="2" t="s">
        <v>272</v>
      </c>
      <c r="JF799" s="2" t="s">
        <v>226</v>
      </c>
      <c r="JG799" s="2" t="s">
        <v>229</v>
      </c>
      <c r="JH799" s="2" t="s">
        <v>229</v>
      </c>
      <c r="JI799" s="2" t="s">
        <v>241</v>
      </c>
      <c r="JJ799" s="2" t="s">
        <v>229</v>
      </c>
      <c r="JK799" s="4"/>
      <c r="JL799" s="8"/>
      <c r="JM799" s="4"/>
      <c r="JN799" s="8"/>
      <c r="JO799" s="7"/>
      <c r="JP799" s="7"/>
      <c r="JQ799" s="2" t="s">
        <v>272</v>
      </c>
      <c r="JR799" s="2" t="s">
        <v>226</v>
      </c>
      <c r="JS799" s="2" t="s">
        <v>229</v>
      </c>
      <c r="JT799" s="2" t="s">
        <v>229</v>
      </c>
      <c r="JU799" s="2" t="s">
        <v>241</v>
      </c>
      <c r="JV799" s="2" t="s">
        <v>229</v>
      </c>
      <c r="JW799" s="4"/>
      <c r="JX799" s="8"/>
      <c r="JY799" s="4"/>
      <c r="JZ799" s="8"/>
      <c r="KA799" s="7"/>
      <c r="KB799" s="7"/>
      <c r="KC799" s="2" t="s">
        <v>272</v>
      </c>
      <c r="KD799" s="2" t="s">
        <v>226</v>
      </c>
      <c r="KE799" s="2" t="s">
        <v>229</v>
      </c>
      <c r="KF799" s="2" t="s">
        <v>229</v>
      </c>
      <c r="KG799" s="2" t="s">
        <v>241</v>
      </c>
      <c r="KH799" s="2" t="s">
        <v>229</v>
      </c>
      <c r="KI799" s="4"/>
      <c r="KJ799" s="8"/>
      <c r="KK799" s="4"/>
      <c r="KL799" s="8"/>
      <c r="KM799" s="7"/>
      <c r="KN799" s="7"/>
      <c r="KO799" s="2" t="s">
        <v>272</v>
      </c>
      <c r="KP799" s="2" t="s">
        <v>226</v>
      </c>
      <c r="KQ799" s="2" t="s">
        <v>229</v>
      </c>
      <c r="KR799" s="2" t="s">
        <v>229</v>
      </c>
      <c r="KS799" s="2" t="s">
        <v>241</v>
      </c>
      <c r="KT799" s="2" t="s">
        <v>229</v>
      </c>
      <c r="KU799" s="4"/>
      <c r="KV799" s="8"/>
      <c r="KW799" s="4"/>
      <c r="KX799" s="8"/>
      <c r="KY799" s="7"/>
      <c r="KZ799" s="7"/>
      <c r="LA799" s="2" t="s">
        <v>272</v>
      </c>
      <c r="LB799" s="2" t="s">
        <v>226</v>
      </c>
      <c r="LC799" s="2" t="s">
        <v>229</v>
      </c>
      <c r="LD799" s="2" t="s">
        <v>229</v>
      </c>
      <c r="LE799" s="2" t="s">
        <v>241</v>
      </c>
      <c r="LF799" s="2" t="s">
        <v>229</v>
      </c>
      <c r="LG799" s="4"/>
      <c r="LH799" s="8"/>
      <c r="LI799" s="4"/>
      <c r="LJ799" s="8"/>
      <c r="LK799" s="7"/>
      <c r="LL799" s="7"/>
      <c r="LM799" s="2" t="s">
        <v>272</v>
      </c>
      <c r="LN799" s="2" t="s">
        <v>226</v>
      </c>
      <c r="LO799" s="2" t="s">
        <v>229</v>
      </c>
      <c r="LP799" s="2" t="s">
        <v>229</v>
      </c>
      <c r="LQ799" s="2" t="s">
        <v>241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272</v>
      </c>
      <c r="LZ799" s="2" t="s">
        <v>226</v>
      </c>
      <c r="MA799" s="2" t="s">
        <v>229</v>
      </c>
      <c r="MB799" s="2" t="s">
        <v>229</v>
      </c>
      <c r="MC799" s="2" t="s">
        <v>241</v>
      </c>
      <c r="MD799" s="2" t="s">
        <v>229</v>
      </c>
      <c r="ME799" s="4"/>
      <c r="MF799" s="8"/>
      <c r="MG799" s="4"/>
      <c r="MH799" s="8"/>
      <c r="MI799" s="7"/>
      <c r="MJ799" s="7"/>
      <c r="MK799" s="2" t="s">
        <v>272</v>
      </c>
      <c r="ML799" s="2" t="s">
        <v>226</v>
      </c>
      <c r="MM799" s="2" t="s">
        <v>229</v>
      </c>
      <c r="MN799" s="2" t="s">
        <v>229</v>
      </c>
      <c r="MO799" s="2" t="s">
        <v>241</v>
      </c>
      <c r="MP799" s="2" t="s">
        <v>229</v>
      </c>
      <c r="MQ799" s="4"/>
      <c r="MR799" s="8"/>
      <c r="MS799" s="4"/>
      <c r="MT799" s="8"/>
      <c r="MU799" s="7"/>
      <c r="MV799" s="7"/>
      <c r="MW799" s="2" t="s">
        <v>272</v>
      </c>
      <c r="MX799" s="2" t="s">
        <v>226</v>
      </c>
      <c r="MY799" s="2" t="s">
        <v>229</v>
      </c>
      <c r="MZ799" s="2" t="s">
        <v>229</v>
      </c>
      <c r="NA799" s="2" t="s">
        <v>241</v>
      </c>
      <c r="NB799" s="2" t="s">
        <v>229</v>
      </c>
      <c r="NC799" s="4"/>
      <c r="ND799" s="8"/>
      <c r="NE799" s="4"/>
      <c r="NF799" s="8"/>
      <c r="NG799" s="7"/>
      <c r="NH799" s="7"/>
      <c r="NI799" s="2" t="s">
        <v>229</v>
      </c>
      <c r="NJ799" s="2" t="s">
        <v>229</v>
      </c>
      <c r="NK799" s="2" t="s">
        <v>229</v>
      </c>
      <c r="NL799" s="2" t="s">
        <v>229</v>
      </c>
      <c r="NM799" s="2" t="s">
        <v>229</v>
      </c>
      <c r="NN799" s="2" t="s">
        <v>229</v>
      </c>
      <c r="NO799" s="4"/>
      <c r="NP799" s="8"/>
      <c r="NQ799" s="4"/>
      <c r="NR799" s="8"/>
      <c r="NS799" s="7"/>
      <c r="NT799" s="7"/>
      <c r="NU799" s="2" t="s">
        <v>272</v>
      </c>
      <c r="NV799" s="2" t="s">
        <v>226</v>
      </c>
      <c r="NW799" s="2" t="s">
        <v>229</v>
      </c>
      <c r="NX799" s="2" t="s">
        <v>229</v>
      </c>
      <c r="NY799" s="2" t="s">
        <v>241</v>
      </c>
      <c r="NZ799" s="2" t="s">
        <v>229</v>
      </c>
      <c r="OA799" s="4"/>
      <c r="OB799" s="8"/>
      <c r="OC799" s="4"/>
      <c r="OD799" s="8"/>
      <c r="OE799" s="7"/>
      <c r="OF799" s="7"/>
      <c r="OG799" s="2" t="s">
        <v>272</v>
      </c>
      <c r="OH799" s="2" t="s">
        <v>226</v>
      </c>
      <c r="OI799" s="2" t="s">
        <v>229</v>
      </c>
      <c r="OJ799" s="2" t="s">
        <v>229</v>
      </c>
      <c r="OK799" s="2" t="s">
        <v>241</v>
      </c>
      <c r="OL799" s="2" t="s">
        <v>229</v>
      </c>
      <c r="OM799" s="4"/>
      <c r="ON799" s="8"/>
      <c r="OO799" s="4"/>
      <c r="OP799" s="8"/>
      <c r="OQ799" s="7"/>
      <c r="OR799" s="7"/>
      <c r="OS799" s="2" t="s">
        <v>229</v>
      </c>
      <c r="OT799" s="2" t="s">
        <v>229</v>
      </c>
      <c r="OU799" s="2" t="s">
        <v>229</v>
      </c>
      <c r="OV799" s="2" t="s">
        <v>229</v>
      </c>
      <c r="OW799" s="2" t="s">
        <v>229</v>
      </c>
      <c r="OX799" s="2" t="s">
        <v>229</v>
      </c>
      <c r="OY799" s="4"/>
      <c r="OZ799" s="8"/>
      <c r="PA799" s="4"/>
      <c r="PB799" s="8"/>
      <c r="PC799" s="7"/>
      <c r="PD799" s="7"/>
      <c r="PE799" s="2" t="s">
        <v>229</v>
      </c>
      <c r="PF799" s="2" t="s">
        <v>229</v>
      </c>
      <c r="PG799" s="2" t="s">
        <v>229</v>
      </c>
      <c r="PH799" s="2" t="s">
        <v>229</v>
      </c>
      <c r="PI799" s="2" t="s">
        <v>229</v>
      </c>
      <c r="PJ799" s="2" t="s">
        <v>229</v>
      </c>
      <c r="PK799" s="4"/>
      <c r="PL799" s="8"/>
      <c r="PM799" s="4"/>
      <c r="PN799" s="8"/>
      <c r="PO799" s="7"/>
      <c r="PP799" s="7"/>
      <c r="PQ799" s="2" t="s">
        <v>272</v>
      </c>
      <c r="PR799" s="2" t="s">
        <v>226</v>
      </c>
      <c r="PS799" s="2" t="s">
        <v>229</v>
      </c>
      <c r="PT799" s="2" t="s">
        <v>229</v>
      </c>
      <c r="PU799" s="2" t="s">
        <v>241</v>
      </c>
      <c r="PV799" s="2" t="s">
        <v>229</v>
      </c>
      <c r="PW799" s="4"/>
      <c r="PX799" s="8"/>
      <c r="PY799" s="4"/>
      <c r="PZ799" s="8"/>
      <c r="QA799" s="7"/>
      <c r="QB799" s="7"/>
      <c r="QC799" s="2" t="s">
        <v>281</v>
      </c>
      <c r="QD799" s="2" t="s">
        <v>226</v>
      </c>
      <c r="QE799" s="2" t="s">
        <v>229</v>
      </c>
      <c r="QF799" s="2" t="s">
        <v>229</v>
      </c>
      <c r="QG799" s="2" t="s">
        <v>241</v>
      </c>
      <c r="QH799" s="2" t="s">
        <v>229</v>
      </c>
      <c r="QI799" s="4"/>
      <c r="QJ799" s="8"/>
      <c r="QK799" s="4"/>
      <c r="QL799" s="8"/>
      <c r="QM799" s="7"/>
      <c r="QN799" s="7"/>
      <c r="QO799" s="2" t="s">
        <v>272</v>
      </c>
      <c r="QP799" s="2" t="s">
        <v>226</v>
      </c>
      <c r="QQ799" s="2" t="s">
        <v>229</v>
      </c>
      <c r="QR799" s="2" t="s">
        <v>229</v>
      </c>
      <c r="QS799" s="2" t="s">
        <v>241</v>
      </c>
      <c r="QT799" s="2" t="s">
        <v>229</v>
      </c>
      <c r="QU799" s="4"/>
      <c r="QV799" s="8"/>
      <c r="QW799" s="4"/>
      <c r="QX799" s="8"/>
      <c r="QY799" s="7"/>
      <c r="QZ799" s="7"/>
      <c r="RA799" s="2" t="s">
        <v>272</v>
      </c>
      <c r="RB799" s="2" t="s">
        <v>226</v>
      </c>
      <c r="RC799" s="2" t="s">
        <v>229</v>
      </c>
      <c r="RD799" s="2" t="s">
        <v>229</v>
      </c>
      <c r="RE799" s="2" t="s">
        <v>241</v>
      </c>
      <c r="RF799" s="2" t="s">
        <v>229</v>
      </c>
      <c r="RG799" s="4"/>
      <c r="RH799" s="8"/>
      <c r="RI799" s="4"/>
      <c r="RJ799" s="8"/>
      <c r="RK799" s="7"/>
      <c r="RL799" s="7"/>
      <c r="RM799" s="2" t="s">
        <v>272</v>
      </c>
      <c r="RN799" s="2" t="s">
        <v>226</v>
      </c>
      <c r="RO799" s="2" t="s">
        <v>229</v>
      </c>
      <c r="RP799" s="2" t="s">
        <v>229</v>
      </c>
      <c r="RQ799" s="2" t="s">
        <v>241</v>
      </c>
      <c r="RR799" s="2" t="s">
        <v>229</v>
      </c>
      <c r="RS799" s="4"/>
      <c r="RT799" s="8"/>
      <c r="RU799" s="4"/>
      <c r="RV799" s="8"/>
      <c r="RW799" s="7"/>
      <c r="RX799" s="7"/>
      <c r="RY799" s="2" t="s">
        <v>229</v>
      </c>
      <c r="RZ799" s="2" t="s">
        <v>229</v>
      </c>
      <c r="SA799" s="2" t="s">
        <v>229</v>
      </c>
      <c r="SB799" s="2" t="s">
        <v>229</v>
      </c>
      <c r="SC799" s="2" t="s">
        <v>229</v>
      </c>
      <c r="SD799" s="2" t="s">
        <v>229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>
        <v>120</v>
      </c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>
        <v>120</v>
      </c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</row>
    <row r="800">
      <c r="A800" s="2" t="s">
        <v>5031</v>
      </c>
      <c r="B800" s="2" t="s">
        <v>216</v>
      </c>
      <c r="C800" s="2" t="s">
        <v>4734</v>
      </c>
      <c r="D800" s="2" t="s">
        <v>218</v>
      </c>
      <c r="E800" s="2" t="s">
        <v>2460</v>
      </c>
      <c r="F800" s="2" t="s">
        <v>5032</v>
      </c>
      <c r="G800" s="2" t="s">
        <v>5033</v>
      </c>
      <c r="H800" s="2" t="s">
        <v>5034</v>
      </c>
      <c r="I800" s="2" t="s">
        <v>5035</v>
      </c>
      <c r="J800" s="2" t="s">
        <v>224</v>
      </c>
      <c r="K800" s="2" t="s">
        <v>412</v>
      </c>
      <c r="L800" s="3">
        <v>57.19</v>
      </c>
      <c r="M800" s="3">
        <v>60.05</v>
      </c>
      <c r="N800" s="3">
        <v>109.99</v>
      </c>
      <c r="O800" s="2" t="s">
        <v>963</v>
      </c>
      <c r="P800" s="2" t="s">
        <v>964</v>
      </c>
      <c r="Q800" s="2" t="s">
        <v>228</v>
      </c>
      <c r="R800" s="2" t="s">
        <v>229</v>
      </c>
      <c r="S800" s="2" t="s">
        <v>5036</v>
      </c>
      <c r="T800" s="2" t="s">
        <v>3733</v>
      </c>
      <c r="U800" s="2" t="s">
        <v>2464</v>
      </c>
      <c r="V800" s="2" t="s">
        <v>685</v>
      </c>
      <c r="W800" s="2" t="s">
        <v>686</v>
      </c>
      <c r="X800" s="2" t="s">
        <v>1009</v>
      </c>
      <c r="Y800" s="2" t="s">
        <v>1060</v>
      </c>
      <c r="Z800" s="4"/>
      <c r="AA800" s="4">
        <f>=ROUNDDOWN({0},0)</f>
      </c>
      <c r="AB800" s="5">
        <v>1</v>
      </c>
      <c r="AC800" s="2" t="s">
        <v>229</v>
      </c>
      <c r="AD800" s="4"/>
      <c r="AE800" s="4"/>
      <c r="AF800" s="6">
        <v>69</v>
      </c>
      <c r="AG800" s="6"/>
      <c r="AH800" s="7">
        <v>0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229</v>
      </c>
      <c r="AW800" s="8" t="s">
        <v>229</v>
      </c>
      <c r="AX800" s="4">
        <v>3</v>
      </c>
      <c r="AY800" s="8">
        <v>275.15</v>
      </c>
      <c r="AZ800" s="7" t="s">
        <v>229</v>
      </c>
      <c r="BA800" s="7" t="s">
        <v>229</v>
      </c>
      <c r="BB800" s="7"/>
      <c r="BC800" s="4" t="s">
        <v>229</v>
      </c>
      <c r="BD800" s="8" t="s">
        <v>229</v>
      </c>
      <c r="BE800" s="4">
        <v>5</v>
      </c>
      <c r="BF800" s="8">
        <v>445.85</v>
      </c>
      <c r="BG800" s="7" t="s">
        <v>229</v>
      </c>
      <c r="BH800" s="7" t="s">
        <v>229</v>
      </c>
      <c r="BI800" s="7"/>
      <c r="BJ800" s="4"/>
      <c r="BK800" s="8"/>
      <c r="BL800" s="2" t="s">
        <v>229</v>
      </c>
      <c r="BM800" s="7"/>
      <c r="BN800" s="7"/>
      <c r="BO800" s="4"/>
      <c r="BP800" s="8"/>
      <c r="BQ800" s="4"/>
      <c r="BR800" s="8"/>
      <c r="BS800" s="7"/>
      <c r="BT800" s="7"/>
      <c r="BU800" s="2" t="s">
        <v>239</v>
      </c>
      <c r="BV800" s="2" t="s">
        <v>275</v>
      </c>
      <c r="BW800" s="2" t="s">
        <v>229</v>
      </c>
      <c r="BX800" s="2" t="s">
        <v>229</v>
      </c>
      <c r="BY800" s="2" t="s">
        <v>241</v>
      </c>
      <c r="BZ800" s="2" t="s">
        <v>229</v>
      </c>
      <c r="CA800" s="4"/>
      <c r="CB800" s="8"/>
      <c r="CC800" s="4"/>
      <c r="CD800" s="8"/>
      <c r="CE800" s="7"/>
      <c r="CF800" s="7"/>
      <c r="CG800" s="2" t="s">
        <v>239</v>
      </c>
      <c r="CH800" s="2" t="s">
        <v>275</v>
      </c>
      <c r="CI800" s="2" t="s">
        <v>2851</v>
      </c>
      <c r="CJ800" s="2" t="s">
        <v>5037</v>
      </c>
      <c r="CK800" s="2" t="s">
        <v>241</v>
      </c>
      <c r="CL800" s="2" t="s">
        <v>229</v>
      </c>
      <c r="CM800" s="4"/>
      <c r="CN800" s="8"/>
      <c r="CO800" s="4"/>
      <c r="CP800" s="8"/>
      <c r="CQ800" s="7"/>
      <c r="CR800" s="7"/>
      <c r="CS800" s="2" t="s">
        <v>239</v>
      </c>
      <c r="CT800" s="2" t="s">
        <v>275</v>
      </c>
      <c r="CU800" s="2" t="s">
        <v>1081</v>
      </c>
      <c r="CV800" s="2" t="s">
        <v>2498</v>
      </c>
      <c r="CW800" s="2" t="s">
        <v>241</v>
      </c>
      <c r="CX800" s="2" t="s">
        <v>229</v>
      </c>
      <c r="CY800" s="4"/>
      <c r="CZ800" s="8"/>
      <c r="DA800" s="4"/>
      <c r="DB800" s="8"/>
      <c r="DC800" s="7"/>
      <c r="DD800" s="7"/>
      <c r="DE800" s="2" t="s">
        <v>239</v>
      </c>
      <c r="DF800" s="2" t="s">
        <v>275</v>
      </c>
      <c r="DG800" s="2" t="s">
        <v>1046</v>
      </c>
      <c r="DH800" s="2" t="s">
        <v>796</v>
      </c>
      <c r="DI800" s="2" t="s">
        <v>263</v>
      </c>
      <c r="DJ800" s="2" t="s">
        <v>229</v>
      </c>
      <c r="DK800" s="4"/>
      <c r="DL800" s="8"/>
      <c r="DM800" s="4"/>
      <c r="DN800" s="8"/>
      <c r="DO800" s="7"/>
      <c r="DP800" s="7"/>
      <c r="DQ800" s="2" t="s">
        <v>239</v>
      </c>
      <c r="DR800" s="2" t="s">
        <v>275</v>
      </c>
      <c r="DS800" s="2" t="s">
        <v>614</v>
      </c>
      <c r="DT800" s="2" t="s">
        <v>1366</v>
      </c>
      <c r="DU800" s="2" t="s">
        <v>241</v>
      </c>
      <c r="DV800" s="2" t="s">
        <v>229</v>
      </c>
      <c r="DW800" s="4"/>
      <c r="DX800" s="8"/>
      <c r="DY800" s="4"/>
      <c r="DZ800" s="8"/>
      <c r="EA800" s="7"/>
      <c r="EB800" s="7"/>
      <c r="EC800" s="2" t="s">
        <v>239</v>
      </c>
      <c r="ED800" s="2" t="s">
        <v>275</v>
      </c>
      <c r="EE800" s="2" t="s">
        <v>1530</v>
      </c>
      <c r="EF800" s="2" t="s">
        <v>2714</v>
      </c>
      <c r="EG800" s="2" t="s">
        <v>263</v>
      </c>
      <c r="EH800" s="2" t="s">
        <v>229</v>
      </c>
      <c r="EI800" s="4"/>
      <c r="EJ800" s="8"/>
      <c r="EK800" s="4"/>
      <c r="EL800" s="8"/>
      <c r="EM800" s="7"/>
      <c r="EN800" s="7"/>
      <c r="EO800" s="2" t="s">
        <v>239</v>
      </c>
      <c r="EP800" s="2" t="s">
        <v>275</v>
      </c>
      <c r="EQ800" s="2" t="s">
        <v>1064</v>
      </c>
      <c r="ER800" s="2" t="s">
        <v>2008</v>
      </c>
      <c r="ES800" s="2" t="s">
        <v>241</v>
      </c>
      <c r="ET800" s="2" t="s">
        <v>229</v>
      </c>
      <c r="EU800" s="4"/>
      <c r="EV800" s="8"/>
      <c r="EW800" s="4"/>
      <c r="EX800" s="8"/>
      <c r="EY800" s="7"/>
      <c r="EZ800" s="7"/>
      <c r="FA800" s="2" t="s">
        <v>239</v>
      </c>
      <c r="FB800" s="2" t="s">
        <v>275</v>
      </c>
      <c r="FC800" s="2" t="s">
        <v>2665</v>
      </c>
      <c r="FD800" s="2" t="s">
        <v>614</v>
      </c>
      <c r="FE800" s="2" t="s">
        <v>241</v>
      </c>
      <c r="FF800" s="2" t="s">
        <v>229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275</v>
      </c>
      <c r="FO800" s="2" t="s">
        <v>1060</v>
      </c>
      <c r="FP800" s="2" t="s">
        <v>229</v>
      </c>
      <c r="FQ800" s="2" t="s">
        <v>241</v>
      </c>
      <c r="FR800" s="2" t="s">
        <v>229</v>
      </c>
      <c r="FS800" s="4"/>
      <c r="FT800" s="8"/>
      <c r="FU800" s="4"/>
      <c r="FV800" s="8"/>
      <c r="FW800" s="7"/>
      <c r="FX800" s="7"/>
      <c r="FY800" s="2" t="s">
        <v>229</v>
      </c>
      <c r="FZ800" s="2" t="s">
        <v>229</v>
      </c>
      <c r="GA800" s="2" t="s">
        <v>229</v>
      </c>
      <c r="GB800" s="2" t="s">
        <v>229</v>
      </c>
      <c r="GC800" s="2" t="s">
        <v>229</v>
      </c>
      <c r="GD800" s="2" t="s">
        <v>229</v>
      </c>
      <c r="GE800" s="4"/>
      <c r="GF800" s="8"/>
      <c r="GG800" s="4"/>
      <c r="GH800" s="8"/>
      <c r="GI800" s="7"/>
      <c r="GJ800" s="7"/>
      <c r="GK800" s="2" t="s">
        <v>272</v>
      </c>
      <c r="GL800" s="2" t="s">
        <v>275</v>
      </c>
      <c r="GM800" s="2" t="s">
        <v>229</v>
      </c>
      <c r="GN800" s="2" t="s">
        <v>229</v>
      </c>
      <c r="GO800" s="2" t="s">
        <v>241</v>
      </c>
      <c r="GP800" s="2" t="s">
        <v>229</v>
      </c>
      <c r="GQ800" s="4"/>
      <c r="GR800" s="8"/>
      <c r="GS800" s="4"/>
      <c r="GT800" s="8"/>
      <c r="GU800" s="7"/>
      <c r="GV800" s="7"/>
      <c r="GW800" s="2" t="s">
        <v>281</v>
      </c>
      <c r="GX800" s="2" t="s">
        <v>275</v>
      </c>
      <c r="GY800" s="2" t="s">
        <v>229</v>
      </c>
      <c r="GZ800" s="2" t="s">
        <v>229</v>
      </c>
      <c r="HA800" s="2" t="s">
        <v>241</v>
      </c>
      <c r="HB800" s="2" t="s">
        <v>229</v>
      </c>
      <c r="HC800" s="4"/>
      <c r="HD800" s="8"/>
      <c r="HE800" s="4"/>
      <c r="HF800" s="8"/>
      <c r="HG800" s="7"/>
      <c r="HH800" s="7"/>
      <c r="HI800" s="2" t="s">
        <v>266</v>
      </c>
      <c r="HJ800" s="2" t="s">
        <v>275</v>
      </c>
      <c r="HK800" s="2" t="s">
        <v>229</v>
      </c>
      <c r="HL800" s="2" t="s">
        <v>229</v>
      </c>
      <c r="HM800" s="2" t="s">
        <v>241</v>
      </c>
      <c r="HN800" s="2" t="s">
        <v>229</v>
      </c>
      <c r="HO800" s="4"/>
      <c r="HP800" s="8"/>
      <c r="HQ800" s="4"/>
      <c r="HR800" s="8"/>
      <c r="HS800" s="7"/>
      <c r="HT800" s="7"/>
      <c r="HU800" s="2" t="s">
        <v>272</v>
      </c>
      <c r="HV800" s="2" t="s">
        <v>275</v>
      </c>
      <c r="HW800" s="2" t="s">
        <v>229</v>
      </c>
      <c r="HX800" s="2" t="s">
        <v>229</v>
      </c>
      <c r="HY800" s="2" t="s">
        <v>241</v>
      </c>
      <c r="HZ800" s="2" t="s">
        <v>229</v>
      </c>
      <c r="IA800" s="4"/>
      <c r="IB800" s="8"/>
      <c r="IC800" s="4"/>
      <c r="ID800" s="8"/>
      <c r="IE800" s="7"/>
      <c r="IF800" s="7"/>
      <c r="IG800" s="2" t="s">
        <v>266</v>
      </c>
      <c r="IH800" s="2" t="s">
        <v>275</v>
      </c>
      <c r="II800" s="2" t="s">
        <v>229</v>
      </c>
      <c r="IJ800" s="2" t="s">
        <v>229</v>
      </c>
      <c r="IK800" s="2" t="s">
        <v>241</v>
      </c>
      <c r="IL800" s="2" t="s">
        <v>229</v>
      </c>
      <c r="IM800" s="4"/>
      <c r="IN800" s="8"/>
      <c r="IO800" s="4"/>
      <c r="IP800" s="8"/>
      <c r="IQ800" s="7"/>
      <c r="IR800" s="7"/>
      <c r="IS800" s="2" t="s">
        <v>272</v>
      </c>
      <c r="IT800" s="2" t="s">
        <v>275</v>
      </c>
      <c r="IU800" s="2" t="s">
        <v>229</v>
      </c>
      <c r="IV800" s="2" t="s">
        <v>229</v>
      </c>
      <c r="IW800" s="2" t="s">
        <v>241</v>
      </c>
      <c r="IX800" s="2" t="s">
        <v>229</v>
      </c>
      <c r="IY800" s="4"/>
      <c r="IZ800" s="8"/>
      <c r="JA800" s="4"/>
      <c r="JB800" s="8"/>
      <c r="JC800" s="7"/>
      <c r="JD800" s="7"/>
      <c r="JE800" s="2" t="s">
        <v>272</v>
      </c>
      <c r="JF800" s="2" t="s">
        <v>275</v>
      </c>
      <c r="JG800" s="2" t="s">
        <v>229</v>
      </c>
      <c r="JH800" s="2" t="s">
        <v>229</v>
      </c>
      <c r="JI800" s="2" t="s">
        <v>241</v>
      </c>
      <c r="JJ800" s="2" t="s">
        <v>229</v>
      </c>
      <c r="JK800" s="4"/>
      <c r="JL800" s="8"/>
      <c r="JM800" s="4"/>
      <c r="JN800" s="8"/>
      <c r="JO800" s="7"/>
      <c r="JP800" s="7"/>
      <c r="JQ800" s="2" t="s">
        <v>272</v>
      </c>
      <c r="JR800" s="2" t="s">
        <v>275</v>
      </c>
      <c r="JS800" s="2" t="s">
        <v>229</v>
      </c>
      <c r="JT800" s="2" t="s">
        <v>229</v>
      </c>
      <c r="JU800" s="2" t="s">
        <v>241</v>
      </c>
      <c r="JV800" s="2" t="s">
        <v>229</v>
      </c>
      <c r="JW800" s="4"/>
      <c r="JX800" s="8"/>
      <c r="JY800" s="4"/>
      <c r="JZ800" s="8"/>
      <c r="KA800" s="7"/>
      <c r="KB800" s="7"/>
      <c r="KC800" s="2" t="s">
        <v>272</v>
      </c>
      <c r="KD800" s="2" t="s">
        <v>275</v>
      </c>
      <c r="KE800" s="2" t="s">
        <v>229</v>
      </c>
      <c r="KF800" s="2" t="s">
        <v>229</v>
      </c>
      <c r="KG800" s="2" t="s">
        <v>241</v>
      </c>
      <c r="KH800" s="2" t="s">
        <v>229</v>
      </c>
      <c r="KI800" s="4"/>
      <c r="KJ800" s="8"/>
      <c r="KK800" s="4"/>
      <c r="KL800" s="8"/>
      <c r="KM800" s="7"/>
      <c r="KN800" s="7"/>
      <c r="KO800" s="2" t="s">
        <v>272</v>
      </c>
      <c r="KP800" s="2" t="s">
        <v>275</v>
      </c>
      <c r="KQ800" s="2" t="s">
        <v>229</v>
      </c>
      <c r="KR800" s="2" t="s">
        <v>229</v>
      </c>
      <c r="KS800" s="2" t="s">
        <v>241</v>
      </c>
      <c r="KT800" s="2" t="s">
        <v>229</v>
      </c>
      <c r="KU800" s="4"/>
      <c r="KV800" s="8"/>
      <c r="KW800" s="4"/>
      <c r="KX800" s="8"/>
      <c r="KY800" s="7"/>
      <c r="KZ800" s="7"/>
      <c r="LA800" s="2" t="s">
        <v>272</v>
      </c>
      <c r="LB800" s="2" t="s">
        <v>275</v>
      </c>
      <c r="LC800" s="2" t="s">
        <v>229</v>
      </c>
      <c r="LD800" s="2" t="s">
        <v>229</v>
      </c>
      <c r="LE800" s="2" t="s">
        <v>241</v>
      </c>
      <c r="LF800" s="2" t="s">
        <v>229</v>
      </c>
      <c r="LG800" s="4"/>
      <c r="LH800" s="8"/>
      <c r="LI800" s="4"/>
      <c r="LJ800" s="8"/>
      <c r="LK800" s="7"/>
      <c r="LL800" s="7"/>
      <c r="LM800" s="2" t="s">
        <v>229</v>
      </c>
      <c r="LN800" s="2" t="s">
        <v>229</v>
      </c>
      <c r="LO800" s="2" t="s">
        <v>229</v>
      </c>
      <c r="LP800" s="2" t="s">
        <v>229</v>
      </c>
      <c r="LQ800" s="2" t="s">
        <v>229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239</v>
      </c>
      <c r="LZ800" s="2" t="s">
        <v>275</v>
      </c>
      <c r="MA800" s="2" t="s">
        <v>1160</v>
      </c>
      <c r="MB800" s="2" t="s">
        <v>229</v>
      </c>
      <c r="MC800" s="2" t="s">
        <v>241</v>
      </c>
      <c r="MD800" s="2" t="s">
        <v>229</v>
      </c>
      <c r="ME800" s="4"/>
      <c r="MF800" s="8"/>
      <c r="MG800" s="4"/>
      <c r="MH800" s="8"/>
      <c r="MI800" s="7"/>
      <c r="MJ800" s="7"/>
      <c r="MK800" s="2" t="s">
        <v>272</v>
      </c>
      <c r="ML800" s="2" t="s">
        <v>275</v>
      </c>
      <c r="MM800" s="2" t="s">
        <v>229</v>
      </c>
      <c r="MN800" s="2" t="s">
        <v>229</v>
      </c>
      <c r="MO800" s="2" t="s">
        <v>241</v>
      </c>
      <c r="MP800" s="2" t="s">
        <v>229</v>
      </c>
      <c r="MQ800" s="4"/>
      <c r="MR800" s="8"/>
      <c r="MS800" s="4"/>
      <c r="MT800" s="8"/>
      <c r="MU800" s="7"/>
      <c r="MV800" s="7"/>
      <c r="MW800" s="2" t="s">
        <v>239</v>
      </c>
      <c r="MX800" s="2" t="s">
        <v>275</v>
      </c>
      <c r="MY800" s="2" t="s">
        <v>229</v>
      </c>
      <c r="MZ800" s="2" t="s">
        <v>229</v>
      </c>
      <c r="NA800" s="2" t="s">
        <v>241</v>
      </c>
      <c r="NB800" s="2" t="s">
        <v>229</v>
      </c>
      <c r="NC800" s="4"/>
      <c r="ND800" s="8"/>
      <c r="NE800" s="4"/>
      <c r="NF800" s="8"/>
      <c r="NG800" s="7"/>
      <c r="NH800" s="7"/>
      <c r="NI800" s="2" t="s">
        <v>272</v>
      </c>
      <c r="NJ800" s="2" t="s">
        <v>226</v>
      </c>
      <c r="NK800" s="2" t="s">
        <v>229</v>
      </c>
      <c r="NL800" s="2" t="s">
        <v>229</v>
      </c>
      <c r="NM800" s="2" t="s">
        <v>241</v>
      </c>
      <c r="NN800" s="2" t="s">
        <v>229</v>
      </c>
      <c r="NO800" s="4"/>
      <c r="NP800" s="8"/>
      <c r="NQ800" s="4"/>
      <c r="NR800" s="8"/>
      <c r="NS800" s="7"/>
      <c r="NT800" s="7"/>
      <c r="NU800" s="2" t="s">
        <v>272</v>
      </c>
      <c r="NV800" s="2" t="s">
        <v>275</v>
      </c>
      <c r="NW800" s="2" t="s">
        <v>229</v>
      </c>
      <c r="NX800" s="2" t="s">
        <v>229</v>
      </c>
      <c r="NY800" s="2" t="s">
        <v>241</v>
      </c>
      <c r="NZ800" s="2" t="s">
        <v>229</v>
      </c>
      <c r="OA800" s="4"/>
      <c r="OB800" s="8"/>
      <c r="OC800" s="4"/>
      <c r="OD800" s="8"/>
      <c r="OE800" s="7"/>
      <c r="OF800" s="7"/>
      <c r="OG800" s="2" t="s">
        <v>272</v>
      </c>
      <c r="OH800" s="2" t="s">
        <v>275</v>
      </c>
      <c r="OI800" s="2" t="s">
        <v>229</v>
      </c>
      <c r="OJ800" s="2" t="s">
        <v>229</v>
      </c>
      <c r="OK800" s="2" t="s">
        <v>241</v>
      </c>
      <c r="OL800" s="2" t="s">
        <v>229</v>
      </c>
      <c r="OM800" s="4"/>
      <c r="ON800" s="8"/>
      <c r="OO800" s="4"/>
      <c r="OP800" s="8"/>
      <c r="OQ800" s="7"/>
      <c r="OR800" s="7"/>
      <c r="OS800" s="2" t="s">
        <v>229</v>
      </c>
      <c r="OT800" s="2" t="s">
        <v>229</v>
      </c>
      <c r="OU800" s="2" t="s">
        <v>229</v>
      </c>
      <c r="OV800" s="2" t="s">
        <v>229</v>
      </c>
      <c r="OW800" s="2" t="s">
        <v>229</v>
      </c>
      <c r="OX800" s="2" t="s">
        <v>229</v>
      </c>
      <c r="OY800" s="4"/>
      <c r="OZ800" s="8"/>
      <c r="PA800" s="4"/>
      <c r="PB800" s="8"/>
      <c r="PC800" s="7"/>
      <c r="PD800" s="7"/>
      <c r="PE800" s="2" t="s">
        <v>281</v>
      </c>
      <c r="PF800" s="2" t="s">
        <v>275</v>
      </c>
      <c r="PG800" s="2" t="s">
        <v>229</v>
      </c>
      <c r="PH800" s="2" t="s">
        <v>229</v>
      </c>
      <c r="PI800" s="2" t="s">
        <v>241</v>
      </c>
      <c r="PJ800" s="2" t="s">
        <v>229</v>
      </c>
      <c r="PK800" s="4"/>
      <c r="PL800" s="8"/>
      <c r="PM800" s="4"/>
      <c r="PN800" s="8"/>
      <c r="PO800" s="7"/>
      <c r="PP800" s="7"/>
      <c r="PQ800" s="2" t="s">
        <v>229</v>
      </c>
      <c r="PR800" s="2" t="s">
        <v>229</v>
      </c>
      <c r="PS800" s="2" t="s">
        <v>229</v>
      </c>
      <c r="PT800" s="2" t="s">
        <v>229</v>
      </c>
      <c r="PU800" s="2" t="s">
        <v>229</v>
      </c>
      <c r="PV800" s="2" t="s">
        <v>229</v>
      </c>
      <c r="PW800" s="4"/>
      <c r="PX800" s="8"/>
      <c r="PY800" s="4"/>
      <c r="PZ800" s="8"/>
      <c r="QA800" s="7"/>
      <c r="QB800" s="7"/>
      <c r="QC800" s="2" t="s">
        <v>281</v>
      </c>
      <c r="QD800" s="2" t="s">
        <v>275</v>
      </c>
      <c r="QE800" s="2" t="s">
        <v>229</v>
      </c>
      <c r="QF800" s="2" t="s">
        <v>229</v>
      </c>
      <c r="QG800" s="2" t="s">
        <v>241</v>
      </c>
      <c r="QH800" s="2" t="s">
        <v>229</v>
      </c>
      <c r="QI800" s="4"/>
      <c r="QJ800" s="8"/>
      <c r="QK800" s="4"/>
      <c r="QL800" s="8"/>
      <c r="QM800" s="7"/>
      <c r="QN800" s="7"/>
      <c r="QO800" s="2" t="s">
        <v>229</v>
      </c>
      <c r="QP800" s="2" t="s">
        <v>229</v>
      </c>
      <c r="QQ800" s="2" t="s">
        <v>229</v>
      </c>
      <c r="QR800" s="2" t="s">
        <v>229</v>
      </c>
      <c r="QS800" s="2" t="s">
        <v>229</v>
      </c>
      <c r="QT800" s="2" t="s">
        <v>229</v>
      </c>
      <c r="QU800" s="4"/>
      <c r="QV800" s="8"/>
      <c r="QW800" s="4"/>
      <c r="QX800" s="8"/>
      <c r="QY800" s="7"/>
      <c r="QZ800" s="7"/>
      <c r="RA800" s="2" t="s">
        <v>272</v>
      </c>
      <c r="RB800" s="2" t="s">
        <v>275</v>
      </c>
      <c r="RC800" s="2" t="s">
        <v>229</v>
      </c>
      <c r="RD800" s="2" t="s">
        <v>229</v>
      </c>
      <c r="RE800" s="2" t="s">
        <v>241</v>
      </c>
      <c r="RF800" s="2" t="s">
        <v>229</v>
      </c>
      <c r="RG800" s="4"/>
      <c r="RH800" s="8"/>
      <c r="RI800" s="4"/>
      <c r="RJ800" s="8"/>
      <c r="RK800" s="7"/>
      <c r="RL800" s="7"/>
      <c r="RM800" s="2" t="s">
        <v>272</v>
      </c>
      <c r="RN800" s="2" t="s">
        <v>275</v>
      </c>
      <c r="RO800" s="2" t="s">
        <v>229</v>
      </c>
      <c r="RP800" s="2" t="s">
        <v>229</v>
      </c>
      <c r="RQ800" s="2" t="s">
        <v>241</v>
      </c>
      <c r="RR800" s="2" t="s">
        <v>229</v>
      </c>
      <c r="RS800" s="4"/>
      <c r="RT800" s="8"/>
      <c r="RU800" s="4"/>
      <c r="RV800" s="8"/>
      <c r="RW800" s="7"/>
      <c r="RX800" s="7"/>
      <c r="RY800" s="2" t="s">
        <v>229</v>
      </c>
      <c r="RZ800" s="2" t="s">
        <v>229</v>
      </c>
      <c r="SA800" s="2" t="s">
        <v>229</v>
      </c>
      <c r="SB800" s="2" t="s">
        <v>229</v>
      </c>
      <c r="SC800" s="2" t="s">
        <v>229</v>
      </c>
      <c r="SD800" s="2" t="s">
        <v>229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</row>
    <row r="801">
      <c r="A801" s="2" t="s">
        <v>5038</v>
      </c>
      <c r="B801" s="2" t="s">
        <v>216</v>
      </c>
      <c r="C801" s="2" t="s">
        <v>4734</v>
      </c>
      <c r="D801" s="2" t="s">
        <v>218</v>
      </c>
      <c r="E801" s="2" t="s">
        <v>2460</v>
      </c>
      <c r="F801" s="2" t="s">
        <v>5032</v>
      </c>
      <c r="G801" s="2" t="s">
        <v>5033</v>
      </c>
      <c r="H801" s="2" t="s">
        <v>5034</v>
      </c>
      <c r="I801" s="2" t="s">
        <v>5035</v>
      </c>
      <c r="J801" s="2" t="s">
        <v>312</v>
      </c>
      <c r="K801" s="2" t="s">
        <v>412</v>
      </c>
      <c r="L801" s="3">
        <v>83.19</v>
      </c>
      <c r="M801" s="3">
        <v>87.35</v>
      </c>
      <c r="N801" s="3">
        <v>159.99</v>
      </c>
      <c r="O801" s="2" t="s">
        <v>981</v>
      </c>
      <c r="P801" s="2" t="s">
        <v>964</v>
      </c>
      <c r="Q801" s="2" t="s">
        <v>228</v>
      </c>
      <c r="R801" s="2" t="s">
        <v>229</v>
      </c>
      <c r="S801" s="2" t="s">
        <v>5036</v>
      </c>
      <c r="T801" s="2" t="s">
        <v>3733</v>
      </c>
      <c r="U801" s="2" t="s">
        <v>232</v>
      </c>
      <c r="V801" s="2" t="s">
        <v>685</v>
      </c>
      <c r="W801" s="2" t="s">
        <v>686</v>
      </c>
      <c r="X801" s="2" t="s">
        <v>1009</v>
      </c>
      <c r="Y801" s="2" t="s">
        <v>1060</v>
      </c>
      <c r="Z801" s="4"/>
      <c r="AA801" s="4">
        <f>=ROUNDDOWN({0},0)</f>
      </c>
      <c r="AB801" s="5">
        <v>3</v>
      </c>
      <c r="AC801" s="2" t="s">
        <v>229</v>
      </c>
      <c r="AD801" s="4"/>
      <c r="AE801" s="4"/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>
        <v>3</v>
      </c>
      <c r="AS801" s="8">
        <v>275.15</v>
      </c>
      <c r="AT801" s="7">
        <v>-1</v>
      </c>
      <c r="AU801" s="7">
        <v>-1</v>
      </c>
      <c r="AV801" s="4" t="s">
        <v>229</v>
      </c>
      <c r="AW801" s="8" t="s">
        <v>229</v>
      </c>
      <c r="AX801" s="4" t="s">
        <v>229</v>
      </c>
      <c r="AY801" s="8" t="s">
        <v>229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 t="s">
        <v>229</v>
      </c>
      <c r="BF801" s="8" t="s">
        <v>229</v>
      </c>
      <c r="BG801" s="7" t="s">
        <v>229</v>
      </c>
      <c r="BH801" s="7" t="s">
        <v>229</v>
      </c>
      <c r="BI801" s="7"/>
      <c r="BJ801" s="4"/>
      <c r="BK801" s="8"/>
      <c r="BL801" s="2" t="s">
        <v>5039</v>
      </c>
      <c r="BM801" s="7"/>
      <c r="BN801" s="7"/>
      <c r="BO801" s="4"/>
      <c r="BP801" s="8"/>
      <c r="BQ801" s="4"/>
      <c r="BR801" s="8"/>
      <c r="BS801" s="7"/>
      <c r="BT801" s="7"/>
      <c r="BU801" s="2" t="s">
        <v>239</v>
      </c>
      <c r="BV801" s="2" t="s">
        <v>275</v>
      </c>
      <c r="BW801" s="2" t="s">
        <v>229</v>
      </c>
      <c r="BX801" s="2" t="s">
        <v>229</v>
      </c>
      <c r="BY801" s="2" t="s">
        <v>241</v>
      </c>
      <c r="BZ801" s="2" t="s">
        <v>229</v>
      </c>
      <c r="CA801" s="4"/>
      <c r="CB801" s="8"/>
      <c r="CC801" s="4"/>
      <c r="CD801" s="8"/>
      <c r="CE801" s="7"/>
      <c r="CF801" s="7"/>
      <c r="CG801" s="2" t="s">
        <v>239</v>
      </c>
      <c r="CH801" s="2" t="s">
        <v>275</v>
      </c>
      <c r="CI801" s="2" t="s">
        <v>2851</v>
      </c>
      <c r="CJ801" s="2" t="s">
        <v>1093</v>
      </c>
      <c r="CK801" s="2" t="s">
        <v>241</v>
      </c>
      <c r="CL801" s="2" t="s">
        <v>229</v>
      </c>
      <c r="CM801" s="4"/>
      <c r="CN801" s="8"/>
      <c r="CO801" s="4"/>
      <c r="CP801" s="8"/>
      <c r="CQ801" s="7"/>
      <c r="CR801" s="7"/>
      <c r="CS801" s="2" t="s">
        <v>239</v>
      </c>
      <c r="CT801" s="2" t="s">
        <v>275</v>
      </c>
      <c r="CU801" s="2" t="s">
        <v>1081</v>
      </c>
      <c r="CV801" s="2" t="s">
        <v>3219</v>
      </c>
      <c r="CW801" s="2" t="s">
        <v>241</v>
      </c>
      <c r="CX801" s="2" t="s">
        <v>229</v>
      </c>
      <c r="CY801" s="4"/>
      <c r="CZ801" s="8"/>
      <c r="DA801" s="4"/>
      <c r="DB801" s="8"/>
      <c r="DC801" s="7"/>
      <c r="DD801" s="7"/>
      <c r="DE801" s="2" t="s">
        <v>239</v>
      </c>
      <c r="DF801" s="2" t="s">
        <v>275</v>
      </c>
      <c r="DG801" s="2" t="s">
        <v>1046</v>
      </c>
      <c r="DH801" s="2" t="s">
        <v>495</v>
      </c>
      <c r="DI801" s="2" t="s">
        <v>263</v>
      </c>
      <c r="DJ801" s="2" t="s">
        <v>229</v>
      </c>
      <c r="DK801" s="4"/>
      <c r="DL801" s="8"/>
      <c r="DM801" s="4">
        <v>1</v>
      </c>
      <c r="DN801" s="8">
        <v>87.35</v>
      </c>
      <c r="DO801" s="7">
        <v>-1</v>
      </c>
      <c r="DP801" s="7">
        <v>-1</v>
      </c>
      <c r="DQ801" s="2" t="s">
        <v>239</v>
      </c>
      <c r="DR801" s="2" t="s">
        <v>275</v>
      </c>
      <c r="DS801" s="2" t="s">
        <v>614</v>
      </c>
      <c r="DT801" s="2" t="s">
        <v>4884</v>
      </c>
      <c r="DU801" s="2" t="s">
        <v>241</v>
      </c>
      <c r="DV801" s="2" t="s">
        <v>229</v>
      </c>
      <c r="DW801" s="4"/>
      <c r="DX801" s="8"/>
      <c r="DY801" s="4">
        <v>1</v>
      </c>
      <c r="DZ801" s="8">
        <v>96.08</v>
      </c>
      <c r="EA801" s="7">
        <v>-1</v>
      </c>
      <c r="EB801" s="7">
        <v>-1</v>
      </c>
      <c r="EC801" s="2" t="s">
        <v>239</v>
      </c>
      <c r="ED801" s="2" t="s">
        <v>275</v>
      </c>
      <c r="EE801" s="2" t="s">
        <v>1530</v>
      </c>
      <c r="EF801" s="2" t="s">
        <v>1529</v>
      </c>
      <c r="EG801" s="2" t="s">
        <v>241</v>
      </c>
      <c r="EH801" s="2" t="s">
        <v>229</v>
      </c>
      <c r="EI801" s="4"/>
      <c r="EJ801" s="8"/>
      <c r="EK801" s="4">
        <v>1</v>
      </c>
      <c r="EL801" s="8">
        <v>91.72</v>
      </c>
      <c r="EM801" s="7">
        <v>-1</v>
      </c>
      <c r="EN801" s="7">
        <v>-1</v>
      </c>
      <c r="EO801" s="2" t="s">
        <v>239</v>
      </c>
      <c r="EP801" s="2" t="s">
        <v>275</v>
      </c>
      <c r="EQ801" s="2" t="s">
        <v>1064</v>
      </c>
      <c r="ER801" s="2" t="s">
        <v>622</v>
      </c>
      <c r="ES801" s="2" t="s">
        <v>241</v>
      </c>
      <c r="ET801" s="2" t="s">
        <v>229</v>
      </c>
      <c r="EU801" s="4"/>
      <c r="EV801" s="8"/>
      <c r="EW801" s="4"/>
      <c r="EX801" s="8"/>
      <c r="EY801" s="7"/>
      <c r="EZ801" s="7"/>
      <c r="FA801" s="2" t="s">
        <v>239</v>
      </c>
      <c r="FB801" s="2" t="s">
        <v>275</v>
      </c>
      <c r="FC801" s="2" t="s">
        <v>2665</v>
      </c>
      <c r="FD801" s="2" t="s">
        <v>1542</v>
      </c>
      <c r="FE801" s="2" t="s">
        <v>241</v>
      </c>
      <c r="FF801" s="2" t="s">
        <v>229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275</v>
      </c>
      <c r="FO801" s="2" t="s">
        <v>1060</v>
      </c>
      <c r="FP801" s="2" t="s">
        <v>229</v>
      </c>
      <c r="FQ801" s="2" t="s">
        <v>241</v>
      </c>
      <c r="FR801" s="2" t="s">
        <v>229</v>
      </c>
      <c r="FS801" s="4"/>
      <c r="FT801" s="8"/>
      <c r="FU801" s="4"/>
      <c r="FV801" s="8"/>
      <c r="FW801" s="7"/>
      <c r="FX801" s="7"/>
      <c r="FY801" s="2" t="s">
        <v>229</v>
      </c>
      <c r="FZ801" s="2" t="s">
        <v>229</v>
      </c>
      <c r="GA801" s="2" t="s">
        <v>229</v>
      </c>
      <c r="GB801" s="2" t="s">
        <v>229</v>
      </c>
      <c r="GC801" s="2" t="s">
        <v>229</v>
      </c>
      <c r="GD801" s="2" t="s">
        <v>229</v>
      </c>
      <c r="GE801" s="4"/>
      <c r="GF801" s="8"/>
      <c r="GG801" s="4"/>
      <c r="GH801" s="8"/>
      <c r="GI801" s="7"/>
      <c r="GJ801" s="7"/>
      <c r="GK801" s="2" t="s">
        <v>272</v>
      </c>
      <c r="GL801" s="2" t="s">
        <v>275</v>
      </c>
      <c r="GM801" s="2" t="s">
        <v>229</v>
      </c>
      <c r="GN801" s="2" t="s">
        <v>229</v>
      </c>
      <c r="GO801" s="2" t="s">
        <v>241</v>
      </c>
      <c r="GP801" s="2" t="s">
        <v>229</v>
      </c>
      <c r="GQ801" s="4"/>
      <c r="GR801" s="8"/>
      <c r="GS801" s="4"/>
      <c r="GT801" s="8"/>
      <c r="GU801" s="7"/>
      <c r="GV801" s="7"/>
      <c r="GW801" s="2" t="s">
        <v>281</v>
      </c>
      <c r="GX801" s="2" t="s">
        <v>275</v>
      </c>
      <c r="GY801" s="2" t="s">
        <v>229</v>
      </c>
      <c r="GZ801" s="2" t="s">
        <v>229</v>
      </c>
      <c r="HA801" s="2" t="s">
        <v>241</v>
      </c>
      <c r="HB801" s="2" t="s">
        <v>229</v>
      </c>
      <c r="HC801" s="4"/>
      <c r="HD801" s="8"/>
      <c r="HE801" s="4"/>
      <c r="HF801" s="8"/>
      <c r="HG801" s="7"/>
      <c r="HH801" s="7"/>
      <c r="HI801" s="2" t="s">
        <v>266</v>
      </c>
      <c r="HJ801" s="2" t="s">
        <v>275</v>
      </c>
      <c r="HK801" s="2" t="s">
        <v>229</v>
      </c>
      <c r="HL801" s="2" t="s">
        <v>229</v>
      </c>
      <c r="HM801" s="2" t="s">
        <v>241</v>
      </c>
      <c r="HN801" s="2" t="s">
        <v>229</v>
      </c>
      <c r="HO801" s="4"/>
      <c r="HP801" s="8"/>
      <c r="HQ801" s="4"/>
      <c r="HR801" s="8"/>
      <c r="HS801" s="7"/>
      <c r="HT801" s="7"/>
      <c r="HU801" s="2" t="s">
        <v>272</v>
      </c>
      <c r="HV801" s="2" t="s">
        <v>275</v>
      </c>
      <c r="HW801" s="2" t="s">
        <v>229</v>
      </c>
      <c r="HX801" s="2" t="s">
        <v>229</v>
      </c>
      <c r="HY801" s="2" t="s">
        <v>241</v>
      </c>
      <c r="HZ801" s="2" t="s">
        <v>229</v>
      </c>
      <c r="IA801" s="4"/>
      <c r="IB801" s="8"/>
      <c r="IC801" s="4"/>
      <c r="ID801" s="8"/>
      <c r="IE801" s="7"/>
      <c r="IF801" s="7"/>
      <c r="IG801" s="2" t="s">
        <v>266</v>
      </c>
      <c r="IH801" s="2" t="s">
        <v>275</v>
      </c>
      <c r="II801" s="2" t="s">
        <v>229</v>
      </c>
      <c r="IJ801" s="2" t="s">
        <v>229</v>
      </c>
      <c r="IK801" s="2" t="s">
        <v>241</v>
      </c>
      <c r="IL801" s="2" t="s">
        <v>229</v>
      </c>
      <c r="IM801" s="4"/>
      <c r="IN801" s="8"/>
      <c r="IO801" s="4"/>
      <c r="IP801" s="8"/>
      <c r="IQ801" s="7"/>
      <c r="IR801" s="7"/>
      <c r="IS801" s="2" t="s">
        <v>272</v>
      </c>
      <c r="IT801" s="2" t="s">
        <v>275</v>
      </c>
      <c r="IU801" s="2" t="s">
        <v>229</v>
      </c>
      <c r="IV801" s="2" t="s">
        <v>229</v>
      </c>
      <c r="IW801" s="2" t="s">
        <v>241</v>
      </c>
      <c r="IX801" s="2" t="s">
        <v>229</v>
      </c>
      <c r="IY801" s="4"/>
      <c r="IZ801" s="8"/>
      <c r="JA801" s="4"/>
      <c r="JB801" s="8"/>
      <c r="JC801" s="7"/>
      <c r="JD801" s="7"/>
      <c r="JE801" s="2" t="s">
        <v>272</v>
      </c>
      <c r="JF801" s="2" t="s">
        <v>275</v>
      </c>
      <c r="JG801" s="2" t="s">
        <v>229</v>
      </c>
      <c r="JH801" s="2" t="s">
        <v>229</v>
      </c>
      <c r="JI801" s="2" t="s">
        <v>241</v>
      </c>
      <c r="JJ801" s="2" t="s">
        <v>229</v>
      </c>
      <c r="JK801" s="4"/>
      <c r="JL801" s="8"/>
      <c r="JM801" s="4"/>
      <c r="JN801" s="8"/>
      <c r="JO801" s="7"/>
      <c r="JP801" s="7"/>
      <c r="JQ801" s="2" t="s">
        <v>272</v>
      </c>
      <c r="JR801" s="2" t="s">
        <v>275</v>
      </c>
      <c r="JS801" s="2" t="s">
        <v>229</v>
      </c>
      <c r="JT801" s="2" t="s">
        <v>229</v>
      </c>
      <c r="JU801" s="2" t="s">
        <v>241</v>
      </c>
      <c r="JV801" s="2" t="s">
        <v>229</v>
      </c>
      <c r="JW801" s="4"/>
      <c r="JX801" s="8"/>
      <c r="JY801" s="4"/>
      <c r="JZ801" s="8"/>
      <c r="KA801" s="7"/>
      <c r="KB801" s="7"/>
      <c r="KC801" s="2" t="s">
        <v>272</v>
      </c>
      <c r="KD801" s="2" t="s">
        <v>275</v>
      </c>
      <c r="KE801" s="2" t="s">
        <v>229</v>
      </c>
      <c r="KF801" s="2" t="s">
        <v>229</v>
      </c>
      <c r="KG801" s="2" t="s">
        <v>241</v>
      </c>
      <c r="KH801" s="2" t="s">
        <v>229</v>
      </c>
      <c r="KI801" s="4"/>
      <c r="KJ801" s="8"/>
      <c r="KK801" s="4"/>
      <c r="KL801" s="8"/>
      <c r="KM801" s="7"/>
      <c r="KN801" s="7"/>
      <c r="KO801" s="2" t="s">
        <v>272</v>
      </c>
      <c r="KP801" s="2" t="s">
        <v>275</v>
      </c>
      <c r="KQ801" s="2" t="s">
        <v>229</v>
      </c>
      <c r="KR801" s="2" t="s">
        <v>229</v>
      </c>
      <c r="KS801" s="2" t="s">
        <v>241</v>
      </c>
      <c r="KT801" s="2" t="s">
        <v>229</v>
      </c>
      <c r="KU801" s="4"/>
      <c r="KV801" s="8"/>
      <c r="KW801" s="4"/>
      <c r="KX801" s="8"/>
      <c r="KY801" s="7"/>
      <c r="KZ801" s="7"/>
      <c r="LA801" s="2" t="s">
        <v>272</v>
      </c>
      <c r="LB801" s="2" t="s">
        <v>275</v>
      </c>
      <c r="LC801" s="2" t="s">
        <v>229</v>
      </c>
      <c r="LD801" s="2" t="s">
        <v>229</v>
      </c>
      <c r="LE801" s="2" t="s">
        <v>241</v>
      </c>
      <c r="LF801" s="2" t="s">
        <v>229</v>
      </c>
      <c r="LG801" s="4"/>
      <c r="LH801" s="8"/>
      <c r="LI801" s="4"/>
      <c r="LJ801" s="8"/>
      <c r="LK801" s="7"/>
      <c r="LL801" s="7"/>
      <c r="LM801" s="2" t="s">
        <v>229</v>
      </c>
      <c r="LN801" s="2" t="s">
        <v>229</v>
      </c>
      <c r="LO801" s="2" t="s">
        <v>229</v>
      </c>
      <c r="LP801" s="2" t="s">
        <v>229</v>
      </c>
      <c r="LQ801" s="2" t="s">
        <v>229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275</v>
      </c>
      <c r="MA801" s="2" t="s">
        <v>1160</v>
      </c>
      <c r="MB801" s="2" t="s">
        <v>229</v>
      </c>
      <c r="MC801" s="2" t="s">
        <v>241</v>
      </c>
      <c r="MD801" s="2" t="s">
        <v>229</v>
      </c>
      <c r="ME801" s="4"/>
      <c r="MF801" s="8"/>
      <c r="MG801" s="4"/>
      <c r="MH801" s="8"/>
      <c r="MI801" s="7"/>
      <c r="MJ801" s="7"/>
      <c r="MK801" s="2" t="s">
        <v>272</v>
      </c>
      <c r="ML801" s="2" t="s">
        <v>275</v>
      </c>
      <c r="MM801" s="2" t="s">
        <v>229</v>
      </c>
      <c r="MN801" s="2" t="s">
        <v>229</v>
      </c>
      <c r="MO801" s="2" t="s">
        <v>241</v>
      </c>
      <c r="MP801" s="2" t="s">
        <v>229</v>
      </c>
      <c r="MQ801" s="4"/>
      <c r="MR801" s="8"/>
      <c r="MS801" s="4"/>
      <c r="MT801" s="8"/>
      <c r="MU801" s="7"/>
      <c r="MV801" s="7"/>
      <c r="MW801" s="2" t="s">
        <v>267</v>
      </c>
      <c r="MX801" s="2" t="s">
        <v>275</v>
      </c>
      <c r="MY801" s="2" t="s">
        <v>229</v>
      </c>
      <c r="MZ801" s="2" t="s">
        <v>229</v>
      </c>
      <c r="NA801" s="2" t="s">
        <v>241</v>
      </c>
      <c r="NB801" s="2" t="s">
        <v>229</v>
      </c>
      <c r="NC801" s="4"/>
      <c r="ND801" s="8"/>
      <c r="NE801" s="4"/>
      <c r="NF801" s="8"/>
      <c r="NG801" s="7"/>
      <c r="NH801" s="7"/>
      <c r="NI801" s="2" t="s">
        <v>272</v>
      </c>
      <c r="NJ801" s="2" t="s">
        <v>275</v>
      </c>
      <c r="NK801" s="2" t="s">
        <v>229</v>
      </c>
      <c r="NL801" s="2" t="s">
        <v>229</v>
      </c>
      <c r="NM801" s="2" t="s">
        <v>241</v>
      </c>
      <c r="NN801" s="2" t="s">
        <v>229</v>
      </c>
      <c r="NO801" s="4"/>
      <c r="NP801" s="8"/>
      <c r="NQ801" s="4"/>
      <c r="NR801" s="8"/>
      <c r="NS801" s="7"/>
      <c r="NT801" s="7"/>
      <c r="NU801" s="2" t="s">
        <v>272</v>
      </c>
      <c r="NV801" s="2" t="s">
        <v>275</v>
      </c>
      <c r="NW801" s="2" t="s">
        <v>229</v>
      </c>
      <c r="NX801" s="2" t="s">
        <v>229</v>
      </c>
      <c r="NY801" s="2" t="s">
        <v>241</v>
      </c>
      <c r="NZ801" s="2" t="s">
        <v>229</v>
      </c>
      <c r="OA801" s="4"/>
      <c r="OB801" s="8"/>
      <c r="OC801" s="4"/>
      <c r="OD801" s="8"/>
      <c r="OE801" s="7"/>
      <c r="OF801" s="7"/>
      <c r="OG801" s="2" t="s">
        <v>272</v>
      </c>
      <c r="OH801" s="2" t="s">
        <v>275</v>
      </c>
      <c r="OI801" s="2" t="s">
        <v>229</v>
      </c>
      <c r="OJ801" s="2" t="s">
        <v>229</v>
      </c>
      <c r="OK801" s="2" t="s">
        <v>241</v>
      </c>
      <c r="OL801" s="2" t="s">
        <v>229</v>
      </c>
      <c r="OM801" s="4"/>
      <c r="ON801" s="8"/>
      <c r="OO801" s="4"/>
      <c r="OP801" s="8"/>
      <c r="OQ801" s="7"/>
      <c r="OR801" s="7"/>
      <c r="OS801" s="2" t="s">
        <v>229</v>
      </c>
      <c r="OT801" s="2" t="s">
        <v>229</v>
      </c>
      <c r="OU801" s="2" t="s">
        <v>229</v>
      </c>
      <c r="OV801" s="2" t="s">
        <v>229</v>
      </c>
      <c r="OW801" s="2" t="s">
        <v>229</v>
      </c>
      <c r="OX801" s="2" t="s">
        <v>229</v>
      </c>
      <c r="OY801" s="4"/>
      <c r="OZ801" s="8"/>
      <c r="PA801" s="4"/>
      <c r="PB801" s="8"/>
      <c r="PC801" s="7"/>
      <c r="PD801" s="7"/>
      <c r="PE801" s="2" t="s">
        <v>281</v>
      </c>
      <c r="PF801" s="2" t="s">
        <v>275</v>
      </c>
      <c r="PG801" s="2" t="s">
        <v>229</v>
      </c>
      <c r="PH801" s="2" t="s">
        <v>229</v>
      </c>
      <c r="PI801" s="2" t="s">
        <v>241</v>
      </c>
      <c r="PJ801" s="2" t="s">
        <v>229</v>
      </c>
      <c r="PK801" s="4"/>
      <c r="PL801" s="8"/>
      <c r="PM801" s="4"/>
      <c r="PN801" s="8"/>
      <c r="PO801" s="7"/>
      <c r="PP801" s="7"/>
      <c r="PQ801" s="2" t="s">
        <v>229</v>
      </c>
      <c r="PR801" s="2" t="s">
        <v>229</v>
      </c>
      <c r="PS801" s="2" t="s">
        <v>229</v>
      </c>
      <c r="PT801" s="2" t="s">
        <v>229</v>
      </c>
      <c r="PU801" s="2" t="s">
        <v>229</v>
      </c>
      <c r="PV801" s="2" t="s">
        <v>229</v>
      </c>
      <c r="PW801" s="4"/>
      <c r="PX801" s="8"/>
      <c r="PY801" s="4"/>
      <c r="PZ801" s="8"/>
      <c r="QA801" s="7"/>
      <c r="QB801" s="7"/>
      <c r="QC801" s="2" t="s">
        <v>281</v>
      </c>
      <c r="QD801" s="2" t="s">
        <v>275</v>
      </c>
      <c r="QE801" s="2" t="s">
        <v>229</v>
      </c>
      <c r="QF801" s="2" t="s">
        <v>229</v>
      </c>
      <c r="QG801" s="2" t="s">
        <v>241</v>
      </c>
      <c r="QH801" s="2" t="s">
        <v>229</v>
      </c>
      <c r="QI801" s="4"/>
      <c r="QJ801" s="8"/>
      <c r="QK801" s="4"/>
      <c r="QL801" s="8"/>
      <c r="QM801" s="7"/>
      <c r="QN801" s="7"/>
      <c r="QO801" s="2" t="s">
        <v>229</v>
      </c>
      <c r="QP801" s="2" t="s">
        <v>229</v>
      </c>
      <c r="QQ801" s="2" t="s">
        <v>229</v>
      </c>
      <c r="QR801" s="2" t="s">
        <v>229</v>
      </c>
      <c r="QS801" s="2" t="s">
        <v>229</v>
      </c>
      <c r="QT801" s="2" t="s">
        <v>229</v>
      </c>
      <c r="QU801" s="4"/>
      <c r="QV801" s="8"/>
      <c r="QW801" s="4"/>
      <c r="QX801" s="8"/>
      <c r="QY801" s="7"/>
      <c r="QZ801" s="7"/>
      <c r="RA801" s="2" t="s">
        <v>272</v>
      </c>
      <c r="RB801" s="2" t="s">
        <v>275</v>
      </c>
      <c r="RC801" s="2" t="s">
        <v>229</v>
      </c>
      <c r="RD801" s="2" t="s">
        <v>229</v>
      </c>
      <c r="RE801" s="2" t="s">
        <v>241</v>
      </c>
      <c r="RF801" s="2" t="s">
        <v>229</v>
      </c>
      <c r="RG801" s="4"/>
      <c r="RH801" s="8"/>
      <c r="RI801" s="4"/>
      <c r="RJ801" s="8"/>
      <c r="RK801" s="7"/>
      <c r="RL801" s="7"/>
      <c r="RM801" s="2" t="s">
        <v>272</v>
      </c>
      <c r="RN801" s="2" t="s">
        <v>275</v>
      </c>
      <c r="RO801" s="2" t="s">
        <v>229</v>
      </c>
      <c r="RP801" s="2" t="s">
        <v>229</v>
      </c>
      <c r="RQ801" s="2" t="s">
        <v>241</v>
      </c>
      <c r="RR801" s="2" t="s">
        <v>229</v>
      </c>
      <c r="RS801" s="4"/>
      <c r="RT801" s="8"/>
      <c r="RU801" s="4"/>
      <c r="RV801" s="8"/>
      <c r="RW801" s="7"/>
      <c r="RX801" s="7"/>
      <c r="RY801" s="2" t="s">
        <v>229</v>
      </c>
      <c r="RZ801" s="2" t="s">
        <v>229</v>
      </c>
      <c r="SA801" s="2" t="s">
        <v>229</v>
      </c>
      <c r="SB801" s="2" t="s">
        <v>229</v>
      </c>
      <c r="SC801" s="2" t="s">
        <v>229</v>
      </c>
      <c r="SD801" s="2" t="s">
        <v>229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</row>
    <row r="802">
      <c r="A802" s="2" t="s">
        <v>5040</v>
      </c>
      <c r="B802" s="2" t="s">
        <v>216</v>
      </c>
      <c r="C802" s="2" t="s">
        <v>4734</v>
      </c>
      <c r="D802" s="2" t="s">
        <v>218</v>
      </c>
      <c r="E802" s="2" t="s">
        <v>2460</v>
      </c>
      <c r="F802" s="2" t="s">
        <v>5032</v>
      </c>
      <c r="G802" s="2" t="s">
        <v>5033</v>
      </c>
      <c r="H802" s="2" t="s">
        <v>5034</v>
      </c>
      <c r="I802" s="2" t="s">
        <v>5035</v>
      </c>
      <c r="J802" s="2" t="s">
        <v>285</v>
      </c>
      <c r="K802" s="2" t="s">
        <v>2491</v>
      </c>
      <c r="L802" s="3">
        <v>72.79</v>
      </c>
      <c r="M802" s="3">
        <v>76.43</v>
      </c>
      <c r="N802" s="3">
        <v>139.99</v>
      </c>
      <c r="O802" s="2" t="s">
        <v>981</v>
      </c>
      <c r="P802" s="2" t="s">
        <v>964</v>
      </c>
      <c r="Q802" s="2" t="s">
        <v>228</v>
      </c>
      <c r="R802" s="2" t="s">
        <v>229</v>
      </c>
      <c r="S802" s="2" t="s">
        <v>5041</v>
      </c>
      <c r="T802" s="2" t="s">
        <v>3733</v>
      </c>
      <c r="U802" s="2" t="s">
        <v>232</v>
      </c>
      <c r="V802" s="2" t="s">
        <v>685</v>
      </c>
      <c r="W802" s="2" t="s">
        <v>686</v>
      </c>
      <c r="X802" s="2" t="s">
        <v>1009</v>
      </c>
      <c r="Y802" s="2" t="s">
        <v>1060</v>
      </c>
      <c r="Z802" s="4"/>
      <c r="AA802" s="4">
        <f>=ROUNDDOWN({0},0)</f>
      </c>
      <c r="AB802" s="5">
        <v>1</v>
      </c>
      <c r="AC802" s="2" t="s">
        <v>229</v>
      </c>
      <c r="AD802" s="4"/>
      <c r="AE802" s="4"/>
      <c r="AF802" s="6">
        <v>69</v>
      </c>
      <c r="AG802" s="6"/>
      <c r="AH802" s="7">
        <v>0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/>
      <c r="AQ802" s="8"/>
      <c r="AR802" s="4">
        <v>2</v>
      </c>
      <c r="AS802" s="8">
        <v>170.7</v>
      </c>
      <c r="AT802" s="7">
        <v>-1</v>
      </c>
      <c r="AU802" s="7">
        <v>-1</v>
      </c>
      <c r="AV802" s="4"/>
      <c r="AW802" s="8"/>
      <c r="AX802" s="4">
        <v>2</v>
      </c>
      <c r="AY802" s="8">
        <v>170.7</v>
      </c>
      <c r="AZ802" s="7">
        <v>-1</v>
      </c>
      <c r="BA802" s="7">
        <v>-1</v>
      </c>
      <c r="BB802" s="7"/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/>
      <c r="BJ802" s="4"/>
      <c r="BK802" s="8"/>
      <c r="BL802" s="2" t="s">
        <v>3851</v>
      </c>
      <c r="BM802" s="7"/>
      <c r="BN802" s="7"/>
      <c r="BO802" s="4"/>
      <c r="BP802" s="8"/>
      <c r="BQ802" s="4"/>
      <c r="BR802" s="8"/>
      <c r="BS802" s="7"/>
      <c r="BT802" s="7"/>
      <c r="BU802" s="2" t="s">
        <v>239</v>
      </c>
      <c r="BV802" s="2" t="s">
        <v>275</v>
      </c>
      <c r="BW802" s="2" t="s">
        <v>229</v>
      </c>
      <c r="BX802" s="2" t="s">
        <v>229</v>
      </c>
      <c r="BY802" s="2" t="s">
        <v>241</v>
      </c>
      <c r="BZ802" s="2" t="s">
        <v>229</v>
      </c>
      <c r="CA802" s="4"/>
      <c r="CB802" s="8"/>
      <c r="CC802" s="4"/>
      <c r="CD802" s="8"/>
      <c r="CE802" s="7"/>
      <c r="CF802" s="7"/>
      <c r="CG802" s="2" t="s">
        <v>239</v>
      </c>
      <c r="CH802" s="2" t="s">
        <v>275</v>
      </c>
      <c r="CI802" s="2" t="s">
        <v>2851</v>
      </c>
      <c r="CJ802" s="2" t="s">
        <v>1530</v>
      </c>
      <c r="CK802" s="2" t="s">
        <v>241</v>
      </c>
      <c r="CL802" s="2" t="s">
        <v>229</v>
      </c>
      <c r="CM802" s="4"/>
      <c r="CN802" s="8"/>
      <c r="CO802" s="4"/>
      <c r="CP802" s="8"/>
      <c r="CQ802" s="7"/>
      <c r="CR802" s="7"/>
      <c r="CS802" s="2" t="s">
        <v>239</v>
      </c>
      <c r="CT802" s="2" t="s">
        <v>275</v>
      </c>
      <c r="CU802" s="2" t="s">
        <v>1081</v>
      </c>
      <c r="CV802" s="2" t="s">
        <v>639</v>
      </c>
      <c r="CW802" s="2" t="s">
        <v>241</v>
      </c>
      <c r="CX802" s="2" t="s">
        <v>229</v>
      </c>
      <c r="CY802" s="4"/>
      <c r="CZ802" s="8"/>
      <c r="DA802" s="4">
        <v>1</v>
      </c>
      <c r="DB802" s="8">
        <v>68.79</v>
      </c>
      <c r="DC802" s="7">
        <v>-1</v>
      </c>
      <c r="DD802" s="7">
        <v>-1</v>
      </c>
      <c r="DE802" s="2" t="s">
        <v>239</v>
      </c>
      <c r="DF802" s="2" t="s">
        <v>275</v>
      </c>
      <c r="DG802" s="2" t="s">
        <v>1046</v>
      </c>
      <c r="DH802" s="2" t="s">
        <v>614</v>
      </c>
      <c r="DI802" s="2" t="s">
        <v>263</v>
      </c>
      <c r="DJ802" s="2" t="s">
        <v>229</v>
      </c>
      <c r="DK802" s="4"/>
      <c r="DL802" s="8"/>
      <c r="DM802" s="4">
        <v>1</v>
      </c>
      <c r="DN802" s="8">
        <v>101.91</v>
      </c>
      <c r="DO802" s="7">
        <v>-1</v>
      </c>
      <c r="DP802" s="7">
        <v>-1</v>
      </c>
      <c r="DQ802" s="2" t="s">
        <v>239</v>
      </c>
      <c r="DR802" s="2" t="s">
        <v>275</v>
      </c>
      <c r="DS802" s="2" t="s">
        <v>614</v>
      </c>
      <c r="DT802" s="2" t="s">
        <v>502</v>
      </c>
      <c r="DU802" s="2" t="s">
        <v>241</v>
      </c>
      <c r="DV802" s="2" t="s">
        <v>229</v>
      </c>
      <c r="DW802" s="4"/>
      <c r="DX802" s="8"/>
      <c r="DY802" s="4"/>
      <c r="DZ802" s="8"/>
      <c r="EA802" s="7"/>
      <c r="EB802" s="7"/>
      <c r="EC802" s="2" t="s">
        <v>239</v>
      </c>
      <c r="ED802" s="2" t="s">
        <v>275</v>
      </c>
      <c r="EE802" s="2" t="s">
        <v>1530</v>
      </c>
      <c r="EF802" s="2" t="s">
        <v>624</v>
      </c>
      <c r="EG802" s="2" t="s">
        <v>263</v>
      </c>
      <c r="EH802" s="2" t="s">
        <v>229</v>
      </c>
      <c r="EI802" s="4"/>
      <c r="EJ802" s="8"/>
      <c r="EK802" s="4"/>
      <c r="EL802" s="8"/>
      <c r="EM802" s="7"/>
      <c r="EN802" s="7"/>
      <c r="EO802" s="2" t="s">
        <v>239</v>
      </c>
      <c r="EP802" s="2" t="s">
        <v>275</v>
      </c>
      <c r="EQ802" s="2" t="s">
        <v>1064</v>
      </c>
      <c r="ER802" s="2" t="s">
        <v>2840</v>
      </c>
      <c r="ES802" s="2" t="s">
        <v>241</v>
      </c>
      <c r="ET802" s="2" t="s">
        <v>229</v>
      </c>
      <c r="EU802" s="4"/>
      <c r="EV802" s="8"/>
      <c r="EW802" s="4"/>
      <c r="EX802" s="8"/>
      <c r="EY802" s="7"/>
      <c r="EZ802" s="7"/>
      <c r="FA802" s="2" t="s">
        <v>239</v>
      </c>
      <c r="FB802" s="2" t="s">
        <v>275</v>
      </c>
      <c r="FC802" s="2" t="s">
        <v>2665</v>
      </c>
      <c r="FD802" s="2" t="s">
        <v>2858</v>
      </c>
      <c r="FE802" s="2" t="s">
        <v>241</v>
      </c>
      <c r="FF802" s="2" t="s">
        <v>229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275</v>
      </c>
      <c r="FO802" s="2" t="s">
        <v>1060</v>
      </c>
      <c r="FP802" s="2" t="s">
        <v>229</v>
      </c>
      <c r="FQ802" s="2" t="s">
        <v>241</v>
      </c>
      <c r="FR802" s="2" t="s">
        <v>229</v>
      </c>
      <c r="FS802" s="4"/>
      <c r="FT802" s="8"/>
      <c r="FU802" s="4"/>
      <c r="FV802" s="8"/>
      <c r="FW802" s="7"/>
      <c r="FX802" s="7"/>
      <c r="FY802" s="2" t="s">
        <v>229</v>
      </c>
      <c r="FZ802" s="2" t="s">
        <v>229</v>
      </c>
      <c r="GA802" s="2" t="s">
        <v>229</v>
      </c>
      <c r="GB802" s="2" t="s">
        <v>229</v>
      </c>
      <c r="GC802" s="2" t="s">
        <v>229</v>
      </c>
      <c r="GD802" s="2" t="s">
        <v>229</v>
      </c>
      <c r="GE802" s="4"/>
      <c r="GF802" s="8"/>
      <c r="GG802" s="4"/>
      <c r="GH802" s="8"/>
      <c r="GI802" s="7"/>
      <c r="GJ802" s="7"/>
      <c r="GK802" s="2" t="s">
        <v>272</v>
      </c>
      <c r="GL802" s="2" t="s">
        <v>275</v>
      </c>
      <c r="GM802" s="2" t="s">
        <v>229</v>
      </c>
      <c r="GN802" s="2" t="s">
        <v>229</v>
      </c>
      <c r="GO802" s="2" t="s">
        <v>241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281</v>
      </c>
      <c r="GX802" s="2" t="s">
        <v>275</v>
      </c>
      <c r="GY802" s="2" t="s">
        <v>229</v>
      </c>
      <c r="GZ802" s="2" t="s">
        <v>229</v>
      </c>
      <c r="HA802" s="2" t="s">
        <v>241</v>
      </c>
      <c r="HB802" s="2" t="s">
        <v>229</v>
      </c>
      <c r="HC802" s="4"/>
      <c r="HD802" s="8"/>
      <c r="HE802" s="4"/>
      <c r="HF802" s="8"/>
      <c r="HG802" s="7"/>
      <c r="HH802" s="7"/>
      <c r="HI802" s="2" t="s">
        <v>266</v>
      </c>
      <c r="HJ802" s="2" t="s">
        <v>275</v>
      </c>
      <c r="HK802" s="2" t="s">
        <v>229</v>
      </c>
      <c r="HL802" s="2" t="s">
        <v>229</v>
      </c>
      <c r="HM802" s="2" t="s">
        <v>241</v>
      </c>
      <c r="HN802" s="2" t="s">
        <v>229</v>
      </c>
      <c r="HO802" s="4"/>
      <c r="HP802" s="8"/>
      <c r="HQ802" s="4"/>
      <c r="HR802" s="8"/>
      <c r="HS802" s="7"/>
      <c r="HT802" s="7"/>
      <c r="HU802" s="2" t="s">
        <v>266</v>
      </c>
      <c r="HV802" s="2" t="s">
        <v>275</v>
      </c>
      <c r="HW802" s="2" t="s">
        <v>229</v>
      </c>
      <c r="HX802" s="2" t="s">
        <v>229</v>
      </c>
      <c r="HY802" s="2" t="s">
        <v>241</v>
      </c>
      <c r="HZ802" s="2" t="s">
        <v>229</v>
      </c>
      <c r="IA802" s="4"/>
      <c r="IB802" s="8"/>
      <c r="IC802" s="4"/>
      <c r="ID802" s="8"/>
      <c r="IE802" s="7"/>
      <c r="IF802" s="7"/>
      <c r="IG802" s="2" t="s">
        <v>266</v>
      </c>
      <c r="IH802" s="2" t="s">
        <v>275</v>
      </c>
      <c r="II802" s="2" t="s">
        <v>229</v>
      </c>
      <c r="IJ802" s="2" t="s">
        <v>229</v>
      </c>
      <c r="IK802" s="2" t="s">
        <v>241</v>
      </c>
      <c r="IL802" s="2" t="s">
        <v>229</v>
      </c>
      <c r="IM802" s="4"/>
      <c r="IN802" s="8"/>
      <c r="IO802" s="4"/>
      <c r="IP802" s="8"/>
      <c r="IQ802" s="7"/>
      <c r="IR802" s="7"/>
      <c r="IS802" s="2" t="s">
        <v>272</v>
      </c>
      <c r="IT802" s="2" t="s">
        <v>275</v>
      </c>
      <c r="IU802" s="2" t="s">
        <v>229</v>
      </c>
      <c r="IV802" s="2" t="s">
        <v>229</v>
      </c>
      <c r="IW802" s="2" t="s">
        <v>241</v>
      </c>
      <c r="IX802" s="2" t="s">
        <v>229</v>
      </c>
      <c r="IY802" s="4"/>
      <c r="IZ802" s="8"/>
      <c r="JA802" s="4"/>
      <c r="JB802" s="8"/>
      <c r="JC802" s="7"/>
      <c r="JD802" s="7"/>
      <c r="JE802" s="2" t="s">
        <v>272</v>
      </c>
      <c r="JF802" s="2" t="s">
        <v>275</v>
      </c>
      <c r="JG802" s="2" t="s">
        <v>229</v>
      </c>
      <c r="JH802" s="2" t="s">
        <v>229</v>
      </c>
      <c r="JI802" s="2" t="s">
        <v>241</v>
      </c>
      <c r="JJ802" s="2" t="s">
        <v>229</v>
      </c>
      <c r="JK802" s="4"/>
      <c r="JL802" s="8"/>
      <c r="JM802" s="4"/>
      <c r="JN802" s="8"/>
      <c r="JO802" s="7"/>
      <c r="JP802" s="7"/>
      <c r="JQ802" s="2" t="s">
        <v>272</v>
      </c>
      <c r="JR802" s="2" t="s">
        <v>275</v>
      </c>
      <c r="JS802" s="2" t="s">
        <v>229</v>
      </c>
      <c r="JT802" s="2" t="s">
        <v>229</v>
      </c>
      <c r="JU802" s="2" t="s">
        <v>241</v>
      </c>
      <c r="JV802" s="2" t="s">
        <v>229</v>
      </c>
      <c r="JW802" s="4"/>
      <c r="JX802" s="8"/>
      <c r="JY802" s="4"/>
      <c r="JZ802" s="8"/>
      <c r="KA802" s="7"/>
      <c r="KB802" s="7"/>
      <c r="KC802" s="2" t="s">
        <v>272</v>
      </c>
      <c r="KD802" s="2" t="s">
        <v>275</v>
      </c>
      <c r="KE802" s="2" t="s">
        <v>229</v>
      </c>
      <c r="KF802" s="2" t="s">
        <v>229</v>
      </c>
      <c r="KG802" s="2" t="s">
        <v>241</v>
      </c>
      <c r="KH802" s="2" t="s">
        <v>229</v>
      </c>
      <c r="KI802" s="4"/>
      <c r="KJ802" s="8"/>
      <c r="KK802" s="4"/>
      <c r="KL802" s="8"/>
      <c r="KM802" s="7"/>
      <c r="KN802" s="7"/>
      <c r="KO802" s="2" t="s">
        <v>272</v>
      </c>
      <c r="KP802" s="2" t="s">
        <v>275</v>
      </c>
      <c r="KQ802" s="2" t="s">
        <v>229</v>
      </c>
      <c r="KR802" s="2" t="s">
        <v>229</v>
      </c>
      <c r="KS802" s="2" t="s">
        <v>241</v>
      </c>
      <c r="KT802" s="2" t="s">
        <v>229</v>
      </c>
      <c r="KU802" s="4"/>
      <c r="KV802" s="8"/>
      <c r="KW802" s="4"/>
      <c r="KX802" s="8"/>
      <c r="KY802" s="7"/>
      <c r="KZ802" s="7"/>
      <c r="LA802" s="2" t="s">
        <v>272</v>
      </c>
      <c r="LB802" s="2" t="s">
        <v>275</v>
      </c>
      <c r="LC802" s="2" t="s">
        <v>229</v>
      </c>
      <c r="LD802" s="2" t="s">
        <v>229</v>
      </c>
      <c r="LE802" s="2" t="s">
        <v>241</v>
      </c>
      <c r="LF802" s="2" t="s">
        <v>229</v>
      </c>
      <c r="LG802" s="4"/>
      <c r="LH802" s="8"/>
      <c r="LI802" s="4"/>
      <c r="LJ802" s="8"/>
      <c r="LK802" s="7"/>
      <c r="LL802" s="7"/>
      <c r="LM802" s="2" t="s">
        <v>229</v>
      </c>
      <c r="LN802" s="2" t="s">
        <v>229</v>
      </c>
      <c r="LO802" s="2" t="s">
        <v>229</v>
      </c>
      <c r="LP802" s="2" t="s">
        <v>229</v>
      </c>
      <c r="LQ802" s="2" t="s">
        <v>229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239</v>
      </c>
      <c r="LZ802" s="2" t="s">
        <v>275</v>
      </c>
      <c r="MA802" s="2" t="s">
        <v>1160</v>
      </c>
      <c r="MB802" s="2" t="s">
        <v>5042</v>
      </c>
      <c r="MC802" s="2" t="s">
        <v>241</v>
      </c>
      <c r="MD802" s="2" t="s">
        <v>229</v>
      </c>
      <c r="ME802" s="4"/>
      <c r="MF802" s="8"/>
      <c r="MG802" s="4"/>
      <c r="MH802" s="8"/>
      <c r="MI802" s="7"/>
      <c r="MJ802" s="7"/>
      <c r="MK802" s="2" t="s">
        <v>272</v>
      </c>
      <c r="ML802" s="2" t="s">
        <v>275</v>
      </c>
      <c r="MM802" s="2" t="s">
        <v>229</v>
      </c>
      <c r="MN802" s="2" t="s">
        <v>229</v>
      </c>
      <c r="MO802" s="2" t="s">
        <v>241</v>
      </c>
      <c r="MP802" s="2" t="s">
        <v>229</v>
      </c>
      <c r="MQ802" s="4"/>
      <c r="MR802" s="8"/>
      <c r="MS802" s="4"/>
      <c r="MT802" s="8"/>
      <c r="MU802" s="7"/>
      <c r="MV802" s="7"/>
      <c r="MW802" s="2" t="s">
        <v>239</v>
      </c>
      <c r="MX802" s="2" t="s">
        <v>275</v>
      </c>
      <c r="MY802" s="2" t="s">
        <v>308</v>
      </c>
      <c r="MZ802" s="2" t="s">
        <v>229</v>
      </c>
      <c r="NA802" s="2" t="s">
        <v>241</v>
      </c>
      <c r="NB802" s="2" t="s">
        <v>229</v>
      </c>
      <c r="NC802" s="4"/>
      <c r="ND802" s="8"/>
      <c r="NE802" s="4"/>
      <c r="NF802" s="8"/>
      <c r="NG802" s="7"/>
      <c r="NH802" s="7"/>
      <c r="NI802" s="2" t="s">
        <v>266</v>
      </c>
      <c r="NJ802" s="2" t="s">
        <v>275</v>
      </c>
      <c r="NK802" s="2" t="s">
        <v>229</v>
      </c>
      <c r="NL802" s="2" t="s">
        <v>229</v>
      </c>
      <c r="NM802" s="2" t="s">
        <v>241</v>
      </c>
      <c r="NN802" s="2" t="s">
        <v>229</v>
      </c>
      <c r="NO802" s="4"/>
      <c r="NP802" s="8"/>
      <c r="NQ802" s="4"/>
      <c r="NR802" s="8"/>
      <c r="NS802" s="7"/>
      <c r="NT802" s="7"/>
      <c r="NU802" s="2" t="s">
        <v>272</v>
      </c>
      <c r="NV802" s="2" t="s">
        <v>275</v>
      </c>
      <c r="NW802" s="2" t="s">
        <v>229</v>
      </c>
      <c r="NX802" s="2" t="s">
        <v>229</v>
      </c>
      <c r="NY802" s="2" t="s">
        <v>241</v>
      </c>
      <c r="NZ802" s="2" t="s">
        <v>229</v>
      </c>
      <c r="OA802" s="4"/>
      <c r="OB802" s="8"/>
      <c r="OC802" s="4"/>
      <c r="OD802" s="8"/>
      <c r="OE802" s="7"/>
      <c r="OF802" s="7"/>
      <c r="OG802" s="2" t="s">
        <v>239</v>
      </c>
      <c r="OH802" s="2" t="s">
        <v>275</v>
      </c>
      <c r="OI802" s="2" t="s">
        <v>2817</v>
      </c>
      <c r="OJ802" s="2" t="s">
        <v>229</v>
      </c>
      <c r="OK802" s="2" t="s">
        <v>241</v>
      </c>
      <c r="OL802" s="2" t="s">
        <v>229</v>
      </c>
      <c r="OM802" s="4"/>
      <c r="ON802" s="8"/>
      <c r="OO802" s="4"/>
      <c r="OP802" s="8"/>
      <c r="OQ802" s="7"/>
      <c r="OR802" s="7"/>
      <c r="OS802" s="2" t="s">
        <v>229</v>
      </c>
      <c r="OT802" s="2" t="s">
        <v>229</v>
      </c>
      <c r="OU802" s="2" t="s">
        <v>229</v>
      </c>
      <c r="OV802" s="2" t="s">
        <v>229</v>
      </c>
      <c r="OW802" s="2" t="s">
        <v>229</v>
      </c>
      <c r="OX802" s="2" t="s">
        <v>229</v>
      </c>
      <c r="OY802" s="4"/>
      <c r="OZ802" s="8"/>
      <c r="PA802" s="4"/>
      <c r="PB802" s="8"/>
      <c r="PC802" s="7"/>
      <c r="PD802" s="7"/>
      <c r="PE802" s="2" t="s">
        <v>281</v>
      </c>
      <c r="PF802" s="2" t="s">
        <v>275</v>
      </c>
      <c r="PG802" s="2" t="s">
        <v>229</v>
      </c>
      <c r="PH802" s="2" t="s">
        <v>229</v>
      </c>
      <c r="PI802" s="2" t="s">
        <v>241</v>
      </c>
      <c r="PJ802" s="2" t="s">
        <v>229</v>
      </c>
      <c r="PK802" s="4"/>
      <c r="PL802" s="8"/>
      <c r="PM802" s="4"/>
      <c r="PN802" s="8"/>
      <c r="PO802" s="7"/>
      <c r="PP802" s="7"/>
      <c r="PQ802" s="2" t="s">
        <v>229</v>
      </c>
      <c r="PR802" s="2" t="s">
        <v>229</v>
      </c>
      <c r="PS802" s="2" t="s">
        <v>229</v>
      </c>
      <c r="PT802" s="2" t="s">
        <v>229</v>
      </c>
      <c r="PU802" s="2" t="s">
        <v>229</v>
      </c>
      <c r="PV802" s="2" t="s">
        <v>229</v>
      </c>
      <c r="PW802" s="4"/>
      <c r="PX802" s="8"/>
      <c r="PY802" s="4"/>
      <c r="PZ802" s="8"/>
      <c r="QA802" s="7"/>
      <c r="QB802" s="7"/>
      <c r="QC802" s="2" t="s">
        <v>281</v>
      </c>
      <c r="QD802" s="2" t="s">
        <v>275</v>
      </c>
      <c r="QE802" s="2" t="s">
        <v>229</v>
      </c>
      <c r="QF802" s="2" t="s">
        <v>229</v>
      </c>
      <c r="QG802" s="2" t="s">
        <v>241</v>
      </c>
      <c r="QH802" s="2" t="s">
        <v>229</v>
      </c>
      <c r="QI802" s="4"/>
      <c r="QJ802" s="8"/>
      <c r="QK802" s="4"/>
      <c r="QL802" s="8"/>
      <c r="QM802" s="7"/>
      <c r="QN802" s="7"/>
      <c r="QO802" s="2" t="s">
        <v>229</v>
      </c>
      <c r="QP802" s="2" t="s">
        <v>229</v>
      </c>
      <c r="QQ802" s="2" t="s">
        <v>229</v>
      </c>
      <c r="QR802" s="2" t="s">
        <v>229</v>
      </c>
      <c r="QS802" s="2" t="s">
        <v>229</v>
      </c>
      <c r="QT802" s="2" t="s">
        <v>229</v>
      </c>
      <c r="QU802" s="4"/>
      <c r="QV802" s="8"/>
      <c r="QW802" s="4"/>
      <c r="QX802" s="8"/>
      <c r="QY802" s="7"/>
      <c r="QZ802" s="7"/>
      <c r="RA802" s="2" t="s">
        <v>272</v>
      </c>
      <c r="RB802" s="2" t="s">
        <v>275</v>
      </c>
      <c r="RC802" s="2" t="s">
        <v>229</v>
      </c>
      <c r="RD802" s="2" t="s">
        <v>229</v>
      </c>
      <c r="RE802" s="2" t="s">
        <v>241</v>
      </c>
      <c r="RF802" s="2" t="s">
        <v>229</v>
      </c>
      <c r="RG802" s="4"/>
      <c r="RH802" s="8"/>
      <c r="RI802" s="4"/>
      <c r="RJ802" s="8"/>
      <c r="RK802" s="7"/>
      <c r="RL802" s="7"/>
      <c r="RM802" s="2" t="s">
        <v>272</v>
      </c>
      <c r="RN802" s="2" t="s">
        <v>275</v>
      </c>
      <c r="RO802" s="2" t="s">
        <v>229</v>
      </c>
      <c r="RP802" s="2" t="s">
        <v>229</v>
      </c>
      <c r="RQ802" s="2" t="s">
        <v>241</v>
      </c>
      <c r="RR802" s="2" t="s">
        <v>229</v>
      </c>
      <c r="RS802" s="4"/>
      <c r="RT802" s="8"/>
      <c r="RU802" s="4"/>
      <c r="RV802" s="8"/>
      <c r="RW802" s="7"/>
      <c r="RX802" s="7"/>
      <c r="RY802" s="2" t="s">
        <v>229</v>
      </c>
      <c r="RZ802" s="2" t="s">
        <v>229</v>
      </c>
      <c r="SA802" s="2" t="s">
        <v>229</v>
      </c>
      <c r="SB802" s="2" t="s">
        <v>229</v>
      </c>
      <c r="SC802" s="2" t="s">
        <v>229</v>
      </c>
      <c r="SD802" s="2" t="s">
        <v>229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</row>
    <row r="803">
      <c r="A803" s="2" t="s">
        <v>5043</v>
      </c>
      <c r="B803" s="2" t="s">
        <v>216</v>
      </c>
      <c r="C803" s="2" t="s">
        <v>4734</v>
      </c>
      <c r="D803" s="2" t="s">
        <v>218</v>
      </c>
      <c r="E803" s="2" t="s">
        <v>2460</v>
      </c>
      <c r="F803" s="2" t="s">
        <v>5044</v>
      </c>
      <c r="G803" s="2" t="s">
        <v>5045</v>
      </c>
      <c r="H803" s="2" t="s">
        <v>5046</v>
      </c>
      <c r="I803" s="2" t="s">
        <v>5047</v>
      </c>
      <c r="J803" s="2" t="s">
        <v>285</v>
      </c>
      <c r="K803" s="2" t="s">
        <v>5048</v>
      </c>
      <c r="L803" s="3">
        <v>35.71</v>
      </c>
      <c r="M803" s="3">
        <v>37.5</v>
      </c>
      <c r="N803" s="3">
        <v>74.99</v>
      </c>
      <c r="O803" s="2" t="s">
        <v>226</v>
      </c>
      <c r="P803" s="2" t="s">
        <v>2046</v>
      </c>
      <c r="Q803" s="2" t="s">
        <v>228</v>
      </c>
      <c r="R803" s="2" t="s">
        <v>229</v>
      </c>
      <c r="S803" s="2" t="s">
        <v>5049</v>
      </c>
      <c r="T803" s="2" t="s">
        <v>2437</v>
      </c>
      <c r="U803" s="2" t="s">
        <v>232</v>
      </c>
      <c r="V803" s="2" t="s">
        <v>685</v>
      </c>
      <c r="W803" s="2" t="s">
        <v>686</v>
      </c>
      <c r="X803" s="2" t="s">
        <v>229</v>
      </c>
      <c r="Y803" s="2" t="s">
        <v>2473</v>
      </c>
      <c r="Z803" s="4">
        <v>163</v>
      </c>
      <c r="AA803" s="4">
        <f>=ROUNDDOWN(40.75,0)</f>
      </c>
      <c r="AB803" s="5">
        <v>4</v>
      </c>
      <c r="AC803" s="2" t="s">
        <v>229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229</v>
      </c>
      <c r="AW803" s="8" t="s">
        <v>229</v>
      </c>
      <c r="AX803" s="4" t="s">
        <v>229</v>
      </c>
      <c r="AY803" s="8" t="s">
        <v>229</v>
      </c>
      <c r="AZ803" s="7" t="s">
        <v>229</v>
      </c>
      <c r="BA803" s="7" t="s">
        <v>229</v>
      </c>
      <c r="BB803" s="7"/>
      <c r="BC803" s="4" t="s">
        <v>229</v>
      </c>
      <c r="BD803" s="8" t="s">
        <v>229</v>
      </c>
      <c r="BE803" s="4" t="s">
        <v>229</v>
      </c>
      <c r="BF803" s="8" t="s">
        <v>229</v>
      </c>
      <c r="BG803" s="7" t="s">
        <v>229</v>
      </c>
      <c r="BH803" s="7" t="s">
        <v>229</v>
      </c>
      <c r="BI803" s="7"/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266</v>
      </c>
      <c r="BV803" s="2" t="s">
        <v>226</v>
      </c>
      <c r="BW803" s="2" t="s">
        <v>229</v>
      </c>
      <c r="BX803" s="2" t="s">
        <v>229</v>
      </c>
      <c r="BY803" s="2" t="s">
        <v>241</v>
      </c>
      <c r="BZ803" s="2" t="s">
        <v>229</v>
      </c>
      <c r="CA803" s="4"/>
      <c r="CB803" s="8"/>
      <c r="CC803" s="4"/>
      <c r="CD803" s="8"/>
      <c r="CE803" s="7"/>
      <c r="CF803" s="7"/>
      <c r="CG803" s="2" t="s">
        <v>239</v>
      </c>
      <c r="CH803" s="2" t="s">
        <v>226</v>
      </c>
      <c r="CI803" s="2" t="s">
        <v>1105</v>
      </c>
      <c r="CJ803" s="2" t="s">
        <v>612</v>
      </c>
      <c r="CK803" s="2" t="s">
        <v>241</v>
      </c>
      <c r="CL803" s="2" t="s">
        <v>229</v>
      </c>
      <c r="CM803" s="4"/>
      <c r="CN803" s="8"/>
      <c r="CO803" s="4"/>
      <c r="CP803" s="8"/>
      <c r="CQ803" s="7"/>
      <c r="CR803" s="7"/>
      <c r="CS803" s="2" t="s">
        <v>239</v>
      </c>
      <c r="CT803" s="2" t="s">
        <v>226</v>
      </c>
      <c r="CU803" s="2" t="s">
        <v>1291</v>
      </c>
      <c r="CV803" s="2" t="s">
        <v>3181</v>
      </c>
      <c r="CW803" s="2" t="s">
        <v>241</v>
      </c>
      <c r="CX803" s="2" t="s">
        <v>229</v>
      </c>
      <c r="CY803" s="4"/>
      <c r="CZ803" s="8"/>
      <c r="DA803" s="4"/>
      <c r="DB803" s="8"/>
      <c r="DC803" s="7"/>
      <c r="DD803" s="7"/>
      <c r="DE803" s="2" t="s">
        <v>239</v>
      </c>
      <c r="DF803" s="2" t="s">
        <v>226</v>
      </c>
      <c r="DG803" s="2" t="s">
        <v>1104</v>
      </c>
      <c r="DH803" s="2" t="s">
        <v>1055</v>
      </c>
      <c r="DI803" s="2" t="s">
        <v>241</v>
      </c>
      <c r="DJ803" s="2" t="s">
        <v>229</v>
      </c>
      <c r="DK803" s="4"/>
      <c r="DL803" s="8"/>
      <c r="DM803" s="4"/>
      <c r="DN803" s="8"/>
      <c r="DO803" s="7"/>
      <c r="DP803" s="7"/>
      <c r="DQ803" s="2" t="s">
        <v>239</v>
      </c>
      <c r="DR803" s="2" t="s">
        <v>226</v>
      </c>
      <c r="DS803" s="2" t="s">
        <v>1936</v>
      </c>
      <c r="DT803" s="2" t="s">
        <v>2499</v>
      </c>
      <c r="DU803" s="2" t="s">
        <v>241</v>
      </c>
      <c r="DV803" s="2" t="s">
        <v>229</v>
      </c>
      <c r="DW803" s="4"/>
      <c r="DX803" s="8"/>
      <c r="DY803" s="4"/>
      <c r="DZ803" s="8"/>
      <c r="EA803" s="7"/>
      <c r="EB803" s="7"/>
      <c r="EC803" s="2" t="s">
        <v>1106</v>
      </c>
      <c r="ED803" s="2" t="s">
        <v>226</v>
      </c>
      <c r="EE803" s="2" t="s">
        <v>229</v>
      </c>
      <c r="EF803" s="2" t="s">
        <v>229</v>
      </c>
      <c r="EG803" s="2" t="s">
        <v>241</v>
      </c>
      <c r="EH803" s="2" t="s">
        <v>229</v>
      </c>
      <c r="EI803" s="4"/>
      <c r="EJ803" s="8"/>
      <c r="EK803" s="4"/>
      <c r="EL803" s="8"/>
      <c r="EM803" s="7"/>
      <c r="EN803" s="7"/>
      <c r="EO803" s="2" t="s">
        <v>239</v>
      </c>
      <c r="EP803" s="2" t="s">
        <v>226</v>
      </c>
      <c r="EQ803" s="2" t="s">
        <v>521</v>
      </c>
      <c r="ER803" s="2" t="s">
        <v>2520</v>
      </c>
      <c r="ES803" s="2" t="s">
        <v>241</v>
      </c>
      <c r="ET803" s="2" t="s">
        <v>229</v>
      </c>
      <c r="EU803" s="4"/>
      <c r="EV803" s="8"/>
      <c r="EW803" s="4"/>
      <c r="EX803" s="8"/>
      <c r="EY803" s="7"/>
      <c r="EZ803" s="7"/>
      <c r="FA803" s="2" t="s">
        <v>239</v>
      </c>
      <c r="FB803" s="2" t="s">
        <v>226</v>
      </c>
      <c r="FC803" s="2" t="s">
        <v>1105</v>
      </c>
      <c r="FD803" s="2" t="s">
        <v>1045</v>
      </c>
      <c r="FE803" s="2" t="s">
        <v>241</v>
      </c>
      <c r="FF803" s="2" t="s">
        <v>229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226</v>
      </c>
      <c r="FO803" s="2" t="s">
        <v>1936</v>
      </c>
      <c r="FP803" s="2" t="s">
        <v>229</v>
      </c>
      <c r="FQ803" s="2" t="s">
        <v>241</v>
      </c>
      <c r="FR803" s="2" t="s">
        <v>229</v>
      </c>
      <c r="FS803" s="4"/>
      <c r="FT803" s="8"/>
      <c r="FU803" s="4"/>
      <c r="FV803" s="8"/>
      <c r="FW803" s="7"/>
      <c r="FX803" s="7"/>
      <c r="FY803" s="2" t="s">
        <v>239</v>
      </c>
      <c r="FZ803" s="2" t="s">
        <v>226</v>
      </c>
      <c r="GA803" s="2" t="s">
        <v>327</v>
      </c>
      <c r="GB803" s="2" t="s">
        <v>229</v>
      </c>
      <c r="GC803" s="2" t="s">
        <v>241</v>
      </c>
      <c r="GD803" s="2" t="s">
        <v>229</v>
      </c>
      <c r="GE803" s="4"/>
      <c r="GF803" s="8"/>
      <c r="GG803" s="4"/>
      <c r="GH803" s="8"/>
      <c r="GI803" s="7"/>
      <c r="GJ803" s="7"/>
      <c r="GK803" s="2" t="s">
        <v>272</v>
      </c>
      <c r="GL803" s="2" t="s">
        <v>226</v>
      </c>
      <c r="GM803" s="2" t="s">
        <v>229</v>
      </c>
      <c r="GN803" s="2" t="s">
        <v>229</v>
      </c>
      <c r="GO803" s="2" t="s">
        <v>241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239</v>
      </c>
      <c r="GX803" s="2" t="s">
        <v>226</v>
      </c>
      <c r="GY803" s="2" t="s">
        <v>1105</v>
      </c>
      <c r="GZ803" s="2" t="s">
        <v>2488</v>
      </c>
      <c r="HA803" s="2" t="s">
        <v>241</v>
      </c>
      <c r="HB803" s="2" t="s">
        <v>229</v>
      </c>
      <c r="HC803" s="4"/>
      <c r="HD803" s="8"/>
      <c r="HE803" s="4"/>
      <c r="HF803" s="8"/>
      <c r="HG803" s="7"/>
      <c r="HH803" s="7"/>
      <c r="HI803" s="2" t="s">
        <v>664</v>
      </c>
      <c r="HJ803" s="2" t="s">
        <v>226</v>
      </c>
      <c r="HK803" s="2" t="s">
        <v>229</v>
      </c>
      <c r="HL803" s="2" t="s">
        <v>229</v>
      </c>
      <c r="HM803" s="2" t="s">
        <v>241</v>
      </c>
      <c r="HN803" s="2" t="s">
        <v>229</v>
      </c>
      <c r="HO803" s="4"/>
      <c r="HP803" s="8"/>
      <c r="HQ803" s="4"/>
      <c r="HR803" s="8"/>
      <c r="HS803" s="7"/>
      <c r="HT803" s="7"/>
      <c r="HU803" s="2" t="s">
        <v>266</v>
      </c>
      <c r="HV803" s="2" t="s">
        <v>226</v>
      </c>
      <c r="HW803" s="2" t="s">
        <v>229</v>
      </c>
      <c r="HX803" s="2" t="s">
        <v>229</v>
      </c>
      <c r="HY803" s="2" t="s">
        <v>241</v>
      </c>
      <c r="HZ803" s="2" t="s">
        <v>229</v>
      </c>
      <c r="IA803" s="4"/>
      <c r="IB803" s="8"/>
      <c r="IC803" s="4"/>
      <c r="ID803" s="8"/>
      <c r="IE803" s="7"/>
      <c r="IF803" s="7"/>
      <c r="IG803" s="2" t="s">
        <v>266</v>
      </c>
      <c r="IH803" s="2" t="s">
        <v>226</v>
      </c>
      <c r="II803" s="2" t="s">
        <v>229</v>
      </c>
      <c r="IJ803" s="2" t="s">
        <v>229</v>
      </c>
      <c r="IK803" s="2" t="s">
        <v>241</v>
      </c>
      <c r="IL803" s="2" t="s">
        <v>229</v>
      </c>
      <c r="IM803" s="4"/>
      <c r="IN803" s="8"/>
      <c r="IO803" s="4"/>
      <c r="IP803" s="8"/>
      <c r="IQ803" s="7"/>
      <c r="IR803" s="7"/>
      <c r="IS803" s="2" t="s">
        <v>664</v>
      </c>
      <c r="IT803" s="2" t="s">
        <v>226</v>
      </c>
      <c r="IU803" s="2" t="s">
        <v>229</v>
      </c>
      <c r="IV803" s="2" t="s">
        <v>229</v>
      </c>
      <c r="IW803" s="2" t="s">
        <v>241</v>
      </c>
      <c r="IX803" s="2" t="s">
        <v>229</v>
      </c>
      <c r="IY803" s="4"/>
      <c r="IZ803" s="8"/>
      <c r="JA803" s="4"/>
      <c r="JB803" s="8"/>
      <c r="JC803" s="7"/>
      <c r="JD803" s="7"/>
      <c r="JE803" s="2" t="s">
        <v>272</v>
      </c>
      <c r="JF803" s="2" t="s">
        <v>226</v>
      </c>
      <c r="JG803" s="2" t="s">
        <v>229</v>
      </c>
      <c r="JH803" s="2" t="s">
        <v>229</v>
      </c>
      <c r="JI803" s="2" t="s">
        <v>241</v>
      </c>
      <c r="JJ803" s="2" t="s">
        <v>229</v>
      </c>
      <c r="JK803" s="4"/>
      <c r="JL803" s="8"/>
      <c r="JM803" s="4"/>
      <c r="JN803" s="8"/>
      <c r="JO803" s="7"/>
      <c r="JP803" s="7"/>
      <c r="JQ803" s="2" t="s">
        <v>272</v>
      </c>
      <c r="JR803" s="2" t="s">
        <v>226</v>
      </c>
      <c r="JS803" s="2" t="s">
        <v>229</v>
      </c>
      <c r="JT803" s="2" t="s">
        <v>229</v>
      </c>
      <c r="JU803" s="2" t="s">
        <v>241</v>
      </c>
      <c r="JV803" s="2" t="s">
        <v>229</v>
      </c>
      <c r="JW803" s="4"/>
      <c r="JX803" s="8"/>
      <c r="JY803" s="4"/>
      <c r="JZ803" s="8"/>
      <c r="KA803" s="7"/>
      <c r="KB803" s="7"/>
      <c r="KC803" s="2" t="s">
        <v>272</v>
      </c>
      <c r="KD803" s="2" t="s">
        <v>226</v>
      </c>
      <c r="KE803" s="2" t="s">
        <v>229</v>
      </c>
      <c r="KF803" s="2" t="s">
        <v>229</v>
      </c>
      <c r="KG803" s="2" t="s">
        <v>241</v>
      </c>
      <c r="KH803" s="2" t="s">
        <v>229</v>
      </c>
      <c r="KI803" s="4"/>
      <c r="KJ803" s="8"/>
      <c r="KK803" s="4"/>
      <c r="KL803" s="8"/>
      <c r="KM803" s="7"/>
      <c r="KN803" s="7"/>
      <c r="KO803" s="2" t="s">
        <v>1106</v>
      </c>
      <c r="KP803" s="2" t="s">
        <v>226</v>
      </c>
      <c r="KQ803" s="2" t="s">
        <v>229</v>
      </c>
      <c r="KR803" s="2" t="s">
        <v>229</v>
      </c>
      <c r="KS803" s="2" t="s">
        <v>241</v>
      </c>
      <c r="KT803" s="2" t="s">
        <v>229</v>
      </c>
      <c r="KU803" s="4"/>
      <c r="KV803" s="8"/>
      <c r="KW803" s="4"/>
      <c r="KX803" s="8"/>
      <c r="KY803" s="7"/>
      <c r="KZ803" s="7"/>
      <c r="LA803" s="2" t="s">
        <v>272</v>
      </c>
      <c r="LB803" s="2" t="s">
        <v>226</v>
      </c>
      <c r="LC803" s="2" t="s">
        <v>229</v>
      </c>
      <c r="LD803" s="2" t="s">
        <v>229</v>
      </c>
      <c r="LE803" s="2" t="s">
        <v>241</v>
      </c>
      <c r="LF803" s="2" t="s">
        <v>229</v>
      </c>
      <c r="LG803" s="4"/>
      <c r="LH803" s="8"/>
      <c r="LI803" s="4"/>
      <c r="LJ803" s="8"/>
      <c r="LK803" s="7"/>
      <c r="LL803" s="7"/>
      <c r="LM803" s="2" t="s">
        <v>229</v>
      </c>
      <c r="LN803" s="2" t="s">
        <v>229</v>
      </c>
      <c r="LO803" s="2" t="s">
        <v>229</v>
      </c>
      <c r="LP803" s="2" t="s">
        <v>229</v>
      </c>
      <c r="LQ803" s="2" t="s">
        <v>229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664</v>
      </c>
      <c r="LZ803" s="2" t="s">
        <v>226</v>
      </c>
      <c r="MA803" s="2" t="s">
        <v>229</v>
      </c>
      <c r="MB803" s="2" t="s">
        <v>229</v>
      </c>
      <c r="MC803" s="2" t="s">
        <v>241</v>
      </c>
      <c r="MD803" s="2" t="s">
        <v>229</v>
      </c>
      <c r="ME803" s="4"/>
      <c r="MF803" s="8"/>
      <c r="MG803" s="4"/>
      <c r="MH803" s="8"/>
      <c r="MI803" s="7"/>
      <c r="MJ803" s="7"/>
      <c r="MK803" s="2" t="s">
        <v>272</v>
      </c>
      <c r="ML803" s="2" t="s">
        <v>226</v>
      </c>
      <c r="MM803" s="2" t="s">
        <v>229</v>
      </c>
      <c r="MN803" s="2" t="s">
        <v>229</v>
      </c>
      <c r="MO803" s="2" t="s">
        <v>241</v>
      </c>
      <c r="MP803" s="2" t="s">
        <v>229</v>
      </c>
      <c r="MQ803" s="4"/>
      <c r="MR803" s="8"/>
      <c r="MS803" s="4"/>
      <c r="MT803" s="8"/>
      <c r="MU803" s="7"/>
      <c r="MV803" s="7"/>
      <c r="MW803" s="2" t="s">
        <v>266</v>
      </c>
      <c r="MX803" s="2" t="s">
        <v>226</v>
      </c>
      <c r="MY803" s="2" t="s">
        <v>229</v>
      </c>
      <c r="MZ803" s="2" t="s">
        <v>229</v>
      </c>
      <c r="NA803" s="2" t="s">
        <v>241</v>
      </c>
      <c r="NB803" s="2" t="s">
        <v>229</v>
      </c>
      <c r="NC803" s="4"/>
      <c r="ND803" s="8"/>
      <c r="NE803" s="4"/>
      <c r="NF803" s="8"/>
      <c r="NG803" s="7"/>
      <c r="NH803" s="7"/>
      <c r="NI803" s="2" t="s">
        <v>229</v>
      </c>
      <c r="NJ803" s="2" t="s">
        <v>229</v>
      </c>
      <c r="NK803" s="2" t="s">
        <v>229</v>
      </c>
      <c r="NL803" s="2" t="s">
        <v>229</v>
      </c>
      <c r="NM803" s="2" t="s">
        <v>229</v>
      </c>
      <c r="NN803" s="2" t="s">
        <v>229</v>
      </c>
      <c r="NO803" s="4"/>
      <c r="NP803" s="8"/>
      <c r="NQ803" s="4"/>
      <c r="NR803" s="8"/>
      <c r="NS803" s="7"/>
      <c r="NT803" s="7"/>
      <c r="NU803" s="2" t="s">
        <v>272</v>
      </c>
      <c r="NV803" s="2" t="s">
        <v>226</v>
      </c>
      <c r="NW803" s="2" t="s">
        <v>229</v>
      </c>
      <c r="NX803" s="2" t="s">
        <v>229</v>
      </c>
      <c r="NY803" s="2" t="s">
        <v>241</v>
      </c>
      <c r="NZ803" s="2" t="s">
        <v>229</v>
      </c>
      <c r="OA803" s="4"/>
      <c r="OB803" s="8"/>
      <c r="OC803" s="4"/>
      <c r="OD803" s="8"/>
      <c r="OE803" s="7"/>
      <c r="OF803" s="7"/>
      <c r="OG803" s="2" t="s">
        <v>272</v>
      </c>
      <c r="OH803" s="2" t="s">
        <v>226</v>
      </c>
      <c r="OI803" s="2" t="s">
        <v>229</v>
      </c>
      <c r="OJ803" s="2" t="s">
        <v>229</v>
      </c>
      <c r="OK803" s="2" t="s">
        <v>241</v>
      </c>
      <c r="OL803" s="2" t="s">
        <v>229</v>
      </c>
      <c r="OM803" s="4"/>
      <c r="ON803" s="8"/>
      <c r="OO803" s="4"/>
      <c r="OP803" s="8"/>
      <c r="OQ803" s="7"/>
      <c r="OR803" s="7"/>
      <c r="OS803" s="2" t="s">
        <v>229</v>
      </c>
      <c r="OT803" s="2" t="s">
        <v>229</v>
      </c>
      <c r="OU803" s="2" t="s">
        <v>229</v>
      </c>
      <c r="OV803" s="2" t="s">
        <v>229</v>
      </c>
      <c r="OW803" s="2" t="s">
        <v>229</v>
      </c>
      <c r="OX803" s="2" t="s">
        <v>229</v>
      </c>
      <c r="OY803" s="4"/>
      <c r="OZ803" s="8"/>
      <c r="PA803" s="4"/>
      <c r="PB803" s="8"/>
      <c r="PC803" s="7"/>
      <c r="PD803" s="7"/>
      <c r="PE803" s="2" t="s">
        <v>229</v>
      </c>
      <c r="PF803" s="2" t="s">
        <v>229</v>
      </c>
      <c r="PG803" s="2" t="s">
        <v>229</v>
      </c>
      <c r="PH803" s="2" t="s">
        <v>229</v>
      </c>
      <c r="PI803" s="2" t="s">
        <v>229</v>
      </c>
      <c r="PJ803" s="2" t="s">
        <v>229</v>
      </c>
      <c r="PK803" s="4"/>
      <c r="PL803" s="8"/>
      <c r="PM803" s="4"/>
      <c r="PN803" s="8"/>
      <c r="PO803" s="7"/>
      <c r="PP803" s="7"/>
      <c r="PQ803" s="2" t="s">
        <v>229</v>
      </c>
      <c r="PR803" s="2" t="s">
        <v>229</v>
      </c>
      <c r="PS803" s="2" t="s">
        <v>229</v>
      </c>
      <c r="PT803" s="2" t="s">
        <v>229</v>
      </c>
      <c r="PU803" s="2" t="s">
        <v>229</v>
      </c>
      <c r="PV803" s="2" t="s">
        <v>229</v>
      </c>
      <c r="PW803" s="4"/>
      <c r="PX803" s="8"/>
      <c r="PY803" s="4"/>
      <c r="PZ803" s="8"/>
      <c r="QA803" s="7"/>
      <c r="QB803" s="7"/>
      <c r="QC803" s="2" t="s">
        <v>281</v>
      </c>
      <c r="QD803" s="2" t="s">
        <v>226</v>
      </c>
      <c r="QE803" s="2" t="s">
        <v>229</v>
      </c>
      <c r="QF803" s="2" t="s">
        <v>229</v>
      </c>
      <c r="QG803" s="2" t="s">
        <v>241</v>
      </c>
      <c r="QH803" s="2" t="s">
        <v>229</v>
      </c>
      <c r="QI803" s="4"/>
      <c r="QJ803" s="8"/>
      <c r="QK803" s="4"/>
      <c r="QL803" s="8"/>
      <c r="QM803" s="7"/>
      <c r="QN803" s="7"/>
      <c r="QO803" s="2" t="s">
        <v>272</v>
      </c>
      <c r="QP803" s="2" t="s">
        <v>226</v>
      </c>
      <c r="QQ803" s="2" t="s">
        <v>229</v>
      </c>
      <c r="QR803" s="2" t="s">
        <v>229</v>
      </c>
      <c r="QS803" s="2" t="s">
        <v>241</v>
      </c>
      <c r="QT803" s="2" t="s">
        <v>229</v>
      </c>
      <c r="QU803" s="4"/>
      <c r="QV803" s="8"/>
      <c r="QW803" s="4"/>
      <c r="QX803" s="8"/>
      <c r="QY803" s="7"/>
      <c r="QZ803" s="7"/>
      <c r="RA803" s="2" t="s">
        <v>272</v>
      </c>
      <c r="RB803" s="2" t="s">
        <v>226</v>
      </c>
      <c r="RC803" s="2" t="s">
        <v>229</v>
      </c>
      <c r="RD803" s="2" t="s">
        <v>229</v>
      </c>
      <c r="RE803" s="2" t="s">
        <v>241</v>
      </c>
      <c r="RF803" s="2" t="s">
        <v>229</v>
      </c>
      <c r="RG803" s="4"/>
      <c r="RH803" s="8"/>
      <c r="RI803" s="4"/>
      <c r="RJ803" s="8"/>
      <c r="RK803" s="7"/>
      <c r="RL803" s="7"/>
      <c r="RM803" s="2" t="s">
        <v>272</v>
      </c>
      <c r="RN803" s="2" t="s">
        <v>226</v>
      </c>
      <c r="RO803" s="2" t="s">
        <v>229</v>
      </c>
      <c r="RP803" s="2" t="s">
        <v>229</v>
      </c>
      <c r="RQ803" s="2" t="s">
        <v>241</v>
      </c>
      <c r="RR803" s="2" t="s">
        <v>229</v>
      </c>
      <c r="RS803" s="4"/>
      <c r="RT803" s="8"/>
      <c r="RU803" s="4"/>
      <c r="RV803" s="8"/>
      <c r="RW803" s="7"/>
      <c r="RX803" s="7"/>
      <c r="RY803" s="2" t="s">
        <v>229</v>
      </c>
      <c r="RZ803" s="2" t="s">
        <v>229</v>
      </c>
      <c r="SA803" s="2" t="s">
        <v>229</v>
      </c>
      <c r="SB803" s="2" t="s">
        <v>229</v>
      </c>
      <c r="SC803" s="2" t="s">
        <v>229</v>
      </c>
      <c r="SD803" s="2" t="s">
        <v>229</v>
      </c>
      <c r="SE803" s="4">
        <v>163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</row>
    <row r="804">
      <c r="A804" s="2" t="s">
        <v>5050</v>
      </c>
      <c r="B804" s="2" t="s">
        <v>216</v>
      </c>
      <c r="C804" s="2" t="s">
        <v>4734</v>
      </c>
      <c r="D804" s="2" t="s">
        <v>218</v>
      </c>
      <c r="E804" s="2" t="s">
        <v>2460</v>
      </c>
      <c r="F804" s="2" t="s">
        <v>5044</v>
      </c>
      <c r="G804" s="2" t="s">
        <v>5045</v>
      </c>
      <c r="H804" s="2" t="s">
        <v>5046</v>
      </c>
      <c r="I804" s="2" t="s">
        <v>5047</v>
      </c>
      <c r="J804" s="2" t="s">
        <v>312</v>
      </c>
      <c r="K804" s="2" t="s">
        <v>5048</v>
      </c>
      <c r="L804" s="3">
        <v>40.47</v>
      </c>
      <c r="M804" s="3">
        <v>42.49</v>
      </c>
      <c r="N804" s="3">
        <v>84.99</v>
      </c>
      <c r="O804" s="2" t="s">
        <v>226</v>
      </c>
      <c r="P804" s="2" t="s">
        <v>2046</v>
      </c>
      <c r="Q804" s="2" t="s">
        <v>228</v>
      </c>
      <c r="R804" s="2" t="s">
        <v>229</v>
      </c>
      <c r="S804" s="2" t="s">
        <v>5049</v>
      </c>
      <c r="T804" s="2" t="s">
        <v>2437</v>
      </c>
      <c r="U804" s="2" t="s">
        <v>232</v>
      </c>
      <c r="V804" s="2" t="s">
        <v>685</v>
      </c>
      <c r="W804" s="2" t="s">
        <v>686</v>
      </c>
      <c r="X804" s="2" t="s">
        <v>229</v>
      </c>
      <c r="Y804" s="2" t="s">
        <v>1101</v>
      </c>
      <c r="Z804" s="4">
        <v>134</v>
      </c>
      <c r="AA804" s="4">
        <f>=ROUNDDOWN(22.3333333333333,0)</f>
      </c>
      <c r="AB804" s="5">
        <v>6</v>
      </c>
      <c r="AC804" s="2" t="s">
        <v>229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229</v>
      </c>
      <c r="AW804" s="8" t="s">
        <v>229</v>
      </c>
      <c r="AX804" s="4" t="s">
        <v>229</v>
      </c>
      <c r="AY804" s="8" t="s">
        <v>229</v>
      </c>
      <c r="AZ804" s="7" t="s">
        <v>229</v>
      </c>
      <c r="BA804" s="7" t="s">
        <v>229</v>
      </c>
      <c r="BB804" s="7"/>
      <c r="BC804" s="4" t="s">
        <v>229</v>
      </c>
      <c r="BD804" s="8" t="s">
        <v>229</v>
      </c>
      <c r="BE804" s="4" t="s">
        <v>229</v>
      </c>
      <c r="BF804" s="8" t="s">
        <v>229</v>
      </c>
      <c r="BG804" s="7" t="s">
        <v>229</v>
      </c>
      <c r="BH804" s="7" t="s">
        <v>229</v>
      </c>
      <c r="BI804" s="7"/>
      <c r="BJ804" s="4"/>
      <c r="BK804" s="8"/>
      <c r="BL804" s="2" t="s">
        <v>229</v>
      </c>
      <c r="BM804" s="7"/>
      <c r="BN804" s="7"/>
      <c r="BO804" s="4"/>
      <c r="BP804" s="8"/>
      <c r="BQ804" s="4"/>
      <c r="BR804" s="8"/>
      <c r="BS804" s="7"/>
      <c r="BT804" s="7"/>
      <c r="BU804" s="2" t="s">
        <v>266</v>
      </c>
      <c r="BV804" s="2" t="s">
        <v>226</v>
      </c>
      <c r="BW804" s="2" t="s">
        <v>229</v>
      </c>
      <c r="BX804" s="2" t="s">
        <v>229</v>
      </c>
      <c r="BY804" s="2" t="s">
        <v>241</v>
      </c>
      <c r="BZ804" s="2" t="s">
        <v>229</v>
      </c>
      <c r="CA804" s="4"/>
      <c r="CB804" s="8"/>
      <c r="CC804" s="4"/>
      <c r="CD804" s="8"/>
      <c r="CE804" s="7"/>
      <c r="CF804" s="7"/>
      <c r="CG804" s="2" t="s">
        <v>239</v>
      </c>
      <c r="CH804" s="2" t="s">
        <v>226</v>
      </c>
      <c r="CI804" s="2" t="s">
        <v>1105</v>
      </c>
      <c r="CJ804" s="2" t="s">
        <v>2520</v>
      </c>
      <c r="CK804" s="2" t="s">
        <v>241</v>
      </c>
      <c r="CL804" s="2" t="s">
        <v>229</v>
      </c>
      <c r="CM804" s="4"/>
      <c r="CN804" s="8"/>
      <c r="CO804" s="4"/>
      <c r="CP804" s="8"/>
      <c r="CQ804" s="7"/>
      <c r="CR804" s="7"/>
      <c r="CS804" s="2" t="s">
        <v>239</v>
      </c>
      <c r="CT804" s="2" t="s">
        <v>226</v>
      </c>
      <c r="CU804" s="2" t="s">
        <v>1291</v>
      </c>
      <c r="CV804" s="2" t="s">
        <v>521</v>
      </c>
      <c r="CW804" s="2" t="s">
        <v>241</v>
      </c>
      <c r="CX804" s="2" t="s">
        <v>229</v>
      </c>
      <c r="CY804" s="4"/>
      <c r="CZ804" s="8"/>
      <c r="DA804" s="4"/>
      <c r="DB804" s="8"/>
      <c r="DC804" s="7"/>
      <c r="DD804" s="7"/>
      <c r="DE804" s="2" t="s">
        <v>239</v>
      </c>
      <c r="DF804" s="2" t="s">
        <v>226</v>
      </c>
      <c r="DG804" s="2" t="s">
        <v>1104</v>
      </c>
      <c r="DH804" s="2" t="s">
        <v>2512</v>
      </c>
      <c r="DI804" s="2" t="s">
        <v>241</v>
      </c>
      <c r="DJ804" s="2" t="s">
        <v>229</v>
      </c>
      <c r="DK804" s="4"/>
      <c r="DL804" s="8"/>
      <c r="DM804" s="4"/>
      <c r="DN804" s="8"/>
      <c r="DO804" s="7"/>
      <c r="DP804" s="7"/>
      <c r="DQ804" s="2" t="s">
        <v>239</v>
      </c>
      <c r="DR804" s="2" t="s">
        <v>226</v>
      </c>
      <c r="DS804" s="2" t="s">
        <v>1105</v>
      </c>
      <c r="DT804" s="2" t="s">
        <v>383</v>
      </c>
      <c r="DU804" s="2" t="s">
        <v>241</v>
      </c>
      <c r="DV804" s="2" t="s">
        <v>229</v>
      </c>
      <c r="DW804" s="4"/>
      <c r="DX804" s="8"/>
      <c r="DY804" s="4"/>
      <c r="DZ804" s="8"/>
      <c r="EA804" s="7"/>
      <c r="EB804" s="7"/>
      <c r="EC804" s="2" t="s">
        <v>1106</v>
      </c>
      <c r="ED804" s="2" t="s">
        <v>226</v>
      </c>
      <c r="EE804" s="2" t="s">
        <v>229</v>
      </c>
      <c r="EF804" s="2" t="s">
        <v>229</v>
      </c>
      <c r="EG804" s="2" t="s">
        <v>241</v>
      </c>
      <c r="EH804" s="2" t="s">
        <v>229</v>
      </c>
      <c r="EI804" s="4"/>
      <c r="EJ804" s="8"/>
      <c r="EK804" s="4"/>
      <c r="EL804" s="8"/>
      <c r="EM804" s="7"/>
      <c r="EN804" s="7"/>
      <c r="EO804" s="2" t="s">
        <v>239</v>
      </c>
      <c r="EP804" s="2" t="s">
        <v>226</v>
      </c>
      <c r="EQ804" s="2" t="s">
        <v>521</v>
      </c>
      <c r="ER804" s="2" t="s">
        <v>574</v>
      </c>
      <c r="ES804" s="2" t="s">
        <v>241</v>
      </c>
      <c r="ET804" s="2" t="s">
        <v>229</v>
      </c>
      <c r="EU804" s="4"/>
      <c r="EV804" s="8"/>
      <c r="EW804" s="4"/>
      <c r="EX804" s="8"/>
      <c r="EY804" s="7"/>
      <c r="EZ804" s="7"/>
      <c r="FA804" s="2" t="s">
        <v>239</v>
      </c>
      <c r="FB804" s="2" t="s">
        <v>226</v>
      </c>
      <c r="FC804" s="2" t="s">
        <v>1105</v>
      </c>
      <c r="FD804" s="2" t="s">
        <v>2517</v>
      </c>
      <c r="FE804" s="2" t="s">
        <v>241</v>
      </c>
      <c r="FF804" s="2" t="s">
        <v>229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226</v>
      </c>
      <c r="FO804" s="2" t="s">
        <v>1105</v>
      </c>
      <c r="FP804" s="2" t="s">
        <v>229</v>
      </c>
      <c r="FQ804" s="2" t="s">
        <v>241</v>
      </c>
      <c r="FR804" s="2" t="s">
        <v>229</v>
      </c>
      <c r="FS804" s="4"/>
      <c r="FT804" s="8"/>
      <c r="FU804" s="4"/>
      <c r="FV804" s="8"/>
      <c r="FW804" s="7"/>
      <c r="FX804" s="7"/>
      <c r="FY804" s="2" t="s">
        <v>239</v>
      </c>
      <c r="FZ804" s="2" t="s">
        <v>226</v>
      </c>
      <c r="GA804" s="2" t="s">
        <v>327</v>
      </c>
      <c r="GB804" s="2" t="s">
        <v>229</v>
      </c>
      <c r="GC804" s="2" t="s">
        <v>241</v>
      </c>
      <c r="GD804" s="2" t="s">
        <v>229</v>
      </c>
      <c r="GE804" s="4"/>
      <c r="GF804" s="8"/>
      <c r="GG804" s="4"/>
      <c r="GH804" s="8"/>
      <c r="GI804" s="7"/>
      <c r="GJ804" s="7"/>
      <c r="GK804" s="2" t="s">
        <v>272</v>
      </c>
      <c r="GL804" s="2" t="s">
        <v>226</v>
      </c>
      <c r="GM804" s="2" t="s">
        <v>229</v>
      </c>
      <c r="GN804" s="2" t="s">
        <v>229</v>
      </c>
      <c r="GO804" s="2" t="s">
        <v>241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239</v>
      </c>
      <c r="GX804" s="2" t="s">
        <v>226</v>
      </c>
      <c r="GY804" s="2" t="s">
        <v>1105</v>
      </c>
      <c r="GZ804" s="2" t="s">
        <v>612</v>
      </c>
      <c r="HA804" s="2" t="s">
        <v>241</v>
      </c>
      <c r="HB804" s="2" t="s">
        <v>229</v>
      </c>
      <c r="HC804" s="4"/>
      <c r="HD804" s="8"/>
      <c r="HE804" s="4"/>
      <c r="HF804" s="8"/>
      <c r="HG804" s="7"/>
      <c r="HH804" s="7"/>
      <c r="HI804" s="2" t="s">
        <v>664</v>
      </c>
      <c r="HJ804" s="2" t="s">
        <v>226</v>
      </c>
      <c r="HK804" s="2" t="s">
        <v>229</v>
      </c>
      <c r="HL804" s="2" t="s">
        <v>229</v>
      </c>
      <c r="HM804" s="2" t="s">
        <v>241</v>
      </c>
      <c r="HN804" s="2" t="s">
        <v>229</v>
      </c>
      <c r="HO804" s="4"/>
      <c r="HP804" s="8"/>
      <c r="HQ804" s="4"/>
      <c r="HR804" s="8"/>
      <c r="HS804" s="7"/>
      <c r="HT804" s="7"/>
      <c r="HU804" s="2" t="s">
        <v>266</v>
      </c>
      <c r="HV804" s="2" t="s">
        <v>226</v>
      </c>
      <c r="HW804" s="2" t="s">
        <v>229</v>
      </c>
      <c r="HX804" s="2" t="s">
        <v>229</v>
      </c>
      <c r="HY804" s="2" t="s">
        <v>241</v>
      </c>
      <c r="HZ804" s="2" t="s">
        <v>229</v>
      </c>
      <c r="IA804" s="4"/>
      <c r="IB804" s="8"/>
      <c r="IC804" s="4"/>
      <c r="ID804" s="8"/>
      <c r="IE804" s="7"/>
      <c r="IF804" s="7"/>
      <c r="IG804" s="2" t="s">
        <v>266</v>
      </c>
      <c r="IH804" s="2" t="s">
        <v>226</v>
      </c>
      <c r="II804" s="2" t="s">
        <v>229</v>
      </c>
      <c r="IJ804" s="2" t="s">
        <v>229</v>
      </c>
      <c r="IK804" s="2" t="s">
        <v>241</v>
      </c>
      <c r="IL804" s="2" t="s">
        <v>229</v>
      </c>
      <c r="IM804" s="4"/>
      <c r="IN804" s="8"/>
      <c r="IO804" s="4"/>
      <c r="IP804" s="8"/>
      <c r="IQ804" s="7"/>
      <c r="IR804" s="7"/>
      <c r="IS804" s="2" t="s">
        <v>664</v>
      </c>
      <c r="IT804" s="2" t="s">
        <v>226</v>
      </c>
      <c r="IU804" s="2" t="s">
        <v>229</v>
      </c>
      <c r="IV804" s="2" t="s">
        <v>229</v>
      </c>
      <c r="IW804" s="2" t="s">
        <v>241</v>
      </c>
      <c r="IX804" s="2" t="s">
        <v>229</v>
      </c>
      <c r="IY804" s="4"/>
      <c r="IZ804" s="8"/>
      <c r="JA804" s="4"/>
      <c r="JB804" s="8"/>
      <c r="JC804" s="7"/>
      <c r="JD804" s="7"/>
      <c r="JE804" s="2" t="s">
        <v>272</v>
      </c>
      <c r="JF804" s="2" t="s">
        <v>226</v>
      </c>
      <c r="JG804" s="2" t="s">
        <v>229</v>
      </c>
      <c r="JH804" s="2" t="s">
        <v>229</v>
      </c>
      <c r="JI804" s="2" t="s">
        <v>241</v>
      </c>
      <c r="JJ804" s="2" t="s">
        <v>229</v>
      </c>
      <c r="JK804" s="4"/>
      <c r="JL804" s="8"/>
      <c r="JM804" s="4"/>
      <c r="JN804" s="8"/>
      <c r="JO804" s="7"/>
      <c r="JP804" s="7"/>
      <c r="JQ804" s="2" t="s">
        <v>272</v>
      </c>
      <c r="JR804" s="2" t="s">
        <v>226</v>
      </c>
      <c r="JS804" s="2" t="s">
        <v>229</v>
      </c>
      <c r="JT804" s="2" t="s">
        <v>229</v>
      </c>
      <c r="JU804" s="2" t="s">
        <v>241</v>
      </c>
      <c r="JV804" s="2" t="s">
        <v>229</v>
      </c>
      <c r="JW804" s="4"/>
      <c r="JX804" s="8"/>
      <c r="JY804" s="4"/>
      <c r="JZ804" s="8"/>
      <c r="KA804" s="7"/>
      <c r="KB804" s="7"/>
      <c r="KC804" s="2" t="s">
        <v>272</v>
      </c>
      <c r="KD804" s="2" t="s">
        <v>226</v>
      </c>
      <c r="KE804" s="2" t="s">
        <v>229</v>
      </c>
      <c r="KF804" s="2" t="s">
        <v>229</v>
      </c>
      <c r="KG804" s="2" t="s">
        <v>241</v>
      </c>
      <c r="KH804" s="2" t="s">
        <v>229</v>
      </c>
      <c r="KI804" s="4"/>
      <c r="KJ804" s="8"/>
      <c r="KK804" s="4"/>
      <c r="KL804" s="8"/>
      <c r="KM804" s="7"/>
      <c r="KN804" s="7"/>
      <c r="KO804" s="2" t="s">
        <v>1106</v>
      </c>
      <c r="KP804" s="2" t="s">
        <v>226</v>
      </c>
      <c r="KQ804" s="2" t="s">
        <v>229</v>
      </c>
      <c r="KR804" s="2" t="s">
        <v>229</v>
      </c>
      <c r="KS804" s="2" t="s">
        <v>241</v>
      </c>
      <c r="KT804" s="2" t="s">
        <v>229</v>
      </c>
      <c r="KU804" s="4"/>
      <c r="KV804" s="8"/>
      <c r="KW804" s="4"/>
      <c r="KX804" s="8"/>
      <c r="KY804" s="7"/>
      <c r="KZ804" s="7"/>
      <c r="LA804" s="2" t="s">
        <v>272</v>
      </c>
      <c r="LB804" s="2" t="s">
        <v>226</v>
      </c>
      <c r="LC804" s="2" t="s">
        <v>229</v>
      </c>
      <c r="LD804" s="2" t="s">
        <v>229</v>
      </c>
      <c r="LE804" s="2" t="s">
        <v>241</v>
      </c>
      <c r="LF804" s="2" t="s">
        <v>229</v>
      </c>
      <c r="LG804" s="4"/>
      <c r="LH804" s="8"/>
      <c r="LI804" s="4"/>
      <c r="LJ804" s="8"/>
      <c r="LK804" s="7"/>
      <c r="LL804" s="7"/>
      <c r="LM804" s="2" t="s">
        <v>229</v>
      </c>
      <c r="LN804" s="2" t="s">
        <v>229</v>
      </c>
      <c r="LO804" s="2" t="s">
        <v>229</v>
      </c>
      <c r="LP804" s="2" t="s">
        <v>229</v>
      </c>
      <c r="LQ804" s="2" t="s">
        <v>229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664</v>
      </c>
      <c r="LZ804" s="2" t="s">
        <v>226</v>
      </c>
      <c r="MA804" s="2" t="s">
        <v>229</v>
      </c>
      <c r="MB804" s="2" t="s">
        <v>229</v>
      </c>
      <c r="MC804" s="2" t="s">
        <v>241</v>
      </c>
      <c r="MD804" s="2" t="s">
        <v>229</v>
      </c>
      <c r="ME804" s="4"/>
      <c r="MF804" s="8"/>
      <c r="MG804" s="4"/>
      <c r="MH804" s="8"/>
      <c r="MI804" s="7"/>
      <c r="MJ804" s="7"/>
      <c r="MK804" s="2" t="s">
        <v>272</v>
      </c>
      <c r="ML804" s="2" t="s">
        <v>226</v>
      </c>
      <c r="MM804" s="2" t="s">
        <v>229</v>
      </c>
      <c r="MN804" s="2" t="s">
        <v>229</v>
      </c>
      <c r="MO804" s="2" t="s">
        <v>241</v>
      </c>
      <c r="MP804" s="2" t="s">
        <v>229</v>
      </c>
      <c r="MQ804" s="4"/>
      <c r="MR804" s="8"/>
      <c r="MS804" s="4"/>
      <c r="MT804" s="8"/>
      <c r="MU804" s="7"/>
      <c r="MV804" s="7"/>
      <c r="MW804" s="2" t="s">
        <v>266</v>
      </c>
      <c r="MX804" s="2" t="s">
        <v>226</v>
      </c>
      <c r="MY804" s="2" t="s">
        <v>229</v>
      </c>
      <c r="MZ804" s="2" t="s">
        <v>229</v>
      </c>
      <c r="NA804" s="2" t="s">
        <v>241</v>
      </c>
      <c r="NB804" s="2" t="s">
        <v>229</v>
      </c>
      <c r="NC804" s="4"/>
      <c r="ND804" s="8"/>
      <c r="NE804" s="4"/>
      <c r="NF804" s="8"/>
      <c r="NG804" s="7"/>
      <c r="NH804" s="7"/>
      <c r="NI804" s="2" t="s">
        <v>229</v>
      </c>
      <c r="NJ804" s="2" t="s">
        <v>229</v>
      </c>
      <c r="NK804" s="2" t="s">
        <v>229</v>
      </c>
      <c r="NL804" s="2" t="s">
        <v>229</v>
      </c>
      <c r="NM804" s="2" t="s">
        <v>229</v>
      </c>
      <c r="NN804" s="2" t="s">
        <v>229</v>
      </c>
      <c r="NO804" s="4"/>
      <c r="NP804" s="8"/>
      <c r="NQ804" s="4"/>
      <c r="NR804" s="8"/>
      <c r="NS804" s="7"/>
      <c r="NT804" s="7"/>
      <c r="NU804" s="2" t="s">
        <v>272</v>
      </c>
      <c r="NV804" s="2" t="s">
        <v>226</v>
      </c>
      <c r="NW804" s="2" t="s">
        <v>229</v>
      </c>
      <c r="NX804" s="2" t="s">
        <v>229</v>
      </c>
      <c r="NY804" s="2" t="s">
        <v>241</v>
      </c>
      <c r="NZ804" s="2" t="s">
        <v>229</v>
      </c>
      <c r="OA804" s="4"/>
      <c r="OB804" s="8"/>
      <c r="OC804" s="4"/>
      <c r="OD804" s="8"/>
      <c r="OE804" s="7"/>
      <c r="OF804" s="7"/>
      <c r="OG804" s="2" t="s">
        <v>272</v>
      </c>
      <c r="OH804" s="2" t="s">
        <v>226</v>
      </c>
      <c r="OI804" s="2" t="s">
        <v>229</v>
      </c>
      <c r="OJ804" s="2" t="s">
        <v>229</v>
      </c>
      <c r="OK804" s="2" t="s">
        <v>241</v>
      </c>
      <c r="OL804" s="2" t="s">
        <v>229</v>
      </c>
      <c r="OM804" s="4"/>
      <c r="ON804" s="8"/>
      <c r="OO804" s="4"/>
      <c r="OP804" s="8"/>
      <c r="OQ804" s="7"/>
      <c r="OR804" s="7"/>
      <c r="OS804" s="2" t="s">
        <v>229</v>
      </c>
      <c r="OT804" s="2" t="s">
        <v>229</v>
      </c>
      <c r="OU804" s="2" t="s">
        <v>229</v>
      </c>
      <c r="OV804" s="2" t="s">
        <v>229</v>
      </c>
      <c r="OW804" s="2" t="s">
        <v>229</v>
      </c>
      <c r="OX804" s="2" t="s">
        <v>229</v>
      </c>
      <c r="OY804" s="4"/>
      <c r="OZ804" s="8"/>
      <c r="PA804" s="4"/>
      <c r="PB804" s="8"/>
      <c r="PC804" s="7"/>
      <c r="PD804" s="7"/>
      <c r="PE804" s="2" t="s">
        <v>229</v>
      </c>
      <c r="PF804" s="2" t="s">
        <v>229</v>
      </c>
      <c r="PG804" s="2" t="s">
        <v>229</v>
      </c>
      <c r="PH804" s="2" t="s">
        <v>229</v>
      </c>
      <c r="PI804" s="2" t="s">
        <v>229</v>
      </c>
      <c r="PJ804" s="2" t="s">
        <v>229</v>
      </c>
      <c r="PK804" s="4"/>
      <c r="PL804" s="8"/>
      <c r="PM804" s="4"/>
      <c r="PN804" s="8"/>
      <c r="PO804" s="7"/>
      <c r="PP804" s="7"/>
      <c r="PQ804" s="2" t="s">
        <v>229</v>
      </c>
      <c r="PR804" s="2" t="s">
        <v>229</v>
      </c>
      <c r="PS804" s="2" t="s">
        <v>229</v>
      </c>
      <c r="PT804" s="2" t="s">
        <v>229</v>
      </c>
      <c r="PU804" s="2" t="s">
        <v>229</v>
      </c>
      <c r="PV804" s="2" t="s">
        <v>229</v>
      </c>
      <c r="PW804" s="4"/>
      <c r="PX804" s="8"/>
      <c r="PY804" s="4"/>
      <c r="PZ804" s="8"/>
      <c r="QA804" s="7"/>
      <c r="QB804" s="7"/>
      <c r="QC804" s="2" t="s">
        <v>281</v>
      </c>
      <c r="QD804" s="2" t="s">
        <v>226</v>
      </c>
      <c r="QE804" s="2" t="s">
        <v>229</v>
      </c>
      <c r="QF804" s="2" t="s">
        <v>229</v>
      </c>
      <c r="QG804" s="2" t="s">
        <v>241</v>
      </c>
      <c r="QH804" s="2" t="s">
        <v>229</v>
      </c>
      <c r="QI804" s="4"/>
      <c r="QJ804" s="8"/>
      <c r="QK804" s="4"/>
      <c r="QL804" s="8"/>
      <c r="QM804" s="7"/>
      <c r="QN804" s="7"/>
      <c r="QO804" s="2" t="s">
        <v>272</v>
      </c>
      <c r="QP804" s="2" t="s">
        <v>226</v>
      </c>
      <c r="QQ804" s="2" t="s">
        <v>229</v>
      </c>
      <c r="QR804" s="2" t="s">
        <v>229</v>
      </c>
      <c r="QS804" s="2" t="s">
        <v>241</v>
      </c>
      <c r="QT804" s="2" t="s">
        <v>229</v>
      </c>
      <c r="QU804" s="4"/>
      <c r="QV804" s="8"/>
      <c r="QW804" s="4"/>
      <c r="QX804" s="8"/>
      <c r="QY804" s="7"/>
      <c r="QZ804" s="7"/>
      <c r="RA804" s="2" t="s">
        <v>272</v>
      </c>
      <c r="RB804" s="2" t="s">
        <v>226</v>
      </c>
      <c r="RC804" s="2" t="s">
        <v>229</v>
      </c>
      <c r="RD804" s="2" t="s">
        <v>229</v>
      </c>
      <c r="RE804" s="2" t="s">
        <v>241</v>
      </c>
      <c r="RF804" s="2" t="s">
        <v>229</v>
      </c>
      <c r="RG804" s="4"/>
      <c r="RH804" s="8"/>
      <c r="RI804" s="4"/>
      <c r="RJ804" s="8"/>
      <c r="RK804" s="7"/>
      <c r="RL804" s="7"/>
      <c r="RM804" s="2" t="s">
        <v>272</v>
      </c>
      <c r="RN804" s="2" t="s">
        <v>226</v>
      </c>
      <c r="RO804" s="2" t="s">
        <v>229</v>
      </c>
      <c r="RP804" s="2" t="s">
        <v>229</v>
      </c>
      <c r="RQ804" s="2" t="s">
        <v>241</v>
      </c>
      <c r="RR804" s="2" t="s">
        <v>229</v>
      </c>
      <c r="RS804" s="4"/>
      <c r="RT804" s="8"/>
      <c r="RU804" s="4"/>
      <c r="RV804" s="8"/>
      <c r="RW804" s="7"/>
      <c r="RX804" s="7"/>
      <c r="RY804" s="2" t="s">
        <v>229</v>
      </c>
      <c r="RZ804" s="2" t="s">
        <v>229</v>
      </c>
      <c r="SA804" s="2" t="s">
        <v>229</v>
      </c>
      <c r="SB804" s="2" t="s">
        <v>229</v>
      </c>
      <c r="SC804" s="2" t="s">
        <v>229</v>
      </c>
      <c r="SD804" s="2" t="s">
        <v>229</v>
      </c>
      <c r="SE804" s="4">
        <v>134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</row>
    <row r="805">
      <c r="A805" s="2" t="s">
        <v>5051</v>
      </c>
      <c r="B805" s="2" t="s">
        <v>216</v>
      </c>
      <c r="C805" s="2" t="s">
        <v>4734</v>
      </c>
      <c r="D805" s="2" t="s">
        <v>218</v>
      </c>
      <c r="E805" s="2" t="s">
        <v>2460</v>
      </c>
      <c r="F805" s="2" t="s">
        <v>5052</v>
      </c>
      <c r="G805" s="2" t="s">
        <v>1003</v>
      </c>
      <c r="H805" s="2" t="s">
        <v>5053</v>
      </c>
      <c r="I805" s="2" t="s">
        <v>5054</v>
      </c>
      <c r="J805" s="2" t="s">
        <v>285</v>
      </c>
      <c r="K805" s="2" t="s">
        <v>1070</v>
      </c>
      <c r="L805" s="3">
        <v>45</v>
      </c>
      <c r="M805" s="3">
        <v>47.25</v>
      </c>
      <c r="N805" s="3">
        <v>89.99</v>
      </c>
      <c r="O805" s="2" t="s">
        <v>981</v>
      </c>
      <c r="P805" s="2" t="s">
        <v>964</v>
      </c>
      <c r="Q805" s="2" t="s">
        <v>228</v>
      </c>
      <c r="R805" s="2" t="s">
        <v>229</v>
      </c>
      <c r="S805" s="2" t="s">
        <v>5055</v>
      </c>
      <c r="T805" s="2" t="s">
        <v>3733</v>
      </c>
      <c r="U805" s="2" t="s">
        <v>232</v>
      </c>
      <c r="V805" s="2" t="s">
        <v>5056</v>
      </c>
      <c r="W805" s="2" t="s">
        <v>1009</v>
      </c>
      <c r="X805" s="2" t="s">
        <v>686</v>
      </c>
      <c r="Y805" s="2" t="s">
        <v>1083</v>
      </c>
      <c r="Z805" s="4"/>
      <c r="AA805" s="4">
        <f>=ROUNDDOWN({0},0)</f>
      </c>
      <c r="AB805" s="5"/>
      <c r="AC805" s="2" t="s">
        <v>229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>
        <v>4</v>
      </c>
      <c r="AS805" s="8">
        <v>181.44</v>
      </c>
      <c r="AT805" s="7">
        <v>-1</v>
      </c>
      <c r="AU805" s="7">
        <v>-1</v>
      </c>
      <c r="AV805" s="4" t="s">
        <v>229</v>
      </c>
      <c r="AW805" s="8" t="s">
        <v>229</v>
      </c>
      <c r="AX805" s="4">
        <v>6</v>
      </c>
      <c r="AY805" s="8">
        <v>278.46</v>
      </c>
      <c r="AZ805" s="7" t="s">
        <v>229</v>
      </c>
      <c r="BA805" s="7" t="s">
        <v>229</v>
      </c>
      <c r="BB805" s="7"/>
      <c r="BC805" s="4" t="s">
        <v>229</v>
      </c>
      <c r="BD805" s="8" t="s">
        <v>229</v>
      </c>
      <c r="BE805" s="4">
        <v>6</v>
      </c>
      <c r="BF805" s="8">
        <v>278.46</v>
      </c>
      <c r="BG805" s="7" t="s">
        <v>229</v>
      </c>
      <c r="BH805" s="7" t="s">
        <v>229</v>
      </c>
      <c r="BI805" s="7"/>
      <c r="BJ805" s="4"/>
      <c r="BK805" s="8"/>
      <c r="BL805" s="2" t="s">
        <v>5057</v>
      </c>
      <c r="BM805" s="7"/>
      <c r="BN805" s="7"/>
      <c r="BO805" s="4"/>
      <c r="BP805" s="8"/>
      <c r="BQ805" s="4"/>
      <c r="BR805" s="8"/>
      <c r="BS805" s="7"/>
      <c r="BT805" s="7"/>
      <c r="BU805" s="2" t="s">
        <v>2075</v>
      </c>
      <c r="BV805" s="2" t="s">
        <v>275</v>
      </c>
      <c r="BW805" s="2" t="s">
        <v>229</v>
      </c>
      <c r="BX805" s="2" t="s">
        <v>229</v>
      </c>
      <c r="BY805" s="2" t="s">
        <v>241</v>
      </c>
      <c r="BZ805" s="2" t="s">
        <v>229</v>
      </c>
      <c r="CA805" s="4"/>
      <c r="CB805" s="8"/>
      <c r="CC805" s="4">
        <v>2</v>
      </c>
      <c r="CD805" s="8">
        <v>102.06</v>
      </c>
      <c r="CE805" s="7">
        <v>-1</v>
      </c>
      <c r="CF805" s="7">
        <v>-1</v>
      </c>
      <c r="CG805" s="2" t="s">
        <v>239</v>
      </c>
      <c r="CH805" s="2" t="s">
        <v>275</v>
      </c>
      <c r="CI805" s="2" t="s">
        <v>899</v>
      </c>
      <c r="CJ805" s="2" t="s">
        <v>1507</v>
      </c>
      <c r="CK805" s="2" t="s">
        <v>241</v>
      </c>
      <c r="CL805" s="2" t="s">
        <v>229</v>
      </c>
      <c r="CM805" s="4"/>
      <c r="CN805" s="8"/>
      <c r="CO805" s="4"/>
      <c r="CP805" s="8"/>
      <c r="CQ805" s="7"/>
      <c r="CR805" s="7"/>
      <c r="CS805" s="2" t="s">
        <v>239</v>
      </c>
      <c r="CT805" s="2" t="s">
        <v>275</v>
      </c>
      <c r="CU805" s="2" t="s">
        <v>495</v>
      </c>
      <c r="CV805" s="2" t="s">
        <v>2725</v>
      </c>
      <c r="CW805" s="2" t="s">
        <v>241</v>
      </c>
      <c r="CX805" s="2" t="s">
        <v>229</v>
      </c>
      <c r="CY805" s="4"/>
      <c r="CZ805" s="8"/>
      <c r="DA805" s="4">
        <v>1</v>
      </c>
      <c r="DB805" s="8">
        <v>28.35</v>
      </c>
      <c r="DC805" s="7">
        <v>-1</v>
      </c>
      <c r="DD805" s="7">
        <v>-1</v>
      </c>
      <c r="DE805" s="2" t="s">
        <v>239</v>
      </c>
      <c r="DF805" s="2" t="s">
        <v>275</v>
      </c>
      <c r="DG805" s="2" t="s">
        <v>495</v>
      </c>
      <c r="DH805" s="2" t="s">
        <v>1093</v>
      </c>
      <c r="DI805" s="2" t="s">
        <v>263</v>
      </c>
      <c r="DJ805" s="2" t="s">
        <v>229</v>
      </c>
      <c r="DK805" s="4"/>
      <c r="DL805" s="8"/>
      <c r="DM805" s="4"/>
      <c r="DN805" s="8"/>
      <c r="DO805" s="7"/>
      <c r="DP805" s="7"/>
      <c r="DQ805" s="2" t="s">
        <v>239</v>
      </c>
      <c r="DR805" s="2" t="s">
        <v>275</v>
      </c>
      <c r="DS805" s="2" t="s">
        <v>2965</v>
      </c>
      <c r="DT805" s="2" t="s">
        <v>2708</v>
      </c>
      <c r="DU805" s="2" t="s">
        <v>241</v>
      </c>
      <c r="DV805" s="2" t="s">
        <v>229</v>
      </c>
      <c r="DW805" s="4"/>
      <c r="DX805" s="8"/>
      <c r="DY805" s="4"/>
      <c r="DZ805" s="8"/>
      <c r="EA805" s="7"/>
      <c r="EB805" s="7"/>
      <c r="EC805" s="2" t="s">
        <v>239</v>
      </c>
      <c r="ED805" s="2" t="s">
        <v>275</v>
      </c>
      <c r="EE805" s="2" t="s">
        <v>334</v>
      </c>
      <c r="EF805" s="2" t="s">
        <v>1755</v>
      </c>
      <c r="EG805" s="2" t="s">
        <v>263</v>
      </c>
      <c r="EH805" s="2" t="s">
        <v>229</v>
      </c>
      <c r="EI805" s="4"/>
      <c r="EJ805" s="8"/>
      <c r="EK805" s="4"/>
      <c r="EL805" s="8"/>
      <c r="EM805" s="7"/>
      <c r="EN805" s="7"/>
      <c r="EO805" s="2" t="s">
        <v>239</v>
      </c>
      <c r="EP805" s="2" t="s">
        <v>275</v>
      </c>
      <c r="EQ805" s="2" t="s">
        <v>1064</v>
      </c>
      <c r="ER805" s="2" t="s">
        <v>2704</v>
      </c>
      <c r="ES805" s="2" t="s">
        <v>241</v>
      </c>
      <c r="ET805" s="2" t="s">
        <v>229</v>
      </c>
      <c r="EU805" s="4"/>
      <c r="EV805" s="8"/>
      <c r="EW805" s="4">
        <v>1</v>
      </c>
      <c r="EX805" s="8">
        <v>51.03</v>
      </c>
      <c r="EY805" s="7">
        <v>-1</v>
      </c>
      <c r="EZ805" s="7">
        <v>-1</v>
      </c>
      <c r="FA805" s="2" t="s">
        <v>239</v>
      </c>
      <c r="FB805" s="2" t="s">
        <v>275</v>
      </c>
      <c r="FC805" s="2" t="s">
        <v>1268</v>
      </c>
      <c r="FD805" s="2" t="s">
        <v>561</v>
      </c>
      <c r="FE805" s="2" t="s">
        <v>241</v>
      </c>
      <c r="FF805" s="2" t="s">
        <v>229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275</v>
      </c>
      <c r="FO805" s="2" t="s">
        <v>1268</v>
      </c>
      <c r="FP805" s="2" t="s">
        <v>229</v>
      </c>
      <c r="FQ805" s="2" t="s">
        <v>241</v>
      </c>
      <c r="FR805" s="2" t="s">
        <v>229</v>
      </c>
      <c r="FS805" s="4"/>
      <c r="FT805" s="8"/>
      <c r="FU805" s="4"/>
      <c r="FV805" s="8"/>
      <c r="FW805" s="7"/>
      <c r="FX805" s="7"/>
      <c r="FY805" s="2" t="s">
        <v>229</v>
      </c>
      <c r="FZ805" s="2" t="s">
        <v>229</v>
      </c>
      <c r="GA805" s="2" t="s">
        <v>229</v>
      </c>
      <c r="GB805" s="2" t="s">
        <v>229</v>
      </c>
      <c r="GC805" s="2" t="s">
        <v>229</v>
      </c>
      <c r="GD805" s="2" t="s">
        <v>229</v>
      </c>
      <c r="GE805" s="4"/>
      <c r="GF805" s="8"/>
      <c r="GG805" s="4"/>
      <c r="GH805" s="8"/>
      <c r="GI805" s="7"/>
      <c r="GJ805" s="7"/>
      <c r="GK805" s="2" t="s">
        <v>272</v>
      </c>
      <c r="GL805" s="2" t="s">
        <v>275</v>
      </c>
      <c r="GM805" s="2" t="s">
        <v>229</v>
      </c>
      <c r="GN805" s="2" t="s">
        <v>229</v>
      </c>
      <c r="GO805" s="2" t="s">
        <v>241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281</v>
      </c>
      <c r="GX805" s="2" t="s">
        <v>275</v>
      </c>
      <c r="GY805" s="2" t="s">
        <v>229</v>
      </c>
      <c r="GZ805" s="2" t="s">
        <v>229</v>
      </c>
      <c r="HA805" s="2" t="s">
        <v>241</v>
      </c>
      <c r="HB805" s="2" t="s">
        <v>229</v>
      </c>
      <c r="HC805" s="4"/>
      <c r="HD805" s="8"/>
      <c r="HE805" s="4"/>
      <c r="HF805" s="8"/>
      <c r="HG805" s="7"/>
      <c r="HH805" s="7"/>
      <c r="HI805" s="2" t="s">
        <v>266</v>
      </c>
      <c r="HJ805" s="2" t="s">
        <v>275</v>
      </c>
      <c r="HK805" s="2" t="s">
        <v>229</v>
      </c>
      <c r="HL805" s="2" t="s">
        <v>229</v>
      </c>
      <c r="HM805" s="2" t="s">
        <v>241</v>
      </c>
      <c r="HN805" s="2" t="s">
        <v>229</v>
      </c>
      <c r="HO805" s="4"/>
      <c r="HP805" s="8"/>
      <c r="HQ805" s="4"/>
      <c r="HR805" s="8"/>
      <c r="HS805" s="7"/>
      <c r="HT805" s="7"/>
      <c r="HU805" s="2" t="s">
        <v>272</v>
      </c>
      <c r="HV805" s="2" t="s">
        <v>275</v>
      </c>
      <c r="HW805" s="2" t="s">
        <v>229</v>
      </c>
      <c r="HX805" s="2" t="s">
        <v>229</v>
      </c>
      <c r="HY805" s="2" t="s">
        <v>241</v>
      </c>
      <c r="HZ805" s="2" t="s">
        <v>229</v>
      </c>
      <c r="IA805" s="4"/>
      <c r="IB805" s="8"/>
      <c r="IC805" s="4"/>
      <c r="ID805" s="8"/>
      <c r="IE805" s="7"/>
      <c r="IF805" s="7"/>
      <c r="IG805" s="2" t="s">
        <v>266</v>
      </c>
      <c r="IH805" s="2" t="s">
        <v>275</v>
      </c>
      <c r="II805" s="2" t="s">
        <v>229</v>
      </c>
      <c r="IJ805" s="2" t="s">
        <v>229</v>
      </c>
      <c r="IK805" s="2" t="s">
        <v>241</v>
      </c>
      <c r="IL805" s="2" t="s">
        <v>229</v>
      </c>
      <c r="IM805" s="4"/>
      <c r="IN805" s="8"/>
      <c r="IO805" s="4"/>
      <c r="IP805" s="8"/>
      <c r="IQ805" s="7"/>
      <c r="IR805" s="7"/>
      <c r="IS805" s="2" t="s">
        <v>272</v>
      </c>
      <c r="IT805" s="2" t="s">
        <v>275</v>
      </c>
      <c r="IU805" s="2" t="s">
        <v>229</v>
      </c>
      <c r="IV805" s="2" t="s">
        <v>229</v>
      </c>
      <c r="IW805" s="2" t="s">
        <v>241</v>
      </c>
      <c r="IX805" s="2" t="s">
        <v>229</v>
      </c>
      <c r="IY805" s="4"/>
      <c r="IZ805" s="8"/>
      <c r="JA805" s="4"/>
      <c r="JB805" s="8"/>
      <c r="JC805" s="7"/>
      <c r="JD805" s="7"/>
      <c r="JE805" s="2" t="s">
        <v>272</v>
      </c>
      <c r="JF805" s="2" t="s">
        <v>275</v>
      </c>
      <c r="JG805" s="2" t="s">
        <v>229</v>
      </c>
      <c r="JH805" s="2" t="s">
        <v>229</v>
      </c>
      <c r="JI805" s="2" t="s">
        <v>241</v>
      </c>
      <c r="JJ805" s="2" t="s">
        <v>229</v>
      </c>
      <c r="JK805" s="4"/>
      <c r="JL805" s="8"/>
      <c r="JM805" s="4"/>
      <c r="JN805" s="8"/>
      <c r="JO805" s="7"/>
      <c r="JP805" s="7"/>
      <c r="JQ805" s="2" t="s">
        <v>272</v>
      </c>
      <c r="JR805" s="2" t="s">
        <v>275</v>
      </c>
      <c r="JS805" s="2" t="s">
        <v>229</v>
      </c>
      <c r="JT805" s="2" t="s">
        <v>229</v>
      </c>
      <c r="JU805" s="2" t="s">
        <v>241</v>
      </c>
      <c r="JV805" s="2" t="s">
        <v>229</v>
      </c>
      <c r="JW805" s="4"/>
      <c r="JX805" s="8"/>
      <c r="JY805" s="4"/>
      <c r="JZ805" s="8"/>
      <c r="KA805" s="7"/>
      <c r="KB805" s="7"/>
      <c r="KC805" s="2" t="s">
        <v>272</v>
      </c>
      <c r="KD805" s="2" t="s">
        <v>275</v>
      </c>
      <c r="KE805" s="2" t="s">
        <v>229</v>
      </c>
      <c r="KF805" s="2" t="s">
        <v>229</v>
      </c>
      <c r="KG805" s="2" t="s">
        <v>241</v>
      </c>
      <c r="KH805" s="2" t="s">
        <v>229</v>
      </c>
      <c r="KI805" s="4"/>
      <c r="KJ805" s="8"/>
      <c r="KK805" s="4"/>
      <c r="KL805" s="8"/>
      <c r="KM805" s="7"/>
      <c r="KN805" s="7"/>
      <c r="KO805" s="2" t="s">
        <v>272</v>
      </c>
      <c r="KP805" s="2" t="s">
        <v>275</v>
      </c>
      <c r="KQ805" s="2" t="s">
        <v>229</v>
      </c>
      <c r="KR805" s="2" t="s">
        <v>229</v>
      </c>
      <c r="KS805" s="2" t="s">
        <v>241</v>
      </c>
      <c r="KT805" s="2" t="s">
        <v>229</v>
      </c>
      <c r="KU805" s="4"/>
      <c r="KV805" s="8"/>
      <c r="KW805" s="4"/>
      <c r="KX805" s="8"/>
      <c r="KY805" s="7"/>
      <c r="KZ805" s="7"/>
      <c r="LA805" s="2" t="s">
        <v>272</v>
      </c>
      <c r="LB805" s="2" t="s">
        <v>275</v>
      </c>
      <c r="LC805" s="2" t="s">
        <v>229</v>
      </c>
      <c r="LD805" s="2" t="s">
        <v>229</v>
      </c>
      <c r="LE805" s="2" t="s">
        <v>241</v>
      </c>
      <c r="LF805" s="2" t="s">
        <v>229</v>
      </c>
      <c r="LG805" s="4"/>
      <c r="LH805" s="8"/>
      <c r="LI805" s="4"/>
      <c r="LJ805" s="8"/>
      <c r="LK805" s="7"/>
      <c r="LL805" s="7"/>
      <c r="LM805" s="2" t="s">
        <v>229</v>
      </c>
      <c r="LN805" s="2" t="s">
        <v>229</v>
      </c>
      <c r="LO805" s="2" t="s">
        <v>229</v>
      </c>
      <c r="LP805" s="2" t="s">
        <v>229</v>
      </c>
      <c r="LQ805" s="2" t="s">
        <v>229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239</v>
      </c>
      <c r="LZ805" s="2" t="s">
        <v>275</v>
      </c>
      <c r="MA805" s="2" t="s">
        <v>2958</v>
      </c>
      <c r="MB805" s="2" t="s">
        <v>229</v>
      </c>
      <c r="MC805" s="2" t="s">
        <v>241</v>
      </c>
      <c r="MD805" s="2" t="s">
        <v>229</v>
      </c>
      <c r="ME805" s="4"/>
      <c r="MF805" s="8"/>
      <c r="MG805" s="4"/>
      <c r="MH805" s="8"/>
      <c r="MI805" s="7"/>
      <c r="MJ805" s="7"/>
      <c r="MK805" s="2" t="s">
        <v>272</v>
      </c>
      <c r="ML805" s="2" t="s">
        <v>275</v>
      </c>
      <c r="MM805" s="2" t="s">
        <v>229</v>
      </c>
      <c r="MN805" s="2" t="s">
        <v>229</v>
      </c>
      <c r="MO805" s="2" t="s">
        <v>241</v>
      </c>
      <c r="MP805" s="2" t="s">
        <v>229</v>
      </c>
      <c r="MQ805" s="4"/>
      <c r="MR805" s="8"/>
      <c r="MS805" s="4"/>
      <c r="MT805" s="8"/>
      <c r="MU805" s="7"/>
      <c r="MV805" s="7"/>
      <c r="MW805" s="2" t="s">
        <v>267</v>
      </c>
      <c r="MX805" s="2" t="s">
        <v>275</v>
      </c>
      <c r="MY805" s="2" t="s">
        <v>229</v>
      </c>
      <c r="MZ805" s="2" t="s">
        <v>229</v>
      </c>
      <c r="NA805" s="2" t="s">
        <v>241</v>
      </c>
      <c r="NB805" s="2" t="s">
        <v>229</v>
      </c>
      <c r="NC805" s="4"/>
      <c r="ND805" s="8"/>
      <c r="NE805" s="4"/>
      <c r="NF805" s="8"/>
      <c r="NG805" s="7"/>
      <c r="NH805" s="7"/>
      <c r="NI805" s="2" t="s">
        <v>272</v>
      </c>
      <c r="NJ805" s="2" t="s">
        <v>226</v>
      </c>
      <c r="NK805" s="2" t="s">
        <v>229</v>
      </c>
      <c r="NL805" s="2" t="s">
        <v>229</v>
      </c>
      <c r="NM805" s="2" t="s">
        <v>241</v>
      </c>
      <c r="NN805" s="2" t="s">
        <v>229</v>
      </c>
      <c r="NO805" s="4"/>
      <c r="NP805" s="8"/>
      <c r="NQ805" s="4"/>
      <c r="NR805" s="8"/>
      <c r="NS805" s="7"/>
      <c r="NT805" s="7"/>
      <c r="NU805" s="2" t="s">
        <v>272</v>
      </c>
      <c r="NV805" s="2" t="s">
        <v>275</v>
      </c>
      <c r="NW805" s="2" t="s">
        <v>229</v>
      </c>
      <c r="NX805" s="2" t="s">
        <v>229</v>
      </c>
      <c r="NY805" s="2" t="s">
        <v>241</v>
      </c>
      <c r="NZ805" s="2" t="s">
        <v>229</v>
      </c>
      <c r="OA805" s="4"/>
      <c r="OB805" s="8"/>
      <c r="OC805" s="4"/>
      <c r="OD805" s="8"/>
      <c r="OE805" s="7"/>
      <c r="OF805" s="7"/>
      <c r="OG805" s="2" t="s">
        <v>229</v>
      </c>
      <c r="OH805" s="2" t="s">
        <v>229</v>
      </c>
      <c r="OI805" s="2" t="s">
        <v>229</v>
      </c>
      <c r="OJ805" s="2" t="s">
        <v>229</v>
      </c>
      <c r="OK805" s="2" t="s">
        <v>229</v>
      </c>
      <c r="OL805" s="2" t="s">
        <v>229</v>
      </c>
      <c r="OM805" s="4"/>
      <c r="ON805" s="8"/>
      <c r="OO805" s="4"/>
      <c r="OP805" s="8"/>
      <c r="OQ805" s="7"/>
      <c r="OR805" s="7"/>
      <c r="OS805" s="2" t="s">
        <v>229</v>
      </c>
      <c r="OT805" s="2" t="s">
        <v>229</v>
      </c>
      <c r="OU805" s="2" t="s">
        <v>229</v>
      </c>
      <c r="OV805" s="2" t="s">
        <v>229</v>
      </c>
      <c r="OW805" s="2" t="s">
        <v>229</v>
      </c>
      <c r="OX805" s="2" t="s">
        <v>229</v>
      </c>
      <c r="OY805" s="4"/>
      <c r="OZ805" s="8"/>
      <c r="PA805" s="4"/>
      <c r="PB805" s="8"/>
      <c r="PC805" s="7"/>
      <c r="PD805" s="7"/>
      <c r="PE805" s="2" t="s">
        <v>281</v>
      </c>
      <c r="PF805" s="2" t="s">
        <v>275</v>
      </c>
      <c r="PG805" s="2" t="s">
        <v>229</v>
      </c>
      <c r="PH805" s="2" t="s">
        <v>229</v>
      </c>
      <c r="PI805" s="2" t="s">
        <v>241</v>
      </c>
      <c r="PJ805" s="2" t="s">
        <v>229</v>
      </c>
      <c r="PK805" s="4"/>
      <c r="PL805" s="8"/>
      <c r="PM805" s="4"/>
      <c r="PN805" s="8"/>
      <c r="PO805" s="7"/>
      <c r="PP805" s="7"/>
      <c r="PQ805" s="2" t="s">
        <v>229</v>
      </c>
      <c r="PR805" s="2" t="s">
        <v>229</v>
      </c>
      <c r="PS805" s="2" t="s">
        <v>229</v>
      </c>
      <c r="PT805" s="2" t="s">
        <v>229</v>
      </c>
      <c r="PU805" s="2" t="s">
        <v>229</v>
      </c>
      <c r="PV805" s="2" t="s">
        <v>229</v>
      </c>
      <c r="PW805" s="4"/>
      <c r="PX805" s="8"/>
      <c r="PY805" s="4"/>
      <c r="PZ805" s="8"/>
      <c r="QA805" s="7"/>
      <c r="QB805" s="7"/>
      <c r="QC805" s="2" t="s">
        <v>281</v>
      </c>
      <c r="QD805" s="2" t="s">
        <v>275</v>
      </c>
      <c r="QE805" s="2" t="s">
        <v>229</v>
      </c>
      <c r="QF805" s="2" t="s">
        <v>229</v>
      </c>
      <c r="QG805" s="2" t="s">
        <v>241</v>
      </c>
      <c r="QH805" s="2" t="s">
        <v>229</v>
      </c>
      <c r="QI805" s="4"/>
      <c r="QJ805" s="8"/>
      <c r="QK805" s="4"/>
      <c r="QL805" s="8"/>
      <c r="QM805" s="7"/>
      <c r="QN805" s="7"/>
      <c r="QO805" s="2" t="s">
        <v>229</v>
      </c>
      <c r="QP805" s="2" t="s">
        <v>229</v>
      </c>
      <c r="QQ805" s="2" t="s">
        <v>229</v>
      </c>
      <c r="QR805" s="2" t="s">
        <v>229</v>
      </c>
      <c r="QS805" s="2" t="s">
        <v>229</v>
      </c>
      <c r="QT805" s="2" t="s">
        <v>229</v>
      </c>
      <c r="QU805" s="4"/>
      <c r="QV805" s="8"/>
      <c r="QW805" s="4"/>
      <c r="QX805" s="8"/>
      <c r="QY805" s="7"/>
      <c r="QZ805" s="7"/>
      <c r="RA805" s="2" t="s">
        <v>272</v>
      </c>
      <c r="RB805" s="2" t="s">
        <v>275</v>
      </c>
      <c r="RC805" s="2" t="s">
        <v>229</v>
      </c>
      <c r="RD805" s="2" t="s">
        <v>229</v>
      </c>
      <c r="RE805" s="2" t="s">
        <v>241</v>
      </c>
      <c r="RF805" s="2" t="s">
        <v>229</v>
      </c>
      <c r="RG805" s="4"/>
      <c r="RH805" s="8"/>
      <c r="RI805" s="4"/>
      <c r="RJ805" s="8"/>
      <c r="RK805" s="7"/>
      <c r="RL805" s="7"/>
      <c r="RM805" s="2" t="s">
        <v>272</v>
      </c>
      <c r="RN805" s="2" t="s">
        <v>275</v>
      </c>
      <c r="RO805" s="2" t="s">
        <v>229</v>
      </c>
      <c r="RP805" s="2" t="s">
        <v>229</v>
      </c>
      <c r="RQ805" s="2" t="s">
        <v>241</v>
      </c>
      <c r="RR805" s="2" t="s">
        <v>229</v>
      </c>
      <c r="RS805" s="4"/>
      <c r="RT805" s="8"/>
      <c r="RU805" s="4"/>
      <c r="RV805" s="8"/>
      <c r="RW805" s="7"/>
      <c r="RX805" s="7"/>
      <c r="RY805" s="2" t="s">
        <v>229</v>
      </c>
      <c r="RZ805" s="2" t="s">
        <v>229</v>
      </c>
      <c r="SA805" s="2" t="s">
        <v>229</v>
      </c>
      <c r="SB805" s="2" t="s">
        <v>229</v>
      </c>
      <c r="SC805" s="2" t="s">
        <v>229</v>
      </c>
      <c r="SD805" s="2" t="s">
        <v>229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</row>
    <row r="806">
      <c r="A806" s="2" t="s">
        <v>5058</v>
      </c>
      <c r="B806" s="2" t="s">
        <v>216</v>
      </c>
      <c r="C806" s="2" t="s">
        <v>4734</v>
      </c>
      <c r="D806" s="2" t="s">
        <v>218</v>
      </c>
      <c r="E806" s="2" t="s">
        <v>2460</v>
      </c>
      <c r="F806" s="2" t="s">
        <v>5052</v>
      </c>
      <c r="G806" s="2" t="s">
        <v>1003</v>
      </c>
      <c r="H806" s="2" t="s">
        <v>5053</v>
      </c>
      <c r="I806" s="2" t="s">
        <v>5054</v>
      </c>
      <c r="J806" s="2" t="s">
        <v>312</v>
      </c>
      <c r="K806" s="2" t="s">
        <v>1070</v>
      </c>
      <c r="L806" s="3">
        <v>55</v>
      </c>
      <c r="M806" s="3">
        <v>57.75</v>
      </c>
      <c r="N806" s="3">
        <v>109.99</v>
      </c>
      <c r="O806" s="2" t="s">
        <v>963</v>
      </c>
      <c r="P806" s="2" t="s">
        <v>964</v>
      </c>
      <c r="Q806" s="2" t="s">
        <v>228</v>
      </c>
      <c r="R806" s="2" t="s">
        <v>229</v>
      </c>
      <c r="S806" s="2" t="s">
        <v>5055</v>
      </c>
      <c r="T806" s="2" t="s">
        <v>3733</v>
      </c>
      <c r="U806" s="2" t="s">
        <v>232</v>
      </c>
      <c r="V806" s="2" t="s">
        <v>5056</v>
      </c>
      <c r="W806" s="2" t="s">
        <v>1009</v>
      </c>
      <c r="X806" s="2" t="s">
        <v>686</v>
      </c>
      <c r="Y806" s="2" t="s">
        <v>1083</v>
      </c>
      <c r="Z806" s="4"/>
      <c r="AA806" s="4">
        <f>=ROUNDDOWN({0},0)</f>
      </c>
      <c r="AB806" s="5"/>
      <c r="AC806" s="2" t="s">
        <v>229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/>
      <c r="AQ806" s="8"/>
      <c r="AR806" s="4">
        <v>2</v>
      </c>
      <c r="AS806" s="8">
        <v>97.02</v>
      </c>
      <c r="AT806" s="7">
        <v>-1</v>
      </c>
      <c r="AU806" s="7">
        <v>-1</v>
      </c>
      <c r="AV806" s="4" t="s">
        <v>229</v>
      </c>
      <c r="AW806" s="8" t="s">
        <v>229</v>
      </c>
      <c r="AX806" s="4" t="s">
        <v>229</v>
      </c>
      <c r="AY806" s="8" t="s">
        <v>229</v>
      </c>
      <c r="AZ806" s="7" t="s">
        <v>229</v>
      </c>
      <c r="BA806" s="7" t="s">
        <v>229</v>
      </c>
      <c r="BB806" s="7"/>
      <c r="BC806" s="4" t="s">
        <v>229</v>
      </c>
      <c r="BD806" s="8" t="s">
        <v>229</v>
      </c>
      <c r="BE806" s="4" t="s">
        <v>229</v>
      </c>
      <c r="BF806" s="8" t="s">
        <v>229</v>
      </c>
      <c r="BG806" s="7" t="s">
        <v>229</v>
      </c>
      <c r="BH806" s="7" t="s">
        <v>229</v>
      </c>
      <c r="BI806" s="7"/>
      <c r="BJ806" s="4"/>
      <c r="BK806" s="8"/>
      <c r="BL806" s="2" t="s">
        <v>1881</v>
      </c>
      <c r="BM806" s="7"/>
      <c r="BN806" s="7"/>
      <c r="BO806" s="4"/>
      <c r="BP806" s="8"/>
      <c r="BQ806" s="4"/>
      <c r="BR806" s="8"/>
      <c r="BS806" s="7"/>
      <c r="BT806" s="7"/>
      <c r="BU806" s="2" t="s">
        <v>2075</v>
      </c>
      <c r="BV806" s="2" t="s">
        <v>275</v>
      </c>
      <c r="BW806" s="2" t="s">
        <v>229</v>
      </c>
      <c r="BX806" s="2" t="s">
        <v>229</v>
      </c>
      <c r="BY806" s="2" t="s">
        <v>241</v>
      </c>
      <c r="BZ806" s="2" t="s">
        <v>229</v>
      </c>
      <c r="CA806" s="4"/>
      <c r="CB806" s="8"/>
      <c r="CC806" s="4">
        <v>1</v>
      </c>
      <c r="CD806" s="8">
        <v>62.37</v>
      </c>
      <c r="CE806" s="7">
        <v>-1</v>
      </c>
      <c r="CF806" s="7">
        <v>-1</v>
      </c>
      <c r="CG806" s="2" t="s">
        <v>239</v>
      </c>
      <c r="CH806" s="2" t="s">
        <v>275</v>
      </c>
      <c r="CI806" s="2" t="s">
        <v>899</v>
      </c>
      <c r="CJ806" s="2" t="s">
        <v>2355</v>
      </c>
      <c r="CK806" s="2" t="s">
        <v>241</v>
      </c>
      <c r="CL806" s="2" t="s">
        <v>229</v>
      </c>
      <c r="CM806" s="4"/>
      <c r="CN806" s="8"/>
      <c r="CO806" s="4"/>
      <c r="CP806" s="8"/>
      <c r="CQ806" s="7"/>
      <c r="CR806" s="7"/>
      <c r="CS806" s="2" t="s">
        <v>239</v>
      </c>
      <c r="CT806" s="2" t="s">
        <v>275</v>
      </c>
      <c r="CU806" s="2" t="s">
        <v>495</v>
      </c>
      <c r="CV806" s="2" t="s">
        <v>2486</v>
      </c>
      <c r="CW806" s="2" t="s">
        <v>241</v>
      </c>
      <c r="CX806" s="2" t="s">
        <v>229</v>
      </c>
      <c r="CY806" s="4"/>
      <c r="CZ806" s="8"/>
      <c r="DA806" s="4">
        <v>1</v>
      </c>
      <c r="DB806" s="8">
        <v>34.65</v>
      </c>
      <c r="DC806" s="7">
        <v>-1</v>
      </c>
      <c r="DD806" s="7">
        <v>-1</v>
      </c>
      <c r="DE806" s="2" t="s">
        <v>239</v>
      </c>
      <c r="DF806" s="2" t="s">
        <v>275</v>
      </c>
      <c r="DG806" s="2" t="s">
        <v>495</v>
      </c>
      <c r="DH806" s="2" t="s">
        <v>3224</v>
      </c>
      <c r="DI806" s="2" t="s">
        <v>263</v>
      </c>
      <c r="DJ806" s="2" t="s">
        <v>229</v>
      </c>
      <c r="DK806" s="4"/>
      <c r="DL806" s="8"/>
      <c r="DM806" s="4"/>
      <c r="DN806" s="8"/>
      <c r="DO806" s="7"/>
      <c r="DP806" s="7"/>
      <c r="DQ806" s="2" t="s">
        <v>239</v>
      </c>
      <c r="DR806" s="2" t="s">
        <v>275</v>
      </c>
      <c r="DS806" s="2" t="s">
        <v>2965</v>
      </c>
      <c r="DT806" s="2" t="s">
        <v>2685</v>
      </c>
      <c r="DU806" s="2" t="s">
        <v>241</v>
      </c>
      <c r="DV806" s="2" t="s">
        <v>229</v>
      </c>
      <c r="DW806" s="4"/>
      <c r="DX806" s="8"/>
      <c r="DY806" s="4"/>
      <c r="DZ806" s="8"/>
      <c r="EA806" s="7"/>
      <c r="EB806" s="7"/>
      <c r="EC806" s="2" t="s">
        <v>239</v>
      </c>
      <c r="ED806" s="2" t="s">
        <v>275</v>
      </c>
      <c r="EE806" s="2" t="s">
        <v>334</v>
      </c>
      <c r="EF806" s="2" t="s">
        <v>5059</v>
      </c>
      <c r="EG806" s="2" t="s">
        <v>263</v>
      </c>
      <c r="EH806" s="2" t="s">
        <v>229</v>
      </c>
      <c r="EI806" s="4"/>
      <c r="EJ806" s="8"/>
      <c r="EK806" s="4"/>
      <c r="EL806" s="8"/>
      <c r="EM806" s="7"/>
      <c r="EN806" s="7"/>
      <c r="EO806" s="2" t="s">
        <v>239</v>
      </c>
      <c r="EP806" s="2" t="s">
        <v>275</v>
      </c>
      <c r="EQ806" s="2" t="s">
        <v>1064</v>
      </c>
      <c r="ER806" s="2" t="s">
        <v>4180</v>
      </c>
      <c r="ES806" s="2" t="s">
        <v>241</v>
      </c>
      <c r="ET806" s="2" t="s">
        <v>229</v>
      </c>
      <c r="EU806" s="4"/>
      <c r="EV806" s="8"/>
      <c r="EW806" s="4"/>
      <c r="EX806" s="8"/>
      <c r="EY806" s="7"/>
      <c r="EZ806" s="7"/>
      <c r="FA806" s="2" t="s">
        <v>239</v>
      </c>
      <c r="FB806" s="2" t="s">
        <v>275</v>
      </c>
      <c r="FC806" s="2" t="s">
        <v>1268</v>
      </c>
      <c r="FD806" s="2" t="s">
        <v>3269</v>
      </c>
      <c r="FE806" s="2" t="s">
        <v>241</v>
      </c>
      <c r="FF806" s="2" t="s">
        <v>229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275</v>
      </c>
      <c r="FO806" s="2" t="s">
        <v>1268</v>
      </c>
      <c r="FP806" s="2" t="s">
        <v>229</v>
      </c>
      <c r="FQ806" s="2" t="s">
        <v>241</v>
      </c>
      <c r="FR806" s="2" t="s">
        <v>229</v>
      </c>
      <c r="FS806" s="4"/>
      <c r="FT806" s="8"/>
      <c r="FU806" s="4"/>
      <c r="FV806" s="8"/>
      <c r="FW806" s="7"/>
      <c r="FX806" s="7"/>
      <c r="FY806" s="2" t="s">
        <v>229</v>
      </c>
      <c r="FZ806" s="2" t="s">
        <v>229</v>
      </c>
      <c r="GA806" s="2" t="s">
        <v>229</v>
      </c>
      <c r="GB806" s="2" t="s">
        <v>229</v>
      </c>
      <c r="GC806" s="2" t="s">
        <v>229</v>
      </c>
      <c r="GD806" s="2" t="s">
        <v>229</v>
      </c>
      <c r="GE806" s="4"/>
      <c r="GF806" s="8"/>
      <c r="GG806" s="4"/>
      <c r="GH806" s="8"/>
      <c r="GI806" s="7"/>
      <c r="GJ806" s="7"/>
      <c r="GK806" s="2" t="s">
        <v>272</v>
      </c>
      <c r="GL806" s="2" t="s">
        <v>275</v>
      </c>
      <c r="GM806" s="2" t="s">
        <v>229</v>
      </c>
      <c r="GN806" s="2" t="s">
        <v>229</v>
      </c>
      <c r="GO806" s="2" t="s">
        <v>241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281</v>
      </c>
      <c r="GX806" s="2" t="s">
        <v>275</v>
      </c>
      <c r="GY806" s="2" t="s">
        <v>229</v>
      </c>
      <c r="GZ806" s="2" t="s">
        <v>229</v>
      </c>
      <c r="HA806" s="2" t="s">
        <v>241</v>
      </c>
      <c r="HB806" s="2" t="s">
        <v>229</v>
      </c>
      <c r="HC806" s="4"/>
      <c r="HD806" s="8"/>
      <c r="HE806" s="4"/>
      <c r="HF806" s="8"/>
      <c r="HG806" s="7"/>
      <c r="HH806" s="7"/>
      <c r="HI806" s="2" t="s">
        <v>266</v>
      </c>
      <c r="HJ806" s="2" t="s">
        <v>275</v>
      </c>
      <c r="HK806" s="2" t="s">
        <v>229</v>
      </c>
      <c r="HL806" s="2" t="s">
        <v>229</v>
      </c>
      <c r="HM806" s="2" t="s">
        <v>241</v>
      </c>
      <c r="HN806" s="2" t="s">
        <v>229</v>
      </c>
      <c r="HO806" s="4"/>
      <c r="HP806" s="8"/>
      <c r="HQ806" s="4"/>
      <c r="HR806" s="8"/>
      <c r="HS806" s="7"/>
      <c r="HT806" s="7"/>
      <c r="HU806" s="2" t="s">
        <v>272</v>
      </c>
      <c r="HV806" s="2" t="s">
        <v>275</v>
      </c>
      <c r="HW806" s="2" t="s">
        <v>229</v>
      </c>
      <c r="HX806" s="2" t="s">
        <v>229</v>
      </c>
      <c r="HY806" s="2" t="s">
        <v>241</v>
      </c>
      <c r="HZ806" s="2" t="s">
        <v>229</v>
      </c>
      <c r="IA806" s="4"/>
      <c r="IB806" s="8"/>
      <c r="IC806" s="4"/>
      <c r="ID806" s="8"/>
      <c r="IE806" s="7"/>
      <c r="IF806" s="7"/>
      <c r="IG806" s="2" t="s">
        <v>266</v>
      </c>
      <c r="IH806" s="2" t="s">
        <v>275</v>
      </c>
      <c r="II806" s="2" t="s">
        <v>229</v>
      </c>
      <c r="IJ806" s="2" t="s">
        <v>229</v>
      </c>
      <c r="IK806" s="2" t="s">
        <v>241</v>
      </c>
      <c r="IL806" s="2" t="s">
        <v>229</v>
      </c>
      <c r="IM806" s="4"/>
      <c r="IN806" s="8"/>
      <c r="IO806" s="4"/>
      <c r="IP806" s="8"/>
      <c r="IQ806" s="7"/>
      <c r="IR806" s="7"/>
      <c r="IS806" s="2" t="s">
        <v>272</v>
      </c>
      <c r="IT806" s="2" t="s">
        <v>275</v>
      </c>
      <c r="IU806" s="2" t="s">
        <v>229</v>
      </c>
      <c r="IV806" s="2" t="s">
        <v>229</v>
      </c>
      <c r="IW806" s="2" t="s">
        <v>241</v>
      </c>
      <c r="IX806" s="2" t="s">
        <v>229</v>
      </c>
      <c r="IY806" s="4"/>
      <c r="IZ806" s="8"/>
      <c r="JA806" s="4"/>
      <c r="JB806" s="8"/>
      <c r="JC806" s="7"/>
      <c r="JD806" s="7"/>
      <c r="JE806" s="2" t="s">
        <v>272</v>
      </c>
      <c r="JF806" s="2" t="s">
        <v>275</v>
      </c>
      <c r="JG806" s="2" t="s">
        <v>229</v>
      </c>
      <c r="JH806" s="2" t="s">
        <v>229</v>
      </c>
      <c r="JI806" s="2" t="s">
        <v>241</v>
      </c>
      <c r="JJ806" s="2" t="s">
        <v>229</v>
      </c>
      <c r="JK806" s="4"/>
      <c r="JL806" s="8"/>
      <c r="JM806" s="4"/>
      <c r="JN806" s="8"/>
      <c r="JO806" s="7"/>
      <c r="JP806" s="7"/>
      <c r="JQ806" s="2" t="s">
        <v>272</v>
      </c>
      <c r="JR806" s="2" t="s">
        <v>275</v>
      </c>
      <c r="JS806" s="2" t="s">
        <v>229</v>
      </c>
      <c r="JT806" s="2" t="s">
        <v>229</v>
      </c>
      <c r="JU806" s="2" t="s">
        <v>241</v>
      </c>
      <c r="JV806" s="2" t="s">
        <v>229</v>
      </c>
      <c r="JW806" s="4"/>
      <c r="JX806" s="8"/>
      <c r="JY806" s="4"/>
      <c r="JZ806" s="8"/>
      <c r="KA806" s="7"/>
      <c r="KB806" s="7"/>
      <c r="KC806" s="2" t="s">
        <v>272</v>
      </c>
      <c r="KD806" s="2" t="s">
        <v>275</v>
      </c>
      <c r="KE806" s="2" t="s">
        <v>229</v>
      </c>
      <c r="KF806" s="2" t="s">
        <v>229</v>
      </c>
      <c r="KG806" s="2" t="s">
        <v>241</v>
      </c>
      <c r="KH806" s="2" t="s">
        <v>229</v>
      </c>
      <c r="KI806" s="4"/>
      <c r="KJ806" s="8"/>
      <c r="KK806" s="4"/>
      <c r="KL806" s="8"/>
      <c r="KM806" s="7"/>
      <c r="KN806" s="7"/>
      <c r="KO806" s="2" t="s">
        <v>272</v>
      </c>
      <c r="KP806" s="2" t="s">
        <v>275</v>
      </c>
      <c r="KQ806" s="2" t="s">
        <v>229</v>
      </c>
      <c r="KR806" s="2" t="s">
        <v>229</v>
      </c>
      <c r="KS806" s="2" t="s">
        <v>241</v>
      </c>
      <c r="KT806" s="2" t="s">
        <v>229</v>
      </c>
      <c r="KU806" s="4"/>
      <c r="KV806" s="8"/>
      <c r="KW806" s="4"/>
      <c r="KX806" s="8"/>
      <c r="KY806" s="7"/>
      <c r="KZ806" s="7"/>
      <c r="LA806" s="2" t="s">
        <v>272</v>
      </c>
      <c r="LB806" s="2" t="s">
        <v>275</v>
      </c>
      <c r="LC806" s="2" t="s">
        <v>229</v>
      </c>
      <c r="LD806" s="2" t="s">
        <v>229</v>
      </c>
      <c r="LE806" s="2" t="s">
        <v>241</v>
      </c>
      <c r="LF806" s="2" t="s">
        <v>229</v>
      </c>
      <c r="LG806" s="4"/>
      <c r="LH806" s="8"/>
      <c r="LI806" s="4"/>
      <c r="LJ806" s="8"/>
      <c r="LK806" s="7"/>
      <c r="LL806" s="7"/>
      <c r="LM806" s="2" t="s">
        <v>229</v>
      </c>
      <c r="LN806" s="2" t="s">
        <v>229</v>
      </c>
      <c r="LO806" s="2" t="s">
        <v>229</v>
      </c>
      <c r="LP806" s="2" t="s">
        <v>229</v>
      </c>
      <c r="LQ806" s="2" t="s">
        <v>229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239</v>
      </c>
      <c r="LZ806" s="2" t="s">
        <v>275</v>
      </c>
      <c r="MA806" s="2" t="s">
        <v>2958</v>
      </c>
      <c r="MB806" s="2" t="s">
        <v>229</v>
      </c>
      <c r="MC806" s="2" t="s">
        <v>241</v>
      </c>
      <c r="MD806" s="2" t="s">
        <v>229</v>
      </c>
      <c r="ME806" s="4"/>
      <c r="MF806" s="8"/>
      <c r="MG806" s="4"/>
      <c r="MH806" s="8"/>
      <c r="MI806" s="7"/>
      <c r="MJ806" s="7"/>
      <c r="MK806" s="2" t="s">
        <v>272</v>
      </c>
      <c r="ML806" s="2" t="s">
        <v>275</v>
      </c>
      <c r="MM806" s="2" t="s">
        <v>229</v>
      </c>
      <c r="MN806" s="2" t="s">
        <v>229</v>
      </c>
      <c r="MO806" s="2" t="s">
        <v>241</v>
      </c>
      <c r="MP806" s="2" t="s">
        <v>229</v>
      </c>
      <c r="MQ806" s="4"/>
      <c r="MR806" s="8"/>
      <c r="MS806" s="4"/>
      <c r="MT806" s="8"/>
      <c r="MU806" s="7"/>
      <c r="MV806" s="7"/>
      <c r="MW806" s="2" t="s">
        <v>239</v>
      </c>
      <c r="MX806" s="2" t="s">
        <v>275</v>
      </c>
      <c r="MY806" s="2" t="s">
        <v>308</v>
      </c>
      <c r="MZ806" s="2" t="s">
        <v>229</v>
      </c>
      <c r="NA806" s="2" t="s">
        <v>241</v>
      </c>
      <c r="NB806" s="2" t="s">
        <v>229</v>
      </c>
      <c r="NC806" s="4"/>
      <c r="ND806" s="8"/>
      <c r="NE806" s="4"/>
      <c r="NF806" s="8"/>
      <c r="NG806" s="7"/>
      <c r="NH806" s="7"/>
      <c r="NI806" s="2" t="s">
        <v>272</v>
      </c>
      <c r="NJ806" s="2" t="s">
        <v>275</v>
      </c>
      <c r="NK806" s="2" t="s">
        <v>229</v>
      </c>
      <c r="NL806" s="2" t="s">
        <v>229</v>
      </c>
      <c r="NM806" s="2" t="s">
        <v>241</v>
      </c>
      <c r="NN806" s="2" t="s">
        <v>229</v>
      </c>
      <c r="NO806" s="4"/>
      <c r="NP806" s="8"/>
      <c r="NQ806" s="4"/>
      <c r="NR806" s="8"/>
      <c r="NS806" s="7"/>
      <c r="NT806" s="7"/>
      <c r="NU806" s="2" t="s">
        <v>272</v>
      </c>
      <c r="NV806" s="2" t="s">
        <v>275</v>
      </c>
      <c r="NW806" s="2" t="s">
        <v>229</v>
      </c>
      <c r="NX806" s="2" t="s">
        <v>229</v>
      </c>
      <c r="NY806" s="2" t="s">
        <v>241</v>
      </c>
      <c r="NZ806" s="2" t="s">
        <v>229</v>
      </c>
      <c r="OA806" s="4"/>
      <c r="OB806" s="8"/>
      <c r="OC806" s="4"/>
      <c r="OD806" s="8"/>
      <c r="OE806" s="7"/>
      <c r="OF806" s="7"/>
      <c r="OG806" s="2" t="s">
        <v>229</v>
      </c>
      <c r="OH806" s="2" t="s">
        <v>229</v>
      </c>
      <c r="OI806" s="2" t="s">
        <v>229</v>
      </c>
      <c r="OJ806" s="2" t="s">
        <v>229</v>
      </c>
      <c r="OK806" s="2" t="s">
        <v>229</v>
      </c>
      <c r="OL806" s="2" t="s">
        <v>229</v>
      </c>
      <c r="OM806" s="4"/>
      <c r="ON806" s="8"/>
      <c r="OO806" s="4"/>
      <c r="OP806" s="8"/>
      <c r="OQ806" s="7"/>
      <c r="OR806" s="7"/>
      <c r="OS806" s="2" t="s">
        <v>229</v>
      </c>
      <c r="OT806" s="2" t="s">
        <v>229</v>
      </c>
      <c r="OU806" s="2" t="s">
        <v>229</v>
      </c>
      <c r="OV806" s="2" t="s">
        <v>229</v>
      </c>
      <c r="OW806" s="2" t="s">
        <v>229</v>
      </c>
      <c r="OX806" s="2" t="s">
        <v>229</v>
      </c>
      <c r="OY806" s="4"/>
      <c r="OZ806" s="8"/>
      <c r="PA806" s="4"/>
      <c r="PB806" s="8"/>
      <c r="PC806" s="7"/>
      <c r="PD806" s="7"/>
      <c r="PE806" s="2" t="s">
        <v>281</v>
      </c>
      <c r="PF806" s="2" t="s">
        <v>275</v>
      </c>
      <c r="PG806" s="2" t="s">
        <v>229</v>
      </c>
      <c r="PH806" s="2" t="s">
        <v>229</v>
      </c>
      <c r="PI806" s="2" t="s">
        <v>241</v>
      </c>
      <c r="PJ806" s="2" t="s">
        <v>229</v>
      </c>
      <c r="PK806" s="4"/>
      <c r="PL806" s="8"/>
      <c r="PM806" s="4"/>
      <c r="PN806" s="8"/>
      <c r="PO806" s="7"/>
      <c r="PP806" s="7"/>
      <c r="PQ806" s="2" t="s">
        <v>229</v>
      </c>
      <c r="PR806" s="2" t="s">
        <v>229</v>
      </c>
      <c r="PS806" s="2" t="s">
        <v>229</v>
      </c>
      <c r="PT806" s="2" t="s">
        <v>229</v>
      </c>
      <c r="PU806" s="2" t="s">
        <v>229</v>
      </c>
      <c r="PV806" s="2" t="s">
        <v>229</v>
      </c>
      <c r="PW806" s="4"/>
      <c r="PX806" s="8"/>
      <c r="PY806" s="4"/>
      <c r="PZ806" s="8"/>
      <c r="QA806" s="7"/>
      <c r="QB806" s="7"/>
      <c r="QC806" s="2" t="s">
        <v>281</v>
      </c>
      <c r="QD806" s="2" t="s">
        <v>275</v>
      </c>
      <c r="QE806" s="2" t="s">
        <v>229</v>
      </c>
      <c r="QF806" s="2" t="s">
        <v>229</v>
      </c>
      <c r="QG806" s="2" t="s">
        <v>241</v>
      </c>
      <c r="QH806" s="2" t="s">
        <v>229</v>
      </c>
      <c r="QI806" s="4"/>
      <c r="QJ806" s="8"/>
      <c r="QK806" s="4"/>
      <c r="QL806" s="8"/>
      <c r="QM806" s="7"/>
      <c r="QN806" s="7"/>
      <c r="QO806" s="2" t="s">
        <v>229</v>
      </c>
      <c r="QP806" s="2" t="s">
        <v>229</v>
      </c>
      <c r="QQ806" s="2" t="s">
        <v>229</v>
      </c>
      <c r="QR806" s="2" t="s">
        <v>229</v>
      </c>
      <c r="QS806" s="2" t="s">
        <v>229</v>
      </c>
      <c r="QT806" s="2" t="s">
        <v>229</v>
      </c>
      <c r="QU806" s="4"/>
      <c r="QV806" s="8"/>
      <c r="QW806" s="4"/>
      <c r="QX806" s="8"/>
      <c r="QY806" s="7"/>
      <c r="QZ806" s="7"/>
      <c r="RA806" s="2" t="s">
        <v>272</v>
      </c>
      <c r="RB806" s="2" t="s">
        <v>275</v>
      </c>
      <c r="RC806" s="2" t="s">
        <v>229</v>
      </c>
      <c r="RD806" s="2" t="s">
        <v>229</v>
      </c>
      <c r="RE806" s="2" t="s">
        <v>241</v>
      </c>
      <c r="RF806" s="2" t="s">
        <v>229</v>
      </c>
      <c r="RG806" s="4"/>
      <c r="RH806" s="8"/>
      <c r="RI806" s="4"/>
      <c r="RJ806" s="8"/>
      <c r="RK806" s="7"/>
      <c r="RL806" s="7"/>
      <c r="RM806" s="2" t="s">
        <v>272</v>
      </c>
      <c r="RN806" s="2" t="s">
        <v>275</v>
      </c>
      <c r="RO806" s="2" t="s">
        <v>229</v>
      </c>
      <c r="RP806" s="2" t="s">
        <v>229</v>
      </c>
      <c r="RQ806" s="2" t="s">
        <v>241</v>
      </c>
      <c r="RR806" s="2" t="s">
        <v>229</v>
      </c>
      <c r="RS806" s="4"/>
      <c r="RT806" s="8"/>
      <c r="RU806" s="4"/>
      <c r="RV806" s="8"/>
      <c r="RW806" s="7"/>
      <c r="RX806" s="7"/>
      <c r="RY806" s="2" t="s">
        <v>229</v>
      </c>
      <c r="RZ806" s="2" t="s">
        <v>229</v>
      </c>
      <c r="SA806" s="2" t="s">
        <v>229</v>
      </c>
      <c r="SB806" s="2" t="s">
        <v>229</v>
      </c>
      <c r="SC806" s="2" t="s">
        <v>229</v>
      </c>
      <c r="SD806" s="2" t="s">
        <v>229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</row>
    <row r="807">
      <c r="A807" s="2" t="s">
        <v>5060</v>
      </c>
      <c r="B807" s="2" t="s">
        <v>216</v>
      </c>
      <c r="C807" s="2" t="s">
        <v>4734</v>
      </c>
      <c r="D807" s="2" t="s">
        <v>218</v>
      </c>
      <c r="E807" s="2" t="s">
        <v>2460</v>
      </c>
      <c r="F807" s="2" t="s">
        <v>5061</v>
      </c>
      <c r="G807" s="2" t="s">
        <v>5062</v>
      </c>
      <c r="H807" s="2" t="s">
        <v>5063</v>
      </c>
      <c r="I807" s="2" t="s">
        <v>5064</v>
      </c>
      <c r="J807" s="2" t="s">
        <v>224</v>
      </c>
      <c r="K807" s="2" t="s">
        <v>2435</v>
      </c>
      <c r="L807" s="3">
        <v>33.33</v>
      </c>
      <c r="M807" s="3">
        <v>35</v>
      </c>
      <c r="N807" s="3">
        <v>69.99</v>
      </c>
      <c r="O807" s="2" t="s">
        <v>226</v>
      </c>
      <c r="P807" s="2" t="s">
        <v>2046</v>
      </c>
      <c r="Q807" s="2" t="s">
        <v>228</v>
      </c>
      <c r="R807" s="2" t="s">
        <v>229</v>
      </c>
      <c r="S807" s="2" t="s">
        <v>5065</v>
      </c>
      <c r="T807" s="2" t="s">
        <v>5016</v>
      </c>
      <c r="U807" s="2" t="s">
        <v>2464</v>
      </c>
      <c r="V807" s="2" t="s">
        <v>233</v>
      </c>
      <c r="W807" s="2" t="s">
        <v>686</v>
      </c>
      <c r="X807" s="2" t="s">
        <v>1009</v>
      </c>
      <c r="Y807" s="2" t="s">
        <v>229</v>
      </c>
      <c r="Z807" s="4"/>
      <c r="AA807" s="4">
        <f>=ROUNDDOWN({0},0)</f>
      </c>
      <c r="AB807" s="5"/>
      <c r="AC807" s="2" t="s">
        <v>1072</v>
      </c>
      <c r="AD807" s="4">
        <v>60</v>
      </c>
      <c r="AE807" s="4">
        <v>120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229</v>
      </c>
      <c r="AW807" s="8" t="s">
        <v>229</v>
      </c>
      <c r="AX807" s="4" t="s">
        <v>229</v>
      </c>
      <c r="AY807" s="8" t="s">
        <v>229</v>
      </c>
      <c r="AZ807" s="7" t="s">
        <v>229</v>
      </c>
      <c r="BA807" s="7" t="s">
        <v>229</v>
      </c>
      <c r="BB807" s="7"/>
      <c r="BC807" s="4" t="s">
        <v>229</v>
      </c>
      <c r="BD807" s="8" t="s">
        <v>229</v>
      </c>
      <c r="BE807" s="4" t="s">
        <v>229</v>
      </c>
      <c r="BF807" s="8" t="s">
        <v>229</v>
      </c>
      <c r="BG807" s="7" t="s">
        <v>229</v>
      </c>
      <c r="BH807" s="7" t="s">
        <v>229</v>
      </c>
      <c r="BI807" s="7"/>
      <c r="BJ807" s="4"/>
      <c r="BK807" s="8"/>
      <c r="BL807" s="2" t="s">
        <v>229</v>
      </c>
      <c r="BM807" s="7"/>
      <c r="BN807" s="7"/>
      <c r="BO807" s="4"/>
      <c r="BP807" s="8"/>
      <c r="BQ807" s="4"/>
      <c r="BR807" s="8"/>
      <c r="BS807" s="7"/>
      <c r="BT807" s="7"/>
      <c r="BU807" s="2" t="s">
        <v>664</v>
      </c>
      <c r="BV807" s="2" t="s">
        <v>226</v>
      </c>
      <c r="BW807" s="2" t="s">
        <v>229</v>
      </c>
      <c r="BX807" s="2" t="s">
        <v>229</v>
      </c>
      <c r="BY807" s="2" t="s">
        <v>241</v>
      </c>
      <c r="BZ807" s="2" t="s">
        <v>229</v>
      </c>
      <c r="CA807" s="4"/>
      <c r="CB807" s="8"/>
      <c r="CC807" s="4"/>
      <c r="CD807" s="8"/>
      <c r="CE807" s="7"/>
      <c r="CF807" s="7"/>
      <c r="CG807" s="2" t="s">
        <v>272</v>
      </c>
      <c r="CH807" s="2" t="s">
        <v>226</v>
      </c>
      <c r="CI807" s="2" t="s">
        <v>229</v>
      </c>
      <c r="CJ807" s="2" t="s">
        <v>229</v>
      </c>
      <c r="CK807" s="2" t="s">
        <v>241</v>
      </c>
      <c r="CL807" s="2" t="s">
        <v>229</v>
      </c>
      <c r="CM807" s="4"/>
      <c r="CN807" s="8"/>
      <c r="CO807" s="4"/>
      <c r="CP807" s="8"/>
      <c r="CQ807" s="7"/>
      <c r="CR807" s="7"/>
      <c r="CS807" s="2" t="s">
        <v>272</v>
      </c>
      <c r="CT807" s="2" t="s">
        <v>226</v>
      </c>
      <c r="CU807" s="2" t="s">
        <v>229</v>
      </c>
      <c r="CV807" s="2" t="s">
        <v>229</v>
      </c>
      <c r="CW807" s="2" t="s">
        <v>241</v>
      </c>
      <c r="CX807" s="2" t="s">
        <v>229</v>
      </c>
      <c r="CY807" s="4"/>
      <c r="CZ807" s="8"/>
      <c r="DA807" s="4"/>
      <c r="DB807" s="8"/>
      <c r="DC807" s="7"/>
      <c r="DD807" s="7"/>
      <c r="DE807" s="2" t="s">
        <v>272</v>
      </c>
      <c r="DF807" s="2" t="s">
        <v>226</v>
      </c>
      <c r="DG807" s="2" t="s">
        <v>229</v>
      </c>
      <c r="DH807" s="2" t="s">
        <v>229</v>
      </c>
      <c r="DI807" s="2" t="s">
        <v>241</v>
      </c>
      <c r="DJ807" s="2" t="s">
        <v>229</v>
      </c>
      <c r="DK807" s="4"/>
      <c r="DL807" s="8"/>
      <c r="DM807" s="4"/>
      <c r="DN807" s="8"/>
      <c r="DO807" s="7"/>
      <c r="DP807" s="7"/>
      <c r="DQ807" s="2" t="s">
        <v>239</v>
      </c>
      <c r="DR807" s="2" t="s">
        <v>226</v>
      </c>
      <c r="DS807" s="2" t="s">
        <v>229</v>
      </c>
      <c r="DT807" s="2" t="s">
        <v>229</v>
      </c>
      <c r="DU807" s="2" t="s">
        <v>241</v>
      </c>
      <c r="DV807" s="2" t="s">
        <v>229</v>
      </c>
      <c r="DW807" s="4"/>
      <c r="DX807" s="8"/>
      <c r="DY807" s="4"/>
      <c r="DZ807" s="8"/>
      <c r="EA807" s="7"/>
      <c r="EB807" s="7"/>
      <c r="EC807" s="2" t="s">
        <v>272</v>
      </c>
      <c r="ED807" s="2" t="s">
        <v>226</v>
      </c>
      <c r="EE807" s="2" t="s">
        <v>229</v>
      </c>
      <c r="EF807" s="2" t="s">
        <v>229</v>
      </c>
      <c r="EG807" s="2" t="s">
        <v>241</v>
      </c>
      <c r="EH807" s="2" t="s">
        <v>229</v>
      </c>
      <c r="EI807" s="4"/>
      <c r="EJ807" s="8"/>
      <c r="EK807" s="4"/>
      <c r="EL807" s="8"/>
      <c r="EM807" s="7"/>
      <c r="EN807" s="7"/>
      <c r="EO807" s="2" t="s">
        <v>272</v>
      </c>
      <c r="EP807" s="2" t="s">
        <v>226</v>
      </c>
      <c r="EQ807" s="2" t="s">
        <v>229</v>
      </c>
      <c r="ER807" s="2" t="s">
        <v>229</v>
      </c>
      <c r="ES807" s="2" t="s">
        <v>241</v>
      </c>
      <c r="ET807" s="2" t="s">
        <v>229</v>
      </c>
      <c r="EU807" s="4"/>
      <c r="EV807" s="8"/>
      <c r="EW807" s="4"/>
      <c r="EX807" s="8"/>
      <c r="EY807" s="7"/>
      <c r="EZ807" s="7"/>
      <c r="FA807" s="2" t="s">
        <v>267</v>
      </c>
      <c r="FB807" s="2" t="s">
        <v>226</v>
      </c>
      <c r="FC807" s="2" t="s">
        <v>229</v>
      </c>
      <c r="FD807" s="2" t="s">
        <v>229</v>
      </c>
      <c r="FE807" s="2" t="s">
        <v>241</v>
      </c>
      <c r="FF807" s="2" t="s">
        <v>229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226</v>
      </c>
      <c r="FO807" s="2" t="s">
        <v>229</v>
      </c>
      <c r="FP807" s="2" t="s">
        <v>229</v>
      </c>
      <c r="FQ807" s="2" t="s">
        <v>241</v>
      </c>
      <c r="FR807" s="2" t="s">
        <v>229</v>
      </c>
      <c r="FS807" s="4"/>
      <c r="FT807" s="8"/>
      <c r="FU807" s="4"/>
      <c r="FV807" s="8"/>
      <c r="FW807" s="7"/>
      <c r="FX807" s="7"/>
      <c r="FY807" s="2" t="s">
        <v>239</v>
      </c>
      <c r="FZ807" s="2" t="s">
        <v>226</v>
      </c>
      <c r="GA807" s="2" t="s">
        <v>229</v>
      </c>
      <c r="GB807" s="2" t="s">
        <v>229</v>
      </c>
      <c r="GC807" s="2" t="s">
        <v>241</v>
      </c>
      <c r="GD807" s="2" t="s">
        <v>229</v>
      </c>
      <c r="GE807" s="4"/>
      <c r="GF807" s="8"/>
      <c r="GG807" s="4"/>
      <c r="GH807" s="8"/>
      <c r="GI807" s="7"/>
      <c r="GJ807" s="7"/>
      <c r="GK807" s="2" t="s">
        <v>272</v>
      </c>
      <c r="GL807" s="2" t="s">
        <v>226</v>
      </c>
      <c r="GM807" s="2" t="s">
        <v>229</v>
      </c>
      <c r="GN807" s="2" t="s">
        <v>229</v>
      </c>
      <c r="GO807" s="2" t="s">
        <v>241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272</v>
      </c>
      <c r="GX807" s="2" t="s">
        <v>226</v>
      </c>
      <c r="GY807" s="2" t="s">
        <v>229</v>
      </c>
      <c r="GZ807" s="2" t="s">
        <v>229</v>
      </c>
      <c r="HA807" s="2" t="s">
        <v>241</v>
      </c>
      <c r="HB807" s="2" t="s">
        <v>229</v>
      </c>
      <c r="HC807" s="4"/>
      <c r="HD807" s="8"/>
      <c r="HE807" s="4"/>
      <c r="HF807" s="8"/>
      <c r="HG807" s="7"/>
      <c r="HH807" s="7"/>
      <c r="HI807" s="2" t="s">
        <v>272</v>
      </c>
      <c r="HJ807" s="2" t="s">
        <v>226</v>
      </c>
      <c r="HK807" s="2" t="s">
        <v>229</v>
      </c>
      <c r="HL807" s="2" t="s">
        <v>229</v>
      </c>
      <c r="HM807" s="2" t="s">
        <v>241</v>
      </c>
      <c r="HN807" s="2" t="s">
        <v>229</v>
      </c>
      <c r="HO807" s="4"/>
      <c r="HP807" s="8"/>
      <c r="HQ807" s="4"/>
      <c r="HR807" s="8"/>
      <c r="HS807" s="7"/>
      <c r="HT807" s="7"/>
      <c r="HU807" s="2" t="s">
        <v>272</v>
      </c>
      <c r="HV807" s="2" t="s">
        <v>226</v>
      </c>
      <c r="HW807" s="2" t="s">
        <v>229</v>
      </c>
      <c r="HX807" s="2" t="s">
        <v>229</v>
      </c>
      <c r="HY807" s="2" t="s">
        <v>241</v>
      </c>
      <c r="HZ807" s="2" t="s">
        <v>229</v>
      </c>
      <c r="IA807" s="4"/>
      <c r="IB807" s="8"/>
      <c r="IC807" s="4"/>
      <c r="ID807" s="8"/>
      <c r="IE807" s="7"/>
      <c r="IF807" s="7"/>
      <c r="IG807" s="2" t="s">
        <v>272</v>
      </c>
      <c r="IH807" s="2" t="s">
        <v>226</v>
      </c>
      <c r="II807" s="2" t="s">
        <v>229</v>
      </c>
      <c r="IJ807" s="2" t="s">
        <v>229</v>
      </c>
      <c r="IK807" s="2" t="s">
        <v>241</v>
      </c>
      <c r="IL807" s="2" t="s">
        <v>229</v>
      </c>
      <c r="IM807" s="4"/>
      <c r="IN807" s="8"/>
      <c r="IO807" s="4"/>
      <c r="IP807" s="8"/>
      <c r="IQ807" s="7"/>
      <c r="IR807" s="7"/>
      <c r="IS807" s="2" t="s">
        <v>664</v>
      </c>
      <c r="IT807" s="2" t="s">
        <v>226</v>
      </c>
      <c r="IU807" s="2" t="s">
        <v>229</v>
      </c>
      <c r="IV807" s="2" t="s">
        <v>229</v>
      </c>
      <c r="IW807" s="2" t="s">
        <v>241</v>
      </c>
      <c r="IX807" s="2" t="s">
        <v>229</v>
      </c>
      <c r="IY807" s="4"/>
      <c r="IZ807" s="8"/>
      <c r="JA807" s="4"/>
      <c r="JB807" s="8"/>
      <c r="JC807" s="7"/>
      <c r="JD807" s="7"/>
      <c r="JE807" s="2" t="s">
        <v>272</v>
      </c>
      <c r="JF807" s="2" t="s">
        <v>226</v>
      </c>
      <c r="JG807" s="2" t="s">
        <v>229</v>
      </c>
      <c r="JH807" s="2" t="s">
        <v>229</v>
      </c>
      <c r="JI807" s="2" t="s">
        <v>241</v>
      </c>
      <c r="JJ807" s="2" t="s">
        <v>229</v>
      </c>
      <c r="JK807" s="4"/>
      <c r="JL807" s="8"/>
      <c r="JM807" s="4"/>
      <c r="JN807" s="8"/>
      <c r="JO807" s="7"/>
      <c r="JP807" s="7"/>
      <c r="JQ807" s="2" t="s">
        <v>272</v>
      </c>
      <c r="JR807" s="2" t="s">
        <v>226</v>
      </c>
      <c r="JS807" s="2" t="s">
        <v>229</v>
      </c>
      <c r="JT807" s="2" t="s">
        <v>229</v>
      </c>
      <c r="JU807" s="2" t="s">
        <v>241</v>
      </c>
      <c r="JV807" s="2" t="s">
        <v>229</v>
      </c>
      <c r="JW807" s="4"/>
      <c r="JX807" s="8"/>
      <c r="JY807" s="4"/>
      <c r="JZ807" s="8"/>
      <c r="KA807" s="7"/>
      <c r="KB807" s="7"/>
      <c r="KC807" s="2" t="s">
        <v>272</v>
      </c>
      <c r="KD807" s="2" t="s">
        <v>226</v>
      </c>
      <c r="KE807" s="2" t="s">
        <v>229</v>
      </c>
      <c r="KF807" s="2" t="s">
        <v>229</v>
      </c>
      <c r="KG807" s="2" t="s">
        <v>241</v>
      </c>
      <c r="KH807" s="2" t="s">
        <v>229</v>
      </c>
      <c r="KI807" s="4"/>
      <c r="KJ807" s="8"/>
      <c r="KK807" s="4"/>
      <c r="KL807" s="8"/>
      <c r="KM807" s="7"/>
      <c r="KN807" s="7"/>
      <c r="KO807" s="2" t="s">
        <v>272</v>
      </c>
      <c r="KP807" s="2" t="s">
        <v>226</v>
      </c>
      <c r="KQ807" s="2" t="s">
        <v>229</v>
      </c>
      <c r="KR807" s="2" t="s">
        <v>229</v>
      </c>
      <c r="KS807" s="2" t="s">
        <v>241</v>
      </c>
      <c r="KT807" s="2" t="s">
        <v>229</v>
      </c>
      <c r="KU807" s="4"/>
      <c r="KV807" s="8"/>
      <c r="KW807" s="4"/>
      <c r="KX807" s="8"/>
      <c r="KY807" s="7"/>
      <c r="KZ807" s="7"/>
      <c r="LA807" s="2" t="s">
        <v>272</v>
      </c>
      <c r="LB807" s="2" t="s">
        <v>226</v>
      </c>
      <c r="LC807" s="2" t="s">
        <v>229</v>
      </c>
      <c r="LD807" s="2" t="s">
        <v>229</v>
      </c>
      <c r="LE807" s="2" t="s">
        <v>241</v>
      </c>
      <c r="LF807" s="2" t="s">
        <v>229</v>
      </c>
      <c r="LG807" s="4"/>
      <c r="LH807" s="8"/>
      <c r="LI807" s="4"/>
      <c r="LJ807" s="8"/>
      <c r="LK807" s="7"/>
      <c r="LL807" s="7"/>
      <c r="LM807" s="2" t="s">
        <v>272</v>
      </c>
      <c r="LN807" s="2" t="s">
        <v>226</v>
      </c>
      <c r="LO807" s="2" t="s">
        <v>229</v>
      </c>
      <c r="LP807" s="2" t="s">
        <v>229</v>
      </c>
      <c r="LQ807" s="2" t="s">
        <v>241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272</v>
      </c>
      <c r="LZ807" s="2" t="s">
        <v>226</v>
      </c>
      <c r="MA807" s="2" t="s">
        <v>229</v>
      </c>
      <c r="MB807" s="2" t="s">
        <v>229</v>
      </c>
      <c r="MC807" s="2" t="s">
        <v>241</v>
      </c>
      <c r="MD807" s="2" t="s">
        <v>229</v>
      </c>
      <c r="ME807" s="4"/>
      <c r="MF807" s="8"/>
      <c r="MG807" s="4"/>
      <c r="MH807" s="8"/>
      <c r="MI807" s="7"/>
      <c r="MJ807" s="7"/>
      <c r="MK807" s="2" t="s">
        <v>272</v>
      </c>
      <c r="ML807" s="2" t="s">
        <v>226</v>
      </c>
      <c r="MM807" s="2" t="s">
        <v>229</v>
      </c>
      <c r="MN807" s="2" t="s">
        <v>229</v>
      </c>
      <c r="MO807" s="2" t="s">
        <v>241</v>
      </c>
      <c r="MP807" s="2" t="s">
        <v>229</v>
      </c>
      <c r="MQ807" s="4"/>
      <c r="MR807" s="8"/>
      <c r="MS807" s="4"/>
      <c r="MT807" s="8"/>
      <c r="MU807" s="7"/>
      <c r="MV807" s="7"/>
      <c r="MW807" s="2" t="s">
        <v>272</v>
      </c>
      <c r="MX807" s="2" t="s">
        <v>226</v>
      </c>
      <c r="MY807" s="2" t="s">
        <v>229</v>
      </c>
      <c r="MZ807" s="2" t="s">
        <v>229</v>
      </c>
      <c r="NA807" s="2" t="s">
        <v>241</v>
      </c>
      <c r="NB807" s="2" t="s">
        <v>229</v>
      </c>
      <c r="NC807" s="4"/>
      <c r="ND807" s="8"/>
      <c r="NE807" s="4"/>
      <c r="NF807" s="8"/>
      <c r="NG807" s="7"/>
      <c r="NH807" s="7"/>
      <c r="NI807" s="2" t="s">
        <v>229</v>
      </c>
      <c r="NJ807" s="2" t="s">
        <v>229</v>
      </c>
      <c r="NK807" s="2" t="s">
        <v>229</v>
      </c>
      <c r="NL807" s="2" t="s">
        <v>229</v>
      </c>
      <c r="NM807" s="2" t="s">
        <v>229</v>
      </c>
      <c r="NN807" s="2" t="s">
        <v>229</v>
      </c>
      <c r="NO807" s="4"/>
      <c r="NP807" s="8"/>
      <c r="NQ807" s="4"/>
      <c r="NR807" s="8"/>
      <c r="NS807" s="7"/>
      <c r="NT807" s="7"/>
      <c r="NU807" s="2" t="s">
        <v>272</v>
      </c>
      <c r="NV807" s="2" t="s">
        <v>226</v>
      </c>
      <c r="NW807" s="2" t="s">
        <v>229</v>
      </c>
      <c r="NX807" s="2" t="s">
        <v>229</v>
      </c>
      <c r="NY807" s="2" t="s">
        <v>241</v>
      </c>
      <c r="NZ807" s="2" t="s">
        <v>229</v>
      </c>
      <c r="OA807" s="4"/>
      <c r="OB807" s="8"/>
      <c r="OC807" s="4"/>
      <c r="OD807" s="8"/>
      <c r="OE807" s="7"/>
      <c r="OF807" s="7"/>
      <c r="OG807" s="2" t="s">
        <v>272</v>
      </c>
      <c r="OH807" s="2" t="s">
        <v>226</v>
      </c>
      <c r="OI807" s="2" t="s">
        <v>229</v>
      </c>
      <c r="OJ807" s="2" t="s">
        <v>229</v>
      </c>
      <c r="OK807" s="2" t="s">
        <v>241</v>
      </c>
      <c r="OL807" s="2" t="s">
        <v>229</v>
      </c>
      <c r="OM807" s="4"/>
      <c r="ON807" s="8"/>
      <c r="OO807" s="4"/>
      <c r="OP807" s="8"/>
      <c r="OQ807" s="7"/>
      <c r="OR807" s="7"/>
      <c r="OS807" s="2" t="s">
        <v>229</v>
      </c>
      <c r="OT807" s="2" t="s">
        <v>229</v>
      </c>
      <c r="OU807" s="2" t="s">
        <v>229</v>
      </c>
      <c r="OV807" s="2" t="s">
        <v>229</v>
      </c>
      <c r="OW807" s="2" t="s">
        <v>229</v>
      </c>
      <c r="OX807" s="2" t="s">
        <v>229</v>
      </c>
      <c r="OY807" s="4"/>
      <c r="OZ807" s="8"/>
      <c r="PA807" s="4"/>
      <c r="PB807" s="8"/>
      <c r="PC807" s="7"/>
      <c r="PD807" s="7"/>
      <c r="PE807" s="2" t="s">
        <v>229</v>
      </c>
      <c r="PF807" s="2" t="s">
        <v>229</v>
      </c>
      <c r="PG807" s="2" t="s">
        <v>229</v>
      </c>
      <c r="PH807" s="2" t="s">
        <v>229</v>
      </c>
      <c r="PI807" s="2" t="s">
        <v>229</v>
      </c>
      <c r="PJ807" s="2" t="s">
        <v>229</v>
      </c>
      <c r="PK807" s="4"/>
      <c r="PL807" s="8"/>
      <c r="PM807" s="4"/>
      <c r="PN807" s="8"/>
      <c r="PO807" s="7"/>
      <c r="PP807" s="7"/>
      <c r="PQ807" s="2" t="s">
        <v>272</v>
      </c>
      <c r="PR807" s="2" t="s">
        <v>226</v>
      </c>
      <c r="PS807" s="2" t="s">
        <v>229</v>
      </c>
      <c r="PT807" s="2" t="s">
        <v>229</v>
      </c>
      <c r="PU807" s="2" t="s">
        <v>241</v>
      </c>
      <c r="PV807" s="2" t="s">
        <v>229</v>
      </c>
      <c r="PW807" s="4"/>
      <c r="PX807" s="8"/>
      <c r="PY807" s="4"/>
      <c r="PZ807" s="8"/>
      <c r="QA807" s="7"/>
      <c r="QB807" s="7"/>
      <c r="QC807" s="2" t="s">
        <v>281</v>
      </c>
      <c r="QD807" s="2" t="s">
        <v>226</v>
      </c>
      <c r="QE807" s="2" t="s">
        <v>229</v>
      </c>
      <c r="QF807" s="2" t="s">
        <v>229</v>
      </c>
      <c r="QG807" s="2" t="s">
        <v>241</v>
      </c>
      <c r="QH807" s="2" t="s">
        <v>229</v>
      </c>
      <c r="QI807" s="4"/>
      <c r="QJ807" s="8"/>
      <c r="QK807" s="4"/>
      <c r="QL807" s="8"/>
      <c r="QM807" s="7"/>
      <c r="QN807" s="7"/>
      <c r="QO807" s="2" t="s">
        <v>272</v>
      </c>
      <c r="QP807" s="2" t="s">
        <v>226</v>
      </c>
      <c r="QQ807" s="2" t="s">
        <v>229</v>
      </c>
      <c r="QR807" s="2" t="s">
        <v>229</v>
      </c>
      <c r="QS807" s="2" t="s">
        <v>241</v>
      </c>
      <c r="QT807" s="2" t="s">
        <v>229</v>
      </c>
      <c r="QU807" s="4"/>
      <c r="QV807" s="8"/>
      <c r="QW807" s="4"/>
      <c r="QX807" s="8"/>
      <c r="QY807" s="7"/>
      <c r="QZ807" s="7"/>
      <c r="RA807" s="2" t="s">
        <v>272</v>
      </c>
      <c r="RB807" s="2" t="s">
        <v>226</v>
      </c>
      <c r="RC807" s="2" t="s">
        <v>229</v>
      </c>
      <c r="RD807" s="2" t="s">
        <v>229</v>
      </c>
      <c r="RE807" s="2" t="s">
        <v>241</v>
      </c>
      <c r="RF807" s="2" t="s">
        <v>229</v>
      </c>
      <c r="RG807" s="4"/>
      <c r="RH807" s="8"/>
      <c r="RI807" s="4"/>
      <c r="RJ807" s="8"/>
      <c r="RK807" s="7"/>
      <c r="RL807" s="7"/>
      <c r="RM807" s="2" t="s">
        <v>272</v>
      </c>
      <c r="RN807" s="2" t="s">
        <v>226</v>
      </c>
      <c r="RO807" s="2" t="s">
        <v>229</v>
      </c>
      <c r="RP807" s="2" t="s">
        <v>229</v>
      </c>
      <c r="RQ807" s="2" t="s">
        <v>241</v>
      </c>
      <c r="RR807" s="2" t="s">
        <v>229</v>
      </c>
      <c r="RS807" s="4"/>
      <c r="RT807" s="8"/>
      <c r="RU807" s="4"/>
      <c r="RV807" s="8"/>
      <c r="RW807" s="7"/>
      <c r="RX807" s="7"/>
      <c r="RY807" s="2" t="s">
        <v>229</v>
      </c>
      <c r="RZ807" s="2" t="s">
        <v>229</v>
      </c>
      <c r="SA807" s="2" t="s">
        <v>229</v>
      </c>
      <c r="SB807" s="2" t="s">
        <v>229</v>
      </c>
      <c r="SC807" s="2" t="s">
        <v>229</v>
      </c>
      <c r="SD807" s="2" t="s">
        <v>229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>
        <v>60</v>
      </c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>
        <v>60</v>
      </c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</row>
    <row r="808">
      <c r="A808" s="2" t="s">
        <v>5066</v>
      </c>
      <c r="B808" s="2" t="s">
        <v>216</v>
      </c>
      <c r="C808" s="2" t="s">
        <v>4734</v>
      </c>
      <c r="D808" s="2" t="s">
        <v>218</v>
      </c>
      <c r="E808" s="2" t="s">
        <v>2460</v>
      </c>
      <c r="F808" s="2" t="s">
        <v>5061</v>
      </c>
      <c r="G808" s="2" t="s">
        <v>5062</v>
      </c>
      <c r="H808" s="2" t="s">
        <v>5063</v>
      </c>
      <c r="I808" s="2" t="s">
        <v>5064</v>
      </c>
      <c r="J808" s="2" t="s">
        <v>285</v>
      </c>
      <c r="K808" s="2" t="s">
        <v>2435</v>
      </c>
      <c r="L808" s="3">
        <v>38.09</v>
      </c>
      <c r="M808" s="3">
        <v>39.99</v>
      </c>
      <c r="N808" s="3">
        <v>79.99</v>
      </c>
      <c r="O808" s="2" t="s">
        <v>226</v>
      </c>
      <c r="P808" s="2" t="s">
        <v>2046</v>
      </c>
      <c r="Q808" s="2" t="s">
        <v>228</v>
      </c>
      <c r="R808" s="2" t="s">
        <v>229</v>
      </c>
      <c r="S808" s="2" t="s">
        <v>5065</v>
      </c>
      <c r="T808" s="2" t="s">
        <v>5016</v>
      </c>
      <c r="U808" s="2" t="s">
        <v>232</v>
      </c>
      <c r="V808" s="2" t="s">
        <v>233</v>
      </c>
      <c r="W808" s="2" t="s">
        <v>686</v>
      </c>
      <c r="X808" s="2" t="s">
        <v>1009</v>
      </c>
      <c r="Y808" s="2" t="s">
        <v>229</v>
      </c>
      <c r="Z808" s="4"/>
      <c r="AA808" s="4">
        <f>=ROUNDDOWN({0},0)</f>
      </c>
      <c r="AB808" s="5"/>
      <c r="AC808" s="2" t="s">
        <v>1072</v>
      </c>
      <c r="AD808" s="4">
        <v>180</v>
      </c>
      <c r="AE808" s="4">
        <v>360</v>
      </c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229</v>
      </c>
      <c r="AW808" s="8" t="s">
        <v>229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/>
      <c r="BC808" s="4" t="s">
        <v>229</v>
      </c>
      <c r="BD808" s="8" t="s">
        <v>229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/>
      <c r="BJ808" s="4"/>
      <c r="BK808" s="8"/>
      <c r="BL808" s="2" t="s">
        <v>229</v>
      </c>
      <c r="BM808" s="7"/>
      <c r="BN808" s="7"/>
      <c r="BO808" s="4"/>
      <c r="BP808" s="8"/>
      <c r="BQ808" s="4"/>
      <c r="BR808" s="8"/>
      <c r="BS808" s="7"/>
      <c r="BT808" s="7"/>
      <c r="BU808" s="2" t="s">
        <v>664</v>
      </c>
      <c r="BV808" s="2" t="s">
        <v>226</v>
      </c>
      <c r="BW808" s="2" t="s">
        <v>229</v>
      </c>
      <c r="BX808" s="2" t="s">
        <v>229</v>
      </c>
      <c r="BY808" s="2" t="s">
        <v>241</v>
      </c>
      <c r="BZ808" s="2" t="s">
        <v>229</v>
      </c>
      <c r="CA808" s="4"/>
      <c r="CB808" s="8"/>
      <c r="CC808" s="4"/>
      <c r="CD808" s="8"/>
      <c r="CE808" s="7"/>
      <c r="CF808" s="7"/>
      <c r="CG808" s="2" t="s">
        <v>272</v>
      </c>
      <c r="CH808" s="2" t="s">
        <v>226</v>
      </c>
      <c r="CI808" s="2" t="s">
        <v>229</v>
      </c>
      <c r="CJ808" s="2" t="s">
        <v>229</v>
      </c>
      <c r="CK808" s="2" t="s">
        <v>241</v>
      </c>
      <c r="CL808" s="2" t="s">
        <v>229</v>
      </c>
      <c r="CM808" s="4"/>
      <c r="CN808" s="8"/>
      <c r="CO808" s="4"/>
      <c r="CP808" s="8"/>
      <c r="CQ808" s="7"/>
      <c r="CR808" s="7"/>
      <c r="CS808" s="2" t="s">
        <v>272</v>
      </c>
      <c r="CT808" s="2" t="s">
        <v>226</v>
      </c>
      <c r="CU808" s="2" t="s">
        <v>229</v>
      </c>
      <c r="CV808" s="2" t="s">
        <v>229</v>
      </c>
      <c r="CW808" s="2" t="s">
        <v>241</v>
      </c>
      <c r="CX808" s="2" t="s">
        <v>229</v>
      </c>
      <c r="CY808" s="4"/>
      <c r="CZ808" s="8"/>
      <c r="DA808" s="4"/>
      <c r="DB808" s="8"/>
      <c r="DC808" s="7"/>
      <c r="DD808" s="7"/>
      <c r="DE808" s="2" t="s">
        <v>272</v>
      </c>
      <c r="DF808" s="2" t="s">
        <v>226</v>
      </c>
      <c r="DG808" s="2" t="s">
        <v>229</v>
      </c>
      <c r="DH808" s="2" t="s">
        <v>229</v>
      </c>
      <c r="DI808" s="2" t="s">
        <v>241</v>
      </c>
      <c r="DJ808" s="2" t="s">
        <v>229</v>
      </c>
      <c r="DK808" s="4"/>
      <c r="DL808" s="8"/>
      <c r="DM808" s="4"/>
      <c r="DN808" s="8"/>
      <c r="DO808" s="7"/>
      <c r="DP808" s="7"/>
      <c r="DQ808" s="2" t="s">
        <v>239</v>
      </c>
      <c r="DR808" s="2" t="s">
        <v>226</v>
      </c>
      <c r="DS808" s="2" t="s">
        <v>229</v>
      </c>
      <c r="DT808" s="2" t="s">
        <v>229</v>
      </c>
      <c r="DU808" s="2" t="s">
        <v>241</v>
      </c>
      <c r="DV808" s="2" t="s">
        <v>229</v>
      </c>
      <c r="DW808" s="4"/>
      <c r="DX808" s="8"/>
      <c r="DY808" s="4"/>
      <c r="DZ808" s="8"/>
      <c r="EA808" s="7"/>
      <c r="EB808" s="7"/>
      <c r="EC808" s="2" t="s">
        <v>272</v>
      </c>
      <c r="ED808" s="2" t="s">
        <v>226</v>
      </c>
      <c r="EE808" s="2" t="s">
        <v>229</v>
      </c>
      <c r="EF808" s="2" t="s">
        <v>229</v>
      </c>
      <c r="EG808" s="2" t="s">
        <v>241</v>
      </c>
      <c r="EH808" s="2" t="s">
        <v>229</v>
      </c>
      <c r="EI808" s="4"/>
      <c r="EJ808" s="8"/>
      <c r="EK808" s="4"/>
      <c r="EL808" s="8"/>
      <c r="EM808" s="7"/>
      <c r="EN808" s="7"/>
      <c r="EO808" s="2" t="s">
        <v>272</v>
      </c>
      <c r="EP808" s="2" t="s">
        <v>226</v>
      </c>
      <c r="EQ808" s="2" t="s">
        <v>229</v>
      </c>
      <c r="ER808" s="2" t="s">
        <v>229</v>
      </c>
      <c r="ES808" s="2" t="s">
        <v>241</v>
      </c>
      <c r="ET808" s="2" t="s">
        <v>229</v>
      </c>
      <c r="EU808" s="4"/>
      <c r="EV808" s="8"/>
      <c r="EW808" s="4"/>
      <c r="EX808" s="8"/>
      <c r="EY808" s="7"/>
      <c r="EZ808" s="7"/>
      <c r="FA808" s="2" t="s">
        <v>267</v>
      </c>
      <c r="FB808" s="2" t="s">
        <v>226</v>
      </c>
      <c r="FC808" s="2" t="s">
        <v>229</v>
      </c>
      <c r="FD808" s="2" t="s">
        <v>229</v>
      </c>
      <c r="FE808" s="2" t="s">
        <v>241</v>
      </c>
      <c r="FF808" s="2" t="s">
        <v>229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226</v>
      </c>
      <c r="FO808" s="2" t="s">
        <v>229</v>
      </c>
      <c r="FP808" s="2" t="s">
        <v>229</v>
      </c>
      <c r="FQ808" s="2" t="s">
        <v>241</v>
      </c>
      <c r="FR808" s="2" t="s">
        <v>229</v>
      </c>
      <c r="FS808" s="4"/>
      <c r="FT808" s="8"/>
      <c r="FU808" s="4"/>
      <c r="FV808" s="8"/>
      <c r="FW808" s="7"/>
      <c r="FX808" s="7"/>
      <c r="FY808" s="2" t="s">
        <v>239</v>
      </c>
      <c r="FZ808" s="2" t="s">
        <v>226</v>
      </c>
      <c r="GA808" s="2" t="s">
        <v>229</v>
      </c>
      <c r="GB808" s="2" t="s">
        <v>229</v>
      </c>
      <c r="GC808" s="2" t="s">
        <v>241</v>
      </c>
      <c r="GD808" s="2" t="s">
        <v>229</v>
      </c>
      <c r="GE808" s="4"/>
      <c r="GF808" s="8"/>
      <c r="GG808" s="4"/>
      <c r="GH808" s="8"/>
      <c r="GI808" s="7"/>
      <c r="GJ808" s="7"/>
      <c r="GK808" s="2" t="s">
        <v>272</v>
      </c>
      <c r="GL808" s="2" t="s">
        <v>226</v>
      </c>
      <c r="GM808" s="2" t="s">
        <v>229</v>
      </c>
      <c r="GN808" s="2" t="s">
        <v>229</v>
      </c>
      <c r="GO808" s="2" t="s">
        <v>241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272</v>
      </c>
      <c r="GX808" s="2" t="s">
        <v>226</v>
      </c>
      <c r="GY808" s="2" t="s">
        <v>229</v>
      </c>
      <c r="GZ808" s="2" t="s">
        <v>229</v>
      </c>
      <c r="HA808" s="2" t="s">
        <v>241</v>
      </c>
      <c r="HB808" s="2" t="s">
        <v>229</v>
      </c>
      <c r="HC808" s="4"/>
      <c r="HD808" s="8"/>
      <c r="HE808" s="4"/>
      <c r="HF808" s="8"/>
      <c r="HG808" s="7"/>
      <c r="HH808" s="7"/>
      <c r="HI808" s="2" t="s">
        <v>272</v>
      </c>
      <c r="HJ808" s="2" t="s">
        <v>226</v>
      </c>
      <c r="HK808" s="2" t="s">
        <v>229</v>
      </c>
      <c r="HL808" s="2" t="s">
        <v>229</v>
      </c>
      <c r="HM808" s="2" t="s">
        <v>241</v>
      </c>
      <c r="HN808" s="2" t="s">
        <v>229</v>
      </c>
      <c r="HO808" s="4"/>
      <c r="HP808" s="8"/>
      <c r="HQ808" s="4"/>
      <c r="HR808" s="8"/>
      <c r="HS808" s="7"/>
      <c r="HT808" s="7"/>
      <c r="HU808" s="2" t="s">
        <v>272</v>
      </c>
      <c r="HV808" s="2" t="s">
        <v>226</v>
      </c>
      <c r="HW808" s="2" t="s">
        <v>229</v>
      </c>
      <c r="HX808" s="2" t="s">
        <v>229</v>
      </c>
      <c r="HY808" s="2" t="s">
        <v>241</v>
      </c>
      <c r="HZ808" s="2" t="s">
        <v>229</v>
      </c>
      <c r="IA808" s="4"/>
      <c r="IB808" s="8"/>
      <c r="IC808" s="4"/>
      <c r="ID808" s="8"/>
      <c r="IE808" s="7"/>
      <c r="IF808" s="7"/>
      <c r="IG808" s="2" t="s">
        <v>272</v>
      </c>
      <c r="IH808" s="2" t="s">
        <v>226</v>
      </c>
      <c r="II808" s="2" t="s">
        <v>229</v>
      </c>
      <c r="IJ808" s="2" t="s">
        <v>229</v>
      </c>
      <c r="IK808" s="2" t="s">
        <v>241</v>
      </c>
      <c r="IL808" s="2" t="s">
        <v>229</v>
      </c>
      <c r="IM808" s="4"/>
      <c r="IN808" s="8"/>
      <c r="IO808" s="4"/>
      <c r="IP808" s="8"/>
      <c r="IQ808" s="7"/>
      <c r="IR808" s="7"/>
      <c r="IS808" s="2" t="s">
        <v>664</v>
      </c>
      <c r="IT808" s="2" t="s">
        <v>226</v>
      </c>
      <c r="IU808" s="2" t="s">
        <v>229</v>
      </c>
      <c r="IV808" s="2" t="s">
        <v>229</v>
      </c>
      <c r="IW808" s="2" t="s">
        <v>241</v>
      </c>
      <c r="IX808" s="2" t="s">
        <v>229</v>
      </c>
      <c r="IY808" s="4"/>
      <c r="IZ808" s="8"/>
      <c r="JA808" s="4"/>
      <c r="JB808" s="8"/>
      <c r="JC808" s="7"/>
      <c r="JD808" s="7"/>
      <c r="JE808" s="2" t="s">
        <v>272</v>
      </c>
      <c r="JF808" s="2" t="s">
        <v>226</v>
      </c>
      <c r="JG808" s="2" t="s">
        <v>229</v>
      </c>
      <c r="JH808" s="2" t="s">
        <v>229</v>
      </c>
      <c r="JI808" s="2" t="s">
        <v>241</v>
      </c>
      <c r="JJ808" s="2" t="s">
        <v>229</v>
      </c>
      <c r="JK808" s="4"/>
      <c r="JL808" s="8"/>
      <c r="JM808" s="4"/>
      <c r="JN808" s="8"/>
      <c r="JO808" s="7"/>
      <c r="JP808" s="7"/>
      <c r="JQ808" s="2" t="s">
        <v>272</v>
      </c>
      <c r="JR808" s="2" t="s">
        <v>226</v>
      </c>
      <c r="JS808" s="2" t="s">
        <v>229</v>
      </c>
      <c r="JT808" s="2" t="s">
        <v>229</v>
      </c>
      <c r="JU808" s="2" t="s">
        <v>241</v>
      </c>
      <c r="JV808" s="2" t="s">
        <v>229</v>
      </c>
      <c r="JW808" s="4"/>
      <c r="JX808" s="8"/>
      <c r="JY808" s="4"/>
      <c r="JZ808" s="8"/>
      <c r="KA808" s="7"/>
      <c r="KB808" s="7"/>
      <c r="KC808" s="2" t="s">
        <v>272</v>
      </c>
      <c r="KD808" s="2" t="s">
        <v>226</v>
      </c>
      <c r="KE808" s="2" t="s">
        <v>229</v>
      </c>
      <c r="KF808" s="2" t="s">
        <v>229</v>
      </c>
      <c r="KG808" s="2" t="s">
        <v>241</v>
      </c>
      <c r="KH808" s="2" t="s">
        <v>229</v>
      </c>
      <c r="KI808" s="4"/>
      <c r="KJ808" s="8"/>
      <c r="KK808" s="4"/>
      <c r="KL808" s="8"/>
      <c r="KM808" s="7"/>
      <c r="KN808" s="7"/>
      <c r="KO808" s="2" t="s">
        <v>272</v>
      </c>
      <c r="KP808" s="2" t="s">
        <v>226</v>
      </c>
      <c r="KQ808" s="2" t="s">
        <v>229</v>
      </c>
      <c r="KR808" s="2" t="s">
        <v>229</v>
      </c>
      <c r="KS808" s="2" t="s">
        <v>241</v>
      </c>
      <c r="KT808" s="2" t="s">
        <v>229</v>
      </c>
      <c r="KU808" s="4"/>
      <c r="KV808" s="8"/>
      <c r="KW808" s="4"/>
      <c r="KX808" s="8"/>
      <c r="KY808" s="7"/>
      <c r="KZ808" s="7"/>
      <c r="LA808" s="2" t="s">
        <v>272</v>
      </c>
      <c r="LB808" s="2" t="s">
        <v>226</v>
      </c>
      <c r="LC808" s="2" t="s">
        <v>229</v>
      </c>
      <c r="LD808" s="2" t="s">
        <v>229</v>
      </c>
      <c r="LE808" s="2" t="s">
        <v>241</v>
      </c>
      <c r="LF808" s="2" t="s">
        <v>229</v>
      </c>
      <c r="LG808" s="4"/>
      <c r="LH808" s="8"/>
      <c r="LI808" s="4"/>
      <c r="LJ808" s="8"/>
      <c r="LK808" s="7"/>
      <c r="LL808" s="7"/>
      <c r="LM808" s="2" t="s">
        <v>272</v>
      </c>
      <c r="LN808" s="2" t="s">
        <v>226</v>
      </c>
      <c r="LO808" s="2" t="s">
        <v>229</v>
      </c>
      <c r="LP808" s="2" t="s">
        <v>229</v>
      </c>
      <c r="LQ808" s="2" t="s">
        <v>241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272</v>
      </c>
      <c r="LZ808" s="2" t="s">
        <v>226</v>
      </c>
      <c r="MA808" s="2" t="s">
        <v>229</v>
      </c>
      <c r="MB808" s="2" t="s">
        <v>229</v>
      </c>
      <c r="MC808" s="2" t="s">
        <v>241</v>
      </c>
      <c r="MD808" s="2" t="s">
        <v>229</v>
      </c>
      <c r="ME808" s="4"/>
      <c r="MF808" s="8"/>
      <c r="MG808" s="4"/>
      <c r="MH808" s="8"/>
      <c r="MI808" s="7"/>
      <c r="MJ808" s="7"/>
      <c r="MK808" s="2" t="s">
        <v>272</v>
      </c>
      <c r="ML808" s="2" t="s">
        <v>226</v>
      </c>
      <c r="MM808" s="2" t="s">
        <v>229</v>
      </c>
      <c r="MN808" s="2" t="s">
        <v>229</v>
      </c>
      <c r="MO808" s="2" t="s">
        <v>241</v>
      </c>
      <c r="MP808" s="2" t="s">
        <v>229</v>
      </c>
      <c r="MQ808" s="4"/>
      <c r="MR808" s="8"/>
      <c r="MS808" s="4"/>
      <c r="MT808" s="8"/>
      <c r="MU808" s="7"/>
      <c r="MV808" s="7"/>
      <c r="MW808" s="2" t="s">
        <v>272</v>
      </c>
      <c r="MX808" s="2" t="s">
        <v>226</v>
      </c>
      <c r="MY808" s="2" t="s">
        <v>229</v>
      </c>
      <c r="MZ808" s="2" t="s">
        <v>229</v>
      </c>
      <c r="NA808" s="2" t="s">
        <v>241</v>
      </c>
      <c r="NB808" s="2" t="s">
        <v>229</v>
      </c>
      <c r="NC808" s="4"/>
      <c r="ND808" s="8"/>
      <c r="NE808" s="4"/>
      <c r="NF808" s="8"/>
      <c r="NG808" s="7"/>
      <c r="NH808" s="7"/>
      <c r="NI808" s="2" t="s">
        <v>229</v>
      </c>
      <c r="NJ808" s="2" t="s">
        <v>229</v>
      </c>
      <c r="NK808" s="2" t="s">
        <v>229</v>
      </c>
      <c r="NL808" s="2" t="s">
        <v>229</v>
      </c>
      <c r="NM808" s="2" t="s">
        <v>229</v>
      </c>
      <c r="NN808" s="2" t="s">
        <v>229</v>
      </c>
      <c r="NO808" s="4"/>
      <c r="NP808" s="8"/>
      <c r="NQ808" s="4"/>
      <c r="NR808" s="8"/>
      <c r="NS808" s="7"/>
      <c r="NT808" s="7"/>
      <c r="NU808" s="2" t="s">
        <v>272</v>
      </c>
      <c r="NV808" s="2" t="s">
        <v>226</v>
      </c>
      <c r="NW808" s="2" t="s">
        <v>229</v>
      </c>
      <c r="NX808" s="2" t="s">
        <v>229</v>
      </c>
      <c r="NY808" s="2" t="s">
        <v>241</v>
      </c>
      <c r="NZ808" s="2" t="s">
        <v>229</v>
      </c>
      <c r="OA808" s="4"/>
      <c r="OB808" s="8"/>
      <c r="OC808" s="4"/>
      <c r="OD808" s="8"/>
      <c r="OE808" s="7"/>
      <c r="OF808" s="7"/>
      <c r="OG808" s="2" t="s">
        <v>272</v>
      </c>
      <c r="OH808" s="2" t="s">
        <v>226</v>
      </c>
      <c r="OI808" s="2" t="s">
        <v>229</v>
      </c>
      <c r="OJ808" s="2" t="s">
        <v>229</v>
      </c>
      <c r="OK808" s="2" t="s">
        <v>241</v>
      </c>
      <c r="OL808" s="2" t="s">
        <v>229</v>
      </c>
      <c r="OM808" s="4"/>
      <c r="ON808" s="8"/>
      <c r="OO808" s="4"/>
      <c r="OP808" s="8"/>
      <c r="OQ808" s="7"/>
      <c r="OR808" s="7"/>
      <c r="OS808" s="2" t="s">
        <v>229</v>
      </c>
      <c r="OT808" s="2" t="s">
        <v>229</v>
      </c>
      <c r="OU808" s="2" t="s">
        <v>229</v>
      </c>
      <c r="OV808" s="2" t="s">
        <v>229</v>
      </c>
      <c r="OW808" s="2" t="s">
        <v>229</v>
      </c>
      <c r="OX808" s="2" t="s">
        <v>229</v>
      </c>
      <c r="OY808" s="4"/>
      <c r="OZ808" s="8"/>
      <c r="PA808" s="4"/>
      <c r="PB808" s="8"/>
      <c r="PC808" s="7"/>
      <c r="PD808" s="7"/>
      <c r="PE808" s="2" t="s">
        <v>229</v>
      </c>
      <c r="PF808" s="2" t="s">
        <v>229</v>
      </c>
      <c r="PG808" s="2" t="s">
        <v>229</v>
      </c>
      <c r="PH808" s="2" t="s">
        <v>229</v>
      </c>
      <c r="PI808" s="2" t="s">
        <v>229</v>
      </c>
      <c r="PJ808" s="2" t="s">
        <v>229</v>
      </c>
      <c r="PK808" s="4"/>
      <c r="PL808" s="8"/>
      <c r="PM808" s="4"/>
      <c r="PN808" s="8"/>
      <c r="PO808" s="7"/>
      <c r="PP808" s="7"/>
      <c r="PQ808" s="2" t="s">
        <v>272</v>
      </c>
      <c r="PR808" s="2" t="s">
        <v>226</v>
      </c>
      <c r="PS808" s="2" t="s">
        <v>229</v>
      </c>
      <c r="PT808" s="2" t="s">
        <v>229</v>
      </c>
      <c r="PU808" s="2" t="s">
        <v>241</v>
      </c>
      <c r="PV808" s="2" t="s">
        <v>229</v>
      </c>
      <c r="PW808" s="4"/>
      <c r="PX808" s="8"/>
      <c r="PY808" s="4"/>
      <c r="PZ808" s="8"/>
      <c r="QA808" s="7"/>
      <c r="QB808" s="7"/>
      <c r="QC808" s="2" t="s">
        <v>281</v>
      </c>
      <c r="QD808" s="2" t="s">
        <v>226</v>
      </c>
      <c r="QE808" s="2" t="s">
        <v>229</v>
      </c>
      <c r="QF808" s="2" t="s">
        <v>229</v>
      </c>
      <c r="QG808" s="2" t="s">
        <v>241</v>
      </c>
      <c r="QH808" s="2" t="s">
        <v>229</v>
      </c>
      <c r="QI808" s="4"/>
      <c r="QJ808" s="8"/>
      <c r="QK808" s="4"/>
      <c r="QL808" s="8"/>
      <c r="QM808" s="7"/>
      <c r="QN808" s="7"/>
      <c r="QO808" s="2" t="s">
        <v>272</v>
      </c>
      <c r="QP808" s="2" t="s">
        <v>226</v>
      </c>
      <c r="QQ808" s="2" t="s">
        <v>229</v>
      </c>
      <c r="QR808" s="2" t="s">
        <v>229</v>
      </c>
      <c r="QS808" s="2" t="s">
        <v>241</v>
      </c>
      <c r="QT808" s="2" t="s">
        <v>229</v>
      </c>
      <c r="QU808" s="4"/>
      <c r="QV808" s="8"/>
      <c r="QW808" s="4"/>
      <c r="QX808" s="8"/>
      <c r="QY808" s="7"/>
      <c r="QZ808" s="7"/>
      <c r="RA808" s="2" t="s">
        <v>272</v>
      </c>
      <c r="RB808" s="2" t="s">
        <v>226</v>
      </c>
      <c r="RC808" s="2" t="s">
        <v>229</v>
      </c>
      <c r="RD808" s="2" t="s">
        <v>229</v>
      </c>
      <c r="RE808" s="2" t="s">
        <v>241</v>
      </c>
      <c r="RF808" s="2" t="s">
        <v>229</v>
      </c>
      <c r="RG808" s="4"/>
      <c r="RH808" s="8"/>
      <c r="RI808" s="4"/>
      <c r="RJ808" s="8"/>
      <c r="RK808" s="7"/>
      <c r="RL808" s="7"/>
      <c r="RM808" s="2" t="s">
        <v>272</v>
      </c>
      <c r="RN808" s="2" t="s">
        <v>226</v>
      </c>
      <c r="RO808" s="2" t="s">
        <v>229</v>
      </c>
      <c r="RP808" s="2" t="s">
        <v>229</v>
      </c>
      <c r="RQ808" s="2" t="s">
        <v>241</v>
      </c>
      <c r="RR808" s="2" t="s">
        <v>229</v>
      </c>
      <c r="RS808" s="4"/>
      <c r="RT808" s="8"/>
      <c r="RU808" s="4"/>
      <c r="RV808" s="8"/>
      <c r="RW808" s="7"/>
      <c r="RX808" s="7"/>
      <c r="RY808" s="2" t="s">
        <v>229</v>
      </c>
      <c r="RZ808" s="2" t="s">
        <v>229</v>
      </c>
      <c r="SA808" s="2" t="s">
        <v>229</v>
      </c>
      <c r="SB808" s="2" t="s">
        <v>229</v>
      </c>
      <c r="SC808" s="2" t="s">
        <v>229</v>
      </c>
      <c r="SD808" s="2" t="s">
        <v>229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>
        <v>180</v>
      </c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>
        <v>180</v>
      </c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</row>
    <row r="809">
      <c r="A809" s="2" t="s">
        <v>5067</v>
      </c>
      <c r="B809" s="2" t="s">
        <v>216</v>
      </c>
      <c r="C809" s="2" t="s">
        <v>4734</v>
      </c>
      <c r="D809" s="2" t="s">
        <v>218</v>
      </c>
      <c r="E809" s="2" t="s">
        <v>2460</v>
      </c>
      <c r="F809" s="2" t="s">
        <v>5061</v>
      </c>
      <c r="G809" s="2" t="s">
        <v>5062</v>
      </c>
      <c r="H809" s="2" t="s">
        <v>5063</v>
      </c>
      <c r="I809" s="2" t="s">
        <v>5064</v>
      </c>
      <c r="J809" s="2" t="s">
        <v>312</v>
      </c>
      <c r="K809" s="2" t="s">
        <v>2435</v>
      </c>
      <c r="L809" s="3">
        <v>42.85</v>
      </c>
      <c r="M809" s="3">
        <v>44.99</v>
      </c>
      <c r="N809" s="3">
        <v>89.99</v>
      </c>
      <c r="O809" s="2" t="s">
        <v>226</v>
      </c>
      <c r="P809" s="2" t="s">
        <v>2046</v>
      </c>
      <c r="Q809" s="2" t="s">
        <v>228</v>
      </c>
      <c r="R809" s="2" t="s">
        <v>229</v>
      </c>
      <c r="S809" s="2" t="s">
        <v>5065</v>
      </c>
      <c r="T809" s="2" t="s">
        <v>5016</v>
      </c>
      <c r="U809" s="2" t="s">
        <v>232</v>
      </c>
      <c r="V809" s="2" t="s">
        <v>233</v>
      </c>
      <c r="W809" s="2" t="s">
        <v>686</v>
      </c>
      <c r="X809" s="2" t="s">
        <v>1009</v>
      </c>
      <c r="Y809" s="2" t="s">
        <v>229</v>
      </c>
      <c r="Z809" s="4"/>
      <c r="AA809" s="4">
        <f>=ROUNDDOWN({0},0)</f>
      </c>
      <c r="AB809" s="5"/>
      <c r="AC809" s="2" t="s">
        <v>1072</v>
      </c>
      <c r="AD809" s="4">
        <v>160</v>
      </c>
      <c r="AE809" s="4">
        <v>320</v>
      </c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229</v>
      </c>
      <c r="AW809" s="8" t="s">
        <v>229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/>
      <c r="BC809" s="4" t="s">
        <v>229</v>
      </c>
      <c r="BD809" s="8" t="s">
        <v>229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/>
      <c r="BJ809" s="4"/>
      <c r="BK809" s="8"/>
      <c r="BL809" s="2" t="s">
        <v>229</v>
      </c>
      <c r="BM809" s="7"/>
      <c r="BN809" s="7"/>
      <c r="BO809" s="4"/>
      <c r="BP809" s="8"/>
      <c r="BQ809" s="4"/>
      <c r="BR809" s="8"/>
      <c r="BS809" s="7"/>
      <c r="BT809" s="7"/>
      <c r="BU809" s="2" t="s">
        <v>664</v>
      </c>
      <c r="BV809" s="2" t="s">
        <v>226</v>
      </c>
      <c r="BW809" s="2" t="s">
        <v>229</v>
      </c>
      <c r="BX809" s="2" t="s">
        <v>229</v>
      </c>
      <c r="BY809" s="2" t="s">
        <v>241</v>
      </c>
      <c r="BZ809" s="2" t="s">
        <v>229</v>
      </c>
      <c r="CA809" s="4"/>
      <c r="CB809" s="8"/>
      <c r="CC809" s="4"/>
      <c r="CD809" s="8"/>
      <c r="CE809" s="7"/>
      <c r="CF809" s="7"/>
      <c r="CG809" s="2" t="s">
        <v>272</v>
      </c>
      <c r="CH809" s="2" t="s">
        <v>226</v>
      </c>
      <c r="CI809" s="2" t="s">
        <v>229</v>
      </c>
      <c r="CJ809" s="2" t="s">
        <v>229</v>
      </c>
      <c r="CK809" s="2" t="s">
        <v>241</v>
      </c>
      <c r="CL809" s="2" t="s">
        <v>229</v>
      </c>
      <c r="CM809" s="4"/>
      <c r="CN809" s="8"/>
      <c r="CO809" s="4"/>
      <c r="CP809" s="8"/>
      <c r="CQ809" s="7"/>
      <c r="CR809" s="7"/>
      <c r="CS809" s="2" t="s">
        <v>272</v>
      </c>
      <c r="CT809" s="2" t="s">
        <v>226</v>
      </c>
      <c r="CU809" s="2" t="s">
        <v>229</v>
      </c>
      <c r="CV809" s="2" t="s">
        <v>229</v>
      </c>
      <c r="CW809" s="2" t="s">
        <v>241</v>
      </c>
      <c r="CX809" s="2" t="s">
        <v>229</v>
      </c>
      <c r="CY809" s="4"/>
      <c r="CZ809" s="8"/>
      <c r="DA809" s="4"/>
      <c r="DB809" s="8"/>
      <c r="DC809" s="7"/>
      <c r="DD809" s="7"/>
      <c r="DE809" s="2" t="s">
        <v>272</v>
      </c>
      <c r="DF809" s="2" t="s">
        <v>226</v>
      </c>
      <c r="DG809" s="2" t="s">
        <v>229</v>
      </c>
      <c r="DH809" s="2" t="s">
        <v>229</v>
      </c>
      <c r="DI809" s="2" t="s">
        <v>241</v>
      </c>
      <c r="DJ809" s="2" t="s">
        <v>229</v>
      </c>
      <c r="DK809" s="4"/>
      <c r="DL809" s="8"/>
      <c r="DM809" s="4"/>
      <c r="DN809" s="8"/>
      <c r="DO809" s="7"/>
      <c r="DP809" s="7"/>
      <c r="DQ809" s="2" t="s">
        <v>239</v>
      </c>
      <c r="DR809" s="2" t="s">
        <v>226</v>
      </c>
      <c r="DS809" s="2" t="s">
        <v>229</v>
      </c>
      <c r="DT809" s="2" t="s">
        <v>229</v>
      </c>
      <c r="DU809" s="2" t="s">
        <v>241</v>
      </c>
      <c r="DV809" s="2" t="s">
        <v>229</v>
      </c>
      <c r="DW809" s="4"/>
      <c r="DX809" s="8"/>
      <c r="DY809" s="4"/>
      <c r="DZ809" s="8"/>
      <c r="EA809" s="7"/>
      <c r="EB809" s="7"/>
      <c r="EC809" s="2" t="s">
        <v>272</v>
      </c>
      <c r="ED809" s="2" t="s">
        <v>226</v>
      </c>
      <c r="EE809" s="2" t="s">
        <v>229</v>
      </c>
      <c r="EF809" s="2" t="s">
        <v>229</v>
      </c>
      <c r="EG809" s="2" t="s">
        <v>241</v>
      </c>
      <c r="EH809" s="2" t="s">
        <v>229</v>
      </c>
      <c r="EI809" s="4"/>
      <c r="EJ809" s="8"/>
      <c r="EK809" s="4"/>
      <c r="EL809" s="8"/>
      <c r="EM809" s="7"/>
      <c r="EN809" s="7"/>
      <c r="EO809" s="2" t="s">
        <v>272</v>
      </c>
      <c r="EP809" s="2" t="s">
        <v>226</v>
      </c>
      <c r="EQ809" s="2" t="s">
        <v>229</v>
      </c>
      <c r="ER809" s="2" t="s">
        <v>229</v>
      </c>
      <c r="ES809" s="2" t="s">
        <v>241</v>
      </c>
      <c r="ET809" s="2" t="s">
        <v>229</v>
      </c>
      <c r="EU809" s="4"/>
      <c r="EV809" s="8"/>
      <c r="EW809" s="4"/>
      <c r="EX809" s="8"/>
      <c r="EY809" s="7"/>
      <c r="EZ809" s="7"/>
      <c r="FA809" s="2" t="s">
        <v>267</v>
      </c>
      <c r="FB809" s="2" t="s">
        <v>226</v>
      </c>
      <c r="FC809" s="2" t="s">
        <v>229</v>
      </c>
      <c r="FD809" s="2" t="s">
        <v>229</v>
      </c>
      <c r="FE809" s="2" t="s">
        <v>241</v>
      </c>
      <c r="FF809" s="2" t="s">
        <v>229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226</v>
      </c>
      <c r="FO809" s="2" t="s">
        <v>229</v>
      </c>
      <c r="FP809" s="2" t="s">
        <v>229</v>
      </c>
      <c r="FQ809" s="2" t="s">
        <v>241</v>
      </c>
      <c r="FR809" s="2" t="s">
        <v>229</v>
      </c>
      <c r="FS809" s="4"/>
      <c r="FT809" s="8"/>
      <c r="FU809" s="4"/>
      <c r="FV809" s="8"/>
      <c r="FW809" s="7"/>
      <c r="FX809" s="7"/>
      <c r="FY809" s="2" t="s">
        <v>239</v>
      </c>
      <c r="FZ809" s="2" t="s">
        <v>226</v>
      </c>
      <c r="GA809" s="2" t="s">
        <v>229</v>
      </c>
      <c r="GB809" s="2" t="s">
        <v>229</v>
      </c>
      <c r="GC809" s="2" t="s">
        <v>241</v>
      </c>
      <c r="GD809" s="2" t="s">
        <v>229</v>
      </c>
      <c r="GE809" s="4"/>
      <c r="GF809" s="8"/>
      <c r="GG809" s="4"/>
      <c r="GH809" s="8"/>
      <c r="GI809" s="7"/>
      <c r="GJ809" s="7"/>
      <c r="GK809" s="2" t="s">
        <v>272</v>
      </c>
      <c r="GL809" s="2" t="s">
        <v>226</v>
      </c>
      <c r="GM809" s="2" t="s">
        <v>229</v>
      </c>
      <c r="GN809" s="2" t="s">
        <v>229</v>
      </c>
      <c r="GO809" s="2" t="s">
        <v>241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272</v>
      </c>
      <c r="GX809" s="2" t="s">
        <v>226</v>
      </c>
      <c r="GY809" s="2" t="s">
        <v>229</v>
      </c>
      <c r="GZ809" s="2" t="s">
        <v>229</v>
      </c>
      <c r="HA809" s="2" t="s">
        <v>241</v>
      </c>
      <c r="HB809" s="2" t="s">
        <v>229</v>
      </c>
      <c r="HC809" s="4"/>
      <c r="HD809" s="8"/>
      <c r="HE809" s="4"/>
      <c r="HF809" s="8"/>
      <c r="HG809" s="7"/>
      <c r="HH809" s="7"/>
      <c r="HI809" s="2" t="s">
        <v>272</v>
      </c>
      <c r="HJ809" s="2" t="s">
        <v>226</v>
      </c>
      <c r="HK809" s="2" t="s">
        <v>229</v>
      </c>
      <c r="HL809" s="2" t="s">
        <v>229</v>
      </c>
      <c r="HM809" s="2" t="s">
        <v>241</v>
      </c>
      <c r="HN809" s="2" t="s">
        <v>229</v>
      </c>
      <c r="HO809" s="4"/>
      <c r="HP809" s="8"/>
      <c r="HQ809" s="4"/>
      <c r="HR809" s="8"/>
      <c r="HS809" s="7"/>
      <c r="HT809" s="7"/>
      <c r="HU809" s="2" t="s">
        <v>272</v>
      </c>
      <c r="HV809" s="2" t="s">
        <v>226</v>
      </c>
      <c r="HW809" s="2" t="s">
        <v>229</v>
      </c>
      <c r="HX809" s="2" t="s">
        <v>229</v>
      </c>
      <c r="HY809" s="2" t="s">
        <v>241</v>
      </c>
      <c r="HZ809" s="2" t="s">
        <v>229</v>
      </c>
      <c r="IA809" s="4"/>
      <c r="IB809" s="8"/>
      <c r="IC809" s="4"/>
      <c r="ID809" s="8"/>
      <c r="IE809" s="7"/>
      <c r="IF809" s="7"/>
      <c r="IG809" s="2" t="s">
        <v>272</v>
      </c>
      <c r="IH809" s="2" t="s">
        <v>226</v>
      </c>
      <c r="II809" s="2" t="s">
        <v>229</v>
      </c>
      <c r="IJ809" s="2" t="s">
        <v>229</v>
      </c>
      <c r="IK809" s="2" t="s">
        <v>241</v>
      </c>
      <c r="IL809" s="2" t="s">
        <v>229</v>
      </c>
      <c r="IM809" s="4"/>
      <c r="IN809" s="8"/>
      <c r="IO809" s="4"/>
      <c r="IP809" s="8"/>
      <c r="IQ809" s="7"/>
      <c r="IR809" s="7"/>
      <c r="IS809" s="2" t="s">
        <v>664</v>
      </c>
      <c r="IT809" s="2" t="s">
        <v>226</v>
      </c>
      <c r="IU809" s="2" t="s">
        <v>229</v>
      </c>
      <c r="IV809" s="2" t="s">
        <v>229</v>
      </c>
      <c r="IW809" s="2" t="s">
        <v>241</v>
      </c>
      <c r="IX809" s="2" t="s">
        <v>229</v>
      </c>
      <c r="IY809" s="4"/>
      <c r="IZ809" s="8"/>
      <c r="JA809" s="4"/>
      <c r="JB809" s="8"/>
      <c r="JC809" s="7"/>
      <c r="JD809" s="7"/>
      <c r="JE809" s="2" t="s">
        <v>272</v>
      </c>
      <c r="JF809" s="2" t="s">
        <v>226</v>
      </c>
      <c r="JG809" s="2" t="s">
        <v>229</v>
      </c>
      <c r="JH809" s="2" t="s">
        <v>229</v>
      </c>
      <c r="JI809" s="2" t="s">
        <v>241</v>
      </c>
      <c r="JJ809" s="2" t="s">
        <v>229</v>
      </c>
      <c r="JK809" s="4"/>
      <c r="JL809" s="8"/>
      <c r="JM809" s="4"/>
      <c r="JN809" s="8"/>
      <c r="JO809" s="7"/>
      <c r="JP809" s="7"/>
      <c r="JQ809" s="2" t="s">
        <v>272</v>
      </c>
      <c r="JR809" s="2" t="s">
        <v>226</v>
      </c>
      <c r="JS809" s="2" t="s">
        <v>229</v>
      </c>
      <c r="JT809" s="2" t="s">
        <v>229</v>
      </c>
      <c r="JU809" s="2" t="s">
        <v>241</v>
      </c>
      <c r="JV809" s="2" t="s">
        <v>229</v>
      </c>
      <c r="JW809" s="4"/>
      <c r="JX809" s="8"/>
      <c r="JY809" s="4"/>
      <c r="JZ809" s="8"/>
      <c r="KA809" s="7"/>
      <c r="KB809" s="7"/>
      <c r="KC809" s="2" t="s">
        <v>272</v>
      </c>
      <c r="KD809" s="2" t="s">
        <v>226</v>
      </c>
      <c r="KE809" s="2" t="s">
        <v>229</v>
      </c>
      <c r="KF809" s="2" t="s">
        <v>229</v>
      </c>
      <c r="KG809" s="2" t="s">
        <v>241</v>
      </c>
      <c r="KH809" s="2" t="s">
        <v>229</v>
      </c>
      <c r="KI809" s="4"/>
      <c r="KJ809" s="8"/>
      <c r="KK809" s="4"/>
      <c r="KL809" s="8"/>
      <c r="KM809" s="7"/>
      <c r="KN809" s="7"/>
      <c r="KO809" s="2" t="s">
        <v>272</v>
      </c>
      <c r="KP809" s="2" t="s">
        <v>226</v>
      </c>
      <c r="KQ809" s="2" t="s">
        <v>229</v>
      </c>
      <c r="KR809" s="2" t="s">
        <v>229</v>
      </c>
      <c r="KS809" s="2" t="s">
        <v>241</v>
      </c>
      <c r="KT809" s="2" t="s">
        <v>229</v>
      </c>
      <c r="KU809" s="4"/>
      <c r="KV809" s="8"/>
      <c r="KW809" s="4"/>
      <c r="KX809" s="8"/>
      <c r="KY809" s="7"/>
      <c r="KZ809" s="7"/>
      <c r="LA809" s="2" t="s">
        <v>272</v>
      </c>
      <c r="LB809" s="2" t="s">
        <v>226</v>
      </c>
      <c r="LC809" s="2" t="s">
        <v>229</v>
      </c>
      <c r="LD809" s="2" t="s">
        <v>229</v>
      </c>
      <c r="LE809" s="2" t="s">
        <v>241</v>
      </c>
      <c r="LF809" s="2" t="s">
        <v>229</v>
      </c>
      <c r="LG809" s="4"/>
      <c r="LH809" s="8"/>
      <c r="LI809" s="4"/>
      <c r="LJ809" s="8"/>
      <c r="LK809" s="7"/>
      <c r="LL809" s="7"/>
      <c r="LM809" s="2" t="s">
        <v>272</v>
      </c>
      <c r="LN809" s="2" t="s">
        <v>226</v>
      </c>
      <c r="LO809" s="2" t="s">
        <v>229</v>
      </c>
      <c r="LP809" s="2" t="s">
        <v>229</v>
      </c>
      <c r="LQ809" s="2" t="s">
        <v>241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272</v>
      </c>
      <c r="LZ809" s="2" t="s">
        <v>226</v>
      </c>
      <c r="MA809" s="2" t="s">
        <v>229</v>
      </c>
      <c r="MB809" s="2" t="s">
        <v>229</v>
      </c>
      <c r="MC809" s="2" t="s">
        <v>241</v>
      </c>
      <c r="MD809" s="2" t="s">
        <v>229</v>
      </c>
      <c r="ME809" s="4"/>
      <c r="MF809" s="8"/>
      <c r="MG809" s="4"/>
      <c r="MH809" s="8"/>
      <c r="MI809" s="7"/>
      <c r="MJ809" s="7"/>
      <c r="MK809" s="2" t="s">
        <v>272</v>
      </c>
      <c r="ML809" s="2" t="s">
        <v>226</v>
      </c>
      <c r="MM809" s="2" t="s">
        <v>229</v>
      </c>
      <c r="MN809" s="2" t="s">
        <v>229</v>
      </c>
      <c r="MO809" s="2" t="s">
        <v>241</v>
      </c>
      <c r="MP809" s="2" t="s">
        <v>229</v>
      </c>
      <c r="MQ809" s="4"/>
      <c r="MR809" s="8"/>
      <c r="MS809" s="4"/>
      <c r="MT809" s="8"/>
      <c r="MU809" s="7"/>
      <c r="MV809" s="7"/>
      <c r="MW809" s="2" t="s">
        <v>272</v>
      </c>
      <c r="MX809" s="2" t="s">
        <v>226</v>
      </c>
      <c r="MY809" s="2" t="s">
        <v>229</v>
      </c>
      <c r="MZ809" s="2" t="s">
        <v>229</v>
      </c>
      <c r="NA809" s="2" t="s">
        <v>241</v>
      </c>
      <c r="NB809" s="2" t="s">
        <v>229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229</v>
      </c>
      <c r="NK809" s="2" t="s">
        <v>229</v>
      </c>
      <c r="NL809" s="2" t="s">
        <v>229</v>
      </c>
      <c r="NM809" s="2" t="s">
        <v>229</v>
      </c>
      <c r="NN809" s="2" t="s">
        <v>229</v>
      </c>
      <c r="NO809" s="4"/>
      <c r="NP809" s="8"/>
      <c r="NQ809" s="4"/>
      <c r="NR809" s="8"/>
      <c r="NS809" s="7"/>
      <c r="NT809" s="7"/>
      <c r="NU809" s="2" t="s">
        <v>272</v>
      </c>
      <c r="NV809" s="2" t="s">
        <v>226</v>
      </c>
      <c r="NW809" s="2" t="s">
        <v>229</v>
      </c>
      <c r="NX809" s="2" t="s">
        <v>229</v>
      </c>
      <c r="NY809" s="2" t="s">
        <v>241</v>
      </c>
      <c r="NZ809" s="2" t="s">
        <v>229</v>
      </c>
      <c r="OA809" s="4"/>
      <c r="OB809" s="8"/>
      <c r="OC809" s="4"/>
      <c r="OD809" s="8"/>
      <c r="OE809" s="7"/>
      <c r="OF809" s="7"/>
      <c r="OG809" s="2" t="s">
        <v>272</v>
      </c>
      <c r="OH809" s="2" t="s">
        <v>226</v>
      </c>
      <c r="OI809" s="2" t="s">
        <v>229</v>
      </c>
      <c r="OJ809" s="2" t="s">
        <v>229</v>
      </c>
      <c r="OK809" s="2" t="s">
        <v>241</v>
      </c>
      <c r="OL809" s="2" t="s">
        <v>229</v>
      </c>
      <c r="OM809" s="4"/>
      <c r="ON809" s="8"/>
      <c r="OO809" s="4"/>
      <c r="OP809" s="8"/>
      <c r="OQ809" s="7"/>
      <c r="OR809" s="7"/>
      <c r="OS809" s="2" t="s">
        <v>229</v>
      </c>
      <c r="OT809" s="2" t="s">
        <v>229</v>
      </c>
      <c r="OU809" s="2" t="s">
        <v>229</v>
      </c>
      <c r="OV809" s="2" t="s">
        <v>229</v>
      </c>
      <c r="OW809" s="2" t="s">
        <v>229</v>
      </c>
      <c r="OX809" s="2" t="s">
        <v>229</v>
      </c>
      <c r="OY809" s="4"/>
      <c r="OZ809" s="8"/>
      <c r="PA809" s="4"/>
      <c r="PB809" s="8"/>
      <c r="PC809" s="7"/>
      <c r="PD809" s="7"/>
      <c r="PE809" s="2" t="s">
        <v>229</v>
      </c>
      <c r="PF809" s="2" t="s">
        <v>229</v>
      </c>
      <c r="PG809" s="2" t="s">
        <v>229</v>
      </c>
      <c r="PH809" s="2" t="s">
        <v>229</v>
      </c>
      <c r="PI809" s="2" t="s">
        <v>229</v>
      </c>
      <c r="PJ809" s="2" t="s">
        <v>229</v>
      </c>
      <c r="PK809" s="4"/>
      <c r="PL809" s="8"/>
      <c r="PM809" s="4"/>
      <c r="PN809" s="8"/>
      <c r="PO809" s="7"/>
      <c r="PP809" s="7"/>
      <c r="PQ809" s="2" t="s">
        <v>272</v>
      </c>
      <c r="PR809" s="2" t="s">
        <v>226</v>
      </c>
      <c r="PS809" s="2" t="s">
        <v>229</v>
      </c>
      <c r="PT809" s="2" t="s">
        <v>229</v>
      </c>
      <c r="PU809" s="2" t="s">
        <v>241</v>
      </c>
      <c r="PV809" s="2" t="s">
        <v>229</v>
      </c>
      <c r="PW809" s="4"/>
      <c r="PX809" s="8"/>
      <c r="PY809" s="4"/>
      <c r="PZ809" s="8"/>
      <c r="QA809" s="7"/>
      <c r="QB809" s="7"/>
      <c r="QC809" s="2" t="s">
        <v>281</v>
      </c>
      <c r="QD809" s="2" t="s">
        <v>226</v>
      </c>
      <c r="QE809" s="2" t="s">
        <v>229</v>
      </c>
      <c r="QF809" s="2" t="s">
        <v>229</v>
      </c>
      <c r="QG809" s="2" t="s">
        <v>241</v>
      </c>
      <c r="QH809" s="2" t="s">
        <v>229</v>
      </c>
      <c r="QI809" s="4"/>
      <c r="QJ809" s="8"/>
      <c r="QK809" s="4"/>
      <c r="QL809" s="8"/>
      <c r="QM809" s="7"/>
      <c r="QN809" s="7"/>
      <c r="QO809" s="2" t="s">
        <v>272</v>
      </c>
      <c r="QP809" s="2" t="s">
        <v>226</v>
      </c>
      <c r="QQ809" s="2" t="s">
        <v>229</v>
      </c>
      <c r="QR809" s="2" t="s">
        <v>229</v>
      </c>
      <c r="QS809" s="2" t="s">
        <v>241</v>
      </c>
      <c r="QT809" s="2" t="s">
        <v>229</v>
      </c>
      <c r="QU809" s="4"/>
      <c r="QV809" s="8"/>
      <c r="QW809" s="4"/>
      <c r="QX809" s="8"/>
      <c r="QY809" s="7"/>
      <c r="QZ809" s="7"/>
      <c r="RA809" s="2" t="s">
        <v>272</v>
      </c>
      <c r="RB809" s="2" t="s">
        <v>226</v>
      </c>
      <c r="RC809" s="2" t="s">
        <v>229</v>
      </c>
      <c r="RD809" s="2" t="s">
        <v>229</v>
      </c>
      <c r="RE809" s="2" t="s">
        <v>241</v>
      </c>
      <c r="RF809" s="2" t="s">
        <v>229</v>
      </c>
      <c r="RG809" s="4"/>
      <c r="RH809" s="8"/>
      <c r="RI809" s="4"/>
      <c r="RJ809" s="8"/>
      <c r="RK809" s="7"/>
      <c r="RL809" s="7"/>
      <c r="RM809" s="2" t="s">
        <v>272</v>
      </c>
      <c r="RN809" s="2" t="s">
        <v>226</v>
      </c>
      <c r="RO809" s="2" t="s">
        <v>229</v>
      </c>
      <c r="RP809" s="2" t="s">
        <v>229</v>
      </c>
      <c r="RQ809" s="2" t="s">
        <v>241</v>
      </c>
      <c r="RR809" s="2" t="s">
        <v>229</v>
      </c>
      <c r="RS809" s="4"/>
      <c r="RT809" s="8"/>
      <c r="RU809" s="4"/>
      <c r="RV809" s="8"/>
      <c r="RW809" s="7"/>
      <c r="RX809" s="7"/>
      <c r="RY809" s="2" t="s">
        <v>229</v>
      </c>
      <c r="RZ809" s="2" t="s">
        <v>229</v>
      </c>
      <c r="SA809" s="2" t="s">
        <v>229</v>
      </c>
      <c r="SB809" s="2" t="s">
        <v>229</v>
      </c>
      <c r="SC809" s="2" t="s">
        <v>229</v>
      </c>
      <c r="SD809" s="2" t="s">
        <v>229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>
        <v>160</v>
      </c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>
        <v>160</v>
      </c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</row>
    <row r="810">
      <c r="A810" s="2" t="s">
        <v>5068</v>
      </c>
      <c r="B810" s="2" t="s">
        <v>216</v>
      </c>
      <c r="C810" s="2" t="s">
        <v>4734</v>
      </c>
      <c r="D810" s="2" t="s">
        <v>218</v>
      </c>
      <c r="E810" s="2" t="s">
        <v>2460</v>
      </c>
      <c r="F810" s="2" t="s">
        <v>5061</v>
      </c>
      <c r="G810" s="2" t="s">
        <v>5062</v>
      </c>
      <c r="H810" s="2" t="s">
        <v>5063</v>
      </c>
      <c r="I810" s="2" t="s">
        <v>5064</v>
      </c>
      <c r="J810" s="2" t="s">
        <v>224</v>
      </c>
      <c r="K810" s="2" t="s">
        <v>1796</v>
      </c>
      <c r="L810" s="3">
        <v>33.33</v>
      </c>
      <c r="M810" s="3">
        <v>35</v>
      </c>
      <c r="N810" s="3">
        <v>69.99</v>
      </c>
      <c r="O810" s="2" t="s">
        <v>226</v>
      </c>
      <c r="P810" s="2" t="s">
        <v>2046</v>
      </c>
      <c r="Q810" s="2" t="s">
        <v>228</v>
      </c>
      <c r="R810" s="2" t="s">
        <v>229</v>
      </c>
      <c r="S810" s="2" t="s">
        <v>5069</v>
      </c>
      <c r="T810" s="2" t="s">
        <v>5016</v>
      </c>
      <c r="U810" s="2" t="s">
        <v>2464</v>
      </c>
      <c r="V810" s="2" t="s">
        <v>233</v>
      </c>
      <c r="W810" s="2" t="s">
        <v>686</v>
      </c>
      <c r="X810" s="2" t="s">
        <v>1009</v>
      </c>
      <c r="Y810" s="2" t="s">
        <v>229</v>
      </c>
      <c r="Z810" s="4"/>
      <c r="AA810" s="4">
        <f>=ROUNDDOWN({0},0)</f>
      </c>
      <c r="AB810" s="5"/>
      <c r="AC810" s="2" t="s">
        <v>1072</v>
      </c>
      <c r="AD810" s="4">
        <v>60</v>
      </c>
      <c r="AE810" s="4">
        <v>120</v>
      </c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229</v>
      </c>
      <c r="AW810" s="8" t="s">
        <v>229</v>
      </c>
      <c r="AX810" s="4" t="s">
        <v>229</v>
      </c>
      <c r="AY810" s="8" t="s">
        <v>229</v>
      </c>
      <c r="AZ810" s="7" t="s">
        <v>229</v>
      </c>
      <c r="BA810" s="7" t="s">
        <v>229</v>
      </c>
      <c r="BB810" s="7"/>
      <c r="BC810" s="4" t="s">
        <v>229</v>
      </c>
      <c r="BD810" s="8" t="s">
        <v>229</v>
      </c>
      <c r="BE810" s="4" t="s">
        <v>229</v>
      </c>
      <c r="BF810" s="8" t="s">
        <v>229</v>
      </c>
      <c r="BG810" s="7" t="s">
        <v>229</v>
      </c>
      <c r="BH810" s="7" t="s">
        <v>229</v>
      </c>
      <c r="BI810" s="7"/>
      <c r="BJ810" s="4"/>
      <c r="BK810" s="8"/>
      <c r="BL810" s="2" t="s">
        <v>229</v>
      </c>
      <c r="BM810" s="7"/>
      <c r="BN810" s="7"/>
      <c r="BO810" s="4"/>
      <c r="BP810" s="8"/>
      <c r="BQ810" s="4"/>
      <c r="BR810" s="8"/>
      <c r="BS810" s="7"/>
      <c r="BT810" s="7"/>
      <c r="BU810" s="2" t="s">
        <v>664</v>
      </c>
      <c r="BV810" s="2" t="s">
        <v>226</v>
      </c>
      <c r="BW810" s="2" t="s">
        <v>229</v>
      </c>
      <c r="BX810" s="2" t="s">
        <v>229</v>
      </c>
      <c r="BY810" s="2" t="s">
        <v>241</v>
      </c>
      <c r="BZ810" s="2" t="s">
        <v>229</v>
      </c>
      <c r="CA810" s="4"/>
      <c r="CB810" s="8"/>
      <c r="CC810" s="4"/>
      <c r="CD810" s="8"/>
      <c r="CE810" s="7"/>
      <c r="CF810" s="7"/>
      <c r="CG810" s="2" t="s">
        <v>272</v>
      </c>
      <c r="CH810" s="2" t="s">
        <v>226</v>
      </c>
      <c r="CI810" s="2" t="s">
        <v>229</v>
      </c>
      <c r="CJ810" s="2" t="s">
        <v>229</v>
      </c>
      <c r="CK810" s="2" t="s">
        <v>241</v>
      </c>
      <c r="CL810" s="2" t="s">
        <v>229</v>
      </c>
      <c r="CM810" s="4"/>
      <c r="CN810" s="8"/>
      <c r="CO810" s="4"/>
      <c r="CP810" s="8"/>
      <c r="CQ810" s="7"/>
      <c r="CR810" s="7"/>
      <c r="CS810" s="2" t="s">
        <v>272</v>
      </c>
      <c r="CT810" s="2" t="s">
        <v>226</v>
      </c>
      <c r="CU810" s="2" t="s">
        <v>229</v>
      </c>
      <c r="CV810" s="2" t="s">
        <v>229</v>
      </c>
      <c r="CW810" s="2" t="s">
        <v>241</v>
      </c>
      <c r="CX810" s="2" t="s">
        <v>229</v>
      </c>
      <c r="CY810" s="4"/>
      <c r="CZ810" s="8"/>
      <c r="DA810" s="4"/>
      <c r="DB810" s="8"/>
      <c r="DC810" s="7"/>
      <c r="DD810" s="7"/>
      <c r="DE810" s="2" t="s">
        <v>272</v>
      </c>
      <c r="DF810" s="2" t="s">
        <v>226</v>
      </c>
      <c r="DG810" s="2" t="s">
        <v>229</v>
      </c>
      <c r="DH810" s="2" t="s">
        <v>229</v>
      </c>
      <c r="DI810" s="2" t="s">
        <v>241</v>
      </c>
      <c r="DJ810" s="2" t="s">
        <v>229</v>
      </c>
      <c r="DK810" s="4"/>
      <c r="DL810" s="8"/>
      <c r="DM810" s="4"/>
      <c r="DN810" s="8"/>
      <c r="DO810" s="7"/>
      <c r="DP810" s="7"/>
      <c r="DQ810" s="2" t="s">
        <v>239</v>
      </c>
      <c r="DR810" s="2" t="s">
        <v>226</v>
      </c>
      <c r="DS810" s="2" t="s">
        <v>229</v>
      </c>
      <c r="DT810" s="2" t="s">
        <v>229</v>
      </c>
      <c r="DU810" s="2" t="s">
        <v>241</v>
      </c>
      <c r="DV810" s="2" t="s">
        <v>229</v>
      </c>
      <c r="DW810" s="4"/>
      <c r="DX810" s="8"/>
      <c r="DY810" s="4"/>
      <c r="DZ810" s="8"/>
      <c r="EA810" s="7"/>
      <c r="EB810" s="7"/>
      <c r="EC810" s="2" t="s">
        <v>272</v>
      </c>
      <c r="ED810" s="2" t="s">
        <v>226</v>
      </c>
      <c r="EE810" s="2" t="s">
        <v>229</v>
      </c>
      <c r="EF810" s="2" t="s">
        <v>229</v>
      </c>
      <c r="EG810" s="2" t="s">
        <v>241</v>
      </c>
      <c r="EH810" s="2" t="s">
        <v>229</v>
      </c>
      <c r="EI810" s="4"/>
      <c r="EJ810" s="8"/>
      <c r="EK810" s="4"/>
      <c r="EL810" s="8"/>
      <c r="EM810" s="7"/>
      <c r="EN810" s="7"/>
      <c r="EO810" s="2" t="s">
        <v>272</v>
      </c>
      <c r="EP810" s="2" t="s">
        <v>226</v>
      </c>
      <c r="EQ810" s="2" t="s">
        <v>229</v>
      </c>
      <c r="ER810" s="2" t="s">
        <v>229</v>
      </c>
      <c r="ES810" s="2" t="s">
        <v>241</v>
      </c>
      <c r="ET810" s="2" t="s">
        <v>229</v>
      </c>
      <c r="EU810" s="4"/>
      <c r="EV810" s="8"/>
      <c r="EW810" s="4"/>
      <c r="EX810" s="8"/>
      <c r="EY810" s="7"/>
      <c r="EZ810" s="7"/>
      <c r="FA810" s="2" t="s">
        <v>267</v>
      </c>
      <c r="FB810" s="2" t="s">
        <v>226</v>
      </c>
      <c r="FC810" s="2" t="s">
        <v>229</v>
      </c>
      <c r="FD810" s="2" t="s">
        <v>229</v>
      </c>
      <c r="FE810" s="2" t="s">
        <v>241</v>
      </c>
      <c r="FF810" s="2" t="s">
        <v>229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226</v>
      </c>
      <c r="FO810" s="2" t="s">
        <v>229</v>
      </c>
      <c r="FP810" s="2" t="s">
        <v>229</v>
      </c>
      <c r="FQ810" s="2" t="s">
        <v>241</v>
      </c>
      <c r="FR810" s="2" t="s">
        <v>229</v>
      </c>
      <c r="FS810" s="4"/>
      <c r="FT810" s="8"/>
      <c r="FU810" s="4"/>
      <c r="FV810" s="8"/>
      <c r="FW810" s="7"/>
      <c r="FX810" s="7"/>
      <c r="FY810" s="2" t="s">
        <v>239</v>
      </c>
      <c r="FZ810" s="2" t="s">
        <v>226</v>
      </c>
      <c r="GA810" s="2" t="s">
        <v>229</v>
      </c>
      <c r="GB810" s="2" t="s">
        <v>229</v>
      </c>
      <c r="GC810" s="2" t="s">
        <v>241</v>
      </c>
      <c r="GD810" s="2" t="s">
        <v>229</v>
      </c>
      <c r="GE810" s="4"/>
      <c r="GF810" s="8"/>
      <c r="GG810" s="4"/>
      <c r="GH810" s="8"/>
      <c r="GI810" s="7"/>
      <c r="GJ810" s="7"/>
      <c r="GK810" s="2" t="s">
        <v>272</v>
      </c>
      <c r="GL810" s="2" t="s">
        <v>226</v>
      </c>
      <c r="GM810" s="2" t="s">
        <v>229</v>
      </c>
      <c r="GN810" s="2" t="s">
        <v>229</v>
      </c>
      <c r="GO810" s="2" t="s">
        <v>241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272</v>
      </c>
      <c r="GX810" s="2" t="s">
        <v>226</v>
      </c>
      <c r="GY810" s="2" t="s">
        <v>229</v>
      </c>
      <c r="GZ810" s="2" t="s">
        <v>229</v>
      </c>
      <c r="HA810" s="2" t="s">
        <v>241</v>
      </c>
      <c r="HB810" s="2" t="s">
        <v>229</v>
      </c>
      <c r="HC810" s="4"/>
      <c r="HD810" s="8"/>
      <c r="HE810" s="4"/>
      <c r="HF810" s="8"/>
      <c r="HG810" s="7"/>
      <c r="HH810" s="7"/>
      <c r="HI810" s="2" t="s">
        <v>272</v>
      </c>
      <c r="HJ810" s="2" t="s">
        <v>226</v>
      </c>
      <c r="HK810" s="2" t="s">
        <v>229</v>
      </c>
      <c r="HL810" s="2" t="s">
        <v>229</v>
      </c>
      <c r="HM810" s="2" t="s">
        <v>241</v>
      </c>
      <c r="HN810" s="2" t="s">
        <v>229</v>
      </c>
      <c r="HO810" s="4"/>
      <c r="HP810" s="8"/>
      <c r="HQ810" s="4"/>
      <c r="HR810" s="8"/>
      <c r="HS810" s="7"/>
      <c r="HT810" s="7"/>
      <c r="HU810" s="2" t="s">
        <v>272</v>
      </c>
      <c r="HV810" s="2" t="s">
        <v>226</v>
      </c>
      <c r="HW810" s="2" t="s">
        <v>229</v>
      </c>
      <c r="HX810" s="2" t="s">
        <v>229</v>
      </c>
      <c r="HY810" s="2" t="s">
        <v>241</v>
      </c>
      <c r="HZ810" s="2" t="s">
        <v>229</v>
      </c>
      <c r="IA810" s="4"/>
      <c r="IB810" s="8"/>
      <c r="IC810" s="4"/>
      <c r="ID810" s="8"/>
      <c r="IE810" s="7"/>
      <c r="IF810" s="7"/>
      <c r="IG810" s="2" t="s">
        <v>272</v>
      </c>
      <c r="IH810" s="2" t="s">
        <v>226</v>
      </c>
      <c r="II810" s="2" t="s">
        <v>229</v>
      </c>
      <c r="IJ810" s="2" t="s">
        <v>229</v>
      </c>
      <c r="IK810" s="2" t="s">
        <v>241</v>
      </c>
      <c r="IL810" s="2" t="s">
        <v>229</v>
      </c>
      <c r="IM810" s="4"/>
      <c r="IN810" s="8"/>
      <c r="IO810" s="4"/>
      <c r="IP810" s="8"/>
      <c r="IQ810" s="7"/>
      <c r="IR810" s="7"/>
      <c r="IS810" s="2" t="s">
        <v>664</v>
      </c>
      <c r="IT810" s="2" t="s">
        <v>226</v>
      </c>
      <c r="IU810" s="2" t="s">
        <v>229</v>
      </c>
      <c r="IV810" s="2" t="s">
        <v>229</v>
      </c>
      <c r="IW810" s="2" t="s">
        <v>241</v>
      </c>
      <c r="IX810" s="2" t="s">
        <v>229</v>
      </c>
      <c r="IY810" s="4"/>
      <c r="IZ810" s="8"/>
      <c r="JA810" s="4"/>
      <c r="JB810" s="8"/>
      <c r="JC810" s="7"/>
      <c r="JD810" s="7"/>
      <c r="JE810" s="2" t="s">
        <v>272</v>
      </c>
      <c r="JF810" s="2" t="s">
        <v>226</v>
      </c>
      <c r="JG810" s="2" t="s">
        <v>229</v>
      </c>
      <c r="JH810" s="2" t="s">
        <v>229</v>
      </c>
      <c r="JI810" s="2" t="s">
        <v>241</v>
      </c>
      <c r="JJ810" s="2" t="s">
        <v>229</v>
      </c>
      <c r="JK810" s="4"/>
      <c r="JL810" s="8"/>
      <c r="JM810" s="4"/>
      <c r="JN810" s="8"/>
      <c r="JO810" s="7"/>
      <c r="JP810" s="7"/>
      <c r="JQ810" s="2" t="s">
        <v>272</v>
      </c>
      <c r="JR810" s="2" t="s">
        <v>226</v>
      </c>
      <c r="JS810" s="2" t="s">
        <v>229</v>
      </c>
      <c r="JT810" s="2" t="s">
        <v>229</v>
      </c>
      <c r="JU810" s="2" t="s">
        <v>241</v>
      </c>
      <c r="JV810" s="2" t="s">
        <v>229</v>
      </c>
      <c r="JW810" s="4"/>
      <c r="JX810" s="8"/>
      <c r="JY810" s="4"/>
      <c r="JZ810" s="8"/>
      <c r="KA810" s="7"/>
      <c r="KB810" s="7"/>
      <c r="KC810" s="2" t="s">
        <v>272</v>
      </c>
      <c r="KD810" s="2" t="s">
        <v>226</v>
      </c>
      <c r="KE810" s="2" t="s">
        <v>229</v>
      </c>
      <c r="KF810" s="2" t="s">
        <v>229</v>
      </c>
      <c r="KG810" s="2" t="s">
        <v>241</v>
      </c>
      <c r="KH810" s="2" t="s">
        <v>229</v>
      </c>
      <c r="KI810" s="4"/>
      <c r="KJ810" s="8"/>
      <c r="KK810" s="4"/>
      <c r="KL810" s="8"/>
      <c r="KM810" s="7"/>
      <c r="KN810" s="7"/>
      <c r="KO810" s="2" t="s">
        <v>272</v>
      </c>
      <c r="KP810" s="2" t="s">
        <v>226</v>
      </c>
      <c r="KQ810" s="2" t="s">
        <v>229</v>
      </c>
      <c r="KR810" s="2" t="s">
        <v>229</v>
      </c>
      <c r="KS810" s="2" t="s">
        <v>241</v>
      </c>
      <c r="KT810" s="2" t="s">
        <v>229</v>
      </c>
      <c r="KU810" s="4"/>
      <c r="KV810" s="8"/>
      <c r="KW810" s="4"/>
      <c r="KX810" s="8"/>
      <c r="KY810" s="7"/>
      <c r="KZ810" s="7"/>
      <c r="LA810" s="2" t="s">
        <v>272</v>
      </c>
      <c r="LB810" s="2" t="s">
        <v>226</v>
      </c>
      <c r="LC810" s="2" t="s">
        <v>229</v>
      </c>
      <c r="LD810" s="2" t="s">
        <v>229</v>
      </c>
      <c r="LE810" s="2" t="s">
        <v>241</v>
      </c>
      <c r="LF810" s="2" t="s">
        <v>229</v>
      </c>
      <c r="LG810" s="4"/>
      <c r="LH810" s="8"/>
      <c r="LI810" s="4"/>
      <c r="LJ810" s="8"/>
      <c r="LK810" s="7"/>
      <c r="LL810" s="7"/>
      <c r="LM810" s="2" t="s">
        <v>272</v>
      </c>
      <c r="LN810" s="2" t="s">
        <v>226</v>
      </c>
      <c r="LO810" s="2" t="s">
        <v>229</v>
      </c>
      <c r="LP810" s="2" t="s">
        <v>229</v>
      </c>
      <c r="LQ810" s="2" t="s">
        <v>241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272</v>
      </c>
      <c r="LZ810" s="2" t="s">
        <v>226</v>
      </c>
      <c r="MA810" s="2" t="s">
        <v>229</v>
      </c>
      <c r="MB810" s="2" t="s">
        <v>229</v>
      </c>
      <c r="MC810" s="2" t="s">
        <v>241</v>
      </c>
      <c r="MD810" s="2" t="s">
        <v>229</v>
      </c>
      <c r="ME810" s="4"/>
      <c r="MF810" s="8"/>
      <c r="MG810" s="4"/>
      <c r="MH810" s="8"/>
      <c r="MI810" s="7"/>
      <c r="MJ810" s="7"/>
      <c r="MK810" s="2" t="s">
        <v>272</v>
      </c>
      <c r="ML810" s="2" t="s">
        <v>226</v>
      </c>
      <c r="MM810" s="2" t="s">
        <v>229</v>
      </c>
      <c r="MN810" s="2" t="s">
        <v>229</v>
      </c>
      <c r="MO810" s="2" t="s">
        <v>241</v>
      </c>
      <c r="MP810" s="2" t="s">
        <v>229</v>
      </c>
      <c r="MQ810" s="4"/>
      <c r="MR810" s="8"/>
      <c r="MS810" s="4"/>
      <c r="MT810" s="8"/>
      <c r="MU810" s="7"/>
      <c r="MV810" s="7"/>
      <c r="MW810" s="2" t="s">
        <v>272</v>
      </c>
      <c r="MX810" s="2" t="s">
        <v>226</v>
      </c>
      <c r="MY810" s="2" t="s">
        <v>229</v>
      </c>
      <c r="MZ810" s="2" t="s">
        <v>229</v>
      </c>
      <c r="NA810" s="2" t="s">
        <v>241</v>
      </c>
      <c r="NB810" s="2" t="s">
        <v>229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229</v>
      </c>
      <c r="NK810" s="2" t="s">
        <v>229</v>
      </c>
      <c r="NL810" s="2" t="s">
        <v>229</v>
      </c>
      <c r="NM810" s="2" t="s">
        <v>229</v>
      </c>
      <c r="NN810" s="2" t="s">
        <v>229</v>
      </c>
      <c r="NO810" s="4"/>
      <c r="NP810" s="8"/>
      <c r="NQ810" s="4"/>
      <c r="NR810" s="8"/>
      <c r="NS810" s="7"/>
      <c r="NT810" s="7"/>
      <c r="NU810" s="2" t="s">
        <v>272</v>
      </c>
      <c r="NV810" s="2" t="s">
        <v>226</v>
      </c>
      <c r="NW810" s="2" t="s">
        <v>229</v>
      </c>
      <c r="NX810" s="2" t="s">
        <v>229</v>
      </c>
      <c r="NY810" s="2" t="s">
        <v>241</v>
      </c>
      <c r="NZ810" s="2" t="s">
        <v>229</v>
      </c>
      <c r="OA810" s="4"/>
      <c r="OB810" s="8"/>
      <c r="OC810" s="4"/>
      <c r="OD810" s="8"/>
      <c r="OE810" s="7"/>
      <c r="OF810" s="7"/>
      <c r="OG810" s="2" t="s">
        <v>272</v>
      </c>
      <c r="OH810" s="2" t="s">
        <v>226</v>
      </c>
      <c r="OI810" s="2" t="s">
        <v>229</v>
      </c>
      <c r="OJ810" s="2" t="s">
        <v>229</v>
      </c>
      <c r="OK810" s="2" t="s">
        <v>241</v>
      </c>
      <c r="OL810" s="2" t="s">
        <v>229</v>
      </c>
      <c r="OM810" s="4"/>
      <c r="ON810" s="8"/>
      <c r="OO810" s="4"/>
      <c r="OP810" s="8"/>
      <c r="OQ810" s="7"/>
      <c r="OR810" s="7"/>
      <c r="OS810" s="2" t="s">
        <v>229</v>
      </c>
      <c r="OT810" s="2" t="s">
        <v>229</v>
      </c>
      <c r="OU810" s="2" t="s">
        <v>229</v>
      </c>
      <c r="OV810" s="2" t="s">
        <v>229</v>
      </c>
      <c r="OW810" s="2" t="s">
        <v>229</v>
      </c>
      <c r="OX810" s="2" t="s">
        <v>229</v>
      </c>
      <c r="OY810" s="4"/>
      <c r="OZ810" s="8"/>
      <c r="PA810" s="4"/>
      <c r="PB810" s="8"/>
      <c r="PC810" s="7"/>
      <c r="PD810" s="7"/>
      <c r="PE810" s="2" t="s">
        <v>229</v>
      </c>
      <c r="PF810" s="2" t="s">
        <v>229</v>
      </c>
      <c r="PG810" s="2" t="s">
        <v>229</v>
      </c>
      <c r="PH810" s="2" t="s">
        <v>229</v>
      </c>
      <c r="PI810" s="2" t="s">
        <v>229</v>
      </c>
      <c r="PJ810" s="2" t="s">
        <v>229</v>
      </c>
      <c r="PK810" s="4"/>
      <c r="PL810" s="8"/>
      <c r="PM810" s="4"/>
      <c r="PN810" s="8"/>
      <c r="PO810" s="7"/>
      <c r="PP810" s="7"/>
      <c r="PQ810" s="2" t="s">
        <v>272</v>
      </c>
      <c r="PR810" s="2" t="s">
        <v>226</v>
      </c>
      <c r="PS810" s="2" t="s">
        <v>229</v>
      </c>
      <c r="PT810" s="2" t="s">
        <v>229</v>
      </c>
      <c r="PU810" s="2" t="s">
        <v>241</v>
      </c>
      <c r="PV810" s="2" t="s">
        <v>229</v>
      </c>
      <c r="PW810" s="4"/>
      <c r="PX810" s="8"/>
      <c r="PY810" s="4"/>
      <c r="PZ810" s="8"/>
      <c r="QA810" s="7"/>
      <c r="QB810" s="7"/>
      <c r="QC810" s="2" t="s">
        <v>281</v>
      </c>
      <c r="QD810" s="2" t="s">
        <v>226</v>
      </c>
      <c r="QE810" s="2" t="s">
        <v>229</v>
      </c>
      <c r="QF810" s="2" t="s">
        <v>229</v>
      </c>
      <c r="QG810" s="2" t="s">
        <v>241</v>
      </c>
      <c r="QH810" s="2" t="s">
        <v>229</v>
      </c>
      <c r="QI810" s="4"/>
      <c r="QJ810" s="8"/>
      <c r="QK810" s="4"/>
      <c r="QL810" s="8"/>
      <c r="QM810" s="7"/>
      <c r="QN810" s="7"/>
      <c r="QO810" s="2" t="s">
        <v>272</v>
      </c>
      <c r="QP810" s="2" t="s">
        <v>226</v>
      </c>
      <c r="QQ810" s="2" t="s">
        <v>229</v>
      </c>
      <c r="QR810" s="2" t="s">
        <v>229</v>
      </c>
      <c r="QS810" s="2" t="s">
        <v>241</v>
      </c>
      <c r="QT810" s="2" t="s">
        <v>229</v>
      </c>
      <c r="QU810" s="4"/>
      <c r="QV810" s="8"/>
      <c r="QW810" s="4"/>
      <c r="QX810" s="8"/>
      <c r="QY810" s="7"/>
      <c r="QZ810" s="7"/>
      <c r="RA810" s="2" t="s">
        <v>272</v>
      </c>
      <c r="RB810" s="2" t="s">
        <v>226</v>
      </c>
      <c r="RC810" s="2" t="s">
        <v>229</v>
      </c>
      <c r="RD810" s="2" t="s">
        <v>229</v>
      </c>
      <c r="RE810" s="2" t="s">
        <v>241</v>
      </c>
      <c r="RF810" s="2" t="s">
        <v>229</v>
      </c>
      <c r="RG810" s="4"/>
      <c r="RH810" s="8"/>
      <c r="RI810" s="4"/>
      <c r="RJ810" s="8"/>
      <c r="RK810" s="7"/>
      <c r="RL810" s="7"/>
      <c r="RM810" s="2" t="s">
        <v>272</v>
      </c>
      <c r="RN810" s="2" t="s">
        <v>226</v>
      </c>
      <c r="RO810" s="2" t="s">
        <v>229</v>
      </c>
      <c r="RP810" s="2" t="s">
        <v>229</v>
      </c>
      <c r="RQ810" s="2" t="s">
        <v>241</v>
      </c>
      <c r="RR810" s="2" t="s">
        <v>229</v>
      </c>
      <c r="RS810" s="4"/>
      <c r="RT810" s="8"/>
      <c r="RU810" s="4"/>
      <c r="RV810" s="8"/>
      <c r="RW810" s="7"/>
      <c r="RX810" s="7"/>
      <c r="RY810" s="2" t="s">
        <v>229</v>
      </c>
      <c r="RZ810" s="2" t="s">
        <v>229</v>
      </c>
      <c r="SA810" s="2" t="s">
        <v>229</v>
      </c>
      <c r="SB810" s="2" t="s">
        <v>229</v>
      </c>
      <c r="SC810" s="2" t="s">
        <v>229</v>
      </c>
      <c r="SD810" s="2" t="s">
        <v>229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>
        <v>60</v>
      </c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>
        <v>60</v>
      </c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</row>
    <row r="811">
      <c r="A811" s="2" t="s">
        <v>5070</v>
      </c>
      <c r="B811" s="2" t="s">
        <v>216</v>
      </c>
      <c r="C811" s="2" t="s">
        <v>4734</v>
      </c>
      <c r="D811" s="2" t="s">
        <v>218</v>
      </c>
      <c r="E811" s="2" t="s">
        <v>2460</v>
      </c>
      <c r="F811" s="2" t="s">
        <v>5061</v>
      </c>
      <c r="G811" s="2" t="s">
        <v>5062</v>
      </c>
      <c r="H811" s="2" t="s">
        <v>5063</v>
      </c>
      <c r="I811" s="2" t="s">
        <v>5064</v>
      </c>
      <c r="J811" s="2" t="s">
        <v>285</v>
      </c>
      <c r="K811" s="2" t="s">
        <v>1796</v>
      </c>
      <c r="L811" s="3">
        <v>38.09</v>
      </c>
      <c r="M811" s="3">
        <v>39.99</v>
      </c>
      <c r="N811" s="3">
        <v>79.99</v>
      </c>
      <c r="O811" s="2" t="s">
        <v>226</v>
      </c>
      <c r="P811" s="2" t="s">
        <v>2046</v>
      </c>
      <c r="Q811" s="2" t="s">
        <v>228</v>
      </c>
      <c r="R811" s="2" t="s">
        <v>229</v>
      </c>
      <c r="S811" s="2" t="s">
        <v>5069</v>
      </c>
      <c r="T811" s="2" t="s">
        <v>5016</v>
      </c>
      <c r="U811" s="2" t="s">
        <v>232</v>
      </c>
      <c r="V811" s="2" t="s">
        <v>233</v>
      </c>
      <c r="W811" s="2" t="s">
        <v>686</v>
      </c>
      <c r="X811" s="2" t="s">
        <v>1009</v>
      </c>
      <c r="Y811" s="2" t="s">
        <v>229</v>
      </c>
      <c r="Z811" s="4"/>
      <c r="AA811" s="4">
        <f>=ROUNDDOWN({0},0)</f>
      </c>
      <c r="AB811" s="5"/>
      <c r="AC811" s="2" t="s">
        <v>1072</v>
      </c>
      <c r="AD811" s="4">
        <v>180</v>
      </c>
      <c r="AE811" s="4">
        <v>360</v>
      </c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/>
      <c r="BJ811" s="4"/>
      <c r="BK811" s="8"/>
      <c r="BL811" s="2" t="s">
        <v>229</v>
      </c>
      <c r="BM811" s="7"/>
      <c r="BN811" s="7"/>
      <c r="BO811" s="4"/>
      <c r="BP811" s="8"/>
      <c r="BQ811" s="4"/>
      <c r="BR811" s="8"/>
      <c r="BS811" s="7"/>
      <c r="BT811" s="7"/>
      <c r="BU811" s="2" t="s">
        <v>664</v>
      </c>
      <c r="BV811" s="2" t="s">
        <v>226</v>
      </c>
      <c r="BW811" s="2" t="s">
        <v>229</v>
      </c>
      <c r="BX811" s="2" t="s">
        <v>229</v>
      </c>
      <c r="BY811" s="2" t="s">
        <v>241</v>
      </c>
      <c r="BZ811" s="2" t="s">
        <v>229</v>
      </c>
      <c r="CA811" s="4"/>
      <c r="CB811" s="8"/>
      <c r="CC811" s="4"/>
      <c r="CD811" s="8"/>
      <c r="CE811" s="7"/>
      <c r="CF811" s="7"/>
      <c r="CG811" s="2" t="s">
        <v>272</v>
      </c>
      <c r="CH811" s="2" t="s">
        <v>226</v>
      </c>
      <c r="CI811" s="2" t="s">
        <v>229</v>
      </c>
      <c r="CJ811" s="2" t="s">
        <v>229</v>
      </c>
      <c r="CK811" s="2" t="s">
        <v>241</v>
      </c>
      <c r="CL811" s="2" t="s">
        <v>229</v>
      </c>
      <c r="CM811" s="4"/>
      <c r="CN811" s="8"/>
      <c r="CO811" s="4"/>
      <c r="CP811" s="8"/>
      <c r="CQ811" s="7"/>
      <c r="CR811" s="7"/>
      <c r="CS811" s="2" t="s">
        <v>272</v>
      </c>
      <c r="CT811" s="2" t="s">
        <v>226</v>
      </c>
      <c r="CU811" s="2" t="s">
        <v>229</v>
      </c>
      <c r="CV811" s="2" t="s">
        <v>229</v>
      </c>
      <c r="CW811" s="2" t="s">
        <v>241</v>
      </c>
      <c r="CX811" s="2" t="s">
        <v>229</v>
      </c>
      <c r="CY811" s="4"/>
      <c r="CZ811" s="8"/>
      <c r="DA811" s="4"/>
      <c r="DB811" s="8"/>
      <c r="DC811" s="7"/>
      <c r="DD811" s="7"/>
      <c r="DE811" s="2" t="s">
        <v>272</v>
      </c>
      <c r="DF811" s="2" t="s">
        <v>226</v>
      </c>
      <c r="DG811" s="2" t="s">
        <v>229</v>
      </c>
      <c r="DH811" s="2" t="s">
        <v>229</v>
      </c>
      <c r="DI811" s="2" t="s">
        <v>241</v>
      </c>
      <c r="DJ811" s="2" t="s">
        <v>229</v>
      </c>
      <c r="DK811" s="4"/>
      <c r="DL811" s="8"/>
      <c r="DM811" s="4"/>
      <c r="DN811" s="8"/>
      <c r="DO811" s="7"/>
      <c r="DP811" s="7"/>
      <c r="DQ811" s="2" t="s">
        <v>239</v>
      </c>
      <c r="DR811" s="2" t="s">
        <v>226</v>
      </c>
      <c r="DS811" s="2" t="s">
        <v>229</v>
      </c>
      <c r="DT811" s="2" t="s">
        <v>229</v>
      </c>
      <c r="DU811" s="2" t="s">
        <v>241</v>
      </c>
      <c r="DV811" s="2" t="s">
        <v>229</v>
      </c>
      <c r="DW811" s="4"/>
      <c r="DX811" s="8"/>
      <c r="DY811" s="4"/>
      <c r="DZ811" s="8"/>
      <c r="EA811" s="7"/>
      <c r="EB811" s="7"/>
      <c r="EC811" s="2" t="s">
        <v>272</v>
      </c>
      <c r="ED811" s="2" t="s">
        <v>226</v>
      </c>
      <c r="EE811" s="2" t="s">
        <v>229</v>
      </c>
      <c r="EF811" s="2" t="s">
        <v>229</v>
      </c>
      <c r="EG811" s="2" t="s">
        <v>241</v>
      </c>
      <c r="EH811" s="2" t="s">
        <v>229</v>
      </c>
      <c r="EI811" s="4"/>
      <c r="EJ811" s="8"/>
      <c r="EK811" s="4"/>
      <c r="EL811" s="8"/>
      <c r="EM811" s="7"/>
      <c r="EN811" s="7"/>
      <c r="EO811" s="2" t="s">
        <v>272</v>
      </c>
      <c r="EP811" s="2" t="s">
        <v>226</v>
      </c>
      <c r="EQ811" s="2" t="s">
        <v>229</v>
      </c>
      <c r="ER811" s="2" t="s">
        <v>229</v>
      </c>
      <c r="ES811" s="2" t="s">
        <v>241</v>
      </c>
      <c r="ET811" s="2" t="s">
        <v>229</v>
      </c>
      <c r="EU811" s="4"/>
      <c r="EV811" s="8"/>
      <c r="EW811" s="4"/>
      <c r="EX811" s="8"/>
      <c r="EY811" s="7"/>
      <c r="EZ811" s="7"/>
      <c r="FA811" s="2" t="s">
        <v>267</v>
      </c>
      <c r="FB811" s="2" t="s">
        <v>226</v>
      </c>
      <c r="FC811" s="2" t="s">
        <v>229</v>
      </c>
      <c r="FD811" s="2" t="s">
        <v>229</v>
      </c>
      <c r="FE811" s="2" t="s">
        <v>241</v>
      </c>
      <c r="FF811" s="2" t="s">
        <v>229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226</v>
      </c>
      <c r="FO811" s="2" t="s">
        <v>229</v>
      </c>
      <c r="FP811" s="2" t="s">
        <v>229</v>
      </c>
      <c r="FQ811" s="2" t="s">
        <v>241</v>
      </c>
      <c r="FR811" s="2" t="s">
        <v>229</v>
      </c>
      <c r="FS811" s="4"/>
      <c r="FT811" s="8"/>
      <c r="FU811" s="4"/>
      <c r="FV811" s="8"/>
      <c r="FW811" s="7"/>
      <c r="FX811" s="7"/>
      <c r="FY811" s="2" t="s">
        <v>239</v>
      </c>
      <c r="FZ811" s="2" t="s">
        <v>226</v>
      </c>
      <c r="GA811" s="2" t="s">
        <v>229</v>
      </c>
      <c r="GB811" s="2" t="s">
        <v>229</v>
      </c>
      <c r="GC811" s="2" t="s">
        <v>241</v>
      </c>
      <c r="GD811" s="2" t="s">
        <v>229</v>
      </c>
      <c r="GE811" s="4"/>
      <c r="GF811" s="8"/>
      <c r="GG811" s="4"/>
      <c r="GH811" s="8"/>
      <c r="GI811" s="7"/>
      <c r="GJ811" s="7"/>
      <c r="GK811" s="2" t="s">
        <v>272</v>
      </c>
      <c r="GL811" s="2" t="s">
        <v>226</v>
      </c>
      <c r="GM811" s="2" t="s">
        <v>229</v>
      </c>
      <c r="GN811" s="2" t="s">
        <v>229</v>
      </c>
      <c r="GO811" s="2" t="s">
        <v>241</v>
      </c>
      <c r="GP811" s="2" t="s">
        <v>229</v>
      </c>
      <c r="GQ811" s="4"/>
      <c r="GR811" s="8"/>
      <c r="GS811" s="4"/>
      <c r="GT811" s="8"/>
      <c r="GU811" s="7"/>
      <c r="GV811" s="7"/>
      <c r="GW811" s="2" t="s">
        <v>272</v>
      </c>
      <c r="GX811" s="2" t="s">
        <v>226</v>
      </c>
      <c r="GY811" s="2" t="s">
        <v>229</v>
      </c>
      <c r="GZ811" s="2" t="s">
        <v>229</v>
      </c>
      <c r="HA811" s="2" t="s">
        <v>241</v>
      </c>
      <c r="HB811" s="2" t="s">
        <v>229</v>
      </c>
      <c r="HC811" s="4"/>
      <c r="HD811" s="8"/>
      <c r="HE811" s="4"/>
      <c r="HF811" s="8"/>
      <c r="HG811" s="7"/>
      <c r="HH811" s="7"/>
      <c r="HI811" s="2" t="s">
        <v>272</v>
      </c>
      <c r="HJ811" s="2" t="s">
        <v>226</v>
      </c>
      <c r="HK811" s="2" t="s">
        <v>229</v>
      </c>
      <c r="HL811" s="2" t="s">
        <v>229</v>
      </c>
      <c r="HM811" s="2" t="s">
        <v>241</v>
      </c>
      <c r="HN811" s="2" t="s">
        <v>229</v>
      </c>
      <c r="HO811" s="4"/>
      <c r="HP811" s="8"/>
      <c r="HQ811" s="4"/>
      <c r="HR811" s="8"/>
      <c r="HS811" s="7"/>
      <c r="HT811" s="7"/>
      <c r="HU811" s="2" t="s">
        <v>272</v>
      </c>
      <c r="HV811" s="2" t="s">
        <v>226</v>
      </c>
      <c r="HW811" s="2" t="s">
        <v>229</v>
      </c>
      <c r="HX811" s="2" t="s">
        <v>229</v>
      </c>
      <c r="HY811" s="2" t="s">
        <v>241</v>
      </c>
      <c r="HZ811" s="2" t="s">
        <v>229</v>
      </c>
      <c r="IA811" s="4"/>
      <c r="IB811" s="8"/>
      <c r="IC811" s="4"/>
      <c r="ID811" s="8"/>
      <c r="IE811" s="7"/>
      <c r="IF811" s="7"/>
      <c r="IG811" s="2" t="s">
        <v>272</v>
      </c>
      <c r="IH811" s="2" t="s">
        <v>226</v>
      </c>
      <c r="II811" s="2" t="s">
        <v>229</v>
      </c>
      <c r="IJ811" s="2" t="s">
        <v>229</v>
      </c>
      <c r="IK811" s="2" t="s">
        <v>241</v>
      </c>
      <c r="IL811" s="2" t="s">
        <v>229</v>
      </c>
      <c r="IM811" s="4"/>
      <c r="IN811" s="8"/>
      <c r="IO811" s="4"/>
      <c r="IP811" s="8"/>
      <c r="IQ811" s="7"/>
      <c r="IR811" s="7"/>
      <c r="IS811" s="2" t="s">
        <v>664</v>
      </c>
      <c r="IT811" s="2" t="s">
        <v>226</v>
      </c>
      <c r="IU811" s="2" t="s">
        <v>229</v>
      </c>
      <c r="IV811" s="2" t="s">
        <v>229</v>
      </c>
      <c r="IW811" s="2" t="s">
        <v>241</v>
      </c>
      <c r="IX811" s="2" t="s">
        <v>229</v>
      </c>
      <c r="IY811" s="4"/>
      <c r="IZ811" s="8"/>
      <c r="JA811" s="4"/>
      <c r="JB811" s="8"/>
      <c r="JC811" s="7"/>
      <c r="JD811" s="7"/>
      <c r="JE811" s="2" t="s">
        <v>272</v>
      </c>
      <c r="JF811" s="2" t="s">
        <v>226</v>
      </c>
      <c r="JG811" s="2" t="s">
        <v>229</v>
      </c>
      <c r="JH811" s="2" t="s">
        <v>229</v>
      </c>
      <c r="JI811" s="2" t="s">
        <v>241</v>
      </c>
      <c r="JJ811" s="2" t="s">
        <v>229</v>
      </c>
      <c r="JK811" s="4"/>
      <c r="JL811" s="8"/>
      <c r="JM811" s="4"/>
      <c r="JN811" s="8"/>
      <c r="JO811" s="7"/>
      <c r="JP811" s="7"/>
      <c r="JQ811" s="2" t="s">
        <v>272</v>
      </c>
      <c r="JR811" s="2" t="s">
        <v>226</v>
      </c>
      <c r="JS811" s="2" t="s">
        <v>229</v>
      </c>
      <c r="JT811" s="2" t="s">
        <v>229</v>
      </c>
      <c r="JU811" s="2" t="s">
        <v>241</v>
      </c>
      <c r="JV811" s="2" t="s">
        <v>229</v>
      </c>
      <c r="JW811" s="4"/>
      <c r="JX811" s="8"/>
      <c r="JY811" s="4"/>
      <c r="JZ811" s="8"/>
      <c r="KA811" s="7"/>
      <c r="KB811" s="7"/>
      <c r="KC811" s="2" t="s">
        <v>272</v>
      </c>
      <c r="KD811" s="2" t="s">
        <v>226</v>
      </c>
      <c r="KE811" s="2" t="s">
        <v>229</v>
      </c>
      <c r="KF811" s="2" t="s">
        <v>229</v>
      </c>
      <c r="KG811" s="2" t="s">
        <v>241</v>
      </c>
      <c r="KH811" s="2" t="s">
        <v>229</v>
      </c>
      <c r="KI811" s="4"/>
      <c r="KJ811" s="8"/>
      <c r="KK811" s="4"/>
      <c r="KL811" s="8"/>
      <c r="KM811" s="7"/>
      <c r="KN811" s="7"/>
      <c r="KO811" s="2" t="s">
        <v>272</v>
      </c>
      <c r="KP811" s="2" t="s">
        <v>226</v>
      </c>
      <c r="KQ811" s="2" t="s">
        <v>229</v>
      </c>
      <c r="KR811" s="2" t="s">
        <v>229</v>
      </c>
      <c r="KS811" s="2" t="s">
        <v>241</v>
      </c>
      <c r="KT811" s="2" t="s">
        <v>229</v>
      </c>
      <c r="KU811" s="4"/>
      <c r="KV811" s="8"/>
      <c r="KW811" s="4"/>
      <c r="KX811" s="8"/>
      <c r="KY811" s="7"/>
      <c r="KZ811" s="7"/>
      <c r="LA811" s="2" t="s">
        <v>272</v>
      </c>
      <c r="LB811" s="2" t="s">
        <v>226</v>
      </c>
      <c r="LC811" s="2" t="s">
        <v>229</v>
      </c>
      <c r="LD811" s="2" t="s">
        <v>229</v>
      </c>
      <c r="LE811" s="2" t="s">
        <v>241</v>
      </c>
      <c r="LF811" s="2" t="s">
        <v>229</v>
      </c>
      <c r="LG811" s="4"/>
      <c r="LH811" s="8"/>
      <c r="LI811" s="4"/>
      <c r="LJ811" s="8"/>
      <c r="LK811" s="7"/>
      <c r="LL811" s="7"/>
      <c r="LM811" s="2" t="s">
        <v>272</v>
      </c>
      <c r="LN811" s="2" t="s">
        <v>226</v>
      </c>
      <c r="LO811" s="2" t="s">
        <v>229</v>
      </c>
      <c r="LP811" s="2" t="s">
        <v>229</v>
      </c>
      <c r="LQ811" s="2" t="s">
        <v>241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272</v>
      </c>
      <c r="LZ811" s="2" t="s">
        <v>226</v>
      </c>
      <c r="MA811" s="2" t="s">
        <v>229</v>
      </c>
      <c r="MB811" s="2" t="s">
        <v>229</v>
      </c>
      <c r="MC811" s="2" t="s">
        <v>241</v>
      </c>
      <c r="MD811" s="2" t="s">
        <v>229</v>
      </c>
      <c r="ME811" s="4"/>
      <c r="MF811" s="8"/>
      <c r="MG811" s="4"/>
      <c r="MH811" s="8"/>
      <c r="MI811" s="7"/>
      <c r="MJ811" s="7"/>
      <c r="MK811" s="2" t="s">
        <v>272</v>
      </c>
      <c r="ML811" s="2" t="s">
        <v>226</v>
      </c>
      <c r="MM811" s="2" t="s">
        <v>229</v>
      </c>
      <c r="MN811" s="2" t="s">
        <v>229</v>
      </c>
      <c r="MO811" s="2" t="s">
        <v>241</v>
      </c>
      <c r="MP811" s="2" t="s">
        <v>229</v>
      </c>
      <c r="MQ811" s="4"/>
      <c r="MR811" s="8"/>
      <c r="MS811" s="4"/>
      <c r="MT811" s="8"/>
      <c r="MU811" s="7"/>
      <c r="MV811" s="7"/>
      <c r="MW811" s="2" t="s">
        <v>272</v>
      </c>
      <c r="MX811" s="2" t="s">
        <v>226</v>
      </c>
      <c r="MY811" s="2" t="s">
        <v>229</v>
      </c>
      <c r="MZ811" s="2" t="s">
        <v>229</v>
      </c>
      <c r="NA811" s="2" t="s">
        <v>241</v>
      </c>
      <c r="NB811" s="2" t="s">
        <v>229</v>
      </c>
      <c r="NC811" s="4"/>
      <c r="ND811" s="8"/>
      <c r="NE811" s="4"/>
      <c r="NF811" s="8"/>
      <c r="NG811" s="7"/>
      <c r="NH811" s="7"/>
      <c r="NI811" s="2" t="s">
        <v>229</v>
      </c>
      <c r="NJ811" s="2" t="s">
        <v>229</v>
      </c>
      <c r="NK811" s="2" t="s">
        <v>229</v>
      </c>
      <c r="NL811" s="2" t="s">
        <v>229</v>
      </c>
      <c r="NM811" s="2" t="s">
        <v>229</v>
      </c>
      <c r="NN811" s="2" t="s">
        <v>229</v>
      </c>
      <c r="NO811" s="4"/>
      <c r="NP811" s="8"/>
      <c r="NQ811" s="4"/>
      <c r="NR811" s="8"/>
      <c r="NS811" s="7"/>
      <c r="NT811" s="7"/>
      <c r="NU811" s="2" t="s">
        <v>272</v>
      </c>
      <c r="NV811" s="2" t="s">
        <v>226</v>
      </c>
      <c r="NW811" s="2" t="s">
        <v>229</v>
      </c>
      <c r="NX811" s="2" t="s">
        <v>229</v>
      </c>
      <c r="NY811" s="2" t="s">
        <v>241</v>
      </c>
      <c r="NZ811" s="2" t="s">
        <v>229</v>
      </c>
      <c r="OA811" s="4"/>
      <c r="OB811" s="8"/>
      <c r="OC811" s="4"/>
      <c r="OD811" s="8"/>
      <c r="OE811" s="7"/>
      <c r="OF811" s="7"/>
      <c r="OG811" s="2" t="s">
        <v>272</v>
      </c>
      <c r="OH811" s="2" t="s">
        <v>226</v>
      </c>
      <c r="OI811" s="2" t="s">
        <v>229</v>
      </c>
      <c r="OJ811" s="2" t="s">
        <v>229</v>
      </c>
      <c r="OK811" s="2" t="s">
        <v>241</v>
      </c>
      <c r="OL811" s="2" t="s">
        <v>229</v>
      </c>
      <c r="OM811" s="4"/>
      <c r="ON811" s="8"/>
      <c r="OO811" s="4"/>
      <c r="OP811" s="8"/>
      <c r="OQ811" s="7"/>
      <c r="OR811" s="7"/>
      <c r="OS811" s="2" t="s">
        <v>229</v>
      </c>
      <c r="OT811" s="2" t="s">
        <v>229</v>
      </c>
      <c r="OU811" s="2" t="s">
        <v>229</v>
      </c>
      <c r="OV811" s="2" t="s">
        <v>229</v>
      </c>
      <c r="OW811" s="2" t="s">
        <v>229</v>
      </c>
      <c r="OX811" s="2" t="s">
        <v>229</v>
      </c>
      <c r="OY811" s="4"/>
      <c r="OZ811" s="8"/>
      <c r="PA811" s="4"/>
      <c r="PB811" s="8"/>
      <c r="PC811" s="7"/>
      <c r="PD811" s="7"/>
      <c r="PE811" s="2" t="s">
        <v>229</v>
      </c>
      <c r="PF811" s="2" t="s">
        <v>229</v>
      </c>
      <c r="PG811" s="2" t="s">
        <v>229</v>
      </c>
      <c r="PH811" s="2" t="s">
        <v>229</v>
      </c>
      <c r="PI811" s="2" t="s">
        <v>229</v>
      </c>
      <c r="PJ811" s="2" t="s">
        <v>229</v>
      </c>
      <c r="PK811" s="4"/>
      <c r="PL811" s="8"/>
      <c r="PM811" s="4"/>
      <c r="PN811" s="8"/>
      <c r="PO811" s="7"/>
      <c r="PP811" s="7"/>
      <c r="PQ811" s="2" t="s">
        <v>272</v>
      </c>
      <c r="PR811" s="2" t="s">
        <v>226</v>
      </c>
      <c r="PS811" s="2" t="s">
        <v>229</v>
      </c>
      <c r="PT811" s="2" t="s">
        <v>229</v>
      </c>
      <c r="PU811" s="2" t="s">
        <v>241</v>
      </c>
      <c r="PV811" s="2" t="s">
        <v>229</v>
      </c>
      <c r="PW811" s="4"/>
      <c r="PX811" s="8"/>
      <c r="PY811" s="4"/>
      <c r="PZ811" s="8"/>
      <c r="QA811" s="7"/>
      <c r="QB811" s="7"/>
      <c r="QC811" s="2" t="s">
        <v>281</v>
      </c>
      <c r="QD811" s="2" t="s">
        <v>226</v>
      </c>
      <c r="QE811" s="2" t="s">
        <v>229</v>
      </c>
      <c r="QF811" s="2" t="s">
        <v>229</v>
      </c>
      <c r="QG811" s="2" t="s">
        <v>241</v>
      </c>
      <c r="QH811" s="2" t="s">
        <v>229</v>
      </c>
      <c r="QI811" s="4"/>
      <c r="QJ811" s="8"/>
      <c r="QK811" s="4"/>
      <c r="QL811" s="8"/>
      <c r="QM811" s="7"/>
      <c r="QN811" s="7"/>
      <c r="QO811" s="2" t="s">
        <v>272</v>
      </c>
      <c r="QP811" s="2" t="s">
        <v>226</v>
      </c>
      <c r="QQ811" s="2" t="s">
        <v>229</v>
      </c>
      <c r="QR811" s="2" t="s">
        <v>229</v>
      </c>
      <c r="QS811" s="2" t="s">
        <v>241</v>
      </c>
      <c r="QT811" s="2" t="s">
        <v>229</v>
      </c>
      <c r="QU811" s="4"/>
      <c r="QV811" s="8"/>
      <c r="QW811" s="4"/>
      <c r="QX811" s="8"/>
      <c r="QY811" s="7"/>
      <c r="QZ811" s="7"/>
      <c r="RA811" s="2" t="s">
        <v>272</v>
      </c>
      <c r="RB811" s="2" t="s">
        <v>226</v>
      </c>
      <c r="RC811" s="2" t="s">
        <v>229</v>
      </c>
      <c r="RD811" s="2" t="s">
        <v>229</v>
      </c>
      <c r="RE811" s="2" t="s">
        <v>241</v>
      </c>
      <c r="RF811" s="2" t="s">
        <v>229</v>
      </c>
      <c r="RG811" s="4"/>
      <c r="RH811" s="8"/>
      <c r="RI811" s="4"/>
      <c r="RJ811" s="8"/>
      <c r="RK811" s="7"/>
      <c r="RL811" s="7"/>
      <c r="RM811" s="2" t="s">
        <v>272</v>
      </c>
      <c r="RN811" s="2" t="s">
        <v>226</v>
      </c>
      <c r="RO811" s="2" t="s">
        <v>229</v>
      </c>
      <c r="RP811" s="2" t="s">
        <v>229</v>
      </c>
      <c r="RQ811" s="2" t="s">
        <v>241</v>
      </c>
      <c r="RR811" s="2" t="s">
        <v>229</v>
      </c>
      <c r="RS811" s="4"/>
      <c r="RT811" s="8"/>
      <c r="RU811" s="4"/>
      <c r="RV811" s="8"/>
      <c r="RW811" s="7"/>
      <c r="RX811" s="7"/>
      <c r="RY811" s="2" t="s">
        <v>229</v>
      </c>
      <c r="RZ811" s="2" t="s">
        <v>229</v>
      </c>
      <c r="SA811" s="2" t="s">
        <v>229</v>
      </c>
      <c r="SB811" s="2" t="s">
        <v>229</v>
      </c>
      <c r="SC811" s="2" t="s">
        <v>229</v>
      </c>
      <c r="SD811" s="2" t="s">
        <v>229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>
        <v>180</v>
      </c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>
        <v>180</v>
      </c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</row>
    <row r="812">
      <c r="A812" s="2" t="s">
        <v>5071</v>
      </c>
      <c r="B812" s="2" t="s">
        <v>216</v>
      </c>
      <c r="C812" s="2" t="s">
        <v>4734</v>
      </c>
      <c r="D812" s="2" t="s">
        <v>218</v>
      </c>
      <c r="E812" s="2" t="s">
        <v>2460</v>
      </c>
      <c r="F812" s="2" t="s">
        <v>5061</v>
      </c>
      <c r="G812" s="2" t="s">
        <v>5062</v>
      </c>
      <c r="H812" s="2" t="s">
        <v>5063</v>
      </c>
      <c r="I812" s="2" t="s">
        <v>5064</v>
      </c>
      <c r="J812" s="2" t="s">
        <v>312</v>
      </c>
      <c r="K812" s="2" t="s">
        <v>1796</v>
      </c>
      <c r="L812" s="3">
        <v>42.85</v>
      </c>
      <c r="M812" s="3">
        <v>44.99</v>
      </c>
      <c r="N812" s="3">
        <v>89.99</v>
      </c>
      <c r="O812" s="2" t="s">
        <v>226</v>
      </c>
      <c r="P812" s="2" t="s">
        <v>2046</v>
      </c>
      <c r="Q812" s="2" t="s">
        <v>228</v>
      </c>
      <c r="R812" s="2" t="s">
        <v>229</v>
      </c>
      <c r="S812" s="2" t="s">
        <v>5069</v>
      </c>
      <c r="T812" s="2" t="s">
        <v>5016</v>
      </c>
      <c r="U812" s="2" t="s">
        <v>232</v>
      </c>
      <c r="V812" s="2" t="s">
        <v>233</v>
      </c>
      <c r="W812" s="2" t="s">
        <v>686</v>
      </c>
      <c r="X812" s="2" t="s">
        <v>1009</v>
      </c>
      <c r="Y812" s="2" t="s">
        <v>229</v>
      </c>
      <c r="Z812" s="4"/>
      <c r="AA812" s="4">
        <f>=ROUNDDOWN({0},0)</f>
      </c>
      <c r="AB812" s="5"/>
      <c r="AC812" s="2" t="s">
        <v>1072</v>
      </c>
      <c r="AD812" s="4">
        <v>160</v>
      </c>
      <c r="AE812" s="4">
        <v>320</v>
      </c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229</v>
      </c>
      <c r="AW812" s="8" t="s">
        <v>229</v>
      </c>
      <c r="AX812" s="4" t="s">
        <v>229</v>
      </c>
      <c r="AY812" s="8" t="s">
        <v>229</v>
      </c>
      <c r="AZ812" s="7" t="s">
        <v>229</v>
      </c>
      <c r="BA812" s="7" t="s">
        <v>229</v>
      </c>
      <c r="BB812" s="7"/>
      <c r="BC812" s="4" t="s">
        <v>229</v>
      </c>
      <c r="BD812" s="8" t="s">
        <v>229</v>
      </c>
      <c r="BE812" s="4" t="s">
        <v>229</v>
      </c>
      <c r="BF812" s="8" t="s">
        <v>229</v>
      </c>
      <c r="BG812" s="7" t="s">
        <v>229</v>
      </c>
      <c r="BH812" s="7" t="s">
        <v>229</v>
      </c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664</v>
      </c>
      <c r="BV812" s="2" t="s">
        <v>226</v>
      </c>
      <c r="BW812" s="2" t="s">
        <v>229</v>
      </c>
      <c r="BX812" s="2" t="s">
        <v>229</v>
      </c>
      <c r="BY812" s="2" t="s">
        <v>241</v>
      </c>
      <c r="BZ812" s="2" t="s">
        <v>229</v>
      </c>
      <c r="CA812" s="4"/>
      <c r="CB812" s="8"/>
      <c r="CC812" s="4"/>
      <c r="CD812" s="8"/>
      <c r="CE812" s="7"/>
      <c r="CF812" s="7"/>
      <c r="CG812" s="2" t="s">
        <v>272</v>
      </c>
      <c r="CH812" s="2" t="s">
        <v>226</v>
      </c>
      <c r="CI812" s="2" t="s">
        <v>229</v>
      </c>
      <c r="CJ812" s="2" t="s">
        <v>229</v>
      </c>
      <c r="CK812" s="2" t="s">
        <v>241</v>
      </c>
      <c r="CL812" s="2" t="s">
        <v>229</v>
      </c>
      <c r="CM812" s="4"/>
      <c r="CN812" s="8"/>
      <c r="CO812" s="4"/>
      <c r="CP812" s="8"/>
      <c r="CQ812" s="7"/>
      <c r="CR812" s="7"/>
      <c r="CS812" s="2" t="s">
        <v>272</v>
      </c>
      <c r="CT812" s="2" t="s">
        <v>226</v>
      </c>
      <c r="CU812" s="2" t="s">
        <v>229</v>
      </c>
      <c r="CV812" s="2" t="s">
        <v>229</v>
      </c>
      <c r="CW812" s="2" t="s">
        <v>241</v>
      </c>
      <c r="CX812" s="2" t="s">
        <v>229</v>
      </c>
      <c r="CY812" s="4"/>
      <c r="CZ812" s="8"/>
      <c r="DA812" s="4"/>
      <c r="DB812" s="8"/>
      <c r="DC812" s="7"/>
      <c r="DD812" s="7"/>
      <c r="DE812" s="2" t="s">
        <v>272</v>
      </c>
      <c r="DF812" s="2" t="s">
        <v>226</v>
      </c>
      <c r="DG812" s="2" t="s">
        <v>229</v>
      </c>
      <c r="DH812" s="2" t="s">
        <v>229</v>
      </c>
      <c r="DI812" s="2" t="s">
        <v>241</v>
      </c>
      <c r="DJ812" s="2" t="s">
        <v>229</v>
      </c>
      <c r="DK812" s="4"/>
      <c r="DL812" s="8"/>
      <c r="DM812" s="4"/>
      <c r="DN812" s="8"/>
      <c r="DO812" s="7"/>
      <c r="DP812" s="7"/>
      <c r="DQ812" s="2" t="s">
        <v>239</v>
      </c>
      <c r="DR812" s="2" t="s">
        <v>226</v>
      </c>
      <c r="DS812" s="2" t="s">
        <v>229</v>
      </c>
      <c r="DT812" s="2" t="s">
        <v>229</v>
      </c>
      <c r="DU812" s="2" t="s">
        <v>241</v>
      </c>
      <c r="DV812" s="2" t="s">
        <v>229</v>
      </c>
      <c r="DW812" s="4"/>
      <c r="DX812" s="8"/>
      <c r="DY812" s="4"/>
      <c r="DZ812" s="8"/>
      <c r="EA812" s="7"/>
      <c r="EB812" s="7"/>
      <c r="EC812" s="2" t="s">
        <v>272</v>
      </c>
      <c r="ED812" s="2" t="s">
        <v>226</v>
      </c>
      <c r="EE812" s="2" t="s">
        <v>229</v>
      </c>
      <c r="EF812" s="2" t="s">
        <v>229</v>
      </c>
      <c r="EG812" s="2" t="s">
        <v>241</v>
      </c>
      <c r="EH812" s="2" t="s">
        <v>229</v>
      </c>
      <c r="EI812" s="4"/>
      <c r="EJ812" s="8"/>
      <c r="EK812" s="4"/>
      <c r="EL812" s="8"/>
      <c r="EM812" s="7"/>
      <c r="EN812" s="7"/>
      <c r="EO812" s="2" t="s">
        <v>272</v>
      </c>
      <c r="EP812" s="2" t="s">
        <v>226</v>
      </c>
      <c r="EQ812" s="2" t="s">
        <v>229</v>
      </c>
      <c r="ER812" s="2" t="s">
        <v>229</v>
      </c>
      <c r="ES812" s="2" t="s">
        <v>241</v>
      </c>
      <c r="ET812" s="2" t="s">
        <v>229</v>
      </c>
      <c r="EU812" s="4"/>
      <c r="EV812" s="8"/>
      <c r="EW812" s="4"/>
      <c r="EX812" s="8"/>
      <c r="EY812" s="7"/>
      <c r="EZ812" s="7"/>
      <c r="FA812" s="2" t="s">
        <v>267</v>
      </c>
      <c r="FB812" s="2" t="s">
        <v>226</v>
      </c>
      <c r="FC812" s="2" t="s">
        <v>229</v>
      </c>
      <c r="FD812" s="2" t="s">
        <v>229</v>
      </c>
      <c r="FE812" s="2" t="s">
        <v>241</v>
      </c>
      <c r="FF812" s="2" t="s">
        <v>229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226</v>
      </c>
      <c r="FO812" s="2" t="s">
        <v>229</v>
      </c>
      <c r="FP812" s="2" t="s">
        <v>229</v>
      </c>
      <c r="FQ812" s="2" t="s">
        <v>241</v>
      </c>
      <c r="FR812" s="2" t="s">
        <v>229</v>
      </c>
      <c r="FS812" s="4"/>
      <c r="FT812" s="8"/>
      <c r="FU812" s="4"/>
      <c r="FV812" s="8"/>
      <c r="FW812" s="7"/>
      <c r="FX812" s="7"/>
      <c r="FY812" s="2" t="s">
        <v>239</v>
      </c>
      <c r="FZ812" s="2" t="s">
        <v>226</v>
      </c>
      <c r="GA812" s="2" t="s">
        <v>229</v>
      </c>
      <c r="GB812" s="2" t="s">
        <v>229</v>
      </c>
      <c r="GC812" s="2" t="s">
        <v>241</v>
      </c>
      <c r="GD812" s="2" t="s">
        <v>229</v>
      </c>
      <c r="GE812" s="4"/>
      <c r="GF812" s="8"/>
      <c r="GG812" s="4"/>
      <c r="GH812" s="8"/>
      <c r="GI812" s="7"/>
      <c r="GJ812" s="7"/>
      <c r="GK812" s="2" t="s">
        <v>272</v>
      </c>
      <c r="GL812" s="2" t="s">
        <v>226</v>
      </c>
      <c r="GM812" s="2" t="s">
        <v>229</v>
      </c>
      <c r="GN812" s="2" t="s">
        <v>229</v>
      </c>
      <c r="GO812" s="2" t="s">
        <v>241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272</v>
      </c>
      <c r="GX812" s="2" t="s">
        <v>226</v>
      </c>
      <c r="GY812" s="2" t="s">
        <v>229</v>
      </c>
      <c r="GZ812" s="2" t="s">
        <v>229</v>
      </c>
      <c r="HA812" s="2" t="s">
        <v>241</v>
      </c>
      <c r="HB812" s="2" t="s">
        <v>229</v>
      </c>
      <c r="HC812" s="4"/>
      <c r="HD812" s="8"/>
      <c r="HE812" s="4"/>
      <c r="HF812" s="8"/>
      <c r="HG812" s="7"/>
      <c r="HH812" s="7"/>
      <c r="HI812" s="2" t="s">
        <v>272</v>
      </c>
      <c r="HJ812" s="2" t="s">
        <v>226</v>
      </c>
      <c r="HK812" s="2" t="s">
        <v>229</v>
      </c>
      <c r="HL812" s="2" t="s">
        <v>229</v>
      </c>
      <c r="HM812" s="2" t="s">
        <v>241</v>
      </c>
      <c r="HN812" s="2" t="s">
        <v>229</v>
      </c>
      <c r="HO812" s="4"/>
      <c r="HP812" s="8"/>
      <c r="HQ812" s="4"/>
      <c r="HR812" s="8"/>
      <c r="HS812" s="7"/>
      <c r="HT812" s="7"/>
      <c r="HU812" s="2" t="s">
        <v>272</v>
      </c>
      <c r="HV812" s="2" t="s">
        <v>226</v>
      </c>
      <c r="HW812" s="2" t="s">
        <v>229</v>
      </c>
      <c r="HX812" s="2" t="s">
        <v>229</v>
      </c>
      <c r="HY812" s="2" t="s">
        <v>241</v>
      </c>
      <c r="HZ812" s="2" t="s">
        <v>229</v>
      </c>
      <c r="IA812" s="4"/>
      <c r="IB812" s="8"/>
      <c r="IC812" s="4"/>
      <c r="ID812" s="8"/>
      <c r="IE812" s="7"/>
      <c r="IF812" s="7"/>
      <c r="IG812" s="2" t="s">
        <v>272</v>
      </c>
      <c r="IH812" s="2" t="s">
        <v>226</v>
      </c>
      <c r="II812" s="2" t="s">
        <v>229</v>
      </c>
      <c r="IJ812" s="2" t="s">
        <v>229</v>
      </c>
      <c r="IK812" s="2" t="s">
        <v>241</v>
      </c>
      <c r="IL812" s="2" t="s">
        <v>229</v>
      </c>
      <c r="IM812" s="4"/>
      <c r="IN812" s="8"/>
      <c r="IO812" s="4"/>
      <c r="IP812" s="8"/>
      <c r="IQ812" s="7"/>
      <c r="IR812" s="7"/>
      <c r="IS812" s="2" t="s">
        <v>664</v>
      </c>
      <c r="IT812" s="2" t="s">
        <v>226</v>
      </c>
      <c r="IU812" s="2" t="s">
        <v>229</v>
      </c>
      <c r="IV812" s="2" t="s">
        <v>229</v>
      </c>
      <c r="IW812" s="2" t="s">
        <v>241</v>
      </c>
      <c r="IX812" s="2" t="s">
        <v>229</v>
      </c>
      <c r="IY812" s="4"/>
      <c r="IZ812" s="8"/>
      <c r="JA812" s="4"/>
      <c r="JB812" s="8"/>
      <c r="JC812" s="7"/>
      <c r="JD812" s="7"/>
      <c r="JE812" s="2" t="s">
        <v>272</v>
      </c>
      <c r="JF812" s="2" t="s">
        <v>226</v>
      </c>
      <c r="JG812" s="2" t="s">
        <v>229</v>
      </c>
      <c r="JH812" s="2" t="s">
        <v>229</v>
      </c>
      <c r="JI812" s="2" t="s">
        <v>241</v>
      </c>
      <c r="JJ812" s="2" t="s">
        <v>229</v>
      </c>
      <c r="JK812" s="4"/>
      <c r="JL812" s="8"/>
      <c r="JM812" s="4"/>
      <c r="JN812" s="8"/>
      <c r="JO812" s="7"/>
      <c r="JP812" s="7"/>
      <c r="JQ812" s="2" t="s">
        <v>272</v>
      </c>
      <c r="JR812" s="2" t="s">
        <v>226</v>
      </c>
      <c r="JS812" s="2" t="s">
        <v>229</v>
      </c>
      <c r="JT812" s="2" t="s">
        <v>229</v>
      </c>
      <c r="JU812" s="2" t="s">
        <v>241</v>
      </c>
      <c r="JV812" s="2" t="s">
        <v>229</v>
      </c>
      <c r="JW812" s="4"/>
      <c r="JX812" s="8"/>
      <c r="JY812" s="4"/>
      <c r="JZ812" s="8"/>
      <c r="KA812" s="7"/>
      <c r="KB812" s="7"/>
      <c r="KC812" s="2" t="s">
        <v>272</v>
      </c>
      <c r="KD812" s="2" t="s">
        <v>226</v>
      </c>
      <c r="KE812" s="2" t="s">
        <v>229</v>
      </c>
      <c r="KF812" s="2" t="s">
        <v>229</v>
      </c>
      <c r="KG812" s="2" t="s">
        <v>241</v>
      </c>
      <c r="KH812" s="2" t="s">
        <v>229</v>
      </c>
      <c r="KI812" s="4"/>
      <c r="KJ812" s="8"/>
      <c r="KK812" s="4"/>
      <c r="KL812" s="8"/>
      <c r="KM812" s="7"/>
      <c r="KN812" s="7"/>
      <c r="KO812" s="2" t="s">
        <v>272</v>
      </c>
      <c r="KP812" s="2" t="s">
        <v>226</v>
      </c>
      <c r="KQ812" s="2" t="s">
        <v>229</v>
      </c>
      <c r="KR812" s="2" t="s">
        <v>229</v>
      </c>
      <c r="KS812" s="2" t="s">
        <v>241</v>
      </c>
      <c r="KT812" s="2" t="s">
        <v>229</v>
      </c>
      <c r="KU812" s="4"/>
      <c r="KV812" s="8"/>
      <c r="KW812" s="4"/>
      <c r="KX812" s="8"/>
      <c r="KY812" s="7"/>
      <c r="KZ812" s="7"/>
      <c r="LA812" s="2" t="s">
        <v>272</v>
      </c>
      <c r="LB812" s="2" t="s">
        <v>226</v>
      </c>
      <c r="LC812" s="2" t="s">
        <v>229</v>
      </c>
      <c r="LD812" s="2" t="s">
        <v>229</v>
      </c>
      <c r="LE812" s="2" t="s">
        <v>241</v>
      </c>
      <c r="LF812" s="2" t="s">
        <v>229</v>
      </c>
      <c r="LG812" s="4"/>
      <c r="LH812" s="8"/>
      <c r="LI812" s="4"/>
      <c r="LJ812" s="8"/>
      <c r="LK812" s="7"/>
      <c r="LL812" s="7"/>
      <c r="LM812" s="2" t="s">
        <v>272</v>
      </c>
      <c r="LN812" s="2" t="s">
        <v>226</v>
      </c>
      <c r="LO812" s="2" t="s">
        <v>229</v>
      </c>
      <c r="LP812" s="2" t="s">
        <v>229</v>
      </c>
      <c r="LQ812" s="2" t="s">
        <v>241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272</v>
      </c>
      <c r="LZ812" s="2" t="s">
        <v>226</v>
      </c>
      <c r="MA812" s="2" t="s">
        <v>229</v>
      </c>
      <c r="MB812" s="2" t="s">
        <v>229</v>
      </c>
      <c r="MC812" s="2" t="s">
        <v>241</v>
      </c>
      <c r="MD812" s="2" t="s">
        <v>229</v>
      </c>
      <c r="ME812" s="4"/>
      <c r="MF812" s="8"/>
      <c r="MG812" s="4"/>
      <c r="MH812" s="8"/>
      <c r="MI812" s="7"/>
      <c r="MJ812" s="7"/>
      <c r="MK812" s="2" t="s">
        <v>272</v>
      </c>
      <c r="ML812" s="2" t="s">
        <v>226</v>
      </c>
      <c r="MM812" s="2" t="s">
        <v>229</v>
      </c>
      <c r="MN812" s="2" t="s">
        <v>229</v>
      </c>
      <c r="MO812" s="2" t="s">
        <v>241</v>
      </c>
      <c r="MP812" s="2" t="s">
        <v>229</v>
      </c>
      <c r="MQ812" s="4"/>
      <c r="MR812" s="8"/>
      <c r="MS812" s="4"/>
      <c r="MT812" s="8"/>
      <c r="MU812" s="7"/>
      <c r="MV812" s="7"/>
      <c r="MW812" s="2" t="s">
        <v>272</v>
      </c>
      <c r="MX812" s="2" t="s">
        <v>226</v>
      </c>
      <c r="MY812" s="2" t="s">
        <v>229</v>
      </c>
      <c r="MZ812" s="2" t="s">
        <v>229</v>
      </c>
      <c r="NA812" s="2" t="s">
        <v>241</v>
      </c>
      <c r="NB812" s="2" t="s">
        <v>229</v>
      </c>
      <c r="NC812" s="4"/>
      <c r="ND812" s="8"/>
      <c r="NE812" s="4"/>
      <c r="NF812" s="8"/>
      <c r="NG812" s="7"/>
      <c r="NH812" s="7"/>
      <c r="NI812" s="2" t="s">
        <v>229</v>
      </c>
      <c r="NJ812" s="2" t="s">
        <v>229</v>
      </c>
      <c r="NK812" s="2" t="s">
        <v>229</v>
      </c>
      <c r="NL812" s="2" t="s">
        <v>229</v>
      </c>
      <c r="NM812" s="2" t="s">
        <v>229</v>
      </c>
      <c r="NN812" s="2" t="s">
        <v>229</v>
      </c>
      <c r="NO812" s="4"/>
      <c r="NP812" s="8"/>
      <c r="NQ812" s="4"/>
      <c r="NR812" s="8"/>
      <c r="NS812" s="7"/>
      <c r="NT812" s="7"/>
      <c r="NU812" s="2" t="s">
        <v>272</v>
      </c>
      <c r="NV812" s="2" t="s">
        <v>226</v>
      </c>
      <c r="NW812" s="2" t="s">
        <v>229</v>
      </c>
      <c r="NX812" s="2" t="s">
        <v>229</v>
      </c>
      <c r="NY812" s="2" t="s">
        <v>241</v>
      </c>
      <c r="NZ812" s="2" t="s">
        <v>229</v>
      </c>
      <c r="OA812" s="4"/>
      <c r="OB812" s="8"/>
      <c r="OC812" s="4"/>
      <c r="OD812" s="8"/>
      <c r="OE812" s="7"/>
      <c r="OF812" s="7"/>
      <c r="OG812" s="2" t="s">
        <v>272</v>
      </c>
      <c r="OH812" s="2" t="s">
        <v>226</v>
      </c>
      <c r="OI812" s="2" t="s">
        <v>229</v>
      </c>
      <c r="OJ812" s="2" t="s">
        <v>229</v>
      </c>
      <c r="OK812" s="2" t="s">
        <v>241</v>
      </c>
      <c r="OL812" s="2" t="s">
        <v>229</v>
      </c>
      <c r="OM812" s="4"/>
      <c r="ON812" s="8"/>
      <c r="OO812" s="4"/>
      <c r="OP812" s="8"/>
      <c r="OQ812" s="7"/>
      <c r="OR812" s="7"/>
      <c r="OS812" s="2" t="s">
        <v>229</v>
      </c>
      <c r="OT812" s="2" t="s">
        <v>229</v>
      </c>
      <c r="OU812" s="2" t="s">
        <v>229</v>
      </c>
      <c r="OV812" s="2" t="s">
        <v>229</v>
      </c>
      <c r="OW812" s="2" t="s">
        <v>229</v>
      </c>
      <c r="OX812" s="2" t="s">
        <v>229</v>
      </c>
      <c r="OY812" s="4"/>
      <c r="OZ812" s="8"/>
      <c r="PA812" s="4"/>
      <c r="PB812" s="8"/>
      <c r="PC812" s="7"/>
      <c r="PD812" s="7"/>
      <c r="PE812" s="2" t="s">
        <v>229</v>
      </c>
      <c r="PF812" s="2" t="s">
        <v>229</v>
      </c>
      <c r="PG812" s="2" t="s">
        <v>229</v>
      </c>
      <c r="PH812" s="2" t="s">
        <v>229</v>
      </c>
      <c r="PI812" s="2" t="s">
        <v>229</v>
      </c>
      <c r="PJ812" s="2" t="s">
        <v>229</v>
      </c>
      <c r="PK812" s="4"/>
      <c r="PL812" s="8"/>
      <c r="PM812" s="4"/>
      <c r="PN812" s="8"/>
      <c r="PO812" s="7"/>
      <c r="PP812" s="7"/>
      <c r="PQ812" s="2" t="s">
        <v>272</v>
      </c>
      <c r="PR812" s="2" t="s">
        <v>226</v>
      </c>
      <c r="PS812" s="2" t="s">
        <v>229</v>
      </c>
      <c r="PT812" s="2" t="s">
        <v>229</v>
      </c>
      <c r="PU812" s="2" t="s">
        <v>241</v>
      </c>
      <c r="PV812" s="2" t="s">
        <v>229</v>
      </c>
      <c r="PW812" s="4"/>
      <c r="PX812" s="8"/>
      <c r="PY812" s="4"/>
      <c r="PZ812" s="8"/>
      <c r="QA812" s="7"/>
      <c r="QB812" s="7"/>
      <c r="QC812" s="2" t="s">
        <v>281</v>
      </c>
      <c r="QD812" s="2" t="s">
        <v>226</v>
      </c>
      <c r="QE812" s="2" t="s">
        <v>229</v>
      </c>
      <c r="QF812" s="2" t="s">
        <v>229</v>
      </c>
      <c r="QG812" s="2" t="s">
        <v>241</v>
      </c>
      <c r="QH812" s="2" t="s">
        <v>229</v>
      </c>
      <c r="QI812" s="4"/>
      <c r="QJ812" s="8"/>
      <c r="QK812" s="4"/>
      <c r="QL812" s="8"/>
      <c r="QM812" s="7"/>
      <c r="QN812" s="7"/>
      <c r="QO812" s="2" t="s">
        <v>272</v>
      </c>
      <c r="QP812" s="2" t="s">
        <v>226</v>
      </c>
      <c r="QQ812" s="2" t="s">
        <v>229</v>
      </c>
      <c r="QR812" s="2" t="s">
        <v>229</v>
      </c>
      <c r="QS812" s="2" t="s">
        <v>241</v>
      </c>
      <c r="QT812" s="2" t="s">
        <v>229</v>
      </c>
      <c r="QU812" s="4"/>
      <c r="QV812" s="8"/>
      <c r="QW812" s="4"/>
      <c r="QX812" s="8"/>
      <c r="QY812" s="7"/>
      <c r="QZ812" s="7"/>
      <c r="RA812" s="2" t="s">
        <v>272</v>
      </c>
      <c r="RB812" s="2" t="s">
        <v>226</v>
      </c>
      <c r="RC812" s="2" t="s">
        <v>229</v>
      </c>
      <c r="RD812" s="2" t="s">
        <v>229</v>
      </c>
      <c r="RE812" s="2" t="s">
        <v>241</v>
      </c>
      <c r="RF812" s="2" t="s">
        <v>229</v>
      </c>
      <c r="RG812" s="4"/>
      <c r="RH812" s="8"/>
      <c r="RI812" s="4"/>
      <c r="RJ812" s="8"/>
      <c r="RK812" s="7"/>
      <c r="RL812" s="7"/>
      <c r="RM812" s="2" t="s">
        <v>272</v>
      </c>
      <c r="RN812" s="2" t="s">
        <v>226</v>
      </c>
      <c r="RO812" s="2" t="s">
        <v>229</v>
      </c>
      <c r="RP812" s="2" t="s">
        <v>229</v>
      </c>
      <c r="RQ812" s="2" t="s">
        <v>241</v>
      </c>
      <c r="RR812" s="2" t="s">
        <v>229</v>
      </c>
      <c r="RS812" s="4"/>
      <c r="RT812" s="8"/>
      <c r="RU812" s="4"/>
      <c r="RV812" s="8"/>
      <c r="RW812" s="7"/>
      <c r="RX812" s="7"/>
      <c r="RY812" s="2" t="s">
        <v>229</v>
      </c>
      <c r="RZ812" s="2" t="s">
        <v>229</v>
      </c>
      <c r="SA812" s="2" t="s">
        <v>229</v>
      </c>
      <c r="SB812" s="2" t="s">
        <v>229</v>
      </c>
      <c r="SC812" s="2" t="s">
        <v>229</v>
      </c>
      <c r="SD812" s="2" t="s">
        <v>229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>
        <v>160</v>
      </c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>
        <v>160</v>
      </c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</row>
    <row r="813">
      <c r="A813" s="2" t="s">
        <v>5072</v>
      </c>
      <c r="B813" s="2" t="s">
        <v>216</v>
      </c>
      <c r="C813" s="2" t="s">
        <v>4734</v>
      </c>
      <c r="D813" s="2" t="s">
        <v>3164</v>
      </c>
      <c r="E813" s="2" t="s">
        <v>3165</v>
      </c>
      <c r="F813" s="2" t="s">
        <v>4735</v>
      </c>
      <c r="G813" s="2" t="s">
        <v>4736</v>
      </c>
      <c r="H813" s="2" t="s">
        <v>4737</v>
      </c>
      <c r="I813" s="2" t="s">
        <v>5073</v>
      </c>
      <c r="J813" s="2" t="s">
        <v>224</v>
      </c>
      <c r="K813" s="2" t="s">
        <v>1140</v>
      </c>
      <c r="L813" s="3">
        <v>46.53</v>
      </c>
      <c r="M813" s="3">
        <v>48.86</v>
      </c>
      <c r="N813" s="3">
        <v>89.99</v>
      </c>
      <c r="O813" s="2" t="s">
        <v>226</v>
      </c>
      <c r="P813" s="2" t="s">
        <v>342</v>
      </c>
      <c r="Q813" s="2" t="s">
        <v>228</v>
      </c>
      <c r="R813" s="2" t="s">
        <v>229</v>
      </c>
      <c r="S813" s="2" t="s">
        <v>4739</v>
      </c>
      <c r="T813" s="2" t="s">
        <v>3733</v>
      </c>
      <c r="U813" s="2" t="s">
        <v>733</v>
      </c>
      <c r="V813" s="2" t="s">
        <v>233</v>
      </c>
      <c r="W813" s="2" t="s">
        <v>3757</v>
      </c>
      <c r="X813" s="2" t="s">
        <v>4740</v>
      </c>
      <c r="Y813" s="2" t="s">
        <v>4741</v>
      </c>
      <c r="Z813" s="4">
        <v>107</v>
      </c>
      <c r="AA813" s="4">
        <f>=ROUNDDOWN(17.8333333333333,0)</f>
      </c>
      <c r="AB813" s="5">
        <v>6</v>
      </c>
      <c r="AC813" s="2" t="s">
        <v>4742</v>
      </c>
      <c r="AD813" s="4">
        <v>30</v>
      </c>
      <c r="AE813" s="4">
        <v>410</v>
      </c>
      <c r="AF813" s="6">
        <v>66</v>
      </c>
      <c r="AG813" s="6">
        <v>49</v>
      </c>
      <c r="AH813" s="7">
        <v>1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>
        <v>4</v>
      </c>
      <c r="AQ813" s="8">
        <v>181.98</v>
      </c>
      <c r="AR813" s="4">
        <v>1</v>
      </c>
      <c r="AS813" s="8">
        <v>56.31</v>
      </c>
      <c r="AT813" s="7">
        <v>3</v>
      </c>
      <c r="AU813" s="7">
        <v>2.2318</v>
      </c>
      <c r="AV813" s="4">
        <v>21</v>
      </c>
      <c r="AW813" s="8">
        <v>1275.21</v>
      </c>
      <c r="AX813" s="4">
        <v>2</v>
      </c>
      <c r="AY813" s="8">
        <v>134.93</v>
      </c>
      <c r="AZ813" s="7">
        <v>9.5</v>
      </c>
      <c r="BA813" s="7">
        <v>8.4509</v>
      </c>
      <c r="BB813" s="7">
        <v>0.1427</v>
      </c>
      <c r="BC813" s="4">
        <v>52</v>
      </c>
      <c r="BD813" s="8">
        <v>3462.17</v>
      </c>
      <c r="BE813" s="4">
        <v>34</v>
      </c>
      <c r="BF813" s="8">
        <v>2491.16</v>
      </c>
      <c r="BG813" s="7">
        <v>0.5294</v>
      </c>
      <c r="BH813" s="7">
        <v>0.3898</v>
      </c>
      <c r="BI813" s="7">
        <v>0.3683</v>
      </c>
      <c r="BJ813" s="4">
        <v>4</v>
      </c>
      <c r="BK813" s="8">
        <v>181.98</v>
      </c>
      <c r="BL813" s="2" t="s">
        <v>5074</v>
      </c>
      <c r="BM813" s="7">
        <v>1</v>
      </c>
      <c r="BN813" s="7">
        <v>1</v>
      </c>
      <c r="BO813" s="4">
        <v>2</v>
      </c>
      <c r="BP813" s="8">
        <v>94.02</v>
      </c>
      <c r="BQ813" s="4"/>
      <c r="BR813" s="8"/>
      <c r="BS813" s="7"/>
      <c r="BT813" s="7"/>
      <c r="BU813" s="2" t="s">
        <v>239</v>
      </c>
      <c r="BV813" s="2" t="s">
        <v>226</v>
      </c>
      <c r="BW813" s="2" t="s">
        <v>229</v>
      </c>
      <c r="BX813" s="2" t="s">
        <v>1462</v>
      </c>
      <c r="BY813" s="2" t="s">
        <v>241</v>
      </c>
      <c r="BZ813" s="2" t="s">
        <v>229</v>
      </c>
      <c r="CA813" s="4">
        <v>2</v>
      </c>
      <c r="CB813" s="8">
        <v>87.96</v>
      </c>
      <c r="CC813" s="4"/>
      <c r="CD813" s="8"/>
      <c r="CE813" s="7"/>
      <c r="CF813" s="7"/>
      <c r="CG813" s="2" t="s">
        <v>239</v>
      </c>
      <c r="CH813" s="2" t="s">
        <v>226</v>
      </c>
      <c r="CI813" s="2" t="s">
        <v>4744</v>
      </c>
      <c r="CJ813" s="2" t="s">
        <v>2086</v>
      </c>
      <c r="CK813" s="2" t="s">
        <v>241</v>
      </c>
      <c r="CL813" s="2" t="s">
        <v>229</v>
      </c>
      <c r="CM813" s="4"/>
      <c r="CN813" s="8"/>
      <c r="CO813" s="4">
        <v>1</v>
      </c>
      <c r="CP813" s="8">
        <v>56.31</v>
      </c>
      <c r="CQ813" s="7">
        <v>-1</v>
      </c>
      <c r="CR813" s="7">
        <v>-1</v>
      </c>
      <c r="CS813" s="2" t="s">
        <v>239</v>
      </c>
      <c r="CT813" s="2" t="s">
        <v>226</v>
      </c>
      <c r="CU813" s="2" t="s">
        <v>2231</v>
      </c>
      <c r="CV813" s="2" t="s">
        <v>4777</v>
      </c>
      <c r="CW813" s="2" t="s">
        <v>241</v>
      </c>
      <c r="CX813" s="2" t="s">
        <v>229</v>
      </c>
      <c r="CY813" s="4"/>
      <c r="CZ813" s="8"/>
      <c r="DA813" s="4"/>
      <c r="DB813" s="8"/>
      <c r="DC813" s="7"/>
      <c r="DD813" s="7"/>
      <c r="DE813" s="2" t="s">
        <v>239</v>
      </c>
      <c r="DF813" s="2" t="s">
        <v>226</v>
      </c>
      <c r="DG813" s="2" t="s">
        <v>1463</v>
      </c>
      <c r="DH813" s="2" t="s">
        <v>1442</v>
      </c>
      <c r="DI813" s="2" t="s">
        <v>241</v>
      </c>
      <c r="DJ813" s="2" t="s">
        <v>229</v>
      </c>
      <c r="DK813" s="4"/>
      <c r="DL813" s="8"/>
      <c r="DM813" s="4"/>
      <c r="DN813" s="8"/>
      <c r="DO813" s="7"/>
      <c r="DP813" s="7"/>
      <c r="DQ813" s="2" t="s">
        <v>239</v>
      </c>
      <c r="DR813" s="2" t="s">
        <v>226</v>
      </c>
      <c r="DS813" s="2" t="s">
        <v>2239</v>
      </c>
      <c r="DT813" s="2" t="s">
        <v>1598</v>
      </c>
      <c r="DU813" s="2" t="s">
        <v>241</v>
      </c>
      <c r="DV813" s="2" t="s">
        <v>229</v>
      </c>
      <c r="DW813" s="4"/>
      <c r="DX813" s="8"/>
      <c r="DY813" s="4"/>
      <c r="DZ813" s="8"/>
      <c r="EA813" s="7"/>
      <c r="EB813" s="7"/>
      <c r="EC813" s="2" t="s">
        <v>239</v>
      </c>
      <c r="ED813" s="2" t="s">
        <v>226</v>
      </c>
      <c r="EE813" s="2" t="s">
        <v>699</v>
      </c>
      <c r="EF813" s="2" t="s">
        <v>756</v>
      </c>
      <c r="EG813" s="2" t="s">
        <v>241</v>
      </c>
      <c r="EH813" s="2" t="s">
        <v>229</v>
      </c>
      <c r="EI813" s="4"/>
      <c r="EJ813" s="8"/>
      <c r="EK813" s="4"/>
      <c r="EL813" s="8"/>
      <c r="EM813" s="7"/>
      <c r="EN813" s="7"/>
      <c r="EO813" s="2" t="s">
        <v>239</v>
      </c>
      <c r="EP813" s="2" t="s">
        <v>226</v>
      </c>
      <c r="EQ813" s="2" t="s">
        <v>3995</v>
      </c>
      <c r="ER813" s="2" t="s">
        <v>5075</v>
      </c>
      <c r="ES813" s="2" t="s">
        <v>241</v>
      </c>
      <c r="ET813" s="2" t="s">
        <v>229</v>
      </c>
      <c r="EU813" s="4"/>
      <c r="EV813" s="8"/>
      <c r="EW813" s="4"/>
      <c r="EX813" s="8"/>
      <c r="EY813" s="7"/>
      <c r="EZ813" s="7"/>
      <c r="FA813" s="2" t="s">
        <v>239</v>
      </c>
      <c r="FB813" s="2" t="s">
        <v>226</v>
      </c>
      <c r="FC813" s="2" t="s">
        <v>1463</v>
      </c>
      <c r="FD813" s="2" t="s">
        <v>1459</v>
      </c>
      <c r="FE813" s="2" t="s">
        <v>263</v>
      </c>
      <c r="FF813" s="2" t="s">
        <v>229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226</v>
      </c>
      <c r="FO813" s="2" t="s">
        <v>1443</v>
      </c>
      <c r="FP813" s="2" t="s">
        <v>1459</v>
      </c>
      <c r="FQ813" s="2" t="s">
        <v>241</v>
      </c>
      <c r="FR813" s="2" t="s">
        <v>229</v>
      </c>
      <c r="FS813" s="4"/>
      <c r="FT813" s="8"/>
      <c r="FU813" s="4"/>
      <c r="FV813" s="8"/>
      <c r="FW813" s="7"/>
      <c r="FX813" s="7"/>
      <c r="FY813" s="2" t="s">
        <v>239</v>
      </c>
      <c r="FZ813" s="2" t="s">
        <v>226</v>
      </c>
      <c r="GA813" s="2" t="s">
        <v>327</v>
      </c>
      <c r="GB813" s="2" t="s">
        <v>229</v>
      </c>
      <c r="GC813" s="2" t="s">
        <v>241</v>
      </c>
      <c r="GD813" s="2" t="s">
        <v>229</v>
      </c>
      <c r="GE813" s="4"/>
      <c r="GF813" s="8"/>
      <c r="GG813" s="4"/>
      <c r="GH813" s="8"/>
      <c r="GI813" s="7"/>
      <c r="GJ813" s="7"/>
      <c r="GK813" s="2" t="s">
        <v>267</v>
      </c>
      <c r="GL813" s="2" t="s">
        <v>226</v>
      </c>
      <c r="GM813" s="2" t="s">
        <v>229</v>
      </c>
      <c r="GN813" s="2" t="s">
        <v>229</v>
      </c>
      <c r="GO813" s="2" t="s">
        <v>241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239</v>
      </c>
      <c r="GX813" s="2" t="s">
        <v>226</v>
      </c>
      <c r="GY813" s="2" t="s">
        <v>708</v>
      </c>
      <c r="GZ813" s="2" t="s">
        <v>2379</v>
      </c>
      <c r="HA813" s="2" t="s">
        <v>241</v>
      </c>
      <c r="HB813" s="2" t="s">
        <v>229</v>
      </c>
      <c r="HC813" s="4"/>
      <c r="HD813" s="8"/>
      <c r="HE813" s="4"/>
      <c r="HF813" s="8"/>
      <c r="HG813" s="7"/>
      <c r="HH813" s="7"/>
      <c r="HI813" s="2" t="s">
        <v>239</v>
      </c>
      <c r="HJ813" s="2" t="s">
        <v>260</v>
      </c>
      <c r="HK813" s="2" t="s">
        <v>711</v>
      </c>
      <c r="HL813" s="2" t="s">
        <v>2420</v>
      </c>
      <c r="HM813" s="2" t="s">
        <v>241</v>
      </c>
      <c r="HN813" s="2" t="s">
        <v>229</v>
      </c>
      <c r="HO813" s="4"/>
      <c r="HP813" s="8"/>
      <c r="HQ813" s="4"/>
      <c r="HR813" s="8"/>
      <c r="HS813" s="7"/>
      <c r="HT813" s="7"/>
      <c r="HU813" s="2" t="s">
        <v>266</v>
      </c>
      <c r="HV813" s="2" t="s">
        <v>226</v>
      </c>
      <c r="HW813" s="2" t="s">
        <v>229</v>
      </c>
      <c r="HX813" s="2" t="s">
        <v>229</v>
      </c>
      <c r="HY813" s="2" t="s">
        <v>241</v>
      </c>
      <c r="HZ813" s="2" t="s">
        <v>229</v>
      </c>
      <c r="IA813" s="4"/>
      <c r="IB813" s="8"/>
      <c r="IC813" s="4"/>
      <c r="ID813" s="8"/>
      <c r="IE813" s="7"/>
      <c r="IF813" s="7"/>
      <c r="IG813" s="2" t="s">
        <v>239</v>
      </c>
      <c r="IH813" s="2" t="s">
        <v>226</v>
      </c>
      <c r="II813" s="2" t="s">
        <v>1377</v>
      </c>
      <c r="IJ813" s="2" t="s">
        <v>437</v>
      </c>
      <c r="IK813" s="2" t="s">
        <v>241</v>
      </c>
      <c r="IL813" s="2" t="s">
        <v>229</v>
      </c>
      <c r="IM813" s="4"/>
      <c r="IN813" s="8"/>
      <c r="IO813" s="4"/>
      <c r="IP813" s="8"/>
      <c r="IQ813" s="7"/>
      <c r="IR813" s="7"/>
      <c r="IS813" s="2" t="s">
        <v>239</v>
      </c>
      <c r="IT813" s="2" t="s">
        <v>226</v>
      </c>
      <c r="IU813" s="2" t="s">
        <v>1023</v>
      </c>
      <c r="IV813" s="2" t="s">
        <v>2488</v>
      </c>
      <c r="IW813" s="2" t="s">
        <v>241</v>
      </c>
      <c r="IX813" s="2" t="s">
        <v>229</v>
      </c>
      <c r="IY813" s="4"/>
      <c r="IZ813" s="8"/>
      <c r="JA813" s="4"/>
      <c r="JB813" s="8"/>
      <c r="JC813" s="7"/>
      <c r="JD813" s="7"/>
      <c r="JE813" s="2" t="s">
        <v>239</v>
      </c>
      <c r="JF813" s="2" t="s">
        <v>226</v>
      </c>
      <c r="JG813" s="2" t="s">
        <v>3256</v>
      </c>
      <c r="JH813" s="2" t="s">
        <v>229</v>
      </c>
      <c r="JI813" s="2" t="s">
        <v>241</v>
      </c>
      <c r="JJ813" s="2" t="s">
        <v>229</v>
      </c>
      <c r="JK813" s="4"/>
      <c r="JL813" s="8"/>
      <c r="JM813" s="4"/>
      <c r="JN813" s="8"/>
      <c r="JO813" s="7"/>
      <c r="JP813" s="7"/>
      <c r="JQ813" s="2" t="s">
        <v>229</v>
      </c>
      <c r="JR813" s="2" t="s">
        <v>229</v>
      </c>
      <c r="JS813" s="2" t="s">
        <v>229</v>
      </c>
      <c r="JT813" s="2" t="s">
        <v>229</v>
      </c>
      <c r="JU813" s="2" t="s">
        <v>229</v>
      </c>
      <c r="JV813" s="2" t="s">
        <v>229</v>
      </c>
      <c r="JW813" s="4"/>
      <c r="JX813" s="8"/>
      <c r="JY813" s="4"/>
      <c r="JZ813" s="8"/>
      <c r="KA813" s="7"/>
      <c r="KB813" s="7"/>
      <c r="KC813" s="2" t="s">
        <v>239</v>
      </c>
      <c r="KD813" s="2" t="s">
        <v>226</v>
      </c>
      <c r="KE813" s="2" t="s">
        <v>718</v>
      </c>
      <c r="KF813" s="2" t="s">
        <v>1750</v>
      </c>
      <c r="KG813" s="2" t="s">
        <v>241</v>
      </c>
      <c r="KH813" s="2" t="s">
        <v>229</v>
      </c>
      <c r="KI813" s="4"/>
      <c r="KJ813" s="8"/>
      <c r="KK813" s="4"/>
      <c r="KL813" s="8"/>
      <c r="KM813" s="7"/>
      <c r="KN813" s="7"/>
      <c r="KO813" s="2" t="s">
        <v>278</v>
      </c>
      <c r="KP813" s="2" t="s">
        <v>226</v>
      </c>
      <c r="KQ813" s="2" t="s">
        <v>229</v>
      </c>
      <c r="KR813" s="2" t="s">
        <v>229</v>
      </c>
      <c r="KS813" s="2" t="s">
        <v>241</v>
      </c>
      <c r="KT813" s="2" t="s">
        <v>229</v>
      </c>
      <c r="KU813" s="4"/>
      <c r="KV813" s="8"/>
      <c r="KW813" s="4"/>
      <c r="KX813" s="8"/>
      <c r="KY813" s="7"/>
      <c r="KZ813" s="7"/>
      <c r="LA813" s="2" t="s">
        <v>239</v>
      </c>
      <c r="LB813" s="2" t="s">
        <v>226</v>
      </c>
      <c r="LC813" s="2" t="s">
        <v>720</v>
      </c>
      <c r="LD813" s="2" t="s">
        <v>229</v>
      </c>
      <c r="LE813" s="2" t="s">
        <v>241</v>
      </c>
      <c r="LF813" s="2" t="s">
        <v>229</v>
      </c>
      <c r="LG813" s="4"/>
      <c r="LH813" s="8"/>
      <c r="LI813" s="4"/>
      <c r="LJ813" s="8"/>
      <c r="LK813" s="7"/>
      <c r="LL813" s="7"/>
      <c r="LM813" s="2" t="s">
        <v>229</v>
      </c>
      <c r="LN813" s="2" t="s">
        <v>229</v>
      </c>
      <c r="LO813" s="2" t="s">
        <v>229</v>
      </c>
      <c r="LP813" s="2" t="s">
        <v>229</v>
      </c>
      <c r="LQ813" s="2" t="s">
        <v>229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239</v>
      </c>
      <c r="LZ813" s="2" t="s">
        <v>275</v>
      </c>
      <c r="MA813" s="2" t="s">
        <v>1872</v>
      </c>
      <c r="MB813" s="2" t="s">
        <v>3439</v>
      </c>
      <c r="MC813" s="2" t="s">
        <v>241</v>
      </c>
      <c r="MD813" s="2" t="s">
        <v>229</v>
      </c>
      <c r="ME813" s="4"/>
      <c r="MF813" s="8"/>
      <c r="MG813" s="4"/>
      <c r="MH813" s="8"/>
      <c r="MI813" s="7"/>
      <c r="MJ813" s="7"/>
      <c r="MK813" s="2" t="s">
        <v>278</v>
      </c>
      <c r="ML813" s="2" t="s">
        <v>226</v>
      </c>
      <c r="MM813" s="2" t="s">
        <v>229</v>
      </c>
      <c r="MN813" s="2" t="s">
        <v>229</v>
      </c>
      <c r="MO813" s="2" t="s">
        <v>241</v>
      </c>
      <c r="MP813" s="2" t="s">
        <v>229</v>
      </c>
      <c r="MQ813" s="4"/>
      <c r="MR813" s="8"/>
      <c r="MS813" s="4"/>
      <c r="MT813" s="8"/>
      <c r="MU813" s="7"/>
      <c r="MV813" s="7"/>
      <c r="MW813" s="2" t="s">
        <v>239</v>
      </c>
      <c r="MX813" s="2" t="s">
        <v>226</v>
      </c>
      <c r="MY813" s="2" t="s">
        <v>279</v>
      </c>
      <c r="MZ813" s="2" t="s">
        <v>229</v>
      </c>
      <c r="NA813" s="2" t="s">
        <v>241</v>
      </c>
      <c r="NB813" s="2" t="s">
        <v>229</v>
      </c>
      <c r="NC813" s="4"/>
      <c r="ND813" s="8"/>
      <c r="NE813" s="4"/>
      <c r="NF813" s="8"/>
      <c r="NG813" s="7"/>
      <c r="NH813" s="7"/>
      <c r="NI813" s="2" t="s">
        <v>239</v>
      </c>
      <c r="NJ813" s="2" t="s">
        <v>260</v>
      </c>
      <c r="NK813" s="2" t="s">
        <v>1739</v>
      </c>
      <c r="NL813" s="2" t="s">
        <v>1242</v>
      </c>
      <c r="NM813" s="2" t="s">
        <v>241</v>
      </c>
      <c r="NN813" s="2" t="s">
        <v>229</v>
      </c>
      <c r="NO813" s="4"/>
      <c r="NP813" s="8"/>
      <c r="NQ813" s="4"/>
      <c r="NR813" s="8"/>
      <c r="NS813" s="7"/>
      <c r="NT813" s="7"/>
      <c r="NU813" s="2" t="s">
        <v>272</v>
      </c>
      <c r="NV813" s="2" t="s">
        <v>226</v>
      </c>
      <c r="NW813" s="2" t="s">
        <v>229</v>
      </c>
      <c r="NX813" s="2" t="s">
        <v>229</v>
      </c>
      <c r="NY813" s="2" t="s">
        <v>241</v>
      </c>
      <c r="NZ813" s="2" t="s">
        <v>229</v>
      </c>
      <c r="OA813" s="4"/>
      <c r="OB813" s="8"/>
      <c r="OC813" s="4"/>
      <c r="OD813" s="8"/>
      <c r="OE813" s="7"/>
      <c r="OF813" s="7"/>
      <c r="OG813" s="2" t="s">
        <v>239</v>
      </c>
      <c r="OH813" s="2" t="s">
        <v>226</v>
      </c>
      <c r="OI813" s="2" t="s">
        <v>229</v>
      </c>
      <c r="OJ813" s="2" t="s">
        <v>229</v>
      </c>
      <c r="OK813" s="2" t="s">
        <v>241</v>
      </c>
      <c r="OL813" s="2" t="s">
        <v>229</v>
      </c>
      <c r="OM813" s="4"/>
      <c r="ON813" s="8"/>
      <c r="OO813" s="4"/>
      <c r="OP813" s="8"/>
      <c r="OQ813" s="7"/>
      <c r="OR813" s="7"/>
      <c r="OS813" s="2" t="s">
        <v>229</v>
      </c>
      <c r="OT813" s="2" t="s">
        <v>229</v>
      </c>
      <c r="OU813" s="2" t="s">
        <v>229</v>
      </c>
      <c r="OV813" s="2" t="s">
        <v>229</v>
      </c>
      <c r="OW813" s="2" t="s">
        <v>229</v>
      </c>
      <c r="OX813" s="2" t="s">
        <v>229</v>
      </c>
      <c r="OY813" s="4"/>
      <c r="OZ813" s="8"/>
      <c r="PA813" s="4"/>
      <c r="PB813" s="8"/>
      <c r="PC813" s="7"/>
      <c r="PD813" s="7"/>
      <c r="PE813" s="2" t="s">
        <v>229</v>
      </c>
      <c r="PF813" s="2" t="s">
        <v>229</v>
      </c>
      <c r="PG813" s="2" t="s">
        <v>229</v>
      </c>
      <c r="PH813" s="2" t="s">
        <v>229</v>
      </c>
      <c r="PI813" s="2" t="s">
        <v>229</v>
      </c>
      <c r="PJ813" s="2" t="s">
        <v>229</v>
      </c>
      <c r="PK813" s="4"/>
      <c r="PL813" s="8"/>
      <c r="PM813" s="4"/>
      <c r="PN813" s="8"/>
      <c r="PO813" s="7"/>
      <c r="PP813" s="7"/>
      <c r="PQ813" s="2" t="s">
        <v>239</v>
      </c>
      <c r="PR813" s="2" t="s">
        <v>275</v>
      </c>
      <c r="PS813" s="2" t="s">
        <v>1221</v>
      </c>
      <c r="PT813" s="2" t="s">
        <v>229</v>
      </c>
      <c r="PU813" s="2" t="s">
        <v>241</v>
      </c>
      <c r="PV813" s="2" t="s">
        <v>229</v>
      </c>
      <c r="PW813" s="4"/>
      <c r="PX813" s="8"/>
      <c r="PY813" s="4"/>
      <c r="PZ813" s="8"/>
      <c r="QA813" s="7"/>
      <c r="QB813" s="7"/>
      <c r="QC813" s="2" t="s">
        <v>281</v>
      </c>
      <c r="QD813" s="2" t="s">
        <v>226</v>
      </c>
      <c r="QE813" s="2" t="s">
        <v>229</v>
      </c>
      <c r="QF813" s="2" t="s">
        <v>229</v>
      </c>
      <c r="QG813" s="2" t="s">
        <v>241</v>
      </c>
      <c r="QH813" s="2" t="s">
        <v>229</v>
      </c>
      <c r="QI813" s="4"/>
      <c r="QJ813" s="8"/>
      <c r="QK813" s="4"/>
      <c r="QL813" s="8"/>
      <c r="QM813" s="7"/>
      <c r="QN813" s="7"/>
      <c r="QO813" s="2" t="s">
        <v>229</v>
      </c>
      <c r="QP813" s="2" t="s">
        <v>229</v>
      </c>
      <c r="QQ813" s="2" t="s">
        <v>229</v>
      </c>
      <c r="QR813" s="2" t="s">
        <v>229</v>
      </c>
      <c r="QS813" s="2" t="s">
        <v>229</v>
      </c>
      <c r="QT813" s="2" t="s">
        <v>229</v>
      </c>
      <c r="QU813" s="4"/>
      <c r="QV813" s="8"/>
      <c r="QW813" s="4"/>
      <c r="QX813" s="8"/>
      <c r="QY813" s="7"/>
      <c r="QZ813" s="7"/>
      <c r="RA813" s="2" t="s">
        <v>239</v>
      </c>
      <c r="RB813" s="2" t="s">
        <v>275</v>
      </c>
      <c r="RC813" s="2" t="s">
        <v>547</v>
      </c>
      <c r="RD813" s="2" t="s">
        <v>570</v>
      </c>
      <c r="RE813" s="2" t="s">
        <v>241</v>
      </c>
      <c r="RF813" s="2" t="s">
        <v>229</v>
      </c>
      <c r="RG813" s="4"/>
      <c r="RH813" s="8"/>
      <c r="RI813" s="4"/>
      <c r="RJ813" s="8"/>
      <c r="RK813" s="7"/>
      <c r="RL813" s="7"/>
      <c r="RM813" s="2" t="s">
        <v>229</v>
      </c>
      <c r="RN813" s="2" t="s">
        <v>229</v>
      </c>
      <c r="RO813" s="2" t="s">
        <v>229</v>
      </c>
      <c r="RP813" s="2" t="s">
        <v>229</v>
      </c>
      <c r="RQ813" s="2" t="s">
        <v>229</v>
      </c>
      <c r="RR813" s="2" t="s">
        <v>229</v>
      </c>
      <c r="RS813" s="4"/>
      <c r="RT813" s="8"/>
      <c r="RU813" s="4"/>
      <c r="RV813" s="8"/>
      <c r="RW813" s="7"/>
      <c r="RX813" s="7"/>
      <c r="RY813" s="2" t="s">
        <v>278</v>
      </c>
      <c r="RZ813" s="2" t="s">
        <v>275</v>
      </c>
      <c r="SA813" s="2" t="s">
        <v>229</v>
      </c>
      <c r="SB813" s="2" t="s">
        <v>229</v>
      </c>
      <c r="SC813" s="2" t="s">
        <v>241</v>
      </c>
      <c r="SD813" s="2" t="s">
        <v>229</v>
      </c>
      <c r="SE813" s="4">
        <v>72</v>
      </c>
      <c r="SF813" s="4"/>
      <c r="SG813" s="4"/>
      <c r="SH813" s="4"/>
      <c r="SI813" s="4">
        <v>35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>
        <v>30</v>
      </c>
      <c r="TU813" s="4"/>
      <c r="TV813" s="4"/>
      <c r="TW813" s="4"/>
      <c r="TX813" s="4"/>
      <c r="TY813" s="4"/>
      <c r="TZ813" s="4">
        <v>110</v>
      </c>
      <c r="UA813" s="4"/>
      <c r="UB813" s="4"/>
      <c r="UC813" s="4"/>
      <c r="UD813" s="4"/>
      <c r="UE813" s="4"/>
      <c r="UF813" s="4"/>
      <c r="UG813" s="4"/>
      <c r="UH813" s="4"/>
      <c r="UI813" s="4"/>
      <c r="UJ813" s="4">
        <v>40</v>
      </c>
      <c r="UK813" s="4"/>
      <c r="UL813" s="4"/>
      <c r="UM813" s="4"/>
      <c r="UN813" s="4"/>
      <c r="UO813" s="4">
        <v>230</v>
      </c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</row>
    <row r="814">
      <c r="A814" s="2" t="s">
        <v>5076</v>
      </c>
      <c r="B814" s="2" t="s">
        <v>216</v>
      </c>
      <c r="C814" s="2" t="s">
        <v>4734</v>
      </c>
      <c r="D814" s="2" t="s">
        <v>3164</v>
      </c>
      <c r="E814" s="2" t="s">
        <v>3165</v>
      </c>
      <c r="F814" s="2" t="s">
        <v>4735</v>
      </c>
      <c r="G814" s="2" t="s">
        <v>4736</v>
      </c>
      <c r="H814" s="2" t="s">
        <v>4737</v>
      </c>
      <c r="I814" s="2" t="s">
        <v>5073</v>
      </c>
      <c r="J814" s="2" t="s">
        <v>285</v>
      </c>
      <c r="K814" s="2" t="s">
        <v>1140</v>
      </c>
      <c r="L814" s="3">
        <v>63</v>
      </c>
      <c r="M814" s="3">
        <v>66.15</v>
      </c>
      <c r="N814" s="3">
        <v>119.99</v>
      </c>
      <c r="O814" s="2" t="s">
        <v>226</v>
      </c>
      <c r="P814" s="2" t="s">
        <v>342</v>
      </c>
      <c r="Q814" s="2" t="s">
        <v>228</v>
      </c>
      <c r="R814" s="2" t="s">
        <v>229</v>
      </c>
      <c r="S814" s="2" t="s">
        <v>4739</v>
      </c>
      <c r="T814" s="2" t="s">
        <v>3733</v>
      </c>
      <c r="U814" s="2" t="s">
        <v>2890</v>
      </c>
      <c r="V814" s="2" t="s">
        <v>233</v>
      </c>
      <c r="W814" s="2" t="s">
        <v>3757</v>
      </c>
      <c r="X814" s="2" t="s">
        <v>4740</v>
      </c>
      <c r="Y814" s="2" t="s">
        <v>4741</v>
      </c>
      <c r="Z814" s="4">
        <v>3</v>
      </c>
      <c r="AA814" s="4">
        <f>=ROUNDDOWN(0.25,0)</f>
      </c>
      <c r="AB814" s="5">
        <v>12</v>
      </c>
      <c r="AC814" s="2" t="s">
        <v>4742</v>
      </c>
      <c r="AD814" s="4">
        <v>130</v>
      </c>
      <c r="AE814" s="4">
        <v>420</v>
      </c>
      <c r="AF814" s="6">
        <v>66</v>
      </c>
      <c r="AG814" s="6">
        <v>49</v>
      </c>
      <c r="AH814" s="7">
        <v>0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>
        <v>16</v>
      </c>
      <c r="AQ814" s="8">
        <v>1019.52</v>
      </c>
      <c r="AR814" s="4"/>
      <c r="AS814" s="8"/>
      <c r="AT814" s="7"/>
      <c r="AU814" s="7"/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>
        <v>0.7995</v>
      </c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 t="s">
        <v>229</v>
      </c>
      <c r="BJ814" s="4">
        <v>16</v>
      </c>
      <c r="BK814" s="8">
        <v>1019.52</v>
      </c>
      <c r="BL814" s="2" t="s">
        <v>16</v>
      </c>
      <c r="BM814" s="7">
        <v>1</v>
      </c>
      <c r="BN814" s="7">
        <v>1</v>
      </c>
      <c r="BO814" s="4">
        <v>16</v>
      </c>
      <c r="BP814" s="8">
        <v>1019.52</v>
      </c>
      <c r="BQ814" s="4"/>
      <c r="BR814" s="8"/>
      <c r="BS814" s="7"/>
      <c r="BT814" s="7"/>
      <c r="BU814" s="2" t="s">
        <v>239</v>
      </c>
      <c r="BV814" s="2" t="s">
        <v>226</v>
      </c>
      <c r="BW814" s="2" t="s">
        <v>229</v>
      </c>
      <c r="BX814" s="2" t="s">
        <v>1462</v>
      </c>
      <c r="BY814" s="2" t="s">
        <v>241</v>
      </c>
      <c r="BZ814" s="2" t="s">
        <v>229</v>
      </c>
      <c r="CA814" s="4"/>
      <c r="CB814" s="8"/>
      <c r="CC814" s="4"/>
      <c r="CD814" s="8"/>
      <c r="CE814" s="7"/>
      <c r="CF814" s="7"/>
      <c r="CG814" s="2" t="s">
        <v>239</v>
      </c>
      <c r="CH814" s="2" t="s">
        <v>226</v>
      </c>
      <c r="CI814" s="2" t="s">
        <v>4744</v>
      </c>
      <c r="CJ814" s="2" t="s">
        <v>951</v>
      </c>
      <c r="CK814" s="2" t="s">
        <v>241</v>
      </c>
      <c r="CL814" s="2" t="s">
        <v>229</v>
      </c>
      <c r="CM814" s="4"/>
      <c r="CN814" s="8"/>
      <c r="CO814" s="4"/>
      <c r="CP814" s="8"/>
      <c r="CQ814" s="7"/>
      <c r="CR814" s="7"/>
      <c r="CS814" s="2" t="s">
        <v>239</v>
      </c>
      <c r="CT814" s="2" t="s">
        <v>226</v>
      </c>
      <c r="CU814" s="2" t="s">
        <v>2231</v>
      </c>
      <c r="CV814" s="2" t="s">
        <v>4777</v>
      </c>
      <c r="CW814" s="2" t="s">
        <v>241</v>
      </c>
      <c r="CX814" s="2" t="s">
        <v>229</v>
      </c>
      <c r="CY814" s="4"/>
      <c r="CZ814" s="8"/>
      <c r="DA814" s="4"/>
      <c r="DB814" s="8"/>
      <c r="DC814" s="7"/>
      <c r="DD814" s="7"/>
      <c r="DE814" s="2" t="s">
        <v>239</v>
      </c>
      <c r="DF814" s="2" t="s">
        <v>226</v>
      </c>
      <c r="DG814" s="2" t="s">
        <v>1463</v>
      </c>
      <c r="DH814" s="2" t="s">
        <v>1831</v>
      </c>
      <c r="DI814" s="2" t="s">
        <v>241</v>
      </c>
      <c r="DJ814" s="2" t="s">
        <v>229</v>
      </c>
      <c r="DK814" s="4"/>
      <c r="DL814" s="8"/>
      <c r="DM814" s="4"/>
      <c r="DN814" s="8"/>
      <c r="DO814" s="7"/>
      <c r="DP814" s="7"/>
      <c r="DQ814" s="2" t="s">
        <v>239</v>
      </c>
      <c r="DR814" s="2" t="s">
        <v>226</v>
      </c>
      <c r="DS814" s="2" t="s">
        <v>2239</v>
      </c>
      <c r="DT814" s="2" t="s">
        <v>701</v>
      </c>
      <c r="DU814" s="2" t="s">
        <v>241</v>
      </c>
      <c r="DV814" s="2" t="s">
        <v>229</v>
      </c>
      <c r="DW814" s="4"/>
      <c r="DX814" s="8"/>
      <c r="DY814" s="4"/>
      <c r="DZ814" s="8"/>
      <c r="EA814" s="7"/>
      <c r="EB814" s="7"/>
      <c r="EC814" s="2" t="s">
        <v>239</v>
      </c>
      <c r="ED814" s="2" t="s">
        <v>226</v>
      </c>
      <c r="EE814" s="2" t="s">
        <v>699</v>
      </c>
      <c r="EF814" s="2" t="s">
        <v>1866</v>
      </c>
      <c r="EG814" s="2" t="s">
        <v>241</v>
      </c>
      <c r="EH814" s="2" t="s">
        <v>229</v>
      </c>
      <c r="EI814" s="4"/>
      <c r="EJ814" s="8"/>
      <c r="EK814" s="4"/>
      <c r="EL814" s="8"/>
      <c r="EM814" s="7"/>
      <c r="EN814" s="7"/>
      <c r="EO814" s="2" t="s">
        <v>239</v>
      </c>
      <c r="EP814" s="2" t="s">
        <v>226</v>
      </c>
      <c r="EQ814" s="2" t="s">
        <v>3995</v>
      </c>
      <c r="ER814" s="2" t="s">
        <v>763</v>
      </c>
      <c r="ES814" s="2" t="s">
        <v>241</v>
      </c>
      <c r="ET814" s="2" t="s">
        <v>229</v>
      </c>
      <c r="EU814" s="4"/>
      <c r="EV814" s="8"/>
      <c r="EW814" s="4"/>
      <c r="EX814" s="8"/>
      <c r="EY814" s="7"/>
      <c r="EZ814" s="7"/>
      <c r="FA814" s="2" t="s">
        <v>239</v>
      </c>
      <c r="FB814" s="2" t="s">
        <v>226</v>
      </c>
      <c r="FC814" s="2" t="s">
        <v>1463</v>
      </c>
      <c r="FD814" s="2" t="s">
        <v>1591</v>
      </c>
      <c r="FE814" s="2" t="s">
        <v>263</v>
      </c>
      <c r="FF814" s="2" t="s">
        <v>229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226</v>
      </c>
      <c r="FO814" s="2" t="s">
        <v>1443</v>
      </c>
      <c r="FP814" s="2" t="s">
        <v>4834</v>
      </c>
      <c r="FQ814" s="2" t="s">
        <v>241</v>
      </c>
      <c r="FR814" s="2" t="s">
        <v>229</v>
      </c>
      <c r="FS814" s="4"/>
      <c r="FT814" s="8"/>
      <c r="FU814" s="4"/>
      <c r="FV814" s="8"/>
      <c r="FW814" s="7"/>
      <c r="FX814" s="7"/>
      <c r="FY814" s="2" t="s">
        <v>239</v>
      </c>
      <c r="FZ814" s="2" t="s">
        <v>226</v>
      </c>
      <c r="GA814" s="2" t="s">
        <v>327</v>
      </c>
      <c r="GB814" s="2" t="s">
        <v>229</v>
      </c>
      <c r="GC814" s="2" t="s">
        <v>241</v>
      </c>
      <c r="GD814" s="2" t="s">
        <v>229</v>
      </c>
      <c r="GE814" s="4"/>
      <c r="GF814" s="8"/>
      <c r="GG814" s="4"/>
      <c r="GH814" s="8"/>
      <c r="GI814" s="7"/>
      <c r="GJ814" s="7"/>
      <c r="GK814" s="2" t="s">
        <v>267</v>
      </c>
      <c r="GL814" s="2" t="s">
        <v>226</v>
      </c>
      <c r="GM814" s="2" t="s">
        <v>229</v>
      </c>
      <c r="GN814" s="2" t="s">
        <v>229</v>
      </c>
      <c r="GO814" s="2" t="s">
        <v>241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239</v>
      </c>
      <c r="GX814" s="2" t="s">
        <v>226</v>
      </c>
      <c r="GY814" s="2" t="s">
        <v>708</v>
      </c>
      <c r="GZ814" s="2" t="s">
        <v>1029</v>
      </c>
      <c r="HA814" s="2" t="s">
        <v>241</v>
      </c>
      <c r="HB814" s="2" t="s">
        <v>229</v>
      </c>
      <c r="HC814" s="4"/>
      <c r="HD814" s="8"/>
      <c r="HE814" s="4"/>
      <c r="HF814" s="8"/>
      <c r="HG814" s="7"/>
      <c r="HH814" s="7"/>
      <c r="HI814" s="2" t="s">
        <v>239</v>
      </c>
      <c r="HJ814" s="2" t="s">
        <v>260</v>
      </c>
      <c r="HK814" s="2" t="s">
        <v>711</v>
      </c>
      <c r="HL814" s="2" t="s">
        <v>4216</v>
      </c>
      <c r="HM814" s="2" t="s">
        <v>241</v>
      </c>
      <c r="HN814" s="2" t="s">
        <v>229</v>
      </c>
      <c r="HO814" s="4"/>
      <c r="HP814" s="8"/>
      <c r="HQ814" s="4"/>
      <c r="HR814" s="8"/>
      <c r="HS814" s="7"/>
      <c r="HT814" s="7"/>
      <c r="HU814" s="2" t="s">
        <v>266</v>
      </c>
      <c r="HV814" s="2" t="s">
        <v>226</v>
      </c>
      <c r="HW814" s="2" t="s">
        <v>229</v>
      </c>
      <c r="HX814" s="2" t="s">
        <v>229</v>
      </c>
      <c r="HY814" s="2" t="s">
        <v>241</v>
      </c>
      <c r="HZ814" s="2" t="s">
        <v>229</v>
      </c>
      <c r="IA814" s="4"/>
      <c r="IB814" s="8"/>
      <c r="IC814" s="4"/>
      <c r="ID814" s="8"/>
      <c r="IE814" s="7"/>
      <c r="IF814" s="7"/>
      <c r="IG814" s="2" t="s">
        <v>239</v>
      </c>
      <c r="IH814" s="2" t="s">
        <v>226</v>
      </c>
      <c r="II814" s="2" t="s">
        <v>495</v>
      </c>
      <c r="IJ814" s="2" t="s">
        <v>3224</v>
      </c>
      <c r="IK814" s="2" t="s">
        <v>241</v>
      </c>
      <c r="IL814" s="2" t="s">
        <v>229</v>
      </c>
      <c r="IM814" s="4"/>
      <c r="IN814" s="8"/>
      <c r="IO814" s="4"/>
      <c r="IP814" s="8"/>
      <c r="IQ814" s="7"/>
      <c r="IR814" s="7"/>
      <c r="IS814" s="2" t="s">
        <v>239</v>
      </c>
      <c r="IT814" s="2" t="s">
        <v>226</v>
      </c>
      <c r="IU814" s="2" t="s">
        <v>1023</v>
      </c>
      <c r="IV814" s="2" t="s">
        <v>2575</v>
      </c>
      <c r="IW814" s="2" t="s">
        <v>241</v>
      </c>
      <c r="IX814" s="2" t="s">
        <v>229</v>
      </c>
      <c r="IY814" s="4"/>
      <c r="IZ814" s="8"/>
      <c r="JA814" s="4"/>
      <c r="JB814" s="8"/>
      <c r="JC814" s="7"/>
      <c r="JD814" s="7"/>
      <c r="JE814" s="2" t="s">
        <v>239</v>
      </c>
      <c r="JF814" s="2" t="s">
        <v>226</v>
      </c>
      <c r="JG814" s="2" t="s">
        <v>3256</v>
      </c>
      <c r="JH814" s="2" t="s">
        <v>229</v>
      </c>
      <c r="JI814" s="2" t="s">
        <v>241</v>
      </c>
      <c r="JJ814" s="2" t="s">
        <v>229</v>
      </c>
      <c r="JK814" s="4"/>
      <c r="JL814" s="8"/>
      <c r="JM814" s="4"/>
      <c r="JN814" s="8"/>
      <c r="JO814" s="7"/>
      <c r="JP814" s="7"/>
      <c r="JQ814" s="2" t="s">
        <v>229</v>
      </c>
      <c r="JR814" s="2" t="s">
        <v>229</v>
      </c>
      <c r="JS814" s="2" t="s">
        <v>229</v>
      </c>
      <c r="JT814" s="2" t="s">
        <v>229</v>
      </c>
      <c r="JU814" s="2" t="s">
        <v>229</v>
      </c>
      <c r="JV814" s="2" t="s">
        <v>229</v>
      </c>
      <c r="JW814" s="4"/>
      <c r="JX814" s="8"/>
      <c r="JY814" s="4"/>
      <c r="JZ814" s="8"/>
      <c r="KA814" s="7"/>
      <c r="KB814" s="7"/>
      <c r="KC814" s="2" t="s">
        <v>239</v>
      </c>
      <c r="KD814" s="2" t="s">
        <v>226</v>
      </c>
      <c r="KE814" s="2" t="s">
        <v>718</v>
      </c>
      <c r="KF814" s="2" t="s">
        <v>797</v>
      </c>
      <c r="KG814" s="2" t="s">
        <v>241</v>
      </c>
      <c r="KH814" s="2" t="s">
        <v>229</v>
      </c>
      <c r="KI814" s="4"/>
      <c r="KJ814" s="8"/>
      <c r="KK814" s="4"/>
      <c r="KL814" s="8"/>
      <c r="KM814" s="7"/>
      <c r="KN814" s="7"/>
      <c r="KO814" s="2" t="s">
        <v>278</v>
      </c>
      <c r="KP814" s="2" t="s">
        <v>226</v>
      </c>
      <c r="KQ814" s="2" t="s">
        <v>229</v>
      </c>
      <c r="KR814" s="2" t="s">
        <v>229</v>
      </c>
      <c r="KS814" s="2" t="s">
        <v>241</v>
      </c>
      <c r="KT814" s="2" t="s">
        <v>229</v>
      </c>
      <c r="KU814" s="4"/>
      <c r="KV814" s="8"/>
      <c r="KW814" s="4"/>
      <c r="KX814" s="8"/>
      <c r="KY814" s="7"/>
      <c r="KZ814" s="7"/>
      <c r="LA814" s="2" t="s">
        <v>239</v>
      </c>
      <c r="LB814" s="2" t="s">
        <v>226</v>
      </c>
      <c r="LC814" s="2" t="s">
        <v>720</v>
      </c>
      <c r="LD814" s="2" t="s">
        <v>2300</v>
      </c>
      <c r="LE814" s="2" t="s">
        <v>241</v>
      </c>
      <c r="LF814" s="2" t="s">
        <v>229</v>
      </c>
      <c r="LG814" s="4"/>
      <c r="LH814" s="8"/>
      <c r="LI814" s="4"/>
      <c r="LJ814" s="8"/>
      <c r="LK814" s="7"/>
      <c r="LL814" s="7"/>
      <c r="LM814" s="2" t="s">
        <v>229</v>
      </c>
      <c r="LN814" s="2" t="s">
        <v>229</v>
      </c>
      <c r="LO814" s="2" t="s">
        <v>229</v>
      </c>
      <c r="LP814" s="2" t="s">
        <v>229</v>
      </c>
      <c r="LQ814" s="2" t="s">
        <v>229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239</v>
      </c>
      <c r="LZ814" s="2" t="s">
        <v>275</v>
      </c>
      <c r="MA814" s="2" t="s">
        <v>1872</v>
      </c>
      <c r="MB814" s="2" t="s">
        <v>3439</v>
      </c>
      <c r="MC814" s="2" t="s">
        <v>241</v>
      </c>
      <c r="MD814" s="2" t="s">
        <v>229</v>
      </c>
      <c r="ME814" s="4"/>
      <c r="MF814" s="8"/>
      <c r="MG814" s="4"/>
      <c r="MH814" s="8"/>
      <c r="MI814" s="7"/>
      <c r="MJ814" s="7"/>
      <c r="MK814" s="2" t="s">
        <v>278</v>
      </c>
      <c r="ML814" s="2" t="s">
        <v>226</v>
      </c>
      <c r="MM814" s="2" t="s">
        <v>229</v>
      </c>
      <c r="MN814" s="2" t="s">
        <v>229</v>
      </c>
      <c r="MO814" s="2" t="s">
        <v>241</v>
      </c>
      <c r="MP814" s="2" t="s">
        <v>229</v>
      </c>
      <c r="MQ814" s="4"/>
      <c r="MR814" s="8"/>
      <c r="MS814" s="4"/>
      <c r="MT814" s="8"/>
      <c r="MU814" s="7"/>
      <c r="MV814" s="7"/>
      <c r="MW814" s="2" t="s">
        <v>239</v>
      </c>
      <c r="MX814" s="2" t="s">
        <v>226</v>
      </c>
      <c r="MY814" s="2" t="s">
        <v>279</v>
      </c>
      <c r="MZ814" s="2" t="s">
        <v>229</v>
      </c>
      <c r="NA814" s="2" t="s">
        <v>241</v>
      </c>
      <c r="NB814" s="2" t="s">
        <v>229</v>
      </c>
      <c r="NC814" s="4"/>
      <c r="ND814" s="8"/>
      <c r="NE814" s="4"/>
      <c r="NF814" s="8"/>
      <c r="NG814" s="7"/>
      <c r="NH814" s="7"/>
      <c r="NI814" s="2" t="s">
        <v>239</v>
      </c>
      <c r="NJ814" s="2" t="s">
        <v>260</v>
      </c>
      <c r="NK814" s="2" t="s">
        <v>1739</v>
      </c>
      <c r="NL814" s="2" t="s">
        <v>2029</v>
      </c>
      <c r="NM814" s="2" t="s">
        <v>241</v>
      </c>
      <c r="NN814" s="2" t="s">
        <v>229</v>
      </c>
      <c r="NO814" s="4"/>
      <c r="NP814" s="8"/>
      <c r="NQ814" s="4"/>
      <c r="NR814" s="8"/>
      <c r="NS814" s="7"/>
      <c r="NT814" s="7"/>
      <c r="NU814" s="2" t="s">
        <v>272</v>
      </c>
      <c r="NV814" s="2" t="s">
        <v>226</v>
      </c>
      <c r="NW814" s="2" t="s">
        <v>229</v>
      </c>
      <c r="NX814" s="2" t="s">
        <v>229</v>
      </c>
      <c r="NY814" s="2" t="s">
        <v>241</v>
      </c>
      <c r="NZ814" s="2" t="s">
        <v>229</v>
      </c>
      <c r="OA814" s="4"/>
      <c r="OB814" s="8"/>
      <c r="OC814" s="4"/>
      <c r="OD814" s="8"/>
      <c r="OE814" s="7"/>
      <c r="OF814" s="7"/>
      <c r="OG814" s="2" t="s">
        <v>239</v>
      </c>
      <c r="OH814" s="2" t="s">
        <v>226</v>
      </c>
      <c r="OI814" s="2" t="s">
        <v>229</v>
      </c>
      <c r="OJ814" s="2" t="s">
        <v>229</v>
      </c>
      <c r="OK814" s="2" t="s">
        <v>241</v>
      </c>
      <c r="OL814" s="2" t="s">
        <v>229</v>
      </c>
      <c r="OM814" s="4"/>
      <c r="ON814" s="8"/>
      <c r="OO814" s="4"/>
      <c r="OP814" s="8"/>
      <c r="OQ814" s="7"/>
      <c r="OR814" s="7"/>
      <c r="OS814" s="2" t="s">
        <v>229</v>
      </c>
      <c r="OT814" s="2" t="s">
        <v>229</v>
      </c>
      <c r="OU814" s="2" t="s">
        <v>229</v>
      </c>
      <c r="OV814" s="2" t="s">
        <v>229</v>
      </c>
      <c r="OW814" s="2" t="s">
        <v>229</v>
      </c>
      <c r="OX814" s="2" t="s">
        <v>229</v>
      </c>
      <c r="OY814" s="4"/>
      <c r="OZ814" s="8"/>
      <c r="PA814" s="4"/>
      <c r="PB814" s="8"/>
      <c r="PC814" s="7"/>
      <c r="PD814" s="7"/>
      <c r="PE814" s="2" t="s">
        <v>229</v>
      </c>
      <c r="PF814" s="2" t="s">
        <v>229</v>
      </c>
      <c r="PG814" s="2" t="s">
        <v>229</v>
      </c>
      <c r="PH814" s="2" t="s">
        <v>229</v>
      </c>
      <c r="PI814" s="2" t="s">
        <v>229</v>
      </c>
      <c r="PJ814" s="2" t="s">
        <v>229</v>
      </c>
      <c r="PK814" s="4"/>
      <c r="PL814" s="8"/>
      <c r="PM814" s="4"/>
      <c r="PN814" s="8"/>
      <c r="PO814" s="7"/>
      <c r="PP814" s="7"/>
      <c r="PQ814" s="2" t="s">
        <v>239</v>
      </c>
      <c r="PR814" s="2" t="s">
        <v>275</v>
      </c>
      <c r="PS814" s="2" t="s">
        <v>1221</v>
      </c>
      <c r="PT814" s="2" t="s">
        <v>229</v>
      </c>
      <c r="PU814" s="2" t="s">
        <v>241</v>
      </c>
      <c r="PV814" s="2" t="s">
        <v>229</v>
      </c>
      <c r="PW814" s="4"/>
      <c r="PX814" s="8"/>
      <c r="PY814" s="4"/>
      <c r="PZ814" s="8"/>
      <c r="QA814" s="7"/>
      <c r="QB814" s="7"/>
      <c r="QC814" s="2" t="s">
        <v>281</v>
      </c>
      <c r="QD814" s="2" t="s">
        <v>226</v>
      </c>
      <c r="QE814" s="2" t="s">
        <v>229</v>
      </c>
      <c r="QF814" s="2" t="s">
        <v>229</v>
      </c>
      <c r="QG814" s="2" t="s">
        <v>241</v>
      </c>
      <c r="QH814" s="2" t="s">
        <v>229</v>
      </c>
      <c r="QI814" s="4"/>
      <c r="QJ814" s="8"/>
      <c r="QK814" s="4"/>
      <c r="QL814" s="8"/>
      <c r="QM814" s="7"/>
      <c r="QN814" s="7"/>
      <c r="QO814" s="2" t="s">
        <v>229</v>
      </c>
      <c r="QP814" s="2" t="s">
        <v>229</v>
      </c>
      <c r="QQ814" s="2" t="s">
        <v>229</v>
      </c>
      <c r="QR814" s="2" t="s">
        <v>229</v>
      </c>
      <c r="QS814" s="2" t="s">
        <v>229</v>
      </c>
      <c r="QT814" s="2" t="s">
        <v>229</v>
      </c>
      <c r="QU814" s="4"/>
      <c r="QV814" s="8"/>
      <c r="QW814" s="4"/>
      <c r="QX814" s="8"/>
      <c r="QY814" s="7"/>
      <c r="QZ814" s="7"/>
      <c r="RA814" s="2" t="s">
        <v>239</v>
      </c>
      <c r="RB814" s="2" t="s">
        <v>275</v>
      </c>
      <c r="RC814" s="2" t="s">
        <v>547</v>
      </c>
      <c r="RD814" s="2" t="s">
        <v>1517</v>
      </c>
      <c r="RE814" s="2" t="s">
        <v>241</v>
      </c>
      <c r="RF814" s="2" t="s">
        <v>229</v>
      </c>
      <c r="RG814" s="4"/>
      <c r="RH814" s="8"/>
      <c r="RI814" s="4"/>
      <c r="RJ814" s="8"/>
      <c r="RK814" s="7"/>
      <c r="RL814" s="7"/>
      <c r="RM814" s="2" t="s">
        <v>229</v>
      </c>
      <c r="RN814" s="2" t="s">
        <v>229</v>
      </c>
      <c r="RO814" s="2" t="s">
        <v>229</v>
      </c>
      <c r="RP814" s="2" t="s">
        <v>229</v>
      </c>
      <c r="RQ814" s="2" t="s">
        <v>229</v>
      </c>
      <c r="RR814" s="2" t="s">
        <v>229</v>
      </c>
      <c r="RS814" s="4"/>
      <c r="RT814" s="8"/>
      <c r="RU814" s="4"/>
      <c r="RV814" s="8"/>
      <c r="RW814" s="7"/>
      <c r="RX814" s="7"/>
      <c r="RY814" s="2" t="s">
        <v>278</v>
      </c>
      <c r="RZ814" s="2" t="s">
        <v>275</v>
      </c>
      <c r="SA814" s="2" t="s">
        <v>229</v>
      </c>
      <c r="SB814" s="2" t="s">
        <v>229</v>
      </c>
      <c r="SC814" s="2" t="s">
        <v>241</v>
      </c>
      <c r="SD814" s="2" t="s">
        <v>229</v>
      </c>
      <c r="SE814" s="4"/>
      <c r="SF814" s="4"/>
      <c r="SG814" s="4"/>
      <c r="SH814" s="4"/>
      <c r="SI814" s="4"/>
      <c r="SJ814" s="4"/>
      <c r="SK814" s="4"/>
      <c r="SL814" s="4"/>
      <c r="SM814" s="4">
        <v>3</v>
      </c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>
        <v>130</v>
      </c>
      <c r="TU814" s="4"/>
      <c r="TV814" s="4"/>
      <c r="TW814" s="4"/>
      <c r="TX814" s="4"/>
      <c r="TY814" s="4"/>
      <c r="TZ814" s="4">
        <v>90</v>
      </c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>
        <v>200</v>
      </c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</row>
    <row r="815">
      <c r="A815" s="2" t="s">
        <v>5077</v>
      </c>
      <c r="B815" s="2" t="s">
        <v>216</v>
      </c>
      <c r="C815" s="2" t="s">
        <v>4734</v>
      </c>
      <c r="D815" s="2" t="s">
        <v>3164</v>
      </c>
      <c r="E815" s="2" t="s">
        <v>3165</v>
      </c>
      <c r="F815" s="2" t="s">
        <v>4735</v>
      </c>
      <c r="G815" s="2" t="s">
        <v>4736</v>
      </c>
      <c r="H815" s="2" t="s">
        <v>4737</v>
      </c>
      <c r="I815" s="2" t="s">
        <v>5073</v>
      </c>
      <c r="J815" s="2" t="s">
        <v>312</v>
      </c>
      <c r="K815" s="2" t="s">
        <v>1140</v>
      </c>
      <c r="L815" s="3">
        <v>72</v>
      </c>
      <c r="M815" s="3">
        <v>75.6</v>
      </c>
      <c r="N815" s="3">
        <v>139.99</v>
      </c>
      <c r="O815" s="2" t="s">
        <v>226</v>
      </c>
      <c r="P815" s="2" t="s">
        <v>342</v>
      </c>
      <c r="Q815" s="2" t="s">
        <v>228</v>
      </c>
      <c r="R815" s="2" t="s">
        <v>229</v>
      </c>
      <c r="S815" s="2" t="s">
        <v>4739</v>
      </c>
      <c r="T815" s="2" t="s">
        <v>3733</v>
      </c>
      <c r="U815" s="2" t="s">
        <v>2890</v>
      </c>
      <c r="V815" s="2" t="s">
        <v>233</v>
      </c>
      <c r="W815" s="2" t="s">
        <v>3757</v>
      </c>
      <c r="X815" s="2" t="s">
        <v>4740</v>
      </c>
      <c r="Y815" s="2" t="s">
        <v>4741</v>
      </c>
      <c r="Z815" s="4">
        <v>82</v>
      </c>
      <c r="AA815" s="4">
        <f>=ROUNDDOWN(41,0)</f>
      </c>
      <c r="AB815" s="5">
        <v>2</v>
      </c>
      <c r="AC815" s="2" t="s">
        <v>5078</v>
      </c>
      <c r="AD815" s="4">
        <v>30</v>
      </c>
      <c r="AE815" s="4">
        <v>50</v>
      </c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>
        <v>1</v>
      </c>
      <c r="AQ815" s="8">
        <v>73.71</v>
      </c>
      <c r="AR815" s="4">
        <v>1</v>
      </c>
      <c r="AS815" s="8">
        <v>78.62</v>
      </c>
      <c r="AT815" s="7"/>
      <c r="AU815" s="7">
        <v>-0.0625</v>
      </c>
      <c r="AV815" s="4" t="s">
        <v>229</v>
      </c>
      <c r="AW815" s="8" t="s">
        <v>229</v>
      </c>
      <c r="AX815" s="4" t="s">
        <v>229</v>
      </c>
      <c r="AY815" s="8" t="s">
        <v>229</v>
      </c>
      <c r="AZ815" s="7" t="s">
        <v>229</v>
      </c>
      <c r="BA815" s="7" t="s">
        <v>229</v>
      </c>
      <c r="BB815" s="7">
        <v>0.0578</v>
      </c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 t="s">
        <v>229</v>
      </c>
      <c r="BJ815" s="4">
        <v>1</v>
      </c>
      <c r="BK815" s="8">
        <v>73.71</v>
      </c>
      <c r="BL815" s="2" t="s">
        <v>17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239</v>
      </c>
      <c r="BV815" s="2" t="s">
        <v>226</v>
      </c>
      <c r="BW815" s="2" t="s">
        <v>229</v>
      </c>
      <c r="BX815" s="2" t="s">
        <v>3691</v>
      </c>
      <c r="BY815" s="2" t="s">
        <v>241</v>
      </c>
      <c r="BZ815" s="2" t="s">
        <v>229</v>
      </c>
      <c r="CA815" s="4">
        <v>1</v>
      </c>
      <c r="CB815" s="8">
        <v>73.71</v>
      </c>
      <c r="CC815" s="4">
        <v>1</v>
      </c>
      <c r="CD815" s="8">
        <v>78.62</v>
      </c>
      <c r="CE815" s="7"/>
      <c r="CF815" s="7">
        <v>-0.0625</v>
      </c>
      <c r="CG815" s="2" t="s">
        <v>239</v>
      </c>
      <c r="CH815" s="2" t="s">
        <v>226</v>
      </c>
      <c r="CI815" s="2" t="s">
        <v>4744</v>
      </c>
      <c r="CJ815" s="2" t="s">
        <v>2086</v>
      </c>
      <c r="CK815" s="2" t="s">
        <v>241</v>
      </c>
      <c r="CL815" s="2" t="s">
        <v>229</v>
      </c>
      <c r="CM815" s="4"/>
      <c r="CN815" s="8"/>
      <c r="CO815" s="4"/>
      <c r="CP815" s="8"/>
      <c r="CQ815" s="7"/>
      <c r="CR815" s="7"/>
      <c r="CS815" s="2" t="s">
        <v>239</v>
      </c>
      <c r="CT815" s="2" t="s">
        <v>226</v>
      </c>
      <c r="CU815" s="2" t="s">
        <v>2231</v>
      </c>
      <c r="CV815" s="2" t="s">
        <v>1166</v>
      </c>
      <c r="CW815" s="2" t="s">
        <v>241</v>
      </c>
      <c r="CX815" s="2" t="s">
        <v>229</v>
      </c>
      <c r="CY815" s="4"/>
      <c r="CZ815" s="8"/>
      <c r="DA815" s="4"/>
      <c r="DB815" s="8"/>
      <c r="DC815" s="7"/>
      <c r="DD815" s="7"/>
      <c r="DE815" s="2" t="s">
        <v>239</v>
      </c>
      <c r="DF815" s="2" t="s">
        <v>226</v>
      </c>
      <c r="DG815" s="2" t="s">
        <v>1463</v>
      </c>
      <c r="DH815" s="2" t="s">
        <v>1441</v>
      </c>
      <c r="DI815" s="2" t="s">
        <v>241</v>
      </c>
      <c r="DJ815" s="2" t="s">
        <v>229</v>
      </c>
      <c r="DK815" s="4"/>
      <c r="DL815" s="8"/>
      <c r="DM815" s="4"/>
      <c r="DN815" s="8"/>
      <c r="DO815" s="7"/>
      <c r="DP815" s="7"/>
      <c r="DQ815" s="2" t="s">
        <v>239</v>
      </c>
      <c r="DR815" s="2" t="s">
        <v>226</v>
      </c>
      <c r="DS815" s="2" t="s">
        <v>2239</v>
      </c>
      <c r="DT815" s="2" t="s">
        <v>762</v>
      </c>
      <c r="DU815" s="2" t="s">
        <v>241</v>
      </c>
      <c r="DV815" s="2" t="s">
        <v>229</v>
      </c>
      <c r="DW815" s="4"/>
      <c r="DX815" s="8"/>
      <c r="DY815" s="4"/>
      <c r="DZ815" s="8"/>
      <c r="EA815" s="7"/>
      <c r="EB815" s="7"/>
      <c r="EC815" s="2" t="s">
        <v>239</v>
      </c>
      <c r="ED815" s="2" t="s">
        <v>226</v>
      </c>
      <c r="EE815" s="2" t="s">
        <v>699</v>
      </c>
      <c r="EF815" s="2" t="s">
        <v>875</v>
      </c>
      <c r="EG815" s="2" t="s">
        <v>241</v>
      </c>
      <c r="EH815" s="2" t="s">
        <v>229</v>
      </c>
      <c r="EI815" s="4"/>
      <c r="EJ815" s="8"/>
      <c r="EK815" s="4"/>
      <c r="EL815" s="8"/>
      <c r="EM815" s="7"/>
      <c r="EN815" s="7"/>
      <c r="EO815" s="2" t="s">
        <v>239</v>
      </c>
      <c r="EP815" s="2" t="s">
        <v>226</v>
      </c>
      <c r="EQ815" s="2" t="s">
        <v>3995</v>
      </c>
      <c r="ER815" s="2" t="s">
        <v>2121</v>
      </c>
      <c r="ES815" s="2" t="s">
        <v>241</v>
      </c>
      <c r="ET815" s="2" t="s">
        <v>229</v>
      </c>
      <c r="EU815" s="4"/>
      <c r="EV815" s="8"/>
      <c r="EW815" s="4"/>
      <c r="EX815" s="8"/>
      <c r="EY815" s="7"/>
      <c r="EZ815" s="7"/>
      <c r="FA815" s="2" t="s">
        <v>239</v>
      </c>
      <c r="FB815" s="2" t="s">
        <v>226</v>
      </c>
      <c r="FC815" s="2" t="s">
        <v>1463</v>
      </c>
      <c r="FD815" s="2" t="s">
        <v>4672</v>
      </c>
      <c r="FE815" s="2" t="s">
        <v>263</v>
      </c>
      <c r="FF815" s="2" t="s">
        <v>229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226</v>
      </c>
      <c r="FO815" s="2" t="s">
        <v>1443</v>
      </c>
      <c r="FP815" s="2" t="s">
        <v>4373</v>
      </c>
      <c r="FQ815" s="2" t="s">
        <v>241</v>
      </c>
      <c r="FR815" s="2" t="s">
        <v>229</v>
      </c>
      <c r="FS815" s="4"/>
      <c r="FT815" s="8"/>
      <c r="FU815" s="4"/>
      <c r="FV815" s="8"/>
      <c r="FW815" s="7"/>
      <c r="FX815" s="7"/>
      <c r="FY815" s="2" t="s">
        <v>239</v>
      </c>
      <c r="FZ815" s="2" t="s">
        <v>226</v>
      </c>
      <c r="GA815" s="2" t="s">
        <v>327</v>
      </c>
      <c r="GB815" s="2" t="s">
        <v>229</v>
      </c>
      <c r="GC815" s="2" t="s">
        <v>241</v>
      </c>
      <c r="GD815" s="2" t="s">
        <v>229</v>
      </c>
      <c r="GE815" s="4"/>
      <c r="GF815" s="8"/>
      <c r="GG815" s="4"/>
      <c r="GH815" s="8"/>
      <c r="GI815" s="7"/>
      <c r="GJ815" s="7"/>
      <c r="GK815" s="2" t="s">
        <v>267</v>
      </c>
      <c r="GL815" s="2" t="s">
        <v>226</v>
      </c>
      <c r="GM815" s="2" t="s">
        <v>229</v>
      </c>
      <c r="GN815" s="2" t="s">
        <v>229</v>
      </c>
      <c r="GO815" s="2" t="s">
        <v>241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239</v>
      </c>
      <c r="GX815" s="2" t="s">
        <v>226</v>
      </c>
      <c r="GY815" s="2" t="s">
        <v>708</v>
      </c>
      <c r="GZ815" s="2" t="s">
        <v>1025</v>
      </c>
      <c r="HA815" s="2" t="s">
        <v>241</v>
      </c>
      <c r="HB815" s="2" t="s">
        <v>229</v>
      </c>
      <c r="HC815" s="4"/>
      <c r="HD815" s="8"/>
      <c r="HE815" s="4"/>
      <c r="HF815" s="8"/>
      <c r="HG815" s="7"/>
      <c r="HH815" s="7"/>
      <c r="HI815" s="2" t="s">
        <v>239</v>
      </c>
      <c r="HJ815" s="2" t="s">
        <v>260</v>
      </c>
      <c r="HK815" s="2" t="s">
        <v>711</v>
      </c>
      <c r="HL815" s="2" t="s">
        <v>743</v>
      </c>
      <c r="HM815" s="2" t="s">
        <v>241</v>
      </c>
      <c r="HN815" s="2" t="s">
        <v>229</v>
      </c>
      <c r="HO815" s="4"/>
      <c r="HP815" s="8"/>
      <c r="HQ815" s="4"/>
      <c r="HR815" s="8"/>
      <c r="HS815" s="7"/>
      <c r="HT815" s="7"/>
      <c r="HU815" s="2" t="s">
        <v>266</v>
      </c>
      <c r="HV815" s="2" t="s">
        <v>226</v>
      </c>
      <c r="HW815" s="2" t="s">
        <v>229</v>
      </c>
      <c r="HX815" s="2" t="s">
        <v>229</v>
      </c>
      <c r="HY815" s="2" t="s">
        <v>241</v>
      </c>
      <c r="HZ815" s="2" t="s">
        <v>229</v>
      </c>
      <c r="IA815" s="4"/>
      <c r="IB815" s="8"/>
      <c r="IC815" s="4"/>
      <c r="ID815" s="8"/>
      <c r="IE815" s="7"/>
      <c r="IF815" s="7"/>
      <c r="IG815" s="2" t="s">
        <v>239</v>
      </c>
      <c r="IH815" s="2" t="s">
        <v>226</v>
      </c>
      <c r="II815" s="2" t="s">
        <v>495</v>
      </c>
      <c r="IJ815" s="2" t="s">
        <v>229</v>
      </c>
      <c r="IK815" s="2" t="s">
        <v>241</v>
      </c>
      <c r="IL815" s="2" t="s">
        <v>229</v>
      </c>
      <c r="IM815" s="4"/>
      <c r="IN815" s="8"/>
      <c r="IO815" s="4"/>
      <c r="IP815" s="8"/>
      <c r="IQ815" s="7"/>
      <c r="IR815" s="7"/>
      <c r="IS815" s="2" t="s">
        <v>239</v>
      </c>
      <c r="IT815" s="2" t="s">
        <v>226</v>
      </c>
      <c r="IU815" s="2" t="s">
        <v>1023</v>
      </c>
      <c r="IV815" s="2" t="s">
        <v>229</v>
      </c>
      <c r="IW815" s="2" t="s">
        <v>241</v>
      </c>
      <c r="IX815" s="2" t="s">
        <v>229</v>
      </c>
      <c r="IY815" s="4"/>
      <c r="IZ815" s="8"/>
      <c r="JA815" s="4"/>
      <c r="JB815" s="8"/>
      <c r="JC815" s="7"/>
      <c r="JD815" s="7"/>
      <c r="JE815" s="2" t="s">
        <v>239</v>
      </c>
      <c r="JF815" s="2" t="s">
        <v>226</v>
      </c>
      <c r="JG815" s="2" t="s">
        <v>3256</v>
      </c>
      <c r="JH815" s="2" t="s">
        <v>229</v>
      </c>
      <c r="JI815" s="2" t="s">
        <v>241</v>
      </c>
      <c r="JJ815" s="2" t="s">
        <v>229</v>
      </c>
      <c r="JK815" s="4"/>
      <c r="JL815" s="8"/>
      <c r="JM815" s="4"/>
      <c r="JN815" s="8"/>
      <c r="JO815" s="7"/>
      <c r="JP815" s="7"/>
      <c r="JQ815" s="2" t="s">
        <v>229</v>
      </c>
      <c r="JR815" s="2" t="s">
        <v>229</v>
      </c>
      <c r="JS815" s="2" t="s">
        <v>229</v>
      </c>
      <c r="JT815" s="2" t="s">
        <v>229</v>
      </c>
      <c r="JU815" s="2" t="s">
        <v>229</v>
      </c>
      <c r="JV815" s="2" t="s">
        <v>229</v>
      </c>
      <c r="JW815" s="4"/>
      <c r="JX815" s="8"/>
      <c r="JY815" s="4"/>
      <c r="JZ815" s="8"/>
      <c r="KA815" s="7"/>
      <c r="KB815" s="7"/>
      <c r="KC815" s="2" t="s">
        <v>239</v>
      </c>
      <c r="KD815" s="2" t="s">
        <v>226</v>
      </c>
      <c r="KE815" s="2" t="s">
        <v>718</v>
      </c>
      <c r="KF815" s="2" t="s">
        <v>812</v>
      </c>
      <c r="KG815" s="2" t="s">
        <v>241</v>
      </c>
      <c r="KH815" s="2" t="s">
        <v>229</v>
      </c>
      <c r="KI815" s="4"/>
      <c r="KJ815" s="8"/>
      <c r="KK815" s="4"/>
      <c r="KL815" s="8"/>
      <c r="KM815" s="7"/>
      <c r="KN815" s="7"/>
      <c r="KO815" s="2" t="s">
        <v>278</v>
      </c>
      <c r="KP815" s="2" t="s">
        <v>226</v>
      </c>
      <c r="KQ815" s="2" t="s">
        <v>229</v>
      </c>
      <c r="KR815" s="2" t="s">
        <v>229</v>
      </c>
      <c r="KS815" s="2" t="s">
        <v>241</v>
      </c>
      <c r="KT815" s="2" t="s">
        <v>229</v>
      </c>
      <c r="KU815" s="4"/>
      <c r="KV815" s="8"/>
      <c r="KW815" s="4"/>
      <c r="KX815" s="8"/>
      <c r="KY815" s="7"/>
      <c r="KZ815" s="7"/>
      <c r="LA815" s="2" t="s">
        <v>239</v>
      </c>
      <c r="LB815" s="2" t="s">
        <v>226</v>
      </c>
      <c r="LC815" s="2" t="s">
        <v>720</v>
      </c>
      <c r="LD815" s="2" t="s">
        <v>229</v>
      </c>
      <c r="LE815" s="2" t="s">
        <v>241</v>
      </c>
      <c r="LF815" s="2" t="s">
        <v>229</v>
      </c>
      <c r="LG815" s="4"/>
      <c r="LH815" s="8"/>
      <c r="LI815" s="4"/>
      <c r="LJ815" s="8"/>
      <c r="LK815" s="7"/>
      <c r="LL815" s="7"/>
      <c r="LM815" s="2" t="s">
        <v>229</v>
      </c>
      <c r="LN815" s="2" t="s">
        <v>229</v>
      </c>
      <c r="LO815" s="2" t="s">
        <v>229</v>
      </c>
      <c r="LP815" s="2" t="s">
        <v>229</v>
      </c>
      <c r="LQ815" s="2" t="s">
        <v>229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239</v>
      </c>
      <c r="LZ815" s="2" t="s">
        <v>275</v>
      </c>
      <c r="MA815" s="2" t="s">
        <v>1872</v>
      </c>
      <c r="MB815" s="2" t="s">
        <v>3439</v>
      </c>
      <c r="MC815" s="2" t="s">
        <v>241</v>
      </c>
      <c r="MD815" s="2" t="s">
        <v>229</v>
      </c>
      <c r="ME815" s="4"/>
      <c r="MF815" s="8"/>
      <c r="MG815" s="4"/>
      <c r="MH815" s="8"/>
      <c r="MI815" s="7"/>
      <c r="MJ815" s="7"/>
      <c r="MK815" s="2" t="s">
        <v>278</v>
      </c>
      <c r="ML815" s="2" t="s">
        <v>226</v>
      </c>
      <c r="MM815" s="2" t="s">
        <v>229</v>
      </c>
      <c r="MN815" s="2" t="s">
        <v>229</v>
      </c>
      <c r="MO815" s="2" t="s">
        <v>241</v>
      </c>
      <c r="MP815" s="2" t="s">
        <v>229</v>
      </c>
      <c r="MQ815" s="4"/>
      <c r="MR815" s="8"/>
      <c r="MS815" s="4"/>
      <c r="MT815" s="8"/>
      <c r="MU815" s="7"/>
      <c r="MV815" s="7"/>
      <c r="MW815" s="2" t="s">
        <v>239</v>
      </c>
      <c r="MX815" s="2" t="s">
        <v>226</v>
      </c>
      <c r="MY815" s="2" t="s">
        <v>279</v>
      </c>
      <c r="MZ815" s="2" t="s">
        <v>1936</v>
      </c>
      <c r="NA815" s="2" t="s">
        <v>241</v>
      </c>
      <c r="NB815" s="2" t="s">
        <v>229</v>
      </c>
      <c r="NC815" s="4"/>
      <c r="ND815" s="8"/>
      <c r="NE815" s="4"/>
      <c r="NF815" s="8"/>
      <c r="NG815" s="7"/>
      <c r="NH815" s="7"/>
      <c r="NI815" s="2" t="s">
        <v>239</v>
      </c>
      <c r="NJ815" s="2" t="s">
        <v>260</v>
      </c>
      <c r="NK815" s="2" t="s">
        <v>1739</v>
      </c>
      <c r="NL815" s="2" t="s">
        <v>724</v>
      </c>
      <c r="NM815" s="2" t="s">
        <v>241</v>
      </c>
      <c r="NN815" s="2" t="s">
        <v>229</v>
      </c>
      <c r="NO815" s="4"/>
      <c r="NP815" s="8"/>
      <c r="NQ815" s="4"/>
      <c r="NR815" s="8"/>
      <c r="NS815" s="7"/>
      <c r="NT815" s="7"/>
      <c r="NU815" s="2" t="s">
        <v>272</v>
      </c>
      <c r="NV815" s="2" t="s">
        <v>226</v>
      </c>
      <c r="NW815" s="2" t="s">
        <v>229</v>
      </c>
      <c r="NX815" s="2" t="s">
        <v>229</v>
      </c>
      <c r="NY815" s="2" t="s">
        <v>241</v>
      </c>
      <c r="NZ815" s="2" t="s">
        <v>229</v>
      </c>
      <c r="OA815" s="4"/>
      <c r="OB815" s="8"/>
      <c r="OC815" s="4"/>
      <c r="OD815" s="8"/>
      <c r="OE815" s="7"/>
      <c r="OF815" s="7"/>
      <c r="OG815" s="2" t="s">
        <v>239</v>
      </c>
      <c r="OH815" s="2" t="s">
        <v>226</v>
      </c>
      <c r="OI815" s="2" t="s">
        <v>229</v>
      </c>
      <c r="OJ815" s="2" t="s">
        <v>229</v>
      </c>
      <c r="OK815" s="2" t="s">
        <v>241</v>
      </c>
      <c r="OL815" s="2" t="s">
        <v>229</v>
      </c>
      <c r="OM815" s="4"/>
      <c r="ON815" s="8"/>
      <c r="OO815" s="4"/>
      <c r="OP815" s="8"/>
      <c r="OQ815" s="7"/>
      <c r="OR815" s="7"/>
      <c r="OS815" s="2" t="s">
        <v>229</v>
      </c>
      <c r="OT815" s="2" t="s">
        <v>229</v>
      </c>
      <c r="OU815" s="2" t="s">
        <v>229</v>
      </c>
      <c r="OV815" s="2" t="s">
        <v>229</v>
      </c>
      <c r="OW815" s="2" t="s">
        <v>229</v>
      </c>
      <c r="OX815" s="2" t="s">
        <v>229</v>
      </c>
      <c r="OY815" s="4"/>
      <c r="OZ815" s="8"/>
      <c r="PA815" s="4"/>
      <c r="PB815" s="8"/>
      <c r="PC815" s="7"/>
      <c r="PD815" s="7"/>
      <c r="PE815" s="2" t="s">
        <v>229</v>
      </c>
      <c r="PF815" s="2" t="s">
        <v>229</v>
      </c>
      <c r="PG815" s="2" t="s">
        <v>229</v>
      </c>
      <c r="PH815" s="2" t="s">
        <v>229</v>
      </c>
      <c r="PI815" s="2" t="s">
        <v>229</v>
      </c>
      <c r="PJ815" s="2" t="s">
        <v>229</v>
      </c>
      <c r="PK815" s="4"/>
      <c r="PL815" s="8"/>
      <c r="PM815" s="4"/>
      <c r="PN815" s="8"/>
      <c r="PO815" s="7"/>
      <c r="PP815" s="7"/>
      <c r="PQ815" s="2" t="s">
        <v>239</v>
      </c>
      <c r="PR815" s="2" t="s">
        <v>275</v>
      </c>
      <c r="PS815" s="2" t="s">
        <v>1221</v>
      </c>
      <c r="PT815" s="2" t="s">
        <v>229</v>
      </c>
      <c r="PU815" s="2" t="s">
        <v>241</v>
      </c>
      <c r="PV815" s="2" t="s">
        <v>229</v>
      </c>
      <c r="PW815" s="4"/>
      <c r="PX815" s="8"/>
      <c r="PY815" s="4"/>
      <c r="PZ815" s="8"/>
      <c r="QA815" s="7"/>
      <c r="QB815" s="7"/>
      <c r="QC815" s="2" t="s">
        <v>281</v>
      </c>
      <c r="QD815" s="2" t="s">
        <v>226</v>
      </c>
      <c r="QE815" s="2" t="s">
        <v>229</v>
      </c>
      <c r="QF815" s="2" t="s">
        <v>229</v>
      </c>
      <c r="QG815" s="2" t="s">
        <v>241</v>
      </c>
      <c r="QH815" s="2" t="s">
        <v>229</v>
      </c>
      <c r="QI815" s="4"/>
      <c r="QJ815" s="8"/>
      <c r="QK815" s="4"/>
      <c r="QL815" s="8"/>
      <c r="QM815" s="7"/>
      <c r="QN815" s="7"/>
      <c r="QO815" s="2" t="s">
        <v>229</v>
      </c>
      <c r="QP815" s="2" t="s">
        <v>229</v>
      </c>
      <c r="QQ815" s="2" t="s">
        <v>229</v>
      </c>
      <c r="QR815" s="2" t="s">
        <v>229</v>
      </c>
      <c r="QS815" s="2" t="s">
        <v>229</v>
      </c>
      <c r="QT815" s="2" t="s">
        <v>229</v>
      </c>
      <c r="QU815" s="4"/>
      <c r="QV815" s="8"/>
      <c r="QW815" s="4"/>
      <c r="QX815" s="8"/>
      <c r="QY815" s="7"/>
      <c r="QZ815" s="7"/>
      <c r="RA815" s="2" t="s">
        <v>239</v>
      </c>
      <c r="RB815" s="2" t="s">
        <v>275</v>
      </c>
      <c r="RC815" s="2" t="s">
        <v>547</v>
      </c>
      <c r="RD815" s="2" t="s">
        <v>229</v>
      </c>
      <c r="RE815" s="2" t="s">
        <v>241</v>
      </c>
      <c r="RF815" s="2" t="s">
        <v>229</v>
      </c>
      <c r="RG815" s="4"/>
      <c r="RH815" s="8"/>
      <c r="RI815" s="4"/>
      <c r="RJ815" s="8"/>
      <c r="RK815" s="7"/>
      <c r="RL815" s="7"/>
      <c r="RM815" s="2" t="s">
        <v>229</v>
      </c>
      <c r="RN815" s="2" t="s">
        <v>229</v>
      </c>
      <c r="RO815" s="2" t="s">
        <v>229</v>
      </c>
      <c r="RP815" s="2" t="s">
        <v>229</v>
      </c>
      <c r="RQ815" s="2" t="s">
        <v>229</v>
      </c>
      <c r="RR815" s="2" t="s">
        <v>229</v>
      </c>
      <c r="RS815" s="4"/>
      <c r="RT815" s="8"/>
      <c r="RU815" s="4"/>
      <c r="RV815" s="8"/>
      <c r="RW815" s="7"/>
      <c r="RX815" s="7"/>
      <c r="RY815" s="2" t="s">
        <v>278</v>
      </c>
      <c r="RZ815" s="2" t="s">
        <v>275</v>
      </c>
      <c r="SA815" s="2" t="s">
        <v>229</v>
      </c>
      <c r="SB815" s="2" t="s">
        <v>229</v>
      </c>
      <c r="SC815" s="2" t="s">
        <v>241</v>
      </c>
      <c r="SD815" s="2" t="s">
        <v>229</v>
      </c>
      <c r="SE815" s="4">
        <v>77</v>
      </c>
      <c r="SF815" s="4"/>
      <c r="SG815" s="4"/>
      <c r="SH815" s="4"/>
      <c r="SI815" s="4"/>
      <c r="SJ815" s="4"/>
      <c r="SK815" s="4"/>
      <c r="SL815" s="4"/>
      <c r="SM815" s="4">
        <v>5</v>
      </c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>
        <v>30</v>
      </c>
      <c r="UK815" s="4"/>
      <c r="UL815" s="4"/>
      <c r="UM815" s="4"/>
      <c r="UN815" s="4"/>
      <c r="UO815" s="4">
        <v>20</v>
      </c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</row>
    <row r="816">
      <c r="A816" s="2" t="s">
        <v>5079</v>
      </c>
      <c r="B816" s="2" t="s">
        <v>216</v>
      </c>
      <c r="C816" s="2" t="s">
        <v>4734</v>
      </c>
      <c r="D816" s="2" t="s">
        <v>3164</v>
      </c>
      <c r="E816" s="2" t="s">
        <v>3165</v>
      </c>
      <c r="F816" s="2" t="s">
        <v>4735</v>
      </c>
      <c r="G816" s="2" t="s">
        <v>4736</v>
      </c>
      <c r="H816" s="2" t="s">
        <v>4737</v>
      </c>
      <c r="I816" s="2" t="s">
        <v>5073</v>
      </c>
      <c r="J816" s="2" t="s">
        <v>224</v>
      </c>
      <c r="K816" s="2" t="s">
        <v>2491</v>
      </c>
      <c r="L816" s="3">
        <v>46.53</v>
      </c>
      <c r="M816" s="3">
        <v>48.86</v>
      </c>
      <c r="N816" s="3">
        <v>89.99</v>
      </c>
      <c r="O816" s="2" t="s">
        <v>226</v>
      </c>
      <c r="P816" s="2" t="s">
        <v>413</v>
      </c>
      <c r="Q816" s="2" t="s">
        <v>228</v>
      </c>
      <c r="R816" s="2" t="s">
        <v>229</v>
      </c>
      <c r="S816" s="2" t="s">
        <v>4769</v>
      </c>
      <c r="T816" s="2" t="s">
        <v>3733</v>
      </c>
      <c r="U816" s="2" t="s">
        <v>733</v>
      </c>
      <c r="V816" s="2" t="s">
        <v>233</v>
      </c>
      <c r="W816" s="2" t="s">
        <v>3757</v>
      </c>
      <c r="X816" s="2" t="s">
        <v>4740</v>
      </c>
      <c r="Y816" s="2" t="s">
        <v>4741</v>
      </c>
      <c r="Z816" s="4">
        <v>233</v>
      </c>
      <c r="AA816" s="4">
        <f>=ROUNDDOWN(38.8333333333333,0)</f>
      </c>
      <c r="AB816" s="5">
        <v>6</v>
      </c>
      <c r="AC816" s="2" t="s">
        <v>4742</v>
      </c>
      <c r="AD816" s="4">
        <v>60</v>
      </c>
      <c r="AE816" s="4">
        <v>220</v>
      </c>
      <c r="AF816" s="6">
        <v>66</v>
      </c>
      <c r="AG816" s="6">
        <v>49</v>
      </c>
      <c r="AH816" s="7">
        <v>1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/>
      <c r="AQ816" s="8"/>
      <c r="AR816" s="4">
        <v>3</v>
      </c>
      <c r="AS816" s="8">
        <v>145.14</v>
      </c>
      <c r="AT816" s="7">
        <v>-1</v>
      </c>
      <c r="AU816" s="7">
        <v>-1</v>
      </c>
      <c r="AV816" s="4">
        <v>11</v>
      </c>
      <c r="AW816" s="8">
        <v>748.86</v>
      </c>
      <c r="AX816" s="4">
        <v>16</v>
      </c>
      <c r="AY816" s="8">
        <v>1188.57</v>
      </c>
      <c r="AZ816" s="7">
        <v>-0.3125</v>
      </c>
      <c r="BA816" s="7">
        <v>-0.3699</v>
      </c>
      <c r="BB816" s="7"/>
      <c r="BC816" s="4" t="s">
        <v>229</v>
      </c>
      <c r="BD816" s="8" t="s">
        <v>229</v>
      </c>
      <c r="BE816" s="4" t="s">
        <v>229</v>
      </c>
      <c r="BF816" s="8" t="s">
        <v>229</v>
      </c>
      <c r="BG816" s="7" t="s">
        <v>229</v>
      </c>
      <c r="BH816" s="7" t="s">
        <v>229</v>
      </c>
      <c r="BI816" s="7">
        <v>0.2163</v>
      </c>
      <c r="BJ816" s="4"/>
      <c r="BK816" s="8"/>
      <c r="BL816" s="2" t="s">
        <v>17</v>
      </c>
      <c r="BM816" s="7"/>
      <c r="BN816" s="7"/>
      <c r="BO816" s="4"/>
      <c r="BP816" s="8"/>
      <c r="BQ816" s="4"/>
      <c r="BR816" s="8"/>
      <c r="BS816" s="7"/>
      <c r="BT816" s="7"/>
      <c r="BU816" s="2" t="s">
        <v>239</v>
      </c>
      <c r="BV816" s="2" t="s">
        <v>226</v>
      </c>
      <c r="BW816" s="2" t="s">
        <v>229</v>
      </c>
      <c r="BX816" s="2" t="s">
        <v>813</v>
      </c>
      <c r="BY816" s="2" t="s">
        <v>241</v>
      </c>
      <c r="BZ816" s="2" t="s">
        <v>229</v>
      </c>
      <c r="CA816" s="4"/>
      <c r="CB816" s="8"/>
      <c r="CC816" s="4">
        <v>3</v>
      </c>
      <c r="CD816" s="8">
        <v>145.14</v>
      </c>
      <c r="CE816" s="7">
        <v>-1</v>
      </c>
      <c r="CF816" s="7">
        <v>-1</v>
      </c>
      <c r="CG816" s="2" t="s">
        <v>239</v>
      </c>
      <c r="CH816" s="2" t="s">
        <v>226</v>
      </c>
      <c r="CI816" s="2" t="s">
        <v>4744</v>
      </c>
      <c r="CJ816" s="2" t="s">
        <v>763</v>
      </c>
      <c r="CK816" s="2" t="s">
        <v>241</v>
      </c>
      <c r="CL816" s="2" t="s">
        <v>229</v>
      </c>
      <c r="CM816" s="4"/>
      <c r="CN816" s="8"/>
      <c r="CO816" s="4"/>
      <c r="CP816" s="8"/>
      <c r="CQ816" s="7"/>
      <c r="CR816" s="7"/>
      <c r="CS816" s="2" t="s">
        <v>239</v>
      </c>
      <c r="CT816" s="2" t="s">
        <v>226</v>
      </c>
      <c r="CU816" s="2" t="s">
        <v>2231</v>
      </c>
      <c r="CV816" s="2" t="s">
        <v>704</v>
      </c>
      <c r="CW816" s="2" t="s">
        <v>241</v>
      </c>
      <c r="CX816" s="2" t="s">
        <v>229</v>
      </c>
      <c r="CY816" s="4"/>
      <c r="CZ816" s="8"/>
      <c r="DA816" s="4"/>
      <c r="DB816" s="8"/>
      <c r="DC816" s="7"/>
      <c r="DD816" s="7"/>
      <c r="DE816" s="2" t="s">
        <v>239</v>
      </c>
      <c r="DF816" s="2" t="s">
        <v>226</v>
      </c>
      <c r="DG816" s="2" t="s">
        <v>1463</v>
      </c>
      <c r="DH816" s="2" t="s">
        <v>1953</v>
      </c>
      <c r="DI816" s="2" t="s">
        <v>241</v>
      </c>
      <c r="DJ816" s="2" t="s">
        <v>229</v>
      </c>
      <c r="DK816" s="4"/>
      <c r="DL816" s="8"/>
      <c r="DM816" s="4"/>
      <c r="DN816" s="8"/>
      <c r="DO816" s="7"/>
      <c r="DP816" s="7"/>
      <c r="DQ816" s="2" t="s">
        <v>239</v>
      </c>
      <c r="DR816" s="2" t="s">
        <v>226</v>
      </c>
      <c r="DS816" s="2" t="s">
        <v>2239</v>
      </c>
      <c r="DT816" s="2" t="s">
        <v>4315</v>
      </c>
      <c r="DU816" s="2" t="s">
        <v>241</v>
      </c>
      <c r="DV816" s="2" t="s">
        <v>229</v>
      </c>
      <c r="DW816" s="4"/>
      <c r="DX816" s="8"/>
      <c r="DY816" s="4"/>
      <c r="DZ816" s="8"/>
      <c r="EA816" s="7"/>
      <c r="EB816" s="7"/>
      <c r="EC816" s="2" t="s">
        <v>239</v>
      </c>
      <c r="ED816" s="2" t="s">
        <v>226</v>
      </c>
      <c r="EE816" s="2" t="s">
        <v>699</v>
      </c>
      <c r="EF816" s="2" t="s">
        <v>949</v>
      </c>
      <c r="EG816" s="2" t="s">
        <v>241</v>
      </c>
      <c r="EH816" s="2" t="s">
        <v>229</v>
      </c>
      <c r="EI816" s="4"/>
      <c r="EJ816" s="8"/>
      <c r="EK816" s="4"/>
      <c r="EL816" s="8"/>
      <c r="EM816" s="7"/>
      <c r="EN816" s="7"/>
      <c r="EO816" s="2" t="s">
        <v>239</v>
      </c>
      <c r="EP816" s="2" t="s">
        <v>226</v>
      </c>
      <c r="EQ816" s="2" t="s">
        <v>3995</v>
      </c>
      <c r="ER816" s="2" t="s">
        <v>697</v>
      </c>
      <c r="ES816" s="2" t="s">
        <v>241</v>
      </c>
      <c r="ET816" s="2" t="s">
        <v>229</v>
      </c>
      <c r="EU816" s="4"/>
      <c r="EV816" s="8"/>
      <c r="EW816" s="4"/>
      <c r="EX816" s="8"/>
      <c r="EY816" s="7"/>
      <c r="EZ816" s="7"/>
      <c r="FA816" s="2" t="s">
        <v>239</v>
      </c>
      <c r="FB816" s="2" t="s">
        <v>226</v>
      </c>
      <c r="FC816" s="2" t="s">
        <v>1463</v>
      </c>
      <c r="FD816" s="2" t="s">
        <v>1459</v>
      </c>
      <c r="FE816" s="2" t="s">
        <v>263</v>
      </c>
      <c r="FF816" s="2" t="s">
        <v>229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226</v>
      </c>
      <c r="FO816" s="2" t="s">
        <v>1443</v>
      </c>
      <c r="FP816" s="2" t="s">
        <v>2257</v>
      </c>
      <c r="FQ816" s="2" t="s">
        <v>241</v>
      </c>
      <c r="FR816" s="2" t="s">
        <v>229</v>
      </c>
      <c r="FS816" s="4"/>
      <c r="FT816" s="8"/>
      <c r="FU816" s="4"/>
      <c r="FV816" s="8"/>
      <c r="FW816" s="7"/>
      <c r="FX816" s="7"/>
      <c r="FY816" s="2" t="s">
        <v>239</v>
      </c>
      <c r="FZ816" s="2" t="s">
        <v>226</v>
      </c>
      <c r="GA816" s="2" t="s">
        <v>327</v>
      </c>
      <c r="GB816" s="2" t="s">
        <v>229</v>
      </c>
      <c r="GC816" s="2" t="s">
        <v>241</v>
      </c>
      <c r="GD816" s="2" t="s">
        <v>229</v>
      </c>
      <c r="GE816" s="4"/>
      <c r="GF816" s="8"/>
      <c r="GG816" s="4"/>
      <c r="GH816" s="8"/>
      <c r="GI816" s="7"/>
      <c r="GJ816" s="7"/>
      <c r="GK816" s="2" t="s">
        <v>267</v>
      </c>
      <c r="GL816" s="2" t="s">
        <v>226</v>
      </c>
      <c r="GM816" s="2" t="s">
        <v>229</v>
      </c>
      <c r="GN816" s="2" t="s">
        <v>229</v>
      </c>
      <c r="GO816" s="2" t="s">
        <v>241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239</v>
      </c>
      <c r="GX816" s="2" t="s">
        <v>226</v>
      </c>
      <c r="GY816" s="2" t="s">
        <v>708</v>
      </c>
      <c r="GZ816" s="2" t="s">
        <v>554</v>
      </c>
      <c r="HA816" s="2" t="s">
        <v>241</v>
      </c>
      <c r="HB816" s="2" t="s">
        <v>229</v>
      </c>
      <c r="HC816" s="4"/>
      <c r="HD816" s="8"/>
      <c r="HE816" s="4"/>
      <c r="HF816" s="8"/>
      <c r="HG816" s="7"/>
      <c r="HH816" s="7"/>
      <c r="HI816" s="2" t="s">
        <v>239</v>
      </c>
      <c r="HJ816" s="2" t="s">
        <v>260</v>
      </c>
      <c r="HK816" s="2" t="s">
        <v>711</v>
      </c>
      <c r="HL816" s="2" t="s">
        <v>3838</v>
      </c>
      <c r="HM816" s="2" t="s">
        <v>241</v>
      </c>
      <c r="HN816" s="2" t="s">
        <v>229</v>
      </c>
      <c r="HO816" s="4"/>
      <c r="HP816" s="8"/>
      <c r="HQ816" s="4"/>
      <c r="HR816" s="8"/>
      <c r="HS816" s="7"/>
      <c r="HT816" s="7"/>
      <c r="HU816" s="2" t="s">
        <v>266</v>
      </c>
      <c r="HV816" s="2" t="s">
        <v>226</v>
      </c>
      <c r="HW816" s="2" t="s">
        <v>229</v>
      </c>
      <c r="HX816" s="2" t="s">
        <v>229</v>
      </c>
      <c r="HY816" s="2" t="s">
        <v>241</v>
      </c>
      <c r="HZ816" s="2" t="s">
        <v>229</v>
      </c>
      <c r="IA816" s="4"/>
      <c r="IB816" s="8"/>
      <c r="IC816" s="4"/>
      <c r="ID816" s="8"/>
      <c r="IE816" s="7"/>
      <c r="IF816" s="7"/>
      <c r="IG816" s="2" t="s">
        <v>239</v>
      </c>
      <c r="IH816" s="2" t="s">
        <v>226</v>
      </c>
      <c r="II816" s="2" t="s">
        <v>495</v>
      </c>
      <c r="IJ816" s="2" t="s">
        <v>3505</v>
      </c>
      <c r="IK816" s="2" t="s">
        <v>241</v>
      </c>
      <c r="IL816" s="2" t="s">
        <v>229</v>
      </c>
      <c r="IM816" s="4"/>
      <c r="IN816" s="8"/>
      <c r="IO816" s="4"/>
      <c r="IP816" s="8"/>
      <c r="IQ816" s="7"/>
      <c r="IR816" s="7"/>
      <c r="IS816" s="2" t="s">
        <v>239</v>
      </c>
      <c r="IT816" s="2" t="s">
        <v>226</v>
      </c>
      <c r="IU816" s="2" t="s">
        <v>2664</v>
      </c>
      <c r="IV816" s="2" t="s">
        <v>229</v>
      </c>
      <c r="IW816" s="2" t="s">
        <v>241</v>
      </c>
      <c r="IX816" s="2" t="s">
        <v>229</v>
      </c>
      <c r="IY816" s="4"/>
      <c r="IZ816" s="8"/>
      <c r="JA816" s="4"/>
      <c r="JB816" s="8"/>
      <c r="JC816" s="7"/>
      <c r="JD816" s="7"/>
      <c r="JE816" s="2" t="s">
        <v>239</v>
      </c>
      <c r="JF816" s="2" t="s">
        <v>226</v>
      </c>
      <c r="JG816" s="2" t="s">
        <v>3256</v>
      </c>
      <c r="JH816" s="2" t="s">
        <v>229</v>
      </c>
      <c r="JI816" s="2" t="s">
        <v>241</v>
      </c>
      <c r="JJ816" s="2" t="s">
        <v>229</v>
      </c>
      <c r="JK816" s="4"/>
      <c r="JL816" s="8"/>
      <c r="JM816" s="4"/>
      <c r="JN816" s="8"/>
      <c r="JO816" s="7"/>
      <c r="JP816" s="7"/>
      <c r="JQ816" s="2" t="s">
        <v>229</v>
      </c>
      <c r="JR816" s="2" t="s">
        <v>229</v>
      </c>
      <c r="JS816" s="2" t="s">
        <v>229</v>
      </c>
      <c r="JT816" s="2" t="s">
        <v>229</v>
      </c>
      <c r="JU816" s="2" t="s">
        <v>229</v>
      </c>
      <c r="JV816" s="2" t="s">
        <v>229</v>
      </c>
      <c r="JW816" s="4"/>
      <c r="JX816" s="8"/>
      <c r="JY816" s="4"/>
      <c r="JZ816" s="8"/>
      <c r="KA816" s="7"/>
      <c r="KB816" s="7"/>
      <c r="KC816" s="2" t="s">
        <v>239</v>
      </c>
      <c r="KD816" s="2" t="s">
        <v>226</v>
      </c>
      <c r="KE816" s="2" t="s">
        <v>1280</v>
      </c>
      <c r="KF816" s="2" t="s">
        <v>5080</v>
      </c>
      <c r="KG816" s="2" t="s">
        <v>241</v>
      </c>
      <c r="KH816" s="2" t="s">
        <v>229</v>
      </c>
      <c r="KI816" s="4"/>
      <c r="KJ816" s="8"/>
      <c r="KK816" s="4"/>
      <c r="KL816" s="8"/>
      <c r="KM816" s="7"/>
      <c r="KN816" s="7"/>
      <c r="KO816" s="2" t="s">
        <v>278</v>
      </c>
      <c r="KP816" s="2" t="s">
        <v>226</v>
      </c>
      <c r="KQ816" s="2" t="s">
        <v>229</v>
      </c>
      <c r="KR816" s="2" t="s">
        <v>229</v>
      </c>
      <c r="KS816" s="2" t="s">
        <v>241</v>
      </c>
      <c r="KT816" s="2" t="s">
        <v>229</v>
      </c>
      <c r="KU816" s="4"/>
      <c r="KV816" s="8"/>
      <c r="KW816" s="4"/>
      <c r="KX816" s="8"/>
      <c r="KY816" s="7"/>
      <c r="KZ816" s="7"/>
      <c r="LA816" s="2" t="s">
        <v>239</v>
      </c>
      <c r="LB816" s="2" t="s">
        <v>226</v>
      </c>
      <c r="LC816" s="2" t="s">
        <v>720</v>
      </c>
      <c r="LD816" s="2" t="s">
        <v>229</v>
      </c>
      <c r="LE816" s="2" t="s">
        <v>241</v>
      </c>
      <c r="LF816" s="2" t="s">
        <v>229</v>
      </c>
      <c r="LG816" s="4"/>
      <c r="LH816" s="8"/>
      <c r="LI816" s="4"/>
      <c r="LJ816" s="8"/>
      <c r="LK816" s="7"/>
      <c r="LL816" s="7"/>
      <c r="LM816" s="2" t="s">
        <v>229</v>
      </c>
      <c r="LN816" s="2" t="s">
        <v>229</v>
      </c>
      <c r="LO816" s="2" t="s">
        <v>229</v>
      </c>
      <c r="LP816" s="2" t="s">
        <v>229</v>
      </c>
      <c r="LQ816" s="2" t="s">
        <v>229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239</v>
      </c>
      <c r="LZ816" s="2" t="s">
        <v>275</v>
      </c>
      <c r="MA816" s="2" t="s">
        <v>810</v>
      </c>
      <c r="MB816" s="2" t="s">
        <v>1416</v>
      </c>
      <c r="MC816" s="2" t="s">
        <v>241</v>
      </c>
      <c r="MD816" s="2" t="s">
        <v>229</v>
      </c>
      <c r="ME816" s="4"/>
      <c r="MF816" s="8"/>
      <c r="MG816" s="4"/>
      <c r="MH816" s="8"/>
      <c r="MI816" s="7"/>
      <c r="MJ816" s="7"/>
      <c r="MK816" s="2" t="s">
        <v>278</v>
      </c>
      <c r="ML816" s="2" t="s">
        <v>226</v>
      </c>
      <c r="MM816" s="2" t="s">
        <v>229</v>
      </c>
      <c r="MN816" s="2" t="s">
        <v>229</v>
      </c>
      <c r="MO816" s="2" t="s">
        <v>241</v>
      </c>
      <c r="MP816" s="2" t="s">
        <v>229</v>
      </c>
      <c r="MQ816" s="4"/>
      <c r="MR816" s="8"/>
      <c r="MS816" s="4"/>
      <c r="MT816" s="8"/>
      <c r="MU816" s="7"/>
      <c r="MV816" s="7"/>
      <c r="MW816" s="2" t="s">
        <v>239</v>
      </c>
      <c r="MX816" s="2" t="s">
        <v>226</v>
      </c>
      <c r="MY816" s="2" t="s">
        <v>279</v>
      </c>
      <c r="MZ816" s="2" t="s">
        <v>2798</v>
      </c>
      <c r="NA816" s="2" t="s">
        <v>241</v>
      </c>
      <c r="NB816" s="2" t="s">
        <v>229</v>
      </c>
      <c r="NC816" s="4"/>
      <c r="ND816" s="8"/>
      <c r="NE816" s="4"/>
      <c r="NF816" s="8"/>
      <c r="NG816" s="7"/>
      <c r="NH816" s="7"/>
      <c r="NI816" s="2" t="s">
        <v>239</v>
      </c>
      <c r="NJ816" s="2" t="s">
        <v>260</v>
      </c>
      <c r="NK816" s="2" t="s">
        <v>1739</v>
      </c>
      <c r="NL816" s="2" t="s">
        <v>2029</v>
      </c>
      <c r="NM816" s="2" t="s">
        <v>241</v>
      </c>
      <c r="NN816" s="2" t="s">
        <v>229</v>
      </c>
      <c r="NO816" s="4"/>
      <c r="NP816" s="8"/>
      <c r="NQ816" s="4"/>
      <c r="NR816" s="8"/>
      <c r="NS816" s="7"/>
      <c r="NT816" s="7"/>
      <c r="NU816" s="2" t="s">
        <v>272</v>
      </c>
      <c r="NV816" s="2" t="s">
        <v>226</v>
      </c>
      <c r="NW816" s="2" t="s">
        <v>229</v>
      </c>
      <c r="NX816" s="2" t="s">
        <v>229</v>
      </c>
      <c r="NY816" s="2" t="s">
        <v>241</v>
      </c>
      <c r="NZ816" s="2" t="s">
        <v>229</v>
      </c>
      <c r="OA816" s="4"/>
      <c r="OB816" s="8"/>
      <c r="OC816" s="4"/>
      <c r="OD816" s="8"/>
      <c r="OE816" s="7"/>
      <c r="OF816" s="7"/>
      <c r="OG816" s="2" t="s">
        <v>239</v>
      </c>
      <c r="OH816" s="2" t="s">
        <v>226</v>
      </c>
      <c r="OI816" s="2" t="s">
        <v>2817</v>
      </c>
      <c r="OJ816" s="2" t="s">
        <v>229</v>
      </c>
      <c r="OK816" s="2" t="s">
        <v>241</v>
      </c>
      <c r="OL816" s="2" t="s">
        <v>229</v>
      </c>
      <c r="OM816" s="4"/>
      <c r="ON816" s="8"/>
      <c r="OO816" s="4"/>
      <c r="OP816" s="8"/>
      <c r="OQ816" s="7"/>
      <c r="OR816" s="7"/>
      <c r="OS816" s="2" t="s">
        <v>229</v>
      </c>
      <c r="OT816" s="2" t="s">
        <v>229</v>
      </c>
      <c r="OU816" s="2" t="s">
        <v>229</v>
      </c>
      <c r="OV816" s="2" t="s">
        <v>229</v>
      </c>
      <c r="OW816" s="2" t="s">
        <v>229</v>
      </c>
      <c r="OX816" s="2" t="s">
        <v>229</v>
      </c>
      <c r="OY816" s="4"/>
      <c r="OZ816" s="8"/>
      <c r="PA816" s="4"/>
      <c r="PB816" s="8"/>
      <c r="PC816" s="7"/>
      <c r="PD816" s="7"/>
      <c r="PE816" s="2" t="s">
        <v>229</v>
      </c>
      <c r="PF816" s="2" t="s">
        <v>229</v>
      </c>
      <c r="PG816" s="2" t="s">
        <v>229</v>
      </c>
      <c r="PH816" s="2" t="s">
        <v>229</v>
      </c>
      <c r="PI816" s="2" t="s">
        <v>229</v>
      </c>
      <c r="PJ816" s="2" t="s">
        <v>229</v>
      </c>
      <c r="PK816" s="4"/>
      <c r="PL816" s="8"/>
      <c r="PM816" s="4"/>
      <c r="PN816" s="8"/>
      <c r="PO816" s="7"/>
      <c r="PP816" s="7"/>
      <c r="PQ816" s="2" t="s">
        <v>239</v>
      </c>
      <c r="PR816" s="2" t="s">
        <v>275</v>
      </c>
      <c r="PS816" s="2" t="s">
        <v>1221</v>
      </c>
      <c r="PT816" s="2" t="s">
        <v>229</v>
      </c>
      <c r="PU816" s="2" t="s">
        <v>241</v>
      </c>
      <c r="PV816" s="2" t="s">
        <v>229</v>
      </c>
      <c r="PW816" s="4"/>
      <c r="PX816" s="8"/>
      <c r="PY816" s="4"/>
      <c r="PZ816" s="8"/>
      <c r="QA816" s="7"/>
      <c r="QB816" s="7"/>
      <c r="QC816" s="2" t="s">
        <v>281</v>
      </c>
      <c r="QD816" s="2" t="s">
        <v>226</v>
      </c>
      <c r="QE816" s="2" t="s">
        <v>229</v>
      </c>
      <c r="QF816" s="2" t="s">
        <v>229</v>
      </c>
      <c r="QG816" s="2" t="s">
        <v>241</v>
      </c>
      <c r="QH816" s="2" t="s">
        <v>229</v>
      </c>
      <c r="QI816" s="4"/>
      <c r="QJ816" s="8"/>
      <c r="QK816" s="4"/>
      <c r="QL816" s="8"/>
      <c r="QM816" s="7"/>
      <c r="QN816" s="7"/>
      <c r="QO816" s="2" t="s">
        <v>229</v>
      </c>
      <c r="QP816" s="2" t="s">
        <v>229</v>
      </c>
      <c r="QQ816" s="2" t="s">
        <v>229</v>
      </c>
      <c r="QR816" s="2" t="s">
        <v>229</v>
      </c>
      <c r="QS816" s="2" t="s">
        <v>229</v>
      </c>
      <c r="QT816" s="2" t="s">
        <v>229</v>
      </c>
      <c r="QU816" s="4"/>
      <c r="QV816" s="8"/>
      <c r="QW816" s="4"/>
      <c r="QX816" s="8"/>
      <c r="QY816" s="7"/>
      <c r="QZ816" s="7"/>
      <c r="RA816" s="2" t="s">
        <v>239</v>
      </c>
      <c r="RB816" s="2" t="s">
        <v>275</v>
      </c>
      <c r="RC816" s="2" t="s">
        <v>547</v>
      </c>
      <c r="RD816" s="2" t="s">
        <v>229</v>
      </c>
      <c r="RE816" s="2" t="s">
        <v>241</v>
      </c>
      <c r="RF816" s="2" t="s">
        <v>229</v>
      </c>
      <c r="RG816" s="4"/>
      <c r="RH816" s="8"/>
      <c r="RI816" s="4"/>
      <c r="RJ816" s="8"/>
      <c r="RK816" s="7"/>
      <c r="RL816" s="7"/>
      <c r="RM816" s="2" t="s">
        <v>229</v>
      </c>
      <c r="RN816" s="2" t="s">
        <v>229</v>
      </c>
      <c r="RO816" s="2" t="s">
        <v>229</v>
      </c>
      <c r="RP816" s="2" t="s">
        <v>229</v>
      </c>
      <c r="RQ816" s="2" t="s">
        <v>229</v>
      </c>
      <c r="RR816" s="2" t="s">
        <v>229</v>
      </c>
      <c r="RS816" s="4"/>
      <c r="RT816" s="8"/>
      <c r="RU816" s="4"/>
      <c r="RV816" s="8"/>
      <c r="RW816" s="7"/>
      <c r="RX816" s="7"/>
      <c r="RY816" s="2" t="s">
        <v>278</v>
      </c>
      <c r="RZ816" s="2" t="s">
        <v>275</v>
      </c>
      <c r="SA816" s="2" t="s">
        <v>229</v>
      </c>
      <c r="SB816" s="2" t="s">
        <v>229</v>
      </c>
      <c r="SC816" s="2" t="s">
        <v>241</v>
      </c>
      <c r="SD816" s="2" t="s">
        <v>229</v>
      </c>
      <c r="SE816" s="4">
        <v>128</v>
      </c>
      <c r="SF816" s="4">
        <v>26</v>
      </c>
      <c r="SG816" s="4"/>
      <c r="SH816" s="4"/>
      <c r="SI816" s="4">
        <v>45</v>
      </c>
      <c r="SJ816" s="4"/>
      <c r="SK816" s="4"/>
      <c r="SL816" s="4"/>
      <c r="SM816" s="4">
        <v>34</v>
      </c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>
        <v>60</v>
      </c>
      <c r="TU816" s="4"/>
      <c r="TV816" s="4"/>
      <c r="TW816" s="4"/>
      <c r="TX816" s="4"/>
      <c r="TY816" s="4"/>
      <c r="TZ816" s="4"/>
      <c r="UA816" s="4"/>
      <c r="UB816" s="4"/>
      <c r="UC816" s="4"/>
      <c r="UD816" s="4">
        <v>30</v>
      </c>
      <c r="UE816" s="4"/>
      <c r="UF816" s="4">
        <v>50</v>
      </c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>
        <v>30</v>
      </c>
      <c r="UY816" s="4"/>
      <c r="UZ816" s="4"/>
      <c r="VA816" s="4"/>
      <c r="VB816" s="4"/>
      <c r="VC816" s="4">
        <v>50</v>
      </c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</row>
    <row r="817">
      <c r="A817" s="2" t="s">
        <v>5081</v>
      </c>
      <c r="B817" s="2" t="s">
        <v>216</v>
      </c>
      <c r="C817" s="2" t="s">
        <v>4734</v>
      </c>
      <c r="D817" s="2" t="s">
        <v>3164</v>
      </c>
      <c r="E817" s="2" t="s">
        <v>3165</v>
      </c>
      <c r="F817" s="2" t="s">
        <v>4735</v>
      </c>
      <c r="G817" s="2" t="s">
        <v>4736</v>
      </c>
      <c r="H817" s="2" t="s">
        <v>4737</v>
      </c>
      <c r="I817" s="2" t="s">
        <v>5073</v>
      </c>
      <c r="J817" s="2" t="s">
        <v>285</v>
      </c>
      <c r="K817" s="2" t="s">
        <v>2491</v>
      </c>
      <c r="L817" s="3">
        <v>63</v>
      </c>
      <c r="M817" s="3">
        <v>66.15</v>
      </c>
      <c r="N817" s="3">
        <v>119.99</v>
      </c>
      <c r="O817" s="2" t="s">
        <v>226</v>
      </c>
      <c r="P817" s="2" t="s">
        <v>413</v>
      </c>
      <c r="Q817" s="2" t="s">
        <v>228</v>
      </c>
      <c r="R817" s="2" t="s">
        <v>229</v>
      </c>
      <c r="S817" s="2" t="s">
        <v>4769</v>
      </c>
      <c r="T817" s="2" t="s">
        <v>3733</v>
      </c>
      <c r="U817" s="2" t="s">
        <v>2890</v>
      </c>
      <c r="V817" s="2" t="s">
        <v>233</v>
      </c>
      <c r="W817" s="2" t="s">
        <v>3757</v>
      </c>
      <c r="X817" s="2" t="s">
        <v>4740</v>
      </c>
      <c r="Y817" s="2" t="s">
        <v>4741</v>
      </c>
      <c r="Z817" s="4">
        <v>285</v>
      </c>
      <c r="AA817" s="4">
        <f>=ROUNDDOWN(31.6666666666667,0)</f>
      </c>
      <c r="AB817" s="5">
        <v>9</v>
      </c>
      <c r="AC817" s="2" t="s">
        <v>229</v>
      </c>
      <c r="AD817" s="4"/>
      <c r="AE817" s="4"/>
      <c r="AF817" s="6">
        <v>66</v>
      </c>
      <c r="AG817" s="6">
        <v>49</v>
      </c>
      <c r="AH817" s="7">
        <v>1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>
        <v>7</v>
      </c>
      <c r="AQ817" s="8">
        <v>457.1</v>
      </c>
      <c r="AR817" s="4">
        <v>6</v>
      </c>
      <c r="AS817" s="8">
        <v>407.82</v>
      </c>
      <c r="AT817" s="7">
        <v>0.1667</v>
      </c>
      <c r="AU817" s="7">
        <v>0.1208</v>
      </c>
      <c r="AV817" s="4" t="s">
        <v>229</v>
      </c>
      <c r="AW817" s="8" t="s">
        <v>229</v>
      </c>
      <c r="AX817" s="4" t="s">
        <v>229</v>
      </c>
      <c r="AY817" s="8" t="s">
        <v>229</v>
      </c>
      <c r="AZ817" s="7" t="s">
        <v>229</v>
      </c>
      <c r="BA817" s="7" t="s">
        <v>229</v>
      </c>
      <c r="BB817" s="7">
        <v>0.6104</v>
      </c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 t="s">
        <v>229</v>
      </c>
      <c r="BJ817" s="4">
        <v>7</v>
      </c>
      <c r="BK817" s="8">
        <v>457.1</v>
      </c>
      <c r="BL817" s="2" t="s">
        <v>5082</v>
      </c>
      <c r="BM817" s="7">
        <v>1</v>
      </c>
      <c r="BN817" s="7">
        <v>1</v>
      </c>
      <c r="BO817" s="4">
        <v>1</v>
      </c>
      <c r="BP817" s="8">
        <v>63.72</v>
      </c>
      <c r="BQ817" s="4">
        <v>2</v>
      </c>
      <c r="BR817" s="8">
        <v>127.44</v>
      </c>
      <c r="BS817" s="7">
        <v>-0.5</v>
      </c>
      <c r="BT817" s="7">
        <v>-0.5</v>
      </c>
      <c r="BU817" s="2" t="s">
        <v>239</v>
      </c>
      <c r="BV817" s="2" t="s">
        <v>226</v>
      </c>
      <c r="BW817" s="2" t="s">
        <v>229</v>
      </c>
      <c r="BX817" s="2" t="s">
        <v>813</v>
      </c>
      <c r="BY817" s="2" t="s">
        <v>241</v>
      </c>
      <c r="BZ817" s="2" t="s">
        <v>229</v>
      </c>
      <c r="CA817" s="4">
        <v>3</v>
      </c>
      <c r="CB817" s="8">
        <v>185.34</v>
      </c>
      <c r="CC817" s="4"/>
      <c r="CD817" s="8"/>
      <c r="CE817" s="7"/>
      <c r="CF817" s="7"/>
      <c r="CG817" s="2" t="s">
        <v>239</v>
      </c>
      <c r="CH817" s="2" t="s">
        <v>226</v>
      </c>
      <c r="CI817" s="2" t="s">
        <v>4744</v>
      </c>
      <c r="CJ817" s="2" t="s">
        <v>763</v>
      </c>
      <c r="CK817" s="2" t="s">
        <v>241</v>
      </c>
      <c r="CL817" s="2" t="s">
        <v>229</v>
      </c>
      <c r="CM817" s="4">
        <v>2</v>
      </c>
      <c r="CN817" s="8">
        <v>139.44</v>
      </c>
      <c r="CO817" s="4"/>
      <c r="CP817" s="8"/>
      <c r="CQ817" s="7"/>
      <c r="CR817" s="7"/>
      <c r="CS817" s="2" t="s">
        <v>239</v>
      </c>
      <c r="CT817" s="2" t="s">
        <v>226</v>
      </c>
      <c r="CU817" s="2" t="s">
        <v>2231</v>
      </c>
      <c r="CV817" s="2" t="s">
        <v>926</v>
      </c>
      <c r="CW817" s="2" t="s">
        <v>241</v>
      </c>
      <c r="CX817" s="2" t="s">
        <v>229</v>
      </c>
      <c r="CY817" s="4"/>
      <c r="CZ817" s="8"/>
      <c r="DA817" s="4">
        <v>2</v>
      </c>
      <c r="DB817" s="8">
        <v>138.8</v>
      </c>
      <c r="DC817" s="7">
        <v>-1</v>
      </c>
      <c r="DD817" s="7">
        <v>-1</v>
      </c>
      <c r="DE817" s="2" t="s">
        <v>239</v>
      </c>
      <c r="DF817" s="2" t="s">
        <v>226</v>
      </c>
      <c r="DG817" s="2" t="s">
        <v>1463</v>
      </c>
      <c r="DH817" s="2" t="s">
        <v>1598</v>
      </c>
      <c r="DI817" s="2" t="s">
        <v>241</v>
      </c>
      <c r="DJ817" s="2" t="s">
        <v>229</v>
      </c>
      <c r="DK817" s="4"/>
      <c r="DL817" s="8"/>
      <c r="DM817" s="4"/>
      <c r="DN817" s="8"/>
      <c r="DO817" s="7"/>
      <c r="DP817" s="7"/>
      <c r="DQ817" s="2" t="s">
        <v>239</v>
      </c>
      <c r="DR817" s="2" t="s">
        <v>226</v>
      </c>
      <c r="DS817" s="2" t="s">
        <v>2239</v>
      </c>
      <c r="DT817" s="2" t="s">
        <v>1242</v>
      </c>
      <c r="DU817" s="2" t="s">
        <v>241</v>
      </c>
      <c r="DV817" s="2" t="s">
        <v>229</v>
      </c>
      <c r="DW817" s="4">
        <v>1</v>
      </c>
      <c r="DX817" s="8">
        <v>68.6</v>
      </c>
      <c r="DY817" s="4">
        <v>1</v>
      </c>
      <c r="DZ817" s="8">
        <v>68.6</v>
      </c>
      <c r="EA817" s="7"/>
      <c r="EB817" s="7"/>
      <c r="EC817" s="2" t="s">
        <v>239</v>
      </c>
      <c r="ED817" s="2" t="s">
        <v>226</v>
      </c>
      <c r="EE817" s="2" t="s">
        <v>699</v>
      </c>
      <c r="EF817" s="2" t="s">
        <v>1866</v>
      </c>
      <c r="EG817" s="2" t="s">
        <v>241</v>
      </c>
      <c r="EH817" s="2" t="s">
        <v>229</v>
      </c>
      <c r="EI817" s="4"/>
      <c r="EJ817" s="8"/>
      <c r="EK817" s="4"/>
      <c r="EL817" s="8"/>
      <c r="EM817" s="7"/>
      <c r="EN817" s="7"/>
      <c r="EO817" s="2" t="s">
        <v>239</v>
      </c>
      <c r="EP817" s="2" t="s">
        <v>226</v>
      </c>
      <c r="EQ817" s="2" t="s">
        <v>3995</v>
      </c>
      <c r="ER817" s="2" t="s">
        <v>1242</v>
      </c>
      <c r="ES817" s="2" t="s">
        <v>241</v>
      </c>
      <c r="ET817" s="2" t="s">
        <v>229</v>
      </c>
      <c r="EU817" s="4"/>
      <c r="EV817" s="8"/>
      <c r="EW817" s="4"/>
      <c r="EX817" s="8"/>
      <c r="EY817" s="7"/>
      <c r="EZ817" s="7"/>
      <c r="FA817" s="2" t="s">
        <v>239</v>
      </c>
      <c r="FB817" s="2" t="s">
        <v>226</v>
      </c>
      <c r="FC817" s="2" t="s">
        <v>1463</v>
      </c>
      <c r="FD817" s="2" t="s">
        <v>2122</v>
      </c>
      <c r="FE817" s="2" t="s">
        <v>263</v>
      </c>
      <c r="FF817" s="2" t="s">
        <v>229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226</v>
      </c>
      <c r="FO817" s="2" t="s">
        <v>1443</v>
      </c>
      <c r="FP817" s="2" t="s">
        <v>2257</v>
      </c>
      <c r="FQ817" s="2" t="s">
        <v>241</v>
      </c>
      <c r="FR817" s="2" t="s">
        <v>229</v>
      </c>
      <c r="FS817" s="4"/>
      <c r="FT817" s="8"/>
      <c r="FU817" s="4"/>
      <c r="FV817" s="8"/>
      <c r="FW817" s="7"/>
      <c r="FX817" s="7"/>
      <c r="FY817" s="2" t="s">
        <v>239</v>
      </c>
      <c r="FZ817" s="2" t="s">
        <v>226</v>
      </c>
      <c r="GA817" s="2" t="s">
        <v>327</v>
      </c>
      <c r="GB817" s="2" t="s">
        <v>229</v>
      </c>
      <c r="GC817" s="2" t="s">
        <v>241</v>
      </c>
      <c r="GD817" s="2" t="s">
        <v>229</v>
      </c>
      <c r="GE817" s="4"/>
      <c r="GF817" s="8"/>
      <c r="GG817" s="4"/>
      <c r="GH817" s="8"/>
      <c r="GI817" s="7"/>
      <c r="GJ817" s="7"/>
      <c r="GK817" s="2" t="s">
        <v>267</v>
      </c>
      <c r="GL817" s="2" t="s">
        <v>226</v>
      </c>
      <c r="GM817" s="2" t="s">
        <v>229</v>
      </c>
      <c r="GN817" s="2" t="s">
        <v>229</v>
      </c>
      <c r="GO817" s="2" t="s">
        <v>241</v>
      </c>
      <c r="GP817" s="2" t="s">
        <v>229</v>
      </c>
      <c r="GQ817" s="4"/>
      <c r="GR817" s="8"/>
      <c r="GS817" s="4"/>
      <c r="GT817" s="8"/>
      <c r="GU817" s="7"/>
      <c r="GV817" s="7"/>
      <c r="GW817" s="2" t="s">
        <v>239</v>
      </c>
      <c r="GX817" s="2" t="s">
        <v>226</v>
      </c>
      <c r="GY817" s="2" t="s">
        <v>708</v>
      </c>
      <c r="GZ817" s="2" t="s">
        <v>534</v>
      </c>
      <c r="HA817" s="2" t="s">
        <v>241</v>
      </c>
      <c r="HB817" s="2" t="s">
        <v>229</v>
      </c>
      <c r="HC817" s="4"/>
      <c r="HD817" s="8"/>
      <c r="HE817" s="4"/>
      <c r="HF817" s="8"/>
      <c r="HG817" s="7"/>
      <c r="HH817" s="7"/>
      <c r="HI817" s="2" t="s">
        <v>239</v>
      </c>
      <c r="HJ817" s="2" t="s">
        <v>260</v>
      </c>
      <c r="HK817" s="2" t="s">
        <v>711</v>
      </c>
      <c r="HL817" s="2" t="s">
        <v>3096</v>
      </c>
      <c r="HM817" s="2" t="s">
        <v>241</v>
      </c>
      <c r="HN817" s="2" t="s">
        <v>229</v>
      </c>
      <c r="HO817" s="4"/>
      <c r="HP817" s="8"/>
      <c r="HQ817" s="4"/>
      <c r="HR817" s="8"/>
      <c r="HS817" s="7"/>
      <c r="HT817" s="7"/>
      <c r="HU817" s="2" t="s">
        <v>266</v>
      </c>
      <c r="HV817" s="2" t="s">
        <v>226</v>
      </c>
      <c r="HW817" s="2" t="s">
        <v>229</v>
      </c>
      <c r="HX817" s="2" t="s">
        <v>229</v>
      </c>
      <c r="HY817" s="2" t="s">
        <v>241</v>
      </c>
      <c r="HZ817" s="2" t="s">
        <v>229</v>
      </c>
      <c r="IA817" s="4"/>
      <c r="IB817" s="8"/>
      <c r="IC817" s="4"/>
      <c r="ID817" s="8"/>
      <c r="IE817" s="7"/>
      <c r="IF817" s="7"/>
      <c r="IG817" s="2" t="s">
        <v>239</v>
      </c>
      <c r="IH817" s="2" t="s">
        <v>226</v>
      </c>
      <c r="II817" s="2" t="s">
        <v>495</v>
      </c>
      <c r="IJ817" s="2" t="s">
        <v>2004</v>
      </c>
      <c r="IK817" s="2" t="s">
        <v>241</v>
      </c>
      <c r="IL817" s="2" t="s">
        <v>229</v>
      </c>
      <c r="IM817" s="4"/>
      <c r="IN817" s="8"/>
      <c r="IO817" s="4"/>
      <c r="IP817" s="8"/>
      <c r="IQ817" s="7"/>
      <c r="IR817" s="7"/>
      <c r="IS817" s="2" t="s">
        <v>239</v>
      </c>
      <c r="IT817" s="2" t="s">
        <v>226</v>
      </c>
      <c r="IU817" s="2" t="s">
        <v>1023</v>
      </c>
      <c r="IV817" s="2" t="s">
        <v>229</v>
      </c>
      <c r="IW817" s="2" t="s">
        <v>241</v>
      </c>
      <c r="IX817" s="2" t="s">
        <v>229</v>
      </c>
      <c r="IY817" s="4"/>
      <c r="IZ817" s="8"/>
      <c r="JA817" s="4"/>
      <c r="JB817" s="8"/>
      <c r="JC817" s="7"/>
      <c r="JD817" s="7"/>
      <c r="JE817" s="2" t="s">
        <v>239</v>
      </c>
      <c r="JF817" s="2" t="s">
        <v>226</v>
      </c>
      <c r="JG817" s="2" t="s">
        <v>3256</v>
      </c>
      <c r="JH817" s="2" t="s">
        <v>2707</v>
      </c>
      <c r="JI817" s="2" t="s">
        <v>241</v>
      </c>
      <c r="JJ817" s="2" t="s">
        <v>229</v>
      </c>
      <c r="JK817" s="4"/>
      <c r="JL817" s="8"/>
      <c r="JM817" s="4"/>
      <c r="JN817" s="8"/>
      <c r="JO817" s="7"/>
      <c r="JP817" s="7"/>
      <c r="JQ817" s="2" t="s">
        <v>229</v>
      </c>
      <c r="JR817" s="2" t="s">
        <v>229</v>
      </c>
      <c r="JS817" s="2" t="s">
        <v>229</v>
      </c>
      <c r="JT817" s="2" t="s">
        <v>229</v>
      </c>
      <c r="JU817" s="2" t="s">
        <v>229</v>
      </c>
      <c r="JV817" s="2" t="s">
        <v>229</v>
      </c>
      <c r="JW817" s="4"/>
      <c r="JX817" s="8"/>
      <c r="JY817" s="4"/>
      <c r="JZ817" s="8"/>
      <c r="KA817" s="7"/>
      <c r="KB817" s="7"/>
      <c r="KC817" s="2" t="s">
        <v>239</v>
      </c>
      <c r="KD817" s="2" t="s">
        <v>226</v>
      </c>
      <c r="KE817" s="2" t="s">
        <v>1280</v>
      </c>
      <c r="KF817" s="2" t="s">
        <v>1062</v>
      </c>
      <c r="KG817" s="2" t="s">
        <v>241</v>
      </c>
      <c r="KH817" s="2" t="s">
        <v>229</v>
      </c>
      <c r="KI817" s="4"/>
      <c r="KJ817" s="8"/>
      <c r="KK817" s="4"/>
      <c r="KL817" s="8"/>
      <c r="KM817" s="7"/>
      <c r="KN817" s="7"/>
      <c r="KO817" s="2" t="s">
        <v>278</v>
      </c>
      <c r="KP817" s="2" t="s">
        <v>226</v>
      </c>
      <c r="KQ817" s="2" t="s">
        <v>229</v>
      </c>
      <c r="KR817" s="2" t="s">
        <v>229</v>
      </c>
      <c r="KS817" s="2" t="s">
        <v>241</v>
      </c>
      <c r="KT817" s="2" t="s">
        <v>229</v>
      </c>
      <c r="KU817" s="4"/>
      <c r="KV817" s="8"/>
      <c r="KW817" s="4"/>
      <c r="KX817" s="8"/>
      <c r="KY817" s="7"/>
      <c r="KZ817" s="7"/>
      <c r="LA817" s="2" t="s">
        <v>239</v>
      </c>
      <c r="LB817" s="2" t="s">
        <v>226</v>
      </c>
      <c r="LC817" s="2" t="s">
        <v>720</v>
      </c>
      <c r="LD817" s="2" t="s">
        <v>313</v>
      </c>
      <c r="LE817" s="2" t="s">
        <v>241</v>
      </c>
      <c r="LF817" s="2" t="s">
        <v>229</v>
      </c>
      <c r="LG817" s="4"/>
      <c r="LH817" s="8"/>
      <c r="LI817" s="4"/>
      <c r="LJ817" s="8"/>
      <c r="LK817" s="7"/>
      <c r="LL817" s="7"/>
      <c r="LM817" s="2" t="s">
        <v>229</v>
      </c>
      <c r="LN817" s="2" t="s">
        <v>229</v>
      </c>
      <c r="LO817" s="2" t="s">
        <v>229</v>
      </c>
      <c r="LP817" s="2" t="s">
        <v>229</v>
      </c>
      <c r="LQ817" s="2" t="s">
        <v>229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239</v>
      </c>
      <c r="LZ817" s="2" t="s">
        <v>275</v>
      </c>
      <c r="MA817" s="2" t="s">
        <v>810</v>
      </c>
      <c r="MB817" s="2" t="s">
        <v>937</v>
      </c>
      <c r="MC817" s="2" t="s">
        <v>241</v>
      </c>
      <c r="MD817" s="2" t="s">
        <v>229</v>
      </c>
      <c r="ME817" s="4"/>
      <c r="MF817" s="8"/>
      <c r="MG817" s="4">
        <v>1</v>
      </c>
      <c r="MH817" s="8">
        <v>72.98</v>
      </c>
      <c r="MI817" s="7">
        <v>-1</v>
      </c>
      <c r="MJ817" s="7">
        <v>-1</v>
      </c>
      <c r="MK817" s="2" t="s">
        <v>239</v>
      </c>
      <c r="ML817" s="2" t="s">
        <v>226</v>
      </c>
      <c r="MM817" s="2" t="s">
        <v>987</v>
      </c>
      <c r="MN817" s="2" t="s">
        <v>860</v>
      </c>
      <c r="MO817" s="2" t="s">
        <v>241</v>
      </c>
      <c r="MP817" s="2" t="s">
        <v>229</v>
      </c>
      <c r="MQ817" s="4"/>
      <c r="MR817" s="8"/>
      <c r="MS817" s="4"/>
      <c r="MT817" s="8"/>
      <c r="MU817" s="7"/>
      <c r="MV817" s="7"/>
      <c r="MW817" s="2" t="s">
        <v>239</v>
      </c>
      <c r="MX817" s="2" t="s">
        <v>226</v>
      </c>
      <c r="MY817" s="2" t="s">
        <v>279</v>
      </c>
      <c r="MZ817" s="2" t="s">
        <v>1291</v>
      </c>
      <c r="NA817" s="2" t="s">
        <v>241</v>
      </c>
      <c r="NB817" s="2" t="s">
        <v>229</v>
      </c>
      <c r="NC817" s="4"/>
      <c r="ND817" s="8"/>
      <c r="NE817" s="4"/>
      <c r="NF817" s="8"/>
      <c r="NG817" s="7"/>
      <c r="NH817" s="7"/>
      <c r="NI817" s="2" t="s">
        <v>239</v>
      </c>
      <c r="NJ817" s="2" t="s">
        <v>260</v>
      </c>
      <c r="NK817" s="2" t="s">
        <v>1739</v>
      </c>
      <c r="NL817" s="2" t="s">
        <v>1242</v>
      </c>
      <c r="NM817" s="2" t="s">
        <v>241</v>
      </c>
      <c r="NN817" s="2" t="s">
        <v>229</v>
      </c>
      <c r="NO817" s="4"/>
      <c r="NP817" s="8"/>
      <c r="NQ817" s="4"/>
      <c r="NR817" s="8"/>
      <c r="NS817" s="7"/>
      <c r="NT817" s="7"/>
      <c r="NU817" s="2" t="s">
        <v>272</v>
      </c>
      <c r="NV817" s="2" t="s">
        <v>226</v>
      </c>
      <c r="NW817" s="2" t="s">
        <v>229</v>
      </c>
      <c r="NX817" s="2" t="s">
        <v>229</v>
      </c>
      <c r="NY817" s="2" t="s">
        <v>241</v>
      </c>
      <c r="NZ817" s="2" t="s">
        <v>229</v>
      </c>
      <c r="OA817" s="4"/>
      <c r="OB817" s="8"/>
      <c r="OC817" s="4"/>
      <c r="OD817" s="8"/>
      <c r="OE817" s="7"/>
      <c r="OF817" s="7"/>
      <c r="OG817" s="2" t="s">
        <v>239</v>
      </c>
      <c r="OH817" s="2" t="s">
        <v>226</v>
      </c>
      <c r="OI817" s="2" t="s">
        <v>229</v>
      </c>
      <c r="OJ817" s="2" t="s">
        <v>229</v>
      </c>
      <c r="OK817" s="2" t="s">
        <v>241</v>
      </c>
      <c r="OL817" s="2" t="s">
        <v>229</v>
      </c>
      <c r="OM817" s="4"/>
      <c r="ON817" s="8"/>
      <c r="OO817" s="4"/>
      <c r="OP817" s="8"/>
      <c r="OQ817" s="7"/>
      <c r="OR817" s="7"/>
      <c r="OS817" s="2" t="s">
        <v>229</v>
      </c>
      <c r="OT817" s="2" t="s">
        <v>229</v>
      </c>
      <c r="OU817" s="2" t="s">
        <v>229</v>
      </c>
      <c r="OV817" s="2" t="s">
        <v>229</v>
      </c>
      <c r="OW817" s="2" t="s">
        <v>229</v>
      </c>
      <c r="OX817" s="2" t="s">
        <v>229</v>
      </c>
      <c r="OY817" s="4"/>
      <c r="OZ817" s="8"/>
      <c r="PA817" s="4"/>
      <c r="PB817" s="8"/>
      <c r="PC817" s="7"/>
      <c r="PD817" s="7"/>
      <c r="PE817" s="2" t="s">
        <v>229</v>
      </c>
      <c r="PF817" s="2" t="s">
        <v>229</v>
      </c>
      <c r="PG817" s="2" t="s">
        <v>229</v>
      </c>
      <c r="PH817" s="2" t="s">
        <v>229</v>
      </c>
      <c r="PI817" s="2" t="s">
        <v>229</v>
      </c>
      <c r="PJ817" s="2" t="s">
        <v>229</v>
      </c>
      <c r="PK817" s="4"/>
      <c r="PL817" s="8"/>
      <c r="PM817" s="4"/>
      <c r="PN817" s="8"/>
      <c r="PO817" s="7"/>
      <c r="PP817" s="7"/>
      <c r="PQ817" s="2" t="s">
        <v>239</v>
      </c>
      <c r="PR817" s="2" t="s">
        <v>275</v>
      </c>
      <c r="PS817" s="2" t="s">
        <v>1221</v>
      </c>
      <c r="PT817" s="2" t="s">
        <v>554</v>
      </c>
      <c r="PU817" s="2" t="s">
        <v>241</v>
      </c>
      <c r="PV817" s="2" t="s">
        <v>229</v>
      </c>
      <c r="PW817" s="4"/>
      <c r="PX817" s="8"/>
      <c r="PY817" s="4"/>
      <c r="PZ817" s="8"/>
      <c r="QA817" s="7"/>
      <c r="QB817" s="7"/>
      <c r="QC817" s="2" t="s">
        <v>281</v>
      </c>
      <c r="QD817" s="2" t="s">
        <v>226</v>
      </c>
      <c r="QE817" s="2" t="s">
        <v>229</v>
      </c>
      <c r="QF817" s="2" t="s">
        <v>229</v>
      </c>
      <c r="QG817" s="2" t="s">
        <v>241</v>
      </c>
      <c r="QH817" s="2" t="s">
        <v>229</v>
      </c>
      <c r="QI817" s="4"/>
      <c r="QJ817" s="8"/>
      <c r="QK817" s="4"/>
      <c r="QL817" s="8"/>
      <c r="QM817" s="7"/>
      <c r="QN817" s="7"/>
      <c r="QO817" s="2" t="s">
        <v>229</v>
      </c>
      <c r="QP817" s="2" t="s">
        <v>229</v>
      </c>
      <c r="QQ817" s="2" t="s">
        <v>229</v>
      </c>
      <c r="QR817" s="2" t="s">
        <v>229</v>
      </c>
      <c r="QS817" s="2" t="s">
        <v>229</v>
      </c>
      <c r="QT817" s="2" t="s">
        <v>229</v>
      </c>
      <c r="QU817" s="4"/>
      <c r="QV817" s="8"/>
      <c r="QW817" s="4"/>
      <c r="QX817" s="8"/>
      <c r="QY817" s="7"/>
      <c r="QZ817" s="7"/>
      <c r="RA817" s="2" t="s">
        <v>239</v>
      </c>
      <c r="RB817" s="2" t="s">
        <v>275</v>
      </c>
      <c r="RC817" s="2" t="s">
        <v>547</v>
      </c>
      <c r="RD817" s="2" t="s">
        <v>899</v>
      </c>
      <c r="RE817" s="2" t="s">
        <v>241</v>
      </c>
      <c r="RF817" s="2" t="s">
        <v>229</v>
      </c>
      <c r="RG817" s="4"/>
      <c r="RH817" s="8"/>
      <c r="RI817" s="4"/>
      <c r="RJ817" s="8"/>
      <c r="RK817" s="7"/>
      <c r="RL817" s="7"/>
      <c r="RM817" s="2" t="s">
        <v>229</v>
      </c>
      <c r="RN817" s="2" t="s">
        <v>229</v>
      </c>
      <c r="RO817" s="2" t="s">
        <v>229</v>
      </c>
      <c r="RP817" s="2" t="s">
        <v>229</v>
      </c>
      <c r="RQ817" s="2" t="s">
        <v>229</v>
      </c>
      <c r="RR817" s="2" t="s">
        <v>229</v>
      </c>
      <c r="RS817" s="4"/>
      <c r="RT817" s="8"/>
      <c r="RU817" s="4"/>
      <c r="RV817" s="8"/>
      <c r="RW817" s="7"/>
      <c r="RX817" s="7"/>
      <c r="RY817" s="2" t="s">
        <v>278</v>
      </c>
      <c r="RZ817" s="2" t="s">
        <v>275</v>
      </c>
      <c r="SA817" s="2" t="s">
        <v>229</v>
      </c>
      <c r="SB817" s="2" t="s">
        <v>229</v>
      </c>
      <c r="SC817" s="2" t="s">
        <v>241</v>
      </c>
      <c r="SD817" s="2" t="s">
        <v>229</v>
      </c>
      <c r="SE817" s="4">
        <v>57</v>
      </c>
      <c r="SF817" s="4">
        <v>109</v>
      </c>
      <c r="SG817" s="4"/>
      <c r="SH817" s="4"/>
      <c r="SI817" s="4">
        <v>116</v>
      </c>
      <c r="SJ817" s="4"/>
      <c r="SK817" s="4"/>
      <c r="SL817" s="4"/>
      <c r="SM817" s="4">
        <v>3</v>
      </c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</row>
    <row r="818">
      <c r="A818" s="2" t="s">
        <v>5083</v>
      </c>
      <c r="B818" s="2" t="s">
        <v>216</v>
      </c>
      <c r="C818" s="2" t="s">
        <v>4734</v>
      </c>
      <c r="D818" s="2" t="s">
        <v>3164</v>
      </c>
      <c r="E818" s="2" t="s">
        <v>3165</v>
      </c>
      <c r="F818" s="2" t="s">
        <v>4735</v>
      </c>
      <c r="G818" s="2" t="s">
        <v>4736</v>
      </c>
      <c r="H818" s="2" t="s">
        <v>4737</v>
      </c>
      <c r="I818" s="2" t="s">
        <v>5073</v>
      </c>
      <c r="J818" s="2" t="s">
        <v>312</v>
      </c>
      <c r="K818" s="2" t="s">
        <v>2491</v>
      </c>
      <c r="L818" s="3">
        <v>72</v>
      </c>
      <c r="M818" s="3">
        <v>75.6</v>
      </c>
      <c r="N818" s="3">
        <v>139.99</v>
      </c>
      <c r="O818" s="2" t="s">
        <v>226</v>
      </c>
      <c r="P818" s="2" t="s">
        <v>413</v>
      </c>
      <c r="Q818" s="2" t="s">
        <v>228</v>
      </c>
      <c r="R818" s="2" t="s">
        <v>229</v>
      </c>
      <c r="S818" s="2" t="s">
        <v>4769</v>
      </c>
      <c r="T818" s="2" t="s">
        <v>3733</v>
      </c>
      <c r="U818" s="2" t="s">
        <v>2890</v>
      </c>
      <c r="V818" s="2" t="s">
        <v>233</v>
      </c>
      <c r="W818" s="2" t="s">
        <v>3757</v>
      </c>
      <c r="X818" s="2" t="s">
        <v>4740</v>
      </c>
      <c r="Y818" s="2" t="s">
        <v>4741</v>
      </c>
      <c r="Z818" s="4">
        <v>255</v>
      </c>
      <c r="AA818" s="4">
        <f>=ROUNDDOWN(42.5,0)</f>
      </c>
      <c r="AB818" s="5">
        <v>6</v>
      </c>
      <c r="AC818" s="2" t="s">
        <v>4742</v>
      </c>
      <c r="AD818" s="4">
        <v>30</v>
      </c>
      <c r="AE818" s="4">
        <v>30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>
        <v>4</v>
      </c>
      <c r="AQ818" s="8">
        <v>291.76</v>
      </c>
      <c r="AR818" s="4">
        <v>7</v>
      </c>
      <c r="AS818" s="8">
        <v>635.61</v>
      </c>
      <c r="AT818" s="7">
        <v>-0.4286</v>
      </c>
      <c r="AU818" s="7">
        <v>-0.541</v>
      </c>
      <c r="AV818" s="4" t="s">
        <v>229</v>
      </c>
      <c r="AW818" s="8" t="s">
        <v>229</v>
      </c>
      <c r="AX818" s="4" t="s">
        <v>229</v>
      </c>
      <c r="AY818" s="8" t="s">
        <v>229</v>
      </c>
      <c r="AZ818" s="7" t="s">
        <v>229</v>
      </c>
      <c r="BA818" s="7" t="s">
        <v>229</v>
      </c>
      <c r="BB818" s="7">
        <v>0.3896</v>
      </c>
      <c r="BC818" s="4" t="s">
        <v>229</v>
      </c>
      <c r="BD818" s="8" t="s">
        <v>229</v>
      </c>
      <c r="BE818" s="4" t="s">
        <v>229</v>
      </c>
      <c r="BF818" s="8" t="s">
        <v>229</v>
      </c>
      <c r="BG818" s="7" t="s">
        <v>229</v>
      </c>
      <c r="BH818" s="7" t="s">
        <v>229</v>
      </c>
      <c r="BI818" s="7" t="s">
        <v>229</v>
      </c>
      <c r="BJ818" s="4">
        <v>4</v>
      </c>
      <c r="BK818" s="8">
        <v>291.76</v>
      </c>
      <c r="BL818" s="2" t="s">
        <v>5084</v>
      </c>
      <c r="BM818" s="7">
        <v>1</v>
      </c>
      <c r="BN818" s="7">
        <v>1</v>
      </c>
      <c r="BO818" s="4">
        <v>1</v>
      </c>
      <c r="BP818" s="8">
        <v>76.39</v>
      </c>
      <c r="BQ818" s="4"/>
      <c r="BR818" s="8"/>
      <c r="BS818" s="7"/>
      <c r="BT818" s="7"/>
      <c r="BU818" s="2" t="s">
        <v>239</v>
      </c>
      <c r="BV818" s="2" t="s">
        <v>226</v>
      </c>
      <c r="BW818" s="2" t="s">
        <v>229</v>
      </c>
      <c r="BX818" s="2" t="s">
        <v>813</v>
      </c>
      <c r="BY818" s="2" t="s">
        <v>241</v>
      </c>
      <c r="BZ818" s="2" t="s">
        <v>229</v>
      </c>
      <c r="CA818" s="4">
        <v>1</v>
      </c>
      <c r="CB818" s="8">
        <v>73.71</v>
      </c>
      <c r="CC818" s="4"/>
      <c r="CD818" s="8"/>
      <c r="CE818" s="7"/>
      <c r="CF818" s="7"/>
      <c r="CG818" s="2" t="s">
        <v>239</v>
      </c>
      <c r="CH818" s="2" t="s">
        <v>226</v>
      </c>
      <c r="CI818" s="2" t="s">
        <v>4744</v>
      </c>
      <c r="CJ818" s="2" t="s">
        <v>1204</v>
      </c>
      <c r="CK818" s="2" t="s">
        <v>241</v>
      </c>
      <c r="CL818" s="2" t="s">
        <v>229</v>
      </c>
      <c r="CM818" s="4"/>
      <c r="CN818" s="8"/>
      <c r="CO818" s="4"/>
      <c r="CP818" s="8"/>
      <c r="CQ818" s="7"/>
      <c r="CR818" s="7"/>
      <c r="CS818" s="2" t="s">
        <v>239</v>
      </c>
      <c r="CT818" s="2" t="s">
        <v>226</v>
      </c>
      <c r="CU818" s="2" t="s">
        <v>2231</v>
      </c>
      <c r="CV818" s="2" t="s">
        <v>5085</v>
      </c>
      <c r="CW818" s="2" t="s">
        <v>241</v>
      </c>
      <c r="CX818" s="2" t="s">
        <v>229</v>
      </c>
      <c r="CY818" s="4">
        <v>2</v>
      </c>
      <c r="CZ818" s="8">
        <v>141.66</v>
      </c>
      <c r="DA818" s="4"/>
      <c r="DB818" s="8"/>
      <c r="DC818" s="7"/>
      <c r="DD818" s="7"/>
      <c r="DE818" s="2" t="s">
        <v>239</v>
      </c>
      <c r="DF818" s="2" t="s">
        <v>226</v>
      </c>
      <c r="DG818" s="2" t="s">
        <v>1463</v>
      </c>
      <c r="DH818" s="2" t="s">
        <v>1204</v>
      </c>
      <c r="DI818" s="2" t="s">
        <v>241</v>
      </c>
      <c r="DJ818" s="2" t="s">
        <v>229</v>
      </c>
      <c r="DK818" s="4"/>
      <c r="DL818" s="8"/>
      <c r="DM818" s="4">
        <v>3</v>
      </c>
      <c r="DN818" s="8">
        <v>307.97</v>
      </c>
      <c r="DO818" s="7">
        <v>-1</v>
      </c>
      <c r="DP818" s="7">
        <v>-1</v>
      </c>
      <c r="DQ818" s="2" t="s">
        <v>239</v>
      </c>
      <c r="DR818" s="2" t="s">
        <v>226</v>
      </c>
      <c r="DS818" s="2" t="s">
        <v>2239</v>
      </c>
      <c r="DT818" s="2" t="s">
        <v>1457</v>
      </c>
      <c r="DU818" s="2" t="s">
        <v>241</v>
      </c>
      <c r="DV818" s="2" t="s">
        <v>229</v>
      </c>
      <c r="DW818" s="4"/>
      <c r="DX818" s="8"/>
      <c r="DY818" s="4">
        <v>3</v>
      </c>
      <c r="DZ818" s="8">
        <v>235.2</v>
      </c>
      <c r="EA818" s="7">
        <v>-1</v>
      </c>
      <c r="EB818" s="7">
        <v>-1</v>
      </c>
      <c r="EC818" s="2" t="s">
        <v>239</v>
      </c>
      <c r="ED818" s="2" t="s">
        <v>226</v>
      </c>
      <c r="EE818" s="2" t="s">
        <v>699</v>
      </c>
      <c r="EF818" s="2" t="s">
        <v>772</v>
      </c>
      <c r="EG818" s="2" t="s">
        <v>241</v>
      </c>
      <c r="EH818" s="2" t="s">
        <v>229</v>
      </c>
      <c r="EI818" s="4"/>
      <c r="EJ818" s="8"/>
      <c r="EK818" s="4"/>
      <c r="EL818" s="8"/>
      <c r="EM818" s="7"/>
      <c r="EN818" s="7"/>
      <c r="EO818" s="2" t="s">
        <v>239</v>
      </c>
      <c r="EP818" s="2" t="s">
        <v>226</v>
      </c>
      <c r="EQ818" s="2" t="s">
        <v>3995</v>
      </c>
      <c r="ER818" s="2" t="s">
        <v>1449</v>
      </c>
      <c r="ES818" s="2" t="s">
        <v>241</v>
      </c>
      <c r="ET818" s="2" t="s">
        <v>229</v>
      </c>
      <c r="EU818" s="4"/>
      <c r="EV818" s="8"/>
      <c r="EW818" s="4"/>
      <c r="EX818" s="8"/>
      <c r="EY818" s="7"/>
      <c r="EZ818" s="7"/>
      <c r="FA818" s="2" t="s">
        <v>239</v>
      </c>
      <c r="FB818" s="2" t="s">
        <v>226</v>
      </c>
      <c r="FC818" s="2" t="s">
        <v>1463</v>
      </c>
      <c r="FD818" s="2" t="s">
        <v>4956</v>
      </c>
      <c r="FE818" s="2" t="s">
        <v>263</v>
      </c>
      <c r="FF818" s="2" t="s">
        <v>229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226</v>
      </c>
      <c r="FO818" s="2" t="s">
        <v>1443</v>
      </c>
      <c r="FP818" s="2" t="s">
        <v>1459</v>
      </c>
      <c r="FQ818" s="2" t="s">
        <v>241</v>
      </c>
      <c r="FR818" s="2" t="s">
        <v>229</v>
      </c>
      <c r="FS818" s="4"/>
      <c r="FT818" s="8"/>
      <c r="FU818" s="4"/>
      <c r="FV818" s="8"/>
      <c r="FW818" s="7"/>
      <c r="FX818" s="7"/>
      <c r="FY818" s="2" t="s">
        <v>239</v>
      </c>
      <c r="FZ818" s="2" t="s">
        <v>226</v>
      </c>
      <c r="GA818" s="2" t="s">
        <v>327</v>
      </c>
      <c r="GB818" s="2" t="s">
        <v>229</v>
      </c>
      <c r="GC818" s="2" t="s">
        <v>241</v>
      </c>
      <c r="GD818" s="2" t="s">
        <v>229</v>
      </c>
      <c r="GE818" s="4"/>
      <c r="GF818" s="8"/>
      <c r="GG818" s="4"/>
      <c r="GH818" s="8"/>
      <c r="GI818" s="7"/>
      <c r="GJ818" s="7"/>
      <c r="GK818" s="2" t="s">
        <v>267</v>
      </c>
      <c r="GL818" s="2" t="s">
        <v>226</v>
      </c>
      <c r="GM818" s="2" t="s">
        <v>229</v>
      </c>
      <c r="GN818" s="2" t="s">
        <v>229</v>
      </c>
      <c r="GO818" s="2" t="s">
        <v>241</v>
      </c>
      <c r="GP818" s="2" t="s">
        <v>229</v>
      </c>
      <c r="GQ818" s="4"/>
      <c r="GR818" s="8"/>
      <c r="GS818" s="4"/>
      <c r="GT818" s="8"/>
      <c r="GU818" s="7"/>
      <c r="GV818" s="7"/>
      <c r="GW818" s="2" t="s">
        <v>239</v>
      </c>
      <c r="GX818" s="2" t="s">
        <v>226</v>
      </c>
      <c r="GY818" s="2" t="s">
        <v>708</v>
      </c>
      <c r="GZ818" s="2" t="s">
        <v>534</v>
      </c>
      <c r="HA818" s="2" t="s">
        <v>241</v>
      </c>
      <c r="HB818" s="2" t="s">
        <v>229</v>
      </c>
      <c r="HC818" s="4"/>
      <c r="HD818" s="8"/>
      <c r="HE818" s="4"/>
      <c r="HF818" s="8"/>
      <c r="HG818" s="7"/>
      <c r="HH818" s="7"/>
      <c r="HI818" s="2" t="s">
        <v>239</v>
      </c>
      <c r="HJ818" s="2" t="s">
        <v>260</v>
      </c>
      <c r="HK818" s="2" t="s">
        <v>711</v>
      </c>
      <c r="HL818" s="2" t="s">
        <v>2955</v>
      </c>
      <c r="HM818" s="2" t="s">
        <v>241</v>
      </c>
      <c r="HN818" s="2" t="s">
        <v>229</v>
      </c>
      <c r="HO818" s="4"/>
      <c r="HP818" s="8"/>
      <c r="HQ818" s="4"/>
      <c r="HR818" s="8"/>
      <c r="HS818" s="7"/>
      <c r="HT818" s="7"/>
      <c r="HU818" s="2" t="s">
        <v>266</v>
      </c>
      <c r="HV818" s="2" t="s">
        <v>226</v>
      </c>
      <c r="HW818" s="2" t="s">
        <v>229</v>
      </c>
      <c r="HX818" s="2" t="s">
        <v>229</v>
      </c>
      <c r="HY818" s="2" t="s">
        <v>241</v>
      </c>
      <c r="HZ818" s="2" t="s">
        <v>229</v>
      </c>
      <c r="IA818" s="4"/>
      <c r="IB818" s="8"/>
      <c r="IC818" s="4"/>
      <c r="ID818" s="8"/>
      <c r="IE818" s="7"/>
      <c r="IF818" s="7"/>
      <c r="IG818" s="2" t="s">
        <v>239</v>
      </c>
      <c r="IH818" s="2" t="s">
        <v>226</v>
      </c>
      <c r="II818" s="2" t="s">
        <v>1377</v>
      </c>
      <c r="IJ818" s="2" t="s">
        <v>229</v>
      </c>
      <c r="IK818" s="2" t="s">
        <v>241</v>
      </c>
      <c r="IL818" s="2" t="s">
        <v>229</v>
      </c>
      <c r="IM818" s="4"/>
      <c r="IN818" s="8"/>
      <c r="IO818" s="4"/>
      <c r="IP818" s="8"/>
      <c r="IQ818" s="7"/>
      <c r="IR818" s="7"/>
      <c r="IS818" s="2" t="s">
        <v>239</v>
      </c>
      <c r="IT818" s="2" t="s">
        <v>226</v>
      </c>
      <c r="IU818" s="2" t="s">
        <v>1023</v>
      </c>
      <c r="IV818" s="2" t="s">
        <v>229</v>
      </c>
      <c r="IW818" s="2" t="s">
        <v>241</v>
      </c>
      <c r="IX818" s="2" t="s">
        <v>229</v>
      </c>
      <c r="IY818" s="4"/>
      <c r="IZ818" s="8"/>
      <c r="JA818" s="4"/>
      <c r="JB818" s="8"/>
      <c r="JC818" s="7"/>
      <c r="JD818" s="7"/>
      <c r="JE818" s="2" t="s">
        <v>239</v>
      </c>
      <c r="JF818" s="2" t="s">
        <v>226</v>
      </c>
      <c r="JG818" s="2" t="s">
        <v>3256</v>
      </c>
      <c r="JH818" s="2" t="s">
        <v>229</v>
      </c>
      <c r="JI818" s="2" t="s">
        <v>241</v>
      </c>
      <c r="JJ818" s="2" t="s">
        <v>229</v>
      </c>
      <c r="JK818" s="4"/>
      <c r="JL818" s="8"/>
      <c r="JM818" s="4"/>
      <c r="JN818" s="8"/>
      <c r="JO818" s="7"/>
      <c r="JP818" s="7"/>
      <c r="JQ818" s="2" t="s">
        <v>229</v>
      </c>
      <c r="JR818" s="2" t="s">
        <v>229</v>
      </c>
      <c r="JS818" s="2" t="s">
        <v>229</v>
      </c>
      <c r="JT818" s="2" t="s">
        <v>229</v>
      </c>
      <c r="JU818" s="2" t="s">
        <v>229</v>
      </c>
      <c r="JV818" s="2" t="s">
        <v>229</v>
      </c>
      <c r="JW818" s="4"/>
      <c r="JX818" s="8"/>
      <c r="JY818" s="4">
        <v>1</v>
      </c>
      <c r="JZ818" s="8">
        <v>92.44</v>
      </c>
      <c r="KA818" s="7">
        <v>-1</v>
      </c>
      <c r="KB818" s="7">
        <v>-1</v>
      </c>
      <c r="KC818" s="2" t="s">
        <v>239</v>
      </c>
      <c r="KD818" s="2" t="s">
        <v>226</v>
      </c>
      <c r="KE818" s="2" t="s">
        <v>1280</v>
      </c>
      <c r="KF818" s="2" t="s">
        <v>3453</v>
      </c>
      <c r="KG818" s="2" t="s">
        <v>241</v>
      </c>
      <c r="KH818" s="2" t="s">
        <v>229</v>
      </c>
      <c r="KI818" s="4"/>
      <c r="KJ818" s="8"/>
      <c r="KK818" s="4"/>
      <c r="KL818" s="8"/>
      <c r="KM818" s="7"/>
      <c r="KN818" s="7"/>
      <c r="KO818" s="2" t="s">
        <v>278</v>
      </c>
      <c r="KP818" s="2" t="s">
        <v>226</v>
      </c>
      <c r="KQ818" s="2" t="s">
        <v>229</v>
      </c>
      <c r="KR818" s="2" t="s">
        <v>229</v>
      </c>
      <c r="KS818" s="2" t="s">
        <v>241</v>
      </c>
      <c r="KT818" s="2" t="s">
        <v>229</v>
      </c>
      <c r="KU818" s="4"/>
      <c r="KV818" s="8"/>
      <c r="KW818" s="4"/>
      <c r="KX818" s="8"/>
      <c r="KY818" s="7"/>
      <c r="KZ818" s="7"/>
      <c r="LA818" s="2" t="s">
        <v>239</v>
      </c>
      <c r="LB818" s="2" t="s">
        <v>226</v>
      </c>
      <c r="LC818" s="2" t="s">
        <v>720</v>
      </c>
      <c r="LD818" s="2" t="s">
        <v>321</v>
      </c>
      <c r="LE818" s="2" t="s">
        <v>241</v>
      </c>
      <c r="LF818" s="2" t="s">
        <v>229</v>
      </c>
      <c r="LG818" s="4"/>
      <c r="LH818" s="8"/>
      <c r="LI818" s="4"/>
      <c r="LJ818" s="8"/>
      <c r="LK818" s="7"/>
      <c r="LL818" s="7"/>
      <c r="LM818" s="2" t="s">
        <v>229</v>
      </c>
      <c r="LN818" s="2" t="s">
        <v>229</v>
      </c>
      <c r="LO818" s="2" t="s">
        <v>229</v>
      </c>
      <c r="LP818" s="2" t="s">
        <v>229</v>
      </c>
      <c r="LQ818" s="2" t="s">
        <v>229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239</v>
      </c>
      <c r="LZ818" s="2" t="s">
        <v>275</v>
      </c>
      <c r="MA818" s="2" t="s">
        <v>810</v>
      </c>
      <c r="MB818" s="2" t="s">
        <v>937</v>
      </c>
      <c r="MC818" s="2" t="s">
        <v>241</v>
      </c>
      <c r="MD818" s="2" t="s">
        <v>229</v>
      </c>
      <c r="ME818" s="4"/>
      <c r="MF818" s="8"/>
      <c r="MG818" s="4"/>
      <c r="MH818" s="8"/>
      <c r="MI818" s="7"/>
      <c r="MJ818" s="7"/>
      <c r="MK818" s="2" t="s">
        <v>239</v>
      </c>
      <c r="ML818" s="2" t="s">
        <v>275</v>
      </c>
      <c r="MM818" s="2" t="s">
        <v>776</v>
      </c>
      <c r="MN818" s="2" t="s">
        <v>3215</v>
      </c>
      <c r="MO818" s="2" t="s">
        <v>241</v>
      </c>
      <c r="MP818" s="2" t="s">
        <v>229</v>
      </c>
      <c r="MQ818" s="4"/>
      <c r="MR818" s="8"/>
      <c r="MS818" s="4"/>
      <c r="MT818" s="8"/>
      <c r="MU818" s="7"/>
      <c r="MV818" s="7"/>
      <c r="MW818" s="2" t="s">
        <v>239</v>
      </c>
      <c r="MX818" s="2" t="s">
        <v>226</v>
      </c>
      <c r="MY818" s="2" t="s">
        <v>279</v>
      </c>
      <c r="MZ818" s="2" t="s">
        <v>229</v>
      </c>
      <c r="NA818" s="2" t="s">
        <v>241</v>
      </c>
      <c r="NB818" s="2" t="s">
        <v>229</v>
      </c>
      <c r="NC818" s="4"/>
      <c r="ND818" s="8"/>
      <c r="NE818" s="4"/>
      <c r="NF818" s="8"/>
      <c r="NG818" s="7"/>
      <c r="NH818" s="7"/>
      <c r="NI818" s="2" t="s">
        <v>239</v>
      </c>
      <c r="NJ818" s="2" t="s">
        <v>260</v>
      </c>
      <c r="NK818" s="2" t="s">
        <v>1739</v>
      </c>
      <c r="NL818" s="2" t="s">
        <v>4956</v>
      </c>
      <c r="NM818" s="2" t="s">
        <v>241</v>
      </c>
      <c r="NN818" s="2" t="s">
        <v>229</v>
      </c>
      <c r="NO818" s="4"/>
      <c r="NP818" s="8"/>
      <c r="NQ818" s="4"/>
      <c r="NR818" s="8"/>
      <c r="NS818" s="7"/>
      <c r="NT818" s="7"/>
      <c r="NU818" s="2" t="s">
        <v>272</v>
      </c>
      <c r="NV818" s="2" t="s">
        <v>226</v>
      </c>
      <c r="NW818" s="2" t="s">
        <v>229</v>
      </c>
      <c r="NX818" s="2" t="s">
        <v>229</v>
      </c>
      <c r="NY818" s="2" t="s">
        <v>241</v>
      </c>
      <c r="NZ818" s="2" t="s">
        <v>229</v>
      </c>
      <c r="OA818" s="4"/>
      <c r="OB818" s="8"/>
      <c r="OC818" s="4"/>
      <c r="OD818" s="8"/>
      <c r="OE818" s="7"/>
      <c r="OF818" s="7"/>
      <c r="OG818" s="2" t="s">
        <v>239</v>
      </c>
      <c r="OH818" s="2" t="s">
        <v>226</v>
      </c>
      <c r="OI818" s="2" t="s">
        <v>229</v>
      </c>
      <c r="OJ818" s="2" t="s">
        <v>229</v>
      </c>
      <c r="OK818" s="2" t="s">
        <v>241</v>
      </c>
      <c r="OL818" s="2" t="s">
        <v>229</v>
      </c>
      <c r="OM818" s="4"/>
      <c r="ON818" s="8"/>
      <c r="OO818" s="4"/>
      <c r="OP818" s="8"/>
      <c r="OQ818" s="7"/>
      <c r="OR818" s="7"/>
      <c r="OS818" s="2" t="s">
        <v>229</v>
      </c>
      <c r="OT818" s="2" t="s">
        <v>229</v>
      </c>
      <c r="OU818" s="2" t="s">
        <v>229</v>
      </c>
      <c r="OV818" s="2" t="s">
        <v>229</v>
      </c>
      <c r="OW818" s="2" t="s">
        <v>229</v>
      </c>
      <c r="OX818" s="2" t="s">
        <v>229</v>
      </c>
      <c r="OY818" s="4"/>
      <c r="OZ818" s="8"/>
      <c r="PA818" s="4"/>
      <c r="PB818" s="8"/>
      <c r="PC818" s="7"/>
      <c r="PD818" s="7"/>
      <c r="PE818" s="2" t="s">
        <v>229</v>
      </c>
      <c r="PF818" s="2" t="s">
        <v>229</v>
      </c>
      <c r="PG818" s="2" t="s">
        <v>229</v>
      </c>
      <c r="PH818" s="2" t="s">
        <v>229</v>
      </c>
      <c r="PI818" s="2" t="s">
        <v>229</v>
      </c>
      <c r="PJ818" s="2" t="s">
        <v>229</v>
      </c>
      <c r="PK818" s="4"/>
      <c r="PL818" s="8"/>
      <c r="PM818" s="4"/>
      <c r="PN818" s="8"/>
      <c r="PO818" s="7"/>
      <c r="PP818" s="7"/>
      <c r="PQ818" s="2" t="s">
        <v>239</v>
      </c>
      <c r="PR818" s="2" t="s">
        <v>275</v>
      </c>
      <c r="PS818" s="2" t="s">
        <v>1221</v>
      </c>
      <c r="PT818" s="2" t="s">
        <v>3115</v>
      </c>
      <c r="PU818" s="2" t="s">
        <v>241</v>
      </c>
      <c r="PV818" s="2" t="s">
        <v>229</v>
      </c>
      <c r="PW818" s="4"/>
      <c r="PX818" s="8"/>
      <c r="PY818" s="4"/>
      <c r="PZ818" s="8"/>
      <c r="QA818" s="7"/>
      <c r="QB818" s="7"/>
      <c r="QC818" s="2" t="s">
        <v>281</v>
      </c>
      <c r="QD818" s="2" t="s">
        <v>226</v>
      </c>
      <c r="QE818" s="2" t="s">
        <v>229</v>
      </c>
      <c r="QF818" s="2" t="s">
        <v>229</v>
      </c>
      <c r="QG818" s="2" t="s">
        <v>241</v>
      </c>
      <c r="QH818" s="2" t="s">
        <v>229</v>
      </c>
      <c r="QI818" s="4"/>
      <c r="QJ818" s="8"/>
      <c r="QK818" s="4"/>
      <c r="QL818" s="8"/>
      <c r="QM818" s="7"/>
      <c r="QN818" s="7"/>
      <c r="QO818" s="2" t="s">
        <v>229</v>
      </c>
      <c r="QP818" s="2" t="s">
        <v>229</v>
      </c>
      <c r="QQ818" s="2" t="s">
        <v>229</v>
      </c>
      <c r="QR818" s="2" t="s">
        <v>229</v>
      </c>
      <c r="QS818" s="2" t="s">
        <v>229</v>
      </c>
      <c r="QT818" s="2" t="s">
        <v>229</v>
      </c>
      <c r="QU818" s="4"/>
      <c r="QV818" s="8"/>
      <c r="QW818" s="4"/>
      <c r="QX818" s="8"/>
      <c r="QY818" s="7"/>
      <c r="QZ818" s="7"/>
      <c r="RA818" s="2" t="s">
        <v>239</v>
      </c>
      <c r="RB818" s="2" t="s">
        <v>275</v>
      </c>
      <c r="RC818" s="2" t="s">
        <v>547</v>
      </c>
      <c r="RD818" s="2" t="s">
        <v>313</v>
      </c>
      <c r="RE818" s="2" t="s">
        <v>241</v>
      </c>
      <c r="RF818" s="2" t="s">
        <v>229</v>
      </c>
      <c r="RG818" s="4"/>
      <c r="RH818" s="8"/>
      <c r="RI818" s="4"/>
      <c r="RJ818" s="8"/>
      <c r="RK818" s="7"/>
      <c r="RL818" s="7"/>
      <c r="RM818" s="2" t="s">
        <v>229</v>
      </c>
      <c r="RN818" s="2" t="s">
        <v>229</v>
      </c>
      <c r="RO818" s="2" t="s">
        <v>229</v>
      </c>
      <c r="RP818" s="2" t="s">
        <v>229</v>
      </c>
      <c r="RQ818" s="2" t="s">
        <v>229</v>
      </c>
      <c r="RR818" s="2" t="s">
        <v>229</v>
      </c>
      <c r="RS818" s="4"/>
      <c r="RT818" s="8"/>
      <c r="RU818" s="4"/>
      <c r="RV818" s="8"/>
      <c r="RW818" s="7"/>
      <c r="RX818" s="7"/>
      <c r="RY818" s="2" t="s">
        <v>278</v>
      </c>
      <c r="RZ818" s="2" t="s">
        <v>275</v>
      </c>
      <c r="SA818" s="2" t="s">
        <v>229</v>
      </c>
      <c r="SB818" s="2" t="s">
        <v>229</v>
      </c>
      <c r="SC818" s="2" t="s">
        <v>241</v>
      </c>
      <c r="SD818" s="2" t="s">
        <v>229</v>
      </c>
      <c r="SE818" s="4">
        <v>132</v>
      </c>
      <c r="SF818" s="4">
        <v>62</v>
      </c>
      <c r="SG818" s="4"/>
      <c r="SH818" s="4"/>
      <c r="SI818" s="4">
        <v>50</v>
      </c>
      <c r="SJ818" s="4"/>
      <c r="SK818" s="4"/>
      <c r="SL818" s="4"/>
      <c r="SM818" s="4">
        <v>11</v>
      </c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>
        <v>30</v>
      </c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</row>
    <row r="819">
      <c r="A819" s="2" t="s">
        <v>5086</v>
      </c>
      <c r="B819" s="2" t="s">
        <v>216</v>
      </c>
      <c r="C819" s="2" t="s">
        <v>4734</v>
      </c>
      <c r="D819" s="2" t="s">
        <v>3164</v>
      </c>
      <c r="E819" s="2" t="s">
        <v>3165</v>
      </c>
      <c r="F819" s="2" t="s">
        <v>4735</v>
      </c>
      <c r="G819" s="2" t="s">
        <v>4736</v>
      </c>
      <c r="H819" s="2" t="s">
        <v>4737</v>
      </c>
      <c r="I819" s="2" t="s">
        <v>5073</v>
      </c>
      <c r="J819" s="2" t="s">
        <v>224</v>
      </c>
      <c r="K819" s="2" t="s">
        <v>673</v>
      </c>
      <c r="L819" s="3">
        <v>46.53</v>
      </c>
      <c r="M819" s="3">
        <v>48.86</v>
      </c>
      <c r="N819" s="3">
        <v>89.99</v>
      </c>
      <c r="O819" s="2" t="s">
        <v>226</v>
      </c>
      <c r="P819" s="2" t="s">
        <v>2046</v>
      </c>
      <c r="Q819" s="2" t="s">
        <v>228</v>
      </c>
      <c r="R819" s="2" t="s">
        <v>229</v>
      </c>
      <c r="S819" s="2" t="s">
        <v>4789</v>
      </c>
      <c r="T819" s="2" t="s">
        <v>3733</v>
      </c>
      <c r="U819" s="2" t="s">
        <v>733</v>
      </c>
      <c r="V819" s="2" t="s">
        <v>233</v>
      </c>
      <c r="W819" s="2" t="s">
        <v>3757</v>
      </c>
      <c r="X819" s="2" t="s">
        <v>2142</v>
      </c>
      <c r="Y819" s="2" t="s">
        <v>4790</v>
      </c>
      <c r="Z819" s="4">
        <v>54</v>
      </c>
      <c r="AA819" s="4">
        <f>=ROUNDDOWN({0},0)</f>
      </c>
      <c r="AB819" s="5"/>
      <c r="AC819" s="2" t="s">
        <v>229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>
        <v>1</v>
      </c>
      <c r="AQ819" s="8">
        <v>53.51</v>
      </c>
      <c r="AR819" s="4"/>
      <c r="AS819" s="8"/>
      <c r="AT819" s="7"/>
      <c r="AU819" s="7"/>
      <c r="AV819" s="4">
        <v>7</v>
      </c>
      <c r="AW819" s="8">
        <v>492.26</v>
      </c>
      <c r="AX819" s="4" t="s">
        <v>229</v>
      </c>
      <c r="AY819" s="8" t="s">
        <v>229</v>
      </c>
      <c r="AZ819" s="7" t="s">
        <v>229</v>
      </c>
      <c r="BA819" s="7" t="s">
        <v>229</v>
      </c>
      <c r="BB819" s="7">
        <v>0.1087</v>
      </c>
      <c r="BC819" s="4" t="s">
        <v>229</v>
      </c>
      <c r="BD819" s="8" t="s">
        <v>229</v>
      </c>
      <c r="BE819" s="4" t="s">
        <v>229</v>
      </c>
      <c r="BF819" s="8" t="s">
        <v>229</v>
      </c>
      <c r="BG819" s="7" t="s">
        <v>229</v>
      </c>
      <c r="BH819" s="7" t="s">
        <v>229</v>
      </c>
      <c r="BI819" s="7">
        <v>0.1422</v>
      </c>
      <c r="BJ819" s="4">
        <v>1</v>
      </c>
      <c r="BK819" s="8">
        <v>53.51</v>
      </c>
      <c r="BL819" s="2" t="s">
        <v>16</v>
      </c>
      <c r="BM819" s="7">
        <v>1</v>
      </c>
      <c r="BN819" s="7">
        <v>1</v>
      </c>
      <c r="BO819" s="4">
        <v>1</v>
      </c>
      <c r="BP819" s="8">
        <v>53.51</v>
      </c>
      <c r="BQ819" s="4"/>
      <c r="BR819" s="8"/>
      <c r="BS819" s="7"/>
      <c r="BT819" s="7"/>
      <c r="BU819" s="2" t="s">
        <v>239</v>
      </c>
      <c r="BV819" s="2" t="s">
        <v>226</v>
      </c>
      <c r="BW819" s="2" t="s">
        <v>229</v>
      </c>
      <c r="BX819" s="2" t="s">
        <v>2569</v>
      </c>
      <c r="BY819" s="2" t="s">
        <v>241</v>
      </c>
      <c r="BZ819" s="2" t="s">
        <v>229</v>
      </c>
      <c r="CA819" s="4"/>
      <c r="CB819" s="8"/>
      <c r="CC819" s="4"/>
      <c r="CD819" s="8"/>
      <c r="CE819" s="7"/>
      <c r="CF819" s="7"/>
      <c r="CG819" s="2" t="s">
        <v>239</v>
      </c>
      <c r="CH819" s="2" t="s">
        <v>226</v>
      </c>
      <c r="CI819" s="2" t="s">
        <v>1103</v>
      </c>
      <c r="CJ819" s="2" t="s">
        <v>229</v>
      </c>
      <c r="CK819" s="2" t="s">
        <v>241</v>
      </c>
      <c r="CL819" s="2" t="s">
        <v>229</v>
      </c>
      <c r="CM819" s="4"/>
      <c r="CN819" s="8"/>
      <c r="CO819" s="4"/>
      <c r="CP819" s="8"/>
      <c r="CQ819" s="7"/>
      <c r="CR819" s="7"/>
      <c r="CS819" s="2" t="s">
        <v>239</v>
      </c>
      <c r="CT819" s="2" t="s">
        <v>226</v>
      </c>
      <c r="CU819" s="2" t="s">
        <v>4366</v>
      </c>
      <c r="CV819" s="2" t="s">
        <v>229</v>
      </c>
      <c r="CW819" s="2" t="s">
        <v>241</v>
      </c>
      <c r="CX819" s="2" t="s">
        <v>229</v>
      </c>
      <c r="CY819" s="4"/>
      <c r="CZ819" s="8"/>
      <c r="DA819" s="4"/>
      <c r="DB819" s="8"/>
      <c r="DC819" s="7"/>
      <c r="DD819" s="7"/>
      <c r="DE819" s="2" t="s">
        <v>239</v>
      </c>
      <c r="DF819" s="2" t="s">
        <v>226</v>
      </c>
      <c r="DG819" s="2" t="s">
        <v>4792</v>
      </c>
      <c r="DH819" s="2" t="s">
        <v>229</v>
      </c>
      <c r="DI819" s="2" t="s">
        <v>241</v>
      </c>
      <c r="DJ819" s="2" t="s">
        <v>229</v>
      </c>
      <c r="DK819" s="4"/>
      <c r="DL819" s="8"/>
      <c r="DM819" s="4"/>
      <c r="DN819" s="8"/>
      <c r="DO819" s="7"/>
      <c r="DP819" s="7"/>
      <c r="DQ819" s="2" t="s">
        <v>239</v>
      </c>
      <c r="DR819" s="2" t="s">
        <v>226</v>
      </c>
      <c r="DS819" s="2" t="s">
        <v>3528</v>
      </c>
      <c r="DT819" s="2" t="s">
        <v>229</v>
      </c>
      <c r="DU819" s="2" t="s">
        <v>241</v>
      </c>
      <c r="DV819" s="2" t="s">
        <v>229</v>
      </c>
      <c r="DW819" s="4"/>
      <c r="DX819" s="8"/>
      <c r="DY819" s="4"/>
      <c r="DZ819" s="8"/>
      <c r="EA819" s="7"/>
      <c r="EB819" s="7"/>
      <c r="EC819" s="2" t="s">
        <v>266</v>
      </c>
      <c r="ED819" s="2" t="s">
        <v>226</v>
      </c>
      <c r="EE819" s="2" t="s">
        <v>229</v>
      </c>
      <c r="EF819" s="2" t="s">
        <v>229</v>
      </c>
      <c r="EG819" s="2" t="s">
        <v>241</v>
      </c>
      <c r="EH819" s="2" t="s">
        <v>229</v>
      </c>
      <c r="EI819" s="4"/>
      <c r="EJ819" s="8"/>
      <c r="EK819" s="4"/>
      <c r="EL819" s="8"/>
      <c r="EM819" s="7"/>
      <c r="EN819" s="7"/>
      <c r="EO819" s="2" t="s">
        <v>239</v>
      </c>
      <c r="EP819" s="2" t="s">
        <v>226</v>
      </c>
      <c r="EQ819" s="2" t="s">
        <v>3528</v>
      </c>
      <c r="ER819" s="2" t="s">
        <v>229</v>
      </c>
      <c r="ES819" s="2" t="s">
        <v>241</v>
      </c>
      <c r="ET819" s="2" t="s">
        <v>229</v>
      </c>
      <c r="EU819" s="4"/>
      <c r="EV819" s="8"/>
      <c r="EW819" s="4"/>
      <c r="EX819" s="8"/>
      <c r="EY819" s="7"/>
      <c r="EZ819" s="7"/>
      <c r="FA819" s="2" t="s">
        <v>239</v>
      </c>
      <c r="FB819" s="2" t="s">
        <v>226</v>
      </c>
      <c r="FC819" s="2" t="s">
        <v>4792</v>
      </c>
      <c r="FD819" s="2" t="s">
        <v>229</v>
      </c>
      <c r="FE819" s="2" t="s">
        <v>241</v>
      </c>
      <c r="FF819" s="2" t="s">
        <v>229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226</v>
      </c>
      <c r="FO819" s="2" t="s">
        <v>3528</v>
      </c>
      <c r="FP819" s="2" t="s">
        <v>298</v>
      </c>
      <c r="FQ819" s="2" t="s">
        <v>241</v>
      </c>
      <c r="FR819" s="2" t="s">
        <v>229</v>
      </c>
      <c r="FS819" s="4"/>
      <c r="FT819" s="8"/>
      <c r="FU819" s="4"/>
      <c r="FV819" s="8"/>
      <c r="FW819" s="7"/>
      <c r="FX819" s="7"/>
      <c r="FY819" s="2" t="s">
        <v>239</v>
      </c>
      <c r="FZ819" s="2" t="s">
        <v>226</v>
      </c>
      <c r="GA819" s="2" t="s">
        <v>3528</v>
      </c>
      <c r="GB819" s="2" t="s">
        <v>229</v>
      </c>
      <c r="GC819" s="2" t="s">
        <v>241</v>
      </c>
      <c r="GD819" s="2" t="s">
        <v>229</v>
      </c>
      <c r="GE819" s="4"/>
      <c r="GF819" s="8"/>
      <c r="GG819" s="4"/>
      <c r="GH819" s="8"/>
      <c r="GI819" s="7"/>
      <c r="GJ819" s="7"/>
      <c r="GK819" s="2" t="s">
        <v>272</v>
      </c>
      <c r="GL819" s="2" t="s">
        <v>226</v>
      </c>
      <c r="GM819" s="2" t="s">
        <v>229</v>
      </c>
      <c r="GN819" s="2" t="s">
        <v>229</v>
      </c>
      <c r="GO819" s="2" t="s">
        <v>241</v>
      </c>
      <c r="GP819" s="2" t="s">
        <v>229</v>
      </c>
      <c r="GQ819" s="4"/>
      <c r="GR819" s="8"/>
      <c r="GS819" s="4"/>
      <c r="GT819" s="8"/>
      <c r="GU819" s="7"/>
      <c r="GV819" s="7"/>
      <c r="GW819" s="2" t="s">
        <v>266</v>
      </c>
      <c r="GX819" s="2" t="s">
        <v>226</v>
      </c>
      <c r="GY819" s="2" t="s">
        <v>229</v>
      </c>
      <c r="GZ819" s="2" t="s">
        <v>229</v>
      </c>
      <c r="HA819" s="2" t="s">
        <v>241</v>
      </c>
      <c r="HB819" s="2" t="s">
        <v>229</v>
      </c>
      <c r="HC819" s="4"/>
      <c r="HD819" s="8"/>
      <c r="HE819" s="4"/>
      <c r="HF819" s="8"/>
      <c r="HG819" s="7"/>
      <c r="HH819" s="7"/>
      <c r="HI819" s="2" t="s">
        <v>266</v>
      </c>
      <c r="HJ819" s="2" t="s">
        <v>226</v>
      </c>
      <c r="HK819" s="2" t="s">
        <v>229</v>
      </c>
      <c r="HL819" s="2" t="s">
        <v>229</v>
      </c>
      <c r="HM819" s="2" t="s">
        <v>241</v>
      </c>
      <c r="HN819" s="2" t="s">
        <v>229</v>
      </c>
      <c r="HO819" s="4"/>
      <c r="HP819" s="8"/>
      <c r="HQ819" s="4"/>
      <c r="HR819" s="8"/>
      <c r="HS819" s="7"/>
      <c r="HT819" s="7"/>
      <c r="HU819" s="2" t="s">
        <v>266</v>
      </c>
      <c r="HV819" s="2" t="s">
        <v>226</v>
      </c>
      <c r="HW819" s="2" t="s">
        <v>229</v>
      </c>
      <c r="HX819" s="2" t="s">
        <v>229</v>
      </c>
      <c r="HY819" s="2" t="s">
        <v>241</v>
      </c>
      <c r="HZ819" s="2" t="s">
        <v>229</v>
      </c>
      <c r="IA819" s="4"/>
      <c r="IB819" s="8"/>
      <c r="IC819" s="4"/>
      <c r="ID819" s="8"/>
      <c r="IE819" s="7"/>
      <c r="IF819" s="7"/>
      <c r="IG819" s="2" t="s">
        <v>266</v>
      </c>
      <c r="IH819" s="2" t="s">
        <v>226</v>
      </c>
      <c r="II819" s="2" t="s">
        <v>229</v>
      </c>
      <c r="IJ819" s="2" t="s">
        <v>229</v>
      </c>
      <c r="IK819" s="2" t="s">
        <v>241</v>
      </c>
      <c r="IL819" s="2" t="s">
        <v>229</v>
      </c>
      <c r="IM819" s="4"/>
      <c r="IN819" s="8"/>
      <c r="IO819" s="4"/>
      <c r="IP819" s="8"/>
      <c r="IQ819" s="7"/>
      <c r="IR819" s="7"/>
      <c r="IS819" s="2" t="s">
        <v>664</v>
      </c>
      <c r="IT819" s="2" t="s">
        <v>226</v>
      </c>
      <c r="IU819" s="2" t="s">
        <v>229</v>
      </c>
      <c r="IV819" s="2" t="s">
        <v>229</v>
      </c>
      <c r="IW819" s="2" t="s">
        <v>241</v>
      </c>
      <c r="IX819" s="2" t="s">
        <v>229</v>
      </c>
      <c r="IY819" s="4"/>
      <c r="IZ819" s="8"/>
      <c r="JA819" s="4"/>
      <c r="JB819" s="8"/>
      <c r="JC819" s="7"/>
      <c r="JD819" s="7"/>
      <c r="JE819" s="2" t="s">
        <v>272</v>
      </c>
      <c r="JF819" s="2" t="s">
        <v>226</v>
      </c>
      <c r="JG819" s="2" t="s">
        <v>229</v>
      </c>
      <c r="JH819" s="2" t="s">
        <v>229</v>
      </c>
      <c r="JI819" s="2" t="s">
        <v>241</v>
      </c>
      <c r="JJ819" s="2" t="s">
        <v>229</v>
      </c>
      <c r="JK819" s="4"/>
      <c r="JL819" s="8"/>
      <c r="JM819" s="4"/>
      <c r="JN819" s="8"/>
      <c r="JO819" s="7"/>
      <c r="JP819" s="7"/>
      <c r="JQ819" s="2" t="s">
        <v>272</v>
      </c>
      <c r="JR819" s="2" t="s">
        <v>226</v>
      </c>
      <c r="JS819" s="2" t="s">
        <v>229</v>
      </c>
      <c r="JT819" s="2" t="s">
        <v>229</v>
      </c>
      <c r="JU819" s="2" t="s">
        <v>241</v>
      </c>
      <c r="JV819" s="2" t="s">
        <v>229</v>
      </c>
      <c r="JW819" s="4"/>
      <c r="JX819" s="8"/>
      <c r="JY819" s="4"/>
      <c r="JZ819" s="8"/>
      <c r="KA819" s="7"/>
      <c r="KB819" s="7"/>
      <c r="KC819" s="2" t="s">
        <v>272</v>
      </c>
      <c r="KD819" s="2" t="s">
        <v>226</v>
      </c>
      <c r="KE819" s="2" t="s">
        <v>229</v>
      </c>
      <c r="KF819" s="2" t="s">
        <v>229</v>
      </c>
      <c r="KG819" s="2" t="s">
        <v>241</v>
      </c>
      <c r="KH819" s="2" t="s">
        <v>229</v>
      </c>
      <c r="KI819" s="4"/>
      <c r="KJ819" s="8"/>
      <c r="KK819" s="4"/>
      <c r="KL819" s="8"/>
      <c r="KM819" s="7"/>
      <c r="KN819" s="7"/>
      <c r="KO819" s="2" t="s">
        <v>272</v>
      </c>
      <c r="KP819" s="2" t="s">
        <v>226</v>
      </c>
      <c r="KQ819" s="2" t="s">
        <v>229</v>
      </c>
      <c r="KR819" s="2" t="s">
        <v>229</v>
      </c>
      <c r="KS819" s="2" t="s">
        <v>241</v>
      </c>
      <c r="KT819" s="2" t="s">
        <v>229</v>
      </c>
      <c r="KU819" s="4"/>
      <c r="KV819" s="8"/>
      <c r="KW819" s="4"/>
      <c r="KX819" s="8"/>
      <c r="KY819" s="7"/>
      <c r="KZ819" s="7"/>
      <c r="LA819" s="2" t="s">
        <v>272</v>
      </c>
      <c r="LB819" s="2" t="s">
        <v>226</v>
      </c>
      <c r="LC819" s="2" t="s">
        <v>229</v>
      </c>
      <c r="LD819" s="2" t="s">
        <v>229</v>
      </c>
      <c r="LE819" s="2" t="s">
        <v>241</v>
      </c>
      <c r="LF819" s="2" t="s">
        <v>229</v>
      </c>
      <c r="LG819" s="4"/>
      <c r="LH819" s="8"/>
      <c r="LI819" s="4"/>
      <c r="LJ819" s="8"/>
      <c r="LK819" s="7"/>
      <c r="LL819" s="7"/>
      <c r="LM819" s="2" t="s">
        <v>229</v>
      </c>
      <c r="LN819" s="2" t="s">
        <v>229</v>
      </c>
      <c r="LO819" s="2" t="s">
        <v>229</v>
      </c>
      <c r="LP819" s="2" t="s">
        <v>229</v>
      </c>
      <c r="LQ819" s="2" t="s">
        <v>229</v>
      </c>
      <c r="LR819" s="2" t="s">
        <v>229</v>
      </c>
      <c r="LS819" s="4"/>
      <c r="LT819" s="8"/>
      <c r="LU819" s="4"/>
      <c r="LV819" s="8"/>
      <c r="LW819" s="7"/>
      <c r="LX819" s="7"/>
      <c r="LY819" s="2" t="s">
        <v>272</v>
      </c>
      <c r="LZ819" s="2" t="s">
        <v>226</v>
      </c>
      <c r="MA819" s="2" t="s">
        <v>229</v>
      </c>
      <c r="MB819" s="2" t="s">
        <v>229</v>
      </c>
      <c r="MC819" s="2" t="s">
        <v>241</v>
      </c>
      <c r="MD819" s="2" t="s">
        <v>229</v>
      </c>
      <c r="ME819" s="4"/>
      <c r="MF819" s="8"/>
      <c r="MG819" s="4"/>
      <c r="MH819" s="8"/>
      <c r="MI819" s="7"/>
      <c r="MJ819" s="7"/>
      <c r="MK819" s="2" t="s">
        <v>272</v>
      </c>
      <c r="ML819" s="2" t="s">
        <v>226</v>
      </c>
      <c r="MM819" s="2" t="s">
        <v>229</v>
      </c>
      <c r="MN819" s="2" t="s">
        <v>229</v>
      </c>
      <c r="MO819" s="2" t="s">
        <v>241</v>
      </c>
      <c r="MP819" s="2" t="s">
        <v>229</v>
      </c>
      <c r="MQ819" s="4"/>
      <c r="MR819" s="8"/>
      <c r="MS819" s="4"/>
      <c r="MT819" s="8"/>
      <c r="MU819" s="7"/>
      <c r="MV819" s="7"/>
      <c r="MW819" s="2" t="s">
        <v>266</v>
      </c>
      <c r="MX819" s="2" t="s">
        <v>226</v>
      </c>
      <c r="MY819" s="2" t="s">
        <v>229</v>
      </c>
      <c r="MZ819" s="2" t="s">
        <v>229</v>
      </c>
      <c r="NA819" s="2" t="s">
        <v>241</v>
      </c>
      <c r="NB819" s="2" t="s">
        <v>229</v>
      </c>
      <c r="NC819" s="4"/>
      <c r="ND819" s="8"/>
      <c r="NE819" s="4"/>
      <c r="NF819" s="8"/>
      <c r="NG819" s="7"/>
      <c r="NH819" s="7"/>
      <c r="NI819" s="2" t="s">
        <v>229</v>
      </c>
      <c r="NJ819" s="2" t="s">
        <v>229</v>
      </c>
      <c r="NK819" s="2" t="s">
        <v>229</v>
      </c>
      <c r="NL819" s="2" t="s">
        <v>229</v>
      </c>
      <c r="NM819" s="2" t="s">
        <v>229</v>
      </c>
      <c r="NN819" s="2" t="s">
        <v>229</v>
      </c>
      <c r="NO819" s="4"/>
      <c r="NP819" s="8"/>
      <c r="NQ819" s="4"/>
      <c r="NR819" s="8"/>
      <c r="NS819" s="7"/>
      <c r="NT819" s="7"/>
      <c r="NU819" s="2" t="s">
        <v>272</v>
      </c>
      <c r="NV819" s="2" t="s">
        <v>226</v>
      </c>
      <c r="NW819" s="2" t="s">
        <v>229</v>
      </c>
      <c r="NX819" s="2" t="s">
        <v>229</v>
      </c>
      <c r="NY819" s="2" t="s">
        <v>241</v>
      </c>
      <c r="NZ819" s="2" t="s">
        <v>229</v>
      </c>
      <c r="OA819" s="4"/>
      <c r="OB819" s="8"/>
      <c r="OC819" s="4"/>
      <c r="OD819" s="8"/>
      <c r="OE819" s="7"/>
      <c r="OF819" s="7"/>
      <c r="OG819" s="2" t="s">
        <v>272</v>
      </c>
      <c r="OH819" s="2" t="s">
        <v>226</v>
      </c>
      <c r="OI819" s="2" t="s">
        <v>229</v>
      </c>
      <c r="OJ819" s="2" t="s">
        <v>229</v>
      </c>
      <c r="OK819" s="2" t="s">
        <v>241</v>
      </c>
      <c r="OL819" s="2" t="s">
        <v>229</v>
      </c>
      <c r="OM819" s="4"/>
      <c r="ON819" s="8"/>
      <c r="OO819" s="4"/>
      <c r="OP819" s="8"/>
      <c r="OQ819" s="7"/>
      <c r="OR819" s="7"/>
      <c r="OS819" s="2" t="s">
        <v>229</v>
      </c>
      <c r="OT819" s="2" t="s">
        <v>229</v>
      </c>
      <c r="OU819" s="2" t="s">
        <v>229</v>
      </c>
      <c r="OV819" s="2" t="s">
        <v>229</v>
      </c>
      <c r="OW819" s="2" t="s">
        <v>229</v>
      </c>
      <c r="OX819" s="2" t="s">
        <v>229</v>
      </c>
      <c r="OY819" s="4"/>
      <c r="OZ819" s="8"/>
      <c r="PA819" s="4"/>
      <c r="PB819" s="8"/>
      <c r="PC819" s="7"/>
      <c r="PD819" s="7"/>
      <c r="PE819" s="2" t="s">
        <v>229</v>
      </c>
      <c r="PF819" s="2" t="s">
        <v>229</v>
      </c>
      <c r="PG819" s="2" t="s">
        <v>229</v>
      </c>
      <c r="PH819" s="2" t="s">
        <v>229</v>
      </c>
      <c r="PI819" s="2" t="s">
        <v>229</v>
      </c>
      <c r="PJ819" s="2" t="s">
        <v>229</v>
      </c>
      <c r="PK819" s="4"/>
      <c r="PL819" s="8"/>
      <c r="PM819" s="4"/>
      <c r="PN819" s="8"/>
      <c r="PO819" s="7"/>
      <c r="PP819" s="7"/>
      <c r="PQ819" s="2" t="s">
        <v>229</v>
      </c>
      <c r="PR819" s="2" t="s">
        <v>229</v>
      </c>
      <c r="PS819" s="2" t="s">
        <v>229</v>
      </c>
      <c r="PT819" s="2" t="s">
        <v>229</v>
      </c>
      <c r="PU819" s="2" t="s">
        <v>229</v>
      </c>
      <c r="PV819" s="2" t="s">
        <v>229</v>
      </c>
      <c r="PW819" s="4"/>
      <c r="PX819" s="8"/>
      <c r="PY819" s="4"/>
      <c r="PZ819" s="8"/>
      <c r="QA819" s="7"/>
      <c r="QB819" s="7"/>
      <c r="QC819" s="2" t="s">
        <v>281</v>
      </c>
      <c r="QD819" s="2" t="s">
        <v>226</v>
      </c>
      <c r="QE819" s="2" t="s">
        <v>229</v>
      </c>
      <c r="QF819" s="2" t="s">
        <v>229</v>
      </c>
      <c r="QG819" s="2" t="s">
        <v>241</v>
      </c>
      <c r="QH819" s="2" t="s">
        <v>229</v>
      </c>
      <c r="QI819" s="4"/>
      <c r="QJ819" s="8"/>
      <c r="QK819" s="4"/>
      <c r="QL819" s="8"/>
      <c r="QM819" s="7"/>
      <c r="QN819" s="7"/>
      <c r="QO819" s="2" t="s">
        <v>272</v>
      </c>
      <c r="QP819" s="2" t="s">
        <v>226</v>
      </c>
      <c r="QQ819" s="2" t="s">
        <v>229</v>
      </c>
      <c r="QR819" s="2" t="s">
        <v>229</v>
      </c>
      <c r="QS819" s="2" t="s">
        <v>241</v>
      </c>
      <c r="QT819" s="2" t="s">
        <v>229</v>
      </c>
      <c r="QU819" s="4"/>
      <c r="QV819" s="8"/>
      <c r="QW819" s="4"/>
      <c r="QX819" s="8"/>
      <c r="QY819" s="7"/>
      <c r="QZ819" s="7"/>
      <c r="RA819" s="2" t="s">
        <v>272</v>
      </c>
      <c r="RB819" s="2" t="s">
        <v>226</v>
      </c>
      <c r="RC819" s="2" t="s">
        <v>229</v>
      </c>
      <c r="RD819" s="2" t="s">
        <v>229</v>
      </c>
      <c r="RE819" s="2" t="s">
        <v>241</v>
      </c>
      <c r="RF819" s="2" t="s">
        <v>229</v>
      </c>
      <c r="RG819" s="4"/>
      <c r="RH819" s="8"/>
      <c r="RI819" s="4"/>
      <c r="RJ819" s="8"/>
      <c r="RK819" s="7"/>
      <c r="RL819" s="7"/>
      <c r="RM819" s="2" t="s">
        <v>272</v>
      </c>
      <c r="RN819" s="2" t="s">
        <v>226</v>
      </c>
      <c r="RO819" s="2" t="s">
        <v>229</v>
      </c>
      <c r="RP819" s="2" t="s">
        <v>229</v>
      </c>
      <c r="RQ819" s="2" t="s">
        <v>241</v>
      </c>
      <c r="RR819" s="2" t="s">
        <v>229</v>
      </c>
      <c r="RS819" s="4"/>
      <c r="RT819" s="8"/>
      <c r="RU819" s="4"/>
      <c r="RV819" s="8"/>
      <c r="RW819" s="7"/>
      <c r="RX819" s="7"/>
      <c r="RY819" s="2" t="s">
        <v>229</v>
      </c>
      <c r="RZ819" s="2" t="s">
        <v>229</v>
      </c>
      <c r="SA819" s="2" t="s">
        <v>229</v>
      </c>
      <c r="SB819" s="2" t="s">
        <v>229</v>
      </c>
      <c r="SC819" s="2" t="s">
        <v>229</v>
      </c>
      <c r="SD819" s="2" t="s">
        <v>229</v>
      </c>
      <c r="SE819" s="4">
        <v>54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</row>
    <row r="820">
      <c r="A820" s="2" t="s">
        <v>5087</v>
      </c>
      <c r="B820" s="2" t="s">
        <v>216</v>
      </c>
      <c r="C820" s="2" t="s">
        <v>4734</v>
      </c>
      <c r="D820" s="2" t="s">
        <v>3164</v>
      </c>
      <c r="E820" s="2" t="s">
        <v>3165</v>
      </c>
      <c r="F820" s="2" t="s">
        <v>4735</v>
      </c>
      <c r="G820" s="2" t="s">
        <v>4736</v>
      </c>
      <c r="H820" s="2" t="s">
        <v>4737</v>
      </c>
      <c r="I820" s="2" t="s">
        <v>5073</v>
      </c>
      <c r="J820" s="2" t="s">
        <v>285</v>
      </c>
      <c r="K820" s="2" t="s">
        <v>673</v>
      </c>
      <c r="L820" s="3">
        <v>63</v>
      </c>
      <c r="M820" s="3">
        <v>66.15</v>
      </c>
      <c r="N820" s="3">
        <v>119.99</v>
      </c>
      <c r="O820" s="2" t="s">
        <v>226</v>
      </c>
      <c r="P820" s="2" t="s">
        <v>2046</v>
      </c>
      <c r="Q820" s="2" t="s">
        <v>228</v>
      </c>
      <c r="R820" s="2" t="s">
        <v>229</v>
      </c>
      <c r="S820" s="2" t="s">
        <v>4789</v>
      </c>
      <c r="T820" s="2" t="s">
        <v>3733</v>
      </c>
      <c r="U820" s="2" t="s">
        <v>2890</v>
      </c>
      <c r="V820" s="2" t="s">
        <v>233</v>
      </c>
      <c r="W820" s="2" t="s">
        <v>3757</v>
      </c>
      <c r="X820" s="2" t="s">
        <v>2142</v>
      </c>
      <c r="Y820" s="2" t="s">
        <v>4790</v>
      </c>
      <c r="Z820" s="4">
        <v>68</v>
      </c>
      <c r="AA820" s="4">
        <f>=ROUNDDOWN({0},0)</f>
      </c>
      <c r="AB820" s="5"/>
      <c r="AC820" s="2" t="s">
        <v>3865</v>
      </c>
      <c r="AD820" s="4">
        <v>32</v>
      </c>
      <c r="AE820" s="4">
        <v>32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>
        <v>5</v>
      </c>
      <c r="AQ820" s="8">
        <v>355.95</v>
      </c>
      <c r="AR820" s="4"/>
      <c r="AS820" s="8"/>
      <c r="AT820" s="7"/>
      <c r="AU820" s="7"/>
      <c r="AV820" s="4" t="s">
        <v>229</v>
      </c>
      <c r="AW820" s="8" t="s">
        <v>229</v>
      </c>
      <c r="AX820" s="4" t="s">
        <v>229</v>
      </c>
      <c r="AY820" s="8" t="s">
        <v>229</v>
      </c>
      <c r="AZ820" s="7" t="s">
        <v>229</v>
      </c>
      <c r="BA820" s="7" t="s">
        <v>229</v>
      </c>
      <c r="BB820" s="7">
        <v>0.7231</v>
      </c>
      <c r="BC820" s="4" t="s">
        <v>229</v>
      </c>
      <c r="BD820" s="8" t="s">
        <v>229</v>
      </c>
      <c r="BE820" s="4" t="s">
        <v>229</v>
      </c>
      <c r="BF820" s="8" t="s">
        <v>229</v>
      </c>
      <c r="BG820" s="7" t="s">
        <v>229</v>
      </c>
      <c r="BH820" s="7" t="s">
        <v>229</v>
      </c>
      <c r="BI820" s="7" t="s">
        <v>229</v>
      </c>
      <c r="BJ820" s="4">
        <v>5</v>
      </c>
      <c r="BK820" s="8">
        <v>355.95</v>
      </c>
      <c r="BL820" s="2" t="s">
        <v>966</v>
      </c>
      <c r="BM820" s="7">
        <v>1</v>
      </c>
      <c r="BN820" s="7">
        <v>1</v>
      </c>
      <c r="BO820" s="4">
        <v>4</v>
      </c>
      <c r="BP820" s="8">
        <v>289.8</v>
      </c>
      <c r="BQ820" s="4"/>
      <c r="BR820" s="8"/>
      <c r="BS820" s="7"/>
      <c r="BT820" s="7"/>
      <c r="BU820" s="2" t="s">
        <v>239</v>
      </c>
      <c r="BV820" s="2" t="s">
        <v>226</v>
      </c>
      <c r="BW820" s="2" t="s">
        <v>229</v>
      </c>
      <c r="BX820" s="2" t="s">
        <v>1103</v>
      </c>
      <c r="BY820" s="2" t="s">
        <v>241</v>
      </c>
      <c r="BZ820" s="2" t="s">
        <v>229</v>
      </c>
      <c r="CA820" s="4"/>
      <c r="CB820" s="8"/>
      <c r="CC820" s="4"/>
      <c r="CD820" s="8"/>
      <c r="CE820" s="7"/>
      <c r="CF820" s="7"/>
      <c r="CG820" s="2" t="s">
        <v>239</v>
      </c>
      <c r="CH820" s="2" t="s">
        <v>226</v>
      </c>
      <c r="CI820" s="2" t="s">
        <v>1103</v>
      </c>
      <c r="CJ820" s="2" t="s">
        <v>229</v>
      </c>
      <c r="CK820" s="2" t="s">
        <v>241</v>
      </c>
      <c r="CL820" s="2" t="s">
        <v>229</v>
      </c>
      <c r="CM820" s="4"/>
      <c r="CN820" s="8"/>
      <c r="CO820" s="4"/>
      <c r="CP820" s="8"/>
      <c r="CQ820" s="7"/>
      <c r="CR820" s="7"/>
      <c r="CS820" s="2" t="s">
        <v>239</v>
      </c>
      <c r="CT820" s="2" t="s">
        <v>226</v>
      </c>
      <c r="CU820" s="2" t="s">
        <v>4366</v>
      </c>
      <c r="CV820" s="2" t="s">
        <v>229</v>
      </c>
      <c r="CW820" s="2" t="s">
        <v>241</v>
      </c>
      <c r="CX820" s="2" t="s">
        <v>229</v>
      </c>
      <c r="CY820" s="4"/>
      <c r="CZ820" s="8"/>
      <c r="DA820" s="4"/>
      <c r="DB820" s="8"/>
      <c r="DC820" s="7"/>
      <c r="DD820" s="7"/>
      <c r="DE820" s="2" t="s">
        <v>239</v>
      </c>
      <c r="DF820" s="2" t="s">
        <v>226</v>
      </c>
      <c r="DG820" s="2" t="s">
        <v>4792</v>
      </c>
      <c r="DH820" s="2" t="s">
        <v>939</v>
      </c>
      <c r="DI820" s="2" t="s">
        <v>241</v>
      </c>
      <c r="DJ820" s="2" t="s">
        <v>229</v>
      </c>
      <c r="DK820" s="4">
        <v>1</v>
      </c>
      <c r="DL820" s="8">
        <v>66.15</v>
      </c>
      <c r="DM820" s="4"/>
      <c r="DN820" s="8"/>
      <c r="DO820" s="7"/>
      <c r="DP820" s="7"/>
      <c r="DQ820" s="2" t="s">
        <v>239</v>
      </c>
      <c r="DR820" s="2" t="s">
        <v>226</v>
      </c>
      <c r="DS820" s="2" t="s">
        <v>3528</v>
      </c>
      <c r="DT820" s="2" t="s">
        <v>229</v>
      </c>
      <c r="DU820" s="2" t="s">
        <v>241</v>
      </c>
      <c r="DV820" s="2" t="s">
        <v>229</v>
      </c>
      <c r="DW820" s="4"/>
      <c r="DX820" s="8"/>
      <c r="DY820" s="4"/>
      <c r="DZ820" s="8"/>
      <c r="EA820" s="7"/>
      <c r="EB820" s="7"/>
      <c r="EC820" s="2" t="s">
        <v>266</v>
      </c>
      <c r="ED820" s="2" t="s">
        <v>226</v>
      </c>
      <c r="EE820" s="2" t="s">
        <v>229</v>
      </c>
      <c r="EF820" s="2" t="s">
        <v>229</v>
      </c>
      <c r="EG820" s="2" t="s">
        <v>241</v>
      </c>
      <c r="EH820" s="2" t="s">
        <v>229</v>
      </c>
      <c r="EI820" s="4"/>
      <c r="EJ820" s="8"/>
      <c r="EK820" s="4"/>
      <c r="EL820" s="8"/>
      <c r="EM820" s="7"/>
      <c r="EN820" s="7"/>
      <c r="EO820" s="2" t="s">
        <v>239</v>
      </c>
      <c r="EP820" s="2" t="s">
        <v>226</v>
      </c>
      <c r="EQ820" s="2" t="s">
        <v>3528</v>
      </c>
      <c r="ER820" s="2" t="s">
        <v>229</v>
      </c>
      <c r="ES820" s="2" t="s">
        <v>241</v>
      </c>
      <c r="ET820" s="2" t="s">
        <v>229</v>
      </c>
      <c r="EU820" s="4"/>
      <c r="EV820" s="8"/>
      <c r="EW820" s="4"/>
      <c r="EX820" s="8"/>
      <c r="EY820" s="7"/>
      <c r="EZ820" s="7"/>
      <c r="FA820" s="2" t="s">
        <v>239</v>
      </c>
      <c r="FB820" s="2" t="s">
        <v>226</v>
      </c>
      <c r="FC820" s="2" t="s">
        <v>4792</v>
      </c>
      <c r="FD820" s="2" t="s">
        <v>229</v>
      </c>
      <c r="FE820" s="2" t="s">
        <v>241</v>
      </c>
      <c r="FF820" s="2" t="s">
        <v>229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226</v>
      </c>
      <c r="FO820" s="2" t="s">
        <v>3528</v>
      </c>
      <c r="FP820" s="2" t="s">
        <v>298</v>
      </c>
      <c r="FQ820" s="2" t="s">
        <v>241</v>
      </c>
      <c r="FR820" s="2" t="s">
        <v>229</v>
      </c>
      <c r="FS820" s="4"/>
      <c r="FT820" s="8"/>
      <c r="FU820" s="4"/>
      <c r="FV820" s="8"/>
      <c r="FW820" s="7"/>
      <c r="FX820" s="7"/>
      <c r="FY820" s="2" t="s">
        <v>229</v>
      </c>
      <c r="FZ820" s="2" t="s">
        <v>229</v>
      </c>
      <c r="GA820" s="2" t="s">
        <v>229</v>
      </c>
      <c r="GB820" s="2" t="s">
        <v>229</v>
      </c>
      <c r="GC820" s="2" t="s">
        <v>229</v>
      </c>
      <c r="GD820" s="2" t="s">
        <v>229</v>
      </c>
      <c r="GE820" s="4"/>
      <c r="GF820" s="8"/>
      <c r="GG820" s="4"/>
      <c r="GH820" s="8"/>
      <c r="GI820" s="7"/>
      <c r="GJ820" s="7"/>
      <c r="GK820" s="2" t="s">
        <v>272</v>
      </c>
      <c r="GL820" s="2" t="s">
        <v>226</v>
      </c>
      <c r="GM820" s="2" t="s">
        <v>229</v>
      </c>
      <c r="GN820" s="2" t="s">
        <v>229</v>
      </c>
      <c r="GO820" s="2" t="s">
        <v>241</v>
      </c>
      <c r="GP820" s="2" t="s">
        <v>229</v>
      </c>
      <c r="GQ820" s="4"/>
      <c r="GR820" s="8"/>
      <c r="GS820" s="4"/>
      <c r="GT820" s="8"/>
      <c r="GU820" s="7"/>
      <c r="GV820" s="7"/>
      <c r="GW820" s="2" t="s">
        <v>266</v>
      </c>
      <c r="GX820" s="2" t="s">
        <v>226</v>
      </c>
      <c r="GY820" s="2" t="s">
        <v>229</v>
      </c>
      <c r="GZ820" s="2" t="s">
        <v>229</v>
      </c>
      <c r="HA820" s="2" t="s">
        <v>241</v>
      </c>
      <c r="HB820" s="2" t="s">
        <v>229</v>
      </c>
      <c r="HC820" s="4"/>
      <c r="HD820" s="8"/>
      <c r="HE820" s="4"/>
      <c r="HF820" s="8"/>
      <c r="HG820" s="7"/>
      <c r="HH820" s="7"/>
      <c r="HI820" s="2" t="s">
        <v>266</v>
      </c>
      <c r="HJ820" s="2" t="s">
        <v>226</v>
      </c>
      <c r="HK820" s="2" t="s">
        <v>229</v>
      </c>
      <c r="HL820" s="2" t="s">
        <v>229</v>
      </c>
      <c r="HM820" s="2" t="s">
        <v>241</v>
      </c>
      <c r="HN820" s="2" t="s">
        <v>229</v>
      </c>
      <c r="HO820" s="4"/>
      <c r="HP820" s="8"/>
      <c r="HQ820" s="4"/>
      <c r="HR820" s="8"/>
      <c r="HS820" s="7"/>
      <c r="HT820" s="7"/>
      <c r="HU820" s="2" t="s">
        <v>266</v>
      </c>
      <c r="HV820" s="2" t="s">
        <v>226</v>
      </c>
      <c r="HW820" s="2" t="s">
        <v>229</v>
      </c>
      <c r="HX820" s="2" t="s">
        <v>229</v>
      </c>
      <c r="HY820" s="2" t="s">
        <v>241</v>
      </c>
      <c r="HZ820" s="2" t="s">
        <v>229</v>
      </c>
      <c r="IA820" s="4"/>
      <c r="IB820" s="8"/>
      <c r="IC820" s="4"/>
      <c r="ID820" s="8"/>
      <c r="IE820" s="7"/>
      <c r="IF820" s="7"/>
      <c r="IG820" s="2" t="s">
        <v>266</v>
      </c>
      <c r="IH820" s="2" t="s">
        <v>226</v>
      </c>
      <c r="II820" s="2" t="s">
        <v>229</v>
      </c>
      <c r="IJ820" s="2" t="s">
        <v>229</v>
      </c>
      <c r="IK820" s="2" t="s">
        <v>241</v>
      </c>
      <c r="IL820" s="2" t="s">
        <v>229</v>
      </c>
      <c r="IM820" s="4"/>
      <c r="IN820" s="8"/>
      <c r="IO820" s="4"/>
      <c r="IP820" s="8"/>
      <c r="IQ820" s="7"/>
      <c r="IR820" s="7"/>
      <c r="IS820" s="2" t="s">
        <v>664</v>
      </c>
      <c r="IT820" s="2" t="s">
        <v>226</v>
      </c>
      <c r="IU820" s="2" t="s">
        <v>229</v>
      </c>
      <c r="IV820" s="2" t="s">
        <v>229</v>
      </c>
      <c r="IW820" s="2" t="s">
        <v>241</v>
      </c>
      <c r="IX820" s="2" t="s">
        <v>229</v>
      </c>
      <c r="IY820" s="4"/>
      <c r="IZ820" s="8"/>
      <c r="JA820" s="4"/>
      <c r="JB820" s="8"/>
      <c r="JC820" s="7"/>
      <c r="JD820" s="7"/>
      <c r="JE820" s="2" t="s">
        <v>272</v>
      </c>
      <c r="JF820" s="2" t="s">
        <v>226</v>
      </c>
      <c r="JG820" s="2" t="s">
        <v>229</v>
      </c>
      <c r="JH820" s="2" t="s">
        <v>229</v>
      </c>
      <c r="JI820" s="2" t="s">
        <v>241</v>
      </c>
      <c r="JJ820" s="2" t="s">
        <v>229</v>
      </c>
      <c r="JK820" s="4"/>
      <c r="JL820" s="8"/>
      <c r="JM820" s="4"/>
      <c r="JN820" s="8"/>
      <c r="JO820" s="7"/>
      <c r="JP820" s="7"/>
      <c r="JQ820" s="2" t="s">
        <v>272</v>
      </c>
      <c r="JR820" s="2" t="s">
        <v>226</v>
      </c>
      <c r="JS820" s="2" t="s">
        <v>229</v>
      </c>
      <c r="JT820" s="2" t="s">
        <v>229</v>
      </c>
      <c r="JU820" s="2" t="s">
        <v>241</v>
      </c>
      <c r="JV820" s="2" t="s">
        <v>229</v>
      </c>
      <c r="JW820" s="4"/>
      <c r="JX820" s="8"/>
      <c r="JY820" s="4"/>
      <c r="JZ820" s="8"/>
      <c r="KA820" s="7"/>
      <c r="KB820" s="7"/>
      <c r="KC820" s="2" t="s">
        <v>272</v>
      </c>
      <c r="KD820" s="2" t="s">
        <v>226</v>
      </c>
      <c r="KE820" s="2" t="s">
        <v>229</v>
      </c>
      <c r="KF820" s="2" t="s">
        <v>229</v>
      </c>
      <c r="KG820" s="2" t="s">
        <v>241</v>
      </c>
      <c r="KH820" s="2" t="s">
        <v>229</v>
      </c>
      <c r="KI820" s="4"/>
      <c r="KJ820" s="8"/>
      <c r="KK820" s="4"/>
      <c r="KL820" s="8"/>
      <c r="KM820" s="7"/>
      <c r="KN820" s="7"/>
      <c r="KO820" s="2" t="s">
        <v>272</v>
      </c>
      <c r="KP820" s="2" t="s">
        <v>226</v>
      </c>
      <c r="KQ820" s="2" t="s">
        <v>229</v>
      </c>
      <c r="KR820" s="2" t="s">
        <v>229</v>
      </c>
      <c r="KS820" s="2" t="s">
        <v>241</v>
      </c>
      <c r="KT820" s="2" t="s">
        <v>229</v>
      </c>
      <c r="KU820" s="4"/>
      <c r="KV820" s="8"/>
      <c r="KW820" s="4"/>
      <c r="KX820" s="8"/>
      <c r="KY820" s="7"/>
      <c r="KZ820" s="7"/>
      <c r="LA820" s="2" t="s">
        <v>272</v>
      </c>
      <c r="LB820" s="2" t="s">
        <v>226</v>
      </c>
      <c r="LC820" s="2" t="s">
        <v>229</v>
      </c>
      <c r="LD820" s="2" t="s">
        <v>229</v>
      </c>
      <c r="LE820" s="2" t="s">
        <v>241</v>
      </c>
      <c r="LF820" s="2" t="s">
        <v>229</v>
      </c>
      <c r="LG820" s="4"/>
      <c r="LH820" s="8"/>
      <c r="LI820" s="4"/>
      <c r="LJ820" s="8"/>
      <c r="LK820" s="7"/>
      <c r="LL820" s="7"/>
      <c r="LM820" s="2" t="s">
        <v>229</v>
      </c>
      <c r="LN820" s="2" t="s">
        <v>229</v>
      </c>
      <c r="LO820" s="2" t="s">
        <v>229</v>
      </c>
      <c r="LP820" s="2" t="s">
        <v>229</v>
      </c>
      <c r="LQ820" s="2" t="s">
        <v>229</v>
      </c>
      <c r="LR820" s="2" t="s">
        <v>229</v>
      </c>
      <c r="LS820" s="4"/>
      <c r="LT820" s="8"/>
      <c r="LU820" s="4"/>
      <c r="LV820" s="8"/>
      <c r="LW820" s="7"/>
      <c r="LX820" s="7"/>
      <c r="LY820" s="2" t="s">
        <v>272</v>
      </c>
      <c r="LZ820" s="2" t="s">
        <v>226</v>
      </c>
      <c r="MA820" s="2" t="s">
        <v>229</v>
      </c>
      <c r="MB820" s="2" t="s">
        <v>229</v>
      </c>
      <c r="MC820" s="2" t="s">
        <v>241</v>
      </c>
      <c r="MD820" s="2" t="s">
        <v>229</v>
      </c>
      <c r="ME820" s="4"/>
      <c r="MF820" s="8"/>
      <c r="MG820" s="4"/>
      <c r="MH820" s="8"/>
      <c r="MI820" s="7"/>
      <c r="MJ820" s="7"/>
      <c r="MK820" s="2" t="s">
        <v>272</v>
      </c>
      <c r="ML820" s="2" t="s">
        <v>226</v>
      </c>
      <c r="MM820" s="2" t="s">
        <v>229</v>
      </c>
      <c r="MN820" s="2" t="s">
        <v>229</v>
      </c>
      <c r="MO820" s="2" t="s">
        <v>241</v>
      </c>
      <c r="MP820" s="2" t="s">
        <v>229</v>
      </c>
      <c r="MQ820" s="4"/>
      <c r="MR820" s="8"/>
      <c r="MS820" s="4"/>
      <c r="MT820" s="8"/>
      <c r="MU820" s="7"/>
      <c r="MV820" s="7"/>
      <c r="MW820" s="2" t="s">
        <v>266</v>
      </c>
      <c r="MX820" s="2" t="s">
        <v>226</v>
      </c>
      <c r="MY820" s="2" t="s">
        <v>229</v>
      </c>
      <c r="MZ820" s="2" t="s">
        <v>229</v>
      </c>
      <c r="NA820" s="2" t="s">
        <v>241</v>
      </c>
      <c r="NB820" s="2" t="s">
        <v>229</v>
      </c>
      <c r="NC820" s="4"/>
      <c r="ND820" s="8"/>
      <c r="NE820" s="4"/>
      <c r="NF820" s="8"/>
      <c r="NG820" s="7"/>
      <c r="NH820" s="7"/>
      <c r="NI820" s="2" t="s">
        <v>229</v>
      </c>
      <c r="NJ820" s="2" t="s">
        <v>229</v>
      </c>
      <c r="NK820" s="2" t="s">
        <v>229</v>
      </c>
      <c r="NL820" s="2" t="s">
        <v>229</v>
      </c>
      <c r="NM820" s="2" t="s">
        <v>229</v>
      </c>
      <c r="NN820" s="2" t="s">
        <v>229</v>
      </c>
      <c r="NO820" s="4"/>
      <c r="NP820" s="8"/>
      <c r="NQ820" s="4"/>
      <c r="NR820" s="8"/>
      <c r="NS820" s="7"/>
      <c r="NT820" s="7"/>
      <c r="NU820" s="2" t="s">
        <v>272</v>
      </c>
      <c r="NV820" s="2" t="s">
        <v>226</v>
      </c>
      <c r="NW820" s="2" t="s">
        <v>229</v>
      </c>
      <c r="NX820" s="2" t="s">
        <v>229</v>
      </c>
      <c r="NY820" s="2" t="s">
        <v>241</v>
      </c>
      <c r="NZ820" s="2" t="s">
        <v>229</v>
      </c>
      <c r="OA820" s="4"/>
      <c r="OB820" s="8"/>
      <c r="OC820" s="4"/>
      <c r="OD820" s="8"/>
      <c r="OE820" s="7"/>
      <c r="OF820" s="7"/>
      <c r="OG820" s="2" t="s">
        <v>272</v>
      </c>
      <c r="OH820" s="2" t="s">
        <v>226</v>
      </c>
      <c r="OI820" s="2" t="s">
        <v>229</v>
      </c>
      <c r="OJ820" s="2" t="s">
        <v>229</v>
      </c>
      <c r="OK820" s="2" t="s">
        <v>241</v>
      </c>
      <c r="OL820" s="2" t="s">
        <v>229</v>
      </c>
      <c r="OM820" s="4"/>
      <c r="ON820" s="8"/>
      <c r="OO820" s="4"/>
      <c r="OP820" s="8"/>
      <c r="OQ820" s="7"/>
      <c r="OR820" s="7"/>
      <c r="OS820" s="2" t="s">
        <v>229</v>
      </c>
      <c r="OT820" s="2" t="s">
        <v>229</v>
      </c>
      <c r="OU820" s="2" t="s">
        <v>229</v>
      </c>
      <c r="OV820" s="2" t="s">
        <v>229</v>
      </c>
      <c r="OW820" s="2" t="s">
        <v>229</v>
      </c>
      <c r="OX820" s="2" t="s">
        <v>229</v>
      </c>
      <c r="OY820" s="4"/>
      <c r="OZ820" s="8"/>
      <c r="PA820" s="4"/>
      <c r="PB820" s="8"/>
      <c r="PC820" s="7"/>
      <c r="PD820" s="7"/>
      <c r="PE820" s="2" t="s">
        <v>229</v>
      </c>
      <c r="PF820" s="2" t="s">
        <v>229</v>
      </c>
      <c r="PG820" s="2" t="s">
        <v>229</v>
      </c>
      <c r="PH820" s="2" t="s">
        <v>229</v>
      </c>
      <c r="PI820" s="2" t="s">
        <v>229</v>
      </c>
      <c r="PJ820" s="2" t="s">
        <v>229</v>
      </c>
      <c r="PK820" s="4"/>
      <c r="PL820" s="8"/>
      <c r="PM820" s="4"/>
      <c r="PN820" s="8"/>
      <c r="PO820" s="7"/>
      <c r="PP820" s="7"/>
      <c r="PQ820" s="2" t="s">
        <v>229</v>
      </c>
      <c r="PR820" s="2" t="s">
        <v>229</v>
      </c>
      <c r="PS820" s="2" t="s">
        <v>229</v>
      </c>
      <c r="PT820" s="2" t="s">
        <v>229</v>
      </c>
      <c r="PU820" s="2" t="s">
        <v>229</v>
      </c>
      <c r="PV820" s="2" t="s">
        <v>229</v>
      </c>
      <c r="PW820" s="4"/>
      <c r="PX820" s="8"/>
      <c r="PY820" s="4"/>
      <c r="PZ820" s="8"/>
      <c r="QA820" s="7"/>
      <c r="QB820" s="7"/>
      <c r="QC820" s="2" t="s">
        <v>281</v>
      </c>
      <c r="QD820" s="2" t="s">
        <v>226</v>
      </c>
      <c r="QE820" s="2" t="s">
        <v>229</v>
      </c>
      <c r="QF820" s="2" t="s">
        <v>229</v>
      </c>
      <c r="QG820" s="2" t="s">
        <v>241</v>
      </c>
      <c r="QH820" s="2" t="s">
        <v>229</v>
      </c>
      <c r="QI820" s="4"/>
      <c r="QJ820" s="8"/>
      <c r="QK820" s="4"/>
      <c r="QL820" s="8"/>
      <c r="QM820" s="7"/>
      <c r="QN820" s="7"/>
      <c r="QO820" s="2" t="s">
        <v>272</v>
      </c>
      <c r="QP820" s="2" t="s">
        <v>226</v>
      </c>
      <c r="QQ820" s="2" t="s">
        <v>229</v>
      </c>
      <c r="QR820" s="2" t="s">
        <v>229</v>
      </c>
      <c r="QS820" s="2" t="s">
        <v>241</v>
      </c>
      <c r="QT820" s="2" t="s">
        <v>229</v>
      </c>
      <c r="QU820" s="4"/>
      <c r="QV820" s="8"/>
      <c r="QW820" s="4"/>
      <c r="QX820" s="8"/>
      <c r="QY820" s="7"/>
      <c r="QZ820" s="7"/>
      <c r="RA820" s="2" t="s">
        <v>272</v>
      </c>
      <c r="RB820" s="2" t="s">
        <v>226</v>
      </c>
      <c r="RC820" s="2" t="s">
        <v>229</v>
      </c>
      <c r="RD820" s="2" t="s">
        <v>229</v>
      </c>
      <c r="RE820" s="2" t="s">
        <v>241</v>
      </c>
      <c r="RF820" s="2" t="s">
        <v>229</v>
      </c>
      <c r="RG820" s="4"/>
      <c r="RH820" s="8"/>
      <c r="RI820" s="4"/>
      <c r="RJ820" s="8"/>
      <c r="RK820" s="7"/>
      <c r="RL820" s="7"/>
      <c r="RM820" s="2" t="s">
        <v>272</v>
      </c>
      <c r="RN820" s="2" t="s">
        <v>226</v>
      </c>
      <c r="RO820" s="2" t="s">
        <v>229</v>
      </c>
      <c r="RP820" s="2" t="s">
        <v>229</v>
      </c>
      <c r="RQ820" s="2" t="s">
        <v>241</v>
      </c>
      <c r="RR820" s="2" t="s">
        <v>229</v>
      </c>
      <c r="RS820" s="4"/>
      <c r="RT820" s="8"/>
      <c r="RU820" s="4"/>
      <c r="RV820" s="8"/>
      <c r="RW820" s="7"/>
      <c r="RX820" s="7"/>
      <c r="RY820" s="2" t="s">
        <v>229</v>
      </c>
      <c r="RZ820" s="2" t="s">
        <v>229</v>
      </c>
      <c r="SA820" s="2" t="s">
        <v>229</v>
      </c>
      <c r="SB820" s="2" t="s">
        <v>229</v>
      </c>
      <c r="SC820" s="2" t="s">
        <v>229</v>
      </c>
      <c r="SD820" s="2" t="s">
        <v>229</v>
      </c>
      <c r="SE820" s="4">
        <v>68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>
        <v>32</v>
      </c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</row>
    <row r="821">
      <c r="A821" s="2" t="s">
        <v>5088</v>
      </c>
      <c r="B821" s="2" t="s">
        <v>216</v>
      </c>
      <c r="C821" s="2" t="s">
        <v>4734</v>
      </c>
      <c r="D821" s="2" t="s">
        <v>3164</v>
      </c>
      <c r="E821" s="2" t="s">
        <v>3165</v>
      </c>
      <c r="F821" s="2" t="s">
        <v>4735</v>
      </c>
      <c r="G821" s="2" t="s">
        <v>4736</v>
      </c>
      <c r="H821" s="2" t="s">
        <v>4737</v>
      </c>
      <c r="I821" s="2" t="s">
        <v>5073</v>
      </c>
      <c r="J821" s="2" t="s">
        <v>312</v>
      </c>
      <c r="K821" s="2" t="s">
        <v>673</v>
      </c>
      <c r="L821" s="3">
        <v>72</v>
      </c>
      <c r="M821" s="3">
        <v>75.6</v>
      </c>
      <c r="N821" s="3">
        <v>139.99</v>
      </c>
      <c r="O821" s="2" t="s">
        <v>226</v>
      </c>
      <c r="P821" s="2" t="s">
        <v>2046</v>
      </c>
      <c r="Q821" s="2" t="s">
        <v>228</v>
      </c>
      <c r="R821" s="2" t="s">
        <v>229</v>
      </c>
      <c r="S821" s="2" t="s">
        <v>4789</v>
      </c>
      <c r="T821" s="2" t="s">
        <v>3733</v>
      </c>
      <c r="U821" s="2" t="s">
        <v>2890</v>
      </c>
      <c r="V821" s="2" t="s">
        <v>233</v>
      </c>
      <c r="W821" s="2" t="s">
        <v>3757</v>
      </c>
      <c r="X821" s="2" t="s">
        <v>2142</v>
      </c>
      <c r="Y821" s="2" t="s">
        <v>4790</v>
      </c>
      <c r="Z821" s="4">
        <v>55</v>
      </c>
      <c r="AA821" s="4">
        <f>=ROUNDDOWN(19.6428571428571,0)</f>
      </c>
      <c r="AB821" s="5">
        <v>2.8</v>
      </c>
      <c r="AC821" s="2" t="s">
        <v>3865</v>
      </c>
      <c r="AD821" s="4">
        <v>7</v>
      </c>
      <c r="AE821" s="4">
        <v>7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>
        <v>1</v>
      </c>
      <c r="AQ821" s="8">
        <v>82.8</v>
      </c>
      <c r="AR821" s="4"/>
      <c r="AS821" s="8"/>
      <c r="AT821" s="7"/>
      <c r="AU821" s="7"/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>
        <v>0.1682</v>
      </c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 t="s">
        <v>229</v>
      </c>
      <c r="BJ821" s="4">
        <v>1</v>
      </c>
      <c r="BK821" s="8">
        <v>82.8</v>
      </c>
      <c r="BL821" s="2" t="s">
        <v>16</v>
      </c>
      <c r="BM821" s="7">
        <v>1</v>
      </c>
      <c r="BN821" s="7">
        <v>1</v>
      </c>
      <c r="BO821" s="4">
        <v>1</v>
      </c>
      <c r="BP821" s="8">
        <v>82.8</v>
      </c>
      <c r="BQ821" s="4"/>
      <c r="BR821" s="8"/>
      <c r="BS821" s="7"/>
      <c r="BT821" s="7"/>
      <c r="BU821" s="2" t="s">
        <v>239</v>
      </c>
      <c r="BV821" s="2" t="s">
        <v>226</v>
      </c>
      <c r="BW821" s="2" t="s">
        <v>229</v>
      </c>
      <c r="BX821" s="2" t="s">
        <v>379</v>
      </c>
      <c r="BY821" s="2" t="s">
        <v>241</v>
      </c>
      <c r="BZ821" s="2" t="s">
        <v>229</v>
      </c>
      <c r="CA821" s="4"/>
      <c r="CB821" s="8"/>
      <c r="CC821" s="4"/>
      <c r="CD821" s="8"/>
      <c r="CE821" s="7"/>
      <c r="CF821" s="7"/>
      <c r="CG821" s="2" t="s">
        <v>239</v>
      </c>
      <c r="CH821" s="2" t="s">
        <v>226</v>
      </c>
      <c r="CI821" s="2" t="s">
        <v>1103</v>
      </c>
      <c r="CJ821" s="2" t="s">
        <v>229</v>
      </c>
      <c r="CK821" s="2" t="s">
        <v>241</v>
      </c>
      <c r="CL821" s="2" t="s">
        <v>229</v>
      </c>
      <c r="CM821" s="4"/>
      <c r="CN821" s="8"/>
      <c r="CO821" s="4"/>
      <c r="CP821" s="8"/>
      <c r="CQ821" s="7"/>
      <c r="CR821" s="7"/>
      <c r="CS821" s="2" t="s">
        <v>239</v>
      </c>
      <c r="CT821" s="2" t="s">
        <v>226</v>
      </c>
      <c r="CU821" s="2" t="s">
        <v>4366</v>
      </c>
      <c r="CV821" s="2" t="s">
        <v>229</v>
      </c>
      <c r="CW821" s="2" t="s">
        <v>241</v>
      </c>
      <c r="CX821" s="2" t="s">
        <v>229</v>
      </c>
      <c r="CY821" s="4"/>
      <c r="CZ821" s="8"/>
      <c r="DA821" s="4"/>
      <c r="DB821" s="8"/>
      <c r="DC821" s="7"/>
      <c r="DD821" s="7"/>
      <c r="DE821" s="2" t="s">
        <v>239</v>
      </c>
      <c r="DF821" s="2" t="s">
        <v>226</v>
      </c>
      <c r="DG821" s="2" t="s">
        <v>4792</v>
      </c>
      <c r="DH821" s="2" t="s">
        <v>1490</v>
      </c>
      <c r="DI821" s="2" t="s">
        <v>241</v>
      </c>
      <c r="DJ821" s="2" t="s">
        <v>229</v>
      </c>
      <c r="DK821" s="4"/>
      <c r="DL821" s="8"/>
      <c r="DM821" s="4"/>
      <c r="DN821" s="8"/>
      <c r="DO821" s="7"/>
      <c r="DP821" s="7"/>
      <c r="DQ821" s="2" t="s">
        <v>239</v>
      </c>
      <c r="DR821" s="2" t="s">
        <v>226</v>
      </c>
      <c r="DS821" s="2" t="s">
        <v>3528</v>
      </c>
      <c r="DT821" s="2" t="s">
        <v>229</v>
      </c>
      <c r="DU821" s="2" t="s">
        <v>241</v>
      </c>
      <c r="DV821" s="2" t="s">
        <v>229</v>
      </c>
      <c r="DW821" s="4"/>
      <c r="DX821" s="8"/>
      <c r="DY821" s="4"/>
      <c r="DZ821" s="8"/>
      <c r="EA821" s="7"/>
      <c r="EB821" s="7"/>
      <c r="EC821" s="2" t="s">
        <v>266</v>
      </c>
      <c r="ED821" s="2" t="s">
        <v>226</v>
      </c>
      <c r="EE821" s="2" t="s">
        <v>229</v>
      </c>
      <c r="EF821" s="2" t="s">
        <v>229</v>
      </c>
      <c r="EG821" s="2" t="s">
        <v>241</v>
      </c>
      <c r="EH821" s="2" t="s">
        <v>229</v>
      </c>
      <c r="EI821" s="4"/>
      <c r="EJ821" s="8"/>
      <c r="EK821" s="4"/>
      <c r="EL821" s="8"/>
      <c r="EM821" s="7"/>
      <c r="EN821" s="7"/>
      <c r="EO821" s="2" t="s">
        <v>239</v>
      </c>
      <c r="EP821" s="2" t="s">
        <v>226</v>
      </c>
      <c r="EQ821" s="2" t="s">
        <v>3528</v>
      </c>
      <c r="ER821" s="2" t="s">
        <v>229</v>
      </c>
      <c r="ES821" s="2" t="s">
        <v>241</v>
      </c>
      <c r="ET821" s="2" t="s">
        <v>229</v>
      </c>
      <c r="EU821" s="4"/>
      <c r="EV821" s="8"/>
      <c r="EW821" s="4"/>
      <c r="EX821" s="8"/>
      <c r="EY821" s="7"/>
      <c r="EZ821" s="7"/>
      <c r="FA821" s="2" t="s">
        <v>239</v>
      </c>
      <c r="FB821" s="2" t="s">
        <v>226</v>
      </c>
      <c r="FC821" s="2" t="s">
        <v>4792</v>
      </c>
      <c r="FD821" s="2" t="s">
        <v>2624</v>
      </c>
      <c r="FE821" s="2" t="s">
        <v>241</v>
      </c>
      <c r="FF821" s="2" t="s">
        <v>229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226</v>
      </c>
      <c r="FO821" s="2" t="s">
        <v>3528</v>
      </c>
      <c r="FP821" s="2" t="s">
        <v>229</v>
      </c>
      <c r="FQ821" s="2" t="s">
        <v>241</v>
      </c>
      <c r="FR821" s="2" t="s">
        <v>229</v>
      </c>
      <c r="FS821" s="4"/>
      <c r="FT821" s="8"/>
      <c r="FU821" s="4"/>
      <c r="FV821" s="8"/>
      <c r="FW821" s="7"/>
      <c r="FX821" s="7"/>
      <c r="FY821" s="2" t="s">
        <v>229</v>
      </c>
      <c r="FZ821" s="2" t="s">
        <v>229</v>
      </c>
      <c r="GA821" s="2" t="s">
        <v>229</v>
      </c>
      <c r="GB821" s="2" t="s">
        <v>229</v>
      </c>
      <c r="GC821" s="2" t="s">
        <v>229</v>
      </c>
      <c r="GD821" s="2" t="s">
        <v>229</v>
      </c>
      <c r="GE821" s="4"/>
      <c r="GF821" s="8"/>
      <c r="GG821" s="4"/>
      <c r="GH821" s="8"/>
      <c r="GI821" s="7"/>
      <c r="GJ821" s="7"/>
      <c r="GK821" s="2" t="s">
        <v>272</v>
      </c>
      <c r="GL821" s="2" t="s">
        <v>226</v>
      </c>
      <c r="GM821" s="2" t="s">
        <v>229</v>
      </c>
      <c r="GN821" s="2" t="s">
        <v>229</v>
      </c>
      <c r="GO821" s="2" t="s">
        <v>241</v>
      </c>
      <c r="GP821" s="2" t="s">
        <v>229</v>
      </c>
      <c r="GQ821" s="4"/>
      <c r="GR821" s="8"/>
      <c r="GS821" s="4"/>
      <c r="GT821" s="8"/>
      <c r="GU821" s="7"/>
      <c r="GV821" s="7"/>
      <c r="GW821" s="2" t="s">
        <v>266</v>
      </c>
      <c r="GX821" s="2" t="s">
        <v>226</v>
      </c>
      <c r="GY821" s="2" t="s">
        <v>229</v>
      </c>
      <c r="GZ821" s="2" t="s">
        <v>229</v>
      </c>
      <c r="HA821" s="2" t="s">
        <v>241</v>
      </c>
      <c r="HB821" s="2" t="s">
        <v>229</v>
      </c>
      <c r="HC821" s="4"/>
      <c r="HD821" s="8"/>
      <c r="HE821" s="4"/>
      <c r="HF821" s="8"/>
      <c r="HG821" s="7"/>
      <c r="HH821" s="7"/>
      <c r="HI821" s="2" t="s">
        <v>266</v>
      </c>
      <c r="HJ821" s="2" t="s">
        <v>226</v>
      </c>
      <c r="HK821" s="2" t="s">
        <v>229</v>
      </c>
      <c r="HL821" s="2" t="s">
        <v>229</v>
      </c>
      <c r="HM821" s="2" t="s">
        <v>241</v>
      </c>
      <c r="HN821" s="2" t="s">
        <v>229</v>
      </c>
      <c r="HO821" s="4"/>
      <c r="HP821" s="8"/>
      <c r="HQ821" s="4"/>
      <c r="HR821" s="8"/>
      <c r="HS821" s="7"/>
      <c r="HT821" s="7"/>
      <c r="HU821" s="2" t="s">
        <v>266</v>
      </c>
      <c r="HV821" s="2" t="s">
        <v>226</v>
      </c>
      <c r="HW821" s="2" t="s">
        <v>229</v>
      </c>
      <c r="HX821" s="2" t="s">
        <v>229</v>
      </c>
      <c r="HY821" s="2" t="s">
        <v>241</v>
      </c>
      <c r="HZ821" s="2" t="s">
        <v>229</v>
      </c>
      <c r="IA821" s="4"/>
      <c r="IB821" s="8"/>
      <c r="IC821" s="4"/>
      <c r="ID821" s="8"/>
      <c r="IE821" s="7"/>
      <c r="IF821" s="7"/>
      <c r="IG821" s="2" t="s">
        <v>266</v>
      </c>
      <c r="IH821" s="2" t="s">
        <v>226</v>
      </c>
      <c r="II821" s="2" t="s">
        <v>229</v>
      </c>
      <c r="IJ821" s="2" t="s">
        <v>229</v>
      </c>
      <c r="IK821" s="2" t="s">
        <v>241</v>
      </c>
      <c r="IL821" s="2" t="s">
        <v>229</v>
      </c>
      <c r="IM821" s="4"/>
      <c r="IN821" s="8"/>
      <c r="IO821" s="4"/>
      <c r="IP821" s="8"/>
      <c r="IQ821" s="7"/>
      <c r="IR821" s="7"/>
      <c r="IS821" s="2" t="s">
        <v>664</v>
      </c>
      <c r="IT821" s="2" t="s">
        <v>226</v>
      </c>
      <c r="IU821" s="2" t="s">
        <v>229</v>
      </c>
      <c r="IV821" s="2" t="s">
        <v>229</v>
      </c>
      <c r="IW821" s="2" t="s">
        <v>241</v>
      </c>
      <c r="IX821" s="2" t="s">
        <v>229</v>
      </c>
      <c r="IY821" s="4"/>
      <c r="IZ821" s="8"/>
      <c r="JA821" s="4"/>
      <c r="JB821" s="8"/>
      <c r="JC821" s="7"/>
      <c r="JD821" s="7"/>
      <c r="JE821" s="2" t="s">
        <v>272</v>
      </c>
      <c r="JF821" s="2" t="s">
        <v>226</v>
      </c>
      <c r="JG821" s="2" t="s">
        <v>229</v>
      </c>
      <c r="JH821" s="2" t="s">
        <v>229</v>
      </c>
      <c r="JI821" s="2" t="s">
        <v>241</v>
      </c>
      <c r="JJ821" s="2" t="s">
        <v>229</v>
      </c>
      <c r="JK821" s="4"/>
      <c r="JL821" s="8"/>
      <c r="JM821" s="4"/>
      <c r="JN821" s="8"/>
      <c r="JO821" s="7"/>
      <c r="JP821" s="7"/>
      <c r="JQ821" s="2" t="s">
        <v>272</v>
      </c>
      <c r="JR821" s="2" t="s">
        <v>226</v>
      </c>
      <c r="JS821" s="2" t="s">
        <v>229</v>
      </c>
      <c r="JT821" s="2" t="s">
        <v>229</v>
      </c>
      <c r="JU821" s="2" t="s">
        <v>241</v>
      </c>
      <c r="JV821" s="2" t="s">
        <v>229</v>
      </c>
      <c r="JW821" s="4"/>
      <c r="JX821" s="8"/>
      <c r="JY821" s="4"/>
      <c r="JZ821" s="8"/>
      <c r="KA821" s="7"/>
      <c r="KB821" s="7"/>
      <c r="KC821" s="2" t="s">
        <v>272</v>
      </c>
      <c r="KD821" s="2" t="s">
        <v>226</v>
      </c>
      <c r="KE821" s="2" t="s">
        <v>229</v>
      </c>
      <c r="KF821" s="2" t="s">
        <v>229</v>
      </c>
      <c r="KG821" s="2" t="s">
        <v>241</v>
      </c>
      <c r="KH821" s="2" t="s">
        <v>229</v>
      </c>
      <c r="KI821" s="4"/>
      <c r="KJ821" s="8"/>
      <c r="KK821" s="4"/>
      <c r="KL821" s="8"/>
      <c r="KM821" s="7"/>
      <c r="KN821" s="7"/>
      <c r="KO821" s="2" t="s">
        <v>272</v>
      </c>
      <c r="KP821" s="2" t="s">
        <v>226</v>
      </c>
      <c r="KQ821" s="2" t="s">
        <v>229</v>
      </c>
      <c r="KR821" s="2" t="s">
        <v>229</v>
      </c>
      <c r="KS821" s="2" t="s">
        <v>241</v>
      </c>
      <c r="KT821" s="2" t="s">
        <v>229</v>
      </c>
      <c r="KU821" s="4"/>
      <c r="KV821" s="8"/>
      <c r="KW821" s="4"/>
      <c r="KX821" s="8"/>
      <c r="KY821" s="7"/>
      <c r="KZ821" s="7"/>
      <c r="LA821" s="2" t="s">
        <v>272</v>
      </c>
      <c r="LB821" s="2" t="s">
        <v>226</v>
      </c>
      <c r="LC821" s="2" t="s">
        <v>229</v>
      </c>
      <c r="LD821" s="2" t="s">
        <v>229</v>
      </c>
      <c r="LE821" s="2" t="s">
        <v>241</v>
      </c>
      <c r="LF821" s="2" t="s">
        <v>229</v>
      </c>
      <c r="LG821" s="4"/>
      <c r="LH821" s="8"/>
      <c r="LI821" s="4"/>
      <c r="LJ821" s="8"/>
      <c r="LK821" s="7"/>
      <c r="LL821" s="7"/>
      <c r="LM821" s="2" t="s">
        <v>229</v>
      </c>
      <c r="LN821" s="2" t="s">
        <v>229</v>
      </c>
      <c r="LO821" s="2" t="s">
        <v>229</v>
      </c>
      <c r="LP821" s="2" t="s">
        <v>229</v>
      </c>
      <c r="LQ821" s="2" t="s">
        <v>229</v>
      </c>
      <c r="LR821" s="2" t="s">
        <v>229</v>
      </c>
      <c r="LS821" s="4"/>
      <c r="LT821" s="8"/>
      <c r="LU821" s="4"/>
      <c r="LV821" s="8"/>
      <c r="LW821" s="7"/>
      <c r="LX821" s="7"/>
      <c r="LY821" s="2" t="s">
        <v>272</v>
      </c>
      <c r="LZ821" s="2" t="s">
        <v>226</v>
      </c>
      <c r="MA821" s="2" t="s">
        <v>229</v>
      </c>
      <c r="MB821" s="2" t="s">
        <v>229</v>
      </c>
      <c r="MC821" s="2" t="s">
        <v>241</v>
      </c>
      <c r="MD821" s="2" t="s">
        <v>229</v>
      </c>
      <c r="ME821" s="4"/>
      <c r="MF821" s="8"/>
      <c r="MG821" s="4"/>
      <c r="MH821" s="8"/>
      <c r="MI821" s="7"/>
      <c r="MJ821" s="7"/>
      <c r="MK821" s="2" t="s">
        <v>272</v>
      </c>
      <c r="ML821" s="2" t="s">
        <v>226</v>
      </c>
      <c r="MM821" s="2" t="s">
        <v>229</v>
      </c>
      <c r="MN821" s="2" t="s">
        <v>229</v>
      </c>
      <c r="MO821" s="2" t="s">
        <v>241</v>
      </c>
      <c r="MP821" s="2" t="s">
        <v>229</v>
      </c>
      <c r="MQ821" s="4"/>
      <c r="MR821" s="8"/>
      <c r="MS821" s="4"/>
      <c r="MT821" s="8"/>
      <c r="MU821" s="7"/>
      <c r="MV821" s="7"/>
      <c r="MW821" s="2" t="s">
        <v>266</v>
      </c>
      <c r="MX821" s="2" t="s">
        <v>226</v>
      </c>
      <c r="MY821" s="2" t="s">
        <v>229</v>
      </c>
      <c r="MZ821" s="2" t="s">
        <v>229</v>
      </c>
      <c r="NA821" s="2" t="s">
        <v>241</v>
      </c>
      <c r="NB821" s="2" t="s">
        <v>229</v>
      </c>
      <c r="NC821" s="4"/>
      <c r="ND821" s="8"/>
      <c r="NE821" s="4"/>
      <c r="NF821" s="8"/>
      <c r="NG821" s="7"/>
      <c r="NH821" s="7"/>
      <c r="NI821" s="2" t="s">
        <v>229</v>
      </c>
      <c r="NJ821" s="2" t="s">
        <v>229</v>
      </c>
      <c r="NK821" s="2" t="s">
        <v>229</v>
      </c>
      <c r="NL821" s="2" t="s">
        <v>229</v>
      </c>
      <c r="NM821" s="2" t="s">
        <v>229</v>
      </c>
      <c r="NN821" s="2" t="s">
        <v>229</v>
      </c>
      <c r="NO821" s="4"/>
      <c r="NP821" s="8"/>
      <c r="NQ821" s="4"/>
      <c r="NR821" s="8"/>
      <c r="NS821" s="7"/>
      <c r="NT821" s="7"/>
      <c r="NU821" s="2" t="s">
        <v>272</v>
      </c>
      <c r="NV821" s="2" t="s">
        <v>226</v>
      </c>
      <c r="NW821" s="2" t="s">
        <v>229</v>
      </c>
      <c r="NX821" s="2" t="s">
        <v>229</v>
      </c>
      <c r="NY821" s="2" t="s">
        <v>241</v>
      </c>
      <c r="NZ821" s="2" t="s">
        <v>229</v>
      </c>
      <c r="OA821" s="4"/>
      <c r="OB821" s="8"/>
      <c r="OC821" s="4"/>
      <c r="OD821" s="8"/>
      <c r="OE821" s="7"/>
      <c r="OF821" s="7"/>
      <c r="OG821" s="2" t="s">
        <v>272</v>
      </c>
      <c r="OH821" s="2" t="s">
        <v>226</v>
      </c>
      <c r="OI821" s="2" t="s">
        <v>229</v>
      </c>
      <c r="OJ821" s="2" t="s">
        <v>229</v>
      </c>
      <c r="OK821" s="2" t="s">
        <v>241</v>
      </c>
      <c r="OL821" s="2" t="s">
        <v>229</v>
      </c>
      <c r="OM821" s="4"/>
      <c r="ON821" s="8"/>
      <c r="OO821" s="4"/>
      <c r="OP821" s="8"/>
      <c r="OQ821" s="7"/>
      <c r="OR821" s="7"/>
      <c r="OS821" s="2" t="s">
        <v>229</v>
      </c>
      <c r="OT821" s="2" t="s">
        <v>229</v>
      </c>
      <c r="OU821" s="2" t="s">
        <v>229</v>
      </c>
      <c r="OV821" s="2" t="s">
        <v>229</v>
      </c>
      <c r="OW821" s="2" t="s">
        <v>229</v>
      </c>
      <c r="OX821" s="2" t="s">
        <v>229</v>
      </c>
      <c r="OY821" s="4"/>
      <c r="OZ821" s="8"/>
      <c r="PA821" s="4"/>
      <c r="PB821" s="8"/>
      <c r="PC821" s="7"/>
      <c r="PD821" s="7"/>
      <c r="PE821" s="2" t="s">
        <v>229</v>
      </c>
      <c r="PF821" s="2" t="s">
        <v>229</v>
      </c>
      <c r="PG821" s="2" t="s">
        <v>229</v>
      </c>
      <c r="PH821" s="2" t="s">
        <v>229</v>
      </c>
      <c r="PI821" s="2" t="s">
        <v>229</v>
      </c>
      <c r="PJ821" s="2" t="s">
        <v>229</v>
      </c>
      <c r="PK821" s="4"/>
      <c r="PL821" s="8"/>
      <c r="PM821" s="4"/>
      <c r="PN821" s="8"/>
      <c r="PO821" s="7"/>
      <c r="PP821" s="7"/>
      <c r="PQ821" s="2" t="s">
        <v>229</v>
      </c>
      <c r="PR821" s="2" t="s">
        <v>229</v>
      </c>
      <c r="PS821" s="2" t="s">
        <v>229</v>
      </c>
      <c r="PT821" s="2" t="s">
        <v>229</v>
      </c>
      <c r="PU821" s="2" t="s">
        <v>229</v>
      </c>
      <c r="PV821" s="2" t="s">
        <v>229</v>
      </c>
      <c r="PW821" s="4"/>
      <c r="PX821" s="8"/>
      <c r="PY821" s="4"/>
      <c r="PZ821" s="8"/>
      <c r="QA821" s="7"/>
      <c r="QB821" s="7"/>
      <c r="QC821" s="2" t="s">
        <v>281</v>
      </c>
      <c r="QD821" s="2" t="s">
        <v>226</v>
      </c>
      <c r="QE821" s="2" t="s">
        <v>229</v>
      </c>
      <c r="QF821" s="2" t="s">
        <v>229</v>
      </c>
      <c r="QG821" s="2" t="s">
        <v>241</v>
      </c>
      <c r="QH821" s="2" t="s">
        <v>229</v>
      </c>
      <c r="QI821" s="4"/>
      <c r="QJ821" s="8"/>
      <c r="QK821" s="4"/>
      <c r="QL821" s="8"/>
      <c r="QM821" s="7"/>
      <c r="QN821" s="7"/>
      <c r="QO821" s="2" t="s">
        <v>272</v>
      </c>
      <c r="QP821" s="2" t="s">
        <v>226</v>
      </c>
      <c r="QQ821" s="2" t="s">
        <v>229</v>
      </c>
      <c r="QR821" s="2" t="s">
        <v>229</v>
      </c>
      <c r="QS821" s="2" t="s">
        <v>241</v>
      </c>
      <c r="QT821" s="2" t="s">
        <v>229</v>
      </c>
      <c r="QU821" s="4"/>
      <c r="QV821" s="8"/>
      <c r="QW821" s="4"/>
      <c r="QX821" s="8"/>
      <c r="QY821" s="7"/>
      <c r="QZ821" s="7"/>
      <c r="RA821" s="2" t="s">
        <v>272</v>
      </c>
      <c r="RB821" s="2" t="s">
        <v>226</v>
      </c>
      <c r="RC821" s="2" t="s">
        <v>229</v>
      </c>
      <c r="RD821" s="2" t="s">
        <v>229</v>
      </c>
      <c r="RE821" s="2" t="s">
        <v>241</v>
      </c>
      <c r="RF821" s="2" t="s">
        <v>229</v>
      </c>
      <c r="RG821" s="4"/>
      <c r="RH821" s="8"/>
      <c r="RI821" s="4"/>
      <c r="RJ821" s="8"/>
      <c r="RK821" s="7"/>
      <c r="RL821" s="7"/>
      <c r="RM821" s="2" t="s">
        <v>272</v>
      </c>
      <c r="RN821" s="2" t="s">
        <v>226</v>
      </c>
      <c r="RO821" s="2" t="s">
        <v>229</v>
      </c>
      <c r="RP821" s="2" t="s">
        <v>229</v>
      </c>
      <c r="RQ821" s="2" t="s">
        <v>241</v>
      </c>
      <c r="RR821" s="2" t="s">
        <v>229</v>
      </c>
      <c r="RS821" s="4"/>
      <c r="RT821" s="8"/>
      <c r="RU821" s="4"/>
      <c r="RV821" s="8"/>
      <c r="RW821" s="7"/>
      <c r="RX821" s="7"/>
      <c r="RY821" s="2" t="s">
        <v>229</v>
      </c>
      <c r="RZ821" s="2" t="s">
        <v>229</v>
      </c>
      <c r="SA821" s="2" t="s">
        <v>229</v>
      </c>
      <c r="SB821" s="2" t="s">
        <v>229</v>
      </c>
      <c r="SC821" s="2" t="s">
        <v>229</v>
      </c>
      <c r="SD821" s="2" t="s">
        <v>229</v>
      </c>
      <c r="SE821" s="4">
        <v>55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>
        <v>7</v>
      </c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</row>
    <row r="822">
      <c r="A822" s="2" t="s">
        <v>5089</v>
      </c>
      <c r="B822" s="2" t="s">
        <v>216</v>
      </c>
      <c r="C822" s="2" t="s">
        <v>4734</v>
      </c>
      <c r="D822" s="2" t="s">
        <v>3164</v>
      </c>
      <c r="E822" s="2" t="s">
        <v>3165</v>
      </c>
      <c r="F822" s="2" t="s">
        <v>4735</v>
      </c>
      <c r="G822" s="2" t="s">
        <v>4736</v>
      </c>
      <c r="H822" s="2" t="s">
        <v>4737</v>
      </c>
      <c r="I822" s="2" t="s">
        <v>5073</v>
      </c>
      <c r="J822" s="2" t="s">
        <v>224</v>
      </c>
      <c r="K822" s="2" t="s">
        <v>527</v>
      </c>
      <c r="L822" s="3">
        <v>46.53</v>
      </c>
      <c r="M822" s="3">
        <v>48.86</v>
      </c>
      <c r="N822" s="3">
        <v>89.99</v>
      </c>
      <c r="O822" s="2" t="s">
        <v>226</v>
      </c>
      <c r="P822" s="2" t="s">
        <v>618</v>
      </c>
      <c r="Q822" s="2" t="s">
        <v>228</v>
      </c>
      <c r="R822" s="2" t="s">
        <v>229</v>
      </c>
      <c r="S822" s="2" t="s">
        <v>4796</v>
      </c>
      <c r="T822" s="2" t="s">
        <v>3733</v>
      </c>
      <c r="U822" s="2" t="s">
        <v>733</v>
      </c>
      <c r="V822" s="2" t="s">
        <v>233</v>
      </c>
      <c r="W822" s="2" t="s">
        <v>3757</v>
      </c>
      <c r="X822" s="2" t="s">
        <v>4740</v>
      </c>
      <c r="Y822" s="2" t="s">
        <v>1426</v>
      </c>
      <c r="Z822" s="4">
        <v>97</v>
      </c>
      <c r="AA822" s="4">
        <f>=ROUNDDOWN(48.5,0)</f>
      </c>
      <c r="AB822" s="5">
        <v>2</v>
      </c>
      <c r="AC822" s="2" t="s">
        <v>4760</v>
      </c>
      <c r="AD822" s="4">
        <v>60</v>
      </c>
      <c r="AE822" s="4">
        <v>120</v>
      </c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>
        <v>6</v>
      </c>
      <c r="AW822" s="8">
        <v>459.69</v>
      </c>
      <c r="AX822" s="4">
        <v>8</v>
      </c>
      <c r="AY822" s="8">
        <v>616.46</v>
      </c>
      <c r="AZ822" s="7">
        <v>-0.25</v>
      </c>
      <c r="BA822" s="7">
        <v>-0.2543</v>
      </c>
      <c r="BB822" s="7"/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>
        <v>0.1328</v>
      </c>
      <c r="BJ822" s="4"/>
      <c r="BK822" s="8"/>
      <c r="BL822" s="2" t="s">
        <v>229</v>
      </c>
      <c r="BM822" s="7"/>
      <c r="BN822" s="7"/>
      <c r="BO822" s="4"/>
      <c r="BP822" s="8"/>
      <c r="BQ822" s="4"/>
      <c r="BR822" s="8"/>
      <c r="BS822" s="7"/>
      <c r="BT822" s="7"/>
      <c r="BU822" s="2" t="s">
        <v>239</v>
      </c>
      <c r="BV822" s="2" t="s">
        <v>226</v>
      </c>
      <c r="BW822" s="2" t="s">
        <v>229</v>
      </c>
      <c r="BX822" s="2" t="s">
        <v>713</v>
      </c>
      <c r="BY822" s="2" t="s">
        <v>241</v>
      </c>
      <c r="BZ822" s="2" t="s">
        <v>229</v>
      </c>
      <c r="CA822" s="4"/>
      <c r="CB822" s="8"/>
      <c r="CC822" s="4"/>
      <c r="CD822" s="8"/>
      <c r="CE822" s="7"/>
      <c r="CF822" s="7"/>
      <c r="CG822" s="2" t="s">
        <v>239</v>
      </c>
      <c r="CH822" s="2" t="s">
        <v>226</v>
      </c>
      <c r="CI822" s="2" t="s">
        <v>532</v>
      </c>
      <c r="CJ822" s="2" t="s">
        <v>1020</v>
      </c>
      <c r="CK822" s="2" t="s">
        <v>241</v>
      </c>
      <c r="CL822" s="2" t="s">
        <v>229</v>
      </c>
      <c r="CM822" s="4"/>
      <c r="CN822" s="8"/>
      <c r="CO822" s="4"/>
      <c r="CP822" s="8"/>
      <c r="CQ822" s="7"/>
      <c r="CR822" s="7"/>
      <c r="CS822" s="2" t="s">
        <v>239</v>
      </c>
      <c r="CT822" s="2" t="s">
        <v>226</v>
      </c>
      <c r="CU822" s="2" t="s">
        <v>1726</v>
      </c>
      <c r="CV822" s="2" t="s">
        <v>2916</v>
      </c>
      <c r="CW822" s="2" t="s">
        <v>241</v>
      </c>
      <c r="CX822" s="2" t="s">
        <v>229</v>
      </c>
      <c r="CY822" s="4"/>
      <c r="CZ822" s="8"/>
      <c r="DA822" s="4"/>
      <c r="DB822" s="8"/>
      <c r="DC822" s="7"/>
      <c r="DD822" s="7"/>
      <c r="DE822" s="2" t="s">
        <v>239</v>
      </c>
      <c r="DF822" s="2" t="s">
        <v>226</v>
      </c>
      <c r="DG822" s="2" t="s">
        <v>1726</v>
      </c>
      <c r="DH822" s="2" t="s">
        <v>282</v>
      </c>
      <c r="DI822" s="2" t="s">
        <v>241</v>
      </c>
      <c r="DJ822" s="2" t="s">
        <v>229</v>
      </c>
      <c r="DK822" s="4"/>
      <c r="DL822" s="8"/>
      <c r="DM822" s="4"/>
      <c r="DN822" s="8"/>
      <c r="DO822" s="7"/>
      <c r="DP822" s="7"/>
      <c r="DQ822" s="2" t="s">
        <v>239</v>
      </c>
      <c r="DR822" s="2" t="s">
        <v>226</v>
      </c>
      <c r="DS822" s="2" t="s">
        <v>3189</v>
      </c>
      <c r="DT822" s="2" t="s">
        <v>1494</v>
      </c>
      <c r="DU822" s="2" t="s">
        <v>241</v>
      </c>
      <c r="DV822" s="2" t="s">
        <v>229</v>
      </c>
      <c r="DW822" s="4"/>
      <c r="DX822" s="8"/>
      <c r="DY822" s="4"/>
      <c r="DZ822" s="8"/>
      <c r="EA822" s="7"/>
      <c r="EB822" s="7"/>
      <c r="EC822" s="2" t="s">
        <v>239</v>
      </c>
      <c r="ED822" s="2" t="s">
        <v>226</v>
      </c>
      <c r="EE822" s="2" t="s">
        <v>2957</v>
      </c>
      <c r="EF822" s="2" t="s">
        <v>3636</v>
      </c>
      <c r="EG822" s="2" t="s">
        <v>241</v>
      </c>
      <c r="EH822" s="2" t="s">
        <v>229</v>
      </c>
      <c r="EI822" s="4"/>
      <c r="EJ822" s="8"/>
      <c r="EK822" s="4"/>
      <c r="EL822" s="8"/>
      <c r="EM822" s="7"/>
      <c r="EN822" s="7"/>
      <c r="EO822" s="2" t="s">
        <v>239</v>
      </c>
      <c r="EP822" s="2" t="s">
        <v>226</v>
      </c>
      <c r="EQ822" s="2" t="s">
        <v>3577</v>
      </c>
      <c r="ER822" s="2" t="s">
        <v>3923</v>
      </c>
      <c r="ES822" s="2" t="s">
        <v>241</v>
      </c>
      <c r="ET822" s="2" t="s">
        <v>229</v>
      </c>
      <c r="EU822" s="4"/>
      <c r="EV822" s="8"/>
      <c r="EW822" s="4"/>
      <c r="EX822" s="8"/>
      <c r="EY822" s="7"/>
      <c r="EZ822" s="7"/>
      <c r="FA822" s="2" t="s">
        <v>239</v>
      </c>
      <c r="FB822" s="2" t="s">
        <v>226</v>
      </c>
      <c r="FC822" s="2" t="s">
        <v>3488</v>
      </c>
      <c r="FD822" s="2" t="s">
        <v>1659</v>
      </c>
      <c r="FE822" s="2" t="s">
        <v>263</v>
      </c>
      <c r="FF822" s="2" t="s">
        <v>229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226</v>
      </c>
      <c r="FO822" s="2" t="s">
        <v>1726</v>
      </c>
      <c r="FP822" s="2" t="s">
        <v>1021</v>
      </c>
      <c r="FQ822" s="2" t="s">
        <v>241</v>
      </c>
      <c r="FR822" s="2" t="s">
        <v>229</v>
      </c>
      <c r="FS822" s="4"/>
      <c r="FT822" s="8"/>
      <c r="FU822" s="4"/>
      <c r="FV822" s="8"/>
      <c r="FW822" s="7"/>
      <c r="FX822" s="7"/>
      <c r="FY822" s="2" t="s">
        <v>239</v>
      </c>
      <c r="FZ822" s="2" t="s">
        <v>226</v>
      </c>
      <c r="GA822" s="2" t="s">
        <v>327</v>
      </c>
      <c r="GB822" s="2" t="s">
        <v>229</v>
      </c>
      <c r="GC822" s="2" t="s">
        <v>241</v>
      </c>
      <c r="GD822" s="2" t="s">
        <v>229</v>
      </c>
      <c r="GE822" s="4"/>
      <c r="GF822" s="8"/>
      <c r="GG822" s="4"/>
      <c r="GH822" s="8"/>
      <c r="GI822" s="7"/>
      <c r="GJ822" s="7"/>
      <c r="GK822" s="2" t="s">
        <v>272</v>
      </c>
      <c r="GL822" s="2" t="s">
        <v>226</v>
      </c>
      <c r="GM822" s="2" t="s">
        <v>229</v>
      </c>
      <c r="GN822" s="2" t="s">
        <v>229</v>
      </c>
      <c r="GO822" s="2" t="s">
        <v>241</v>
      </c>
      <c r="GP822" s="2" t="s">
        <v>229</v>
      </c>
      <c r="GQ822" s="4"/>
      <c r="GR822" s="8"/>
      <c r="GS822" s="4"/>
      <c r="GT822" s="8"/>
      <c r="GU822" s="7"/>
      <c r="GV822" s="7"/>
      <c r="GW822" s="2" t="s">
        <v>239</v>
      </c>
      <c r="GX822" s="2" t="s">
        <v>226</v>
      </c>
      <c r="GY822" s="2" t="s">
        <v>458</v>
      </c>
      <c r="GZ822" s="2" t="s">
        <v>3111</v>
      </c>
      <c r="HA822" s="2" t="s">
        <v>241</v>
      </c>
      <c r="HB822" s="2" t="s">
        <v>229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260</v>
      </c>
      <c r="HK822" s="2" t="s">
        <v>258</v>
      </c>
      <c r="HL822" s="2" t="s">
        <v>830</v>
      </c>
      <c r="HM822" s="2" t="s">
        <v>241</v>
      </c>
      <c r="HN822" s="2" t="s">
        <v>229</v>
      </c>
      <c r="HO822" s="4"/>
      <c r="HP822" s="8"/>
      <c r="HQ822" s="4"/>
      <c r="HR822" s="8"/>
      <c r="HS822" s="7"/>
      <c r="HT822" s="7"/>
      <c r="HU822" s="2" t="s">
        <v>266</v>
      </c>
      <c r="HV822" s="2" t="s">
        <v>226</v>
      </c>
      <c r="HW822" s="2" t="s">
        <v>229</v>
      </c>
      <c r="HX822" s="2" t="s">
        <v>229</v>
      </c>
      <c r="HY822" s="2" t="s">
        <v>241</v>
      </c>
      <c r="HZ822" s="2" t="s">
        <v>229</v>
      </c>
      <c r="IA822" s="4"/>
      <c r="IB822" s="8"/>
      <c r="IC822" s="4"/>
      <c r="ID822" s="8"/>
      <c r="IE822" s="7"/>
      <c r="IF822" s="7"/>
      <c r="IG822" s="2" t="s">
        <v>266</v>
      </c>
      <c r="IH822" s="2" t="s">
        <v>226</v>
      </c>
      <c r="II822" s="2" t="s">
        <v>229</v>
      </c>
      <c r="IJ822" s="2" t="s">
        <v>229</v>
      </c>
      <c r="IK822" s="2" t="s">
        <v>241</v>
      </c>
      <c r="IL822" s="2" t="s">
        <v>229</v>
      </c>
      <c r="IM822" s="4"/>
      <c r="IN822" s="8"/>
      <c r="IO822" s="4"/>
      <c r="IP822" s="8"/>
      <c r="IQ822" s="7"/>
      <c r="IR822" s="7"/>
      <c r="IS822" s="2" t="s">
        <v>272</v>
      </c>
      <c r="IT822" s="2" t="s">
        <v>226</v>
      </c>
      <c r="IU822" s="2" t="s">
        <v>229</v>
      </c>
      <c r="IV822" s="2" t="s">
        <v>229</v>
      </c>
      <c r="IW822" s="2" t="s">
        <v>241</v>
      </c>
      <c r="IX822" s="2" t="s">
        <v>229</v>
      </c>
      <c r="IY822" s="4"/>
      <c r="IZ822" s="8"/>
      <c r="JA822" s="4"/>
      <c r="JB822" s="8"/>
      <c r="JC822" s="7"/>
      <c r="JD822" s="7"/>
      <c r="JE822" s="2" t="s">
        <v>239</v>
      </c>
      <c r="JF822" s="2" t="s">
        <v>226</v>
      </c>
      <c r="JG822" s="2" t="s">
        <v>3256</v>
      </c>
      <c r="JH822" s="2" t="s">
        <v>229</v>
      </c>
      <c r="JI822" s="2" t="s">
        <v>241</v>
      </c>
      <c r="JJ822" s="2" t="s">
        <v>229</v>
      </c>
      <c r="JK822" s="4"/>
      <c r="JL822" s="8"/>
      <c r="JM822" s="4"/>
      <c r="JN822" s="8"/>
      <c r="JO822" s="7"/>
      <c r="JP822" s="7"/>
      <c r="JQ822" s="2" t="s">
        <v>229</v>
      </c>
      <c r="JR822" s="2" t="s">
        <v>229</v>
      </c>
      <c r="JS822" s="2" t="s">
        <v>229</v>
      </c>
      <c r="JT822" s="2" t="s">
        <v>229</v>
      </c>
      <c r="JU822" s="2" t="s">
        <v>229</v>
      </c>
      <c r="JV822" s="2" t="s">
        <v>229</v>
      </c>
      <c r="JW822" s="4"/>
      <c r="JX822" s="8"/>
      <c r="JY822" s="4"/>
      <c r="JZ822" s="8"/>
      <c r="KA822" s="7"/>
      <c r="KB822" s="7"/>
      <c r="KC822" s="2" t="s">
        <v>272</v>
      </c>
      <c r="KD822" s="2" t="s">
        <v>226</v>
      </c>
      <c r="KE822" s="2" t="s">
        <v>229</v>
      </c>
      <c r="KF822" s="2" t="s">
        <v>229</v>
      </c>
      <c r="KG822" s="2" t="s">
        <v>241</v>
      </c>
      <c r="KH822" s="2" t="s">
        <v>229</v>
      </c>
      <c r="KI822" s="4"/>
      <c r="KJ822" s="8"/>
      <c r="KK822" s="4"/>
      <c r="KL822" s="8"/>
      <c r="KM822" s="7"/>
      <c r="KN822" s="7"/>
      <c r="KO822" s="2" t="s">
        <v>272</v>
      </c>
      <c r="KP822" s="2" t="s">
        <v>226</v>
      </c>
      <c r="KQ822" s="2" t="s">
        <v>229</v>
      </c>
      <c r="KR822" s="2" t="s">
        <v>229</v>
      </c>
      <c r="KS822" s="2" t="s">
        <v>241</v>
      </c>
      <c r="KT822" s="2" t="s">
        <v>229</v>
      </c>
      <c r="KU822" s="4"/>
      <c r="KV822" s="8"/>
      <c r="KW822" s="4"/>
      <c r="KX822" s="8"/>
      <c r="KY822" s="7"/>
      <c r="KZ822" s="7"/>
      <c r="LA822" s="2" t="s">
        <v>239</v>
      </c>
      <c r="LB822" s="2" t="s">
        <v>226</v>
      </c>
      <c r="LC822" s="2" t="s">
        <v>1028</v>
      </c>
      <c r="LD822" s="2" t="s">
        <v>229</v>
      </c>
      <c r="LE822" s="2" t="s">
        <v>241</v>
      </c>
      <c r="LF822" s="2" t="s">
        <v>229</v>
      </c>
      <c r="LG822" s="4"/>
      <c r="LH822" s="8"/>
      <c r="LI822" s="4"/>
      <c r="LJ822" s="8"/>
      <c r="LK822" s="7"/>
      <c r="LL822" s="7"/>
      <c r="LM822" s="2" t="s">
        <v>229</v>
      </c>
      <c r="LN822" s="2" t="s">
        <v>229</v>
      </c>
      <c r="LO822" s="2" t="s">
        <v>229</v>
      </c>
      <c r="LP822" s="2" t="s">
        <v>229</v>
      </c>
      <c r="LQ822" s="2" t="s">
        <v>229</v>
      </c>
      <c r="LR822" s="2" t="s">
        <v>229</v>
      </c>
      <c r="LS822" s="4"/>
      <c r="LT822" s="8"/>
      <c r="LU822" s="4"/>
      <c r="LV822" s="8"/>
      <c r="LW822" s="7"/>
      <c r="LX822" s="7"/>
      <c r="LY822" s="2" t="s">
        <v>239</v>
      </c>
      <c r="LZ822" s="2" t="s">
        <v>275</v>
      </c>
      <c r="MA822" s="2" t="s">
        <v>248</v>
      </c>
      <c r="MB822" s="2" t="s">
        <v>229</v>
      </c>
      <c r="MC822" s="2" t="s">
        <v>241</v>
      </c>
      <c r="MD822" s="2" t="s">
        <v>229</v>
      </c>
      <c r="ME822" s="4"/>
      <c r="MF822" s="8"/>
      <c r="MG822" s="4"/>
      <c r="MH822" s="8"/>
      <c r="MI822" s="7"/>
      <c r="MJ822" s="7"/>
      <c r="MK822" s="2" t="s">
        <v>278</v>
      </c>
      <c r="ML822" s="2" t="s">
        <v>226</v>
      </c>
      <c r="MM822" s="2" t="s">
        <v>229</v>
      </c>
      <c r="MN822" s="2" t="s">
        <v>229</v>
      </c>
      <c r="MO822" s="2" t="s">
        <v>241</v>
      </c>
      <c r="MP822" s="2" t="s">
        <v>229</v>
      </c>
      <c r="MQ822" s="4"/>
      <c r="MR822" s="8"/>
      <c r="MS822" s="4"/>
      <c r="MT822" s="8"/>
      <c r="MU822" s="7"/>
      <c r="MV822" s="7"/>
      <c r="MW822" s="2" t="s">
        <v>239</v>
      </c>
      <c r="MX822" s="2" t="s">
        <v>226</v>
      </c>
      <c r="MY822" s="2" t="s">
        <v>279</v>
      </c>
      <c r="MZ822" s="2" t="s">
        <v>229</v>
      </c>
      <c r="NA822" s="2" t="s">
        <v>241</v>
      </c>
      <c r="NB822" s="2" t="s">
        <v>229</v>
      </c>
      <c r="NC822" s="4"/>
      <c r="ND822" s="8"/>
      <c r="NE822" s="4"/>
      <c r="NF822" s="8"/>
      <c r="NG822" s="7"/>
      <c r="NH822" s="7"/>
      <c r="NI822" s="2" t="s">
        <v>239</v>
      </c>
      <c r="NJ822" s="2" t="s">
        <v>260</v>
      </c>
      <c r="NK822" s="2" t="s">
        <v>894</v>
      </c>
      <c r="NL822" s="2" t="s">
        <v>295</v>
      </c>
      <c r="NM822" s="2" t="s">
        <v>241</v>
      </c>
      <c r="NN822" s="2" t="s">
        <v>229</v>
      </c>
      <c r="NO822" s="4"/>
      <c r="NP822" s="8"/>
      <c r="NQ822" s="4"/>
      <c r="NR822" s="8"/>
      <c r="NS822" s="7"/>
      <c r="NT822" s="7"/>
      <c r="NU822" s="2" t="s">
        <v>272</v>
      </c>
      <c r="NV822" s="2" t="s">
        <v>226</v>
      </c>
      <c r="NW822" s="2" t="s">
        <v>229</v>
      </c>
      <c r="NX822" s="2" t="s">
        <v>229</v>
      </c>
      <c r="NY822" s="2" t="s">
        <v>241</v>
      </c>
      <c r="NZ822" s="2" t="s">
        <v>229</v>
      </c>
      <c r="OA822" s="4"/>
      <c r="OB822" s="8"/>
      <c r="OC822" s="4"/>
      <c r="OD822" s="8"/>
      <c r="OE822" s="7"/>
      <c r="OF822" s="7"/>
      <c r="OG822" s="2" t="s">
        <v>239</v>
      </c>
      <c r="OH822" s="2" t="s">
        <v>226</v>
      </c>
      <c r="OI822" s="2" t="s">
        <v>2817</v>
      </c>
      <c r="OJ822" s="2" t="s">
        <v>229</v>
      </c>
      <c r="OK822" s="2" t="s">
        <v>241</v>
      </c>
      <c r="OL822" s="2" t="s">
        <v>229</v>
      </c>
      <c r="OM822" s="4"/>
      <c r="ON822" s="8"/>
      <c r="OO822" s="4"/>
      <c r="OP822" s="8"/>
      <c r="OQ822" s="7"/>
      <c r="OR822" s="7"/>
      <c r="OS822" s="2" t="s">
        <v>229</v>
      </c>
      <c r="OT822" s="2" t="s">
        <v>229</v>
      </c>
      <c r="OU822" s="2" t="s">
        <v>229</v>
      </c>
      <c r="OV822" s="2" t="s">
        <v>229</v>
      </c>
      <c r="OW822" s="2" t="s">
        <v>229</v>
      </c>
      <c r="OX822" s="2" t="s">
        <v>229</v>
      </c>
      <c r="OY822" s="4"/>
      <c r="OZ822" s="8"/>
      <c r="PA822" s="4"/>
      <c r="PB822" s="8"/>
      <c r="PC822" s="7"/>
      <c r="PD822" s="7"/>
      <c r="PE822" s="2" t="s">
        <v>281</v>
      </c>
      <c r="PF822" s="2" t="s">
        <v>226</v>
      </c>
      <c r="PG822" s="2" t="s">
        <v>229</v>
      </c>
      <c r="PH822" s="2" t="s">
        <v>229</v>
      </c>
      <c r="PI822" s="2" t="s">
        <v>241</v>
      </c>
      <c r="PJ822" s="2" t="s">
        <v>229</v>
      </c>
      <c r="PK822" s="4"/>
      <c r="PL822" s="8"/>
      <c r="PM822" s="4"/>
      <c r="PN822" s="8"/>
      <c r="PO822" s="7"/>
      <c r="PP822" s="7"/>
      <c r="PQ822" s="2" t="s">
        <v>239</v>
      </c>
      <c r="PR822" s="2" t="s">
        <v>275</v>
      </c>
      <c r="PS822" s="2" t="s">
        <v>2762</v>
      </c>
      <c r="PT822" s="2" t="s">
        <v>229</v>
      </c>
      <c r="PU822" s="2" t="s">
        <v>241</v>
      </c>
      <c r="PV822" s="2" t="s">
        <v>229</v>
      </c>
      <c r="PW822" s="4"/>
      <c r="PX822" s="8"/>
      <c r="PY822" s="4"/>
      <c r="PZ822" s="8"/>
      <c r="QA822" s="7"/>
      <c r="QB822" s="7"/>
      <c r="QC822" s="2" t="s">
        <v>281</v>
      </c>
      <c r="QD822" s="2" t="s">
        <v>226</v>
      </c>
      <c r="QE822" s="2" t="s">
        <v>229</v>
      </c>
      <c r="QF822" s="2" t="s">
        <v>229</v>
      </c>
      <c r="QG822" s="2" t="s">
        <v>241</v>
      </c>
      <c r="QH822" s="2" t="s">
        <v>229</v>
      </c>
      <c r="QI822" s="4"/>
      <c r="QJ822" s="8"/>
      <c r="QK822" s="4"/>
      <c r="QL822" s="8"/>
      <c r="QM822" s="7"/>
      <c r="QN822" s="7"/>
      <c r="QO822" s="2" t="s">
        <v>229</v>
      </c>
      <c r="QP822" s="2" t="s">
        <v>229</v>
      </c>
      <c r="QQ822" s="2" t="s">
        <v>229</v>
      </c>
      <c r="QR822" s="2" t="s">
        <v>229</v>
      </c>
      <c r="QS822" s="2" t="s">
        <v>229</v>
      </c>
      <c r="QT822" s="2" t="s">
        <v>229</v>
      </c>
      <c r="QU822" s="4"/>
      <c r="QV822" s="8"/>
      <c r="QW822" s="4"/>
      <c r="QX822" s="8"/>
      <c r="QY822" s="7"/>
      <c r="QZ822" s="7"/>
      <c r="RA822" s="2" t="s">
        <v>272</v>
      </c>
      <c r="RB822" s="2" t="s">
        <v>226</v>
      </c>
      <c r="RC822" s="2" t="s">
        <v>229</v>
      </c>
      <c r="RD822" s="2" t="s">
        <v>229</v>
      </c>
      <c r="RE822" s="2" t="s">
        <v>241</v>
      </c>
      <c r="RF822" s="2" t="s">
        <v>229</v>
      </c>
      <c r="RG822" s="4"/>
      <c r="RH822" s="8"/>
      <c r="RI822" s="4"/>
      <c r="RJ822" s="8"/>
      <c r="RK822" s="7"/>
      <c r="RL822" s="7"/>
      <c r="RM822" s="2" t="s">
        <v>229</v>
      </c>
      <c r="RN822" s="2" t="s">
        <v>229</v>
      </c>
      <c r="RO822" s="2" t="s">
        <v>229</v>
      </c>
      <c r="RP822" s="2" t="s">
        <v>229</v>
      </c>
      <c r="RQ822" s="2" t="s">
        <v>229</v>
      </c>
      <c r="RR822" s="2" t="s">
        <v>229</v>
      </c>
      <c r="RS822" s="4"/>
      <c r="RT822" s="8"/>
      <c r="RU822" s="4"/>
      <c r="RV822" s="8"/>
      <c r="RW822" s="7"/>
      <c r="RX822" s="7"/>
      <c r="RY822" s="2" t="s">
        <v>266</v>
      </c>
      <c r="RZ822" s="2" t="s">
        <v>275</v>
      </c>
      <c r="SA822" s="2" t="s">
        <v>483</v>
      </c>
      <c r="SB822" s="2" t="s">
        <v>229</v>
      </c>
      <c r="SC822" s="2" t="s">
        <v>241</v>
      </c>
      <c r="SD822" s="2" t="s">
        <v>229</v>
      </c>
      <c r="SE822" s="4">
        <v>97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>
        <v>60</v>
      </c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>
        <v>60</v>
      </c>
      <c r="VP822" s="4"/>
      <c r="VQ822" s="4"/>
      <c r="VR822" s="4"/>
      <c r="VS822" s="4"/>
    </row>
    <row r="823">
      <c r="A823" s="2" t="s">
        <v>5090</v>
      </c>
      <c r="B823" s="2" t="s">
        <v>216</v>
      </c>
      <c r="C823" s="2" t="s">
        <v>4734</v>
      </c>
      <c r="D823" s="2" t="s">
        <v>3164</v>
      </c>
      <c r="E823" s="2" t="s">
        <v>3165</v>
      </c>
      <c r="F823" s="2" t="s">
        <v>4735</v>
      </c>
      <c r="G823" s="2" t="s">
        <v>4736</v>
      </c>
      <c r="H823" s="2" t="s">
        <v>4737</v>
      </c>
      <c r="I823" s="2" t="s">
        <v>5073</v>
      </c>
      <c r="J823" s="2" t="s">
        <v>285</v>
      </c>
      <c r="K823" s="2" t="s">
        <v>527</v>
      </c>
      <c r="L823" s="3">
        <v>63</v>
      </c>
      <c r="M823" s="3">
        <v>66.15</v>
      </c>
      <c r="N823" s="3">
        <v>119.99</v>
      </c>
      <c r="O823" s="2" t="s">
        <v>226</v>
      </c>
      <c r="P823" s="2" t="s">
        <v>618</v>
      </c>
      <c r="Q823" s="2" t="s">
        <v>228</v>
      </c>
      <c r="R823" s="2" t="s">
        <v>229</v>
      </c>
      <c r="S823" s="2" t="s">
        <v>4796</v>
      </c>
      <c r="T823" s="2" t="s">
        <v>3733</v>
      </c>
      <c r="U823" s="2" t="s">
        <v>2890</v>
      </c>
      <c r="V823" s="2" t="s">
        <v>233</v>
      </c>
      <c r="W823" s="2" t="s">
        <v>3757</v>
      </c>
      <c r="X823" s="2" t="s">
        <v>4740</v>
      </c>
      <c r="Y823" s="2" t="s">
        <v>881</v>
      </c>
      <c r="Z823" s="4">
        <v>89</v>
      </c>
      <c r="AA823" s="4">
        <f>=ROUNDDOWN(29.6666666666667,0)</f>
      </c>
      <c r="AB823" s="5">
        <v>3</v>
      </c>
      <c r="AC823" s="2" t="s">
        <v>4760</v>
      </c>
      <c r="AD823" s="4">
        <v>50</v>
      </c>
      <c r="AE823" s="4">
        <v>130</v>
      </c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>
        <v>2</v>
      </c>
      <c r="AQ823" s="8">
        <v>138.47</v>
      </c>
      <c r="AR823" s="4">
        <v>3</v>
      </c>
      <c r="AS823" s="8">
        <v>206.49</v>
      </c>
      <c r="AT823" s="7">
        <v>-0.3333</v>
      </c>
      <c r="AU823" s="7">
        <v>-0.3294</v>
      </c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>
        <v>0.3012</v>
      </c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 t="s">
        <v>229</v>
      </c>
      <c r="BJ823" s="4">
        <v>2</v>
      </c>
      <c r="BK823" s="8">
        <v>138.47</v>
      </c>
      <c r="BL823" s="2" t="s">
        <v>4414</v>
      </c>
      <c r="BM823" s="7">
        <v>1</v>
      </c>
      <c r="BN823" s="7">
        <v>1</v>
      </c>
      <c r="BO823" s="4">
        <v>1</v>
      </c>
      <c r="BP823" s="8">
        <v>69.87</v>
      </c>
      <c r="BQ823" s="4"/>
      <c r="BR823" s="8"/>
      <c r="BS823" s="7"/>
      <c r="BT823" s="7"/>
      <c r="BU823" s="2" t="s">
        <v>239</v>
      </c>
      <c r="BV823" s="2" t="s">
        <v>226</v>
      </c>
      <c r="BW823" s="2" t="s">
        <v>229</v>
      </c>
      <c r="BX823" s="2" t="s">
        <v>816</v>
      </c>
      <c r="BY823" s="2" t="s">
        <v>241</v>
      </c>
      <c r="BZ823" s="2" t="s">
        <v>229</v>
      </c>
      <c r="CA823" s="4"/>
      <c r="CB823" s="8"/>
      <c r="CC823" s="4"/>
      <c r="CD823" s="8"/>
      <c r="CE823" s="7"/>
      <c r="CF823" s="7"/>
      <c r="CG823" s="2" t="s">
        <v>239</v>
      </c>
      <c r="CH823" s="2" t="s">
        <v>226</v>
      </c>
      <c r="CI823" s="2" t="s">
        <v>532</v>
      </c>
      <c r="CJ823" s="2" t="s">
        <v>843</v>
      </c>
      <c r="CK823" s="2" t="s">
        <v>241</v>
      </c>
      <c r="CL823" s="2" t="s">
        <v>229</v>
      </c>
      <c r="CM823" s="4"/>
      <c r="CN823" s="8"/>
      <c r="CO823" s="4"/>
      <c r="CP823" s="8"/>
      <c r="CQ823" s="7"/>
      <c r="CR823" s="7"/>
      <c r="CS823" s="2" t="s">
        <v>239</v>
      </c>
      <c r="CT823" s="2" t="s">
        <v>226</v>
      </c>
      <c r="CU823" s="2" t="s">
        <v>1025</v>
      </c>
      <c r="CV823" s="2" t="s">
        <v>1039</v>
      </c>
      <c r="CW823" s="2" t="s">
        <v>241</v>
      </c>
      <c r="CX823" s="2" t="s">
        <v>229</v>
      </c>
      <c r="CY823" s="4"/>
      <c r="CZ823" s="8"/>
      <c r="DA823" s="4"/>
      <c r="DB823" s="8"/>
      <c r="DC823" s="7"/>
      <c r="DD823" s="7"/>
      <c r="DE823" s="2" t="s">
        <v>239</v>
      </c>
      <c r="DF823" s="2" t="s">
        <v>226</v>
      </c>
      <c r="DG823" s="2" t="s">
        <v>1025</v>
      </c>
      <c r="DH823" s="2" t="s">
        <v>713</v>
      </c>
      <c r="DI823" s="2" t="s">
        <v>241</v>
      </c>
      <c r="DJ823" s="2" t="s">
        <v>229</v>
      </c>
      <c r="DK823" s="4"/>
      <c r="DL823" s="8"/>
      <c r="DM823" s="4">
        <v>1</v>
      </c>
      <c r="DN823" s="8">
        <v>73.49</v>
      </c>
      <c r="DO823" s="7">
        <v>-1</v>
      </c>
      <c r="DP823" s="7">
        <v>-1</v>
      </c>
      <c r="DQ823" s="2" t="s">
        <v>239</v>
      </c>
      <c r="DR823" s="2" t="s">
        <v>226</v>
      </c>
      <c r="DS823" s="2" t="s">
        <v>3189</v>
      </c>
      <c r="DT823" s="2" t="s">
        <v>843</v>
      </c>
      <c r="DU823" s="2" t="s">
        <v>241</v>
      </c>
      <c r="DV823" s="2" t="s">
        <v>229</v>
      </c>
      <c r="DW823" s="4">
        <v>1</v>
      </c>
      <c r="DX823" s="8">
        <v>68.6</v>
      </c>
      <c r="DY823" s="4">
        <v>1</v>
      </c>
      <c r="DZ823" s="8">
        <v>68.6</v>
      </c>
      <c r="EA823" s="7"/>
      <c r="EB823" s="7"/>
      <c r="EC823" s="2" t="s">
        <v>239</v>
      </c>
      <c r="ED823" s="2" t="s">
        <v>226</v>
      </c>
      <c r="EE823" s="2" t="s">
        <v>2957</v>
      </c>
      <c r="EF823" s="2" t="s">
        <v>2103</v>
      </c>
      <c r="EG823" s="2" t="s">
        <v>241</v>
      </c>
      <c r="EH823" s="2" t="s">
        <v>229</v>
      </c>
      <c r="EI823" s="4"/>
      <c r="EJ823" s="8"/>
      <c r="EK823" s="4"/>
      <c r="EL823" s="8"/>
      <c r="EM823" s="7"/>
      <c r="EN823" s="7"/>
      <c r="EO823" s="2" t="s">
        <v>239</v>
      </c>
      <c r="EP823" s="2" t="s">
        <v>226</v>
      </c>
      <c r="EQ823" s="2" t="s">
        <v>3577</v>
      </c>
      <c r="ER823" s="2" t="s">
        <v>1970</v>
      </c>
      <c r="ES823" s="2" t="s">
        <v>241</v>
      </c>
      <c r="ET823" s="2" t="s">
        <v>229</v>
      </c>
      <c r="EU823" s="4"/>
      <c r="EV823" s="8"/>
      <c r="EW823" s="4">
        <v>1</v>
      </c>
      <c r="EX823" s="8">
        <v>64.4</v>
      </c>
      <c r="EY823" s="7">
        <v>-1</v>
      </c>
      <c r="EZ823" s="7">
        <v>-1</v>
      </c>
      <c r="FA823" s="2" t="s">
        <v>239</v>
      </c>
      <c r="FB823" s="2" t="s">
        <v>226</v>
      </c>
      <c r="FC823" s="2" t="s">
        <v>3488</v>
      </c>
      <c r="FD823" s="2" t="s">
        <v>1659</v>
      </c>
      <c r="FE823" s="2" t="s">
        <v>263</v>
      </c>
      <c r="FF823" s="2" t="s">
        <v>229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226</v>
      </c>
      <c r="FO823" s="2" t="s">
        <v>1025</v>
      </c>
      <c r="FP823" s="2" t="s">
        <v>783</v>
      </c>
      <c r="FQ823" s="2" t="s">
        <v>241</v>
      </c>
      <c r="FR823" s="2" t="s">
        <v>229</v>
      </c>
      <c r="FS823" s="4"/>
      <c r="FT823" s="8"/>
      <c r="FU823" s="4"/>
      <c r="FV823" s="8"/>
      <c r="FW823" s="7"/>
      <c r="FX823" s="7"/>
      <c r="FY823" s="2" t="s">
        <v>239</v>
      </c>
      <c r="FZ823" s="2" t="s">
        <v>226</v>
      </c>
      <c r="GA823" s="2" t="s">
        <v>327</v>
      </c>
      <c r="GB823" s="2" t="s">
        <v>229</v>
      </c>
      <c r="GC823" s="2" t="s">
        <v>241</v>
      </c>
      <c r="GD823" s="2" t="s">
        <v>229</v>
      </c>
      <c r="GE823" s="4"/>
      <c r="GF823" s="8"/>
      <c r="GG823" s="4"/>
      <c r="GH823" s="8"/>
      <c r="GI823" s="7"/>
      <c r="GJ823" s="7"/>
      <c r="GK823" s="2" t="s">
        <v>272</v>
      </c>
      <c r="GL823" s="2" t="s">
        <v>226</v>
      </c>
      <c r="GM823" s="2" t="s">
        <v>229</v>
      </c>
      <c r="GN823" s="2" t="s">
        <v>229</v>
      </c>
      <c r="GO823" s="2" t="s">
        <v>241</v>
      </c>
      <c r="GP823" s="2" t="s">
        <v>229</v>
      </c>
      <c r="GQ823" s="4"/>
      <c r="GR823" s="8"/>
      <c r="GS823" s="4"/>
      <c r="GT823" s="8"/>
      <c r="GU823" s="7"/>
      <c r="GV823" s="7"/>
      <c r="GW823" s="2" t="s">
        <v>239</v>
      </c>
      <c r="GX823" s="2" t="s">
        <v>226</v>
      </c>
      <c r="GY823" s="2" t="s">
        <v>458</v>
      </c>
      <c r="GZ823" s="2" t="s">
        <v>717</v>
      </c>
      <c r="HA823" s="2" t="s">
        <v>241</v>
      </c>
      <c r="HB823" s="2" t="s">
        <v>229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260</v>
      </c>
      <c r="HK823" s="2" t="s">
        <v>258</v>
      </c>
      <c r="HL823" s="2" t="s">
        <v>3387</v>
      </c>
      <c r="HM823" s="2" t="s">
        <v>241</v>
      </c>
      <c r="HN823" s="2" t="s">
        <v>229</v>
      </c>
      <c r="HO823" s="4"/>
      <c r="HP823" s="8"/>
      <c r="HQ823" s="4"/>
      <c r="HR823" s="8"/>
      <c r="HS823" s="7"/>
      <c r="HT823" s="7"/>
      <c r="HU823" s="2" t="s">
        <v>266</v>
      </c>
      <c r="HV823" s="2" t="s">
        <v>226</v>
      </c>
      <c r="HW823" s="2" t="s">
        <v>229</v>
      </c>
      <c r="HX823" s="2" t="s">
        <v>229</v>
      </c>
      <c r="HY823" s="2" t="s">
        <v>241</v>
      </c>
      <c r="HZ823" s="2" t="s">
        <v>229</v>
      </c>
      <c r="IA823" s="4"/>
      <c r="IB823" s="8"/>
      <c r="IC823" s="4"/>
      <c r="ID823" s="8"/>
      <c r="IE823" s="7"/>
      <c r="IF823" s="7"/>
      <c r="IG823" s="2" t="s">
        <v>266</v>
      </c>
      <c r="IH823" s="2" t="s">
        <v>226</v>
      </c>
      <c r="II823" s="2" t="s">
        <v>229</v>
      </c>
      <c r="IJ823" s="2" t="s">
        <v>229</v>
      </c>
      <c r="IK823" s="2" t="s">
        <v>241</v>
      </c>
      <c r="IL823" s="2" t="s">
        <v>229</v>
      </c>
      <c r="IM823" s="4"/>
      <c r="IN823" s="8"/>
      <c r="IO823" s="4"/>
      <c r="IP823" s="8"/>
      <c r="IQ823" s="7"/>
      <c r="IR823" s="7"/>
      <c r="IS823" s="2" t="s">
        <v>272</v>
      </c>
      <c r="IT823" s="2" t="s">
        <v>226</v>
      </c>
      <c r="IU823" s="2" t="s">
        <v>229</v>
      </c>
      <c r="IV823" s="2" t="s">
        <v>229</v>
      </c>
      <c r="IW823" s="2" t="s">
        <v>241</v>
      </c>
      <c r="IX823" s="2" t="s">
        <v>229</v>
      </c>
      <c r="IY823" s="4"/>
      <c r="IZ823" s="8"/>
      <c r="JA823" s="4"/>
      <c r="JB823" s="8"/>
      <c r="JC823" s="7"/>
      <c r="JD823" s="7"/>
      <c r="JE823" s="2" t="s">
        <v>239</v>
      </c>
      <c r="JF823" s="2" t="s">
        <v>226</v>
      </c>
      <c r="JG823" s="2" t="s">
        <v>3256</v>
      </c>
      <c r="JH823" s="2" t="s">
        <v>229</v>
      </c>
      <c r="JI823" s="2" t="s">
        <v>241</v>
      </c>
      <c r="JJ823" s="2" t="s">
        <v>229</v>
      </c>
      <c r="JK823" s="4"/>
      <c r="JL823" s="8"/>
      <c r="JM823" s="4"/>
      <c r="JN823" s="8"/>
      <c r="JO823" s="7"/>
      <c r="JP823" s="7"/>
      <c r="JQ823" s="2" t="s">
        <v>229</v>
      </c>
      <c r="JR823" s="2" t="s">
        <v>229</v>
      </c>
      <c r="JS823" s="2" t="s">
        <v>229</v>
      </c>
      <c r="JT823" s="2" t="s">
        <v>229</v>
      </c>
      <c r="JU823" s="2" t="s">
        <v>229</v>
      </c>
      <c r="JV823" s="2" t="s">
        <v>229</v>
      </c>
      <c r="JW823" s="4"/>
      <c r="JX823" s="8"/>
      <c r="JY823" s="4"/>
      <c r="JZ823" s="8"/>
      <c r="KA823" s="7"/>
      <c r="KB823" s="7"/>
      <c r="KC823" s="2" t="s">
        <v>272</v>
      </c>
      <c r="KD823" s="2" t="s">
        <v>226</v>
      </c>
      <c r="KE823" s="2" t="s">
        <v>229</v>
      </c>
      <c r="KF823" s="2" t="s">
        <v>229</v>
      </c>
      <c r="KG823" s="2" t="s">
        <v>241</v>
      </c>
      <c r="KH823" s="2" t="s">
        <v>229</v>
      </c>
      <c r="KI823" s="4"/>
      <c r="KJ823" s="8"/>
      <c r="KK823" s="4"/>
      <c r="KL823" s="8"/>
      <c r="KM823" s="7"/>
      <c r="KN823" s="7"/>
      <c r="KO823" s="2" t="s">
        <v>272</v>
      </c>
      <c r="KP823" s="2" t="s">
        <v>226</v>
      </c>
      <c r="KQ823" s="2" t="s">
        <v>229</v>
      </c>
      <c r="KR823" s="2" t="s">
        <v>229</v>
      </c>
      <c r="KS823" s="2" t="s">
        <v>241</v>
      </c>
      <c r="KT823" s="2" t="s">
        <v>229</v>
      </c>
      <c r="KU823" s="4"/>
      <c r="KV823" s="8"/>
      <c r="KW823" s="4"/>
      <c r="KX823" s="8"/>
      <c r="KY823" s="7"/>
      <c r="KZ823" s="7"/>
      <c r="LA823" s="2" t="s">
        <v>239</v>
      </c>
      <c r="LB823" s="2" t="s">
        <v>226</v>
      </c>
      <c r="LC823" s="2" t="s">
        <v>1028</v>
      </c>
      <c r="LD823" s="2" t="s">
        <v>229</v>
      </c>
      <c r="LE823" s="2" t="s">
        <v>241</v>
      </c>
      <c r="LF823" s="2" t="s">
        <v>229</v>
      </c>
      <c r="LG823" s="4"/>
      <c r="LH823" s="8"/>
      <c r="LI823" s="4"/>
      <c r="LJ823" s="8"/>
      <c r="LK823" s="7"/>
      <c r="LL823" s="7"/>
      <c r="LM823" s="2" t="s">
        <v>229</v>
      </c>
      <c r="LN823" s="2" t="s">
        <v>229</v>
      </c>
      <c r="LO823" s="2" t="s">
        <v>229</v>
      </c>
      <c r="LP823" s="2" t="s">
        <v>229</v>
      </c>
      <c r="LQ823" s="2" t="s">
        <v>229</v>
      </c>
      <c r="LR823" s="2" t="s">
        <v>229</v>
      </c>
      <c r="LS823" s="4"/>
      <c r="LT823" s="8"/>
      <c r="LU823" s="4"/>
      <c r="LV823" s="8"/>
      <c r="LW823" s="7"/>
      <c r="LX823" s="7"/>
      <c r="LY823" s="2" t="s">
        <v>239</v>
      </c>
      <c r="LZ823" s="2" t="s">
        <v>275</v>
      </c>
      <c r="MA823" s="2" t="s">
        <v>248</v>
      </c>
      <c r="MB823" s="2" t="s">
        <v>3950</v>
      </c>
      <c r="MC823" s="2" t="s">
        <v>241</v>
      </c>
      <c r="MD823" s="2" t="s">
        <v>229</v>
      </c>
      <c r="ME823" s="4"/>
      <c r="MF823" s="8"/>
      <c r="MG823" s="4"/>
      <c r="MH823" s="8"/>
      <c r="MI823" s="7"/>
      <c r="MJ823" s="7"/>
      <c r="MK823" s="2" t="s">
        <v>239</v>
      </c>
      <c r="ML823" s="2" t="s">
        <v>275</v>
      </c>
      <c r="MM823" s="2" t="s">
        <v>987</v>
      </c>
      <c r="MN823" s="2" t="s">
        <v>373</v>
      </c>
      <c r="MO823" s="2" t="s">
        <v>241</v>
      </c>
      <c r="MP823" s="2" t="s">
        <v>229</v>
      </c>
      <c r="MQ823" s="4"/>
      <c r="MR823" s="8"/>
      <c r="MS823" s="4"/>
      <c r="MT823" s="8"/>
      <c r="MU823" s="7"/>
      <c r="MV823" s="7"/>
      <c r="MW823" s="2" t="s">
        <v>239</v>
      </c>
      <c r="MX823" s="2" t="s">
        <v>226</v>
      </c>
      <c r="MY823" s="2" t="s">
        <v>279</v>
      </c>
      <c r="MZ823" s="2" t="s">
        <v>229</v>
      </c>
      <c r="NA823" s="2" t="s">
        <v>241</v>
      </c>
      <c r="NB823" s="2" t="s">
        <v>229</v>
      </c>
      <c r="NC823" s="4"/>
      <c r="ND823" s="8"/>
      <c r="NE823" s="4"/>
      <c r="NF823" s="8"/>
      <c r="NG823" s="7"/>
      <c r="NH823" s="7"/>
      <c r="NI823" s="2" t="s">
        <v>239</v>
      </c>
      <c r="NJ823" s="2" t="s">
        <v>260</v>
      </c>
      <c r="NK823" s="2" t="s">
        <v>894</v>
      </c>
      <c r="NL823" s="2" t="s">
        <v>4199</v>
      </c>
      <c r="NM823" s="2" t="s">
        <v>241</v>
      </c>
      <c r="NN823" s="2" t="s">
        <v>229</v>
      </c>
      <c r="NO823" s="4"/>
      <c r="NP823" s="8"/>
      <c r="NQ823" s="4"/>
      <c r="NR823" s="8"/>
      <c r="NS823" s="7"/>
      <c r="NT823" s="7"/>
      <c r="NU823" s="2" t="s">
        <v>272</v>
      </c>
      <c r="NV823" s="2" t="s">
        <v>226</v>
      </c>
      <c r="NW823" s="2" t="s">
        <v>229</v>
      </c>
      <c r="NX823" s="2" t="s">
        <v>229</v>
      </c>
      <c r="NY823" s="2" t="s">
        <v>241</v>
      </c>
      <c r="NZ823" s="2" t="s">
        <v>229</v>
      </c>
      <c r="OA823" s="4"/>
      <c r="OB823" s="8"/>
      <c r="OC823" s="4"/>
      <c r="OD823" s="8"/>
      <c r="OE823" s="7"/>
      <c r="OF823" s="7"/>
      <c r="OG823" s="2" t="s">
        <v>239</v>
      </c>
      <c r="OH823" s="2" t="s">
        <v>226</v>
      </c>
      <c r="OI823" s="2" t="s">
        <v>2817</v>
      </c>
      <c r="OJ823" s="2" t="s">
        <v>229</v>
      </c>
      <c r="OK823" s="2" t="s">
        <v>241</v>
      </c>
      <c r="OL823" s="2" t="s">
        <v>229</v>
      </c>
      <c r="OM823" s="4"/>
      <c r="ON823" s="8"/>
      <c r="OO823" s="4"/>
      <c r="OP823" s="8"/>
      <c r="OQ823" s="7"/>
      <c r="OR823" s="7"/>
      <c r="OS823" s="2" t="s">
        <v>229</v>
      </c>
      <c r="OT823" s="2" t="s">
        <v>229</v>
      </c>
      <c r="OU823" s="2" t="s">
        <v>229</v>
      </c>
      <c r="OV823" s="2" t="s">
        <v>229</v>
      </c>
      <c r="OW823" s="2" t="s">
        <v>229</v>
      </c>
      <c r="OX823" s="2" t="s">
        <v>229</v>
      </c>
      <c r="OY823" s="4"/>
      <c r="OZ823" s="8"/>
      <c r="PA823" s="4"/>
      <c r="PB823" s="8"/>
      <c r="PC823" s="7"/>
      <c r="PD823" s="7"/>
      <c r="PE823" s="2" t="s">
        <v>281</v>
      </c>
      <c r="PF823" s="2" t="s">
        <v>226</v>
      </c>
      <c r="PG823" s="2" t="s">
        <v>229</v>
      </c>
      <c r="PH823" s="2" t="s">
        <v>229</v>
      </c>
      <c r="PI823" s="2" t="s">
        <v>241</v>
      </c>
      <c r="PJ823" s="2" t="s">
        <v>229</v>
      </c>
      <c r="PK823" s="4"/>
      <c r="PL823" s="8"/>
      <c r="PM823" s="4"/>
      <c r="PN823" s="8"/>
      <c r="PO823" s="7"/>
      <c r="PP823" s="7"/>
      <c r="PQ823" s="2" t="s">
        <v>239</v>
      </c>
      <c r="PR823" s="2" t="s">
        <v>275</v>
      </c>
      <c r="PS823" s="2" t="s">
        <v>2762</v>
      </c>
      <c r="PT823" s="2" t="s">
        <v>229</v>
      </c>
      <c r="PU823" s="2" t="s">
        <v>241</v>
      </c>
      <c r="PV823" s="2" t="s">
        <v>229</v>
      </c>
      <c r="PW823" s="4"/>
      <c r="PX823" s="8"/>
      <c r="PY823" s="4"/>
      <c r="PZ823" s="8"/>
      <c r="QA823" s="7"/>
      <c r="QB823" s="7"/>
      <c r="QC823" s="2" t="s">
        <v>281</v>
      </c>
      <c r="QD823" s="2" t="s">
        <v>226</v>
      </c>
      <c r="QE823" s="2" t="s">
        <v>229</v>
      </c>
      <c r="QF823" s="2" t="s">
        <v>229</v>
      </c>
      <c r="QG823" s="2" t="s">
        <v>241</v>
      </c>
      <c r="QH823" s="2" t="s">
        <v>229</v>
      </c>
      <c r="QI823" s="4"/>
      <c r="QJ823" s="8"/>
      <c r="QK823" s="4"/>
      <c r="QL823" s="8"/>
      <c r="QM823" s="7"/>
      <c r="QN823" s="7"/>
      <c r="QO823" s="2" t="s">
        <v>229</v>
      </c>
      <c r="QP823" s="2" t="s">
        <v>229</v>
      </c>
      <c r="QQ823" s="2" t="s">
        <v>229</v>
      </c>
      <c r="QR823" s="2" t="s">
        <v>229</v>
      </c>
      <c r="QS823" s="2" t="s">
        <v>229</v>
      </c>
      <c r="QT823" s="2" t="s">
        <v>229</v>
      </c>
      <c r="QU823" s="4"/>
      <c r="QV823" s="8"/>
      <c r="QW823" s="4"/>
      <c r="QX823" s="8"/>
      <c r="QY823" s="7"/>
      <c r="QZ823" s="7"/>
      <c r="RA823" s="2" t="s">
        <v>272</v>
      </c>
      <c r="RB823" s="2" t="s">
        <v>226</v>
      </c>
      <c r="RC823" s="2" t="s">
        <v>229</v>
      </c>
      <c r="RD823" s="2" t="s">
        <v>229</v>
      </c>
      <c r="RE823" s="2" t="s">
        <v>241</v>
      </c>
      <c r="RF823" s="2" t="s">
        <v>229</v>
      </c>
      <c r="RG823" s="4"/>
      <c r="RH823" s="8"/>
      <c r="RI823" s="4"/>
      <c r="RJ823" s="8"/>
      <c r="RK823" s="7"/>
      <c r="RL823" s="7"/>
      <c r="RM823" s="2" t="s">
        <v>229</v>
      </c>
      <c r="RN823" s="2" t="s">
        <v>229</v>
      </c>
      <c r="RO823" s="2" t="s">
        <v>229</v>
      </c>
      <c r="RP823" s="2" t="s">
        <v>229</v>
      </c>
      <c r="RQ823" s="2" t="s">
        <v>229</v>
      </c>
      <c r="RR823" s="2" t="s">
        <v>229</v>
      </c>
      <c r="RS823" s="4"/>
      <c r="RT823" s="8"/>
      <c r="RU823" s="4"/>
      <c r="RV823" s="8"/>
      <c r="RW823" s="7"/>
      <c r="RX823" s="7"/>
      <c r="RY823" s="2" t="s">
        <v>266</v>
      </c>
      <c r="RZ823" s="2" t="s">
        <v>275</v>
      </c>
      <c r="SA823" s="2" t="s">
        <v>229</v>
      </c>
      <c r="SB823" s="2" t="s">
        <v>229</v>
      </c>
      <c r="SC823" s="2" t="s">
        <v>241</v>
      </c>
      <c r="SD823" s="2" t="s">
        <v>229</v>
      </c>
      <c r="SE823" s="4">
        <v>89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>
        <v>50</v>
      </c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>
        <v>80</v>
      </c>
      <c r="VP823" s="4"/>
      <c r="VQ823" s="4"/>
      <c r="VR823" s="4"/>
      <c r="VS823" s="4"/>
    </row>
    <row r="824">
      <c r="A824" s="2" t="s">
        <v>5091</v>
      </c>
      <c r="B824" s="2" t="s">
        <v>216</v>
      </c>
      <c r="C824" s="2" t="s">
        <v>4734</v>
      </c>
      <c r="D824" s="2" t="s">
        <v>3164</v>
      </c>
      <c r="E824" s="2" t="s">
        <v>3165</v>
      </c>
      <c r="F824" s="2" t="s">
        <v>4735</v>
      </c>
      <c r="G824" s="2" t="s">
        <v>4736</v>
      </c>
      <c r="H824" s="2" t="s">
        <v>4737</v>
      </c>
      <c r="I824" s="2" t="s">
        <v>5073</v>
      </c>
      <c r="J824" s="2" t="s">
        <v>312</v>
      </c>
      <c r="K824" s="2" t="s">
        <v>527</v>
      </c>
      <c r="L824" s="3">
        <v>72</v>
      </c>
      <c r="M824" s="3">
        <v>75.6</v>
      </c>
      <c r="N824" s="3">
        <v>139.99</v>
      </c>
      <c r="O824" s="2" t="s">
        <v>226</v>
      </c>
      <c r="P824" s="2" t="s">
        <v>618</v>
      </c>
      <c r="Q824" s="2" t="s">
        <v>228</v>
      </c>
      <c r="R824" s="2" t="s">
        <v>229</v>
      </c>
      <c r="S824" s="2" t="s">
        <v>4796</v>
      </c>
      <c r="T824" s="2" t="s">
        <v>3733</v>
      </c>
      <c r="U824" s="2" t="s">
        <v>2890</v>
      </c>
      <c r="V824" s="2" t="s">
        <v>233</v>
      </c>
      <c r="W824" s="2" t="s">
        <v>3757</v>
      </c>
      <c r="X824" s="2" t="s">
        <v>4740</v>
      </c>
      <c r="Y824" s="2" t="s">
        <v>881</v>
      </c>
      <c r="Z824" s="4">
        <v>59</v>
      </c>
      <c r="AA824" s="4">
        <f>=ROUNDDOWN(29.5,0)</f>
      </c>
      <c r="AB824" s="5">
        <v>2</v>
      </c>
      <c r="AC824" s="2" t="s">
        <v>4799</v>
      </c>
      <c r="AD824" s="4">
        <v>30</v>
      </c>
      <c r="AE824" s="4">
        <v>30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>
        <v>4</v>
      </c>
      <c r="AQ824" s="8">
        <v>321.22</v>
      </c>
      <c r="AR824" s="4">
        <v>5</v>
      </c>
      <c r="AS824" s="8">
        <v>409.97</v>
      </c>
      <c r="AT824" s="7">
        <v>-0.2</v>
      </c>
      <c r="AU824" s="7">
        <v>-0.2165</v>
      </c>
      <c r="AV824" s="4" t="s">
        <v>229</v>
      </c>
      <c r="AW824" s="8" t="s">
        <v>229</v>
      </c>
      <c r="AX824" s="4" t="s">
        <v>229</v>
      </c>
      <c r="AY824" s="8" t="s">
        <v>229</v>
      </c>
      <c r="AZ824" s="7" t="s">
        <v>229</v>
      </c>
      <c r="BA824" s="7" t="s">
        <v>229</v>
      </c>
      <c r="BB824" s="7">
        <v>0.6988</v>
      </c>
      <c r="BC824" s="4" t="s">
        <v>229</v>
      </c>
      <c r="BD824" s="8" t="s">
        <v>229</v>
      </c>
      <c r="BE824" s="4" t="s">
        <v>229</v>
      </c>
      <c r="BF824" s="8" t="s">
        <v>229</v>
      </c>
      <c r="BG824" s="7" t="s">
        <v>229</v>
      </c>
      <c r="BH824" s="7" t="s">
        <v>229</v>
      </c>
      <c r="BI824" s="7" t="s">
        <v>229</v>
      </c>
      <c r="BJ824" s="4">
        <v>4</v>
      </c>
      <c r="BK824" s="8">
        <v>321.22</v>
      </c>
      <c r="BL824" s="2" t="s">
        <v>1059</v>
      </c>
      <c r="BM824" s="7">
        <v>1</v>
      </c>
      <c r="BN824" s="7">
        <v>1</v>
      </c>
      <c r="BO824" s="4">
        <v>2</v>
      </c>
      <c r="BP824" s="8">
        <v>165.38</v>
      </c>
      <c r="BQ824" s="4">
        <v>3</v>
      </c>
      <c r="BR824" s="8">
        <v>248.07</v>
      </c>
      <c r="BS824" s="7">
        <v>-0.3333</v>
      </c>
      <c r="BT824" s="7">
        <v>-0.3333</v>
      </c>
      <c r="BU824" s="2" t="s">
        <v>239</v>
      </c>
      <c r="BV824" s="2" t="s">
        <v>226</v>
      </c>
      <c r="BW824" s="2" t="s">
        <v>229</v>
      </c>
      <c r="BX824" s="2" t="s">
        <v>2922</v>
      </c>
      <c r="BY824" s="2" t="s">
        <v>241</v>
      </c>
      <c r="BZ824" s="2" t="s">
        <v>229</v>
      </c>
      <c r="CA824" s="4">
        <v>1</v>
      </c>
      <c r="CB824" s="8">
        <v>73.71</v>
      </c>
      <c r="CC824" s="4"/>
      <c r="CD824" s="8"/>
      <c r="CE824" s="7"/>
      <c r="CF824" s="7"/>
      <c r="CG824" s="2" t="s">
        <v>239</v>
      </c>
      <c r="CH824" s="2" t="s">
        <v>226</v>
      </c>
      <c r="CI824" s="2" t="s">
        <v>532</v>
      </c>
      <c r="CJ824" s="2" t="s">
        <v>4797</v>
      </c>
      <c r="CK824" s="2" t="s">
        <v>241</v>
      </c>
      <c r="CL824" s="2" t="s">
        <v>229</v>
      </c>
      <c r="CM824" s="4">
        <v>1</v>
      </c>
      <c r="CN824" s="8">
        <v>82.13</v>
      </c>
      <c r="CO824" s="4"/>
      <c r="CP824" s="8"/>
      <c r="CQ824" s="7"/>
      <c r="CR824" s="7"/>
      <c r="CS824" s="2" t="s">
        <v>239</v>
      </c>
      <c r="CT824" s="2" t="s">
        <v>226</v>
      </c>
      <c r="CU824" s="2" t="s">
        <v>250</v>
      </c>
      <c r="CV824" s="2" t="s">
        <v>3994</v>
      </c>
      <c r="CW824" s="2" t="s">
        <v>241</v>
      </c>
      <c r="CX824" s="2" t="s">
        <v>229</v>
      </c>
      <c r="CY824" s="4"/>
      <c r="CZ824" s="8"/>
      <c r="DA824" s="4">
        <v>2</v>
      </c>
      <c r="DB824" s="8">
        <v>161.9</v>
      </c>
      <c r="DC824" s="7">
        <v>-1</v>
      </c>
      <c r="DD824" s="7">
        <v>-1</v>
      </c>
      <c r="DE824" s="2" t="s">
        <v>239</v>
      </c>
      <c r="DF824" s="2" t="s">
        <v>226</v>
      </c>
      <c r="DG824" s="2" t="s">
        <v>250</v>
      </c>
      <c r="DH824" s="2" t="s">
        <v>1284</v>
      </c>
      <c r="DI824" s="2" t="s">
        <v>241</v>
      </c>
      <c r="DJ824" s="2" t="s">
        <v>229</v>
      </c>
      <c r="DK824" s="4"/>
      <c r="DL824" s="8"/>
      <c r="DM824" s="4"/>
      <c r="DN824" s="8"/>
      <c r="DO824" s="7"/>
      <c r="DP824" s="7"/>
      <c r="DQ824" s="2" t="s">
        <v>239</v>
      </c>
      <c r="DR824" s="2" t="s">
        <v>226</v>
      </c>
      <c r="DS824" s="2" t="s">
        <v>3189</v>
      </c>
      <c r="DT824" s="2" t="s">
        <v>1305</v>
      </c>
      <c r="DU824" s="2" t="s">
        <v>241</v>
      </c>
      <c r="DV824" s="2" t="s">
        <v>229</v>
      </c>
      <c r="DW824" s="4"/>
      <c r="DX824" s="8"/>
      <c r="DY824" s="4"/>
      <c r="DZ824" s="8"/>
      <c r="EA824" s="7"/>
      <c r="EB824" s="7"/>
      <c r="EC824" s="2" t="s">
        <v>239</v>
      </c>
      <c r="ED824" s="2" t="s">
        <v>226</v>
      </c>
      <c r="EE824" s="2" t="s">
        <v>2957</v>
      </c>
      <c r="EF824" s="2" t="s">
        <v>1713</v>
      </c>
      <c r="EG824" s="2" t="s">
        <v>241</v>
      </c>
      <c r="EH824" s="2" t="s">
        <v>229</v>
      </c>
      <c r="EI824" s="4"/>
      <c r="EJ824" s="8"/>
      <c r="EK824" s="4"/>
      <c r="EL824" s="8"/>
      <c r="EM824" s="7"/>
      <c r="EN824" s="7"/>
      <c r="EO824" s="2" t="s">
        <v>239</v>
      </c>
      <c r="EP824" s="2" t="s">
        <v>226</v>
      </c>
      <c r="EQ824" s="2" t="s">
        <v>3577</v>
      </c>
      <c r="ER824" s="2" t="s">
        <v>2666</v>
      </c>
      <c r="ES824" s="2" t="s">
        <v>241</v>
      </c>
      <c r="ET824" s="2" t="s">
        <v>229</v>
      </c>
      <c r="EU824" s="4"/>
      <c r="EV824" s="8"/>
      <c r="EW824" s="4"/>
      <c r="EX824" s="8"/>
      <c r="EY824" s="7"/>
      <c r="EZ824" s="7"/>
      <c r="FA824" s="2" t="s">
        <v>239</v>
      </c>
      <c r="FB824" s="2" t="s">
        <v>226</v>
      </c>
      <c r="FC824" s="2" t="s">
        <v>3488</v>
      </c>
      <c r="FD824" s="2" t="s">
        <v>2762</v>
      </c>
      <c r="FE824" s="2" t="s">
        <v>263</v>
      </c>
      <c r="FF824" s="2" t="s">
        <v>229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226</v>
      </c>
      <c r="FO824" s="2" t="s">
        <v>250</v>
      </c>
      <c r="FP824" s="2" t="s">
        <v>1676</v>
      </c>
      <c r="FQ824" s="2" t="s">
        <v>241</v>
      </c>
      <c r="FR824" s="2" t="s">
        <v>229</v>
      </c>
      <c r="FS824" s="4"/>
      <c r="FT824" s="8"/>
      <c r="FU824" s="4"/>
      <c r="FV824" s="8"/>
      <c r="FW824" s="7"/>
      <c r="FX824" s="7"/>
      <c r="FY824" s="2" t="s">
        <v>239</v>
      </c>
      <c r="FZ824" s="2" t="s">
        <v>226</v>
      </c>
      <c r="GA824" s="2" t="s">
        <v>327</v>
      </c>
      <c r="GB824" s="2" t="s">
        <v>229</v>
      </c>
      <c r="GC824" s="2" t="s">
        <v>241</v>
      </c>
      <c r="GD824" s="2" t="s">
        <v>229</v>
      </c>
      <c r="GE824" s="4"/>
      <c r="GF824" s="8"/>
      <c r="GG824" s="4"/>
      <c r="GH824" s="8"/>
      <c r="GI824" s="7"/>
      <c r="GJ824" s="7"/>
      <c r="GK824" s="2" t="s">
        <v>272</v>
      </c>
      <c r="GL824" s="2" t="s">
        <v>226</v>
      </c>
      <c r="GM824" s="2" t="s">
        <v>229</v>
      </c>
      <c r="GN824" s="2" t="s">
        <v>229</v>
      </c>
      <c r="GO824" s="2" t="s">
        <v>241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239</v>
      </c>
      <c r="GX824" s="2" t="s">
        <v>226</v>
      </c>
      <c r="GY824" s="2" t="s">
        <v>458</v>
      </c>
      <c r="GZ824" s="2" t="s">
        <v>490</v>
      </c>
      <c r="HA824" s="2" t="s">
        <v>241</v>
      </c>
      <c r="HB824" s="2" t="s">
        <v>229</v>
      </c>
      <c r="HC824" s="4"/>
      <c r="HD824" s="8"/>
      <c r="HE824" s="4"/>
      <c r="HF824" s="8"/>
      <c r="HG824" s="7"/>
      <c r="HH824" s="7"/>
      <c r="HI824" s="2" t="s">
        <v>239</v>
      </c>
      <c r="HJ824" s="2" t="s">
        <v>260</v>
      </c>
      <c r="HK824" s="2" t="s">
        <v>258</v>
      </c>
      <c r="HL824" s="2" t="s">
        <v>431</v>
      </c>
      <c r="HM824" s="2" t="s">
        <v>241</v>
      </c>
      <c r="HN824" s="2" t="s">
        <v>229</v>
      </c>
      <c r="HO824" s="4"/>
      <c r="HP824" s="8"/>
      <c r="HQ824" s="4"/>
      <c r="HR824" s="8"/>
      <c r="HS824" s="7"/>
      <c r="HT824" s="7"/>
      <c r="HU824" s="2" t="s">
        <v>266</v>
      </c>
      <c r="HV824" s="2" t="s">
        <v>226</v>
      </c>
      <c r="HW824" s="2" t="s">
        <v>229</v>
      </c>
      <c r="HX824" s="2" t="s">
        <v>229</v>
      </c>
      <c r="HY824" s="2" t="s">
        <v>241</v>
      </c>
      <c r="HZ824" s="2" t="s">
        <v>229</v>
      </c>
      <c r="IA824" s="4"/>
      <c r="IB824" s="8"/>
      <c r="IC824" s="4"/>
      <c r="ID824" s="8"/>
      <c r="IE824" s="7"/>
      <c r="IF824" s="7"/>
      <c r="IG824" s="2" t="s">
        <v>266</v>
      </c>
      <c r="IH824" s="2" t="s">
        <v>226</v>
      </c>
      <c r="II824" s="2" t="s">
        <v>229</v>
      </c>
      <c r="IJ824" s="2" t="s">
        <v>229</v>
      </c>
      <c r="IK824" s="2" t="s">
        <v>241</v>
      </c>
      <c r="IL824" s="2" t="s">
        <v>229</v>
      </c>
      <c r="IM824" s="4"/>
      <c r="IN824" s="8"/>
      <c r="IO824" s="4"/>
      <c r="IP824" s="8"/>
      <c r="IQ824" s="7"/>
      <c r="IR824" s="7"/>
      <c r="IS824" s="2" t="s">
        <v>272</v>
      </c>
      <c r="IT824" s="2" t="s">
        <v>226</v>
      </c>
      <c r="IU824" s="2" t="s">
        <v>229</v>
      </c>
      <c r="IV824" s="2" t="s">
        <v>229</v>
      </c>
      <c r="IW824" s="2" t="s">
        <v>241</v>
      </c>
      <c r="IX824" s="2" t="s">
        <v>229</v>
      </c>
      <c r="IY824" s="4"/>
      <c r="IZ824" s="8"/>
      <c r="JA824" s="4"/>
      <c r="JB824" s="8"/>
      <c r="JC824" s="7"/>
      <c r="JD824" s="7"/>
      <c r="JE824" s="2" t="s">
        <v>239</v>
      </c>
      <c r="JF824" s="2" t="s">
        <v>226</v>
      </c>
      <c r="JG824" s="2" t="s">
        <v>3256</v>
      </c>
      <c r="JH824" s="2" t="s">
        <v>229</v>
      </c>
      <c r="JI824" s="2" t="s">
        <v>241</v>
      </c>
      <c r="JJ824" s="2" t="s">
        <v>229</v>
      </c>
      <c r="JK824" s="4"/>
      <c r="JL824" s="8"/>
      <c r="JM824" s="4"/>
      <c r="JN824" s="8"/>
      <c r="JO824" s="7"/>
      <c r="JP824" s="7"/>
      <c r="JQ824" s="2" t="s">
        <v>229</v>
      </c>
      <c r="JR824" s="2" t="s">
        <v>229</v>
      </c>
      <c r="JS824" s="2" t="s">
        <v>229</v>
      </c>
      <c r="JT824" s="2" t="s">
        <v>229</v>
      </c>
      <c r="JU824" s="2" t="s">
        <v>229</v>
      </c>
      <c r="JV824" s="2" t="s">
        <v>229</v>
      </c>
      <c r="JW824" s="4"/>
      <c r="JX824" s="8"/>
      <c r="JY824" s="4"/>
      <c r="JZ824" s="8"/>
      <c r="KA824" s="7"/>
      <c r="KB824" s="7"/>
      <c r="KC824" s="2" t="s">
        <v>272</v>
      </c>
      <c r="KD824" s="2" t="s">
        <v>226</v>
      </c>
      <c r="KE824" s="2" t="s">
        <v>229</v>
      </c>
      <c r="KF824" s="2" t="s">
        <v>229</v>
      </c>
      <c r="KG824" s="2" t="s">
        <v>241</v>
      </c>
      <c r="KH824" s="2" t="s">
        <v>229</v>
      </c>
      <c r="KI824" s="4"/>
      <c r="KJ824" s="8"/>
      <c r="KK824" s="4"/>
      <c r="KL824" s="8"/>
      <c r="KM824" s="7"/>
      <c r="KN824" s="7"/>
      <c r="KO824" s="2" t="s">
        <v>272</v>
      </c>
      <c r="KP824" s="2" t="s">
        <v>226</v>
      </c>
      <c r="KQ824" s="2" t="s">
        <v>229</v>
      </c>
      <c r="KR824" s="2" t="s">
        <v>229</v>
      </c>
      <c r="KS824" s="2" t="s">
        <v>241</v>
      </c>
      <c r="KT824" s="2" t="s">
        <v>229</v>
      </c>
      <c r="KU824" s="4"/>
      <c r="KV824" s="8"/>
      <c r="KW824" s="4"/>
      <c r="KX824" s="8"/>
      <c r="KY824" s="7"/>
      <c r="KZ824" s="7"/>
      <c r="LA824" s="2" t="s">
        <v>239</v>
      </c>
      <c r="LB824" s="2" t="s">
        <v>226</v>
      </c>
      <c r="LC824" s="2" t="s">
        <v>1028</v>
      </c>
      <c r="LD824" s="2" t="s">
        <v>3152</v>
      </c>
      <c r="LE824" s="2" t="s">
        <v>241</v>
      </c>
      <c r="LF824" s="2" t="s">
        <v>229</v>
      </c>
      <c r="LG824" s="4"/>
      <c r="LH824" s="8"/>
      <c r="LI824" s="4"/>
      <c r="LJ824" s="8"/>
      <c r="LK824" s="7"/>
      <c r="LL824" s="7"/>
      <c r="LM824" s="2" t="s">
        <v>229</v>
      </c>
      <c r="LN824" s="2" t="s">
        <v>229</v>
      </c>
      <c r="LO824" s="2" t="s">
        <v>229</v>
      </c>
      <c r="LP824" s="2" t="s">
        <v>229</v>
      </c>
      <c r="LQ824" s="2" t="s">
        <v>229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239</v>
      </c>
      <c r="LZ824" s="2" t="s">
        <v>275</v>
      </c>
      <c r="MA824" s="2" t="s">
        <v>248</v>
      </c>
      <c r="MB824" s="2" t="s">
        <v>306</v>
      </c>
      <c r="MC824" s="2" t="s">
        <v>241</v>
      </c>
      <c r="MD824" s="2" t="s">
        <v>229</v>
      </c>
      <c r="ME824" s="4"/>
      <c r="MF824" s="8"/>
      <c r="MG824" s="4"/>
      <c r="MH824" s="8"/>
      <c r="MI824" s="7"/>
      <c r="MJ824" s="7"/>
      <c r="MK824" s="2" t="s">
        <v>239</v>
      </c>
      <c r="ML824" s="2" t="s">
        <v>226</v>
      </c>
      <c r="MM824" s="2" t="s">
        <v>3798</v>
      </c>
      <c r="MN824" s="2" t="s">
        <v>991</v>
      </c>
      <c r="MO824" s="2" t="s">
        <v>241</v>
      </c>
      <c r="MP824" s="2" t="s">
        <v>229</v>
      </c>
      <c r="MQ824" s="4"/>
      <c r="MR824" s="8"/>
      <c r="MS824" s="4"/>
      <c r="MT824" s="8"/>
      <c r="MU824" s="7"/>
      <c r="MV824" s="7"/>
      <c r="MW824" s="2" t="s">
        <v>239</v>
      </c>
      <c r="MX824" s="2" t="s">
        <v>226</v>
      </c>
      <c r="MY824" s="2" t="s">
        <v>279</v>
      </c>
      <c r="MZ824" s="2" t="s">
        <v>229</v>
      </c>
      <c r="NA824" s="2" t="s">
        <v>241</v>
      </c>
      <c r="NB824" s="2" t="s">
        <v>229</v>
      </c>
      <c r="NC824" s="4"/>
      <c r="ND824" s="8"/>
      <c r="NE824" s="4"/>
      <c r="NF824" s="8"/>
      <c r="NG824" s="7"/>
      <c r="NH824" s="7"/>
      <c r="NI824" s="2" t="s">
        <v>239</v>
      </c>
      <c r="NJ824" s="2" t="s">
        <v>260</v>
      </c>
      <c r="NK824" s="2" t="s">
        <v>894</v>
      </c>
      <c r="NL824" s="2" t="s">
        <v>2969</v>
      </c>
      <c r="NM824" s="2" t="s">
        <v>241</v>
      </c>
      <c r="NN824" s="2" t="s">
        <v>229</v>
      </c>
      <c r="NO824" s="4"/>
      <c r="NP824" s="8"/>
      <c r="NQ824" s="4"/>
      <c r="NR824" s="8"/>
      <c r="NS824" s="7"/>
      <c r="NT824" s="7"/>
      <c r="NU824" s="2" t="s">
        <v>272</v>
      </c>
      <c r="NV824" s="2" t="s">
        <v>226</v>
      </c>
      <c r="NW824" s="2" t="s">
        <v>229</v>
      </c>
      <c r="NX824" s="2" t="s">
        <v>229</v>
      </c>
      <c r="NY824" s="2" t="s">
        <v>241</v>
      </c>
      <c r="NZ824" s="2" t="s">
        <v>229</v>
      </c>
      <c r="OA824" s="4"/>
      <c r="OB824" s="8"/>
      <c r="OC824" s="4"/>
      <c r="OD824" s="8"/>
      <c r="OE824" s="7"/>
      <c r="OF824" s="7"/>
      <c r="OG824" s="2" t="s">
        <v>239</v>
      </c>
      <c r="OH824" s="2" t="s">
        <v>226</v>
      </c>
      <c r="OI824" s="2" t="s">
        <v>2817</v>
      </c>
      <c r="OJ824" s="2" t="s">
        <v>229</v>
      </c>
      <c r="OK824" s="2" t="s">
        <v>241</v>
      </c>
      <c r="OL824" s="2" t="s">
        <v>229</v>
      </c>
      <c r="OM824" s="4"/>
      <c r="ON824" s="8"/>
      <c r="OO824" s="4"/>
      <c r="OP824" s="8"/>
      <c r="OQ824" s="7"/>
      <c r="OR824" s="7"/>
      <c r="OS824" s="2" t="s">
        <v>229</v>
      </c>
      <c r="OT824" s="2" t="s">
        <v>229</v>
      </c>
      <c r="OU824" s="2" t="s">
        <v>229</v>
      </c>
      <c r="OV824" s="2" t="s">
        <v>229</v>
      </c>
      <c r="OW824" s="2" t="s">
        <v>229</v>
      </c>
      <c r="OX824" s="2" t="s">
        <v>229</v>
      </c>
      <c r="OY824" s="4"/>
      <c r="OZ824" s="8"/>
      <c r="PA824" s="4"/>
      <c r="PB824" s="8"/>
      <c r="PC824" s="7"/>
      <c r="PD824" s="7"/>
      <c r="PE824" s="2" t="s">
        <v>281</v>
      </c>
      <c r="PF824" s="2" t="s">
        <v>226</v>
      </c>
      <c r="PG824" s="2" t="s">
        <v>229</v>
      </c>
      <c r="PH824" s="2" t="s">
        <v>229</v>
      </c>
      <c r="PI824" s="2" t="s">
        <v>241</v>
      </c>
      <c r="PJ824" s="2" t="s">
        <v>229</v>
      </c>
      <c r="PK824" s="4"/>
      <c r="PL824" s="8"/>
      <c r="PM824" s="4"/>
      <c r="PN824" s="8"/>
      <c r="PO824" s="7"/>
      <c r="PP824" s="7"/>
      <c r="PQ824" s="2" t="s">
        <v>239</v>
      </c>
      <c r="PR824" s="2" t="s">
        <v>275</v>
      </c>
      <c r="PS824" s="2" t="s">
        <v>2762</v>
      </c>
      <c r="PT824" s="2" t="s">
        <v>229</v>
      </c>
      <c r="PU824" s="2" t="s">
        <v>241</v>
      </c>
      <c r="PV824" s="2" t="s">
        <v>229</v>
      </c>
      <c r="PW824" s="4"/>
      <c r="PX824" s="8"/>
      <c r="PY824" s="4"/>
      <c r="PZ824" s="8"/>
      <c r="QA824" s="7"/>
      <c r="QB824" s="7"/>
      <c r="QC824" s="2" t="s">
        <v>281</v>
      </c>
      <c r="QD824" s="2" t="s">
        <v>226</v>
      </c>
      <c r="QE824" s="2" t="s">
        <v>229</v>
      </c>
      <c r="QF824" s="2" t="s">
        <v>229</v>
      </c>
      <c r="QG824" s="2" t="s">
        <v>241</v>
      </c>
      <c r="QH824" s="2" t="s">
        <v>229</v>
      </c>
      <c r="QI824" s="4"/>
      <c r="QJ824" s="8"/>
      <c r="QK824" s="4"/>
      <c r="QL824" s="8"/>
      <c r="QM824" s="7"/>
      <c r="QN824" s="7"/>
      <c r="QO824" s="2" t="s">
        <v>229</v>
      </c>
      <c r="QP824" s="2" t="s">
        <v>229</v>
      </c>
      <c r="QQ824" s="2" t="s">
        <v>229</v>
      </c>
      <c r="QR824" s="2" t="s">
        <v>229</v>
      </c>
      <c r="QS824" s="2" t="s">
        <v>229</v>
      </c>
      <c r="QT824" s="2" t="s">
        <v>229</v>
      </c>
      <c r="QU824" s="4"/>
      <c r="QV824" s="8"/>
      <c r="QW824" s="4"/>
      <c r="QX824" s="8"/>
      <c r="QY824" s="7"/>
      <c r="QZ824" s="7"/>
      <c r="RA824" s="2" t="s">
        <v>272</v>
      </c>
      <c r="RB824" s="2" t="s">
        <v>226</v>
      </c>
      <c r="RC824" s="2" t="s">
        <v>229</v>
      </c>
      <c r="RD824" s="2" t="s">
        <v>229</v>
      </c>
      <c r="RE824" s="2" t="s">
        <v>241</v>
      </c>
      <c r="RF824" s="2" t="s">
        <v>229</v>
      </c>
      <c r="RG824" s="4"/>
      <c r="RH824" s="8"/>
      <c r="RI824" s="4"/>
      <c r="RJ824" s="8"/>
      <c r="RK824" s="7"/>
      <c r="RL824" s="7"/>
      <c r="RM824" s="2" t="s">
        <v>229</v>
      </c>
      <c r="RN824" s="2" t="s">
        <v>229</v>
      </c>
      <c r="RO824" s="2" t="s">
        <v>229</v>
      </c>
      <c r="RP824" s="2" t="s">
        <v>229</v>
      </c>
      <c r="RQ824" s="2" t="s">
        <v>229</v>
      </c>
      <c r="RR824" s="2" t="s">
        <v>229</v>
      </c>
      <c r="RS824" s="4"/>
      <c r="RT824" s="8"/>
      <c r="RU824" s="4"/>
      <c r="RV824" s="8"/>
      <c r="RW824" s="7"/>
      <c r="RX824" s="7"/>
      <c r="RY824" s="2" t="s">
        <v>266</v>
      </c>
      <c r="RZ824" s="2" t="s">
        <v>275</v>
      </c>
      <c r="SA824" s="2" t="s">
        <v>229</v>
      </c>
      <c r="SB824" s="2" t="s">
        <v>229</v>
      </c>
      <c r="SC824" s="2" t="s">
        <v>241</v>
      </c>
      <c r="SD824" s="2" t="s">
        <v>229</v>
      </c>
      <c r="SE824" s="4">
        <v>59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>
        <v>30</v>
      </c>
      <c r="VP824" s="4"/>
      <c r="VQ824" s="4"/>
      <c r="VR824" s="4"/>
      <c r="VS824" s="4"/>
    </row>
    <row r="825">
      <c r="A825" s="2" t="s">
        <v>5092</v>
      </c>
      <c r="B825" s="2" t="s">
        <v>216</v>
      </c>
      <c r="C825" s="2" t="s">
        <v>4734</v>
      </c>
      <c r="D825" s="2" t="s">
        <v>3164</v>
      </c>
      <c r="E825" s="2" t="s">
        <v>3165</v>
      </c>
      <c r="F825" s="2" t="s">
        <v>4735</v>
      </c>
      <c r="G825" s="2" t="s">
        <v>4736</v>
      </c>
      <c r="H825" s="2" t="s">
        <v>4737</v>
      </c>
      <c r="I825" s="2" t="s">
        <v>5073</v>
      </c>
      <c r="J825" s="2" t="s">
        <v>224</v>
      </c>
      <c r="K825" s="2" t="s">
        <v>617</v>
      </c>
      <c r="L825" s="3">
        <v>46.53</v>
      </c>
      <c r="M825" s="3">
        <v>48.86</v>
      </c>
      <c r="N825" s="3">
        <v>89.99</v>
      </c>
      <c r="O825" s="2" t="s">
        <v>226</v>
      </c>
      <c r="P825" s="2" t="s">
        <v>618</v>
      </c>
      <c r="Q825" s="2" t="s">
        <v>228</v>
      </c>
      <c r="R825" s="2" t="s">
        <v>229</v>
      </c>
      <c r="S825" s="2" t="s">
        <v>4753</v>
      </c>
      <c r="T825" s="2" t="s">
        <v>3733</v>
      </c>
      <c r="U825" s="2" t="s">
        <v>733</v>
      </c>
      <c r="V825" s="2" t="s">
        <v>233</v>
      </c>
      <c r="W825" s="2" t="s">
        <v>3757</v>
      </c>
      <c r="X825" s="2" t="s">
        <v>4740</v>
      </c>
      <c r="Y825" s="2" t="s">
        <v>1342</v>
      </c>
      <c r="Z825" s="4">
        <v>124</v>
      </c>
      <c r="AA825" s="4">
        <f>=ROUNDDOWN(41.3333333333333,0)</f>
      </c>
      <c r="AB825" s="5">
        <v>3</v>
      </c>
      <c r="AC825" s="2" t="s">
        <v>287</v>
      </c>
      <c r="AD825" s="4">
        <v>30</v>
      </c>
      <c r="AE825" s="4">
        <v>80</v>
      </c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/>
      <c r="AQ825" s="8"/>
      <c r="AR825" s="4">
        <v>1</v>
      </c>
      <c r="AS825" s="8">
        <v>54.5</v>
      </c>
      <c r="AT825" s="7">
        <v>-1</v>
      </c>
      <c r="AU825" s="7">
        <v>-1</v>
      </c>
      <c r="AV825" s="4">
        <v>5</v>
      </c>
      <c r="AW825" s="8">
        <v>341.57</v>
      </c>
      <c r="AX825" s="4">
        <v>2</v>
      </c>
      <c r="AY825" s="8">
        <v>129.64</v>
      </c>
      <c r="AZ825" s="7">
        <v>1.5</v>
      </c>
      <c r="BA825" s="7">
        <v>1.6348</v>
      </c>
      <c r="BB825" s="7"/>
      <c r="BC825" s="4" t="s">
        <v>229</v>
      </c>
      <c r="BD825" s="8" t="s">
        <v>229</v>
      </c>
      <c r="BE825" s="4" t="s">
        <v>229</v>
      </c>
      <c r="BF825" s="8" t="s">
        <v>229</v>
      </c>
      <c r="BG825" s="7" t="s">
        <v>229</v>
      </c>
      <c r="BH825" s="7" t="s">
        <v>229</v>
      </c>
      <c r="BI825" s="7">
        <v>0.0987</v>
      </c>
      <c r="BJ825" s="4"/>
      <c r="BK825" s="8"/>
      <c r="BL825" s="2" t="s">
        <v>16</v>
      </c>
      <c r="BM825" s="7"/>
      <c r="BN825" s="7"/>
      <c r="BO825" s="4"/>
      <c r="BP825" s="8"/>
      <c r="BQ825" s="4">
        <v>1</v>
      </c>
      <c r="BR825" s="8">
        <v>54.5</v>
      </c>
      <c r="BS825" s="7">
        <v>-1</v>
      </c>
      <c r="BT825" s="7">
        <v>-1</v>
      </c>
      <c r="BU825" s="2" t="s">
        <v>239</v>
      </c>
      <c r="BV825" s="2" t="s">
        <v>226</v>
      </c>
      <c r="BW825" s="2" t="s">
        <v>229</v>
      </c>
      <c r="BX825" s="2" t="s">
        <v>3309</v>
      </c>
      <c r="BY825" s="2" t="s">
        <v>241</v>
      </c>
      <c r="BZ825" s="2" t="s">
        <v>229</v>
      </c>
      <c r="CA825" s="4"/>
      <c r="CB825" s="8"/>
      <c r="CC825" s="4"/>
      <c r="CD825" s="8"/>
      <c r="CE825" s="7"/>
      <c r="CF825" s="7"/>
      <c r="CG825" s="2" t="s">
        <v>239</v>
      </c>
      <c r="CH825" s="2" t="s">
        <v>226</v>
      </c>
      <c r="CI825" s="2" t="s">
        <v>780</v>
      </c>
      <c r="CJ825" s="2" t="s">
        <v>1749</v>
      </c>
      <c r="CK825" s="2" t="s">
        <v>241</v>
      </c>
      <c r="CL825" s="2" t="s">
        <v>229</v>
      </c>
      <c r="CM825" s="4"/>
      <c r="CN825" s="8"/>
      <c r="CO825" s="4"/>
      <c r="CP825" s="8"/>
      <c r="CQ825" s="7"/>
      <c r="CR825" s="7"/>
      <c r="CS825" s="2" t="s">
        <v>239</v>
      </c>
      <c r="CT825" s="2" t="s">
        <v>226</v>
      </c>
      <c r="CU825" s="2" t="s">
        <v>700</v>
      </c>
      <c r="CV825" s="2" t="s">
        <v>1780</v>
      </c>
      <c r="CW825" s="2" t="s">
        <v>241</v>
      </c>
      <c r="CX825" s="2" t="s">
        <v>229</v>
      </c>
      <c r="CY825" s="4"/>
      <c r="CZ825" s="8"/>
      <c r="DA825" s="4"/>
      <c r="DB825" s="8"/>
      <c r="DC825" s="7"/>
      <c r="DD825" s="7"/>
      <c r="DE825" s="2" t="s">
        <v>239</v>
      </c>
      <c r="DF825" s="2" t="s">
        <v>226</v>
      </c>
      <c r="DG825" s="2" t="s">
        <v>756</v>
      </c>
      <c r="DH825" s="2" t="s">
        <v>2929</v>
      </c>
      <c r="DI825" s="2" t="s">
        <v>241</v>
      </c>
      <c r="DJ825" s="2" t="s">
        <v>229</v>
      </c>
      <c r="DK825" s="4"/>
      <c r="DL825" s="8"/>
      <c r="DM825" s="4"/>
      <c r="DN825" s="8"/>
      <c r="DO825" s="7"/>
      <c r="DP825" s="7"/>
      <c r="DQ825" s="2" t="s">
        <v>239</v>
      </c>
      <c r="DR825" s="2" t="s">
        <v>226</v>
      </c>
      <c r="DS825" s="2" t="s">
        <v>871</v>
      </c>
      <c r="DT825" s="2" t="s">
        <v>3108</v>
      </c>
      <c r="DU825" s="2" t="s">
        <v>241</v>
      </c>
      <c r="DV825" s="2" t="s">
        <v>229</v>
      </c>
      <c r="DW825" s="4"/>
      <c r="DX825" s="8"/>
      <c r="DY825" s="4"/>
      <c r="DZ825" s="8"/>
      <c r="EA825" s="7"/>
      <c r="EB825" s="7"/>
      <c r="EC825" s="2" t="s">
        <v>239</v>
      </c>
      <c r="ED825" s="2" t="s">
        <v>226</v>
      </c>
      <c r="EE825" s="2" t="s">
        <v>1347</v>
      </c>
      <c r="EF825" s="2" t="s">
        <v>1405</v>
      </c>
      <c r="EG825" s="2" t="s">
        <v>241</v>
      </c>
      <c r="EH825" s="2" t="s">
        <v>229</v>
      </c>
      <c r="EI825" s="4"/>
      <c r="EJ825" s="8"/>
      <c r="EK825" s="4"/>
      <c r="EL825" s="8"/>
      <c r="EM825" s="7"/>
      <c r="EN825" s="7"/>
      <c r="EO825" s="2" t="s">
        <v>239</v>
      </c>
      <c r="EP825" s="2" t="s">
        <v>226</v>
      </c>
      <c r="EQ825" s="2" t="s">
        <v>745</v>
      </c>
      <c r="ER825" s="2" t="s">
        <v>812</v>
      </c>
      <c r="ES825" s="2" t="s">
        <v>241</v>
      </c>
      <c r="ET825" s="2" t="s">
        <v>229</v>
      </c>
      <c r="EU825" s="4"/>
      <c r="EV825" s="8"/>
      <c r="EW825" s="4"/>
      <c r="EX825" s="8"/>
      <c r="EY825" s="7"/>
      <c r="EZ825" s="7"/>
      <c r="FA825" s="2" t="s">
        <v>239</v>
      </c>
      <c r="FB825" s="2" t="s">
        <v>226</v>
      </c>
      <c r="FC825" s="2" t="s">
        <v>1349</v>
      </c>
      <c r="FD825" s="2" t="s">
        <v>746</v>
      </c>
      <c r="FE825" s="2" t="s">
        <v>263</v>
      </c>
      <c r="FF825" s="2" t="s">
        <v>229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226</v>
      </c>
      <c r="FO825" s="2" t="s">
        <v>2456</v>
      </c>
      <c r="FP825" s="2" t="s">
        <v>2991</v>
      </c>
      <c r="FQ825" s="2" t="s">
        <v>241</v>
      </c>
      <c r="FR825" s="2" t="s">
        <v>229</v>
      </c>
      <c r="FS825" s="4"/>
      <c r="FT825" s="8"/>
      <c r="FU825" s="4"/>
      <c r="FV825" s="8"/>
      <c r="FW825" s="7"/>
      <c r="FX825" s="7"/>
      <c r="FY825" s="2" t="s">
        <v>239</v>
      </c>
      <c r="FZ825" s="2" t="s">
        <v>226</v>
      </c>
      <c r="GA825" s="2" t="s">
        <v>327</v>
      </c>
      <c r="GB825" s="2" t="s">
        <v>229</v>
      </c>
      <c r="GC825" s="2" t="s">
        <v>241</v>
      </c>
      <c r="GD825" s="2" t="s">
        <v>229</v>
      </c>
      <c r="GE825" s="4"/>
      <c r="GF825" s="8"/>
      <c r="GG825" s="4"/>
      <c r="GH825" s="8"/>
      <c r="GI825" s="7"/>
      <c r="GJ825" s="7"/>
      <c r="GK825" s="2" t="s">
        <v>272</v>
      </c>
      <c r="GL825" s="2" t="s">
        <v>226</v>
      </c>
      <c r="GM825" s="2" t="s">
        <v>229</v>
      </c>
      <c r="GN825" s="2" t="s">
        <v>229</v>
      </c>
      <c r="GO825" s="2" t="s">
        <v>241</v>
      </c>
      <c r="GP825" s="2" t="s">
        <v>229</v>
      </c>
      <c r="GQ825" s="4"/>
      <c r="GR825" s="8"/>
      <c r="GS825" s="4"/>
      <c r="GT825" s="8"/>
      <c r="GU825" s="7"/>
      <c r="GV825" s="7"/>
      <c r="GW825" s="2" t="s">
        <v>239</v>
      </c>
      <c r="GX825" s="2" t="s">
        <v>226</v>
      </c>
      <c r="GY825" s="2" t="s">
        <v>708</v>
      </c>
      <c r="GZ825" s="2" t="s">
        <v>282</v>
      </c>
      <c r="HA825" s="2" t="s">
        <v>241</v>
      </c>
      <c r="HB825" s="2" t="s">
        <v>229</v>
      </c>
      <c r="HC825" s="4"/>
      <c r="HD825" s="8"/>
      <c r="HE825" s="4"/>
      <c r="HF825" s="8"/>
      <c r="HG825" s="7"/>
      <c r="HH825" s="7"/>
      <c r="HI825" s="2" t="s">
        <v>239</v>
      </c>
      <c r="HJ825" s="2" t="s">
        <v>260</v>
      </c>
      <c r="HK825" s="2" t="s">
        <v>1252</v>
      </c>
      <c r="HL825" s="2" t="s">
        <v>535</v>
      </c>
      <c r="HM825" s="2" t="s">
        <v>241</v>
      </c>
      <c r="HN825" s="2" t="s">
        <v>229</v>
      </c>
      <c r="HO825" s="4"/>
      <c r="HP825" s="8"/>
      <c r="HQ825" s="4"/>
      <c r="HR825" s="8"/>
      <c r="HS825" s="7"/>
      <c r="HT825" s="7"/>
      <c r="HU825" s="2" t="s">
        <v>266</v>
      </c>
      <c r="HV825" s="2" t="s">
        <v>226</v>
      </c>
      <c r="HW825" s="2" t="s">
        <v>229</v>
      </c>
      <c r="HX825" s="2" t="s">
        <v>229</v>
      </c>
      <c r="HY825" s="2" t="s">
        <v>241</v>
      </c>
      <c r="HZ825" s="2" t="s">
        <v>229</v>
      </c>
      <c r="IA825" s="4"/>
      <c r="IB825" s="8"/>
      <c r="IC825" s="4"/>
      <c r="ID825" s="8"/>
      <c r="IE825" s="7"/>
      <c r="IF825" s="7"/>
      <c r="IG825" s="2" t="s">
        <v>266</v>
      </c>
      <c r="IH825" s="2" t="s">
        <v>226</v>
      </c>
      <c r="II825" s="2" t="s">
        <v>229</v>
      </c>
      <c r="IJ825" s="2" t="s">
        <v>229</v>
      </c>
      <c r="IK825" s="2" t="s">
        <v>241</v>
      </c>
      <c r="IL825" s="2" t="s">
        <v>229</v>
      </c>
      <c r="IM825" s="4"/>
      <c r="IN825" s="8"/>
      <c r="IO825" s="4"/>
      <c r="IP825" s="8"/>
      <c r="IQ825" s="7"/>
      <c r="IR825" s="7"/>
      <c r="IS825" s="2" t="s">
        <v>272</v>
      </c>
      <c r="IT825" s="2" t="s">
        <v>226</v>
      </c>
      <c r="IU825" s="2" t="s">
        <v>229</v>
      </c>
      <c r="IV825" s="2" t="s">
        <v>229</v>
      </c>
      <c r="IW825" s="2" t="s">
        <v>241</v>
      </c>
      <c r="IX825" s="2" t="s">
        <v>229</v>
      </c>
      <c r="IY825" s="4"/>
      <c r="IZ825" s="8"/>
      <c r="JA825" s="4"/>
      <c r="JB825" s="8"/>
      <c r="JC825" s="7"/>
      <c r="JD825" s="7"/>
      <c r="JE825" s="2" t="s">
        <v>239</v>
      </c>
      <c r="JF825" s="2" t="s">
        <v>226</v>
      </c>
      <c r="JG825" s="2" t="s">
        <v>3256</v>
      </c>
      <c r="JH825" s="2" t="s">
        <v>229</v>
      </c>
      <c r="JI825" s="2" t="s">
        <v>241</v>
      </c>
      <c r="JJ825" s="2" t="s">
        <v>229</v>
      </c>
      <c r="JK825" s="4"/>
      <c r="JL825" s="8"/>
      <c r="JM825" s="4"/>
      <c r="JN825" s="8"/>
      <c r="JO825" s="7"/>
      <c r="JP825" s="7"/>
      <c r="JQ825" s="2" t="s">
        <v>229</v>
      </c>
      <c r="JR825" s="2" t="s">
        <v>229</v>
      </c>
      <c r="JS825" s="2" t="s">
        <v>229</v>
      </c>
      <c r="JT825" s="2" t="s">
        <v>229</v>
      </c>
      <c r="JU825" s="2" t="s">
        <v>229</v>
      </c>
      <c r="JV825" s="2" t="s">
        <v>229</v>
      </c>
      <c r="JW825" s="4"/>
      <c r="JX825" s="8"/>
      <c r="JY825" s="4"/>
      <c r="JZ825" s="8"/>
      <c r="KA825" s="7"/>
      <c r="KB825" s="7"/>
      <c r="KC825" s="2" t="s">
        <v>272</v>
      </c>
      <c r="KD825" s="2" t="s">
        <v>226</v>
      </c>
      <c r="KE825" s="2" t="s">
        <v>229</v>
      </c>
      <c r="KF825" s="2" t="s">
        <v>229</v>
      </c>
      <c r="KG825" s="2" t="s">
        <v>241</v>
      </c>
      <c r="KH825" s="2" t="s">
        <v>229</v>
      </c>
      <c r="KI825" s="4"/>
      <c r="KJ825" s="8"/>
      <c r="KK825" s="4"/>
      <c r="KL825" s="8"/>
      <c r="KM825" s="7"/>
      <c r="KN825" s="7"/>
      <c r="KO825" s="2" t="s">
        <v>272</v>
      </c>
      <c r="KP825" s="2" t="s">
        <v>226</v>
      </c>
      <c r="KQ825" s="2" t="s">
        <v>229</v>
      </c>
      <c r="KR825" s="2" t="s">
        <v>229</v>
      </c>
      <c r="KS825" s="2" t="s">
        <v>241</v>
      </c>
      <c r="KT825" s="2" t="s">
        <v>229</v>
      </c>
      <c r="KU825" s="4"/>
      <c r="KV825" s="8"/>
      <c r="KW825" s="4"/>
      <c r="KX825" s="8"/>
      <c r="KY825" s="7"/>
      <c r="KZ825" s="7"/>
      <c r="LA825" s="2" t="s">
        <v>239</v>
      </c>
      <c r="LB825" s="2" t="s">
        <v>226</v>
      </c>
      <c r="LC825" s="2" t="s">
        <v>895</v>
      </c>
      <c r="LD825" s="2" t="s">
        <v>229</v>
      </c>
      <c r="LE825" s="2" t="s">
        <v>241</v>
      </c>
      <c r="LF825" s="2" t="s">
        <v>229</v>
      </c>
      <c r="LG825" s="4"/>
      <c r="LH825" s="8"/>
      <c r="LI825" s="4"/>
      <c r="LJ825" s="8"/>
      <c r="LK825" s="7"/>
      <c r="LL825" s="7"/>
      <c r="LM825" s="2" t="s">
        <v>229</v>
      </c>
      <c r="LN825" s="2" t="s">
        <v>229</v>
      </c>
      <c r="LO825" s="2" t="s">
        <v>229</v>
      </c>
      <c r="LP825" s="2" t="s">
        <v>229</v>
      </c>
      <c r="LQ825" s="2" t="s">
        <v>229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239</v>
      </c>
      <c r="LZ825" s="2" t="s">
        <v>275</v>
      </c>
      <c r="MA825" s="2" t="s">
        <v>1391</v>
      </c>
      <c r="MB825" s="2" t="s">
        <v>229</v>
      </c>
      <c r="MC825" s="2" t="s">
        <v>241</v>
      </c>
      <c r="MD825" s="2" t="s">
        <v>229</v>
      </c>
      <c r="ME825" s="4"/>
      <c r="MF825" s="8"/>
      <c r="MG825" s="4"/>
      <c r="MH825" s="8"/>
      <c r="MI825" s="7"/>
      <c r="MJ825" s="7"/>
      <c r="MK825" s="2" t="s">
        <v>278</v>
      </c>
      <c r="ML825" s="2" t="s">
        <v>226</v>
      </c>
      <c r="MM825" s="2" t="s">
        <v>229</v>
      </c>
      <c r="MN825" s="2" t="s">
        <v>229</v>
      </c>
      <c r="MO825" s="2" t="s">
        <v>241</v>
      </c>
      <c r="MP825" s="2" t="s">
        <v>229</v>
      </c>
      <c r="MQ825" s="4"/>
      <c r="MR825" s="8"/>
      <c r="MS825" s="4"/>
      <c r="MT825" s="8"/>
      <c r="MU825" s="7"/>
      <c r="MV825" s="7"/>
      <c r="MW825" s="2" t="s">
        <v>267</v>
      </c>
      <c r="MX825" s="2" t="s">
        <v>226</v>
      </c>
      <c r="MY825" s="2" t="s">
        <v>229</v>
      </c>
      <c r="MZ825" s="2" t="s">
        <v>229</v>
      </c>
      <c r="NA825" s="2" t="s">
        <v>241</v>
      </c>
      <c r="NB825" s="2" t="s">
        <v>229</v>
      </c>
      <c r="NC825" s="4"/>
      <c r="ND825" s="8"/>
      <c r="NE825" s="4"/>
      <c r="NF825" s="8"/>
      <c r="NG825" s="7"/>
      <c r="NH825" s="7"/>
      <c r="NI825" s="2" t="s">
        <v>239</v>
      </c>
      <c r="NJ825" s="2" t="s">
        <v>260</v>
      </c>
      <c r="NK825" s="2" t="s">
        <v>692</v>
      </c>
      <c r="NL825" s="2" t="s">
        <v>1611</v>
      </c>
      <c r="NM825" s="2" t="s">
        <v>241</v>
      </c>
      <c r="NN825" s="2" t="s">
        <v>229</v>
      </c>
      <c r="NO825" s="4"/>
      <c r="NP825" s="8"/>
      <c r="NQ825" s="4"/>
      <c r="NR825" s="8"/>
      <c r="NS825" s="7"/>
      <c r="NT825" s="7"/>
      <c r="NU825" s="2" t="s">
        <v>272</v>
      </c>
      <c r="NV825" s="2" t="s">
        <v>226</v>
      </c>
      <c r="NW825" s="2" t="s">
        <v>229</v>
      </c>
      <c r="NX825" s="2" t="s">
        <v>229</v>
      </c>
      <c r="NY825" s="2" t="s">
        <v>241</v>
      </c>
      <c r="NZ825" s="2" t="s">
        <v>229</v>
      </c>
      <c r="OA825" s="4"/>
      <c r="OB825" s="8"/>
      <c r="OC825" s="4"/>
      <c r="OD825" s="8"/>
      <c r="OE825" s="7"/>
      <c r="OF825" s="7"/>
      <c r="OG825" s="2" t="s">
        <v>239</v>
      </c>
      <c r="OH825" s="2" t="s">
        <v>226</v>
      </c>
      <c r="OI825" s="2" t="s">
        <v>2817</v>
      </c>
      <c r="OJ825" s="2" t="s">
        <v>229</v>
      </c>
      <c r="OK825" s="2" t="s">
        <v>241</v>
      </c>
      <c r="OL825" s="2" t="s">
        <v>229</v>
      </c>
      <c r="OM825" s="4"/>
      <c r="ON825" s="8"/>
      <c r="OO825" s="4"/>
      <c r="OP825" s="8"/>
      <c r="OQ825" s="7"/>
      <c r="OR825" s="7"/>
      <c r="OS825" s="2" t="s">
        <v>229</v>
      </c>
      <c r="OT825" s="2" t="s">
        <v>229</v>
      </c>
      <c r="OU825" s="2" t="s">
        <v>229</v>
      </c>
      <c r="OV825" s="2" t="s">
        <v>229</v>
      </c>
      <c r="OW825" s="2" t="s">
        <v>229</v>
      </c>
      <c r="OX825" s="2" t="s">
        <v>229</v>
      </c>
      <c r="OY825" s="4"/>
      <c r="OZ825" s="8"/>
      <c r="PA825" s="4"/>
      <c r="PB825" s="8"/>
      <c r="PC825" s="7"/>
      <c r="PD825" s="7"/>
      <c r="PE825" s="2" t="s">
        <v>229</v>
      </c>
      <c r="PF825" s="2" t="s">
        <v>229</v>
      </c>
      <c r="PG825" s="2" t="s">
        <v>229</v>
      </c>
      <c r="PH825" s="2" t="s">
        <v>229</v>
      </c>
      <c r="PI825" s="2" t="s">
        <v>229</v>
      </c>
      <c r="PJ825" s="2" t="s">
        <v>229</v>
      </c>
      <c r="PK825" s="4"/>
      <c r="PL825" s="8"/>
      <c r="PM825" s="4"/>
      <c r="PN825" s="8"/>
      <c r="PO825" s="7"/>
      <c r="PP825" s="7"/>
      <c r="PQ825" s="2" t="s">
        <v>239</v>
      </c>
      <c r="PR825" s="2" t="s">
        <v>275</v>
      </c>
      <c r="PS825" s="2" t="s">
        <v>1221</v>
      </c>
      <c r="PT825" s="2" t="s">
        <v>4840</v>
      </c>
      <c r="PU825" s="2" t="s">
        <v>241</v>
      </c>
      <c r="PV825" s="2" t="s">
        <v>229</v>
      </c>
      <c r="PW825" s="4"/>
      <c r="PX825" s="8"/>
      <c r="PY825" s="4"/>
      <c r="PZ825" s="8"/>
      <c r="QA825" s="7"/>
      <c r="QB825" s="7"/>
      <c r="QC825" s="2" t="s">
        <v>281</v>
      </c>
      <c r="QD825" s="2" t="s">
        <v>226</v>
      </c>
      <c r="QE825" s="2" t="s">
        <v>229</v>
      </c>
      <c r="QF825" s="2" t="s">
        <v>229</v>
      </c>
      <c r="QG825" s="2" t="s">
        <v>241</v>
      </c>
      <c r="QH825" s="2" t="s">
        <v>229</v>
      </c>
      <c r="QI825" s="4"/>
      <c r="QJ825" s="8"/>
      <c r="QK825" s="4"/>
      <c r="QL825" s="8"/>
      <c r="QM825" s="7"/>
      <c r="QN825" s="7"/>
      <c r="QO825" s="2" t="s">
        <v>229</v>
      </c>
      <c r="QP825" s="2" t="s">
        <v>229</v>
      </c>
      <c r="QQ825" s="2" t="s">
        <v>229</v>
      </c>
      <c r="QR825" s="2" t="s">
        <v>229</v>
      </c>
      <c r="QS825" s="2" t="s">
        <v>229</v>
      </c>
      <c r="QT825" s="2" t="s">
        <v>229</v>
      </c>
      <c r="QU825" s="4"/>
      <c r="QV825" s="8"/>
      <c r="QW825" s="4"/>
      <c r="QX825" s="8"/>
      <c r="QY825" s="7"/>
      <c r="QZ825" s="7"/>
      <c r="RA825" s="2" t="s">
        <v>272</v>
      </c>
      <c r="RB825" s="2" t="s">
        <v>226</v>
      </c>
      <c r="RC825" s="2" t="s">
        <v>229</v>
      </c>
      <c r="RD825" s="2" t="s">
        <v>229</v>
      </c>
      <c r="RE825" s="2" t="s">
        <v>241</v>
      </c>
      <c r="RF825" s="2" t="s">
        <v>229</v>
      </c>
      <c r="RG825" s="4"/>
      <c r="RH825" s="8"/>
      <c r="RI825" s="4"/>
      <c r="RJ825" s="8"/>
      <c r="RK825" s="7"/>
      <c r="RL825" s="7"/>
      <c r="RM825" s="2" t="s">
        <v>229</v>
      </c>
      <c r="RN825" s="2" t="s">
        <v>229</v>
      </c>
      <c r="RO825" s="2" t="s">
        <v>229</v>
      </c>
      <c r="RP825" s="2" t="s">
        <v>229</v>
      </c>
      <c r="RQ825" s="2" t="s">
        <v>229</v>
      </c>
      <c r="RR825" s="2" t="s">
        <v>229</v>
      </c>
      <c r="RS825" s="4"/>
      <c r="RT825" s="8"/>
      <c r="RU825" s="4"/>
      <c r="RV825" s="8"/>
      <c r="RW825" s="7"/>
      <c r="RX825" s="7"/>
      <c r="RY825" s="2" t="s">
        <v>239</v>
      </c>
      <c r="RZ825" s="2" t="s">
        <v>275</v>
      </c>
      <c r="SA825" s="2" t="s">
        <v>2927</v>
      </c>
      <c r="SB825" s="2" t="s">
        <v>3001</v>
      </c>
      <c r="SC825" s="2" t="s">
        <v>241</v>
      </c>
      <c r="SD825" s="2" t="s">
        <v>229</v>
      </c>
      <c r="SE825" s="4">
        <v>124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>
        <v>30</v>
      </c>
      <c r="UG825" s="4"/>
      <c r="UH825" s="4"/>
      <c r="UI825" s="4"/>
      <c r="UJ825" s="4">
        <v>50</v>
      </c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</row>
    <row r="826">
      <c r="A826" s="2" t="s">
        <v>5093</v>
      </c>
      <c r="B826" s="2" t="s">
        <v>216</v>
      </c>
      <c r="C826" s="2" t="s">
        <v>4734</v>
      </c>
      <c r="D826" s="2" t="s">
        <v>3164</v>
      </c>
      <c r="E826" s="2" t="s">
        <v>3165</v>
      </c>
      <c r="F826" s="2" t="s">
        <v>4735</v>
      </c>
      <c r="G826" s="2" t="s">
        <v>4736</v>
      </c>
      <c r="H826" s="2" t="s">
        <v>4737</v>
      </c>
      <c r="I826" s="2" t="s">
        <v>5073</v>
      </c>
      <c r="J826" s="2" t="s">
        <v>285</v>
      </c>
      <c r="K826" s="2" t="s">
        <v>617</v>
      </c>
      <c r="L826" s="3">
        <v>63</v>
      </c>
      <c r="M826" s="3">
        <v>66.15</v>
      </c>
      <c r="N826" s="3">
        <v>119.99</v>
      </c>
      <c r="O826" s="2" t="s">
        <v>226</v>
      </c>
      <c r="P826" s="2" t="s">
        <v>618</v>
      </c>
      <c r="Q826" s="2" t="s">
        <v>228</v>
      </c>
      <c r="R826" s="2" t="s">
        <v>229</v>
      </c>
      <c r="S826" s="2" t="s">
        <v>4753</v>
      </c>
      <c r="T826" s="2" t="s">
        <v>3733</v>
      </c>
      <c r="U826" s="2" t="s">
        <v>2890</v>
      </c>
      <c r="V826" s="2" t="s">
        <v>233</v>
      </c>
      <c r="W826" s="2" t="s">
        <v>3757</v>
      </c>
      <c r="X826" s="2" t="s">
        <v>4740</v>
      </c>
      <c r="Y826" s="2" t="s">
        <v>1342</v>
      </c>
      <c r="Z826" s="4">
        <v>47</v>
      </c>
      <c r="AA826" s="4">
        <f>=ROUNDDOWN(9.4,0)</f>
      </c>
      <c r="AB826" s="5">
        <v>5</v>
      </c>
      <c r="AC826" s="2" t="s">
        <v>287</v>
      </c>
      <c r="AD826" s="4">
        <v>60</v>
      </c>
      <c r="AE826" s="4">
        <v>140</v>
      </c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>
        <v>5</v>
      </c>
      <c r="AQ826" s="8">
        <v>341.57</v>
      </c>
      <c r="AR826" s="4"/>
      <c r="AS826" s="8"/>
      <c r="AT826" s="7"/>
      <c r="AU826" s="7"/>
      <c r="AV826" s="4" t="s">
        <v>229</v>
      </c>
      <c r="AW826" s="8" t="s">
        <v>229</v>
      </c>
      <c r="AX826" s="4" t="s">
        <v>229</v>
      </c>
      <c r="AY826" s="8" t="s">
        <v>229</v>
      </c>
      <c r="AZ826" s="7" t="s">
        <v>229</v>
      </c>
      <c r="BA826" s="7" t="s">
        <v>229</v>
      </c>
      <c r="BB826" s="7">
        <v>1</v>
      </c>
      <c r="BC826" s="4" t="s">
        <v>229</v>
      </c>
      <c r="BD826" s="8" t="s">
        <v>229</v>
      </c>
      <c r="BE826" s="4" t="s">
        <v>229</v>
      </c>
      <c r="BF826" s="8" t="s">
        <v>229</v>
      </c>
      <c r="BG826" s="7" t="s">
        <v>229</v>
      </c>
      <c r="BH826" s="7" t="s">
        <v>229</v>
      </c>
      <c r="BI826" s="7" t="s">
        <v>229</v>
      </c>
      <c r="BJ826" s="4">
        <v>5</v>
      </c>
      <c r="BK826" s="8">
        <v>341.57</v>
      </c>
      <c r="BL826" s="2" t="s">
        <v>3205</v>
      </c>
      <c r="BM826" s="7">
        <v>1</v>
      </c>
      <c r="BN826" s="7">
        <v>1</v>
      </c>
      <c r="BO826" s="4">
        <v>3</v>
      </c>
      <c r="BP826" s="8">
        <v>218.01</v>
      </c>
      <c r="BQ826" s="4"/>
      <c r="BR826" s="8"/>
      <c r="BS826" s="7"/>
      <c r="BT826" s="7"/>
      <c r="BU826" s="2" t="s">
        <v>239</v>
      </c>
      <c r="BV826" s="2" t="s">
        <v>226</v>
      </c>
      <c r="BW826" s="2" t="s">
        <v>229</v>
      </c>
      <c r="BX826" s="2" t="s">
        <v>3309</v>
      </c>
      <c r="BY826" s="2" t="s">
        <v>241</v>
      </c>
      <c r="BZ826" s="2" t="s">
        <v>229</v>
      </c>
      <c r="CA826" s="4">
        <v>2</v>
      </c>
      <c r="CB826" s="8">
        <v>123.56</v>
      </c>
      <c r="CC826" s="4"/>
      <c r="CD826" s="8"/>
      <c r="CE826" s="7"/>
      <c r="CF826" s="7"/>
      <c r="CG826" s="2" t="s">
        <v>239</v>
      </c>
      <c r="CH826" s="2" t="s">
        <v>226</v>
      </c>
      <c r="CI826" s="2" t="s">
        <v>780</v>
      </c>
      <c r="CJ826" s="2" t="s">
        <v>2996</v>
      </c>
      <c r="CK826" s="2" t="s">
        <v>241</v>
      </c>
      <c r="CL826" s="2" t="s">
        <v>229</v>
      </c>
      <c r="CM826" s="4"/>
      <c r="CN826" s="8"/>
      <c r="CO826" s="4"/>
      <c r="CP826" s="8"/>
      <c r="CQ826" s="7"/>
      <c r="CR826" s="7"/>
      <c r="CS826" s="2" t="s">
        <v>239</v>
      </c>
      <c r="CT826" s="2" t="s">
        <v>226</v>
      </c>
      <c r="CU826" s="2" t="s">
        <v>700</v>
      </c>
      <c r="CV826" s="2" t="s">
        <v>1196</v>
      </c>
      <c r="CW826" s="2" t="s">
        <v>241</v>
      </c>
      <c r="CX826" s="2" t="s">
        <v>229</v>
      </c>
      <c r="CY826" s="4"/>
      <c r="CZ826" s="8"/>
      <c r="DA826" s="4"/>
      <c r="DB826" s="8"/>
      <c r="DC826" s="7"/>
      <c r="DD826" s="7"/>
      <c r="DE826" s="2" t="s">
        <v>239</v>
      </c>
      <c r="DF826" s="2" t="s">
        <v>226</v>
      </c>
      <c r="DG826" s="2" t="s">
        <v>756</v>
      </c>
      <c r="DH826" s="2" t="s">
        <v>2059</v>
      </c>
      <c r="DI826" s="2" t="s">
        <v>241</v>
      </c>
      <c r="DJ826" s="2" t="s">
        <v>229</v>
      </c>
      <c r="DK826" s="4"/>
      <c r="DL826" s="8"/>
      <c r="DM826" s="4"/>
      <c r="DN826" s="8"/>
      <c r="DO826" s="7"/>
      <c r="DP826" s="7"/>
      <c r="DQ826" s="2" t="s">
        <v>239</v>
      </c>
      <c r="DR826" s="2" t="s">
        <v>226</v>
      </c>
      <c r="DS826" s="2" t="s">
        <v>871</v>
      </c>
      <c r="DT826" s="2" t="s">
        <v>4050</v>
      </c>
      <c r="DU826" s="2" t="s">
        <v>241</v>
      </c>
      <c r="DV826" s="2" t="s">
        <v>229</v>
      </c>
      <c r="DW826" s="4"/>
      <c r="DX826" s="8"/>
      <c r="DY826" s="4"/>
      <c r="DZ826" s="8"/>
      <c r="EA826" s="7"/>
      <c r="EB826" s="7"/>
      <c r="EC826" s="2" t="s">
        <v>239</v>
      </c>
      <c r="ED826" s="2" t="s">
        <v>226</v>
      </c>
      <c r="EE826" s="2" t="s">
        <v>1347</v>
      </c>
      <c r="EF826" s="2" t="s">
        <v>709</v>
      </c>
      <c r="EG826" s="2" t="s">
        <v>241</v>
      </c>
      <c r="EH826" s="2" t="s">
        <v>229</v>
      </c>
      <c r="EI826" s="4"/>
      <c r="EJ826" s="8"/>
      <c r="EK826" s="4"/>
      <c r="EL826" s="8"/>
      <c r="EM826" s="7"/>
      <c r="EN826" s="7"/>
      <c r="EO826" s="2" t="s">
        <v>239</v>
      </c>
      <c r="EP826" s="2" t="s">
        <v>226</v>
      </c>
      <c r="EQ826" s="2" t="s">
        <v>745</v>
      </c>
      <c r="ER826" s="2" t="s">
        <v>1758</v>
      </c>
      <c r="ES826" s="2" t="s">
        <v>241</v>
      </c>
      <c r="ET826" s="2" t="s">
        <v>229</v>
      </c>
      <c r="EU826" s="4"/>
      <c r="EV826" s="8"/>
      <c r="EW826" s="4"/>
      <c r="EX826" s="8"/>
      <c r="EY826" s="7"/>
      <c r="EZ826" s="7"/>
      <c r="FA826" s="2" t="s">
        <v>239</v>
      </c>
      <c r="FB826" s="2" t="s">
        <v>226</v>
      </c>
      <c r="FC826" s="2" t="s">
        <v>1349</v>
      </c>
      <c r="FD826" s="2" t="s">
        <v>932</v>
      </c>
      <c r="FE826" s="2" t="s">
        <v>263</v>
      </c>
      <c r="FF826" s="2" t="s">
        <v>229</v>
      </c>
      <c r="FG826" s="4"/>
      <c r="FH826" s="8"/>
      <c r="FI826" s="4"/>
      <c r="FJ826" s="8"/>
      <c r="FK826" s="7"/>
      <c r="FL826" s="7"/>
      <c r="FM826" s="2" t="s">
        <v>239</v>
      </c>
      <c r="FN826" s="2" t="s">
        <v>226</v>
      </c>
      <c r="FO826" s="2" t="s">
        <v>2456</v>
      </c>
      <c r="FP826" s="2" t="s">
        <v>2996</v>
      </c>
      <c r="FQ826" s="2" t="s">
        <v>241</v>
      </c>
      <c r="FR826" s="2" t="s">
        <v>229</v>
      </c>
      <c r="FS826" s="4"/>
      <c r="FT826" s="8"/>
      <c r="FU826" s="4"/>
      <c r="FV826" s="8"/>
      <c r="FW826" s="7"/>
      <c r="FX826" s="7"/>
      <c r="FY826" s="2" t="s">
        <v>239</v>
      </c>
      <c r="FZ826" s="2" t="s">
        <v>226</v>
      </c>
      <c r="GA826" s="2" t="s">
        <v>327</v>
      </c>
      <c r="GB826" s="2" t="s">
        <v>229</v>
      </c>
      <c r="GC826" s="2" t="s">
        <v>241</v>
      </c>
      <c r="GD826" s="2" t="s">
        <v>229</v>
      </c>
      <c r="GE826" s="4"/>
      <c r="GF826" s="8"/>
      <c r="GG826" s="4"/>
      <c r="GH826" s="8"/>
      <c r="GI826" s="7"/>
      <c r="GJ826" s="7"/>
      <c r="GK826" s="2" t="s">
        <v>272</v>
      </c>
      <c r="GL826" s="2" t="s">
        <v>226</v>
      </c>
      <c r="GM826" s="2" t="s">
        <v>229</v>
      </c>
      <c r="GN826" s="2" t="s">
        <v>229</v>
      </c>
      <c r="GO826" s="2" t="s">
        <v>241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239</v>
      </c>
      <c r="GX826" s="2" t="s">
        <v>226</v>
      </c>
      <c r="GY826" s="2" t="s">
        <v>708</v>
      </c>
      <c r="GZ826" s="2" t="s">
        <v>556</v>
      </c>
      <c r="HA826" s="2" t="s">
        <v>241</v>
      </c>
      <c r="HB826" s="2" t="s">
        <v>229</v>
      </c>
      <c r="HC826" s="4"/>
      <c r="HD826" s="8"/>
      <c r="HE826" s="4"/>
      <c r="HF826" s="8"/>
      <c r="HG826" s="7"/>
      <c r="HH826" s="7"/>
      <c r="HI826" s="2" t="s">
        <v>239</v>
      </c>
      <c r="HJ826" s="2" t="s">
        <v>260</v>
      </c>
      <c r="HK826" s="2" t="s">
        <v>4049</v>
      </c>
      <c r="HL826" s="2" t="s">
        <v>532</v>
      </c>
      <c r="HM826" s="2" t="s">
        <v>241</v>
      </c>
      <c r="HN826" s="2" t="s">
        <v>229</v>
      </c>
      <c r="HO826" s="4"/>
      <c r="HP826" s="8"/>
      <c r="HQ826" s="4"/>
      <c r="HR826" s="8"/>
      <c r="HS826" s="7"/>
      <c r="HT826" s="7"/>
      <c r="HU826" s="2" t="s">
        <v>266</v>
      </c>
      <c r="HV826" s="2" t="s">
        <v>226</v>
      </c>
      <c r="HW826" s="2" t="s">
        <v>229</v>
      </c>
      <c r="HX826" s="2" t="s">
        <v>229</v>
      </c>
      <c r="HY826" s="2" t="s">
        <v>241</v>
      </c>
      <c r="HZ826" s="2" t="s">
        <v>229</v>
      </c>
      <c r="IA826" s="4"/>
      <c r="IB826" s="8"/>
      <c r="IC826" s="4"/>
      <c r="ID826" s="8"/>
      <c r="IE826" s="7"/>
      <c r="IF826" s="7"/>
      <c r="IG826" s="2" t="s">
        <v>266</v>
      </c>
      <c r="IH826" s="2" t="s">
        <v>226</v>
      </c>
      <c r="II826" s="2" t="s">
        <v>229</v>
      </c>
      <c r="IJ826" s="2" t="s">
        <v>229</v>
      </c>
      <c r="IK826" s="2" t="s">
        <v>241</v>
      </c>
      <c r="IL826" s="2" t="s">
        <v>229</v>
      </c>
      <c r="IM826" s="4"/>
      <c r="IN826" s="8"/>
      <c r="IO826" s="4"/>
      <c r="IP826" s="8"/>
      <c r="IQ826" s="7"/>
      <c r="IR826" s="7"/>
      <c r="IS826" s="2" t="s">
        <v>239</v>
      </c>
      <c r="IT826" s="2" t="s">
        <v>226</v>
      </c>
      <c r="IU826" s="2" t="s">
        <v>1023</v>
      </c>
      <c r="IV826" s="2" t="s">
        <v>229</v>
      </c>
      <c r="IW826" s="2" t="s">
        <v>241</v>
      </c>
      <c r="IX826" s="2" t="s">
        <v>229</v>
      </c>
      <c r="IY826" s="4"/>
      <c r="IZ826" s="8"/>
      <c r="JA826" s="4"/>
      <c r="JB826" s="8"/>
      <c r="JC826" s="7"/>
      <c r="JD826" s="7"/>
      <c r="JE826" s="2" t="s">
        <v>239</v>
      </c>
      <c r="JF826" s="2" t="s">
        <v>226</v>
      </c>
      <c r="JG826" s="2" t="s">
        <v>3256</v>
      </c>
      <c r="JH826" s="2" t="s">
        <v>2320</v>
      </c>
      <c r="JI826" s="2" t="s">
        <v>241</v>
      </c>
      <c r="JJ826" s="2" t="s">
        <v>229</v>
      </c>
      <c r="JK826" s="4"/>
      <c r="JL826" s="8"/>
      <c r="JM826" s="4"/>
      <c r="JN826" s="8"/>
      <c r="JO826" s="7"/>
      <c r="JP826" s="7"/>
      <c r="JQ826" s="2" t="s">
        <v>229</v>
      </c>
      <c r="JR826" s="2" t="s">
        <v>229</v>
      </c>
      <c r="JS826" s="2" t="s">
        <v>229</v>
      </c>
      <c r="JT826" s="2" t="s">
        <v>229</v>
      </c>
      <c r="JU826" s="2" t="s">
        <v>229</v>
      </c>
      <c r="JV826" s="2" t="s">
        <v>229</v>
      </c>
      <c r="JW826" s="4"/>
      <c r="JX826" s="8"/>
      <c r="JY826" s="4"/>
      <c r="JZ826" s="8"/>
      <c r="KA826" s="7"/>
      <c r="KB826" s="7"/>
      <c r="KC826" s="2" t="s">
        <v>272</v>
      </c>
      <c r="KD826" s="2" t="s">
        <v>226</v>
      </c>
      <c r="KE826" s="2" t="s">
        <v>229</v>
      </c>
      <c r="KF826" s="2" t="s">
        <v>229</v>
      </c>
      <c r="KG826" s="2" t="s">
        <v>241</v>
      </c>
      <c r="KH826" s="2" t="s">
        <v>229</v>
      </c>
      <c r="KI826" s="4"/>
      <c r="KJ826" s="8"/>
      <c r="KK826" s="4"/>
      <c r="KL826" s="8"/>
      <c r="KM826" s="7"/>
      <c r="KN826" s="7"/>
      <c r="KO826" s="2" t="s">
        <v>278</v>
      </c>
      <c r="KP826" s="2" t="s">
        <v>226</v>
      </c>
      <c r="KQ826" s="2" t="s">
        <v>229</v>
      </c>
      <c r="KR826" s="2" t="s">
        <v>229</v>
      </c>
      <c r="KS826" s="2" t="s">
        <v>241</v>
      </c>
      <c r="KT826" s="2" t="s">
        <v>229</v>
      </c>
      <c r="KU826" s="4"/>
      <c r="KV826" s="8"/>
      <c r="KW826" s="4"/>
      <c r="KX826" s="8"/>
      <c r="KY826" s="7"/>
      <c r="KZ826" s="7"/>
      <c r="LA826" s="2" t="s">
        <v>239</v>
      </c>
      <c r="LB826" s="2" t="s">
        <v>226</v>
      </c>
      <c r="LC826" s="2" t="s">
        <v>895</v>
      </c>
      <c r="LD826" s="2" t="s">
        <v>1333</v>
      </c>
      <c r="LE826" s="2" t="s">
        <v>241</v>
      </c>
      <c r="LF826" s="2" t="s">
        <v>229</v>
      </c>
      <c r="LG826" s="4"/>
      <c r="LH826" s="8"/>
      <c r="LI826" s="4"/>
      <c r="LJ826" s="8"/>
      <c r="LK826" s="7"/>
      <c r="LL826" s="7"/>
      <c r="LM826" s="2" t="s">
        <v>229</v>
      </c>
      <c r="LN826" s="2" t="s">
        <v>229</v>
      </c>
      <c r="LO826" s="2" t="s">
        <v>229</v>
      </c>
      <c r="LP826" s="2" t="s">
        <v>229</v>
      </c>
      <c r="LQ826" s="2" t="s">
        <v>229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239</v>
      </c>
      <c r="LZ826" s="2" t="s">
        <v>275</v>
      </c>
      <c r="MA826" s="2" t="s">
        <v>1391</v>
      </c>
      <c r="MB826" s="2" t="s">
        <v>752</v>
      </c>
      <c r="MC826" s="2" t="s">
        <v>241</v>
      </c>
      <c r="MD826" s="2" t="s">
        <v>229</v>
      </c>
      <c r="ME826" s="4"/>
      <c r="MF826" s="8"/>
      <c r="MG826" s="4"/>
      <c r="MH826" s="8"/>
      <c r="MI826" s="7"/>
      <c r="MJ826" s="7"/>
      <c r="MK826" s="2" t="s">
        <v>239</v>
      </c>
      <c r="ML826" s="2" t="s">
        <v>275</v>
      </c>
      <c r="MM826" s="2" t="s">
        <v>3798</v>
      </c>
      <c r="MN826" s="2" t="s">
        <v>4860</v>
      </c>
      <c r="MO826" s="2" t="s">
        <v>241</v>
      </c>
      <c r="MP826" s="2" t="s">
        <v>229</v>
      </c>
      <c r="MQ826" s="4"/>
      <c r="MR826" s="8"/>
      <c r="MS826" s="4"/>
      <c r="MT826" s="8"/>
      <c r="MU826" s="7"/>
      <c r="MV826" s="7"/>
      <c r="MW826" s="2" t="s">
        <v>267</v>
      </c>
      <c r="MX826" s="2" t="s">
        <v>226</v>
      </c>
      <c r="MY826" s="2" t="s">
        <v>229</v>
      </c>
      <c r="MZ826" s="2" t="s">
        <v>229</v>
      </c>
      <c r="NA826" s="2" t="s">
        <v>241</v>
      </c>
      <c r="NB826" s="2" t="s">
        <v>229</v>
      </c>
      <c r="NC826" s="4"/>
      <c r="ND826" s="8"/>
      <c r="NE826" s="4"/>
      <c r="NF826" s="8"/>
      <c r="NG826" s="7"/>
      <c r="NH826" s="7"/>
      <c r="NI826" s="2" t="s">
        <v>239</v>
      </c>
      <c r="NJ826" s="2" t="s">
        <v>260</v>
      </c>
      <c r="NK826" s="2" t="s">
        <v>692</v>
      </c>
      <c r="NL826" s="2" t="s">
        <v>1364</v>
      </c>
      <c r="NM826" s="2" t="s">
        <v>241</v>
      </c>
      <c r="NN826" s="2" t="s">
        <v>229</v>
      </c>
      <c r="NO826" s="4"/>
      <c r="NP826" s="8"/>
      <c r="NQ826" s="4"/>
      <c r="NR826" s="8"/>
      <c r="NS826" s="7"/>
      <c r="NT826" s="7"/>
      <c r="NU826" s="2" t="s">
        <v>272</v>
      </c>
      <c r="NV826" s="2" t="s">
        <v>226</v>
      </c>
      <c r="NW826" s="2" t="s">
        <v>229</v>
      </c>
      <c r="NX826" s="2" t="s">
        <v>229</v>
      </c>
      <c r="NY826" s="2" t="s">
        <v>241</v>
      </c>
      <c r="NZ826" s="2" t="s">
        <v>229</v>
      </c>
      <c r="OA826" s="4"/>
      <c r="OB826" s="8"/>
      <c r="OC826" s="4"/>
      <c r="OD826" s="8"/>
      <c r="OE826" s="7"/>
      <c r="OF826" s="7"/>
      <c r="OG826" s="2" t="s">
        <v>239</v>
      </c>
      <c r="OH826" s="2" t="s">
        <v>226</v>
      </c>
      <c r="OI826" s="2" t="s">
        <v>2817</v>
      </c>
      <c r="OJ826" s="2" t="s">
        <v>229</v>
      </c>
      <c r="OK826" s="2" t="s">
        <v>241</v>
      </c>
      <c r="OL826" s="2" t="s">
        <v>229</v>
      </c>
      <c r="OM826" s="4"/>
      <c r="ON826" s="8"/>
      <c r="OO826" s="4"/>
      <c r="OP826" s="8"/>
      <c r="OQ826" s="7"/>
      <c r="OR826" s="7"/>
      <c r="OS826" s="2" t="s">
        <v>229</v>
      </c>
      <c r="OT826" s="2" t="s">
        <v>229</v>
      </c>
      <c r="OU826" s="2" t="s">
        <v>229</v>
      </c>
      <c r="OV826" s="2" t="s">
        <v>229</v>
      </c>
      <c r="OW826" s="2" t="s">
        <v>229</v>
      </c>
      <c r="OX826" s="2" t="s">
        <v>229</v>
      </c>
      <c r="OY826" s="4"/>
      <c r="OZ826" s="8"/>
      <c r="PA826" s="4"/>
      <c r="PB826" s="8"/>
      <c r="PC826" s="7"/>
      <c r="PD826" s="7"/>
      <c r="PE826" s="2" t="s">
        <v>229</v>
      </c>
      <c r="PF826" s="2" t="s">
        <v>229</v>
      </c>
      <c r="PG826" s="2" t="s">
        <v>229</v>
      </c>
      <c r="PH826" s="2" t="s">
        <v>229</v>
      </c>
      <c r="PI826" s="2" t="s">
        <v>229</v>
      </c>
      <c r="PJ826" s="2" t="s">
        <v>229</v>
      </c>
      <c r="PK826" s="4"/>
      <c r="PL826" s="8"/>
      <c r="PM826" s="4"/>
      <c r="PN826" s="8"/>
      <c r="PO826" s="7"/>
      <c r="PP826" s="7"/>
      <c r="PQ826" s="2" t="s">
        <v>239</v>
      </c>
      <c r="PR826" s="2" t="s">
        <v>275</v>
      </c>
      <c r="PS826" s="2" t="s">
        <v>1221</v>
      </c>
      <c r="PT826" s="2" t="s">
        <v>229</v>
      </c>
      <c r="PU826" s="2" t="s">
        <v>241</v>
      </c>
      <c r="PV826" s="2" t="s">
        <v>229</v>
      </c>
      <c r="PW826" s="4"/>
      <c r="PX826" s="8"/>
      <c r="PY826" s="4"/>
      <c r="PZ826" s="8"/>
      <c r="QA826" s="7"/>
      <c r="QB826" s="7"/>
      <c r="QC826" s="2" t="s">
        <v>281</v>
      </c>
      <c r="QD826" s="2" t="s">
        <v>226</v>
      </c>
      <c r="QE826" s="2" t="s">
        <v>229</v>
      </c>
      <c r="QF826" s="2" t="s">
        <v>229</v>
      </c>
      <c r="QG826" s="2" t="s">
        <v>241</v>
      </c>
      <c r="QH826" s="2" t="s">
        <v>229</v>
      </c>
      <c r="QI826" s="4"/>
      <c r="QJ826" s="8"/>
      <c r="QK826" s="4"/>
      <c r="QL826" s="8"/>
      <c r="QM826" s="7"/>
      <c r="QN826" s="7"/>
      <c r="QO826" s="2" t="s">
        <v>229</v>
      </c>
      <c r="QP826" s="2" t="s">
        <v>229</v>
      </c>
      <c r="QQ826" s="2" t="s">
        <v>229</v>
      </c>
      <c r="QR826" s="2" t="s">
        <v>229</v>
      </c>
      <c r="QS826" s="2" t="s">
        <v>229</v>
      </c>
      <c r="QT826" s="2" t="s">
        <v>229</v>
      </c>
      <c r="QU826" s="4"/>
      <c r="QV826" s="8"/>
      <c r="QW826" s="4"/>
      <c r="QX826" s="8"/>
      <c r="QY826" s="7"/>
      <c r="QZ826" s="7"/>
      <c r="RA826" s="2" t="s">
        <v>272</v>
      </c>
      <c r="RB826" s="2" t="s">
        <v>226</v>
      </c>
      <c r="RC826" s="2" t="s">
        <v>229</v>
      </c>
      <c r="RD826" s="2" t="s">
        <v>229</v>
      </c>
      <c r="RE826" s="2" t="s">
        <v>241</v>
      </c>
      <c r="RF826" s="2" t="s">
        <v>229</v>
      </c>
      <c r="RG826" s="4"/>
      <c r="RH826" s="8"/>
      <c r="RI826" s="4"/>
      <c r="RJ826" s="8"/>
      <c r="RK826" s="7"/>
      <c r="RL826" s="7"/>
      <c r="RM826" s="2" t="s">
        <v>229</v>
      </c>
      <c r="RN826" s="2" t="s">
        <v>229</v>
      </c>
      <c r="RO826" s="2" t="s">
        <v>229</v>
      </c>
      <c r="RP826" s="2" t="s">
        <v>229</v>
      </c>
      <c r="RQ826" s="2" t="s">
        <v>229</v>
      </c>
      <c r="RR826" s="2" t="s">
        <v>229</v>
      </c>
      <c r="RS826" s="4"/>
      <c r="RT826" s="8"/>
      <c r="RU826" s="4"/>
      <c r="RV826" s="8"/>
      <c r="RW826" s="7"/>
      <c r="RX826" s="7"/>
      <c r="RY826" s="2" t="s">
        <v>239</v>
      </c>
      <c r="RZ826" s="2" t="s">
        <v>275</v>
      </c>
      <c r="SA826" s="2" t="s">
        <v>2927</v>
      </c>
      <c r="SB826" s="2" t="s">
        <v>555</v>
      </c>
      <c r="SC826" s="2" t="s">
        <v>241</v>
      </c>
      <c r="SD826" s="2" t="s">
        <v>229</v>
      </c>
      <c r="SE826" s="4">
        <v>47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>
        <v>60</v>
      </c>
      <c r="UG826" s="4"/>
      <c r="UH826" s="4"/>
      <c r="UI826" s="4"/>
      <c r="UJ826" s="4">
        <v>30</v>
      </c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>
        <v>50</v>
      </c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</row>
    <row r="827">
      <c r="A827" s="2" t="s">
        <v>5094</v>
      </c>
      <c r="B827" s="2" t="s">
        <v>216</v>
      </c>
      <c r="C827" s="2" t="s">
        <v>4734</v>
      </c>
      <c r="D827" s="2" t="s">
        <v>3164</v>
      </c>
      <c r="E827" s="2" t="s">
        <v>3165</v>
      </c>
      <c r="F827" s="2" t="s">
        <v>4735</v>
      </c>
      <c r="G827" s="2" t="s">
        <v>4736</v>
      </c>
      <c r="H827" s="2" t="s">
        <v>4737</v>
      </c>
      <c r="I827" s="2" t="s">
        <v>5073</v>
      </c>
      <c r="J827" s="2" t="s">
        <v>312</v>
      </c>
      <c r="K827" s="2" t="s">
        <v>617</v>
      </c>
      <c r="L827" s="3">
        <v>72</v>
      </c>
      <c r="M827" s="3">
        <v>75.6</v>
      </c>
      <c r="N827" s="3">
        <v>139.99</v>
      </c>
      <c r="O827" s="2" t="s">
        <v>226</v>
      </c>
      <c r="P827" s="2" t="s">
        <v>618</v>
      </c>
      <c r="Q827" s="2" t="s">
        <v>228</v>
      </c>
      <c r="R827" s="2" t="s">
        <v>229</v>
      </c>
      <c r="S827" s="2" t="s">
        <v>4753</v>
      </c>
      <c r="T827" s="2" t="s">
        <v>3733</v>
      </c>
      <c r="U827" s="2" t="s">
        <v>2890</v>
      </c>
      <c r="V827" s="2" t="s">
        <v>233</v>
      </c>
      <c r="W827" s="2" t="s">
        <v>3757</v>
      </c>
      <c r="X827" s="2" t="s">
        <v>4740</v>
      </c>
      <c r="Y827" s="2" t="s">
        <v>1342</v>
      </c>
      <c r="Z827" s="4">
        <v>98</v>
      </c>
      <c r="AA827" s="4">
        <f>=ROUNDDOWN(49,0)</f>
      </c>
      <c r="AB827" s="5">
        <v>2</v>
      </c>
      <c r="AC827" s="2" t="s">
        <v>229</v>
      </c>
      <c r="AD827" s="4"/>
      <c r="AE827" s="4"/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/>
      <c r="AQ827" s="8"/>
      <c r="AR827" s="4">
        <v>1</v>
      </c>
      <c r="AS827" s="8">
        <v>75.14</v>
      </c>
      <c r="AT827" s="7">
        <v>-1</v>
      </c>
      <c r="AU827" s="7">
        <v>-1</v>
      </c>
      <c r="AV827" s="4" t="s">
        <v>229</v>
      </c>
      <c r="AW827" s="8" t="s">
        <v>229</v>
      </c>
      <c r="AX827" s="4" t="s">
        <v>229</v>
      </c>
      <c r="AY827" s="8" t="s">
        <v>229</v>
      </c>
      <c r="AZ827" s="7" t="s">
        <v>229</v>
      </c>
      <c r="BA827" s="7" t="s">
        <v>229</v>
      </c>
      <c r="BB827" s="7"/>
      <c r="BC827" s="4" t="s">
        <v>229</v>
      </c>
      <c r="BD827" s="8" t="s">
        <v>229</v>
      </c>
      <c r="BE827" s="4" t="s">
        <v>229</v>
      </c>
      <c r="BF827" s="8" t="s">
        <v>229</v>
      </c>
      <c r="BG827" s="7" t="s">
        <v>229</v>
      </c>
      <c r="BH827" s="7" t="s">
        <v>229</v>
      </c>
      <c r="BI827" s="7" t="s">
        <v>229</v>
      </c>
      <c r="BJ827" s="4"/>
      <c r="BK827" s="8"/>
      <c r="BL827" s="2" t="s">
        <v>23</v>
      </c>
      <c r="BM827" s="7"/>
      <c r="BN827" s="7"/>
      <c r="BO827" s="4"/>
      <c r="BP827" s="8"/>
      <c r="BQ827" s="4"/>
      <c r="BR827" s="8"/>
      <c r="BS827" s="7"/>
      <c r="BT827" s="7"/>
      <c r="BU827" s="2" t="s">
        <v>239</v>
      </c>
      <c r="BV827" s="2" t="s">
        <v>226</v>
      </c>
      <c r="BW827" s="2" t="s">
        <v>229</v>
      </c>
      <c r="BX827" s="2" t="s">
        <v>1260</v>
      </c>
      <c r="BY827" s="2" t="s">
        <v>241</v>
      </c>
      <c r="BZ827" s="2" t="s">
        <v>229</v>
      </c>
      <c r="CA827" s="4"/>
      <c r="CB827" s="8"/>
      <c r="CC827" s="4"/>
      <c r="CD827" s="8"/>
      <c r="CE827" s="7"/>
      <c r="CF827" s="7"/>
      <c r="CG827" s="2" t="s">
        <v>239</v>
      </c>
      <c r="CH827" s="2" t="s">
        <v>226</v>
      </c>
      <c r="CI827" s="2" t="s">
        <v>780</v>
      </c>
      <c r="CJ827" s="2" t="s">
        <v>868</v>
      </c>
      <c r="CK827" s="2" t="s">
        <v>241</v>
      </c>
      <c r="CL827" s="2" t="s">
        <v>229</v>
      </c>
      <c r="CM827" s="4"/>
      <c r="CN827" s="8"/>
      <c r="CO827" s="4"/>
      <c r="CP827" s="8"/>
      <c r="CQ827" s="7"/>
      <c r="CR827" s="7"/>
      <c r="CS827" s="2" t="s">
        <v>239</v>
      </c>
      <c r="CT827" s="2" t="s">
        <v>226</v>
      </c>
      <c r="CU827" s="2" t="s">
        <v>700</v>
      </c>
      <c r="CV827" s="2" t="s">
        <v>746</v>
      </c>
      <c r="CW827" s="2" t="s">
        <v>241</v>
      </c>
      <c r="CX827" s="2" t="s">
        <v>229</v>
      </c>
      <c r="CY827" s="4"/>
      <c r="CZ827" s="8"/>
      <c r="DA827" s="4"/>
      <c r="DB827" s="8"/>
      <c r="DC827" s="7"/>
      <c r="DD827" s="7"/>
      <c r="DE827" s="2" t="s">
        <v>239</v>
      </c>
      <c r="DF827" s="2" t="s">
        <v>226</v>
      </c>
      <c r="DG827" s="2" t="s">
        <v>756</v>
      </c>
      <c r="DH827" s="2" t="s">
        <v>1196</v>
      </c>
      <c r="DI827" s="2" t="s">
        <v>241</v>
      </c>
      <c r="DJ827" s="2" t="s">
        <v>229</v>
      </c>
      <c r="DK827" s="4"/>
      <c r="DL827" s="8"/>
      <c r="DM827" s="4"/>
      <c r="DN827" s="8"/>
      <c r="DO827" s="7"/>
      <c r="DP827" s="7"/>
      <c r="DQ827" s="2" t="s">
        <v>239</v>
      </c>
      <c r="DR827" s="2" t="s">
        <v>226</v>
      </c>
      <c r="DS827" s="2" t="s">
        <v>871</v>
      </c>
      <c r="DT827" s="2" t="s">
        <v>1750</v>
      </c>
      <c r="DU827" s="2" t="s">
        <v>241</v>
      </c>
      <c r="DV827" s="2" t="s">
        <v>229</v>
      </c>
      <c r="DW827" s="4"/>
      <c r="DX827" s="8"/>
      <c r="DY827" s="4"/>
      <c r="DZ827" s="8"/>
      <c r="EA827" s="7"/>
      <c r="EB827" s="7"/>
      <c r="EC827" s="2" t="s">
        <v>239</v>
      </c>
      <c r="ED827" s="2" t="s">
        <v>226</v>
      </c>
      <c r="EE827" s="2" t="s">
        <v>1347</v>
      </c>
      <c r="EF827" s="2" t="s">
        <v>760</v>
      </c>
      <c r="EG827" s="2" t="s">
        <v>241</v>
      </c>
      <c r="EH827" s="2" t="s">
        <v>229</v>
      </c>
      <c r="EI827" s="4"/>
      <c r="EJ827" s="8"/>
      <c r="EK827" s="4"/>
      <c r="EL827" s="8"/>
      <c r="EM827" s="7"/>
      <c r="EN827" s="7"/>
      <c r="EO827" s="2" t="s">
        <v>239</v>
      </c>
      <c r="EP827" s="2" t="s">
        <v>226</v>
      </c>
      <c r="EQ827" s="2" t="s">
        <v>1768</v>
      </c>
      <c r="ER827" s="2" t="s">
        <v>1777</v>
      </c>
      <c r="ES827" s="2" t="s">
        <v>241</v>
      </c>
      <c r="ET827" s="2" t="s">
        <v>229</v>
      </c>
      <c r="EU827" s="4"/>
      <c r="EV827" s="8"/>
      <c r="EW827" s="4">
        <v>1</v>
      </c>
      <c r="EX827" s="8">
        <v>75.14</v>
      </c>
      <c r="EY827" s="7">
        <v>-1</v>
      </c>
      <c r="EZ827" s="7">
        <v>-1</v>
      </c>
      <c r="FA827" s="2" t="s">
        <v>239</v>
      </c>
      <c r="FB827" s="2" t="s">
        <v>226</v>
      </c>
      <c r="FC827" s="2" t="s">
        <v>1349</v>
      </c>
      <c r="FD827" s="2" t="s">
        <v>3296</v>
      </c>
      <c r="FE827" s="2" t="s">
        <v>263</v>
      </c>
      <c r="FF827" s="2" t="s">
        <v>229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226</v>
      </c>
      <c r="FO827" s="2" t="s">
        <v>2456</v>
      </c>
      <c r="FP827" s="2" t="s">
        <v>797</v>
      </c>
      <c r="FQ827" s="2" t="s">
        <v>241</v>
      </c>
      <c r="FR827" s="2" t="s">
        <v>229</v>
      </c>
      <c r="FS827" s="4"/>
      <c r="FT827" s="8"/>
      <c r="FU827" s="4"/>
      <c r="FV827" s="8"/>
      <c r="FW827" s="7"/>
      <c r="FX827" s="7"/>
      <c r="FY827" s="2" t="s">
        <v>239</v>
      </c>
      <c r="FZ827" s="2" t="s">
        <v>226</v>
      </c>
      <c r="GA827" s="2" t="s">
        <v>327</v>
      </c>
      <c r="GB827" s="2" t="s">
        <v>229</v>
      </c>
      <c r="GC827" s="2" t="s">
        <v>241</v>
      </c>
      <c r="GD827" s="2" t="s">
        <v>229</v>
      </c>
      <c r="GE827" s="4"/>
      <c r="GF827" s="8"/>
      <c r="GG827" s="4"/>
      <c r="GH827" s="8"/>
      <c r="GI827" s="7"/>
      <c r="GJ827" s="7"/>
      <c r="GK827" s="2" t="s">
        <v>272</v>
      </c>
      <c r="GL827" s="2" t="s">
        <v>226</v>
      </c>
      <c r="GM827" s="2" t="s">
        <v>229</v>
      </c>
      <c r="GN827" s="2" t="s">
        <v>229</v>
      </c>
      <c r="GO827" s="2" t="s">
        <v>241</v>
      </c>
      <c r="GP827" s="2" t="s">
        <v>229</v>
      </c>
      <c r="GQ827" s="4"/>
      <c r="GR827" s="8"/>
      <c r="GS827" s="4"/>
      <c r="GT827" s="8"/>
      <c r="GU827" s="7"/>
      <c r="GV827" s="7"/>
      <c r="GW827" s="2" t="s">
        <v>239</v>
      </c>
      <c r="GX827" s="2" t="s">
        <v>226</v>
      </c>
      <c r="GY827" s="2" t="s">
        <v>708</v>
      </c>
      <c r="GZ827" s="2" t="s">
        <v>2976</v>
      </c>
      <c r="HA827" s="2" t="s">
        <v>241</v>
      </c>
      <c r="HB827" s="2" t="s">
        <v>229</v>
      </c>
      <c r="HC827" s="4"/>
      <c r="HD827" s="8"/>
      <c r="HE827" s="4"/>
      <c r="HF827" s="8"/>
      <c r="HG827" s="7"/>
      <c r="HH827" s="7"/>
      <c r="HI827" s="2" t="s">
        <v>239</v>
      </c>
      <c r="HJ827" s="2" t="s">
        <v>260</v>
      </c>
      <c r="HK827" s="2" t="s">
        <v>2751</v>
      </c>
      <c r="HL827" s="2" t="s">
        <v>236</v>
      </c>
      <c r="HM827" s="2" t="s">
        <v>241</v>
      </c>
      <c r="HN827" s="2" t="s">
        <v>229</v>
      </c>
      <c r="HO827" s="4"/>
      <c r="HP827" s="8"/>
      <c r="HQ827" s="4"/>
      <c r="HR827" s="8"/>
      <c r="HS827" s="7"/>
      <c r="HT827" s="7"/>
      <c r="HU827" s="2" t="s">
        <v>266</v>
      </c>
      <c r="HV827" s="2" t="s">
        <v>226</v>
      </c>
      <c r="HW827" s="2" t="s">
        <v>229</v>
      </c>
      <c r="HX827" s="2" t="s">
        <v>229</v>
      </c>
      <c r="HY827" s="2" t="s">
        <v>241</v>
      </c>
      <c r="HZ827" s="2" t="s">
        <v>229</v>
      </c>
      <c r="IA827" s="4"/>
      <c r="IB827" s="8"/>
      <c r="IC827" s="4"/>
      <c r="ID827" s="8"/>
      <c r="IE827" s="7"/>
      <c r="IF827" s="7"/>
      <c r="IG827" s="2" t="s">
        <v>266</v>
      </c>
      <c r="IH827" s="2" t="s">
        <v>226</v>
      </c>
      <c r="II827" s="2" t="s">
        <v>229</v>
      </c>
      <c r="IJ827" s="2" t="s">
        <v>229</v>
      </c>
      <c r="IK827" s="2" t="s">
        <v>241</v>
      </c>
      <c r="IL827" s="2" t="s">
        <v>229</v>
      </c>
      <c r="IM827" s="4"/>
      <c r="IN827" s="8"/>
      <c r="IO827" s="4"/>
      <c r="IP827" s="8"/>
      <c r="IQ827" s="7"/>
      <c r="IR827" s="7"/>
      <c r="IS827" s="2" t="s">
        <v>239</v>
      </c>
      <c r="IT827" s="2" t="s">
        <v>226</v>
      </c>
      <c r="IU827" s="2" t="s">
        <v>1023</v>
      </c>
      <c r="IV827" s="2" t="s">
        <v>2488</v>
      </c>
      <c r="IW827" s="2" t="s">
        <v>241</v>
      </c>
      <c r="IX827" s="2" t="s">
        <v>229</v>
      </c>
      <c r="IY827" s="4"/>
      <c r="IZ827" s="8"/>
      <c r="JA827" s="4"/>
      <c r="JB827" s="8"/>
      <c r="JC827" s="7"/>
      <c r="JD827" s="7"/>
      <c r="JE827" s="2" t="s">
        <v>239</v>
      </c>
      <c r="JF827" s="2" t="s">
        <v>226</v>
      </c>
      <c r="JG827" s="2" t="s">
        <v>3256</v>
      </c>
      <c r="JH827" s="2" t="s">
        <v>229</v>
      </c>
      <c r="JI827" s="2" t="s">
        <v>241</v>
      </c>
      <c r="JJ827" s="2" t="s">
        <v>229</v>
      </c>
      <c r="JK827" s="4"/>
      <c r="JL827" s="8"/>
      <c r="JM827" s="4"/>
      <c r="JN827" s="8"/>
      <c r="JO827" s="7"/>
      <c r="JP827" s="7"/>
      <c r="JQ827" s="2" t="s">
        <v>229</v>
      </c>
      <c r="JR827" s="2" t="s">
        <v>229</v>
      </c>
      <c r="JS827" s="2" t="s">
        <v>229</v>
      </c>
      <c r="JT827" s="2" t="s">
        <v>229</v>
      </c>
      <c r="JU827" s="2" t="s">
        <v>229</v>
      </c>
      <c r="JV827" s="2" t="s">
        <v>229</v>
      </c>
      <c r="JW827" s="4"/>
      <c r="JX827" s="8"/>
      <c r="JY827" s="4"/>
      <c r="JZ827" s="8"/>
      <c r="KA827" s="7"/>
      <c r="KB827" s="7"/>
      <c r="KC827" s="2" t="s">
        <v>272</v>
      </c>
      <c r="KD827" s="2" t="s">
        <v>226</v>
      </c>
      <c r="KE827" s="2" t="s">
        <v>229</v>
      </c>
      <c r="KF827" s="2" t="s">
        <v>229</v>
      </c>
      <c r="KG827" s="2" t="s">
        <v>241</v>
      </c>
      <c r="KH827" s="2" t="s">
        <v>229</v>
      </c>
      <c r="KI827" s="4"/>
      <c r="KJ827" s="8"/>
      <c r="KK827" s="4"/>
      <c r="KL827" s="8"/>
      <c r="KM827" s="7"/>
      <c r="KN827" s="7"/>
      <c r="KO827" s="2" t="s">
        <v>278</v>
      </c>
      <c r="KP827" s="2" t="s">
        <v>226</v>
      </c>
      <c r="KQ827" s="2" t="s">
        <v>229</v>
      </c>
      <c r="KR827" s="2" t="s">
        <v>229</v>
      </c>
      <c r="KS827" s="2" t="s">
        <v>241</v>
      </c>
      <c r="KT827" s="2" t="s">
        <v>229</v>
      </c>
      <c r="KU827" s="4"/>
      <c r="KV827" s="8"/>
      <c r="KW827" s="4"/>
      <c r="KX827" s="8"/>
      <c r="KY827" s="7"/>
      <c r="KZ827" s="7"/>
      <c r="LA827" s="2" t="s">
        <v>239</v>
      </c>
      <c r="LB827" s="2" t="s">
        <v>226</v>
      </c>
      <c r="LC827" s="2" t="s">
        <v>895</v>
      </c>
      <c r="LD827" s="2" t="s">
        <v>1014</v>
      </c>
      <c r="LE827" s="2" t="s">
        <v>241</v>
      </c>
      <c r="LF827" s="2" t="s">
        <v>229</v>
      </c>
      <c r="LG827" s="4"/>
      <c r="LH827" s="8"/>
      <c r="LI827" s="4"/>
      <c r="LJ827" s="8"/>
      <c r="LK827" s="7"/>
      <c r="LL827" s="7"/>
      <c r="LM827" s="2" t="s">
        <v>229</v>
      </c>
      <c r="LN827" s="2" t="s">
        <v>229</v>
      </c>
      <c r="LO827" s="2" t="s">
        <v>229</v>
      </c>
      <c r="LP827" s="2" t="s">
        <v>229</v>
      </c>
      <c r="LQ827" s="2" t="s">
        <v>229</v>
      </c>
      <c r="LR827" s="2" t="s">
        <v>229</v>
      </c>
      <c r="LS827" s="4"/>
      <c r="LT827" s="8"/>
      <c r="LU827" s="4"/>
      <c r="LV827" s="8"/>
      <c r="LW827" s="7"/>
      <c r="LX827" s="7"/>
      <c r="LY827" s="2" t="s">
        <v>239</v>
      </c>
      <c r="LZ827" s="2" t="s">
        <v>275</v>
      </c>
      <c r="MA827" s="2" t="s">
        <v>1391</v>
      </c>
      <c r="MB827" s="2" t="s">
        <v>428</v>
      </c>
      <c r="MC827" s="2" t="s">
        <v>241</v>
      </c>
      <c r="MD827" s="2" t="s">
        <v>229</v>
      </c>
      <c r="ME827" s="4"/>
      <c r="MF827" s="8"/>
      <c r="MG827" s="4"/>
      <c r="MH827" s="8"/>
      <c r="MI827" s="7"/>
      <c r="MJ827" s="7"/>
      <c r="MK827" s="2" t="s">
        <v>239</v>
      </c>
      <c r="ML827" s="2" t="s">
        <v>275</v>
      </c>
      <c r="MM827" s="2" t="s">
        <v>987</v>
      </c>
      <c r="MN827" s="2" t="s">
        <v>979</v>
      </c>
      <c r="MO827" s="2" t="s">
        <v>241</v>
      </c>
      <c r="MP827" s="2" t="s">
        <v>229</v>
      </c>
      <c r="MQ827" s="4"/>
      <c r="MR827" s="8"/>
      <c r="MS827" s="4"/>
      <c r="MT827" s="8"/>
      <c r="MU827" s="7"/>
      <c r="MV827" s="7"/>
      <c r="MW827" s="2" t="s">
        <v>267</v>
      </c>
      <c r="MX827" s="2" t="s">
        <v>226</v>
      </c>
      <c r="MY827" s="2" t="s">
        <v>229</v>
      </c>
      <c r="MZ827" s="2" t="s">
        <v>229</v>
      </c>
      <c r="NA827" s="2" t="s">
        <v>241</v>
      </c>
      <c r="NB827" s="2" t="s">
        <v>229</v>
      </c>
      <c r="NC827" s="4"/>
      <c r="ND827" s="8"/>
      <c r="NE827" s="4"/>
      <c r="NF827" s="8"/>
      <c r="NG827" s="7"/>
      <c r="NH827" s="7"/>
      <c r="NI827" s="2" t="s">
        <v>239</v>
      </c>
      <c r="NJ827" s="2" t="s">
        <v>260</v>
      </c>
      <c r="NK827" s="2" t="s">
        <v>692</v>
      </c>
      <c r="NL827" s="2" t="s">
        <v>1393</v>
      </c>
      <c r="NM827" s="2" t="s">
        <v>241</v>
      </c>
      <c r="NN827" s="2" t="s">
        <v>229</v>
      </c>
      <c r="NO827" s="4"/>
      <c r="NP827" s="8"/>
      <c r="NQ827" s="4"/>
      <c r="NR827" s="8"/>
      <c r="NS827" s="7"/>
      <c r="NT827" s="7"/>
      <c r="NU827" s="2" t="s">
        <v>272</v>
      </c>
      <c r="NV827" s="2" t="s">
        <v>226</v>
      </c>
      <c r="NW827" s="2" t="s">
        <v>229</v>
      </c>
      <c r="NX827" s="2" t="s">
        <v>229</v>
      </c>
      <c r="NY827" s="2" t="s">
        <v>241</v>
      </c>
      <c r="NZ827" s="2" t="s">
        <v>229</v>
      </c>
      <c r="OA827" s="4"/>
      <c r="OB827" s="8"/>
      <c r="OC827" s="4"/>
      <c r="OD827" s="8"/>
      <c r="OE827" s="7"/>
      <c r="OF827" s="7"/>
      <c r="OG827" s="2" t="s">
        <v>239</v>
      </c>
      <c r="OH827" s="2" t="s">
        <v>226</v>
      </c>
      <c r="OI827" s="2" t="s">
        <v>2817</v>
      </c>
      <c r="OJ827" s="2" t="s">
        <v>229</v>
      </c>
      <c r="OK827" s="2" t="s">
        <v>241</v>
      </c>
      <c r="OL827" s="2" t="s">
        <v>229</v>
      </c>
      <c r="OM827" s="4"/>
      <c r="ON827" s="8"/>
      <c r="OO827" s="4"/>
      <c r="OP827" s="8"/>
      <c r="OQ827" s="7"/>
      <c r="OR827" s="7"/>
      <c r="OS827" s="2" t="s">
        <v>229</v>
      </c>
      <c r="OT827" s="2" t="s">
        <v>229</v>
      </c>
      <c r="OU827" s="2" t="s">
        <v>229</v>
      </c>
      <c r="OV827" s="2" t="s">
        <v>229</v>
      </c>
      <c r="OW827" s="2" t="s">
        <v>229</v>
      </c>
      <c r="OX827" s="2" t="s">
        <v>229</v>
      </c>
      <c r="OY827" s="4"/>
      <c r="OZ827" s="8"/>
      <c r="PA827" s="4"/>
      <c r="PB827" s="8"/>
      <c r="PC827" s="7"/>
      <c r="PD827" s="7"/>
      <c r="PE827" s="2" t="s">
        <v>229</v>
      </c>
      <c r="PF827" s="2" t="s">
        <v>229</v>
      </c>
      <c r="PG827" s="2" t="s">
        <v>229</v>
      </c>
      <c r="PH827" s="2" t="s">
        <v>229</v>
      </c>
      <c r="PI827" s="2" t="s">
        <v>229</v>
      </c>
      <c r="PJ827" s="2" t="s">
        <v>229</v>
      </c>
      <c r="PK827" s="4"/>
      <c r="PL827" s="8"/>
      <c r="PM827" s="4"/>
      <c r="PN827" s="8"/>
      <c r="PO827" s="7"/>
      <c r="PP827" s="7"/>
      <c r="PQ827" s="2" t="s">
        <v>239</v>
      </c>
      <c r="PR827" s="2" t="s">
        <v>275</v>
      </c>
      <c r="PS827" s="2" t="s">
        <v>1221</v>
      </c>
      <c r="PT827" s="2" t="s">
        <v>229</v>
      </c>
      <c r="PU827" s="2" t="s">
        <v>241</v>
      </c>
      <c r="PV827" s="2" t="s">
        <v>229</v>
      </c>
      <c r="PW827" s="4"/>
      <c r="PX827" s="8"/>
      <c r="PY827" s="4"/>
      <c r="PZ827" s="8"/>
      <c r="QA827" s="7"/>
      <c r="QB827" s="7"/>
      <c r="QC827" s="2" t="s">
        <v>281</v>
      </c>
      <c r="QD827" s="2" t="s">
        <v>226</v>
      </c>
      <c r="QE827" s="2" t="s">
        <v>229</v>
      </c>
      <c r="QF827" s="2" t="s">
        <v>229</v>
      </c>
      <c r="QG827" s="2" t="s">
        <v>241</v>
      </c>
      <c r="QH827" s="2" t="s">
        <v>229</v>
      </c>
      <c r="QI827" s="4"/>
      <c r="QJ827" s="8"/>
      <c r="QK827" s="4"/>
      <c r="QL827" s="8"/>
      <c r="QM827" s="7"/>
      <c r="QN827" s="7"/>
      <c r="QO827" s="2" t="s">
        <v>229</v>
      </c>
      <c r="QP827" s="2" t="s">
        <v>229</v>
      </c>
      <c r="QQ827" s="2" t="s">
        <v>229</v>
      </c>
      <c r="QR827" s="2" t="s">
        <v>229</v>
      </c>
      <c r="QS827" s="2" t="s">
        <v>229</v>
      </c>
      <c r="QT827" s="2" t="s">
        <v>229</v>
      </c>
      <c r="QU827" s="4"/>
      <c r="QV827" s="8"/>
      <c r="QW827" s="4"/>
      <c r="QX827" s="8"/>
      <c r="QY827" s="7"/>
      <c r="QZ827" s="7"/>
      <c r="RA827" s="2" t="s">
        <v>272</v>
      </c>
      <c r="RB827" s="2" t="s">
        <v>226</v>
      </c>
      <c r="RC827" s="2" t="s">
        <v>229</v>
      </c>
      <c r="RD827" s="2" t="s">
        <v>229</v>
      </c>
      <c r="RE827" s="2" t="s">
        <v>241</v>
      </c>
      <c r="RF827" s="2" t="s">
        <v>229</v>
      </c>
      <c r="RG827" s="4"/>
      <c r="RH827" s="8"/>
      <c r="RI827" s="4"/>
      <c r="RJ827" s="8"/>
      <c r="RK827" s="7"/>
      <c r="RL827" s="7"/>
      <c r="RM827" s="2" t="s">
        <v>229</v>
      </c>
      <c r="RN827" s="2" t="s">
        <v>229</v>
      </c>
      <c r="RO827" s="2" t="s">
        <v>229</v>
      </c>
      <c r="RP827" s="2" t="s">
        <v>229</v>
      </c>
      <c r="RQ827" s="2" t="s">
        <v>229</v>
      </c>
      <c r="RR827" s="2" t="s">
        <v>229</v>
      </c>
      <c r="RS827" s="4"/>
      <c r="RT827" s="8"/>
      <c r="RU827" s="4"/>
      <c r="RV827" s="8"/>
      <c r="RW827" s="7"/>
      <c r="RX827" s="7"/>
      <c r="RY827" s="2" t="s">
        <v>239</v>
      </c>
      <c r="RZ827" s="2" t="s">
        <v>275</v>
      </c>
      <c r="SA827" s="2" t="s">
        <v>2927</v>
      </c>
      <c r="SB827" s="2" t="s">
        <v>1580</v>
      </c>
      <c r="SC827" s="2" t="s">
        <v>241</v>
      </c>
      <c r="SD827" s="2" t="s">
        <v>229</v>
      </c>
      <c r="SE827" s="4">
        <v>98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</row>
    <row r="828">
      <c r="A828" s="2" t="s">
        <v>5095</v>
      </c>
      <c r="B828" s="2" t="s">
        <v>216</v>
      </c>
      <c r="C828" s="2" t="s">
        <v>4734</v>
      </c>
      <c r="D828" s="2" t="s">
        <v>3164</v>
      </c>
      <c r="E828" s="2" t="s">
        <v>3165</v>
      </c>
      <c r="F828" s="2" t="s">
        <v>4735</v>
      </c>
      <c r="G828" s="2" t="s">
        <v>4736</v>
      </c>
      <c r="H828" s="2" t="s">
        <v>4737</v>
      </c>
      <c r="I828" s="2" t="s">
        <v>5073</v>
      </c>
      <c r="J828" s="2" t="s">
        <v>224</v>
      </c>
      <c r="K828" s="2" t="s">
        <v>1130</v>
      </c>
      <c r="L828" s="3">
        <v>46.53</v>
      </c>
      <c r="M828" s="3">
        <v>48.86</v>
      </c>
      <c r="N828" s="3">
        <v>89.99</v>
      </c>
      <c r="O828" s="2" t="s">
        <v>226</v>
      </c>
      <c r="P828" s="2" t="s">
        <v>618</v>
      </c>
      <c r="Q828" s="2" t="s">
        <v>228</v>
      </c>
      <c r="R828" s="2" t="s">
        <v>229</v>
      </c>
      <c r="S828" s="2" t="s">
        <v>4759</v>
      </c>
      <c r="T828" s="2" t="s">
        <v>3733</v>
      </c>
      <c r="U828" s="2" t="s">
        <v>733</v>
      </c>
      <c r="V828" s="2" t="s">
        <v>233</v>
      </c>
      <c r="W828" s="2" t="s">
        <v>3757</v>
      </c>
      <c r="X828" s="2" t="s">
        <v>4740</v>
      </c>
      <c r="Y828" s="2" t="s">
        <v>881</v>
      </c>
      <c r="Z828" s="4">
        <v>341</v>
      </c>
      <c r="AA828" s="4">
        <f>=ROUNDDOWN(170.5,0)</f>
      </c>
      <c r="AB828" s="5">
        <v>2</v>
      </c>
      <c r="AC828" s="2" t="s">
        <v>229</v>
      </c>
      <c r="AD828" s="4"/>
      <c r="AE828" s="4"/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>
        <v>2</v>
      </c>
      <c r="AW828" s="8">
        <v>144.58</v>
      </c>
      <c r="AX828" s="4">
        <v>2</v>
      </c>
      <c r="AY828" s="8">
        <v>142.8</v>
      </c>
      <c r="AZ828" s="7" t="s">
        <v>229</v>
      </c>
      <c r="BA828" s="7">
        <v>0.0125</v>
      </c>
      <c r="BB828" s="7"/>
      <c r="BC828" s="4" t="s">
        <v>229</v>
      </c>
      <c r="BD828" s="8" t="s">
        <v>229</v>
      </c>
      <c r="BE828" s="4" t="s">
        <v>229</v>
      </c>
      <c r="BF828" s="8" t="s">
        <v>229</v>
      </c>
      <c r="BG828" s="7" t="s">
        <v>229</v>
      </c>
      <c r="BH828" s="7" t="s">
        <v>229</v>
      </c>
      <c r="BI828" s="7">
        <v>0.0418</v>
      </c>
      <c r="BJ828" s="4"/>
      <c r="BK828" s="8"/>
      <c r="BL828" s="2" t="s">
        <v>229</v>
      </c>
      <c r="BM828" s="7"/>
      <c r="BN828" s="7"/>
      <c r="BO828" s="4"/>
      <c r="BP828" s="8"/>
      <c r="BQ828" s="4"/>
      <c r="BR828" s="8"/>
      <c r="BS828" s="7"/>
      <c r="BT828" s="7"/>
      <c r="BU828" s="2" t="s">
        <v>239</v>
      </c>
      <c r="BV828" s="2" t="s">
        <v>226</v>
      </c>
      <c r="BW828" s="2" t="s">
        <v>229</v>
      </c>
      <c r="BX828" s="2" t="s">
        <v>816</v>
      </c>
      <c r="BY828" s="2" t="s">
        <v>241</v>
      </c>
      <c r="BZ828" s="2" t="s">
        <v>229</v>
      </c>
      <c r="CA828" s="4"/>
      <c r="CB828" s="8"/>
      <c r="CC828" s="4"/>
      <c r="CD828" s="8"/>
      <c r="CE828" s="7"/>
      <c r="CF828" s="7"/>
      <c r="CG828" s="2" t="s">
        <v>239</v>
      </c>
      <c r="CH828" s="2" t="s">
        <v>226</v>
      </c>
      <c r="CI828" s="2" t="s">
        <v>532</v>
      </c>
      <c r="CJ828" s="2" t="s">
        <v>243</v>
      </c>
      <c r="CK828" s="2" t="s">
        <v>241</v>
      </c>
      <c r="CL828" s="2" t="s">
        <v>229</v>
      </c>
      <c r="CM828" s="4"/>
      <c r="CN828" s="8"/>
      <c r="CO828" s="4"/>
      <c r="CP828" s="8"/>
      <c r="CQ828" s="7"/>
      <c r="CR828" s="7"/>
      <c r="CS828" s="2" t="s">
        <v>239</v>
      </c>
      <c r="CT828" s="2" t="s">
        <v>226</v>
      </c>
      <c r="CU828" s="2" t="s">
        <v>1025</v>
      </c>
      <c r="CV828" s="2" t="s">
        <v>2976</v>
      </c>
      <c r="CW828" s="2" t="s">
        <v>241</v>
      </c>
      <c r="CX828" s="2" t="s">
        <v>229</v>
      </c>
      <c r="CY828" s="4"/>
      <c r="CZ828" s="8"/>
      <c r="DA828" s="4"/>
      <c r="DB828" s="8"/>
      <c r="DC828" s="7"/>
      <c r="DD828" s="7"/>
      <c r="DE828" s="2" t="s">
        <v>239</v>
      </c>
      <c r="DF828" s="2" t="s">
        <v>226</v>
      </c>
      <c r="DG828" s="2" t="s">
        <v>1025</v>
      </c>
      <c r="DH828" s="2" t="s">
        <v>3488</v>
      </c>
      <c r="DI828" s="2" t="s">
        <v>241</v>
      </c>
      <c r="DJ828" s="2" t="s">
        <v>229</v>
      </c>
      <c r="DK828" s="4"/>
      <c r="DL828" s="8"/>
      <c r="DM828" s="4"/>
      <c r="DN828" s="8"/>
      <c r="DO828" s="7"/>
      <c r="DP828" s="7"/>
      <c r="DQ828" s="2" t="s">
        <v>239</v>
      </c>
      <c r="DR828" s="2" t="s">
        <v>226</v>
      </c>
      <c r="DS828" s="2" t="s">
        <v>3189</v>
      </c>
      <c r="DT828" s="2" t="s">
        <v>420</v>
      </c>
      <c r="DU828" s="2" t="s">
        <v>241</v>
      </c>
      <c r="DV828" s="2" t="s">
        <v>229</v>
      </c>
      <c r="DW828" s="4"/>
      <c r="DX828" s="8"/>
      <c r="DY828" s="4"/>
      <c r="DZ828" s="8"/>
      <c r="EA828" s="7"/>
      <c r="EB828" s="7"/>
      <c r="EC828" s="2" t="s">
        <v>239</v>
      </c>
      <c r="ED828" s="2" t="s">
        <v>226</v>
      </c>
      <c r="EE828" s="2" t="s">
        <v>2957</v>
      </c>
      <c r="EF828" s="2" t="s">
        <v>1670</v>
      </c>
      <c r="EG828" s="2" t="s">
        <v>241</v>
      </c>
      <c r="EH828" s="2" t="s">
        <v>229</v>
      </c>
      <c r="EI828" s="4"/>
      <c r="EJ828" s="8"/>
      <c r="EK828" s="4"/>
      <c r="EL828" s="8"/>
      <c r="EM828" s="7"/>
      <c r="EN828" s="7"/>
      <c r="EO828" s="2" t="s">
        <v>239</v>
      </c>
      <c r="EP828" s="2" t="s">
        <v>226</v>
      </c>
      <c r="EQ828" s="2" t="s">
        <v>3577</v>
      </c>
      <c r="ER828" s="2" t="s">
        <v>2666</v>
      </c>
      <c r="ES828" s="2" t="s">
        <v>241</v>
      </c>
      <c r="ET828" s="2" t="s">
        <v>229</v>
      </c>
      <c r="EU828" s="4"/>
      <c r="EV828" s="8"/>
      <c r="EW828" s="4"/>
      <c r="EX828" s="8"/>
      <c r="EY828" s="7"/>
      <c r="EZ828" s="7"/>
      <c r="FA828" s="2" t="s">
        <v>239</v>
      </c>
      <c r="FB828" s="2" t="s">
        <v>226</v>
      </c>
      <c r="FC828" s="2" t="s">
        <v>3488</v>
      </c>
      <c r="FD828" s="2" t="s">
        <v>941</v>
      </c>
      <c r="FE828" s="2" t="s">
        <v>263</v>
      </c>
      <c r="FF828" s="2" t="s">
        <v>229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226</v>
      </c>
      <c r="FO828" s="2" t="s">
        <v>1025</v>
      </c>
      <c r="FP828" s="2" t="s">
        <v>229</v>
      </c>
      <c r="FQ828" s="2" t="s">
        <v>241</v>
      </c>
      <c r="FR828" s="2" t="s">
        <v>229</v>
      </c>
      <c r="FS828" s="4"/>
      <c r="FT828" s="8"/>
      <c r="FU828" s="4"/>
      <c r="FV828" s="8"/>
      <c r="FW828" s="7"/>
      <c r="FX828" s="7"/>
      <c r="FY828" s="2" t="s">
        <v>239</v>
      </c>
      <c r="FZ828" s="2" t="s">
        <v>226</v>
      </c>
      <c r="GA828" s="2" t="s">
        <v>327</v>
      </c>
      <c r="GB828" s="2" t="s">
        <v>229</v>
      </c>
      <c r="GC828" s="2" t="s">
        <v>241</v>
      </c>
      <c r="GD828" s="2" t="s">
        <v>229</v>
      </c>
      <c r="GE828" s="4"/>
      <c r="GF828" s="8"/>
      <c r="GG828" s="4"/>
      <c r="GH828" s="8"/>
      <c r="GI828" s="7"/>
      <c r="GJ828" s="7"/>
      <c r="GK828" s="2" t="s">
        <v>272</v>
      </c>
      <c r="GL828" s="2" t="s">
        <v>226</v>
      </c>
      <c r="GM828" s="2" t="s">
        <v>229</v>
      </c>
      <c r="GN828" s="2" t="s">
        <v>229</v>
      </c>
      <c r="GO828" s="2" t="s">
        <v>241</v>
      </c>
      <c r="GP828" s="2" t="s">
        <v>229</v>
      </c>
      <c r="GQ828" s="4"/>
      <c r="GR828" s="8"/>
      <c r="GS828" s="4"/>
      <c r="GT828" s="8"/>
      <c r="GU828" s="7"/>
      <c r="GV828" s="7"/>
      <c r="GW828" s="2" t="s">
        <v>239</v>
      </c>
      <c r="GX828" s="2" t="s">
        <v>226</v>
      </c>
      <c r="GY828" s="2" t="s">
        <v>458</v>
      </c>
      <c r="GZ828" s="2" t="s">
        <v>605</v>
      </c>
      <c r="HA828" s="2" t="s">
        <v>241</v>
      </c>
      <c r="HB828" s="2" t="s">
        <v>229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260</v>
      </c>
      <c r="HK828" s="2" t="s">
        <v>258</v>
      </c>
      <c r="HL828" s="2" t="s">
        <v>1408</v>
      </c>
      <c r="HM828" s="2" t="s">
        <v>241</v>
      </c>
      <c r="HN828" s="2" t="s">
        <v>229</v>
      </c>
      <c r="HO828" s="4"/>
      <c r="HP828" s="8"/>
      <c r="HQ828" s="4"/>
      <c r="HR828" s="8"/>
      <c r="HS828" s="7"/>
      <c r="HT828" s="7"/>
      <c r="HU828" s="2" t="s">
        <v>266</v>
      </c>
      <c r="HV828" s="2" t="s">
        <v>226</v>
      </c>
      <c r="HW828" s="2" t="s">
        <v>229</v>
      </c>
      <c r="HX828" s="2" t="s">
        <v>229</v>
      </c>
      <c r="HY828" s="2" t="s">
        <v>241</v>
      </c>
      <c r="HZ828" s="2" t="s">
        <v>229</v>
      </c>
      <c r="IA828" s="4"/>
      <c r="IB828" s="8"/>
      <c r="IC828" s="4"/>
      <c r="ID828" s="8"/>
      <c r="IE828" s="7"/>
      <c r="IF828" s="7"/>
      <c r="IG828" s="2" t="s">
        <v>266</v>
      </c>
      <c r="IH828" s="2" t="s">
        <v>226</v>
      </c>
      <c r="II828" s="2" t="s">
        <v>229</v>
      </c>
      <c r="IJ828" s="2" t="s">
        <v>229</v>
      </c>
      <c r="IK828" s="2" t="s">
        <v>241</v>
      </c>
      <c r="IL828" s="2" t="s">
        <v>229</v>
      </c>
      <c r="IM828" s="4"/>
      <c r="IN828" s="8"/>
      <c r="IO828" s="4"/>
      <c r="IP828" s="8"/>
      <c r="IQ828" s="7"/>
      <c r="IR828" s="7"/>
      <c r="IS828" s="2" t="s">
        <v>272</v>
      </c>
      <c r="IT828" s="2" t="s">
        <v>226</v>
      </c>
      <c r="IU828" s="2" t="s">
        <v>229</v>
      </c>
      <c r="IV828" s="2" t="s">
        <v>229</v>
      </c>
      <c r="IW828" s="2" t="s">
        <v>241</v>
      </c>
      <c r="IX828" s="2" t="s">
        <v>229</v>
      </c>
      <c r="IY828" s="4"/>
      <c r="IZ828" s="8"/>
      <c r="JA828" s="4"/>
      <c r="JB828" s="8"/>
      <c r="JC828" s="7"/>
      <c r="JD828" s="7"/>
      <c r="JE828" s="2" t="s">
        <v>239</v>
      </c>
      <c r="JF828" s="2" t="s">
        <v>226</v>
      </c>
      <c r="JG828" s="2" t="s">
        <v>3256</v>
      </c>
      <c r="JH828" s="2" t="s">
        <v>229</v>
      </c>
      <c r="JI828" s="2" t="s">
        <v>241</v>
      </c>
      <c r="JJ828" s="2" t="s">
        <v>229</v>
      </c>
      <c r="JK828" s="4"/>
      <c r="JL828" s="8"/>
      <c r="JM828" s="4"/>
      <c r="JN828" s="8"/>
      <c r="JO828" s="7"/>
      <c r="JP828" s="7"/>
      <c r="JQ828" s="2" t="s">
        <v>229</v>
      </c>
      <c r="JR828" s="2" t="s">
        <v>229</v>
      </c>
      <c r="JS828" s="2" t="s">
        <v>229</v>
      </c>
      <c r="JT828" s="2" t="s">
        <v>229</v>
      </c>
      <c r="JU828" s="2" t="s">
        <v>229</v>
      </c>
      <c r="JV828" s="2" t="s">
        <v>229</v>
      </c>
      <c r="JW828" s="4"/>
      <c r="JX828" s="8"/>
      <c r="JY828" s="4"/>
      <c r="JZ828" s="8"/>
      <c r="KA828" s="7"/>
      <c r="KB828" s="7"/>
      <c r="KC828" s="2" t="s">
        <v>272</v>
      </c>
      <c r="KD828" s="2" t="s">
        <v>226</v>
      </c>
      <c r="KE828" s="2" t="s">
        <v>229</v>
      </c>
      <c r="KF828" s="2" t="s">
        <v>229</v>
      </c>
      <c r="KG828" s="2" t="s">
        <v>241</v>
      </c>
      <c r="KH828" s="2" t="s">
        <v>229</v>
      </c>
      <c r="KI828" s="4"/>
      <c r="KJ828" s="8"/>
      <c r="KK828" s="4"/>
      <c r="KL828" s="8"/>
      <c r="KM828" s="7"/>
      <c r="KN828" s="7"/>
      <c r="KO828" s="2" t="s">
        <v>278</v>
      </c>
      <c r="KP828" s="2" t="s">
        <v>226</v>
      </c>
      <c r="KQ828" s="2" t="s">
        <v>229</v>
      </c>
      <c r="KR828" s="2" t="s">
        <v>229</v>
      </c>
      <c r="KS828" s="2" t="s">
        <v>241</v>
      </c>
      <c r="KT828" s="2" t="s">
        <v>229</v>
      </c>
      <c r="KU828" s="4"/>
      <c r="KV828" s="8"/>
      <c r="KW828" s="4"/>
      <c r="KX828" s="8"/>
      <c r="KY828" s="7"/>
      <c r="KZ828" s="7"/>
      <c r="LA828" s="2" t="s">
        <v>239</v>
      </c>
      <c r="LB828" s="2" t="s">
        <v>226</v>
      </c>
      <c r="LC828" s="2" t="s">
        <v>1028</v>
      </c>
      <c r="LD828" s="2" t="s">
        <v>229</v>
      </c>
      <c r="LE828" s="2" t="s">
        <v>241</v>
      </c>
      <c r="LF828" s="2" t="s">
        <v>229</v>
      </c>
      <c r="LG828" s="4"/>
      <c r="LH828" s="8"/>
      <c r="LI828" s="4"/>
      <c r="LJ828" s="8"/>
      <c r="LK828" s="7"/>
      <c r="LL828" s="7"/>
      <c r="LM828" s="2" t="s">
        <v>229</v>
      </c>
      <c r="LN828" s="2" t="s">
        <v>229</v>
      </c>
      <c r="LO828" s="2" t="s">
        <v>229</v>
      </c>
      <c r="LP828" s="2" t="s">
        <v>229</v>
      </c>
      <c r="LQ828" s="2" t="s">
        <v>229</v>
      </c>
      <c r="LR828" s="2" t="s">
        <v>229</v>
      </c>
      <c r="LS828" s="4"/>
      <c r="LT828" s="8"/>
      <c r="LU828" s="4"/>
      <c r="LV828" s="8"/>
      <c r="LW828" s="7"/>
      <c r="LX828" s="7"/>
      <c r="LY828" s="2" t="s">
        <v>239</v>
      </c>
      <c r="LZ828" s="2" t="s">
        <v>275</v>
      </c>
      <c r="MA828" s="2" t="s">
        <v>248</v>
      </c>
      <c r="MB828" s="2" t="s">
        <v>439</v>
      </c>
      <c r="MC828" s="2" t="s">
        <v>241</v>
      </c>
      <c r="MD828" s="2" t="s">
        <v>229</v>
      </c>
      <c r="ME828" s="4"/>
      <c r="MF828" s="8"/>
      <c r="MG828" s="4"/>
      <c r="MH828" s="8"/>
      <c r="MI828" s="7"/>
      <c r="MJ828" s="7"/>
      <c r="MK828" s="2" t="s">
        <v>278</v>
      </c>
      <c r="ML828" s="2" t="s">
        <v>226</v>
      </c>
      <c r="MM828" s="2" t="s">
        <v>229</v>
      </c>
      <c r="MN828" s="2" t="s">
        <v>229</v>
      </c>
      <c r="MO828" s="2" t="s">
        <v>241</v>
      </c>
      <c r="MP828" s="2" t="s">
        <v>229</v>
      </c>
      <c r="MQ828" s="4"/>
      <c r="MR828" s="8"/>
      <c r="MS828" s="4"/>
      <c r="MT828" s="8"/>
      <c r="MU828" s="7"/>
      <c r="MV828" s="7"/>
      <c r="MW828" s="2" t="s">
        <v>239</v>
      </c>
      <c r="MX828" s="2" t="s">
        <v>226</v>
      </c>
      <c r="MY828" s="2" t="s">
        <v>279</v>
      </c>
      <c r="MZ828" s="2" t="s">
        <v>229</v>
      </c>
      <c r="NA828" s="2" t="s">
        <v>241</v>
      </c>
      <c r="NB828" s="2" t="s">
        <v>229</v>
      </c>
      <c r="NC828" s="4"/>
      <c r="ND828" s="8"/>
      <c r="NE828" s="4"/>
      <c r="NF828" s="8"/>
      <c r="NG828" s="7"/>
      <c r="NH828" s="7"/>
      <c r="NI828" s="2" t="s">
        <v>239</v>
      </c>
      <c r="NJ828" s="2" t="s">
        <v>260</v>
      </c>
      <c r="NK828" s="2" t="s">
        <v>894</v>
      </c>
      <c r="NL828" s="2" t="s">
        <v>290</v>
      </c>
      <c r="NM828" s="2" t="s">
        <v>241</v>
      </c>
      <c r="NN828" s="2" t="s">
        <v>229</v>
      </c>
      <c r="NO828" s="4"/>
      <c r="NP828" s="8"/>
      <c r="NQ828" s="4"/>
      <c r="NR828" s="8"/>
      <c r="NS828" s="7"/>
      <c r="NT828" s="7"/>
      <c r="NU828" s="2" t="s">
        <v>272</v>
      </c>
      <c r="NV828" s="2" t="s">
        <v>226</v>
      </c>
      <c r="NW828" s="2" t="s">
        <v>229</v>
      </c>
      <c r="NX828" s="2" t="s">
        <v>229</v>
      </c>
      <c r="NY828" s="2" t="s">
        <v>241</v>
      </c>
      <c r="NZ828" s="2" t="s">
        <v>229</v>
      </c>
      <c r="OA828" s="4"/>
      <c r="OB828" s="8"/>
      <c r="OC828" s="4"/>
      <c r="OD828" s="8"/>
      <c r="OE828" s="7"/>
      <c r="OF828" s="7"/>
      <c r="OG828" s="2" t="s">
        <v>239</v>
      </c>
      <c r="OH828" s="2" t="s">
        <v>226</v>
      </c>
      <c r="OI828" s="2" t="s">
        <v>2817</v>
      </c>
      <c r="OJ828" s="2" t="s">
        <v>229</v>
      </c>
      <c r="OK828" s="2" t="s">
        <v>241</v>
      </c>
      <c r="OL828" s="2" t="s">
        <v>229</v>
      </c>
      <c r="OM828" s="4"/>
      <c r="ON828" s="8"/>
      <c r="OO828" s="4"/>
      <c r="OP828" s="8"/>
      <c r="OQ828" s="7"/>
      <c r="OR828" s="7"/>
      <c r="OS828" s="2" t="s">
        <v>229</v>
      </c>
      <c r="OT828" s="2" t="s">
        <v>229</v>
      </c>
      <c r="OU828" s="2" t="s">
        <v>229</v>
      </c>
      <c r="OV828" s="2" t="s">
        <v>229</v>
      </c>
      <c r="OW828" s="2" t="s">
        <v>229</v>
      </c>
      <c r="OX828" s="2" t="s">
        <v>229</v>
      </c>
      <c r="OY828" s="4"/>
      <c r="OZ828" s="8"/>
      <c r="PA828" s="4"/>
      <c r="PB828" s="8"/>
      <c r="PC828" s="7"/>
      <c r="PD828" s="7"/>
      <c r="PE828" s="2" t="s">
        <v>281</v>
      </c>
      <c r="PF828" s="2" t="s">
        <v>226</v>
      </c>
      <c r="PG828" s="2" t="s">
        <v>229</v>
      </c>
      <c r="PH828" s="2" t="s">
        <v>229</v>
      </c>
      <c r="PI828" s="2" t="s">
        <v>241</v>
      </c>
      <c r="PJ828" s="2" t="s">
        <v>229</v>
      </c>
      <c r="PK828" s="4"/>
      <c r="PL828" s="8"/>
      <c r="PM828" s="4"/>
      <c r="PN828" s="8"/>
      <c r="PO828" s="7"/>
      <c r="PP828" s="7"/>
      <c r="PQ828" s="2" t="s">
        <v>239</v>
      </c>
      <c r="PR828" s="2" t="s">
        <v>275</v>
      </c>
      <c r="PS828" s="2" t="s">
        <v>2762</v>
      </c>
      <c r="PT828" s="2" t="s">
        <v>229</v>
      </c>
      <c r="PU828" s="2" t="s">
        <v>241</v>
      </c>
      <c r="PV828" s="2" t="s">
        <v>229</v>
      </c>
      <c r="PW828" s="4"/>
      <c r="PX828" s="8"/>
      <c r="PY828" s="4"/>
      <c r="PZ828" s="8"/>
      <c r="QA828" s="7"/>
      <c r="QB828" s="7"/>
      <c r="QC828" s="2" t="s">
        <v>281</v>
      </c>
      <c r="QD828" s="2" t="s">
        <v>226</v>
      </c>
      <c r="QE828" s="2" t="s">
        <v>229</v>
      </c>
      <c r="QF828" s="2" t="s">
        <v>229</v>
      </c>
      <c r="QG828" s="2" t="s">
        <v>241</v>
      </c>
      <c r="QH828" s="2" t="s">
        <v>229</v>
      </c>
      <c r="QI828" s="4"/>
      <c r="QJ828" s="8"/>
      <c r="QK828" s="4"/>
      <c r="QL828" s="8"/>
      <c r="QM828" s="7"/>
      <c r="QN828" s="7"/>
      <c r="QO828" s="2" t="s">
        <v>229</v>
      </c>
      <c r="QP828" s="2" t="s">
        <v>229</v>
      </c>
      <c r="QQ828" s="2" t="s">
        <v>229</v>
      </c>
      <c r="QR828" s="2" t="s">
        <v>229</v>
      </c>
      <c r="QS828" s="2" t="s">
        <v>229</v>
      </c>
      <c r="QT828" s="2" t="s">
        <v>229</v>
      </c>
      <c r="QU828" s="4"/>
      <c r="QV828" s="8"/>
      <c r="QW828" s="4"/>
      <c r="QX828" s="8"/>
      <c r="QY828" s="7"/>
      <c r="QZ828" s="7"/>
      <c r="RA828" s="2" t="s">
        <v>272</v>
      </c>
      <c r="RB828" s="2" t="s">
        <v>226</v>
      </c>
      <c r="RC828" s="2" t="s">
        <v>229</v>
      </c>
      <c r="RD828" s="2" t="s">
        <v>229</v>
      </c>
      <c r="RE828" s="2" t="s">
        <v>241</v>
      </c>
      <c r="RF828" s="2" t="s">
        <v>229</v>
      </c>
      <c r="RG828" s="4"/>
      <c r="RH828" s="8"/>
      <c r="RI828" s="4"/>
      <c r="RJ828" s="8"/>
      <c r="RK828" s="7"/>
      <c r="RL828" s="7"/>
      <c r="RM828" s="2" t="s">
        <v>229</v>
      </c>
      <c r="RN828" s="2" t="s">
        <v>229</v>
      </c>
      <c r="RO828" s="2" t="s">
        <v>229</v>
      </c>
      <c r="RP828" s="2" t="s">
        <v>229</v>
      </c>
      <c r="RQ828" s="2" t="s">
        <v>229</v>
      </c>
      <c r="RR828" s="2" t="s">
        <v>229</v>
      </c>
      <c r="RS828" s="4"/>
      <c r="RT828" s="8"/>
      <c r="RU828" s="4"/>
      <c r="RV828" s="8"/>
      <c r="RW828" s="7"/>
      <c r="RX828" s="7"/>
      <c r="RY828" s="2" t="s">
        <v>266</v>
      </c>
      <c r="RZ828" s="2" t="s">
        <v>275</v>
      </c>
      <c r="SA828" s="2" t="s">
        <v>483</v>
      </c>
      <c r="SB828" s="2" t="s">
        <v>229</v>
      </c>
      <c r="SC828" s="2" t="s">
        <v>241</v>
      </c>
      <c r="SD828" s="2" t="s">
        <v>229</v>
      </c>
      <c r="SE828" s="4">
        <v>341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</row>
    <row r="829">
      <c r="A829" s="2" t="s">
        <v>5096</v>
      </c>
      <c r="B829" s="2" t="s">
        <v>216</v>
      </c>
      <c r="C829" s="2" t="s">
        <v>4734</v>
      </c>
      <c r="D829" s="2" t="s">
        <v>3164</v>
      </c>
      <c r="E829" s="2" t="s">
        <v>3165</v>
      </c>
      <c r="F829" s="2" t="s">
        <v>4735</v>
      </c>
      <c r="G829" s="2" t="s">
        <v>4736</v>
      </c>
      <c r="H829" s="2" t="s">
        <v>4737</v>
      </c>
      <c r="I829" s="2" t="s">
        <v>5073</v>
      </c>
      <c r="J829" s="2" t="s">
        <v>285</v>
      </c>
      <c r="K829" s="2" t="s">
        <v>1130</v>
      </c>
      <c r="L829" s="3">
        <v>63</v>
      </c>
      <c r="M829" s="3">
        <v>66.15</v>
      </c>
      <c r="N829" s="3">
        <v>119.99</v>
      </c>
      <c r="O829" s="2" t="s">
        <v>226</v>
      </c>
      <c r="P829" s="2" t="s">
        <v>618</v>
      </c>
      <c r="Q829" s="2" t="s">
        <v>228</v>
      </c>
      <c r="R829" s="2" t="s">
        <v>229</v>
      </c>
      <c r="S829" s="2" t="s">
        <v>4759</v>
      </c>
      <c r="T829" s="2" t="s">
        <v>3733</v>
      </c>
      <c r="U829" s="2" t="s">
        <v>2890</v>
      </c>
      <c r="V829" s="2" t="s">
        <v>233</v>
      </c>
      <c r="W829" s="2" t="s">
        <v>3757</v>
      </c>
      <c r="X829" s="2" t="s">
        <v>4740</v>
      </c>
      <c r="Y829" s="2" t="s">
        <v>881</v>
      </c>
      <c r="Z829" s="4">
        <v>110</v>
      </c>
      <c r="AA829" s="4">
        <f>=ROUNDDOWN(36.6666666666667,0)</f>
      </c>
      <c r="AB829" s="5">
        <v>3</v>
      </c>
      <c r="AC829" s="2" t="s">
        <v>4760</v>
      </c>
      <c r="AD829" s="4">
        <v>50</v>
      </c>
      <c r="AE829" s="4">
        <v>100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>
        <v>1</v>
      </c>
      <c r="AQ829" s="8">
        <v>70.87</v>
      </c>
      <c r="AR829" s="4">
        <v>1</v>
      </c>
      <c r="AS829" s="8">
        <v>64.4</v>
      </c>
      <c r="AT829" s="7"/>
      <c r="AU829" s="7">
        <v>0.1005</v>
      </c>
      <c r="AV829" s="4" t="s">
        <v>229</v>
      </c>
      <c r="AW829" s="8" t="s">
        <v>229</v>
      </c>
      <c r="AX829" s="4" t="s">
        <v>229</v>
      </c>
      <c r="AY829" s="8" t="s">
        <v>229</v>
      </c>
      <c r="AZ829" s="7" t="s">
        <v>229</v>
      </c>
      <c r="BA829" s="7" t="s">
        <v>229</v>
      </c>
      <c r="BB829" s="7">
        <v>0.4902</v>
      </c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 t="s">
        <v>229</v>
      </c>
      <c r="BJ829" s="4">
        <v>1</v>
      </c>
      <c r="BK829" s="8">
        <v>70.87</v>
      </c>
      <c r="BL829" s="2" t="s">
        <v>1555</v>
      </c>
      <c r="BM829" s="7">
        <v>1</v>
      </c>
      <c r="BN829" s="7">
        <v>1</v>
      </c>
      <c r="BO829" s="4">
        <v>1</v>
      </c>
      <c r="BP829" s="8">
        <v>70.87</v>
      </c>
      <c r="BQ829" s="4"/>
      <c r="BR829" s="8"/>
      <c r="BS829" s="7"/>
      <c r="BT829" s="7"/>
      <c r="BU829" s="2" t="s">
        <v>239</v>
      </c>
      <c r="BV829" s="2" t="s">
        <v>226</v>
      </c>
      <c r="BW829" s="2" t="s">
        <v>229</v>
      </c>
      <c r="BX829" s="2" t="s">
        <v>283</v>
      </c>
      <c r="BY829" s="2" t="s">
        <v>241</v>
      </c>
      <c r="BZ829" s="2" t="s">
        <v>229</v>
      </c>
      <c r="CA829" s="4"/>
      <c r="CB829" s="8"/>
      <c r="CC829" s="4"/>
      <c r="CD829" s="8"/>
      <c r="CE829" s="7"/>
      <c r="CF829" s="7"/>
      <c r="CG829" s="2" t="s">
        <v>239</v>
      </c>
      <c r="CH829" s="2" t="s">
        <v>226</v>
      </c>
      <c r="CI829" s="2" t="s">
        <v>532</v>
      </c>
      <c r="CJ829" s="2" t="s">
        <v>1367</v>
      </c>
      <c r="CK829" s="2" t="s">
        <v>241</v>
      </c>
      <c r="CL829" s="2" t="s">
        <v>229</v>
      </c>
      <c r="CM829" s="4"/>
      <c r="CN829" s="8"/>
      <c r="CO829" s="4"/>
      <c r="CP829" s="8"/>
      <c r="CQ829" s="7"/>
      <c r="CR829" s="7"/>
      <c r="CS829" s="2" t="s">
        <v>239</v>
      </c>
      <c r="CT829" s="2" t="s">
        <v>226</v>
      </c>
      <c r="CU829" s="2" t="s">
        <v>1025</v>
      </c>
      <c r="CV829" s="2" t="s">
        <v>537</v>
      </c>
      <c r="CW829" s="2" t="s">
        <v>241</v>
      </c>
      <c r="CX829" s="2" t="s">
        <v>229</v>
      </c>
      <c r="CY829" s="4"/>
      <c r="CZ829" s="8"/>
      <c r="DA829" s="4"/>
      <c r="DB829" s="8"/>
      <c r="DC829" s="7"/>
      <c r="DD829" s="7"/>
      <c r="DE829" s="2" t="s">
        <v>239</v>
      </c>
      <c r="DF829" s="2" t="s">
        <v>226</v>
      </c>
      <c r="DG829" s="2" t="s">
        <v>1025</v>
      </c>
      <c r="DH829" s="2" t="s">
        <v>816</v>
      </c>
      <c r="DI829" s="2" t="s">
        <v>241</v>
      </c>
      <c r="DJ829" s="2" t="s">
        <v>229</v>
      </c>
      <c r="DK829" s="4"/>
      <c r="DL829" s="8"/>
      <c r="DM829" s="4"/>
      <c r="DN829" s="8"/>
      <c r="DO829" s="7"/>
      <c r="DP829" s="7"/>
      <c r="DQ829" s="2" t="s">
        <v>239</v>
      </c>
      <c r="DR829" s="2" t="s">
        <v>226</v>
      </c>
      <c r="DS829" s="2" t="s">
        <v>3189</v>
      </c>
      <c r="DT829" s="2" t="s">
        <v>380</v>
      </c>
      <c r="DU829" s="2" t="s">
        <v>241</v>
      </c>
      <c r="DV829" s="2" t="s">
        <v>229</v>
      </c>
      <c r="DW829" s="4"/>
      <c r="DX829" s="8"/>
      <c r="DY829" s="4"/>
      <c r="DZ829" s="8"/>
      <c r="EA829" s="7"/>
      <c r="EB829" s="7"/>
      <c r="EC829" s="2" t="s">
        <v>239</v>
      </c>
      <c r="ED829" s="2" t="s">
        <v>226</v>
      </c>
      <c r="EE829" s="2" t="s">
        <v>2957</v>
      </c>
      <c r="EF829" s="2" t="s">
        <v>2103</v>
      </c>
      <c r="EG829" s="2" t="s">
        <v>241</v>
      </c>
      <c r="EH829" s="2" t="s">
        <v>229</v>
      </c>
      <c r="EI829" s="4"/>
      <c r="EJ829" s="8"/>
      <c r="EK829" s="4"/>
      <c r="EL829" s="8"/>
      <c r="EM829" s="7"/>
      <c r="EN829" s="7"/>
      <c r="EO829" s="2" t="s">
        <v>239</v>
      </c>
      <c r="EP829" s="2" t="s">
        <v>226</v>
      </c>
      <c r="EQ829" s="2" t="s">
        <v>3577</v>
      </c>
      <c r="ER829" s="2" t="s">
        <v>2845</v>
      </c>
      <c r="ES829" s="2" t="s">
        <v>241</v>
      </c>
      <c r="ET829" s="2" t="s">
        <v>229</v>
      </c>
      <c r="EU829" s="4"/>
      <c r="EV829" s="8"/>
      <c r="EW829" s="4">
        <v>1</v>
      </c>
      <c r="EX829" s="8">
        <v>64.4</v>
      </c>
      <c r="EY829" s="7">
        <v>-1</v>
      </c>
      <c r="EZ829" s="7">
        <v>-1</v>
      </c>
      <c r="FA829" s="2" t="s">
        <v>239</v>
      </c>
      <c r="FB829" s="2" t="s">
        <v>226</v>
      </c>
      <c r="FC829" s="2" t="s">
        <v>3488</v>
      </c>
      <c r="FD829" s="2" t="s">
        <v>248</v>
      </c>
      <c r="FE829" s="2" t="s">
        <v>263</v>
      </c>
      <c r="FF829" s="2" t="s">
        <v>229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226</v>
      </c>
      <c r="FO829" s="2" t="s">
        <v>1025</v>
      </c>
      <c r="FP829" s="2" t="s">
        <v>2112</v>
      </c>
      <c r="FQ829" s="2" t="s">
        <v>241</v>
      </c>
      <c r="FR829" s="2" t="s">
        <v>229</v>
      </c>
      <c r="FS829" s="4"/>
      <c r="FT829" s="8"/>
      <c r="FU829" s="4"/>
      <c r="FV829" s="8"/>
      <c r="FW829" s="7"/>
      <c r="FX829" s="7"/>
      <c r="FY829" s="2" t="s">
        <v>239</v>
      </c>
      <c r="FZ829" s="2" t="s">
        <v>226</v>
      </c>
      <c r="GA829" s="2" t="s">
        <v>327</v>
      </c>
      <c r="GB829" s="2" t="s">
        <v>229</v>
      </c>
      <c r="GC829" s="2" t="s">
        <v>241</v>
      </c>
      <c r="GD829" s="2" t="s">
        <v>229</v>
      </c>
      <c r="GE829" s="4"/>
      <c r="GF829" s="8"/>
      <c r="GG829" s="4"/>
      <c r="GH829" s="8"/>
      <c r="GI829" s="7"/>
      <c r="GJ829" s="7"/>
      <c r="GK829" s="2" t="s">
        <v>272</v>
      </c>
      <c r="GL829" s="2" t="s">
        <v>226</v>
      </c>
      <c r="GM829" s="2" t="s">
        <v>229</v>
      </c>
      <c r="GN829" s="2" t="s">
        <v>229</v>
      </c>
      <c r="GO829" s="2" t="s">
        <v>241</v>
      </c>
      <c r="GP829" s="2" t="s">
        <v>229</v>
      </c>
      <c r="GQ829" s="4"/>
      <c r="GR829" s="8"/>
      <c r="GS829" s="4"/>
      <c r="GT829" s="8"/>
      <c r="GU829" s="7"/>
      <c r="GV829" s="7"/>
      <c r="GW829" s="2" t="s">
        <v>239</v>
      </c>
      <c r="GX829" s="2" t="s">
        <v>226</v>
      </c>
      <c r="GY829" s="2" t="s">
        <v>458</v>
      </c>
      <c r="GZ829" s="2" t="s">
        <v>463</v>
      </c>
      <c r="HA829" s="2" t="s">
        <v>241</v>
      </c>
      <c r="HB829" s="2" t="s">
        <v>229</v>
      </c>
      <c r="HC829" s="4"/>
      <c r="HD829" s="8"/>
      <c r="HE829" s="4"/>
      <c r="HF829" s="8"/>
      <c r="HG829" s="7"/>
      <c r="HH829" s="7"/>
      <c r="HI829" s="2" t="s">
        <v>239</v>
      </c>
      <c r="HJ829" s="2" t="s">
        <v>260</v>
      </c>
      <c r="HK829" s="2" t="s">
        <v>258</v>
      </c>
      <c r="HL829" s="2" t="s">
        <v>901</v>
      </c>
      <c r="HM829" s="2" t="s">
        <v>241</v>
      </c>
      <c r="HN829" s="2" t="s">
        <v>229</v>
      </c>
      <c r="HO829" s="4"/>
      <c r="HP829" s="8"/>
      <c r="HQ829" s="4"/>
      <c r="HR829" s="8"/>
      <c r="HS829" s="7"/>
      <c r="HT829" s="7"/>
      <c r="HU829" s="2" t="s">
        <v>266</v>
      </c>
      <c r="HV829" s="2" t="s">
        <v>226</v>
      </c>
      <c r="HW829" s="2" t="s">
        <v>229</v>
      </c>
      <c r="HX829" s="2" t="s">
        <v>229</v>
      </c>
      <c r="HY829" s="2" t="s">
        <v>241</v>
      </c>
      <c r="HZ829" s="2" t="s">
        <v>229</v>
      </c>
      <c r="IA829" s="4"/>
      <c r="IB829" s="8"/>
      <c r="IC829" s="4"/>
      <c r="ID829" s="8"/>
      <c r="IE829" s="7"/>
      <c r="IF829" s="7"/>
      <c r="IG829" s="2" t="s">
        <v>266</v>
      </c>
      <c r="IH829" s="2" t="s">
        <v>226</v>
      </c>
      <c r="II829" s="2" t="s">
        <v>229</v>
      </c>
      <c r="IJ829" s="2" t="s">
        <v>229</v>
      </c>
      <c r="IK829" s="2" t="s">
        <v>241</v>
      </c>
      <c r="IL829" s="2" t="s">
        <v>229</v>
      </c>
      <c r="IM829" s="4"/>
      <c r="IN829" s="8"/>
      <c r="IO829" s="4"/>
      <c r="IP829" s="8"/>
      <c r="IQ829" s="7"/>
      <c r="IR829" s="7"/>
      <c r="IS829" s="2" t="s">
        <v>272</v>
      </c>
      <c r="IT829" s="2" t="s">
        <v>226</v>
      </c>
      <c r="IU829" s="2" t="s">
        <v>229</v>
      </c>
      <c r="IV829" s="2" t="s">
        <v>229</v>
      </c>
      <c r="IW829" s="2" t="s">
        <v>241</v>
      </c>
      <c r="IX829" s="2" t="s">
        <v>229</v>
      </c>
      <c r="IY829" s="4"/>
      <c r="IZ829" s="8"/>
      <c r="JA829" s="4"/>
      <c r="JB829" s="8"/>
      <c r="JC829" s="7"/>
      <c r="JD829" s="7"/>
      <c r="JE829" s="2" t="s">
        <v>239</v>
      </c>
      <c r="JF829" s="2" t="s">
        <v>226</v>
      </c>
      <c r="JG829" s="2" t="s">
        <v>3256</v>
      </c>
      <c r="JH829" s="2" t="s">
        <v>229</v>
      </c>
      <c r="JI829" s="2" t="s">
        <v>241</v>
      </c>
      <c r="JJ829" s="2" t="s">
        <v>229</v>
      </c>
      <c r="JK829" s="4"/>
      <c r="JL829" s="8"/>
      <c r="JM829" s="4"/>
      <c r="JN829" s="8"/>
      <c r="JO829" s="7"/>
      <c r="JP829" s="7"/>
      <c r="JQ829" s="2" t="s">
        <v>229</v>
      </c>
      <c r="JR829" s="2" t="s">
        <v>229</v>
      </c>
      <c r="JS829" s="2" t="s">
        <v>229</v>
      </c>
      <c r="JT829" s="2" t="s">
        <v>229</v>
      </c>
      <c r="JU829" s="2" t="s">
        <v>229</v>
      </c>
      <c r="JV829" s="2" t="s">
        <v>229</v>
      </c>
      <c r="JW829" s="4"/>
      <c r="JX829" s="8"/>
      <c r="JY829" s="4"/>
      <c r="JZ829" s="8"/>
      <c r="KA829" s="7"/>
      <c r="KB829" s="7"/>
      <c r="KC829" s="2" t="s">
        <v>272</v>
      </c>
      <c r="KD829" s="2" t="s">
        <v>226</v>
      </c>
      <c r="KE829" s="2" t="s">
        <v>229</v>
      </c>
      <c r="KF829" s="2" t="s">
        <v>229</v>
      </c>
      <c r="KG829" s="2" t="s">
        <v>241</v>
      </c>
      <c r="KH829" s="2" t="s">
        <v>229</v>
      </c>
      <c r="KI829" s="4"/>
      <c r="KJ829" s="8"/>
      <c r="KK829" s="4"/>
      <c r="KL829" s="8"/>
      <c r="KM829" s="7"/>
      <c r="KN829" s="7"/>
      <c r="KO829" s="2" t="s">
        <v>278</v>
      </c>
      <c r="KP829" s="2" t="s">
        <v>226</v>
      </c>
      <c r="KQ829" s="2" t="s">
        <v>229</v>
      </c>
      <c r="KR829" s="2" t="s">
        <v>229</v>
      </c>
      <c r="KS829" s="2" t="s">
        <v>241</v>
      </c>
      <c r="KT829" s="2" t="s">
        <v>229</v>
      </c>
      <c r="KU829" s="4"/>
      <c r="KV829" s="8"/>
      <c r="KW829" s="4"/>
      <c r="KX829" s="8"/>
      <c r="KY829" s="7"/>
      <c r="KZ829" s="7"/>
      <c r="LA829" s="2" t="s">
        <v>239</v>
      </c>
      <c r="LB829" s="2" t="s">
        <v>226</v>
      </c>
      <c r="LC829" s="2" t="s">
        <v>1028</v>
      </c>
      <c r="LD829" s="2" t="s">
        <v>505</v>
      </c>
      <c r="LE829" s="2" t="s">
        <v>241</v>
      </c>
      <c r="LF829" s="2" t="s">
        <v>229</v>
      </c>
      <c r="LG829" s="4"/>
      <c r="LH829" s="8"/>
      <c r="LI829" s="4"/>
      <c r="LJ829" s="8"/>
      <c r="LK829" s="7"/>
      <c r="LL829" s="7"/>
      <c r="LM829" s="2" t="s">
        <v>229</v>
      </c>
      <c r="LN829" s="2" t="s">
        <v>229</v>
      </c>
      <c r="LO829" s="2" t="s">
        <v>229</v>
      </c>
      <c r="LP829" s="2" t="s">
        <v>229</v>
      </c>
      <c r="LQ829" s="2" t="s">
        <v>229</v>
      </c>
      <c r="LR829" s="2" t="s">
        <v>229</v>
      </c>
      <c r="LS829" s="4"/>
      <c r="LT829" s="8"/>
      <c r="LU829" s="4"/>
      <c r="LV829" s="8"/>
      <c r="LW829" s="7"/>
      <c r="LX829" s="7"/>
      <c r="LY829" s="2" t="s">
        <v>239</v>
      </c>
      <c r="LZ829" s="2" t="s">
        <v>275</v>
      </c>
      <c r="MA829" s="2" t="s">
        <v>248</v>
      </c>
      <c r="MB829" s="2" t="s">
        <v>4711</v>
      </c>
      <c r="MC829" s="2" t="s">
        <v>241</v>
      </c>
      <c r="MD829" s="2" t="s">
        <v>229</v>
      </c>
      <c r="ME829" s="4"/>
      <c r="MF829" s="8"/>
      <c r="MG829" s="4"/>
      <c r="MH829" s="8"/>
      <c r="MI829" s="7"/>
      <c r="MJ829" s="7"/>
      <c r="MK829" s="2" t="s">
        <v>239</v>
      </c>
      <c r="ML829" s="2" t="s">
        <v>275</v>
      </c>
      <c r="MM829" s="2" t="s">
        <v>987</v>
      </c>
      <c r="MN829" s="2" t="s">
        <v>967</v>
      </c>
      <c r="MO829" s="2" t="s">
        <v>241</v>
      </c>
      <c r="MP829" s="2" t="s">
        <v>229</v>
      </c>
      <c r="MQ829" s="4"/>
      <c r="MR829" s="8"/>
      <c r="MS829" s="4"/>
      <c r="MT829" s="8"/>
      <c r="MU829" s="7"/>
      <c r="MV829" s="7"/>
      <c r="MW829" s="2" t="s">
        <v>239</v>
      </c>
      <c r="MX829" s="2" t="s">
        <v>226</v>
      </c>
      <c r="MY829" s="2" t="s">
        <v>279</v>
      </c>
      <c r="MZ829" s="2" t="s">
        <v>229</v>
      </c>
      <c r="NA829" s="2" t="s">
        <v>241</v>
      </c>
      <c r="NB829" s="2" t="s">
        <v>229</v>
      </c>
      <c r="NC829" s="4"/>
      <c r="ND829" s="8"/>
      <c r="NE829" s="4"/>
      <c r="NF829" s="8"/>
      <c r="NG829" s="7"/>
      <c r="NH829" s="7"/>
      <c r="NI829" s="2" t="s">
        <v>239</v>
      </c>
      <c r="NJ829" s="2" t="s">
        <v>260</v>
      </c>
      <c r="NK829" s="2" t="s">
        <v>894</v>
      </c>
      <c r="NL829" s="2" t="s">
        <v>242</v>
      </c>
      <c r="NM829" s="2" t="s">
        <v>241</v>
      </c>
      <c r="NN829" s="2" t="s">
        <v>229</v>
      </c>
      <c r="NO829" s="4"/>
      <c r="NP829" s="8"/>
      <c r="NQ829" s="4"/>
      <c r="NR829" s="8"/>
      <c r="NS829" s="7"/>
      <c r="NT829" s="7"/>
      <c r="NU829" s="2" t="s">
        <v>272</v>
      </c>
      <c r="NV829" s="2" t="s">
        <v>226</v>
      </c>
      <c r="NW829" s="2" t="s">
        <v>229</v>
      </c>
      <c r="NX829" s="2" t="s">
        <v>229</v>
      </c>
      <c r="NY829" s="2" t="s">
        <v>241</v>
      </c>
      <c r="NZ829" s="2" t="s">
        <v>229</v>
      </c>
      <c r="OA829" s="4"/>
      <c r="OB829" s="8"/>
      <c r="OC829" s="4"/>
      <c r="OD829" s="8"/>
      <c r="OE829" s="7"/>
      <c r="OF829" s="7"/>
      <c r="OG829" s="2" t="s">
        <v>239</v>
      </c>
      <c r="OH829" s="2" t="s">
        <v>226</v>
      </c>
      <c r="OI829" s="2" t="s">
        <v>2817</v>
      </c>
      <c r="OJ829" s="2" t="s">
        <v>229</v>
      </c>
      <c r="OK829" s="2" t="s">
        <v>241</v>
      </c>
      <c r="OL829" s="2" t="s">
        <v>229</v>
      </c>
      <c r="OM829" s="4"/>
      <c r="ON829" s="8"/>
      <c r="OO829" s="4"/>
      <c r="OP829" s="8"/>
      <c r="OQ829" s="7"/>
      <c r="OR829" s="7"/>
      <c r="OS829" s="2" t="s">
        <v>229</v>
      </c>
      <c r="OT829" s="2" t="s">
        <v>229</v>
      </c>
      <c r="OU829" s="2" t="s">
        <v>229</v>
      </c>
      <c r="OV829" s="2" t="s">
        <v>229</v>
      </c>
      <c r="OW829" s="2" t="s">
        <v>229</v>
      </c>
      <c r="OX829" s="2" t="s">
        <v>229</v>
      </c>
      <c r="OY829" s="4"/>
      <c r="OZ829" s="8"/>
      <c r="PA829" s="4"/>
      <c r="PB829" s="8"/>
      <c r="PC829" s="7"/>
      <c r="PD829" s="7"/>
      <c r="PE829" s="2" t="s">
        <v>281</v>
      </c>
      <c r="PF829" s="2" t="s">
        <v>226</v>
      </c>
      <c r="PG829" s="2" t="s">
        <v>229</v>
      </c>
      <c r="PH829" s="2" t="s">
        <v>229</v>
      </c>
      <c r="PI829" s="2" t="s">
        <v>241</v>
      </c>
      <c r="PJ829" s="2" t="s">
        <v>229</v>
      </c>
      <c r="PK829" s="4"/>
      <c r="PL829" s="8"/>
      <c r="PM829" s="4"/>
      <c r="PN829" s="8"/>
      <c r="PO829" s="7"/>
      <c r="PP829" s="7"/>
      <c r="PQ829" s="2" t="s">
        <v>239</v>
      </c>
      <c r="PR829" s="2" t="s">
        <v>275</v>
      </c>
      <c r="PS829" s="2" t="s">
        <v>2762</v>
      </c>
      <c r="PT829" s="2" t="s">
        <v>229</v>
      </c>
      <c r="PU829" s="2" t="s">
        <v>241</v>
      </c>
      <c r="PV829" s="2" t="s">
        <v>229</v>
      </c>
      <c r="PW829" s="4"/>
      <c r="PX829" s="8"/>
      <c r="PY829" s="4"/>
      <c r="PZ829" s="8"/>
      <c r="QA829" s="7"/>
      <c r="QB829" s="7"/>
      <c r="QC829" s="2" t="s">
        <v>281</v>
      </c>
      <c r="QD829" s="2" t="s">
        <v>226</v>
      </c>
      <c r="QE829" s="2" t="s">
        <v>229</v>
      </c>
      <c r="QF829" s="2" t="s">
        <v>229</v>
      </c>
      <c r="QG829" s="2" t="s">
        <v>241</v>
      </c>
      <c r="QH829" s="2" t="s">
        <v>229</v>
      </c>
      <c r="QI829" s="4"/>
      <c r="QJ829" s="8"/>
      <c r="QK829" s="4"/>
      <c r="QL829" s="8"/>
      <c r="QM829" s="7"/>
      <c r="QN829" s="7"/>
      <c r="QO829" s="2" t="s">
        <v>229</v>
      </c>
      <c r="QP829" s="2" t="s">
        <v>229</v>
      </c>
      <c r="QQ829" s="2" t="s">
        <v>229</v>
      </c>
      <c r="QR829" s="2" t="s">
        <v>229</v>
      </c>
      <c r="QS829" s="2" t="s">
        <v>229</v>
      </c>
      <c r="QT829" s="2" t="s">
        <v>229</v>
      </c>
      <c r="QU829" s="4"/>
      <c r="QV829" s="8"/>
      <c r="QW829" s="4"/>
      <c r="QX829" s="8"/>
      <c r="QY829" s="7"/>
      <c r="QZ829" s="7"/>
      <c r="RA829" s="2" t="s">
        <v>272</v>
      </c>
      <c r="RB829" s="2" t="s">
        <v>226</v>
      </c>
      <c r="RC829" s="2" t="s">
        <v>229</v>
      </c>
      <c r="RD829" s="2" t="s">
        <v>229</v>
      </c>
      <c r="RE829" s="2" t="s">
        <v>241</v>
      </c>
      <c r="RF829" s="2" t="s">
        <v>229</v>
      </c>
      <c r="RG829" s="4"/>
      <c r="RH829" s="8"/>
      <c r="RI829" s="4"/>
      <c r="RJ829" s="8"/>
      <c r="RK829" s="7"/>
      <c r="RL829" s="7"/>
      <c r="RM829" s="2" t="s">
        <v>229</v>
      </c>
      <c r="RN829" s="2" t="s">
        <v>229</v>
      </c>
      <c r="RO829" s="2" t="s">
        <v>229</v>
      </c>
      <c r="RP829" s="2" t="s">
        <v>229</v>
      </c>
      <c r="RQ829" s="2" t="s">
        <v>229</v>
      </c>
      <c r="RR829" s="2" t="s">
        <v>229</v>
      </c>
      <c r="RS829" s="4"/>
      <c r="RT829" s="8"/>
      <c r="RU829" s="4"/>
      <c r="RV829" s="8"/>
      <c r="RW829" s="7"/>
      <c r="RX829" s="7"/>
      <c r="RY829" s="2" t="s">
        <v>266</v>
      </c>
      <c r="RZ829" s="2" t="s">
        <v>275</v>
      </c>
      <c r="SA829" s="2" t="s">
        <v>229</v>
      </c>
      <c r="SB829" s="2" t="s">
        <v>229</v>
      </c>
      <c r="SC829" s="2" t="s">
        <v>241</v>
      </c>
      <c r="SD829" s="2" t="s">
        <v>229</v>
      </c>
      <c r="SE829" s="4">
        <v>110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>
        <v>50</v>
      </c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>
        <v>50</v>
      </c>
      <c r="VP829" s="4"/>
      <c r="VQ829" s="4"/>
      <c r="VR829" s="4"/>
      <c r="VS829" s="4"/>
    </row>
    <row r="830">
      <c r="A830" s="2" t="s">
        <v>5097</v>
      </c>
      <c r="B830" s="2" t="s">
        <v>216</v>
      </c>
      <c r="C830" s="2" t="s">
        <v>4734</v>
      </c>
      <c r="D830" s="2" t="s">
        <v>3164</v>
      </c>
      <c r="E830" s="2" t="s">
        <v>3165</v>
      </c>
      <c r="F830" s="2" t="s">
        <v>4735</v>
      </c>
      <c r="G830" s="2" t="s">
        <v>4736</v>
      </c>
      <c r="H830" s="2" t="s">
        <v>4737</v>
      </c>
      <c r="I830" s="2" t="s">
        <v>5073</v>
      </c>
      <c r="J830" s="2" t="s">
        <v>312</v>
      </c>
      <c r="K830" s="2" t="s">
        <v>1130</v>
      </c>
      <c r="L830" s="3">
        <v>72</v>
      </c>
      <c r="M830" s="3">
        <v>75.6</v>
      </c>
      <c r="N830" s="3">
        <v>139.99</v>
      </c>
      <c r="O830" s="2" t="s">
        <v>226</v>
      </c>
      <c r="P830" s="2" t="s">
        <v>618</v>
      </c>
      <c r="Q830" s="2" t="s">
        <v>228</v>
      </c>
      <c r="R830" s="2" t="s">
        <v>229</v>
      </c>
      <c r="S830" s="2" t="s">
        <v>4759</v>
      </c>
      <c r="T830" s="2" t="s">
        <v>3733</v>
      </c>
      <c r="U830" s="2" t="s">
        <v>2890</v>
      </c>
      <c r="V830" s="2" t="s">
        <v>233</v>
      </c>
      <c r="W830" s="2" t="s">
        <v>3757</v>
      </c>
      <c r="X830" s="2" t="s">
        <v>4740</v>
      </c>
      <c r="Y830" s="2" t="s">
        <v>881</v>
      </c>
      <c r="Z830" s="4">
        <v>71</v>
      </c>
      <c r="AA830" s="4">
        <f>=ROUNDDOWN(23.6666666666667,0)</f>
      </c>
      <c r="AB830" s="5">
        <v>3</v>
      </c>
      <c r="AC830" s="2" t="s">
        <v>4760</v>
      </c>
      <c r="AD830" s="4">
        <v>60</v>
      </c>
      <c r="AE830" s="4">
        <v>120</v>
      </c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>
        <v>1</v>
      </c>
      <c r="AQ830" s="8">
        <v>73.71</v>
      </c>
      <c r="AR830" s="4">
        <v>1</v>
      </c>
      <c r="AS830" s="8">
        <v>78.4</v>
      </c>
      <c r="AT830" s="7"/>
      <c r="AU830" s="7">
        <v>-0.0598</v>
      </c>
      <c r="AV830" s="4" t="s">
        <v>229</v>
      </c>
      <c r="AW830" s="8" t="s">
        <v>229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>
        <v>0.5098</v>
      </c>
      <c r="BC830" s="4" t="s">
        <v>229</v>
      </c>
      <c r="BD830" s="8" t="s">
        <v>229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 t="s">
        <v>229</v>
      </c>
      <c r="BJ830" s="4">
        <v>1</v>
      </c>
      <c r="BK830" s="8">
        <v>73.71</v>
      </c>
      <c r="BL830" s="2" t="s">
        <v>3351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239</v>
      </c>
      <c r="BV830" s="2" t="s">
        <v>226</v>
      </c>
      <c r="BW830" s="2" t="s">
        <v>229</v>
      </c>
      <c r="BX830" s="2" t="s">
        <v>713</v>
      </c>
      <c r="BY830" s="2" t="s">
        <v>241</v>
      </c>
      <c r="BZ830" s="2" t="s">
        <v>229</v>
      </c>
      <c r="CA830" s="4">
        <v>1</v>
      </c>
      <c r="CB830" s="8">
        <v>73.71</v>
      </c>
      <c r="CC830" s="4"/>
      <c r="CD830" s="8"/>
      <c r="CE830" s="7"/>
      <c r="CF830" s="7"/>
      <c r="CG830" s="2" t="s">
        <v>239</v>
      </c>
      <c r="CH830" s="2" t="s">
        <v>226</v>
      </c>
      <c r="CI830" s="2" t="s">
        <v>532</v>
      </c>
      <c r="CJ830" s="2" t="s">
        <v>544</v>
      </c>
      <c r="CK830" s="2" t="s">
        <v>241</v>
      </c>
      <c r="CL830" s="2" t="s">
        <v>229</v>
      </c>
      <c r="CM830" s="4"/>
      <c r="CN830" s="8"/>
      <c r="CO830" s="4"/>
      <c r="CP830" s="8"/>
      <c r="CQ830" s="7"/>
      <c r="CR830" s="7"/>
      <c r="CS830" s="2" t="s">
        <v>239</v>
      </c>
      <c r="CT830" s="2" t="s">
        <v>226</v>
      </c>
      <c r="CU830" s="2" t="s">
        <v>1025</v>
      </c>
      <c r="CV830" s="2" t="s">
        <v>1276</v>
      </c>
      <c r="CW830" s="2" t="s">
        <v>241</v>
      </c>
      <c r="CX830" s="2" t="s">
        <v>229</v>
      </c>
      <c r="CY830" s="4"/>
      <c r="CZ830" s="8"/>
      <c r="DA830" s="4"/>
      <c r="DB830" s="8"/>
      <c r="DC830" s="7"/>
      <c r="DD830" s="7"/>
      <c r="DE830" s="2" t="s">
        <v>239</v>
      </c>
      <c r="DF830" s="2" t="s">
        <v>226</v>
      </c>
      <c r="DG830" s="2" t="s">
        <v>1025</v>
      </c>
      <c r="DH830" s="2" t="s">
        <v>262</v>
      </c>
      <c r="DI830" s="2" t="s">
        <v>241</v>
      </c>
      <c r="DJ830" s="2" t="s">
        <v>229</v>
      </c>
      <c r="DK830" s="4"/>
      <c r="DL830" s="8"/>
      <c r="DM830" s="4"/>
      <c r="DN830" s="8"/>
      <c r="DO830" s="7"/>
      <c r="DP830" s="7"/>
      <c r="DQ830" s="2" t="s">
        <v>239</v>
      </c>
      <c r="DR830" s="2" t="s">
        <v>226</v>
      </c>
      <c r="DS830" s="2" t="s">
        <v>3189</v>
      </c>
      <c r="DT830" s="2" t="s">
        <v>1305</v>
      </c>
      <c r="DU830" s="2" t="s">
        <v>241</v>
      </c>
      <c r="DV830" s="2" t="s">
        <v>229</v>
      </c>
      <c r="DW830" s="4"/>
      <c r="DX830" s="8"/>
      <c r="DY830" s="4">
        <v>1</v>
      </c>
      <c r="DZ830" s="8">
        <v>78.4</v>
      </c>
      <c r="EA830" s="7">
        <v>-1</v>
      </c>
      <c r="EB830" s="7">
        <v>-1</v>
      </c>
      <c r="EC830" s="2" t="s">
        <v>239</v>
      </c>
      <c r="ED830" s="2" t="s">
        <v>226</v>
      </c>
      <c r="EE830" s="2" t="s">
        <v>2957</v>
      </c>
      <c r="EF830" s="2" t="s">
        <v>1753</v>
      </c>
      <c r="EG830" s="2" t="s">
        <v>241</v>
      </c>
      <c r="EH830" s="2" t="s">
        <v>229</v>
      </c>
      <c r="EI830" s="4"/>
      <c r="EJ830" s="8"/>
      <c r="EK830" s="4"/>
      <c r="EL830" s="8"/>
      <c r="EM830" s="7"/>
      <c r="EN830" s="7"/>
      <c r="EO830" s="2" t="s">
        <v>239</v>
      </c>
      <c r="EP830" s="2" t="s">
        <v>226</v>
      </c>
      <c r="EQ830" s="2" t="s">
        <v>3577</v>
      </c>
      <c r="ER830" s="2" t="s">
        <v>2847</v>
      </c>
      <c r="ES830" s="2" t="s">
        <v>241</v>
      </c>
      <c r="ET830" s="2" t="s">
        <v>229</v>
      </c>
      <c r="EU830" s="4"/>
      <c r="EV830" s="8"/>
      <c r="EW830" s="4"/>
      <c r="EX830" s="8"/>
      <c r="EY830" s="7"/>
      <c r="EZ830" s="7"/>
      <c r="FA830" s="2" t="s">
        <v>239</v>
      </c>
      <c r="FB830" s="2" t="s">
        <v>226</v>
      </c>
      <c r="FC830" s="2" t="s">
        <v>3488</v>
      </c>
      <c r="FD830" s="2" t="s">
        <v>730</v>
      </c>
      <c r="FE830" s="2" t="s">
        <v>263</v>
      </c>
      <c r="FF830" s="2" t="s">
        <v>229</v>
      </c>
      <c r="FG830" s="4"/>
      <c r="FH830" s="8"/>
      <c r="FI830" s="4"/>
      <c r="FJ830" s="8"/>
      <c r="FK830" s="7"/>
      <c r="FL830" s="7"/>
      <c r="FM830" s="2" t="s">
        <v>239</v>
      </c>
      <c r="FN830" s="2" t="s">
        <v>226</v>
      </c>
      <c r="FO830" s="2" t="s">
        <v>1025</v>
      </c>
      <c r="FP830" s="2" t="s">
        <v>262</v>
      </c>
      <c r="FQ830" s="2" t="s">
        <v>241</v>
      </c>
      <c r="FR830" s="2" t="s">
        <v>229</v>
      </c>
      <c r="FS830" s="4"/>
      <c r="FT830" s="8"/>
      <c r="FU830" s="4"/>
      <c r="FV830" s="8"/>
      <c r="FW830" s="7"/>
      <c r="FX830" s="7"/>
      <c r="FY830" s="2" t="s">
        <v>239</v>
      </c>
      <c r="FZ830" s="2" t="s">
        <v>226</v>
      </c>
      <c r="GA830" s="2" t="s">
        <v>327</v>
      </c>
      <c r="GB830" s="2" t="s">
        <v>229</v>
      </c>
      <c r="GC830" s="2" t="s">
        <v>241</v>
      </c>
      <c r="GD830" s="2" t="s">
        <v>229</v>
      </c>
      <c r="GE830" s="4"/>
      <c r="GF830" s="8"/>
      <c r="GG830" s="4"/>
      <c r="GH830" s="8"/>
      <c r="GI830" s="7"/>
      <c r="GJ830" s="7"/>
      <c r="GK830" s="2" t="s">
        <v>272</v>
      </c>
      <c r="GL830" s="2" t="s">
        <v>226</v>
      </c>
      <c r="GM830" s="2" t="s">
        <v>229</v>
      </c>
      <c r="GN830" s="2" t="s">
        <v>229</v>
      </c>
      <c r="GO830" s="2" t="s">
        <v>241</v>
      </c>
      <c r="GP830" s="2" t="s">
        <v>229</v>
      </c>
      <c r="GQ830" s="4"/>
      <c r="GR830" s="8"/>
      <c r="GS830" s="4"/>
      <c r="GT830" s="8"/>
      <c r="GU830" s="7"/>
      <c r="GV830" s="7"/>
      <c r="GW830" s="2" t="s">
        <v>239</v>
      </c>
      <c r="GX830" s="2" t="s">
        <v>226</v>
      </c>
      <c r="GY830" s="2" t="s">
        <v>458</v>
      </c>
      <c r="GZ830" s="2" t="s">
        <v>1408</v>
      </c>
      <c r="HA830" s="2" t="s">
        <v>241</v>
      </c>
      <c r="HB830" s="2" t="s">
        <v>229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260</v>
      </c>
      <c r="HK830" s="2" t="s">
        <v>258</v>
      </c>
      <c r="HL830" s="2" t="s">
        <v>422</v>
      </c>
      <c r="HM830" s="2" t="s">
        <v>241</v>
      </c>
      <c r="HN830" s="2" t="s">
        <v>229</v>
      </c>
      <c r="HO830" s="4"/>
      <c r="HP830" s="8"/>
      <c r="HQ830" s="4"/>
      <c r="HR830" s="8"/>
      <c r="HS830" s="7"/>
      <c r="HT830" s="7"/>
      <c r="HU830" s="2" t="s">
        <v>266</v>
      </c>
      <c r="HV830" s="2" t="s">
        <v>226</v>
      </c>
      <c r="HW830" s="2" t="s">
        <v>229</v>
      </c>
      <c r="HX830" s="2" t="s">
        <v>229</v>
      </c>
      <c r="HY830" s="2" t="s">
        <v>241</v>
      </c>
      <c r="HZ830" s="2" t="s">
        <v>229</v>
      </c>
      <c r="IA830" s="4"/>
      <c r="IB830" s="8"/>
      <c r="IC830" s="4"/>
      <c r="ID830" s="8"/>
      <c r="IE830" s="7"/>
      <c r="IF830" s="7"/>
      <c r="IG830" s="2" t="s">
        <v>266</v>
      </c>
      <c r="IH830" s="2" t="s">
        <v>226</v>
      </c>
      <c r="II830" s="2" t="s">
        <v>229</v>
      </c>
      <c r="IJ830" s="2" t="s">
        <v>229</v>
      </c>
      <c r="IK830" s="2" t="s">
        <v>241</v>
      </c>
      <c r="IL830" s="2" t="s">
        <v>229</v>
      </c>
      <c r="IM830" s="4"/>
      <c r="IN830" s="8"/>
      <c r="IO830" s="4"/>
      <c r="IP830" s="8"/>
      <c r="IQ830" s="7"/>
      <c r="IR830" s="7"/>
      <c r="IS830" s="2" t="s">
        <v>272</v>
      </c>
      <c r="IT830" s="2" t="s">
        <v>226</v>
      </c>
      <c r="IU830" s="2" t="s">
        <v>229</v>
      </c>
      <c r="IV830" s="2" t="s">
        <v>229</v>
      </c>
      <c r="IW830" s="2" t="s">
        <v>241</v>
      </c>
      <c r="IX830" s="2" t="s">
        <v>229</v>
      </c>
      <c r="IY830" s="4"/>
      <c r="IZ830" s="8"/>
      <c r="JA830" s="4"/>
      <c r="JB830" s="8"/>
      <c r="JC830" s="7"/>
      <c r="JD830" s="7"/>
      <c r="JE830" s="2" t="s">
        <v>239</v>
      </c>
      <c r="JF830" s="2" t="s">
        <v>226</v>
      </c>
      <c r="JG830" s="2" t="s">
        <v>3256</v>
      </c>
      <c r="JH830" s="2" t="s">
        <v>229</v>
      </c>
      <c r="JI830" s="2" t="s">
        <v>241</v>
      </c>
      <c r="JJ830" s="2" t="s">
        <v>229</v>
      </c>
      <c r="JK830" s="4"/>
      <c r="JL830" s="8"/>
      <c r="JM830" s="4"/>
      <c r="JN830" s="8"/>
      <c r="JO830" s="7"/>
      <c r="JP830" s="7"/>
      <c r="JQ830" s="2" t="s">
        <v>229</v>
      </c>
      <c r="JR830" s="2" t="s">
        <v>229</v>
      </c>
      <c r="JS830" s="2" t="s">
        <v>229</v>
      </c>
      <c r="JT830" s="2" t="s">
        <v>229</v>
      </c>
      <c r="JU830" s="2" t="s">
        <v>229</v>
      </c>
      <c r="JV830" s="2" t="s">
        <v>229</v>
      </c>
      <c r="JW830" s="4"/>
      <c r="JX830" s="8"/>
      <c r="JY830" s="4"/>
      <c r="JZ830" s="8"/>
      <c r="KA830" s="7"/>
      <c r="KB830" s="7"/>
      <c r="KC830" s="2" t="s">
        <v>272</v>
      </c>
      <c r="KD830" s="2" t="s">
        <v>226</v>
      </c>
      <c r="KE830" s="2" t="s">
        <v>229</v>
      </c>
      <c r="KF830" s="2" t="s">
        <v>229</v>
      </c>
      <c r="KG830" s="2" t="s">
        <v>241</v>
      </c>
      <c r="KH830" s="2" t="s">
        <v>229</v>
      </c>
      <c r="KI830" s="4"/>
      <c r="KJ830" s="8"/>
      <c r="KK830" s="4"/>
      <c r="KL830" s="8"/>
      <c r="KM830" s="7"/>
      <c r="KN830" s="7"/>
      <c r="KO830" s="2" t="s">
        <v>278</v>
      </c>
      <c r="KP830" s="2" t="s">
        <v>226</v>
      </c>
      <c r="KQ830" s="2" t="s">
        <v>229</v>
      </c>
      <c r="KR830" s="2" t="s">
        <v>229</v>
      </c>
      <c r="KS830" s="2" t="s">
        <v>241</v>
      </c>
      <c r="KT830" s="2" t="s">
        <v>229</v>
      </c>
      <c r="KU830" s="4"/>
      <c r="KV830" s="8"/>
      <c r="KW830" s="4"/>
      <c r="KX830" s="8"/>
      <c r="KY830" s="7"/>
      <c r="KZ830" s="7"/>
      <c r="LA830" s="2" t="s">
        <v>239</v>
      </c>
      <c r="LB830" s="2" t="s">
        <v>226</v>
      </c>
      <c r="LC830" s="2" t="s">
        <v>1028</v>
      </c>
      <c r="LD830" s="2" t="s">
        <v>1506</v>
      </c>
      <c r="LE830" s="2" t="s">
        <v>241</v>
      </c>
      <c r="LF830" s="2" t="s">
        <v>229</v>
      </c>
      <c r="LG830" s="4"/>
      <c r="LH830" s="8"/>
      <c r="LI830" s="4"/>
      <c r="LJ830" s="8"/>
      <c r="LK830" s="7"/>
      <c r="LL830" s="7"/>
      <c r="LM830" s="2" t="s">
        <v>229</v>
      </c>
      <c r="LN830" s="2" t="s">
        <v>229</v>
      </c>
      <c r="LO830" s="2" t="s">
        <v>229</v>
      </c>
      <c r="LP830" s="2" t="s">
        <v>229</v>
      </c>
      <c r="LQ830" s="2" t="s">
        <v>229</v>
      </c>
      <c r="LR830" s="2" t="s">
        <v>229</v>
      </c>
      <c r="LS830" s="4"/>
      <c r="LT830" s="8"/>
      <c r="LU830" s="4"/>
      <c r="LV830" s="8"/>
      <c r="LW830" s="7"/>
      <c r="LX830" s="7"/>
      <c r="LY830" s="2" t="s">
        <v>239</v>
      </c>
      <c r="LZ830" s="2" t="s">
        <v>275</v>
      </c>
      <c r="MA830" s="2" t="s">
        <v>248</v>
      </c>
      <c r="MB830" s="2" t="s">
        <v>2935</v>
      </c>
      <c r="MC830" s="2" t="s">
        <v>241</v>
      </c>
      <c r="MD830" s="2" t="s">
        <v>229</v>
      </c>
      <c r="ME830" s="4"/>
      <c r="MF830" s="8"/>
      <c r="MG830" s="4"/>
      <c r="MH830" s="8"/>
      <c r="MI830" s="7"/>
      <c r="MJ830" s="7"/>
      <c r="MK830" s="2" t="s">
        <v>239</v>
      </c>
      <c r="ML830" s="2" t="s">
        <v>275</v>
      </c>
      <c r="MM830" s="2" t="s">
        <v>824</v>
      </c>
      <c r="MN830" s="2" t="s">
        <v>979</v>
      </c>
      <c r="MO830" s="2" t="s">
        <v>241</v>
      </c>
      <c r="MP830" s="2" t="s">
        <v>229</v>
      </c>
      <c r="MQ830" s="4"/>
      <c r="MR830" s="8"/>
      <c r="MS830" s="4"/>
      <c r="MT830" s="8"/>
      <c r="MU830" s="7"/>
      <c r="MV830" s="7"/>
      <c r="MW830" s="2" t="s">
        <v>239</v>
      </c>
      <c r="MX830" s="2" t="s">
        <v>226</v>
      </c>
      <c r="MY830" s="2" t="s">
        <v>279</v>
      </c>
      <c r="MZ830" s="2" t="s">
        <v>229</v>
      </c>
      <c r="NA830" s="2" t="s">
        <v>241</v>
      </c>
      <c r="NB830" s="2" t="s">
        <v>229</v>
      </c>
      <c r="NC830" s="4"/>
      <c r="ND830" s="8"/>
      <c r="NE830" s="4"/>
      <c r="NF830" s="8"/>
      <c r="NG830" s="7"/>
      <c r="NH830" s="7"/>
      <c r="NI830" s="2" t="s">
        <v>239</v>
      </c>
      <c r="NJ830" s="2" t="s">
        <v>260</v>
      </c>
      <c r="NK830" s="2" t="s">
        <v>894</v>
      </c>
      <c r="NL830" s="2" t="s">
        <v>5098</v>
      </c>
      <c r="NM830" s="2" t="s">
        <v>241</v>
      </c>
      <c r="NN830" s="2" t="s">
        <v>229</v>
      </c>
      <c r="NO830" s="4"/>
      <c r="NP830" s="8"/>
      <c r="NQ830" s="4"/>
      <c r="NR830" s="8"/>
      <c r="NS830" s="7"/>
      <c r="NT830" s="7"/>
      <c r="NU830" s="2" t="s">
        <v>272</v>
      </c>
      <c r="NV830" s="2" t="s">
        <v>226</v>
      </c>
      <c r="NW830" s="2" t="s">
        <v>229</v>
      </c>
      <c r="NX830" s="2" t="s">
        <v>229</v>
      </c>
      <c r="NY830" s="2" t="s">
        <v>241</v>
      </c>
      <c r="NZ830" s="2" t="s">
        <v>229</v>
      </c>
      <c r="OA830" s="4"/>
      <c r="OB830" s="8"/>
      <c r="OC830" s="4"/>
      <c r="OD830" s="8"/>
      <c r="OE830" s="7"/>
      <c r="OF830" s="7"/>
      <c r="OG830" s="2" t="s">
        <v>239</v>
      </c>
      <c r="OH830" s="2" t="s">
        <v>226</v>
      </c>
      <c r="OI830" s="2" t="s">
        <v>2817</v>
      </c>
      <c r="OJ830" s="2" t="s">
        <v>229</v>
      </c>
      <c r="OK830" s="2" t="s">
        <v>241</v>
      </c>
      <c r="OL830" s="2" t="s">
        <v>229</v>
      </c>
      <c r="OM830" s="4"/>
      <c r="ON830" s="8"/>
      <c r="OO830" s="4"/>
      <c r="OP830" s="8"/>
      <c r="OQ830" s="7"/>
      <c r="OR830" s="7"/>
      <c r="OS830" s="2" t="s">
        <v>229</v>
      </c>
      <c r="OT830" s="2" t="s">
        <v>229</v>
      </c>
      <c r="OU830" s="2" t="s">
        <v>229</v>
      </c>
      <c r="OV830" s="2" t="s">
        <v>229</v>
      </c>
      <c r="OW830" s="2" t="s">
        <v>229</v>
      </c>
      <c r="OX830" s="2" t="s">
        <v>229</v>
      </c>
      <c r="OY830" s="4"/>
      <c r="OZ830" s="8"/>
      <c r="PA830" s="4"/>
      <c r="PB830" s="8"/>
      <c r="PC830" s="7"/>
      <c r="PD830" s="7"/>
      <c r="PE830" s="2" t="s">
        <v>281</v>
      </c>
      <c r="PF830" s="2" t="s">
        <v>226</v>
      </c>
      <c r="PG830" s="2" t="s">
        <v>229</v>
      </c>
      <c r="PH830" s="2" t="s">
        <v>229</v>
      </c>
      <c r="PI830" s="2" t="s">
        <v>241</v>
      </c>
      <c r="PJ830" s="2" t="s">
        <v>229</v>
      </c>
      <c r="PK830" s="4"/>
      <c r="PL830" s="8"/>
      <c r="PM830" s="4"/>
      <c r="PN830" s="8"/>
      <c r="PO830" s="7"/>
      <c r="PP830" s="7"/>
      <c r="PQ830" s="2" t="s">
        <v>239</v>
      </c>
      <c r="PR830" s="2" t="s">
        <v>275</v>
      </c>
      <c r="PS830" s="2" t="s">
        <v>2762</v>
      </c>
      <c r="PT830" s="2" t="s">
        <v>229</v>
      </c>
      <c r="PU830" s="2" t="s">
        <v>241</v>
      </c>
      <c r="PV830" s="2" t="s">
        <v>229</v>
      </c>
      <c r="PW830" s="4"/>
      <c r="PX830" s="8"/>
      <c r="PY830" s="4"/>
      <c r="PZ830" s="8"/>
      <c r="QA830" s="7"/>
      <c r="QB830" s="7"/>
      <c r="QC830" s="2" t="s">
        <v>281</v>
      </c>
      <c r="QD830" s="2" t="s">
        <v>226</v>
      </c>
      <c r="QE830" s="2" t="s">
        <v>229</v>
      </c>
      <c r="QF830" s="2" t="s">
        <v>229</v>
      </c>
      <c r="QG830" s="2" t="s">
        <v>241</v>
      </c>
      <c r="QH830" s="2" t="s">
        <v>229</v>
      </c>
      <c r="QI830" s="4"/>
      <c r="QJ830" s="8"/>
      <c r="QK830" s="4"/>
      <c r="QL830" s="8"/>
      <c r="QM830" s="7"/>
      <c r="QN830" s="7"/>
      <c r="QO830" s="2" t="s">
        <v>229</v>
      </c>
      <c r="QP830" s="2" t="s">
        <v>229</v>
      </c>
      <c r="QQ830" s="2" t="s">
        <v>229</v>
      </c>
      <c r="QR830" s="2" t="s">
        <v>229</v>
      </c>
      <c r="QS830" s="2" t="s">
        <v>229</v>
      </c>
      <c r="QT830" s="2" t="s">
        <v>229</v>
      </c>
      <c r="QU830" s="4"/>
      <c r="QV830" s="8"/>
      <c r="QW830" s="4"/>
      <c r="QX830" s="8"/>
      <c r="QY830" s="7"/>
      <c r="QZ830" s="7"/>
      <c r="RA830" s="2" t="s">
        <v>272</v>
      </c>
      <c r="RB830" s="2" t="s">
        <v>226</v>
      </c>
      <c r="RC830" s="2" t="s">
        <v>229</v>
      </c>
      <c r="RD830" s="2" t="s">
        <v>229</v>
      </c>
      <c r="RE830" s="2" t="s">
        <v>241</v>
      </c>
      <c r="RF830" s="2" t="s">
        <v>229</v>
      </c>
      <c r="RG830" s="4"/>
      <c r="RH830" s="8"/>
      <c r="RI830" s="4"/>
      <c r="RJ830" s="8"/>
      <c r="RK830" s="7"/>
      <c r="RL830" s="7"/>
      <c r="RM830" s="2" t="s">
        <v>229</v>
      </c>
      <c r="RN830" s="2" t="s">
        <v>229</v>
      </c>
      <c r="RO830" s="2" t="s">
        <v>229</v>
      </c>
      <c r="RP830" s="2" t="s">
        <v>229</v>
      </c>
      <c r="RQ830" s="2" t="s">
        <v>229</v>
      </c>
      <c r="RR830" s="2" t="s">
        <v>229</v>
      </c>
      <c r="RS830" s="4"/>
      <c r="RT830" s="8"/>
      <c r="RU830" s="4"/>
      <c r="RV830" s="8"/>
      <c r="RW830" s="7"/>
      <c r="RX830" s="7"/>
      <c r="RY830" s="2" t="s">
        <v>266</v>
      </c>
      <c r="RZ830" s="2" t="s">
        <v>275</v>
      </c>
      <c r="SA830" s="2" t="s">
        <v>483</v>
      </c>
      <c r="SB830" s="2" t="s">
        <v>229</v>
      </c>
      <c r="SC830" s="2" t="s">
        <v>241</v>
      </c>
      <c r="SD830" s="2" t="s">
        <v>229</v>
      </c>
      <c r="SE830" s="4">
        <v>71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>
        <v>60</v>
      </c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>
        <v>60</v>
      </c>
      <c r="VP830" s="4"/>
      <c r="VQ830" s="4"/>
      <c r="VR830" s="4"/>
      <c r="VS830" s="4"/>
    </row>
    <row r="831">
      <c r="A831" s="2" t="s">
        <v>5099</v>
      </c>
      <c r="B831" s="2" t="s">
        <v>216</v>
      </c>
      <c r="C831" s="2" t="s">
        <v>4734</v>
      </c>
      <c r="D831" s="2" t="s">
        <v>3164</v>
      </c>
      <c r="E831" s="2" t="s">
        <v>3165</v>
      </c>
      <c r="F831" s="2" t="s">
        <v>4735</v>
      </c>
      <c r="G831" s="2" t="s">
        <v>4736</v>
      </c>
      <c r="H831" s="2" t="s">
        <v>4737</v>
      </c>
      <c r="I831" s="2" t="s">
        <v>5073</v>
      </c>
      <c r="J831" s="2" t="s">
        <v>224</v>
      </c>
      <c r="K831" s="2" t="s">
        <v>412</v>
      </c>
      <c r="L831" s="3">
        <v>46.53</v>
      </c>
      <c r="M831" s="3">
        <v>48.86</v>
      </c>
      <c r="N831" s="3">
        <v>89.99</v>
      </c>
      <c r="O831" s="2" t="s">
        <v>226</v>
      </c>
      <c r="P831" s="2" t="s">
        <v>618</v>
      </c>
      <c r="Q831" s="2" t="s">
        <v>228</v>
      </c>
      <c r="R831" s="2" t="s">
        <v>229</v>
      </c>
      <c r="S831" s="2" t="s">
        <v>4779</v>
      </c>
      <c r="T831" s="2" t="s">
        <v>3733</v>
      </c>
      <c r="U831" s="2" t="s">
        <v>733</v>
      </c>
      <c r="V831" s="2" t="s">
        <v>233</v>
      </c>
      <c r="W831" s="2" t="s">
        <v>3757</v>
      </c>
      <c r="X831" s="2" t="s">
        <v>4740</v>
      </c>
      <c r="Y831" s="2" t="s">
        <v>1342</v>
      </c>
      <c r="Z831" s="4">
        <v>384</v>
      </c>
      <c r="AA831" s="4">
        <f>=ROUNDDOWN(192,0)</f>
      </c>
      <c r="AB831" s="5">
        <v>2</v>
      </c>
      <c r="AC831" s="2" t="s">
        <v>229</v>
      </c>
      <c r="AD831" s="4"/>
      <c r="AE831" s="4"/>
      <c r="AF831" s="6">
        <v>66</v>
      </c>
      <c r="AG831" s="6">
        <v>49</v>
      </c>
      <c r="AH831" s="7">
        <v>1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/>
      <c r="AQ831" s="8"/>
      <c r="AR831" s="4">
        <v>2</v>
      </c>
      <c r="AS831" s="8">
        <v>112.62</v>
      </c>
      <c r="AT831" s="7">
        <v>-1</v>
      </c>
      <c r="AU831" s="7">
        <v>-1</v>
      </c>
      <c r="AV831" s="4" t="s">
        <v>229</v>
      </c>
      <c r="AW831" s="8" t="s">
        <v>229</v>
      </c>
      <c r="AX831" s="4">
        <v>4</v>
      </c>
      <c r="AY831" s="8">
        <v>278.76</v>
      </c>
      <c r="AZ831" s="7" t="s">
        <v>229</v>
      </c>
      <c r="BA831" s="7" t="s">
        <v>229</v>
      </c>
      <c r="BB831" s="7"/>
      <c r="BC831" s="4" t="s">
        <v>229</v>
      </c>
      <c r="BD831" s="8" t="s">
        <v>229</v>
      </c>
      <c r="BE831" s="4" t="s">
        <v>229</v>
      </c>
      <c r="BF831" s="8" t="s">
        <v>229</v>
      </c>
      <c r="BG831" s="7" t="s">
        <v>229</v>
      </c>
      <c r="BH831" s="7" t="s">
        <v>229</v>
      </c>
      <c r="BI831" s="7" t="s">
        <v>229</v>
      </c>
      <c r="BJ831" s="4"/>
      <c r="BK831" s="8"/>
      <c r="BL831" s="2" t="s">
        <v>18</v>
      </c>
      <c r="BM831" s="7"/>
      <c r="BN831" s="7"/>
      <c r="BO831" s="4"/>
      <c r="BP831" s="8"/>
      <c r="BQ831" s="4"/>
      <c r="BR831" s="8"/>
      <c r="BS831" s="7"/>
      <c r="BT831" s="7"/>
      <c r="BU831" s="2" t="s">
        <v>239</v>
      </c>
      <c r="BV831" s="2" t="s">
        <v>226</v>
      </c>
      <c r="BW831" s="2" t="s">
        <v>229</v>
      </c>
      <c r="BX831" s="2" t="s">
        <v>708</v>
      </c>
      <c r="BY831" s="2" t="s">
        <v>241</v>
      </c>
      <c r="BZ831" s="2" t="s">
        <v>229</v>
      </c>
      <c r="CA831" s="4"/>
      <c r="CB831" s="8"/>
      <c r="CC831" s="4"/>
      <c r="CD831" s="8"/>
      <c r="CE831" s="7"/>
      <c r="CF831" s="7"/>
      <c r="CG831" s="2" t="s">
        <v>239</v>
      </c>
      <c r="CH831" s="2" t="s">
        <v>226</v>
      </c>
      <c r="CI831" s="2" t="s">
        <v>780</v>
      </c>
      <c r="CJ831" s="2" t="s">
        <v>1347</v>
      </c>
      <c r="CK831" s="2" t="s">
        <v>241</v>
      </c>
      <c r="CL831" s="2" t="s">
        <v>229</v>
      </c>
      <c r="CM831" s="4"/>
      <c r="CN831" s="8"/>
      <c r="CO831" s="4">
        <v>2</v>
      </c>
      <c r="CP831" s="8">
        <v>112.62</v>
      </c>
      <c r="CQ831" s="7">
        <v>-1</v>
      </c>
      <c r="CR831" s="7">
        <v>-1</v>
      </c>
      <c r="CS831" s="2" t="s">
        <v>239</v>
      </c>
      <c r="CT831" s="2" t="s">
        <v>226</v>
      </c>
      <c r="CU831" s="2" t="s">
        <v>700</v>
      </c>
      <c r="CV831" s="2" t="s">
        <v>2059</v>
      </c>
      <c r="CW831" s="2" t="s">
        <v>241</v>
      </c>
      <c r="CX831" s="2" t="s">
        <v>229</v>
      </c>
      <c r="CY831" s="4"/>
      <c r="CZ831" s="8"/>
      <c r="DA831" s="4"/>
      <c r="DB831" s="8"/>
      <c r="DC831" s="7"/>
      <c r="DD831" s="7"/>
      <c r="DE831" s="2" t="s">
        <v>239</v>
      </c>
      <c r="DF831" s="2" t="s">
        <v>226</v>
      </c>
      <c r="DG831" s="2" t="s">
        <v>756</v>
      </c>
      <c r="DH831" s="2" t="s">
        <v>2059</v>
      </c>
      <c r="DI831" s="2" t="s">
        <v>241</v>
      </c>
      <c r="DJ831" s="2" t="s">
        <v>229</v>
      </c>
      <c r="DK831" s="4"/>
      <c r="DL831" s="8"/>
      <c r="DM831" s="4"/>
      <c r="DN831" s="8"/>
      <c r="DO831" s="7"/>
      <c r="DP831" s="7"/>
      <c r="DQ831" s="2" t="s">
        <v>239</v>
      </c>
      <c r="DR831" s="2" t="s">
        <v>226</v>
      </c>
      <c r="DS831" s="2" t="s">
        <v>871</v>
      </c>
      <c r="DT831" s="2" t="s">
        <v>890</v>
      </c>
      <c r="DU831" s="2" t="s">
        <v>241</v>
      </c>
      <c r="DV831" s="2" t="s">
        <v>229</v>
      </c>
      <c r="DW831" s="4"/>
      <c r="DX831" s="8"/>
      <c r="DY831" s="4"/>
      <c r="DZ831" s="8"/>
      <c r="EA831" s="7"/>
      <c r="EB831" s="7"/>
      <c r="EC831" s="2" t="s">
        <v>239</v>
      </c>
      <c r="ED831" s="2" t="s">
        <v>226</v>
      </c>
      <c r="EE831" s="2" t="s">
        <v>1347</v>
      </c>
      <c r="EF831" s="2" t="s">
        <v>2763</v>
      </c>
      <c r="EG831" s="2" t="s">
        <v>241</v>
      </c>
      <c r="EH831" s="2" t="s">
        <v>229</v>
      </c>
      <c r="EI831" s="4"/>
      <c r="EJ831" s="8"/>
      <c r="EK831" s="4"/>
      <c r="EL831" s="8"/>
      <c r="EM831" s="7"/>
      <c r="EN831" s="7"/>
      <c r="EO831" s="2" t="s">
        <v>239</v>
      </c>
      <c r="EP831" s="2" t="s">
        <v>226</v>
      </c>
      <c r="EQ831" s="2" t="s">
        <v>745</v>
      </c>
      <c r="ER831" s="2" t="s">
        <v>761</v>
      </c>
      <c r="ES831" s="2" t="s">
        <v>241</v>
      </c>
      <c r="ET831" s="2" t="s">
        <v>229</v>
      </c>
      <c r="EU831" s="4"/>
      <c r="EV831" s="8"/>
      <c r="EW831" s="4"/>
      <c r="EX831" s="8"/>
      <c r="EY831" s="7"/>
      <c r="EZ831" s="7"/>
      <c r="FA831" s="2" t="s">
        <v>239</v>
      </c>
      <c r="FB831" s="2" t="s">
        <v>226</v>
      </c>
      <c r="FC831" s="2" t="s">
        <v>1349</v>
      </c>
      <c r="FD831" s="2" t="s">
        <v>877</v>
      </c>
      <c r="FE831" s="2" t="s">
        <v>263</v>
      </c>
      <c r="FF831" s="2" t="s">
        <v>229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226</v>
      </c>
      <c r="FO831" s="2" t="s">
        <v>2456</v>
      </c>
      <c r="FP831" s="2" t="s">
        <v>1785</v>
      </c>
      <c r="FQ831" s="2" t="s">
        <v>241</v>
      </c>
      <c r="FR831" s="2" t="s">
        <v>229</v>
      </c>
      <c r="FS831" s="4"/>
      <c r="FT831" s="8"/>
      <c r="FU831" s="4"/>
      <c r="FV831" s="8"/>
      <c r="FW831" s="7"/>
      <c r="FX831" s="7"/>
      <c r="FY831" s="2" t="s">
        <v>239</v>
      </c>
      <c r="FZ831" s="2" t="s">
        <v>226</v>
      </c>
      <c r="GA831" s="2" t="s">
        <v>327</v>
      </c>
      <c r="GB831" s="2" t="s">
        <v>229</v>
      </c>
      <c r="GC831" s="2" t="s">
        <v>241</v>
      </c>
      <c r="GD831" s="2" t="s">
        <v>229</v>
      </c>
      <c r="GE831" s="4"/>
      <c r="GF831" s="8"/>
      <c r="GG831" s="4"/>
      <c r="GH831" s="8"/>
      <c r="GI831" s="7"/>
      <c r="GJ831" s="7"/>
      <c r="GK831" s="2" t="s">
        <v>272</v>
      </c>
      <c r="GL831" s="2" t="s">
        <v>226</v>
      </c>
      <c r="GM831" s="2" t="s">
        <v>229</v>
      </c>
      <c r="GN831" s="2" t="s">
        <v>229</v>
      </c>
      <c r="GO831" s="2" t="s">
        <v>241</v>
      </c>
      <c r="GP831" s="2" t="s">
        <v>229</v>
      </c>
      <c r="GQ831" s="4"/>
      <c r="GR831" s="8"/>
      <c r="GS831" s="4"/>
      <c r="GT831" s="8"/>
      <c r="GU831" s="7"/>
      <c r="GV831" s="7"/>
      <c r="GW831" s="2" t="s">
        <v>239</v>
      </c>
      <c r="GX831" s="2" t="s">
        <v>226</v>
      </c>
      <c r="GY831" s="2" t="s">
        <v>708</v>
      </c>
      <c r="GZ831" s="2" t="s">
        <v>2976</v>
      </c>
      <c r="HA831" s="2" t="s">
        <v>241</v>
      </c>
      <c r="HB831" s="2" t="s">
        <v>229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260</v>
      </c>
      <c r="HK831" s="2" t="s">
        <v>906</v>
      </c>
      <c r="HL831" s="2" t="s">
        <v>874</v>
      </c>
      <c r="HM831" s="2" t="s">
        <v>241</v>
      </c>
      <c r="HN831" s="2" t="s">
        <v>229</v>
      </c>
      <c r="HO831" s="4"/>
      <c r="HP831" s="8"/>
      <c r="HQ831" s="4"/>
      <c r="HR831" s="8"/>
      <c r="HS831" s="7"/>
      <c r="HT831" s="7"/>
      <c r="HU831" s="2" t="s">
        <v>266</v>
      </c>
      <c r="HV831" s="2" t="s">
        <v>226</v>
      </c>
      <c r="HW831" s="2" t="s">
        <v>229</v>
      </c>
      <c r="HX831" s="2" t="s">
        <v>229</v>
      </c>
      <c r="HY831" s="2" t="s">
        <v>241</v>
      </c>
      <c r="HZ831" s="2" t="s">
        <v>229</v>
      </c>
      <c r="IA831" s="4"/>
      <c r="IB831" s="8"/>
      <c r="IC831" s="4"/>
      <c r="ID831" s="8"/>
      <c r="IE831" s="7"/>
      <c r="IF831" s="7"/>
      <c r="IG831" s="2" t="s">
        <v>266</v>
      </c>
      <c r="IH831" s="2" t="s">
        <v>226</v>
      </c>
      <c r="II831" s="2" t="s">
        <v>229</v>
      </c>
      <c r="IJ831" s="2" t="s">
        <v>229</v>
      </c>
      <c r="IK831" s="2" t="s">
        <v>241</v>
      </c>
      <c r="IL831" s="2" t="s">
        <v>229</v>
      </c>
      <c r="IM831" s="4"/>
      <c r="IN831" s="8"/>
      <c r="IO831" s="4"/>
      <c r="IP831" s="8"/>
      <c r="IQ831" s="7"/>
      <c r="IR831" s="7"/>
      <c r="IS831" s="2" t="s">
        <v>239</v>
      </c>
      <c r="IT831" s="2" t="s">
        <v>226</v>
      </c>
      <c r="IU831" s="2" t="s">
        <v>1023</v>
      </c>
      <c r="IV831" s="2" t="s">
        <v>229</v>
      </c>
      <c r="IW831" s="2" t="s">
        <v>241</v>
      </c>
      <c r="IX831" s="2" t="s">
        <v>229</v>
      </c>
      <c r="IY831" s="4"/>
      <c r="IZ831" s="8"/>
      <c r="JA831" s="4"/>
      <c r="JB831" s="8"/>
      <c r="JC831" s="7"/>
      <c r="JD831" s="7"/>
      <c r="JE831" s="2" t="s">
        <v>239</v>
      </c>
      <c r="JF831" s="2" t="s">
        <v>226</v>
      </c>
      <c r="JG831" s="2" t="s">
        <v>3256</v>
      </c>
      <c r="JH831" s="2" t="s">
        <v>229</v>
      </c>
      <c r="JI831" s="2" t="s">
        <v>241</v>
      </c>
      <c r="JJ831" s="2" t="s">
        <v>229</v>
      </c>
      <c r="JK831" s="4"/>
      <c r="JL831" s="8"/>
      <c r="JM831" s="4"/>
      <c r="JN831" s="8"/>
      <c r="JO831" s="7"/>
      <c r="JP831" s="7"/>
      <c r="JQ831" s="2" t="s">
        <v>229</v>
      </c>
      <c r="JR831" s="2" t="s">
        <v>229</v>
      </c>
      <c r="JS831" s="2" t="s">
        <v>229</v>
      </c>
      <c r="JT831" s="2" t="s">
        <v>229</v>
      </c>
      <c r="JU831" s="2" t="s">
        <v>229</v>
      </c>
      <c r="JV831" s="2" t="s">
        <v>229</v>
      </c>
      <c r="JW831" s="4"/>
      <c r="JX831" s="8"/>
      <c r="JY831" s="4"/>
      <c r="JZ831" s="8"/>
      <c r="KA831" s="7"/>
      <c r="KB831" s="7"/>
      <c r="KC831" s="2" t="s">
        <v>239</v>
      </c>
      <c r="KD831" s="2" t="s">
        <v>226</v>
      </c>
      <c r="KE831" s="2" t="s">
        <v>1280</v>
      </c>
      <c r="KF831" s="2" t="s">
        <v>229</v>
      </c>
      <c r="KG831" s="2" t="s">
        <v>241</v>
      </c>
      <c r="KH831" s="2" t="s">
        <v>229</v>
      </c>
      <c r="KI831" s="4"/>
      <c r="KJ831" s="8"/>
      <c r="KK831" s="4"/>
      <c r="KL831" s="8"/>
      <c r="KM831" s="7"/>
      <c r="KN831" s="7"/>
      <c r="KO831" s="2" t="s">
        <v>278</v>
      </c>
      <c r="KP831" s="2" t="s">
        <v>226</v>
      </c>
      <c r="KQ831" s="2" t="s">
        <v>229</v>
      </c>
      <c r="KR831" s="2" t="s">
        <v>229</v>
      </c>
      <c r="KS831" s="2" t="s">
        <v>241</v>
      </c>
      <c r="KT831" s="2" t="s">
        <v>229</v>
      </c>
      <c r="KU831" s="4"/>
      <c r="KV831" s="8"/>
      <c r="KW831" s="4"/>
      <c r="KX831" s="8"/>
      <c r="KY831" s="7"/>
      <c r="KZ831" s="7"/>
      <c r="LA831" s="2" t="s">
        <v>239</v>
      </c>
      <c r="LB831" s="2" t="s">
        <v>226</v>
      </c>
      <c r="LC831" s="2" t="s">
        <v>895</v>
      </c>
      <c r="LD831" s="2" t="s">
        <v>808</v>
      </c>
      <c r="LE831" s="2" t="s">
        <v>241</v>
      </c>
      <c r="LF831" s="2" t="s">
        <v>229</v>
      </c>
      <c r="LG831" s="4"/>
      <c r="LH831" s="8"/>
      <c r="LI831" s="4"/>
      <c r="LJ831" s="8"/>
      <c r="LK831" s="7"/>
      <c r="LL831" s="7"/>
      <c r="LM831" s="2" t="s">
        <v>229</v>
      </c>
      <c r="LN831" s="2" t="s">
        <v>229</v>
      </c>
      <c r="LO831" s="2" t="s">
        <v>229</v>
      </c>
      <c r="LP831" s="2" t="s">
        <v>229</v>
      </c>
      <c r="LQ831" s="2" t="s">
        <v>229</v>
      </c>
      <c r="LR831" s="2" t="s">
        <v>229</v>
      </c>
      <c r="LS831" s="4"/>
      <c r="LT831" s="8"/>
      <c r="LU831" s="4"/>
      <c r="LV831" s="8"/>
      <c r="LW831" s="7"/>
      <c r="LX831" s="7"/>
      <c r="LY831" s="2" t="s">
        <v>239</v>
      </c>
      <c r="LZ831" s="2" t="s">
        <v>275</v>
      </c>
      <c r="MA831" s="2" t="s">
        <v>1391</v>
      </c>
      <c r="MB831" s="2" t="s">
        <v>1416</v>
      </c>
      <c r="MC831" s="2" t="s">
        <v>241</v>
      </c>
      <c r="MD831" s="2" t="s">
        <v>229</v>
      </c>
      <c r="ME831" s="4"/>
      <c r="MF831" s="8"/>
      <c r="MG831" s="4"/>
      <c r="MH831" s="8"/>
      <c r="MI831" s="7"/>
      <c r="MJ831" s="7"/>
      <c r="MK831" s="2" t="s">
        <v>278</v>
      </c>
      <c r="ML831" s="2" t="s">
        <v>226</v>
      </c>
      <c r="MM831" s="2" t="s">
        <v>229</v>
      </c>
      <c r="MN831" s="2" t="s">
        <v>229</v>
      </c>
      <c r="MO831" s="2" t="s">
        <v>241</v>
      </c>
      <c r="MP831" s="2" t="s">
        <v>229</v>
      </c>
      <c r="MQ831" s="4"/>
      <c r="MR831" s="8"/>
      <c r="MS831" s="4"/>
      <c r="MT831" s="8"/>
      <c r="MU831" s="7"/>
      <c r="MV831" s="7"/>
      <c r="MW831" s="2" t="s">
        <v>239</v>
      </c>
      <c r="MX831" s="2" t="s">
        <v>226</v>
      </c>
      <c r="MY831" s="2" t="s">
        <v>279</v>
      </c>
      <c r="MZ831" s="2" t="s">
        <v>229</v>
      </c>
      <c r="NA831" s="2" t="s">
        <v>241</v>
      </c>
      <c r="NB831" s="2" t="s">
        <v>229</v>
      </c>
      <c r="NC831" s="4"/>
      <c r="ND831" s="8"/>
      <c r="NE831" s="4"/>
      <c r="NF831" s="8"/>
      <c r="NG831" s="7"/>
      <c r="NH831" s="7"/>
      <c r="NI831" s="2" t="s">
        <v>239</v>
      </c>
      <c r="NJ831" s="2" t="s">
        <v>260</v>
      </c>
      <c r="NK831" s="2" t="s">
        <v>692</v>
      </c>
      <c r="NL831" s="2" t="s">
        <v>1611</v>
      </c>
      <c r="NM831" s="2" t="s">
        <v>241</v>
      </c>
      <c r="NN831" s="2" t="s">
        <v>229</v>
      </c>
      <c r="NO831" s="4"/>
      <c r="NP831" s="8"/>
      <c r="NQ831" s="4"/>
      <c r="NR831" s="8"/>
      <c r="NS831" s="7"/>
      <c r="NT831" s="7"/>
      <c r="NU831" s="2" t="s">
        <v>272</v>
      </c>
      <c r="NV831" s="2" t="s">
        <v>226</v>
      </c>
      <c r="NW831" s="2" t="s">
        <v>229</v>
      </c>
      <c r="NX831" s="2" t="s">
        <v>229</v>
      </c>
      <c r="NY831" s="2" t="s">
        <v>241</v>
      </c>
      <c r="NZ831" s="2" t="s">
        <v>229</v>
      </c>
      <c r="OA831" s="4"/>
      <c r="OB831" s="8"/>
      <c r="OC831" s="4"/>
      <c r="OD831" s="8"/>
      <c r="OE831" s="7"/>
      <c r="OF831" s="7"/>
      <c r="OG831" s="2" t="s">
        <v>239</v>
      </c>
      <c r="OH831" s="2" t="s">
        <v>226</v>
      </c>
      <c r="OI831" s="2" t="s">
        <v>2817</v>
      </c>
      <c r="OJ831" s="2" t="s">
        <v>229</v>
      </c>
      <c r="OK831" s="2" t="s">
        <v>241</v>
      </c>
      <c r="OL831" s="2" t="s">
        <v>229</v>
      </c>
      <c r="OM831" s="4"/>
      <c r="ON831" s="8"/>
      <c r="OO831" s="4"/>
      <c r="OP831" s="8"/>
      <c r="OQ831" s="7"/>
      <c r="OR831" s="7"/>
      <c r="OS831" s="2" t="s">
        <v>229</v>
      </c>
      <c r="OT831" s="2" t="s">
        <v>229</v>
      </c>
      <c r="OU831" s="2" t="s">
        <v>229</v>
      </c>
      <c r="OV831" s="2" t="s">
        <v>229</v>
      </c>
      <c r="OW831" s="2" t="s">
        <v>229</v>
      </c>
      <c r="OX831" s="2" t="s">
        <v>229</v>
      </c>
      <c r="OY831" s="4"/>
      <c r="OZ831" s="8"/>
      <c r="PA831" s="4"/>
      <c r="PB831" s="8"/>
      <c r="PC831" s="7"/>
      <c r="PD831" s="7"/>
      <c r="PE831" s="2" t="s">
        <v>229</v>
      </c>
      <c r="PF831" s="2" t="s">
        <v>229</v>
      </c>
      <c r="PG831" s="2" t="s">
        <v>229</v>
      </c>
      <c r="PH831" s="2" t="s">
        <v>229</v>
      </c>
      <c r="PI831" s="2" t="s">
        <v>229</v>
      </c>
      <c r="PJ831" s="2" t="s">
        <v>229</v>
      </c>
      <c r="PK831" s="4"/>
      <c r="PL831" s="8"/>
      <c r="PM831" s="4"/>
      <c r="PN831" s="8"/>
      <c r="PO831" s="7"/>
      <c r="PP831" s="7"/>
      <c r="PQ831" s="2" t="s">
        <v>239</v>
      </c>
      <c r="PR831" s="2" t="s">
        <v>275</v>
      </c>
      <c r="PS831" s="2" t="s">
        <v>1221</v>
      </c>
      <c r="PT831" s="2" t="s">
        <v>229</v>
      </c>
      <c r="PU831" s="2" t="s">
        <v>241</v>
      </c>
      <c r="PV831" s="2" t="s">
        <v>229</v>
      </c>
      <c r="PW831" s="4"/>
      <c r="PX831" s="8"/>
      <c r="PY831" s="4"/>
      <c r="PZ831" s="8"/>
      <c r="QA831" s="7"/>
      <c r="QB831" s="7"/>
      <c r="QC831" s="2" t="s">
        <v>281</v>
      </c>
      <c r="QD831" s="2" t="s">
        <v>226</v>
      </c>
      <c r="QE831" s="2" t="s">
        <v>229</v>
      </c>
      <c r="QF831" s="2" t="s">
        <v>229</v>
      </c>
      <c r="QG831" s="2" t="s">
        <v>241</v>
      </c>
      <c r="QH831" s="2" t="s">
        <v>229</v>
      </c>
      <c r="QI831" s="4"/>
      <c r="QJ831" s="8"/>
      <c r="QK831" s="4"/>
      <c r="QL831" s="8"/>
      <c r="QM831" s="7"/>
      <c r="QN831" s="7"/>
      <c r="QO831" s="2" t="s">
        <v>229</v>
      </c>
      <c r="QP831" s="2" t="s">
        <v>229</v>
      </c>
      <c r="QQ831" s="2" t="s">
        <v>229</v>
      </c>
      <c r="QR831" s="2" t="s">
        <v>229</v>
      </c>
      <c r="QS831" s="2" t="s">
        <v>229</v>
      </c>
      <c r="QT831" s="2" t="s">
        <v>229</v>
      </c>
      <c r="QU831" s="4"/>
      <c r="QV831" s="8"/>
      <c r="QW831" s="4"/>
      <c r="QX831" s="8"/>
      <c r="QY831" s="7"/>
      <c r="QZ831" s="7"/>
      <c r="RA831" s="2" t="s">
        <v>239</v>
      </c>
      <c r="RB831" s="2" t="s">
        <v>275</v>
      </c>
      <c r="RC831" s="2" t="s">
        <v>547</v>
      </c>
      <c r="RD831" s="2" t="s">
        <v>857</v>
      </c>
      <c r="RE831" s="2" t="s">
        <v>241</v>
      </c>
      <c r="RF831" s="2" t="s">
        <v>229</v>
      </c>
      <c r="RG831" s="4"/>
      <c r="RH831" s="8"/>
      <c r="RI831" s="4"/>
      <c r="RJ831" s="8"/>
      <c r="RK831" s="7"/>
      <c r="RL831" s="7"/>
      <c r="RM831" s="2" t="s">
        <v>229</v>
      </c>
      <c r="RN831" s="2" t="s">
        <v>229</v>
      </c>
      <c r="RO831" s="2" t="s">
        <v>229</v>
      </c>
      <c r="RP831" s="2" t="s">
        <v>229</v>
      </c>
      <c r="RQ831" s="2" t="s">
        <v>229</v>
      </c>
      <c r="RR831" s="2" t="s">
        <v>229</v>
      </c>
      <c r="RS831" s="4"/>
      <c r="RT831" s="8"/>
      <c r="RU831" s="4"/>
      <c r="RV831" s="8"/>
      <c r="RW831" s="7"/>
      <c r="RX831" s="7"/>
      <c r="RY831" s="2" t="s">
        <v>239</v>
      </c>
      <c r="RZ831" s="2" t="s">
        <v>275</v>
      </c>
      <c r="SA831" s="2" t="s">
        <v>2927</v>
      </c>
      <c r="SB831" s="2" t="s">
        <v>293</v>
      </c>
      <c r="SC831" s="2" t="s">
        <v>241</v>
      </c>
      <c r="SD831" s="2" t="s">
        <v>229</v>
      </c>
      <c r="SE831" s="4">
        <v>101</v>
      </c>
      <c r="SF831" s="4">
        <v>207</v>
      </c>
      <c r="SG831" s="4"/>
      <c r="SH831" s="4"/>
      <c r="SI831" s="4">
        <v>76</v>
      </c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</row>
    <row r="832">
      <c r="A832" s="2" t="s">
        <v>5100</v>
      </c>
      <c r="B832" s="2" t="s">
        <v>216</v>
      </c>
      <c r="C832" s="2" t="s">
        <v>4734</v>
      </c>
      <c r="D832" s="2" t="s">
        <v>3164</v>
      </c>
      <c r="E832" s="2" t="s">
        <v>3165</v>
      </c>
      <c r="F832" s="2" t="s">
        <v>4735</v>
      </c>
      <c r="G832" s="2" t="s">
        <v>4736</v>
      </c>
      <c r="H832" s="2" t="s">
        <v>4737</v>
      </c>
      <c r="I832" s="2" t="s">
        <v>5073</v>
      </c>
      <c r="J832" s="2" t="s">
        <v>285</v>
      </c>
      <c r="K832" s="2" t="s">
        <v>412</v>
      </c>
      <c r="L832" s="3">
        <v>63</v>
      </c>
      <c r="M832" s="3">
        <v>66.15</v>
      </c>
      <c r="N832" s="3">
        <v>119.99</v>
      </c>
      <c r="O832" s="2" t="s">
        <v>226</v>
      </c>
      <c r="P832" s="2" t="s">
        <v>618</v>
      </c>
      <c r="Q832" s="2" t="s">
        <v>228</v>
      </c>
      <c r="R832" s="2" t="s">
        <v>229</v>
      </c>
      <c r="S832" s="2" t="s">
        <v>4779</v>
      </c>
      <c r="T832" s="2" t="s">
        <v>3733</v>
      </c>
      <c r="U832" s="2" t="s">
        <v>2890</v>
      </c>
      <c r="V832" s="2" t="s">
        <v>233</v>
      </c>
      <c r="W832" s="2" t="s">
        <v>3757</v>
      </c>
      <c r="X832" s="2" t="s">
        <v>4740</v>
      </c>
      <c r="Y832" s="2" t="s">
        <v>1342</v>
      </c>
      <c r="Z832" s="4">
        <v>189</v>
      </c>
      <c r="AA832" s="4">
        <f>=ROUNDDOWN(31.5,0)</f>
      </c>
      <c r="AB832" s="5">
        <v>6</v>
      </c>
      <c r="AC832" s="2" t="s">
        <v>287</v>
      </c>
      <c r="AD832" s="4">
        <v>50</v>
      </c>
      <c r="AE832" s="4">
        <v>50</v>
      </c>
      <c r="AF832" s="6">
        <v>66</v>
      </c>
      <c r="AG832" s="6">
        <v>49</v>
      </c>
      <c r="AH832" s="7">
        <v>1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/>
      <c r="AQ832" s="8"/>
      <c r="AR832" s="4">
        <v>1</v>
      </c>
      <c r="AS832" s="8">
        <v>73.7</v>
      </c>
      <c r="AT832" s="7">
        <v>-1</v>
      </c>
      <c r="AU832" s="7">
        <v>-1</v>
      </c>
      <c r="AV832" s="4" t="s">
        <v>229</v>
      </c>
      <c r="AW832" s="8" t="s">
        <v>229</v>
      </c>
      <c r="AX832" s="4" t="s">
        <v>229</v>
      </c>
      <c r="AY832" s="8" t="s">
        <v>229</v>
      </c>
      <c r="AZ832" s="7" t="s">
        <v>229</v>
      </c>
      <c r="BA832" s="7" t="s">
        <v>229</v>
      </c>
      <c r="BB832" s="7"/>
      <c r="BC832" s="4" t="s">
        <v>229</v>
      </c>
      <c r="BD832" s="8" t="s">
        <v>229</v>
      </c>
      <c r="BE832" s="4" t="s">
        <v>229</v>
      </c>
      <c r="BF832" s="8" t="s">
        <v>229</v>
      </c>
      <c r="BG832" s="7" t="s">
        <v>229</v>
      </c>
      <c r="BH832" s="7" t="s">
        <v>229</v>
      </c>
      <c r="BI832" s="7" t="s">
        <v>229</v>
      </c>
      <c r="BJ832" s="4"/>
      <c r="BK832" s="8"/>
      <c r="BL832" s="2" t="s">
        <v>16</v>
      </c>
      <c r="BM832" s="7"/>
      <c r="BN832" s="7"/>
      <c r="BO832" s="4"/>
      <c r="BP832" s="8"/>
      <c r="BQ832" s="4">
        <v>1</v>
      </c>
      <c r="BR832" s="8">
        <v>73.7</v>
      </c>
      <c r="BS832" s="7">
        <v>-1</v>
      </c>
      <c r="BT832" s="7">
        <v>-1</v>
      </c>
      <c r="BU832" s="2" t="s">
        <v>239</v>
      </c>
      <c r="BV832" s="2" t="s">
        <v>226</v>
      </c>
      <c r="BW832" s="2" t="s">
        <v>229</v>
      </c>
      <c r="BX832" s="2" t="s">
        <v>790</v>
      </c>
      <c r="BY832" s="2" t="s">
        <v>241</v>
      </c>
      <c r="BZ832" s="2" t="s">
        <v>229</v>
      </c>
      <c r="CA832" s="4"/>
      <c r="CB832" s="8"/>
      <c r="CC832" s="4"/>
      <c r="CD832" s="8"/>
      <c r="CE832" s="7"/>
      <c r="CF832" s="7"/>
      <c r="CG832" s="2" t="s">
        <v>239</v>
      </c>
      <c r="CH832" s="2" t="s">
        <v>226</v>
      </c>
      <c r="CI832" s="2" t="s">
        <v>780</v>
      </c>
      <c r="CJ832" s="2" t="s">
        <v>2420</v>
      </c>
      <c r="CK832" s="2" t="s">
        <v>241</v>
      </c>
      <c r="CL832" s="2" t="s">
        <v>229</v>
      </c>
      <c r="CM832" s="4"/>
      <c r="CN832" s="8"/>
      <c r="CO832" s="4"/>
      <c r="CP832" s="8"/>
      <c r="CQ832" s="7"/>
      <c r="CR832" s="7"/>
      <c r="CS832" s="2" t="s">
        <v>239</v>
      </c>
      <c r="CT832" s="2" t="s">
        <v>226</v>
      </c>
      <c r="CU832" s="2" t="s">
        <v>700</v>
      </c>
      <c r="CV832" s="2" t="s">
        <v>2972</v>
      </c>
      <c r="CW832" s="2" t="s">
        <v>241</v>
      </c>
      <c r="CX832" s="2" t="s">
        <v>229</v>
      </c>
      <c r="CY832" s="4"/>
      <c r="CZ832" s="8"/>
      <c r="DA832" s="4"/>
      <c r="DB832" s="8"/>
      <c r="DC832" s="7"/>
      <c r="DD832" s="7"/>
      <c r="DE832" s="2" t="s">
        <v>239</v>
      </c>
      <c r="DF832" s="2" t="s">
        <v>226</v>
      </c>
      <c r="DG832" s="2" t="s">
        <v>756</v>
      </c>
      <c r="DH832" s="2" t="s">
        <v>1866</v>
      </c>
      <c r="DI832" s="2" t="s">
        <v>241</v>
      </c>
      <c r="DJ832" s="2" t="s">
        <v>229</v>
      </c>
      <c r="DK832" s="4"/>
      <c r="DL832" s="8"/>
      <c r="DM832" s="4"/>
      <c r="DN832" s="8"/>
      <c r="DO832" s="7"/>
      <c r="DP832" s="7"/>
      <c r="DQ832" s="2" t="s">
        <v>239</v>
      </c>
      <c r="DR832" s="2" t="s">
        <v>226</v>
      </c>
      <c r="DS832" s="2" t="s">
        <v>871</v>
      </c>
      <c r="DT832" s="2" t="s">
        <v>4421</v>
      </c>
      <c r="DU832" s="2" t="s">
        <v>241</v>
      </c>
      <c r="DV832" s="2" t="s">
        <v>229</v>
      </c>
      <c r="DW832" s="4"/>
      <c r="DX832" s="8"/>
      <c r="DY832" s="4"/>
      <c r="DZ832" s="8"/>
      <c r="EA832" s="7"/>
      <c r="EB832" s="7"/>
      <c r="EC832" s="2" t="s">
        <v>239</v>
      </c>
      <c r="ED832" s="2" t="s">
        <v>226</v>
      </c>
      <c r="EE832" s="2" t="s">
        <v>1347</v>
      </c>
      <c r="EF832" s="2" t="s">
        <v>1252</v>
      </c>
      <c r="EG832" s="2" t="s">
        <v>241</v>
      </c>
      <c r="EH832" s="2" t="s">
        <v>229</v>
      </c>
      <c r="EI832" s="4"/>
      <c r="EJ832" s="8"/>
      <c r="EK832" s="4"/>
      <c r="EL832" s="8"/>
      <c r="EM832" s="7"/>
      <c r="EN832" s="7"/>
      <c r="EO832" s="2" t="s">
        <v>239</v>
      </c>
      <c r="EP832" s="2" t="s">
        <v>226</v>
      </c>
      <c r="EQ832" s="2" t="s">
        <v>1768</v>
      </c>
      <c r="ER832" s="2" t="s">
        <v>890</v>
      </c>
      <c r="ES832" s="2" t="s">
        <v>241</v>
      </c>
      <c r="ET832" s="2" t="s">
        <v>229</v>
      </c>
      <c r="EU832" s="4"/>
      <c r="EV832" s="8"/>
      <c r="EW832" s="4"/>
      <c r="EX832" s="8"/>
      <c r="EY832" s="7"/>
      <c r="EZ832" s="7"/>
      <c r="FA832" s="2" t="s">
        <v>239</v>
      </c>
      <c r="FB832" s="2" t="s">
        <v>226</v>
      </c>
      <c r="FC832" s="2" t="s">
        <v>1349</v>
      </c>
      <c r="FD832" s="2" t="s">
        <v>2754</v>
      </c>
      <c r="FE832" s="2" t="s">
        <v>263</v>
      </c>
      <c r="FF832" s="2" t="s">
        <v>229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226</v>
      </c>
      <c r="FO832" s="2" t="s">
        <v>2456</v>
      </c>
      <c r="FP832" s="2" t="s">
        <v>925</v>
      </c>
      <c r="FQ832" s="2" t="s">
        <v>241</v>
      </c>
      <c r="FR832" s="2" t="s">
        <v>229</v>
      </c>
      <c r="FS832" s="4"/>
      <c r="FT832" s="8"/>
      <c r="FU832" s="4"/>
      <c r="FV832" s="8"/>
      <c r="FW832" s="7"/>
      <c r="FX832" s="7"/>
      <c r="FY832" s="2" t="s">
        <v>239</v>
      </c>
      <c r="FZ832" s="2" t="s">
        <v>226</v>
      </c>
      <c r="GA832" s="2" t="s">
        <v>327</v>
      </c>
      <c r="GB832" s="2" t="s">
        <v>229</v>
      </c>
      <c r="GC832" s="2" t="s">
        <v>241</v>
      </c>
      <c r="GD832" s="2" t="s">
        <v>229</v>
      </c>
      <c r="GE832" s="4"/>
      <c r="GF832" s="8"/>
      <c r="GG832" s="4"/>
      <c r="GH832" s="8"/>
      <c r="GI832" s="7"/>
      <c r="GJ832" s="7"/>
      <c r="GK832" s="2" t="s">
        <v>272</v>
      </c>
      <c r="GL832" s="2" t="s">
        <v>226</v>
      </c>
      <c r="GM832" s="2" t="s">
        <v>229</v>
      </c>
      <c r="GN832" s="2" t="s">
        <v>229</v>
      </c>
      <c r="GO832" s="2" t="s">
        <v>241</v>
      </c>
      <c r="GP832" s="2" t="s">
        <v>229</v>
      </c>
      <c r="GQ832" s="4"/>
      <c r="GR832" s="8"/>
      <c r="GS832" s="4"/>
      <c r="GT832" s="8"/>
      <c r="GU832" s="7"/>
      <c r="GV832" s="7"/>
      <c r="GW832" s="2" t="s">
        <v>239</v>
      </c>
      <c r="GX832" s="2" t="s">
        <v>226</v>
      </c>
      <c r="GY832" s="2" t="s">
        <v>708</v>
      </c>
      <c r="GZ832" s="2" t="s">
        <v>1419</v>
      </c>
      <c r="HA832" s="2" t="s">
        <v>241</v>
      </c>
      <c r="HB832" s="2" t="s">
        <v>229</v>
      </c>
      <c r="HC832" s="4"/>
      <c r="HD832" s="8"/>
      <c r="HE832" s="4"/>
      <c r="HF832" s="8"/>
      <c r="HG832" s="7"/>
      <c r="HH832" s="7"/>
      <c r="HI832" s="2" t="s">
        <v>239</v>
      </c>
      <c r="HJ832" s="2" t="s">
        <v>260</v>
      </c>
      <c r="HK832" s="2" t="s">
        <v>906</v>
      </c>
      <c r="HL832" s="2" t="s">
        <v>3839</v>
      </c>
      <c r="HM832" s="2" t="s">
        <v>241</v>
      </c>
      <c r="HN832" s="2" t="s">
        <v>229</v>
      </c>
      <c r="HO832" s="4"/>
      <c r="HP832" s="8"/>
      <c r="HQ832" s="4"/>
      <c r="HR832" s="8"/>
      <c r="HS832" s="7"/>
      <c r="HT832" s="7"/>
      <c r="HU832" s="2" t="s">
        <v>266</v>
      </c>
      <c r="HV832" s="2" t="s">
        <v>226</v>
      </c>
      <c r="HW832" s="2" t="s">
        <v>229</v>
      </c>
      <c r="HX832" s="2" t="s">
        <v>229</v>
      </c>
      <c r="HY832" s="2" t="s">
        <v>241</v>
      </c>
      <c r="HZ832" s="2" t="s">
        <v>229</v>
      </c>
      <c r="IA832" s="4"/>
      <c r="IB832" s="8"/>
      <c r="IC832" s="4"/>
      <c r="ID832" s="8"/>
      <c r="IE832" s="7"/>
      <c r="IF832" s="7"/>
      <c r="IG832" s="2" t="s">
        <v>266</v>
      </c>
      <c r="IH832" s="2" t="s">
        <v>226</v>
      </c>
      <c r="II832" s="2" t="s">
        <v>229</v>
      </c>
      <c r="IJ832" s="2" t="s">
        <v>229</v>
      </c>
      <c r="IK832" s="2" t="s">
        <v>241</v>
      </c>
      <c r="IL832" s="2" t="s">
        <v>229</v>
      </c>
      <c r="IM832" s="4"/>
      <c r="IN832" s="8"/>
      <c r="IO832" s="4"/>
      <c r="IP832" s="8"/>
      <c r="IQ832" s="7"/>
      <c r="IR832" s="7"/>
      <c r="IS832" s="2" t="s">
        <v>239</v>
      </c>
      <c r="IT832" s="2" t="s">
        <v>226</v>
      </c>
      <c r="IU832" s="2" t="s">
        <v>548</v>
      </c>
      <c r="IV832" s="2" t="s">
        <v>4940</v>
      </c>
      <c r="IW832" s="2" t="s">
        <v>241</v>
      </c>
      <c r="IX832" s="2" t="s">
        <v>229</v>
      </c>
      <c r="IY832" s="4"/>
      <c r="IZ832" s="8"/>
      <c r="JA832" s="4"/>
      <c r="JB832" s="8"/>
      <c r="JC832" s="7"/>
      <c r="JD832" s="7"/>
      <c r="JE832" s="2" t="s">
        <v>239</v>
      </c>
      <c r="JF832" s="2" t="s">
        <v>226</v>
      </c>
      <c r="JG832" s="2" t="s">
        <v>3256</v>
      </c>
      <c r="JH832" s="2" t="s">
        <v>229</v>
      </c>
      <c r="JI832" s="2" t="s">
        <v>241</v>
      </c>
      <c r="JJ832" s="2" t="s">
        <v>229</v>
      </c>
      <c r="JK832" s="4"/>
      <c r="JL832" s="8"/>
      <c r="JM832" s="4"/>
      <c r="JN832" s="8"/>
      <c r="JO832" s="7"/>
      <c r="JP832" s="7"/>
      <c r="JQ832" s="2" t="s">
        <v>229</v>
      </c>
      <c r="JR832" s="2" t="s">
        <v>229</v>
      </c>
      <c r="JS832" s="2" t="s">
        <v>229</v>
      </c>
      <c r="JT832" s="2" t="s">
        <v>229</v>
      </c>
      <c r="JU832" s="2" t="s">
        <v>229</v>
      </c>
      <c r="JV832" s="2" t="s">
        <v>229</v>
      </c>
      <c r="JW832" s="4"/>
      <c r="JX832" s="8"/>
      <c r="JY832" s="4"/>
      <c r="JZ832" s="8"/>
      <c r="KA832" s="7"/>
      <c r="KB832" s="7"/>
      <c r="KC832" s="2" t="s">
        <v>239</v>
      </c>
      <c r="KD832" s="2" t="s">
        <v>226</v>
      </c>
      <c r="KE832" s="2" t="s">
        <v>1280</v>
      </c>
      <c r="KF832" s="2" t="s">
        <v>2284</v>
      </c>
      <c r="KG832" s="2" t="s">
        <v>241</v>
      </c>
      <c r="KH832" s="2" t="s">
        <v>229</v>
      </c>
      <c r="KI832" s="4"/>
      <c r="KJ832" s="8"/>
      <c r="KK832" s="4"/>
      <c r="KL832" s="8"/>
      <c r="KM832" s="7"/>
      <c r="KN832" s="7"/>
      <c r="KO832" s="2" t="s">
        <v>278</v>
      </c>
      <c r="KP832" s="2" t="s">
        <v>226</v>
      </c>
      <c r="KQ832" s="2" t="s">
        <v>229</v>
      </c>
      <c r="KR832" s="2" t="s">
        <v>229</v>
      </c>
      <c r="KS832" s="2" t="s">
        <v>241</v>
      </c>
      <c r="KT832" s="2" t="s">
        <v>229</v>
      </c>
      <c r="KU832" s="4"/>
      <c r="KV832" s="8"/>
      <c r="KW832" s="4"/>
      <c r="KX832" s="8"/>
      <c r="KY832" s="7"/>
      <c r="KZ832" s="7"/>
      <c r="LA832" s="2" t="s">
        <v>239</v>
      </c>
      <c r="LB832" s="2" t="s">
        <v>226</v>
      </c>
      <c r="LC832" s="2" t="s">
        <v>895</v>
      </c>
      <c r="LD832" s="2" t="s">
        <v>2422</v>
      </c>
      <c r="LE832" s="2" t="s">
        <v>241</v>
      </c>
      <c r="LF832" s="2" t="s">
        <v>229</v>
      </c>
      <c r="LG832" s="4"/>
      <c r="LH832" s="8"/>
      <c r="LI832" s="4"/>
      <c r="LJ832" s="8"/>
      <c r="LK832" s="7"/>
      <c r="LL832" s="7"/>
      <c r="LM832" s="2" t="s">
        <v>229</v>
      </c>
      <c r="LN832" s="2" t="s">
        <v>229</v>
      </c>
      <c r="LO832" s="2" t="s">
        <v>229</v>
      </c>
      <c r="LP832" s="2" t="s">
        <v>229</v>
      </c>
      <c r="LQ832" s="2" t="s">
        <v>229</v>
      </c>
      <c r="LR832" s="2" t="s">
        <v>229</v>
      </c>
      <c r="LS832" s="4"/>
      <c r="LT832" s="8"/>
      <c r="LU832" s="4"/>
      <c r="LV832" s="8"/>
      <c r="LW832" s="7"/>
      <c r="LX832" s="7"/>
      <c r="LY832" s="2" t="s">
        <v>239</v>
      </c>
      <c r="LZ832" s="2" t="s">
        <v>275</v>
      </c>
      <c r="MA832" s="2" t="s">
        <v>1391</v>
      </c>
      <c r="MB832" s="2" t="s">
        <v>3191</v>
      </c>
      <c r="MC832" s="2" t="s">
        <v>241</v>
      </c>
      <c r="MD832" s="2" t="s">
        <v>229</v>
      </c>
      <c r="ME832" s="4"/>
      <c r="MF832" s="8"/>
      <c r="MG832" s="4"/>
      <c r="MH832" s="8"/>
      <c r="MI832" s="7"/>
      <c r="MJ832" s="7"/>
      <c r="MK832" s="2" t="s">
        <v>239</v>
      </c>
      <c r="ML832" s="2" t="s">
        <v>226</v>
      </c>
      <c r="MM832" s="2" t="s">
        <v>3798</v>
      </c>
      <c r="MN832" s="2" t="s">
        <v>605</v>
      </c>
      <c r="MO832" s="2" t="s">
        <v>241</v>
      </c>
      <c r="MP832" s="2" t="s">
        <v>229</v>
      </c>
      <c r="MQ832" s="4"/>
      <c r="MR832" s="8"/>
      <c r="MS832" s="4"/>
      <c r="MT832" s="8"/>
      <c r="MU832" s="7"/>
      <c r="MV832" s="7"/>
      <c r="MW832" s="2" t="s">
        <v>239</v>
      </c>
      <c r="MX832" s="2" t="s">
        <v>226</v>
      </c>
      <c r="MY832" s="2" t="s">
        <v>279</v>
      </c>
      <c r="MZ832" s="2" t="s">
        <v>3237</v>
      </c>
      <c r="NA832" s="2" t="s">
        <v>241</v>
      </c>
      <c r="NB832" s="2" t="s">
        <v>229</v>
      </c>
      <c r="NC832" s="4"/>
      <c r="ND832" s="8"/>
      <c r="NE832" s="4"/>
      <c r="NF832" s="8"/>
      <c r="NG832" s="7"/>
      <c r="NH832" s="7"/>
      <c r="NI832" s="2" t="s">
        <v>239</v>
      </c>
      <c r="NJ832" s="2" t="s">
        <v>260</v>
      </c>
      <c r="NK832" s="2" t="s">
        <v>692</v>
      </c>
      <c r="NL832" s="2" t="s">
        <v>779</v>
      </c>
      <c r="NM832" s="2" t="s">
        <v>241</v>
      </c>
      <c r="NN832" s="2" t="s">
        <v>229</v>
      </c>
      <c r="NO832" s="4"/>
      <c r="NP832" s="8"/>
      <c r="NQ832" s="4"/>
      <c r="NR832" s="8"/>
      <c r="NS832" s="7"/>
      <c r="NT832" s="7"/>
      <c r="NU832" s="2" t="s">
        <v>272</v>
      </c>
      <c r="NV832" s="2" t="s">
        <v>226</v>
      </c>
      <c r="NW832" s="2" t="s">
        <v>229</v>
      </c>
      <c r="NX832" s="2" t="s">
        <v>229</v>
      </c>
      <c r="NY832" s="2" t="s">
        <v>241</v>
      </c>
      <c r="NZ832" s="2" t="s">
        <v>229</v>
      </c>
      <c r="OA832" s="4"/>
      <c r="OB832" s="8"/>
      <c r="OC832" s="4"/>
      <c r="OD832" s="8"/>
      <c r="OE832" s="7"/>
      <c r="OF832" s="7"/>
      <c r="OG832" s="2" t="s">
        <v>239</v>
      </c>
      <c r="OH832" s="2" t="s">
        <v>226</v>
      </c>
      <c r="OI832" s="2" t="s">
        <v>2817</v>
      </c>
      <c r="OJ832" s="2" t="s">
        <v>229</v>
      </c>
      <c r="OK832" s="2" t="s">
        <v>241</v>
      </c>
      <c r="OL832" s="2" t="s">
        <v>229</v>
      </c>
      <c r="OM832" s="4"/>
      <c r="ON832" s="8"/>
      <c r="OO832" s="4"/>
      <c r="OP832" s="8"/>
      <c r="OQ832" s="7"/>
      <c r="OR832" s="7"/>
      <c r="OS832" s="2" t="s">
        <v>229</v>
      </c>
      <c r="OT832" s="2" t="s">
        <v>229</v>
      </c>
      <c r="OU832" s="2" t="s">
        <v>229</v>
      </c>
      <c r="OV832" s="2" t="s">
        <v>229</v>
      </c>
      <c r="OW832" s="2" t="s">
        <v>229</v>
      </c>
      <c r="OX832" s="2" t="s">
        <v>229</v>
      </c>
      <c r="OY832" s="4"/>
      <c r="OZ832" s="8"/>
      <c r="PA832" s="4"/>
      <c r="PB832" s="8"/>
      <c r="PC832" s="7"/>
      <c r="PD832" s="7"/>
      <c r="PE832" s="2" t="s">
        <v>229</v>
      </c>
      <c r="PF832" s="2" t="s">
        <v>229</v>
      </c>
      <c r="PG832" s="2" t="s">
        <v>229</v>
      </c>
      <c r="PH832" s="2" t="s">
        <v>229</v>
      </c>
      <c r="PI832" s="2" t="s">
        <v>229</v>
      </c>
      <c r="PJ832" s="2" t="s">
        <v>229</v>
      </c>
      <c r="PK832" s="4"/>
      <c r="PL832" s="8"/>
      <c r="PM832" s="4"/>
      <c r="PN832" s="8"/>
      <c r="PO832" s="7"/>
      <c r="PP832" s="7"/>
      <c r="PQ832" s="2" t="s">
        <v>239</v>
      </c>
      <c r="PR832" s="2" t="s">
        <v>275</v>
      </c>
      <c r="PS832" s="2" t="s">
        <v>1221</v>
      </c>
      <c r="PT832" s="2" t="s">
        <v>3115</v>
      </c>
      <c r="PU832" s="2" t="s">
        <v>241</v>
      </c>
      <c r="PV832" s="2" t="s">
        <v>229</v>
      </c>
      <c r="PW832" s="4"/>
      <c r="PX832" s="8"/>
      <c r="PY832" s="4"/>
      <c r="PZ832" s="8"/>
      <c r="QA832" s="7"/>
      <c r="QB832" s="7"/>
      <c r="QC832" s="2" t="s">
        <v>281</v>
      </c>
      <c r="QD832" s="2" t="s">
        <v>226</v>
      </c>
      <c r="QE832" s="2" t="s">
        <v>229</v>
      </c>
      <c r="QF832" s="2" t="s">
        <v>229</v>
      </c>
      <c r="QG832" s="2" t="s">
        <v>241</v>
      </c>
      <c r="QH832" s="2" t="s">
        <v>229</v>
      </c>
      <c r="QI832" s="4"/>
      <c r="QJ832" s="8"/>
      <c r="QK832" s="4"/>
      <c r="QL832" s="8"/>
      <c r="QM832" s="7"/>
      <c r="QN832" s="7"/>
      <c r="QO832" s="2" t="s">
        <v>229</v>
      </c>
      <c r="QP832" s="2" t="s">
        <v>229</v>
      </c>
      <c r="QQ832" s="2" t="s">
        <v>229</v>
      </c>
      <c r="QR832" s="2" t="s">
        <v>229</v>
      </c>
      <c r="QS832" s="2" t="s">
        <v>229</v>
      </c>
      <c r="QT832" s="2" t="s">
        <v>229</v>
      </c>
      <c r="QU832" s="4"/>
      <c r="QV832" s="8"/>
      <c r="QW832" s="4"/>
      <c r="QX832" s="8"/>
      <c r="QY832" s="7"/>
      <c r="QZ832" s="7"/>
      <c r="RA832" s="2" t="s">
        <v>239</v>
      </c>
      <c r="RB832" s="2" t="s">
        <v>275</v>
      </c>
      <c r="RC832" s="2" t="s">
        <v>547</v>
      </c>
      <c r="RD832" s="2" t="s">
        <v>514</v>
      </c>
      <c r="RE832" s="2" t="s">
        <v>241</v>
      </c>
      <c r="RF832" s="2" t="s">
        <v>229</v>
      </c>
      <c r="RG832" s="4"/>
      <c r="RH832" s="8"/>
      <c r="RI832" s="4"/>
      <c r="RJ832" s="8"/>
      <c r="RK832" s="7"/>
      <c r="RL832" s="7"/>
      <c r="RM832" s="2" t="s">
        <v>229</v>
      </c>
      <c r="RN832" s="2" t="s">
        <v>229</v>
      </c>
      <c r="RO832" s="2" t="s">
        <v>229</v>
      </c>
      <c r="RP832" s="2" t="s">
        <v>229</v>
      </c>
      <c r="RQ832" s="2" t="s">
        <v>229</v>
      </c>
      <c r="RR832" s="2" t="s">
        <v>229</v>
      </c>
      <c r="RS832" s="4"/>
      <c r="RT832" s="8"/>
      <c r="RU832" s="4"/>
      <c r="RV832" s="8"/>
      <c r="RW832" s="7"/>
      <c r="RX832" s="7"/>
      <c r="RY832" s="2" t="s">
        <v>239</v>
      </c>
      <c r="RZ832" s="2" t="s">
        <v>275</v>
      </c>
      <c r="SA832" s="2" t="s">
        <v>2927</v>
      </c>
      <c r="SB832" s="2" t="s">
        <v>251</v>
      </c>
      <c r="SC832" s="2" t="s">
        <v>241</v>
      </c>
      <c r="SD832" s="2" t="s">
        <v>229</v>
      </c>
      <c r="SE832" s="4">
        <v>77</v>
      </c>
      <c r="SF832" s="4">
        <v>81</v>
      </c>
      <c r="SG832" s="4"/>
      <c r="SH832" s="4"/>
      <c r="SI832" s="4">
        <v>31</v>
      </c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>
        <v>50</v>
      </c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</row>
    <row r="833">
      <c r="A833" s="2" t="s">
        <v>5101</v>
      </c>
      <c r="B833" s="2" t="s">
        <v>216</v>
      </c>
      <c r="C833" s="2" t="s">
        <v>4734</v>
      </c>
      <c r="D833" s="2" t="s">
        <v>3164</v>
      </c>
      <c r="E833" s="2" t="s">
        <v>3165</v>
      </c>
      <c r="F833" s="2" t="s">
        <v>4735</v>
      </c>
      <c r="G833" s="2" t="s">
        <v>4736</v>
      </c>
      <c r="H833" s="2" t="s">
        <v>4737</v>
      </c>
      <c r="I833" s="2" t="s">
        <v>5073</v>
      </c>
      <c r="J833" s="2" t="s">
        <v>312</v>
      </c>
      <c r="K833" s="2" t="s">
        <v>412</v>
      </c>
      <c r="L833" s="3">
        <v>72</v>
      </c>
      <c r="M833" s="3">
        <v>75.6</v>
      </c>
      <c r="N833" s="3">
        <v>139.99</v>
      </c>
      <c r="O833" s="2" t="s">
        <v>226</v>
      </c>
      <c r="P833" s="2" t="s">
        <v>618</v>
      </c>
      <c r="Q833" s="2" t="s">
        <v>228</v>
      </c>
      <c r="R833" s="2" t="s">
        <v>229</v>
      </c>
      <c r="S833" s="2" t="s">
        <v>4779</v>
      </c>
      <c r="T833" s="2" t="s">
        <v>3733</v>
      </c>
      <c r="U833" s="2" t="s">
        <v>2890</v>
      </c>
      <c r="V833" s="2" t="s">
        <v>233</v>
      </c>
      <c r="W833" s="2" t="s">
        <v>3757</v>
      </c>
      <c r="X833" s="2" t="s">
        <v>4740</v>
      </c>
      <c r="Y833" s="2" t="s">
        <v>1342</v>
      </c>
      <c r="Z833" s="4">
        <v>188</v>
      </c>
      <c r="AA833" s="4">
        <f>=ROUNDDOWN(47,0)</f>
      </c>
      <c r="AB833" s="5">
        <v>4</v>
      </c>
      <c r="AC833" s="2" t="s">
        <v>229</v>
      </c>
      <c r="AD833" s="4"/>
      <c r="AE833" s="4"/>
      <c r="AF833" s="6">
        <v>66</v>
      </c>
      <c r="AG833" s="6">
        <v>49</v>
      </c>
      <c r="AH833" s="7">
        <v>1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/>
      <c r="AQ833" s="8"/>
      <c r="AR833" s="4">
        <v>1</v>
      </c>
      <c r="AS833" s="8">
        <v>92.44</v>
      </c>
      <c r="AT833" s="7">
        <v>-1</v>
      </c>
      <c r="AU833" s="7">
        <v>-1</v>
      </c>
      <c r="AV833" s="4" t="s">
        <v>229</v>
      </c>
      <c r="AW833" s="8" t="s">
        <v>229</v>
      </c>
      <c r="AX833" s="4" t="s">
        <v>229</v>
      </c>
      <c r="AY833" s="8" t="s">
        <v>229</v>
      </c>
      <c r="AZ833" s="7" t="s">
        <v>229</v>
      </c>
      <c r="BA833" s="7" t="s">
        <v>229</v>
      </c>
      <c r="BB833" s="7"/>
      <c r="BC833" s="4" t="s">
        <v>229</v>
      </c>
      <c r="BD833" s="8" t="s">
        <v>229</v>
      </c>
      <c r="BE833" s="4" t="s">
        <v>229</v>
      </c>
      <c r="BF833" s="8" t="s">
        <v>229</v>
      </c>
      <c r="BG833" s="7" t="s">
        <v>229</v>
      </c>
      <c r="BH833" s="7" t="s">
        <v>229</v>
      </c>
      <c r="BI833" s="7" t="s">
        <v>229</v>
      </c>
      <c r="BJ833" s="4"/>
      <c r="BK833" s="8"/>
      <c r="BL833" s="2" t="s">
        <v>34</v>
      </c>
      <c r="BM833" s="7"/>
      <c r="BN833" s="7"/>
      <c r="BO833" s="4"/>
      <c r="BP833" s="8"/>
      <c r="BQ833" s="4"/>
      <c r="BR833" s="8"/>
      <c r="BS833" s="7"/>
      <c r="BT833" s="7"/>
      <c r="BU833" s="2" t="s">
        <v>239</v>
      </c>
      <c r="BV833" s="2" t="s">
        <v>226</v>
      </c>
      <c r="BW833" s="2" t="s">
        <v>229</v>
      </c>
      <c r="BX833" s="2" t="s">
        <v>790</v>
      </c>
      <c r="BY833" s="2" t="s">
        <v>241</v>
      </c>
      <c r="BZ833" s="2" t="s">
        <v>229</v>
      </c>
      <c r="CA833" s="4"/>
      <c r="CB833" s="8"/>
      <c r="CC833" s="4"/>
      <c r="CD833" s="8"/>
      <c r="CE833" s="7"/>
      <c r="CF833" s="7"/>
      <c r="CG833" s="2" t="s">
        <v>239</v>
      </c>
      <c r="CH833" s="2" t="s">
        <v>226</v>
      </c>
      <c r="CI833" s="2" t="s">
        <v>780</v>
      </c>
      <c r="CJ833" s="2" t="s">
        <v>2420</v>
      </c>
      <c r="CK833" s="2" t="s">
        <v>241</v>
      </c>
      <c r="CL833" s="2" t="s">
        <v>229</v>
      </c>
      <c r="CM833" s="4"/>
      <c r="CN833" s="8"/>
      <c r="CO833" s="4"/>
      <c r="CP833" s="8"/>
      <c r="CQ833" s="7"/>
      <c r="CR833" s="7"/>
      <c r="CS833" s="2" t="s">
        <v>239</v>
      </c>
      <c r="CT833" s="2" t="s">
        <v>226</v>
      </c>
      <c r="CU833" s="2" t="s">
        <v>700</v>
      </c>
      <c r="CV833" s="2" t="s">
        <v>1866</v>
      </c>
      <c r="CW833" s="2" t="s">
        <v>241</v>
      </c>
      <c r="CX833" s="2" t="s">
        <v>229</v>
      </c>
      <c r="CY833" s="4"/>
      <c r="CZ833" s="8"/>
      <c r="DA833" s="4"/>
      <c r="DB833" s="8"/>
      <c r="DC833" s="7"/>
      <c r="DD833" s="7"/>
      <c r="DE833" s="2" t="s">
        <v>239</v>
      </c>
      <c r="DF833" s="2" t="s">
        <v>226</v>
      </c>
      <c r="DG833" s="2" t="s">
        <v>756</v>
      </c>
      <c r="DH833" s="2" t="s">
        <v>2937</v>
      </c>
      <c r="DI833" s="2" t="s">
        <v>241</v>
      </c>
      <c r="DJ833" s="2" t="s">
        <v>229</v>
      </c>
      <c r="DK833" s="4"/>
      <c r="DL833" s="8"/>
      <c r="DM833" s="4"/>
      <c r="DN833" s="8"/>
      <c r="DO833" s="7"/>
      <c r="DP833" s="7"/>
      <c r="DQ833" s="2" t="s">
        <v>239</v>
      </c>
      <c r="DR833" s="2" t="s">
        <v>226</v>
      </c>
      <c r="DS833" s="2" t="s">
        <v>871</v>
      </c>
      <c r="DT833" s="2" t="s">
        <v>2747</v>
      </c>
      <c r="DU833" s="2" t="s">
        <v>241</v>
      </c>
      <c r="DV833" s="2" t="s">
        <v>229</v>
      </c>
      <c r="DW833" s="4"/>
      <c r="DX833" s="8"/>
      <c r="DY833" s="4"/>
      <c r="DZ833" s="8"/>
      <c r="EA833" s="7"/>
      <c r="EB833" s="7"/>
      <c r="EC833" s="2" t="s">
        <v>239</v>
      </c>
      <c r="ED833" s="2" t="s">
        <v>226</v>
      </c>
      <c r="EE833" s="2" t="s">
        <v>1347</v>
      </c>
      <c r="EF833" s="2" t="s">
        <v>1252</v>
      </c>
      <c r="EG833" s="2" t="s">
        <v>241</v>
      </c>
      <c r="EH833" s="2" t="s">
        <v>229</v>
      </c>
      <c r="EI833" s="4"/>
      <c r="EJ833" s="8"/>
      <c r="EK833" s="4"/>
      <c r="EL833" s="8"/>
      <c r="EM833" s="7"/>
      <c r="EN833" s="7"/>
      <c r="EO833" s="2" t="s">
        <v>239</v>
      </c>
      <c r="EP833" s="2" t="s">
        <v>226</v>
      </c>
      <c r="EQ833" s="2" t="s">
        <v>745</v>
      </c>
      <c r="ER833" s="2" t="s">
        <v>1751</v>
      </c>
      <c r="ES833" s="2" t="s">
        <v>241</v>
      </c>
      <c r="ET833" s="2" t="s">
        <v>229</v>
      </c>
      <c r="EU833" s="4"/>
      <c r="EV833" s="8"/>
      <c r="EW833" s="4"/>
      <c r="EX833" s="8"/>
      <c r="EY833" s="7"/>
      <c r="EZ833" s="7"/>
      <c r="FA833" s="2" t="s">
        <v>239</v>
      </c>
      <c r="FB833" s="2" t="s">
        <v>226</v>
      </c>
      <c r="FC833" s="2" t="s">
        <v>1349</v>
      </c>
      <c r="FD833" s="2" t="s">
        <v>1702</v>
      </c>
      <c r="FE833" s="2" t="s">
        <v>263</v>
      </c>
      <c r="FF833" s="2" t="s">
        <v>229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226</v>
      </c>
      <c r="FO833" s="2" t="s">
        <v>2456</v>
      </c>
      <c r="FP833" s="2" t="s">
        <v>925</v>
      </c>
      <c r="FQ833" s="2" t="s">
        <v>241</v>
      </c>
      <c r="FR833" s="2" t="s">
        <v>229</v>
      </c>
      <c r="FS833" s="4"/>
      <c r="FT833" s="8"/>
      <c r="FU833" s="4"/>
      <c r="FV833" s="8"/>
      <c r="FW833" s="7"/>
      <c r="FX833" s="7"/>
      <c r="FY833" s="2" t="s">
        <v>239</v>
      </c>
      <c r="FZ833" s="2" t="s">
        <v>226</v>
      </c>
      <c r="GA833" s="2" t="s">
        <v>327</v>
      </c>
      <c r="GB833" s="2" t="s">
        <v>229</v>
      </c>
      <c r="GC833" s="2" t="s">
        <v>241</v>
      </c>
      <c r="GD833" s="2" t="s">
        <v>229</v>
      </c>
      <c r="GE833" s="4"/>
      <c r="GF833" s="8"/>
      <c r="GG833" s="4"/>
      <c r="GH833" s="8"/>
      <c r="GI833" s="7"/>
      <c r="GJ833" s="7"/>
      <c r="GK833" s="2" t="s">
        <v>272</v>
      </c>
      <c r="GL833" s="2" t="s">
        <v>226</v>
      </c>
      <c r="GM833" s="2" t="s">
        <v>229</v>
      </c>
      <c r="GN833" s="2" t="s">
        <v>229</v>
      </c>
      <c r="GO833" s="2" t="s">
        <v>241</v>
      </c>
      <c r="GP833" s="2" t="s">
        <v>229</v>
      </c>
      <c r="GQ833" s="4"/>
      <c r="GR833" s="8"/>
      <c r="GS833" s="4"/>
      <c r="GT833" s="8"/>
      <c r="GU833" s="7"/>
      <c r="GV833" s="7"/>
      <c r="GW833" s="2" t="s">
        <v>239</v>
      </c>
      <c r="GX833" s="2" t="s">
        <v>226</v>
      </c>
      <c r="GY833" s="2" t="s">
        <v>708</v>
      </c>
      <c r="GZ833" s="2" t="s">
        <v>1272</v>
      </c>
      <c r="HA833" s="2" t="s">
        <v>241</v>
      </c>
      <c r="HB833" s="2" t="s">
        <v>229</v>
      </c>
      <c r="HC833" s="4"/>
      <c r="HD833" s="8"/>
      <c r="HE833" s="4"/>
      <c r="HF833" s="8"/>
      <c r="HG833" s="7"/>
      <c r="HH833" s="7"/>
      <c r="HI833" s="2" t="s">
        <v>239</v>
      </c>
      <c r="HJ833" s="2" t="s">
        <v>260</v>
      </c>
      <c r="HK833" s="2" t="s">
        <v>906</v>
      </c>
      <c r="HL833" s="2" t="s">
        <v>927</v>
      </c>
      <c r="HM833" s="2" t="s">
        <v>241</v>
      </c>
      <c r="HN833" s="2" t="s">
        <v>229</v>
      </c>
      <c r="HO833" s="4"/>
      <c r="HP833" s="8"/>
      <c r="HQ833" s="4"/>
      <c r="HR833" s="8"/>
      <c r="HS833" s="7"/>
      <c r="HT833" s="7"/>
      <c r="HU833" s="2" t="s">
        <v>266</v>
      </c>
      <c r="HV833" s="2" t="s">
        <v>226</v>
      </c>
      <c r="HW833" s="2" t="s">
        <v>229</v>
      </c>
      <c r="HX833" s="2" t="s">
        <v>229</v>
      </c>
      <c r="HY833" s="2" t="s">
        <v>241</v>
      </c>
      <c r="HZ833" s="2" t="s">
        <v>229</v>
      </c>
      <c r="IA833" s="4"/>
      <c r="IB833" s="8"/>
      <c r="IC833" s="4"/>
      <c r="ID833" s="8"/>
      <c r="IE833" s="7"/>
      <c r="IF833" s="7"/>
      <c r="IG833" s="2" t="s">
        <v>266</v>
      </c>
      <c r="IH833" s="2" t="s">
        <v>226</v>
      </c>
      <c r="II833" s="2" t="s">
        <v>229</v>
      </c>
      <c r="IJ833" s="2" t="s">
        <v>229</v>
      </c>
      <c r="IK833" s="2" t="s">
        <v>241</v>
      </c>
      <c r="IL833" s="2" t="s">
        <v>229</v>
      </c>
      <c r="IM833" s="4"/>
      <c r="IN833" s="8"/>
      <c r="IO833" s="4"/>
      <c r="IP833" s="8"/>
      <c r="IQ833" s="7"/>
      <c r="IR833" s="7"/>
      <c r="IS833" s="2" t="s">
        <v>239</v>
      </c>
      <c r="IT833" s="2" t="s">
        <v>226</v>
      </c>
      <c r="IU833" s="2" t="s">
        <v>548</v>
      </c>
      <c r="IV833" s="2" t="s">
        <v>600</v>
      </c>
      <c r="IW833" s="2" t="s">
        <v>241</v>
      </c>
      <c r="IX833" s="2" t="s">
        <v>229</v>
      </c>
      <c r="IY833" s="4"/>
      <c r="IZ833" s="8"/>
      <c r="JA833" s="4"/>
      <c r="JB833" s="8"/>
      <c r="JC833" s="7"/>
      <c r="JD833" s="7"/>
      <c r="JE833" s="2" t="s">
        <v>239</v>
      </c>
      <c r="JF833" s="2" t="s">
        <v>226</v>
      </c>
      <c r="JG833" s="2" t="s">
        <v>3256</v>
      </c>
      <c r="JH833" s="2" t="s">
        <v>3577</v>
      </c>
      <c r="JI833" s="2" t="s">
        <v>241</v>
      </c>
      <c r="JJ833" s="2" t="s">
        <v>229</v>
      </c>
      <c r="JK833" s="4"/>
      <c r="JL833" s="8"/>
      <c r="JM833" s="4"/>
      <c r="JN833" s="8"/>
      <c r="JO833" s="7"/>
      <c r="JP833" s="7"/>
      <c r="JQ833" s="2" t="s">
        <v>229</v>
      </c>
      <c r="JR833" s="2" t="s">
        <v>229</v>
      </c>
      <c r="JS833" s="2" t="s">
        <v>229</v>
      </c>
      <c r="JT833" s="2" t="s">
        <v>229</v>
      </c>
      <c r="JU833" s="2" t="s">
        <v>229</v>
      </c>
      <c r="JV833" s="2" t="s">
        <v>229</v>
      </c>
      <c r="JW833" s="4"/>
      <c r="JX833" s="8"/>
      <c r="JY833" s="4">
        <v>1</v>
      </c>
      <c r="JZ833" s="8">
        <v>92.44</v>
      </c>
      <c r="KA833" s="7">
        <v>-1</v>
      </c>
      <c r="KB833" s="7">
        <v>-1</v>
      </c>
      <c r="KC833" s="2" t="s">
        <v>239</v>
      </c>
      <c r="KD833" s="2" t="s">
        <v>226</v>
      </c>
      <c r="KE833" s="2" t="s">
        <v>1280</v>
      </c>
      <c r="KF833" s="2" t="s">
        <v>471</v>
      </c>
      <c r="KG833" s="2" t="s">
        <v>241</v>
      </c>
      <c r="KH833" s="2" t="s">
        <v>229</v>
      </c>
      <c r="KI833" s="4"/>
      <c r="KJ833" s="8"/>
      <c r="KK833" s="4"/>
      <c r="KL833" s="8"/>
      <c r="KM833" s="7"/>
      <c r="KN833" s="7"/>
      <c r="KO833" s="2" t="s">
        <v>278</v>
      </c>
      <c r="KP833" s="2" t="s">
        <v>226</v>
      </c>
      <c r="KQ833" s="2" t="s">
        <v>229</v>
      </c>
      <c r="KR833" s="2" t="s">
        <v>229</v>
      </c>
      <c r="KS833" s="2" t="s">
        <v>241</v>
      </c>
      <c r="KT833" s="2" t="s">
        <v>229</v>
      </c>
      <c r="KU833" s="4"/>
      <c r="KV833" s="8"/>
      <c r="KW833" s="4"/>
      <c r="KX833" s="8"/>
      <c r="KY833" s="7"/>
      <c r="KZ833" s="7"/>
      <c r="LA833" s="2" t="s">
        <v>239</v>
      </c>
      <c r="LB833" s="2" t="s">
        <v>226</v>
      </c>
      <c r="LC833" s="2" t="s">
        <v>895</v>
      </c>
      <c r="LD833" s="2" t="s">
        <v>1159</v>
      </c>
      <c r="LE833" s="2" t="s">
        <v>241</v>
      </c>
      <c r="LF833" s="2" t="s">
        <v>229</v>
      </c>
      <c r="LG833" s="4"/>
      <c r="LH833" s="8"/>
      <c r="LI833" s="4"/>
      <c r="LJ833" s="8"/>
      <c r="LK833" s="7"/>
      <c r="LL833" s="7"/>
      <c r="LM833" s="2" t="s">
        <v>229</v>
      </c>
      <c r="LN833" s="2" t="s">
        <v>229</v>
      </c>
      <c r="LO833" s="2" t="s">
        <v>229</v>
      </c>
      <c r="LP833" s="2" t="s">
        <v>229</v>
      </c>
      <c r="LQ833" s="2" t="s">
        <v>229</v>
      </c>
      <c r="LR833" s="2" t="s">
        <v>229</v>
      </c>
      <c r="LS833" s="4"/>
      <c r="LT833" s="8"/>
      <c r="LU833" s="4"/>
      <c r="LV833" s="8"/>
      <c r="LW833" s="7"/>
      <c r="LX833" s="7"/>
      <c r="LY833" s="2" t="s">
        <v>239</v>
      </c>
      <c r="LZ833" s="2" t="s">
        <v>275</v>
      </c>
      <c r="MA833" s="2" t="s">
        <v>1391</v>
      </c>
      <c r="MB833" s="2" t="s">
        <v>752</v>
      </c>
      <c r="MC833" s="2" t="s">
        <v>241</v>
      </c>
      <c r="MD833" s="2" t="s">
        <v>229</v>
      </c>
      <c r="ME833" s="4"/>
      <c r="MF833" s="8"/>
      <c r="MG833" s="4"/>
      <c r="MH833" s="8"/>
      <c r="MI833" s="7"/>
      <c r="MJ833" s="7"/>
      <c r="MK833" s="2" t="s">
        <v>239</v>
      </c>
      <c r="ML833" s="2" t="s">
        <v>226</v>
      </c>
      <c r="MM833" s="2" t="s">
        <v>987</v>
      </c>
      <c r="MN833" s="2" t="s">
        <v>509</v>
      </c>
      <c r="MO833" s="2" t="s">
        <v>241</v>
      </c>
      <c r="MP833" s="2" t="s">
        <v>229</v>
      </c>
      <c r="MQ833" s="4"/>
      <c r="MR833" s="8"/>
      <c r="MS833" s="4"/>
      <c r="MT833" s="8"/>
      <c r="MU833" s="7"/>
      <c r="MV833" s="7"/>
      <c r="MW833" s="2" t="s">
        <v>239</v>
      </c>
      <c r="MX833" s="2" t="s">
        <v>226</v>
      </c>
      <c r="MY833" s="2" t="s">
        <v>279</v>
      </c>
      <c r="MZ833" s="2" t="s">
        <v>229</v>
      </c>
      <c r="NA833" s="2" t="s">
        <v>241</v>
      </c>
      <c r="NB833" s="2" t="s">
        <v>229</v>
      </c>
      <c r="NC833" s="4"/>
      <c r="ND833" s="8"/>
      <c r="NE833" s="4"/>
      <c r="NF833" s="8"/>
      <c r="NG833" s="7"/>
      <c r="NH833" s="7"/>
      <c r="NI833" s="2" t="s">
        <v>239</v>
      </c>
      <c r="NJ833" s="2" t="s">
        <v>260</v>
      </c>
      <c r="NK833" s="2" t="s">
        <v>692</v>
      </c>
      <c r="NL833" s="2" t="s">
        <v>1671</v>
      </c>
      <c r="NM833" s="2" t="s">
        <v>241</v>
      </c>
      <c r="NN833" s="2" t="s">
        <v>229</v>
      </c>
      <c r="NO833" s="4"/>
      <c r="NP833" s="8"/>
      <c r="NQ833" s="4"/>
      <c r="NR833" s="8"/>
      <c r="NS833" s="7"/>
      <c r="NT833" s="7"/>
      <c r="NU833" s="2" t="s">
        <v>272</v>
      </c>
      <c r="NV833" s="2" t="s">
        <v>226</v>
      </c>
      <c r="NW833" s="2" t="s">
        <v>229</v>
      </c>
      <c r="NX833" s="2" t="s">
        <v>229</v>
      </c>
      <c r="NY833" s="2" t="s">
        <v>241</v>
      </c>
      <c r="NZ833" s="2" t="s">
        <v>229</v>
      </c>
      <c r="OA833" s="4"/>
      <c r="OB833" s="8"/>
      <c r="OC833" s="4"/>
      <c r="OD833" s="8"/>
      <c r="OE833" s="7"/>
      <c r="OF833" s="7"/>
      <c r="OG833" s="2" t="s">
        <v>239</v>
      </c>
      <c r="OH833" s="2" t="s">
        <v>226</v>
      </c>
      <c r="OI833" s="2" t="s">
        <v>2817</v>
      </c>
      <c r="OJ833" s="2" t="s">
        <v>229</v>
      </c>
      <c r="OK833" s="2" t="s">
        <v>241</v>
      </c>
      <c r="OL833" s="2" t="s">
        <v>229</v>
      </c>
      <c r="OM833" s="4"/>
      <c r="ON833" s="8"/>
      <c r="OO833" s="4"/>
      <c r="OP833" s="8"/>
      <c r="OQ833" s="7"/>
      <c r="OR833" s="7"/>
      <c r="OS833" s="2" t="s">
        <v>229</v>
      </c>
      <c r="OT833" s="2" t="s">
        <v>229</v>
      </c>
      <c r="OU833" s="2" t="s">
        <v>229</v>
      </c>
      <c r="OV833" s="2" t="s">
        <v>229</v>
      </c>
      <c r="OW833" s="2" t="s">
        <v>229</v>
      </c>
      <c r="OX833" s="2" t="s">
        <v>229</v>
      </c>
      <c r="OY833" s="4"/>
      <c r="OZ833" s="8"/>
      <c r="PA833" s="4"/>
      <c r="PB833" s="8"/>
      <c r="PC833" s="7"/>
      <c r="PD833" s="7"/>
      <c r="PE833" s="2" t="s">
        <v>229</v>
      </c>
      <c r="PF833" s="2" t="s">
        <v>229</v>
      </c>
      <c r="PG833" s="2" t="s">
        <v>229</v>
      </c>
      <c r="PH833" s="2" t="s">
        <v>229</v>
      </c>
      <c r="PI833" s="2" t="s">
        <v>229</v>
      </c>
      <c r="PJ833" s="2" t="s">
        <v>229</v>
      </c>
      <c r="PK833" s="4"/>
      <c r="PL833" s="8"/>
      <c r="PM833" s="4"/>
      <c r="PN833" s="8"/>
      <c r="PO833" s="7"/>
      <c r="PP833" s="7"/>
      <c r="PQ833" s="2" t="s">
        <v>239</v>
      </c>
      <c r="PR833" s="2" t="s">
        <v>275</v>
      </c>
      <c r="PS833" s="2" t="s">
        <v>1221</v>
      </c>
      <c r="PT833" s="2" t="s">
        <v>229</v>
      </c>
      <c r="PU833" s="2" t="s">
        <v>241</v>
      </c>
      <c r="PV833" s="2" t="s">
        <v>229</v>
      </c>
      <c r="PW833" s="4"/>
      <c r="PX833" s="8"/>
      <c r="PY833" s="4"/>
      <c r="PZ833" s="8"/>
      <c r="QA833" s="7"/>
      <c r="QB833" s="7"/>
      <c r="QC833" s="2" t="s">
        <v>281</v>
      </c>
      <c r="QD833" s="2" t="s">
        <v>226</v>
      </c>
      <c r="QE833" s="2" t="s">
        <v>229</v>
      </c>
      <c r="QF833" s="2" t="s">
        <v>229</v>
      </c>
      <c r="QG833" s="2" t="s">
        <v>241</v>
      </c>
      <c r="QH833" s="2" t="s">
        <v>229</v>
      </c>
      <c r="QI833" s="4"/>
      <c r="QJ833" s="8"/>
      <c r="QK833" s="4"/>
      <c r="QL833" s="8"/>
      <c r="QM833" s="7"/>
      <c r="QN833" s="7"/>
      <c r="QO833" s="2" t="s">
        <v>229</v>
      </c>
      <c r="QP833" s="2" t="s">
        <v>229</v>
      </c>
      <c r="QQ833" s="2" t="s">
        <v>229</v>
      </c>
      <c r="QR833" s="2" t="s">
        <v>229</v>
      </c>
      <c r="QS833" s="2" t="s">
        <v>229</v>
      </c>
      <c r="QT833" s="2" t="s">
        <v>229</v>
      </c>
      <c r="QU833" s="4"/>
      <c r="QV833" s="8"/>
      <c r="QW833" s="4"/>
      <c r="QX833" s="8"/>
      <c r="QY833" s="7"/>
      <c r="QZ833" s="7"/>
      <c r="RA833" s="2" t="s">
        <v>239</v>
      </c>
      <c r="RB833" s="2" t="s">
        <v>275</v>
      </c>
      <c r="RC833" s="2" t="s">
        <v>547</v>
      </c>
      <c r="RD833" s="2" t="s">
        <v>3173</v>
      </c>
      <c r="RE833" s="2" t="s">
        <v>241</v>
      </c>
      <c r="RF833" s="2" t="s">
        <v>229</v>
      </c>
      <c r="RG833" s="4"/>
      <c r="RH833" s="8"/>
      <c r="RI833" s="4"/>
      <c r="RJ833" s="8"/>
      <c r="RK833" s="7"/>
      <c r="RL833" s="7"/>
      <c r="RM833" s="2" t="s">
        <v>229</v>
      </c>
      <c r="RN833" s="2" t="s">
        <v>229</v>
      </c>
      <c r="RO833" s="2" t="s">
        <v>229</v>
      </c>
      <c r="RP833" s="2" t="s">
        <v>229</v>
      </c>
      <c r="RQ833" s="2" t="s">
        <v>229</v>
      </c>
      <c r="RR833" s="2" t="s">
        <v>229</v>
      </c>
      <c r="RS833" s="4"/>
      <c r="RT833" s="8"/>
      <c r="RU833" s="4"/>
      <c r="RV833" s="8"/>
      <c r="RW833" s="7"/>
      <c r="RX833" s="7"/>
      <c r="RY833" s="2" t="s">
        <v>239</v>
      </c>
      <c r="RZ833" s="2" t="s">
        <v>275</v>
      </c>
      <c r="SA833" s="2" t="s">
        <v>2927</v>
      </c>
      <c r="SB833" s="2" t="s">
        <v>3115</v>
      </c>
      <c r="SC833" s="2" t="s">
        <v>241</v>
      </c>
      <c r="SD833" s="2" t="s">
        <v>229</v>
      </c>
      <c r="SE833" s="4">
        <v>10</v>
      </c>
      <c r="SF833" s="4">
        <v>146</v>
      </c>
      <c r="SG833" s="4"/>
      <c r="SH833" s="4"/>
      <c r="SI833" s="4">
        <v>32</v>
      </c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</row>
    <row r="834">
      <c r="A834" s="2" t="s">
        <v>5102</v>
      </c>
      <c r="B834" s="2" t="s">
        <v>216</v>
      </c>
      <c r="C834" s="2" t="s">
        <v>4734</v>
      </c>
      <c r="D834" s="2" t="s">
        <v>3164</v>
      </c>
      <c r="E834" s="2" t="s">
        <v>3165</v>
      </c>
      <c r="F834" s="2" t="s">
        <v>4803</v>
      </c>
      <c r="G834" s="2" t="s">
        <v>4499</v>
      </c>
      <c r="H834" s="2" t="s">
        <v>4804</v>
      </c>
      <c r="I834" s="2" t="s">
        <v>5103</v>
      </c>
      <c r="J834" s="2" t="s">
        <v>224</v>
      </c>
      <c r="K834" s="2" t="s">
        <v>527</v>
      </c>
      <c r="L834" s="3">
        <v>51.7</v>
      </c>
      <c r="M834" s="3">
        <v>54.29</v>
      </c>
      <c r="N834" s="3">
        <v>109.99</v>
      </c>
      <c r="O834" s="2" t="s">
        <v>226</v>
      </c>
      <c r="P834" s="2" t="s">
        <v>618</v>
      </c>
      <c r="Q834" s="2" t="s">
        <v>228</v>
      </c>
      <c r="R834" s="2" t="s">
        <v>229</v>
      </c>
      <c r="S834" s="2" t="s">
        <v>4806</v>
      </c>
      <c r="T834" s="2" t="s">
        <v>3733</v>
      </c>
      <c r="U834" s="2" t="s">
        <v>286</v>
      </c>
      <c r="V834" s="2" t="s">
        <v>1910</v>
      </c>
      <c r="W834" s="2" t="s">
        <v>686</v>
      </c>
      <c r="X834" s="2" t="s">
        <v>1009</v>
      </c>
      <c r="Y834" s="2" t="s">
        <v>985</v>
      </c>
      <c r="Z834" s="4">
        <v>54</v>
      </c>
      <c r="AA834" s="4">
        <f>=ROUNDDOWN(27,0)</f>
      </c>
      <c r="AB834" s="5">
        <v>2</v>
      </c>
      <c r="AC834" s="2" t="s">
        <v>229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>
        <v>5</v>
      </c>
      <c r="AQ834" s="8">
        <v>280.2</v>
      </c>
      <c r="AR834" s="4"/>
      <c r="AS834" s="8"/>
      <c r="AT834" s="7"/>
      <c r="AU834" s="7"/>
      <c r="AV834" s="4">
        <v>9</v>
      </c>
      <c r="AW834" s="8">
        <v>576.98</v>
      </c>
      <c r="AX834" s="4">
        <v>2</v>
      </c>
      <c r="AY834" s="8">
        <v>161.52</v>
      </c>
      <c r="AZ834" s="7">
        <v>3.5</v>
      </c>
      <c r="BA834" s="7">
        <v>2.5722</v>
      </c>
      <c r="BB834" s="7">
        <v>0.4856</v>
      </c>
      <c r="BC834" s="4">
        <v>15</v>
      </c>
      <c r="BD834" s="8">
        <v>980.68</v>
      </c>
      <c r="BE834" s="4">
        <v>12</v>
      </c>
      <c r="BF834" s="8">
        <v>815.07</v>
      </c>
      <c r="BG834" s="7">
        <v>0.25</v>
      </c>
      <c r="BH834" s="7">
        <v>0.2032</v>
      </c>
      <c r="BI834" s="7">
        <v>0.5883</v>
      </c>
      <c r="BJ834" s="4">
        <v>5</v>
      </c>
      <c r="BK834" s="8">
        <v>280.2</v>
      </c>
      <c r="BL834" s="2" t="s">
        <v>4899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266</v>
      </c>
      <c r="BV834" s="2" t="s">
        <v>226</v>
      </c>
      <c r="BW834" s="2" t="s">
        <v>229</v>
      </c>
      <c r="BX834" s="2" t="s">
        <v>229</v>
      </c>
      <c r="BY834" s="2" t="s">
        <v>241</v>
      </c>
      <c r="BZ834" s="2" t="s">
        <v>229</v>
      </c>
      <c r="CA834" s="4"/>
      <c r="CB834" s="8"/>
      <c r="CC834" s="4"/>
      <c r="CD834" s="8"/>
      <c r="CE834" s="7"/>
      <c r="CF834" s="7"/>
      <c r="CG834" s="2" t="s">
        <v>239</v>
      </c>
      <c r="CH834" s="2" t="s">
        <v>226</v>
      </c>
      <c r="CI834" s="2" t="s">
        <v>348</v>
      </c>
      <c r="CJ834" s="2" t="s">
        <v>827</v>
      </c>
      <c r="CK834" s="2" t="s">
        <v>241</v>
      </c>
      <c r="CL834" s="2" t="s">
        <v>229</v>
      </c>
      <c r="CM834" s="4">
        <v>2</v>
      </c>
      <c r="CN834" s="8">
        <v>115.2</v>
      </c>
      <c r="CO834" s="4"/>
      <c r="CP834" s="8"/>
      <c r="CQ834" s="7"/>
      <c r="CR834" s="7"/>
      <c r="CS834" s="2" t="s">
        <v>239</v>
      </c>
      <c r="CT834" s="2" t="s">
        <v>226</v>
      </c>
      <c r="CU834" s="2" t="s">
        <v>985</v>
      </c>
      <c r="CV834" s="2" t="s">
        <v>2959</v>
      </c>
      <c r="CW834" s="2" t="s">
        <v>241</v>
      </c>
      <c r="CX834" s="2" t="s">
        <v>229</v>
      </c>
      <c r="CY834" s="4"/>
      <c r="CZ834" s="8"/>
      <c r="DA834" s="4"/>
      <c r="DB834" s="8"/>
      <c r="DC834" s="7"/>
      <c r="DD834" s="7"/>
      <c r="DE834" s="2" t="s">
        <v>239</v>
      </c>
      <c r="DF834" s="2" t="s">
        <v>226</v>
      </c>
      <c r="DG834" s="2" t="s">
        <v>985</v>
      </c>
      <c r="DH834" s="2" t="s">
        <v>373</v>
      </c>
      <c r="DI834" s="2" t="s">
        <v>241</v>
      </c>
      <c r="DJ834" s="2" t="s">
        <v>229</v>
      </c>
      <c r="DK834" s="4"/>
      <c r="DL834" s="8"/>
      <c r="DM834" s="4"/>
      <c r="DN834" s="8"/>
      <c r="DO834" s="7"/>
      <c r="DP834" s="7"/>
      <c r="DQ834" s="2" t="s">
        <v>239</v>
      </c>
      <c r="DR834" s="2" t="s">
        <v>226</v>
      </c>
      <c r="DS834" s="2" t="s">
        <v>548</v>
      </c>
      <c r="DT834" s="2" t="s">
        <v>5104</v>
      </c>
      <c r="DU834" s="2" t="s">
        <v>241</v>
      </c>
      <c r="DV834" s="2" t="s">
        <v>229</v>
      </c>
      <c r="DW834" s="4">
        <v>3</v>
      </c>
      <c r="DX834" s="8">
        <v>165</v>
      </c>
      <c r="DY834" s="4"/>
      <c r="DZ834" s="8"/>
      <c r="EA834" s="7"/>
      <c r="EB834" s="7"/>
      <c r="EC834" s="2" t="s">
        <v>239</v>
      </c>
      <c r="ED834" s="2" t="s">
        <v>226</v>
      </c>
      <c r="EE834" s="2" t="s">
        <v>321</v>
      </c>
      <c r="EF834" s="2" t="s">
        <v>257</v>
      </c>
      <c r="EG834" s="2" t="s">
        <v>263</v>
      </c>
      <c r="EH834" s="2" t="s">
        <v>229</v>
      </c>
      <c r="EI834" s="4"/>
      <c r="EJ834" s="8"/>
      <c r="EK834" s="4"/>
      <c r="EL834" s="8"/>
      <c r="EM834" s="7"/>
      <c r="EN834" s="7"/>
      <c r="EO834" s="2" t="s">
        <v>239</v>
      </c>
      <c r="EP834" s="2" t="s">
        <v>226</v>
      </c>
      <c r="EQ834" s="2" t="s">
        <v>2285</v>
      </c>
      <c r="ER834" s="2" t="s">
        <v>997</v>
      </c>
      <c r="ES834" s="2" t="s">
        <v>241</v>
      </c>
      <c r="ET834" s="2" t="s">
        <v>229</v>
      </c>
      <c r="EU834" s="4"/>
      <c r="EV834" s="8"/>
      <c r="EW834" s="4"/>
      <c r="EX834" s="8"/>
      <c r="EY834" s="7"/>
      <c r="EZ834" s="7"/>
      <c r="FA834" s="2" t="s">
        <v>239</v>
      </c>
      <c r="FB834" s="2" t="s">
        <v>226</v>
      </c>
      <c r="FC834" s="2" t="s">
        <v>1792</v>
      </c>
      <c r="FD834" s="2" t="s">
        <v>882</v>
      </c>
      <c r="FE834" s="2" t="s">
        <v>241</v>
      </c>
      <c r="FF834" s="2" t="s">
        <v>229</v>
      </c>
      <c r="FG834" s="4"/>
      <c r="FH834" s="8"/>
      <c r="FI834" s="4"/>
      <c r="FJ834" s="8"/>
      <c r="FK834" s="7"/>
      <c r="FL834" s="7"/>
      <c r="FM834" s="2" t="s">
        <v>239</v>
      </c>
      <c r="FN834" s="2" t="s">
        <v>226</v>
      </c>
      <c r="FO834" s="2" t="s">
        <v>985</v>
      </c>
      <c r="FP834" s="2" t="s">
        <v>1507</v>
      </c>
      <c r="FQ834" s="2" t="s">
        <v>241</v>
      </c>
      <c r="FR834" s="2" t="s">
        <v>229</v>
      </c>
      <c r="FS834" s="4"/>
      <c r="FT834" s="8"/>
      <c r="FU834" s="4"/>
      <c r="FV834" s="8"/>
      <c r="FW834" s="7"/>
      <c r="FX834" s="7"/>
      <c r="FY834" s="2" t="s">
        <v>239</v>
      </c>
      <c r="FZ834" s="2" t="s">
        <v>226</v>
      </c>
      <c r="GA834" s="2" t="s">
        <v>327</v>
      </c>
      <c r="GB834" s="2" t="s">
        <v>2513</v>
      </c>
      <c r="GC834" s="2" t="s">
        <v>241</v>
      </c>
      <c r="GD834" s="2" t="s">
        <v>229</v>
      </c>
      <c r="GE834" s="4"/>
      <c r="GF834" s="8"/>
      <c r="GG834" s="4"/>
      <c r="GH834" s="8"/>
      <c r="GI834" s="7"/>
      <c r="GJ834" s="7"/>
      <c r="GK834" s="2" t="s">
        <v>272</v>
      </c>
      <c r="GL834" s="2" t="s">
        <v>226</v>
      </c>
      <c r="GM834" s="2" t="s">
        <v>229</v>
      </c>
      <c r="GN834" s="2" t="s">
        <v>229</v>
      </c>
      <c r="GO834" s="2" t="s">
        <v>241</v>
      </c>
      <c r="GP834" s="2" t="s">
        <v>229</v>
      </c>
      <c r="GQ834" s="4"/>
      <c r="GR834" s="8"/>
      <c r="GS834" s="4"/>
      <c r="GT834" s="8"/>
      <c r="GU834" s="7"/>
      <c r="GV834" s="7"/>
      <c r="GW834" s="2" t="s">
        <v>239</v>
      </c>
      <c r="GX834" s="2" t="s">
        <v>226</v>
      </c>
      <c r="GY834" s="2" t="s">
        <v>985</v>
      </c>
      <c r="GZ834" s="2" t="s">
        <v>5105</v>
      </c>
      <c r="HA834" s="2" t="s">
        <v>241</v>
      </c>
      <c r="HB834" s="2" t="s">
        <v>229</v>
      </c>
      <c r="HC834" s="4"/>
      <c r="HD834" s="8"/>
      <c r="HE834" s="4"/>
      <c r="HF834" s="8"/>
      <c r="HG834" s="7"/>
      <c r="HH834" s="7"/>
      <c r="HI834" s="2" t="s">
        <v>266</v>
      </c>
      <c r="HJ834" s="2" t="s">
        <v>226</v>
      </c>
      <c r="HK834" s="2" t="s">
        <v>229</v>
      </c>
      <c r="HL834" s="2" t="s">
        <v>229</v>
      </c>
      <c r="HM834" s="2" t="s">
        <v>241</v>
      </c>
      <c r="HN834" s="2" t="s">
        <v>229</v>
      </c>
      <c r="HO834" s="4"/>
      <c r="HP834" s="8"/>
      <c r="HQ834" s="4"/>
      <c r="HR834" s="8"/>
      <c r="HS834" s="7"/>
      <c r="HT834" s="7"/>
      <c r="HU834" s="2" t="s">
        <v>266</v>
      </c>
      <c r="HV834" s="2" t="s">
        <v>226</v>
      </c>
      <c r="HW834" s="2" t="s">
        <v>229</v>
      </c>
      <c r="HX834" s="2" t="s">
        <v>229</v>
      </c>
      <c r="HY834" s="2" t="s">
        <v>241</v>
      </c>
      <c r="HZ834" s="2" t="s">
        <v>229</v>
      </c>
      <c r="IA834" s="4"/>
      <c r="IB834" s="8"/>
      <c r="IC834" s="4"/>
      <c r="ID834" s="8"/>
      <c r="IE834" s="7"/>
      <c r="IF834" s="7"/>
      <c r="IG834" s="2" t="s">
        <v>266</v>
      </c>
      <c r="IH834" s="2" t="s">
        <v>226</v>
      </c>
      <c r="II834" s="2" t="s">
        <v>229</v>
      </c>
      <c r="IJ834" s="2" t="s">
        <v>229</v>
      </c>
      <c r="IK834" s="2" t="s">
        <v>241</v>
      </c>
      <c r="IL834" s="2" t="s">
        <v>229</v>
      </c>
      <c r="IM834" s="4"/>
      <c r="IN834" s="8"/>
      <c r="IO834" s="4"/>
      <c r="IP834" s="8"/>
      <c r="IQ834" s="7"/>
      <c r="IR834" s="7"/>
      <c r="IS834" s="2" t="s">
        <v>272</v>
      </c>
      <c r="IT834" s="2" t="s">
        <v>226</v>
      </c>
      <c r="IU834" s="2" t="s">
        <v>229</v>
      </c>
      <c r="IV834" s="2" t="s">
        <v>229</v>
      </c>
      <c r="IW834" s="2" t="s">
        <v>241</v>
      </c>
      <c r="IX834" s="2" t="s">
        <v>229</v>
      </c>
      <c r="IY834" s="4"/>
      <c r="IZ834" s="8"/>
      <c r="JA834" s="4"/>
      <c r="JB834" s="8"/>
      <c r="JC834" s="7"/>
      <c r="JD834" s="7"/>
      <c r="JE834" s="2" t="s">
        <v>272</v>
      </c>
      <c r="JF834" s="2" t="s">
        <v>226</v>
      </c>
      <c r="JG834" s="2" t="s">
        <v>229</v>
      </c>
      <c r="JH834" s="2" t="s">
        <v>229</v>
      </c>
      <c r="JI834" s="2" t="s">
        <v>241</v>
      </c>
      <c r="JJ834" s="2" t="s">
        <v>229</v>
      </c>
      <c r="JK834" s="4"/>
      <c r="JL834" s="8"/>
      <c r="JM834" s="4"/>
      <c r="JN834" s="8"/>
      <c r="JO834" s="7"/>
      <c r="JP834" s="7"/>
      <c r="JQ834" s="2" t="s">
        <v>229</v>
      </c>
      <c r="JR834" s="2" t="s">
        <v>229</v>
      </c>
      <c r="JS834" s="2" t="s">
        <v>229</v>
      </c>
      <c r="JT834" s="2" t="s">
        <v>229</v>
      </c>
      <c r="JU834" s="2" t="s">
        <v>229</v>
      </c>
      <c r="JV834" s="2" t="s">
        <v>229</v>
      </c>
      <c r="JW834" s="4"/>
      <c r="JX834" s="8"/>
      <c r="JY834" s="4"/>
      <c r="JZ834" s="8"/>
      <c r="KA834" s="7"/>
      <c r="KB834" s="7"/>
      <c r="KC834" s="2" t="s">
        <v>272</v>
      </c>
      <c r="KD834" s="2" t="s">
        <v>226</v>
      </c>
      <c r="KE834" s="2" t="s">
        <v>229</v>
      </c>
      <c r="KF834" s="2" t="s">
        <v>229</v>
      </c>
      <c r="KG834" s="2" t="s">
        <v>241</v>
      </c>
      <c r="KH834" s="2" t="s">
        <v>229</v>
      </c>
      <c r="KI834" s="4"/>
      <c r="KJ834" s="8"/>
      <c r="KK834" s="4"/>
      <c r="KL834" s="8"/>
      <c r="KM834" s="7"/>
      <c r="KN834" s="7"/>
      <c r="KO834" s="2" t="s">
        <v>272</v>
      </c>
      <c r="KP834" s="2" t="s">
        <v>226</v>
      </c>
      <c r="KQ834" s="2" t="s">
        <v>229</v>
      </c>
      <c r="KR834" s="2" t="s">
        <v>229</v>
      </c>
      <c r="KS834" s="2" t="s">
        <v>241</v>
      </c>
      <c r="KT834" s="2" t="s">
        <v>229</v>
      </c>
      <c r="KU834" s="4"/>
      <c r="KV834" s="8"/>
      <c r="KW834" s="4"/>
      <c r="KX834" s="8"/>
      <c r="KY834" s="7"/>
      <c r="KZ834" s="7"/>
      <c r="LA834" s="2" t="s">
        <v>272</v>
      </c>
      <c r="LB834" s="2" t="s">
        <v>226</v>
      </c>
      <c r="LC834" s="2" t="s">
        <v>229</v>
      </c>
      <c r="LD834" s="2" t="s">
        <v>229</v>
      </c>
      <c r="LE834" s="2" t="s">
        <v>241</v>
      </c>
      <c r="LF834" s="2" t="s">
        <v>229</v>
      </c>
      <c r="LG834" s="4"/>
      <c r="LH834" s="8"/>
      <c r="LI834" s="4"/>
      <c r="LJ834" s="8"/>
      <c r="LK834" s="7"/>
      <c r="LL834" s="7"/>
      <c r="LM834" s="2" t="s">
        <v>229</v>
      </c>
      <c r="LN834" s="2" t="s">
        <v>229</v>
      </c>
      <c r="LO834" s="2" t="s">
        <v>229</v>
      </c>
      <c r="LP834" s="2" t="s">
        <v>229</v>
      </c>
      <c r="LQ834" s="2" t="s">
        <v>229</v>
      </c>
      <c r="LR834" s="2" t="s">
        <v>229</v>
      </c>
      <c r="LS834" s="4"/>
      <c r="LT834" s="8"/>
      <c r="LU834" s="4"/>
      <c r="LV834" s="8"/>
      <c r="LW834" s="7"/>
      <c r="LX834" s="7"/>
      <c r="LY834" s="2" t="s">
        <v>239</v>
      </c>
      <c r="LZ834" s="2" t="s">
        <v>275</v>
      </c>
      <c r="MA834" s="2" t="s">
        <v>857</v>
      </c>
      <c r="MB834" s="2" t="s">
        <v>229</v>
      </c>
      <c r="MC834" s="2" t="s">
        <v>241</v>
      </c>
      <c r="MD834" s="2" t="s">
        <v>229</v>
      </c>
      <c r="ME834" s="4"/>
      <c r="MF834" s="8"/>
      <c r="MG834" s="4"/>
      <c r="MH834" s="8"/>
      <c r="MI834" s="7"/>
      <c r="MJ834" s="7"/>
      <c r="MK834" s="2" t="s">
        <v>266</v>
      </c>
      <c r="ML834" s="2" t="s">
        <v>226</v>
      </c>
      <c r="MM834" s="2" t="s">
        <v>229</v>
      </c>
      <c r="MN834" s="2" t="s">
        <v>229</v>
      </c>
      <c r="MO834" s="2" t="s">
        <v>241</v>
      </c>
      <c r="MP834" s="2" t="s">
        <v>229</v>
      </c>
      <c r="MQ834" s="4"/>
      <c r="MR834" s="8"/>
      <c r="MS834" s="4"/>
      <c r="MT834" s="8"/>
      <c r="MU834" s="7"/>
      <c r="MV834" s="7"/>
      <c r="MW834" s="2" t="s">
        <v>266</v>
      </c>
      <c r="MX834" s="2" t="s">
        <v>226</v>
      </c>
      <c r="MY834" s="2" t="s">
        <v>229</v>
      </c>
      <c r="MZ834" s="2" t="s">
        <v>229</v>
      </c>
      <c r="NA834" s="2" t="s">
        <v>241</v>
      </c>
      <c r="NB834" s="2" t="s">
        <v>229</v>
      </c>
      <c r="NC834" s="4"/>
      <c r="ND834" s="8"/>
      <c r="NE834" s="4"/>
      <c r="NF834" s="8"/>
      <c r="NG834" s="7"/>
      <c r="NH834" s="7"/>
      <c r="NI834" s="2" t="s">
        <v>239</v>
      </c>
      <c r="NJ834" s="2" t="s">
        <v>260</v>
      </c>
      <c r="NK834" s="2" t="s">
        <v>2181</v>
      </c>
      <c r="NL834" s="2" t="s">
        <v>5106</v>
      </c>
      <c r="NM834" s="2" t="s">
        <v>241</v>
      </c>
      <c r="NN834" s="2" t="s">
        <v>229</v>
      </c>
      <c r="NO834" s="4"/>
      <c r="NP834" s="8"/>
      <c r="NQ834" s="4"/>
      <c r="NR834" s="8"/>
      <c r="NS834" s="7"/>
      <c r="NT834" s="7"/>
      <c r="NU834" s="2" t="s">
        <v>272</v>
      </c>
      <c r="NV834" s="2" t="s">
        <v>226</v>
      </c>
      <c r="NW834" s="2" t="s">
        <v>229</v>
      </c>
      <c r="NX834" s="2" t="s">
        <v>229</v>
      </c>
      <c r="NY834" s="2" t="s">
        <v>241</v>
      </c>
      <c r="NZ834" s="2" t="s">
        <v>229</v>
      </c>
      <c r="OA834" s="4"/>
      <c r="OB834" s="8"/>
      <c r="OC834" s="4"/>
      <c r="OD834" s="8"/>
      <c r="OE834" s="7"/>
      <c r="OF834" s="7"/>
      <c r="OG834" s="2" t="s">
        <v>239</v>
      </c>
      <c r="OH834" s="2" t="s">
        <v>226</v>
      </c>
      <c r="OI834" s="2" t="s">
        <v>2817</v>
      </c>
      <c r="OJ834" s="2" t="s">
        <v>229</v>
      </c>
      <c r="OK834" s="2" t="s">
        <v>241</v>
      </c>
      <c r="OL834" s="2" t="s">
        <v>229</v>
      </c>
      <c r="OM834" s="4"/>
      <c r="ON834" s="8"/>
      <c r="OO834" s="4"/>
      <c r="OP834" s="8"/>
      <c r="OQ834" s="7"/>
      <c r="OR834" s="7"/>
      <c r="OS834" s="2" t="s">
        <v>229</v>
      </c>
      <c r="OT834" s="2" t="s">
        <v>229</v>
      </c>
      <c r="OU834" s="2" t="s">
        <v>229</v>
      </c>
      <c r="OV834" s="2" t="s">
        <v>229</v>
      </c>
      <c r="OW834" s="2" t="s">
        <v>229</v>
      </c>
      <c r="OX834" s="2" t="s">
        <v>229</v>
      </c>
      <c r="OY834" s="4"/>
      <c r="OZ834" s="8"/>
      <c r="PA834" s="4"/>
      <c r="PB834" s="8"/>
      <c r="PC834" s="7"/>
      <c r="PD834" s="7"/>
      <c r="PE834" s="2" t="s">
        <v>281</v>
      </c>
      <c r="PF834" s="2" t="s">
        <v>226</v>
      </c>
      <c r="PG834" s="2" t="s">
        <v>229</v>
      </c>
      <c r="PH834" s="2" t="s">
        <v>229</v>
      </c>
      <c r="PI834" s="2" t="s">
        <v>241</v>
      </c>
      <c r="PJ834" s="2" t="s">
        <v>229</v>
      </c>
      <c r="PK834" s="4"/>
      <c r="PL834" s="8"/>
      <c r="PM834" s="4"/>
      <c r="PN834" s="8"/>
      <c r="PO834" s="7"/>
      <c r="PP834" s="7"/>
      <c r="PQ834" s="2" t="s">
        <v>266</v>
      </c>
      <c r="PR834" s="2" t="s">
        <v>275</v>
      </c>
      <c r="PS834" s="2" t="s">
        <v>229</v>
      </c>
      <c r="PT834" s="2" t="s">
        <v>229</v>
      </c>
      <c r="PU834" s="2" t="s">
        <v>241</v>
      </c>
      <c r="PV834" s="2" t="s">
        <v>229</v>
      </c>
      <c r="PW834" s="4"/>
      <c r="PX834" s="8"/>
      <c r="PY834" s="4"/>
      <c r="PZ834" s="8"/>
      <c r="QA834" s="7"/>
      <c r="QB834" s="7"/>
      <c r="QC834" s="2" t="s">
        <v>281</v>
      </c>
      <c r="QD834" s="2" t="s">
        <v>226</v>
      </c>
      <c r="QE834" s="2" t="s">
        <v>229</v>
      </c>
      <c r="QF834" s="2" t="s">
        <v>229</v>
      </c>
      <c r="QG834" s="2" t="s">
        <v>241</v>
      </c>
      <c r="QH834" s="2" t="s">
        <v>229</v>
      </c>
      <c r="QI834" s="4"/>
      <c r="QJ834" s="8"/>
      <c r="QK834" s="4"/>
      <c r="QL834" s="8"/>
      <c r="QM834" s="7"/>
      <c r="QN834" s="7"/>
      <c r="QO834" s="2" t="s">
        <v>229</v>
      </c>
      <c r="QP834" s="2" t="s">
        <v>229</v>
      </c>
      <c r="QQ834" s="2" t="s">
        <v>229</v>
      </c>
      <c r="QR834" s="2" t="s">
        <v>229</v>
      </c>
      <c r="QS834" s="2" t="s">
        <v>229</v>
      </c>
      <c r="QT834" s="2" t="s">
        <v>229</v>
      </c>
      <c r="QU834" s="4"/>
      <c r="QV834" s="8"/>
      <c r="QW834" s="4"/>
      <c r="QX834" s="8"/>
      <c r="QY834" s="7"/>
      <c r="QZ834" s="7"/>
      <c r="RA834" s="2" t="s">
        <v>272</v>
      </c>
      <c r="RB834" s="2" t="s">
        <v>226</v>
      </c>
      <c r="RC834" s="2" t="s">
        <v>229</v>
      </c>
      <c r="RD834" s="2" t="s">
        <v>229</v>
      </c>
      <c r="RE834" s="2" t="s">
        <v>241</v>
      </c>
      <c r="RF834" s="2" t="s">
        <v>229</v>
      </c>
      <c r="RG834" s="4"/>
      <c r="RH834" s="8"/>
      <c r="RI834" s="4"/>
      <c r="RJ834" s="8"/>
      <c r="RK834" s="7"/>
      <c r="RL834" s="7"/>
      <c r="RM834" s="2" t="s">
        <v>272</v>
      </c>
      <c r="RN834" s="2" t="s">
        <v>226</v>
      </c>
      <c r="RO834" s="2" t="s">
        <v>229</v>
      </c>
      <c r="RP834" s="2" t="s">
        <v>229</v>
      </c>
      <c r="RQ834" s="2" t="s">
        <v>241</v>
      </c>
      <c r="RR834" s="2" t="s">
        <v>229</v>
      </c>
      <c r="RS834" s="4"/>
      <c r="RT834" s="8"/>
      <c r="RU834" s="4"/>
      <c r="RV834" s="8"/>
      <c r="RW834" s="7"/>
      <c r="RX834" s="7"/>
      <c r="RY834" s="2" t="s">
        <v>272</v>
      </c>
      <c r="RZ834" s="2" t="s">
        <v>275</v>
      </c>
      <c r="SA834" s="2" t="s">
        <v>229</v>
      </c>
      <c r="SB834" s="2" t="s">
        <v>229</v>
      </c>
      <c r="SC834" s="2" t="s">
        <v>241</v>
      </c>
      <c r="SD834" s="2" t="s">
        <v>229</v>
      </c>
      <c r="SE834" s="4">
        <v>54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</row>
    <row r="835">
      <c r="A835" s="2" t="s">
        <v>5107</v>
      </c>
      <c r="B835" s="2" t="s">
        <v>216</v>
      </c>
      <c r="C835" s="2" t="s">
        <v>4734</v>
      </c>
      <c r="D835" s="2" t="s">
        <v>3164</v>
      </c>
      <c r="E835" s="2" t="s">
        <v>3165</v>
      </c>
      <c r="F835" s="2" t="s">
        <v>4803</v>
      </c>
      <c r="G835" s="2" t="s">
        <v>4499</v>
      </c>
      <c r="H835" s="2" t="s">
        <v>4804</v>
      </c>
      <c r="I835" s="2" t="s">
        <v>5103</v>
      </c>
      <c r="J835" s="2" t="s">
        <v>285</v>
      </c>
      <c r="K835" s="2" t="s">
        <v>527</v>
      </c>
      <c r="L835" s="3">
        <v>63.7</v>
      </c>
      <c r="M835" s="3">
        <v>66.89</v>
      </c>
      <c r="N835" s="3">
        <v>129.99</v>
      </c>
      <c r="O835" s="2" t="s">
        <v>226</v>
      </c>
      <c r="P835" s="2" t="s">
        <v>618</v>
      </c>
      <c r="Q835" s="2" t="s">
        <v>228</v>
      </c>
      <c r="R835" s="2" t="s">
        <v>229</v>
      </c>
      <c r="S835" s="2" t="s">
        <v>4806</v>
      </c>
      <c r="T835" s="2" t="s">
        <v>3733</v>
      </c>
      <c r="U835" s="2" t="s">
        <v>733</v>
      </c>
      <c r="V835" s="2" t="s">
        <v>1910</v>
      </c>
      <c r="W835" s="2" t="s">
        <v>686</v>
      </c>
      <c r="X835" s="2" t="s">
        <v>1009</v>
      </c>
      <c r="Y835" s="2" t="s">
        <v>985</v>
      </c>
      <c r="Z835" s="4">
        <v>92</v>
      </c>
      <c r="AA835" s="4">
        <f>=ROUNDDOWN(30.6666666666667,0)</f>
      </c>
      <c r="AB835" s="5">
        <v>3</v>
      </c>
      <c r="AC835" s="2" t="s">
        <v>229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>
        <v>2</v>
      </c>
      <c r="AQ835" s="8">
        <v>140.8</v>
      </c>
      <c r="AR835" s="4"/>
      <c r="AS835" s="8"/>
      <c r="AT835" s="7"/>
      <c r="AU835" s="7"/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>
        <v>0.244</v>
      </c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 t="s">
        <v>229</v>
      </c>
      <c r="BJ835" s="4">
        <v>2</v>
      </c>
      <c r="BK835" s="8">
        <v>140.8</v>
      </c>
      <c r="BL835" s="2" t="s">
        <v>18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266</v>
      </c>
      <c r="BV835" s="2" t="s">
        <v>226</v>
      </c>
      <c r="BW835" s="2" t="s">
        <v>229</v>
      </c>
      <c r="BX835" s="2" t="s">
        <v>229</v>
      </c>
      <c r="BY835" s="2" t="s">
        <v>241</v>
      </c>
      <c r="BZ835" s="2" t="s">
        <v>229</v>
      </c>
      <c r="CA835" s="4"/>
      <c r="CB835" s="8"/>
      <c r="CC835" s="4"/>
      <c r="CD835" s="8"/>
      <c r="CE835" s="7"/>
      <c r="CF835" s="7"/>
      <c r="CG835" s="2" t="s">
        <v>239</v>
      </c>
      <c r="CH835" s="2" t="s">
        <v>226</v>
      </c>
      <c r="CI835" s="2" t="s">
        <v>348</v>
      </c>
      <c r="CJ835" s="2" t="s">
        <v>1355</v>
      </c>
      <c r="CK835" s="2" t="s">
        <v>241</v>
      </c>
      <c r="CL835" s="2" t="s">
        <v>229</v>
      </c>
      <c r="CM835" s="4">
        <v>2</v>
      </c>
      <c r="CN835" s="8">
        <v>140.8</v>
      </c>
      <c r="CO835" s="4"/>
      <c r="CP835" s="8"/>
      <c r="CQ835" s="7"/>
      <c r="CR835" s="7"/>
      <c r="CS835" s="2" t="s">
        <v>239</v>
      </c>
      <c r="CT835" s="2" t="s">
        <v>226</v>
      </c>
      <c r="CU835" s="2" t="s">
        <v>588</v>
      </c>
      <c r="CV835" s="2" t="s">
        <v>1024</v>
      </c>
      <c r="CW835" s="2" t="s">
        <v>241</v>
      </c>
      <c r="CX835" s="2" t="s">
        <v>229</v>
      </c>
      <c r="CY835" s="4"/>
      <c r="CZ835" s="8"/>
      <c r="DA835" s="4"/>
      <c r="DB835" s="8"/>
      <c r="DC835" s="7"/>
      <c r="DD835" s="7"/>
      <c r="DE835" s="2" t="s">
        <v>239</v>
      </c>
      <c r="DF835" s="2" t="s">
        <v>226</v>
      </c>
      <c r="DG835" s="2" t="s">
        <v>588</v>
      </c>
      <c r="DH835" s="2" t="s">
        <v>344</v>
      </c>
      <c r="DI835" s="2" t="s">
        <v>241</v>
      </c>
      <c r="DJ835" s="2" t="s">
        <v>229</v>
      </c>
      <c r="DK835" s="4"/>
      <c r="DL835" s="8"/>
      <c r="DM835" s="4"/>
      <c r="DN835" s="8"/>
      <c r="DO835" s="7"/>
      <c r="DP835" s="7"/>
      <c r="DQ835" s="2" t="s">
        <v>239</v>
      </c>
      <c r="DR835" s="2" t="s">
        <v>226</v>
      </c>
      <c r="DS835" s="2" t="s">
        <v>548</v>
      </c>
      <c r="DT835" s="2" t="s">
        <v>319</v>
      </c>
      <c r="DU835" s="2" t="s">
        <v>241</v>
      </c>
      <c r="DV835" s="2" t="s">
        <v>229</v>
      </c>
      <c r="DW835" s="4"/>
      <c r="DX835" s="8"/>
      <c r="DY835" s="4"/>
      <c r="DZ835" s="8"/>
      <c r="EA835" s="7"/>
      <c r="EB835" s="7"/>
      <c r="EC835" s="2" t="s">
        <v>239</v>
      </c>
      <c r="ED835" s="2" t="s">
        <v>226</v>
      </c>
      <c r="EE835" s="2" t="s">
        <v>321</v>
      </c>
      <c r="EF835" s="2" t="s">
        <v>857</v>
      </c>
      <c r="EG835" s="2" t="s">
        <v>241</v>
      </c>
      <c r="EH835" s="2" t="s">
        <v>229</v>
      </c>
      <c r="EI835" s="4"/>
      <c r="EJ835" s="8"/>
      <c r="EK835" s="4"/>
      <c r="EL835" s="8"/>
      <c r="EM835" s="7"/>
      <c r="EN835" s="7"/>
      <c r="EO835" s="2" t="s">
        <v>239</v>
      </c>
      <c r="EP835" s="2" t="s">
        <v>226</v>
      </c>
      <c r="EQ835" s="2" t="s">
        <v>2285</v>
      </c>
      <c r="ER835" s="2" t="s">
        <v>1974</v>
      </c>
      <c r="ES835" s="2" t="s">
        <v>241</v>
      </c>
      <c r="ET835" s="2" t="s">
        <v>229</v>
      </c>
      <c r="EU835" s="4"/>
      <c r="EV835" s="8"/>
      <c r="EW835" s="4"/>
      <c r="EX835" s="8"/>
      <c r="EY835" s="7"/>
      <c r="EZ835" s="7"/>
      <c r="FA835" s="2" t="s">
        <v>239</v>
      </c>
      <c r="FB835" s="2" t="s">
        <v>226</v>
      </c>
      <c r="FC835" s="2" t="s">
        <v>1792</v>
      </c>
      <c r="FD835" s="2" t="s">
        <v>363</v>
      </c>
      <c r="FE835" s="2" t="s">
        <v>241</v>
      </c>
      <c r="FF835" s="2" t="s">
        <v>229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226</v>
      </c>
      <c r="FO835" s="2" t="s">
        <v>588</v>
      </c>
      <c r="FP835" s="2" t="s">
        <v>229</v>
      </c>
      <c r="FQ835" s="2" t="s">
        <v>241</v>
      </c>
      <c r="FR835" s="2" t="s">
        <v>229</v>
      </c>
      <c r="FS835" s="4"/>
      <c r="FT835" s="8"/>
      <c r="FU835" s="4"/>
      <c r="FV835" s="8"/>
      <c r="FW835" s="7"/>
      <c r="FX835" s="7"/>
      <c r="FY835" s="2" t="s">
        <v>239</v>
      </c>
      <c r="FZ835" s="2" t="s">
        <v>226</v>
      </c>
      <c r="GA835" s="2" t="s">
        <v>327</v>
      </c>
      <c r="GB835" s="2" t="s">
        <v>229</v>
      </c>
      <c r="GC835" s="2" t="s">
        <v>241</v>
      </c>
      <c r="GD835" s="2" t="s">
        <v>229</v>
      </c>
      <c r="GE835" s="4"/>
      <c r="GF835" s="8"/>
      <c r="GG835" s="4"/>
      <c r="GH835" s="8"/>
      <c r="GI835" s="7"/>
      <c r="GJ835" s="7"/>
      <c r="GK835" s="2" t="s">
        <v>272</v>
      </c>
      <c r="GL835" s="2" t="s">
        <v>226</v>
      </c>
      <c r="GM835" s="2" t="s">
        <v>229</v>
      </c>
      <c r="GN835" s="2" t="s">
        <v>229</v>
      </c>
      <c r="GO835" s="2" t="s">
        <v>241</v>
      </c>
      <c r="GP835" s="2" t="s">
        <v>229</v>
      </c>
      <c r="GQ835" s="4"/>
      <c r="GR835" s="8"/>
      <c r="GS835" s="4"/>
      <c r="GT835" s="8"/>
      <c r="GU835" s="7"/>
      <c r="GV835" s="7"/>
      <c r="GW835" s="2" t="s">
        <v>239</v>
      </c>
      <c r="GX835" s="2" t="s">
        <v>226</v>
      </c>
      <c r="GY835" s="2" t="s">
        <v>588</v>
      </c>
      <c r="GZ835" s="2" t="s">
        <v>229</v>
      </c>
      <c r="HA835" s="2" t="s">
        <v>241</v>
      </c>
      <c r="HB835" s="2" t="s">
        <v>229</v>
      </c>
      <c r="HC835" s="4"/>
      <c r="HD835" s="8"/>
      <c r="HE835" s="4"/>
      <c r="HF835" s="8"/>
      <c r="HG835" s="7"/>
      <c r="HH835" s="7"/>
      <c r="HI835" s="2" t="s">
        <v>266</v>
      </c>
      <c r="HJ835" s="2" t="s">
        <v>226</v>
      </c>
      <c r="HK835" s="2" t="s">
        <v>229</v>
      </c>
      <c r="HL835" s="2" t="s">
        <v>229</v>
      </c>
      <c r="HM835" s="2" t="s">
        <v>241</v>
      </c>
      <c r="HN835" s="2" t="s">
        <v>229</v>
      </c>
      <c r="HO835" s="4"/>
      <c r="HP835" s="8"/>
      <c r="HQ835" s="4"/>
      <c r="HR835" s="8"/>
      <c r="HS835" s="7"/>
      <c r="HT835" s="7"/>
      <c r="HU835" s="2" t="s">
        <v>266</v>
      </c>
      <c r="HV835" s="2" t="s">
        <v>226</v>
      </c>
      <c r="HW835" s="2" t="s">
        <v>229</v>
      </c>
      <c r="HX835" s="2" t="s">
        <v>229</v>
      </c>
      <c r="HY835" s="2" t="s">
        <v>241</v>
      </c>
      <c r="HZ835" s="2" t="s">
        <v>229</v>
      </c>
      <c r="IA835" s="4"/>
      <c r="IB835" s="8"/>
      <c r="IC835" s="4"/>
      <c r="ID835" s="8"/>
      <c r="IE835" s="7"/>
      <c r="IF835" s="7"/>
      <c r="IG835" s="2" t="s">
        <v>266</v>
      </c>
      <c r="IH835" s="2" t="s">
        <v>226</v>
      </c>
      <c r="II835" s="2" t="s">
        <v>229</v>
      </c>
      <c r="IJ835" s="2" t="s">
        <v>229</v>
      </c>
      <c r="IK835" s="2" t="s">
        <v>241</v>
      </c>
      <c r="IL835" s="2" t="s">
        <v>229</v>
      </c>
      <c r="IM835" s="4"/>
      <c r="IN835" s="8"/>
      <c r="IO835" s="4"/>
      <c r="IP835" s="8"/>
      <c r="IQ835" s="7"/>
      <c r="IR835" s="7"/>
      <c r="IS835" s="2" t="s">
        <v>272</v>
      </c>
      <c r="IT835" s="2" t="s">
        <v>226</v>
      </c>
      <c r="IU835" s="2" t="s">
        <v>229</v>
      </c>
      <c r="IV835" s="2" t="s">
        <v>229</v>
      </c>
      <c r="IW835" s="2" t="s">
        <v>241</v>
      </c>
      <c r="IX835" s="2" t="s">
        <v>229</v>
      </c>
      <c r="IY835" s="4"/>
      <c r="IZ835" s="8"/>
      <c r="JA835" s="4"/>
      <c r="JB835" s="8"/>
      <c r="JC835" s="7"/>
      <c r="JD835" s="7"/>
      <c r="JE835" s="2" t="s">
        <v>272</v>
      </c>
      <c r="JF835" s="2" t="s">
        <v>226</v>
      </c>
      <c r="JG835" s="2" t="s">
        <v>229</v>
      </c>
      <c r="JH835" s="2" t="s">
        <v>229</v>
      </c>
      <c r="JI835" s="2" t="s">
        <v>241</v>
      </c>
      <c r="JJ835" s="2" t="s">
        <v>229</v>
      </c>
      <c r="JK835" s="4"/>
      <c r="JL835" s="8"/>
      <c r="JM835" s="4"/>
      <c r="JN835" s="8"/>
      <c r="JO835" s="7"/>
      <c r="JP835" s="7"/>
      <c r="JQ835" s="2" t="s">
        <v>229</v>
      </c>
      <c r="JR835" s="2" t="s">
        <v>229</v>
      </c>
      <c r="JS835" s="2" t="s">
        <v>229</v>
      </c>
      <c r="JT835" s="2" t="s">
        <v>229</v>
      </c>
      <c r="JU835" s="2" t="s">
        <v>229</v>
      </c>
      <c r="JV835" s="2" t="s">
        <v>229</v>
      </c>
      <c r="JW835" s="4"/>
      <c r="JX835" s="8"/>
      <c r="JY835" s="4"/>
      <c r="JZ835" s="8"/>
      <c r="KA835" s="7"/>
      <c r="KB835" s="7"/>
      <c r="KC835" s="2" t="s">
        <v>272</v>
      </c>
      <c r="KD835" s="2" t="s">
        <v>226</v>
      </c>
      <c r="KE835" s="2" t="s">
        <v>229</v>
      </c>
      <c r="KF835" s="2" t="s">
        <v>229</v>
      </c>
      <c r="KG835" s="2" t="s">
        <v>241</v>
      </c>
      <c r="KH835" s="2" t="s">
        <v>229</v>
      </c>
      <c r="KI835" s="4"/>
      <c r="KJ835" s="8"/>
      <c r="KK835" s="4"/>
      <c r="KL835" s="8"/>
      <c r="KM835" s="7"/>
      <c r="KN835" s="7"/>
      <c r="KO835" s="2" t="s">
        <v>272</v>
      </c>
      <c r="KP835" s="2" t="s">
        <v>226</v>
      </c>
      <c r="KQ835" s="2" t="s">
        <v>229</v>
      </c>
      <c r="KR835" s="2" t="s">
        <v>229</v>
      </c>
      <c r="KS835" s="2" t="s">
        <v>241</v>
      </c>
      <c r="KT835" s="2" t="s">
        <v>229</v>
      </c>
      <c r="KU835" s="4"/>
      <c r="KV835" s="8"/>
      <c r="KW835" s="4"/>
      <c r="KX835" s="8"/>
      <c r="KY835" s="7"/>
      <c r="KZ835" s="7"/>
      <c r="LA835" s="2" t="s">
        <v>272</v>
      </c>
      <c r="LB835" s="2" t="s">
        <v>226</v>
      </c>
      <c r="LC835" s="2" t="s">
        <v>229</v>
      </c>
      <c r="LD835" s="2" t="s">
        <v>229</v>
      </c>
      <c r="LE835" s="2" t="s">
        <v>241</v>
      </c>
      <c r="LF835" s="2" t="s">
        <v>229</v>
      </c>
      <c r="LG835" s="4"/>
      <c r="LH835" s="8"/>
      <c r="LI835" s="4"/>
      <c r="LJ835" s="8"/>
      <c r="LK835" s="7"/>
      <c r="LL835" s="7"/>
      <c r="LM835" s="2" t="s">
        <v>229</v>
      </c>
      <c r="LN835" s="2" t="s">
        <v>229</v>
      </c>
      <c r="LO835" s="2" t="s">
        <v>229</v>
      </c>
      <c r="LP835" s="2" t="s">
        <v>229</v>
      </c>
      <c r="LQ835" s="2" t="s">
        <v>229</v>
      </c>
      <c r="LR835" s="2" t="s">
        <v>229</v>
      </c>
      <c r="LS835" s="4"/>
      <c r="LT835" s="8"/>
      <c r="LU835" s="4"/>
      <c r="LV835" s="8"/>
      <c r="LW835" s="7"/>
      <c r="LX835" s="7"/>
      <c r="LY835" s="2" t="s">
        <v>239</v>
      </c>
      <c r="LZ835" s="2" t="s">
        <v>275</v>
      </c>
      <c r="MA835" s="2" t="s">
        <v>857</v>
      </c>
      <c r="MB835" s="2" t="s">
        <v>4057</v>
      </c>
      <c r="MC835" s="2" t="s">
        <v>241</v>
      </c>
      <c r="MD835" s="2" t="s">
        <v>229</v>
      </c>
      <c r="ME835" s="4"/>
      <c r="MF835" s="8"/>
      <c r="MG835" s="4"/>
      <c r="MH835" s="8"/>
      <c r="MI835" s="7"/>
      <c r="MJ835" s="7"/>
      <c r="MK835" s="2" t="s">
        <v>266</v>
      </c>
      <c r="ML835" s="2" t="s">
        <v>226</v>
      </c>
      <c r="MM835" s="2" t="s">
        <v>229</v>
      </c>
      <c r="MN835" s="2" t="s">
        <v>229</v>
      </c>
      <c r="MO835" s="2" t="s">
        <v>241</v>
      </c>
      <c r="MP835" s="2" t="s">
        <v>229</v>
      </c>
      <c r="MQ835" s="4"/>
      <c r="MR835" s="8"/>
      <c r="MS835" s="4"/>
      <c r="MT835" s="8"/>
      <c r="MU835" s="7"/>
      <c r="MV835" s="7"/>
      <c r="MW835" s="2" t="s">
        <v>266</v>
      </c>
      <c r="MX835" s="2" t="s">
        <v>226</v>
      </c>
      <c r="MY835" s="2" t="s">
        <v>229</v>
      </c>
      <c r="MZ835" s="2" t="s">
        <v>229</v>
      </c>
      <c r="NA835" s="2" t="s">
        <v>241</v>
      </c>
      <c r="NB835" s="2" t="s">
        <v>229</v>
      </c>
      <c r="NC835" s="4"/>
      <c r="ND835" s="8"/>
      <c r="NE835" s="4"/>
      <c r="NF835" s="8"/>
      <c r="NG835" s="7"/>
      <c r="NH835" s="7"/>
      <c r="NI835" s="2" t="s">
        <v>239</v>
      </c>
      <c r="NJ835" s="2" t="s">
        <v>260</v>
      </c>
      <c r="NK835" s="2" t="s">
        <v>2181</v>
      </c>
      <c r="NL835" s="2" t="s">
        <v>496</v>
      </c>
      <c r="NM835" s="2" t="s">
        <v>241</v>
      </c>
      <c r="NN835" s="2" t="s">
        <v>229</v>
      </c>
      <c r="NO835" s="4"/>
      <c r="NP835" s="8"/>
      <c r="NQ835" s="4"/>
      <c r="NR835" s="8"/>
      <c r="NS835" s="7"/>
      <c r="NT835" s="7"/>
      <c r="NU835" s="2" t="s">
        <v>272</v>
      </c>
      <c r="NV835" s="2" t="s">
        <v>226</v>
      </c>
      <c r="NW835" s="2" t="s">
        <v>229</v>
      </c>
      <c r="NX835" s="2" t="s">
        <v>229</v>
      </c>
      <c r="NY835" s="2" t="s">
        <v>241</v>
      </c>
      <c r="NZ835" s="2" t="s">
        <v>229</v>
      </c>
      <c r="OA835" s="4"/>
      <c r="OB835" s="8"/>
      <c r="OC835" s="4"/>
      <c r="OD835" s="8"/>
      <c r="OE835" s="7"/>
      <c r="OF835" s="7"/>
      <c r="OG835" s="2" t="s">
        <v>239</v>
      </c>
      <c r="OH835" s="2" t="s">
        <v>226</v>
      </c>
      <c r="OI835" s="2" t="s">
        <v>2817</v>
      </c>
      <c r="OJ835" s="2" t="s">
        <v>229</v>
      </c>
      <c r="OK835" s="2" t="s">
        <v>241</v>
      </c>
      <c r="OL835" s="2" t="s">
        <v>229</v>
      </c>
      <c r="OM835" s="4"/>
      <c r="ON835" s="8"/>
      <c r="OO835" s="4"/>
      <c r="OP835" s="8"/>
      <c r="OQ835" s="7"/>
      <c r="OR835" s="7"/>
      <c r="OS835" s="2" t="s">
        <v>229</v>
      </c>
      <c r="OT835" s="2" t="s">
        <v>229</v>
      </c>
      <c r="OU835" s="2" t="s">
        <v>229</v>
      </c>
      <c r="OV835" s="2" t="s">
        <v>229</v>
      </c>
      <c r="OW835" s="2" t="s">
        <v>229</v>
      </c>
      <c r="OX835" s="2" t="s">
        <v>229</v>
      </c>
      <c r="OY835" s="4"/>
      <c r="OZ835" s="8"/>
      <c r="PA835" s="4"/>
      <c r="PB835" s="8"/>
      <c r="PC835" s="7"/>
      <c r="PD835" s="7"/>
      <c r="PE835" s="2" t="s">
        <v>281</v>
      </c>
      <c r="PF835" s="2" t="s">
        <v>226</v>
      </c>
      <c r="PG835" s="2" t="s">
        <v>229</v>
      </c>
      <c r="PH835" s="2" t="s">
        <v>229</v>
      </c>
      <c r="PI835" s="2" t="s">
        <v>241</v>
      </c>
      <c r="PJ835" s="2" t="s">
        <v>229</v>
      </c>
      <c r="PK835" s="4"/>
      <c r="PL835" s="8"/>
      <c r="PM835" s="4"/>
      <c r="PN835" s="8"/>
      <c r="PO835" s="7"/>
      <c r="PP835" s="7"/>
      <c r="PQ835" s="2" t="s">
        <v>266</v>
      </c>
      <c r="PR835" s="2" t="s">
        <v>275</v>
      </c>
      <c r="PS835" s="2" t="s">
        <v>229</v>
      </c>
      <c r="PT835" s="2" t="s">
        <v>229</v>
      </c>
      <c r="PU835" s="2" t="s">
        <v>241</v>
      </c>
      <c r="PV835" s="2" t="s">
        <v>229</v>
      </c>
      <c r="PW835" s="4"/>
      <c r="PX835" s="8"/>
      <c r="PY835" s="4"/>
      <c r="PZ835" s="8"/>
      <c r="QA835" s="7"/>
      <c r="QB835" s="7"/>
      <c r="QC835" s="2" t="s">
        <v>281</v>
      </c>
      <c r="QD835" s="2" t="s">
        <v>226</v>
      </c>
      <c r="QE835" s="2" t="s">
        <v>229</v>
      </c>
      <c r="QF835" s="2" t="s">
        <v>229</v>
      </c>
      <c r="QG835" s="2" t="s">
        <v>241</v>
      </c>
      <c r="QH835" s="2" t="s">
        <v>229</v>
      </c>
      <c r="QI835" s="4"/>
      <c r="QJ835" s="8"/>
      <c r="QK835" s="4"/>
      <c r="QL835" s="8"/>
      <c r="QM835" s="7"/>
      <c r="QN835" s="7"/>
      <c r="QO835" s="2" t="s">
        <v>229</v>
      </c>
      <c r="QP835" s="2" t="s">
        <v>229</v>
      </c>
      <c r="QQ835" s="2" t="s">
        <v>229</v>
      </c>
      <c r="QR835" s="2" t="s">
        <v>229</v>
      </c>
      <c r="QS835" s="2" t="s">
        <v>229</v>
      </c>
      <c r="QT835" s="2" t="s">
        <v>229</v>
      </c>
      <c r="QU835" s="4"/>
      <c r="QV835" s="8"/>
      <c r="QW835" s="4"/>
      <c r="QX835" s="8"/>
      <c r="QY835" s="7"/>
      <c r="QZ835" s="7"/>
      <c r="RA835" s="2" t="s">
        <v>272</v>
      </c>
      <c r="RB835" s="2" t="s">
        <v>226</v>
      </c>
      <c r="RC835" s="2" t="s">
        <v>229</v>
      </c>
      <c r="RD835" s="2" t="s">
        <v>229</v>
      </c>
      <c r="RE835" s="2" t="s">
        <v>241</v>
      </c>
      <c r="RF835" s="2" t="s">
        <v>229</v>
      </c>
      <c r="RG835" s="4"/>
      <c r="RH835" s="8"/>
      <c r="RI835" s="4"/>
      <c r="RJ835" s="8"/>
      <c r="RK835" s="7"/>
      <c r="RL835" s="7"/>
      <c r="RM835" s="2" t="s">
        <v>272</v>
      </c>
      <c r="RN835" s="2" t="s">
        <v>226</v>
      </c>
      <c r="RO835" s="2" t="s">
        <v>229</v>
      </c>
      <c r="RP835" s="2" t="s">
        <v>229</v>
      </c>
      <c r="RQ835" s="2" t="s">
        <v>241</v>
      </c>
      <c r="RR835" s="2" t="s">
        <v>229</v>
      </c>
      <c r="RS835" s="4"/>
      <c r="RT835" s="8"/>
      <c r="RU835" s="4"/>
      <c r="RV835" s="8"/>
      <c r="RW835" s="7"/>
      <c r="RX835" s="7"/>
      <c r="RY835" s="2" t="s">
        <v>272</v>
      </c>
      <c r="RZ835" s="2" t="s">
        <v>275</v>
      </c>
      <c r="SA835" s="2" t="s">
        <v>229</v>
      </c>
      <c r="SB835" s="2" t="s">
        <v>229</v>
      </c>
      <c r="SC835" s="2" t="s">
        <v>241</v>
      </c>
      <c r="SD835" s="2" t="s">
        <v>229</v>
      </c>
      <c r="SE835" s="4">
        <v>92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</row>
    <row r="836">
      <c r="A836" s="2" t="s">
        <v>5108</v>
      </c>
      <c r="B836" s="2" t="s">
        <v>216</v>
      </c>
      <c r="C836" s="2" t="s">
        <v>4734</v>
      </c>
      <c r="D836" s="2" t="s">
        <v>3164</v>
      </c>
      <c r="E836" s="2" t="s">
        <v>3165</v>
      </c>
      <c r="F836" s="2" t="s">
        <v>4803</v>
      </c>
      <c r="G836" s="2" t="s">
        <v>4499</v>
      </c>
      <c r="H836" s="2" t="s">
        <v>4804</v>
      </c>
      <c r="I836" s="2" t="s">
        <v>5103</v>
      </c>
      <c r="J836" s="2" t="s">
        <v>312</v>
      </c>
      <c r="K836" s="2" t="s">
        <v>527</v>
      </c>
      <c r="L836" s="3">
        <v>75</v>
      </c>
      <c r="M836" s="3">
        <v>78.75</v>
      </c>
      <c r="N836" s="3">
        <v>149.99</v>
      </c>
      <c r="O836" s="2" t="s">
        <v>226</v>
      </c>
      <c r="P836" s="2" t="s">
        <v>618</v>
      </c>
      <c r="Q836" s="2" t="s">
        <v>228</v>
      </c>
      <c r="R836" s="2" t="s">
        <v>229</v>
      </c>
      <c r="S836" s="2" t="s">
        <v>4806</v>
      </c>
      <c r="T836" s="2" t="s">
        <v>3733</v>
      </c>
      <c r="U836" s="2" t="s">
        <v>733</v>
      </c>
      <c r="V836" s="2" t="s">
        <v>1910</v>
      </c>
      <c r="W836" s="2" t="s">
        <v>686</v>
      </c>
      <c r="X836" s="2" t="s">
        <v>1009</v>
      </c>
      <c r="Y836" s="2" t="s">
        <v>985</v>
      </c>
      <c r="Z836" s="4">
        <v>75</v>
      </c>
      <c r="AA836" s="4">
        <f>=ROUNDDOWN(18.75,0)</f>
      </c>
      <c r="AB836" s="5">
        <v>4</v>
      </c>
      <c r="AC836" s="2" t="s">
        <v>229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>
        <v>2</v>
      </c>
      <c r="AQ836" s="8">
        <v>155.98</v>
      </c>
      <c r="AR836" s="4">
        <v>2</v>
      </c>
      <c r="AS836" s="8">
        <v>161.52</v>
      </c>
      <c r="AT836" s="7"/>
      <c r="AU836" s="7">
        <v>-0.0343</v>
      </c>
      <c r="AV836" s="4" t="s">
        <v>229</v>
      </c>
      <c r="AW836" s="8" t="s">
        <v>229</v>
      </c>
      <c r="AX836" s="4" t="s">
        <v>229</v>
      </c>
      <c r="AY836" s="8" t="s">
        <v>229</v>
      </c>
      <c r="AZ836" s="7" t="s">
        <v>229</v>
      </c>
      <c r="BA836" s="7" t="s">
        <v>229</v>
      </c>
      <c r="BB836" s="7">
        <v>0.2703</v>
      </c>
      <c r="BC836" s="4" t="s">
        <v>229</v>
      </c>
      <c r="BD836" s="8" t="s">
        <v>229</v>
      </c>
      <c r="BE836" s="4" t="s">
        <v>229</v>
      </c>
      <c r="BF836" s="8" t="s">
        <v>229</v>
      </c>
      <c r="BG836" s="7" t="s">
        <v>229</v>
      </c>
      <c r="BH836" s="7" t="s">
        <v>229</v>
      </c>
      <c r="BI836" s="7" t="s">
        <v>229</v>
      </c>
      <c r="BJ836" s="4">
        <v>2</v>
      </c>
      <c r="BK836" s="8">
        <v>155.98</v>
      </c>
      <c r="BL836" s="2" t="s">
        <v>4822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266</v>
      </c>
      <c r="BV836" s="2" t="s">
        <v>226</v>
      </c>
      <c r="BW836" s="2" t="s">
        <v>229</v>
      </c>
      <c r="BX836" s="2" t="s">
        <v>229</v>
      </c>
      <c r="BY836" s="2" t="s">
        <v>241</v>
      </c>
      <c r="BZ836" s="2" t="s">
        <v>229</v>
      </c>
      <c r="CA836" s="4"/>
      <c r="CB836" s="8"/>
      <c r="CC836" s="4">
        <v>1</v>
      </c>
      <c r="CD836" s="8">
        <v>83.21</v>
      </c>
      <c r="CE836" s="7">
        <v>-1</v>
      </c>
      <c r="CF836" s="7">
        <v>-1</v>
      </c>
      <c r="CG836" s="2" t="s">
        <v>239</v>
      </c>
      <c r="CH836" s="2" t="s">
        <v>226</v>
      </c>
      <c r="CI836" s="2" t="s">
        <v>348</v>
      </c>
      <c r="CJ836" s="2" t="s">
        <v>385</v>
      </c>
      <c r="CK836" s="2" t="s">
        <v>241</v>
      </c>
      <c r="CL836" s="2" t="s">
        <v>229</v>
      </c>
      <c r="CM836" s="4"/>
      <c r="CN836" s="8"/>
      <c r="CO836" s="4"/>
      <c r="CP836" s="8"/>
      <c r="CQ836" s="7"/>
      <c r="CR836" s="7"/>
      <c r="CS836" s="2" t="s">
        <v>239</v>
      </c>
      <c r="CT836" s="2" t="s">
        <v>226</v>
      </c>
      <c r="CU836" s="2" t="s">
        <v>985</v>
      </c>
      <c r="CV836" s="2" t="s">
        <v>859</v>
      </c>
      <c r="CW836" s="2" t="s">
        <v>241</v>
      </c>
      <c r="CX836" s="2" t="s">
        <v>229</v>
      </c>
      <c r="CY836" s="4"/>
      <c r="CZ836" s="8"/>
      <c r="DA836" s="4">
        <v>1</v>
      </c>
      <c r="DB836" s="8">
        <v>78.31</v>
      </c>
      <c r="DC836" s="7">
        <v>-1</v>
      </c>
      <c r="DD836" s="7">
        <v>-1</v>
      </c>
      <c r="DE836" s="2" t="s">
        <v>239</v>
      </c>
      <c r="DF836" s="2" t="s">
        <v>226</v>
      </c>
      <c r="DG836" s="2" t="s">
        <v>985</v>
      </c>
      <c r="DH836" s="2" t="s">
        <v>344</v>
      </c>
      <c r="DI836" s="2" t="s">
        <v>241</v>
      </c>
      <c r="DJ836" s="2" t="s">
        <v>229</v>
      </c>
      <c r="DK836" s="4"/>
      <c r="DL836" s="8"/>
      <c r="DM836" s="4"/>
      <c r="DN836" s="8"/>
      <c r="DO836" s="7"/>
      <c r="DP836" s="7"/>
      <c r="DQ836" s="2" t="s">
        <v>239</v>
      </c>
      <c r="DR836" s="2" t="s">
        <v>226</v>
      </c>
      <c r="DS836" s="2" t="s">
        <v>548</v>
      </c>
      <c r="DT836" s="2" t="s">
        <v>990</v>
      </c>
      <c r="DU836" s="2" t="s">
        <v>241</v>
      </c>
      <c r="DV836" s="2" t="s">
        <v>229</v>
      </c>
      <c r="DW836" s="4">
        <v>2</v>
      </c>
      <c r="DX836" s="8">
        <v>155.98</v>
      </c>
      <c r="DY836" s="4"/>
      <c r="DZ836" s="8"/>
      <c r="EA836" s="7"/>
      <c r="EB836" s="7"/>
      <c r="EC836" s="2" t="s">
        <v>239</v>
      </c>
      <c r="ED836" s="2" t="s">
        <v>226</v>
      </c>
      <c r="EE836" s="2" t="s">
        <v>321</v>
      </c>
      <c r="EF836" s="2" t="s">
        <v>610</v>
      </c>
      <c r="EG836" s="2" t="s">
        <v>241</v>
      </c>
      <c r="EH836" s="2" t="s">
        <v>229</v>
      </c>
      <c r="EI836" s="4"/>
      <c r="EJ836" s="8"/>
      <c r="EK836" s="4"/>
      <c r="EL836" s="8"/>
      <c r="EM836" s="7"/>
      <c r="EN836" s="7"/>
      <c r="EO836" s="2" t="s">
        <v>239</v>
      </c>
      <c r="EP836" s="2" t="s">
        <v>226</v>
      </c>
      <c r="EQ836" s="2" t="s">
        <v>2285</v>
      </c>
      <c r="ER836" s="2" t="s">
        <v>3575</v>
      </c>
      <c r="ES836" s="2" t="s">
        <v>241</v>
      </c>
      <c r="ET836" s="2" t="s">
        <v>229</v>
      </c>
      <c r="EU836" s="4"/>
      <c r="EV836" s="8"/>
      <c r="EW836" s="4"/>
      <c r="EX836" s="8"/>
      <c r="EY836" s="7"/>
      <c r="EZ836" s="7"/>
      <c r="FA836" s="2" t="s">
        <v>239</v>
      </c>
      <c r="FB836" s="2" t="s">
        <v>226</v>
      </c>
      <c r="FC836" s="2" t="s">
        <v>1792</v>
      </c>
      <c r="FD836" s="2" t="s">
        <v>3891</v>
      </c>
      <c r="FE836" s="2" t="s">
        <v>241</v>
      </c>
      <c r="FF836" s="2" t="s">
        <v>229</v>
      </c>
      <c r="FG836" s="4"/>
      <c r="FH836" s="8"/>
      <c r="FI836" s="4"/>
      <c r="FJ836" s="8"/>
      <c r="FK836" s="7"/>
      <c r="FL836" s="7"/>
      <c r="FM836" s="2" t="s">
        <v>239</v>
      </c>
      <c r="FN836" s="2" t="s">
        <v>226</v>
      </c>
      <c r="FO836" s="2" t="s">
        <v>985</v>
      </c>
      <c r="FP836" s="2" t="s">
        <v>229</v>
      </c>
      <c r="FQ836" s="2" t="s">
        <v>241</v>
      </c>
      <c r="FR836" s="2" t="s">
        <v>229</v>
      </c>
      <c r="FS836" s="4"/>
      <c r="FT836" s="8"/>
      <c r="FU836" s="4"/>
      <c r="FV836" s="8"/>
      <c r="FW836" s="7"/>
      <c r="FX836" s="7"/>
      <c r="FY836" s="2" t="s">
        <v>239</v>
      </c>
      <c r="FZ836" s="2" t="s">
        <v>226</v>
      </c>
      <c r="GA836" s="2" t="s">
        <v>327</v>
      </c>
      <c r="GB836" s="2" t="s">
        <v>229</v>
      </c>
      <c r="GC836" s="2" t="s">
        <v>241</v>
      </c>
      <c r="GD836" s="2" t="s">
        <v>229</v>
      </c>
      <c r="GE836" s="4"/>
      <c r="GF836" s="8"/>
      <c r="GG836" s="4"/>
      <c r="GH836" s="8"/>
      <c r="GI836" s="7"/>
      <c r="GJ836" s="7"/>
      <c r="GK836" s="2" t="s">
        <v>272</v>
      </c>
      <c r="GL836" s="2" t="s">
        <v>226</v>
      </c>
      <c r="GM836" s="2" t="s">
        <v>229</v>
      </c>
      <c r="GN836" s="2" t="s">
        <v>229</v>
      </c>
      <c r="GO836" s="2" t="s">
        <v>241</v>
      </c>
      <c r="GP836" s="2" t="s">
        <v>229</v>
      </c>
      <c r="GQ836" s="4"/>
      <c r="GR836" s="8"/>
      <c r="GS836" s="4"/>
      <c r="GT836" s="8"/>
      <c r="GU836" s="7"/>
      <c r="GV836" s="7"/>
      <c r="GW836" s="2" t="s">
        <v>239</v>
      </c>
      <c r="GX836" s="2" t="s">
        <v>226</v>
      </c>
      <c r="GY836" s="2" t="s">
        <v>985</v>
      </c>
      <c r="GZ836" s="2" t="s">
        <v>1381</v>
      </c>
      <c r="HA836" s="2" t="s">
        <v>241</v>
      </c>
      <c r="HB836" s="2" t="s">
        <v>229</v>
      </c>
      <c r="HC836" s="4"/>
      <c r="HD836" s="8"/>
      <c r="HE836" s="4"/>
      <c r="HF836" s="8"/>
      <c r="HG836" s="7"/>
      <c r="HH836" s="7"/>
      <c r="HI836" s="2" t="s">
        <v>266</v>
      </c>
      <c r="HJ836" s="2" t="s">
        <v>226</v>
      </c>
      <c r="HK836" s="2" t="s">
        <v>229</v>
      </c>
      <c r="HL836" s="2" t="s">
        <v>229</v>
      </c>
      <c r="HM836" s="2" t="s">
        <v>241</v>
      </c>
      <c r="HN836" s="2" t="s">
        <v>229</v>
      </c>
      <c r="HO836" s="4"/>
      <c r="HP836" s="8"/>
      <c r="HQ836" s="4"/>
      <c r="HR836" s="8"/>
      <c r="HS836" s="7"/>
      <c r="HT836" s="7"/>
      <c r="HU836" s="2" t="s">
        <v>266</v>
      </c>
      <c r="HV836" s="2" t="s">
        <v>226</v>
      </c>
      <c r="HW836" s="2" t="s">
        <v>229</v>
      </c>
      <c r="HX836" s="2" t="s">
        <v>229</v>
      </c>
      <c r="HY836" s="2" t="s">
        <v>241</v>
      </c>
      <c r="HZ836" s="2" t="s">
        <v>229</v>
      </c>
      <c r="IA836" s="4"/>
      <c r="IB836" s="8"/>
      <c r="IC836" s="4"/>
      <c r="ID836" s="8"/>
      <c r="IE836" s="7"/>
      <c r="IF836" s="7"/>
      <c r="IG836" s="2" t="s">
        <v>266</v>
      </c>
      <c r="IH836" s="2" t="s">
        <v>226</v>
      </c>
      <c r="II836" s="2" t="s">
        <v>229</v>
      </c>
      <c r="IJ836" s="2" t="s">
        <v>229</v>
      </c>
      <c r="IK836" s="2" t="s">
        <v>241</v>
      </c>
      <c r="IL836" s="2" t="s">
        <v>229</v>
      </c>
      <c r="IM836" s="4"/>
      <c r="IN836" s="8"/>
      <c r="IO836" s="4"/>
      <c r="IP836" s="8"/>
      <c r="IQ836" s="7"/>
      <c r="IR836" s="7"/>
      <c r="IS836" s="2" t="s">
        <v>272</v>
      </c>
      <c r="IT836" s="2" t="s">
        <v>226</v>
      </c>
      <c r="IU836" s="2" t="s">
        <v>229</v>
      </c>
      <c r="IV836" s="2" t="s">
        <v>229</v>
      </c>
      <c r="IW836" s="2" t="s">
        <v>241</v>
      </c>
      <c r="IX836" s="2" t="s">
        <v>229</v>
      </c>
      <c r="IY836" s="4"/>
      <c r="IZ836" s="8"/>
      <c r="JA836" s="4"/>
      <c r="JB836" s="8"/>
      <c r="JC836" s="7"/>
      <c r="JD836" s="7"/>
      <c r="JE836" s="2" t="s">
        <v>272</v>
      </c>
      <c r="JF836" s="2" t="s">
        <v>226</v>
      </c>
      <c r="JG836" s="2" t="s">
        <v>229</v>
      </c>
      <c r="JH836" s="2" t="s">
        <v>229</v>
      </c>
      <c r="JI836" s="2" t="s">
        <v>241</v>
      </c>
      <c r="JJ836" s="2" t="s">
        <v>229</v>
      </c>
      <c r="JK836" s="4"/>
      <c r="JL836" s="8"/>
      <c r="JM836" s="4"/>
      <c r="JN836" s="8"/>
      <c r="JO836" s="7"/>
      <c r="JP836" s="7"/>
      <c r="JQ836" s="2" t="s">
        <v>229</v>
      </c>
      <c r="JR836" s="2" t="s">
        <v>229</v>
      </c>
      <c r="JS836" s="2" t="s">
        <v>229</v>
      </c>
      <c r="JT836" s="2" t="s">
        <v>229</v>
      </c>
      <c r="JU836" s="2" t="s">
        <v>229</v>
      </c>
      <c r="JV836" s="2" t="s">
        <v>229</v>
      </c>
      <c r="JW836" s="4"/>
      <c r="JX836" s="8"/>
      <c r="JY836" s="4"/>
      <c r="JZ836" s="8"/>
      <c r="KA836" s="7"/>
      <c r="KB836" s="7"/>
      <c r="KC836" s="2" t="s">
        <v>272</v>
      </c>
      <c r="KD836" s="2" t="s">
        <v>226</v>
      </c>
      <c r="KE836" s="2" t="s">
        <v>229</v>
      </c>
      <c r="KF836" s="2" t="s">
        <v>229</v>
      </c>
      <c r="KG836" s="2" t="s">
        <v>241</v>
      </c>
      <c r="KH836" s="2" t="s">
        <v>229</v>
      </c>
      <c r="KI836" s="4"/>
      <c r="KJ836" s="8"/>
      <c r="KK836" s="4"/>
      <c r="KL836" s="8"/>
      <c r="KM836" s="7"/>
      <c r="KN836" s="7"/>
      <c r="KO836" s="2" t="s">
        <v>272</v>
      </c>
      <c r="KP836" s="2" t="s">
        <v>226</v>
      </c>
      <c r="KQ836" s="2" t="s">
        <v>229</v>
      </c>
      <c r="KR836" s="2" t="s">
        <v>229</v>
      </c>
      <c r="KS836" s="2" t="s">
        <v>241</v>
      </c>
      <c r="KT836" s="2" t="s">
        <v>229</v>
      </c>
      <c r="KU836" s="4"/>
      <c r="KV836" s="8"/>
      <c r="KW836" s="4"/>
      <c r="KX836" s="8"/>
      <c r="KY836" s="7"/>
      <c r="KZ836" s="7"/>
      <c r="LA836" s="2" t="s">
        <v>272</v>
      </c>
      <c r="LB836" s="2" t="s">
        <v>226</v>
      </c>
      <c r="LC836" s="2" t="s">
        <v>229</v>
      </c>
      <c r="LD836" s="2" t="s">
        <v>229</v>
      </c>
      <c r="LE836" s="2" t="s">
        <v>241</v>
      </c>
      <c r="LF836" s="2" t="s">
        <v>229</v>
      </c>
      <c r="LG836" s="4"/>
      <c r="LH836" s="8"/>
      <c r="LI836" s="4"/>
      <c r="LJ836" s="8"/>
      <c r="LK836" s="7"/>
      <c r="LL836" s="7"/>
      <c r="LM836" s="2" t="s">
        <v>229</v>
      </c>
      <c r="LN836" s="2" t="s">
        <v>229</v>
      </c>
      <c r="LO836" s="2" t="s">
        <v>229</v>
      </c>
      <c r="LP836" s="2" t="s">
        <v>229</v>
      </c>
      <c r="LQ836" s="2" t="s">
        <v>229</v>
      </c>
      <c r="LR836" s="2" t="s">
        <v>229</v>
      </c>
      <c r="LS836" s="4"/>
      <c r="LT836" s="8"/>
      <c r="LU836" s="4"/>
      <c r="LV836" s="8"/>
      <c r="LW836" s="7"/>
      <c r="LX836" s="7"/>
      <c r="LY836" s="2" t="s">
        <v>239</v>
      </c>
      <c r="LZ836" s="2" t="s">
        <v>275</v>
      </c>
      <c r="MA836" s="2" t="s">
        <v>857</v>
      </c>
      <c r="MB836" s="2" t="s">
        <v>567</v>
      </c>
      <c r="MC836" s="2" t="s">
        <v>241</v>
      </c>
      <c r="MD836" s="2" t="s">
        <v>229</v>
      </c>
      <c r="ME836" s="4"/>
      <c r="MF836" s="8"/>
      <c r="MG836" s="4"/>
      <c r="MH836" s="8"/>
      <c r="MI836" s="7"/>
      <c r="MJ836" s="7"/>
      <c r="MK836" s="2" t="s">
        <v>266</v>
      </c>
      <c r="ML836" s="2" t="s">
        <v>226</v>
      </c>
      <c r="MM836" s="2" t="s">
        <v>229</v>
      </c>
      <c r="MN836" s="2" t="s">
        <v>229</v>
      </c>
      <c r="MO836" s="2" t="s">
        <v>241</v>
      </c>
      <c r="MP836" s="2" t="s">
        <v>229</v>
      </c>
      <c r="MQ836" s="4"/>
      <c r="MR836" s="8"/>
      <c r="MS836" s="4"/>
      <c r="MT836" s="8"/>
      <c r="MU836" s="7"/>
      <c r="MV836" s="7"/>
      <c r="MW836" s="2" t="s">
        <v>266</v>
      </c>
      <c r="MX836" s="2" t="s">
        <v>226</v>
      </c>
      <c r="MY836" s="2" t="s">
        <v>229</v>
      </c>
      <c r="MZ836" s="2" t="s">
        <v>229</v>
      </c>
      <c r="NA836" s="2" t="s">
        <v>241</v>
      </c>
      <c r="NB836" s="2" t="s">
        <v>229</v>
      </c>
      <c r="NC836" s="4"/>
      <c r="ND836" s="8"/>
      <c r="NE836" s="4"/>
      <c r="NF836" s="8"/>
      <c r="NG836" s="7"/>
      <c r="NH836" s="7"/>
      <c r="NI836" s="2" t="s">
        <v>239</v>
      </c>
      <c r="NJ836" s="2" t="s">
        <v>260</v>
      </c>
      <c r="NK836" s="2" t="s">
        <v>2181</v>
      </c>
      <c r="NL836" s="2" t="s">
        <v>2764</v>
      </c>
      <c r="NM836" s="2" t="s">
        <v>241</v>
      </c>
      <c r="NN836" s="2" t="s">
        <v>229</v>
      </c>
      <c r="NO836" s="4"/>
      <c r="NP836" s="8"/>
      <c r="NQ836" s="4"/>
      <c r="NR836" s="8"/>
      <c r="NS836" s="7"/>
      <c r="NT836" s="7"/>
      <c r="NU836" s="2" t="s">
        <v>272</v>
      </c>
      <c r="NV836" s="2" t="s">
        <v>226</v>
      </c>
      <c r="NW836" s="2" t="s">
        <v>229</v>
      </c>
      <c r="NX836" s="2" t="s">
        <v>229</v>
      </c>
      <c r="NY836" s="2" t="s">
        <v>241</v>
      </c>
      <c r="NZ836" s="2" t="s">
        <v>229</v>
      </c>
      <c r="OA836" s="4"/>
      <c r="OB836" s="8"/>
      <c r="OC836" s="4"/>
      <c r="OD836" s="8"/>
      <c r="OE836" s="7"/>
      <c r="OF836" s="7"/>
      <c r="OG836" s="2" t="s">
        <v>239</v>
      </c>
      <c r="OH836" s="2" t="s">
        <v>226</v>
      </c>
      <c r="OI836" s="2" t="s">
        <v>2817</v>
      </c>
      <c r="OJ836" s="2" t="s">
        <v>229</v>
      </c>
      <c r="OK836" s="2" t="s">
        <v>241</v>
      </c>
      <c r="OL836" s="2" t="s">
        <v>229</v>
      </c>
      <c r="OM836" s="4"/>
      <c r="ON836" s="8"/>
      <c r="OO836" s="4"/>
      <c r="OP836" s="8"/>
      <c r="OQ836" s="7"/>
      <c r="OR836" s="7"/>
      <c r="OS836" s="2" t="s">
        <v>229</v>
      </c>
      <c r="OT836" s="2" t="s">
        <v>229</v>
      </c>
      <c r="OU836" s="2" t="s">
        <v>229</v>
      </c>
      <c r="OV836" s="2" t="s">
        <v>229</v>
      </c>
      <c r="OW836" s="2" t="s">
        <v>229</v>
      </c>
      <c r="OX836" s="2" t="s">
        <v>229</v>
      </c>
      <c r="OY836" s="4"/>
      <c r="OZ836" s="8"/>
      <c r="PA836" s="4"/>
      <c r="PB836" s="8"/>
      <c r="PC836" s="7"/>
      <c r="PD836" s="7"/>
      <c r="PE836" s="2" t="s">
        <v>281</v>
      </c>
      <c r="PF836" s="2" t="s">
        <v>226</v>
      </c>
      <c r="PG836" s="2" t="s">
        <v>229</v>
      </c>
      <c r="PH836" s="2" t="s">
        <v>229</v>
      </c>
      <c r="PI836" s="2" t="s">
        <v>241</v>
      </c>
      <c r="PJ836" s="2" t="s">
        <v>229</v>
      </c>
      <c r="PK836" s="4"/>
      <c r="PL836" s="8"/>
      <c r="PM836" s="4"/>
      <c r="PN836" s="8"/>
      <c r="PO836" s="7"/>
      <c r="PP836" s="7"/>
      <c r="PQ836" s="2" t="s">
        <v>266</v>
      </c>
      <c r="PR836" s="2" t="s">
        <v>275</v>
      </c>
      <c r="PS836" s="2" t="s">
        <v>229</v>
      </c>
      <c r="PT836" s="2" t="s">
        <v>229</v>
      </c>
      <c r="PU836" s="2" t="s">
        <v>241</v>
      </c>
      <c r="PV836" s="2" t="s">
        <v>229</v>
      </c>
      <c r="PW836" s="4"/>
      <c r="PX836" s="8"/>
      <c r="PY836" s="4"/>
      <c r="PZ836" s="8"/>
      <c r="QA836" s="7"/>
      <c r="QB836" s="7"/>
      <c r="QC836" s="2" t="s">
        <v>281</v>
      </c>
      <c r="QD836" s="2" t="s">
        <v>226</v>
      </c>
      <c r="QE836" s="2" t="s">
        <v>229</v>
      </c>
      <c r="QF836" s="2" t="s">
        <v>229</v>
      </c>
      <c r="QG836" s="2" t="s">
        <v>241</v>
      </c>
      <c r="QH836" s="2" t="s">
        <v>229</v>
      </c>
      <c r="QI836" s="4"/>
      <c r="QJ836" s="8"/>
      <c r="QK836" s="4"/>
      <c r="QL836" s="8"/>
      <c r="QM836" s="7"/>
      <c r="QN836" s="7"/>
      <c r="QO836" s="2" t="s">
        <v>229</v>
      </c>
      <c r="QP836" s="2" t="s">
        <v>229</v>
      </c>
      <c r="QQ836" s="2" t="s">
        <v>229</v>
      </c>
      <c r="QR836" s="2" t="s">
        <v>229</v>
      </c>
      <c r="QS836" s="2" t="s">
        <v>229</v>
      </c>
      <c r="QT836" s="2" t="s">
        <v>229</v>
      </c>
      <c r="QU836" s="4"/>
      <c r="QV836" s="8"/>
      <c r="QW836" s="4"/>
      <c r="QX836" s="8"/>
      <c r="QY836" s="7"/>
      <c r="QZ836" s="7"/>
      <c r="RA836" s="2" t="s">
        <v>272</v>
      </c>
      <c r="RB836" s="2" t="s">
        <v>226</v>
      </c>
      <c r="RC836" s="2" t="s">
        <v>229</v>
      </c>
      <c r="RD836" s="2" t="s">
        <v>229</v>
      </c>
      <c r="RE836" s="2" t="s">
        <v>241</v>
      </c>
      <c r="RF836" s="2" t="s">
        <v>229</v>
      </c>
      <c r="RG836" s="4"/>
      <c r="RH836" s="8"/>
      <c r="RI836" s="4"/>
      <c r="RJ836" s="8"/>
      <c r="RK836" s="7"/>
      <c r="RL836" s="7"/>
      <c r="RM836" s="2" t="s">
        <v>272</v>
      </c>
      <c r="RN836" s="2" t="s">
        <v>226</v>
      </c>
      <c r="RO836" s="2" t="s">
        <v>229</v>
      </c>
      <c r="RP836" s="2" t="s">
        <v>229</v>
      </c>
      <c r="RQ836" s="2" t="s">
        <v>241</v>
      </c>
      <c r="RR836" s="2" t="s">
        <v>229</v>
      </c>
      <c r="RS836" s="4"/>
      <c r="RT836" s="8"/>
      <c r="RU836" s="4"/>
      <c r="RV836" s="8"/>
      <c r="RW836" s="7"/>
      <c r="RX836" s="7"/>
      <c r="RY836" s="2" t="s">
        <v>272</v>
      </c>
      <c r="RZ836" s="2" t="s">
        <v>275</v>
      </c>
      <c r="SA836" s="2" t="s">
        <v>229</v>
      </c>
      <c r="SB836" s="2" t="s">
        <v>229</v>
      </c>
      <c r="SC836" s="2" t="s">
        <v>241</v>
      </c>
      <c r="SD836" s="2" t="s">
        <v>229</v>
      </c>
      <c r="SE836" s="4">
        <v>75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</row>
    <row r="837">
      <c r="A837" s="2" t="s">
        <v>5109</v>
      </c>
      <c r="B837" s="2" t="s">
        <v>216</v>
      </c>
      <c r="C837" s="2" t="s">
        <v>4734</v>
      </c>
      <c r="D837" s="2" t="s">
        <v>3164</v>
      </c>
      <c r="E837" s="2" t="s">
        <v>3165</v>
      </c>
      <c r="F837" s="2" t="s">
        <v>4803</v>
      </c>
      <c r="G837" s="2" t="s">
        <v>4499</v>
      </c>
      <c r="H837" s="2" t="s">
        <v>4804</v>
      </c>
      <c r="I837" s="2" t="s">
        <v>5110</v>
      </c>
      <c r="J837" s="2" t="s">
        <v>224</v>
      </c>
      <c r="K837" s="2" t="s">
        <v>412</v>
      </c>
      <c r="L837" s="3">
        <v>51.7</v>
      </c>
      <c r="M837" s="3">
        <v>54.29</v>
      </c>
      <c r="N837" s="3">
        <v>109.99</v>
      </c>
      <c r="O837" s="2" t="s">
        <v>226</v>
      </c>
      <c r="P837" s="2" t="s">
        <v>618</v>
      </c>
      <c r="Q837" s="2" t="s">
        <v>228</v>
      </c>
      <c r="R837" s="2" t="s">
        <v>229</v>
      </c>
      <c r="S837" s="2" t="s">
        <v>4812</v>
      </c>
      <c r="T837" s="2" t="s">
        <v>3733</v>
      </c>
      <c r="U837" s="2" t="s">
        <v>286</v>
      </c>
      <c r="V837" s="2" t="s">
        <v>1910</v>
      </c>
      <c r="W837" s="2" t="s">
        <v>686</v>
      </c>
      <c r="X837" s="2" t="s">
        <v>1009</v>
      </c>
      <c r="Y837" s="2" t="s">
        <v>4345</v>
      </c>
      <c r="Z837" s="4">
        <v>64</v>
      </c>
      <c r="AA837" s="4">
        <f>=ROUNDDOWN(64,0)</f>
      </c>
      <c r="AB837" s="5">
        <v>1</v>
      </c>
      <c r="AC837" s="2" t="s">
        <v>1112</v>
      </c>
      <c r="AD837" s="4">
        <v>30</v>
      </c>
      <c r="AE837" s="4">
        <v>30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>
        <v>2</v>
      </c>
      <c r="AQ837" s="8">
        <v>115.2</v>
      </c>
      <c r="AR837" s="4"/>
      <c r="AS837" s="8"/>
      <c r="AT837" s="7"/>
      <c r="AU837" s="7"/>
      <c r="AV837" s="4">
        <v>6</v>
      </c>
      <c r="AW837" s="8">
        <v>403.7</v>
      </c>
      <c r="AX837" s="4">
        <v>8</v>
      </c>
      <c r="AY837" s="8">
        <v>574.43</v>
      </c>
      <c r="AZ837" s="7">
        <v>-0.25</v>
      </c>
      <c r="BA837" s="7">
        <v>-0.2972</v>
      </c>
      <c r="BB837" s="7">
        <v>0.2854</v>
      </c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>
        <v>0.4117</v>
      </c>
      <c r="BJ837" s="4">
        <v>2</v>
      </c>
      <c r="BK837" s="8">
        <v>115.2</v>
      </c>
      <c r="BL837" s="2" t="s">
        <v>18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266</v>
      </c>
      <c r="BV837" s="2" t="s">
        <v>226</v>
      </c>
      <c r="BW837" s="2" t="s">
        <v>229</v>
      </c>
      <c r="BX837" s="2" t="s">
        <v>229</v>
      </c>
      <c r="BY837" s="2" t="s">
        <v>241</v>
      </c>
      <c r="BZ837" s="2" t="s">
        <v>229</v>
      </c>
      <c r="CA837" s="4"/>
      <c r="CB837" s="8"/>
      <c r="CC837" s="4"/>
      <c r="CD837" s="8"/>
      <c r="CE837" s="7"/>
      <c r="CF837" s="7"/>
      <c r="CG837" s="2" t="s">
        <v>239</v>
      </c>
      <c r="CH837" s="2" t="s">
        <v>226</v>
      </c>
      <c r="CI837" s="2" t="s">
        <v>4813</v>
      </c>
      <c r="CJ837" s="2" t="s">
        <v>432</v>
      </c>
      <c r="CK837" s="2" t="s">
        <v>241</v>
      </c>
      <c r="CL837" s="2" t="s">
        <v>229</v>
      </c>
      <c r="CM837" s="4">
        <v>2</v>
      </c>
      <c r="CN837" s="8">
        <v>115.2</v>
      </c>
      <c r="CO837" s="4"/>
      <c r="CP837" s="8"/>
      <c r="CQ837" s="7"/>
      <c r="CR837" s="7"/>
      <c r="CS837" s="2" t="s">
        <v>239</v>
      </c>
      <c r="CT837" s="2" t="s">
        <v>226</v>
      </c>
      <c r="CU837" s="2" t="s">
        <v>543</v>
      </c>
      <c r="CV837" s="2" t="s">
        <v>1306</v>
      </c>
      <c r="CW837" s="2" t="s">
        <v>241</v>
      </c>
      <c r="CX837" s="2" t="s">
        <v>229</v>
      </c>
      <c r="CY837" s="4"/>
      <c r="CZ837" s="8"/>
      <c r="DA837" s="4"/>
      <c r="DB837" s="8"/>
      <c r="DC837" s="7"/>
      <c r="DD837" s="7"/>
      <c r="DE837" s="2" t="s">
        <v>239</v>
      </c>
      <c r="DF837" s="2" t="s">
        <v>226</v>
      </c>
      <c r="DG837" s="2" t="s">
        <v>3195</v>
      </c>
      <c r="DH837" s="2" t="s">
        <v>447</v>
      </c>
      <c r="DI837" s="2" t="s">
        <v>241</v>
      </c>
      <c r="DJ837" s="2" t="s">
        <v>229</v>
      </c>
      <c r="DK837" s="4"/>
      <c r="DL837" s="8"/>
      <c r="DM837" s="4"/>
      <c r="DN837" s="8"/>
      <c r="DO837" s="7"/>
      <c r="DP837" s="7"/>
      <c r="DQ837" s="2" t="s">
        <v>239</v>
      </c>
      <c r="DR837" s="2" t="s">
        <v>226</v>
      </c>
      <c r="DS837" s="2" t="s">
        <v>1305</v>
      </c>
      <c r="DT837" s="2" t="s">
        <v>3111</v>
      </c>
      <c r="DU837" s="2" t="s">
        <v>241</v>
      </c>
      <c r="DV837" s="2" t="s">
        <v>229</v>
      </c>
      <c r="DW837" s="4"/>
      <c r="DX837" s="8"/>
      <c r="DY837" s="4"/>
      <c r="DZ837" s="8"/>
      <c r="EA837" s="7"/>
      <c r="EB837" s="7"/>
      <c r="EC837" s="2" t="s">
        <v>239</v>
      </c>
      <c r="ED837" s="2" t="s">
        <v>226</v>
      </c>
      <c r="EE837" s="2" t="s">
        <v>458</v>
      </c>
      <c r="EF837" s="2" t="s">
        <v>3822</v>
      </c>
      <c r="EG837" s="2" t="s">
        <v>241</v>
      </c>
      <c r="EH837" s="2" t="s">
        <v>229</v>
      </c>
      <c r="EI837" s="4"/>
      <c r="EJ837" s="8"/>
      <c r="EK837" s="4"/>
      <c r="EL837" s="8"/>
      <c r="EM837" s="7"/>
      <c r="EN837" s="7"/>
      <c r="EO837" s="2" t="s">
        <v>239</v>
      </c>
      <c r="EP837" s="2" t="s">
        <v>226</v>
      </c>
      <c r="EQ837" s="2" t="s">
        <v>2285</v>
      </c>
      <c r="ER837" s="2" t="s">
        <v>630</v>
      </c>
      <c r="ES837" s="2" t="s">
        <v>241</v>
      </c>
      <c r="ET837" s="2" t="s">
        <v>229</v>
      </c>
      <c r="EU837" s="4"/>
      <c r="EV837" s="8"/>
      <c r="EW837" s="4"/>
      <c r="EX837" s="8"/>
      <c r="EY837" s="7"/>
      <c r="EZ837" s="7"/>
      <c r="FA837" s="2" t="s">
        <v>239</v>
      </c>
      <c r="FB837" s="2" t="s">
        <v>226</v>
      </c>
      <c r="FC837" s="2" t="s">
        <v>3875</v>
      </c>
      <c r="FD837" s="2" t="s">
        <v>3419</v>
      </c>
      <c r="FE837" s="2" t="s">
        <v>241</v>
      </c>
      <c r="FF837" s="2" t="s">
        <v>229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226</v>
      </c>
      <c r="FO837" s="2" t="s">
        <v>4813</v>
      </c>
      <c r="FP837" s="2" t="s">
        <v>229</v>
      </c>
      <c r="FQ837" s="2" t="s">
        <v>241</v>
      </c>
      <c r="FR837" s="2" t="s">
        <v>229</v>
      </c>
      <c r="FS837" s="4"/>
      <c r="FT837" s="8"/>
      <c r="FU837" s="4"/>
      <c r="FV837" s="8"/>
      <c r="FW837" s="7"/>
      <c r="FX837" s="7"/>
      <c r="FY837" s="2" t="s">
        <v>239</v>
      </c>
      <c r="FZ837" s="2" t="s">
        <v>226</v>
      </c>
      <c r="GA837" s="2" t="s">
        <v>327</v>
      </c>
      <c r="GB837" s="2" t="s">
        <v>229</v>
      </c>
      <c r="GC837" s="2" t="s">
        <v>241</v>
      </c>
      <c r="GD837" s="2" t="s">
        <v>229</v>
      </c>
      <c r="GE837" s="4"/>
      <c r="GF837" s="8"/>
      <c r="GG837" s="4"/>
      <c r="GH837" s="8"/>
      <c r="GI837" s="7"/>
      <c r="GJ837" s="7"/>
      <c r="GK837" s="2" t="s">
        <v>272</v>
      </c>
      <c r="GL837" s="2" t="s">
        <v>226</v>
      </c>
      <c r="GM837" s="2" t="s">
        <v>229</v>
      </c>
      <c r="GN837" s="2" t="s">
        <v>229</v>
      </c>
      <c r="GO837" s="2" t="s">
        <v>241</v>
      </c>
      <c r="GP837" s="2" t="s">
        <v>229</v>
      </c>
      <c r="GQ837" s="4"/>
      <c r="GR837" s="8"/>
      <c r="GS837" s="4"/>
      <c r="GT837" s="8"/>
      <c r="GU837" s="7"/>
      <c r="GV837" s="7"/>
      <c r="GW837" s="2" t="s">
        <v>239</v>
      </c>
      <c r="GX837" s="2" t="s">
        <v>226</v>
      </c>
      <c r="GY837" s="2" t="s">
        <v>458</v>
      </c>
      <c r="GZ837" s="2" t="s">
        <v>1713</v>
      </c>
      <c r="HA837" s="2" t="s">
        <v>241</v>
      </c>
      <c r="HB837" s="2" t="s">
        <v>229</v>
      </c>
      <c r="HC837" s="4"/>
      <c r="HD837" s="8"/>
      <c r="HE837" s="4"/>
      <c r="HF837" s="8"/>
      <c r="HG837" s="7"/>
      <c r="HH837" s="7"/>
      <c r="HI837" s="2" t="s">
        <v>239</v>
      </c>
      <c r="HJ837" s="2" t="s">
        <v>226</v>
      </c>
      <c r="HK837" s="2" t="s">
        <v>449</v>
      </c>
      <c r="HL837" s="2" t="s">
        <v>2184</v>
      </c>
      <c r="HM837" s="2" t="s">
        <v>241</v>
      </c>
      <c r="HN837" s="2" t="s">
        <v>229</v>
      </c>
      <c r="HO837" s="4"/>
      <c r="HP837" s="8"/>
      <c r="HQ837" s="4"/>
      <c r="HR837" s="8"/>
      <c r="HS837" s="7"/>
      <c r="HT837" s="7"/>
      <c r="HU837" s="2" t="s">
        <v>266</v>
      </c>
      <c r="HV837" s="2" t="s">
        <v>226</v>
      </c>
      <c r="HW837" s="2" t="s">
        <v>229</v>
      </c>
      <c r="HX837" s="2" t="s">
        <v>229</v>
      </c>
      <c r="HY837" s="2" t="s">
        <v>241</v>
      </c>
      <c r="HZ837" s="2" t="s">
        <v>229</v>
      </c>
      <c r="IA837" s="4"/>
      <c r="IB837" s="8"/>
      <c r="IC837" s="4"/>
      <c r="ID837" s="8"/>
      <c r="IE837" s="7"/>
      <c r="IF837" s="7"/>
      <c r="IG837" s="2" t="s">
        <v>266</v>
      </c>
      <c r="IH837" s="2" t="s">
        <v>226</v>
      </c>
      <c r="II837" s="2" t="s">
        <v>229</v>
      </c>
      <c r="IJ837" s="2" t="s">
        <v>229</v>
      </c>
      <c r="IK837" s="2" t="s">
        <v>241</v>
      </c>
      <c r="IL837" s="2" t="s">
        <v>229</v>
      </c>
      <c r="IM837" s="4"/>
      <c r="IN837" s="8"/>
      <c r="IO837" s="4"/>
      <c r="IP837" s="8"/>
      <c r="IQ837" s="7"/>
      <c r="IR837" s="7"/>
      <c r="IS837" s="2" t="s">
        <v>272</v>
      </c>
      <c r="IT837" s="2" t="s">
        <v>226</v>
      </c>
      <c r="IU837" s="2" t="s">
        <v>229</v>
      </c>
      <c r="IV837" s="2" t="s">
        <v>229</v>
      </c>
      <c r="IW837" s="2" t="s">
        <v>241</v>
      </c>
      <c r="IX837" s="2" t="s">
        <v>229</v>
      </c>
      <c r="IY837" s="4"/>
      <c r="IZ837" s="8"/>
      <c r="JA837" s="4"/>
      <c r="JB837" s="8"/>
      <c r="JC837" s="7"/>
      <c r="JD837" s="7"/>
      <c r="JE837" s="2" t="s">
        <v>272</v>
      </c>
      <c r="JF837" s="2" t="s">
        <v>226</v>
      </c>
      <c r="JG837" s="2" t="s">
        <v>229</v>
      </c>
      <c r="JH837" s="2" t="s">
        <v>229</v>
      </c>
      <c r="JI837" s="2" t="s">
        <v>241</v>
      </c>
      <c r="JJ837" s="2" t="s">
        <v>229</v>
      </c>
      <c r="JK837" s="4"/>
      <c r="JL837" s="8"/>
      <c r="JM837" s="4"/>
      <c r="JN837" s="8"/>
      <c r="JO837" s="7"/>
      <c r="JP837" s="7"/>
      <c r="JQ837" s="2" t="s">
        <v>229</v>
      </c>
      <c r="JR837" s="2" t="s">
        <v>229</v>
      </c>
      <c r="JS837" s="2" t="s">
        <v>229</v>
      </c>
      <c r="JT837" s="2" t="s">
        <v>229</v>
      </c>
      <c r="JU837" s="2" t="s">
        <v>229</v>
      </c>
      <c r="JV837" s="2" t="s">
        <v>229</v>
      </c>
      <c r="JW837" s="4"/>
      <c r="JX837" s="8"/>
      <c r="JY837" s="4"/>
      <c r="JZ837" s="8"/>
      <c r="KA837" s="7"/>
      <c r="KB837" s="7"/>
      <c r="KC837" s="2" t="s">
        <v>272</v>
      </c>
      <c r="KD837" s="2" t="s">
        <v>226</v>
      </c>
      <c r="KE837" s="2" t="s">
        <v>229</v>
      </c>
      <c r="KF837" s="2" t="s">
        <v>229</v>
      </c>
      <c r="KG837" s="2" t="s">
        <v>241</v>
      </c>
      <c r="KH837" s="2" t="s">
        <v>229</v>
      </c>
      <c r="KI837" s="4"/>
      <c r="KJ837" s="8"/>
      <c r="KK837" s="4"/>
      <c r="KL837" s="8"/>
      <c r="KM837" s="7"/>
      <c r="KN837" s="7"/>
      <c r="KO837" s="2" t="s">
        <v>239</v>
      </c>
      <c r="KP837" s="2" t="s">
        <v>226</v>
      </c>
      <c r="KQ837" s="2" t="s">
        <v>3097</v>
      </c>
      <c r="KR837" s="2" t="s">
        <v>1292</v>
      </c>
      <c r="KS837" s="2" t="s">
        <v>241</v>
      </c>
      <c r="KT837" s="2" t="s">
        <v>229</v>
      </c>
      <c r="KU837" s="4"/>
      <c r="KV837" s="8"/>
      <c r="KW837" s="4"/>
      <c r="KX837" s="8"/>
      <c r="KY837" s="7"/>
      <c r="KZ837" s="7"/>
      <c r="LA837" s="2" t="s">
        <v>239</v>
      </c>
      <c r="LB837" s="2" t="s">
        <v>226</v>
      </c>
      <c r="LC837" s="2" t="s">
        <v>1028</v>
      </c>
      <c r="LD837" s="2" t="s">
        <v>229</v>
      </c>
      <c r="LE837" s="2" t="s">
        <v>241</v>
      </c>
      <c r="LF837" s="2" t="s">
        <v>229</v>
      </c>
      <c r="LG837" s="4"/>
      <c r="LH837" s="8"/>
      <c r="LI837" s="4"/>
      <c r="LJ837" s="8"/>
      <c r="LK837" s="7"/>
      <c r="LL837" s="7"/>
      <c r="LM837" s="2" t="s">
        <v>229</v>
      </c>
      <c r="LN837" s="2" t="s">
        <v>229</v>
      </c>
      <c r="LO837" s="2" t="s">
        <v>229</v>
      </c>
      <c r="LP837" s="2" t="s">
        <v>229</v>
      </c>
      <c r="LQ837" s="2" t="s">
        <v>229</v>
      </c>
      <c r="LR837" s="2" t="s">
        <v>229</v>
      </c>
      <c r="LS837" s="4"/>
      <c r="LT837" s="8"/>
      <c r="LU837" s="4"/>
      <c r="LV837" s="8"/>
      <c r="LW837" s="7"/>
      <c r="LX837" s="7"/>
      <c r="LY837" s="2" t="s">
        <v>239</v>
      </c>
      <c r="LZ837" s="2" t="s">
        <v>275</v>
      </c>
      <c r="MA837" s="2" t="s">
        <v>543</v>
      </c>
      <c r="MB837" s="2" t="s">
        <v>4173</v>
      </c>
      <c r="MC837" s="2" t="s">
        <v>241</v>
      </c>
      <c r="MD837" s="2" t="s">
        <v>229</v>
      </c>
      <c r="ME837" s="4"/>
      <c r="MF837" s="8"/>
      <c r="MG837" s="4"/>
      <c r="MH837" s="8"/>
      <c r="MI837" s="7"/>
      <c r="MJ837" s="7"/>
      <c r="MK837" s="2" t="s">
        <v>278</v>
      </c>
      <c r="ML837" s="2" t="s">
        <v>226</v>
      </c>
      <c r="MM837" s="2" t="s">
        <v>229</v>
      </c>
      <c r="MN837" s="2" t="s">
        <v>229</v>
      </c>
      <c r="MO837" s="2" t="s">
        <v>241</v>
      </c>
      <c r="MP837" s="2" t="s">
        <v>229</v>
      </c>
      <c r="MQ837" s="4"/>
      <c r="MR837" s="8"/>
      <c r="MS837" s="4"/>
      <c r="MT837" s="8"/>
      <c r="MU837" s="7"/>
      <c r="MV837" s="7"/>
      <c r="MW837" s="2" t="s">
        <v>266</v>
      </c>
      <c r="MX837" s="2" t="s">
        <v>226</v>
      </c>
      <c r="MY837" s="2" t="s">
        <v>229</v>
      </c>
      <c r="MZ837" s="2" t="s">
        <v>229</v>
      </c>
      <c r="NA837" s="2" t="s">
        <v>241</v>
      </c>
      <c r="NB837" s="2" t="s">
        <v>229</v>
      </c>
      <c r="NC837" s="4"/>
      <c r="ND837" s="8"/>
      <c r="NE837" s="4"/>
      <c r="NF837" s="8"/>
      <c r="NG837" s="7"/>
      <c r="NH837" s="7"/>
      <c r="NI837" s="2" t="s">
        <v>239</v>
      </c>
      <c r="NJ837" s="2" t="s">
        <v>260</v>
      </c>
      <c r="NK837" s="2" t="s">
        <v>3191</v>
      </c>
      <c r="NL837" s="2" t="s">
        <v>776</v>
      </c>
      <c r="NM837" s="2" t="s">
        <v>241</v>
      </c>
      <c r="NN837" s="2" t="s">
        <v>229</v>
      </c>
      <c r="NO837" s="4"/>
      <c r="NP837" s="8"/>
      <c r="NQ837" s="4"/>
      <c r="NR837" s="8"/>
      <c r="NS837" s="7"/>
      <c r="NT837" s="7"/>
      <c r="NU837" s="2" t="s">
        <v>272</v>
      </c>
      <c r="NV837" s="2" t="s">
        <v>226</v>
      </c>
      <c r="NW837" s="2" t="s">
        <v>229</v>
      </c>
      <c r="NX837" s="2" t="s">
        <v>229</v>
      </c>
      <c r="NY837" s="2" t="s">
        <v>241</v>
      </c>
      <c r="NZ837" s="2" t="s">
        <v>229</v>
      </c>
      <c r="OA837" s="4"/>
      <c r="OB837" s="8"/>
      <c r="OC837" s="4"/>
      <c r="OD837" s="8"/>
      <c r="OE837" s="7"/>
      <c r="OF837" s="7"/>
      <c r="OG837" s="2" t="s">
        <v>239</v>
      </c>
      <c r="OH837" s="2" t="s">
        <v>226</v>
      </c>
      <c r="OI837" s="2" t="s">
        <v>2817</v>
      </c>
      <c r="OJ837" s="2" t="s">
        <v>229</v>
      </c>
      <c r="OK837" s="2" t="s">
        <v>241</v>
      </c>
      <c r="OL837" s="2" t="s">
        <v>229</v>
      </c>
      <c r="OM837" s="4"/>
      <c r="ON837" s="8"/>
      <c r="OO837" s="4"/>
      <c r="OP837" s="8"/>
      <c r="OQ837" s="7"/>
      <c r="OR837" s="7"/>
      <c r="OS837" s="2" t="s">
        <v>229</v>
      </c>
      <c r="OT837" s="2" t="s">
        <v>229</v>
      </c>
      <c r="OU837" s="2" t="s">
        <v>229</v>
      </c>
      <c r="OV837" s="2" t="s">
        <v>229</v>
      </c>
      <c r="OW837" s="2" t="s">
        <v>229</v>
      </c>
      <c r="OX837" s="2" t="s">
        <v>229</v>
      </c>
      <c r="OY837" s="4"/>
      <c r="OZ837" s="8"/>
      <c r="PA837" s="4"/>
      <c r="PB837" s="8"/>
      <c r="PC837" s="7"/>
      <c r="PD837" s="7"/>
      <c r="PE837" s="2" t="s">
        <v>281</v>
      </c>
      <c r="PF837" s="2" t="s">
        <v>226</v>
      </c>
      <c r="PG837" s="2" t="s">
        <v>229</v>
      </c>
      <c r="PH837" s="2" t="s">
        <v>229</v>
      </c>
      <c r="PI837" s="2" t="s">
        <v>241</v>
      </c>
      <c r="PJ837" s="2" t="s">
        <v>229</v>
      </c>
      <c r="PK837" s="4"/>
      <c r="PL837" s="8"/>
      <c r="PM837" s="4"/>
      <c r="PN837" s="8"/>
      <c r="PO837" s="7"/>
      <c r="PP837" s="7"/>
      <c r="PQ837" s="2" t="s">
        <v>239</v>
      </c>
      <c r="PR837" s="2" t="s">
        <v>275</v>
      </c>
      <c r="PS837" s="2" t="s">
        <v>968</v>
      </c>
      <c r="PT837" s="2" t="s">
        <v>229</v>
      </c>
      <c r="PU837" s="2" t="s">
        <v>241</v>
      </c>
      <c r="PV837" s="2" t="s">
        <v>229</v>
      </c>
      <c r="PW837" s="4"/>
      <c r="PX837" s="8"/>
      <c r="PY837" s="4"/>
      <c r="PZ837" s="8"/>
      <c r="QA837" s="7"/>
      <c r="QB837" s="7"/>
      <c r="QC837" s="2" t="s">
        <v>281</v>
      </c>
      <c r="QD837" s="2" t="s">
        <v>226</v>
      </c>
      <c r="QE837" s="2" t="s">
        <v>229</v>
      </c>
      <c r="QF837" s="2" t="s">
        <v>229</v>
      </c>
      <c r="QG837" s="2" t="s">
        <v>241</v>
      </c>
      <c r="QH837" s="2" t="s">
        <v>229</v>
      </c>
      <c r="QI837" s="4"/>
      <c r="QJ837" s="8"/>
      <c r="QK837" s="4"/>
      <c r="QL837" s="8"/>
      <c r="QM837" s="7"/>
      <c r="QN837" s="7"/>
      <c r="QO837" s="2" t="s">
        <v>229</v>
      </c>
      <c r="QP837" s="2" t="s">
        <v>229</v>
      </c>
      <c r="QQ837" s="2" t="s">
        <v>229</v>
      </c>
      <c r="QR837" s="2" t="s">
        <v>229</v>
      </c>
      <c r="QS837" s="2" t="s">
        <v>229</v>
      </c>
      <c r="QT837" s="2" t="s">
        <v>229</v>
      </c>
      <c r="QU837" s="4"/>
      <c r="QV837" s="8"/>
      <c r="QW837" s="4"/>
      <c r="QX837" s="8"/>
      <c r="QY837" s="7"/>
      <c r="QZ837" s="7"/>
      <c r="RA837" s="2" t="s">
        <v>278</v>
      </c>
      <c r="RB837" s="2" t="s">
        <v>226</v>
      </c>
      <c r="RC837" s="2" t="s">
        <v>229</v>
      </c>
      <c r="RD837" s="2" t="s">
        <v>229</v>
      </c>
      <c r="RE837" s="2" t="s">
        <v>241</v>
      </c>
      <c r="RF837" s="2" t="s">
        <v>229</v>
      </c>
      <c r="RG837" s="4"/>
      <c r="RH837" s="8"/>
      <c r="RI837" s="4"/>
      <c r="RJ837" s="8"/>
      <c r="RK837" s="7"/>
      <c r="RL837" s="7"/>
      <c r="RM837" s="2" t="s">
        <v>229</v>
      </c>
      <c r="RN837" s="2" t="s">
        <v>229</v>
      </c>
      <c r="RO837" s="2" t="s">
        <v>229</v>
      </c>
      <c r="RP837" s="2" t="s">
        <v>229</v>
      </c>
      <c r="RQ837" s="2" t="s">
        <v>229</v>
      </c>
      <c r="RR837" s="2" t="s">
        <v>229</v>
      </c>
      <c r="RS837" s="4"/>
      <c r="RT837" s="8"/>
      <c r="RU837" s="4"/>
      <c r="RV837" s="8"/>
      <c r="RW837" s="7"/>
      <c r="RX837" s="7"/>
      <c r="RY837" s="2" t="s">
        <v>266</v>
      </c>
      <c r="RZ837" s="2" t="s">
        <v>275</v>
      </c>
      <c r="SA837" s="2" t="s">
        <v>483</v>
      </c>
      <c r="SB837" s="2" t="s">
        <v>229</v>
      </c>
      <c r="SC837" s="2" t="s">
        <v>241</v>
      </c>
      <c r="SD837" s="2" t="s">
        <v>229</v>
      </c>
      <c r="SE837" s="4">
        <v>64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>
        <v>30</v>
      </c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</row>
    <row r="838">
      <c r="A838" s="2" t="s">
        <v>5111</v>
      </c>
      <c r="B838" s="2" t="s">
        <v>216</v>
      </c>
      <c r="C838" s="2" t="s">
        <v>4734</v>
      </c>
      <c r="D838" s="2" t="s">
        <v>3164</v>
      </c>
      <c r="E838" s="2" t="s">
        <v>3165</v>
      </c>
      <c r="F838" s="2" t="s">
        <v>4803</v>
      </c>
      <c r="G838" s="2" t="s">
        <v>4499</v>
      </c>
      <c r="H838" s="2" t="s">
        <v>4804</v>
      </c>
      <c r="I838" s="2" t="s">
        <v>5110</v>
      </c>
      <c r="J838" s="2" t="s">
        <v>285</v>
      </c>
      <c r="K838" s="2" t="s">
        <v>412</v>
      </c>
      <c r="L838" s="3">
        <v>63.7</v>
      </c>
      <c r="M838" s="3">
        <v>66.89</v>
      </c>
      <c r="N838" s="3">
        <v>129.99</v>
      </c>
      <c r="O838" s="2" t="s">
        <v>226</v>
      </c>
      <c r="P838" s="2" t="s">
        <v>618</v>
      </c>
      <c r="Q838" s="2" t="s">
        <v>228</v>
      </c>
      <c r="R838" s="2" t="s">
        <v>229</v>
      </c>
      <c r="S838" s="2" t="s">
        <v>4812</v>
      </c>
      <c r="T838" s="2" t="s">
        <v>3733</v>
      </c>
      <c r="U838" s="2" t="s">
        <v>733</v>
      </c>
      <c r="V838" s="2" t="s">
        <v>1910</v>
      </c>
      <c r="W838" s="2" t="s">
        <v>686</v>
      </c>
      <c r="X838" s="2" t="s">
        <v>1009</v>
      </c>
      <c r="Y838" s="2" t="s">
        <v>4345</v>
      </c>
      <c r="Z838" s="4">
        <v>41</v>
      </c>
      <c r="AA838" s="4">
        <f>=ROUNDDOWN(10.25,0)</f>
      </c>
      <c r="AB838" s="5">
        <v>4</v>
      </c>
      <c r="AC838" s="2" t="s">
        <v>1112</v>
      </c>
      <c r="AD838" s="4">
        <v>60</v>
      </c>
      <c r="AE838" s="4">
        <v>60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>
        <v>2</v>
      </c>
      <c r="AQ838" s="8">
        <v>132.52</v>
      </c>
      <c r="AR838" s="4">
        <v>5</v>
      </c>
      <c r="AS838" s="8">
        <v>335.44</v>
      </c>
      <c r="AT838" s="7">
        <v>-0.6</v>
      </c>
      <c r="AU838" s="7">
        <v>-0.6049</v>
      </c>
      <c r="AV838" s="4" t="s">
        <v>229</v>
      </c>
      <c r="AW838" s="8" t="s">
        <v>229</v>
      </c>
      <c r="AX838" s="4" t="s">
        <v>229</v>
      </c>
      <c r="AY838" s="8" t="s">
        <v>229</v>
      </c>
      <c r="AZ838" s="7" t="s">
        <v>229</v>
      </c>
      <c r="BA838" s="7" t="s">
        <v>229</v>
      </c>
      <c r="BB838" s="7">
        <v>0.3283</v>
      </c>
      <c r="BC838" s="4" t="s">
        <v>229</v>
      </c>
      <c r="BD838" s="8" t="s">
        <v>229</v>
      </c>
      <c r="BE838" s="4" t="s">
        <v>229</v>
      </c>
      <c r="BF838" s="8" t="s">
        <v>229</v>
      </c>
      <c r="BG838" s="7" t="s">
        <v>229</v>
      </c>
      <c r="BH838" s="7" t="s">
        <v>229</v>
      </c>
      <c r="BI838" s="7" t="s">
        <v>229</v>
      </c>
      <c r="BJ838" s="4">
        <v>2</v>
      </c>
      <c r="BK838" s="8">
        <v>132.52</v>
      </c>
      <c r="BL838" s="2" t="s">
        <v>1881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266</v>
      </c>
      <c r="BV838" s="2" t="s">
        <v>226</v>
      </c>
      <c r="BW838" s="2" t="s">
        <v>229</v>
      </c>
      <c r="BX838" s="2" t="s">
        <v>229</v>
      </c>
      <c r="BY838" s="2" t="s">
        <v>241</v>
      </c>
      <c r="BZ838" s="2" t="s">
        <v>229</v>
      </c>
      <c r="CA838" s="4"/>
      <c r="CB838" s="8"/>
      <c r="CC838" s="4">
        <v>1</v>
      </c>
      <c r="CD838" s="8">
        <v>70.4</v>
      </c>
      <c r="CE838" s="7">
        <v>-1</v>
      </c>
      <c r="CF838" s="7">
        <v>-1</v>
      </c>
      <c r="CG838" s="2" t="s">
        <v>239</v>
      </c>
      <c r="CH838" s="2" t="s">
        <v>226</v>
      </c>
      <c r="CI838" s="2" t="s">
        <v>3195</v>
      </c>
      <c r="CJ838" s="2" t="s">
        <v>455</v>
      </c>
      <c r="CK838" s="2" t="s">
        <v>241</v>
      </c>
      <c r="CL838" s="2" t="s">
        <v>229</v>
      </c>
      <c r="CM838" s="4"/>
      <c r="CN838" s="8"/>
      <c r="CO838" s="4"/>
      <c r="CP838" s="8"/>
      <c r="CQ838" s="7"/>
      <c r="CR838" s="7"/>
      <c r="CS838" s="2" t="s">
        <v>239</v>
      </c>
      <c r="CT838" s="2" t="s">
        <v>226</v>
      </c>
      <c r="CU838" s="2" t="s">
        <v>3195</v>
      </c>
      <c r="CV838" s="2" t="s">
        <v>3187</v>
      </c>
      <c r="CW838" s="2" t="s">
        <v>241</v>
      </c>
      <c r="CX838" s="2" t="s">
        <v>229</v>
      </c>
      <c r="CY838" s="4">
        <v>2</v>
      </c>
      <c r="CZ838" s="8">
        <v>132.52</v>
      </c>
      <c r="DA838" s="4">
        <v>4</v>
      </c>
      <c r="DB838" s="8">
        <v>265.04</v>
      </c>
      <c r="DC838" s="7">
        <v>-0.5</v>
      </c>
      <c r="DD838" s="7">
        <v>-0.5</v>
      </c>
      <c r="DE838" s="2" t="s">
        <v>239</v>
      </c>
      <c r="DF838" s="2" t="s">
        <v>226</v>
      </c>
      <c r="DG838" s="2" t="s">
        <v>3195</v>
      </c>
      <c r="DH838" s="2" t="s">
        <v>1164</v>
      </c>
      <c r="DI838" s="2" t="s">
        <v>241</v>
      </c>
      <c r="DJ838" s="2" t="s">
        <v>229</v>
      </c>
      <c r="DK838" s="4"/>
      <c r="DL838" s="8"/>
      <c r="DM838" s="4"/>
      <c r="DN838" s="8"/>
      <c r="DO838" s="7"/>
      <c r="DP838" s="7"/>
      <c r="DQ838" s="2" t="s">
        <v>239</v>
      </c>
      <c r="DR838" s="2" t="s">
        <v>226</v>
      </c>
      <c r="DS838" s="2" t="s">
        <v>1305</v>
      </c>
      <c r="DT838" s="2" t="s">
        <v>309</v>
      </c>
      <c r="DU838" s="2" t="s">
        <v>241</v>
      </c>
      <c r="DV838" s="2" t="s">
        <v>229</v>
      </c>
      <c r="DW838" s="4"/>
      <c r="DX838" s="8"/>
      <c r="DY838" s="4"/>
      <c r="DZ838" s="8"/>
      <c r="EA838" s="7"/>
      <c r="EB838" s="7"/>
      <c r="EC838" s="2" t="s">
        <v>239</v>
      </c>
      <c r="ED838" s="2" t="s">
        <v>226</v>
      </c>
      <c r="EE838" s="2" t="s">
        <v>458</v>
      </c>
      <c r="EF838" s="2" t="s">
        <v>3361</v>
      </c>
      <c r="EG838" s="2" t="s">
        <v>241</v>
      </c>
      <c r="EH838" s="2" t="s">
        <v>229</v>
      </c>
      <c r="EI838" s="4"/>
      <c r="EJ838" s="8"/>
      <c r="EK838" s="4"/>
      <c r="EL838" s="8"/>
      <c r="EM838" s="7"/>
      <c r="EN838" s="7"/>
      <c r="EO838" s="2" t="s">
        <v>239</v>
      </c>
      <c r="EP838" s="2" t="s">
        <v>226</v>
      </c>
      <c r="EQ838" s="2" t="s">
        <v>2285</v>
      </c>
      <c r="ER838" s="2" t="s">
        <v>1974</v>
      </c>
      <c r="ES838" s="2" t="s">
        <v>241</v>
      </c>
      <c r="ET838" s="2" t="s">
        <v>229</v>
      </c>
      <c r="EU838" s="4"/>
      <c r="EV838" s="8"/>
      <c r="EW838" s="4"/>
      <c r="EX838" s="8"/>
      <c r="EY838" s="7"/>
      <c r="EZ838" s="7"/>
      <c r="FA838" s="2" t="s">
        <v>239</v>
      </c>
      <c r="FB838" s="2" t="s">
        <v>226</v>
      </c>
      <c r="FC838" s="2" t="s">
        <v>3875</v>
      </c>
      <c r="FD838" s="2" t="s">
        <v>3371</v>
      </c>
      <c r="FE838" s="2" t="s">
        <v>241</v>
      </c>
      <c r="FF838" s="2" t="s">
        <v>229</v>
      </c>
      <c r="FG838" s="4"/>
      <c r="FH838" s="8"/>
      <c r="FI838" s="4"/>
      <c r="FJ838" s="8"/>
      <c r="FK838" s="7"/>
      <c r="FL838" s="7"/>
      <c r="FM838" s="2" t="s">
        <v>239</v>
      </c>
      <c r="FN838" s="2" t="s">
        <v>226</v>
      </c>
      <c r="FO838" s="2" t="s">
        <v>4551</v>
      </c>
      <c r="FP838" s="2" t="s">
        <v>1487</v>
      </c>
      <c r="FQ838" s="2" t="s">
        <v>241</v>
      </c>
      <c r="FR838" s="2" t="s">
        <v>229</v>
      </c>
      <c r="FS838" s="4"/>
      <c r="FT838" s="8"/>
      <c r="FU838" s="4"/>
      <c r="FV838" s="8"/>
      <c r="FW838" s="7"/>
      <c r="FX838" s="7"/>
      <c r="FY838" s="2" t="s">
        <v>239</v>
      </c>
      <c r="FZ838" s="2" t="s">
        <v>226</v>
      </c>
      <c r="GA838" s="2" t="s">
        <v>327</v>
      </c>
      <c r="GB838" s="2" t="s">
        <v>229</v>
      </c>
      <c r="GC838" s="2" t="s">
        <v>241</v>
      </c>
      <c r="GD838" s="2" t="s">
        <v>229</v>
      </c>
      <c r="GE838" s="4"/>
      <c r="GF838" s="8"/>
      <c r="GG838" s="4"/>
      <c r="GH838" s="8"/>
      <c r="GI838" s="7"/>
      <c r="GJ838" s="7"/>
      <c r="GK838" s="2" t="s">
        <v>272</v>
      </c>
      <c r="GL838" s="2" t="s">
        <v>226</v>
      </c>
      <c r="GM838" s="2" t="s">
        <v>229</v>
      </c>
      <c r="GN838" s="2" t="s">
        <v>229</v>
      </c>
      <c r="GO838" s="2" t="s">
        <v>241</v>
      </c>
      <c r="GP838" s="2" t="s">
        <v>229</v>
      </c>
      <c r="GQ838" s="4"/>
      <c r="GR838" s="8"/>
      <c r="GS838" s="4"/>
      <c r="GT838" s="8"/>
      <c r="GU838" s="7"/>
      <c r="GV838" s="7"/>
      <c r="GW838" s="2" t="s">
        <v>239</v>
      </c>
      <c r="GX838" s="2" t="s">
        <v>226</v>
      </c>
      <c r="GY838" s="2" t="s">
        <v>458</v>
      </c>
      <c r="GZ838" s="2" t="s">
        <v>3229</v>
      </c>
      <c r="HA838" s="2" t="s">
        <v>241</v>
      </c>
      <c r="HB838" s="2" t="s">
        <v>229</v>
      </c>
      <c r="HC838" s="4"/>
      <c r="HD838" s="8"/>
      <c r="HE838" s="4"/>
      <c r="HF838" s="8"/>
      <c r="HG838" s="7"/>
      <c r="HH838" s="7"/>
      <c r="HI838" s="2" t="s">
        <v>239</v>
      </c>
      <c r="HJ838" s="2" t="s">
        <v>226</v>
      </c>
      <c r="HK838" s="2" t="s">
        <v>449</v>
      </c>
      <c r="HL838" s="2" t="s">
        <v>3587</v>
      </c>
      <c r="HM838" s="2" t="s">
        <v>241</v>
      </c>
      <c r="HN838" s="2" t="s">
        <v>229</v>
      </c>
      <c r="HO838" s="4"/>
      <c r="HP838" s="8"/>
      <c r="HQ838" s="4"/>
      <c r="HR838" s="8"/>
      <c r="HS838" s="7"/>
      <c r="HT838" s="7"/>
      <c r="HU838" s="2" t="s">
        <v>266</v>
      </c>
      <c r="HV838" s="2" t="s">
        <v>226</v>
      </c>
      <c r="HW838" s="2" t="s">
        <v>229</v>
      </c>
      <c r="HX838" s="2" t="s">
        <v>229</v>
      </c>
      <c r="HY838" s="2" t="s">
        <v>241</v>
      </c>
      <c r="HZ838" s="2" t="s">
        <v>229</v>
      </c>
      <c r="IA838" s="4"/>
      <c r="IB838" s="8"/>
      <c r="IC838" s="4"/>
      <c r="ID838" s="8"/>
      <c r="IE838" s="7"/>
      <c r="IF838" s="7"/>
      <c r="IG838" s="2" t="s">
        <v>266</v>
      </c>
      <c r="IH838" s="2" t="s">
        <v>226</v>
      </c>
      <c r="II838" s="2" t="s">
        <v>229</v>
      </c>
      <c r="IJ838" s="2" t="s">
        <v>229</v>
      </c>
      <c r="IK838" s="2" t="s">
        <v>241</v>
      </c>
      <c r="IL838" s="2" t="s">
        <v>229</v>
      </c>
      <c r="IM838" s="4"/>
      <c r="IN838" s="8"/>
      <c r="IO838" s="4"/>
      <c r="IP838" s="8"/>
      <c r="IQ838" s="7"/>
      <c r="IR838" s="7"/>
      <c r="IS838" s="2" t="s">
        <v>272</v>
      </c>
      <c r="IT838" s="2" t="s">
        <v>226</v>
      </c>
      <c r="IU838" s="2" t="s">
        <v>229</v>
      </c>
      <c r="IV838" s="2" t="s">
        <v>229</v>
      </c>
      <c r="IW838" s="2" t="s">
        <v>241</v>
      </c>
      <c r="IX838" s="2" t="s">
        <v>229</v>
      </c>
      <c r="IY838" s="4"/>
      <c r="IZ838" s="8"/>
      <c r="JA838" s="4"/>
      <c r="JB838" s="8"/>
      <c r="JC838" s="7"/>
      <c r="JD838" s="7"/>
      <c r="JE838" s="2" t="s">
        <v>272</v>
      </c>
      <c r="JF838" s="2" t="s">
        <v>226</v>
      </c>
      <c r="JG838" s="2" t="s">
        <v>229</v>
      </c>
      <c r="JH838" s="2" t="s">
        <v>229</v>
      </c>
      <c r="JI838" s="2" t="s">
        <v>241</v>
      </c>
      <c r="JJ838" s="2" t="s">
        <v>229</v>
      </c>
      <c r="JK838" s="4"/>
      <c r="JL838" s="8"/>
      <c r="JM838" s="4"/>
      <c r="JN838" s="8"/>
      <c r="JO838" s="7"/>
      <c r="JP838" s="7"/>
      <c r="JQ838" s="2" t="s">
        <v>229</v>
      </c>
      <c r="JR838" s="2" t="s">
        <v>229</v>
      </c>
      <c r="JS838" s="2" t="s">
        <v>229</v>
      </c>
      <c r="JT838" s="2" t="s">
        <v>229</v>
      </c>
      <c r="JU838" s="2" t="s">
        <v>229</v>
      </c>
      <c r="JV838" s="2" t="s">
        <v>229</v>
      </c>
      <c r="JW838" s="4"/>
      <c r="JX838" s="8"/>
      <c r="JY838" s="4"/>
      <c r="JZ838" s="8"/>
      <c r="KA838" s="7"/>
      <c r="KB838" s="7"/>
      <c r="KC838" s="2" t="s">
        <v>272</v>
      </c>
      <c r="KD838" s="2" t="s">
        <v>226</v>
      </c>
      <c r="KE838" s="2" t="s">
        <v>229</v>
      </c>
      <c r="KF838" s="2" t="s">
        <v>229</v>
      </c>
      <c r="KG838" s="2" t="s">
        <v>241</v>
      </c>
      <c r="KH838" s="2" t="s">
        <v>229</v>
      </c>
      <c r="KI838" s="4"/>
      <c r="KJ838" s="8"/>
      <c r="KK838" s="4"/>
      <c r="KL838" s="8"/>
      <c r="KM838" s="7"/>
      <c r="KN838" s="7"/>
      <c r="KO838" s="2" t="s">
        <v>239</v>
      </c>
      <c r="KP838" s="2" t="s">
        <v>226</v>
      </c>
      <c r="KQ838" s="2" t="s">
        <v>3097</v>
      </c>
      <c r="KR838" s="2" t="s">
        <v>610</v>
      </c>
      <c r="KS838" s="2" t="s">
        <v>241</v>
      </c>
      <c r="KT838" s="2" t="s">
        <v>229</v>
      </c>
      <c r="KU838" s="4"/>
      <c r="KV838" s="8"/>
      <c r="KW838" s="4"/>
      <c r="KX838" s="8"/>
      <c r="KY838" s="7"/>
      <c r="KZ838" s="7"/>
      <c r="LA838" s="2" t="s">
        <v>239</v>
      </c>
      <c r="LB838" s="2" t="s">
        <v>226</v>
      </c>
      <c r="LC838" s="2" t="s">
        <v>1028</v>
      </c>
      <c r="LD838" s="2" t="s">
        <v>1267</v>
      </c>
      <c r="LE838" s="2" t="s">
        <v>241</v>
      </c>
      <c r="LF838" s="2" t="s">
        <v>229</v>
      </c>
      <c r="LG838" s="4"/>
      <c r="LH838" s="8"/>
      <c r="LI838" s="4"/>
      <c r="LJ838" s="8"/>
      <c r="LK838" s="7"/>
      <c r="LL838" s="7"/>
      <c r="LM838" s="2" t="s">
        <v>229</v>
      </c>
      <c r="LN838" s="2" t="s">
        <v>229</v>
      </c>
      <c r="LO838" s="2" t="s">
        <v>229</v>
      </c>
      <c r="LP838" s="2" t="s">
        <v>229</v>
      </c>
      <c r="LQ838" s="2" t="s">
        <v>229</v>
      </c>
      <c r="LR838" s="2" t="s">
        <v>229</v>
      </c>
      <c r="LS838" s="4"/>
      <c r="LT838" s="8"/>
      <c r="LU838" s="4"/>
      <c r="LV838" s="8"/>
      <c r="LW838" s="7"/>
      <c r="LX838" s="7"/>
      <c r="LY838" s="2" t="s">
        <v>239</v>
      </c>
      <c r="LZ838" s="2" t="s">
        <v>275</v>
      </c>
      <c r="MA838" s="2" t="s">
        <v>2969</v>
      </c>
      <c r="MB838" s="2" t="s">
        <v>1418</v>
      </c>
      <c r="MC838" s="2" t="s">
        <v>241</v>
      </c>
      <c r="MD838" s="2" t="s">
        <v>229</v>
      </c>
      <c r="ME838" s="4"/>
      <c r="MF838" s="8"/>
      <c r="MG838" s="4"/>
      <c r="MH838" s="8"/>
      <c r="MI838" s="7"/>
      <c r="MJ838" s="7"/>
      <c r="MK838" s="2" t="s">
        <v>239</v>
      </c>
      <c r="ML838" s="2" t="s">
        <v>275</v>
      </c>
      <c r="MM838" s="2" t="s">
        <v>987</v>
      </c>
      <c r="MN838" s="2" t="s">
        <v>979</v>
      </c>
      <c r="MO838" s="2" t="s">
        <v>241</v>
      </c>
      <c r="MP838" s="2" t="s">
        <v>229</v>
      </c>
      <c r="MQ838" s="4"/>
      <c r="MR838" s="8"/>
      <c r="MS838" s="4"/>
      <c r="MT838" s="8"/>
      <c r="MU838" s="7"/>
      <c r="MV838" s="7"/>
      <c r="MW838" s="2" t="s">
        <v>266</v>
      </c>
      <c r="MX838" s="2" t="s">
        <v>226</v>
      </c>
      <c r="MY838" s="2" t="s">
        <v>229</v>
      </c>
      <c r="MZ838" s="2" t="s">
        <v>229</v>
      </c>
      <c r="NA838" s="2" t="s">
        <v>241</v>
      </c>
      <c r="NB838" s="2" t="s">
        <v>229</v>
      </c>
      <c r="NC838" s="4"/>
      <c r="ND838" s="8"/>
      <c r="NE838" s="4"/>
      <c r="NF838" s="8"/>
      <c r="NG838" s="7"/>
      <c r="NH838" s="7"/>
      <c r="NI838" s="2" t="s">
        <v>239</v>
      </c>
      <c r="NJ838" s="2" t="s">
        <v>260</v>
      </c>
      <c r="NK838" s="2" t="s">
        <v>3191</v>
      </c>
      <c r="NL838" s="2" t="s">
        <v>3391</v>
      </c>
      <c r="NM838" s="2" t="s">
        <v>241</v>
      </c>
      <c r="NN838" s="2" t="s">
        <v>229</v>
      </c>
      <c r="NO838" s="4"/>
      <c r="NP838" s="8"/>
      <c r="NQ838" s="4"/>
      <c r="NR838" s="8"/>
      <c r="NS838" s="7"/>
      <c r="NT838" s="7"/>
      <c r="NU838" s="2" t="s">
        <v>272</v>
      </c>
      <c r="NV838" s="2" t="s">
        <v>226</v>
      </c>
      <c r="NW838" s="2" t="s">
        <v>229</v>
      </c>
      <c r="NX838" s="2" t="s">
        <v>229</v>
      </c>
      <c r="NY838" s="2" t="s">
        <v>241</v>
      </c>
      <c r="NZ838" s="2" t="s">
        <v>229</v>
      </c>
      <c r="OA838" s="4"/>
      <c r="OB838" s="8"/>
      <c r="OC838" s="4"/>
      <c r="OD838" s="8"/>
      <c r="OE838" s="7"/>
      <c r="OF838" s="7"/>
      <c r="OG838" s="2" t="s">
        <v>239</v>
      </c>
      <c r="OH838" s="2" t="s">
        <v>226</v>
      </c>
      <c r="OI838" s="2" t="s">
        <v>2817</v>
      </c>
      <c r="OJ838" s="2" t="s">
        <v>229</v>
      </c>
      <c r="OK838" s="2" t="s">
        <v>241</v>
      </c>
      <c r="OL838" s="2" t="s">
        <v>229</v>
      </c>
      <c r="OM838" s="4"/>
      <c r="ON838" s="8"/>
      <c r="OO838" s="4"/>
      <c r="OP838" s="8"/>
      <c r="OQ838" s="7"/>
      <c r="OR838" s="7"/>
      <c r="OS838" s="2" t="s">
        <v>229</v>
      </c>
      <c r="OT838" s="2" t="s">
        <v>229</v>
      </c>
      <c r="OU838" s="2" t="s">
        <v>229</v>
      </c>
      <c r="OV838" s="2" t="s">
        <v>229</v>
      </c>
      <c r="OW838" s="2" t="s">
        <v>229</v>
      </c>
      <c r="OX838" s="2" t="s">
        <v>229</v>
      </c>
      <c r="OY838" s="4"/>
      <c r="OZ838" s="8"/>
      <c r="PA838" s="4"/>
      <c r="PB838" s="8"/>
      <c r="PC838" s="7"/>
      <c r="PD838" s="7"/>
      <c r="PE838" s="2" t="s">
        <v>281</v>
      </c>
      <c r="PF838" s="2" t="s">
        <v>226</v>
      </c>
      <c r="PG838" s="2" t="s">
        <v>229</v>
      </c>
      <c r="PH838" s="2" t="s">
        <v>229</v>
      </c>
      <c r="PI838" s="2" t="s">
        <v>241</v>
      </c>
      <c r="PJ838" s="2" t="s">
        <v>229</v>
      </c>
      <c r="PK838" s="4"/>
      <c r="PL838" s="8"/>
      <c r="PM838" s="4"/>
      <c r="PN838" s="8"/>
      <c r="PO838" s="7"/>
      <c r="PP838" s="7"/>
      <c r="PQ838" s="2" t="s">
        <v>239</v>
      </c>
      <c r="PR838" s="2" t="s">
        <v>275</v>
      </c>
      <c r="PS838" s="2" t="s">
        <v>968</v>
      </c>
      <c r="PT838" s="2" t="s">
        <v>229</v>
      </c>
      <c r="PU838" s="2" t="s">
        <v>241</v>
      </c>
      <c r="PV838" s="2" t="s">
        <v>229</v>
      </c>
      <c r="PW838" s="4"/>
      <c r="PX838" s="8"/>
      <c r="PY838" s="4"/>
      <c r="PZ838" s="8"/>
      <c r="QA838" s="7"/>
      <c r="QB838" s="7"/>
      <c r="QC838" s="2" t="s">
        <v>281</v>
      </c>
      <c r="QD838" s="2" t="s">
        <v>226</v>
      </c>
      <c r="QE838" s="2" t="s">
        <v>229</v>
      </c>
      <c r="QF838" s="2" t="s">
        <v>229</v>
      </c>
      <c r="QG838" s="2" t="s">
        <v>241</v>
      </c>
      <c r="QH838" s="2" t="s">
        <v>229</v>
      </c>
      <c r="QI838" s="4"/>
      <c r="QJ838" s="8"/>
      <c r="QK838" s="4"/>
      <c r="QL838" s="8"/>
      <c r="QM838" s="7"/>
      <c r="QN838" s="7"/>
      <c r="QO838" s="2" t="s">
        <v>229</v>
      </c>
      <c r="QP838" s="2" t="s">
        <v>229</v>
      </c>
      <c r="QQ838" s="2" t="s">
        <v>229</v>
      </c>
      <c r="QR838" s="2" t="s">
        <v>229</v>
      </c>
      <c r="QS838" s="2" t="s">
        <v>229</v>
      </c>
      <c r="QT838" s="2" t="s">
        <v>229</v>
      </c>
      <c r="QU838" s="4"/>
      <c r="QV838" s="8"/>
      <c r="QW838" s="4"/>
      <c r="QX838" s="8"/>
      <c r="QY838" s="7"/>
      <c r="QZ838" s="7"/>
      <c r="RA838" s="2" t="s">
        <v>278</v>
      </c>
      <c r="RB838" s="2" t="s">
        <v>226</v>
      </c>
      <c r="RC838" s="2" t="s">
        <v>229</v>
      </c>
      <c r="RD838" s="2" t="s">
        <v>229</v>
      </c>
      <c r="RE838" s="2" t="s">
        <v>241</v>
      </c>
      <c r="RF838" s="2" t="s">
        <v>229</v>
      </c>
      <c r="RG838" s="4"/>
      <c r="RH838" s="8"/>
      <c r="RI838" s="4"/>
      <c r="RJ838" s="8"/>
      <c r="RK838" s="7"/>
      <c r="RL838" s="7"/>
      <c r="RM838" s="2" t="s">
        <v>229</v>
      </c>
      <c r="RN838" s="2" t="s">
        <v>229</v>
      </c>
      <c r="RO838" s="2" t="s">
        <v>229</v>
      </c>
      <c r="RP838" s="2" t="s">
        <v>229</v>
      </c>
      <c r="RQ838" s="2" t="s">
        <v>229</v>
      </c>
      <c r="RR838" s="2" t="s">
        <v>229</v>
      </c>
      <c r="RS838" s="4"/>
      <c r="RT838" s="8"/>
      <c r="RU838" s="4"/>
      <c r="RV838" s="8"/>
      <c r="RW838" s="7"/>
      <c r="RX838" s="7"/>
      <c r="RY838" s="2" t="s">
        <v>266</v>
      </c>
      <c r="RZ838" s="2" t="s">
        <v>275</v>
      </c>
      <c r="SA838" s="2" t="s">
        <v>483</v>
      </c>
      <c r="SB838" s="2" t="s">
        <v>229</v>
      </c>
      <c r="SC838" s="2" t="s">
        <v>241</v>
      </c>
      <c r="SD838" s="2" t="s">
        <v>229</v>
      </c>
      <c r="SE838" s="4">
        <v>41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>
        <v>60</v>
      </c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</row>
    <row r="839">
      <c r="A839" s="2" t="s">
        <v>5112</v>
      </c>
      <c r="B839" s="2" t="s">
        <v>216</v>
      </c>
      <c r="C839" s="2" t="s">
        <v>4734</v>
      </c>
      <c r="D839" s="2" t="s">
        <v>3164</v>
      </c>
      <c r="E839" s="2" t="s">
        <v>3165</v>
      </c>
      <c r="F839" s="2" t="s">
        <v>4803</v>
      </c>
      <c r="G839" s="2" t="s">
        <v>4499</v>
      </c>
      <c r="H839" s="2" t="s">
        <v>4804</v>
      </c>
      <c r="I839" s="2" t="s">
        <v>5110</v>
      </c>
      <c r="J839" s="2" t="s">
        <v>312</v>
      </c>
      <c r="K839" s="2" t="s">
        <v>412</v>
      </c>
      <c r="L839" s="3">
        <v>75</v>
      </c>
      <c r="M839" s="3">
        <v>78.75</v>
      </c>
      <c r="N839" s="3">
        <v>149.99</v>
      </c>
      <c r="O839" s="2" t="s">
        <v>226</v>
      </c>
      <c r="P839" s="2" t="s">
        <v>618</v>
      </c>
      <c r="Q839" s="2" t="s">
        <v>228</v>
      </c>
      <c r="R839" s="2" t="s">
        <v>229</v>
      </c>
      <c r="S839" s="2" t="s">
        <v>4812</v>
      </c>
      <c r="T839" s="2" t="s">
        <v>3733</v>
      </c>
      <c r="U839" s="2" t="s">
        <v>733</v>
      </c>
      <c r="V839" s="2" t="s">
        <v>1910</v>
      </c>
      <c r="W839" s="2" t="s">
        <v>686</v>
      </c>
      <c r="X839" s="2" t="s">
        <v>1009</v>
      </c>
      <c r="Y839" s="2" t="s">
        <v>4345</v>
      </c>
      <c r="Z839" s="4">
        <v>34</v>
      </c>
      <c r="AA839" s="4">
        <f>=ROUNDDOWN(11.3333333333333,0)</f>
      </c>
      <c r="AB839" s="5">
        <v>3</v>
      </c>
      <c r="AC839" s="2" t="s">
        <v>1112</v>
      </c>
      <c r="AD839" s="4">
        <v>50</v>
      </c>
      <c r="AE839" s="4">
        <v>50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>
        <v>2</v>
      </c>
      <c r="AQ839" s="8">
        <v>155.98</v>
      </c>
      <c r="AR839" s="4">
        <v>3</v>
      </c>
      <c r="AS839" s="8">
        <v>238.99</v>
      </c>
      <c r="AT839" s="7">
        <v>-0.3333</v>
      </c>
      <c r="AU839" s="7">
        <v>-0.3473</v>
      </c>
      <c r="AV839" s="4" t="s">
        <v>229</v>
      </c>
      <c r="AW839" s="8" t="s">
        <v>229</v>
      </c>
      <c r="AX839" s="4" t="s">
        <v>229</v>
      </c>
      <c r="AY839" s="8" t="s">
        <v>229</v>
      </c>
      <c r="AZ839" s="7" t="s">
        <v>229</v>
      </c>
      <c r="BA839" s="7" t="s">
        <v>229</v>
      </c>
      <c r="BB839" s="7">
        <v>0.3864</v>
      </c>
      <c r="BC839" s="4" t="s">
        <v>229</v>
      </c>
      <c r="BD839" s="8" t="s">
        <v>229</v>
      </c>
      <c r="BE839" s="4" t="s">
        <v>229</v>
      </c>
      <c r="BF839" s="8" t="s">
        <v>229</v>
      </c>
      <c r="BG839" s="7" t="s">
        <v>229</v>
      </c>
      <c r="BH839" s="7" t="s">
        <v>229</v>
      </c>
      <c r="BI839" s="7" t="s">
        <v>229</v>
      </c>
      <c r="BJ839" s="4">
        <v>2</v>
      </c>
      <c r="BK839" s="8">
        <v>155.98</v>
      </c>
      <c r="BL839" s="2" t="s">
        <v>3342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266</v>
      </c>
      <c r="BV839" s="2" t="s">
        <v>226</v>
      </c>
      <c r="BW839" s="2" t="s">
        <v>229</v>
      </c>
      <c r="BX839" s="2" t="s">
        <v>229</v>
      </c>
      <c r="BY839" s="2" t="s">
        <v>241</v>
      </c>
      <c r="BZ839" s="2" t="s">
        <v>229</v>
      </c>
      <c r="CA839" s="4"/>
      <c r="CB839" s="8"/>
      <c r="CC839" s="4"/>
      <c r="CD839" s="8"/>
      <c r="CE839" s="7"/>
      <c r="CF839" s="7"/>
      <c r="CG839" s="2" t="s">
        <v>239</v>
      </c>
      <c r="CH839" s="2" t="s">
        <v>226</v>
      </c>
      <c r="CI839" s="2" t="s">
        <v>4813</v>
      </c>
      <c r="CJ839" s="2" t="s">
        <v>533</v>
      </c>
      <c r="CK839" s="2" t="s">
        <v>241</v>
      </c>
      <c r="CL839" s="2" t="s">
        <v>229</v>
      </c>
      <c r="CM839" s="4"/>
      <c r="CN839" s="8"/>
      <c r="CO839" s="4"/>
      <c r="CP839" s="8"/>
      <c r="CQ839" s="7"/>
      <c r="CR839" s="7"/>
      <c r="CS839" s="2" t="s">
        <v>239</v>
      </c>
      <c r="CT839" s="2" t="s">
        <v>226</v>
      </c>
      <c r="CU839" s="2" t="s">
        <v>543</v>
      </c>
      <c r="CV839" s="2" t="s">
        <v>1613</v>
      </c>
      <c r="CW839" s="2" t="s">
        <v>241</v>
      </c>
      <c r="CX839" s="2" t="s">
        <v>229</v>
      </c>
      <c r="CY839" s="4"/>
      <c r="CZ839" s="8"/>
      <c r="DA839" s="4">
        <v>1</v>
      </c>
      <c r="DB839" s="8">
        <v>78.31</v>
      </c>
      <c r="DC839" s="7">
        <v>-1</v>
      </c>
      <c r="DD839" s="7">
        <v>-1</v>
      </c>
      <c r="DE839" s="2" t="s">
        <v>239</v>
      </c>
      <c r="DF839" s="2" t="s">
        <v>226</v>
      </c>
      <c r="DG839" s="2" t="s">
        <v>3195</v>
      </c>
      <c r="DH839" s="2" t="s">
        <v>3196</v>
      </c>
      <c r="DI839" s="2" t="s">
        <v>241</v>
      </c>
      <c r="DJ839" s="2" t="s">
        <v>229</v>
      </c>
      <c r="DK839" s="4"/>
      <c r="DL839" s="8"/>
      <c r="DM839" s="4"/>
      <c r="DN839" s="8"/>
      <c r="DO839" s="7"/>
      <c r="DP839" s="7"/>
      <c r="DQ839" s="2" t="s">
        <v>239</v>
      </c>
      <c r="DR839" s="2" t="s">
        <v>226</v>
      </c>
      <c r="DS839" s="2" t="s">
        <v>1305</v>
      </c>
      <c r="DT839" s="2" t="s">
        <v>5113</v>
      </c>
      <c r="DU839" s="2" t="s">
        <v>241</v>
      </c>
      <c r="DV839" s="2" t="s">
        <v>229</v>
      </c>
      <c r="DW839" s="4">
        <v>2</v>
      </c>
      <c r="DX839" s="8">
        <v>155.98</v>
      </c>
      <c r="DY839" s="4">
        <v>1</v>
      </c>
      <c r="DZ839" s="8">
        <v>77.99</v>
      </c>
      <c r="EA839" s="7">
        <v>1</v>
      </c>
      <c r="EB839" s="7">
        <v>1</v>
      </c>
      <c r="EC839" s="2" t="s">
        <v>239</v>
      </c>
      <c r="ED839" s="2" t="s">
        <v>226</v>
      </c>
      <c r="EE839" s="2" t="s">
        <v>458</v>
      </c>
      <c r="EF839" s="2" t="s">
        <v>1500</v>
      </c>
      <c r="EG839" s="2" t="s">
        <v>241</v>
      </c>
      <c r="EH839" s="2" t="s">
        <v>229</v>
      </c>
      <c r="EI839" s="4"/>
      <c r="EJ839" s="8"/>
      <c r="EK839" s="4">
        <v>1</v>
      </c>
      <c r="EL839" s="8">
        <v>82.69</v>
      </c>
      <c r="EM839" s="7">
        <v>-1</v>
      </c>
      <c r="EN839" s="7">
        <v>-1</v>
      </c>
      <c r="EO839" s="2" t="s">
        <v>239</v>
      </c>
      <c r="EP839" s="2" t="s">
        <v>226</v>
      </c>
      <c r="EQ839" s="2" t="s">
        <v>2285</v>
      </c>
      <c r="ER839" s="2" t="s">
        <v>3544</v>
      </c>
      <c r="ES839" s="2" t="s">
        <v>241</v>
      </c>
      <c r="ET839" s="2" t="s">
        <v>229</v>
      </c>
      <c r="EU839" s="4"/>
      <c r="EV839" s="8"/>
      <c r="EW839" s="4"/>
      <c r="EX839" s="8"/>
      <c r="EY839" s="7"/>
      <c r="EZ839" s="7"/>
      <c r="FA839" s="2" t="s">
        <v>239</v>
      </c>
      <c r="FB839" s="2" t="s">
        <v>226</v>
      </c>
      <c r="FC839" s="2" t="s">
        <v>3875</v>
      </c>
      <c r="FD839" s="2" t="s">
        <v>1903</v>
      </c>
      <c r="FE839" s="2" t="s">
        <v>241</v>
      </c>
      <c r="FF839" s="2" t="s">
        <v>229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226</v>
      </c>
      <c r="FO839" s="2" t="s">
        <v>4813</v>
      </c>
      <c r="FP839" s="2" t="s">
        <v>544</v>
      </c>
      <c r="FQ839" s="2" t="s">
        <v>241</v>
      </c>
      <c r="FR839" s="2" t="s">
        <v>229</v>
      </c>
      <c r="FS839" s="4"/>
      <c r="FT839" s="8"/>
      <c r="FU839" s="4"/>
      <c r="FV839" s="8"/>
      <c r="FW839" s="7"/>
      <c r="FX839" s="7"/>
      <c r="FY839" s="2" t="s">
        <v>239</v>
      </c>
      <c r="FZ839" s="2" t="s">
        <v>226</v>
      </c>
      <c r="GA839" s="2" t="s">
        <v>327</v>
      </c>
      <c r="GB839" s="2" t="s">
        <v>229</v>
      </c>
      <c r="GC839" s="2" t="s">
        <v>241</v>
      </c>
      <c r="GD839" s="2" t="s">
        <v>229</v>
      </c>
      <c r="GE839" s="4"/>
      <c r="GF839" s="8"/>
      <c r="GG839" s="4"/>
      <c r="GH839" s="8"/>
      <c r="GI839" s="7"/>
      <c r="GJ839" s="7"/>
      <c r="GK839" s="2" t="s">
        <v>272</v>
      </c>
      <c r="GL839" s="2" t="s">
        <v>226</v>
      </c>
      <c r="GM839" s="2" t="s">
        <v>229</v>
      </c>
      <c r="GN839" s="2" t="s">
        <v>229</v>
      </c>
      <c r="GO839" s="2" t="s">
        <v>241</v>
      </c>
      <c r="GP839" s="2" t="s">
        <v>229</v>
      </c>
      <c r="GQ839" s="4"/>
      <c r="GR839" s="8"/>
      <c r="GS839" s="4"/>
      <c r="GT839" s="8"/>
      <c r="GU839" s="7"/>
      <c r="GV839" s="7"/>
      <c r="GW839" s="2" t="s">
        <v>239</v>
      </c>
      <c r="GX839" s="2" t="s">
        <v>226</v>
      </c>
      <c r="GY839" s="2" t="s">
        <v>458</v>
      </c>
      <c r="GZ839" s="2" t="s">
        <v>3387</v>
      </c>
      <c r="HA839" s="2" t="s">
        <v>241</v>
      </c>
      <c r="HB839" s="2" t="s">
        <v>229</v>
      </c>
      <c r="HC839" s="4"/>
      <c r="HD839" s="8"/>
      <c r="HE839" s="4"/>
      <c r="HF839" s="8"/>
      <c r="HG839" s="7"/>
      <c r="HH839" s="7"/>
      <c r="HI839" s="2" t="s">
        <v>239</v>
      </c>
      <c r="HJ839" s="2" t="s">
        <v>226</v>
      </c>
      <c r="HK839" s="2" t="s">
        <v>449</v>
      </c>
      <c r="HL839" s="2" t="s">
        <v>229</v>
      </c>
      <c r="HM839" s="2" t="s">
        <v>241</v>
      </c>
      <c r="HN839" s="2" t="s">
        <v>229</v>
      </c>
      <c r="HO839" s="4"/>
      <c r="HP839" s="8"/>
      <c r="HQ839" s="4"/>
      <c r="HR839" s="8"/>
      <c r="HS839" s="7"/>
      <c r="HT839" s="7"/>
      <c r="HU839" s="2" t="s">
        <v>266</v>
      </c>
      <c r="HV839" s="2" t="s">
        <v>226</v>
      </c>
      <c r="HW839" s="2" t="s">
        <v>229</v>
      </c>
      <c r="HX839" s="2" t="s">
        <v>229</v>
      </c>
      <c r="HY839" s="2" t="s">
        <v>241</v>
      </c>
      <c r="HZ839" s="2" t="s">
        <v>229</v>
      </c>
      <c r="IA839" s="4"/>
      <c r="IB839" s="8"/>
      <c r="IC839" s="4"/>
      <c r="ID839" s="8"/>
      <c r="IE839" s="7"/>
      <c r="IF839" s="7"/>
      <c r="IG839" s="2" t="s">
        <v>266</v>
      </c>
      <c r="IH839" s="2" t="s">
        <v>226</v>
      </c>
      <c r="II839" s="2" t="s">
        <v>229</v>
      </c>
      <c r="IJ839" s="2" t="s">
        <v>229</v>
      </c>
      <c r="IK839" s="2" t="s">
        <v>241</v>
      </c>
      <c r="IL839" s="2" t="s">
        <v>229</v>
      </c>
      <c r="IM839" s="4"/>
      <c r="IN839" s="8"/>
      <c r="IO839" s="4"/>
      <c r="IP839" s="8"/>
      <c r="IQ839" s="7"/>
      <c r="IR839" s="7"/>
      <c r="IS839" s="2" t="s">
        <v>272</v>
      </c>
      <c r="IT839" s="2" t="s">
        <v>226</v>
      </c>
      <c r="IU839" s="2" t="s">
        <v>229</v>
      </c>
      <c r="IV839" s="2" t="s">
        <v>229</v>
      </c>
      <c r="IW839" s="2" t="s">
        <v>241</v>
      </c>
      <c r="IX839" s="2" t="s">
        <v>229</v>
      </c>
      <c r="IY839" s="4"/>
      <c r="IZ839" s="8"/>
      <c r="JA839" s="4"/>
      <c r="JB839" s="8"/>
      <c r="JC839" s="7"/>
      <c r="JD839" s="7"/>
      <c r="JE839" s="2" t="s">
        <v>272</v>
      </c>
      <c r="JF839" s="2" t="s">
        <v>226</v>
      </c>
      <c r="JG839" s="2" t="s">
        <v>229</v>
      </c>
      <c r="JH839" s="2" t="s">
        <v>229</v>
      </c>
      <c r="JI839" s="2" t="s">
        <v>241</v>
      </c>
      <c r="JJ839" s="2" t="s">
        <v>229</v>
      </c>
      <c r="JK839" s="4"/>
      <c r="JL839" s="8"/>
      <c r="JM839" s="4"/>
      <c r="JN839" s="8"/>
      <c r="JO839" s="7"/>
      <c r="JP839" s="7"/>
      <c r="JQ839" s="2" t="s">
        <v>229</v>
      </c>
      <c r="JR839" s="2" t="s">
        <v>229</v>
      </c>
      <c r="JS839" s="2" t="s">
        <v>229</v>
      </c>
      <c r="JT839" s="2" t="s">
        <v>229</v>
      </c>
      <c r="JU839" s="2" t="s">
        <v>229</v>
      </c>
      <c r="JV839" s="2" t="s">
        <v>229</v>
      </c>
      <c r="JW839" s="4"/>
      <c r="JX839" s="8"/>
      <c r="JY839" s="4"/>
      <c r="JZ839" s="8"/>
      <c r="KA839" s="7"/>
      <c r="KB839" s="7"/>
      <c r="KC839" s="2" t="s">
        <v>272</v>
      </c>
      <c r="KD839" s="2" t="s">
        <v>226</v>
      </c>
      <c r="KE839" s="2" t="s">
        <v>229</v>
      </c>
      <c r="KF839" s="2" t="s">
        <v>229</v>
      </c>
      <c r="KG839" s="2" t="s">
        <v>241</v>
      </c>
      <c r="KH839" s="2" t="s">
        <v>229</v>
      </c>
      <c r="KI839" s="4"/>
      <c r="KJ839" s="8"/>
      <c r="KK839" s="4"/>
      <c r="KL839" s="8"/>
      <c r="KM839" s="7"/>
      <c r="KN839" s="7"/>
      <c r="KO839" s="2" t="s">
        <v>239</v>
      </c>
      <c r="KP839" s="2" t="s">
        <v>226</v>
      </c>
      <c r="KQ839" s="2" t="s">
        <v>3097</v>
      </c>
      <c r="KR839" s="2" t="s">
        <v>568</v>
      </c>
      <c r="KS839" s="2" t="s">
        <v>241</v>
      </c>
      <c r="KT839" s="2" t="s">
        <v>229</v>
      </c>
      <c r="KU839" s="4"/>
      <c r="KV839" s="8"/>
      <c r="KW839" s="4"/>
      <c r="KX839" s="8"/>
      <c r="KY839" s="7"/>
      <c r="KZ839" s="7"/>
      <c r="LA839" s="2" t="s">
        <v>239</v>
      </c>
      <c r="LB839" s="2" t="s">
        <v>226</v>
      </c>
      <c r="LC839" s="2" t="s">
        <v>1028</v>
      </c>
      <c r="LD839" s="2" t="s">
        <v>321</v>
      </c>
      <c r="LE839" s="2" t="s">
        <v>241</v>
      </c>
      <c r="LF839" s="2" t="s">
        <v>229</v>
      </c>
      <c r="LG839" s="4"/>
      <c r="LH839" s="8"/>
      <c r="LI839" s="4"/>
      <c r="LJ839" s="8"/>
      <c r="LK839" s="7"/>
      <c r="LL839" s="7"/>
      <c r="LM839" s="2" t="s">
        <v>229</v>
      </c>
      <c r="LN839" s="2" t="s">
        <v>229</v>
      </c>
      <c r="LO839" s="2" t="s">
        <v>229</v>
      </c>
      <c r="LP839" s="2" t="s">
        <v>229</v>
      </c>
      <c r="LQ839" s="2" t="s">
        <v>229</v>
      </c>
      <c r="LR839" s="2" t="s">
        <v>229</v>
      </c>
      <c r="LS839" s="4"/>
      <c r="LT839" s="8"/>
      <c r="LU839" s="4"/>
      <c r="LV839" s="8"/>
      <c r="LW839" s="7"/>
      <c r="LX839" s="7"/>
      <c r="LY839" s="2" t="s">
        <v>239</v>
      </c>
      <c r="LZ839" s="2" t="s">
        <v>275</v>
      </c>
      <c r="MA839" s="2" t="s">
        <v>543</v>
      </c>
      <c r="MB839" s="2" t="s">
        <v>4711</v>
      </c>
      <c r="MC839" s="2" t="s">
        <v>241</v>
      </c>
      <c r="MD839" s="2" t="s">
        <v>229</v>
      </c>
      <c r="ME839" s="4"/>
      <c r="MF839" s="8"/>
      <c r="MG839" s="4"/>
      <c r="MH839" s="8"/>
      <c r="MI839" s="7"/>
      <c r="MJ839" s="7"/>
      <c r="MK839" s="2" t="s">
        <v>239</v>
      </c>
      <c r="ML839" s="2" t="s">
        <v>226</v>
      </c>
      <c r="MM839" s="2" t="s">
        <v>987</v>
      </c>
      <c r="MN839" s="2" t="s">
        <v>1487</v>
      </c>
      <c r="MO839" s="2" t="s">
        <v>241</v>
      </c>
      <c r="MP839" s="2" t="s">
        <v>229</v>
      </c>
      <c r="MQ839" s="4"/>
      <c r="MR839" s="8"/>
      <c r="MS839" s="4"/>
      <c r="MT839" s="8"/>
      <c r="MU839" s="7"/>
      <c r="MV839" s="7"/>
      <c r="MW839" s="2" t="s">
        <v>266</v>
      </c>
      <c r="MX839" s="2" t="s">
        <v>226</v>
      </c>
      <c r="MY839" s="2" t="s">
        <v>229</v>
      </c>
      <c r="MZ839" s="2" t="s">
        <v>229</v>
      </c>
      <c r="NA839" s="2" t="s">
        <v>241</v>
      </c>
      <c r="NB839" s="2" t="s">
        <v>229</v>
      </c>
      <c r="NC839" s="4"/>
      <c r="ND839" s="8"/>
      <c r="NE839" s="4"/>
      <c r="NF839" s="8"/>
      <c r="NG839" s="7"/>
      <c r="NH839" s="7"/>
      <c r="NI839" s="2" t="s">
        <v>239</v>
      </c>
      <c r="NJ839" s="2" t="s">
        <v>260</v>
      </c>
      <c r="NK839" s="2" t="s">
        <v>1318</v>
      </c>
      <c r="NL839" s="2" t="s">
        <v>3391</v>
      </c>
      <c r="NM839" s="2" t="s">
        <v>241</v>
      </c>
      <c r="NN839" s="2" t="s">
        <v>229</v>
      </c>
      <c r="NO839" s="4"/>
      <c r="NP839" s="8"/>
      <c r="NQ839" s="4"/>
      <c r="NR839" s="8"/>
      <c r="NS839" s="7"/>
      <c r="NT839" s="7"/>
      <c r="NU839" s="2" t="s">
        <v>272</v>
      </c>
      <c r="NV839" s="2" t="s">
        <v>226</v>
      </c>
      <c r="NW839" s="2" t="s">
        <v>229</v>
      </c>
      <c r="NX839" s="2" t="s">
        <v>229</v>
      </c>
      <c r="NY839" s="2" t="s">
        <v>241</v>
      </c>
      <c r="NZ839" s="2" t="s">
        <v>229</v>
      </c>
      <c r="OA839" s="4"/>
      <c r="OB839" s="8"/>
      <c r="OC839" s="4"/>
      <c r="OD839" s="8"/>
      <c r="OE839" s="7"/>
      <c r="OF839" s="7"/>
      <c r="OG839" s="2" t="s">
        <v>239</v>
      </c>
      <c r="OH839" s="2" t="s">
        <v>226</v>
      </c>
      <c r="OI839" s="2" t="s">
        <v>2817</v>
      </c>
      <c r="OJ839" s="2" t="s">
        <v>229</v>
      </c>
      <c r="OK839" s="2" t="s">
        <v>241</v>
      </c>
      <c r="OL839" s="2" t="s">
        <v>229</v>
      </c>
      <c r="OM839" s="4"/>
      <c r="ON839" s="8"/>
      <c r="OO839" s="4"/>
      <c r="OP839" s="8"/>
      <c r="OQ839" s="7"/>
      <c r="OR839" s="7"/>
      <c r="OS839" s="2" t="s">
        <v>229</v>
      </c>
      <c r="OT839" s="2" t="s">
        <v>229</v>
      </c>
      <c r="OU839" s="2" t="s">
        <v>229</v>
      </c>
      <c r="OV839" s="2" t="s">
        <v>229</v>
      </c>
      <c r="OW839" s="2" t="s">
        <v>229</v>
      </c>
      <c r="OX839" s="2" t="s">
        <v>229</v>
      </c>
      <c r="OY839" s="4"/>
      <c r="OZ839" s="8"/>
      <c r="PA839" s="4"/>
      <c r="PB839" s="8"/>
      <c r="PC839" s="7"/>
      <c r="PD839" s="7"/>
      <c r="PE839" s="2" t="s">
        <v>281</v>
      </c>
      <c r="PF839" s="2" t="s">
        <v>226</v>
      </c>
      <c r="PG839" s="2" t="s">
        <v>229</v>
      </c>
      <c r="PH839" s="2" t="s">
        <v>229</v>
      </c>
      <c r="PI839" s="2" t="s">
        <v>241</v>
      </c>
      <c r="PJ839" s="2" t="s">
        <v>229</v>
      </c>
      <c r="PK839" s="4"/>
      <c r="PL839" s="8"/>
      <c r="PM839" s="4"/>
      <c r="PN839" s="8"/>
      <c r="PO839" s="7"/>
      <c r="PP839" s="7"/>
      <c r="PQ839" s="2" t="s">
        <v>239</v>
      </c>
      <c r="PR839" s="2" t="s">
        <v>275</v>
      </c>
      <c r="PS839" s="2" t="s">
        <v>968</v>
      </c>
      <c r="PT839" s="2" t="s">
        <v>229</v>
      </c>
      <c r="PU839" s="2" t="s">
        <v>241</v>
      </c>
      <c r="PV839" s="2" t="s">
        <v>229</v>
      </c>
      <c r="PW839" s="4"/>
      <c r="PX839" s="8"/>
      <c r="PY839" s="4"/>
      <c r="PZ839" s="8"/>
      <c r="QA839" s="7"/>
      <c r="QB839" s="7"/>
      <c r="QC839" s="2" t="s">
        <v>281</v>
      </c>
      <c r="QD839" s="2" t="s">
        <v>226</v>
      </c>
      <c r="QE839" s="2" t="s">
        <v>229</v>
      </c>
      <c r="QF839" s="2" t="s">
        <v>229</v>
      </c>
      <c r="QG839" s="2" t="s">
        <v>241</v>
      </c>
      <c r="QH839" s="2" t="s">
        <v>229</v>
      </c>
      <c r="QI839" s="4"/>
      <c r="QJ839" s="8"/>
      <c r="QK839" s="4"/>
      <c r="QL839" s="8"/>
      <c r="QM839" s="7"/>
      <c r="QN839" s="7"/>
      <c r="QO839" s="2" t="s">
        <v>229</v>
      </c>
      <c r="QP839" s="2" t="s">
        <v>229</v>
      </c>
      <c r="QQ839" s="2" t="s">
        <v>229</v>
      </c>
      <c r="QR839" s="2" t="s">
        <v>229</v>
      </c>
      <c r="QS839" s="2" t="s">
        <v>229</v>
      </c>
      <c r="QT839" s="2" t="s">
        <v>229</v>
      </c>
      <c r="QU839" s="4"/>
      <c r="QV839" s="8"/>
      <c r="QW839" s="4"/>
      <c r="QX839" s="8"/>
      <c r="QY839" s="7"/>
      <c r="QZ839" s="7"/>
      <c r="RA839" s="2" t="s">
        <v>278</v>
      </c>
      <c r="RB839" s="2" t="s">
        <v>226</v>
      </c>
      <c r="RC839" s="2" t="s">
        <v>229</v>
      </c>
      <c r="RD839" s="2" t="s">
        <v>229</v>
      </c>
      <c r="RE839" s="2" t="s">
        <v>241</v>
      </c>
      <c r="RF839" s="2" t="s">
        <v>229</v>
      </c>
      <c r="RG839" s="4"/>
      <c r="RH839" s="8"/>
      <c r="RI839" s="4"/>
      <c r="RJ839" s="8"/>
      <c r="RK839" s="7"/>
      <c r="RL839" s="7"/>
      <c r="RM839" s="2" t="s">
        <v>229</v>
      </c>
      <c r="RN839" s="2" t="s">
        <v>229</v>
      </c>
      <c r="RO839" s="2" t="s">
        <v>229</v>
      </c>
      <c r="RP839" s="2" t="s">
        <v>229</v>
      </c>
      <c r="RQ839" s="2" t="s">
        <v>229</v>
      </c>
      <c r="RR839" s="2" t="s">
        <v>229</v>
      </c>
      <c r="RS839" s="4"/>
      <c r="RT839" s="8"/>
      <c r="RU839" s="4"/>
      <c r="RV839" s="8"/>
      <c r="RW839" s="7"/>
      <c r="RX839" s="7"/>
      <c r="RY839" s="2" t="s">
        <v>266</v>
      </c>
      <c r="RZ839" s="2" t="s">
        <v>275</v>
      </c>
      <c r="SA839" s="2" t="s">
        <v>483</v>
      </c>
      <c r="SB839" s="2" t="s">
        <v>229</v>
      </c>
      <c r="SC839" s="2" t="s">
        <v>241</v>
      </c>
      <c r="SD839" s="2" t="s">
        <v>229</v>
      </c>
      <c r="SE839" s="4">
        <v>34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>
        <v>50</v>
      </c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</row>
    <row r="840">
      <c r="A840" s="2" t="s">
        <v>5114</v>
      </c>
      <c r="B840" s="2" t="s">
        <v>216</v>
      </c>
      <c r="C840" s="2" t="s">
        <v>4734</v>
      </c>
      <c r="D840" s="2" t="s">
        <v>3164</v>
      </c>
      <c r="E840" s="2" t="s">
        <v>3165</v>
      </c>
      <c r="F840" s="2" t="s">
        <v>4803</v>
      </c>
      <c r="G840" s="2" t="s">
        <v>4499</v>
      </c>
      <c r="H840" s="2" t="s">
        <v>4804</v>
      </c>
      <c r="I840" s="2" t="s">
        <v>5110</v>
      </c>
      <c r="J840" s="2" t="s">
        <v>285</v>
      </c>
      <c r="K840" s="2" t="s">
        <v>225</v>
      </c>
      <c r="L840" s="3">
        <v>63.7</v>
      </c>
      <c r="M840" s="3">
        <v>66.89</v>
      </c>
      <c r="N840" s="3">
        <v>129.99</v>
      </c>
      <c r="O840" s="2" t="s">
        <v>981</v>
      </c>
      <c r="P840" s="2" t="s">
        <v>964</v>
      </c>
      <c r="Q840" s="2" t="s">
        <v>228</v>
      </c>
      <c r="R840" s="2" t="s">
        <v>229</v>
      </c>
      <c r="S840" s="2" t="s">
        <v>4819</v>
      </c>
      <c r="T840" s="2" t="s">
        <v>3733</v>
      </c>
      <c r="U840" s="2" t="s">
        <v>733</v>
      </c>
      <c r="V840" s="2" t="s">
        <v>1910</v>
      </c>
      <c r="W840" s="2" t="s">
        <v>686</v>
      </c>
      <c r="X840" s="2" t="s">
        <v>1009</v>
      </c>
      <c r="Y840" s="2" t="s">
        <v>4345</v>
      </c>
      <c r="Z840" s="4"/>
      <c r="AA840" s="4">
        <f>=ROUNDDOWN({0},0)</f>
      </c>
      <c r="AB840" s="5"/>
      <c r="AC840" s="2" t="s">
        <v>229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/>
      <c r="AQ840" s="8"/>
      <c r="AR840" s="4">
        <v>2</v>
      </c>
      <c r="AS840" s="8">
        <v>79.12</v>
      </c>
      <c r="AT840" s="7">
        <v>-1</v>
      </c>
      <c r="AU840" s="7">
        <v>-1</v>
      </c>
      <c r="AV840" s="4"/>
      <c r="AW840" s="8"/>
      <c r="AX840" s="4">
        <v>2</v>
      </c>
      <c r="AY840" s="8">
        <v>79.12</v>
      </c>
      <c r="AZ840" s="7">
        <v>-1</v>
      </c>
      <c r="BA840" s="7">
        <v>-1</v>
      </c>
      <c r="BB840" s="7"/>
      <c r="BC840" s="4" t="s">
        <v>229</v>
      </c>
      <c r="BD840" s="8" t="s">
        <v>229</v>
      </c>
      <c r="BE840" s="4" t="s">
        <v>229</v>
      </c>
      <c r="BF840" s="8" t="s">
        <v>229</v>
      </c>
      <c r="BG840" s="7" t="s">
        <v>229</v>
      </c>
      <c r="BH840" s="7" t="s">
        <v>229</v>
      </c>
      <c r="BI840" s="7"/>
      <c r="BJ840" s="4"/>
      <c r="BK840" s="8"/>
      <c r="BL840" s="2" t="s">
        <v>2519</v>
      </c>
      <c r="BM840" s="7"/>
      <c r="BN840" s="7"/>
      <c r="BO840" s="4"/>
      <c r="BP840" s="8"/>
      <c r="BQ840" s="4"/>
      <c r="BR840" s="8"/>
      <c r="BS840" s="7"/>
      <c r="BT840" s="7"/>
      <c r="BU840" s="2" t="s">
        <v>2075</v>
      </c>
      <c r="BV840" s="2" t="s">
        <v>275</v>
      </c>
      <c r="BW840" s="2" t="s">
        <v>229</v>
      </c>
      <c r="BX840" s="2" t="s">
        <v>229</v>
      </c>
      <c r="BY840" s="2" t="s">
        <v>241</v>
      </c>
      <c r="BZ840" s="2" t="s">
        <v>229</v>
      </c>
      <c r="CA840" s="4"/>
      <c r="CB840" s="8"/>
      <c r="CC840" s="4"/>
      <c r="CD840" s="8"/>
      <c r="CE840" s="7"/>
      <c r="CF840" s="7"/>
      <c r="CG840" s="2" t="s">
        <v>239</v>
      </c>
      <c r="CH840" s="2" t="s">
        <v>275</v>
      </c>
      <c r="CI840" s="2" t="s">
        <v>4345</v>
      </c>
      <c r="CJ840" s="2" t="s">
        <v>3883</v>
      </c>
      <c r="CK840" s="2" t="s">
        <v>241</v>
      </c>
      <c r="CL840" s="2" t="s">
        <v>229</v>
      </c>
      <c r="CM840" s="4"/>
      <c r="CN840" s="8"/>
      <c r="CO840" s="4">
        <v>1</v>
      </c>
      <c r="CP840" s="8">
        <v>43.34</v>
      </c>
      <c r="CQ840" s="7">
        <v>-1</v>
      </c>
      <c r="CR840" s="7">
        <v>-1</v>
      </c>
      <c r="CS840" s="2" t="s">
        <v>239</v>
      </c>
      <c r="CT840" s="2" t="s">
        <v>275</v>
      </c>
      <c r="CU840" s="2" t="s">
        <v>543</v>
      </c>
      <c r="CV840" s="2" t="s">
        <v>1036</v>
      </c>
      <c r="CW840" s="2" t="s">
        <v>241</v>
      </c>
      <c r="CX840" s="2" t="s">
        <v>229</v>
      </c>
      <c r="CY840" s="4"/>
      <c r="CZ840" s="8"/>
      <c r="DA840" s="4">
        <v>1</v>
      </c>
      <c r="DB840" s="8">
        <v>35.78</v>
      </c>
      <c r="DC840" s="7">
        <v>-1</v>
      </c>
      <c r="DD840" s="7">
        <v>-1</v>
      </c>
      <c r="DE840" s="2" t="s">
        <v>239</v>
      </c>
      <c r="DF840" s="2" t="s">
        <v>275</v>
      </c>
      <c r="DG840" s="2" t="s">
        <v>3195</v>
      </c>
      <c r="DH840" s="2" t="s">
        <v>1613</v>
      </c>
      <c r="DI840" s="2" t="s">
        <v>263</v>
      </c>
      <c r="DJ840" s="2" t="s">
        <v>229</v>
      </c>
      <c r="DK840" s="4"/>
      <c r="DL840" s="8"/>
      <c r="DM840" s="4"/>
      <c r="DN840" s="8"/>
      <c r="DO840" s="7"/>
      <c r="DP840" s="7"/>
      <c r="DQ840" s="2" t="s">
        <v>239</v>
      </c>
      <c r="DR840" s="2" t="s">
        <v>275</v>
      </c>
      <c r="DS840" s="2" t="s">
        <v>1305</v>
      </c>
      <c r="DT840" s="2" t="s">
        <v>1367</v>
      </c>
      <c r="DU840" s="2" t="s">
        <v>241</v>
      </c>
      <c r="DV840" s="2" t="s">
        <v>229</v>
      </c>
      <c r="DW840" s="4"/>
      <c r="DX840" s="8"/>
      <c r="DY840" s="4"/>
      <c r="DZ840" s="8"/>
      <c r="EA840" s="7"/>
      <c r="EB840" s="7"/>
      <c r="EC840" s="2" t="s">
        <v>239</v>
      </c>
      <c r="ED840" s="2" t="s">
        <v>275</v>
      </c>
      <c r="EE840" s="2" t="s">
        <v>458</v>
      </c>
      <c r="EF840" s="2" t="s">
        <v>917</v>
      </c>
      <c r="EG840" s="2" t="s">
        <v>263</v>
      </c>
      <c r="EH840" s="2" t="s">
        <v>229</v>
      </c>
      <c r="EI840" s="4"/>
      <c r="EJ840" s="8"/>
      <c r="EK840" s="4"/>
      <c r="EL840" s="8"/>
      <c r="EM840" s="7"/>
      <c r="EN840" s="7"/>
      <c r="EO840" s="2" t="s">
        <v>239</v>
      </c>
      <c r="EP840" s="2" t="s">
        <v>275</v>
      </c>
      <c r="EQ840" s="2" t="s">
        <v>2285</v>
      </c>
      <c r="ER840" s="2" t="s">
        <v>885</v>
      </c>
      <c r="ES840" s="2" t="s">
        <v>241</v>
      </c>
      <c r="ET840" s="2" t="s">
        <v>229</v>
      </c>
      <c r="EU840" s="4"/>
      <c r="EV840" s="8"/>
      <c r="EW840" s="4"/>
      <c r="EX840" s="8"/>
      <c r="EY840" s="7"/>
      <c r="EZ840" s="7"/>
      <c r="FA840" s="2" t="s">
        <v>239</v>
      </c>
      <c r="FB840" s="2" t="s">
        <v>275</v>
      </c>
      <c r="FC840" s="2" t="s">
        <v>3875</v>
      </c>
      <c r="FD840" s="2" t="s">
        <v>996</v>
      </c>
      <c r="FE840" s="2" t="s">
        <v>241</v>
      </c>
      <c r="FF840" s="2" t="s">
        <v>229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275</v>
      </c>
      <c r="FO840" s="2" t="s">
        <v>4345</v>
      </c>
      <c r="FP840" s="2" t="s">
        <v>229</v>
      </c>
      <c r="FQ840" s="2" t="s">
        <v>241</v>
      </c>
      <c r="FR840" s="2" t="s">
        <v>229</v>
      </c>
      <c r="FS840" s="4"/>
      <c r="FT840" s="8"/>
      <c r="FU840" s="4"/>
      <c r="FV840" s="8"/>
      <c r="FW840" s="7"/>
      <c r="FX840" s="7"/>
      <c r="FY840" s="2" t="s">
        <v>229</v>
      </c>
      <c r="FZ840" s="2" t="s">
        <v>229</v>
      </c>
      <c r="GA840" s="2" t="s">
        <v>229</v>
      </c>
      <c r="GB840" s="2" t="s">
        <v>229</v>
      </c>
      <c r="GC840" s="2" t="s">
        <v>229</v>
      </c>
      <c r="GD840" s="2" t="s">
        <v>229</v>
      </c>
      <c r="GE840" s="4"/>
      <c r="GF840" s="8"/>
      <c r="GG840" s="4"/>
      <c r="GH840" s="8"/>
      <c r="GI840" s="7"/>
      <c r="GJ840" s="7"/>
      <c r="GK840" s="2" t="s">
        <v>272</v>
      </c>
      <c r="GL840" s="2" t="s">
        <v>275</v>
      </c>
      <c r="GM840" s="2" t="s">
        <v>229</v>
      </c>
      <c r="GN840" s="2" t="s">
        <v>229</v>
      </c>
      <c r="GO840" s="2" t="s">
        <v>241</v>
      </c>
      <c r="GP840" s="2" t="s">
        <v>229</v>
      </c>
      <c r="GQ840" s="4"/>
      <c r="GR840" s="8"/>
      <c r="GS840" s="4"/>
      <c r="GT840" s="8"/>
      <c r="GU840" s="7"/>
      <c r="GV840" s="7"/>
      <c r="GW840" s="2" t="s">
        <v>239</v>
      </c>
      <c r="GX840" s="2" t="s">
        <v>275</v>
      </c>
      <c r="GY840" s="2" t="s">
        <v>458</v>
      </c>
      <c r="GZ840" s="2" t="s">
        <v>463</v>
      </c>
      <c r="HA840" s="2" t="s">
        <v>241</v>
      </c>
      <c r="HB840" s="2" t="s">
        <v>229</v>
      </c>
      <c r="HC840" s="4"/>
      <c r="HD840" s="8"/>
      <c r="HE840" s="4"/>
      <c r="HF840" s="8"/>
      <c r="HG840" s="7"/>
      <c r="HH840" s="7"/>
      <c r="HI840" s="2" t="s">
        <v>239</v>
      </c>
      <c r="HJ840" s="2" t="s">
        <v>275</v>
      </c>
      <c r="HK840" s="2" t="s">
        <v>449</v>
      </c>
      <c r="HL840" s="2" t="s">
        <v>1753</v>
      </c>
      <c r="HM840" s="2" t="s">
        <v>241</v>
      </c>
      <c r="HN840" s="2" t="s">
        <v>229</v>
      </c>
      <c r="HO840" s="4"/>
      <c r="HP840" s="8"/>
      <c r="HQ840" s="4"/>
      <c r="HR840" s="8"/>
      <c r="HS840" s="7"/>
      <c r="HT840" s="7"/>
      <c r="HU840" s="2" t="s">
        <v>272</v>
      </c>
      <c r="HV840" s="2" t="s">
        <v>275</v>
      </c>
      <c r="HW840" s="2" t="s">
        <v>229</v>
      </c>
      <c r="HX840" s="2" t="s">
        <v>229</v>
      </c>
      <c r="HY840" s="2" t="s">
        <v>241</v>
      </c>
      <c r="HZ840" s="2" t="s">
        <v>229</v>
      </c>
      <c r="IA840" s="4"/>
      <c r="IB840" s="8"/>
      <c r="IC840" s="4"/>
      <c r="ID840" s="8"/>
      <c r="IE840" s="7"/>
      <c r="IF840" s="7"/>
      <c r="IG840" s="2" t="s">
        <v>266</v>
      </c>
      <c r="IH840" s="2" t="s">
        <v>275</v>
      </c>
      <c r="II840" s="2" t="s">
        <v>229</v>
      </c>
      <c r="IJ840" s="2" t="s">
        <v>229</v>
      </c>
      <c r="IK840" s="2" t="s">
        <v>241</v>
      </c>
      <c r="IL840" s="2" t="s">
        <v>229</v>
      </c>
      <c r="IM840" s="4"/>
      <c r="IN840" s="8"/>
      <c r="IO840" s="4"/>
      <c r="IP840" s="8"/>
      <c r="IQ840" s="7"/>
      <c r="IR840" s="7"/>
      <c r="IS840" s="2" t="s">
        <v>272</v>
      </c>
      <c r="IT840" s="2" t="s">
        <v>275</v>
      </c>
      <c r="IU840" s="2" t="s">
        <v>229</v>
      </c>
      <c r="IV840" s="2" t="s">
        <v>229</v>
      </c>
      <c r="IW840" s="2" t="s">
        <v>241</v>
      </c>
      <c r="IX840" s="2" t="s">
        <v>229</v>
      </c>
      <c r="IY840" s="4"/>
      <c r="IZ840" s="8"/>
      <c r="JA840" s="4"/>
      <c r="JB840" s="8"/>
      <c r="JC840" s="7"/>
      <c r="JD840" s="7"/>
      <c r="JE840" s="2" t="s">
        <v>239</v>
      </c>
      <c r="JF840" s="2" t="s">
        <v>275</v>
      </c>
      <c r="JG840" s="2" t="s">
        <v>3256</v>
      </c>
      <c r="JH840" s="2" t="s">
        <v>229</v>
      </c>
      <c r="JI840" s="2" t="s">
        <v>241</v>
      </c>
      <c r="JJ840" s="2" t="s">
        <v>229</v>
      </c>
      <c r="JK840" s="4"/>
      <c r="JL840" s="8"/>
      <c r="JM840" s="4"/>
      <c r="JN840" s="8"/>
      <c r="JO840" s="7"/>
      <c r="JP840" s="7"/>
      <c r="JQ840" s="2" t="s">
        <v>229</v>
      </c>
      <c r="JR840" s="2" t="s">
        <v>229</v>
      </c>
      <c r="JS840" s="2" t="s">
        <v>229</v>
      </c>
      <c r="JT840" s="2" t="s">
        <v>229</v>
      </c>
      <c r="JU840" s="2" t="s">
        <v>229</v>
      </c>
      <c r="JV840" s="2" t="s">
        <v>229</v>
      </c>
      <c r="JW840" s="4"/>
      <c r="JX840" s="8"/>
      <c r="JY840" s="4"/>
      <c r="JZ840" s="8"/>
      <c r="KA840" s="7"/>
      <c r="KB840" s="7"/>
      <c r="KC840" s="2" t="s">
        <v>272</v>
      </c>
      <c r="KD840" s="2" t="s">
        <v>275</v>
      </c>
      <c r="KE840" s="2" t="s">
        <v>229</v>
      </c>
      <c r="KF840" s="2" t="s">
        <v>229</v>
      </c>
      <c r="KG840" s="2" t="s">
        <v>241</v>
      </c>
      <c r="KH840" s="2" t="s">
        <v>229</v>
      </c>
      <c r="KI840" s="4"/>
      <c r="KJ840" s="8"/>
      <c r="KK840" s="4"/>
      <c r="KL840" s="8"/>
      <c r="KM840" s="7"/>
      <c r="KN840" s="7"/>
      <c r="KO840" s="2" t="s">
        <v>239</v>
      </c>
      <c r="KP840" s="2" t="s">
        <v>275</v>
      </c>
      <c r="KQ840" s="2" t="s">
        <v>3110</v>
      </c>
      <c r="KR840" s="2" t="s">
        <v>3768</v>
      </c>
      <c r="KS840" s="2" t="s">
        <v>241</v>
      </c>
      <c r="KT840" s="2" t="s">
        <v>229</v>
      </c>
      <c r="KU840" s="4"/>
      <c r="KV840" s="8"/>
      <c r="KW840" s="4"/>
      <c r="KX840" s="8"/>
      <c r="KY840" s="7"/>
      <c r="KZ840" s="7"/>
      <c r="LA840" s="2" t="s">
        <v>239</v>
      </c>
      <c r="LB840" s="2" t="s">
        <v>275</v>
      </c>
      <c r="LC840" s="2" t="s">
        <v>1028</v>
      </c>
      <c r="LD840" s="2" t="s">
        <v>364</v>
      </c>
      <c r="LE840" s="2" t="s">
        <v>241</v>
      </c>
      <c r="LF840" s="2" t="s">
        <v>229</v>
      </c>
      <c r="LG840" s="4"/>
      <c r="LH840" s="8"/>
      <c r="LI840" s="4"/>
      <c r="LJ840" s="8"/>
      <c r="LK840" s="7"/>
      <c r="LL840" s="7"/>
      <c r="LM840" s="2" t="s">
        <v>229</v>
      </c>
      <c r="LN840" s="2" t="s">
        <v>229</v>
      </c>
      <c r="LO840" s="2" t="s">
        <v>229</v>
      </c>
      <c r="LP840" s="2" t="s">
        <v>229</v>
      </c>
      <c r="LQ840" s="2" t="s">
        <v>229</v>
      </c>
      <c r="LR840" s="2" t="s">
        <v>229</v>
      </c>
      <c r="LS840" s="4"/>
      <c r="LT840" s="8"/>
      <c r="LU840" s="4"/>
      <c r="LV840" s="8"/>
      <c r="LW840" s="7"/>
      <c r="LX840" s="7"/>
      <c r="LY840" s="2" t="s">
        <v>239</v>
      </c>
      <c r="LZ840" s="2" t="s">
        <v>275</v>
      </c>
      <c r="MA840" s="2" t="s">
        <v>3197</v>
      </c>
      <c r="MB840" s="2" t="s">
        <v>4711</v>
      </c>
      <c r="MC840" s="2" t="s">
        <v>241</v>
      </c>
      <c r="MD840" s="2" t="s">
        <v>229</v>
      </c>
      <c r="ME840" s="4"/>
      <c r="MF840" s="8"/>
      <c r="MG840" s="4"/>
      <c r="MH840" s="8"/>
      <c r="MI840" s="7"/>
      <c r="MJ840" s="7"/>
      <c r="MK840" s="2" t="s">
        <v>278</v>
      </c>
      <c r="ML840" s="2" t="s">
        <v>275</v>
      </c>
      <c r="MM840" s="2" t="s">
        <v>229</v>
      </c>
      <c r="MN840" s="2" t="s">
        <v>229</v>
      </c>
      <c r="MO840" s="2" t="s">
        <v>241</v>
      </c>
      <c r="MP840" s="2" t="s">
        <v>229</v>
      </c>
      <c r="MQ840" s="4"/>
      <c r="MR840" s="8"/>
      <c r="MS840" s="4"/>
      <c r="MT840" s="8"/>
      <c r="MU840" s="7"/>
      <c r="MV840" s="7"/>
      <c r="MW840" s="2" t="s">
        <v>272</v>
      </c>
      <c r="MX840" s="2" t="s">
        <v>275</v>
      </c>
      <c r="MY840" s="2" t="s">
        <v>229</v>
      </c>
      <c r="MZ840" s="2" t="s">
        <v>229</v>
      </c>
      <c r="NA840" s="2" t="s">
        <v>241</v>
      </c>
      <c r="NB840" s="2" t="s">
        <v>229</v>
      </c>
      <c r="NC840" s="4"/>
      <c r="ND840" s="8"/>
      <c r="NE840" s="4"/>
      <c r="NF840" s="8"/>
      <c r="NG840" s="7"/>
      <c r="NH840" s="7"/>
      <c r="NI840" s="2" t="s">
        <v>239</v>
      </c>
      <c r="NJ840" s="2" t="s">
        <v>275</v>
      </c>
      <c r="NK840" s="2" t="s">
        <v>4048</v>
      </c>
      <c r="NL840" s="2" t="s">
        <v>942</v>
      </c>
      <c r="NM840" s="2" t="s">
        <v>263</v>
      </c>
      <c r="NN840" s="2" t="s">
        <v>229</v>
      </c>
      <c r="NO840" s="4"/>
      <c r="NP840" s="8"/>
      <c r="NQ840" s="4"/>
      <c r="NR840" s="8"/>
      <c r="NS840" s="7"/>
      <c r="NT840" s="7"/>
      <c r="NU840" s="2" t="s">
        <v>272</v>
      </c>
      <c r="NV840" s="2" t="s">
        <v>275</v>
      </c>
      <c r="NW840" s="2" t="s">
        <v>229</v>
      </c>
      <c r="NX840" s="2" t="s">
        <v>229</v>
      </c>
      <c r="NY840" s="2" t="s">
        <v>241</v>
      </c>
      <c r="NZ840" s="2" t="s">
        <v>229</v>
      </c>
      <c r="OA840" s="4"/>
      <c r="OB840" s="8"/>
      <c r="OC840" s="4"/>
      <c r="OD840" s="8"/>
      <c r="OE840" s="7"/>
      <c r="OF840" s="7"/>
      <c r="OG840" s="2" t="s">
        <v>229</v>
      </c>
      <c r="OH840" s="2" t="s">
        <v>229</v>
      </c>
      <c r="OI840" s="2" t="s">
        <v>229</v>
      </c>
      <c r="OJ840" s="2" t="s">
        <v>229</v>
      </c>
      <c r="OK840" s="2" t="s">
        <v>229</v>
      </c>
      <c r="OL840" s="2" t="s">
        <v>229</v>
      </c>
      <c r="OM840" s="4"/>
      <c r="ON840" s="8"/>
      <c r="OO840" s="4"/>
      <c r="OP840" s="8"/>
      <c r="OQ840" s="7"/>
      <c r="OR840" s="7"/>
      <c r="OS840" s="2" t="s">
        <v>229</v>
      </c>
      <c r="OT840" s="2" t="s">
        <v>229</v>
      </c>
      <c r="OU840" s="2" t="s">
        <v>229</v>
      </c>
      <c r="OV840" s="2" t="s">
        <v>229</v>
      </c>
      <c r="OW840" s="2" t="s">
        <v>229</v>
      </c>
      <c r="OX840" s="2" t="s">
        <v>229</v>
      </c>
      <c r="OY840" s="4"/>
      <c r="OZ840" s="8"/>
      <c r="PA840" s="4"/>
      <c r="PB840" s="8"/>
      <c r="PC840" s="7"/>
      <c r="PD840" s="7"/>
      <c r="PE840" s="2" t="s">
        <v>281</v>
      </c>
      <c r="PF840" s="2" t="s">
        <v>275</v>
      </c>
      <c r="PG840" s="2" t="s">
        <v>229</v>
      </c>
      <c r="PH840" s="2" t="s">
        <v>229</v>
      </c>
      <c r="PI840" s="2" t="s">
        <v>241</v>
      </c>
      <c r="PJ840" s="2" t="s">
        <v>229</v>
      </c>
      <c r="PK840" s="4"/>
      <c r="PL840" s="8"/>
      <c r="PM840" s="4"/>
      <c r="PN840" s="8"/>
      <c r="PO840" s="7"/>
      <c r="PP840" s="7"/>
      <c r="PQ840" s="2" t="s">
        <v>239</v>
      </c>
      <c r="PR840" s="2" t="s">
        <v>275</v>
      </c>
      <c r="PS840" s="2" t="s">
        <v>968</v>
      </c>
      <c r="PT840" s="2" t="s">
        <v>229</v>
      </c>
      <c r="PU840" s="2" t="s">
        <v>241</v>
      </c>
      <c r="PV840" s="2" t="s">
        <v>229</v>
      </c>
      <c r="PW840" s="4"/>
      <c r="PX840" s="8"/>
      <c r="PY840" s="4"/>
      <c r="PZ840" s="8"/>
      <c r="QA840" s="7"/>
      <c r="QB840" s="7"/>
      <c r="QC840" s="2" t="s">
        <v>281</v>
      </c>
      <c r="QD840" s="2" t="s">
        <v>275</v>
      </c>
      <c r="QE840" s="2" t="s">
        <v>229</v>
      </c>
      <c r="QF840" s="2" t="s">
        <v>229</v>
      </c>
      <c r="QG840" s="2" t="s">
        <v>241</v>
      </c>
      <c r="QH840" s="2" t="s">
        <v>229</v>
      </c>
      <c r="QI840" s="4"/>
      <c r="QJ840" s="8"/>
      <c r="QK840" s="4"/>
      <c r="QL840" s="8"/>
      <c r="QM840" s="7"/>
      <c r="QN840" s="7"/>
      <c r="QO840" s="2" t="s">
        <v>229</v>
      </c>
      <c r="QP840" s="2" t="s">
        <v>229</v>
      </c>
      <c r="QQ840" s="2" t="s">
        <v>229</v>
      </c>
      <c r="QR840" s="2" t="s">
        <v>229</v>
      </c>
      <c r="QS840" s="2" t="s">
        <v>229</v>
      </c>
      <c r="QT840" s="2" t="s">
        <v>229</v>
      </c>
      <c r="QU840" s="4"/>
      <c r="QV840" s="8"/>
      <c r="QW840" s="4"/>
      <c r="QX840" s="8"/>
      <c r="QY840" s="7"/>
      <c r="QZ840" s="7"/>
      <c r="RA840" s="2" t="s">
        <v>278</v>
      </c>
      <c r="RB840" s="2" t="s">
        <v>275</v>
      </c>
      <c r="RC840" s="2" t="s">
        <v>229</v>
      </c>
      <c r="RD840" s="2" t="s">
        <v>229</v>
      </c>
      <c r="RE840" s="2" t="s">
        <v>241</v>
      </c>
      <c r="RF840" s="2" t="s">
        <v>229</v>
      </c>
      <c r="RG840" s="4"/>
      <c r="RH840" s="8"/>
      <c r="RI840" s="4"/>
      <c r="RJ840" s="8"/>
      <c r="RK840" s="7"/>
      <c r="RL840" s="7"/>
      <c r="RM840" s="2" t="s">
        <v>229</v>
      </c>
      <c r="RN840" s="2" t="s">
        <v>229</v>
      </c>
      <c r="RO840" s="2" t="s">
        <v>229</v>
      </c>
      <c r="RP840" s="2" t="s">
        <v>229</v>
      </c>
      <c r="RQ840" s="2" t="s">
        <v>229</v>
      </c>
      <c r="RR840" s="2" t="s">
        <v>229</v>
      </c>
      <c r="RS840" s="4"/>
      <c r="RT840" s="8"/>
      <c r="RU840" s="4"/>
      <c r="RV840" s="8"/>
      <c r="RW840" s="7"/>
      <c r="RX840" s="7"/>
      <c r="RY840" s="2" t="s">
        <v>266</v>
      </c>
      <c r="RZ840" s="2" t="s">
        <v>275</v>
      </c>
      <c r="SA840" s="2" t="s">
        <v>3212</v>
      </c>
      <c r="SB840" s="2" t="s">
        <v>229</v>
      </c>
      <c r="SC840" s="2" t="s">
        <v>241</v>
      </c>
      <c r="SD840" s="2" t="s">
        <v>229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</row>
    <row r="841">
      <c r="A841" s="2" t="s">
        <v>5115</v>
      </c>
      <c r="B841" s="2" t="s">
        <v>216</v>
      </c>
      <c r="C841" s="2" t="s">
        <v>4734</v>
      </c>
      <c r="D841" s="2" t="s">
        <v>3164</v>
      </c>
      <c r="E841" s="2" t="s">
        <v>3165</v>
      </c>
      <c r="F841" s="2" t="s">
        <v>4824</v>
      </c>
      <c r="G841" s="2" t="s">
        <v>4825</v>
      </c>
      <c r="H841" s="2" t="s">
        <v>4826</v>
      </c>
      <c r="I841" s="2" t="s">
        <v>5116</v>
      </c>
      <c r="J841" s="2" t="s">
        <v>285</v>
      </c>
      <c r="K841" s="2" t="s">
        <v>2491</v>
      </c>
      <c r="L841" s="3">
        <v>63.7</v>
      </c>
      <c r="M841" s="3">
        <v>66.89</v>
      </c>
      <c r="N841" s="3">
        <v>129.99</v>
      </c>
      <c r="O841" s="2" t="s">
        <v>226</v>
      </c>
      <c r="P841" s="2" t="s">
        <v>964</v>
      </c>
      <c r="Q841" s="2" t="s">
        <v>228</v>
      </c>
      <c r="R841" s="2" t="s">
        <v>229</v>
      </c>
      <c r="S841" s="2" t="s">
        <v>4828</v>
      </c>
      <c r="T841" s="2" t="s">
        <v>3733</v>
      </c>
      <c r="U841" s="2" t="s">
        <v>2890</v>
      </c>
      <c r="V841" s="2" t="s">
        <v>4829</v>
      </c>
      <c r="W841" s="2" t="s">
        <v>3757</v>
      </c>
      <c r="X841" s="2" t="s">
        <v>5117</v>
      </c>
      <c r="Y841" s="2" t="s">
        <v>2055</v>
      </c>
      <c r="Z841" s="4">
        <v>14</v>
      </c>
      <c r="AA841" s="4">
        <f>=ROUNDDOWN(4.66666666666667,0)</f>
      </c>
      <c r="AB841" s="5">
        <v>3</v>
      </c>
      <c r="AC841" s="2" t="s">
        <v>229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>
        <v>5</v>
      </c>
      <c r="AQ841" s="8">
        <v>312.63</v>
      </c>
      <c r="AR841" s="4">
        <v>2</v>
      </c>
      <c r="AS841" s="8">
        <v>124.23</v>
      </c>
      <c r="AT841" s="7">
        <v>1.5</v>
      </c>
      <c r="AU841" s="7">
        <v>1.5165</v>
      </c>
      <c r="AV841" s="4">
        <v>5</v>
      </c>
      <c r="AW841" s="8">
        <v>312.63</v>
      </c>
      <c r="AX841" s="4">
        <v>3</v>
      </c>
      <c r="AY841" s="8">
        <v>202.97</v>
      </c>
      <c r="AZ841" s="7">
        <v>0.6667</v>
      </c>
      <c r="BA841" s="7">
        <v>0.5403</v>
      </c>
      <c r="BB841" s="7">
        <v>1</v>
      </c>
      <c r="BC841" s="4">
        <v>5</v>
      </c>
      <c r="BD841" s="8">
        <v>312.63</v>
      </c>
      <c r="BE841" s="4">
        <v>5</v>
      </c>
      <c r="BF841" s="8">
        <v>280.07</v>
      </c>
      <c r="BG841" s="7" t="s">
        <v>229</v>
      </c>
      <c r="BH841" s="7">
        <v>0.1163</v>
      </c>
      <c r="BI841" s="7">
        <v>1</v>
      </c>
      <c r="BJ841" s="4">
        <v>5</v>
      </c>
      <c r="BK841" s="8">
        <v>312.63</v>
      </c>
      <c r="BL841" s="2" t="s">
        <v>1665</v>
      </c>
      <c r="BM841" s="7">
        <v>1</v>
      </c>
      <c r="BN841" s="7">
        <v>1</v>
      </c>
      <c r="BO841" s="4">
        <v>1</v>
      </c>
      <c r="BP841" s="8">
        <v>64.63</v>
      </c>
      <c r="BQ841" s="4">
        <v>1</v>
      </c>
      <c r="BR841" s="8">
        <v>64.63</v>
      </c>
      <c r="BS841" s="7"/>
      <c r="BT841" s="7"/>
      <c r="BU841" s="2" t="s">
        <v>239</v>
      </c>
      <c r="BV841" s="2" t="s">
        <v>226</v>
      </c>
      <c r="BW841" s="2" t="s">
        <v>229</v>
      </c>
      <c r="BX841" s="2" t="s">
        <v>2025</v>
      </c>
      <c r="BY841" s="2" t="s">
        <v>241</v>
      </c>
      <c r="BZ841" s="2" t="s">
        <v>229</v>
      </c>
      <c r="CA841" s="4">
        <v>2</v>
      </c>
      <c r="CB841" s="8">
        <v>119.2</v>
      </c>
      <c r="CC841" s="4">
        <v>1</v>
      </c>
      <c r="CD841" s="8">
        <v>59.6</v>
      </c>
      <c r="CE841" s="7">
        <v>1</v>
      </c>
      <c r="CF841" s="7">
        <v>1</v>
      </c>
      <c r="CG841" s="2" t="s">
        <v>239</v>
      </c>
      <c r="CH841" s="2" t="s">
        <v>226</v>
      </c>
      <c r="CI841" s="2" t="s">
        <v>4744</v>
      </c>
      <c r="CJ841" s="2" t="s">
        <v>4648</v>
      </c>
      <c r="CK841" s="2" t="s">
        <v>241</v>
      </c>
      <c r="CL841" s="2" t="s">
        <v>229</v>
      </c>
      <c r="CM841" s="4"/>
      <c r="CN841" s="8"/>
      <c r="CO841" s="4"/>
      <c r="CP841" s="8"/>
      <c r="CQ841" s="7"/>
      <c r="CR841" s="7"/>
      <c r="CS841" s="2" t="s">
        <v>239</v>
      </c>
      <c r="CT841" s="2" t="s">
        <v>226</v>
      </c>
      <c r="CU841" s="2" t="s">
        <v>1826</v>
      </c>
      <c r="CV841" s="2" t="s">
        <v>1441</v>
      </c>
      <c r="CW841" s="2" t="s">
        <v>241</v>
      </c>
      <c r="CX841" s="2" t="s">
        <v>229</v>
      </c>
      <c r="CY841" s="4"/>
      <c r="CZ841" s="8"/>
      <c r="DA841" s="4"/>
      <c r="DB841" s="8"/>
      <c r="DC841" s="7"/>
      <c r="DD841" s="7"/>
      <c r="DE841" s="2" t="s">
        <v>239</v>
      </c>
      <c r="DF841" s="2" t="s">
        <v>226</v>
      </c>
      <c r="DG841" s="2" t="s">
        <v>1463</v>
      </c>
      <c r="DH841" s="2" t="s">
        <v>1467</v>
      </c>
      <c r="DI841" s="2" t="s">
        <v>263</v>
      </c>
      <c r="DJ841" s="2" t="s">
        <v>229</v>
      </c>
      <c r="DK841" s="4"/>
      <c r="DL841" s="8"/>
      <c r="DM841" s="4"/>
      <c r="DN841" s="8"/>
      <c r="DO841" s="7"/>
      <c r="DP841" s="7"/>
      <c r="DQ841" s="2" t="s">
        <v>239</v>
      </c>
      <c r="DR841" s="2" t="s">
        <v>226</v>
      </c>
      <c r="DS841" s="2" t="s">
        <v>1803</v>
      </c>
      <c r="DT841" s="2" t="s">
        <v>2962</v>
      </c>
      <c r="DU841" s="2" t="s">
        <v>241</v>
      </c>
      <c r="DV841" s="2" t="s">
        <v>229</v>
      </c>
      <c r="DW841" s="4"/>
      <c r="DX841" s="8"/>
      <c r="DY841" s="4"/>
      <c r="DZ841" s="8"/>
      <c r="EA841" s="7"/>
      <c r="EB841" s="7"/>
      <c r="EC841" s="2" t="s">
        <v>239</v>
      </c>
      <c r="ED841" s="2" t="s">
        <v>226</v>
      </c>
      <c r="EE841" s="2" t="s">
        <v>699</v>
      </c>
      <c r="EF841" s="2" t="s">
        <v>1196</v>
      </c>
      <c r="EG841" s="2" t="s">
        <v>241</v>
      </c>
      <c r="EH841" s="2" t="s">
        <v>229</v>
      </c>
      <c r="EI841" s="4"/>
      <c r="EJ841" s="8"/>
      <c r="EK841" s="4"/>
      <c r="EL841" s="8"/>
      <c r="EM841" s="7"/>
      <c r="EN841" s="7"/>
      <c r="EO841" s="2" t="s">
        <v>239</v>
      </c>
      <c r="EP841" s="2" t="s">
        <v>226</v>
      </c>
      <c r="EQ841" s="2" t="s">
        <v>3995</v>
      </c>
      <c r="ER841" s="2" t="s">
        <v>1475</v>
      </c>
      <c r="ES841" s="2" t="s">
        <v>241</v>
      </c>
      <c r="ET841" s="2" t="s">
        <v>229</v>
      </c>
      <c r="EU841" s="4">
        <v>2</v>
      </c>
      <c r="EV841" s="8">
        <v>128.8</v>
      </c>
      <c r="EW841" s="4"/>
      <c r="EX841" s="8"/>
      <c r="EY841" s="7"/>
      <c r="EZ841" s="7"/>
      <c r="FA841" s="2" t="s">
        <v>239</v>
      </c>
      <c r="FB841" s="2" t="s">
        <v>226</v>
      </c>
      <c r="FC841" s="2" t="s">
        <v>1463</v>
      </c>
      <c r="FD841" s="2" t="s">
        <v>2122</v>
      </c>
      <c r="FE841" s="2" t="s">
        <v>241</v>
      </c>
      <c r="FF841" s="2" t="s">
        <v>229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226</v>
      </c>
      <c r="FO841" s="2" t="s">
        <v>4831</v>
      </c>
      <c r="FP841" s="2" t="s">
        <v>1459</v>
      </c>
      <c r="FQ841" s="2" t="s">
        <v>241</v>
      </c>
      <c r="FR841" s="2" t="s">
        <v>229</v>
      </c>
      <c r="FS841" s="4"/>
      <c r="FT841" s="8"/>
      <c r="FU841" s="4"/>
      <c r="FV841" s="8"/>
      <c r="FW841" s="7"/>
      <c r="FX841" s="7"/>
      <c r="FY841" s="2" t="s">
        <v>239</v>
      </c>
      <c r="FZ841" s="2" t="s">
        <v>226</v>
      </c>
      <c r="GA841" s="2" t="s">
        <v>327</v>
      </c>
      <c r="GB841" s="2" t="s">
        <v>229</v>
      </c>
      <c r="GC841" s="2" t="s">
        <v>241</v>
      </c>
      <c r="GD841" s="2" t="s">
        <v>229</v>
      </c>
      <c r="GE841" s="4"/>
      <c r="GF841" s="8"/>
      <c r="GG841" s="4"/>
      <c r="GH841" s="8"/>
      <c r="GI841" s="7"/>
      <c r="GJ841" s="7"/>
      <c r="GK841" s="2" t="s">
        <v>272</v>
      </c>
      <c r="GL841" s="2" t="s">
        <v>226</v>
      </c>
      <c r="GM841" s="2" t="s">
        <v>229</v>
      </c>
      <c r="GN841" s="2" t="s">
        <v>229</v>
      </c>
      <c r="GO841" s="2" t="s">
        <v>241</v>
      </c>
      <c r="GP841" s="2" t="s">
        <v>229</v>
      </c>
      <c r="GQ841" s="4"/>
      <c r="GR841" s="8"/>
      <c r="GS841" s="4"/>
      <c r="GT841" s="8"/>
      <c r="GU841" s="7"/>
      <c r="GV841" s="7"/>
      <c r="GW841" s="2" t="s">
        <v>239</v>
      </c>
      <c r="GX841" s="2" t="s">
        <v>226</v>
      </c>
      <c r="GY841" s="2" t="s">
        <v>2916</v>
      </c>
      <c r="GZ841" s="2" t="s">
        <v>3808</v>
      </c>
      <c r="HA841" s="2" t="s">
        <v>241</v>
      </c>
      <c r="HB841" s="2" t="s">
        <v>229</v>
      </c>
      <c r="HC841" s="4"/>
      <c r="HD841" s="8"/>
      <c r="HE841" s="4"/>
      <c r="HF841" s="8"/>
      <c r="HG841" s="7"/>
      <c r="HH841" s="7"/>
      <c r="HI841" s="2" t="s">
        <v>239</v>
      </c>
      <c r="HJ841" s="2" t="s">
        <v>226</v>
      </c>
      <c r="HK841" s="2" t="s">
        <v>711</v>
      </c>
      <c r="HL841" s="2" t="s">
        <v>1474</v>
      </c>
      <c r="HM841" s="2" t="s">
        <v>241</v>
      </c>
      <c r="HN841" s="2" t="s">
        <v>229</v>
      </c>
      <c r="HO841" s="4"/>
      <c r="HP841" s="8"/>
      <c r="HQ841" s="4"/>
      <c r="HR841" s="8"/>
      <c r="HS841" s="7"/>
      <c r="HT841" s="7"/>
      <c r="HU841" s="2" t="s">
        <v>266</v>
      </c>
      <c r="HV841" s="2" t="s">
        <v>226</v>
      </c>
      <c r="HW841" s="2" t="s">
        <v>229</v>
      </c>
      <c r="HX841" s="2" t="s">
        <v>229</v>
      </c>
      <c r="HY841" s="2" t="s">
        <v>241</v>
      </c>
      <c r="HZ841" s="2" t="s">
        <v>229</v>
      </c>
      <c r="IA841" s="4"/>
      <c r="IB841" s="8"/>
      <c r="IC841" s="4"/>
      <c r="ID841" s="8"/>
      <c r="IE841" s="7"/>
      <c r="IF841" s="7"/>
      <c r="IG841" s="2" t="s">
        <v>266</v>
      </c>
      <c r="IH841" s="2" t="s">
        <v>226</v>
      </c>
      <c r="II841" s="2" t="s">
        <v>229</v>
      </c>
      <c r="IJ841" s="2" t="s">
        <v>229</v>
      </c>
      <c r="IK841" s="2" t="s">
        <v>241</v>
      </c>
      <c r="IL841" s="2" t="s">
        <v>229</v>
      </c>
      <c r="IM841" s="4"/>
      <c r="IN841" s="8"/>
      <c r="IO841" s="4"/>
      <c r="IP841" s="8"/>
      <c r="IQ841" s="7"/>
      <c r="IR841" s="7"/>
      <c r="IS841" s="2" t="s">
        <v>272</v>
      </c>
      <c r="IT841" s="2" t="s">
        <v>226</v>
      </c>
      <c r="IU841" s="2" t="s">
        <v>229</v>
      </c>
      <c r="IV841" s="2" t="s">
        <v>229</v>
      </c>
      <c r="IW841" s="2" t="s">
        <v>241</v>
      </c>
      <c r="IX841" s="2" t="s">
        <v>229</v>
      </c>
      <c r="IY841" s="4"/>
      <c r="IZ841" s="8"/>
      <c r="JA841" s="4"/>
      <c r="JB841" s="8"/>
      <c r="JC841" s="7"/>
      <c r="JD841" s="7"/>
      <c r="JE841" s="2" t="s">
        <v>272</v>
      </c>
      <c r="JF841" s="2" t="s">
        <v>226</v>
      </c>
      <c r="JG841" s="2" t="s">
        <v>229</v>
      </c>
      <c r="JH841" s="2" t="s">
        <v>229</v>
      </c>
      <c r="JI841" s="2" t="s">
        <v>241</v>
      </c>
      <c r="JJ841" s="2" t="s">
        <v>229</v>
      </c>
      <c r="JK841" s="4"/>
      <c r="JL841" s="8"/>
      <c r="JM841" s="4"/>
      <c r="JN841" s="8"/>
      <c r="JO841" s="7"/>
      <c r="JP841" s="7"/>
      <c r="JQ841" s="2" t="s">
        <v>229</v>
      </c>
      <c r="JR841" s="2" t="s">
        <v>229</v>
      </c>
      <c r="JS841" s="2" t="s">
        <v>229</v>
      </c>
      <c r="JT841" s="2" t="s">
        <v>229</v>
      </c>
      <c r="JU841" s="2" t="s">
        <v>229</v>
      </c>
      <c r="JV841" s="2" t="s">
        <v>229</v>
      </c>
      <c r="JW841" s="4"/>
      <c r="JX841" s="8"/>
      <c r="JY841" s="4"/>
      <c r="JZ841" s="8"/>
      <c r="KA841" s="7"/>
      <c r="KB841" s="7"/>
      <c r="KC841" s="2" t="s">
        <v>266</v>
      </c>
      <c r="KD841" s="2" t="s">
        <v>226</v>
      </c>
      <c r="KE841" s="2" t="s">
        <v>229</v>
      </c>
      <c r="KF841" s="2" t="s">
        <v>229</v>
      </c>
      <c r="KG841" s="2" t="s">
        <v>241</v>
      </c>
      <c r="KH841" s="2" t="s">
        <v>229</v>
      </c>
      <c r="KI841" s="4"/>
      <c r="KJ841" s="8"/>
      <c r="KK841" s="4"/>
      <c r="KL841" s="8"/>
      <c r="KM841" s="7"/>
      <c r="KN841" s="7"/>
      <c r="KO841" s="2" t="s">
        <v>239</v>
      </c>
      <c r="KP841" s="2" t="s">
        <v>226</v>
      </c>
      <c r="KQ841" s="2" t="s">
        <v>3097</v>
      </c>
      <c r="KR841" s="2" t="s">
        <v>2602</v>
      </c>
      <c r="KS841" s="2" t="s">
        <v>241</v>
      </c>
      <c r="KT841" s="2" t="s">
        <v>229</v>
      </c>
      <c r="KU841" s="4"/>
      <c r="KV841" s="8"/>
      <c r="KW841" s="4"/>
      <c r="KX841" s="8"/>
      <c r="KY841" s="7"/>
      <c r="KZ841" s="7"/>
      <c r="LA841" s="2" t="s">
        <v>239</v>
      </c>
      <c r="LB841" s="2" t="s">
        <v>226</v>
      </c>
      <c r="LC841" s="2" t="s">
        <v>720</v>
      </c>
      <c r="LD841" s="2" t="s">
        <v>3463</v>
      </c>
      <c r="LE841" s="2" t="s">
        <v>241</v>
      </c>
      <c r="LF841" s="2" t="s">
        <v>229</v>
      </c>
      <c r="LG841" s="4"/>
      <c r="LH841" s="8"/>
      <c r="LI841" s="4"/>
      <c r="LJ841" s="8"/>
      <c r="LK841" s="7"/>
      <c r="LL841" s="7"/>
      <c r="LM841" s="2" t="s">
        <v>229</v>
      </c>
      <c r="LN841" s="2" t="s">
        <v>229</v>
      </c>
      <c r="LO841" s="2" t="s">
        <v>229</v>
      </c>
      <c r="LP841" s="2" t="s">
        <v>229</v>
      </c>
      <c r="LQ841" s="2" t="s">
        <v>229</v>
      </c>
      <c r="LR841" s="2" t="s">
        <v>229</v>
      </c>
      <c r="LS841" s="4"/>
      <c r="LT841" s="8"/>
      <c r="LU841" s="4"/>
      <c r="LV841" s="8"/>
      <c r="LW841" s="7"/>
      <c r="LX841" s="7"/>
      <c r="LY841" s="2" t="s">
        <v>239</v>
      </c>
      <c r="LZ841" s="2" t="s">
        <v>275</v>
      </c>
      <c r="MA841" s="2" t="s">
        <v>1872</v>
      </c>
      <c r="MB841" s="2" t="s">
        <v>3439</v>
      </c>
      <c r="MC841" s="2" t="s">
        <v>241</v>
      </c>
      <c r="MD841" s="2" t="s">
        <v>229</v>
      </c>
      <c r="ME841" s="4"/>
      <c r="MF841" s="8"/>
      <c r="MG841" s="4"/>
      <c r="MH841" s="8"/>
      <c r="MI841" s="7"/>
      <c r="MJ841" s="7"/>
      <c r="MK841" s="2" t="s">
        <v>278</v>
      </c>
      <c r="ML841" s="2" t="s">
        <v>226</v>
      </c>
      <c r="MM841" s="2" t="s">
        <v>229</v>
      </c>
      <c r="MN841" s="2" t="s">
        <v>229</v>
      </c>
      <c r="MO841" s="2" t="s">
        <v>241</v>
      </c>
      <c r="MP841" s="2" t="s">
        <v>229</v>
      </c>
      <c r="MQ841" s="4"/>
      <c r="MR841" s="8"/>
      <c r="MS841" s="4"/>
      <c r="MT841" s="8"/>
      <c r="MU841" s="7"/>
      <c r="MV841" s="7"/>
      <c r="MW841" s="2" t="s">
        <v>239</v>
      </c>
      <c r="MX841" s="2" t="s">
        <v>226</v>
      </c>
      <c r="MY841" s="2" t="s">
        <v>2194</v>
      </c>
      <c r="MZ841" s="2" t="s">
        <v>2575</v>
      </c>
      <c r="NA841" s="2" t="s">
        <v>241</v>
      </c>
      <c r="NB841" s="2" t="s">
        <v>229</v>
      </c>
      <c r="NC841" s="4"/>
      <c r="ND841" s="8"/>
      <c r="NE841" s="4"/>
      <c r="NF841" s="8"/>
      <c r="NG841" s="7"/>
      <c r="NH841" s="7"/>
      <c r="NI841" s="2" t="s">
        <v>239</v>
      </c>
      <c r="NJ841" s="2" t="s">
        <v>260</v>
      </c>
      <c r="NK841" s="2" t="s">
        <v>1739</v>
      </c>
      <c r="NL841" s="2" t="s">
        <v>1468</v>
      </c>
      <c r="NM841" s="2" t="s">
        <v>241</v>
      </c>
      <c r="NN841" s="2" t="s">
        <v>229</v>
      </c>
      <c r="NO841" s="4"/>
      <c r="NP841" s="8"/>
      <c r="NQ841" s="4"/>
      <c r="NR841" s="8"/>
      <c r="NS841" s="7"/>
      <c r="NT841" s="7"/>
      <c r="NU841" s="2" t="s">
        <v>272</v>
      </c>
      <c r="NV841" s="2" t="s">
        <v>226</v>
      </c>
      <c r="NW841" s="2" t="s">
        <v>229</v>
      </c>
      <c r="NX841" s="2" t="s">
        <v>229</v>
      </c>
      <c r="NY841" s="2" t="s">
        <v>241</v>
      </c>
      <c r="NZ841" s="2" t="s">
        <v>229</v>
      </c>
      <c r="OA841" s="4"/>
      <c r="OB841" s="8"/>
      <c r="OC841" s="4"/>
      <c r="OD841" s="8"/>
      <c r="OE841" s="7"/>
      <c r="OF841" s="7"/>
      <c r="OG841" s="2" t="s">
        <v>239</v>
      </c>
      <c r="OH841" s="2" t="s">
        <v>226</v>
      </c>
      <c r="OI841" s="2" t="s">
        <v>2817</v>
      </c>
      <c r="OJ841" s="2" t="s">
        <v>229</v>
      </c>
      <c r="OK841" s="2" t="s">
        <v>241</v>
      </c>
      <c r="OL841" s="2" t="s">
        <v>229</v>
      </c>
      <c r="OM841" s="4"/>
      <c r="ON841" s="8"/>
      <c r="OO841" s="4"/>
      <c r="OP841" s="8"/>
      <c r="OQ841" s="7"/>
      <c r="OR841" s="7"/>
      <c r="OS841" s="2" t="s">
        <v>229</v>
      </c>
      <c r="OT841" s="2" t="s">
        <v>229</v>
      </c>
      <c r="OU841" s="2" t="s">
        <v>229</v>
      </c>
      <c r="OV841" s="2" t="s">
        <v>229</v>
      </c>
      <c r="OW841" s="2" t="s">
        <v>229</v>
      </c>
      <c r="OX841" s="2" t="s">
        <v>229</v>
      </c>
      <c r="OY841" s="4"/>
      <c r="OZ841" s="8"/>
      <c r="PA841" s="4"/>
      <c r="PB841" s="8"/>
      <c r="PC841" s="7"/>
      <c r="PD841" s="7"/>
      <c r="PE841" s="2" t="s">
        <v>229</v>
      </c>
      <c r="PF841" s="2" t="s">
        <v>229</v>
      </c>
      <c r="PG841" s="2" t="s">
        <v>229</v>
      </c>
      <c r="PH841" s="2" t="s">
        <v>229</v>
      </c>
      <c r="PI841" s="2" t="s">
        <v>229</v>
      </c>
      <c r="PJ841" s="2" t="s">
        <v>229</v>
      </c>
      <c r="PK841" s="4"/>
      <c r="PL841" s="8"/>
      <c r="PM841" s="4"/>
      <c r="PN841" s="8"/>
      <c r="PO841" s="7"/>
      <c r="PP841" s="7"/>
      <c r="PQ841" s="2" t="s">
        <v>239</v>
      </c>
      <c r="PR841" s="2" t="s">
        <v>275</v>
      </c>
      <c r="PS841" s="2" t="s">
        <v>1221</v>
      </c>
      <c r="PT841" s="2" t="s">
        <v>1423</v>
      </c>
      <c r="PU841" s="2" t="s">
        <v>241</v>
      </c>
      <c r="PV841" s="2" t="s">
        <v>229</v>
      </c>
      <c r="PW841" s="4"/>
      <c r="PX841" s="8"/>
      <c r="PY841" s="4"/>
      <c r="PZ841" s="8"/>
      <c r="QA841" s="7"/>
      <c r="QB841" s="7"/>
      <c r="QC841" s="2" t="s">
        <v>281</v>
      </c>
      <c r="QD841" s="2" t="s">
        <v>226</v>
      </c>
      <c r="QE841" s="2" t="s">
        <v>229</v>
      </c>
      <c r="QF841" s="2" t="s">
        <v>229</v>
      </c>
      <c r="QG841" s="2" t="s">
        <v>241</v>
      </c>
      <c r="QH841" s="2" t="s">
        <v>229</v>
      </c>
      <c r="QI841" s="4"/>
      <c r="QJ841" s="8"/>
      <c r="QK841" s="4"/>
      <c r="QL841" s="8"/>
      <c r="QM841" s="7"/>
      <c r="QN841" s="7"/>
      <c r="QO841" s="2" t="s">
        <v>229</v>
      </c>
      <c r="QP841" s="2" t="s">
        <v>229</v>
      </c>
      <c r="QQ841" s="2" t="s">
        <v>229</v>
      </c>
      <c r="QR841" s="2" t="s">
        <v>229</v>
      </c>
      <c r="QS841" s="2" t="s">
        <v>229</v>
      </c>
      <c r="QT841" s="2" t="s">
        <v>229</v>
      </c>
      <c r="QU841" s="4"/>
      <c r="QV841" s="8"/>
      <c r="QW841" s="4"/>
      <c r="QX841" s="8"/>
      <c r="QY841" s="7"/>
      <c r="QZ841" s="7"/>
      <c r="RA841" s="2" t="s">
        <v>272</v>
      </c>
      <c r="RB841" s="2" t="s">
        <v>226</v>
      </c>
      <c r="RC841" s="2" t="s">
        <v>229</v>
      </c>
      <c r="RD841" s="2" t="s">
        <v>229</v>
      </c>
      <c r="RE841" s="2" t="s">
        <v>241</v>
      </c>
      <c r="RF841" s="2" t="s">
        <v>229</v>
      </c>
      <c r="RG841" s="4"/>
      <c r="RH841" s="8"/>
      <c r="RI841" s="4"/>
      <c r="RJ841" s="8"/>
      <c r="RK841" s="7"/>
      <c r="RL841" s="7"/>
      <c r="RM841" s="2" t="s">
        <v>229</v>
      </c>
      <c r="RN841" s="2" t="s">
        <v>229</v>
      </c>
      <c r="RO841" s="2" t="s">
        <v>229</v>
      </c>
      <c r="RP841" s="2" t="s">
        <v>229</v>
      </c>
      <c r="RQ841" s="2" t="s">
        <v>229</v>
      </c>
      <c r="RR841" s="2" t="s">
        <v>229</v>
      </c>
      <c r="RS841" s="4"/>
      <c r="RT841" s="8"/>
      <c r="RU841" s="4"/>
      <c r="RV841" s="8"/>
      <c r="RW841" s="7"/>
      <c r="RX841" s="7"/>
      <c r="RY841" s="2" t="s">
        <v>239</v>
      </c>
      <c r="RZ841" s="2" t="s">
        <v>275</v>
      </c>
      <c r="SA841" s="2" t="s">
        <v>273</v>
      </c>
      <c r="SB841" s="2" t="s">
        <v>1039</v>
      </c>
      <c r="SC841" s="2" t="s">
        <v>241</v>
      </c>
      <c r="SD841" s="2" t="s">
        <v>229</v>
      </c>
      <c r="SE841" s="4">
        <v>14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</row>
    <row r="842">
      <c r="A842" s="2" t="s">
        <v>5118</v>
      </c>
      <c r="B842" s="2" t="s">
        <v>216</v>
      </c>
      <c r="C842" s="2" t="s">
        <v>4734</v>
      </c>
      <c r="D842" s="2" t="s">
        <v>3164</v>
      </c>
      <c r="E842" s="2" t="s">
        <v>3165</v>
      </c>
      <c r="F842" s="2" t="s">
        <v>4824</v>
      </c>
      <c r="G842" s="2" t="s">
        <v>4825</v>
      </c>
      <c r="H842" s="2" t="s">
        <v>4826</v>
      </c>
      <c r="I842" s="2" t="s">
        <v>5116</v>
      </c>
      <c r="J842" s="2" t="s">
        <v>312</v>
      </c>
      <c r="K842" s="2" t="s">
        <v>2491</v>
      </c>
      <c r="L842" s="3">
        <v>75</v>
      </c>
      <c r="M842" s="3">
        <v>78.75</v>
      </c>
      <c r="N842" s="3">
        <v>149.99</v>
      </c>
      <c r="O842" s="2" t="s">
        <v>226</v>
      </c>
      <c r="P842" s="2" t="s">
        <v>964</v>
      </c>
      <c r="Q842" s="2" t="s">
        <v>228</v>
      </c>
      <c r="R842" s="2" t="s">
        <v>229</v>
      </c>
      <c r="S842" s="2" t="s">
        <v>4828</v>
      </c>
      <c r="T842" s="2" t="s">
        <v>3733</v>
      </c>
      <c r="U842" s="2" t="s">
        <v>2890</v>
      </c>
      <c r="V842" s="2" t="s">
        <v>4829</v>
      </c>
      <c r="W842" s="2" t="s">
        <v>3757</v>
      </c>
      <c r="X842" s="2" t="s">
        <v>5117</v>
      </c>
      <c r="Y842" s="2" t="s">
        <v>2055</v>
      </c>
      <c r="Z842" s="4">
        <v>43</v>
      </c>
      <c r="AA842" s="4">
        <f>=ROUNDDOWN(30.7142857142857,0)</f>
      </c>
      <c r="AB842" s="5">
        <v>1.4</v>
      </c>
      <c r="AC842" s="2" t="s">
        <v>229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/>
      <c r="AQ842" s="8"/>
      <c r="AR842" s="4">
        <v>1</v>
      </c>
      <c r="AS842" s="8">
        <v>78.74</v>
      </c>
      <c r="AT842" s="7">
        <v>-1</v>
      </c>
      <c r="AU842" s="7">
        <v>-1</v>
      </c>
      <c r="AV842" s="4" t="s">
        <v>229</v>
      </c>
      <c r="AW842" s="8" t="s">
        <v>229</v>
      </c>
      <c r="AX842" s="4" t="s">
        <v>229</v>
      </c>
      <c r="AY842" s="8" t="s">
        <v>229</v>
      </c>
      <c r="AZ842" s="7" t="s">
        <v>229</v>
      </c>
      <c r="BA842" s="7" t="s">
        <v>229</v>
      </c>
      <c r="BB842" s="7"/>
      <c r="BC842" s="4" t="s">
        <v>229</v>
      </c>
      <c r="BD842" s="8" t="s">
        <v>229</v>
      </c>
      <c r="BE842" s="4" t="s">
        <v>229</v>
      </c>
      <c r="BF842" s="8" t="s">
        <v>229</v>
      </c>
      <c r="BG842" s="7" t="s">
        <v>229</v>
      </c>
      <c r="BH842" s="7" t="s">
        <v>229</v>
      </c>
      <c r="BI842" s="7" t="s">
        <v>229</v>
      </c>
      <c r="BJ842" s="4"/>
      <c r="BK842" s="8"/>
      <c r="BL842" s="2" t="s">
        <v>20</v>
      </c>
      <c r="BM842" s="7"/>
      <c r="BN842" s="7"/>
      <c r="BO842" s="4"/>
      <c r="BP842" s="8"/>
      <c r="BQ842" s="4"/>
      <c r="BR842" s="8"/>
      <c r="BS842" s="7"/>
      <c r="BT842" s="7"/>
      <c r="BU842" s="2" t="s">
        <v>239</v>
      </c>
      <c r="BV842" s="2" t="s">
        <v>226</v>
      </c>
      <c r="BW842" s="2" t="s">
        <v>229</v>
      </c>
      <c r="BX842" s="2" t="s">
        <v>1186</v>
      </c>
      <c r="BY842" s="2" t="s">
        <v>241</v>
      </c>
      <c r="BZ842" s="2" t="s">
        <v>229</v>
      </c>
      <c r="CA842" s="4"/>
      <c r="CB842" s="8"/>
      <c r="CC842" s="4"/>
      <c r="CD842" s="8"/>
      <c r="CE842" s="7"/>
      <c r="CF842" s="7"/>
      <c r="CG842" s="2" t="s">
        <v>239</v>
      </c>
      <c r="CH842" s="2" t="s">
        <v>226</v>
      </c>
      <c r="CI842" s="2" t="s">
        <v>4744</v>
      </c>
      <c r="CJ842" s="2" t="s">
        <v>4648</v>
      </c>
      <c r="CK842" s="2" t="s">
        <v>241</v>
      </c>
      <c r="CL842" s="2" t="s">
        <v>229</v>
      </c>
      <c r="CM842" s="4"/>
      <c r="CN842" s="8"/>
      <c r="CO842" s="4"/>
      <c r="CP842" s="8"/>
      <c r="CQ842" s="7"/>
      <c r="CR842" s="7"/>
      <c r="CS842" s="2" t="s">
        <v>239</v>
      </c>
      <c r="CT842" s="2" t="s">
        <v>226</v>
      </c>
      <c r="CU842" s="2" t="s">
        <v>1826</v>
      </c>
      <c r="CV842" s="2" t="s">
        <v>1459</v>
      </c>
      <c r="CW842" s="2" t="s">
        <v>241</v>
      </c>
      <c r="CX842" s="2" t="s">
        <v>229</v>
      </c>
      <c r="CY842" s="4"/>
      <c r="CZ842" s="8"/>
      <c r="DA842" s="4"/>
      <c r="DB842" s="8"/>
      <c r="DC842" s="7"/>
      <c r="DD842" s="7"/>
      <c r="DE842" s="2" t="s">
        <v>239</v>
      </c>
      <c r="DF842" s="2" t="s">
        <v>226</v>
      </c>
      <c r="DG842" s="2" t="s">
        <v>1463</v>
      </c>
      <c r="DH842" s="2" t="s">
        <v>2257</v>
      </c>
      <c r="DI842" s="2" t="s">
        <v>263</v>
      </c>
      <c r="DJ842" s="2" t="s">
        <v>229</v>
      </c>
      <c r="DK842" s="4"/>
      <c r="DL842" s="8"/>
      <c r="DM842" s="4">
        <v>1</v>
      </c>
      <c r="DN842" s="8">
        <v>78.74</v>
      </c>
      <c r="DO842" s="7">
        <v>-1</v>
      </c>
      <c r="DP842" s="7">
        <v>-1</v>
      </c>
      <c r="DQ842" s="2" t="s">
        <v>239</v>
      </c>
      <c r="DR842" s="2" t="s">
        <v>226</v>
      </c>
      <c r="DS842" s="2" t="s">
        <v>1803</v>
      </c>
      <c r="DT842" s="2" t="s">
        <v>755</v>
      </c>
      <c r="DU842" s="2" t="s">
        <v>241</v>
      </c>
      <c r="DV842" s="2" t="s">
        <v>229</v>
      </c>
      <c r="DW842" s="4"/>
      <c r="DX842" s="8"/>
      <c r="DY842" s="4"/>
      <c r="DZ842" s="8"/>
      <c r="EA842" s="7"/>
      <c r="EB842" s="7"/>
      <c r="EC842" s="2" t="s">
        <v>239</v>
      </c>
      <c r="ED842" s="2" t="s">
        <v>226</v>
      </c>
      <c r="EE842" s="2" t="s">
        <v>699</v>
      </c>
      <c r="EF842" s="2" t="s">
        <v>700</v>
      </c>
      <c r="EG842" s="2" t="s">
        <v>241</v>
      </c>
      <c r="EH842" s="2" t="s">
        <v>229</v>
      </c>
      <c r="EI842" s="4"/>
      <c r="EJ842" s="8"/>
      <c r="EK842" s="4"/>
      <c r="EL842" s="8"/>
      <c r="EM842" s="7"/>
      <c r="EN842" s="7"/>
      <c r="EO842" s="2" t="s">
        <v>239</v>
      </c>
      <c r="EP842" s="2" t="s">
        <v>226</v>
      </c>
      <c r="EQ842" s="2" t="s">
        <v>3995</v>
      </c>
      <c r="ER842" s="2" t="s">
        <v>2086</v>
      </c>
      <c r="ES842" s="2" t="s">
        <v>241</v>
      </c>
      <c r="ET842" s="2" t="s">
        <v>229</v>
      </c>
      <c r="EU842" s="4"/>
      <c r="EV842" s="8"/>
      <c r="EW842" s="4"/>
      <c r="EX842" s="8"/>
      <c r="EY842" s="7"/>
      <c r="EZ842" s="7"/>
      <c r="FA842" s="2" t="s">
        <v>239</v>
      </c>
      <c r="FB842" s="2" t="s">
        <v>226</v>
      </c>
      <c r="FC842" s="2" t="s">
        <v>1463</v>
      </c>
      <c r="FD842" s="2" t="s">
        <v>3642</v>
      </c>
      <c r="FE842" s="2" t="s">
        <v>241</v>
      </c>
      <c r="FF842" s="2" t="s">
        <v>229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226</v>
      </c>
      <c r="FO842" s="2" t="s">
        <v>4831</v>
      </c>
      <c r="FP842" s="2" t="s">
        <v>2897</v>
      </c>
      <c r="FQ842" s="2" t="s">
        <v>241</v>
      </c>
      <c r="FR842" s="2" t="s">
        <v>229</v>
      </c>
      <c r="FS842" s="4"/>
      <c r="FT842" s="8"/>
      <c r="FU842" s="4"/>
      <c r="FV842" s="8"/>
      <c r="FW842" s="7"/>
      <c r="FX842" s="7"/>
      <c r="FY842" s="2" t="s">
        <v>239</v>
      </c>
      <c r="FZ842" s="2" t="s">
        <v>226</v>
      </c>
      <c r="GA842" s="2" t="s">
        <v>327</v>
      </c>
      <c r="GB842" s="2" t="s">
        <v>229</v>
      </c>
      <c r="GC842" s="2" t="s">
        <v>241</v>
      </c>
      <c r="GD842" s="2" t="s">
        <v>229</v>
      </c>
      <c r="GE842" s="4"/>
      <c r="GF842" s="8"/>
      <c r="GG842" s="4"/>
      <c r="GH842" s="8"/>
      <c r="GI842" s="7"/>
      <c r="GJ842" s="7"/>
      <c r="GK842" s="2" t="s">
        <v>272</v>
      </c>
      <c r="GL842" s="2" t="s">
        <v>226</v>
      </c>
      <c r="GM842" s="2" t="s">
        <v>229</v>
      </c>
      <c r="GN842" s="2" t="s">
        <v>229</v>
      </c>
      <c r="GO842" s="2" t="s">
        <v>241</v>
      </c>
      <c r="GP842" s="2" t="s">
        <v>229</v>
      </c>
      <c r="GQ842" s="4"/>
      <c r="GR842" s="8"/>
      <c r="GS842" s="4"/>
      <c r="GT842" s="8"/>
      <c r="GU842" s="7"/>
      <c r="GV842" s="7"/>
      <c r="GW842" s="2" t="s">
        <v>239</v>
      </c>
      <c r="GX842" s="2" t="s">
        <v>226</v>
      </c>
      <c r="GY842" s="2" t="s">
        <v>2916</v>
      </c>
      <c r="GZ842" s="2" t="s">
        <v>829</v>
      </c>
      <c r="HA842" s="2" t="s">
        <v>241</v>
      </c>
      <c r="HB842" s="2" t="s">
        <v>229</v>
      </c>
      <c r="HC842" s="4"/>
      <c r="HD842" s="8"/>
      <c r="HE842" s="4"/>
      <c r="HF842" s="8"/>
      <c r="HG842" s="7"/>
      <c r="HH842" s="7"/>
      <c r="HI842" s="2" t="s">
        <v>239</v>
      </c>
      <c r="HJ842" s="2" t="s">
        <v>226</v>
      </c>
      <c r="HK842" s="2" t="s">
        <v>711</v>
      </c>
      <c r="HL842" s="2" t="s">
        <v>923</v>
      </c>
      <c r="HM842" s="2" t="s">
        <v>241</v>
      </c>
      <c r="HN842" s="2" t="s">
        <v>229</v>
      </c>
      <c r="HO842" s="4"/>
      <c r="HP842" s="8"/>
      <c r="HQ842" s="4"/>
      <c r="HR842" s="8"/>
      <c r="HS842" s="7"/>
      <c r="HT842" s="7"/>
      <c r="HU842" s="2" t="s">
        <v>266</v>
      </c>
      <c r="HV842" s="2" t="s">
        <v>226</v>
      </c>
      <c r="HW842" s="2" t="s">
        <v>229</v>
      </c>
      <c r="HX842" s="2" t="s">
        <v>229</v>
      </c>
      <c r="HY842" s="2" t="s">
        <v>241</v>
      </c>
      <c r="HZ842" s="2" t="s">
        <v>229</v>
      </c>
      <c r="IA842" s="4"/>
      <c r="IB842" s="8"/>
      <c r="IC842" s="4"/>
      <c r="ID842" s="8"/>
      <c r="IE842" s="7"/>
      <c r="IF842" s="7"/>
      <c r="IG842" s="2" t="s">
        <v>266</v>
      </c>
      <c r="IH842" s="2" t="s">
        <v>226</v>
      </c>
      <c r="II842" s="2" t="s">
        <v>229</v>
      </c>
      <c r="IJ842" s="2" t="s">
        <v>229</v>
      </c>
      <c r="IK842" s="2" t="s">
        <v>241</v>
      </c>
      <c r="IL842" s="2" t="s">
        <v>229</v>
      </c>
      <c r="IM842" s="4"/>
      <c r="IN842" s="8"/>
      <c r="IO842" s="4"/>
      <c r="IP842" s="8"/>
      <c r="IQ842" s="7"/>
      <c r="IR842" s="7"/>
      <c r="IS842" s="2" t="s">
        <v>272</v>
      </c>
      <c r="IT842" s="2" t="s">
        <v>226</v>
      </c>
      <c r="IU842" s="2" t="s">
        <v>229</v>
      </c>
      <c r="IV842" s="2" t="s">
        <v>229</v>
      </c>
      <c r="IW842" s="2" t="s">
        <v>241</v>
      </c>
      <c r="IX842" s="2" t="s">
        <v>229</v>
      </c>
      <c r="IY842" s="4"/>
      <c r="IZ842" s="8"/>
      <c r="JA842" s="4"/>
      <c r="JB842" s="8"/>
      <c r="JC842" s="7"/>
      <c r="JD842" s="7"/>
      <c r="JE842" s="2" t="s">
        <v>272</v>
      </c>
      <c r="JF842" s="2" t="s">
        <v>226</v>
      </c>
      <c r="JG842" s="2" t="s">
        <v>229</v>
      </c>
      <c r="JH842" s="2" t="s">
        <v>229</v>
      </c>
      <c r="JI842" s="2" t="s">
        <v>241</v>
      </c>
      <c r="JJ842" s="2" t="s">
        <v>229</v>
      </c>
      <c r="JK842" s="4"/>
      <c r="JL842" s="8"/>
      <c r="JM842" s="4"/>
      <c r="JN842" s="8"/>
      <c r="JO842" s="7"/>
      <c r="JP842" s="7"/>
      <c r="JQ842" s="2" t="s">
        <v>229</v>
      </c>
      <c r="JR842" s="2" t="s">
        <v>229</v>
      </c>
      <c r="JS842" s="2" t="s">
        <v>229</v>
      </c>
      <c r="JT842" s="2" t="s">
        <v>229</v>
      </c>
      <c r="JU842" s="2" t="s">
        <v>229</v>
      </c>
      <c r="JV842" s="2" t="s">
        <v>229</v>
      </c>
      <c r="JW842" s="4"/>
      <c r="JX842" s="8"/>
      <c r="JY842" s="4"/>
      <c r="JZ842" s="8"/>
      <c r="KA842" s="7"/>
      <c r="KB842" s="7"/>
      <c r="KC842" s="2" t="s">
        <v>266</v>
      </c>
      <c r="KD842" s="2" t="s">
        <v>226</v>
      </c>
      <c r="KE842" s="2" t="s">
        <v>229</v>
      </c>
      <c r="KF842" s="2" t="s">
        <v>229</v>
      </c>
      <c r="KG842" s="2" t="s">
        <v>241</v>
      </c>
      <c r="KH842" s="2" t="s">
        <v>229</v>
      </c>
      <c r="KI842" s="4"/>
      <c r="KJ842" s="8"/>
      <c r="KK842" s="4"/>
      <c r="KL842" s="8"/>
      <c r="KM842" s="7"/>
      <c r="KN842" s="7"/>
      <c r="KO842" s="2" t="s">
        <v>239</v>
      </c>
      <c r="KP842" s="2" t="s">
        <v>226</v>
      </c>
      <c r="KQ842" s="2" t="s">
        <v>3097</v>
      </c>
      <c r="KR842" s="2" t="s">
        <v>2594</v>
      </c>
      <c r="KS842" s="2" t="s">
        <v>241</v>
      </c>
      <c r="KT842" s="2" t="s">
        <v>229</v>
      </c>
      <c r="KU842" s="4"/>
      <c r="KV842" s="8"/>
      <c r="KW842" s="4"/>
      <c r="KX842" s="8"/>
      <c r="KY842" s="7"/>
      <c r="KZ842" s="7"/>
      <c r="LA842" s="2" t="s">
        <v>239</v>
      </c>
      <c r="LB842" s="2" t="s">
        <v>226</v>
      </c>
      <c r="LC842" s="2" t="s">
        <v>720</v>
      </c>
      <c r="LD842" s="2" t="s">
        <v>4767</v>
      </c>
      <c r="LE842" s="2" t="s">
        <v>241</v>
      </c>
      <c r="LF842" s="2" t="s">
        <v>229</v>
      </c>
      <c r="LG842" s="4"/>
      <c r="LH842" s="8"/>
      <c r="LI842" s="4"/>
      <c r="LJ842" s="8"/>
      <c r="LK842" s="7"/>
      <c r="LL842" s="7"/>
      <c r="LM842" s="2" t="s">
        <v>229</v>
      </c>
      <c r="LN842" s="2" t="s">
        <v>229</v>
      </c>
      <c r="LO842" s="2" t="s">
        <v>229</v>
      </c>
      <c r="LP842" s="2" t="s">
        <v>229</v>
      </c>
      <c r="LQ842" s="2" t="s">
        <v>229</v>
      </c>
      <c r="LR842" s="2" t="s">
        <v>229</v>
      </c>
      <c r="LS842" s="4"/>
      <c r="LT842" s="8"/>
      <c r="LU842" s="4"/>
      <c r="LV842" s="8"/>
      <c r="LW842" s="7"/>
      <c r="LX842" s="7"/>
      <c r="LY842" s="2" t="s">
        <v>239</v>
      </c>
      <c r="LZ842" s="2" t="s">
        <v>275</v>
      </c>
      <c r="MA842" s="2" t="s">
        <v>1872</v>
      </c>
      <c r="MB842" s="2" t="s">
        <v>3439</v>
      </c>
      <c r="MC842" s="2" t="s">
        <v>241</v>
      </c>
      <c r="MD842" s="2" t="s">
        <v>229</v>
      </c>
      <c r="ME842" s="4"/>
      <c r="MF842" s="8"/>
      <c r="MG842" s="4"/>
      <c r="MH842" s="8"/>
      <c r="MI842" s="7"/>
      <c r="MJ842" s="7"/>
      <c r="MK842" s="2" t="s">
        <v>278</v>
      </c>
      <c r="ML842" s="2" t="s">
        <v>226</v>
      </c>
      <c r="MM842" s="2" t="s">
        <v>229</v>
      </c>
      <c r="MN842" s="2" t="s">
        <v>229</v>
      </c>
      <c r="MO842" s="2" t="s">
        <v>241</v>
      </c>
      <c r="MP842" s="2" t="s">
        <v>229</v>
      </c>
      <c r="MQ842" s="4"/>
      <c r="MR842" s="8"/>
      <c r="MS842" s="4"/>
      <c r="MT842" s="8"/>
      <c r="MU842" s="7"/>
      <c r="MV842" s="7"/>
      <c r="MW842" s="2" t="s">
        <v>239</v>
      </c>
      <c r="MX842" s="2" t="s">
        <v>226</v>
      </c>
      <c r="MY842" s="2" t="s">
        <v>723</v>
      </c>
      <c r="MZ842" s="2" t="s">
        <v>229</v>
      </c>
      <c r="NA842" s="2" t="s">
        <v>241</v>
      </c>
      <c r="NB842" s="2" t="s">
        <v>229</v>
      </c>
      <c r="NC842" s="4"/>
      <c r="ND842" s="8"/>
      <c r="NE842" s="4"/>
      <c r="NF842" s="8"/>
      <c r="NG842" s="7"/>
      <c r="NH842" s="7"/>
      <c r="NI842" s="2" t="s">
        <v>239</v>
      </c>
      <c r="NJ842" s="2" t="s">
        <v>260</v>
      </c>
      <c r="NK842" s="2" t="s">
        <v>1739</v>
      </c>
      <c r="NL842" s="2" t="s">
        <v>2086</v>
      </c>
      <c r="NM842" s="2" t="s">
        <v>241</v>
      </c>
      <c r="NN842" s="2" t="s">
        <v>229</v>
      </c>
      <c r="NO842" s="4"/>
      <c r="NP842" s="8"/>
      <c r="NQ842" s="4"/>
      <c r="NR842" s="8"/>
      <c r="NS842" s="7"/>
      <c r="NT842" s="7"/>
      <c r="NU842" s="2" t="s">
        <v>272</v>
      </c>
      <c r="NV842" s="2" t="s">
        <v>226</v>
      </c>
      <c r="NW842" s="2" t="s">
        <v>229</v>
      </c>
      <c r="NX842" s="2" t="s">
        <v>229</v>
      </c>
      <c r="NY842" s="2" t="s">
        <v>241</v>
      </c>
      <c r="NZ842" s="2" t="s">
        <v>229</v>
      </c>
      <c r="OA842" s="4"/>
      <c r="OB842" s="8"/>
      <c r="OC842" s="4"/>
      <c r="OD842" s="8"/>
      <c r="OE842" s="7"/>
      <c r="OF842" s="7"/>
      <c r="OG842" s="2" t="s">
        <v>239</v>
      </c>
      <c r="OH842" s="2" t="s">
        <v>226</v>
      </c>
      <c r="OI842" s="2" t="s">
        <v>2817</v>
      </c>
      <c r="OJ842" s="2" t="s">
        <v>229</v>
      </c>
      <c r="OK842" s="2" t="s">
        <v>241</v>
      </c>
      <c r="OL842" s="2" t="s">
        <v>229</v>
      </c>
      <c r="OM842" s="4"/>
      <c r="ON842" s="8"/>
      <c r="OO842" s="4"/>
      <c r="OP842" s="8"/>
      <c r="OQ842" s="7"/>
      <c r="OR842" s="7"/>
      <c r="OS842" s="2" t="s">
        <v>229</v>
      </c>
      <c r="OT842" s="2" t="s">
        <v>229</v>
      </c>
      <c r="OU842" s="2" t="s">
        <v>229</v>
      </c>
      <c r="OV842" s="2" t="s">
        <v>229</v>
      </c>
      <c r="OW842" s="2" t="s">
        <v>229</v>
      </c>
      <c r="OX842" s="2" t="s">
        <v>229</v>
      </c>
      <c r="OY842" s="4"/>
      <c r="OZ842" s="8"/>
      <c r="PA842" s="4"/>
      <c r="PB842" s="8"/>
      <c r="PC842" s="7"/>
      <c r="PD842" s="7"/>
      <c r="PE842" s="2" t="s">
        <v>229</v>
      </c>
      <c r="PF842" s="2" t="s">
        <v>229</v>
      </c>
      <c r="PG842" s="2" t="s">
        <v>229</v>
      </c>
      <c r="PH842" s="2" t="s">
        <v>229</v>
      </c>
      <c r="PI842" s="2" t="s">
        <v>229</v>
      </c>
      <c r="PJ842" s="2" t="s">
        <v>229</v>
      </c>
      <c r="PK842" s="4"/>
      <c r="PL842" s="8"/>
      <c r="PM842" s="4"/>
      <c r="PN842" s="8"/>
      <c r="PO842" s="7"/>
      <c r="PP842" s="7"/>
      <c r="PQ842" s="2" t="s">
        <v>239</v>
      </c>
      <c r="PR842" s="2" t="s">
        <v>275</v>
      </c>
      <c r="PS842" s="2" t="s">
        <v>1221</v>
      </c>
      <c r="PT842" s="2" t="s">
        <v>229</v>
      </c>
      <c r="PU842" s="2" t="s">
        <v>241</v>
      </c>
      <c r="PV842" s="2" t="s">
        <v>229</v>
      </c>
      <c r="PW842" s="4"/>
      <c r="PX842" s="8"/>
      <c r="PY842" s="4"/>
      <c r="PZ842" s="8"/>
      <c r="QA842" s="7"/>
      <c r="QB842" s="7"/>
      <c r="QC842" s="2" t="s">
        <v>281</v>
      </c>
      <c r="QD842" s="2" t="s">
        <v>226</v>
      </c>
      <c r="QE842" s="2" t="s">
        <v>229</v>
      </c>
      <c r="QF842" s="2" t="s">
        <v>229</v>
      </c>
      <c r="QG842" s="2" t="s">
        <v>241</v>
      </c>
      <c r="QH842" s="2" t="s">
        <v>229</v>
      </c>
      <c r="QI842" s="4"/>
      <c r="QJ842" s="8"/>
      <c r="QK842" s="4"/>
      <c r="QL842" s="8"/>
      <c r="QM842" s="7"/>
      <c r="QN842" s="7"/>
      <c r="QO842" s="2" t="s">
        <v>229</v>
      </c>
      <c r="QP842" s="2" t="s">
        <v>229</v>
      </c>
      <c r="QQ842" s="2" t="s">
        <v>229</v>
      </c>
      <c r="QR842" s="2" t="s">
        <v>229</v>
      </c>
      <c r="QS842" s="2" t="s">
        <v>229</v>
      </c>
      <c r="QT842" s="2" t="s">
        <v>229</v>
      </c>
      <c r="QU842" s="4"/>
      <c r="QV842" s="8"/>
      <c r="QW842" s="4"/>
      <c r="QX842" s="8"/>
      <c r="QY842" s="7"/>
      <c r="QZ842" s="7"/>
      <c r="RA842" s="2" t="s">
        <v>272</v>
      </c>
      <c r="RB842" s="2" t="s">
        <v>226</v>
      </c>
      <c r="RC842" s="2" t="s">
        <v>229</v>
      </c>
      <c r="RD842" s="2" t="s">
        <v>229</v>
      </c>
      <c r="RE842" s="2" t="s">
        <v>241</v>
      </c>
      <c r="RF842" s="2" t="s">
        <v>229</v>
      </c>
      <c r="RG842" s="4"/>
      <c r="RH842" s="8"/>
      <c r="RI842" s="4"/>
      <c r="RJ842" s="8"/>
      <c r="RK842" s="7"/>
      <c r="RL842" s="7"/>
      <c r="RM842" s="2" t="s">
        <v>229</v>
      </c>
      <c r="RN842" s="2" t="s">
        <v>229</v>
      </c>
      <c r="RO842" s="2" t="s">
        <v>229</v>
      </c>
      <c r="RP842" s="2" t="s">
        <v>229</v>
      </c>
      <c r="RQ842" s="2" t="s">
        <v>229</v>
      </c>
      <c r="RR842" s="2" t="s">
        <v>229</v>
      </c>
      <c r="RS842" s="4"/>
      <c r="RT842" s="8"/>
      <c r="RU842" s="4"/>
      <c r="RV842" s="8"/>
      <c r="RW842" s="7"/>
      <c r="RX842" s="7"/>
      <c r="RY842" s="2" t="s">
        <v>239</v>
      </c>
      <c r="RZ842" s="2" t="s">
        <v>275</v>
      </c>
      <c r="SA842" s="2" t="s">
        <v>273</v>
      </c>
      <c r="SB842" s="2" t="s">
        <v>803</v>
      </c>
      <c r="SC842" s="2" t="s">
        <v>241</v>
      </c>
      <c r="SD842" s="2" t="s">
        <v>229</v>
      </c>
      <c r="SE842" s="4">
        <v>43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</row>
    <row r="843">
      <c r="A843" s="2" t="s">
        <v>5119</v>
      </c>
      <c r="B843" s="2" t="s">
        <v>216</v>
      </c>
      <c r="C843" s="2" t="s">
        <v>4734</v>
      </c>
      <c r="D843" s="2" t="s">
        <v>3164</v>
      </c>
      <c r="E843" s="2" t="s">
        <v>3165</v>
      </c>
      <c r="F843" s="2" t="s">
        <v>4824</v>
      </c>
      <c r="G843" s="2" t="s">
        <v>4825</v>
      </c>
      <c r="H843" s="2" t="s">
        <v>4826</v>
      </c>
      <c r="I843" s="2" t="s">
        <v>5116</v>
      </c>
      <c r="J843" s="2" t="s">
        <v>285</v>
      </c>
      <c r="K843" s="2" t="s">
        <v>225</v>
      </c>
      <c r="L843" s="3">
        <v>63.7</v>
      </c>
      <c r="M843" s="3">
        <v>66.89</v>
      </c>
      <c r="N843" s="3">
        <v>129.99</v>
      </c>
      <c r="O843" s="2" t="s">
        <v>963</v>
      </c>
      <c r="P843" s="2" t="s">
        <v>964</v>
      </c>
      <c r="Q843" s="2" t="s">
        <v>228</v>
      </c>
      <c r="R843" s="2" t="s">
        <v>229</v>
      </c>
      <c r="S843" s="2" t="s">
        <v>4836</v>
      </c>
      <c r="T843" s="2" t="s">
        <v>3733</v>
      </c>
      <c r="U843" s="2" t="s">
        <v>2890</v>
      </c>
      <c r="V843" s="2" t="s">
        <v>4829</v>
      </c>
      <c r="W843" s="2" t="s">
        <v>3757</v>
      </c>
      <c r="X843" s="2" t="s">
        <v>3573</v>
      </c>
      <c r="Y843" s="2" t="s">
        <v>1342</v>
      </c>
      <c r="Z843" s="4"/>
      <c r="AA843" s="4">
        <f>=ROUNDDOWN({0},0)</f>
      </c>
      <c r="AB843" s="5">
        <v>0.5</v>
      </c>
      <c r="AC843" s="2" t="s">
        <v>229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/>
      <c r="AQ843" s="8"/>
      <c r="AR843" s="4">
        <v>2</v>
      </c>
      <c r="AS843" s="8">
        <v>77.1</v>
      </c>
      <c r="AT843" s="7">
        <v>-1</v>
      </c>
      <c r="AU843" s="7">
        <v>-1</v>
      </c>
      <c r="AV843" s="4"/>
      <c r="AW843" s="8"/>
      <c r="AX843" s="4">
        <v>2</v>
      </c>
      <c r="AY843" s="8">
        <v>77.1</v>
      </c>
      <c r="AZ843" s="7">
        <v>-1</v>
      </c>
      <c r="BA843" s="7">
        <v>-1</v>
      </c>
      <c r="BB843" s="7"/>
      <c r="BC843" s="4" t="s">
        <v>229</v>
      </c>
      <c r="BD843" s="8" t="s">
        <v>229</v>
      </c>
      <c r="BE843" s="4" t="s">
        <v>229</v>
      </c>
      <c r="BF843" s="8" t="s">
        <v>229</v>
      </c>
      <c r="BG843" s="7" t="s">
        <v>229</v>
      </c>
      <c r="BH843" s="7" t="s">
        <v>229</v>
      </c>
      <c r="BI843" s="7"/>
      <c r="BJ843" s="4"/>
      <c r="BK843" s="8"/>
      <c r="BL843" s="2" t="s">
        <v>19</v>
      </c>
      <c r="BM843" s="7"/>
      <c r="BN843" s="7"/>
      <c r="BO843" s="4"/>
      <c r="BP843" s="8"/>
      <c r="BQ843" s="4"/>
      <c r="BR843" s="8"/>
      <c r="BS843" s="7"/>
      <c r="BT843" s="7"/>
      <c r="BU843" s="2" t="s">
        <v>239</v>
      </c>
      <c r="BV843" s="2" t="s">
        <v>275</v>
      </c>
      <c r="BW843" s="2" t="s">
        <v>229</v>
      </c>
      <c r="BX843" s="2" t="s">
        <v>1014</v>
      </c>
      <c r="BY843" s="2" t="s">
        <v>241</v>
      </c>
      <c r="BZ843" s="2" t="s">
        <v>229</v>
      </c>
      <c r="CA843" s="4"/>
      <c r="CB843" s="8"/>
      <c r="CC843" s="4"/>
      <c r="CD843" s="8"/>
      <c r="CE843" s="7"/>
      <c r="CF843" s="7"/>
      <c r="CG843" s="2" t="s">
        <v>239</v>
      </c>
      <c r="CH843" s="2" t="s">
        <v>275</v>
      </c>
      <c r="CI843" s="2" t="s">
        <v>780</v>
      </c>
      <c r="CJ843" s="2" t="s">
        <v>1749</v>
      </c>
      <c r="CK843" s="2" t="s">
        <v>241</v>
      </c>
      <c r="CL843" s="2" t="s">
        <v>229</v>
      </c>
      <c r="CM843" s="4"/>
      <c r="CN843" s="8"/>
      <c r="CO843" s="4"/>
      <c r="CP843" s="8"/>
      <c r="CQ843" s="7"/>
      <c r="CR843" s="7"/>
      <c r="CS843" s="2" t="s">
        <v>239</v>
      </c>
      <c r="CT843" s="2" t="s">
        <v>275</v>
      </c>
      <c r="CU843" s="2" t="s">
        <v>700</v>
      </c>
      <c r="CV843" s="2" t="s">
        <v>789</v>
      </c>
      <c r="CW843" s="2" t="s">
        <v>241</v>
      </c>
      <c r="CX843" s="2" t="s">
        <v>229</v>
      </c>
      <c r="CY843" s="4"/>
      <c r="CZ843" s="8"/>
      <c r="DA843" s="4">
        <v>2</v>
      </c>
      <c r="DB843" s="8">
        <v>77.1</v>
      </c>
      <c r="DC843" s="7">
        <v>-1</v>
      </c>
      <c r="DD843" s="7">
        <v>-1</v>
      </c>
      <c r="DE843" s="2" t="s">
        <v>239</v>
      </c>
      <c r="DF843" s="2" t="s">
        <v>275</v>
      </c>
      <c r="DG843" s="2" t="s">
        <v>756</v>
      </c>
      <c r="DH843" s="2" t="s">
        <v>2944</v>
      </c>
      <c r="DI843" s="2" t="s">
        <v>263</v>
      </c>
      <c r="DJ843" s="2" t="s">
        <v>229</v>
      </c>
      <c r="DK843" s="4"/>
      <c r="DL843" s="8"/>
      <c r="DM843" s="4"/>
      <c r="DN843" s="8"/>
      <c r="DO843" s="7"/>
      <c r="DP843" s="7"/>
      <c r="DQ843" s="2" t="s">
        <v>239</v>
      </c>
      <c r="DR843" s="2" t="s">
        <v>275</v>
      </c>
      <c r="DS843" s="2" t="s">
        <v>871</v>
      </c>
      <c r="DT843" s="2" t="s">
        <v>2941</v>
      </c>
      <c r="DU843" s="2" t="s">
        <v>241</v>
      </c>
      <c r="DV843" s="2" t="s">
        <v>229</v>
      </c>
      <c r="DW843" s="4"/>
      <c r="DX843" s="8"/>
      <c r="DY843" s="4"/>
      <c r="DZ843" s="8"/>
      <c r="EA843" s="7"/>
      <c r="EB843" s="7"/>
      <c r="EC843" s="2" t="s">
        <v>239</v>
      </c>
      <c r="ED843" s="2" t="s">
        <v>275</v>
      </c>
      <c r="EE843" s="2" t="s">
        <v>1347</v>
      </c>
      <c r="EF843" s="2" t="s">
        <v>743</v>
      </c>
      <c r="EG843" s="2" t="s">
        <v>263</v>
      </c>
      <c r="EH843" s="2" t="s">
        <v>229</v>
      </c>
      <c r="EI843" s="4"/>
      <c r="EJ843" s="8"/>
      <c r="EK843" s="4"/>
      <c r="EL843" s="8"/>
      <c r="EM843" s="7"/>
      <c r="EN843" s="7"/>
      <c r="EO843" s="2" t="s">
        <v>239</v>
      </c>
      <c r="EP843" s="2" t="s">
        <v>275</v>
      </c>
      <c r="EQ843" s="2" t="s">
        <v>745</v>
      </c>
      <c r="ER843" s="2" t="s">
        <v>3015</v>
      </c>
      <c r="ES843" s="2" t="s">
        <v>241</v>
      </c>
      <c r="ET843" s="2" t="s">
        <v>229</v>
      </c>
      <c r="EU843" s="4"/>
      <c r="EV843" s="8"/>
      <c r="EW843" s="4"/>
      <c r="EX843" s="8"/>
      <c r="EY843" s="7"/>
      <c r="EZ843" s="7"/>
      <c r="FA843" s="2" t="s">
        <v>239</v>
      </c>
      <c r="FB843" s="2" t="s">
        <v>275</v>
      </c>
      <c r="FC843" s="2" t="s">
        <v>1349</v>
      </c>
      <c r="FD843" s="2" t="s">
        <v>2991</v>
      </c>
      <c r="FE843" s="2" t="s">
        <v>241</v>
      </c>
      <c r="FF843" s="2" t="s">
        <v>229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275</v>
      </c>
      <c r="FO843" s="2" t="s">
        <v>2456</v>
      </c>
      <c r="FP843" s="2" t="s">
        <v>799</v>
      </c>
      <c r="FQ843" s="2" t="s">
        <v>241</v>
      </c>
      <c r="FR843" s="2" t="s">
        <v>229</v>
      </c>
      <c r="FS843" s="4"/>
      <c r="FT843" s="8"/>
      <c r="FU843" s="4"/>
      <c r="FV843" s="8"/>
      <c r="FW843" s="7"/>
      <c r="FX843" s="7"/>
      <c r="FY843" s="2" t="s">
        <v>229</v>
      </c>
      <c r="FZ843" s="2" t="s">
        <v>229</v>
      </c>
      <c r="GA843" s="2" t="s">
        <v>229</v>
      </c>
      <c r="GB843" s="2" t="s">
        <v>229</v>
      </c>
      <c r="GC843" s="2" t="s">
        <v>229</v>
      </c>
      <c r="GD843" s="2" t="s">
        <v>229</v>
      </c>
      <c r="GE843" s="4"/>
      <c r="GF843" s="8"/>
      <c r="GG843" s="4"/>
      <c r="GH843" s="8"/>
      <c r="GI843" s="7"/>
      <c r="GJ843" s="7"/>
      <c r="GK843" s="2" t="s">
        <v>272</v>
      </c>
      <c r="GL843" s="2" t="s">
        <v>275</v>
      </c>
      <c r="GM843" s="2" t="s">
        <v>229</v>
      </c>
      <c r="GN843" s="2" t="s">
        <v>229</v>
      </c>
      <c r="GO843" s="2" t="s">
        <v>241</v>
      </c>
      <c r="GP843" s="2" t="s">
        <v>229</v>
      </c>
      <c r="GQ843" s="4"/>
      <c r="GR843" s="8"/>
      <c r="GS843" s="4"/>
      <c r="GT843" s="8"/>
      <c r="GU843" s="7"/>
      <c r="GV843" s="7"/>
      <c r="GW843" s="2" t="s">
        <v>239</v>
      </c>
      <c r="GX843" s="2" t="s">
        <v>275</v>
      </c>
      <c r="GY843" s="2" t="s">
        <v>2916</v>
      </c>
      <c r="GZ843" s="2" t="s">
        <v>5120</v>
      </c>
      <c r="HA843" s="2" t="s">
        <v>241</v>
      </c>
      <c r="HB843" s="2" t="s">
        <v>229</v>
      </c>
      <c r="HC843" s="4"/>
      <c r="HD843" s="8"/>
      <c r="HE843" s="4"/>
      <c r="HF843" s="8"/>
      <c r="HG843" s="7"/>
      <c r="HH843" s="7"/>
      <c r="HI843" s="2" t="s">
        <v>239</v>
      </c>
      <c r="HJ843" s="2" t="s">
        <v>275</v>
      </c>
      <c r="HK843" s="2" t="s">
        <v>4049</v>
      </c>
      <c r="HL843" s="2" t="s">
        <v>3035</v>
      </c>
      <c r="HM843" s="2" t="s">
        <v>241</v>
      </c>
      <c r="HN843" s="2" t="s">
        <v>229</v>
      </c>
      <c r="HO843" s="4"/>
      <c r="HP843" s="8"/>
      <c r="HQ843" s="4"/>
      <c r="HR843" s="8"/>
      <c r="HS843" s="7"/>
      <c r="HT843" s="7"/>
      <c r="HU843" s="2" t="s">
        <v>272</v>
      </c>
      <c r="HV843" s="2" t="s">
        <v>275</v>
      </c>
      <c r="HW843" s="2" t="s">
        <v>229</v>
      </c>
      <c r="HX843" s="2" t="s">
        <v>229</v>
      </c>
      <c r="HY843" s="2" t="s">
        <v>241</v>
      </c>
      <c r="HZ843" s="2" t="s">
        <v>229</v>
      </c>
      <c r="IA843" s="4"/>
      <c r="IB843" s="8"/>
      <c r="IC843" s="4"/>
      <c r="ID843" s="8"/>
      <c r="IE843" s="7"/>
      <c r="IF843" s="7"/>
      <c r="IG843" s="2" t="s">
        <v>266</v>
      </c>
      <c r="IH843" s="2" t="s">
        <v>275</v>
      </c>
      <c r="II843" s="2" t="s">
        <v>229</v>
      </c>
      <c r="IJ843" s="2" t="s">
        <v>229</v>
      </c>
      <c r="IK843" s="2" t="s">
        <v>241</v>
      </c>
      <c r="IL843" s="2" t="s">
        <v>229</v>
      </c>
      <c r="IM843" s="4"/>
      <c r="IN843" s="8"/>
      <c r="IO843" s="4"/>
      <c r="IP843" s="8"/>
      <c r="IQ843" s="7"/>
      <c r="IR843" s="7"/>
      <c r="IS843" s="2" t="s">
        <v>272</v>
      </c>
      <c r="IT843" s="2" t="s">
        <v>275</v>
      </c>
      <c r="IU843" s="2" t="s">
        <v>229</v>
      </c>
      <c r="IV843" s="2" t="s">
        <v>229</v>
      </c>
      <c r="IW843" s="2" t="s">
        <v>241</v>
      </c>
      <c r="IX843" s="2" t="s">
        <v>229</v>
      </c>
      <c r="IY843" s="4"/>
      <c r="IZ843" s="8"/>
      <c r="JA843" s="4"/>
      <c r="JB843" s="8"/>
      <c r="JC843" s="7"/>
      <c r="JD843" s="7"/>
      <c r="JE843" s="2" t="s">
        <v>239</v>
      </c>
      <c r="JF843" s="2" t="s">
        <v>275</v>
      </c>
      <c r="JG843" s="2" t="s">
        <v>3256</v>
      </c>
      <c r="JH843" s="2" t="s">
        <v>1077</v>
      </c>
      <c r="JI843" s="2" t="s">
        <v>241</v>
      </c>
      <c r="JJ843" s="2" t="s">
        <v>229</v>
      </c>
      <c r="JK843" s="4"/>
      <c r="JL843" s="8"/>
      <c r="JM843" s="4"/>
      <c r="JN843" s="8"/>
      <c r="JO843" s="7"/>
      <c r="JP843" s="7"/>
      <c r="JQ843" s="2" t="s">
        <v>229</v>
      </c>
      <c r="JR843" s="2" t="s">
        <v>229</v>
      </c>
      <c r="JS843" s="2" t="s">
        <v>229</v>
      </c>
      <c r="JT843" s="2" t="s">
        <v>229</v>
      </c>
      <c r="JU843" s="2" t="s">
        <v>229</v>
      </c>
      <c r="JV843" s="2" t="s">
        <v>229</v>
      </c>
      <c r="JW843" s="4"/>
      <c r="JX843" s="8"/>
      <c r="JY843" s="4"/>
      <c r="JZ843" s="8"/>
      <c r="KA843" s="7"/>
      <c r="KB843" s="7"/>
      <c r="KC843" s="2" t="s">
        <v>272</v>
      </c>
      <c r="KD843" s="2" t="s">
        <v>275</v>
      </c>
      <c r="KE843" s="2" t="s">
        <v>229</v>
      </c>
      <c r="KF843" s="2" t="s">
        <v>229</v>
      </c>
      <c r="KG843" s="2" t="s">
        <v>241</v>
      </c>
      <c r="KH843" s="2" t="s">
        <v>229</v>
      </c>
      <c r="KI843" s="4"/>
      <c r="KJ843" s="8"/>
      <c r="KK843" s="4"/>
      <c r="KL843" s="8"/>
      <c r="KM843" s="7"/>
      <c r="KN843" s="7"/>
      <c r="KO843" s="2" t="s">
        <v>239</v>
      </c>
      <c r="KP843" s="2" t="s">
        <v>275</v>
      </c>
      <c r="KQ843" s="2" t="s">
        <v>3097</v>
      </c>
      <c r="KR843" s="2" t="s">
        <v>5121</v>
      </c>
      <c r="KS843" s="2" t="s">
        <v>241</v>
      </c>
      <c r="KT843" s="2" t="s">
        <v>229</v>
      </c>
      <c r="KU843" s="4"/>
      <c r="KV843" s="8"/>
      <c r="KW843" s="4"/>
      <c r="KX843" s="8"/>
      <c r="KY843" s="7"/>
      <c r="KZ843" s="7"/>
      <c r="LA843" s="2" t="s">
        <v>239</v>
      </c>
      <c r="LB843" s="2" t="s">
        <v>275</v>
      </c>
      <c r="LC843" s="2" t="s">
        <v>895</v>
      </c>
      <c r="LD843" s="2" t="s">
        <v>3266</v>
      </c>
      <c r="LE843" s="2" t="s">
        <v>241</v>
      </c>
      <c r="LF843" s="2" t="s">
        <v>229</v>
      </c>
      <c r="LG843" s="4"/>
      <c r="LH843" s="8"/>
      <c r="LI843" s="4"/>
      <c r="LJ843" s="8"/>
      <c r="LK843" s="7"/>
      <c r="LL843" s="7"/>
      <c r="LM843" s="2" t="s">
        <v>229</v>
      </c>
      <c r="LN843" s="2" t="s">
        <v>229</v>
      </c>
      <c r="LO843" s="2" t="s">
        <v>229</v>
      </c>
      <c r="LP843" s="2" t="s">
        <v>229</v>
      </c>
      <c r="LQ843" s="2" t="s">
        <v>229</v>
      </c>
      <c r="LR843" s="2" t="s">
        <v>229</v>
      </c>
      <c r="LS843" s="4"/>
      <c r="LT843" s="8"/>
      <c r="LU843" s="4"/>
      <c r="LV843" s="8"/>
      <c r="LW843" s="7"/>
      <c r="LX843" s="7"/>
      <c r="LY843" s="2" t="s">
        <v>239</v>
      </c>
      <c r="LZ843" s="2" t="s">
        <v>275</v>
      </c>
      <c r="MA843" s="2" t="s">
        <v>1391</v>
      </c>
      <c r="MB843" s="2" t="s">
        <v>752</v>
      </c>
      <c r="MC843" s="2" t="s">
        <v>241</v>
      </c>
      <c r="MD843" s="2" t="s">
        <v>229</v>
      </c>
      <c r="ME843" s="4"/>
      <c r="MF843" s="8"/>
      <c r="MG843" s="4"/>
      <c r="MH843" s="8"/>
      <c r="MI843" s="7"/>
      <c r="MJ843" s="7"/>
      <c r="MK843" s="2" t="s">
        <v>278</v>
      </c>
      <c r="ML843" s="2" t="s">
        <v>275</v>
      </c>
      <c r="MM843" s="2" t="s">
        <v>229</v>
      </c>
      <c r="MN843" s="2" t="s">
        <v>229</v>
      </c>
      <c r="MO843" s="2" t="s">
        <v>241</v>
      </c>
      <c r="MP843" s="2" t="s">
        <v>229</v>
      </c>
      <c r="MQ843" s="4"/>
      <c r="MR843" s="8"/>
      <c r="MS843" s="4"/>
      <c r="MT843" s="8"/>
      <c r="MU843" s="7"/>
      <c r="MV843" s="7"/>
      <c r="MW843" s="2" t="s">
        <v>272</v>
      </c>
      <c r="MX843" s="2" t="s">
        <v>275</v>
      </c>
      <c r="MY843" s="2" t="s">
        <v>229</v>
      </c>
      <c r="MZ843" s="2" t="s">
        <v>229</v>
      </c>
      <c r="NA843" s="2" t="s">
        <v>241</v>
      </c>
      <c r="NB843" s="2" t="s">
        <v>229</v>
      </c>
      <c r="NC843" s="4"/>
      <c r="ND843" s="8"/>
      <c r="NE843" s="4"/>
      <c r="NF843" s="8"/>
      <c r="NG843" s="7"/>
      <c r="NH843" s="7"/>
      <c r="NI843" s="2" t="s">
        <v>239</v>
      </c>
      <c r="NJ843" s="2" t="s">
        <v>275</v>
      </c>
      <c r="NK843" s="2" t="s">
        <v>692</v>
      </c>
      <c r="NL843" s="2" t="s">
        <v>1410</v>
      </c>
      <c r="NM843" s="2" t="s">
        <v>263</v>
      </c>
      <c r="NN843" s="2" t="s">
        <v>229</v>
      </c>
      <c r="NO843" s="4"/>
      <c r="NP843" s="8"/>
      <c r="NQ843" s="4"/>
      <c r="NR843" s="8"/>
      <c r="NS843" s="7"/>
      <c r="NT843" s="7"/>
      <c r="NU843" s="2" t="s">
        <v>272</v>
      </c>
      <c r="NV843" s="2" t="s">
        <v>275</v>
      </c>
      <c r="NW843" s="2" t="s">
        <v>229</v>
      </c>
      <c r="NX843" s="2" t="s">
        <v>229</v>
      </c>
      <c r="NY843" s="2" t="s">
        <v>241</v>
      </c>
      <c r="NZ843" s="2" t="s">
        <v>229</v>
      </c>
      <c r="OA843" s="4"/>
      <c r="OB843" s="8"/>
      <c r="OC843" s="4"/>
      <c r="OD843" s="8"/>
      <c r="OE843" s="7"/>
      <c r="OF843" s="7"/>
      <c r="OG843" s="2" t="s">
        <v>229</v>
      </c>
      <c r="OH843" s="2" t="s">
        <v>229</v>
      </c>
      <c r="OI843" s="2" t="s">
        <v>229</v>
      </c>
      <c r="OJ843" s="2" t="s">
        <v>229</v>
      </c>
      <c r="OK843" s="2" t="s">
        <v>229</v>
      </c>
      <c r="OL843" s="2" t="s">
        <v>229</v>
      </c>
      <c r="OM843" s="4"/>
      <c r="ON843" s="8"/>
      <c r="OO843" s="4"/>
      <c r="OP843" s="8"/>
      <c r="OQ843" s="7"/>
      <c r="OR843" s="7"/>
      <c r="OS843" s="2" t="s">
        <v>229</v>
      </c>
      <c r="OT843" s="2" t="s">
        <v>229</v>
      </c>
      <c r="OU843" s="2" t="s">
        <v>229</v>
      </c>
      <c r="OV843" s="2" t="s">
        <v>229</v>
      </c>
      <c r="OW843" s="2" t="s">
        <v>229</v>
      </c>
      <c r="OX843" s="2" t="s">
        <v>229</v>
      </c>
      <c r="OY843" s="4"/>
      <c r="OZ843" s="8"/>
      <c r="PA843" s="4"/>
      <c r="PB843" s="8"/>
      <c r="PC843" s="7"/>
      <c r="PD843" s="7"/>
      <c r="PE843" s="2" t="s">
        <v>229</v>
      </c>
      <c r="PF843" s="2" t="s">
        <v>229</v>
      </c>
      <c r="PG843" s="2" t="s">
        <v>229</v>
      </c>
      <c r="PH843" s="2" t="s">
        <v>229</v>
      </c>
      <c r="PI843" s="2" t="s">
        <v>229</v>
      </c>
      <c r="PJ843" s="2" t="s">
        <v>229</v>
      </c>
      <c r="PK843" s="4"/>
      <c r="PL843" s="8"/>
      <c r="PM843" s="4"/>
      <c r="PN843" s="8"/>
      <c r="PO843" s="7"/>
      <c r="PP843" s="7"/>
      <c r="PQ843" s="2" t="s">
        <v>239</v>
      </c>
      <c r="PR843" s="2" t="s">
        <v>275</v>
      </c>
      <c r="PS843" s="2" t="s">
        <v>1221</v>
      </c>
      <c r="PT843" s="2" t="s">
        <v>229</v>
      </c>
      <c r="PU843" s="2" t="s">
        <v>241</v>
      </c>
      <c r="PV843" s="2" t="s">
        <v>229</v>
      </c>
      <c r="PW843" s="4"/>
      <c r="PX843" s="8"/>
      <c r="PY843" s="4"/>
      <c r="PZ843" s="8"/>
      <c r="QA843" s="7"/>
      <c r="QB843" s="7"/>
      <c r="QC843" s="2" t="s">
        <v>281</v>
      </c>
      <c r="QD843" s="2" t="s">
        <v>275</v>
      </c>
      <c r="QE843" s="2" t="s">
        <v>229</v>
      </c>
      <c r="QF843" s="2" t="s">
        <v>229</v>
      </c>
      <c r="QG843" s="2" t="s">
        <v>241</v>
      </c>
      <c r="QH843" s="2" t="s">
        <v>229</v>
      </c>
      <c r="QI843" s="4"/>
      <c r="QJ843" s="8"/>
      <c r="QK843" s="4"/>
      <c r="QL843" s="8"/>
      <c r="QM843" s="7"/>
      <c r="QN843" s="7"/>
      <c r="QO843" s="2" t="s">
        <v>229</v>
      </c>
      <c r="QP843" s="2" t="s">
        <v>229</v>
      </c>
      <c r="QQ843" s="2" t="s">
        <v>229</v>
      </c>
      <c r="QR843" s="2" t="s">
        <v>229</v>
      </c>
      <c r="QS843" s="2" t="s">
        <v>229</v>
      </c>
      <c r="QT843" s="2" t="s">
        <v>229</v>
      </c>
      <c r="QU843" s="4"/>
      <c r="QV843" s="8"/>
      <c r="QW843" s="4"/>
      <c r="QX843" s="8"/>
      <c r="QY843" s="7"/>
      <c r="QZ843" s="7"/>
      <c r="RA843" s="2" t="s">
        <v>272</v>
      </c>
      <c r="RB843" s="2" t="s">
        <v>275</v>
      </c>
      <c r="RC843" s="2" t="s">
        <v>229</v>
      </c>
      <c r="RD843" s="2" t="s">
        <v>229</v>
      </c>
      <c r="RE843" s="2" t="s">
        <v>241</v>
      </c>
      <c r="RF843" s="2" t="s">
        <v>229</v>
      </c>
      <c r="RG843" s="4"/>
      <c r="RH843" s="8"/>
      <c r="RI843" s="4"/>
      <c r="RJ843" s="8"/>
      <c r="RK843" s="7"/>
      <c r="RL843" s="7"/>
      <c r="RM843" s="2" t="s">
        <v>229</v>
      </c>
      <c r="RN843" s="2" t="s">
        <v>229</v>
      </c>
      <c r="RO843" s="2" t="s">
        <v>229</v>
      </c>
      <c r="RP843" s="2" t="s">
        <v>229</v>
      </c>
      <c r="RQ843" s="2" t="s">
        <v>229</v>
      </c>
      <c r="RR843" s="2" t="s">
        <v>229</v>
      </c>
      <c r="RS843" s="4"/>
      <c r="RT843" s="8"/>
      <c r="RU843" s="4"/>
      <c r="RV843" s="8"/>
      <c r="RW843" s="7"/>
      <c r="RX843" s="7"/>
      <c r="RY843" s="2" t="s">
        <v>239</v>
      </c>
      <c r="RZ843" s="2" t="s">
        <v>275</v>
      </c>
      <c r="SA843" s="2" t="s">
        <v>2927</v>
      </c>
      <c r="SB843" s="2" t="s">
        <v>1423</v>
      </c>
      <c r="SC843" s="2" t="s">
        <v>241</v>
      </c>
      <c r="SD843" s="2" t="s">
        <v>229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</row>
    <row r="844">
      <c r="A844" s="2" t="s">
        <v>5122</v>
      </c>
      <c r="B844" s="2" t="s">
        <v>216</v>
      </c>
      <c r="C844" s="2" t="s">
        <v>4734</v>
      </c>
      <c r="D844" s="2" t="s">
        <v>3164</v>
      </c>
      <c r="E844" s="2" t="s">
        <v>3165</v>
      </c>
      <c r="F844" s="2" t="s">
        <v>4869</v>
      </c>
      <c r="G844" s="2" t="s">
        <v>4870</v>
      </c>
      <c r="H844" s="2" t="s">
        <v>4871</v>
      </c>
      <c r="I844" s="2" t="s">
        <v>5123</v>
      </c>
      <c r="J844" s="2" t="s">
        <v>285</v>
      </c>
      <c r="K844" s="2" t="s">
        <v>1603</v>
      </c>
      <c r="L844" s="3">
        <v>45</v>
      </c>
      <c r="M844" s="3">
        <v>47.25</v>
      </c>
      <c r="N844" s="3">
        <v>89.99</v>
      </c>
      <c r="O844" s="2" t="s">
        <v>2130</v>
      </c>
      <c r="P844" s="2" t="s">
        <v>964</v>
      </c>
      <c r="Q844" s="2" t="s">
        <v>228</v>
      </c>
      <c r="R844" s="2" t="s">
        <v>229</v>
      </c>
      <c r="S844" s="2" t="s">
        <v>5124</v>
      </c>
      <c r="T844" s="2" t="s">
        <v>229</v>
      </c>
      <c r="U844" s="2" t="s">
        <v>2890</v>
      </c>
      <c r="V844" s="2" t="s">
        <v>685</v>
      </c>
      <c r="W844" s="2" t="s">
        <v>686</v>
      </c>
      <c r="X844" s="2" t="s">
        <v>229</v>
      </c>
      <c r="Y844" s="2" t="s">
        <v>1144</v>
      </c>
      <c r="Z844" s="4"/>
      <c r="AA844" s="4">
        <f>=ROUNDDOWN({0},0)</f>
      </c>
      <c r="AB844" s="5"/>
      <c r="AC844" s="2" t="s">
        <v>229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/>
      <c r="BK844" s="8"/>
      <c r="BL844" s="2" t="s">
        <v>229</v>
      </c>
      <c r="BM844" s="7"/>
      <c r="BN844" s="7"/>
      <c r="BO844" s="4"/>
      <c r="BP844" s="8"/>
      <c r="BQ844" s="4"/>
      <c r="BR844" s="8"/>
      <c r="BS844" s="7"/>
      <c r="BT844" s="7"/>
      <c r="BU844" s="2" t="s">
        <v>239</v>
      </c>
      <c r="BV844" s="2" t="s">
        <v>275</v>
      </c>
      <c r="BW844" s="2" t="s">
        <v>229</v>
      </c>
      <c r="BX844" s="2" t="s">
        <v>813</v>
      </c>
      <c r="BY844" s="2" t="s">
        <v>241</v>
      </c>
      <c r="BZ844" s="2" t="s">
        <v>229</v>
      </c>
      <c r="CA844" s="4"/>
      <c r="CB844" s="8"/>
      <c r="CC844" s="4"/>
      <c r="CD844" s="8"/>
      <c r="CE844" s="7"/>
      <c r="CF844" s="7"/>
      <c r="CG844" s="2" t="s">
        <v>239</v>
      </c>
      <c r="CH844" s="2" t="s">
        <v>275</v>
      </c>
      <c r="CI844" s="2" t="s">
        <v>2110</v>
      </c>
      <c r="CJ844" s="2" t="s">
        <v>1885</v>
      </c>
      <c r="CK844" s="2" t="s">
        <v>241</v>
      </c>
      <c r="CL844" s="2" t="s">
        <v>229</v>
      </c>
      <c r="CM844" s="4"/>
      <c r="CN844" s="8"/>
      <c r="CO844" s="4"/>
      <c r="CP844" s="8"/>
      <c r="CQ844" s="7"/>
      <c r="CR844" s="7"/>
      <c r="CS844" s="2" t="s">
        <v>239</v>
      </c>
      <c r="CT844" s="2" t="s">
        <v>275</v>
      </c>
      <c r="CU844" s="2" t="s">
        <v>1148</v>
      </c>
      <c r="CV844" s="2" t="s">
        <v>1947</v>
      </c>
      <c r="CW844" s="2" t="s">
        <v>241</v>
      </c>
      <c r="CX844" s="2" t="s">
        <v>229</v>
      </c>
      <c r="CY844" s="4"/>
      <c r="CZ844" s="8"/>
      <c r="DA844" s="4"/>
      <c r="DB844" s="8"/>
      <c r="DC844" s="7"/>
      <c r="DD844" s="7"/>
      <c r="DE844" s="2" t="s">
        <v>239</v>
      </c>
      <c r="DF844" s="2" t="s">
        <v>275</v>
      </c>
      <c r="DG844" s="2" t="s">
        <v>2094</v>
      </c>
      <c r="DH844" s="2" t="s">
        <v>1930</v>
      </c>
      <c r="DI844" s="2" t="s">
        <v>241</v>
      </c>
      <c r="DJ844" s="2" t="s">
        <v>229</v>
      </c>
      <c r="DK844" s="4"/>
      <c r="DL844" s="8"/>
      <c r="DM844" s="4"/>
      <c r="DN844" s="8"/>
      <c r="DO844" s="7"/>
      <c r="DP844" s="7"/>
      <c r="DQ844" s="2" t="s">
        <v>239</v>
      </c>
      <c r="DR844" s="2" t="s">
        <v>275</v>
      </c>
      <c r="DS844" s="2" t="s">
        <v>1446</v>
      </c>
      <c r="DT844" s="2" t="s">
        <v>2895</v>
      </c>
      <c r="DU844" s="2" t="s">
        <v>241</v>
      </c>
      <c r="DV844" s="2" t="s">
        <v>229</v>
      </c>
      <c r="DW844" s="4"/>
      <c r="DX844" s="8"/>
      <c r="DY844" s="4"/>
      <c r="DZ844" s="8"/>
      <c r="EA844" s="7"/>
      <c r="EB844" s="7"/>
      <c r="EC844" s="2" t="s">
        <v>239</v>
      </c>
      <c r="ED844" s="2" t="s">
        <v>275</v>
      </c>
      <c r="EE844" s="2" t="s">
        <v>699</v>
      </c>
      <c r="EF844" s="2" t="s">
        <v>1794</v>
      </c>
      <c r="EG844" s="2" t="s">
        <v>241</v>
      </c>
      <c r="EH844" s="2" t="s">
        <v>229</v>
      </c>
      <c r="EI844" s="4"/>
      <c r="EJ844" s="8"/>
      <c r="EK844" s="4"/>
      <c r="EL844" s="8"/>
      <c r="EM844" s="7"/>
      <c r="EN844" s="7"/>
      <c r="EO844" s="2" t="s">
        <v>239</v>
      </c>
      <c r="EP844" s="2" t="s">
        <v>275</v>
      </c>
      <c r="EQ844" s="2" t="s">
        <v>3430</v>
      </c>
      <c r="ER844" s="2" t="s">
        <v>1855</v>
      </c>
      <c r="ES844" s="2" t="s">
        <v>241</v>
      </c>
      <c r="ET844" s="2" t="s">
        <v>229</v>
      </c>
      <c r="EU844" s="4"/>
      <c r="EV844" s="8"/>
      <c r="EW844" s="4"/>
      <c r="EX844" s="8"/>
      <c r="EY844" s="7"/>
      <c r="EZ844" s="7"/>
      <c r="FA844" s="2" t="s">
        <v>239</v>
      </c>
      <c r="FB844" s="2" t="s">
        <v>275</v>
      </c>
      <c r="FC844" s="2" t="s">
        <v>1832</v>
      </c>
      <c r="FD844" s="2" t="s">
        <v>2310</v>
      </c>
      <c r="FE844" s="2" t="s">
        <v>241</v>
      </c>
      <c r="FF844" s="2" t="s">
        <v>229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275</v>
      </c>
      <c r="FO844" s="2" t="s">
        <v>1148</v>
      </c>
      <c r="FP844" s="2" t="s">
        <v>5125</v>
      </c>
      <c r="FQ844" s="2" t="s">
        <v>241</v>
      </c>
      <c r="FR844" s="2" t="s">
        <v>229</v>
      </c>
      <c r="FS844" s="4"/>
      <c r="FT844" s="8"/>
      <c r="FU844" s="4"/>
      <c r="FV844" s="8"/>
      <c r="FW844" s="7"/>
      <c r="FX844" s="7"/>
      <c r="FY844" s="2" t="s">
        <v>229</v>
      </c>
      <c r="FZ844" s="2" t="s">
        <v>229</v>
      </c>
      <c r="GA844" s="2" t="s">
        <v>229</v>
      </c>
      <c r="GB844" s="2" t="s">
        <v>229</v>
      </c>
      <c r="GC844" s="2" t="s">
        <v>229</v>
      </c>
      <c r="GD844" s="2" t="s">
        <v>229</v>
      </c>
      <c r="GE844" s="4"/>
      <c r="GF844" s="8"/>
      <c r="GG844" s="4"/>
      <c r="GH844" s="8"/>
      <c r="GI844" s="7"/>
      <c r="GJ844" s="7"/>
      <c r="GK844" s="2" t="s">
        <v>266</v>
      </c>
      <c r="GL844" s="2" t="s">
        <v>275</v>
      </c>
      <c r="GM844" s="2" t="s">
        <v>229</v>
      </c>
      <c r="GN844" s="2" t="s">
        <v>229</v>
      </c>
      <c r="GO844" s="2" t="s">
        <v>241</v>
      </c>
      <c r="GP844" s="2" t="s">
        <v>229</v>
      </c>
      <c r="GQ844" s="4"/>
      <c r="GR844" s="8"/>
      <c r="GS844" s="4"/>
      <c r="GT844" s="8"/>
      <c r="GU844" s="7"/>
      <c r="GV844" s="7"/>
      <c r="GW844" s="2" t="s">
        <v>281</v>
      </c>
      <c r="GX844" s="2" t="s">
        <v>275</v>
      </c>
      <c r="GY844" s="2" t="s">
        <v>229</v>
      </c>
      <c r="GZ844" s="2" t="s">
        <v>229</v>
      </c>
      <c r="HA844" s="2" t="s">
        <v>241</v>
      </c>
      <c r="HB844" s="2" t="s">
        <v>229</v>
      </c>
      <c r="HC844" s="4"/>
      <c r="HD844" s="8"/>
      <c r="HE844" s="4"/>
      <c r="HF844" s="8"/>
      <c r="HG844" s="7"/>
      <c r="HH844" s="7"/>
      <c r="HI844" s="2" t="s">
        <v>239</v>
      </c>
      <c r="HJ844" s="2" t="s">
        <v>275</v>
      </c>
      <c r="HK844" s="2" t="s">
        <v>1454</v>
      </c>
      <c r="HL844" s="2" t="s">
        <v>687</v>
      </c>
      <c r="HM844" s="2" t="s">
        <v>241</v>
      </c>
      <c r="HN844" s="2" t="s">
        <v>229</v>
      </c>
      <c r="HO844" s="4"/>
      <c r="HP844" s="8"/>
      <c r="HQ844" s="4"/>
      <c r="HR844" s="8"/>
      <c r="HS844" s="7"/>
      <c r="HT844" s="7"/>
      <c r="HU844" s="2" t="s">
        <v>229</v>
      </c>
      <c r="HV844" s="2" t="s">
        <v>229</v>
      </c>
      <c r="HW844" s="2" t="s">
        <v>229</v>
      </c>
      <c r="HX844" s="2" t="s">
        <v>229</v>
      </c>
      <c r="HY844" s="2" t="s">
        <v>229</v>
      </c>
      <c r="HZ844" s="2" t="s">
        <v>229</v>
      </c>
      <c r="IA844" s="4"/>
      <c r="IB844" s="8"/>
      <c r="IC844" s="4"/>
      <c r="ID844" s="8"/>
      <c r="IE844" s="7"/>
      <c r="IF844" s="7"/>
      <c r="IG844" s="2" t="s">
        <v>266</v>
      </c>
      <c r="IH844" s="2" t="s">
        <v>275</v>
      </c>
      <c r="II844" s="2" t="s">
        <v>229</v>
      </c>
      <c r="IJ844" s="2" t="s">
        <v>229</v>
      </c>
      <c r="IK844" s="2" t="s">
        <v>241</v>
      </c>
      <c r="IL844" s="2" t="s">
        <v>229</v>
      </c>
      <c r="IM844" s="4"/>
      <c r="IN844" s="8"/>
      <c r="IO844" s="4"/>
      <c r="IP844" s="8"/>
      <c r="IQ844" s="7"/>
      <c r="IR844" s="7"/>
      <c r="IS844" s="2" t="s">
        <v>272</v>
      </c>
      <c r="IT844" s="2" t="s">
        <v>226</v>
      </c>
      <c r="IU844" s="2" t="s">
        <v>229</v>
      </c>
      <c r="IV844" s="2" t="s">
        <v>229</v>
      </c>
      <c r="IW844" s="2" t="s">
        <v>241</v>
      </c>
      <c r="IX844" s="2" t="s">
        <v>229</v>
      </c>
      <c r="IY844" s="4"/>
      <c r="IZ844" s="8"/>
      <c r="JA844" s="4"/>
      <c r="JB844" s="8"/>
      <c r="JC844" s="7"/>
      <c r="JD844" s="7"/>
      <c r="JE844" s="2" t="s">
        <v>229</v>
      </c>
      <c r="JF844" s="2" t="s">
        <v>229</v>
      </c>
      <c r="JG844" s="2" t="s">
        <v>229</v>
      </c>
      <c r="JH844" s="2" t="s">
        <v>229</v>
      </c>
      <c r="JI844" s="2" t="s">
        <v>229</v>
      </c>
      <c r="JJ844" s="2" t="s">
        <v>229</v>
      </c>
      <c r="JK844" s="4"/>
      <c r="JL844" s="8"/>
      <c r="JM844" s="4"/>
      <c r="JN844" s="8"/>
      <c r="JO844" s="7"/>
      <c r="JP844" s="7"/>
      <c r="JQ844" s="2" t="s">
        <v>229</v>
      </c>
      <c r="JR844" s="2" t="s">
        <v>229</v>
      </c>
      <c r="JS844" s="2" t="s">
        <v>229</v>
      </c>
      <c r="JT844" s="2" t="s">
        <v>229</v>
      </c>
      <c r="JU844" s="2" t="s">
        <v>229</v>
      </c>
      <c r="JV844" s="2" t="s">
        <v>229</v>
      </c>
      <c r="JW844" s="4"/>
      <c r="JX844" s="8"/>
      <c r="JY844" s="4"/>
      <c r="JZ844" s="8"/>
      <c r="KA844" s="7"/>
      <c r="KB844" s="7"/>
      <c r="KC844" s="2" t="s">
        <v>266</v>
      </c>
      <c r="KD844" s="2" t="s">
        <v>275</v>
      </c>
      <c r="KE844" s="2" t="s">
        <v>229</v>
      </c>
      <c r="KF844" s="2" t="s">
        <v>229</v>
      </c>
      <c r="KG844" s="2" t="s">
        <v>241</v>
      </c>
      <c r="KH844" s="2" t="s">
        <v>229</v>
      </c>
      <c r="KI844" s="4"/>
      <c r="KJ844" s="8"/>
      <c r="KK844" s="4"/>
      <c r="KL844" s="8"/>
      <c r="KM844" s="7"/>
      <c r="KN844" s="7"/>
      <c r="KO844" s="2" t="s">
        <v>229</v>
      </c>
      <c r="KP844" s="2" t="s">
        <v>229</v>
      </c>
      <c r="KQ844" s="2" t="s">
        <v>229</v>
      </c>
      <c r="KR844" s="2" t="s">
        <v>229</v>
      </c>
      <c r="KS844" s="2" t="s">
        <v>229</v>
      </c>
      <c r="KT844" s="2" t="s">
        <v>229</v>
      </c>
      <c r="KU844" s="4"/>
      <c r="KV844" s="8"/>
      <c r="KW844" s="4"/>
      <c r="KX844" s="8"/>
      <c r="KY844" s="7"/>
      <c r="KZ844" s="7"/>
      <c r="LA844" s="2" t="s">
        <v>239</v>
      </c>
      <c r="LB844" s="2" t="s">
        <v>275</v>
      </c>
      <c r="LC844" s="2" t="s">
        <v>1827</v>
      </c>
      <c r="LD844" s="2" t="s">
        <v>229</v>
      </c>
      <c r="LE844" s="2" t="s">
        <v>241</v>
      </c>
      <c r="LF844" s="2" t="s">
        <v>229</v>
      </c>
      <c r="LG844" s="4"/>
      <c r="LH844" s="8"/>
      <c r="LI844" s="4"/>
      <c r="LJ844" s="8"/>
      <c r="LK844" s="7"/>
      <c r="LL844" s="7"/>
      <c r="LM844" s="2" t="s">
        <v>229</v>
      </c>
      <c r="LN844" s="2" t="s">
        <v>229</v>
      </c>
      <c r="LO844" s="2" t="s">
        <v>229</v>
      </c>
      <c r="LP844" s="2" t="s">
        <v>229</v>
      </c>
      <c r="LQ844" s="2" t="s">
        <v>229</v>
      </c>
      <c r="LR844" s="2" t="s">
        <v>229</v>
      </c>
      <c r="LS844" s="4"/>
      <c r="LT844" s="8"/>
      <c r="LU844" s="4"/>
      <c r="LV844" s="8"/>
      <c r="LW844" s="7"/>
      <c r="LX844" s="7"/>
      <c r="LY844" s="2" t="s">
        <v>239</v>
      </c>
      <c r="LZ844" s="2" t="s">
        <v>275</v>
      </c>
      <c r="MA844" s="2" t="s">
        <v>3078</v>
      </c>
      <c r="MB844" s="2" t="s">
        <v>229</v>
      </c>
      <c r="MC844" s="2" t="s">
        <v>241</v>
      </c>
      <c r="MD844" s="2" t="s">
        <v>229</v>
      </c>
      <c r="ME844" s="4"/>
      <c r="MF844" s="8"/>
      <c r="MG844" s="4"/>
      <c r="MH844" s="8"/>
      <c r="MI844" s="7"/>
      <c r="MJ844" s="7"/>
      <c r="MK844" s="2" t="s">
        <v>229</v>
      </c>
      <c r="ML844" s="2" t="s">
        <v>229</v>
      </c>
      <c r="MM844" s="2" t="s">
        <v>229</v>
      </c>
      <c r="MN844" s="2" t="s">
        <v>229</v>
      </c>
      <c r="MO844" s="2" t="s">
        <v>229</v>
      </c>
      <c r="MP844" s="2" t="s">
        <v>229</v>
      </c>
      <c r="MQ844" s="4"/>
      <c r="MR844" s="8"/>
      <c r="MS844" s="4"/>
      <c r="MT844" s="8"/>
      <c r="MU844" s="7"/>
      <c r="MV844" s="7"/>
      <c r="MW844" s="2" t="s">
        <v>229</v>
      </c>
      <c r="MX844" s="2" t="s">
        <v>229</v>
      </c>
      <c r="MY844" s="2" t="s">
        <v>229</v>
      </c>
      <c r="MZ844" s="2" t="s">
        <v>229</v>
      </c>
      <c r="NA844" s="2" t="s">
        <v>229</v>
      </c>
      <c r="NB844" s="2" t="s">
        <v>229</v>
      </c>
      <c r="NC844" s="4"/>
      <c r="ND844" s="8"/>
      <c r="NE844" s="4"/>
      <c r="NF844" s="8"/>
      <c r="NG844" s="7"/>
      <c r="NH844" s="7"/>
      <c r="NI844" s="2" t="s">
        <v>239</v>
      </c>
      <c r="NJ844" s="2" t="s">
        <v>275</v>
      </c>
      <c r="NK844" s="2" t="s">
        <v>4874</v>
      </c>
      <c r="NL844" s="2" t="s">
        <v>3693</v>
      </c>
      <c r="NM844" s="2" t="s">
        <v>241</v>
      </c>
      <c r="NN844" s="2" t="s">
        <v>229</v>
      </c>
      <c r="NO844" s="4"/>
      <c r="NP844" s="8"/>
      <c r="NQ844" s="4"/>
      <c r="NR844" s="8"/>
      <c r="NS844" s="7"/>
      <c r="NT844" s="7"/>
      <c r="NU844" s="2" t="s">
        <v>272</v>
      </c>
      <c r="NV844" s="2" t="s">
        <v>275</v>
      </c>
      <c r="NW844" s="2" t="s">
        <v>229</v>
      </c>
      <c r="NX844" s="2" t="s">
        <v>229</v>
      </c>
      <c r="NY844" s="2" t="s">
        <v>241</v>
      </c>
      <c r="NZ844" s="2" t="s">
        <v>229</v>
      </c>
      <c r="OA844" s="4"/>
      <c r="OB844" s="8"/>
      <c r="OC844" s="4"/>
      <c r="OD844" s="8"/>
      <c r="OE844" s="7"/>
      <c r="OF844" s="7"/>
      <c r="OG844" s="2" t="s">
        <v>229</v>
      </c>
      <c r="OH844" s="2" t="s">
        <v>229</v>
      </c>
      <c r="OI844" s="2" t="s">
        <v>229</v>
      </c>
      <c r="OJ844" s="2" t="s">
        <v>229</v>
      </c>
      <c r="OK844" s="2" t="s">
        <v>229</v>
      </c>
      <c r="OL844" s="2" t="s">
        <v>229</v>
      </c>
      <c r="OM844" s="4"/>
      <c r="ON844" s="8"/>
      <c r="OO844" s="4"/>
      <c r="OP844" s="8"/>
      <c r="OQ844" s="7"/>
      <c r="OR844" s="7"/>
      <c r="OS844" s="2" t="s">
        <v>229</v>
      </c>
      <c r="OT844" s="2" t="s">
        <v>229</v>
      </c>
      <c r="OU844" s="2" t="s">
        <v>229</v>
      </c>
      <c r="OV844" s="2" t="s">
        <v>229</v>
      </c>
      <c r="OW844" s="2" t="s">
        <v>229</v>
      </c>
      <c r="OX844" s="2" t="s">
        <v>229</v>
      </c>
      <c r="OY844" s="4"/>
      <c r="OZ844" s="8"/>
      <c r="PA844" s="4"/>
      <c r="PB844" s="8"/>
      <c r="PC844" s="7"/>
      <c r="PD844" s="7"/>
      <c r="PE844" s="2" t="s">
        <v>229</v>
      </c>
      <c r="PF844" s="2" t="s">
        <v>229</v>
      </c>
      <c r="PG844" s="2" t="s">
        <v>229</v>
      </c>
      <c r="PH844" s="2" t="s">
        <v>229</v>
      </c>
      <c r="PI844" s="2" t="s">
        <v>229</v>
      </c>
      <c r="PJ844" s="2" t="s">
        <v>229</v>
      </c>
      <c r="PK844" s="4"/>
      <c r="PL844" s="8"/>
      <c r="PM844" s="4"/>
      <c r="PN844" s="8"/>
      <c r="PO844" s="7"/>
      <c r="PP844" s="7"/>
      <c r="PQ844" s="2" t="s">
        <v>239</v>
      </c>
      <c r="PR844" s="2" t="s">
        <v>275</v>
      </c>
      <c r="PS844" s="2" t="s">
        <v>2239</v>
      </c>
      <c r="PT844" s="2" t="s">
        <v>229</v>
      </c>
      <c r="PU844" s="2" t="s">
        <v>241</v>
      </c>
      <c r="PV844" s="2" t="s">
        <v>229</v>
      </c>
      <c r="PW844" s="4"/>
      <c r="PX844" s="8"/>
      <c r="PY844" s="4"/>
      <c r="PZ844" s="8"/>
      <c r="QA844" s="7"/>
      <c r="QB844" s="7"/>
      <c r="QC844" s="2" t="s">
        <v>281</v>
      </c>
      <c r="QD844" s="2" t="s">
        <v>275</v>
      </c>
      <c r="QE844" s="2" t="s">
        <v>229</v>
      </c>
      <c r="QF844" s="2" t="s">
        <v>229</v>
      </c>
      <c r="QG844" s="2" t="s">
        <v>241</v>
      </c>
      <c r="QH844" s="2" t="s">
        <v>229</v>
      </c>
      <c r="QI844" s="4"/>
      <c r="QJ844" s="8"/>
      <c r="QK844" s="4"/>
      <c r="QL844" s="8"/>
      <c r="QM844" s="7"/>
      <c r="QN844" s="7"/>
      <c r="QO844" s="2" t="s">
        <v>229</v>
      </c>
      <c r="QP844" s="2" t="s">
        <v>229</v>
      </c>
      <c r="QQ844" s="2" t="s">
        <v>229</v>
      </c>
      <c r="QR844" s="2" t="s">
        <v>229</v>
      </c>
      <c r="QS844" s="2" t="s">
        <v>229</v>
      </c>
      <c r="QT844" s="2" t="s">
        <v>229</v>
      </c>
      <c r="QU844" s="4"/>
      <c r="QV844" s="8"/>
      <c r="QW844" s="4"/>
      <c r="QX844" s="8"/>
      <c r="QY844" s="7"/>
      <c r="QZ844" s="7"/>
      <c r="RA844" s="2" t="s">
        <v>272</v>
      </c>
      <c r="RB844" s="2" t="s">
        <v>275</v>
      </c>
      <c r="RC844" s="2" t="s">
        <v>229</v>
      </c>
      <c r="RD844" s="2" t="s">
        <v>229</v>
      </c>
      <c r="RE844" s="2" t="s">
        <v>241</v>
      </c>
      <c r="RF844" s="2" t="s">
        <v>229</v>
      </c>
      <c r="RG844" s="4"/>
      <c r="RH844" s="8"/>
      <c r="RI844" s="4"/>
      <c r="RJ844" s="8"/>
      <c r="RK844" s="7"/>
      <c r="RL844" s="7"/>
      <c r="RM844" s="2" t="s">
        <v>229</v>
      </c>
      <c r="RN844" s="2" t="s">
        <v>229</v>
      </c>
      <c r="RO844" s="2" t="s">
        <v>229</v>
      </c>
      <c r="RP844" s="2" t="s">
        <v>229</v>
      </c>
      <c r="RQ844" s="2" t="s">
        <v>229</v>
      </c>
      <c r="RR844" s="2" t="s">
        <v>229</v>
      </c>
      <c r="RS844" s="4"/>
      <c r="RT844" s="8"/>
      <c r="RU844" s="4"/>
      <c r="RV844" s="8"/>
      <c r="RW844" s="7"/>
      <c r="RX844" s="7"/>
      <c r="RY844" s="2" t="s">
        <v>272</v>
      </c>
      <c r="RZ844" s="2" t="s">
        <v>275</v>
      </c>
      <c r="SA844" s="2" t="s">
        <v>229</v>
      </c>
      <c r="SB844" s="2" t="s">
        <v>229</v>
      </c>
      <c r="SC844" s="2" t="s">
        <v>241</v>
      </c>
      <c r="SD844" s="2" t="s">
        <v>229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</row>
    <row r="845">
      <c r="A845" s="2" t="s">
        <v>5126</v>
      </c>
      <c r="B845" s="2" t="s">
        <v>216</v>
      </c>
      <c r="C845" s="2" t="s">
        <v>4734</v>
      </c>
      <c r="D845" s="2" t="s">
        <v>3164</v>
      </c>
      <c r="E845" s="2" t="s">
        <v>3165</v>
      </c>
      <c r="F845" s="2" t="s">
        <v>4862</v>
      </c>
      <c r="G845" s="2" t="s">
        <v>4863</v>
      </c>
      <c r="H845" s="2" t="s">
        <v>3666</v>
      </c>
      <c r="I845" s="2" t="s">
        <v>5127</v>
      </c>
      <c r="J845" s="2" t="s">
        <v>285</v>
      </c>
      <c r="K845" s="2" t="s">
        <v>1070</v>
      </c>
      <c r="L845" s="3">
        <v>63.7</v>
      </c>
      <c r="M845" s="3">
        <v>66.89</v>
      </c>
      <c r="N845" s="3">
        <v>129.99</v>
      </c>
      <c r="O845" s="2" t="s">
        <v>226</v>
      </c>
      <c r="P845" s="2" t="s">
        <v>964</v>
      </c>
      <c r="Q845" s="2" t="s">
        <v>228</v>
      </c>
      <c r="R845" s="2" t="s">
        <v>229</v>
      </c>
      <c r="S845" s="2" t="s">
        <v>4865</v>
      </c>
      <c r="T845" s="2" t="s">
        <v>3733</v>
      </c>
      <c r="U845" s="2" t="s">
        <v>733</v>
      </c>
      <c r="V845" s="2" t="s">
        <v>685</v>
      </c>
      <c r="W845" s="2" t="s">
        <v>686</v>
      </c>
      <c r="X845" s="2" t="s">
        <v>1009</v>
      </c>
      <c r="Y845" s="2" t="s">
        <v>243</v>
      </c>
      <c r="Z845" s="4">
        <v>30</v>
      </c>
      <c r="AA845" s="4">
        <f>=ROUNDDOWN(10,0)</f>
      </c>
      <c r="AB845" s="5">
        <v>3</v>
      </c>
      <c r="AC845" s="2" t="s">
        <v>229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229</v>
      </c>
      <c r="BM845" s="7"/>
      <c r="BN845" s="7"/>
      <c r="BO845" s="4"/>
      <c r="BP845" s="8"/>
      <c r="BQ845" s="4"/>
      <c r="BR845" s="8"/>
      <c r="BS845" s="7"/>
      <c r="BT845" s="7"/>
      <c r="BU845" s="2" t="s">
        <v>2075</v>
      </c>
      <c r="BV845" s="2" t="s">
        <v>275</v>
      </c>
      <c r="BW845" s="2" t="s">
        <v>229</v>
      </c>
      <c r="BX845" s="2" t="s">
        <v>929</v>
      </c>
      <c r="BY845" s="2" t="s">
        <v>241</v>
      </c>
      <c r="BZ845" s="2" t="s">
        <v>229</v>
      </c>
      <c r="CA845" s="4"/>
      <c r="CB845" s="8"/>
      <c r="CC845" s="4"/>
      <c r="CD845" s="8"/>
      <c r="CE845" s="7"/>
      <c r="CF845" s="7"/>
      <c r="CG845" s="2" t="s">
        <v>239</v>
      </c>
      <c r="CH845" s="2" t="s">
        <v>226</v>
      </c>
      <c r="CI845" s="2" t="s">
        <v>243</v>
      </c>
      <c r="CJ845" s="2" t="s">
        <v>1012</v>
      </c>
      <c r="CK845" s="2" t="s">
        <v>241</v>
      </c>
      <c r="CL845" s="2" t="s">
        <v>229</v>
      </c>
      <c r="CM845" s="4"/>
      <c r="CN845" s="8"/>
      <c r="CO845" s="4"/>
      <c r="CP845" s="8"/>
      <c r="CQ845" s="7"/>
      <c r="CR845" s="7"/>
      <c r="CS845" s="2" t="s">
        <v>239</v>
      </c>
      <c r="CT845" s="2" t="s">
        <v>226</v>
      </c>
      <c r="CU845" s="2" t="s">
        <v>243</v>
      </c>
      <c r="CV845" s="2" t="s">
        <v>419</v>
      </c>
      <c r="CW845" s="2" t="s">
        <v>241</v>
      </c>
      <c r="CX845" s="2" t="s">
        <v>229</v>
      </c>
      <c r="CY845" s="4"/>
      <c r="CZ845" s="8"/>
      <c r="DA845" s="4"/>
      <c r="DB845" s="8"/>
      <c r="DC845" s="7"/>
      <c r="DD845" s="7"/>
      <c r="DE845" s="2" t="s">
        <v>239</v>
      </c>
      <c r="DF845" s="2" t="s">
        <v>226</v>
      </c>
      <c r="DG845" s="2" t="s">
        <v>3195</v>
      </c>
      <c r="DH845" s="2" t="s">
        <v>1903</v>
      </c>
      <c r="DI845" s="2" t="s">
        <v>263</v>
      </c>
      <c r="DJ845" s="2" t="s">
        <v>229</v>
      </c>
      <c r="DK845" s="4"/>
      <c r="DL845" s="8"/>
      <c r="DM845" s="4"/>
      <c r="DN845" s="8"/>
      <c r="DO845" s="7"/>
      <c r="DP845" s="7"/>
      <c r="DQ845" s="2" t="s">
        <v>239</v>
      </c>
      <c r="DR845" s="2" t="s">
        <v>226</v>
      </c>
      <c r="DS845" s="2" t="s">
        <v>823</v>
      </c>
      <c r="DT845" s="2" t="s">
        <v>849</v>
      </c>
      <c r="DU845" s="2" t="s">
        <v>241</v>
      </c>
      <c r="DV845" s="2" t="s">
        <v>229</v>
      </c>
      <c r="DW845" s="4"/>
      <c r="DX845" s="8"/>
      <c r="DY845" s="4"/>
      <c r="DZ845" s="8"/>
      <c r="EA845" s="7"/>
      <c r="EB845" s="7"/>
      <c r="EC845" s="2" t="s">
        <v>239</v>
      </c>
      <c r="ED845" s="2" t="s">
        <v>226</v>
      </c>
      <c r="EE845" s="2" t="s">
        <v>458</v>
      </c>
      <c r="EF845" s="2" t="s">
        <v>463</v>
      </c>
      <c r="EG845" s="2" t="s">
        <v>241</v>
      </c>
      <c r="EH845" s="2" t="s">
        <v>229</v>
      </c>
      <c r="EI845" s="4"/>
      <c r="EJ845" s="8"/>
      <c r="EK845" s="4"/>
      <c r="EL845" s="8"/>
      <c r="EM845" s="7"/>
      <c r="EN845" s="7"/>
      <c r="EO845" s="2" t="s">
        <v>239</v>
      </c>
      <c r="EP845" s="2" t="s">
        <v>226</v>
      </c>
      <c r="EQ845" s="2" t="s">
        <v>2665</v>
      </c>
      <c r="ER845" s="2" t="s">
        <v>1765</v>
      </c>
      <c r="ES845" s="2" t="s">
        <v>241</v>
      </c>
      <c r="ET845" s="2" t="s">
        <v>229</v>
      </c>
      <c r="EU845" s="4"/>
      <c r="EV845" s="8"/>
      <c r="EW845" s="4"/>
      <c r="EX845" s="8"/>
      <c r="EY845" s="7"/>
      <c r="EZ845" s="7"/>
      <c r="FA845" s="2" t="s">
        <v>239</v>
      </c>
      <c r="FB845" s="2" t="s">
        <v>226</v>
      </c>
      <c r="FC845" s="2" t="s">
        <v>3875</v>
      </c>
      <c r="FD845" s="2" t="s">
        <v>1306</v>
      </c>
      <c r="FE845" s="2" t="s">
        <v>241</v>
      </c>
      <c r="FF845" s="2" t="s">
        <v>229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226</v>
      </c>
      <c r="FO845" s="2" t="s">
        <v>243</v>
      </c>
      <c r="FP845" s="2" t="s">
        <v>326</v>
      </c>
      <c r="FQ845" s="2" t="s">
        <v>241</v>
      </c>
      <c r="FR845" s="2" t="s">
        <v>229</v>
      </c>
      <c r="FS845" s="4"/>
      <c r="FT845" s="8"/>
      <c r="FU845" s="4"/>
      <c r="FV845" s="8"/>
      <c r="FW845" s="7"/>
      <c r="FX845" s="7"/>
      <c r="FY845" s="2" t="s">
        <v>229</v>
      </c>
      <c r="FZ845" s="2" t="s">
        <v>229</v>
      </c>
      <c r="GA845" s="2" t="s">
        <v>229</v>
      </c>
      <c r="GB845" s="2" t="s">
        <v>229</v>
      </c>
      <c r="GC845" s="2" t="s">
        <v>229</v>
      </c>
      <c r="GD845" s="2" t="s">
        <v>229</v>
      </c>
      <c r="GE845" s="4"/>
      <c r="GF845" s="8"/>
      <c r="GG845" s="4"/>
      <c r="GH845" s="8"/>
      <c r="GI845" s="7"/>
      <c r="GJ845" s="7"/>
      <c r="GK845" s="2" t="s">
        <v>272</v>
      </c>
      <c r="GL845" s="2" t="s">
        <v>226</v>
      </c>
      <c r="GM845" s="2" t="s">
        <v>229</v>
      </c>
      <c r="GN845" s="2" t="s">
        <v>229</v>
      </c>
      <c r="GO845" s="2" t="s">
        <v>241</v>
      </c>
      <c r="GP845" s="2" t="s">
        <v>229</v>
      </c>
      <c r="GQ845" s="4"/>
      <c r="GR845" s="8"/>
      <c r="GS845" s="4"/>
      <c r="GT845" s="8"/>
      <c r="GU845" s="7"/>
      <c r="GV845" s="7"/>
      <c r="GW845" s="2" t="s">
        <v>239</v>
      </c>
      <c r="GX845" s="2" t="s">
        <v>226</v>
      </c>
      <c r="GY845" s="2" t="s">
        <v>458</v>
      </c>
      <c r="GZ845" s="2" t="s">
        <v>776</v>
      </c>
      <c r="HA845" s="2" t="s">
        <v>241</v>
      </c>
      <c r="HB845" s="2" t="s">
        <v>229</v>
      </c>
      <c r="HC845" s="4"/>
      <c r="HD845" s="8"/>
      <c r="HE845" s="4"/>
      <c r="HF845" s="8"/>
      <c r="HG845" s="7"/>
      <c r="HH845" s="7"/>
      <c r="HI845" s="2" t="s">
        <v>239</v>
      </c>
      <c r="HJ845" s="2" t="s">
        <v>226</v>
      </c>
      <c r="HK845" s="2" t="s">
        <v>1305</v>
      </c>
      <c r="HL845" s="2" t="s">
        <v>2101</v>
      </c>
      <c r="HM845" s="2" t="s">
        <v>241</v>
      </c>
      <c r="HN845" s="2" t="s">
        <v>229</v>
      </c>
      <c r="HO845" s="4"/>
      <c r="HP845" s="8"/>
      <c r="HQ845" s="4"/>
      <c r="HR845" s="8"/>
      <c r="HS845" s="7"/>
      <c r="HT845" s="7"/>
      <c r="HU845" s="2" t="s">
        <v>272</v>
      </c>
      <c r="HV845" s="2" t="s">
        <v>226</v>
      </c>
      <c r="HW845" s="2" t="s">
        <v>229</v>
      </c>
      <c r="HX845" s="2" t="s">
        <v>229</v>
      </c>
      <c r="HY845" s="2" t="s">
        <v>241</v>
      </c>
      <c r="HZ845" s="2" t="s">
        <v>229</v>
      </c>
      <c r="IA845" s="4"/>
      <c r="IB845" s="8"/>
      <c r="IC845" s="4"/>
      <c r="ID845" s="8"/>
      <c r="IE845" s="7"/>
      <c r="IF845" s="7"/>
      <c r="IG845" s="2" t="s">
        <v>266</v>
      </c>
      <c r="IH845" s="2" t="s">
        <v>226</v>
      </c>
      <c r="II845" s="2" t="s">
        <v>229</v>
      </c>
      <c r="IJ845" s="2" t="s">
        <v>229</v>
      </c>
      <c r="IK845" s="2" t="s">
        <v>241</v>
      </c>
      <c r="IL845" s="2" t="s">
        <v>229</v>
      </c>
      <c r="IM845" s="4"/>
      <c r="IN845" s="8"/>
      <c r="IO845" s="4"/>
      <c r="IP845" s="8"/>
      <c r="IQ845" s="7"/>
      <c r="IR845" s="7"/>
      <c r="IS845" s="2" t="s">
        <v>272</v>
      </c>
      <c r="IT845" s="2" t="s">
        <v>226</v>
      </c>
      <c r="IU845" s="2" t="s">
        <v>229</v>
      </c>
      <c r="IV845" s="2" t="s">
        <v>229</v>
      </c>
      <c r="IW845" s="2" t="s">
        <v>241</v>
      </c>
      <c r="IX845" s="2" t="s">
        <v>229</v>
      </c>
      <c r="IY845" s="4"/>
      <c r="IZ845" s="8"/>
      <c r="JA845" s="4"/>
      <c r="JB845" s="8"/>
      <c r="JC845" s="7"/>
      <c r="JD845" s="7"/>
      <c r="JE845" s="2" t="s">
        <v>239</v>
      </c>
      <c r="JF845" s="2" t="s">
        <v>226</v>
      </c>
      <c r="JG845" s="2" t="s">
        <v>3256</v>
      </c>
      <c r="JH845" s="2" t="s">
        <v>1920</v>
      </c>
      <c r="JI845" s="2" t="s">
        <v>241</v>
      </c>
      <c r="JJ845" s="2" t="s">
        <v>229</v>
      </c>
      <c r="JK845" s="4"/>
      <c r="JL845" s="8"/>
      <c r="JM845" s="4"/>
      <c r="JN845" s="8"/>
      <c r="JO845" s="7"/>
      <c r="JP845" s="7"/>
      <c r="JQ845" s="2" t="s">
        <v>229</v>
      </c>
      <c r="JR845" s="2" t="s">
        <v>229</v>
      </c>
      <c r="JS845" s="2" t="s">
        <v>229</v>
      </c>
      <c r="JT845" s="2" t="s">
        <v>229</v>
      </c>
      <c r="JU845" s="2" t="s">
        <v>229</v>
      </c>
      <c r="JV845" s="2" t="s">
        <v>229</v>
      </c>
      <c r="JW845" s="4"/>
      <c r="JX845" s="8"/>
      <c r="JY845" s="4"/>
      <c r="JZ845" s="8"/>
      <c r="KA845" s="7"/>
      <c r="KB845" s="7"/>
      <c r="KC845" s="2" t="s">
        <v>272</v>
      </c>
      <c r="KD845" s="2" t="s">
        <v>226</v>
      </c>
      <c r="KE845" s="2" t="s">
        <v>229</v>
      </c>
      <c r="KF845" s="2" t="s">
        <v>229</v>
      </c>
      <c r="KG845" s="2" t="s">
        <v>241</v>
      </c>
      <c r="KH845" s="2" t="s">
        <v>229</v>
      </c>
      <c r="KI845" s="4"/>
      <c r="KJ845" s="8"/>
      <c r="KK845" s="4"/>
      <c r="KL845" s="8"/>
      <c r="KM845" s="7"/>
      <c r="KN845" s="7"/>
      <c r="KO845" s="2" t="s">
        <v>239</v>
      </c>
      <c r="KP845" s="2" t="s">
        <v>226</v>
      </c>
      <c r="KQ845" s="2" t="s">
        <v>3097</v>
      </c>
      <c r="KR845" s="2" t="s">
        <v>2758</v>
      </c>
      <c r="KS845" s="2" t="s">
        <v>241</v>
      </c>
      <c r="KT845" s="2" t="s">
        <v>229</v>
      </c>
      <c r="KU845" s="4"/>
      <c r="KV845" s="8"/>
      <c r="KW845" s="4"/>
      <c r="KX845" s="8"/>
      <c r="KY845" s="7"/>
      <c r="KZ845" s="7"/>
      <c r="LA845" s="2" t="s">
        <v>239</v>
      </c>
      <c r="LB845" s="2" t="s">
        <v>226</v>
      </c>
      <c r="LC845" s="2" t="s">
        <v>3759</v>
      </c>
      <c r="LD845" s="2" t="s">
        <v>898</v>
      </c>
      <c r="LE845" s="2" t="s">
        <v>241</v>
      </c>
      <c r="LF845" s="2" t="s">
        <v>229</v>
      </c>
      <c r="LG845" s="4"/>
      <c r="LH845" s="8"/>
      <c r="LI845" s="4"/>
      <c r="LJ845" s="8"/>
      <c r="LK845" s="7"/>
      <c r="LL845" s="7"/>
      <c r="LM845" s="2" t="s">
        <v>229</v>
      </c>
      <c r="LN845" s="2" t="s">
        <v>229</v>
      </c>
      <c r="LO845" s="2" t="s">
        <v>229</v>
      </c>
      <c r="LP845" s="2" t="s">
        <v>229</v>
      </c>
      <c r="LQ845" s="2" t="s">
        <v>229</v>
      </c>
      <c r="LR845" s="2" t="s">
        <v>229</v>
      </c>
      <c r="LS845" s="4"/>
      <c r="LT845" s="8"/>
      <c r="LU845" s="4"/>
      <c r="LV845" s="8"/>
      <c r="LW845" s="7"/>
      <c r="LX845" s="7"/>
      <c r="LY845" s="2" t="s">
        <v>239</v>
      </c>
      <c r="LZ845" s="2" t="s">
        <v>275</v>
      </c>
      <c r="MA845" s="2" t="s">
        <v>3056</v>
      </c>
      <c r="MB845" s="2" t="s">
        <v>1658</v>
      </c>
      <c r="MC845" s="2" t="s">
        <v>241</v>
      </c>
      <c r="MD845" s="2" t="s">
        <v>229</v>
      </c>
      <c r="ME845" s="4"/>
      <c r="MF845" s="8"/>
      <c r="MG845" s="4"/>
      <c r="MH845" s="8"/>
      <c r="MI845" s="7"/>
      <c r="MJ845" s="7"/>
      <c r="MK845" s="2" t="s">
        <v>278</v>
      </c>
      <c r="ML845" s="2" t="s">
        <v>226</v>
      </c>
      <c r="MM845" s="2" t="s">
        <v>229</v>
      </c>
      <c r="MN845" s="2" t="s">
        <v>229</v>
      </c>
      <c r="MO845" s="2" t="s">
        <v>241</v>
      </c>
      <c r="MP845" s="2" t="s">
        <v>229</v>
      </c>
      <c r="MQ845" s="4"/>
      <c r="MR845" s="8"/>
      <c r="MS845" s="4"/>
      <c r="MT845" s="8"/>
      <c r="MU845" s="7"/>
      <c r="MV845" s="7"/>
      <c r="MW845" s="2" t="s">
        <v>239</v>
      </c>
      <c r="MX845" s="2" t="s">
        <v>226</v>
      </c>
      <c r="MY845" s="2" t="s">
        <v>279</v>
      </c>
      <c r="MZ845" s="2" t="s">
        <v>840</v>
      </c>
      <c r="NA845" s="2" t="s">
        <v>241</v>
      </c>
      <c r="NB845" s="2" t="s">
        <v>229</v>
      </c>
      <c r="NC845" s="4"/>
      <c r="ND845" s="8"/>
      <c r="NE845" s="4"/>
      <c r="NF845" s="8"/>
      <c r="NG845" s="7"/>
      <c r="NH845" s="7"/>
      <c r="NI845" s="2" t="s">
        <v>239</v>
      </c>
      <c r="NJ845" s="2" t="s">
        <v>260</v>
      </c>
      <c r="NK845" s="2" t="s">
        <v>3759</v>
      </c>
      <c r="NL845" s="2" t="s">
        <v>883</v>
      </c>
      <c r="NM845" s="2" t="s">
        <v>241</v>
      </c>
      <c r="NN845" s="2" t="s">
        <v>229</v>
      </c>
      <c r="NO845" s="4"/>
      <c r="NP845" s="8"/>
      <c r="NQ845" s="4"/>
      <c r="NR845" s="8"/>
      <c r="NS845" s="7"/>
      <c r="NT845" s="7"/>
      <c r="NU845" s="2" t="s">
        <v>272</v>
      </c>
      <c r="NV845" s="2" t="s">
        <v>226</v>
      </c>
      <c r="NW845" s="2" t="s">
        <v>229</v>
      </c>
      <c r="NX845" s="2" t="s">
        <v>229</v>
      </c>
      <c r="NY845" s="2" t="s">
        <v>241</v>
      </c>
      <c r="NZ845" s="2" t="s">
        <v>229</v>
      </c>
      <c r="OA845" s="4"/>
      <c r="OB845" s="8"/>
      <c r="OC845" s="4"/>
      <c r="OD845" s="8"/>
      <c r="OE845" s="7"/>
      <c r="OF845" s="7"/>
      <c r="OG845" s="2" t="s">
        <v>239</v>
      </c>
      <c r="OH845" s="2" t="s">
        <v>226</v>
      </c>
      <c r="OI845" s="2" t="s">
        <v>2817</v>
      </c>
      <c r="OJ845" s="2" t="s">
        <v>229</v>
      </c>
      <c r="OK845" s="2" t="s">
        <v>241</v>
      </c>
      <c r="OL845" s="2" t="s">
        <v>229</v>
      </c>
      <c r="OM845" s="4"/>
      <c r="ON845" s="8"/>
      <c r="OO845" s="4"/>
      <c r="OP845" s="8"/>
      <c r="OQ845" s="7"/>
      <c r="OR845" s="7"/>
      <c r="OS845" s="2" t="s">
        <v>229</v>
      </c>
      <c r="OT845" s="2" t="s">
        <v>229</v>
      </c>
      <c r="OU845" s="2" t="s">
        <v>229</v>
      </c>
      <c r="OV845" s="2" t="s">
        <v>229</v>
      </c>
      <c r="OW845" s="2" t="s">
        <v>229</v>
      </c>
      <c r="OX845" s="2" t="s">
        <v>229</v>
      </c>
      <c r="OY845" s="4"/>
      <c r="OZ845" s="8"/>
      <c r="PA845" s="4"/>
      <c r="PB845" s="8"/>
      <c r="PC845" s="7"/>
      <c r="PD845" s="7"/>
      <c r="PE845" s="2" t="s">
        <v>281</v>
      </c>
      <c r="PF845" s="2" t="s">
        <v>226</v>
      </c>
      <c r="PG845" s="2" t="s">
        <v>229</v>
      </c>
      <c r="PH845" s="2" t="s">
        <v>229</v>
      </c>
      <c r="PI845" s="2" t="s">
        <v>241</v>
      </c>
      <c r="PJ845" s="2" t="s">
        <v>229</v>
      </c>
      <c r="PK845" s="4"/>
      <c r="PL845" s="8"/>
      <c r="PM845" s="4"/>
      <c r="PN845" s="8"/>
      <c r="PO845" s="7"/>
      <c r="PP845" s="7"/>
      <c r="PQ845" s="2" t="s">
        <v>239</v>
      </c>
      <c r="PR845" s="2" t="s">
        <v>275</v>
      </c>
      <c r="PS845" s="2" t="s">
        <v>968</v>
      </c>
      <c r="PT845" s="2" t="s">
        <v>229</v>
      </c>
      <c r="PU845" s="2" t="s">
        <v>241</v>
      </c>
      <c r="PV845" s="2" t="s">
        <v>229</v>
      </c>
      <c r="PW845" s="4"/>
      <c r="PX845" s="8"/>
      <c r="PY845" s="4"/>
      <c r="PZ845" s="8"/>
      <c r="QA845" s="7"/>
      <c r="QB845" s="7"/>
      <c r="QC845" s="2" t="s">
        <v>281</v>
      </c>
      <c r="QD845" s="2" t="s">
        <v>226</v>
      </c>
      <c r="QE845" s="2" t="s">
        <v>229</v>
      </c>
      <c r="QF845" s="2" t="s">
        <v>229</v>
      </c>
      <c r="QG845" s="2" t="s">
        <v>241</v>
      </c>
      <c r="QH845" s="2" t="s">
        <v>229</v>
      </c>
      <c r="QI845" s="4"/>
      <c r="QJ845" s="8"/>
      <c r="QK845" s="4"/>
      <c r="QL845" s="8"/>
      <c r="QM845" s="7"/>
      <c r="QN845" s="7"/>
      <c r="QO845" s="2" t="s">
        <v>229</v>
      </c>
      <c r="QP845" s="2" t="s">
        <v>229</v>
      </c>
      <c r="QQ845" s="2" t="s">
        <v>229</v>
      </c>
      <c r="QR845" s="2" t="s">
        <v>229</v>
      </c>
      <c r="QS845" s="2" t="s">
        <v>229</v>
      </c>
      <c r="QT845" s="2" t="s">
        <v>229</v>
      </c>
      <c r="QU845" s="4"/>
      <c r="QV845" s="8"/>
      <c r="QW845" s="4"/>
      <c r="QX845" s="8"/>
      <c r="QY845" s="7"/>
      <c r="QZ845" s="7"/>
      <c r="RA845" s="2" t="s">
        <v>278</v>
      </c>
      <c r="RB845" s="2" t="s">
        <v>226</v>
      </c>
      <c r="RC845" s="2" t="s">
        <v>229</v>
      </c>
      <c r="RD845" s="2" t="s">
        <v>229</v>
      </c>
      <c r="RE845" s="2" t="s">
        <v>241</v>
      </c>
      <c r="RF845" s="2" t="s">
        <v>229</v>
      </c>
      <c r="RG845" s="4"/>
      <c r="RH845" s="8"/>
      <c r="RI845" s="4"/>
      <c r="RJ845" s="8"/>
      <c r="RK845" s="7"/>
      <c r="RL845" s="7"/>
      <c r="RM845" s="2" t="s">
        <v>229</v>
      </c>
      <c r="RN845" s="2" t="s">
        <v>229</v>
      </c>
      <c r="RO845" s="2" t="s">
        <v>229</v>
      </c>
      <c r="RP845" s="2" t="s">
        <v>229</v>
      </c>
      <c r="RQ845" s="2" t="s">
        <v>229</v>
      </c>
      <c r="RR845" s="2" t="s">
        <v>229</v>
      </c>
      <c r="RS845" s="4"/>
      <c r="RT845" s="8"/>
      <c r="RU845" s="4"/>
      <c r="RV845" s="8"/>
      <c r="RW845" s="7"/>
      <c r="RX845" s="7"/>
      <c r="RY845" s="2" t="s">
        <v>266</v>
      </c>
      <c r="RZ845" s="2" t="s">
        <v>275</v>
      </c>
      <c r="SA845" s="2" t="s">
        <v>483</v>
      </c>
      <c r="SB845" s="2" t="s">
        <v>229</v>
      </c>
      <c r="SC845" s="2" t="s">
        <v>241</v>
      </c>
      <c r="SD845" s="2" t="s">
        <v>229</v>
      </c>
      <c r="SE845" s="4">
        <v>30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</row>
    <row r="846">
      <c r="A846" s="2" t="s">
        <v>5128</v>
      </c>
      <c r="B846" s="2" t="s">
        <v>216</v>
      </c>
      <c r="C846" s="2" t="s">
        <v>4734</v>
      </c>
      <c r="D846" s="2" t="s">
        <v>3164</v>
      </c>
      <c r="E846" s="2" t="s">
        <v>3165</v>
      </c>
      <c r="F846" s="2" t="s">
        <v>5129</v>
      </c>
      <c r="G846" s="2" t="s">
        <v>5130</v>
      </c>
      <c r="H846" s="2" t="s">
        <v>5130</v>
      </c>
      <c r="I846" s="2" t="s">
        <v>5131</v>
      </c>
      <c r="J846" s="2" t="s">
        <v>224</v>
      </c>
      <c r="K846" s="2" t="s">
        <v>412</v>
      </c>
      <c r="L846" s="3">
        <v>22.5</v>
      </c>
      <c r="M846" s="3">
        <v>23.63</v>
      </c>
      <c r="N846" s="3">
        <v>49.99</v>
      </c>
      <c r="O846" s="2" t="s">
        <v>963</v>
      </c>
      <c r="P846" s="2" t="s">
        <v>964</v>
      </c>
      <c r="Q846" s="2" t="s">
        <v>228</v>
      </c>
      <c r="R846" s="2" t="s">
        <v>229</v>
      </c>
      <c r="S846" s="2" t="s">
        <v>5132</v>
      </c>
      <c r="T846" s="2" t="s">
        <v>5016</v>
      </c>
      <c r="U846" s="2" t="s">
        <v>232</v>
      </c>
      <c r="V846" s="2" t="s">
        <v>1910</v>
      </c>
      <c r="W846" s="2" t="s">
        <v>1009</v>
      </c>
      <c r="X846" s="2" t="s">
        <v>229</v>
      </c>
      <c r="Y846" s="2" t="s">
        <v>3853</v>
      </c>
      <c r="Z846" s="4"/>
      <c r="AA846" s="4">
        <f>=ROUNDDOWN({0},0)</f>
      </c>
      <c r="AB846" s="5"/>
      <c r="AC846" s="2" t="s">
        <v>229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/>
      <c r="AQ846" s="8"/>
      <c r="AR846" s="4">
        <v>2</v>
      </c>
      <c r="AS846" s="8">
        <v>26.78</v>
      </c>
      <c r="AT846" s="7">
        <v>-1</v>
      </c>
      <c r="AU846" s="7">
        <v>-1</v>
      </c>
      <c r="AV846" s="4" t="s">
        <v>229</v>
      </c>
      <c r="AW846" s="8" t="s">
        <v>229</v>
      </c>
      <c r="AX846" s="4">
        <v>6</v>
      </c>
      <c r="AY846" s="8">
        <v>104.93</v>
      </c>
      <c r="AZ846" s="7" t="s">
        <v>229</v>
      </c>
      <c r="BA846" s="7" t="s">
        <v>229</v>
      </c>
      <c r="BB846" s="7"/>
      <c r="BC846" s="4" t="s">
        <v>229</v>
      </c>
      <c r="BD846" s="8" t="s">
        <v>229</v>
      </c>
      <c r="BE846" s="4">
        <v>8</v>
      </c>
      <c r="BF846" s="8">
        <v>165.41</v>
      </c>
      <c r="BG846" s="7" t="s">
        <v>229</v>
      </c>
      <c r="BH846" s="7" t="s">
        <v>229</v>
      </c>
      <c r="BI846" s="7"/>
      <c r="BJ846" s="4"/>
      <c r="BK846" s="8"/>
      <c r="BL846" s="2" t="s">
        <v>19</v>
      </c>
      <c r="BM846" s="7"/>
      <c r="BN846" s="7"/>
      <c r="BO846" s="4"/>
      <c r="BP846" s="8"/>
      <c r="BQ846" s="4"/>
      <c r="BR846" s="8"/>
      <c r="BS846" s="7"/>
      <c r="BT846" s="7"/>
      <c r="BU846" s="2" t="s">
        <v>2075</v>
      </c>
      <c r="BV846" s="2" t="s">
        <v>275</v>
      </c>
      <c r="BW846" s="2" t="s">
        <v>229</v>
      </c>
      <c r="BX846" s="2" t="s">
        <v>816</v>
      </c>
      <c r="BY846" s="2" t="s">
        <v>241</v>
      </c>
      <c r="BZ846" s="2" t="s">
        <v>229</v>
      </c>
      <c r="CA846" s="4"/>
      <c r="CB846" s="8"/>
      <c r="CC846" s="4"/>
      <c r="CD846" s="8"/>
      <c r="CE846" s="7"/>
      <c r="CF846" s="7"/>
      <c r="CG846" s="2" t="s">
        <v>239</v>
      </c>
      <c r="CH846" s="2" t="s">
        <v>275</v>
      </c>
      <c r="CI846" s="2" t="s">
        <v>2749</v>
      </c>
      <c r="CJ846" s="2" t="s">
        <v>3838</v>
      </c>
      <c r="CK846" s="2" t="s">
        <v>241</v>
      </c>
      <c r="CL846" s="2" t="s">
        <v>229</v>
      </c>
      <c r="CM846" s="4"/>
      <c r="CN846" s="8"/>
      <c r="CO846" s="4"/>
      <c r="CP846" s="8"/>
      <c r="CQ846" s="7"/>
      <c r="CR846" s="7"/>
      <c r="CS846" s="2" t="s">
        <v>239</v>
      </c>
      <c r="CT846" s="2" t="s">
        <v>275</v>
      </c>
      <c r="CU846" s="2" t="s">
        <v>718</v>
      </c>
      <c r="CV846" s="2" t="s">
        <v>4050</v>
      </c>
      <c r="CW846" s="2" t="s">
        <v>241</v>
      </c>
      <c r="CX846" s="2" t="s">
        <v>229</v>
      </c>
      <c r="CY846" s="4"/>
      <c r="CZ846" s="8"/>
      <c r="DA846" s="4">
        <v>2</v>
      </c>
      <c r="DB846" s="8">
        <v>26.78</v>
      </c>
      <c r="DC846" s="7">
        <v>-1</v>
      </c>
      <c r="DD846" s="7">
        <v>-1</v>
      </c>
      <c r="DE846" s="2" t="s">
        <v>239</v>
      </c>
      <c r="DF846" s="2" t="s">
        <v>275</v>
      </c>
      <c r="DG846" s="2" t="s">
        <v>891</v>
      </c>
      <c r="DH846" s="2" t="s">
        <v>1368</v>
      </c>
      <c r="DI846" s="2" t="s">
        <v>263</v>
      </c>
      <c r="DJ846" s="2" t="s">
        <v>229</v>
      </c>
      <c r="DK846" s="4"/>
      <c r="DL846" s="8"/>
      <c r="DM846" s="4"/>
      <c r="DN846" s="8"/>
      <c r="DO846" s="7"/>
      <c r="DP846" s="7"/>
      <c r="DQ846" s="2" t="s">
        <v>239</v>
      </c>
      <c r="DR846" s="2" t="s">
        <v>275</v>
      </c>
      <c r="DS846" s="2" t="s">
        <v>247</v>
      </c>
      <c r="DT846" s="2" t="s">
        <v>1305</v>
      </c>
      <c r="DU846" s="2" t="s">
        <v>241</v>
      </c>
      <c r="DV846" s="2" t="s">
        <v>229</v>
      </c>
      <c r="DW846" s="4"/>
      <c r="DX846" s="8"/>
      <c r="DY846" s="4"/>
      <c r="DZ846" s="8"/>
      <c r="EA846" s="7"/>
      <c r="EB846" s="7"/>
      <c r="EC846" s="2" t="s">
        <v>239</v>
      </c>
      <c r="ED846" s="2" t="s">
        <v>275</v>
      </c>
      <c r="EE846" s="2" t="s">
        <v>906</v>
      </c>
      <c r="EF846" s="2" t="s">
        <v>1411</v>
      </c>
      <c r="EG846" s="2" t="s">
        <v>241</v>
      </c>
      <c r="EH846" s="2" t="s">
        <v>229</v>
      </c>
      <c r="EI846" s="4"/>
      <c r="EJ846" s="8"/>
      <c r="EK846" s="4"/>
      <c r="EL846" s="8"/>
      <c r="EM846" s="7"/>
      <c r="EN846" s="7"/>
      <c r="EO846" s="2" t="s">
        <v>239</v>
      </c>
      <c r="EP846" s="2" t="s">
        <v>275</v>
      </c>
      <c r="EQ846" s="2" t="s">
        <v>2665</v>
      </c>
      <c r="ER846" s="2" t="s">
        <v>2945</v>
      </c>
      <c r="ES846" s="2" t="s">
        <v>241</v>
      </c>
      <c r="ET846" s="2" t="s">
        <v>229</v>
      </c>
      <c r="EU846" s="4"/>
      <c r="EV846" s="8"/>
      <c r="EW846" s="4"/>
      <c r="EX846" s="8"/>
      <c r="EY846" s="7"/>
      <c r="EZ846" s="7"/>
      <c r="FA846" s="2" t="s">
        <v>239</v>
      </c>
      <c r="FB846" s="2" t="s">
        <v>275</v>
      </c>
      <c r="FC846" s="2" t="s">
        <v>891</v>
      </c>
      <c r="FD846" s="2" t="s">
        <v>3120</v>
      </c>
      <c r="FE846" s="2" t="s">
        <v>241</v>
      </c>
      <c r="FF846" s="2" t="s">
        <v>229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275</v>
      </c>
      <c r="FO846" s="2" t="s">
        <v>1361</v>
      </c>
      <c r="FP846" s="2" t="s">
        <v>905</v>
      </c>
      <c r="FQ846" s="2" t="s">
        <v>241</v>
      </c>
      <c r="FR846" s="2" t="s">
        <v>229</v>
      </c>
      <c r="FS846" s="4"/>
      <c r="FT846" s="8"/>
      <c r="FU846" s="4"/>
      <c r="FV846" s="8"/>
      <c r="FW846" s="7"/>
      <c r="FX846" s="7"/>
      <c r="FY846" s="2" t="s">
        <v>229</v>
      </c>
      <c r="FZ846" s="2" t="s">
        <v>229</v>
      </c>
      <c r="GA846" s="2" t="s">
        <v>229</v>
      </c>
      <c r="GB846" s="2" t="s">
        <v>229</v>
      </c>
      <c r="GC846" s="2" t="s">
        <v>229</v>
      </c>
      <c r="GD846" s="2" t="s">
        <v>229</v>
      </c>
      <c r="GE846" s="4"/>
      <c r="GF846" s="8"/>
      <c r="GG846" s="4"/>
      <c r="GH846" s="8"/>
      <c r="GI846" s="7"/>
      <c r="GJ846" s="7"/>
      <c r="GK846" s="2" t="s">
        <v>272</v>
      </c>
      <c r="GL846" s="2" t="s">
        <v>275</v>
      </c>
      <c r="GM846" s="2" t="s">
        <v>229</v>
      </c>
      <c r="GN846" s="2" t="s">
        <v>229</v>
      </c>
      <c r="GO846" s="2" t="s">
        <v>241</v>
      </c>
      <c r="GP846" s="2" t="s">
        <v>229</v>
      </c>
      <c r="GQ846" s="4"/>
      <c r="GR846" s="8"/>
      <c r="GS846" s="4"/>
      <c r="GT846" s="8"/>
      <c r="GU846" s="7"/>
      <c r="GV846" s="7"/>
      <c r="GW846" s="2" t="s">
        <v>239</v>
      </c>
      <c r="GX846" s="2" t="s">
        <v>275</v>
      </c>
      <c r="GY846" s="2" t="s">
        <v>896</v>
      </c>
      <c r="GZ846" s="2" t="s">
        <v>2757</v>
      </c>
      <c r="HA846" s="2" t="s">
        <v>241</v>
      </c>
      <c r="HB846" s="2" t="s">
        <v>229</v>
      </c>
      <c r="HC846" s="4"/>
      <c r="HD846" s="8"/>
      <c r="HE846" s="4"/>
      <c r="HF846" s="8"/>
      <c r="HG846" s="7"/>
      <c r="HH846" s="7"/>
      <c r="HI846" s="2" t="s">
        <v>239</v>
      </c>
      <c r="HJ846" s="2" t="s">
        <v>275</v>
      </c>
      <c r="HK846" s="2" t="s">
        <v>1693</v>
      </c>
      <c r="HL846" s="2" t="s">
        <v>1860</v>
      </c>
      <c r="HM846" s="2" t="s">
        <v>241</v>
      </c>
      <c r="HN846" s="2" t="s">
        <v>229</v>
      </c>
      <c r="HO846" s="4"/>
      <c r="HP846" s="8"/>
      <c r="HQ846" s="4"/>
      <c r="HR846" s="8"/>
      <c r="HS846" s="7"/>
      <c r="HT846" s="7"/>
      <c r="HU846" s="2" t="s">
        <v>272</v>
      </c>
      <c r="HV846" s="2" t="s">
        <v>275</v>
      </c>
      <c r="HW846" s="2" t="s">
        <v>229</v>
      </c>
      <c r="HX846" s="2" t="s">
        <v>229</v>
      </c>
      <c r="HY846" s="2" t="s">
        <v>241</v>
      </c>
      <c r="HZ846" s="2" t="s">
        <v>229</v>
      </c>
      <c r="IA846" s="4"/>
      <c r="IB846" s="8"/>
      <c r="IC846" s="4"/>
      <c r="ID846" s="8"/>
      <c r="IE846" s="7"/>
      <c r="IF846" s="7"/>
      <c r="IG846" s="2" t="s">
        <v>266</v>
      </c>
      <c r="IH846" s="2" t="s">
        <v>275</v>
      </c>
      <c r="II846" s="2" t="s">
        <v>229</v>
      </c>
      <c r="IJ846" s="2" t="s">
        <v>229</v>
      </c>
      <c r="IK846" s="2" t="s">
        <v>241</v>
      </c>
      <c r="IL846" s="2" t="s">
        <v>229</v>
      </c>
      <c r="IM846" s="4"/>
      <c r="IN846" s="8"/>
      <c r="IO846" s="4"/>
      <c r="IP846" s="8"/>
      <c r="IQ846" s="7"/>
      <c r="IR846" s="7"/>
      <c r="IS846" s="2" t="s">
        <v>272</v>
      </c>
      <c r="IT846" s="2" t="s">
        <v>275</v>
      </c>
      <c r="IU846" s="2" t="s">
        <v>229</v>
      </c>
      <c r="IV846" s="2" t="s">
        <v>229</v>
      </c>
      <c r="IW846" s="2" t="s">
        <v>241</v>
      </c>
      <c r="IX846" s="2" t="s">
        <v>229</v>
      </c>
      <c r="IY846" s="4"/>
      <c r="IZ846" s="8"/>
      <c r="JA846" s="4"/>
      <c r="JB846" s="8"/>
      <c r="JC846" s="7"/>
      <c r="JD846" s="7"/>
      <c r="JE846" s="2" t="s">
        <v>272</v>
      </c>
      <c r="JF846" s="2" t="s">
        <v>275</v>
      </c>
      <c r="JG846" s="2" t="s">
        <v>229</v>
      </c>
      <c r="JH846" s="2" t="s">
        <v>229</v>
      </c>
      <c r="JI846" s="2" t="s">
        <v>241</v>
      </c>
      <c r="JJ846" s="2" t="s">
        <v>229</v>
      </c>
      <c r="JK846" s="4"/>
      <c r="JL846" s="8"/>
      <c r="JM846" s="4"/>
      <c r="JN846" s="8"/>
      <c r="JO846" s="7"/>
      <c r="JP846" s="7"/>
      <c r="JQ846" s="2" t="s">
        <v>229</v>
      </c>
      <c r="JR846" s="2" t="s">
        <v>229</v>
      </c>
      <c r="JS846" s="2" t="s">
        <v>229</v>
      </c>
      <c r="JT846" s="2" t="s">
        <v>229</v>
      </c>
      <c r="JU846" s="2" t="s">
        <v>229</v>
      </c>
      <c r="JV846" s="2" t="s">
        <v>229</v>
      </c>
      <c r="JW846" s="4"/>
      <c r="JX846" s="8"/>
      <c r="JY846" s="4"/>
      <c r="JZ846" s="8"/>
      <c r="KA846" s="7"/>
      <c r="KB846" s="7"/>
      <c r="KC846" s="2" t="s">
        <v>272</v>
      </c>
      <c r="KD846" s="2" t="s">
        <v>275</v>
      </c>
      <c r="KE846" s="2" t="s">
        <v>229</v>
      </c>
      <c r="KF846" s="2" t="s">
        <v>229</v>
      </c>
      <c r="KG846" s="2" t="s">
        <v>241</v>
      </c>
      <c r="KH846" s="2" t="s">
        <v>229</v>
      </c>
      <c r="KI846" s="4"/>
      <c r="KJ846" s="8"/>
      <c r="KK846" s="4"/>
      <c r="KL846" s="8"/>
      <c r="KM846" s="7"/>
      <c r="KN846" s="7"/>
      <c r="KO846" s="2" t="s">
        <v>272</v>
      </c>
      <c r="KP846" s="2" t="s">
        <v>275</v>
      </c>
      <c r="KQ846" s="2" t="s">
        <v>229</v>
      </c>
      <c r="KR846" s="2" t="s">
        <v>229</v>
      </c>
      <c r="KS846" s="2" t="s">
        <v>241</v>
      </c>
      <c r="KT846" s="2" t="s">
        <v>229</v>
      </c>
      <c r="KU846" s="4"/>
      <c r="KV846" s="8"/>
      <c r="KW846" s="4"/>
      <c r="KX846" s="8"/>
      <c r="KY846" s="7"/>
      <c r="KZ846" s="7"/>
      <c r="LA846" s="2" t="s">
        <v>239</v>
      </c>
      <c r="LB846" s="2" t="s">
        <v>275</v>
      </c>
      <c r="LC846" s="2" t="s">
        <v>291</v>
      </c>
      <c r="LD846" s="2" t="s">
        <v>3005</v>
      </c>
      <c r="LE846" s="2" t="s">
        <v>241</v>
      </c>
      <c r="LF846" s="2" t="s">
        <v>229</v>
      </c>
      <c r="LG846" s="4"/>
      <c r="LH846" s="8"/>
      <c r="LI846" s="4"/>
      <c r="LJ846" s="8"/>
      <c r="LK846" s="7"/>
      <c r="LL846" s="7"/>
      <c r="LM846" s="2" t="s">
        <v>229</v>
      </c>
      <c r="LN846" s="2" t="s">
        <v>229</v>
      </c>
      <c r="LO846" s="2" t="s">
        <v>229</v>
      </c>
      <c r="LP846" s="2" t="s">
        <v>229</v>
      </c>
      <c r="LQ846" s="2" t="s">
        <v>229</v>
      </c>
      <c r="LR846" s="2" t="s">
        <v>229</v>
      </c>
      <c r="LS846" s="4"/>
      <c r="LT846" s="8"/>
      <c r="LU846" s="4"/>
      <c r="LV846" s="8"/>
      <c r="LW846" s="7"/>
      <c r="LX846" s="7"/>
      <c r="LY846" s="2" t="s">
        <v>239</v>
      </c>
      <c r="LZ846" s="2" t="s">
        <v>275</v>
      </c>
      <c r="MA846" s="2" t="s">
        <v>248</v>
      </c>
      <c r="MB846" s="2" t="s">
        <v>4048</v>
      </c>
      <c r="MC846" s="2" t="s">
        <v>241</v>
      </c>
      <c r="MD846" s="2" t="s">
        <v>229</v>
      </c>
      <c r="ME846" s="4"/>
      <c r="MF846" s="8"/>
      <c r="MG846" s="4"/>
      <c r="MH846" s="8"/>
      <c r="MI846" s="7"/>
      <c r="MJ846" s="7"/>
      <c r="MK846" s="2" t="s">
        <v>278</v>
      </c>
      <c r="ML846" s="2" t="s">
        <v>275</v>
      </c>
      <c r="MM846" s="2" t="s">
        <v>229</v>
      </c>
      <c r="MN846" s="2" t="s">
        <v>229</v>
      </c>
      <c r="MO846" s="2" t="s">
        <v>241</v>
      </c>
      <c r="MP846" s="2" t="s">
        <v>229</v>
      </c>
      <c r="MQ846" s="4"/>
      <c r="MR846" s="8"/>
      <c r="MS846" s="4"/>
      <c r="MT846" s="8"/>
      <c r="MU846" s="7"/>
      <c r="MV846" s="7"/>
      <c r="MW846" s="2" t="s">
        <v>272</v>
      </c>
      <c r="MX846" s="2" t="s">
        <v>275</v>
      </c>
      <c r="MY846" s="2" t="s">
        <v>229</v>
      </c>
      <c r="MZ846" s="2" t="s">
        <v>229</v>
      </c>
      <c r="NA846" s="2" t="s">
        <v>241</v>
      </c>
      <c r="NB846" s="2" t="s">
        <v>229</v>
      </c>
      <c r="NC846" s="4"/>
      <c r="ND846" s="8"/>
      <c r="NE846" s="4"/>
      <c r="NF846" s="8"/>
      <c r="NG846" s="7"/>
      <c r="NH846" s="7"/>
      <c r="NI846" s="2" t="s">
        <v>239</v>
      </c>
      <c r="NJ846" s="2" t="s">
        <v>275</v>
      </c>
      <c r="NK846" s="2" t="s">
        <v>3956</v>
      </c>
      <c r="NL846" s="2" t="s">
        <v>3018</v>
      </c>
      <c r="NM846" s="2" t="s">
        <v>263</v>
      </c>
      <c r="NN846" s="2" t="s">
        <v>229</v>
      </c>
      <c r="NO846" s="4"/>
      <c r="NP846" s="8"/>
      <c r="NQ846" s="4"/>
      <c r="NR846" s="8"/>
      <c r="NS846" s="7"/>
      <c r="NT846" s="7"/>
      <c r="NU846" s="2" t="s">
        <v>272</v>
      </c>
      <c r="NV846" s="2" t="s">
        <v>275</v>
      </c>
      <c r="NW846" s="2" t="s">
        <v>229</v>
      </c>
      <c r="NX846" s="2" t="s">
        <v>229</v>
      </c>
      <c r="NY846" s="2" t="s">
        <v>241</v>
      </c>
      <c r="NZ846" s="2" t="s">
        <v>229</v>
      </c>
      <c r="OA846" s="4"/>
      <c r="OB846" s="8"/>
      <c r="OC846" s="4"/>
      <c r="OD846" s="8"/>
      <c r="OE846" s="7"/>
      <c r="OF846" s="7"/>
      <c r="OG846" s="2" t="s">
        <v>229</v>
      </c>
      <c r="OH846" s="2" t="s">
        <v>229</v>
      </c>
      <c r="OI846" s="2" t="s">
        <v>229</v>
      </c>
      <c r="OJ846" s="2" t="s">
        <v>229</v>
      </c>
      <c r="OK846" s="2" t="s">
        <v>229</v>
      </c>
      <c r="OL846" s="2" t="s">
        <v>229</v>
      </c>
      <c r="OM846" s="4"/>
      <c r="ON846" s="8"/>
      <c r="OO846" s="4"/>
      <c r="OP846" s="8"/>
      <c r="OQ846" s="7"/>
      <c r="OR846" s="7"/>
      <c r="OS846" s="2" t="s">
        <v>229</v>
      </c>
      <c r="OT846" s="2" t="s">
        <v>229</v>
      </c>
      <c r="OU846" s="2" t="s">
        <v>229</v>
      </c>
      <c r="OV846" s="2" t="s">
        <v>229</v>
      </c>
      <c r="OW846" s="2" t="s">
        <v>229</v>
      </c>
      <c r="OX846" s="2" t="s">
        <v>229</v>
      </c>
      <c r="OY846" s="4"/>
      <c r="OZ846" s="8"/>
      <c r="PA846" s="4"/>
      <c r="PB846" s="8"/>
      <c r="PC846" s="7"/>
      <c r="PD846" s="7"/>
      <c r="PE846" s="2" t="s">
        <v>229</v>
      </c>
      <c r="PF846" s="2" t="s">
        <v>229</v>
      </c>
      <c r="PG846" s="2" t="s">
        <v>229</v>
      </c>
      <c r="PH846" s="2" t="s">
        <v>229</v>
      </c>
      <c r="PI846" s="2" t="s">
        <v>229</v>
      </c>
      <c r="PJ846" s="2" t="s">
        <v>229</v>
      </c>
      <c r="PK846" s="4"/>
      <c r="PL846" s="8"/>
      <c r="PM846" s="4"/>
      <c r="PN846" s="8"/>
      <c r="PO846" s="7"/>
      <c r="PP846" s="7"/>
      <c r="PQ846" s="2" t="s">
        <v>239</v>
      </c>
      <c r="PR846" s="2" t="s">
        <v>275</v>
      </c>
      <c r="PS846" s="2" t="s">
        <v>291</v>
      </c>
      <c r="PT846" s="2" t="s">
        <v>229</v>
      </c>
      <c r="PU846" s="2" t="s">
        <v>241</v>
      </c>
      <c r="PV846" s="2" t="s">
        <v>229</v>
      </c>
      <c r="PW846" s="4"/>
      <c r="PX846" s="8"/>
      <c r="PY846" s="4"/>
      <c r="PZ846" s="8"/>
      <c r="QA846" s="7"/>
      <c r="QB846" s="7"/>
      <c r="QC846" s="2" t="s">
        <v>281</v>
      </c>
      <c r="QD846" s="2" t="s">
        <v>275</v>
      </c>
      <c r="QE846" s="2" t="s">
        <v>229</v>
      </c>
      <c r="QF846" s="2" t="s">
        <v>229</v>
      </c>
      <c r="QG846" s="2" t="s">
        <v>241</v>
      </c>
      <c r="QH846" s="2" t="s">
        <v>229</v>
      </c>
      <c r="QI846" s="4"/>
      <c r="QJ846" s="8"/>
      <c r="QK846" s="4"/>
      <c r="QL846" s="8"/>
      <c r="QM846" s="7"/>
      <c r="QN846" s="7"/>
      <c r="QO846" s="2" t="s">
        <v>229</v>
      </c>
      <c r="QP846" s="2" t="s">
        <v>229</v>
      </c>
      <c r="QQ846" s="2" t="s">
        <v>229</v>
      </c>
      <c r="QR846" s="2" t="s">
        <v>229</v>
      </c>
      <c r="QS846" s="2" t="s">
        <v>229</v>
      </c>
      <c r="QT846" s="2" t="s">
        <v>229</v>
      </c>
      <c r="QU846" s="4"/>
      <c r="QV846" s="8"/>
      <c r="QW846" s="4"/>
      <c r="QX846" s="8"/>
      <c r="QY846" s="7"/>
      <c r="QZ846" s="7"/>
      <c r="RA846" s="2" t="s">
        <v>272</v>
      </c>
      <c r="RB846" s="2" t="s">
        <v>275</v>
      </c>
      <c r="RC846" s="2" t="s">
        <v>229</v>
      </c>
      <c r="RD846" s="2" t="s">
        <v>229</v>
      </c>
      <c r="RE846" s="2" t="s">
        <v>241</v>
      </c>
      <c r="RF846" s="2" t="s">
        <v>229</v>
      </c>
      <c r="RG846" s="4"/>
      <c r="RH846" s="8"/>
      <c r="RI846" s="4"/>
      <c r="RJ846" s="8"/>
      <c r="RK846" s="7"/>
      <c r="RL846" s="7"/>
      <c r="RM846" s="2" t="s">
        <v>229</v>
      </c>
      <c r="RN846" s="2" t="s">
        <v>229</v>
      </c>
      <c r="RO846" s="2" t="s">
        <v>229</v>
      </c>
      <c r="RP846" s="2" t="s">
        <v>229</v>
      </c>
      <c r="RQ846" s="2" t="s">
        <v>229</v>
      </c>
      <c r="RR846" s="2" t="s">
        <v>229</v>
      </c>
      <c r="RS846" s="4"/>
      <c r="RT846" s="8"/>
      <c r="RU846" s="4"/>
      <c r="RV846" s="8"/>
      <c r="RW846" s="7"/>
      <c r="RX846" s="7"/>
      <c r="RY846" s="2" t="s">
        <v>239</v>
      </c>
      <c r="RZ846" s="2" t="s">
        <v>275</v>
      </c>
      <c r="SA846" s="2" t="s">
        <v>887</v>
      </c>
      <c r="SB846" s="2" t="s">
        <v>783</v>
      </c>
      <c r="SC846" s="2" t="s">
        <v>241</v>
      </c>
      <c r="SD846" s="2" t="s">
        <v>229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</row>
    <row r="847">
      <c r="A847" s="2" t="s">
        <v>5133</v>
      </c>
      <c r="B847" s="2" t="s">
        <v>216</v>
      </c>
      <c r="C847" s="2" t="s">
        <v>4734</v>
      </c>
      <c r="D847" s="2" t="s">
        <v>3164</v>
      </c>
      <c r="E847" s="2" t="s">
        <v>3165</v>
      </c>
      <c r="F847" s="2" t="s">
        <v>5129</v>
      </c>
      <c r="G847" s="2" t="s">
        <v>5130</v>
      </c>
      <c r="H847" s="2" t="s">
        <v>5130</v>
      </c>
      <c r="I847" s="2" t="s">
        <v>5131</v>
      </c>
      <c r="J847" s="2" t="s">
        <v>285</v>
      </c>
      <c r="K847" s="2" t="s">
        <v>412</v>
      </c>
      <c r="L847" s="3">
        <v>27.6</v>
      </c>
      <c r="M847" s="3">
        <v>28.98</v>
      </c>
      <c r="N847" s="3">
        <v>59.99</v>
      </c>
      <c r="O847" s="2" t="s">
        <v>963</v>
      </c>
      <c r="P847" s="2" t="s">
        <v>964</v>
      </c>
      <c r="Q847" s="2" t="s">
        <v>228</v>
      </c>
      <c r="R847" s="2" t="s">
        <v>229</v>
      </c>
      <c r="S847" s="2" t="s">
        <v>5132</v>
      </c>
      <c r="T847" s="2" t="s">
        <v>5016</v>
      </c>
      <c r="U847" s="2" t="s">
        <v>232</v>
      </c>
      <c r="V847" s="2" t="s">
        <v>1910</v>
      </c>
      <c r="W847" s="2" t="s">
        <v>1009</v>
      </c>
      <c r="X847" s="2" t="s">
        <v>229</v>
      </c>
      <c r="Y847" s="2" t="s">
        <v>3853</v>
      </c>
      <c r="Z847" s="4"/>
      <c r="AA847" s="4">
        <f>=ROUNDDOWN({0},0)</f>
      </c>
      <c r="AB847" s="5"/>
      <c r="AC847" s="2" t="s">
        <v>229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/>
      <c r="AQ847" s="8"/>
      <c r="AR847" s="4">
        <v>4</v>
      </c>
      <c r="AS847" s="8">
        <v>78.15</v>
      </c>
      <c r="AT847" s="7">
        <v>-1</v>
      </c>
      <c r="AU847" s="7">
        <v>-1</v>
      </c>
      <c r="AV847" s="4" t="s">
        <v>229</v>
      </c>
      <c r="AW847" s="8" t="s">
        <v>229</v>
      </c>
      <c r="AX847" s="4" t="s">
        <v>229</v>
      </c>
      <c r="AY847" s="8" t="s">
        <v>229</v>
      </c>
      <c r="AZ847" s="7" t="s">
        <v>229</v>
      </c>
      <c r="BA847" s="7" t="s">
        <v>229</v>
      </c>
      <c r="BB847" s="7"/>
      <c r="BC847" s="4" t="s">
        <v>229</v>
      </c>
      <c r="BD847" s="8" t="s">
        <v>229</v>
      </c>
      <c r="BE847" s="4" t="s">
        <v>229</v>
      </c>
      <c r="BF847" s="8" t="s">
        <v>229</v>
      </c>
      <c r="BG847" s="7" t="s">
        <v>229</v>
      </c>
      <c r="BH847" s="7" t="s">
        <v>229</v>
      </c>
      <c r="BI847" s="7"/>
      <c r="BJ847" s="4"/>
      <c r="BK847" s="8"/>
      <c r="BL847" s="2" t="s">
        <v>4160</v>
      </c>
      <c r="BM847" s="7"/>
      <c r="BN847" s="7"/>
      <c r="BO847" s="4"/>
      <c r="BP847" s="8"/>
      <c r="BQ847" s="4"/>
      <c r="BR847" s="8"/>
      <c r="BS847" s="7"/>
      <c r="BT847" s="7"/>
      <c r="BU847" s="2" t="s">
        <v>2075</v>
      </c>
      <c r="BV847" s="2" t="s">
        <v>275</v>
      </c>
      <c r="BW847" s="2" t="s">
        <v>229</v>
      </c>
      <c r="BX847" s="2" t="s">
        <v>713</v>
      </c>
      <c r="BY847" s="2" t="s">
        <v>241</v>
      </c>
      <c r="BZ847" s="2" t="s">
        <v>229</v>
      </c>
      <c r="CA847" s="4"/>
      <c r="CB847" s="8"/>
      <c r="CC847" s="4"/>
      <c r="CD847" s="8"/>
      <c r="CE847" s="7"/>
      <c r="CF847" s="7"/>
      <c r="CG847" s="2" t="s">
        <v>239</v>
      </c>
      <c r="CH847" s="2" t="s">
        <v>275</v>
      </c>
      <c r="CI847" s="2" t="s">
        <v>2749</v>
      </c>
      <c r="CJ847" s="2" t="s">
        <v>1763</v>
      </c>
      <c r="CK847" s="2" t="s">
        <v>241</v>
      </c>
      <c r="CL847" s="2" t="s">
        <v>229</v>
      </c>
      <c r="CM847" s="4"/>
      <c r="CN847" s="8"/>
      <c r="CO847" s="4"/>
      <c r="CP847" s="8"/>
      <c r="CQ847" s="7"/>
      <c r="CR847" s="7"/>
      <c r="CS847" s="2" t="s">
        <v>239</v>
      </c>
      <c r="CT847" s="2" t="s">
        <v>275</v>
      </c>
      <c r="CU847" s="2" t="s">
        <v>718</v>
      </c>
      <c r="CV847" s="2" t="s">
        <v>3114</v>
      </c>
      <c r="CW847" s="2" t="s">
        <v>241</v>
      </c>
      <c r="CX847" s="2" t="s">
        <v>229</v>
      </c>
      <c r="CY847" s="4"/>
      <c r="CZ847" s="8"/>
      <c r="DA847" s="4">
        <v>3</v>
      </c>
      <c r="DB847" s="8">
        <v>50.19</v>
      </c>
      <c r="DC847" s="7">
        <v>-1</v>
      </c>
      <c r="DD847" s="7">
        <v>-1</v>
      </c>
      <c r="DE847" s="2" t="s">
        <v>239</v>
      </c>
      <c r="DF847" s="2" t="s">
        <v>275</v>
      </c>
      <c r="DG847" s="2" t="s">
        <v>891</v>
      </c>
      <c r="DH847" s="2" t="s">
        <v>1368</v>
      </c>
      <c r="DI847" s="2" t="s">
        <v>263</v>
      </c>
      <c r="DJ847" s="2" t="s">
        <v>229</v>
      </c>
      <c r="DK847" s="4"/>
      <c r="DL847" s="8"/>
      <c r="DM847" s="4"/>
      <c r="DN847" s="8"/>
      <c r="DO847" s="7"/>
      <c r="DP847" s="7"/>
      <c r="DQ847" s="2" t="s">
        <v>239</v>
      </c>
      <c r="DR847" s="2" t="s">
        <v>275</v>
      </c>
      <c r="DS847" s="2" t="s">
        <v>247</v>
      </c>
      <c r="DT847" s="2" t="s">
        <v>3056</v>
      </c>
      <c r="DU847" s="2" t="s">
        <v>241</v>
      </c>
      <c r="DV847" s="2" t="s">
        <v>229</v>
      </c>
      <c r="DW847" s="4"/>
      <c r="DX847" s="8"/>
      <c r="DY847" s="4"/>
      <c r="DZ847" s="8"/>
      <c r="EA847" s="7"/>
      <c r="EB847" s="7"/>
      <c r="EC847" s="2" t="s">
        <v>239</v>
      </c>
      <c r="ED847" s="2" t="s">
        <v>275</v>
      </c>
      <c r="EE847" s="2" t="s">
        <v>906</v>
      </c>
      <c r="EF847" s="2" t="s">
        <v>1693</v>
      </c>
      <c r="EG847" s="2" t="s">
        <v>241</v>
      </c>
      <c r="EH847" s="2" t="s">
        <v>229</v>
      </c>
      <c r="EI847" s="4"/>
      <c r="EJ847" s="8"/>
      <c r="EK847" s="4"/>
      <c r="EL847" s="8"/>
      <c r="EM847" s="7"/>
      <c r="EN847" s="7"/>
      <c r="EO847" s="2" t="s">
        <v>239</v>
      </c>
      <c r="EP847" s="2" t="s">
        <v>275</v>
      </c>
      <c r="EQ847" s="2" t="s">
        <v>2665</v>
      </c>
      <c r="ER847" s="2" t="s">
        <v>3043</v>
      </c>
      <c r="ES847" s="2" t="s">
        <v>241</v>
      </c>
      <c r="ET847" s="2" t="s">
        <v>229</v>
      </c>
      <c r="EU847" s="4"/>
      <c r="EV847" s="8"/>
      <c r="EW847" s="4">
        <v>1</v>
      </c>
      <c r="EX847" s="8">
        <v>27.96</v>
      </c>
      <c r="EY847" s="7">
        <v>-1</v>
      </c>
      <c r="EZ847" s="7">
        <v>-1</v>
      </c>
      <c r="FA847" s="2" t="s">
        <v>239</v>
      </c>
      <c r="FB847" s="2" t="s">
        <v>275</v>
      </c>
      <c r="FC847" s="2" t="s">
        <v>891</v>
      </c>
      <c r="FD847" s="2" t="s">
        <v>3838</v>
      </c>
      <c r="FE847" s="2" t="s">
        <v>241</v>
      </c>
      <c r="FF847" s="2" t="s">
        <v>229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275</v>
      </c>
      <c r="FO847" s="2" t="s">
        <v>1361</v>
      </c>
      <c r="FP847" s="2" t="s">
        <v>3103</v>
      </c>
      <c r="FQ847" s="2" t="s">
        <v>241</v>
      </c>
      <c r="FR847" s="2" t="s">
        <v>229</v>
      </c>
      <c r="FS847" s="4"/>
      <c r="FT847" s="8"/>
      <c r="FU847" s="4"/>
      <c r="FV847" s="8"/>
      <c r="FW847" s="7"/>
      <c r="FX847" s="7"/>
      <c r="FY847" s="2" t="s">
        <v>229</v>
      </c>
      <c r="FZ847" s="2" t="s">
        <v>229</v>
      </c>
      <c r="GA847" s="2" t="s">
        <v>229</v>
      </c>
      <c r="GB847" s="2" t="s">
        <v>229</v>
      </c>
      <c r="GC847" s="2" t="s">
        <v>229</v>
      </c>
      <c r="GD847" s="2" t="s">
        <v>229</v>
      </c>
      <c r="GE847" s="4"/>
      <c r="GF847" s="8"/>
      <c r="GG847" s="4"/>
      <c r="GH847" s="8"/>
      <c r="GI847" s="7"/>
      <c r="GJ847" s="7"/>
      <c r="GK847" s="2" t="s">
        <v>272</v>
      </c>
      <c r="GL847" s="2" t="s">
        <v>275</v>
      </c>
      <c r="GM847" s="2" t="s">
        <v>229</v>
      </c>
      <c r="GN847" s="2" t="s">
        <v>229</v>
      </c>
      <c r="GO847" s="2" t="s">
        <v>241</v>
      </c>
      <c r="GP847" s="2" t="s">
        <v>229</v>
      </c>
      <c r="GQ847" s="4"/>
      <c r="GR847" s="8"/>
      <c r="GS847" s="4"/>
      <c r="GT847" s="8"/>
      <c r="GU847" s="7"/>
      <c r="GV847" s="7"/>
      <c r="GW847" s="2" t="s">
        <v>239</v>
      </c>
      <c r="GX847" s="2" t="s">
        <v>275</v>
      </c>
      <c r="GY847" s="2" t="s">
        <v>896</v>
      </c>
      <c r="GZ847" s="2" t="s">
        <v>236</v>
      </c>
      <c r="HA847" s="2" t="s">
        <v>241</v>
      </c>
      <c r="HB847" s="2" t="s">
        <v>229</v>
      </c>
      <c r="HC847" s="4"/>
      <c r="HD847" s="8"/>
      <c r="HE847" s="4"/>
      <c r="HF847" s="8"/>
      <c r="HG847" s="7"/>
      <c r="HH847" s="7"/>
      <c r="HI847" s="2" t="s">
        <v>239</v>
      </c>
      <c r="HJ847" s="2" t="s">
        <v>275</v>
      </c>
      <c r="HK847" s="2" t="s">
        <v>1693</v>
      </c>
      <c r="HL847" s="2" t="s">
        <v>424</v>
      </c>
      <c r="HM847" s="2" t="s">
        <v>241</v>
      </c>
      <c r="HN847" s="2" t="s">
        <v>229</v>
      </c>
      <c r="HO847" s="4"/>
      <c r="HP847" s="8"/>
      <c r="HQ847" s="4"/>
      <c r="HR847" s="8"/>
      <c r="HS847" s="7"/>
      <c r="HT847" s="7"/>
      <c r="HU847" s="2" t="s">
        <v>272</v>
      </c>
      <c r="HV847" s="2" t="s">
        <v>275</v>
      </c>
      <c r="HW847" s="2" t="s">
        <v>229</v>
      </c>
      <c r="HX847" s="2" t="s">
        <v>229</v>
      </c>
      <c r="HY847" s="2" t="s">
        <v>241</v>
      </c>
      <c r="HZ847" s="2" t="s">
        <v>229</v>
      </c>
      <c r="IA847" s="4"/>
      <c r="IB847" s="8"/>
      <c r="IC847" s="4"/>
      <c r="ID847" s="8"/>
      <c r="IE847" s="7"/>
      <c r="IF847" s="7"/>
      <c r="IG847" s="2" t="s">
        <v>266</v>
      </c>
      <c r="IH847" s="2" t="s">
        <v>275</v>
      </c>
      <c r="II847" s="2" t="s">
        <v>229</v>
      </c>
      <c r="IJ847" s="2" t="s">
        <v>229</v>
      </c>
      <c r="IK847" s="2" t="s">
        <v>241</v>
      </c>
      <c r="IL847" s="2" t="s">
        <v>229</v>
      </c>
      <c r="IM847" s="4"/>
      <c r="IN847" s="8"/>
      <c r="IO847" s="4"/>
      <c r="IP847" s="8"/>
      <c r="IQ847" s="7"/>
      <c r="IR847" s="7"/>
      <c r="IS847" s="2" t="s">
        <v>272</v>
      </c>
      <c r="IT847" s="2" t="s">
        <v>275</v>
      </c>
      <c r="IU847" s="2" t="s">
        <v>229</v>
      </c>
      <c r="IV847" s="2" t="s">
        <v>229</v>
      </c>
      <c r="IW847" s="2" t="s">
        <v>241</v>
      </c>
      <c r="IX847" s="2" t="s">
        <v>229</v>
      </c>
      <c r="IY847" s="4"/>
      <c r="IZ847" s="8"/>
      <c r="JA847" s="4"/>
      <c r="JB847" s="8"/>
      <c r="JC847" s="7"/>
      <c r="JD847" s="7"/>
      <c r="JE847" s="2" t="s">
        <v>272</v>
      </c>
      <c r="JF847" s="2" t="s">
        <v>275</v>
      </c>
      <c r="JG847" s="2" t="s">
        <v>229</v>
      </c>
      <c r="JH847" s="2" t="s">
        <v>229</v>
      </c>
      <c r="JI847" s="2" t="s">
        <v>241</v>
      </c>
      <c r="JJ847" s="2" t="s">
        <v>229</v>
      </c>
      <c r="JK847" s="4"/>
      <c r="JL847" s="8"/>
      <c r="JM847" s="4"/>
      <c r="JN847" s="8"/>
      <c r="JO847" s="7"/>
      <c r="JP847" s="7"/>
      <c r="JQ847" s="2" t="s">
        <v>229</v>
      </c>
      <c r="JR847" s="2" t="s">
        <v>229</v>
      </c>
      <c r="JS847" s="2" t="s">
        <v>229</v>
      </c>
      <c r="JT847" s="2" t="s">
        <v>229</v>
      </c>
      <c r="JU847" s="2" t="s">
        <v>229</v>
      </c>
      <c r="JV847" s="2" t="s">
        <v>229</v>
      </c>
      <c r="JW847" s="4"/>
      <c r="JX847" s="8"/>
      <c r="JY847" s="4"/>
      <c r="JZ847" s="8"/>
      <c r="KA847" s="7"/>
      <c r="KB847" s="7"/>
      <c r="KC847" s="2" t="s">
        <v>272</v>
      </c>
      <c r="KD847" s="2" t="s">
        <v>275</v>
      </c>
      <c r="KE847" s="2" t="s">
        <v>229</v>
      </c>
      <c r="KF847" s="2" t="s">
        <v>229</v>
      </c>
      <c r="KG847" s="2" t="s">
        <v>241</v>
      </c>
      <c r="KH847" s="2" t="s">
        <v>229</v>
      </c>
      <c r="KI847" s="4"/>
      <c r="KJ847" s="8"/>
      <c r="KK847" s="4"/>
      <c r="KL847" s="8"/>
      <c r="KM847" s="7"/>
      <c r="KN847" s="7"/>
      <c r="KO847" s="2" t="s">
        <v>272</v>
      </c>
      <c r="KP847" s="2" t="s">
        <v>275</v>
      </c>
      <c r="KQ847" s="2" t="s">
        <v>229</v>
      </c>
      <c r="KR847" s="2" t="s">
        <v>229</v>
      </c>
      <c r="KS847" s="2" t="s">
        <v>241</v>
      </c>
      <c r="KT847" s="2" t="s">
        <v>229</v>
      </c>
      <c r="KU847" s="4"/>
      <c r="KV847" s="8"/>
      <c r="KW847" s="4"/>
      <c r="KX847" s="8"/>
      <c r="KY847" s="7"/>
      <c r="KZ847" s="7"/>
      <c r="LA847" s="2" t="s">
        <v>239</v>
      </c>
      <c r="LB847" s="2" t="s">
        <v>275</v>
      </c>
      <c r="LC847" s="2" t="s">
        <v>291</v>
      </c>
      <c r="LD847" s="2" t="s">
        <v>5134</v>
      </c>
      <c r="LE847" s="2" t="s">
        <v>241</v>
      </c>
      <c r="LF847" s="2" t="s">
        <v>229</v>
      </c>
      <c r="LG847" s="4"/>
      <c r="LH847" s="8"/>
      <c r="LI847" s="4"/>
      <c r="LJ847" s="8"/>
      <c r="LK847" s="7"/>
      <c r="LL847" s="7"/>
      <c r="LM847" s="2" t="s">
        <v>229</v>
      </c>
      <c r="LN847" s="2" t="s">
        <v>229</v>
      </c>
      <c r="LO847" s="2" t="s">
        <v>229</v>
      </c>
      <c r="LP847" s="2" t="s">
        <v>229</v>
      </c>
      <c r="LQ847" s="2" t="s">
        <v>229</v>
      </c>
      <c r="LR847" s="2" t="s">
        <v>229</v>
      </c>
      <c r="LS847" s="4"/>
      <c r="LT847" s="8"/>
      <c r="LU847" s="4"/>
      <c r="LV847" s="8"/>
      <c r="LW847" s="7"/>
      <c r="LX847" s="7"/>
      <c r="LY847" s="2" t="s">
        <v>239</v>
      </c>
      <c r="LZ847" s="2" t="s">
        <v>275</v>
      </c>
      <c r="MA847" s="2" t="s">
        <v>248</v>
      </c>
      <c r="MB847" s="2" t="s">
        <v>1282</v>
      </c>
      <c r="MC847" s="2" t="s">
        <v>241</v>
      </c>
      <c r="MD847" s="2" t="s">
        <v>229</v>
      </c>
      <c r="ME847" s="4"/>
      <c r="MF847" s="8"/>
      <c r="MG847" s="4"/>
      <c r="MH847" s="8"/>
      <c r="MI847" s="7"/>
      <c r="MJ847" s="7"/>
      <c r="MK847" s="2" t="s">
        <v>278</v>
      </c>
      <c r="ML847" s="2" t="s">
        <v>275</v>
      </c>
      <c r="MM847" s="2" t="s">
        <v>229</v>
      </c>
      <c r="MN847" s="2" t="s">
        <v>229</v>
      </c>
      <c r="MO847" s="2" t="s">
        <v>241</v>
      </c>
      <c r="MP847" s="2" t="s">
        <v>229</v>
      </c>
      <c r="MQ847" s="4"/>
      <c r="MR847" s="8"/>
      <c r="MS847" s="4"/>
      <c r="MT847" s="8"/>
      <c r="MU847" s="7"/>
      <c r="MV847" s="7"/>
      <c r="MW847" s="2" t="s">
        <v>272</v>
      </c>
      <c r="MX847" s="2" t="s">
        <v>275</v>
      </c>
      <c r="MY847" s="2" t="s">
        <v>229</v>
      </c>
      <c r="MZ847" s="2" t="s">
        <v>229</v>
      </c>
      <c r="NA847" s="2" t="s">
        <v>241</v>
      </c>
      <c r="NB847" s="2" t="s">
        <v>229</v>
      </c>
      <c r="NC847" s="4"/>
      <c r="ND847" s="8"/>
      <c r="NE847" s="4"/>
      <c r="NF847" s="8"/>
      <c r="NG847" s="7"/>
      <c r="NH847" s="7"/>
      <c r="NI847" s="2" t="s">
        <v>239</v>
      </c>
      <c r="NJ847" s="2" t="s">
        <v>260</v>
      </c>
      <c r="NK847" s="2" t="s">
        <v>3956</v>
      </c>
      <c r="NL847" s="2" t="s">
        <v>1271</v>
      </c>
      <c r="NM847" s="2" t="s">
        <v>263</v>
      </c>
      <c r="NN847" s="2" t="s">
        <v>229</v>
      </c>
      <c r="NO847" s="4"/>
      <c r="NP847" s="8"/>
      <c r="NQ847" s="4"/>
      <c r="NR847" s="8"/>
      <c r="NS847" s="7"/>
      <c r="NT847" s="7"/>
      <c r="NU847" s="2" t="s">
        <v>272</v>
      </c>
      <c r="NV847" s="2" t="s">
        <v>275</v>
      </c>
      <c r="NW847" s="2" t="s">
        <v>229</v>
      </c>
      <c r="NX847" s="2" t="s">
        <v>229</v>
      </c>
      <c r="NY847" s="2" t="s">
        <v>241</v>
      </c>
      <c r="NZ847" s="2" t="s">
        <v>229</v>
      </c>
      <c r="OA847" s="4"/>
      <c r="OB847" s="8"/>
      <c r="OC847" s="4"/>
      <c r="OD847" s="8"/>
      <c r="OE847" s="7"/>
      <c r="OF847" s="7"/>
      <c r="OG847" s="2" t="s">
        <v>229</v>
      </c>
      <c r="OH847" s="2" t="s">
        <v>229</v>
      </c>
      <c r="OI847" s="2" t="s">
        <v>229</v>
      </c>
      <c r="OJ847" s="2" t="s">
        <v>229</v>
      </c>
      <c r="OK847" s="2" t="s">
        <v>229</v>
      </c>
      <c r="OL847" s="2" t="s">
        <v>229</v>
      </c>
      <c r="OM847" s="4"/>
      <c r="ON847" s="8"/>
      <c r="OO847" s="4"/>
      <c r="OP847" s="8"/>
      <c r="OQ847" s="7"/>
      <c r="OR847" s="7"/>
      <c r="OS847" s="2" t="s">
        <v>229</v>
      </c>
      <c r="OT847" s="2" t="s">
        <v>229</v>
      </c>
      <c r="OU847" s="2" t="s">
        <v>229</v>
      </c>
      <c r="OV847" s="2" t="s">
        <v>229</v>
      </c>
      <c r="OW847" s="2" t="s">
        <v>229</v>
      </c>
      <c r="OX847" s="2" t="s">
        <v>229</v>
      </c>
      <c r="OY847" s="4"/>
      <c r="OZ847" s="8"/>
      <c r="PA847" s="4"/>
      <c r="PB847" s="8"/>
      <c r="PC847" s="7"/>
      <c r="PD847" s="7"/>
      <c r="PE847" s="2" t="s">
        <v>229</v>
      </c>
      <c r="PF847" s="2" t="s">
        <v>229</v>
      </c>
      <c r="PG847" s="2" t="s">
        <v>229</v>
      </c>
      <c r="PH847" s="2" t="s">
        <v>229</v>
      </c>
      <c r="PI847" s="2" t="s">
        <v>229</v>
      </c>
      <c r="PJ847" s="2" t="s">
        <v>229</v>
      </c>
      <c r="PK847" s="4"/>
      <c r="PL847" s="8"/>
      <c r="PM847" s="4"/>
      <c r="PN847" s="8"/>
      <c r="PO847" s="7"/>
      <c r="PP847" s="7"/>
      <c r="PQ847" s="2" t="s">
        <v>239</v>
      </c>
      <c r="PR847" s="2" t="s">
        <v>275</v>
      </c>
      <c r="PS847" s="2" t="s">
        <v>291</v>
      </c>
      <c r="PT847" s="2" t="s">
        <v>229</v>
      </c>
      <c r="PU847" s="2" t="s">
        <v>241</v>
      </c>
      <c r="PV847" s="2" t="s">
        <v>229</v>
      </c>
      <c r="PW847" s="4"/>
      <c r="PX847" s="8"/>
      <c r="PY847" s="4"/>
      <c r="PZ847" s="8"/>
      <c r="QA847" s="7"/>
      <c r="QB847" s="7"/>
      <c r="QC847" s="2" t="s">
        <v>281</v>
      </c>
      <c r="QD847" s="2" t="s">
        <v>275</v>
      </c>
      <c r="QE847" s="2" t="s">
        <v>229</v>
      </c>
      <c r="QF847" s="2" t="s">
        <v>229</v>
      </c>
      <c r="QG847" s="2" t="s">
        <v>241</v>
      </c>
      <c r="QH847" s="2" t="s">
        <v>229</v>
      </c>
      <c r="QI847" s="4"/>
      <c r="QJ847" s="8"/>
      <c r="QK847" s="4"/>
      <c r="QL847" s="8"/>
      <c r="QM847" s="7"/>
      <c r="QN847" s="7"/>
      <c r="QO847" s="2" t="s">
        <v>229</v>
      </c>
      <c r="QP847" s="2" t="s">
        <v>229</v>
      </c>
      <c r="QQ847" s="2" t="s">
        <v>229</v>
      </c>
      <c r="QR847" s="2" t="s">
        <v>229</v>
      </c>
      <c r="QS847" s="2" t="s">
        <v>229</v>
      </c>
      <c r="QT847" s="2" t="s">
        <v>229</v>
      </c>
      <c r="QU847" s="4"/>
      <c r="QV847" s="8"/>
      <c r="QW847" s="4"/>
      <c r="QX847" s="8"/>
      <c r="QY847" s="7"/>
      <c r="QZ847" s="7"/>
      <c r="RA847" s="2" t="s">
        <v>272</v>
      </c>
      <c r="RB847" s="2" t="s">
        <v>275</v>
      </c>
      <c r="RC847" s="2" t="s">
        <v>229</v>
      </c>
      <c r="RD847" s="2" t="s">
        <v>229</v>
      </c>
      <c r="RE847" s="2" t="s">
        <v>241</v>
      </c>
      <c r="RF847" s="2" t="s">
        <v>229</v>
      </c>
      <c r="RG847" s="4"/>
      <c r="RH847" s="8"/>
      <c r="RI847" s="4"/>
      <c r="RJ847" s="8"/>
      <c r="RK847" s="7"/>
      <c r="RL847" s="7"/>
      <c r="RM847" s="2" t="s">
        <v>229</v>
      </c>
      <c r="RN847" s="2" t="s">
        <v>229</v>
      </c>
      <c r="RO847" s="2" t="s">
        <v>229</v>
      </c>
      <c r="RP847" s="2" t="s">
        <v>229</v>
      </c>
      <c r="RQ847" s="2" t="s">
        <v>229</v>
      </c>
      <c r="RR847" s="2" t="s">
        <v>229</v>
      </c>
      <c r="RS847" s="4"/>
      <c r="RT847" s="8"/>
      <c r="RU847" s="4"/>
      <c r="RV847" s="8"/>
      <c r="RW847" s="7"/>
      <c r="RX847" s="7"/>
      <c r="RY847" s="2" t="s">
        <v>239</v>
      </c>
      <c r="RZ847" s="2" t="s">
        <v>275</v>
      </c>
      <c r="SA847" s="2" t="s">
        <v>887</v>
      </c>
      <c r="SB847" s="2" t="s">
        <v>1012</v>
      </c>
      <c r="SC847" s="2" t="s">
        <v>241</v>
      </c>
      <c r="SD847" s="2" t="s">
        <v>229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</row>
    <row r="848">
      <c r="A848" s="2" t="s">
        <v>5135</v>
      </c>
      <c r="B848" s="2" t="s">
        <v>216</v>
      </c>
      <c r="C848" s="2" t="s">
        <v>4734</v>
      </c>
      <c r="D848" s="2" t="s">
        <v>3164</v>
      </c>
      <c r="E848" s="2" t="s">
        <v>3165</v>
      </c>
      <c r="F848" s="2" t="s">
        <v>5129</v>
      </c>
      <c r="G848" s="2" t="s">
        <v>5130</v>
      </c>
      <c r="H848" s="2" t="s">
        <v>5130</v>
      </c>
      <c r="I848" s="2" t="s">
        <v>5131</v>
      </c>
      <c r="J848" s="2" t="s">
        <v>312</v>
      </c>
      <c r="K848" s="2" t="s">
        <v>527</v>
      </c>
      <c r="L848" s="3">
        <v>32.9</v>
      </c>
      <c r="M848" s="3">
        <v>34.55</v>
      </c>
      <c r="N848" s="3">
        <v>69.99</v>
      </c>
      <c r="O848" s="2" t="s">
        <v>981</v>
      </c>
      <c r="P848" s="2" t="s">
        <v>964</v>
      </c>
      <c r="Q848" s="2" t="s">
        <v>228</v>
      </c>
      <c r="R848" s="2" t="s">
        <v>229</v>
      </c>
      <c r="S848" s="2" t="s">
        <v>5132</v>
      </c>
      <c r="T848" s="2" t="s">
        <v>5016</v>
      </c>
      <c r="U848" s="2" t="s">
        <v>232</v>
      </c>
      <c r="V848" s="2" t="s">
        <v>1910</v>
      </c>
      <c r="W848" s="2" t="s">
        <v>1009</v>
      </c>
      <c r="X848" s="2" t="s">
        <v>229</v>
      </c>
      <c r="Y848" s="2" t="s">
        <v>3853</v>
      </c>
      <c r="Z848" s="4"/>
      <c r="AA848" s="4">
        <f>=ROUNDDOWN({0},0)</f>
      </c>
      <c r="AB848" s="5"/>
      <c r="AC848" s="2" t="s">
        <v>229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/>
      <c r="AQ848" s="8"/>
      <c r="AR848" s="4">
        <v>2</v>
      </c>
      <c r="AS848" s="8">
        <v>60.48</v>
      </c>
      <c r="AT848" s="7">
        <v>-1</v>
      </c>
      <c r="AU848" s="7">
        <v>-1</v>
      </c>
      <c r="AV848" s="4"/>
      <c r="AW848" s="8"/>
      <c r="AX848" s="4">
        <v>2</v>
      </c>
      <c r="AY848" s="8">
        <v>60.48</v>
      </c>
      <c r="AZ848" s="7">
        <v>-1</v>
      </c>
      <c r="BA848" s="7">
        <v>-1</v>
      </c>
      <c r="BB848" s="7"/>
      <c r="BC848" s="4" t="s">
        <v>229</v>
      </c>
      <c r="BD848" s="8" t="s">
        <v>229</v>
      </c>
      <c r="BE848" s="4" t="s">
        <v>229</v>
      </c>
      <c r="BF848" s="8" t="s">
        <v>229</v>
      </c>
      <c r="BG848" s="7" t="s">
        <v>229</v>
      </c>
      <c r="BH848" s="7" t="s">
        <v>229</v>
      </c>
      <c r="BI848" s="7"/>
      <c r="BJ848" s="4"/>
      <c r="BK848" s="8"/>
      <c r="BL848" s="2" t="s">
        <v>5136</v>
      </c>
      <c r="BM848" s="7"/>
      <c r="BN848" s="7"/>
      <c r="BO848" s="4"/>
      <c r="BP848" s="8"/>
      <c r="BQ848" s="4"/>
      <c r="BR848" s="8"/>
      <c r="BS848" s="7"/>
      <c r="BT848" s="7"/>
      <c r="BU848" s="2" t="s">
        <v>2075</v>
      </c>
      <c r="BV848" s="2" t="s">
        <v>275</v>
      </c>
      <c r="BW848" s="2" t="s">
        <v>229</v>
      </c>
      <c r="BX848" s="2" t="s">
        <v>536</v>
      </c>
      <c r="BY848" s="2" t="s">
        <v>241</v>
      </c>
      <c r="BZ848" s="2" t="s">
        <v>229</v>
      </c>
      <c r="CA848" s="4"/>
      <c r="CB848" s="8"/>
      <c r="CC848" s="4"/>
      <c r="CD848" s="8"/>
      <c r="CE848" s="7"/>
      <c r="CF848" s="7"/>
      <c r="CG848" s="2" t="s">
        <v>239</v>
      </c>
      <c r="CH848" s="2" t="s">
        <v>275</v>
      </c>
      <c r="CI848" s="2" t="s">
        <v>2749</v>
      </c>
      <c r="CJ848" s="2" t="s">
        <v>3120</v>
      </c>
      <c r="CK848" s="2" t="s">
        <v>241</v>
      </c>
      <c r="CL848" s="2" t="s">
        <v>229</v>
      </c>
      <c r="CM848" s="4"/>
      <c r="CN848" s="8"/>
      <c r="CO848" s="4"/>
      <c r="CP848" s="8"/>
      <c r="CQ848" s="7"/>
      <c r="CR848" s="7"/>
      <c r="CS848" s="2" t="s">
        <v>239</v>
      </c>
      <c r="CT848" s="2" t="s">
        <v>275</v>
      </c>
      <c r="CU848" s="2" t="s">
        <v>718</v>
      </c>
      <c r="CV848" s="2" t="s">
        <v>2754</v>
      </c>
      <c r="CW848" s="2" t="s">
        <v>241</v>
      </c>
      <c r="CX848" s="2" t="s">
        <v>229</v>
      </c>
      <c r="CY848" s="4"/>
      <c r="CZ848" s="8"/>
      <c r="DA848" s="4"/>
      <c r="DB848" s="8"/>
      <c r="DC848" s="7"/>
      <c r="DD848" s="7"/>
      <c r="DE848" s="2" t="s">
        <v>239</v>
      </c>
      <c r="DF848" s="2" t="s">
        <v>275</v>
      </c>
      <c r="DG848" s="2" t="s">
        <v>891</v>
      </c>
      <c r="DH848" s="2" t="s">
        <v>3108</v>
      </c>
      <c r="DI848" s="2" t="s">
        <v>263</v>
      </c>
      <c r="DJ848" s="2" t="s">
        <v>229</v>
      </c>
      <c r="DK848" s="4"/>
      <c r="DL848" s="8"/>
      <c r="DM848" s="4"/>
      <c r="DN848" s="8"/>
      <c r="DO848" s="7"/>
      <c r="DP848" s="7"/>
      <c r="DQ848" s="2" t="s">
        <v>239</v>
      </c>
      <c r="DR848" s="2" t="s">
        <v>275</v>
      </c>
      <c r="DS848" s="2" t="s">
        <v>247</v>
      </c>
      <c r="DT848" s="2" t="s">
        <v>874</v>
      </c>
      <c r="DU848" s="2" t="s">
        <v>241</v>
      </c>
      <c r="DV848" s="2" t="s">
        <v>229</v>
      </c>
      <c r="DW848" s="4"/>
      <c r="DX848" s="8"/>
      <c r="DY848" s="4"/>
      <c r="DZ848" s="8"/>
      <c r="EA848" s="7"/>
      <c r="EB848" s="7"/>
      <c r="EC848" s="2" t="s">
        <v>239</v>
      </c>
      <c r="ED848" s="2" t="s">
        <v>275</v>
      </c>
      <c r="EE848" s="2" t="s">
        <v>906</v>
      </c>
      <c r="EF848" s="2" t="s">
        <v>1640</v>
      </c>
      <c r="EG848" s="2" t="s">
        <v>241</v>
      </c>
      <c r="EH848" s="2" t="s">
        <v>229</v>
      </c>
      <c r="EI848" s="4"/>
      <c r="EJ848" s="8"/>
      <c r="EK848" s="4"/>
      <c r="EL848" s="8"/>
      <c r="EM848" s="7"/>
      <c r="EN848" s="7"/>
      <c r="EO848" s="2" t="s">
        <v>239</v>
      </c>
      <c r="EP848" s="2" t="s">
        <v>275</v>
      </c>
      <c r="EQ848" s="2" t="s">
        <v>2665</v>
      </c>
      <c r="ER848" s="2" t="s">
        <v>2851</v>
      </c>
      <c r="ES848" s="2" t="s">
        <v>241</v>
      </c>
      <c r="ET848" s="2" t="s">
        <v>229</v>
      </c>
      <c r="EU848" s="4"/>
      <c r="EV848" s="8"/>
      <c r="EW848" s="4"/>
      <c r="EX848" s="8"/>
      <c r="EY848" s="7"/>
      <c r="EZ848" s="7"/>
      <c r="FA848" s="2" t="s">
        <v>239</v>
      </c>
      <c r="FB848" s="2" t="s">
        <v>275</v>
      </c>
      <c r="FC848" s="2" t="s">
        <v>891</v>
      </c>
      <c r="FD848" s="2" t="s">
        <v>1271</v>
      </c>
      <c r="FE848" s="2" t="s">
        <v>241</v>
      </c>
      <c r="FF848" s="2" t="s">
        <v>229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275</v>
      </c>
      <c r="FO848" s="2" t="s">
        <v>1361</v>
      </c>
      <c r="FP848" s="2" t="s">
        <v>797</v>
      </c>
      <c r="FQ848" s="2" t="s">
        <v>241</v>
      </c>
      <c r="FR848" s="2" t="s">
        <v>229</v>
      </c>
      <c r="FS848" s="4"/>
      <c r="FT848" s="8"/>
      <c r="FU848" s="4"/>
      <c r="FV848" s="8"/>
      <c r="FW848" s="7"/>
      <c r="FX848" s="7"/>
      <c r="FY848" s="2" t="s">
        <v>229</v>
      </c>
      <c r="FZ848" s="2" t="s">
        <v>229</v>
      </c>
      <c r="GA848" s="2" t="s">
        <v>229</v>
      </c>
      <c r="GB848" s="2" t="s">
        <v>229</v>
      </c>
      <c r="GC848" s="2" t="s">
        <v>229</v>
      </c>
      <c r="GD848" s="2" t="s">
        <v>229</v>
      </c>
      <c r="GE848" s="4"/>
      <c r="GF848" s="8"/>
      <c r="GG848" s="4"/>
      <c r="GH848" s="8"/>
      <c r="GI848" s="7"/>
      <c r="GJ848" s="7"/>
      <c r="GK848" s="2" t="s">
        <v>272</v>
      </c>
      <c r="GL848" s="2" t="s">
        <v>275</v>
      </c>
      <c r="GM848" s="2" t="s">
        <v>229</v>
      </c>
      <c r="GN848" s="2" t="s">
        <v>229</v>
      </c>
      <c r="GO848" s="2" t="s">
        <v>241</v>
      </c>
      <c r="GP848" s="2" t="s">
        <v>229</v>
      </c>
      <c r="GQ848" s="4"/>
      <c r="GR848" s="8"/>
      <c r="GS848" s="4">
        <v>1</v>
      </c>
      <c r="GT848" s="8">
        <v>34.57</v>
      </c>
      <c r="GU848" s="7">
        <v>-1</v>
      </c>
      <c r="GV848" s="7">
        <v>-1</v>
      </c>
      <c r="GW848" s="2" t="s">
        <v>239</v>
      </c>
      <c r="GX848" s="2" t="s">
        <v>275</v>
      </c>
      <c r="GY848" s="2" t="s">
        <v>2927</v>
      </c>
      <c r="GZ848" s="2" t="s">
        <v>1834</v>
      </c>
      <c r="HA848" s="2" t="s">
        <v>241</v>
      </c>
      <c r="HB848" s="2" t="s">
        <v>229</v>
      </c>
      <c r="HC848" s="4"/>
      <c r="HD848" s="8"/>
      <c r="HE848" s="4"/>
      <c r="HF848" s="8"/>
      <c r="HG848" s="7"/>
      <c r="HH848" s="7"/>
      <c r="HI848" s="2" t="s">
        <v>239</v>
      </c>
      <c r="HJ848" s="2" t="s">
        <v>275</v>
      </c>
      <c r="HK848" s="2" t="s">
        <v>1693</v>
      </c>
      <c r="HL848" s="2" t="s">
        <v>5113</v>
      </c>
      <c r="HM848" s="2" t="s">
        <v>241</v>
      </c>
      <c r="HN848" s="2" t="s">
        <v>229</v>
      </c>
      <c r="HO848" s="4"/>
      <c r="HP848" s="8"/>
      <c r="HQ848" s="4"/>
      <c r="HR848" s="8"/>
      <c r="HS848" s="7"/>
      <c r="HT848" s="7"/>
      <c r="HU848" s="2" t="s">
        <v>272</v>
      </c>
      <c r="HV848" s="2" t="s">
        <v>275</v>
      </c>
      <c r="HW848" s="2" t="s">
        <v>229</v>
      </c>
      <c r="HX848" s="2" t="s">
        <v>229</v>
      </c>
      <c r="HY848" s="2" t="s">
        <v>241</v>
      </c>
      <c r="HZ848" s="2" t="s">
        <v>229</v>
      </c>
      <c r="IA848" s="4"/>
      <c r="IB848" s="8"/>
      <c r="IC848" s="4"/>
      <c r="ID848" s="8"/>
      <c r="IE848" s="7"/>
      <c r="IF848" s="7"/>
      <c r="IG848" s="2" t="s">
        <v>266</v>
      </c>
      <c r="IH848" s="2" t="s">
        <v>275</v>
      </c>
      <c r="II848" s="2" t="s">
        <v>229</v>
      </c>
      <c r="IJ848" s="2" t="s">
        <v>229</v>
      </c>
      <c r="IK848" s="2" t="s">
        <v>241</v>
      </c>
      <c r="IL848" s="2" t="s">
        <v>229</v>
      </c>
      <c r="IM848" s="4"/>
      <c r="IN848" s="8"/>
      <c r="IO848" s="4"/>
      <c r="IP848" s="8"/>
      <c r="IQ848" s="7"/>
      <c r="IR848" s="7"/>
      <c r="IS848" s="2" t="s">
        <v>272</v>
      </c>
      <c r="IT848" s="2" t="s">
        <v>275</v>
      </c>
      <c r="IU848" s="2" t="s">
        <v>229</v>
      </c>
      <c r="IV848" s="2" t="s">
        <v>229</v>
      </c>
      <c r="IW848" s="2" t="s">
        <v>241</v>
      </c>
      <c r="IX848" s="2" t="s">
        <v>229</v>
      </c>
      <c r="IY848" s="4"/>
      <c r="IZ848" s="8"/>
      <c r="JA848" s="4"/>
      <c r="JB848" s="8"/>
      <c r="JC848" s="7"/>
      <c r="JD848" s="7"/>
      <c r="JE848" s="2" t="s">
        <v>272</v>
      </c>
      <c r="JF848" s="2" t="s">
        <v>275</v>
      </c>
      <c r="JG848" s="2" t="s">
        <v>229</v>
      </c>
      <c r="JH848" s="2" t="s">
        <v>229</v>
      </c>
      <c r="JI848" s="2" t="s">
        <v>241</v>
      </c>
      <c r="JJ848" s="2" t="s">
        <v>229</v>
      </c>
      <c r="JK848" s="4"/>
      <c r="JL848" s="8"/>
      <c r="JM848" s="4"/>
      <c r="JN848" s="8"/>
      <c r="JO848" s="7"/>
      <c r="JP848" s="7"/>
      <c r="JQ848" s="2" t="s">
        <v>229</v>
      </c>
      <c r="JR848" s="2" t="s">
        <v>229</v>
      </c>
      <c r="JS848" s="2" t="s">
        <v>229</v>
      </c>
      <c r="JT848" s="2" t="s">
        <v>229</v>
      </c>
      <c r="JU848" s="2" t="s">
        <v>229</v>
      </c>
      <c r="JV848" s="2" t="s">
        <v>229</v>
      </c>
      <c r="JW848" s="4"/>
      <c r="JX848" s="8"/>
      <c r="JY848" s="4"/>
      <c r="JZ848" s="8"/>
      <c r="KA848" s="7"/>
      <c r="KB848" s="7"/>
      <c r="KC848" s="2" t="s">
        <v>272</v>
      </c>
      <c r="KD848" s="2" t="s">
        <v>275</v>
      </c>
      <c r="KE848" s="2" t="s">
        <v>229</v>
      </c>
      <c r="KF848" s="2" t="s">
        <v>229</v>
      </c>
      <c r="KG848" s="2" t="s">
        <v>241</v>
      </c>
      <c r="KH848" s="2" t="s">
        <v>229</v>
      </c>
      <c r="KI848" s="4"/>
      <c r="KJ848" s="8"/>
      <c r="KK848" s="4"/>
      <c r="KL848" s="8"/>
      <c r="KM848" s="7"/>
      <c r="KN848" s="7"/>
      <c r="KO848" s="2" t="s">
        <v>272</v>
      </c>
      <c r="KP848" s="2" t="s">
        <v>275</v>
      </c>
      <c r="KQ848" s="2" t="s">
        <v>229</v>
      </c>
      <c r="KR848" s="2" t="s">
        <v>229</v>
      </c>
      <c r="KS848" s="2" t="s">
        <v>241</v>
      </c>
      <c r="KT848" s="2" t="s">
        <v>229</v>
      </c>
      <c r="KU848" s="4"/>
      <c r="KV848" s="8"/>
      <c r="KW848" s="4"/>
      <c r="KX848" s="8"/>
      <c r="KY848" s="7"/>
      <c r="KZ848" s="7"/>
      <c r="LA848" s="2" t="s">
        <v>239</v>
      </c>
      <c r="LB848" s="2" t="s">
        <v>275</v>
      </c>
      <c r="LC848" s="2" t="s">
        <v>291</v>
      </c>
      <c r="LD848" s="2" t="s">
        <v>1497</v>
      </c>
      <c r="LE848" s="2" t="s">
        <v>241</v>
      </c>
      <c r="LF848" s="2" t="s">
        <v>229</v>
      </c>
      <c r="LG848" s="4"/>
      <c r="LH848" s="8"/>
      <c r="LI848" s="4"/>
      <c r="LJ848" s="8"/>
      <c r="LK848" s="7"/>
      <c r="LL848" s="7"/>
      <c r="LM848" s="2" t="s">
        <v>229</v>
      </c>
      <c r="LN848" s="2" t="s">
        <v>229</v>
      </c>
      <c r="LO848" s="2" t="s">
        <v>229</v>
      </c>
      <c r="LP848" s="2" t="s">
        <v>229</v>
      </c>
      <c r="LQ848" s="2" t="s">
        <v>229</v>
      </c>
      <c r="LR848" s="2" t="s">
        <v>229</v>
      </c>
      <c r="LS848" s="4"/>
      <c r="LT848" s="8"/>
      <c r="LU848" s="4">
        <v>1</v>
      </c>
      <c r="LV848" s="8">
        <v>25.91</v>
      </c>
      <c r="LW848" s="7">
        <v>-1</v>
      </c>
      <c r="LX848" s="7">
        <v>-1</v>
      </c>
      <c r="LY848" s="2" t="s">
        <v>239</v>
      </c>
      <c r="LZ848" s="2" t="s">
        <v>275</v>
      </c>
      <c r="MA848" s="2" t="s">
        <v>248</v>
      </c>
      <c r="MB848" s="2" t="s">
        <v>783</v>
      </c>
      <c r="MC848" s="2" t="s">
        <v>241</v>
      </c>
      <c r="MD848" s="2" t="s">
        <v>229</v>
      </c>
      <c r="ME848" s="4"/>
      <c r="MF848" s="8"/>
      <c r="MG848" s="4"/>
      <c r="MH848" s="8"/>
      <c r="MI848" s="7"/>
      <c r="MJ848" s="7"/>
      <c r="MK848" s="2" t="s">
        <v>278</v>
      </c>
      <c r="ML848" s="2" t="s">
        <v>275</v>
      </c>
      <c r="MM848" s="2" t="s">
        <v>229</v>
      </c>
      <c r="MN848" s="2" t="s">
        <v>229</v>
      </c>
      <c r="MO848" s="2" t="s">
        <v>241</v>
      </c>
      <c r="MP848" s="2" t="s">
        <v>229</v>
      </c>
      <c r="MQ848" s="4"/>
      <c r="MR848" s="8"/>
      <c r="MS848" s="4"/>
      <c r="MT848" s="8"/>
      <c r="MU848" s="7"/>
      <c r="MV848" s="7"/>
      <c r="MW848" s="2" t="s">
        <v>272</v>
      </c>
      <c r="MX848" s="2" t="s">
        <v>275</v>
      </c>
      <c r="MY848" s="2" t="s">
        <v>229</v>
      </c>
      <c r="MZ848" s="2" t="s">
        <v>229</v>
      </c>
      <c r="NA848" s="2" t="s">
        <v>241</v>
      </c>
      <c r="NB848" s="2" t="s">
        <v>229</v>
      </c>
      <c r="NC848" s="4"/>
      <c r="ND848" s="8"/>
      <c r="NE848" s="4"/>
      <c r="NF848" s="8"/>
      <c r="NG848" s="7"/>
      <c r="NH848" s="7"/>
      <c r="NI848" s="2" t="s">
        <v>239</v>
      </c>
      <c r="NJ848" s="2" t="s">
        <v>275</v>
      </c>
      <c r="NK848" s="2" t="s">
        <v>3956</v>
      </c>
      <c r="NL848" s="2" t="s">
        <v>1368</v>
      </c>
      <c r="NM848" s="2" t="s">
        <v>263</v>
      </c>
      <c r="NN848" s="2" t="s">
        <v>229</v>
      </c>
      <c r="NO848" s="4"/>
      <c r="NP848" s="8"/>
      <c r="NQ848" s="4"/>
      <c r="NR848" s="8"/>
      <c r="NS848" s="7"/>
      <c r="NT848" s="7"/>
      <c r="NU848" s="2" t="s">
        <v>272</v>
      </c>
      <c r="NV848" s="2" t="s">
        <v>275</v>
      </c>
      <c r="NW848" s="2" t="s">
        <v>229</v>
      </c>
      <c r="NX848" s="2" t="s">
        <v>229</v>
      </c>
      <c r="NY848" s="2" t="s">
        <v>241</v>
      </c>
      <c r="NZ848" s="2" t="s">
        <v>229</v>
      </c>
      <c r="OA848" s="4"/>
      <c r="OB848" s="8"/>
      <c r="OC848" s="4"/>
      <c r="OD848" s="8"/>
      <c r="OE848" s="7"/>
      <c r="OF848" s="7"/>
      <c r="OG848" s="2" t="s">
        <v>229</v>
      </c>
      <c r="OH848" s="2" t="s">
        <v>229</v>
      </c>
      <c r="OI848" s="2" t="s">
        <v>229</v>
      </c>
      <c r="OJ848" s="2" t="s">
        <v>229</v>
      </c>
      <c r="OK848" s="2" t="s">
        <v>229</v>
      </c>
      <c r="OL848" s="2" t="s">
        <v>229</v>
      </c>
      <c r="OM848" s="4"/>
      <c r="ON848" s="8"/>
      <c r="OO848" s="4"/>
      <c r="OP848" s="8"/>
      <c r="OQ848" s="7"/>
      <c r="OR848" s="7"/>
      <c r="OS848" s="2" t="s">
        <v>229</v>
      </c>
      <c r="OT848" s="2" t="s">
        <v>229</v>
      </c>
      <c r="OU848" s="2" t="s">
        <v>229</v>
      </c>
      <c r="OV848" s="2" t="s">
        <v>229</v>
      </c>
      <c r="OW848" s="2" t="s">
        <v>229</v>
      </c>
      <c r="OX848" s="2" t="s">
        <v>229</v>
      </c>
      <c r="OY848" s="4"/>
      <c r="OZ848" s="8"/>
      <c r="PA848" s="4"/>
      <c r="PB848" s="8"/>
      <c r="PC848" s="7"/>
      <c r="PD848" s="7"/>
      <c r="PE848" s="2" t="s">
        <v>229</v>
      </c>
      <c r="PF848" s="2" t="s">
        <v>229</v>
      </c>
      <c r="PG848" s="2" t="s">
        <v>229</v>
      </c>
      <c r="PH848" s="2" t="s">
        <v>229</v>
      </c>
      <c r="PI848" s="2" t="s">
        <v>229</v>
      </c>
      <c r="PJ848" s="2" t="s">
        <v>229</v>
      </c>
      <c r="PK848" s="4"/>
      <c r="PL848" s="8"/>
      <c r="PM848" s="4"/>
      <c r="PN848" s="8"/>
      <c r="PO848" s="7"/>
      <c r="PP848" s="7"/>
      <c r="PQ848" s="2" t="s">
        <v>239</v>
      </c>
      <c r="PR848" s="2" t="s">
        <v>275</v>
      </c>
      <c r="PS848" s="2" t="s">
        <v>291</v>
      </c>
      <c r="PT848" s="2" t="s">
        <v>229</v>
      </c>
      <c r="PU848" s="2" t="s">
        <v>241</v>
      </c>
      <c r="PV848" s="2" t="s">
        <v>229</v>
      </c>
      <c r="PW848" s="4"/>
      <c r="PX848" s="8"/>
      <c r="PY848" s="4"/>
      <c r="PZ848" s="8"/>
      <c r="QA848" s="7"/>
      <c r="QB848" s="7"/>
      <c r="QC848" s="2" t="s">
        <v>281</v>
      </c>
      <c r="QD848" s="2" t="s">
        <v>275</v>
      </c>
      <c r="QE848" s="2" t="s">
        <v>229</v>
      </c>
      <c r="QF848" s="2" t="s">
        <v>229</v>
      </c>
      <c r="QG848" s="2" t="s">
        <v>241</v>
      </c>
      <c r="QH848" s="2" t="s">
        <v>229</v>
      </c>
      <c r="QI848" s="4"/>
      <c r="QJ848" s="8"/>
      <c r="QK848" s="4"/>
      <c r="QL848" s="8"/>
      <c r="QM848" s="7"/>
      <c r="QN848" s="7"/>
      <c r="QO848" s="2" t="s">
        <v>229</v>
      </c>
      <c r="QP848" s="2" t="s">
        <v>229</v>
      </c>
      <c r="QQ848" s="2" t="s">
        <v>229</v>
      </c>
      <c r="QR848" s="2" t="s">
        <v>229</v>
      </c>
      <c r="QS848" s="2" t="s">
        <v>229</v>
      </c>
      <c r="QT848" s="2" t="s">
        <v>229</v>
      </c>
      <c r="QU848" s="4"/>
      <c r="QV848" s="8"/>
      <c r="QW848" s="4"/>
      <c r="QX848" s="8"/>
      <c r="QY848" s="7"/>
      <c r="QZ848" s="7"/>
      <c r="RA848" s="2" t="s">
        <v>272</v>
      </c>
      <c r="RB848" s="2" t="s">
        <v>275</v>
      </c>
      <c r="RC848" s="2" t="s">
        <v>229</v>
      </c>
      <c r="RD848" s="2" t="s">
        <v>229</v>
      </c>
      <c r="RE848" s="2" t="s">
        <v>241</v>
      </c>
      <c r="RF848" s="2" t="s">
        <v>229</v>
      </c>
      <c r="RG848" s="4"/>
      <c r="RH848" s="8"/>
      <c r="RI848" s="4"/>
      <c r="RJ848" s="8"/>
      <c r="RK848" s="7"/>
      <c r="RL848" s="7"/>
      <c r="RM848" s="2" t="s">
        <v>229</v>
      </c>
      <c r="RN848" s="2" t="s">
        <v>229</v>
      </c>
      <c r="RO848" s="2" t="s">
        <v>229</v>
      </c>
      <c r="RP848" s="2" t="s">
        <v>229</v>
      </c>
      <c r="RQ848" s="2" t="s">
        <v>229</v>
      </c>
      <c r="RR848" s="2" t="s">
        <v>229</v>
      </c>
      <c r="RS848" s="4"/>
      <c r="RT848" s="8"/>
      <c r="RU848" s="4"/>
      <c r="RV848" s="8"/>
      <c r="RW848" s="7"/>
      <c r="RX848" s="7"/>
      <c r="RY848" s="2" t="s">
        <v>239</v>
      </c>
      <c r="RZ848" s="2" t="s">
        <v>275</v>
      </c>
      <c r="SA848" s="2" t="s">
        <v>887</v>
      </c>
      <c r="SB848" s="2" t="s">
        <v>2922</v>
      </c>
      <c r="SC848" s="2" t="s">
        <v>241</v>
      </c>
      <c r="SD848" s="2" t="s">
        <v>229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</row>
    <row r="849">
      <c r="A849" s="2" t="s">
        <v>5137</v>
      </c>
      <c r="B849" s="2" t="s">
        <v>216</v>
      </c>
      <c r="C849" s="2" t="s">
        <v>4734</v>
      </c>
      <c r="D849" s="2" t="s">
        <v>3164</v>
      </c>
      <c r="E849" s="2" t="s">
        <v>3165</v>
      </c>
      <c r="F849" s="2" t="s">
        <v>4894</v>
      </c>
      <c r="G849" s="2" t="s">
        <v>4895</v>
      </c>
      <c r="H849" s="2" t="s">
        <v>4896</v>
      </c>
      <c r="I849" s="2" t="s">
        <v>5138</v>
      </c>
      <c r="J849" s="2" t="s">
        <v>285</v>
      </c>
      <c r="K849" s="2" t="s">
        <v>412</v>
      </c>
      <c r="L849" s="3">
        <v>60</v>
      </c>
      <c r="M849" s="3">
        <v>63</v>
      </c>
      <c r="N849" s="3">
        <v>119.99</v>
      </c>
      <c r="O849" s="2" t="s">
        <v>963</v>
      </c>
      <c r="P849" s="2" t="s">
        <v>964</v>
      </c>
      <c r="Q849" s="2" t="s">
        <v>228</v>
      </c>
      <c r="R849" s="2" t="s">
        <v>229</v>
      </c>
      <c r="S849" s="2" t="s">
        <v>4898</v>
      </c>
      <c r="T849" s="2" t="s">
        <v>229</v>
      </c>
      <c r="U849" s="2" t="s">
        <v>733</v>
      </c>
      <c r="V849" s="2" t="s">
        <v>233</v>
      </c>
      <c r="W849" s="2" t="s">
        <v>686</v>
      </c>
      <c r="X849" s="2" t="s">
        <v>1525</v>
      </c>
      <c r="Y849" s="2" t="s">
        <v>3038</v>
      </c>
      <c r="Z849" s="4">
        <v>4</v>
      </c>
      <c r="AA849" s="4">
        <f>=ROUNDDOWN({0},0)</f>
      </c>
      <c r="AB849" s="5"/>
      <c r="AC849" s="2" t="s">
        <v>229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/>
      <c r="AQ849" s="8"/>
      <c r="AR849" s="4">
        <v>1</v>
      </c>
      <c r="AS849" s="8">
        <v>40.82</v>
      </c>
      <c r="AT849" s="7">
        <v>-1</v>
      </c>
      <c r="AU849" s="7">
        <v>-1</v>
      </c>
      <c r="AV849" s="4" t="s">
        <v>229</v>
      </c>
      <c r="AW849" s="8" t="s">
        <v>229</v>
      </c>
      <c r="AX849" s="4">
        <v>2</v>
      </c>
      <c r="AY849" s="8">
        <v>120.2</v>
      </c>
      <c r="AZ849" s="7" t="s">
        <v>229</v>
      </c>
      <c r="BA849" s="7" t="s">
        <v>229</v>
      </c>
      <c r="BB849" s="7"/>
      <c r="BC849" s="4" t="s">
        <v>229</v>
      </c>
      <c r="BD849" s="8" t="s">
        <v>229</v>
      </c>
      <c r="BE849" s="4">
        <v>5</v>
      </c>
      <c r="BF849" s="8">
        <v>358.34</v>
      </c>
      <c r="BG849" s="7" t="s">
        <v>229</v>
      </c>
      <c r="BH849" s="7" t="s">
        <v>229</v>
      </c>
      <c r="BI849" s="7"/>
      <c r="BJ849" s="4"/>
      <c r="BK849" s="8"/>
      <c r="BL849" s="2" t="s">
        <v>18</v>
      </c>
      <c r="BM849" s="7"/>
      <c r="BN849" s="7"/>
      <c r="BO849" s="4"/>
      <c r="BP849" s="8"/>
      <c r="BQ849" s="4"/>
      <c r="BR849" s="8"/>
      <c r="BS849" s="7"/>
      <c r="BT849" s="7"/>
      <c r="BU849" s="2" t="s">
        <v>278</v>
      </c>
      <c r="BV849" s="2" t="s">
        <v>275</v>
      </c>
      <c r="BW849" s="2" t="s">
        <v>229</v>
      </c>
      <c r="BX849" s="2" t="s">
        <v>229</v>
      </c>
      <c r="BY849" s="2" t="s">
        <v>241</v>
      </c>
      <c r="BZ849" s="2" t="s">
        <v>229</v>
      </c>
      <c r="CA849" s="4"/>
      <c r="CB849" s="8"/>
      <c r="CC849" s="4"/>
      <c r="CD849" s="8"/>
      <c r="CE849" s="7"/>
      <c r="CF849" s="7"/>
      <c r="CG849" s="2" t="s">
        <v>239</v>
      </c>
      <c r="CH849" s="2" t="s">
        <v>275</v>
      </c>
      <c r="CI849" s="2" t="s">
        <v>885</v>
      </c>
      <c r="CJ849" s="2" t="s">
        <v>2298</v>
      </c>
      <c r="CK849" s="2" t="s">
        <v>241</v>
      </c>
      <c r="CL849" s="2" t="s">
        <v>229</v>
      </c>
      <c r="CM849" s="4"/>
      <c r="CN849" s="8"/>
      <c r="CO849" s="4">
        <v>1</v>
      </c>
      <c r="CP849" s="8">
        <v>40.82</v>
      </c>
      <c r="CQ849" s="7">
        <v>-1</v>
      </c>
      <c r="CR849" s="7">
        <v>-1</v>
      </c>
      <c r="CS849" s="2" t="s">
        <v>239</v>
      </c>
      <c r="CT849" s="2" t="s">
        <v>275</v>
      </c>
      <c r="CU849" s="2" t="s">
        <v>3038</v>
      </c>
      <c r="CV849" s="2" t="s">
        <v>2008</v>
      </c>
      <c r="CW849" s="2" t="s">
        <v>241</v>
      </c>
      <c r="CX849" s="2" t="s">
        <v>229</v>
      </c>
      <c r="CY849" s="4"/>
      <c r="CZ849" s="8"/>
      <c r="DA849" s="4"/>
      <c r="DB849" s="8"/>
      <c r="DC849" s="7"/>
      <c r="DD849" s="7"/>
      <c r="DE849" s="2" t="s">
        <v>239</v>
      </c>
      <c r="DF849" s="2" t="s">
        <v>275</v>
      </c>
      <c r="DG849" s="2" t="s">
        <v>3038</v>
      </c>
      <c r="DH849" s="2" t="s">
        <v>1970</v>
      </c>
      <c r="DI849" s="2" t="s">
        <v>263</v>
      </c>
      <c r="DJ849" s="2" t="s">
        <v>229</v>
      </c>
      <c r="DK849" s="4"/>
      <c r="DL849" s="8"/>
      <c r="DM849" s="4"/>
      <c r="DN849" s="8"/>
      <c r="DO849" s="7"/>
      <c r="DP849" s="7"/>
      <c r="DQ849" s="2" t="s">
        <v>239</v>
      </c>
      <c r="DR849" s="2" t="s">
        <v>275</v>
      </c>
      <c r="DS849" s="2" t="s">
        <v>1054</v>
      </c>
      <c r="DT849" s="2" t="s">
        <v>2291</v>
      </c>
      <c r="DU849" s="2" t="s">
        <v>241</v>
      </c>
      <c r="DV849" s="2" t="s">
        <v>229</v>
      </c>
      <c r="DW849" s="4"/>
      <c r="DX849" s="8"/>
      <c r="DY849" s="4"/>
      <c r="DZ849" s="8"/>
      <c r="EA849" s="7"/>
      <c r="EB849" s="7"/>
      <c r="EC849" s="2" t="s">
        <v>239</v>
      </c>
      <c r="ED849" s="2" t="s">
        <v>275</v>
      </c>
      <c r="EE849" s="2" t="s">
        <v>1530</v>
      </c>
      <c r="EF849" s="2" t="s">
        <v>641</v>
      </c>
      <c r="EG849" s="2" t="s">
        <v>263</v>
      </c>
      <c r="EH849" s="2" t="s">
        <v>229</v>
      </c>
      <c r="EI849" s="4"/>
      <c r="EJ849" s="8"/>
      <c r="EK849" s="4"/>
      <c r="EL849" s="8"/>
      <c r="EM849" s="7"/>
      <c r="EN849" s="7"/>
      <c r="EO849" s="2" t="s">
        <v>239</v>
      </c>
      <c r="EP849" s="2" t="s">
        <v>275</v>
      </c>
      <c r="EQ849" s="2" t="s">
        <v>2665</v>
      </c>
      <c r="ER849" s="2" t="s">
        <v>4884</v>
      </c>
      <c r="ES849" s="2" t="s">
        <v>241</v>
      </c>
      <c r="ET849" s="2" t="s">
        <v>229</v>
      </c>
      <c r="EU849" s="4"/>
      <c r="EV849" s="8"/>
      <c r="EW849" s="4"/>
      <c r="EX849" s="8"/>
      <c r="EY849" s="7"/>
      <c r="EZ849" s="7"/>
      <c r="FA849" s="2" t="s">
        <v>239</v>
      </c>
      <c r="FB849" s="2" t="s">
        <v>275</v>
      </c>
      <c r="FC849" s="2" t="s">
        <v>3038</v>
      </c>
      <c r="FD849" s="2" t="s">
        <v>461</v>
      </c>
      <c r="FE849" s="2" t="s">
        <v>241</v>
      </c>
      <c r="FF849" s="2" t="s">
        <v>229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275</v>
      </c>
      <c r="FO849" s="2" t="s">
        <v>3038</v>
      </c>
      <c r="FP849" s="2" t="s">
        <v>229</v>
      </c>
      <c r="FQ849" s="2" t="s">
        <v>241</v>
      </c>
      <c r="FR849" s="2" t="s">
        <v>229</v>
      </c>
      <c r="FS849" s="4"/>
      <c r="FT849" s="8"/>
      <c r="FU849" s="4"/>
      <c r="FV849" s="8"/>
      <c r="FW849" s="7"/>
      <c r="FX849" s="7"/>
      <c r="FY849" s="2" t="s">
        <v>229</v>
      </c>
      <c r="FZ849" s="2" t="s">
        <v>229</v>
      </c>
      <c r="GA849" s="2" t="s">
        <v>229</v>
      </c>
      <c r="GB849" s="2" t="s">
        <v>229</v>
      </c>
      <c r="GC849" s="2" t="s">
        <v>229</v>
      </c>
      <c r="GD849" s="2" t="s">
        <v>229</v>
      </c>
      <c r="GE849" s="4"/>
      <c r="GF849" s="8"/>
      <c r="GG849" s="4"/>
      <c r="GH849" s="8"/>
      <c r="GI849" s="7"/>
      <c r="GJ849" s="7"/>
      <c r="GK849" s="2" t="s">
        <v>272</v>
      </c>
      <c r="GL849" s="2" t="s">
        <v>275</v>
      </c>
      <c r="GM849" s="2" t="s">
        <v>229</v>
      </c>
      <c r="GN849" s="2" t="s">
        <v>229</v>
      </c>
      <c r="GO849" s="2" t="s">
        <v>241</v>
      </c>
      <c r="GP849" s="2" t="s">
        <v>229</v>
      </c>
      <c r="GQ849" s="4"/>
      <c r="GR849" s="8"/>
      <c r="GS849" s="4"/>
      <c r="GT849" s="8"/>
      <c r="GU849" s="7"/>
      <c r="GV849" s="7"/>
      <c r="GW849" s="2" t="s">
        <v>281</v>
      </c>
      <c r="GX849" s="2" t="s">
        <v>275</v>
      </c>
      <c r="GY849" s="2" t="s">
        <v>229</v>
      </c>
      <c r="GZ849" s="2" t="s">
        <v>229</v>
      </c>
      <c r="HA849" s="2" t="s">
        <v>241</v>
      </c>
      <c r="HB849" s="2" t="s">
        <v>229</v>
      </c>
      <c r="HC849" s="4"/>
      <c r="HD849" s="8"/>
      <c r="HE849" s="4"/>
      <c r="HF849" s="8"/>
      <c r="HG849" s="7"/>
      <c r="HH849" s="7"/>
      <c r="HI849" s="2" t="s">
        <v>266</v>
      </c>
      <c r="HJ849" s="2" t="s">
        <v>275</v>
      </c>
      <c r="HK849" s="2" t="s">
        <v>229</v>
      </c>
      <c r="HL849" s="2" t="s">
        <v>229</v>
      </c>
      <c r="HM849" s="2" t="s">
        <v>241</v>
      </c>
      <c r="HN849" s="2" t="s">
        <v>229</v>
      </c>
      <c r="HO849" s="4"/>
      <c r="HP849" s="8"/>
      <c r="HQ849" s="4"/>
      <c r="HR849" s="8"/>
      <c r="HS849" s="7"/>
      <c r="HT849" s="7"/>
      <c r="HU849" s="2" t="s">
        <v>272</v>
      </c>
      <c r="HV849" s="2" t="s">
        <v>275</v>
      </c>
      <c r="HW849" s="2" t="s">
        <v>229</v>
      </c>
      <c r="HX849" s="2" t="s">
        <v>229</v>
      </c>
      <c r="HY849" s="2" t="s">
        <v>241</v>
      </c>
      <c r="HZ849" s="2" t="s">
        <v>229</v>
      </c>
      <c r="IA849" s="4"/>
      <c r="IB849" s="8"/>
      <c r="IC849" s="4"/>
      <c r="ID849" s="8"/>
      <c r="IE849" s="7"/>
      <c r="IF849" s="7"/>
      <c r="IG849" s="2" t="s">
        <v>266</v>
      </c>
      <c r="IH849" s="2" t="s">
        <v>275</v>
      </c>
      <c r="II849" s="2" t="s">
        <v>229</v>
      </c>
      <c r="IJ849" s="2" t="s">
        <v>229</v>
      </c>
      <c r="IK849" s="2" t="s">
        <v>241</v>
      </c>
      <c r="IL849" s="2" t="s">
        <v>229</v>
      </c>
      <c r="IM849" s="4"/>
      <c r="IN849" s="8"/>
      <c r="IO849" s="4"/>
      <c r="IP849" s="8"/>
      <c r="IQ849" s="7"/>
      <c r="IR849" s="7"/>
      <c r="IS849" s="2" t="s">
        <v>272</v>
      </c>
      <c r="IT849" s="2" t="s">
        <v>275</v>
      </c>
      <c r="IU849" s="2" t="s">
        <v>229</v>
      </c>
      <c r="IV849" s="2" t="s">
        <v>229</v>
      </c>
      <c r="IW849" s="2" t="s">
        <v>241</v>
      </c>
      <c r="IX849" s="2" t="s">
        <v>229</v>
      </c>
      <c r="IY849" s="4"/>
      <c r="IZ849" s="8"/>
      <c r="JA849" s="4"/>
      <c r="JB849" s="8"/>
      <c r="JC849" s="7"/>
      <c r="JD849" s="7"/>
      <c r="JE849" s="2" t="s">
        <v>272</v>
      </c>
      <c r="JF849" s="2" t="s">
        <v>275</v>
      </c>
      <c r="JG849" s="2" t="s">
        <v>229</v>
      </c>
      <c r="JH849" s="2" t="s">
        <v>229</v>
      </c>
      <c r="JI849" s="2" t="s">
        <v>241</v>
      </c>
      <c r="JJ849" s="2" t="s">
        <v>229</v>
      </c>
      <c r="JK849" s="4"/>
      <c r="JL849" s="8"/>
      <c r="JM849" s="4"/>
      <c r="JN849" s="8"/>
      <c r="JO849" s="7"/>
      <c r="JP849" s="7"/>
      <c r="JQ849" s="2" t="s">
        <v>272</v>
      </c>
      <c r="JR849" s="2" t="s">
        <v>275</v>
      </c>
      <c r="JS849" s="2" t="s">
        <v>229</v>
      </c>
      <c r="JT849" s="2" t="s">
        <v>229</v>
      </c>
      <c r="JU849" s="2" t="s">
        <v>241</v>
      </c>
      <c r="JV849" s="2" t="s">
        <v>229</v>
      </c>
      <c r="JW849" s="4"/>
      <c r="JX849" s="8"/>
      <c r="JY849" s="4"/>
      <c r="JZ849" s="8"/>
      <c r="KA849" s="7"/>
      <c r="KB849" s="7"/>
      <c r="KC849" s="2" t="s">
        <v>272</v>
      </c>
      <c r="KD849" s="2" t="s">
        <v>275</v>
      </c>
      <c r="KE849" s="2" t="s">
        <v>229</v>
      </c>
      <c r="KF849" s="2" t="s">
        <v>229</v>
      </c>
      <c r="KG849" s="2" t="s">
        <v>241</v>
      </c>
      <c r="KH849" s="2" t="s">
        <v>229</v>
      </c>
      <c r="KI849" s="4"/>
      <c r="KJ849" s="8"/>
      <c r="KK849" s="4"/>
      <c r="KL849" s="8"/>
      <c r="KM849" s="7"/>
      <c r="KN849" s="7"/>
      <c r="KO849" s="2" t="s">
        <v>239</v>
      </c>
      <c r="KP849" s="2" t="s">
        <v>275</v>
      </c>
      <c r="KQ849" s="2" t="s">
        <v>3038</v>
      </c>
      <c r="KR849" s="2" t="s">
        <v>264</v>
      </c>
      <c r="KS849" s="2" t="s">
        <v>241</v>
      </c>
      <c r="KT849" s="2" t="s">
        <v>229</v>
      </c>
      <c r="KU849" s="4"/>
      <c r="KV849" s="8"/>
      <c r="KW849" s="4"/>
      <c r="KX849" s="8"/>
      <c r="KY849" s="7"/>
      <c r="KZ849" s="7"/>
      <c r="LA849" s="2" t="s">
        <v>272</v>
      </c>
      <c r="LB849" s="2" t="s">
        <v>275</v>
      </c>
      <c r="LC849" s="2" t="s">
        <v>229</v>
      </c>
      <c r="LD849" s="2" t="s">
        <v>229</v>
      </c>
      <c r="LE849" s="2" t="s">
        <v>241</v>
      </c>
      <c r="LF849" s="2" t="s">
        <v>229</v>
      </c>
      <c r="LG849" s="4"/>
      <c r="LH849" s="8"/>
      <c r="LI849" s="4"/>
      <c r="LJ849" s="8"/>
      <c r="LK849" s="7"/>
      <c r="LL849" s="7"/>
      <c r="LM849" s="2" t="s">
        <v>229</v>
      </c>
      <c r="LN849" s="2" t="s">
        <v>229</v>
      </c>
      <c r="LO849" s="2" t="s">
        <v>229</v>
      </c>
      <c r="LP849" s="2" t="s">
        <v>229</v>
      </c>
      <c r="LQ849" s="2" t="s">
        <v>229</v>
      </c>
      <c r="LR849" s="2" t="s">
        <v>229</v>
      </c>
      <c r="LS849" s="4"/>
      <c r="LT849" s="8"/>
      <c r="LU849" s="4"/>
      <c r="LV849" s="8"/>
      <c r="LW849" s="7"/>
      <c r="LX849" s="7"/>
      <c r="LY849" s="2" t="s">
        <v>239</v>
      </c>
      <c r="LZ849" s="2" t="s">
        <v>275</v>
      </c>
      <c r="MA849" s="2" t="s">
        <v>2353</v>
      </c>
      <c r="MB849" s="2" t="s">
        <v>2800</v>
      </c>
      <c r="MC849" s="2" t="s">
        <v>241</v>
      </c>
      <c r="MD849" s="2" t="s">
        <v>229</v>
      </c>
      <c r="ME849" s="4"/>
      <c r="MF849" s="8"/>
      <c r="MG849" s="4"/>
      <c r="MH849" s="8"/>
      <c r="MI849" s="7"/>
      <c r="MJ849" s="7"/>
      <c r="MK849" s="2" t="s">
        <v>272</v>
      </c>
      <c r="ML849" s="2" t="s">
        <v>275</v>
      </c>
      <c r="MM849" s="2" t="s">
        <v>229</v>
      </c>
      <c r="MN849" s="2" t="s">
        <v>229</v>
      </c>
      <c r="MO849" s="2" t="s">
        <v>241</v>
      </c>
      <c r="MP849" s="2" t="s">
        <v>229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275</v>
      </c>
      <c r="MY849" s="2" t="s">
        <v>460</v>
      </c>
      <c r="MZ849" s="2" t="s">
        <v>229</v>
      </c>
      <c r="NA849" s="2" t="s">
        <v>241</v>
      </c>
      <c r="NB849" s="2" t="s">
        <v>229</v>
      </c>
      <c r="NC849" s="4"/>
      <c r="ND849" s="8"/>
      <c r="NE849" s="4"/>
      <c r="NF849" s="8"/>
      <c r="NG849" s="7"/>
      <c r="NH849" s="7"/>
      <c r="NI849" s="2" t="s">
        <v>239</v>
      </c>
      <c r="NJ849" s="2" t="s">
        <v>275</v>
      </c>
      <c r="NK849" s="2" t="s">
        <v>2668</v>
      </c>
      <c r="NL849" s="2" t="s">
        <v>1924</v>
      </c>
      <c r="NM849" s="2" t="s">
        <v>263</v>
      </c>
      <c r="NN849" s="2" t="s">
        <v>229</v>
      </c>
      <c r="NO849" s="4"/>
      <c r="NP849" s="8"/>
      <c r="NQ849" s="4"/>
      <c r="NR849" s="8"/>
      <c r="NS849" s="7"/>
      <c r="NT849" s="7"/>
      <c r="NU849" s="2" t="s">
        <v>272</v>
      </c>
      <c r="NV849" s="2" t="s">
        <v>275</v>
      </c>
      <c r="NW849" s="2" t="s">
        <v>229</v>
      </c>
      <c r="NX849" s="2" t="s">
        <v>229</v>
      </c>
      <c r="NY849" s="2" t="s">
        <v>241</v>
      </c>
      <c r="NZ849" s="2" t="s">
        <v>229</v>
      </c>
      <c r="OA849" s="4"/>
      <c r="OB849" s="8"/>
      <c r="OC849" s="4"/>
      <c r="OD849" s="8"/>
      <c r="OE849" s="7"/>
      <c r="OF849" s="7"/>
      <c r="OG849" s="2" t="s">
        <v>229</v>
      </c>
      <c r="OH849" s="2" t="s">
        <v>229</v>
      </c>
      <c r="OI849" s="2" t="s">
        <v>229</v>
      </c>
      <c r="OJ849" s="2" t="s">
        <v>229</v>
      </c>
      <c r="OK849" s="2" t="s">
        <v>229</v>
      </c>
      <c r="OL849" s="2" t="s">
        <v>229</v>
      </c>
      <c r="OM849" s="4"/>
      <c r="ON849" s="8"/>
      <c r="OO849" s="4"/>
      <c r="OP849" s="8"/>
      <c r="OQ849" s="7"/>
      <c r="OR849" s="7"/>
      <c r="OS849" s="2" t="s">
        <v>229</v>
      </c>
      <c r="OT849" s="2" t="s">
        <v>229</v>
      </c>
      <c r="OU849" s="2" t="s">
        <v>229</v>
      </c>
      <c r="OV849" s="2" t="s">
        <v>229</v>
      </c>
      <c r="OW849" s="2" t="s">
        <v>229</v>
      </c>
      <c r="OX849" s="2" t="s">
        <v>229</v>
      </c>
      <c r="OY849" s="4"/>
      <c r="OZ849" s="8"/>
      <c r="PA849" s="4"/>
      <c r="PB849" s="8"/>
      <c r="PC849" s="7"/>
      <c r="PD849" s="7"/>
      <c r="PE849" s="2" t="s">
        <v>281</v>
      </c>
      <c r="PF849" s="2" t="s">
        <v>275</v>
      </c>
      <c r="PG849" s="2" t="s">
        <v>229</v>
      </c>
      <c r="PH849" s="2" t="s">
        <v>229</v>
      </c>
      <c r="PI849" s="2" t="s">
        <v>241</v>
      </c>
      <c r="PJ849" s="2" t="s">
        <v>229</v>
      </c>
      <c r="PK849" s="4"/>
      <c r="PL849" s="8"/>
      <c r="PM849" s="4"/>
      <c r="PN849" s="8"/>
      <c r="PO849" s="7"/>
      <c r="PP849" s="7"/>
      <c r="PQ849" s="2" t="s">
        <v>272</v>
      </c>
      <c r="PR849" s="2" t="s">
        <v>275</v>
      </c>
      <c r="PS849" s="2" t="s">
        <v>229</v>
      </c>
      <c r="PT849" s="2" t="s">
        <v>229</v>
      </c>
      <c r="PU849" s="2" t="s">
        <v>241</v>
      </c>
      <c r="PV849" s="2" t="s">
        <v>229</v>
      </c>
      <c r="PW849" s="4"/>
      <c r="PX849" s="8"/>
      <c r="PY849" s="4"/>
      <c r="PZ849" s="8"/>
      <c r="QA849" s="7"/>
      <c r="QB849" s="7"/>
      <c r="QC849" s="2" t="s">
        <v>281</v>
      </c>
      <c r="QD849" s="2" t="s">
        <v>275</v>
      </c>
      <c r="QE849" s="2" t="s">
        <v>229</v>
      </c>
      <c r="QF849" s="2" t="s">
        <v>229</v>
      </c>
      <c r="QG849" s="2" t="s">
        <v>241</v>
      </c>
      <c r="QH849" s="2" t="s">
        <v>229</v>
      </c>
      <c r="QI849" s="4"/>
      <c r="QJ849" s="8"/>
      <c r="QK849" s="4"/>
      <c r="QL849" s="8"/>
      <c r="QM849" s="7"/>
      <c r="QN849" s="7"/>
      <c r="QO849" s="2" t="s">
        <v>229</v>
      </c>
      <c r="QP849" s="2" t="s">
        <v>229</v>
      </c>
      <c r="QQ849" s="2" t="s">
        <v>229</v>
      </c>
      <c r="QR849" s="2" t="s">
        <v>229</v>
      </c>
      <c r="QS849" s="2" t="s">
        <v>229</v>
      </c>
      <c r="QT849" s="2" t="s">
        <v>229</v>
      </c>
      <c r="QU849" s="4"/>
      <c r="QV849" s="8"/>
      <c r="QW849" s="4"/>
      <c r="QX849" s="8"/>
      <c r="QY849" s="7"/>
      <c r="QZ849" s="7"/>
      <c r="RA849" s="2" t="s">
        <v>272</v>
      </c>
      <c r="RB849" s="2" t="s">
        <v>275</v>
      </c>
      <c r="RC849" s="2" t="s">
        <v>229</v>
      </c>
      <c r="RD849" s="2" t="s">
        <v>229</v>
      </c>
      <c r="RE849" s="2" t="s">
        <v>241</v>
      </c>
      <c r="RF849" s="2" t="s">
        <v>229</v>
      </c>
      <c r="RG849" s="4"/>
      <c r="RH849" s="8"/>
      <c r="RI849" s="4"/>
      <c r="RJ849" s="8"/>
      <c r="RK849" s="7"/>
      <c r="RL849" s="7"/>
      <c r="RM849" s="2" t="s">
        <v>229</v>
      </c>
      <c r="RN849" s="2" t="s">
        <v>229</v>
      </c>
      <c r="RO849" s="2" t="s">
        <v>229</v>
      </c>
      <c r="RP849" s="2" t="s">
        <v>229</v>
      </c>
      <c r="RQ849" s="2" t="s">
        <v>229</v>
      </c>
      <c r="RR849" s="2" t="s">
        <v>229</v>
      </c>
      <c r="RS849" s="4"/>
      <c r="RT849" s="8"/>
      <c r="RU849" s="4"/>
      <c r="RV849" s="8"/>
      <c r="RW849" s="7"/>
      <c r="RX849" s="7"/>
      <c r="RY849" s="2" t="s">
        <v>272</v>
      </c>
      <c r="RZ849" s="2" t="s">
        <v>275</v>
      </c>
      <c r="SA849" s="2" t="s">
        <v>229</v>
      </c>
      <c r="SB849" s="2" t="s">
        <v>229</v>
      </c>
      <c r="SC849" s="2" t="s">
        <v>241</v>
      </c>
      <c r="SD849" s="2" t="s">
        <v>229</v>
      </c>
      <c r="SE849" s="4">
        <v>4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</row>
    <row r="850">
      <c r="A850" s="2" t="s">
        <v>5139</v>
      </c>
      <c r="B850" s="2" t="s">
        <v>216</v>
      </c>
      <c r="C850" s="2" t="s">
        <v>4734</v>
      </c>
      <c r="D850" s="2" t="s">
        <v>3164</v>
      </c>
      <c r="E850" s="2" t="s">
        <v>3165</v>
      </c>
      <c r="F850" s="2" t="s">
        <v>4894</v>
      </c>
      <c r="G850" s="2" t="s">
        <v>4895</v>
      </c>
      <c r="H850" s="2" t="s">
        <v>4896</v>
      </c>
      <c r="I850" s="2" t="s">
        <v>5138</v>
      </c>
      <c r="J850" s="2" t="s">
        <v>312</v>
      </c>
      <c r="K850" s="2" t="s">
        <v>412</v>
      </c>
      <c r="L850" s="3">
        <v>70</v>
      </c>
      <c r="M850" s="3">
        <v>73.5</v>
      </c>
      <c r="N850" s="3">
        <v>139.99</v>
      </c>
      <c r="O850" s="2" t="s">
        <v>963</v>
      </c>
      <c r="P850" s="2" t="s">
        <v>964</v>
      </c>
      <c r="Q850" s="2" t="s">
        <v>228</v>
      </c>
      <c r="R850" s="2" t="s">
        <v>229</v>
      </c>
      <c r="S850" s="2" t="s">
        <v>4898</v>
      </c>
      <c r="T850" s="2" t="s">
        <v>229</v>
      </c>
      <c r="U850" s="2" t="s">
        <v>733</v>
      </c>
      <c r="V850" s="2" t="s">
        <v>233</v>
      </c>
      <c r="W850" s="2" t="s">
        <v>686</v>
      </c>
      <c r="X850" s="2" t="s">
        <v>1525</v>
      </c>
      <c r="Y850" s="2" t="s">
        <v>3038</v>
      </c>
      <c r="Z850" s="4"/>
      <c r="AA850" s="4">
        <f>=ROUNDDOWN({0},0)</f>
      </c>
      <c r="AB850" s="5"/>
      <c r="AC850" s="2" t="s">
        <v>229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/>
      <c r="AQ850" s="8"/>
      <c r="AR850" s="4">
        <v>1</v>
      </c>
      <c r="AS850" s="8">
        <v>79.38</v>
      </c>
      <c r="AT850" s="7">
        <v>-1</v>
      </c>
      <c r="AU850" s="7">
        <v>-1</v>
      </c>
      <c r="AV850" s="4" t="s">
        <v>229</v>
      </c>
      <c r="AW850" s="8" t="s">
        <v>229</v>
      </c>
      <c r="AX850" s="4" t="s">
        <v>229</v>
      </c>
      <c r="AY850" s="8" t="s">
        <v>229</v>
      </c>
      <c r="AZ850" s="7" t="s">
        <v>229</v>
      </c>
      <c r="BA850" s="7" t="s">
        <v>229</v>
      </c>
      <c r="BB850" s="7"/>
      <c r="BC850" s="4" t="s">
        <v>229</v>
      </c>
      <c r="BD850" s="8" t="s">
        <v>229</v>
      </c>
      <c r="BE850" s="4" t="s">
        <v>229</v>
      </c>
      <c r="BF850" s="8" t="s">
        <v>229</v>
      </c>
      <c r="BG850" s="7" t="s">
        <v>229</v>
      </c>
      <c r="BH850" s="7" t="s">
        <v>229</v>
      </c>
      <c r="BI850" s="7"/>
      <c r="BJ850" s="4"/>
      <c r="BK850" s="8"/>
      <c r="BL850" s="2" t="s">
        <v>17</v>
      </c>
      <c r="BM850" s="7"/>
      <c r="BN850" s="7"/>
      <c r="BO850" s="4"/>
      <c r="BP850" s="8"/>
      <c r="BQ850" s="4"/>
      <c r="BR850" s="8"/>
      <c r="BS850" s="7"/>
      <c r="BT850" s="7"/>
      <c r="BU850" s="2" t="s">
        <v>278</v>
      </c>
      <c r="BV850" s="2" t="s">
        <v>275</v>
      </c>
      <c r="BW850" s="2" t="s">
        <v>229</v>
      </c>
      <c r="BX850" s="2" t="s">
        <v>229</v>
      </c>
      <c r="BY850" s="2" t="s">
        <v>241</v>
      </c>
      <c r="BZ850" s="2" t="s">
        <v>229</v>
      </c>
      <c r="CA850" s="4"/>
      <c r="CB850" s="8"/>
      <c r="CC850" s="4">
        <v>1</v>
      </c>
      <c r="CD850" s="8">
        <v>79.38</v>
      </c>
      <c r="CE850" s="7">
        <v>-1</v>
      </c>
      <c r="CF850" s="7">
        <v>-1</v>
      </c>
      <c r="CG850" s="2" t="s">
        <v>239</v>
      </c>
      <c r="CH850" s="2" t="s">
        <v>275</v>
      </c>
      <c r="CI850" s="2" t="s">
        <v>885</v>
      </c>
      <c r="CJ850" s="2" t="s">
        <v>3360</v>
      </c>
      <c r="CK850" s="2" t="s">
        <v>241</v>
      </c>
      <c r="CL850" s="2" t="s">
        <v>229</v>
      </c>
      <c r="CM850" s="4"/>
      <c r="CN850" s="8"/>
      <c r="CO850" s="4"/>
      <c r="CP850" s="8"/>
      <c r="CQ850" s="7"/>
      <c r="CR850" s="7"/>
      <c r="CS850" s="2" t="s">
        <v>239</v>
      </c>
      <c r="CT850" s="2" t="s">
        <v>275</v>
      </c>
      <c r="CU850" s="2" t="s">
        <v>3038</v>
      </c>
      <c r="CV850" s="2" t="s">
        <v>2670</v>
      </c>
      <c r="CW850" s="2" t="s">
        <v>241</v>
      </c>
      <c r="CX850" s="2" t="s">
        <v>229</v>
      </c>
      <c r="CY850" s="4"/>
      <c r="CZ850" s="8"/>
      <c r="DA850" s="4"/>
      <c r="DB850" s="8"/>
      <c r="DC850" s="7"/>
      <c r="DD850" s="7"/>
      <c r="DE850" s="2" t="s">
        <v>239</v>
      </c>
      <c r="DF850" s="2" t="s">
        <v>275</v>
      </c>
      <c r="DG850" s="2" t="s">
        <v>3038</v>
      </c>
      <c r="DH850" s="2" t="s">
        <v>602</v>
      </c>
      <c r="DI850" s="2" t="s">
        <v>263</v>
      </c>
      <c r="DJ850" s="2" t="s">
        <v>229</v>
      </c>
      <c r="DK850" s="4"/>
      <c r="DL850" s="8"/>
      <c r="DM850" s="4"/>
      <c r="DN850" s="8"/>
      <c r="DO850" s="7"/>
      <c r="DP850" s="7"/>
      <c r="DQ850" s="2" t="s">
        <v>239</v>
      </c>
      <c r="DR850" s="2" t="s">
        <v>275</v>
      </c>
      <c r="DS850" s="2" t="s">
        <v>1054</v>
      </c>
      <c r="DT850" s="2" t="s">
        <v>2853</v>
      </c>
      <c r="DU850" s="2" t="s">
        <v>241</v>
      </c>
      <c r="DV850" s="2" t="s">
        <v>229</v>
      </c>
      <c r="DW850" s="4"/>
      <c r="DX850" s="8"/>
      <c r="DY850" s="4"/>
      <c r="DZ850" s="8"/>
      <c r="EA850" s="7"/>
      <c r="EB850" s="7"/>
      <c r="EC850" s="2" t="s">
        <v>239</v>
      </c>
      <c r="ED850" s="2" t="s">
        <v>275</v>
      </c>
      <c r="EE850" s="2" t="s">
        <v>1530</v>
      </c>
      <c r="EF850" s="2" t="s">
        <v>651</v>
      </c>
      <c r="EG850" s="2" t="s">
        <v>263</v>
      </c>
      <c r="EH850" s="2" t="s">
        <v>229</v>
      </c>
      <c r="EI850" s="4"/>
      <c r="EJ850" s="8"/>
      <c r="EK850" s="4"/>
      <c r="EL850" s="8"/>
      <c r="EM850" s="7"/>
      <c r="EN850" s="7"/>
      <c r="EO850" s="2" t="s">
        <v>239</v>
      </c>
      <c r="EP850" s="2" t="s">
        <v>275</v>
      </c>
      <c r="EQ850" s="2" t="s">
        <v>2665</v>
      </c>
      <c r="ER850" s="2" t="s">
        <v>602</v>
      </c>
      <c r="ES850" s="2" t="s">
        <v>241</v>
      </c>
      <c r="ET850" s="2" t="s">
        <v>229</v>
      </c>
      <c r="EU850" s="4"/>
      <c r="EV850" s="8"/>
      <c r="EW850" s="4"/>
      <c r="EX850" s="8"/>
      <c r="EY850" s="7"/>
      <c r="EZ850" s="7"/>
      <c r="FA850" s="2" t="s">
        <v>239</v>
      </c>
      <c r="FB850" s="2" t="s">
        <v>275</v>
      </c>
      <c r="FC850" s="2" t="s">
        <v>3038</v>
      </c>
      <c r="FD850" s="2" t="s">
        <v>1974</v>
      </c>
      <c r="FE850" s="2" t="s">
        <v>241</v>
      </c>
      <c r="FF850" s="2" t="s">
        <v>229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275</v>
      </c>
      <c r="FO850" s="2" t="s">
        <v>3038</v>
      </c>
      <c r="FP850" s="2" t="s">
        <v>4772</v>
      </c>
      <c r="FQ850" s="2" t="s">
        <v>241</v>
      </c>
      <c r="FR850" s="2" t="s">
        <v>229</v>
      </c>
      <c r="FS850" s="4"/>
      <c r="FT850" s="8"/>
      <c r="FU850" s="4"/>
      <c r="FV850" s="8"/>
      <c r="FW850" s="7"/>
      <c r="FX850" s="7"/>
      <c r="FY850" s="2" t="s">
        <v>229</v>
      </c>
      <c r="FZ850" s="2" t="s">
        <v>229</v>
      </c>
      <c r="GA850" s="2" t="s">
        <v>229</v>
      </c>
      <c r="GB850" s="2" t="s">
        <v>229</v>
      </c>
      <c r="GC850" s="2" t="s">
        <v>229</v>
      </c>
      <c r="GD850" s="2" t="s">
        <v>229</v>
      </c>
      <c r="GE850" s="4"/>
      <c r="GF850" s="8"/>
      <c r="GG850" s="4"/>
      <c r="GH850" s="8"/>
      <c r="GI850" s="7"/>
      <c r="GJ850" s="7"/>
      <c r="GK850" s="2" t="s">
        <v>272</v>
      </c>
      <c r="GL850" s="2" t="s">
        <v>275</v>
      </c>
      <c r="GM850" s="2" t="s">
        <v>229</v>
      </c>
      <c r="GN850" s="2" t="s">
        <v>229</v>
      </c>
      <c r="GO850" s="2" t="s">
        <v>241</v>
      </c>
      <c r="GP850" s="2" t="s">
        <v>229</v>
      </c>
      <c r="GQ850" s="4"/>
      <c r="GR850" s="8"/>
      <c r="GS850" s="4"/>
      <c r="GT850" s="8"/>
      <c r="GU850" s="7"/>
      <c r="GV850" s="7"/>
      <c r="GW850" s="2" t="s">
        <v>281</v>
      </c>
      <c r="GX850" s="2" t="s">
        <v>275</v>
      </c>
      <c r="GY850" s="2" t="s">
        <v>229</v>
      </c>
      <c r="GZ850" s="2" t="s">
        <v>229</v>
      </c>
      <c r="HA850" s="2" t="s">
        <v>241</v>
      </c>
      <c r="HB850" s="2" t="s">
        <v>229</v>
      </c>
      <c r="HC850" s="4"/>
      <c r="HD850" s="8"/>
      <c r="HE850" s="4"/>
      <c r="HF850" s="8"/>
      <c r="HG850" s="7"/>
      <c r="HH850" s="7"/>
      <c r="HI850" s="2" t="s">
        <v>266</v>
      </c>
      <c r="HJ850" s="2" t="s">
        <v>275</v>
      </c>
      <c r="HK850" s="2" t="s">
        <v>229</v>
      </c>
      <c r="HL850" s="2" t="s">
        <v>229</v>
      </c>
      <c r="HM850" s="2" t="s">
        <v>241</v>
      </c>
      <c r="HN850" s="2" t="s">
        <v>229</v>
      </c>
      <c r="HO850" s="4"/>
      <c r="HP850" s="8"/>
      <c r="HQ850" s="4"/>
      <c r="HR850" s="8"/>
      <c r="HS850" s="7"/>
      <c r="HT850" s="7"/>
      <c r="HU850" s="2" t="s">
        <v>272</v>
      </c>
      <c r="HV850" s="2" t="s">
        <v>275</v>
      </c>
      <c r="HW850" s="2" t="s">
        <v>229</v>
      </c>
      <c r="HX850" s="2" t="s">
        <v>229</v>
      </c>
      <c r="HY850" s="2" t="s">
        <v>241</v>
      </c>
      <c r="HZ850" s="2" t="s">
        <v>229</v>
      </c>
      <c r="IA850" s="4"/>
      <c r="IB850" s="8"/>
      <c r="IC850" s="4"/>
      <c r="ID850" s="8"/>
      <c r="IE850" s="7"/>
      <c r="IF850" s="7"/>
      <c r="IG850" s="2" t="s">
        <v>266</v>
      </c>
      <c r="IH850" s="2" t="s">
        <v>275</v>
      </c>
      <c r="II850" s="2" t="s">
        <v>229</v>
      </c>
      <c r="IJ850" s="2" t="s">
        <v>229</v>
      </c>
      <c r="IK850" s="2" t="s">
        <v>241</v>
      </c>
      <c r="IL850" s="2" t="s">
        <v>229</v>
      </c>
      <c r="IM850" s="4"/>
      <c r="IN850" s="8"/>
      <c r="IO850" s="4"/>
      <c r="IP850" s="8"/>
      <c r="IQ850" s="7"/>
      <c r="IR850" s="7"/>
      <c r="IS850" s="2" t="s">
        <v>272</v>
      </c>
      <c r="IT850" s="2" t="s">
        <v>275</v>
      </c>
      <c r="IU850" s="2" t="s">
        <v>229</v>
      </c>
      <c r="IV850" s="2" t="s">
        <v>229</v>
      </c>
      <c r="IW850" s="2" t="s">
        <v>241</v>
      </c>
      <c r="IX850" s="2" t="s">
        <v>229</v>
      </c>
      <c r="IY850" s="4"/>
      <c r="IZ850" s="8"/>
      <c r="JA850" s="4"/>
      <c r="JB850" s="8"/>
      <c r="JC850" s="7"/>
      <c r="JD850" s="7"/>
      <c r="JE850" s="2" t="s">
        <v>272</v>
      </c>
      <c r="JF850" s="2" t="s">
        <v>275</v>
      </c>
      <c r="JG850" s="2" t="s">
        <v>229</v>
      </c>
      <c r="JH850" s="2" t="s">
        <v>229</v>
      </c>
      <c r="JI850" s="2" t="s">
        <v>241</v>
      </c>
      <c r="JJ850" s="2" t="s">
        <v>229</v>
      </c>
      <c r="JK850" s="4"/>
      <c r="JL850" s="8"/>
      <c r="JM850" s="4"/>
      <c r="JN850" s="8"/>
      <c r="JO850" s="7"/>
      <c r="JP850" s="7"/>
      <c r="JQ850" s="2" t="s">
        <v>272</v>
      </c>
      <c r="JR850" s="2" t="s">
        <v>275</v>
      </c>
      <c r="JS850" s="2" t="s">
        <v>229</v>
      </c>
      <c r="JT850" s="2" t="s">
        <v>229</v>
      </c>
      <c r="JU850" s="2" t="s">
        <v>241</v>
      </c>
      <c r="JV850" s="2" t="s">
        <v>229</v>
      </c>
      <c r="JW850" s="4"/>
      <c r="JX850" s="8"/>
      <c r="JY850" s="4"/>
      <c r="JZ850" s="8"/>
      <c r="KA850" s="7"/>
      <c r="KB850" s="7"/>
      <c r="KC850" s="2" t="s">
        <v>272</v>
      </c>
      <c r="KD850" s="2" t="s">
        <v>275</v>
      </c>
      <c r="KE850" s="2" t="s">
        <v>229</v>
      </c>
      <c r="KF850" s="2" t="s">
        <v>229</v>
      </c>
      <c r="KG850" s="2" t="s">
        <v>241</v>
      </c>
      <c r="KH850" s="2" t="s">
        <v>229</v>
      </c>
      <c r="KI850" s="4"/>
      <c r="KJ850" s="8"/>
      <c r="KK850" s="4"/>
      <c r="KL850" s="8"/>
      <c r="KM850" s="7"/>
      <c r="KN850" s="7"/>
      <c r="KO850" s="2" t="s">
        <v>239</v>
      </c>
      <c r="KP850" s="2" t="s">
        <v>275</v>
      </c>
      <c r="KQ850" s="2" t="s">
        <v>3038</v>
      </c>
      <c r="KR850" s="2" t="s">
        <v>641</v>
      </c>
      <c r="KS850" s="2" t="s">
        <v>241</v>
      </c>
      <c r="KT850" s="2" t="s">
        <v>229</v>
      </c>
      <c r="KU850" s="4"/>
      <c r="KV850" s="8"/>
      <c r="KW850" s="4"/>
      <c r="KX850" s="8"/>
      <c r="KY850" s="7"/>
      <c r="KZ850" s="7"/>
      <c r="LA850" s="2" t="s">
        <v>272</v>
      </c>
      <c r="LB850" s="2" t="s">
        <v>275</v>
      </c>
      <c r="LC850" s="2" t="s">
        <v>229</v>
      </c>
      <c r="LD850" s="2" t="s">
        <v>229</v>
      </c>
      <c r="LE850" s="2" t="s">
        <v>241</v>
      </c>
      <c r="LF850" s="2" t="s">
        <v>229</v>
      </c>
      <c r="LG850" s="4"/>
      <c r="LH850" s="8"/>
      <c r="LI850" s="4"/>
      <c r="LJ850" s="8"/>
      <c r="LK850" s="7"/>
      <c r="LL850" s="7"/>
      <c r="LM850" s="2" t="s">
        <v>229</v>
      </c>
      <c r="LN850" s="2" t="s">
        <v>229</v>
      </c>
      <c r="LO850" s="2" t="s">
        <v>229</v>
      </c>
      <c r="LP850" s="2" t="s">
        <v>229</v>
      </c>
      <c r="LQ850" s="2" t="s">
        <v>229</v>
      </c>
      <c r="LR850" s="2" t="s">
        <v>229</v>
      </c>
      <c r="LS850" s="4"/>
      <c r="LT850" s="8"/>
      <c r="LU850" s="4"/>
      <c r="LV850" s="8"/>
      <c r="LW850" s="7"/>
      <c r="LX850" s="7"/>
      <c r="LY850" s="2" t="s">
        <v>239</v>
      </c>
      <c r="LZ850" s="2" t="s">
        <v>275</v>
      </c>
      <c r="MA850" s="2" t="s">
        <v>2353</v>
      </c>
      <c r="MB850" s="2" t="s">
        <v>1966</v>
      </c>
      <c r="MC850" s="2" t="s">
        <v>241</v>
      </c>
      <c r="MD850" s="2" t="s">
        <v>229</v>
      </c>
      <c r="ME850" s="4"/>
      <c r="MF850" s="8"/>
      <c r="MG850" s="4"/>
      <c r="MH850" s="8"/>
      <c r="MI850" s="7"/>
      <c r="MJ850" s="7"/>
      <c r="MK850" s="2" t="s">
        <v>272</v>
      </c>
      <c r="ML850" s="2" t="s">
        <v>275</v>
      </c>
      <c r="MM850" s="2" t="s">
        <v>229</v>
      </c>
      <c r="MN850" s="2" t="s">
        <v>229</v>
      </c>
      <c r="MO850" s="2" t="s">
        <v>241</v>
      </c>
      <c r="MP850" s="2" t="s">
        <v>229</v>
      </c>
      <c r="MQ850" s="4"/>
      <c r="MR850" s="8"/>
      <c r="MS850" s="4"/>
      <c r="MT850" s="8"/>
      <c r="MU850" s="7"/>
      <c r="MV850" s="7"/>
      <c r="MW850" s="2" t="s">
        <v>239</v>
      </c>
      <c r="MX850" s="2" t="s">
        <v>275</v>
      </c>
      <c r="MY850" s="2" t="s">
        <v>460</v>
      </c>
      <c r="MZ850" s="2" t="s">
        <v>229</v>
      </c>
      <c r="NA850" s="2" t="s">
        <v>241</v>
      </c>
      <c r="NB850" s="2" t="s">
        <v>229</v>
      </c>
      <c r="NC850" s="4"/>
      <c r="ND850" s="8"/>
      <c r="NE850" s="4"/>
      <c r="NF850" s="8"/>
      <c r="NG850" s="7"/>
      <c r="NH850" s="7"/>
      <c r="NI850" s="2" t="s">
        <v>239</v>
      </c>
      <c r="NJ850" s="2" t="s">
        <v>275</v>
      </c>
      <c r="NK850" s="2" t="s">
        <v>2668</v>
      </c>
      <c r="NL850" s="2" t="s">
        <v>2696</v>
      </c>
      <c r="NM850" s="2" t="s">
        <v>263</v>
      </c>
      <c r="NN850" s="2" t="s">
        <v>229</v>
      </c>
      <c r="NO850" s="4"/>
      <c r="NP850" s="8"/>
      <c r="NQ850" s="4"/>
      <c r="NR850" s="8"/>
      <c r="NS850" s="7"/>
      <c r="NT850" s="7"/>
      <c r="NU850" s="2" t="s">
        <v>272</v>
      </c>
      <c r="NV850" s="2" t="s">
        <v>275</v>
      </c>
      <c r="NW850" s="2" t="s">
        <v>229</v>
      </c>
      <c r="NX850" s="2" t="s">
        <v>229</v>
      </c>
      <c r="NY850" s="2" t="s">
        <v>241</v>
      </c>
      <c r="NZ850" s="2" t="s">
        <v>229</v>
      </c>
      <c r="OA850" s="4"/>
      <c r="OB850" s="8"/>
      <c r="OC850" s="4"/>
      <c r="OD850" s="8"/>
      <c r="OE850" s="7"/>
      <c r="OF850" s="7"/>
      <c r="OG850" s="2" t="s">
        <v>229</v>
      </c>
      <c r="OH850" s="2" t="s">
        <v>229</v>
      </c>
      <c r="OI850" s="2" t="s">
        <v>229</v>
      </c>
      <c r="OJ850" s="2" t="s">
        <v>229</v>
      </c>
      <c r="OK850" s="2" t="s">
        <v>229</v>
      </c>
      <c r="OL850" s="2" t="s">
        <v>229</v>
      </c>
      <c r="OM850" s="4"/>
      <c r="ON850" s="8"/>
      <c r="OO850" s="4"/>
      <c r="OP850" s="8"/>
      <c r="OQ850" s="7"/>
      <c r="OR850" s="7"/>
      <c r="OS850" s="2" t="s">
        <v>229</v>
      </c>
      <c r="OT850" s="2" t="s">
        <v>229</v>
      </c>
      <c r="OU850" s="2" t="s">
        <v>229</v>
      </c>
      <c r="OV850" s="2" t="s">
        <v>229</v>
      </c>
      <c r="OW850" s="2" t="s">
        <v>229</v>
      </c>
      <c r="OX850" s="2" t="s">
        <v>229</v>
      </c>
      <c r="OY850" s="4"/>
      <c r="OZ850" s="8"/>
      <c r="PA850" s="4"/>
      <c r="PB850" s="8"/>
      <c r="PC850" s="7"/>
      <c r="PD850" s="7"/>
      <c r="PE850" s="2" t="s">
        <v>281</v>
      </c>
      <c r="PF850" s="2" t="s">
        <v>275</v>
      </c>
      <c r="PG850" s="2" t="s">
        <v>229</v>
      </c>
      <c r="PH850" s="2" t="s">
        <v>229</v>
      </c>
      <c r="PI850" s="2" t="s">
        <v>241</v>
      </c>
      <c r="PJ850" s="2" t="s">
        <v>229</v>
      </c>
      <c r="PK850" s="4"/>
      <c r="PL850" s="8"/>
      <c r="PM850" s="4"/>
      <c r="PN850" s="8"/>
      <c r="PO850" s="7"/>
      <c r="PP850" s="7"/>
      <c r="PQ850" s="2" t="s">
        <v>272</v>
      </c>
      <c r="PR850" s="2" t="s">
        <v>275</v>
      </c>
      <c r="PS850" s="2" t="s">
        <v>229</v>
      </c>
      <c r="PT850" s="2" t="s">
        <v>229</v>
      </c>
      <c r="PU850" s="2" t="s">
        <v>241</v>
      </c>
      <c r="PV850" s="2" t="s">
        <v>229</v>
      </c>
      <c r="PW850" s="4"/>
      <c r="PX850" s="8"/>
      <c r="PY850" s="4"/>
      <c r="PZ850" s="8"/>
      <c r="QA850" s="7"/>
      <c r="QB850" s="7"/>
      <c r="QC850" s="2" t="s">
        <v>281</v>
      </c>
      <c r="QD850" s="2" t="s">
        <v>275</v>
      </c>
      <c r="QE850" s="2" t="s">
        <v>229</v>
      </c>
      <c r="QF850" s="2" t="s">
        <v>229</v>
      </c>
      <c r="QG850" s="2" t="s">
        <v>241</v>
      </c>
      <c r="QH850" s="2" t="s">
        <v>229</v>
      </c>
      <c r="QI850" s="4"/>
      <c r="QJ850" s="8"/>
      <c r="QK850" s="4"/>
      <c r="QL850" s="8"/>
      <c r="QM850" s="7"/>
      <c r="QN850" s="7"/>
      <c r="QO850" s="2" t="s">
        <v>229</v>
      </c>
      <c r="QP850" s="2" t="s">
        <v>229</v>
      </c>
      <c r="QQ850" s="2" t="s">
        <v>229</v>
      </c>
      <c r="QR850" s="2" t="s">
        <v>229</v>
      </c>
      <c r="QS850" s="2" t="s">
        <v>229</v>
      </c>
      <c r="QT850" s="2" t="s">
        <v>229</v>
      </c>
      <c r="QU850" s="4"/>
      <c r="QV850" s="8"/>
      <c r="QW850" s="4"/>
      <c r="QX850" s="8"/>
      <c r="QY850" s="7"/>
      <c r="QZ850" s="7"/>
      <c r="RA850" s="2" t="s">
        <v>272</v>
      </c>
      <c r="RB850" s="2" t="s">
        <v>275</v>
      </c>
      <c r="RC850" s="2" t="s">
        <v>229</v>
      </c>
      <c r="RD850" s="2" t="s">
        <v>229</v>
      </c>
      <c r="RE850" s="2" t="s">
        <v>241</v>
      </c>
      <c r="RF850" s="2" t="s">
        <v>229</v>
      </c>
      <c r="RG850" s="4"/>
      <c r="RH850" s="8"/>
      <c r="RI850" s="4"/>
      <c r="RJ850" s="8"/>
      <c r="RK850" s="7"/>
      <c r="RL850" s="7"/>
      <c r="RM850" s="2" t="s">
        <v>229</v>
      </c>
      <c r="RN850" s="2" t="s">
        <v>229</v>
      </c>
      <c r="RO850" s="2" t="s">
        <v>229</v>
      </c>
      <c r="RP850" s="2" t="s">
        <v>229</v>
      </c>
      <c r="RQ850" s="2" t="s">
        <v>229</v>
      </c>
      <c r="RR850" s="2" t="s">
        <v>229</v>
      </c>
      <c r="RS850" s="4"/>
      <c r="RT850" s="8"/>
      <c r="RU850" s="4"/>
      <c r="RV850" s="8"/>
      <c r="RW850" s="7"/>
      <c r="RX850" s="7"/>
      <c r="RY850" s="2" t="s">
        <v>272</v>
      </c>
      <c r="RZ850" s="2" t="s">
        <v>275</v>
      </c>
      <c r="SA850" s="2" t="s">
        <v>229</v>
      </c>
      <c r="SB850" s="2" t="s">
        <v>229</v>
      </c>
      <c r="SC850" s="2" t="s">
        <v>241</v>
      </c>
      <c r="SD850" s="2" t="s">
        <v>229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</row>
    <row r="851">
      <c r="A851" s="2" t="s">
        <v>5140</v>
      </c>
      <c r="B851" s="2" t="s">
        <v>216</v>
      </c>
      <c r="C851" s="2" t="s">
        <v>4734</v>
      </c>
      <c r="D851" s="2" t="s">
        <v>3164</v>
      </c>
      <c r="E851" s="2" t="s">
        <v>3165</v>
      </c>
      <c r="F851" s="2" t="s">
        <v>4894</v>
      </c>
      <c r="G851" s="2" t="s">
        <v>4895</v>
      </c>
      <c r="H851" s="2" t="s">
        <v>4896</v>
      </c>
      <c r="I851" s="2" t="s">
        <v>5138</v>
      </c>
      <c r="J851" s="2" t="s">
        <v>312</v>
      </c>
      <c r="K851" s="2" t="s">
        <v>1796</v>
      </c>
      <c r="L851" s="3">
        <v>70</v>
      </c>
      <c r="M851" s="3">
        <v>73.5</v>
      </c>
      <c r="N851" s="3">
        <v>139.99</v>
      </c>
      <c r="O851" s="2" t="s">
        <v>981</v>
      </c>
      <c r="P851" s="2" t="s">
        <v>964</v>
      </c>
      <c r="Q851" s="2" t="s">
        <v>228</v>
      </c>
      <c r="R851" s="2" t="s">
        <v>229</v>
      </c>
      <c r="S851" s="2" t="s">
        <v>4903</v>
      </c>
      <c r="T851" s="2" t="s">
        <v>229</v>
      </c>
      <c r="U851" s="2" t="s">
        <v>733</v>
      </c>
      <c r="V851" s="2" t="s">
        <v>233</v>
      </c>
      <c r="W851" s="2" t="s">
        <v>686</v>
      </c>
      <c r="X851" s="2" t="s">
        <v>1525</v>
      </c>
      <c r="Y851" s="2" t="s">
        <v>3038</v>
      </c>
      <c r="Z851" s="4"/>
      <c r="AA851" s="4">
        <f>=ROUNDDOWN({0},0)</f>
      </c>
      <c r="AB851" s="5"/>
      <c r="AC851" s="2" t="s">
        <v>229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/>
      <c r="AQ851" s="8"/>
      <c r="AR851" s="4">
        <v>3</v>
      </c>
      <c r="AS851" s="8">
        <v>238.14</v>
      </c>
      <c r="AT851" s="7">
        <v>-1</v>
      </c>
      <c r="AU851" s="7">
        <v>-1</v>
      </c>
      <c r="AV851" s="4"/>
      <c r="AW851" s="8"/>
      <c r="AX851" s="4">
        <v>3</v>
      </c>
      <c r="AY851" s="8">
        <v>238.14</v>
      </c>
      <c r="AZ851" s="7">
        <v>-1</v>
      </c>
      <c r="BA851" s="7">
        <v>-1</v>
      </c>
      <c r="BB851" s="7"/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/>
      <c r="BJ851" s="4"/>
      <c r="BK851" s="8"/>
      <c r="BL851" s="2" t="s">
        <v>17</v>
      </c>
      <c r="BM851" s="7"/>
      <c r="BN851" s="7"/>
      <c r="BO851" s="4"/>
      <c r="BP851" s="8"/>
      <c r="BQ851" s="4"/>
      <c r="BR851" s="8"/>
      <c r="BS851" s="7"/>
      <c r="BT851" s="7"/>
      <c r="BU851" s="2" t="s">
        <v>278</v>
      </c>
      <c r="BV851" s="2" t="s">
        <v>275</v>
      </c>
      <c r="BW851" s="2" t="s">
        <v>229</v>
      </c>
      <c r="BX851" s="2" t="s">
        <v>229</v>
      </c>
      <c r="BY851" s="2" t="s">
        <v>241</v>
      </c>
      <c r="BZ851" s="2" t="s">
        <v>229</v>
      </c>
      <c r="CA851" s="4"/>
      <c r="CB851" s="8"/>
      <c r="CC851" s="4">
        <v>3</v>
      </c>
      <c r="CD851" s="8">
        <v>238.14</v>
      </c>
      <c r="CE851" s="7">
        <v>-1</v>
      </c>
      <c r="CF851" s="7">
        <v>-1</v>
      </c>
      <c r="CG851" s="2" t="s">
        <v>239</v>
      </c>
      <c r="CH851" s="2" t="s">
        <v>275</v>
      </c>
      <c r="CI851" s="2" t="s">
        <v>885</v>
      </c>
      <c r="CJ851" s="2" t="s">
        <v>390</v>
      </c>
      <c r="CK851" s="2" t="s">
        <v>241</v>
      </c>
      <c r="CL851" s="2" t="s">
        <v>229</v>
      </c>
      <c r="CM851" s="4"/>
      <c r="CN851" s="8"/>
      <c r="CO851" s="4"/>
      <c r="CP851" s="8"/>
      <c r="CQ851" s="7"/>
      <c r="CR851" s="7"/>
      <c r="CS851" s="2" t="s">
        <v>239</v>
      </c>
      <c r="CT851" s="2" t="s">
        <v>275</v>
      </c>
      <c r="CU851" s="2" t="s">
        <v>3038</v>
      </c>
      <c r="CV851" s="2" t="s">
        <v>3505</v>
      </c>
      <c r="CW851" s="2" t="s">
        <v>241</v>
      </c>
      <c r="CX851" s="2" t="s">
        <v>229</v>
      </c>
      <c r="CY851" s="4"/>
      <c r="CZ851" s="8"/>
      <c r="DA851" s="4"/>
      <c r="DB851" s="8"/>
      <c r="DC851" s="7"/>
      <c r="DD851" s="7"/>
      <c r="DE851" s="2" t="s">
        <v>239</v>
      </c>
      <c r="DF851" s="2" t="s">
        <v>275</v>
      </c>
      <c r="DG851" s="2" t="s">
        <v>3038</v>
      </c>
      <c r="DH851" s="2" t="s">
        <v>3046</v>
      </c>
      <c r="DI851" s="2" t="s">
        <v>263</v>
      </c>
      <c r="DJ851" s="2" t="s">
        <v>229</v>
      </c>
      <c r="DK851" s="4"/>
      <c r="DL851" s="8"/>
      <c r="DM851" s="4"/>
      <c r="DN851" s="8"/>
      <c r="DO851" s="7"/>
      <c r="DP851" s="7"/>
      <c r="DQ851" s="2" t="s">
        <v>239</v>
      </c>
      <c r="DR851" s="2" t="s">
        <v>275</v>
      </c>
      <c r="DS851" s="2" t="s">
        <v>1054</v>
      </c>
      <c r="DT851" s="2" t="s">
        <v>1507</v>
      </c>
      <c r="DU851" s="2" t="s">
        <v>241</v>
      </c>
      <c r="DV851" s="2" t="s">
        <v>229</v>
      </c>
      <c r="DW851" s="4"/>
      <c r="DX851" s="8"/>
      <c r="DY851" s="4"/>
      <c r="DZ851" s="8"/>
      <c r="EA851" s="7"/>
      <c r="EB851" s="7"/>
      <c r="EC851" s="2" t="s">
        <v>239</v>
      </c>
      <c r="ED851" s="2" t="s">
        <v>275</v>
      </c>
      <c r="EE851" s="2" t="s">
        <v>1530</v>
      </c>
      <c r="EF851" s="2" t="s">
        <v>229</v>
      </c>
      <c r="EG851" s="2" t="s">
        <v>241</v>
      </c>
      <c r="EH851" s="2" t="s">
        <v>229</v>
      </c>
      <c r="EI851" s="4"/>
      <c r="EJ851" s="8"/>
      <c r="EK851" s="4"/>
      <c r="EL851" s="8"/>
      <c r="EM851" s="7"/>
      <c r="EN851" s="7"/>
      <c r="EO851" s="2" t="s">
        <v>239</v>
      </c>
      <c r="EP851" s="2" t="s">
        <v>275</v>
      </c>
      <c r="EQ851" s="2" t="s">
        <v>2665</v>
      </c>
      <c r="ER851" s="2" t="s">
        <v>2355</v>
      </c>
      <c r="ES851" s="2" t="s">
        <v>241</v>
      </c>
      <c r="ET851" s="2" t="s">
        <v>229</v>
      </c>
      <c r="EU851" s="4"/>
      <c r="EV851" s="8"/>
      <c r="EW851" s="4"/>
      <c r="EX851" s="8"/>
      <c r="EY851" s="7"/>
      <c r="EZ851" s="7"/>
      <c r="FA851" s="2" t="s">
        <v>239</v>
      </c>
      <c r="FB851" s="2" t="s">
        <v>275</v>
      </c>
      <c r="FC851" s="2" t="s">
        <v>3038</v>
      </c>
      <c r="FD851" s="2" t="s">
        <v>523</v>
      </c>
      <c r="FE851" s="2" t="s">
        <v>241</v>
      </c>
      <c r="FF851" s="2" t="s">
        <v>229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275</v>
      </c>
      <c r="FO851" s="2" t="s">
        <v>3038</v>
      </c>
      <c r="FP851" s="2" t="s">
        <v>578</v>
      </c>
      <c r="FQ851" s="2" t="s">
        <v>241</v>
      </c>
      <c r="FR851" s="2" t="s">
        <v>229</v>
      </c>
      <c r="FS851" s="4"/>
      <c r="FT851" s="8"/>
      <c r="FU851" s="4"/>
      <c r="FV851" s="8"/>
      <c r="FW851" s="7"/>
      <c r="FX851" s="7"/>
      <c r="FY851" s="2" t="s">
        <v>229</v>
      </c>
      <c r="FZ851" s="2" t="s">
        <v>229</v>
      </c>
      <c r="GA851" s="2" t="s">
        <v>229</v>
      </c>
      <c r="GB851" s="2" t="s">
        <v>229</v>
      </c>
      <c r="GC851" s="2" t="s">
        <v>229</v>
      </c>
      <c r="GD851" s="2" t="s">
        <v>229</v>
      </c>
      <c r="GE851" s="4"/>
      <c r="GF851" s="8"/>
      <c r="GG851" s="4"/>
      <c r="GH851" s="8"/>
      <c r="GI851" s="7"/>
      <c r="GJ851" s="7"/>
      <c r="GK851" s="2" t="s">
        <v>272</v>
      </c>
      <c r="GL851" s="2" t="s">
        <v>275</v>
      </c>
      <c r="GM851" s="2" t="s">
        <v>229</v>
      </c>
      <c r="GN851" s="2" t="s">
        <v>229</v>
      </c>
      <c r="GO851" s="2" t="s">
        <v>241</v>
      </c>
      <c r="GP851" s="2" t="s">
        <v>229</v>
      </c>
      <c r="GQ851" s="4"/>
      <c r="GR851" s="8"/>
      <c r="GS851" s="4"/>
      <c r="GT851" s="8"/>
      <c r="GU851" s="7"/>
      <c r="GV851" s="7"/>
      <c r="GW851" s="2" t="s">
        <v>281</v>
      </c>
      <c r="GX851" s="2" t="s">
        <v>275</v>
      </c>
      <c r="GY851" s="2" t="s">
        <v>229</v>
      </c>
      <c r="GZ851" s="2" t="s">
        <v>229</v>
      </c>
      <c r="HA851" s="2" t="s">
        <v>241</v>
      </c>
      <c r="HB851" s="2" t="s">
        <v>229</v>
      </c>
      <c r="HC851" s="4"/>
      <c r="HD851" s="8"/>
      <c r="HE851" s="4"/>
      <c r="HF851" s="8"/>
      <c r="HG851" s="7"/>
      <c r="HH851" s="7"/>
      <c r="HI851" s="2" t="s">
        <v>266</v>
      </c>
      <c r="HJ851" s="2" t="s">
        <v>275</v>
      </c>
      <c r="HK851" s="2" t="s">
        <v>229</v>
      </c>
      <c r="HL851" s="2" t="s">
        <v>229</v>
      </c>
      <c r="HM851" s="2" t="s">
        <v>241</v>
      </c>
      <c r="HN851" s="2" t="s">
        <v>229</v>
      </c>
      <c r="HO851" s="4"/>
      <c r="HP851" s="8"/>
      <c r="HQ851" s="4"/>
      <c r="HR851" s="8"/>
      <c r="HS851" s="7"/>
      <c r="HT851" s="7"/>
      <c r="HU851" s="2" t="s">
        <v>272</v>
      </c>
      <c r="HV851" s="2" t="s">
        <v>275</v>
      </c>
      <c r="HW851" s="2" t="s">
        <v>229</v>
      </c>
      <c r="HX851" s="2" t="s">
        <v>229</v>
      </c>
      <c r="HY851" s="2" t="s">
        <v>241</v>
      </c>
      <c r="HZ851" s="2" t="s">
        <v>229</v>
      </c>
      <c r="IA851" s="4"/>
      <c r="IB851" s="8"/>
      <c r="IC851" s="4"/>
      <c r="ID851" s="8"/>
      <c r="IE851" s="7"/>
      <c r="IF851" s="7"/>
      <c r="IG851" s="2" t="s">
        <v>266</v>
      </c>
      <c r="IH851" s="2" t="s">
        <v>275</v>
      </c>
      <c r="II851" s="2" t="s">
        <v>229</v>
      </c>
      <c r="IJ851" s="2" t="s">
        <v>229</v>
      </c>
      <c r="IK851" s="2" t="s">
        <v>241</v>
      </c>
      <c r="IL851" s="2" t="s">
        <v>229</v>
      </c>
      <c r="IM851" s="4"/>
      <c r="IN851" s="8"/>
      <c r="IO851" s="4"/>
      <c r="IP851" s="8"/>
      <c r="IQ851" s="7"/>
      <c r="IR851" s="7"/>
      <c r="IS851" s="2" t="s">
        <v>272</v>
      </c>
      <c r="IT851" s="2" t="s">
        <v>275</v>
      </c>
      <c r="IU851" s="2" t="s">
        <v>229</v>
      </c>
      <c r="IV851" s="2" t="s">
        <v>229</v>
      </c>
      <c r="IW851" s="2" t="s">
        <v>241</v>
      </c>
      <c r="IX851" s="2" t="s">
        <v>229</v>
      </c>
      <c r="IY851" s="4"/>
      <c r="IZ851" s="8"/>
      <c r="JA851" s="4"/>
      <c r="JB851" s="8"/>
      <c r="JC851" s="7"/>
      <c r="JD851" s="7"/>
      <c r="JE851" s="2" t="s">
        <v>272</v>
      </c>
      <c r="JF851" s="2" t="s">
        <v>275</v>
      </c>
      <c r="JG851" s="2" t="s">
        <v>229</v>
      </c>
      <c r="JH851" s="2" t="s">
        <v>229</v>
      </c>
      <c r="JI851" s="2" t="s">
        <v>241</v>
      </c>
      <c r="JJ851" s="2" t="s">
        <v>229</v>
      </c>
      <c r="JK851" s="4"/>
      <c r="JL851" s="8"/>
      <c r="JM851" s="4"/>
      <c r="JN851" s="8"/>
      <c r="JO851" s="7"/>
      <c r="JP851" s="7"/>
      <c r="JQ851" s="2" t="s">
        <v>272</v>
      </c>
      <c r="JR851" s="2" t="s">
        <v>275</v>
      </c>
      <c r="JS851" s="2" t="s">
        <v>229</v>
      </c>
      <c r="JT851" s="2" t="s">
        <v>229</v>
      </c>
      <c r="JU851" s="2" t="s">
        <v>241</v>
      </c>
      <c r="JV851" s="2" t="s">
        <v>229</v>
      </c>
      <c r="JW851" s="4"/>
      <c r="JX851" s="8"/>
      <c r="JY851" s="4"/>
      <c r="JZ851" s="8"/>
      <c r="KA851" s="7"/>
      <c r="KB851" s="7"/>
      <c r="KC851" s="2" t="s">
        <v>272</v>
      </c>
      <c r="KD851" s="2" t="s">
        <v>275</v>
      </c>
      <c r="KE851" s="2" t="s">
        <v>229</v>
      </c>
      <c r="KF851" s="2" t="s">
        <v>229</v>
      </c>
      <c r="KG851" s="2" t="s">
        <v>241</v>
      </c>
      <c r="KH851" s="2" t="s">
        <v>229</v>
      </c>
      <c r="KI851" s="4"/>
      <c r="KJ851" s="8"/>
      <c r="KK851" s="4"/>
      <c r="KL851" s="8"/>
      <c r="KM851" s="7"/>
      <c r="KN851" s="7"/>
      <c r="KO851" s="2" t="s">
        <v>239</v>
      </c>
      <c r="KP851" s="2" t="s">
        <v>275</v>
      </c>
      <c r="KQ851" s="2" t="s">
        <v>3038</v>
      </c>
      <c r="KR851" s="2" t="s">
        <v>3336</v>
      </c>
      <c r="KS851" s="2" t="s">
        <v>241</v>
      </c>
      <c r="KT851" s="2" t="s">
        <v>229</v>
      </c>
      <c r="KU851" s="4"/>
      <c r="KV851" s="8"/>
      <c r="KW851" s="4"/>
      <c r="KX851" s="8"/>
      <c r="KY851" s="7"/>
      <c r="KZ851" s="7"/>
      <c r="LA851" s="2" t="s">
        <v>272</v>
      </c>
      <c r="LB851" s="2" t="s">
        <v>275</v>
      </c>
      <c r="LC851" s="2" t="s">
        <v>229</v>
      </c>
      <c r="LD851" s="2" t="s">
        <v>229</v>
      </c>
      <c r="LE851" s="2" t="s">
        <v>241</v>
      </c>
      <c r="LF851" s="2" t="s">
        <v>229</v>
      </c>
      <c r="LG851" s="4"/>
      <c r="LH851" s="8"/>
      <c r="LI851" s="4"/>
      <c r="LJ851" s="8"/>
      <c r="LK851" s="7"/>
      <c r="LL851" s="7"/>
      <c r="LM851" s="2" t="s">
        <v>229</v>
      </c>
      <c r="LN851" s="2" t="s">
        <v>229</v>
      </c>
      <c r="LO851" s="2" t="s">
        <v>229</v>
      </c>
      <c r="LP851" s="2" t="s">
        <v>229</v>
      </c>
      <c r="LQ851" s="2" t="s">
        <v>229</v>
      </c>
      <c r="LR851" s="2" t="s">
        <v>229</v>
      </c>
      <c r="LS851" s="4"/>
      <c r="LT851" s="8"/>
      <c r="LU851" s="4"/>
      <c r="LV851" s="8"/>
      <c r="LW851" s="7"/>
      <c r="LX851" s="7"/>
      <c r="LY851" s="2" t="s">
        <v>239</v>
      </c>
      <c r="LZ851" s="2" t="s">
        <v>275</v>
      </c>
      <c r="MA851" s="2" t="s">
        <v>2353</v>
      </c>
      <c r="MB851" s="2" t="s">
        <v>1050</v>
      </c>
      <c r="MC851" s="2" t="s">
        <v>241</v>
      </c>
      <c r="MD851" s="2" t="s">
        <v>229</v>
      </c>
      <c r="ME851" s="4"/>
      <c r="MF851" s="8"/>
      <c r="MG851" s="4"/>
      <c r="MH851" s="8"/>
      <c r="MI851" s="7"/>
      <c r="MJ851" s="7"/>
      <c r="MK851" s="2" t="s">
        <v>272</v>
      </c>
      <c r="ML851" s="2" t="s">
        <v>275</v>
      </c>
      <c r="MM851" s="2" t="s">
        <v>229</v>
      </c>
      <c r="MN851" s="2" t="s">
        <v>229</v>
      </c>
      <c r="MO851" s="2" t="s">
        <v>241</v>
      </c>
      <c r="MP851" s="2" t="s">
        <v>229</v>
      </c>
      <c r="MQ851" s="4"/>
      <c r="MR851" s="8"/>
      <c r="MS851" s="4"/>
      <c r="MT851" s="8"/>
      <c r="MU851" s="7"/>
      <c r="MV851" s="7"/>
      <c r="MW851" s="2" t="s">
        <v>239</v>
      </c>
      <c r="MX851" s="2" t="s">
        <v>275</v>
      </c>
      <c r="MY851" s="2" t="s">
        <v>460</v>
      </c>
      <c r="MZ851" s="2" t="s">
        <v>229</v>
      </c>
      <c r="NA851" s="2" t="s">
        <v>241</v>
      </c>
      <c r="NB851" s="2" t="s">
        <v>229</v>
      </c>
      <c r="NC851" s="4"/>
      <c r="ND851" s="8"/>
      <c r="NE851" s="4"/>
      <c r="NF851" s="8"/>
      <c r="NG851" s="7"/>
      <c r="NH851" s="7"/>
      <c r="NI851" s="2" t="s">
        <v>239</v>
      </c>
      <c r="NJ851" s="2" t="s">
        <v>275</v>
      </c>
      <c r="NK851" s="2" t="s">
        <v>2668</v>
      </c>
      <c r="NL851" s="2" t="s">
        <v>2671</v>
      </c>
      <c r="NM851" s="2" t="s">
        <v>241</v>
      </c>
      <c r="NN851" s="2" t="s">
        <v>229</v>
      </c>
      <c r="NO851" s="4"/>
      <c r="NP851" s="8"/>
      <c r="NQ851" s="4"/>
      <c r="NR851" s="8"/>
      <c r="NS851" s="7"/>
      <c r="NT851" s="7"/>
      <c r="NU851" s="2" t="s">
        <v>272</v>
      </c>
      <c r="NV851" s="2" t="s">
        <v>275</v>
      </c>
      <c r="NW851" s="2" t="s">
        <v>229</v>
      </c>
      <c r="NX851" s="2" t="s">
        <v>229</v>
      </c>
      <c r="NY851" s="2" t="s">
        <v>241</v>
      </c>
      <c r="NZ851" s="2" t="s">
        <v>229</v>
      </c>
      <c r="OA851" s="4"/>
      <c r="OB851" s="8"/>
      <c r="OC851" s="4"/>
      <c r="OD851" s="8"/>
      <c r="OE851" s="7"/>
      <c r="OF851" s="7"/>
      <c r="OG851" s="2" t="s">
        <v>272</v>
      </c>
      <c r="OH851" s="2" t="s">
        <v>275</v>
      </c>
      <c r="OI851" s="2" t="s">
        <v>229</v>
      </c>
      <c r="OJ851" s="2" t="s">
        <v>229</v>
      </c>
      <c r="OK851" s="2" t="s">
        <v>241</v>
      </c>
      <c r="OL851" s="2" t="s">
        <v>229</v>
      </c>
      <c r="OM851" s="4"/>
      <c r="ON851" s="8"/>
      <c r="OO851" s="4"/>
      <c r="OP851" s="8"/>
      <c r="OQ851" s="7"/>
      <c r="OR851" s="7"/>
      <c r="OS851" s="2" t="s">
        <v>229</v>
      </c>
      <c r="OT851" s="2" t="s">
        <v>229</v>
      </c>
      <c r="OU851" s="2" t="s">
        <v>229</v>
      </c>
      <c r="OV851" s="2" t="s">
        <v>229</v>
      </c>
      <c r="OW851" s="2" t="s">
        <v>229</v>
      </c>
      <c r="OX851" s="2" t="s">
        <v>229</v>
      </c>
      <c r="OY851" s="4"/>
      <c r="OZ851" s="8"/>
      <c r="PA851" s="4"/>
      <c r="PB851" s="8"/>
      <c r="PC851" s="7"/>
      <c r="PD851" s="7"/>
      <c r="PE851" s="2" t="s">
        <v>281</v>
      </c>
      <c r="PF851" s="2" t="s">
        <v>275</v>
      </c>
      <c r="PG851" s="2" t="s">
        <v>229</v>
      </c>
      <c r="PH851" s="2" t="s">
        <v>229</v>
      </c>
      <c r="PI851" s="2" t="s">
        <v>241</v>
      </c>
      <c r="PJ851" s="2" t="s">
        <v>229</v>
      </c>
      <c r="PK851" s="4"/>
      <c r="PL851" s="8"/>
      <c r="PM851" s="4"/>
      <c r="PN851" s="8"/>
      <c r="PO851" s="7"/>
      <c r="PP851" s="7"/>
      <c r="PQ851" s="2" t="s">
        <v>272</v>
      </c>
      <c r="PR851" s="2" t="s">
        <v>275</v>
      </c>
      <c r="PS851" s="2" t="s">
        <v>229</v>
      </c>
      <c r="PT851" s="2" t="s">
        <v>229</v>
      </c>
      <c r="PU851" s="2" t="s">
        <v>241</v>
      </c>
      <c r="PV851" s="2" t="s">
        <v>229</v>
      </c>
      <c r="PW851" s="4"/>
      <c r="PX851" s="8"/>
      <c r="PY851" s="4"/>
      <c r="PZ851" s="8"/>
      <c r="QA851" s="7"/>
      <c r="QB851" s="7"/>
      <c r="QC851" s="2" t="s">
        <v>281</v>
      </c>
      <c r="QD851" s="2" t="s">
        <v>275</v>
      </c>
      <c r="QE851" s="2" t="s">
        <v>229</v>
      </c>
      <c r="QF851" s="2" t="s">
        <v>229</v>
      </c>
      <c r="QG851" s="2" t="s">
        <v>241</v>
      </c>
      <c r="QH851" s="2" t="s">
        <v>229</v>
      </c>
      <c r="QI851" s="4"/>
      <c r="QJ851" s="8"/>
      <c r="QK851" s="4"/>
      <c r="QL851" s="8"/>
      <c r="QM851" s="7"/>
      <c r="QN851" s="7"/>
      <c r="QO851" s="2" t="s">
        <v>229</v>
      </c>
      <c r="QP851" s="2" t="s">
        <v>229</v>
      </c>
      <c r="QQ851" s="2" t="s">
        <v>229</v>
      </c>
      <c r="QR851" s="2" t="s">
        <v>229</v>
      </c>
      <c r="QS851" s="2" t="s">
        <v>229</v>
      </c>
      <c r="QT851" s="2" t="s">
        <v>229</v>
      </c>
      <c r="QU851" s="4"/>
      <c r="QV851" s="8"/>
      <c r="QW851" s="4"/>
      <c r="QX851" s="8"/>
      <c r="QY851" s="7"/>
      <c r="QZ851" s="7"/>
      <c r="RA851" s="2" t="s">
        <v>272</v>
      </c>
      <c r="RB851" s="2" t="s">
        <v>275</v>
      </c>
      <c r="RC851" s="2" t="s">
        <v>229</v>
      </c>
      <c r="RD851" s="2" t="s">
        <v>229</v>
      </c>
      <c r="RE851" s="2" t="s">
        <v>241</v>
      </c>
      <c r="RF851" s="2" t="s">
        <v>229</v>
      </c>
      <c r="RG851" s="4"/>
      <c r="RH851" s="8"/>
      <c r="RI851" s="4"/>
      <c r="RJ851" s="8"/>
      <c r="RK851" s="7"/>
      <c r="RL851" s="7"/>
      <c r="RM851" s="2" t="s">
        <v>229</v>
      </c>
      <c r="RN851" s="2" t="s">
        <v>229</v>
      </c>
      <c r="RO851" s="2" t="s">
        <v>229</v>
      </c>
      <c r="RP851" s="2" t="s">
        <v>229</v>
      </c>
      <c r="RQ851" s="2" t="s">
        <v>229</v>
      </c>
      <c r="RR851" s="2" t="s">
        <v>229</v>
      </c>
      <c r="RS851" s="4"/>
      <c r="RT851" s="8"/>
      <c r="RU851" s="4"/>
      <c r="RV851" s="8"/>
      <c r="RW851" s="7"/>
      <c r="RX851" s="7"/>
      <c r="RY851" s="2" t="s">
        <v>272</v>
      </c>
      <c r="RZ851" s="2" t="s">
        <v>275</v>
      </c>
      <c r="SA851" s="2" t="s">
        <v>229</v>
      </c>
      <c r="SB851" s="2" t="s">
        <v>229</v>
      </c>
      <c r="SC851" s="2" t="s">
        <v>241</v>
      </c>
      <c r="SD851" s="2" t="s">
        <v>229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</row>
    <row r="852">
      <c r="A852" s="2" t="s">
        <v>5141</v>
      </c>
      <c r="B852" s="2" t="s">
        <v>216</v>
      </c>
      <c r="C852" s="2" t="s">
        <v>4734</v>
      </c>
      <c r="D852" s="2" t="s">
        <v>3164</v>
      </c>
      <c r="E852" s="2" t="s">
        <v>3165</v>
      </c>
      <c r="F852" s="2" t="s">
        <v>4913</v>
      </c>
      <c r="G852" s="2" t="s">
        <v>4914</v>
      </c>
      <c r="H852" s="2" t="s">
        <v>4915</v>
      </c>
      <c r="I852" s="2" t="s">
        <v>5142</v>
      </c>
      <c r="J852" s="2" t="s">
        <v>285</v>
      </c>
      <c r="K852" s="2" t="s">
        <v>4917</v>
      </c>
      <c r="L852" s="3">
        <v>59.99</v>
      </c>
      <c r="M852" s="3">
        <v>62.99</v>
      </c>
      <c r="N852" s="3">
        <v>119.99</v>
      </c>
      <c r="O852" s="2" t="s">
        <v>963</v>
      </c>
      <c r="P852" s="2" t="s">
        <v>964</v>
      </c>
      <c r="Q852" s="2" t="s">
        <v>228</v>
      </c>
      <c r="R852" s="2" t="s">
        <v>229</v>
      </c>
      <c r="S852" s="2" t="s">
        <v>4918</v>
      </c>
      <c r="T852" s="2" t="s">
        <v>3733</v>
      </c>
      <c r="U852" s="2" t="s">
        <v>733</v>
      </c>
      <c r="V852" s="2" t="s">
        <v>685</v>
      </c>
      <c r="W852" s="2" t="s">
        <v>686</v>
      </c>
      <c r="X852" s="2" t="s">
        <v>1009</v>
      </c>
      <c r="Y852" s="2" t="s">
        <v>1599</v>
      </c>
      <c r="Z852" s="4">
        <v>1</v>
      </c>
      <c r="AA852" s="4">
        <f>=ROUNDDOWN(0.5,0)</f>
      </c>
      <c r="AB852" s="5">
        <v>2</v>
      </c>
      <c r="AC852" s="2" t="s">
        <v>229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/>
      <c r="AQ852" s="8"/>
      <c r="AR852" s="4">
        <v>1</v>
      </c>
      <c r="AS852" s="8">
        <v>67.05</v>
      </c>
      <c r="AT852" s="7">
        <v>-1</v>
      </c>
      <c r="AU852" s="7">
        <v>-1</v>
      </c>
      <c r="AV852" s="4" t="s">
        <v>229</v>
      </c>
      <c r="AW852" s="8" t="s">
        <v>229</v>
      </c>
      <c r="AX852" s="4">
        <v>4</v>
      </c>
      <c r="AY852" s="8">
        <v>291.87</v>
      </c>
      <c r="AZ852" s="7" t="s">
        <v>229</v>
      </c>
      <c r="BA852" s="7" t="s">
        <v>229</v>
      </c>
      <c r="BB852" s="7"/>
      <c r="BC852" s="4" t="s">
        <v>229</v>
      </c>
      <c r="BD852" s="8" t="s">
        <v>229</v>
      </c>
      <c r="BE852" s="4">
        <v>6</v>
      </c>
      <c r="BF852" s="8">
        <v>427.05</v>
      </c>
      <c r="BG852" s="7" t="s">
        <v>229</v>
      </c>
      <c r="BH852" s="7" t="s">
        <v>229</v>
      </c>
      <c r="BI852" s="7"/>
      <c r="BJ852" s="4"/>
      <c r="BK852" s="8"/>
      <c r="BL852" s="2" t="s">
        <v>17</v>
      </c>
      <c r="BM852" s="7"/>
      <c r="BN852" s="7"/>
      <c r="BO852" s="4"/>
      <c r="BP852" s="8"/>
      <c r="BQ852" s="4"/>
      <c r="BR852" s="8"/>
      <c r="BS852" s="7"/>
      <c r="BT852" s="7"/>
      <c r="BU852" s="2" t="s">
        <v>2075</v>
      </c>
      <c r="BV852" s="2" t="s">
        <v>275</v>
      </c>
      <c r="BW852" s="2" t="s">
        <v>229</v>
      </c>
      <c r="BX852" s="2" t="s">
        <v>229</v>
      </c>
      <c r="BY852" s="2" t="s">
        <v>241</v>
      </c>
      <c r="BZ852" s="2" t="s">
        <v>229</v>
      </c>
      <c r="CA852" s="4"/>
      <c r="CB852" s="8"/>
      <c r="CC852" s="4">
        <v>1</v>
      </c>
      <c r="CD852" s="8">
        <v>67.05</v>
      </c>
      <c r="CE852" s="7">
        <v>-1</v>
      </c>
      <c r="CF852" s="7">
        <v>-1</v>
      </c>
      <c r="CG852" s="2" t="s">
        <v>239</v>
      </c>
      <c r="CH852" s="2" t="s">
        <v>275</v>
      </c>
      <c r="CI852" s="2" t="s">
        <v>532</v>
      </c>
      <c r="CJ852" s="2" t="s">
        <v>1676</v>
      </c>
      <c r="CK852" s="2" t="s">
        <v>241</v>
      </c>
      <c r="CL852" s="2" t="s">
        <v>229</v>
      </c>
      <c r="CM852" s="4"/>
      <c r="CN852" s="8"/>
      <c r="CO852" s="4"/>
      <c r="CP852" s="8"/>
      <c r="CQ852" s="7"/>
      <c r="CR852" s="7"/>
      <c r="CS852" s="2" t="s">
        <v>239</v>
      </c>
      <c r="CT852" s="2" t="s">
        <v>275</v>
      </c>
      <c r="CU852" s="2" t="s">
        <v>4920</v>
      </c>
      <c r="CV852" s="2" t="s">
        <v>1278</v>
      </c>
      <c r="CW852" s="2" t="s">
        <v>241</v>
      </c>
      <c r="CX852" s="2" t="s">
        <v>229</v>
      </c>
      <c r="CY852" s="4"/>
      <c r="CZ852" s="8"/>
      <c r="DA852" s="4"/>
      <c r="DB852" s="8"/>
      <c r="DC852" s="7"/>
      <c r="DD852" s="7"/>
      <c r="DE852" s="2" t="s">
        <v>239</v>
      </c>
      <c r="DF852" s="2" t="s">
        <v>275</v>
      </c>
      <c r="DG852" s="2" t="s">
        <v>254</v>
      </c>
      <c r="DH852" s="2" t="s">
        <v>1278</v>
      </c>
      <c r="DI852" s="2" t="s">
        <v>263</v>
      </c>
      <c r="DJ852" s="2" t="s">
        <v>229</v>
      </c>
      <c r="DK852" s="4"/>
      <c r="DL852" s="8"/>
      <c r="DM852" s="4"/>
      <c r="DN852" s="8"/>
      <c r="DO852" s="7"/>
      <c r="DP852" s="7"/>
      <c r="DQ852" s="2" t="s">
        <v>239</v>
      </c>
      <c r="DR852" s="2" t="s">
        <v>275</v>
      </c>
      <c r="DS852" s="2" t="s">
        <v>1659</v>
      </c>
      <c r="DT852" s="2" t="s">
        <v>1265</v>
      </c>
      <c r="DU852" s="2" t="s">
        <v>241</v>
      </c>
      <c r="DV852" s="2" t="s">
        <v>229</v>
      </c>
      <c r="DW852" s="4"/>
      <c r="DX852" s="8"/>
      <c r="DY852" s="4"/>
      <c r="DZ852" s="8"/>
      <c r="EA852" s="7"/>
      <c r="EB852" s="7"/>
      <c r="EC852" s="2" t="s">
        <v>239</v>
      </c>
      <c r="ED852" s="2" t="s">
        <v>275</v>
      </c>
      <c r="EE852" s="2" t="s">
        <v>4920</v>
      </c>
      <c r="EF852" s="2" t="s">
        <v>2762</v>
      </c>
      <c r="EG852" s="2" t="s">
        <v>263</v>
      </c>
      <c r="EH852" s="2" t="s">
        <v>229</v>
      </c>
      <c r="EI852" s="4"/>
      <c r="EJ852" s="8"/>
      <c r="EK852" s="4"/>
      <c r="EL852" s="8"/>
      <c r="EM852" s="7"/>
      <c r="EN852" s="7"/>
      <c r="EO852" s="2" t="s">
        <v>239</v>
      </c>
      <c r="EP852" s="2" t="s">
        <v>275</v>
      </c>
      <c r="EQ852" s="2" t="s">
        <v>2285</v>
      </c>
      <c r="ER852" s="2" t="s">
        <v>1974</v>
      </c>
      <c r="ES852" s="2" t="s">
        <v>241</v>
      </c>
      <c r="ET852" s="2" t="s">
        <v>229</v>
      </c>
      <c r="EU852" s="4"/>
      <c r="EV852" s="8"/>
      <c r="EW852" s="4"/>
      <c r="EX852" s="8"/>
      <c r="EY852" s="7"/>
      <c r="EZ852" s="7"/>
      <c r="FA852" s="2" t="s">
        <v>239</v>
      </c>
      <c r="FB852" s="2" t="s">
        <v>275</v>
      </c>
      <c r="FC852" s="2" t="s">
        <v>4920</v>
      </c>
      <c r="FD852" s="2" t="s">
        <v>1726</v>
      </c>
      <c r="FE852" s="2" t="s">
        <v>241</v>
      </c>
      <c r="FF852" s="2" t="s">
        <v>229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275</v>
      </c>
      <c r="FO852" s="2" t="s">
        <v>4920</v>
      </c>
      <c r="FP852" s="2" t="s">
        <v>730</v>
      </c>
      <c r="FQ852" s="2" t="s">
        <v>241</v>
      </c>
      <c r="FR852" s="2" t="s">
        <v>229</v>
      </c>
      <c r="FS852" s="4"/>
      <c r="FT852" s="8"/>
      <c r="FU852" s="4"/>
      <c r="FV852" s="8"/>
      <c r="FW852" s="7"/>
      <c r="FX852" s="7"/>
      <c r="FY852" s="2" t="s">
        <v>229</v>
      </c>
      <c r="FZ852" s="2" t="s">
        <v>229</v>
      </c>
      <c r="GA852" s="2" t="s">
        <v>229</v>
      </c>
      <c r="GB852" s="2" t="s">
        <v>229</v>
      </c>
      <c r="GC852" s="2" t="s">
        <v>229</v>
      </c>
      <c r="GD852" s="2" t="s">
        <v>229</v>
      </c>
      <c r="GE852" s="4"/>
      <c r="GF852" s="8"/>
      <c r="GG852" s="4"/>
      <c r="GH852" s="8"/>
      <c r="GI852" s="7"/>
      <c r="GJ852" s="7"/>
      <c r="GK852" s="2" t="s">
        <v>272</v>
      </c>
      <c r="GL852" s="2" t="s">
        <v>275</v>
      </c>
      <c r="GM852" s="2" t="s">
        <v>229</v>
      </c>
      <c r="GN852" s="2" t="s">
        <v>229</v>
      </c>
      <c r="GO852" s="2" t="s">
        <v>241</v>
      </c>
      <c r="GP852" s="2" t="s">
        <v>229</v>
      </c>
      <c r="GQ852" s="4"/>
      <c r="GR852" s="8"/>
      <c r="GS852" s="4"/>
      <c r="GT852" s="8"/>
      <c r="GU852" s="7"/>
      <c r="GV852" s="7"/>
      <c r="GW852" s="2" t="s">
        <v>239</v>
      </c>
      <c r="GX852" s="2" t="s">
        <v>275</v>
      </c>
      <c r="GY852" s="2" t="s">
        <v>458</v>
      </c>
      <c r="GZ852" s="2" t="s">
        <v>1398</v>
      </c>
      <c r="HA852" s="2" t="s">
        <v>241</v>
      </c>
      <c r="HB852" s="2" t="s">
        <v>229</v>
      </c>
      <c r="HC852" s="4"/>
      <c r="HD852" s="8"/>
      <c r="HE852" s="4"/>
      <c r="HF852" s="8"/>
      <c r="HG852" s="7"/>
      <c r="HH852" s="7"/>
      <c r="HI852" s="2" t="s">
        <v>239</v>
      </c>
      <c r="HJ852" s="2" t="s">
        <v>275</v>
      </c>
      <c r="HK852" s="2" t="s">
        <v>968</v>
      </c>
      <c r="HL852" s="2" t="s">
        <v>3391</v>
      </c>
      <c r="HM852" s="2" t="s">
        <v>241</v>
      </c>
      <c r="HN852" s="2" t="s">
        <v>229</v>
      </c>
      <c r="HO852" s="4"/>
      <c r="HP852" s="8"/>
      <c r="HQ852" s="4"/>
      <c r="HR852" s="8"/>
      <c r="HS852" s="7"/>
      <c r="HT852" s="7"/>
      <c r="HU852" s="2" t="s">
        <v>272</v>
      </c>
      <c r="HV852" s="2" t="s">
        <v>275</v>
      </c>
      <c r="HW852" s="2" t="s">
        <v>229</v>
      </c>
      <c r="HX852" s="2" t="s">
        <v>229</v>
      </c>
      <c r="HY852" s="2" t="s">
        <v>241</v>
      </c>
      <c r="HZ852" s="2" t="s">
        <v>229</v>
      </c>
      <c r="IA852" s="4"/>
      <c r="IB852" s="8"/>
      <c r="IC852" s="4"/>
      <c r="ID852" s="8"/>
      <c r="IE852" s="7"/>
      <c r="IF852" s="7"/>
      <c r="IG852" s="2" t="s">
        <v>266</v>
      </c>
      <c r="IH852" s="2" t="s">
        <v>275</v>
      </c>
      <c r="II852" s="2" t="s">
        <v>229</v>
      </c>
      <c r="IJ852" s="2" t="s">
        <v>229</v>
      </c>
      <c r="IK852" s="2" t="s">
        <v>241</v>
      </c>
      <c r="IL852" s="2" t="s">
        <v>229</v>
      </c>
      <c r="IM852" s="4"/>
      <c r="IN852" s="8"/>
      <c r="IO852" s="4"/>
      <c r="IP852" s="8"/>
      <c r="IQ852" s="7"/>
      <c r="IR852" s="7"/>
      <c r="IS852" s="2" t="s">
        <v>239</v>
      </c>
      <c r="IT852" s="2" t="s">
        <v>275</v>
      </c>
      <c r="IU852" s="2" t="s">
        <v>1023</v>
      </c>
      <c r="IV852" s="2" t="s">
        <v>632</v>
      </c>
      <c r="IW852" s="2" t="s">
        <v>241</v>
      </c>
      <c r="IX852" s="2" t="s">
        <v>229</v>
      </c>
      <c r="IY852" s="4"/>
      <c r="IZ852" s="8"/>
      <c r="JA852" s="4"/>
      <c r="JB852" s="8"/>
      <c r="JC852" s="7"/>
      <c r="JD852" s="7"/>
      <c r="JE852" s="2" t="s">
        <v>239</v>
      </c>
      <c r="JF852" s="2" t="s">
        <v>275</v>
      </c>
      <c r="JG852" s="2" t="s">
        <v>3256</v>
      </c>
      <c r="JH852" s="2" t="s">
        <v>4278</v>
      </c>
      <c r="JI852" s="2" t="s">
        <v>241</v>
      </c>
      <c r="JJ852" s="2" t="s">
        <v>229</v>
      </c>
      <c r="JK852" s="4"/>
      <c r="JL852" s="8"/>
      <c r="JM852" s="4"/>
      <c r="JN852" s="8"/>
      <c r="JO852" s="7"/>
      <c r="JP852" s="7"/>
      <c r="JQ852" s="2" t="s">
        <v>229</v>
      </c>
      <c r="JR852" s="2" t="s">
        <v>229</v>
      </c>
      <c r="JS852" s="2" t="s">
        <v>229</v>
      </c>
      <c r="JT852" s="2" t="s">
        <v>229</v>
      </c>
      <c r="JU852" s="2" t="s">
        <v>229</v>
      </c>
      <c r="JV852" s="2" t="s">
        <v>229</v>
      </c>
      <c r="JW852" s="4"/>
      <c r="JX852" s="8"/>
      <c r="JY852" s="4"/>
      <c r="JZ852" s="8"/>
      <c r="KA852" s="7"/>
      <c r="KB852" s="7"/>
      <c r="KC852" s="2" t="s">
        <v>272</v>
      </c>
      <c r="KD852" s="2" t="s">
        <v>275</v>
      </c>
      <c r="KE852" s="2" t="s">
        <v>229</v>
      </c>
      <c r="KF852" s="2" t="s">
        <v>229</v>
      </c>
      <c r="KG852" s="2" t="s">
        <v>241</v>
      </c>
      <c r="KH852" s="2" t="s">
        <v>229</v>
      </c>
      <c r="KI852" s="4"/>
      <c r="KJ852" s="8"/>
      <c r="KK852" s="4"/>
      <c r="KL852" s="8"/>
      <c r="KM852" s="7"/>
      <c r="KN852" s="7"/>
      <c r="KO852" s="2" t="s">
        <v>239</v>
      </c>
      <c r="KP852" s="2" t="s">
        <v>275</v>
      </c>
      <c r="KQ852" s="2" t="s">
        <v>3097</v>
      </c>
      <c r="KR852" s="2" t="s">
        <v>317</v>
      </c>
      <c r="KS852" s="2" t="s">
        <v>241</v>
      </c>
      <c r="KT852" s="2" t="s">
        <v>229</v>
      </c>
      <c r="KU852" s="4"/>
      <c r="KV852" s="8"/>
      <c r="KW852" s="4"/>
      <c r="KX852" s="8"/>
      <c r="KY852" s="7"/>
      <c r="KZ852" s="7"/>
      <c r="LA852" s="2" t="s">
        <v>239</v>
      </c>
      <c r="LB852" s="2" t="s">
        <v>275</v>
      </c>
      <c r="LC852" s="2" t="s">
        <v>3189</v>
      </c>
      <c r="LD852" s="2" t="s">
        <v>229</v>
      </c>
      <c r="LE852" s="2" t="s">
        <v>241</v>
      </c>
      <c r="LF852" s="2" t="s">
        <v>229</v>
      </c>
      <c r="LG852" s="4"/>
      <c r="LH852" s="8"/>
      <c r="LI852" s="4"/>
      <c r="LJ852" s="8"/>
      <c r="LK852" s="7"/>
      <c r="LL852" s="7"/>
      <c r="LM852" s="2" t="s">
        <v>229</v>
      </c>
      <c r="LN852" s="2" t="s">
        <v>229</v>
      </c>
      <c r="LO852" s="2" t="s">
        <v>229</v>
      </c>
      <c r="LP852" s="2" t="s">
        <v>229</v>
      </c>
      <c r="LQ852" s="2" t="s">
        <v>229</v>
      </c>
      <c r="LR852" s="2" t="s">
        <v>229</v>
      </c>
      <c r="LS852" s="4"/>
      <c r="LT852" s="8"/>
      <c r="LU852" s="4"/>
      <c r="LV852" s="8"/>
      <c r="LW852" s="7"/>
      <c r="LX852" s="7"/>
      <c r="LY852" s="2" t="s">
        <v>239</v>
      </c>
      <c r="LZ852" s="2" t="s">
        <v>275</v>
      </c>
      <c r="MA852" s="2" t="s">
        <v>248</v>
      </c>
      <c r="MB852" s="2" t="s">
        <v>2935</v>
      </c>
      <c r="MC852" s="2" t="s">
        <v>241</v>
      </c>
      <c r="MD852" s="2" t="s">
        <v>229</v>
      </c>
      <c r="ME852" s="4"/>
      <c r="MF852" s="8"/>
      <c r="MG852" s="4"/>
      <c r="MH852" s="8"/>
      <c r="MI852" s="7"/>
      <c r="MJ852" s="7"/>
      <c r="MK852" s="2" t="s">
        <v>278</v>
      </c>
      <c r="ML852" s="2" t="s">
        <v>275</v>
      </c>
      <c r="MM852" s="2" t="s">
        <v>229</v>
      </c>
      <c r="MN852" s="2" t="s">
        <v>229</v>
      </c>
      <c r="MO852" s="2" t="s">
        <v>241</v>
      </c>
      <c r="MP852" s="2" t="s">
        <v>229</v>
      </c>
      <c r="MQ852" s="4"/>
      <c r="MR852" s="8"/>
      <c r="MS852" s="4"/>
      <c r="MT852" s="8"/>
      <c r="MU852" s="7"/>
      <c r="MV852" s="7"/>
      <c r="MW852" s="2" t="s">
        <v>266</v>
      </c>
      <c r="MX852" s="2" t="s">
        <v>275</v>
      </c>
      <c r="MY852" s="2" t="s">
        <v>229</v>
      </c>
      <c r="MZ852" s="2" t="s">
        <v>229</v>
      </c>
      <c r="NA852" s="2" t="s">
        <v>241</v>
      </c>
      <c r="NB852" s="2" t="s">
        <v>229</v>
      </c>
      <c r="NC852" s="4"/>
      <c r="ND852" s="8"/>
      <c r="NE852" s="4"/>
      <c r="NF852" s="8"/>
      <c r="NG852" s="7"/>
      <c r="NH852" s="7"/>
      <c r="NI852" s="2" t="s">
        <v>239</v>
      </c>
      <c r="NJ852" s="2" t="s">
        <v>275</v>
      </c>
      <c r="NK852" s="2" t="s">
        <v>894</v>
      </c>
      <c r="NL852" s="2" t="s">
        <v>290</v>
      </c>
      <c r="NM852" s="2" t="s">
        <v>241</v>
      </c>
      <c r="NN852" s="2" t="s">
        <v>229</v>
      </c>
      <c r="NO852" s="4"/>
      <c r="NP852" s="8"/>
      <c r="NQ852" s="4"/>
      <c r="NR852" s="8"/>
      <c r="NS852" s="7"/>
      <c r="NT852" s="7"/>
      <c r="NU852" s="2" t="s">
        <v>272</v>
      </c>
      <c r="NV852" s="2" t="s">
        <v>275</v>
      </c>
      <c r="NW852" s="2" t="s">
        <v>229</v>
      </c>
      <c r="NX852" s="2" t="s">
        <v>229</v>
      </c>
      <c r="NY852" s="2" t="s">
        <v>241</v>
      </c>
      <c r="NZ852" s="2" t="s">
        <v>229</v>
      </c>
      <c r="OA852" s="4"/>
      <c r="OB852" s="8"/>
      <c r="OC852" s="4"/>
      <c r="OD852" s="8"/>
      <c r="OE852" s="7"/>
      <c r="OF852" s="7"/>
      <c r="OG852" s="2" t="s">
        <v>272</v>
      </c>
      <c r="OH852" s="2" t="s">
        <v>275</v>
      </c>
      <c r="OI852" s="2" t="s">
        <v>229</v>
      </c>
      <c r="OJ852" s="2" t="s">
        <v>229</v>
      </c>
      <c r="OK852" s="2" t="s">
        <v>241</v>
      </c>
      <c r="OL852" s="2" t="s">
        <v>229</v>
      </c>
      <c r="OM852" s="4"/>
      <c r="ON852" s="8"/>
      <c r="OO852" s="4"/>
      <c r="OP852" s="8"/>
      <c r="OQ852" s="7"/>
      <c r="OR852" s="7"/>
      <c r="OS852" s="2" t="s">
        <v>229</v>
      </c>
      <c r="OT852" s="2" t="s">
        <v>229</v>
      </c>
      <c r="OU852" s="2" t="s">
        <v>229</v>
      </c>
      <c r="OV852" s="2" t="s">
        <v>229</v>
      </c>
      <c r="OW852" s="2" t="s">
        <v>229</v>
      </c>
      <c r="OX852" s="2" t="s">
        <v>229</v>
      </c>
      <c r="OY852" s="4"/>
      <c r="OZ852" s="8"/>
      <c r="PA852" s="4"/>
      <c r="PB852" s="8"/>
      <c r="PC852" s="7"/>
      <c r="PD852" s="7"/>
      <c r="PE852" s="2" t="s">
        <v>281</v>
      </c>
      <c r="PF852" s="2" t="s">
        <v>275</v>
      </c>
      <c r="PG852" s="2" t="s">
        <v>229</v>
      </c>
      <c r="PH852" s="2" t="s">
        <v>229</v>
      </c>
      <c r="PI852" s="2" t="s">
        <v>241</v>
      </c>
      <c r="PJ852" s="2" t="s">
        <v>229</v>
      </c>
      <c r="PK852" s="4"/>
      <c r="PL852" s="8"/>
      <c r="PM852" s="4"/>
      <c r="PN852" s="8"/>
      <c r="PO852" s="7"/>
      <c r="PP852" s="7"/>
      <c r="PQ852" s="2" t="s">
        <v>239</v>
      </c>
      <c r="PR852" s="2" t="s">
        <v>275</v>
      </c>
      <c r="PS852" s="2" t="s">
        <v>2762</v>
      </c>
      <c r="PT852" s="2" t="s">
        <v>229</v>
      </c>
      <c r="PU852" s="2" t="s">
        <v>241</v>
      </c>
      <c r="PV852" s="2" t="s">
        <v>229</v>
      </c>
      <c r="PW852" s="4"/>
      <c r="PX852" s="8"/>
      <c r="PY852" s="4"/>
      <c r="PZ852" s="8"/>
      <c r="QA852" s="7"/>
      <c r="QB852" s="7"/>
      <c r="QC852" s="2" t="s">
        <v>281</v>
      </c>
      <c r="QD852" s="2" t="s">
        <v>275</v>
      </c>
      <c r="QE852" s="2" t="s">
        <v>229</v>
      </c>
      <c r="QF852" s="2" t="s">
        <v>229</v>
      </c>
      <c r="QG852" s="2" t="s">
        <v>241</v>
      </c>
      <c r="QH852" s="2" t="s">
        <v>229</v>
      </c>
      <c r="QI852" s="4"/>
      <c r="QJ852" s="8"/>
      <c r="QK852" s="4"/>
      <c r="QL852" s="8"/>
      <c r="QM852" s="7"/>
      <c r="QN852" s="7"/>
      <c r="QO852" s="2" t="s">
        <v>229</v>
      </c>
      <c r="QP852" s="2" t="s">
        <v>229</v>
      </c>
      <c r="QQ852" s="2" t="s">
        <v>229</v>
      </c>
      <c r="QR852" s="2" t="s">
        <v>229</v>
      </c>
      <c r="QS852" s="2" t="s">
        <v>229</v>
      </c>
      <c r="QT852" s="2" t="s">
        <v>229</v>
      </c>
      <c r="QU852" s="4"/>
      <c r="QV852" s="8"/>
      <c r="QW852" s="4"/>
      <c r="QX852" s="8"/>
      <c r="QY852" s="7"/>
      <c r="QZ852" s="7"/>
      <c r="RA852" s="2" t="s">
        <v>278</v>
      </c>
      <c r="RB852" s="2" t="s">
        <v>275</v>
      </c>
      <c r="RC852" s="2" t="s">
        <v>229</v>
      </c>
      <c r="RD852" s="2" t="s">
        <v>229</v>
      </c>
      <c r="RE852" s="2" t="s">
        <v>241</v>
      </c>
      <c r="RF852" s="2" t="s">
        <v>229</v>
      </c>
      <c r="RG852" s="4"/>
      <c r="RH852" s="8"/>
      <c r="RI852" s="4"/>
      <c r="RJ852" s="8"/>
      <c r="RK852" s="7"/>
      <c r="RL852" s="7"/>
      <c r="RM852" s="2" t="s">
        <v>272</v>
      </c>
      <c r="RN852" s="2" t="s">
        <v>275</v>
      </c>
      <c r="RO852" s="2" t="s">
        <v>229</v>
      </c>
      <c r="RP852" s="2" t="s">
        <v>229</v>
      </c>
      <c r="RQ852" s="2" t="s">
        <v>241</v>
      </c>
      <c r="RR852" s="2" t="s">
        <v>229</v>
      </c>
      <c r="RS852" s="4"/>
      <c r="RT852" s="8"/>
      <c r="RU852" s="4"/>
      <c r="RV852" s="8"/>
      <c r="RW852" s="7"/>
      <c r="RX852" s="7"/>
      <c r="RY852" s="2" t="s">
        <v>266</v>
      </c>
      <c r="RZ852" s="2" t="s">
        <v>275</v>
      </c>
      <c r="SA852" s="2" t="s">
        <v>3192</v>
      </c>
      <c r="SB852" s="2" t="s">
        <v>229</v>
      </c>
      <c r="SC852" s="2" t="s">
        <v>241</v>
      </c>
      <c r="SD852" s="2" t="s">
        <v>229</v>
      </c>
      <c r="SE852" s="4">
        <v>1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</row>
    <row r="853">
      <c r="A853" s="2" t="s">
        <v>5143</v>
      </c>
      <c r="B853" s="2" t="s">
        <v>216</v>
      </c>
      <c r="C853" s="2" t="s">
        <v>4734</v>
      </c>
      <c r="D853" s="2" t="s">
        <v>3164</v>
      </c>
      <c r="E853" s="2" t="s">
        <v>3165</v>
      </c>
      <c r="F853" s="2" t="s">
        <v>4913</v>
      </c>
      <c r="G853" s="2" t="s">
        <v>4914</v>
      </c>
      <c r="H853" s="2" t="s">
        <v>4915</v>
      </c>
      <c r="I853" s="2" t="s">
        <v>5142</v>
      </c>
      <c r="J853" s="2" t="s">
        <v>312</v>
      </c>
      <c r="K853" s="2" t="s">
        <v>4917</v>
      </c>
      <c r="L853" s="3">
        <v>70</v>
      </c>
      <c r="M853" s="3">
        <v>73.5</v>
      </c>
      <c r="N853" s="3">
        <v>139.99</v>
      </c>
      <c r="O853" s="2" t="s">
        <v>963</v>
      </c>
      <c r="P853" s="2" t="s">
        <v>964</v>
      </c>
      <c r="Q853" s="2" t="s">
        <v>228</v>
      </c>
      <c r="R853" s="2" t="s">
        <v>229</v>
      </c>
      <c r="S853" s="2" t="s">
        <v>4918</v>
      </c>
      <c r="T853" s="2" t="s">
        <v>3733</v>
      </c>
      <c r="U853" s="2" t="s">
        <v>733</v>
      </c>
      <c r="V853" s="2" t="s">
        <v>685</v>
      </c>
      <c r="W853" s="2" t="s">
        <v>686</v>
      </c>
      <c r="X853" s="2" t="s">
        <v>1009</v>
      </c>
      <c r="Y853" s="2" t="s">
        <v>1599</v>
      </c>
      <c r="Z853" s="4">
        <v>44</v>
      </c>
      <c r="AA853" s="4">
        <f>=ROUNDDOWN({0},0)</f>
      </c>
      <c r="AB853" s="5"/>
      <c r="AC853" s="2" t="s">
        <v>229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/>
      <c r="AQ853" s="8"/>
      <c r="AR853" s="4">
        <v>3</v>
      </c>
      <c r="AS853" s="8">
        <v>224.82</v>
      </c>
      <c r="AT853" s="7">
        <v>-1</v>
      </c>
      <c r="AU853" s="7">
        <v>-1</v>
      </c>
      <c r="AV853" s="4" t="s">
        <v>229</v>
      </c>
      <c r="AW853" s="8" t="s">
        <v>229</v>
      </c>
      <c r="AX853" s="4" t="s">
        <v>229</v>
      </c>
      <c r="AY853" s="8" t="s">
        <v>229</v>
      </c>
      <c r="AZ853" s="7" t="s">
        <v>229</v>
      </c>
      <c r="BA853" s="7" t="s">
        <v>229</v>
      </c>
      <c r="BB853" s="7"/>
      <c r="BC853" s="4" t="s">
        <v>229</v>
      </c>
      <c r="BD853" s="8" t="s">
        <v>229</v>
      </c>
      <c r="BE853" s="4" t="s">
        <v>229</v>
      </c>
      <c r="BF853" s="8" t="s">
        <v>229</v>
      </c>
      <c r="BG853" s="7" t="s">
        <v>229</v>
      </c>
      <c r="BH853" s="7" t="s">
        <v>229</v>
      </c>
      <c r="BI853" s="7"/>
      <c r="BJ853" s="4"/>
      <c r="BK853" s="8"/>
      <c r="BL853" s="2" t="s">
        <v>3351</v>
      </c>
      <c r="BM853" s="7"/>
      <c r="BN853" s="7"/>
      <c r="BO853" s="4"/>
      <c r="BP853" s="8"/>
      <c r="BQ853" s="4"/>
      <c r="BR853" s="8"/>
      <c r="BS853" s="7"/>
      <c r="BT853" s="7"/>
      <c r="BU853" s="2" t="s">
        <v>2075</v>
      </c>
      <c r="BV853" s="2" t="s">
        <v>275</v>
      </c>
      <c r="BW853" s="2" t="s">
        <v>229</v>
      </c>
      <c r="BX853" s="2" t="s">
        <v>229</v>
      </c>
      <c r="BY853" s="2" t="s">
        <v>241</v>
      </c>
      <c r="BZ853" s="2" t="s">
        <v>229</v>
      </c>
      <c r="CA853" s="4"/>
      <c r="CB853" s="8"/>
      <c r="CC853" s="4">
        <v>1</v>
      </c>
      <c r="CD853" s="8">
        <v>79.24</v>
      </c>
      <c r="CE853" s="7">
        <v>-1</v>
      </c>
      <c r="CF853" s="7">
        <v>-1</v>
      </c>
      <c r="CG853" s="2" t="s">
        <v>239</v>
      </c>
      <c r="CH853" s="2" t="s">
        <v>275</v>
      </c>
      <c r="CI853" s="2" t="s">
        <v>532</v>
      </c>
      <c r="CJ853" s="2" t="s">
        <v>3035</v>
      </c>
      <c r="CK853" s="2" t="s">
        <v>241</v>
      </c>
      <c r="CL853" s="2" t="s">
        <v>229</v>
      </c>
      <c r="CM853" s="4"/>
      <c r="CN853" s="8"/>
      <c r="CO853" s="4"/>
      <c r="CP853" s="8"/>
      <c r="CQ853" s="7"/>
      <c r="CR853" s="7"/>
      <c r="CS853" s="2" t="s">
        <v>239</v>
      </c>
      <c r="CT853" s="2" t="s">
        <v>275</v>
      </c>
      <c r="CU853" s="2" t="s">
        <v>1039</v>
      </c>
      <c r="CV853" s="2" t="s">
        <v>536</v>
      </c>
      <c r="CW853" s="2" t="s">
        <v>241</v>
      </c>
      <c r="CX853" s="2" t="s">
        <v>229</v>
      </c>
      <c r="CY853" s="4"/>
      <c r="CZ853" s="8"/>
      <c r="DA853" s="4"/>
      <c r="DB853" s="8"/>
      <c r="DC853" s="7"/>
      <c r="DD853" s="7"/>
      <c r="DE853" s="2" t="s">
        <v>239</v>
      </c>
      <c r="DF853" s="2" t="s">
        <v>275</v>
      </c>
      <c r="DG853" s="2" t="s">
        <v>254</v>
      </c>
      <c r="DH853" s="2" t="s">
        <v>1264</v>
      </c>
      <c r="DI853" s="2" t="s">
        <v>263</v>
      </c>
      <c r="DJ853" s="2" t="s">
        <v>229</v>
      </c>
      <c r="DK853" s="4"/>
      <c r="DL853" s="8"/>
      <c r="DM853" s="4"/>
      <c r="DN853" s="8"/>
      <c r="DO853" s="7"/>
      <c r="DP853" s="7"/>
      <c r="DQ853" s="2" t="s">
        <v>239</v>
      </c>
      <c r="DR853" s="2" t="s">
        <v>275</v>
      </c>
      <c r="DS853" s="2" t="s">
        <v>1659</v>
      </c>
      <c r="DT853" s="2" t="s">
        <v>310</v>
      </c>
      <c r="DU853" s="2" t="s">
        <v>241</v>
      </c>
      <c r="DV853" s="2" t="s">
        <v>229</v>
      </c>
      <c r="DW853" s="4"/>
      <c r="DX853" s="8"/>
      <c r="DY853" s="4">
        <v>2</v>
      </c>
      <c r="DZ853" s="8">
        <v>145.58</v>
      </c>
      <c r="EA853" s="7">
        <v>-1</v>
      </c>
      <c r="EB853" s="7">
        <v>-1</v>
      </c>
      <c r="EC853" s="2" t="s">
        <v>239</v>
      </c>
      <c r="ED853" s="2" t="s">
        <v>275</v>
      </c>
      <c r="EE853" s="2" t="s">
        <v>1039</v>
      </c>
      <c r="EF853" s="2" t="s">
        <v>713</v>
      </c>
      <c r="EG853" s="2" t="s">
        <v>263</v>
      </c>
      <c r="EH853" s="2" t="s">
        <v>229</v>
      </c>
      <c r="EI853" s="4"/>
      <c r="EJ853" s="8"/>
      <c r="EK853" s="4"/>
      <c r="EL853" s="8"/>
      <c r="EM853" s="7"/>
      <c r="EN853" s="7"/>
      <c r="EO853" s="2" t="s">
        <v>239</v>
      </c>
      <c r="EP853" s="2" t="s">
        <v>275</v>
      </c>
      <c r="EQ853" s="2" t="s">
        <v>2285</v>
      </c>
      <c r="ER853" s="2" t="s">
        <v>2666</v>
      </c>
      <c r="ES853" s="2" t="s">
        <v>241</v>
      </c>
      <c r="ET853" s="2" t="s">
        <v>229</v>
      </c>
      <c r="EU853" s="4"/>
      <c r="EV853" s="8"/>
      <c r="EW853" s="4"/>
      <c r="EX853" s="8"/>
      <c r="EY853" s="7"/>
      <c r="EZ853" s="7"/>
      <c r="FA853" s="2" t="s">
        <v>239</v>
      </c>
      <c r="FB853" s="2" t="s">
        <v>275</v>
      </c>
      <c r="FC853" s="2" t="s">
        <v>1039</v>
      </c>
      <c r="FD853" s="2" t="s">
        <v>250</v>
      </c>
      <c r="FE853" s="2" t="s">
        <v>241</v>
      </c>
      <c r="FF853" s="2" t="s">
        <v>229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275</v>
      </c>
      <c r="FO853" s="2" t="s">
        <v>1039</v>
      </c>
      <c r="FP853" s="2" t="s">
        <v>1304</v>
      </c>
      <c r="FQ853" s="2" t="s">
        <v>241</v>
      </c>
      <c r="FR853" s="2" t="s">
        <v>229</v>
      </c>
      <c r="FS853" s="4"/>
      <c r="FT853" s="8"/>
      <c r="FU853" s="4"/>
      <c r="FV853" s="8"/>
      <c r="FW853" s="7"/>
      <c r="FX853" s="7"/>
      <c r="FY853" s="2" t="s">
        <v>229</v>
      </c>
      <c r="FZ853" s="2" t="s">
        <v>229</v>
      </c>
      <c r="GA853" s="2" t="s">
        <v>229</v>
      </c>
      <c r="GB853" s="2" t="s">
        <v>229</v>
      </c>
      <c r="GC853" s="2" t="s">
        <v>229</v>
      </c>
      <c r="GD853" s="2" t="s">
        <v>229</v>
      </c>
      <c r="GE853" s="4"/>
      <c r="GF853" s="8"/>
      <c r="GG853" s="4"/>
      <c r="GH853" s="8"/>
      <c r="GI853" s="7"/>
      <c r="GJ853" s="7"/>
      <c r="GK853" s="2" t="s">
        <v>272</v>
      </c>
      <c r="GL853" s="2" t="s">
        <v>275</v>
      </c>
      <c r="GM853" s="2" t="s">
        <v>229</v>
      </c>
      <c r="GN853" s="2" t="s">
        <v>229</v>
      </c>
      <c r="GO853" s="2" t="s">
        <v>241</v>
      </c>
      <c r="GP853" s="2" t="s">
        <v>229</v>
      </c>
      <c r="GQ853" s="4"/>
      <c r="GR853" s="8"/>
      <c r="GS853" s="4"/>
      <c r="GT853" s="8"/>
      <c r="GU853" s="7"/>
      <c r="GV853" s="7"/>
      <c r="GW853" s="2" t="s">
        <v>239</v>
      </c>
      <c r="GX853" s="2" t="s">
        <v>275</v>
      </c>
      <c r="GY853" s="2" t="s">
        <v>458</v>
      </c>
      <c r="GZ853" s="2" t="s">
        <v>304</v>
      </c>
      <c r="HA853" s="2" t="s">
        <v>241</v>
      </c>
      <c r="HB853" s="2" t="s">
        <v>229</v>
      </c>
      <c r="HC853" s="4"/>
      <c r="HD853" s="8"/>
      <c r="HE853" s="4"/>
      <c r="HF853" s="8"/>
      <c r="HG853" s="7"/>
      <c r="HH853" s="7"/>
      <c r="HI853" s="2" t="s">
        <v>239</v>
      </c>
      <c r="HJ853" s="2" t="s">
        <v>275</v>
      </c>
      <c r="HK853" s="2" t="s">
        <v>968</v>
      </c>
      <c r="HL853" s="2" t="s">
        <v>485</v>
      </c>
      <c r="HM853" s="2" t="s">
        <v>241</v>
      </c>
      <c r="HN853" s="2" t="s">
        <v>229</v>
      </c>
      <c r="HO853" s="4"/>
      <c r="HP853" s="8"/>
      <c r="HQ853" s="4"/>
      <c r="HR853" s="8"/>
      <c r="HS853" s="7"/>
      <c r="HT853" s="7"/>
      <c r="HU853" s="2" t="s">
        <v>272</v>
      </c>
      <c r="HV853" s="2" t="s">
        <v>275</v>
      </c>
      <c r="HW853" s="2" t="s">
        <v>229</v>
      </c>
      <c r="HX853" s="2" t="s">
        <v>229</v>
      </c>
      <c r="HY853" s="2" t="s">
        <v>241</v>
      </c>
      <c r="HZ853" s="2" t="s">
        <v>229</v>
      </c>
      <c r="IA853" s="4"/>
      <c r="IB853" s="8"/>
      <c r="IC853" s="4"/>
      <c r="ID853" s="8"/>
      <c r="IE853" s="7"/>
      <c r="IF853" s="7"/>
      <c r="IG853" s="2" t="s">
        <v>266</v>
      </c>
      <c r="IH853" s="2" t="s">
        <v>275</v>
      </c>
      <c r="II853" s="2" t="s">
        <v>229</v>
      </c>
      <c r="IJ853" s="2" t="s">
        <v>229</v>
      </c>
      <c r="IK853" s="2" t="s">
        <v>241</v>
      </c>
      <c r="IL853" s="2" t="s">
        <v>229</v>
      </c>
      <c r="IM853" s="4"/>
      <c r="IN853" s="8"/>
      <c r="IO853" s="4"/>
      <c r="IP853" s="8"/>
      <c r="IQ853" s="7"/>
      <c r="IR853" s="7"/>
      <c r="IS853" s="2" t="s">
        <v>239</v>
      </c>
      <c r="IT853" s="2" t="s">
        <v>275</v>
      </c>
      <c r="IU853" s="2" t="s">
        <v>1023</v>
      </c>
      <c r="IV853" s="2" t="s">
        <v>229</v>
      </c>
      <c r="IW853" s="2" t="s">
        <v>241</v>
      </c>
      <c r="IX853" s="2" t="s">
        <v>229</v>
      </c>
      <c r="IY853" s="4"/>
      <c r="IZ853" s="8"/>
      <c r="JA853" s="4"/>
      <c r="JB853" s="8"/>
      <c r="JC853" s="7"/>
      <c r="JD853" s="7"/>
      <c r="JE853" s="2" t="s">
        <v>239</v>
      </c>
      <c r="JF853" s="2" t="s">
        <v>275</v>
      </c>
      <c r="JG853" s="2" t="s">
        <v>3256</v>
      </c>
      <c r="JH853" s="2" t="s">
        <v>229</v>
      </c>
      <c r="JI853" s="2" t="s">
        <v>241</v>
      </c>
      <c r="JJ853" s="2" t="s">
        <v>229</v>
      </c>
      <c r="JK853" s="4"/>
      <c r="JL853" s="8"/>
      <c r="JM853" s="4"/>
      <c r="JN853" s="8"/>
      <c r="JO853" s="7"/>
      <c r="JP853" s="7"/>
      <c r="JQ853" s="2" t="s">
        <v>229</v>
      </c>
      <c r="JR853" s="2" t="s">
        <v>229</v>
      </c>
      <c r="JS853" s="2" t="s">
        <v>229</v>
      </c>
      <c r="JT853" s="2" t="s">
        <v>229</v>
      </c>
      <c r="JU853" s="2" t="s">
        <v>229</v>
      </c>
      <c r="JV853" s="2" t="s">
        <v>229</v>
      </c>
      <c r="JW853" s="4"/>
      <c r="JX853" s="8"/>
      <c r="JY853" s="4"/>
      <c r="JZ853" s="8"/>
      <c r="KA853" s="7"/>
      <c r="KB853" s="7"/>
      <c r="KC853" s="2" t="s">
        <v>272</v>
      </c>
      <c r="KD853" s="2" t="s">
        <v>275</v>
      </c>
      <c r="KE853" s="2" t="s">
        <v>229</v>
      </c>
      <c r="KF853" s="2" t="s">
        <v>229</v>
      </c>
      <c r="KG853" s="2" t="s">
        <v>241</v>
      </c>
      <c r="KH853" s="2" t="s">
        <v>229</v>
      </c>
      <c r="KI853" s="4"/>
      <c r="KJ853" s="8"/>
      <c r="KK853" s="4"/>
      <c r="KL853" s="8"/>
      <c r="KM853" s="7"/>
      <c r="KN853" s="7"/>
      <c r="KO853" s="2" t="s">
        <v>239</v>
      </c>
      <c r="KP853" s="2" t="s">
        <v>275</v>
      </c>
      <c r="KQ853" s="2" t="s">
        <v>3097</v>
      </c>
      <c r="KR853" s="2" t="s">
        <v>5144</v>
      </c>
      <c r="KS853" s="2" t="s">
        <v>241</v>
      </c>
      <c r="KT853" s="2" t="s">
        <v>229</v>
      </c>
      <c r="KU853" s="4"/>
      <c r="KV853" s="8"/>
      <c r="KW853" s="4"/>
      <c r="KX853" s="8"/>
      <c r="KY853" s="7"/>
      <c r="KZ853" s="7"/>
      <c r="LA853" s="2" t="s">
        <v>239</v>
      </c>
      <c r="LB853" s="2" t="s">
        <v>275</v>
      </c>
      <c r="LC853" s="2" t="s">
        <v>291</v>
      </c>
      <c r="LD853" s="2" t="s">
        <v>3261</v>
      </c>
      <c r="LE853" s="2" t="s">
        <v>241</v>
      </c>
      <c r="LF853" s="2" t="s">
        <v>229</v>
      </c>
      <c r="LG853" s="4"/>
      <c r="LH853" s="8"/>
      <c r="LI853" s="4"/>
      <c r="LJ853" s="8"/>
      <c r="LK853" s="7"/>
      <c r="LL853" s="7"/>
      <c r="LM853" s="2" t="s">
        <v>229</v>
      </c>
      <c r="LN853" s="2" t="s">
        <v>229</v>
      </c>
      <c r="LO853" s="2" t="s">
        <v>229</v>
      </c>
      <c r="LP853" s="2" t="s">
        <v>229</v>
      </c>
      <c r="LQ853" s="2" t="s">
        <v>229</v>
      </c>
      <c r="LR853" s="2" t="s">
        <v>229</v>
      </c>
      <c r="LS853" s="4"/>
      <c r="LT853" s="8"/>
      <c r="LU853" s="4"/>
      <c r="LV853" s="8"/>
      <c r="LW853" s="7"/>
      <c r="LX853" s="7"/>
      <c r="LY853" s="2" t="s">
        <v>239</v>
      </c>
      <c r="LZ853" s="2" t="s">
        <v>275</v>
      </c>
      <c r="MA853" s="2" t="s">
        <v>248</v>
      </c>
      <c r="MB853" s="2" t="s">
        <v>717</v>
      </c>
      <c r="MC853" s="2" t="s">
        <v>241</v>
      </c>
      <c r="MD853" s="2" t="s">
        <v>229</v>
      </c>
      <c r="ME853" s="4"/>
      <c r="MF853" s="8"/>
      <c r="MG853" s="4"/>
      <c r="MH853" s="8"/>
      <c r="MI853" s="7"/>
      <c r="MJ853" s="7"/>
      <c r="MK853" s="2" t="s">
        <v>278</v>
      </c>
      <c r="ML853" s="2" t="s">
        <v>275</v>
      </c>
      <c r="MM853" s="2" t="s">
        <v>229</v>
      </c>
      <c r="MN853" s="2" t="s">
        <v>229</v>
      </c>
      <c r="MO853" s="2" t="s">
        <v>241</v>
      </c>
      <c r="MP853" s="2" t="s">
        <v>229</v>
      </c>
      <c r="MQ853" s="4"/>
      <c r="MR853" s="8"/>
      <c r="MS853" s="4"/>
      <c r="MT853" s="8"/>
      <c r="MU853" s="7"/>
      <c r="MV853" s="7"/>
      <c r="MW853" s="2" t="s">
        <v>266</v>
      </c>
      <c r="MX853" s="2" t="s">
        <v>275</v>
      </c>
      <c r="MY853" s="2" t="s">
        <v>229</v>
      </c>
      <c r="MZ853" s="2" t="s">
        <v>229</v>
      </c>
      <c r="NA853" s="2" t="s">
        <v>241</v>
      </c>
      <c r="NB853" s="2" t="s">
        <v>229</v>
      </c>
      <c r="NC853" s="4"/>
      <c r="ND853" s="8"/>
      <c r="NE853" s="4"/>
      <c r="NF853" s="8"/>
      <c r="NG853" s="7"/>
      <c r="NH853" s="7"/>
      <c r="NI853" s="2" t="s">
        <v>239</v>
      </c>
      <c r="NJ853" s="2" t="s">
        <v>275</v>
      </c>
      <c r="NK853" s="2" t="s">
        <v>894</v>
      </c>
      <c r="NL853" s="2" t="s">
        <v>2935</v>
      </c>
      <c r="NM853" s="2" t="s">
        <v>241</v>
      </c>
      <c r="NN853" s="2" t="s">
        <v>229</v>
      </c>
      <c r="NO853" s="4"/>
      <c r="NP853" s="8"/>
      <c r="NQ853" s="4"/>
      <c r="NR853" s="8"/>
      <c r="NS853" s="7"/>
      <c r="NT853" s="7"/>
      <c r="NU853" s="2" t="s">
        <v>272</v>
      </c>
      <c r="NV853" s="2" t="s">
        <v>275</v>
      </c>
      <c r="NW853" s="2" t="s">
        <v>229</v>
      </c>
      <c r="NX853" s="2" t="s">
        <v>229</v>
      </c>
      <c r="NY853" s="2" t="s">
        <v>241</v>
      </c>
      <c r="NZ853" s="2" t="s">
        <v>229</v>
      </c>
      <c r="OA853" s="4"/>
      <c r="OB853" s="8"/>
      <c r="OC853" s="4"/>
      <c r="OD853" s="8"/>
      <c r="OE853" s="7"/>
      <c r="OF853" s="7"/>
      <c r="OG853" s="2" t="s">
        <v>272</v>
      </c>
      <c r="OH853" s="2" t="s">
        <v>275</v>
      </c>
      <c r="OI853" s="2" t="s">
        <v>229</v>
      </c>
      <c r="OJ853" s="2" t="s">
        <v>229</v>
      </c>
      <c r="OK853" s="2" t="s">
        <v>241</v>
      </c>
      <c r="OL853" s="2" t="s">
        <v>229</v>
      </c>
      <c r="OM853" s="4"/>
      <c r="ON853" s="8"/>
      <c r="OO853" s="4"/>
      <c r="OP853" s="8"/>
      <c r="OQ853" s="7"/>
      <c r="OR853" s="7"/>
      <c r="OS853" s="2" t="s">
        <v>229</v>
      </c>
      <c r="OT853" s="2" t="s">
        <v>229</v>
      </c>
      <c r="OU853" s="2" t="s">
        <v>229</v>
      </c>
      <c r="OV853" s="2" t="s">
        <v>229</v>
      </c>
      <c r="OW853" s="2" t="s">
        <v>229</v>
      </c>
      <c r="OX853" s="2" t="s">
        <v>229</v>
      </c>
      <c r="OY853" s="4"/>
      <c r="OZ853" s="8"/>
      <c r="PA853" s="4"/>
      <c r="PB853" s="8"/>
      <c r="PC853" s="7"/>
      <c r="PD853" s="7"/>
      <c r="PE853" s="2" t="s">
        <v>281</v>
      </c>
      <c r="PF853" s="2" t="s">
        <v>275</v>
      </c>
      <c r="PG853" s="2" t="s">
        <v>229</v>
      </c>
      <c r="PH853" s="2" t="s">
        <v>229</v>
      </c>
      <c r="PI853" s="2" t="s">
        <v>241</v>
      </c>
      <c r="PJ853" s="2" t="s">
        <v>229</v>
      </c>
      <c r="PK853" s="4"/>
      <c r="PL853" s="8"/>
      <c r="PM853" s="4"/>
      <c r="PN853" s="8"/>
      <c r="PO853" s="7"/>
      <c r="PP853" s="7"/>
      <c r="PQ853" s="2" t="s">
        <v>239</v>
      </c>
      <c r="PR853" s="2" t="s">
        <v>275</v>
      </c>
      <c r="PS853" s="2" t="s">
        <v>2762</v>
      </c>
      <c r="PT853" s="2" t="s">
        <v>229</v>
      </c>
      <c r="PU853" s="2" t="s">
        <v>241</v>
      </c>
      <c r="PV853" s="2" t="s">
        <v>229</v>
      </c>
      <c r="PW853" s="4"/>
      <c r="PX853" s="8"/>
      <c r="PY853" s="4"/>
      <c r="PZ853" s="8"/>
      <c r="QA853" s="7"/>
      <c r="QB853" s="7"/>
      <c r="QC853" s="2" t="s">
        <v>281</v>
      </c>
      <c r="QD853" s="2" t="s">
        <v>275</v>
      </c>
      <c r="QE853" s="2" t="s">
        <v>229</v>
      </c>
      <c r="QF853" s="2" t="s">
        <v>229</v>
      </c>
      <c r="QG853" s="2" t="s">
        <v>241</v>
      </c>
      <c r="QH853" s="2" t="s">
        <v>229</v>
      </c>
      <c r="QI853" s="4"/>
      <c r="QJ853" s="8"/>
      <c r="QK853" s="4"/>
      <c r="QL853" s="8"/>
      <c r="QM853" s="7"/>
      <c r="QN853" s="7"/>
      <c r="QO853" s="2" t="s">
        <v>229</v>
      </c>
      <c r="QP853" s="2" t="s">
        <v>229</v>
      </c>
      <c r="QQ853" s="2" t="s">
        <v>229</v>
      </c>
      <c r="QR853" s="2" t="s">
        <v>229</v>
      </c>
      <c r="QS853" s="2" t="s">
        <v>229</v>
      </c>
      <c r="QT853" s="2" t="s">
        <v>229</v>
      </c>
      <c r="QU853" s="4"/>
      <c r="QV853" s="8"/>
      <c r="QW853" s="4"/>
      <c r="QX853" s="8"/>
      <c r="QY853" s="7"/>
      <c r="QZ853" s="7"/>
      <c r="RA853" s="2" t="s">
        <v>278</v>
      </c>
      <c r="RB853" s="2" t="s">
        <v>275</v>
      </c>
      <c r="RC853" s="2" t="s">
        <v>229</v>
      </c>
      <c r="RD853" s="2" t="s">
        <v>229</v>
      </c>
      <c r="RE853" s="2" t="s">
        <v>241</v>
      </c>
      <c r="RF853" s="2" t="s">
        <v>229</v>
      </c>
      <c r="RG853" s="4"/>
      <c r="RH853" s="8"/>
      <c r="RI853" s="4"/>
      <c r="RJ853" s="8"/>
      <c r="RK853" s="7"/>
      <c r="RL853" s="7"/>
      <c r="RM853" s="2" t="s">
        <v>272</v>
      </c>
      <c r="RN853" s="2" t="s">
        <v>275</v>
      </c>
      <c r="RO853" s="2" t="s">
        <v>229</v>
      </c>
      <c r="RP853" s="2" t="s">
        <v>229</v>
      </c>
      <c r="RQ853" s="2" t="s">
        <v>241</v>
      </c>
      <c r="RR853" s="2" t="s">
        <v>229</v>
      </c>
      <c r="RS853" s="4"/>
      <c r="RT853" s="8"/>
      <c r="RU853" s="4"/>
      <c r="RV853" s="8"/>
      <c r="RW853" s="7"/>
      <c r="RX853" s="7"/>
      <c r="RY853" s="2" t="s">
        <v>266</v>
      </c>
      <c r="RZ853" s="2" t="s">
        <v>275</v>
      </c>
      <c r="SA853" s="2" t="s">
        <v>3192</v>
      </c>
      <c r="SB853" s="2" t="s">
        <v>229</v>
      </c>
      <c r="SC853" s="2" t="s">
        <v>241</v>
      </c>
      <c r="SD853" s="2" t="s">
        <v>229</v>
      </c>
      <c r="SE853" s="4"/>
      <c r="SF853" s="4">
        <v>36</v>
      </c>
      <c r="SG853" s="4"/>
      <c r="SH853" s="4"/>
      <c r="SI853" s="4"/>
      <c r="SJ853" s="4"/>
      <c r="SK853" s="4"/>
      <c r="SL853" s="4"/>
      <c r="SM853" s="4">
        <v>8</v>
      </c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</row>
    <row r="854">
      <c r="A854" s="2" t="s">
        <v>5145</v>
      </c>
      <c r="B854" s="2" t="s">
        <v>216</v>
      </c>
      <c r="C854" s="2" t="s">
        <v>4734</v>
      </c>
      <c r="D854" s="2" t="s">
        <v>3164</v>
      </c>
      <c r="E854" s="2" t="s">
        <v>3165</v>
      </c>
      <c r="F854" s="2" t="s">
        <v>4913</v>
      </c>
      <c r="G854" s="2" t="s">
        <v>4914</v>
      </c>
      <c r="H854" s="2" t="s">
        <v>4915</v>
      </c>
      <c r="I854" s="2" t="s">
        <v>5142</v>
      </c>
      <c r="J854" s="2" t="s">
        <v>285</v>
      </c>
      <c r="K854" s="2" t="s">
        <v>4922</v>
      </c>
      <c r="L854" s="3">
        <v>59.99</v>
      </c>
      <c r="M854" s="3">
        <v>62.99</v>
      </c>
      <c r="N854" s="3">
        <v>119.99</v>
      </c>
      <c r="O854" s="2" t="s">
        <v>981</v>
      </c>
      <c r="P854" s="2" t="s">
        <v>964</v>
      </c>
      <c r="Q854" s="2" t="s">
        <v>228</v>
      </c>
      <c r="R854" s="2" t="s">
        <v>229</v>
      </c>
      <c r="S854" s="2" t="s">
        <v>4923</v>
      </c>
      <c r="T854" s="2" t="s">
        <v>3733</v>
      </c>
      <c r="U854" s="2" t="s">
        <v>733</v>
      </c>
      <c r="V854" s="2" t="s">
        <v>685</v>
      </c>
      <c r="W854" s="2" t="s">
        <v>686</v>
      </c>
      <c r="X854" s="2" t="s">
        <v>1009</v>
      </c>
      <c r="Y854" s="2" t="s">
        <v>494</v>
      </c>
      <c r="Z854" s="4"/>
      <c r="AA854" s="4">
        <f>=ROUNDDOWN({0},0)</f>
      </c>
      <c r="AB854" s="5"/>
      <c r="AC854" s="2" t="s">
        <v>229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/>
      <c r="AQ854" s="8"/>
      <c r="AR854" s="4">
        <v>1</v>
      </c>
      <c r="AS854" s="8">
        <v>62.39</v>
      </c>
      <c r="AT854" s="7">
        <v>-1</v>
      </c>
      <c r="AU854" s="7">
        <v>-1</v>
      </c>
      <c r="AV854" s="4" t="s">
        <v>229</v>
      </c>
      <c r="AW854" s="8" t="s">
        <v>229</v>
      </c>
      <c r="AX854" s="4">
        <v>2</v>
      </c>
      <c r="AY854" s="8">
        <v>135.18</v>
      </c>
      <c r="AZ854" s="7" t="s">
        <v>229</v>
      </c>
      <c r="BA854" s="7" t="s">
        <v>229</v>
      </c>
      <c r="BB854" s="7"/>
      <c r="BC854" s="4" t="s">
        <v>229</v>
      </c>
      <c r="BD854" s="8" t="s">
        <v>229</v>
      </c>
      <c r="BE854" s="4" t="s">
        <v>229</v>
      </c>
      <c r="BF854" s="8" t="s">
        <v>229</v>
      </c>
      <c r="BG854" s="7" t="s">
        <v>229</v>
      </c>
      <c r="BH854" s="7" t="s">
        <v>229</v>
      </c>
      <c r="BI854" s="7"/>
      <c r="BJ854" s="4"/>
      <c r="BK854" s="8"/>
      <c r="BL854" s="2" t="s">
        <v>21</v>
      </c>
      <c r="BM854" s="7"/>
      <c r="BN854" s="7"/>
      <c r="BO854" s="4"/>
      <c r="BP854" s="8"/>
      <c r="BQ854" s="4"/>
      <c r="BR854" s="8"/>
      <c r="BS854" s="7"/>
      <c r="BT854" s="7"/>
      <c r="BU854" s="2" t="s">
        <v>2075</v>
      </c>
      <c r="BV854" s="2" t="s">
        <v>275</v>
      </c>
      <c r="BW854" s="2" t="s">
        <v>229</v>
      </c>
      <c r="BX854" s="2" t="s">
        <v>229</v>
      </c>
      <c r="BY854" s="2" t="s">
        <v>241</v>
      </c>
      <c r="BZ854" s="2" t="s">
        <v>229</v>
      </c>
      <c r="CA854" s="4"/>
      <c r="CB854" s="8"/>
      <c r="CC854" s="4"/>
      <c r="CD854" s="8"/>
      <c r="CE854" s="7"/>
      <c r="CF854" s="7"/>
      <c r="CG854" s="2" t="s">
        <v>239</v>
      </c>
      <c r="CH854" s="2" t="s">
        <v>275</v>
      </c>
      <c r="CI854" s="2" t="s">
        <v>348</v>
      </c>
      <c r="CJ854" s="2" t="s">
        <v>3174</v>
      </c>
      <c r="CK854" s="2" t="s">
        <v>241</v>
      </c>
      <c r="CL854" s="2" t="s">
        <v>229</v>
      </c>
      <c r="CM854" s="4"/>
      <c r="CN854" s="8"/>
      <c r="CO854" s="4"/>
      <c r="CP854" s="8"/>
      <c r="CQ854" s="7"/>
      <c r="CR854" s="7"/>
      <c r="CS854" s="2" t="s">
        <v>239</v>
      </c>
      <c r="CT854" s="2" t="s">
        <v>275</v>
      </c>
      <c r="CU854" s="2" t="s">
        <v>3263</v>
      </c>
      <c r="CV854" s="2" t="s">
        <v>1680</v>
      </c>
      <c r="CW854" s="2" t="s">
        <v>241</v>
      </c>
      <c r="CX854" s="2" t="s">
        <v>229</v>
      </c>
      <c r="CY854" s="4"/>
      <c r="CZ854" s="8"/>
      <c r="DA854" s="4"/>
      <c r="DB854" s="8"/>
      <c r="DC854" s="7"/>
      <c r="DD854" s="7"/>
      <c r="DE854" s="2" t="s">
        <v>239</v>
      </c>
      <c r="DF854" s="2" t="s">
        <v>275</v>
      </c>
      <c r="DG854" s="2" t="s">
        <v>3263</v>
      </c>
      <c r="DH854" s="2" t="s">
        <v>4924</v>
      </c>
      <c r="DI854" s="2" t="s">
        <v>263</v>
      </c>
      <c r="DJ854" s="2" t="s">
        <v>229</v>
      </c>
      <c r="DK854" s="4"/>
      <c r="DL854" s="8"/>
      <c r="DM854" s="4"/>
      <c r="DN854" s="8"/>
      <c r="DO854" s="7"/>
      <c r="DP854" s="7"/>
      <c r="DQ854" s="2" t="s">
        <v>239</v>
      </c>
      <c r="DR854" s="2" t="s">
        <v>275</v>
      </c>
      <c r="DS854" s="2" t="s">
        <v>3710</v>
      </c>
      <c r="DT854" s="2" t="s">
        <v>3842</v>
      </c>
      <c r="DU854" s="2" t="s">
        <v>241</v>
      </c>
      <c r="DV854" s="2" t="s">
        <v>229</v>
      </c>
      <c r="DW854" s="4"/>
      <c r="DX854" s="8"/>
      <c r="DY854" s="4">
        <v>1</v>
      </c>
      <c r="DZ854" s="8">
        <v>62.39</v>
      </c>
      <c r="EA854" s="7">
        <v>-1</v>
      </c>
      <c r="EB854" s="7">
        <v>-1</v>
      </c>
      <c r="EC854" s="2" t="s">
        <v>239</v>
      </c>
      <c r="ED854" s="2" t="s">
        <v>275</v>
      </c>
      <c r="EE854" s="2" t="s">
        <v>321</v>
      </c>
      <c r="EF854" s="2" t="s">
        <v>4512</v>
      </c>
      <c r="EG854" s="2" t="s">
        <v>263</v>
      </c>
      <c r="EH854" s="2" t="s">
        <v>229</v>
      </c>
      <c r="EI854" s="4"/>
      <c r="EJ854" s="8"/>
      <c r="EK854" s="4"/>
      <c r="EL854" s="8"/>
      <c r="EM854" s="7"/>
      <c r="EN854" s="7"/>
      <c r="EO854" s="2" t="s">
        <v>239</v>
      </c>
      <c r="EP854" s="2" t="s">
        <v>275</v>
      </c>
      <c r="EQ854" s="2" t="s">
        <v>2285</v>
      </c>
      <c r="ER854" s="2" t="s">
        <v>1974</v>
      </c>
      <c r="ES854" s="2" t="s">
        <v>241</v>
      </c>
      <c r="ET854" s="2" t="s">
        <v>229</v>
      </c>
      <c r="EU854" s="4"/>
      <c r="EV854" s="8"/>
      <c r="EW854" s="4"/>
      <c r="EX854" s="8"/>
      <c r="EY854" s="7"/>
      <c r="EZ854" s="7"/>
      <c r="FA854" s="2" t="s">
        <v>239</v>
      </c>
      <c r="FB854" s="2" t="s">
        <v>275</v>
      </c>
      <c r="FC854" s="2" t="s">
        <v>307</v>
      </c>
      <c r="FD854" s="2" t="s">
        <v>4210</v>
      </c>
      <c r="FE854" s="2" t="s">
        <v>241</v>
      </c>
      <c r="FF854" s="2" t="s">
        <v>229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275</v>
      </c>
      <c r="FO854" s="2" t="s">
        <v>3263</v>
      </c>
      <c r="FP854" s="2" t="s">
        <v>991</v>
      </c>
      <c r="FQ854" s="2" t="s">
        <v>241</v>
      </c>
      <c r="FR854" s="2" t="s">
        <v>229</v>
      </c>
      <c r="FS854" s="4"/>
      <c r="FT854" s="8"/>
      <c r="FU854" s="4"/>
      <c r="FV854" s="8"/>
      <c r="FW854" s="7"/>
      <c r="FX854" s="7"/>
      <c r="FY854" s="2" t="s">
        <v>229</v>
      </c>
      <c r="FZ854" s="2" t="s">
        <v>229</v>
      </c>
      <c r="GA854" s="2" t="s">
        <v>229</v>
      </c>
      <c r="GB854" s="2" t="s">
        <v>229</v>
      </c>
      <c r="GC854" s="2" t="s">
        <v>229</v>
      </c>
      <c r="GD854" s="2" t="s">
        <v>229</v>
      </c>
      <c r="GE854" s="4"/>
      <c r="GF854" s="8"/>
      <c r="GG854" s="4"/>
      <c r="GH854" s="8"/>
      <c r="GI854" s="7"/>
      <c r="GJ854" s="7"/>
      <c r="GK854" s="2" t="s">
        <v>272</v>
      </c>
      <c r="GL854" s="2" t="s">
        <v>275</v>
      </c>
      <c r="GM854" s="2" t="s">
        <v>229</v>
      </c>
      <c r="GN854" s="2" t="s">
        <v>229</v>
      </c>
      <c r="GO854" s="2" t="s">
        <v>241</v>
      </c>
      <c r="GP854" s="2" t="s">
        <v>229</v>
      </c>
      <c r="GQ854" s="4"/>
      <c r="GR854" s="8"/>
      <c r="GS854" s="4"/>
      <c r="GT854" s="8"/>
      <c r="GU854" s="7"/>
      <c r="GV854" s="7"/>
      <c r="GW854" s="2" t="s">
        <v>239</v>
      </c>
      <c r="GX854" s="2" t="s">
        <v>275</v>
      </c>
      <c r="GY854" s="2" t="s">
        <v>3885</v>
      </c>
      <c r="GZ854" s="2" t="s">
        <v>4036</v>
      </c>
      <c r="HA854" s="2" t="s">
        <v>241</v>
      </c>
      <c r="HB854" s="2" t="s">
        <v>229</v>
      </c>
      <c r="HC854" s="4"/>
      <c r="HD854" s="8"/>
      <c r="HE854" s="4"/>
      <c r="HF854" s="8"/>
      <c r="HG854" s="7"/>
      <c r="HH854" s="7"/>
      <c r="HI854" s="2" t="s">
        <v>266</v>
      </c>
      <c r="HJ854" s="2" t="s">
        <v>275</v>
      </c>
      <c r="HK854" s="2" t="s">
        <v>229</v>
      </c>
      <c r="HL854" s="2" t="s">
        <v>229</v>
      </c>
      <c r="HM854" s="2" t="s">
        <v>241</v>
      </c>
      <c r="HN854" s="2" t="s">
        <v>229</v>
      </c>
      <c r="HO854" s="4"/>
      <c r="HP854" s="8"/>
      <c r="HQ854" s="4"/>
      <c r="HR854" s="8"/>
      <c r="HS854" s="7"/>
      <c r="HT854" s="7"/>
      <c r="HU854" s="2" t="s">
        <v>272</v>
      </c>
      <c r="HV854" s="2" t="s">
        <v>275</v>
      </c>
      <c r="HW854" s="2" t="s">
        <v>229</v>
      </c>
      <c r="HX854" s="2" t="s">
        <v>229</v>
      </c>
      <c r="HY854" s="2" t="s">
        <v>241</v>
      </c>
      <c r="HZ854" s="2" t="s">
        <v>229</v>
      </c>
      <c r="IA854" s="4"/>
      <c r="IB854" s="8"/>
      <c r="IC854" s="4"/>
      <c r="ID854" s="8"/>
      <c r="IE854" s="7"/>
      <c r="IF854" s="7"/>
      <c r="IG854" s="2" t="s">
        <v>266</v>
      </c>
      <c r="IH854" s="2" t="s">
        <v>275</v>
      </c>
      <c r="II854" s="2" t="s">
        <v>229</v>
      </c>
      <c r="IJ854" s="2" t="s">
        <v>229</v>
      </c>
      <c r="IK854" s="2" t="s">
        <v>241</v>
      </c>
      <c r="IL854" s="2" t="s">
        <v>229</v>
      </c>
      <c r="IM854" s="4"/>
      <c r="IN854" s="8"/>
      <c r="IO854" s="4"/>
      <c r="IP854" s="8"/>
      <c r="IQ854" s="7"/>
      <c r="IR854" s="7"/>
      <c r="IS854" s="2" t="s">
        <v>272</v>
      </c>
      <c r="IT854" s="2" t="s">
        <v>275</v>
      </c>
      <c r="IU854" s="2" t="s">
        <v>229</v>
      </c>
      <c r="IV854" s="2" t="s">
        <v>229</v>
      </c>
      <c r="IW854" s="2" t="s">
        <v>241</v>
      </c>
      <c r="IX854" s="2" t="s">
        <v>229</v>
      </c>
      <c r="IY854" s="4"/>
      <c r="IZ854" s="8"/>
      <c r="JA854" s="4"/>
      <c r="JB854" s="8"/>
      <c r="JC854" s="7"/>
      <c r="JD854" s="7"/>
      <c r="JE854" s="2" t="s">
        <v>272</v>
      </c>
      <c r="JF854" s="2" t="s">
        <v>275</v>
      </c>
      <c r="JG854" s="2" t="s">
        <v>229</v>
      </c>
      <c r="JH854" s="2" t="s">
        <v>229</v>
      </c>
      <c r="JI854" s="2" t="s">
        <v>241</v>
      </c>
      <c r="JJ854" s="2" t="s">
        <v>229</v>
      </c>
      <c r="JK854" s="4"/>
      <c r="JL854" s="8"/>
      <c r="JM854" s="4"/>
      <c r="JN854" s="8"/>
      <c r="JO854" s="7"/>
      <c r="JP854" s="7"/>
      <c r="JQ854" s="2" t="s">
        <v>229</v>
      </c>
      <c r="JR854" s="2" t="s">
        <v>229</v>
      </c>
      <c r="JS854" s="2" t="s">
        <v>229</v>
      </c>
      <c r="JT854" s="2" t="s">
        <v>229</v>
      </c>
      <c r="JU854" s="2" t="s">
        <v>229</v>
      </c>
      <c r="JV854" s="2" t="s">
        <v>229</v>
      </c>
      <c r="JW854" s="4"/>
      <c r="JX854" s="8"/>
      <c r="JY854" s="4"/>
      <c r="JZ854" s="8"/>
      <c r="KA854" s="7"/>
      <c r="KB854" s="7"/>
      <c r="KC854" s="2" t="s">
        <v>272</v>
      </c>
      <c r="KD854" s="2" t="s">
        <v>275</v>
      </c>
      <c r="KE854" s="2" t="s">
        <v>229</v>
      </c>
      <c r="KF854" s="2" t="s">
        <v>229</v>
      </c>
      <c r="KG854" s="2" t="s">
        <v>241</v>
      </c>
      <c r="KH854" s="2" t="s">
        <v>229</v>
      </c>
      <c r="KI854" s="4"/>
      <c r="KJ854" s="8"/>
      <c r="KK854" s="4"/>
      <c r="KL854" s="8"/>
      <c r="KM854" s="7"/>
      <c r="KN854" s="7"/>
      <c r="KO854" s="2" t="s">
        <v>272</v>
      </c>
      <c r="KP854" s="2" t="s">
        <v>275</v>
      </c>
      <c r="KQ854" s="2" t="s">
        <v>229</v>
      </c>
      <c r="KR854" s="2" t="s">
        <v>229</v>
      </c>
      <c r="KS854" s="2" t="s">
        <v>241</v>
      </c>
      <c r="KT854" s="2" t="s">
        <v>229</v>
      </c>
      <c r="KU854" s="4"/>
      <c r="KV854" s="8"/>
      <c r="KW854" s="4"/>
      <c r="KX854" s="8"/>
      <c r="KY854" s="7"/>
      <c r="KZ854" s="7"/>
      <c r="LA854" s="2" t="s">
        <v>272</v>
      </c>
      <c r="LB854" s="2" t="s">
        <v>275</v>
      </c>
      <c r="LC854" s="2" t="s">
        <v>229</v>
      </c>
      <c r="LD854" s="2" t="s">
        <v>229</v>
      </c>
      <c r="LE854" s="2" t="s">
        <v>241</v>
      </c>
      <c r="LF854" s="2" t="s">
        <v>229</v>
      </c>
      <c r="LG854" s="4"/>
      <c r="LH854" s="8"/>
      <c r="LI854" s="4"/>
      <c r="LJ854" s="8"/>
      <c r="LK854" s="7"/>
      <c r="LL854" s="7"/>
      <c r="LM854" s="2" t="s">
        <v>229</v>
      </c>
      <c r="LN854" s="2" t="s">
        <v>229</v>
      </c>
      <c r="LO854" s="2" t="s">
        <v>229</v>
      </c>
      <c r="LP854" s="2" t="s">
        <v>229</v>
      </c>
      <c r="LQ854" s="2" t="s">
        <v>229</v>
      </c>
      <c r="LR854" s="2" t="s">
        <v>229</v>
      </c>
      <c r="LS854" s="4"/>
      <c r="LT854" s="8"/>
      <c r="LU854" s="4"/>
      <c r="LV854" s="8"/>
      <c r="LW854" s="7"/>
      <c r="LX854" s="7"/>
      <c r="LY854" s="2" t="s">
        <v>239</v>
      </c>
      <c r="LZ854" s="2" t="s">
        <v>275</v>
      </c>
      <c r="MA854" s="2" t="s">
        <v>1379</v>
      </c>
      <c r="MB854" s="2" t="s">
        <v>515</v>
      </c>
      <c r="MC854" s="2" t="s">
        <v>241</v>
      </c>
      <c r="MD854" s="2" t="s">
        <v>229</v>
      </c>
      <c r="ME854" s="4"/>
      <c r="MF854" s="8"/>
      <c r="MG854" s="4"/>
      <c r="MH854" s="8"/>
      <c r="MI854" s="7"/>
      <c r="MJ854" s="7"/>
      <c r="MK854" s="2" t="s">
        <v>266</v>
      </c>
      <c r="ML854" s="2" t="s">
        <v>275</v>
      </c>
      <c r="MM854" s="2" t="s">
        <v>229</v>
      </c>
      <c r="MN854" s="2" t="s">
        <v>229</v>
      </c>
      <c r="MO854" s="2" t="s">
        <v>241</v>
      </c>
      <c r="MP854" s="2" t="s">
        <v>229</v>
      </c>
      <c r="MQ854" s="4"/>
      <c r="MR854" s="8"/>
      <c r="MS854" s="4"/>
      <c r="MT854" s="8"/>
      <c r="MU854" s="7"/>
      <c r="MV854" s="7"/>
      <c r="MW854" s="2" t="s">
        <v>266</v>
      </c>
      <c r="MX854" s="2" t="s">
        <v>275</v>
      </c>
      <c r="MY854" s="2" t="s">
        <v>229</v>
      </c>
      <c r="MZ854" s="2" t="s">
        <v>229</v>
      </c>
      <c r="NA854" s="2" t="s">
        <v>241</v>
      </c>
      <c r="NB854" s="2" t="s">
        <v>229</v>
      </c>
      <c r="NC854" s="4"/>
      <c r="ND854" s="8"/>
      <c r="NE854" s="4"/>
      <c r="NF854" s="8"/>
      <c r="NG854" s="7"/>
      <c r="NH854" s="7"/>
      <c r="NI854" s="2" t="s">
        <v>239</v>
      </c>
      <c r="NJ854" s="2" t="s">
        <v>260</v>
      </c>
      <c r="NK854" s="2" t="s">
        <v>277</v>
      </c>
      <c r="NL854" s="2" t="s">
        <v>380</v>
      </c>
      <c r="NM854" s="2" t="s">
        <v>263</v>
      </c>
      <c r="NN854" s="2" t="s">
        <v>229</v>
      </c>
      <c r="NO854" s="4"/>
      <c r="NP854" s="8"/>
      <c r="NQ854" s="4"/>
      <c r="NR854" s="8"/>
      <c r="NS854" s="7"/>
      <c r="NT854" s="7"/>
      <c r="NU854" s="2" t="s">
        <v>272</v>
      </c>
      <c r="NV854" s="2" t="s">
        <v>275</v>
      </c>
      <c r="NW854" s="2" t="s">
        <v>229</v>
      </c>
      <c r="NX854" s="2" t="s">
        <v>229</v>
      </c>
      <c r="NY854" s="2" t="s">
        <v>241</v>
      </c>
      <c r="NZ854" s="2" t="s">
        <v>229</v>
      </c>
      <c r="OA854" s="4"/>
      <c r="OB854" s="8"/>
      <c r="OC854" s="4"/>
      <c r="OD854" s="8"/>
      <c r="OE854" s="7"/>
      <c r="OF854" s="7"/>
      <c r="OG854" s="2" t="s">
        <v>229</v>
      </c>
      <c r="OH854" s="2" t="s">
        <v>229</v>
      </c>
      <c r="OI854" s="2" t="s">
        <v>229</v>
      </c>
      <c r="OJ854" s="2" t="s">
        <v>229</v>
      </c>
      <c r="OK854" s="2" t="s">
        <v>229</v>
      </c>
      <c r="OL854" s="2" t="s">
        <v>229</v>
      </c>
      <c r="OM854" s="4"/>
      <c r="ON854" s="8"/>
      <c r="OO854" s="4"/>
      <c r="OP854" s="8"/>
      <c r="OQ854" s="7"/>
      <c r="OR854" s="7"/>
      <c r="OS854" s="2" t="s">
        <v>229</v>
      </c>
      <c r="OT854" s="2" t="s">
        <v>229</v>
      </c>
      <c r="OU854" s="2" t="s">
        <v>229</v>
      </c>
      <c r="OV854" s="2" t="s">
        <v>229</v>
      </c>
      <c r="OW854" s="2" t="s">
        <v>229</v>
      </c>
      <c r="OX854" s="2" t="s">
        <v>229</v>
      </c>
      <c r="OY854" s="4"/>
      <c r="OZ854" s="8"/>
      <c r="PA854" s="4"/>
      <c r="PB854" s="8"/>
      <c r="PC854" s="7"/>
      <c r="PD854" s="7"/>
      <c r="PE854" s="2" t="s">
        <v>281</v>
      </c>
      <c r="PF854" s="2" t="s">
        <v>275</v>
      </c>
      <c r="PG854" s="2" t="s">
        <v>229</v>
      </c>
      <c r="PH854" s="2" t="s">
        <v>229</v>
      </c>
      <c r="PI854" s="2" t="s">
        <v>241</v>
      </c>
      <c r="PJ854" s="2" t="s">
        <v>229</v>
      </c>
      <c r="PK854" s="4"/>
      <c r="PL854" s="8"/>
      <c r="PM854" s="4"/>
      <c r="PN854" s="8"/>
      <c r="PO854" s="7"/>
      <c r="PP854" s="7"/>
      <c r="PQ854" s="2" t="s">
        <v>266</v>
      </c>
      <c r="PR854" s="2" t="s">
        <v>275</v>
      </c>
      <c r="PS854" s="2" t="s">
        <v>229</v>
      </c>
      <c r="PT854" s="2" t="s">
        <v>229</v>
      </c>
      <c r="PU854" s="2" t="s">
        <v>241</v>
      </c>
      <c r="PV854" s="2" t="s">
        <v>229</v>
      </c>
      <c r="PW854" s="4"/>
      <c r="PX854" s="8"/>
      <c r="PY854" s="4"/>
      <c r="PZ854" s="8"/>
      <c r="QA854" s="7"/>
      <c r="QB854" s="7"/>
      <c r="QC854" s="2" t="s">
        <v>281</v>
      </c>
      <c r="QD854" s="2" t="s">
        <v>275</v>
      </c>
      <c r="QE854" s="2" t="s">
        <v>229</v>
      </c>
      <c r="QF854" s="2" t="s">
        <v>229</v>
      </c>
      <c r="QG854" s="2" t="s">
        <v>241</v>
      </c>
      <c r="QH854" s="2" t="s">
        <v>229</v>
      </c>
      <c r="QI854" s="4"/>
      <c r="QJ854" s="8"/>
      <c r="QK854" s="4"/>
      <c r="QL854" s="8"/>
      <c r="QM854" s="7"/>
      <c r="QN854" s="7"/>
      <c r="QO854" s="2" t="s">
        <v>229</v>
      </c>
      <c r="QP854" s="2" t="s">
        <v>229</v>
      </c>
      <c r="QQ854" s="2" t="s">
        <v>229</v>
      </c>
      <c r="QR854" s="2" t="s">
        <v>229</v>
      </c>
      <c r="QS854" s="2" t="s">
        <v>229</v>
      </c>
      <c r="QT854" s="2" t="s">
        <v>229</v>
      </c>
      <c r="QU854" s="4"/>
      <c r="QV854" s="8"/>
      <c r="QW854" s="4"/>
      <c r="QX854" s="8"/>
      <c r="QY854" s="7"/>
      <c r="QZ854" s="7"/>
      <c r="RA854" s="2" t="s">
        <v>272</v>
      </c>
      <c r="RB854" s="2" t="s">
        <v>275</v>
      </c>
      <c r="RC854" s="2" t="s">
        <v>229</v>
      </c>
      <c r="RD854" s="2" t="s">
        <v>229</v>
      </c>
      <c r="RE854" s="2" t="s">
        <v>241</v>
      </c>
      <c r="RF854" s="2" t="s">
        <v>229</v>
      </c>
      <c r="RG854" s="4"/>
      <c r="RH854" s="8"/>
      <c r="RI854" s="4"/>
      <c r="RJ854" s="8"/>
      <c r="RK854" s="7"/>
      <c r="RL854" s="7"/>
      <c r="RM854" s="2" t="s">
        <v>272</v>
      </c>
      <c r="RN854" s="2" t="s">
        <v>275</v>
      </c>
      <c r="RO854" s="2" t="s">
        <v>229</v>
      </c>
      <c r="RP854" s="2" t="s">
        <v>229</v>
      </c>
      <c r="RQ854" s="2" t="s">
        <v>241</v>
      </c>
      <c r="RR854" s="2" t="s">
        <v>229</v>
      </c>
      <c r="RS854" s="4"/>
      <c r="RT854" s="8"/>
      <c r="RU854" s="4"/>
      <c r="RV854" s="8"/>
      <c r="RW854" s="7"/>
      <c r="RX854" s="7"/>
      <c r="RY854" s="2" t="s">
        <v>272</v>
      </c>
      <c r="RZ854" s="2" t="s">
        <v>275</v>
      </c>
      <c r="SA854" s="2" t="s">
        <v>229</v>
      </c>
      <c r="SB854" s="2" t="s">
        <v>229</v>
      </c>
      <c r="SC854" s="2" t="s">
        <v>241</v>
      </c>
      <c r="SD854" s="2" t="s">
        <v>229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</row>
    <row r="855">
      <c r="A855" s="2" t="s">
        <v>5146</v>
      </c>
      <c r="B855" s="2" t="s">
        <v>216</v>
      </c>
      <c r="C855" s="2" t="s">
        <v>4734</v>
      </c>
      <c r="D855" s="2" t="s">
        <v>3164</v>
      </c>
      <c r="E855" s="2" t="s">
        <v>3165</v>
      </c>
      <c r="F855" s="2" t="s">
        <v>4913</v>
      </c>
      <c r="G855" s="2" t="s">
        <v>4914</v>
      </c>
      <c r="H855" s="2" t="s">
        <v>4915</v>
      </c>
      <c r="I855" s="2" t="s">
        <v>5142</v>
      </c>
      <c r="J855" s="2" t="s">
        <v>312</v>
      </c>
      <c r="K855" s="2" t="s">
        <v>4922</v>
      </c>
      <c r="L855" s="3">
        <v>70</v>
      </c>
      <c r="M855" s="3">
        <v>73.5</v>
      </c>
      <c r="N855" s="3">
        <v>139.99</v>
      </c>
      <c r="O855" s="2" t="s">
        <v>963</v>
      </c>
      <c r="P855" s="2" t="s">
        <v>964</v>
      </c>
      <c r="Q855" s="2" t="s">
        <v>228</v>
      </c>
      <c r="R855" s="2" t="s">
        <v>229</v>
      </c>
      <c r="S855" s="2" t="s">
        <v>4923</v>
      </c>
      <c r="T855" s="2" t="s">
        <v>3733</v>
      </c>
      <c r="U855" s="2" t="s">
        <v>733</v>
      </c>
      <c r="V855" s="2" t="s">
        <v>685</v>
      </c>
      <c r="W855" s="2" t="s">
        <v>686</v>
      </c>
      <c r="X855" s="2" t="s">
        <v>1009</v>
      </c>
      <c r="Y855" s="2" t="s">
        <v>494</v>
      </c>
      <c r="Z855" s="4"/>
      <c r="AA855" s="4">
        <f>=ROUNDDOWN({0},0)</f>
      </c>
      <c r="AB855" s="5"/>
      <c r="AC855" s="2" t="s">
        <v>229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/>
      <c r="AQ855" s="8"/>
      <c r="AR855" s="4">
        <v>1</v>
      </c>
      <c r="AS855" s="8">
        <v>72.79</v>
      </c>
      <c r="AT855" s="7">
        <v>-1</v>
      </c>
      <c r="AU855" s="7">
        <v>-1</v>
      </c>
      <c r="AV855" s="4" t="s">
        <v>229</v>
      </c>
      <c r="AW855" s="8" t="s">
        <v>229</v>
      </c>
      <c r="AX855" s="4" t="s">
        <v>229</v>
      </c>
      <c r="AY855" s="8" t="s">
        <v>229</v>
      </c>
      <c r="AZ855" s="7" t="s">
        <v>229</v>
      </c>
      <c r="BA855" s="7" t="s">
        <v>229</v>
      </c>
      <c r="BB855" s="7"/>
      <c r="BC855" s="4" t="s">
        <v>229</v>
      </c>
      <c r="BD855" s="8" t="s">
        <v>229</v>
      </c>
      <c r="BE855" s="4" t="s">
        <v>229</v>
      </c>
      <c r="BF855" s="8" t="s">
        <v>229</v>
      </c>
      <c r="BG855" s="7" t="s">
        <v>229</v>
      </c>
      <c r="BH855" s="7" t="s">
        <v>229</v>
      </c>
      <c r="BI855" s="7"/>
      <c r="BJ855" s="4"/>
      <c r="BK855" s="8"/>
      <c r="BL855" s="2" t="s">
        <v>21</v>
      </c>
      <c r="BM855" s="7"/>
      <c r="BN855" s="7"/>
      <c r="BO855" s="4"/>
      <c r="BP855" s="8"/>
      <c r="BQ855" s="4"/>
      <c r="BR855" s="8"/>
      <c r="BS855" s="7"/>
      <c r="BT855" s="7"/>
      <c r="BU855" s="2" t="s">
        <v>2075</v>
      </c>
      <c r="BV855" s="2" t="s">
        <v>275</v>
      </c>
      <c r="BW855" s="2" t="s">
        <v>229</v>
      </c>
      <c r="BX855" s="2" t="s">
        <v>229</v>
      </c>
      <c r="BY855" s="2" t="s">
        <v>241</v>
      </c>
      <c r="BZ855" s="2" t="s">
        <v>229</v>
      </c>
      <c r="CA855" s="4"/>
      <c r="CB855" s="8"/>
      <c r="CC855" s="4"/>
      <c r="CD855" s="8"/>
      <c r="CE855" s="7"/>
      <c r="CF855" s="7"/>
      <c r="CG855" s="2" t="s">
        <v>239</v>
      </c>
      <c r="CH855" s="2" t="s">
        <v>275</v>
      </c>
      <c r="CI855" s="2" t="s">
        <v>348</v>
      </c>
      <c r="CJ855" s="2" t="s">
        <v>2959</v>
      </c>
      <c r="CK855" s="2" t="s">
        <v>241</v>
      </c>
      <c r="CL855" s="2" t="s">
        <v>229</v>
      </c>
      <c r="CM855" s="4"/>
      <c r="CN855" s="8"/>
      <c r="CO855" s="4"/>
      <c r="CP855" s="8"/>
      <c r="CQ855" s="7"/>
      <c r="CR855" s="7"/>
      <c r="CS855" s="2" t="s">
        <v>239</v>
      </c>
      <c r="CT855" s="2" t="s">
        <v>275</v>
      </c>
      <c r="CU855" s="2" t="s">
        <v>494</v>
      </c>
      <c r="CV855" s="2" t="s">
        <v>1680</v>
      </c>
      <c r="CW855" s="2" t="s">
        <v>241</v>
      </c>
      <c r="CX855" s="2" t="s">
        <v>229</v>
      </c>
      <c r="CY855" s="4"/>
      <c r="CZ855" s="8"/>
      <c r="DA855" s="4"/>
      <c r="DB855" s="8"/>
      <c r="DC855" s="7"/>
      <c r="DD855" s="7"/>
      <c r="DE855" s="2" t="s">
        <v>239</v>
      </c>
      <c r="DF855" s="2" t="s">
        <v>275</v>
      </c>
      <c r="DG855" s="2" t="s">
        <v>494</v>
      </c>
      <c r="DH855" s="2" t="s">
        <v>3263</v>
      </c>
      <c r="DI855" s="2" t="s">
        <v>263</v>
      </c>
      <c r="DJ855" s="2" t="s">
        <v>229</v>
      </c>
      <c r="DK855" s="4"/>
      <c r="DL855" s="8"/>
      <c r="DM855" s="4"/>
      <c r="DN855" s="8"/>
      <c r="DO855" s="7"/>
      <c r="DP855" s="7"/>
      <c r="DQ855" s="2" t="s">
        <v>239</v>
      </c>
      <c r="DR855" s="2" t="s">
        <v>275</v>
      </c>
      <c r="DS855" s="2" t="s">
        <v>3710</v>
      </c>
      <c r="DT855" s="2" t="s">
        <v>4037</v>
      </c>
      <c r="DU855" s="2" t="s">
        <v>241</v>
      </c>
      <c r="DV855" s="2" t="s">
        <v>229</v>
      </c>
      <c r="DW855" s="4"/>
      <c r="DX855" s="8"/>
      <c r="DY855" s="4">
        <v>1</v>
      </c>
      <c r="DZ855" s="8">
        <v>72.79</v>
      </c>
      <c r="EA855" s="7">
        <v>-1</v>
      </c>
      <c r="EB855" s="7">
        <v>-1</v>
      </c>
      <c r="EC855" s="2" t="s">
        <v>239</v>
      </c>
      <c r="ED855" s="2" t="s">
        <v>275</v>
      </c>
      <c r="EE855" s="2" t="s">
        <v>321</v>
      </c>
      <c r="EF855" s="2" t="s">
        <v>508</v>
      </c>
      <c r="EG855" s="2" t="s">
        <v>263</v>
      </c>
      <c r="EH855" s="2" t="s">
        <v>229</v>
      </c>
      <c r="EI855" s="4"/>
      <c r="EJ855" s="8"/>
      <c r="EK855" s="4"/>
      <c r="EL855" s="8"/>
      <c r="EM855" s="7"/>
      <c r="EN855" s="7"/>
      <c r="EO855" s="2" t="s">
        <v>239</v>
      </c>
      <c r="EP855" s="2" t="s">
        <v>275</v>
      </c>
      <c r="EQ855" s="2" t="s">
        <v>2285</v>
      </c>
      <c r="ER855" s="2" t="s">
        <v>5147</v>
      </c>
      <c r="ES855" s="2" t="s">
        <v>241</v>
      </c>
      <c r="ET855" s="2" t="s">
        <v>229</v>
      </c>
      <c r="EU855" s="4"/>
      <c r="EV855" s="8"/>
      <c r="EW855" s="4"/>
      <c r="EX855" s="8"/>
      <c r="EY855" s="7"/>
      <c r="EZ855" s="7"/>
      <c r="FA855" s="2" t="s">
        <v>239</v>
      </c>
      <c r="FB855" s="2" t="s">
        <v>275</v>
      </c>
      <c r="FC855" s="2" t="s">
        <v>307</v>
      </c>
      <c r="FD855" s="2" t="s">
        <v>1952</v>
      </c>
      <c r="FE855" s="2" t="s">
        <v>241</v>
      </c>
      <c r="FF855" s="2" t="s">
        <v>229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275</v>
      </c>
      <c r="FO855" s="2" t="s">
        <v>494</v>
      </c>
      <c r="FP855" s="2" t="s">
        <v>1970</v>
      </c>
      <c r="FQ855" s="2" t="s">
        <v>241</v>
      </c>
      <c r="FR855" s="2" t="s">
        <v>229</v>
      </c>
      <c r="FS855" s="4"/>
      <c r="FT855" s="8"/>
      <c r="FU855" s="4"/>
      <c r="FV855" s="8"/>
      <c r="FW855" s="7"/>
      <c r="FX855" s="7"/>
      <c r="FY855" s="2" t="s">
        <v>229</v>
      </c>
      <c r="FZ855" s="2" t="s">
        <v>229</v>
      </c>
      <c r="GA855" s="2" t="s">
        <v>229</v>
      </c>
      <c r="GB855" s="2" t="s">
        <v>229</v>
      </c>
      <c r="GC855" s="2" t="s">
        <v>229</v>
      </c>
      <c r="GD855" s="2" t="s">
        <v>229</v>
      </c>
      <c r="GE855" s="4"/>
      <c r="GF855" s="8"/>
      <c r="GG855" s="4"/>
      <c r="GH855" s="8"/>
      <c r="GI855" s="7"/>
      <c r="GJ855" s="7"/>
      <c r="GK855" s="2" t="s">
        <v>272</v>
      </c>
      <c r="GL855" s="2" t="s">
        <v>275</v>
      </c>
      <c r="GM855" s="2" t="s">
        <v>229</v>
      </c>
      <c r="GN855" s="2" t="s">
        <v>229</v>
      </c>
      <c r="GO855" s="2" t="s">
        <v>241</v>
      </c>
      <c r="GP855" s="2" t="s">
        <v>229</v>
      </c>
      <c r="GQ855" s="4"/>
      <c r="GR855" s="8"/>
      <c r="GS855" s="4"/>
      <c r="GT855" s="8"/>
      <c r="GU855" s="7"/>
      <c r="GV855" s="7"/>
      <c r="GW855" s="2" t="s">
        <v>239</v>
      </c>
      <c r="GX855" s="2" t="s">
        <v>275</v>
      </c>
      <c r="GY855" s="2" t="s">
        <v>3885</v>
      </c>
      <c r="GZ855" s="2" t="s">
        <v>3097</v>
      </c>
      <c r="HA855" s="2" t="s">
        <v>241</v>
      </c>
      <c r="HB855" s="2" t="s">
        <v>229</v>
      </c>
      <c r="HC855" s="4"/>
      <c r="HD855" s="8"/>
      <c r="HE855" s="4"/>
      <c r="HF855" s="8"/>
      <c r="HG855" s="7"/>
      <c r="HH855" s="7"/>
      <c r="HI855" s="2" t="s">
        <v>266</v>
      </c>
      <c r="HJ855" s="2" t="s">
        <v>275</v>
      </c>
      <c r="HK855" s="2" t="s">
        <v>229</v>
      </c>
      <c r="HL855" s="2" t="s">
        <v>229</v>
      </c>
      <c r="HM855" s="2" t="s">
        <v>241</v>
      </c>
      <c r="HN855" s="2" t="s">
        <v>229</v>
      </c>
      <c r="HO855" s="4"/>
      <c r="HP855" s="8"/>
      <c r="HQ855" s="4"/>
      <c r="HR855" s="8"/>
      <c r="HS855" s="7"/>
      <c r="HT855" s="7"/>
      <c r="HU855" s="2" t="s">
        <v>272</v>
      </c>
      <c r="HV855" s="2" t="s">
        <v>275</v>
      </c>
      <c r="HW855" s="2" t="s">
        <v>229</v>
      </c>
      <c r="HX855" s="2" t="s">
        <v>229</v>
      </c>
      <c r="HY855" s="2" t="s">
        <v>241</v>
      </c>
      <c r="HZ855" s="2" t="s">
        <v>229</v>
      </c>
      <c r="IA855" s="4"/>
      <c r="IB855" s="8"/>
      <c r="IC855" s="4"/>
      <c r="ID855" s="8"/>
      <c r="IE855" s="7"/>
      <c r="IF855" s="7"/>
      <c r="IG855" s="2" t="s">
        <v>266</v>
      </c>
      <c r="IH855" s="2" t="s">
        <v>275</v>
      </c>
      <c r="II855" s="2" t="s">
        <v>229</v>
      </c>
      <c r="IJ855" s="2" t="s">
        <v>229</v>
      </c>
      <c r="IK855" s="2" t="s">
        <v>241</v>
      </c>
      <c r="IL855" s="2" t="s">
        <v>229</v>
      </c>
      <c r="IM855" s="4"/>
      <c r="IN855" s="8"/>
      <c r="IO855" s="4"/>
      <c r="IP855" s="8"/>
      <c r="IQ855" s="7"/>
      <c r="IR855" s="7"/>
      <c r="IS855" s="2" t="s">
        <v>272</v>
      </c>
      <c r="IT855" s="2" t="s">
        <v>275</v>
      </c>
      <c r="IU855" s="2" t="s">
        <v>229</v>
      </c>
      <c r="IV855" s="2" t="s">
        <v>229</v>
      </c>
      <c r="IW855" s="2" t="s">
        <v>241</v>
      </c>
      <c r="IX855" s="2" t="s">
        <v>229</v>
      </c>
      <c r="IY855" s="4"/>
      <c r="IZ855" s="8"/>
      <c r="JA855" s="4"/>
      <c r="JB855" s="8"/>
      <c r="JC855" s="7"/>
      <c r="JD855" s="7"/>
      <c r="JE855" s="2" t="s">
        <v>272</v>
      </c>
      <c r="JF855" s="2" t="s">
        <v>275</v>
      </c>
      <c r="JG855" s="2" t="s">
        <v>229</v>
      </c>
      <c r="JH855" s="2" t="s">
        <v>229</v>
      </c>
      <c r="JI855" s="2" t="s">
        <v>241</v>
      </c>
      <c r="JJ855" s="2" t="s">
        <v>229</v>
      </c>
      <c r="JK855" s="4"/>
      <c r="JL855" s="8"/>
      <c r="JM855" s="4"/>
      <c r="JN855" s="8"/>
      <c r="JO855" s="7"/>
      <c r="JP855" s="7"/>
      <c r="JQ855" s="2" t="s">
        <v>229</v>
      </c>
      <c r="JR855" s="2" t="s">
        <v>229</v>
      </c>
      <c r="JS855" s="2" t="s">
        <v>229</v>
      </c>
      <c r="JT855" s="2" t="s">
        <v>229</v>
      </c>
      <c r="JU855" s="2" t="s">
        <v>229</v>
      </c>
      <c r="JV855" s="2" t="s">
        <v>229</v>
      </c>
      <c r="JW855" s="4"/>
      <c r="JX855" s="8"/>
      <c r="JY855" s="4"/>
      <c r="JZ855" s="8"/>
      <c r="KA855" s="7"/>
      <c r="KB855" s="7"/>
      <c r="KC855" s="2" t="s">
        <v>272</v>
      </c>
      <c r="KD855" s="2" t="s">
        <v>275</v>
      </c>
      <c r="KE855" s="2" t="s">
        <v>229</v>
      </c>
      <c r="KF855" s="2" t="s">
        <v>229</v>
      </c>
      <c r="KG855" s="2" t="s">
        <v>241</v>
      </c>
      <c r="KH855" s="2" t="s">
        <v>229</v>
      </c>
      <c r="KI855" s="4"/>
      <c r="KJ855" s="8"/>
      <c r="KK855" s="4"/>
      <c r="KL855" s="8"/>
      <c r="KM855" s="7"/>
      <c r="KN855" s="7"/>
      <c r="KO855" s="2" t="s">
        <v>272</v>
      </c>
      <c r="KP855" s="2" t="s">
        <v>275</v>
      </c>
      <c r="KQ855" s="2" t="s">
        <v>229</v>
      </c>
      <c r="KR855" s="2" t="s">
        <v>229</v>
      </c>
      <c r="KS855" s="2" t="s">
        <v>241</v>
      </c>
      <c r="KT855" s="2" t="s">
        <v>229</v>
      </c>
      <c r="KU855" s="4"/>
      <c r="KV855" s="8"/>
      <c r="KW855" s="4"/>
      <c r="KX855" s="8"/>
      <c r="KY855" s="7"/>
      <c r="KZ855" s="7"/>
      <c r="LA855" s="2" t="s">
        <v>272</v>
      </c>
      <c r="LB855" s="2" t="s">
        <v>275</v>
      </c>
      <c r="LC855" s="2" t="s">
        <v>229</v>
      </c>
      <c r="LD855" s="2" t="s">
        <v>229</v>
      </c>
      <c r="LE855" s="2" t="s">
        <v>241</v>
      </c>
      <c r="LF855" s="2" t="s">
        <v>229</v>
      </c>
      <c r="LG855" s="4"/>
      <c r="LH855" s="8"/>
      <c r="LI855" s="4"/>
      <c r="LJ855" s="8"/>
      <c r="LK855" s="7"/>
      <c r="LL855" s="7"/>
      <c r="LM855" s="2" t="s">
        <v>229</v>
      </c>
      <c r="LN855" s="2" t="s">
        <v>229</v>
      </c>
      <c r="LO855" s="2" t="s">
        <v>229</v>
      </c>
      <c r="LP855" s="2" t="s">
        <v>229</v>
      </c>
      <c r="LQ855" s="2" t="s">
        <v>229</v>
      </c>
      <c r="LR855" s="2" t="s">
        <v>229</v>
      </c>
      <c r="LS855" s="4"/>
      <c r="LT855" s="8"/>
      <c r="LU855" s="4"/>
      <c r="LV855" s="8"/>
      <c r="LW855" s="7"/>
      <c r="LX855" s="7"/>
      <c r="LY855" s="2" t="s">
        <v>239</v>
      </c>
      <c r="LZ855" s="2" t="s">
        <v>275</v>
      </c>
      <c r="MA855" s="2" t="s">
        <v>1379</v>
      </c>
      <c r="MB855" s="2" t="s">
        <v>515</v>
      </c>
      <c r="MC855" s="2" t="s">
        <v>241</v>
      </c>
      <c r="MD855" s="2" t="s">
        <v>229</v>
      </c>
      <c r="ME855" s="4"/>
      <c r="MF855" s="8"/>
      <c r="MG855" s="4"/>
      <c r="MH855" s="8"/>
      <c r="MI855" s="7"/>
      <c r="MJ855" s="7"/>
      <c r="MK855" s="2" t="s">
        <v>266</v>
      </c>
      <c r="ML855" s="2" t="s">
        <v>275</v>
      </c>
      <c r="MM855" s="2" t="s">
        <v>229</v>
      </c>
      <c r="MN855" s="2" t="s">
        <v>229</v>
      </c>
      <c r="MO855" s="2" t="s">
        <v>241</v>
      </c>
      <c r="MP855" s="2" t="s">
        <v>229</v>
      </c>
      <c r="MQ855" s="4"/>
      <c r="MR855" s="8"/>
      <c r="MS855" s="4"/>
      <c r="MT855" s="8"/>
      <c r="MU855" s="7"/>
      <c r="MV855" s="7"/>
      <c r="MW855" s="2" t="s">
        <v>266</v>
      </c>
      <c r="MX855" s="2" t="s">
        <v>275</v>
      </c>
      <c r="MY855" s="2" t="s">
        <v>229</v>
      </c>
      <c r="MZ855" s="2" t="s">
        <v>229</v>
      </c>
      <c r="NA855" s="2" t="s">
        <v>241</v>
      </c>
      <c r="NB855" s="2" t="s">
        <v>229</v>
      </c>
      <c r="NC855" s="4"/>
      <c r="ND855" s="8"/>
      <c r="NE855" s="4"/>
      <c r="NF855" s="8"/>
      <c r="NG855" s="7"/>
      <c r="NH855" s="7"/>
      <c r="NI855" s="2" t="s">
        <v>239</v>
      </c>
      <c r="NJ855" s="2" t="s">
        <v>275</v>
      </c>
      <c r="NK855" s="2" t="s">
        <v>5148</v>
      </c>
      <c r="NL855" s="2" t="s">
        <v>5149</v>
      </c>
      <c r="NM855" s="2" t="s">
        <v>263</v>
      </c>
      <c r="NN855" s="2" t="s">
        <v>229</v>
      </c>
      <c r="NO855" s="4"/>
      <c r="NP855" s="8"/>
      <c r="NQ855" s="4"/>
      <c r="NR855" s="8"/>
      <c r="NS855" s="7"/>
      <c r="NT855" s="7"/>
      <c r="NU855" s="2" t="s">
        <v>272</v>
      </c>
      <c r="NV855" s="2" t="s">
        <v>275</v>
      </c>
      <c r="NW855" s="2" t="s">
        <v>229</v>
      </c>
      <c r="NX855" s="2" t="s">
        <v>229</v>
      </c>
      <c r="NY855" s="2" t="s">
        <v>241</v>
      </c>
      <c r="NZ855" s="2" t="s">
        <v>229</v>
      </c>
      <c r="OA855" s="4"/>
      <c r="OB855" s="8"/>
      <c r="OC855" s="4"/>
      <c r="OD855" s="8"/>
      <c r="OE855" s="7"/>
      <c r="OF855" s="7"/>
      <c r="OG855" s="2" t="s">
        <v>229</v>
      </c>
      <c r="OH855" s="2" t="s">
        <v>229</v>
      </c>
      <c r="OI855" s="2" t="s">
        <v>229</v>
      </c>
      <c r="OJ855" s="2" t="s">
        <v>229</v>
      </c>
      <c r="OK855" s="2" t="s">
        <v>229</v>
      </c>
      <c r="OL855" s="2" t="s">
        <v>229</v>
      </c>
      <c r="OM855" s="4"/>
      <c r="ON855" s="8"/>
      <c r="OO855" s="4"/>
      <c r="OP855" s="8"/>
      <c r="OQ855" s="7"/>
      <c r="OR855" s="7"/>
      <c r="OS855" s="2" t="s">
        <v>229</v>
      </c>
      <c r="OT855" s="2" t="s">
        <v>229</v>
      </c>
      <c r="OU855" s="2" t="s">
        <v>229</v>
      </c>
      <c r="OV855" s="2" t="s">
        <v>229</v>
      </c>
      <c r="OW855" s="2" t="s">
        <v>229</v>
      </c>
      <c r="OX855" s="2" t="s">
        <v>229</v>
      </c>
      <c r="OY855" s="4"/>
      <c r="OZ855" s="8"/>
      <c r="PA855" s="4"/>
      <c r="PB855" s="8"/>
      <c r="PC855" s="7"/>
      <c r="PD855" s="7"/>
      <c r="PE855" s="2" t="s">
        <v>281</v>
      </c>
      <c r="PF855" s="2" t="s">
        <v>275</v>
      </c>
      <c r="PG855" s="2" t="s">
        <v>229</v>
      </c>
      <c r="PH855" s="2" t="s">
        <v>229</v>
      </c>
      <c r="PI855" s="2" t="s">
        <v>241</v>
      </c>
      <c r="PJ855" s="2" t="s">
        <v>229</v>
      </c>
      <c r="PK855" s="4"/>
      <c r="PL855" s="8"/>
      <c r="PM855" s="4"/>
      <c r="PN855" s="8"/>
      <c r="PO855" s="7"/>
      <c r="PP855" s="7"/>
      <c r="PQ855" s="2" t="s">
        <v>266</v>
      </c>
      <c r="PR855" s="2" t="s">
        <v>275</v>
      </c>
      <c r="PS855" s="2" t="s">
        <v>229</v>
      </c>
      <c r="PT855" s="2" t="s">
        <v>229</v>
      </c>
      <c r="PU855" s="2" t="s">
        <v>241</v>
      </c>
      <c r="PV855" s="2" t="s">
        <v>229</v>
      </c>
      <c r="PW855" s="4"/>
      <c r="PX855" s="8"/>
      <c r="PY855" s="4"/>
      <c r="PZ855" s="8"/>
      <c r="QA855" s="7"/>
      <c r="QB855" s="7"/>
      <c r="QC855" s="2" t="s">
        <v>281</v>
      </c>
      <c r="QD855" s="2" t="s">
        <v>275</v>
      </c>
      <c r="QE855" s="2" t="s">
        <v>229</v>
      </c>
      <c r="QF855" s="2" t="s">
        <v>229</v>
      </c>
      <c r="QG855" s="2" t="s">
        <v>241</v>
      </c>
      <c r="QH855" s="2" t="s">
        <v>229</v>
      </c>
      <c r="QI855" s="4"/>
      <c r="QJ855" s="8"/>
      <c r="QK855" s="4"/>
      <c r="QL855" s="8"/>
      <c r="QM855" s="7"/>
      <c r="QN855" s="7"/>
      <c r="QO855" s="2" t="s">
        <v>229</v>
      </c>
      <c r="QP855" s="2" t="s">
        <v>229</v>
      </c>
      <c r="QQ855" s="2" t="s">
        <v>229</v>
      </c>
      <c r="QR855" s="2" t="s">
        <v>229</v>
      </c>
      <c r="QS855" s="2" t="s">
        <v>229</v>
      </c>
      <c r="QT855" s="2" t="s">
        <v>229</v>
      </c>
      <c r="QU855" s="4"/>
      <c r="QV855" s="8"/>
      <c r="QW855" s="4"/>
      <c r="QX855" s="8"/>
      <c r="QY855" s="7"/>
      <c r="QZ855" s="7"/>
      <c r="RA855" s="2" t="s">
        <v>272</v>
      </c>
      <c r="RB855" s="2" t="s">
        <v>275</v>
      </c>
      <c r="RC855" s="2" t="s">
        <v>229</v>
      </c>
      <c r="RD855" s="2" t="s">
        <v>229</v>
      </c>
      <c r="RE855" s="2" t="s">
        <v>241</v>
      </c>
      <c r="RF855" s="2" t="s">
        <v>229</v>
      </c>
      <c r="RG855" s="4"/>
      <c r="RH855" s="8"/>
      <c r="RI855" s="4"/>
      <c r="RJ855" s="8"/>
      <c r="RK855" s="7"/>
      <c r="RL855" s="7"/>
      <c r="RM855" s="2" t="s">
        <v>272</v>
      </c>
      <c r="RN855" s="2" t="s">
        <v>275</v>
      </c>
      <c r="RO855" s="2" t="s">
        <v>229</v>
      </c>
      <c r="RP855" s="2" t="s">
        <v>229</v>
      </c>
      <c r="RQ855" s="2" t="s">
        <v>241</v>
      </c>
      <c r="RR855" s="2" t="s">
        <v>229</v>
      </c>
      <c r="RS855" s="4"/>
      <c r="RT855" s="8"/>
      <c r="RU855" s="4"/>
      <c r="RV855" s="8"/>
      <c r="RW855" s="7"/>
      <c r="RX855" s="7"/>
      <c r="RY855" s="2" t="s">
        <v>272</v>
      </c>
      <c r="RZ855" s="2" t="s">
        <v>275</v>
      </c>
      <c r="SA855" s="2" t="s">
        <v>229</v>
      </c>
      <c r="SB855" s="2" t="s">
        <v>229</v>
      </c>
      <c r="SC855" s="2" t="s">
        <v>241</v>
      </c>
      <c r="SD855" s="2" t="s">
        <v>229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</row>
    <row r="856">
      <c r="A856" s="2" t="s">
        <v>5150</v>
      </c>
      <c r="B856" s="2" t="s">
        <v>216</v>
      </c>
      <c r="C856" s="2" t="s">
        <v>4734</v>
      </c>
      <c r="D856" s="2" t="s">
        <v>3164</v>
      </c>
      <c r="E856" s="2" t="s">
        <v>3165</v>
      </c>
      <c r="F856" s="2" t="s">
        <v>4930</v>
      </c>
      <c r="G856" s="2" t="s">
        <v>4931</v>
      </c>
      <c r="H856" s="2" t="s">
        <v>4932</v>
      </c>
      <c r="I856" s="2" t="s">
        <v>5151</v>
      </c>
      <c r="J856" s="2" t="s">
        <v>285</v>
      </c>
      <c r="K856" s="2" t="s">
        <v>617</v>
      </c>
      <c r="L856" s="3">
        <v>52.8</v>
      </c>
      <c r="M856" s="3">
        <v>55.44</v>
      </c>
      <c r="N856" s="3">
        <v>109.99</v>
      </c>
      <c r="O856" s="2" t="s">
        <v>963</v>
      </c>
      <c r="P856" s="2" t="s">
        <v>2072</v>
      </c>
      <c r="Q856" s="2" t="s">
        <v>228</v>
      </c>
      <c r="R856" s="2" t="s">
        <v>229</v>
      </c>
      <c r="S856" s="2" t="s">
        <v>4934</v>
      </c>
      <c r="T856" s="2" t="s">
        <v>3733</v>
      </c>
      <c r="U856" s="2" t="s">
        <v>2890</v>
      </c>
      <c r="V856" s="2" t="s">
        <v>1436</v>
      </c>
      <c r="W856" s="2" t="s">
        <v>1437</v>
      </c>
      <c r="X856" s="2" t="s">
        <v>1251</v>
      </c>
      <c r="Y856" s="2" t="s">
        <v>698</v>
      </c>
      <c r="Z856" s="4"/>
      <c r="AA856" s="4">
        <f>=ROUNDDOWN({0},0)</f>
      </c>
      <c r="AB856" s="5">
        <v>0.2</v>
      </c>
      <c r="AC856" s="2" t="s">
        <v>229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/>
      <c r="AQ856" s="8"/>
      <c r="AR856" s="4">
        <v>1</v>
      </c>
      <c r="AS856" s="8">
        <v>53.68</v>
      </c>
      <c r="AT856" s="7">
        <v>-1</v>
      </c>
      <c r="AU856" s="7">
        <v>-1</v>
      </c>
      <c r="AV856" s="4" t="s">
        <v>229</v>
      </c>
      <c r="AW856" s="8" t="s">
        <v>229</v>
      </c>
      <c r="AX856" s="4">
        <v>3</v>
      </c>
      <c r="AY856" s="8">
        <v>175.15</v>
      </c>
      <c r="AZ856" s="7" t="s">
        <v>229</v>
      </c>
      <c r="BA856" s="7" t="s">
        <v>229</v>
      </c>
      <c r="BB856" s="7"/>
      <c r="BC856" s="4" t="s">
        <v>229</v>
      </c>
      <c r="BD856" s="8" t="s">
        <v>229</v>
      </c>
      <c r="BE856" s="4">
        <v>3</v>
      </c>
      <c r="BF856" s="8">
        <v>175.15</v>
      </c>
      <c r="BG856" s="7" t="s">
        <v>229</v>
      </c>
      <c r="BH856" s="7" t="s">
        <v>229</v>
      </c>
      <c r="BI856" s="7"/>
      <c r="BJ856" s="4"/>
      <c r="BK856" s="8"/>
      <c r="BL856" s="2" t="s">
        <v>23</v>
      </c>
      <c r="BM856" s="7"/>
      <c r="BN856" s="7"/>
      <c r="BO856" s="4"/>
      <c r="BP856" s="8"/>
      <c r="BQ856" s="4"/>
      <c r="BR856" s="8"/>
      <c r="BS856" s="7"/>
      <c r="BT856" s="7"/>
      <c r="BU856" s="2" t="s">
        <v>714</v>
      </c>
      <c r="BV856" s="2" t="s">
        <v>275</v>
      </c>
      <c r="BW856" s="2" t="s">
        <v>229</v>
      </c>
      <c r="BX856" s="2" t="s">
        <v>790</v>
      </c>
      <c r="BY856" s="2" t="s">
        <v>241</v>
      </c>
      <c r="BZ856" s="2" t="s">
        <v>229</v>
      </c>
      <c r="CA856" s="4"/>
      <c r="CB856" s="8"/>
      <c r="CC856" s="4"/>
      <c r="CD856" s="8"/>
      <c r="CE856" s="7"/>
      <c r="CF856" s="7"/>
      <c r="CG856" s="2" t="s">
        <v>239</v>
      </c>
      <c r="CH856" s="2" t="s">
        <v>275</v>
      </c>
      <c r="CI856" s="2" t="s">
        <v>691</v>
      </c>
      <c r="CJ856" s="2" t="s">
        <v>1761</v>
      </c>
      <c r="CK856" s="2" t="s">
        <v>241</v>
      </c>
      <c r="CL856" s="2" t="s">
        <v>229</v>
      </c>
      <c r="CM856" s="4"/>
      <c r="CN856" s="8"/>
      <c r="CO856" s="4"/>
      <c r="CP856" s="8"/>
      <c r="CQ856" s="7"/>
      <c r="CR856" s="7"/>
      <c r="CS856" s="2" t="s">
        <v>239</v>
      </c>
      <c r="CT856" s="2" t="s">
        <v>275</v>
      </c>
      <c r="CU856" s="2" t="s">
        <v>1351</v>
      </c>
      <c r="CV856" s="2" t="s">
        <v>1950</v>
      </c>
      <c r="CW856" s="2" t="s">
        <v>241</v>
      </c>
      <c r="CX856" s="2" t="s">
        <v>229</v>
      </c>
      <c r="CY856" s="4"/>
      <c r="CZ856" s="8"/>
      <c r="DA856" s="4"/>
      <c r="DB856" s="8"/>
      <c r="DC856" s="7"/>
      <c r="DD856" s="7"/>
      <c r="DE856" s="2" t="s">
        <v>239</v>
      </c>
      <c r="DF856" s="2" t="s">
        <v>275</v>
      </c>
      <c r="DG856" s="2" t="s">
        <v>2054</v>
      </c>
      <c r="DH856" s="2" t="s">
        <v>1800</v>
      </c>
      <c r="DI856" s="2" t="s">
        <v>241</v>
      </c>
      <c r="DJ856" s="2" t="s">
        <v>229</v>
      </c>
      <c r="DK856" s="4"/>
      <c r="DL856" s="8"/>
      <c r="DM856" s="4"/>
      <c r="DN856" s="8"/>
      <c r="DO856" s="7"/>
      <c r="DP856" s="7"/>
      <c r="DQ856" s="2" t="s">
        <v>239</v>
      </c>
      <c r="DR856" s="2" t="s">
        <v>275</v>
      </c>
      <c r="DS856" s="2" t="s">
        <v>871</v>
      </c>
      <c r="DT856" s="2" t="s">
        <v>1368</v>
      </c>
      <c r="DU856" s="2" t="s">
        <v>241</v>
      </c>
      <c r="DV856" s="2" t="s">
        <v>229</v>
      </c>
      <c r="DW856" s="4"/>
      <c r="DX856" s="8"/>
      <c r="DY856" s="4"/>
      <c r="DZ856" s="8"/>
      <c r="EA856" s="7"/>
      <c r="EB856" s="7"/>
      <c r="EC856" s="2" t="s">
        <v>239</v>
      </c>
      <c r="ED856" s="2" t="s">
        <v>275</v>
      </c>
      <c r="EE856" s="2" t="s">
        <v>1347</v>
      </c>
      <c r="EF856" s="2" t="s">
        <v>2946</v>
      </c>
      <c r="EG856" s="2" t="s">
        <v>241</v>
      </c>
      <c r="EH856" s="2" t="s">
        <v>229</v>
      </c>
      <c r="EI856" s="4"/>
      <c r="EJ856" s="8"/>
      <c r="EK856" s="4"/>
      <c r="EL856" s="8"/>
      <c r="EM856" s="7"/>
      <c r="EN856" s="7"/>
      <c r="EO856" s="2" t="s">
        <v>239</v>
      </c>
      <c r="EP856" s="2" t="s">
        <v>275</v>
      </c>
      <c r="EQ856" s="2" t="s">
        <v>944</v>
      </c>
      <c r="ER856" s="2" t="s">
        <v>950</v>
      </c>
      <c r="ES856" s="2" t="s">
        <v>241</v>
      </c>
      <c r="ET856" s="2" t="s">
        <v>229</v>
      </c>
      <c r="EU856" s="4"/>
      <c r="EV856" s="8"/>
      <c r="EW856" s="4">
        <v>1</v>
      </c>
      <c r="EX856" s="8">
        <v>53.68</v>
      </c>
      <c r="EY856" s="7">
        <v>-1</v>
      </c>
      <c r="EZ856" s="7">
        <v>-1</v>
      </c>
      <c r="FA856" s="2" t="s">
        <v>239</v>
      </c>
      <c r="FB856" s="2" t="s">
        <v>275</v>
      </c>
      <c r="FC856" s="2" t="s">
        <v>2908</v>
      </c>
      <c r="FD856" s="2" t="s">
        <v>1790</v>
      </c>
      <c r="FE856" s="2" t="s">
        <v>241</v>
      </c>
      <c r="FF856" s="2" t="s">
        <v>229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275</v>
      </c>
      <c r="FO856" s="2" t="s">
        <v>4771</v>
      </c>
      <c r="FP856" s="2" t="s">
        <v>1342</v>
      </c>
      <c r="FQ856" s="2" t="s">
        <v>241</v>
      </c>
      <c r="FR856" s="2" t="s">
        <v>229</v>
      </c>
      <c r="FS856" s="4"/>
      <c r="FT856" s="8"/>
      <c r="FU856" s="4"/>
      <c r="FV856" s="8"/>
      <c r="FW856" s="7"/>
      <c r="FX856" s="7"/>
      <c r="FY856" s="2" t="s">
        <v>229</v>
      </c>
      <c r="FZ856" s="2" t="s">
        <v>229</v>
      </c>
      <c r="GA856" s="2" t="s">
        <v>229</v>
      </c>
      <c r="GB856" s="2" t="s">
        <v>229</v>
      </c>
      <c r="GC856" s="2" t="s">
        <v>229</v>
      </c>
      <c r="GD856" s="2" t="s">
        <v>229</v>
      </c>
      <c r="GE856" s="4"/>
      <c r="GF856" s="8"/>
      <c r="GG856" s="4"/>
      <c r="GH856" s="8"/>
      <c r="GI856" s="7"/>
      <c r="GJ856" s="7"/>
      <c r="GK856" s="2" t="s">
        <v>272</v>
      </c>
      <c r="GL856" s="2" t="s">
        <v>275</v>
      </c>
      <c r="GM856" s="2" t="s">
        <v>229</v>
      </c>
      <c r="GN856" s="2" t="s">
        <v>229</v>
      </c>
      <c r="GO856" s="2" t="s">
        <v>241</v>
      </c>
      <c r="GP856" s="2" t="s">
        <v>229</v>
      </c>
      <c r="GQ856" s="4"/>
      <c r="GR856" s="8"/>
      <c r="GS856" s="4"/>
      <c r="GT856" s="8"/>
      <c r="GU856" s="7"/>
      <c r="GV856" s="7"/>
      <c r="GW856" s="2" t="s">
        <v>239</v>
      </c>
      <c r="GX856" s="2" t="s">
        <v>275</v>
      </c>
      <c r="GY856" s="2" t="s">
        <v>2916</v>
      </c>
      <c r="GZ856" s="2" t="s">
        <v>1374</v>
      </c>
      <c r="HA856" s="2" t="s">
        <v>241</v>
      </c>
      <c r="HB856" s="2" t="s">
        <v>229</v>
      </c>
      <c r="HC856" s="4"/>
      <c r="HD856" s="8"/>
      <c r="HE856" s="4"/>
      <c r="HF856" s="8"/>
      <c r="HG856" s="7"/>
      <c r="HH856" s="7"/>
      <c r="HI856" s="2" t="s">
        <v>239</v>
      </c>
      <c r="HJ856" s="2" t="s">
        <v>275</v>
      </c>
      <c r="HK856" s="2" t="s">
        <v>700</v>
      </c>
      <c r="HL856" s="2" t="s">
        <v>3109</v>
      </c>
      <c r="HM856" s="2" t="s">
        <v>241</v>
      </c>
      <c r="HN856" s="2" t="s">
        <v>229</v>
      </c>
      <c r="HO856" s="4"/>
      <c r="HP856" s="8"/>
      <c r="HQ856" s="4"/>
      <c r="HR856" s="8"/>
      <c r="HS856" s="7"/>
      <c r="HT856" s="7"/>
      <c r="HU856" s="2" t="s">
        <v>272</v>
      </c>
      <c r="HV856" s="2" t="s">
        <v>275</v>
      </c>
      <c r="HW856" s="2" t="s">
        <v>229</v>
      </c>
      <c r="HX856" s="2" t="s">
        <v>229</v>
      </c>
      <c r="HY856" s="2" t="s">
        <v>241</v>
      </c>
      <c r="HZ856" s="2" t="s">
        <v>229</v>
      </c>
      <c r="IA856" s="4"/>
      <c r="IB856" s="8"/>
      <c r="IC856" s="4"/>
      <c r="ID856" s="8"/>
      <c r="IE856" s="7"/>
      <c r="IF856" s="7"/>
      <c r="IG856" s="2" t="s">
        <v>266</v>
      </c>
      <c r="IH856" s="2" t="s">
        <v>275</v>
      </c>
      <c r="II856" s="2" t="s">
        <v>229</v>
      </c>
      <c r="IJ856" s="2" t="s">
        <v>229</v>
      </c>
      <c r="IK856" s="2" t="s">
        <v>241</v>
      </c>
      <c r="IL856" s="2" t="s">
        <v>229</v>
      </c>
      <c r="IM856" s="4"/>
      <c r="IN856" s="8"/>
      <c r="IO856" s="4"/>
      <c r="IP856" s="8"/>
      <c r="IQ856" s="7"/>
      <c r="IR856" s="7"/>
      <c r="IS856" s="2" t="s">
        <v>239</v>
      </c>
      <c r="IT856" s="2" t="s">
        <v>275</v>
      </c>
      <c r="IU856" s="2" t="s">
        <v>548</v>
      </c>
      <c r="IV856" s="2" t="s">
        <v>826</v>
      </c>
      <c r="IW856" s="2" t="s">
        <v>241</v>
      </c>
      <c r="IX856" s="2" t="s">
        <v>229</v>
      </c>
      <c r="IY856" s="4"/>
      <c r="IZ856" s="8"/>
      <c r="JA856" s="4"/>
      <c r="JB856" s="8"/>
      <c r="JC856" s="7"/>
      <c r="JD856" s="7"/>
      <c r="JE856" s="2" t="s">
        <v>272</v>
      </c>
      <c r="JF856" s="2" t="s">
        <v>275</v>
      </c>
      <c r="JG856" s="2" t="s">
        <v>229</v>
      </c>
      <c r="JH856" s="2" t="s">
        <v>229</v>
      </c>
      <c r="JI856" s="2" t="s">
        <v>241</v>
      </c>
      <c r="JJ856" s="2" t="s">
        <v>229</v>
      </c>
      <c r="JK856" s="4"/>
      <c r="JL856" s="8"/>
      <c r="JM856" s="4"/>
      <c r="JN856" s="8"/>
      <c r="JO856" s="7"/>
      <c r="JP856" s="7"/>
      <c r="JQ856" s="2" t="s">
        <v>229</v>
      </c>
      <c r="JR856" s="2" t="s">
        <v>229</v>
      </c>
      <c r="JS856" s="2" t="s">
        <v>229</v>
      </c>
      <c r="JT856" s="2" t="s">
        <v>229</v>
      </c>
      <c r="JU856" s="2" t="s">
        <v>229</v>
      </c>
      <c r="JV856" s="2" t="s">
        <v>229</v>
      </c>
      <c r="JW856" s="4"/>
      <c r="JX856" s="8"/>
      <c r="JY856" s="4"/>
      <c r="JZ856" s="8"/>
      <c r="KA856" s="7"/>
      <c r="KB856" s="7"/>
      <c r="KC856" s="2" t="s">
        <v>272</v>
      </c>
      <c r="KD856" s="2" t="s">
        <v>275</v>
      </c>
      <c r="KE856" s="2" t="s">
        <v>229</v>
      </c>
      <c r="KF856" s="2" t="s">
        <v>229</v>
      </c>
      <c r="KG856" s="2" t="s">
        <v>241</v>
      </c>
      <c r="KH856" s="2" t="s">
        <v>229</v>
      </c>
      <c r="KI856" s="4"/>
      <c r="KJ856" s="8"/>
      <c r="KK856" s="4"/>
      <c r="KL856" s="8"/>
      <c r="KM856" s="7"/>
      <c r="KN856" s="7"/>
      <c r="KO856" s="2" t="s">
        <v>272</v>
      </c>
      <c r="KP856" s="2" t="s">
        <v>275</v>
      </c>
      <c r="KQ856" s="2" t="s">
        <v>229</v>
      </c>
      <c r="KR856" s="2" t="s">
        <v>229</v>
      </c>
      <c r="KS856" s="2" t="s">
        <v>241</v>
      </c>
      <c r="KT856" s="2" t="s">
        <v>229</v>
      </c>
      <c r="KU856" s="4"/>
      <c r="KV856" s="8"/>
      <c r="KW856" s="4"/>
      <c r="KX856" s="8"/>
      <c r="KY856" s="7"/>
      <c r="KZ856" s="7"/>
      <c r="LA856" s="2" t="s">
        <v>239</v>
      </c>
      <c r="LB856" s="2" t="s">
        <v>275</v>
      </c>
      <c r="LC856" s="2" t="s">
        <v>895</v>
      </c>
      <c r="LD856" s="2" t="s">
        <v>1335</v>
      </c>
      <c r="LE856" s="2" t="s">
        <v>241</v>
      </c>
      <c r="LF856" s="2" t="s">
        <v>229</v>
      </c>
      <c r="LG856" s="4"/>
      <c r="LH856" s="8"/>
      <c r="LI856" s="4"/>
      <c r="LJ856" s="8"/>
      <c r="LK856" s="7"/>
      <c r="LL856" s="7"/>
      <c r="LM856" s="2" t="s">
        <v>229</v>
      </c>
      <c r="LN856" s="2" t="s">
        <v>229</v>
      </c>
      <c r="LO856" s="2" t="s">
        <v>229</v>
      </c>
      <c r="LP856" s="2" t="s">
        <v>229</v>
      </c>
      <c r="LQ856" s="2" t="s">
        <v>229</v>
      </c>
      <c r="LR856" s="2" t="s">
        <v>229</v>
      </c>
      <c r="LS856" s="4"/>
      <c r="LT856" s="8"/>
      <c r="LU856" s="4"/>
      <c r="LV856" s="8"/>
      <c r="LW856" s="7"/>
      <c r="LX856" s="7"/>
      <c r="LY856" s="2" t="s">
        <v>239</v>
      </c>
      <c r="LZ856" s="2" t="s">
        <v>275</v>
      </c>
      <c r="MA856" s="2" t="s">
        <v>809</v>
      </c>
      <c r="MB856" s="2" t="s">
        <v>790</v>
      </c>
      <c r="MC856" s="2" t="s">
        <v>241</v>
      </c>
      <c r="MD856" s="2" t="s">
        <v>229</v>
      </c>
      <c r="ME856" s="4"/>
      <c r="MF856" s="8"/>
      <c r="MG856" s="4"/>
      <c r="MH856" s="8"/>
      <c r="MI856" s="7"/>
      <c r="MJ856" s="7"/>
      <c r="MK856" s="2" t="s">
        <v>278</v>
      </c>
      <c r="ML856" s="2" t="s">
        <v>275</v>
      </c>
      <c r="MM856" s="2" t="s">
        <v>229</v>
      </c>
      <c r="MN856" s="2" t="s">
        <v>229</v>
      </c>
      <c r="MO856" s="2" t="s">
        <v>241</v>
      </c>
      <c r="MP856" s="2" t="s">
        <v>229</v>
      </c>
      <c r="MQ856" s="4"/>
      <c r="MR856" s="8"/>
      <c r="MS856" s="4"/>
      <c r="MT856" s="8"/>
      <c r="MU856" s="7"/>
      <c r="MV856" s="7"/>
      <c r="MW856" s="2" t="s">
        <v>272</v>
      </c>
      <c r="MX856" s="2" t="s">
        <v>275</v>
      </c>
      <c r="MY856" s="2" t="s">
        <v>229</v>
      </c>
      <c r="MZ856" s="2" t="s">
        <v>229</v>
      </c>
      <c r="NA856" s="2" t="s">
        <v>241</v>
      </c>
      <c r="NB856" s="2" t="s">
        <v>229</v>
      </c>
      <c r="NC856" s="4"/>
      <c r="ND856" s="8"/>
      <c r="NE856" s="4"/>
      <c r="NF856" s="8"/>
      <c r="NG856" s="7"/>
      <c r="NH856" s="7"/>
      <c r="NI856" s="2" t="s">
        <v>239</v>
      </c>
      <c r="NJ856" s="2" t="s">
        <v>275</v>
      </c>
      <c r="NK856" s="2" t="s">
        <v>1227</v>
      </c>
      <c r="NL856" s="2" t="s">
        <v>4005</v>
      </c>
      <c r="NM856" s="2" t="s">
        <v>241</v>
      </c>
      <c r="NN856" s="2" t="s">
        <v>229</v>
      </c>
      <c r="NO856" s="4"/>
      <c r="NP856" s="8"/>
      <c r="NQ856" s="4"/>
      <c r="NR856" s="8"/>
      <c r="NS856" s="7"/>
      <c r="NT856" s="7"/>
      <c r="NU856" s="2" t="s">
        <v>272</v>
      </c>
      <c r="NV856" s="2" t="s">
        <v>275</v>
      </c>
      <c r="NW856" s="2" t="s">
        <v>229</v>
      </c>
      <c r="NX856" s="2" t="s">
        <v>229</v>
      </c>
      <c r="NY856" s="2" t="s">
        <v>241</v>
      </c>
      <c r="NZ856" s="2" t="s">
        <v>229</v>
      </c>
      <c r="OA856" s="4"/>
      <c r="OB856" s="8"/>
      <c r="OC856" s="4"/>
      <c r="OD856" s="8"/>
      <c r="OE856" s="7"/>
      <c r="OF856" s="7"/>
      <c r="OG856" s="2" t="s">
        <v>229</v>
      </c>
      <c r="OH856" s="2" t="s">
        <v>229</v>
      </c>
      <c r="OI856" s="2" t="s">
        <v>229</v>
      </c>
      <c r="OJ856" s="2" t="s">
        <v>229</v>
      </c>
      <c r="OK856" s="2" t="s">
        <v>229</v>
      </c>
      <c r="OL856" s="2" t="s">
        <v>229</v>
      </c>
      <c r="OM856" s="4"/>
      <c r="ON856" s="8"/>
      <c r="OO856" s="4"/>
      <c r="OP856" s="8"/>
      <c r="OQ856" s="7"/>
      <c r="OR856" s="7"/>
      <c r="OS856" s="2" t="s">
        <v>229</v>
      </c>
      <c r="OT856" s="2" t="s">
        <v>229</v>
      </c>
      <c r="OU856" s="2" t="s">
        <v>229</v>
      </c>
      <c r="OV856" s="2" t="s">
        <v>229</v>
      </c>
      <c r="OW856" s="2" t="s">
        <v>229</v>
      </c>
      <c r="OX856" s="2" t="s">
        <v>229</v>
      </c>
      <c r="OY856" s="4"/>
      <c r="OZ856" s="8"/>
      <c r="PA856" s="4"/>
      <c r="PB856" s="8"/>
      <c r="PC856" s="7"/>
      <c r="PD856" s="7"/>
      <c r="PE856" s="2" t="s">
        <v>229</v>
      </c>
      <c r="PF856" s="2" t="s">
        <v>229</v>
      </c>
      <c r="PG856" s="2" t="s">
        <v>229</v>
      </c>
      <c r="PH856" s="2" t="s">
        <v>229</v>
      </c>
      <c r="PI856" s="2" t="s">
        <v>229</v>
      </c>
      <c r="PJ856" s="2" t="s">
        <v>229</v>
      </c>
      <c r="PK856" s="4"/>
      <c r="PL856" s="8"/>
      <c r="PM856" s="4"/>
      <c r="PN856" s="8"/>
      <c r="PO856" s="7"/>
      <c r="PP856" s="7"/>
      <c r="PQ856" s="2" t="s">
        <v>239</v>
      </c>
      <c r="PR856" s="2" t="s">
        <v>275</v>
      </c>
      <c r="PS856" s="2" t="s">
        <v>1800</v>
      </c>
      <c r="PT856" s="2" t="s">
        <v>1196</v>
      </c>
      <c r="PU856" s="2" t="s">
        <v>241</v>
      </c>
      <c r="PV856" s="2" t="s">
        <v>229</v>
      </c>
      <c r="PW856" s="4"/>
      <c r="PX856" s="8"/>
      <c r="PY856" s="4"/>
      <c r="PZ856" s="8"/>
      <c r="QA856" s="7"/>
      <c r="QB856" s="7"/>
      <c r="QC856" s="2" t="s">
        <v>281</v>
      </c>
      <c r="QD856" s="2" t="s">
        <v>275</v>
      </c>
      <c r="QE856" s="2" t="s">
        <v>229</v>
      </c>
      <c r="QF856" s="2" t="s">
        <v>229</v>
      </c>
      <c r="QG856" s="2" t="s">
        <v>241</v>
      </c>
      <c r="QH856" s="2" t="s">
        <v>229</v>
      </c>
      <c r="QI856" s="4"/>
      <c r="QJ856" s="8"/>
      <c r="QK856" s="4"/>
      <c r="QL856" s="8"/>
      <c r="QM856" s="7"/>
      <c r="QN856" s="7"/>
      <c r="QO856" s="2" t="s">
        <v>229</v>
      </c>
      <c r="QP856" s="2" t="s">
        <v>229</v>
      </c>
      <c r="QQ856" s="2" t="s">
        <v>229</v>
      </c>
      <c r="QR856" s="2" t="s">
        <v>229</v>
      </c>
      <c r="QS856" s="2" t="s">
        <v>229</v>
      </c>
      <c r="QT856" s="2" t="s">
        <v>229</v>
      </c>
      <c r="QU856" s="4"/>
      <c r="QV856" s="8"/>
      <c r="QW856" s="4"/>
      <c r="QX856" s="8"/>
      <c r="QY856" s="7"/>
      <c r="QZ856" s="7"/>
      <c r="RA856" s="2" t="s">
        <v>272</v>
      </c>
      <c r="RB856" s="2" t="s">
        <v>275</v>
      </c>
      <c r="RC856" s="2" t="s">
        <v>229</v>
      </c>
      <c r="RD856" s="2" t="s">
        <v>229</v>
      </c>
      <c r="RE856" s="2" t="s">
        <v>241</v>
      </c>
      <c r="RF856" s="2" t="s">
        <v>229</v>
      </c>
      <c r="RG856" s="4"/>
      <c r="RH856" s="8"/>
      <c r="RI856" s="4"/>
      <c r="RJ856" s="8"/>
      <c r="RK856" s="7"/>
      <c r="RL856" s="7"/>
      <c r="RM856" s="2" t="s">
        <v>229</v>
      </c>
      <c r="RN856" s="2" t="s">
        <v>229</v>
      </c>
      <c r="RO856" s="2" t="s">
        <v>229</v>
      </c>
      <c r="RP856" s="2" t="s">
        <v>229</v>
      </c>
      <c r="RQ856" s="2" t="s">
        <v>229</v>
      </c>
      <c r="RR856" s="2" t="s">
        <v>229</v>
      </c>
      <c r="RS856" s="4"/>
      <c r="RT856" s="8"/>
      <c r="RU856" s="4"/>
      <c r="RV856" s="8"/>
      <c r="RW856" s="7"/>
      <c r="RX856" s="7"/>
      <c r="RY856" s="2" t="s">
        <v>266</v>
      </c>
      <c r="RZ856" s="2" t="s">
        <v>275</v>
      </c>
      <c r="SA856" s="2" t="s">
        <v>483</v>
      </c>
      <c r="SB856" s="2" t="s">
        <v>229</v>
      </c>
      <c r="SC856" s="2" t="s">
        <v>241</v>
      </c>
      <c r="SD856" s="2" t="s">
        <v>229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</row>
    <row r="857">
      <c r="A857" s="2" t="s">
        <v>5152</v>
      </c>
      <c r="B857" s="2" t="s">
        <v>216</v>
      </c>
      <c r="C857" s="2" t="s">
        <v>4734</v>
      </c>
      <c r="D857" s="2" t="s">
        <v>3164</v>
      </c>
      <c r="E857" s="2" t="s">
        <v>3165</v>
      </c>
      <c r="F857" s="2" t="s">
        <v>4930</v>
      </c>
      <c r="G857" s="2" t="s">
        <v>4931</v>
      </c>
      <c r="H857" s="2" t="s">
        <v>4932</v>
      </c>
      <c r="I857" s="2" t="s">
        <v>5151</v>
      </c>
      <c r="J857" s="2" t="s">
        <v>312</v>
      </c>
      <c r="K857" s="2" t="s">
        <v>617</v>
      </c>
      <c r="L857" s="3">
        <v>57.6</v>
      </c>
      <c r="M857" s="3">
        <v>60.48</v>
      </c>
      <c r="N857" s="3">
        <v>119.99</v>
      </c>
      <c r="O857" s="2" t="s">
        <v>963</v>
      </c>
      <c r="P857" s="2" t="s">
        <v>2072</v>
      </c>
      <c r="Q857" s="2" t="s">
        <v>228</v>
      </c>
      <c r="R857" s="2" t="s">
        <v>229</v>
      </c>
      <c r="S857" s="2" t="s">
        <v>4934</v>
      </c>
      <c r="T857" s="2" t="s">
        <v>3733</v>
      </c>
      <c r="U857" s="2" t="s">
        <v>2890</v>
      </c>
      <c r="V857" s="2" t="s">
        <v>1436</v>
      </c>
      <c r="W857" s="2" t="s">
        <v>1437</v>
      </c>
      <c r="X857" s="2" t="s">
        <v>1251</v>
      </c>
      <c r="Y857" s="2" t="s">
        <v>698</v>
      </c>
      <c r="Z857" s="4"/>
      <c r="AA857" s="4">
        <f>=ROUNDDOWN({0},0)</f>
      </c>
      <c r="AB857" s="5"/>
      <c r="AC857" s="2" t="s">
        <v>229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/>
      <c r="AQ857" s="8"/>
      <c r="AR857" s="4">
        <v>2</v>
      </c>
      <c r="AS857" s="8">
        <v>121.47</v>
      </c>
      <c r="AT857" s="7">
        <v>-1</v>
      </c>
      <c r="AU857" s="7">
        <v>-1</v>
      </c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/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/>
      <c r="BJ857" s="4"/>
      <c r="BK857" s="8"/>
      <c r="BL857" s="2" t="s">
        <v>2519</v>
      </c>
      <c r="BM857" s="7"/>
      <c r="BN857" s="7"/>
      <c r="BO857" s="4"/>
      <c r="BP857" s="8"/>
      <c r="BQ857" s="4"/>
      <c r="BR857" s="8"/>
      <c r="BS857" s="7"/>
      <c r="BT857" s="7"/>
      <c r="BU857" s="2" t="s">
        <v>714</v>
      </c>
      <c r="BV857" s="2" t="s">
        <v>275</v>
      </c>
      <c r="BW857" s="2" t="s">
        <v>229</v>
      </c>
      <c r="BX857" s="2" t="s">
        <v>790</v>
      </c>
      <c r="BY857" s="2" t="s">
        <v>241</v>
      </c>
      <c r="BZ857" s="2" t="s">
        <v>229</v>
      </c>
      <c r="CA857" s="4"/>
      <c r="CB857" s="8"/>
      <c r="CC857" s="4"/>
      <c r="CD857" s="8"/>
      <c r="CE857" s="7"/>
      <c r="CF857" s="7"/>
      <c r="CG857" s="2" t="s">
        <v>239</v>
      </c>
      <c r="CH857" s="2" t="s">
        <v>275</v>
      </c>
      <c r="CI857" s="2" t="s">
        <v>691</v>
      </c>
      <c r="CJ857" s="2" t="s">
        <v>1779</v>
      </c>
      <c r="CK857" s="2" t="s">
        <v>241</v>
      </c>
      <c r="CL857" s="2" t="s">
        <v>229</v>
      </c>
      <c r="CM857" s="4"/>
      <c r="CN857" s="8"/>
      <c r="CO857" s="4">
        <v>1</v>
      </c>
      <c r="CP857" s="8">
        <v>62.58</v>
      </c>
      <c r="CQ857" s="7">
        <v>-1</v>
      </c>
      <c r="CR857" s="7">
        <v>-1</v>
      </c>
      <c r="CS857" s="2" t="s">
        <v>239</v>
      </c>
      <c r="CT857" s="2" t="s">
        <v>275</v>
      </c>
      <c r="CU857" s="2" t="s">
        <v>1351</v>
      </c>
      <c r="CV857" s="2" t="s">
        <v>4006</v>
      </c>
      <c r="CW857" s="2" t="s">
        <v>241</v>
      </c>
      <c r="CX857" s="2" t="s">
        <v>229</v>
      </c>
      <c r="CY857" s="4"/>
      <c r="CZ857" s="8"/>
      <c r="DA857" s="4">
        <v>1</v>
      </c>
      <c r="DB857" s="8">
        <v>58.89</v>
      </c>
      <c r="DC857" s="7">
        <v>-1</v>
      </c>
      <c r="DD857" s="7">
        <v>-1</v>
      </c>
      <c r="DE857" s="2" t="s">
        <v>239</v>
      </c>
      <c r="DF857" s="2" t="s">
        <v>275</v>
      </c>
      <c r="DG857" s="2" t="s">
        <v>2054</v>
      </c>
      <c r="DH857" s="2" t="s">
        <v>4005</v>
      </c>
      <c r="DI857" s="2" t="s">
        <v>241</v>
      </c>
      <c r="DJ857" s="2" t="s">
        <v>229</v>
      </c>
      <c r="DK857" s="4"/>
      <c r="DL857" s="8"/>
      <c r="DM857" s="4"/>
      <c r="DN857" s="8"/>
      <c r="DO857" s="7"/>
      <c r="DP857" s="7"/>
      <c r="DQ857" s="2" t="s">
        <v>239</v>
      </c>
      <c r="DR857" s="2" t="s">
        <v>275</v>
      </c>
      <c r="DS857" s="2" t="s">
        <v>871</v>
      </c>
      <c r="DT857" s="2" t="s">
        <v>719</v>
      </c>
      <c r="DU857" s="2" t="s">
        <v>241</v>
      </c>
      <c r="DV857" s="2" t="s">
        <v>229</v>
      </c>
      <c r="DW857" s="4"/>
      <c r="DX857" s="8"/>
      <c r="DY857" s="4"/>
      <c r="DZ857" s="8"/>
      <c r="EA857" s="7"/>
      <c r="EB857" s="7"/>
      <c r="EC857" s="2" t="s">
        <v>239</v>
      </c>
      <c r="ED857" s="2" t="s">
        <v>275</v>
      </c>
      <c r="EE857" s="2" t="s">
        <v>1347</v>
      </c>
      <c r="EF857" s="2" t="s">
        <v>743</v>
      </c>
      <c r="EG857" s="2" t="s">
        <v>241</v>
      </c>
      <c r="EH857" s="2" t="s">
        <v>229</v>
      </c>
      <c r="EI857" s="4"/>
      <c r="EJ857" s="8"/>
      <c r="EK857" s="4"/>
      <c r="EL857" s="8"/>
      <c r="EM857" s="7"/>
      <c r="EN857" s="7"/>
      <c r="EO857" s="2" t="s">
        <v>239</v>
      </c>
      <c r="EP857" s="2" t="s">
        <v>275</v>
      </c>
      <c r="EQ857" s="2" t="s">
        <v>944</v>
      </c>
      <c r="ER857" s="2" t="s">
        <v>950</v>
      </c>
      <c r="ES857" s="2" t="s">
        <v>241</v>
      </c>
      <c r="ET857" s="2" t="s">
        <v>229</v>
      </c>
      <c r="EU857" s="4"/>
      <c r="EV857" s="8"/>
      <c r="EW857" s="4"/>
      <c r="EX857" s="8"/>
      <c r="EY857" s="7"/>
      <c r="EZ857" s="7"/>
      <c r="FA857" s="2" t="s">
        <v>239</v>
      </c>
      <c r="FB857" s="2" t="s">
        <v>275</v>
      </c>
      <c r="FC857" s="2" t="s">
        <v>2908</v>
      </c>
      <c r="FD857" s="2" t="s">
        <v>692</v>
      </c>
      <c r="FE857" s="2" t="s">
        <v>241</v>
      </c>
      <c r="FF857" s="2" t="s">
        <v>229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275</v>
      </c>
      <c r="FO857" s="2" t="s">
        <v>4771</v>
      </c>
      <c r="FP857" s="2" t="s">
        <v>1703</v>
      </c>
      <c r="FQ857" s="2" t="s">
        <v>241</v>
      </c>
      <c r="FR857" s="2" t="s">
        <v>229</v>
      </c>
      <c r="FS857" s="4"/>
      <c r="FT857" s="8"/>
      <c r="FU857" s="4"/>
      <c r="FV857" s="8"/>
      <c r="FW857" s="7"/>
      <c r="FX857" s="7"/>
      <c r="FY857" s="2" t="s">
        <v>229</v>
      </c>
      <c r="FZ857" s="2" t="s">
        <v>229</v>
      </c>
      <c r="GA857" s="2" t="s">
        <v>229</v>
      </c>
      <c r="GB857" s="2" t="s">
        <v>229</v>
      </c>
      <c r="GC857" s="2" t="s">
        <v>229</v>
      </c>
      <c r="GD857" s="2" t="s">
        <v>229</v>
      </c>
      <c r="GE857" s="4"/>
      <c r="GF857" s="8"/>
      <c r="GG857" s="4"/>
      <c r="GH857" s="8"/>
      <c r="GI857" s="7"/>
      <c r="GJ857" s="7"/>
      <c r="GK857" s="2" t="s">
        <v>272</v>
      </c>
      <c r="GL857" s="2" t="s">
        <v>275</v>
      </c>
      <c r="GM857" s="2" t="s">
        <v>229</v>
      </c>
      <c r="GN857" s="2" t="s">
        <v>229</v>
      </c>
      <c r="GO857" s="2" t="s">
        <v>241</v>
      </c>
      <c r="GP857" s="2" t="s">
        <v>229</v>
      </c>
      <c r="GQ857" s="4"/>
      <c r="GR857" s="8"/>
      <c r="GS857" s="4"/>
      <c r="GT857" s="8"/>
      <c r="GU857" s="7"/>
      <c r="GV857" s="7"/>
      <c r="GW857" s="2" t="s">
        <v>239</v>
      </c>
      <c r="GX857" s="2" t="s">
        <v>275</v>
      </c>
      <c r="GY857" s="2" t="s">
        <v>2916</v>
      </c>
      <c r="GZ857" s="2" t="s">
        <v>1304</v>
      </c>
      <c r="HA857" s="2" t="s">
        <v>241</v>
      </c>
      <c r="HB857" s="2" t="s">
        <v>229</v>
      </c>
      <c r="HC857" s="4"/>
      <c r="HD857" s="8"/>
      <c r="HE857" s="4"/>
      <c r="HF857" s="8"/>
      <c r="HG857" s="7"/>
      <c r="HH857" s="7"/>
      <c r="HI857" s="2" t="s">
        <v>239</v>
      </c>
      <c r="HJ857" s="2" t="s">
        <v>275</v>
      </c>
      <c r="HK857" s="2" t="s">
        <v>700</v>
      </c>
      <c r="HL857" s="2" t="s">
        <v>1671</v>
      </c>
      <c r="HM857" s="2" t="s">
        <v>241</v>
      </c>
      <c r="HN857" s="2" t="s">
        <v>229</v>
      </c>
      <c r="HO857" s="4"/>
      <c r="HP857" s="8"/>
      <c r="HQ857" s="4"/>
      <c r="HR857" s="8"/>
      <c r="HS857" s="7"/>
      <c r="HT857" s="7"/>
      <c r="HU857" s="2" t="s">
        <v>272</v>
      </c>
      <c r="HV857" s="2" t="s">
        <v>275</v>
      </c>
      <c r="HW857" s="2" t="s">
        <v>229</v>
      </c>
      <c r="HX857" s="2" t="s">
        <v>229</v>
      </c>
      <c r="HY857" s="2" t="s">
        <v>241</v>
      </c>
      <c r="HZ857" s="2" t="s">
        <v>229</v>
      </c>
      <c r="IA857" s="4"/>
      <c r="IB857" s="8"/>
      <c r="IC857" s="4"/>
      <c r="ID857" s="8"/>
      <c r="IE857" s="7"/>
      <c r="IF857" s="7"/>
      <c r="IG857" s="2" t="s">
        <v>266</v>
      </c>
      <c r="IH857" s="2" t="s">
        <v>275</v>
      </c>
      <c r="II857" s="2" t="s">
        <v>229</v>
      </c>
      <c r="IJ857" s="2" t="s">
        <v>229</v>
      </c>
      <c r="IK857" s="2" t="s">
        <v>241</v>
      </c>
      <c r="IL857" s="2" t="s">
        <v>229</v>
      </c>
      <c r="IM857" s="4"/>
      <c r="IN857" s="8"/>
      <c r="IO857" s="4"/>
      <c r="IP857" s="8"/>
      <c r="IQ857" s="7"/>
      <c r="IR857" s="7"/>
      <c r="IS857" s="2" t="s">
        <v>239</v>
      </c>
      <c r="IT857" s="2" t="s">
        <v>275</v>
      </c>
      <c r="IU857" s="2" t="s">
        <v>548</v>
      </c>
      <c r="IV857" s="2" t="s">
        <v>1541</v>
      </c>
      <c r="IW857" s="2" t="s">
        <v>241</v>
      </c>
      <c r="IX857" s="2" t="s">
        <v>229</v>
      </c>
      <c r="IY857" s="4"/>
      <c r="IZ857" s="8"/>
      <c r="JA857" s="4"/>
      <c r="JB857" s="8"/>
      <c r="JC857" s="7"/>
      <c r="JD857" s="7"/>
      <c r="JE857" s="2" t="s">
        <v>272</v>
      </c>
      <c r="JF857" s="2" t="s">
        <v>275</v>
      </c>
      <c r="JG857" s="2" t="s">
        <v>229</v>
      </c>
      <c r="JH857" s="2" t="s">
        <v>229</v>
      </c>
      <c r="JI857" s="2" t="s">
        <v>241</v>
      </c>
      <c r="JJ857" s="2" t="s">
        <v>229</v>
      </c>
      <c r="JK857" s="4"/>
      <c r="JL857" s="8"/>
      <c r="JM857" s="4"/>
      <c r="JN857" s="8"/>
      <c r="JO857" s="7"/>
      <c r="JP857" s="7"/>
      <c r="JQ857" s="2" t="s">
        <v>229</v>
      </c>
      <c r="JR857" s="2" t="s">
        <v>229</v>
      </c>
      <c r="JS857" s="2" t="s">
        <v>229</v>
      </c>
      <c r="JT857" s="2" t="s">
        <v>229</v>
      </c>
      <c r="JU857" s="2" t="s">
        <v>229</v>
      </c>
      <c r="JV857" s="2" t="s">
        <v>229</v>
      </c>
      <c r="JW857" s="4"/>
      <c r="JX857" s="8"/>
      <c r="JY857" s="4"/>
      <c r="JZ857" s="8"/>
      <c r="KA857" s="7"/>
      <c r="KB857" s="7"/>
      <c r="KC857" s="2" t="s">
        <v>272</v>
      </c>
      <c r="KD857" s="2" t="s">
        <v>275</v>
      </c>
      <c r="KE857" s="2" t="s">
        <v>229</v>
      </c>
      <c r="KF857" s="2" t="s">
        <v>229</v>
      </c>
      <c r="KG857" s="2" t="s">
        <v>241</v>
      </c>
      <c r="KH857" s="2" t="s">
        <v>229</v>
      </c>
      <c r="KI857" s="4"/>
      <c r="KJ857" s="8"/>
      <c r="KK857" s="4"/>
      <c r="KL857" s="8"/>
      <c r="KM857" s="7"/>
      <c r="KN857" s="7"/>
      <c r="KO857" s="2" t="s">
        <v>272</v>
      </c>
      <c r="KP857" s="2" t="s">
        <v>275</v>
      </c>
      <c r="KQ857" s="2" t="s">
        <v>229</v>
      </c>
      <c r="KR857" s="2" t="s">
        <v>229</v>
      </c>
      <c r="KS857" s="2" t="s">
        <v>241</v>
      </c>
      <c r="KT857" s="2" t="s">
        <v>229</v>
      </c>
      <c r="KU857" s="4"/>
      <c r="KV857" s="8"/>
      <c r="KW857" s="4"/>
      <c r="KX857" s="8"/>
      <c r="KY857" s="7"/>
      <c r="KZ857" s="7"/>
      <c r="LA857" s="2" t="s">
        <v>239</v>
      </c>
      <c r="LB857" s="2" t="s">
        <v>275</v>
      </c>
      <c r="LC857" s="2" t="s">
        <v>895</v>
      </c>
      <c r="LD857" s="2" t="s">
        <v>791</v>
      </c>
      <c r="LE857" s="2" t="s">
        <v>241</v>
      </c>
      <c r="LF857" s="2" t="s">
        <v>229</v>
      </c>
      <c r="LG857" s="4"/>
      <c r="LH857" s="8"/>
      <c r="LI857" s="4"/>
      <c r="LJ857" s="8"/>
      <c r="LK857" s="7"/>
      <c r="LL857" s="7"/>
      <c r="LM857" s="2" t="s">
        <v>229</v>
      </c>
      <c r="LN857" s="2" t="s">
        <v>229</v>
      </c>
      <c r="LO857" s="2" t="s">
        <v>229</v>
      </c>
      <c r="LP857" s="2" t="s">
        <v>229</v>
      </c>
      <c r="LQ857" s="2" t="s">
        <v>229</v>
      </c>
      <c r="LR857" s="2" t="s">
        <v>229</v>
      </c>
      <c r="LS857" s="4"/>
      <c r="LT857" s="8"/>
      <c r="LU857" s="4"/>
      <c r="LV857" s="8"/>
      <c r="LW857" s="7"/>
      <c r="LX857" s="7"/>
      <c r="LY857" s="2" t="s">
        <v>239</v>
      </c>
      <c r="LZ857" s="2" t="s">
        <v>275</v>
      </c>
      <c r="MA857" s="2" t="s">
        <v>809</v>
      </c>
      <c r="MB857" s="2" t="s">
        <v>1423</v>
      </c>
      <c r="MC857" s="2" t="s">
        <v>241</v>
      </c>
      <c r="MD857" s="2" t="s">
        <v>229</v>
      </c>
      <c r="ME857" s="4"/>
      <c r="MF857" s="8"/>
      <c r="MG857" s="4"/>
      <c r="MH857" s="8"/>
      <c r="MI857" s="7"/>
      <c r="MJ857" s="7"/>
      <c r="MK857" s="2" t="s">
        <v>278</v>
      </c>
      <c r="ML857" s="2" t="s">
        <v>275</v>
      </c>
      <c r="MM857" s="2" t="s">
        <v>229</v>
      </c>
      <c r="MN857" s="2" t="s">
        <v>229</v>
      </c>
      <c r="MO857" s="2" t="s">
        <v>241</v>
      </c>
      <c r="MP857" s="2" t="s">
        <v>229</v>
      </c>
      <c r="MQ857" s="4"/>
      <c r="MR857" s="8"/>
      <c r="MS857" s="4"/>
      <c r="MT857" s="8"/>
      <c r="MU857" s="7"/>
      <c r="MV857" s="7"/>
      <c r="MW857" s="2" t="s">
        <v>272</v>
      </c>
      <c r="MX857" s="2" t="s">
        <v>275</v>
      </c>
      <c r="MY857" s="2" t="s">
        <v>229</v>
      </c>
      <c r="MZ857" s="2" t="s">
        <v>229</v>
      </c>
      <c r="NA857" s="2" t="s">
        <v>241</v>
      </c>
      <c r="NB857" s="2" t="s">
        <v>229</v>
      </c>
      <c r="NC857" s="4"/>
      <c r="ND857" s="8"/>
      <c r="NE857" s="4"/>
      <c r="NF857" s="8"/>
      <c r="NG857" s="7"/>
      <c r="NH857" s="7"/>
      <c r="NI857" s="2" t="s">
        <v>239</v>
      </c>
      <c r="NJ857" s="2" t="s">
        <v>275</v>
      </c>
      <c r="NK857" s="2" t="s">
        <v>1227</v>
      </c>
      <c r="NL857" s="2" t="s">
        <v>1703</v>
      </c>
      <c r="NM857" s="2" t="s">
        <v>241</v>
      </c>
      <c r="NN857" s="2" t="s">
        <v>229</v>
      </c>
      <c r="NO857" s="4"/>
      <c r="NP857" s="8"/>
      <c r="NQ857" s="4"/>
      <c r="NR857" s="8"/>
      <c r="NS857" s="7"/>
      <c r="NT857" s="7"/>
      <c r="NU857" s="2" t="s">
        <v>272</v>
      </c>
      <c r="NV857" s="2" t="s">
        <v>275</v>
      </c>
      <c r="NW857" s="2" t="s">
        <v>229</v>
      </c>
      <c r="NX857" s="2" t="s">
        <v>229</v>
      </c>
      <c r="NY857" s="2" t="s">
        <v>241</v>
      </c>
      <c r="NZ857" s="2" t="s">
        <v>229</v>
      </c>
      <c r="OA857" s="4"/>
      <c r="OB857" s="8"/>
      <c r="OC857" s="4"/>
      <c r="OD857" s="8"/>
      <c r="OE857" s="7"/>
      <c r="OF857" s="7"/>
      <c r="OG857" s="2" t="s">
        <v>229</v>
      </c>
      <c r="OH857" s="2" t="s">
        <v>229</v>
      </c>
      <c r="OI857" s="2" t="s">
        <v>229</v>
      </c>
      <c r="OJ857" s="2" t="s">
        <v>229</v>
      </c>
      <c r="OK857" s="2" t="s">
        <v>229</v>
      </c>
      <c r="OL857" s="2" t="s">
        <v>229</v>
      </c>
      <c r="OM857" s="4"/>
      <c r="ON857" s="8"/>
      <c r="OO857" s="4"/>
      <c r="OP857" s="8"/>
      <c r="OQ857" s="7"/>
      <c r="OR857" s="7"/>
      <c r="OS857" s="2" t="s">
        <v>229</v>
      </c>
      <c r="OT857" s="2" t="s">
        <v>229</v>
      </c>
      <c r="OU857" s="2" t="s">
        <v>229</v>
      </c>
      <c r="OV857" s="2" t="s">
        <v>229</v>
      </c>
      <c r="OW857" s="2" t="s">
        <v>229</v>
      </c>
      <c r="OX857" s="2" t="s">
        <v>229</v>
      </c>
      <c r="OY857" s="4"/>
      <c r="OZ857" s="8"/>
      <c r="PA857" s="4"/>
      <c r="PB857" s="8"/>
      <c r="PC857" s="7"/>
      <c r="PD857" s="7"/>
      <c r="PE857" s="2" t="s">
        <v>229</v>
      </c>
      <c r="PF857" s="2" t="s">
        <v>229</v>
      </c>
      <c r="PG857" s="2" t="s">
        <v>229</v>
      </c>
      <c r="PH857" s="2" t="s">
        <v>229</v>
      </c>
      <c r="PI857" s="2" t="s">
        <v>229</v>
      </c>
      <c r="PJ857" s="2" t="s">
        <v>229</v>
      </c>
      <c r="PK857" s="4"/>
      <c r="PL857" s="8"/>
      <c r="PM857" s="4"/>
      <c r="PN857" s="8"/>
      <c r="PO857" s="7"/>
      <c r="PP857" s="7"/>
      <c r="PQ857" s="2" t="s">
        <v>239</v>
      </c>
      <c r="PR857" s="2" t="s">
        <v>275</v>
      </c>
      <c r="PS857" s="2" t="s">
        <v>1800</v>
      </c>
      <c r="PT857" s="2" t="s">
        <v>229</v>
      </c>
      <c r="PU857" s="2" t="s">
        <v>241</v>
      </c>
      <c r="PV857" s="2" t="s">
        <v>229</v>
      </c>
      <c r="PW857" s="4"/>
      <c r="PX857" s="8"/>
      <c r="PY857" s="4"/>
      <c r="PZ857" s="8"/>
      <c r="QA857" s="7"/>
      <c r="QB857" s="7"/>
      <c r="QC857" s="2" t="s">
        <v>281</v>
      </c>
      <c r="QD857" s="2" t="s">
        <v>275</v>
      </c>
      <c r="QE857" s="2" t="s">
        <v>229</v>
      </c>
      <c r="QF857" s="2" t="s">
        <v>229</v>
      </c>
      <c r="QG857" s="2" t="s">
        <v>241</v>
      </c>
      <c r="QH857" s="2" t="s">
        <v>229</v>
      </c>
      <c r="QI857" s="4"/>
      <c r="QJ857" s="8"/>
      <c r="QK857" s="4"/>
      <c r="QL857" s="8"/>
      <c r="QM857" s="7"/>
      <c r="QN857" s="7"/>
      <c r="QO857" s="2" t="s">
        <v>229</v>
      </c>
      <c r="QP857" s="2" t="s">
        <v>229</v>
      </c>
      <c r="QQ857" s="2" t="s">
        <v>229</v>
      </c>
      <c r="QR857" s="2" t="s">
        <v>229</v>
      </c>
      <c r="QS857" s="2" t="s">
        <v>229</v>
      </c>
      <c r="QT857" s="2" t="s">
        <v>229</v>
      </c>
      <c r="QU857" s="4"/>
      <c r="QV857" s="8"/>
      <c r="QW857" s="4"/>
      <c r="QX857" s="8"/>
      <c r="QY857" s="7"/>
      <c r="QZ857" s="7"/>
      <c r="RA857" s="2" t="s">
        <v>272</v>
      </c>
      <c r="RB857" s="2" t="s">
        <v>275</v>
      </c>
      <c r="RC857" s="2" t="s">
        <v>229</v>
      </c>
      <c r="RD857" s="2" t="s">
        <v>229</v>
      </c>
      <c r="RE857" s="2" t="s">
        <v>241</v>
      </c>
      <c r="RF857" s="2" t="s">
        <v>229</v>
      </c>
      <c r="RG857" s="4"/>
      <c r="RH857" s="8"/>
      <c r="RI857" s="4"/>
      <c r="RJ857" s="8"/>
      <c r="RK857" s="7"/>
      <c r="RL857" s="7"/>
      <c r="RM857" s="2" t="s">
        <v>229</v>
      </c>
      <c r="RN857" s="2" t="s">
        <v>229</v>
      </c>
      <c r="RO857" s="2" t="s">
        <v>229</v>
      </c>
      <c r="RP857" s="2" t="s">
        <v>229</v>
      </c>
      <c r="RQ857" s="2" t="s">
        <v>229</v>
      </c>
      <c r="RR857" s="2" t="s">
        <v>229</v>
      </c>
      <c r="RS857" s="4"/>
      <c r="RT857" s="8"/>
      <c r="RU857" s="4"/>
      <c r="RV857" s="8"/>
      <c r="RW857" s="7"/>
      <c r="RX857" s="7"/>
      <c r="RY857" s="2" t="s">
        <v>266</v>
      </c>
      <c r="RZ857" s="2" t="s">
        <v>275</v>
      </c>
      <c r="SA857" s="2" t="s">
        <v>483</v>
      </c>
      <c r="SB857" s="2" t="s">
        <v>229</v>
      </c>
      <c r="SC857" s="2" t="s">
        <v>241</v>
      </c>
      <c r="SD857" s="2" t="s">
        <v>229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</row>
    <row r="858">
      <c r="A858" s="2" t="s">
        <v>5153</v>
      </c>
      <c r="B858" s="2" t="s">
        <v>216</v>
      </c>
      <c r="C858" s="2" t="s">
        <v>4734</v>
      </c>
      <c r="D858" s="2" t="s">
        <v>3164</v>
      </c>
      <c r="E858" s="2" t="s">
        <v>3165</v>
      </c>
      <c r="F858" s="2" t="s">
        <v>4943</v>
      </c>
      <c r="G858" s="2" t="s">
        <v>4826</v>
      </c>
      <c r="H858" s="2" t="s">
        <v>4944</v>
      </c>
      <c r="I858" s="2" t="s">
        <v>5110</v>
      </c>
      <c r="J858" s="2" t="s">
        <v>312</v>
      </c>
      <c r="K858" s="2" t="s">
        <v>412</v>
      </c>
      <c r="L858" s="3">
        <v>73.94</v>
      </c>
      <c r="M858" s="3">
        <v>77.64</v>
      </c>
      <c r="N858" s="3">
        <v>144.99</v>
      </c>
      <c r="O858" s="2" t="s">
        <v>963</v>
      </c>
      <c r="P858" s="2" t="s">
        <v>964</v>
      </c>
      <c r="Q858" s="2" t="s">
        <v>228</v>
      </c>
      <c r="R858" s="2" t="s">
        <v>229</v>
      </c>
      <c r="S858" s="2" t="s">
        <v>5154</v>
      </c>
      <c r="T858" s="2" t="s">
        <v>3733</v>
      </c>
      <c r="U858" s="2" t="s">
        <v>733</v>
      </c>
      <c r="V858" s="2" t="s">
        <v>233</v>
      </c>
      <c r="W858" s="2" t="s">
        <v>686</v>
      </c>
      <c r="X858" s="2" t="s">
        <v>1009</v>
      </c>
      <c r="Y858" s="2" t="s">
        <v>793</v>
      </c>
      <c r="Z858" s="4"/>
      <c r="AA858" s="4">
        <f>=ROUNDDOWN({0},0)</f>
      </c>
      <c r="AB858" s="5"/>
      <c r="AC858" s="2" t="s">
        <v>229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/>
      <c r="AQ858" s="8"/>
      <c r="AR858" s="4">
        <v>2</v>
      </c>
      <c r="AS858" s="8">
        <v>136.59</v>
      </c>
      <c r="AT858" s="7">
        <v>-1</v>
      </c>
      <c r="AU858" s="7">
        <v>-1</v>
      </c>
      <c r="AV858" s="4"/>
      <c r="AW858" s="8"/>
      <c r="AX858" s="4">
        <v>2</v>
      </c>
      <c r="AY858" s="8">
        <v>136.59</v>
      </c>
      <c r="AZ858" s="7">
        <v>-1</v>
      </c>
      <c r="BA858" s="7">
        <v>-1</v>
      </c>
      <c r="BB858" s="7"/>
      <c r="BC858" s="4" t="s">
        <v>229</v>
      </c>
      <c r="BD858" s="8" t="s">
        <v>229</v>
      </c>
      <c r="BE858" s="4">
        <v>3</v>
      </c>
      <c r="BF858" s="8">
        <v>200.12</v>
      </c>
      <c r="BG858" s="7" t="s">
        <v>229</v>
      </c>
      <c r="BH858" s="7" t="s">
        <v>229</v>
      </c>
      <c r="BI858" s="7"/>
      <c r="BJ858" s="4"/>
      <c r="BK858" s="8"/>
      <c r="BL858" s="2" t="s">
        <v>5155</v>
      </c>
      <c r="BM858" s="7"/>
      <c r="BN858" s="7"/>
      <c r="BO858" s="4"/>
      <c r="BP858" s="8"/>
      <c r="BQ858" s="4"/>
      <c r="BR858" s="8"/>
      <c r="BS858" s="7"/>
      <c r="BT858" s="7"/>
      <c r="BU858" s="2" t="s">
        <v>714</v>
      </c>
      <c r="BV858" s="2" t="s">
        <v>275</v>
      </c>
      <c r="BW858" s="2" t="s">
        <v>229</v>
      </c>
      <c r="BX858" s="2" t="s">
        <v>242</v>
      </c>
      <c r="BY858" s="2" t="s">
        <v>241</v>
      </c>
      <c r="BZ858" s="2" t="s">
        <v>229</v>
      </c>
      <c r="CA858" s="4"/>
      <c r="CB858" s="8"/>
      <c r="CC858" s="4"/>
      <c r="CD858" s="8"/>
      <c r="CE858" s="7"/>
      <c r="CF858" s="7"/>
      <c r="CG858" s="2" t="s">
        <v>239</v>
      </c>
      <c r="CH858" s="2" t="s">
        <v>275</v>
      </c>
      <c r="CI858" s="2" t="s">
        <v>3186</v>
      </c>
      <c r="CJ858" s="2" t="s">
        <v>243</v>
      </c>
      <c r="CK858" s="2" t="s">
        <v>241</v>
      </c>
      <c r="CL858" s="2" t="s">
        <v>229</v>
      </c>
      <c r="CM858" s="4"/>
      <c r="CN858" s="8"/>
      <c r="CO858" s="4"/>
      <c r="CP858" s="8"/>
      <c r="CQ858" s="7"/>
      <c r="CR858" s="7"/>
      <c r="CS858" s="2" t="s">
        <v>239</v>
      </c>
      <c r="CT858" s="2" t="s">
        <v>275</v>
      </c>
      <c r="CU858" s="2" t="s">
        <v>1659</v>
      </c>
      <c r="CV858" s="2" t="s">
        <v>1036</v>
      </c>
      <c r="CW858" s="2" t="s">
        <v>241</v>
      </c>
      <c r="CX858" s="2" t="s">
        <v>229</v>
      </c>
      <c r="CY858" s="4"/>
      <c r="CZ858" s="8"/>
      <c r="DA858" s="4"/>
      <c r="DB858" s="8"/>
      <c r="DC858" s="7"/>
      <c r="DD858" s="7"/>
      <c r="DE858" s="2" t="s">
        <v>239</v>
      </c>
      <c r="DF858" s="2" t="s">
        <v>275</v>
      </c>
      <c r="DG858" s="2" t="s">
        <v>1659</v>
      </c>
      <c r="DH858" s="2" t="s">
        <v>532</v>
      </c>
      <c r="DI858" s="2" t="s">
        <v>263</v>
      </c>
      <c r="DJ858" s="2" t="s">
        <v>229</v>
      </c>
      <c r="DK858" s="4"/>
      <c r="DL858" s="8"/>
      <c r="DM858" s="4">
        <v>1</v>
      </c>
      <c r="DN858" s="8">
        <v>77.64</v>
      </c>
      <c r="DO858" s="7">
        <v>-1</v>
      </c>
      <c r="DP858" s="7">
        <v>-1</v>
      </c>
      <c r="DQ858" s="2" t="s">
        <v>239</v>
      </c>
      <c r="DR858" s="2" t="s">
        <v>275</v>
      </c>
      <c r="DS858" s="2" t="s">
        <v>3765</v>
      </c>
      <c r="DT858" s="2" t="s">
        <v>1397</v>
      </c>
      <c r="DU858" s="2" t="s">
        <v>241</v>
      </c>
      <c r="DV858" s="2" t="s">
        <v>229</v>
      </c>
      <c r="DW858" s="4"/>
      <c r="DX858" s="8"/>
      <c r="DY858" s="4"/>
      <c r="DZ858" s="8"/>
      <c r="EA858" s="7"/>
      <c r="EB858" s="7"/>
      <c r="EC858" s="2" t="s">
        <v>239</v>
      </c>
      <c r="ED858" s="2" t="s">
        <v>275</v>
      </c>
      <c r="EE858" s="2" t="s">
        <v>1659</v>
      </c>
      <c r="EF858" s="2" t="s">
        <v>3371</v>
      </c>
      <c r="EG858" s="2" t="s">
        <v>263</v>
      </c>
      <c r="EH858" s="2" t="s">
        <v>229</v>
      </c>
      <c r="EI858" s="4"/>
      <c r="EJ858" s="8"/>
      <c r="EK858" s="4"/>
      <c r="EL858" s="8"/>
      <c r="EM858" s="7"/>
      <c r="EN858" s="7"/>
      <c r="EO858" s="2" t="s">
        <v>239</v>
      </c>
      <c r="EP858" s="2" t="s">
        <v>275</v>
      </c>
      <c r="EQ858" s="2" t="s">
        <v>2665</v>
      </c>
      <c r="ER858" s="2" t="s">
        <v>2295</v>
      </c>
      <c r="ES858" s="2" t="s">
        <v>241</v>
      </c>
      <c r="ET858" s="2" t="s">
        <v>229</v>
      </c>
      <c r="EU858" s="4"/>
      <c r="EV858" s="8"/>
      <c r="EW858" s="4"/>
      <c r="EX858" s="8"/>
      <c r="EY858" s="7"/>
      <c r="EZ858" s="7"/>
      <c r="FA858" s="2" t="s">
        <v>239</v>
      </c>
      <c r="FB858" s="2" t="s">
        <v>275</v>
      </c>
      <c r="FC858" s="2" t="s">
        <v>941</v>
      </c>
      <c r="FD858" s="2" t="s">
        <v>1676</v>
      </c>
      <c r="FE858" s="2" t="s">
        <v>241</v>
      </c>
      <c r="FF858" s="2" t="s">
        <v>229</v>
      </c>
      <c r="FG858" s="4"/>
      <c r="FH858" s="8"/>
      <c r="FI858" s="4">
        <v>1</v>
      </c>
      <c r="FJ858" s="8">
        <v>58.95</v>
      </c>
      <c r="FK858" s="7">
        <v>-1</v>
      </c>
      <c r="FL858" s="7">
        <v>-1</v>
      </c>
      <c r="FM858" s="2" t="s">
        <v>239</v>
      </c>
      <c r="FN858" s="2" t="s">
        <v>275</v>
      </c>
      <c r="FO858" s="2" t="s">
        <v>1659</v>
      </c>
      <c r="FP858" s="2" t="s">
        <v>3375</v>
      </c>
      <c r="FQ858" s="2" t="s">
        <v>241</v>
      </c>
      <c r="FR858" s="2" t="s">
        <v>229</v>
      </c>
      <c r="FS858" s="4"/>
      <c r="FT858" s="8"/>
      <c r="FU858" s="4"/>
      <c r="FV858" s="8"/>
      <c r="FW858" s="7"/>
      <c r="FX858" s="7"/>
      <c r="FY858" s="2" t="s">
        <v>229</v>
      </c>
      <c r="FZ858" s="2" t="s">
        <v>229</v>
      </c>
      <c r="GA858" s="2" t="s">
        <v>229</v>
      </c>
      <c r="GB858" s="2" t="s">
        <v>229</v>
      </c>
      <c r="GC858" s="2" t="s">
        <v>229</v>
      </c>
      <c r="GD858" s="2" t="s">
        <v>229</v>
      </c>
      <c r="GE858" s="4"/>
      <c r="GF858" s="8"/>
      <c r="GG858" s="4"/>
      <c r="GH858" s="8"/>
      <c r="GI858" s="7"/>
      <c r="GJ858" s="7"/>
      <c r="GK858" s="2" t="s">
        <v>272</v>
      </c>
      <c r="GL858" s="2" t="s">
        <v>275</v>
      </c>
      <c r="GM858" s="2" t="s">
        <v>229</v>
      </c>
      <c r="GN858" s="2" t="s">
        <v>229</v>
      </c>
      <c r="GO858" s="2" t="s">
        <v>241</v>
      </c>
      <c r="GP858" s="2" t="s">
        <v>229</v>
      </c>
      <c r="GQ858" s="4"/>
      <c r="GR858" s="8"/>
      <c r="GS858" s="4"/>
      <c r="GT858" s="8"/>
      <c r="GU858" s="7"/>
      <c r="GV858" s="7"/>
      <c r="GW858" s="2" t="s">
        <v>239</v>
      </c>
      <c r="GX858" s="2" t="s">
        <v>275</v>
      </c>
      <c r="GY858" s="2" t="s">
        <v>458</v>
      </c>
      <c r="GZ858" s="2" t="s">
        <v>486</v>
      </c>
      <c r="HA858" s="2" t="s">
        <v>241</v>
      </c>
      <c r="HB858" s="2" t="s">
        <v>229</v>
      </c>
      <c r="HC858" s="4"/>
      <c r="HD858" s="8"/>
      <c r="HE858" s="4"/>
      <c r="HF858" s="8"/>
      <c r="HG858" s="7"/>
      <c r="HH858" s="7"/>
      <c r="HI858" s="2" t="s">
        <v>239</v>
      </c>
      <c r="HJ858" s="2" t="s">
        <v>275</v>
      </c>
      <c r="HK858" s="2" t="s">
        <v>849</v>
      </c>
      <c r="HL858" s="2" t="s">
        <v>2666</v>
      </c>
      <c r="HM858" s="2" t="s">
        <v>241</v>
      </c>
      <c r="HN858" s="2" t="s">
        <v>229</v>
      </c>
      <c r="HO858" s="4"/>
      <c r="HP858" s="8"/>
      <c r="HQ858" s="4"/>
      <c r="HR858" s="8"/>
      <c r="HS858" s="7"/>
      <c r="HT858" s="7"/>
      <c r="HU858" s="2" t="s">
        <v>272</v>
      </c>
      <c r="HV858" s="2" t="s">
        <v>275</v>
      </c>
      <c r="HW858" s="2" t="s">
        <v>229</v>
      </c>
      <c r="HX858" s="2" t="s">
        <v>229</v>
      </c>
      <c r="HY858" s="2" t="s">
        <v>241</v>
      </c>
      <c r="HZ858" s="2" t="s">
        <v>229</v>
      </c>
      <c r="IA858" s="4"/>
      <c r="IB858" s="8"/>
      <c r="IC858" s="4"/>
      <c r="ID858" s="8"/>
      <c r="IE858" s="7"/>
      <c r="IF858" s="7"/>
      <c r="IG858" s="2" t="s">
        <v>266</v>
      </c>
      <c r="IH858" s="2" t="s">
        <v>275</v>
      </c>
      <c r="II858" s="2" t="s">
        <v>229</v>
      </c>
      <c r="IJ858" s="2" t="s">
        <v>229</v>
      </c>
      <c r="IK858" s="2" t="s">
        <v>241</v>
      </c>
      <c r="IL858" s="2" t="s">
        <v>229</v>
      </c>
      <c r="IM858" s="4"/>
      <c r="IN858" s="8"/>
      <c r="IO858" s="4"/>
      <c r="IP858" s="8"/>
      <c r="IQ858" s="7"/>
      <c r="IR858" s="7"/>
      <c r="IS858" s="2" t="s">
        <v>272</v>
      </c>
      <c r="IT858" s="2" t="s">
        <v>275</v>
      </c>
      <c r="IU858" s="2" t="s">
        <v>229</v>
      </c>
      <c r="IV858" s="2" t="s">
        <v>229</v>
      </c>
      <c r="IW858" s="2" t="s">
        <v>241</v>
      </c>
      <c r="IX858" s="2" t="s">
        <v>229</v>
      </c>
      <c r="IY858" s="4"/>
      <c r="IZ858" s="8"/>
      <c r="JA858" s="4"/>
      <c r="JB858" s="8"/>
      <c r="JC858" s="7"/>
      <c r="JD858" s="7"/>
      <c r="JE858" s="2" t="s">
        <v>272</v>
      </c>
      <c r="JF858" s="2" t="s">
        <v>275</v>
      </c>
      <c r="JG858" s="2" t="s">
        <v>229</v>
      </c>
      <c r="JH858" s="2" t="s">
        <v>229</v>
      </c>
      <c r="JI858" s="2" t="s">
        <v>241</v>
      </c>
      <c r="JJ858" s="2" t="s">
        <v>229</v>
      </c>
      <c r="JK858" s="4"/>
      <c r="JL858" s="8"/>
      <c r="JM858" s="4"/>
      <c r="JN858" s="8"/>
      <c r="JO858" s="7"/>
      <c r="JP858" s="7"/>
      <c r="JQ858" s="2" t="s">
        <v>229</v>
      </c>
      <c r="JR858" s="2" t="s">
        <v>229</v>
      </c>
      <c r="JS858" s="2" t="s">
        <v>229</v>
      </c>
      <c r="JT858" s="2" t="s">
        <v>229</v>
      </c>
      <c r="JU858" s="2" t="s">
        <v>229</v>
      </c>
      <c r="JV858" s="2" t="s">
        <v>229</v>
      </c>
      <c r="JW858" s="4"/>
      <c r="JX858" s="8"/>
      <c r="JY858" s="4"/>
      <c r="JZ858" s="8"/>
      <c r="KA858" s="7"/>
      <c r="KB858" s="7"/>
      <c r="KC858" s="2" t="s">
        <v>272</v>
      </c>
      <c r="KD858" s="2" t="s">
        <v>275</v>
      </c>
      <c r="KE858" s="2" t="s">
        <v>229</v>
      </c>
      <c r="KF858" s="2" t="s">
        <v>229</v>
      </c>
      <c r="KG858" s="2" t="s">
        <v>241</v>
      </c>
      <c r="KH858" s="2" t="s">
        <v>229</v>
      </c>
      <c r="KI858" s="4"/>
      <c r="KJ858" s="8"/>
      <c r="KK858" s="4"/>
      <c r="KL858" s="8"/>
      <c r="KM858" s="7"/>
      <c r="KN858" s="7"/>
      <c r="KO858" s="2" t="s">
        <v>272</v>
      </c>
      <c r="KP858" s="2" t="s">
        <v>275</v>
      </c>
      <c r="KQ858" s="2" t="s">
        <v>229</v>
      </c>
      <c r="KR858" s="2" t="s">
        <v>229</v>
      </c>
      <c r="KS858" s="2" t="s">
        <v>241</v>
      </c>
      <c r="KT858" s="2" t="s">
        <v>229</v>
      </c>
      <c r="KU858" s="4"/>
      <c r="KV858" s="8"/>
      <c r="KW858" s="4"/>
      <c r="KX858" s="8"/>
      <c r="KY858" s="7"/>
      <c r="KZ858" s="7"/>
      <c r="LA858" s="2" t="s">
        <v>239</v>
      </c>
      <c r="LB858" s="2" t="s">
        <v>275</v>
      </c>
      <c r="LC858" s="2" t="s">
        <v>5120</v>
      </c>
      <c r="LD858" s="2" t="s">
        <v>229</v>
      </c>
      <c r="LE858" s="2" t="s">
        <v>241</v>
      </c>
      <c r="LF858" s="2" t="s">
        <v>229</v>
      </c>
      <c r="LG858" s="4"/>
      <c r="LH858" s="8"/>
      <c r="LI858" s="4"/>
      <c r="LJ858" s="8"/>
      <c r="LK858" s="7"/>
      <c r="LL858" s="7"/>
      <c r="LM858" s="2" t="s">
        <v>229</v>
      </c>
      <c r="LN858" s="2" t="s">
        <v>229</v>
      </c>
      <c r="LO858" s="2" t="s">
        <v>229</v>
      </c>
      <c r="LP858" s="2" t="s">
        <v>229</v>
      </c>
      <c r="LQ858" s="2" t="s">
        <v>229</v>
      </c>
      <c r="LR858" s="2" t="s">
        <v>229</v>
      </c>
      <c r="LS858" s="4"/>
      <c r="LT858" s="8"/>
      <c r="LU858" s="4"/>
      <c r="LV858" s="8"/>
      <c r="LW858" s="7"/>
      <c r="LX858" s="7"/>
      <c r="LY858" s="2" t="s">
        <v>239</v>
      </c>
      <c r="LZ858" s="2" t="s">
        <v>275</v>
      </c>
      <c r="MA858" s="2" t="s">
        <v>1659</v>
      </c>
      <c r="MB858" s="2" t="s">
        <v>1753</v>
      </c>
      <c r="MC858" s="2" t="s">
        <v>241</v>
      </c>
      <c r="MD858" s="2" t="s">
        <v>229</v>
      </c>
      <c r="ME858" s="4"/>
      <c r="MF858" s="8"/>
      <c r="MG858" s="4"/>
      <c r="MH858" s="8"/>
      <c r="MI858" s="7"/>
      <c r="MJ858" s="7"/>
      <c r="MK858" s="2" t="s">
        <v>278</v>
      </c>
      <c r="ML858" s="2" t="s">
        <v>275</v>
      </c>
      <c r="MM858" s="2" t="s">
        <v>229</v>
      </c>
      <c r="MN858" s="2" t="s">
        <v>229</v>
      </c>
      <c r="MO858" s="2" t="s">
        <v>241</v>
      </c>
      <c r="MP858" s="2" t="s">
        <v>229</v>
      </c>
      <c r="MQ858" s="4"/>
      <c r="MR858" s="8"/>
      <c r="MS858" s="4"/>
      <c r="MT858" s="8"/>
      <c r="MU858" s="7"/>
      <c r="MV858" s="7"/>
      <c r="MW858" s="2" t="s">
        <v>272</v>
      </c>
      <c r="MX858" s="2" t="s">
        <v>275</v>
      </c>
      <c r="MY858" s="2" t="s">
        <v>229</v>
      </c>
      <c r="MZ858" s="2" t="s">
        <v>229</v>
      </c>
      <c r="NA858" s="2" t="s">
        <v>241</v>
      </c>
      <c r="NB858" s="2" t="s">
        <v>229</v>
      </c>
      <c r="NC858" s="4"/>
      <c r="ND858" s="8"/>
      <c r="NE858" s="4"/>
      <c r="NF858" s="8"/>
      <c r="NG858" s="7"/>
      <c r="NH858" s="7"/>
      <c r="NI858" s="2" t="s">
        <v>239</v>
      </c>
      <c r="NJ858" s="2" t="s">
        <v>275</v>
      </c>
      <c r="NK858" s="2" t="s">
        <v>992</v>
      </c>
      <c r="NL858" s="2" t="s">
        <v>883</v>
      </c>
      <c r="NM858" s="2" t="s">
        <v>263</v>
      </c>
      <c r="NN858" s="2" t="s">
        <v>229</v>
      </c>
      <c r="NO858" s="4"/>
      <c r="NP858" s="8"/>
      <c r="NQ858" s="4"/>
      <c r="NR858" s="8"/>
      <c r="NS858" s="7"/>
      <c r="NT858" s="7"/>
      <c r="NU858" s="2" t="s">
        <v>272</v>
      </c>
      <c r="NV858" s="2" t="s">
        <v>275</v>
      </c>
      <c r="NW858" s="2" t="s">
        <v>229</v>
      </c>
      <c r="NX858" s="2" t="s">
        <v>229</v>
      </c>
      <c r="NY858" s="2" t="s">
        <v>241</v>
      </c>
      <c r="NZ858" s="2" t="s">
        <v>229</v>
      </c>
      <c r="OA858" s="4"/>
      <c r="OB858" s="8"/>
      <c r="OC858" s="4"/>
      <c r="OD858" s="8"/>
      <c r="OE858" s="7"/>
      <c r="OF858" s="7"/>
      <c r="OG858" s="2" t="s">
        <v>229</v>
      </c>
      <c r="OH858" s="2" t="s">
        <v>229</v>
      </c>
      <c r="OI858" s="2" t="s">
        <v>229</v>
      </c>
      <c r="OJ858" s="2" t="s">
        <v>229</v>
      </c>
      <c r="OK858" s="2" t="s">
        <v>229</v>
      </c>
      <c r="OL858" s="2" t="s">
        <v>229</v>
      </c>
      <c r="OM858" s="4"/>
      <c r="ON858" s="8"/>
      <c r="OO858" s="4"/>
      <c r="OP858" s="8"/>
      <c r="OQ858" s="7"/>
      <c r="OR858" s="7"/>
      <c r="OS858" s="2" t="s">
        <v>229</v>
      </c>
      <c r="OT858" s="2" t="s">
        <v>229</v>
      </c>
      <c r="OU858" s="2" t="s">
        <v>229</v>
      </c>
      <c r="OV858" s="2" t="s">
        <v>229</v>
      </c>
      <c r="OW858" s="2" t="s">
        <v>229</v>
      </c>
      <c r="OX858" s="2" t="s">
        <v>229</v>
      </c>
      <c r="OY858" s="4"/>
      <c r="OZ858" s="8"/>
      <c r="PA858" s="4"/>
      <c r="PB858" s="8"/>
      <c r="PC858" s="7"/>
      <c r="PD858" s="7"/>
      <c r="PE858" s="2" t="s">
        <v>281</v>
      </c>
      <c r="PF858" s="2" t="s">
        <v>275</v>
      </c>
      <c r="PG858" s="2" t="s">
        <v>229</v>
      </c>
      <c r="PH858" s="2" t="s">
        <v>229</v>
      </c>
      <c r="PI858" s="2" t="s">
        <v>241</v>
      </c>
      <c r="PJ858" s="2" t="s">
        <v>229</v>
      </c>
      <c r="PK858" s="4"/>
      <c r="PL858" s="8"/>
      <c r="PM858" s="4"/>
      <c r="PN858" s="8"/>
      <c r="PO858" s="7"/>
      <c r="PP858" s="7"/>
      <c r="PQ858" s="2" t="s">
        <v>239</v>
      </c>
      <c r="PR858" s="2" t="s">
        <v>275</v>
      </c>
      <c r="PS858" s="2" t="s">
        <v>968</v>
      </c>
      <c r="PT858" s="2" t="s">
        <v>229</v>
      </c>
      <c r="PU858" s="2" t="s">
        <v>241</v>
      </c>
      <c r="PV858" s="2" t="s">
        <v>229</v>
      </c>
      <c r="PW858" s="4"/>
      <c r="PX858" s="8"/>
      <c r="PY858" s="4"/>
      <c r="PZ858" s="8"/>
      <c r="QA858" s="7"/>
      <c r="QB858" s="7"/>
      <c r="QC858" s="2" t="s">
        <v>281</v>
      </c>
      <c r="QD858" s="2" t="s">
        <v>275</v>
      </c>
      <c r="QE858" s="2" t="s">
        <v>229</v>
      </c>
      <c r="QF858" s="2" t="s">
        <v>229</v>
      </c>
      <c r="QG858" s="2" t="s">
        <v>241</v>
      </c>
      <c r="QH858" s="2" t="s">
        <v>229</v>
      </c>
      <c r="QI858" s="4"/>
      <c r="QJ858" s="8"/>
      <c r="QK858" s="4"/>
      <c r="QL858" s="8"/>
      <c r="QM858" s="7"/>
      <c r="QN858" s="7"/>
      <c r="QO858" s="2" t="s">
        <v>229</v>
      </c>
      <c r="QP858" s="2" t="s">
        <v>229</v>
      </c>
      <c r="QQ858" s="2" t="s">
        <v>229</v>
      </c>
      <c r="QR858" s="2" t="s">
        <v>229</v>
      </c>
      <c r="QS858" s="2" t="s">
        <v>229</v>
      </c>
      <c r="QT858" s="2" t="s">
        <v>229</v>
      </c>
      <c r="QU858" s="4"/>
      <c r="QV858" s="8"/>
      <c r="QW858" s="4"/>
      <c r="QX858" s="8"/>
      <c r="QY858" s="7"/>
      <c r="QZ858" s="7"/>
      <c r="RA858" s="2" t="s">
        <v>272</v>
      </c>
      <c r="RB858" s="2" t="s">
        <v>275</v>
      </c>
      <c r="RC858" s="2" t="s">
        <v>229</v>
      </c>
      <c r="RD858" s="2" t="s">
        <v>229</v>
      </c>
      <c r="RE858" s="2" t="s">
        <v>241</v>
      </c>
      <c r="RF858" s="2" t="s">
        <v>229</v>
      </c>
      <c r="RG858" s="4"/>
      <c r="RH858" s="8"/>
      <c r="RI858" s="4"/>
      <c r="RJ858" s="8"/>
      <c r="RK858" s="7"/>
      <c r="RL858" s="7"/>
      <c r="RM858" s="2" t="s">
        <v>229</v>
      </c>
      <c r="RN858" s="2" t="s">
        <v>229</v>
      </c>
      <c r="RO858" s="2" t="s">
        <v>229</v>
      </c>
      <c r="RP858" s="2" t="s">
        <v>229</v>
      </c>
      <c r="RQ858" s="2" t="s">
        <v>229</v>
      </c>
      <c r="RR858" s="2" t="s">
        <v>229</v>
      </c>
      <c r="RS858" s="4"/>
      <c r="RT858" s="8"/>
      <c r="RU858" s="4"/>
      <c r="RV858" s="8"/>
      <c r="RW858" s="7"/>
      <c r="RX858" s="7"/>
      <c r="RY858" s="2" t="s">
        <v>266</v>
      </c>
      <c r="RZ858" s="2" t="s">
        <v>275</v>
      </c>
      <c r="SA858" s="2" t="s">
        <v>483</v>
      </c>
      <c r="SB858" s="2" t="s">
        <v>229</v>
      </c>
      <c r="SC858" s="2" t="s">
        <v>241</v>
      </c>
      <c r="SD858" s="2" t="s">
        <v>229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</row>
    <row r="859">
      <c r="A859" s="2" t="s">
        <v>5156</v>
      </c>
      <c r="B859" s="2" t="s">
        <v>216</v>
      </c>
      <c r="C859" s="2" t="s">
        <v>4734</v>
      </c>
      <c r="D859" s="2" t="s">
        <v>3164</v>
      </c>
      <c r="E859" s="2" t="s">
        <v>3165</v>
      </c>
      <c r="F859" s="2" t="s">
        <v>4943</v>
      </c>
      <c r="G859" s="2" t="s">
        <v>4826</v>
      </c>
      <c r="H859" s="2" t="s">
        <v>4944</v>
      </c>
      <c r="I859" s="2" t="s">
        <v>5110</v>
      </c>
      <c r="J859" s="2" t="s">
        <v>285</v>
      </c>
      <c r="K859" s="2" t="s">
        <v>2491</v>
      </c>
      <c r="L859" s="3">
        <v>62.49</v>
      </c>
      <c r="M859" s="3">
        <v>65.61</v>
      </c>
      <c r="N859" s="3">
        <v>124.99</v>
      </c>
      <c r="O859" s="2" t="s">
        <v>981</v>
      </c>
      <c r="P859" s="2" t="s">
        <v>964</v>
      </c>
      <c r="Q859" s="2" t="s">
        <v>228</v>
      </c>
      <c r="R859" s="2" t="s">
        <v>229</v>
      </c>
      <c r="S859" s="2" t="s">
        <v>4945</v>
      </c>
      <c r="T859" s="2" t="s">
        <v>3733</v>
      </c>
      <c r="U859" s="2" t="s">
        <v>733</v>
      </c>
      <c r="V859" s="2" t="s">
        <v>233</v>
      </c>
      <c r="W859" s="2" t="s">
        <v>686</v>
      </c>
      <c r="X859" s="2" t="s">
        <v>1009</v>
      </c>
      <c r="Y859" s="2" t="s">
        <v>1271</v>
      </c>
      <c r="Z859" s="4"/>
      <c r="AA859" s="4">
        <f>=ROUNDDOWN({0},0)</f>
      </c>
      <c r="AB859" s="5"/>
      <c r="AC859" s="2" t="s">
        <v>229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/>
      <c r="AQ859" s="8"/>
      <c r="AR859" s="4">
        <v>1</v>
      </c>
      <c r="AS859" s="8">
        <v>63.53</v>
      </c>
      <c r="AT859" s="7">
        <v>-1</v>
      </c>
      <c r="AU859" s="7">
        <v>-1</v>
      </c>
      <c r="AV859" s="4"/>
      <c r="AW859" s="8"/>
      <c r="AX859" s="4">
        <v>1</v>
      </c>
      <c r="AY859" s="8">
        <v>63.53</v>
      </c>
      <c r="AZ859" s="7">
        <v>-1</v>
      </c>
      <c r="BA859" s="7">
        <v>-1</v>
      </c>
      <c r="BB859" s="7"/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/>
      <c r="BJ859" s="4"/>
      <c r="BK859" s="8"/>
      <c r="BL859" s="2" t="s">
        <v>28</v>
      </c>
      <c r="BM859" s="7"/>
      <c r="BN859" s="7"/>
      <c r="BO859" s="4"/>
      <c r="BP859" s="8"/>
      <c r="BQ859" s="4"/>
      <c r="BR859" s="8"/>
      <c r="BS859" s="7"/>
      <c r="BT859" s="7"/>
      <c r="BU859" s="2" t="s">
        <v>714</v>
      </c>
      <c r="BV859" s="2" t="s">
        <v>275</v>
      </c>
      <c r="BW859" s="2" t="s">
        <v>229</v>
      </c>
      <c r="BX859" s="2" t="s">
        <v>1014</v>
      </c>
      <c r="BY859" s="2" t="s">
        <v>241</v>
      </c>
      <c r="BZ859" s="2" t="s">
        <v>229</v>
      </c>
      <c r="CA859" s="4"/>
      <c r="CB859" s="8"/>
      <c r="CC859" s="4"/>
      <c r="CD859" s="8"/>
      <c r="CE859" s="7"/>
      <c r="CF859" s="7"/>
      <c r="CG859" s="2" t="s">
        <v>239</v>
      </c>
      <c r="CH859" s="2" t="s">
        <v>275</v>
      </c>
      <c r="CI859" s="2" t="s">
        <v>3864</v>
      </c>
      <c r="CJ859" s="2" t="s">
        <v>3095</v>
      </c>
      <c r="CK859" s="2" t="s">
        <v>241</v>
      </c>
      <c r="CL859" s="2" t="s">
        <v>229</v>
      </c>
      <c r="CM859" s="4"/>
      <c r="CN859" s="8"/>
      <c r="CO859" s="4"/>
      <c r="CP859" s="8"/>
      <c r="CQ859" s="7"/>
      <c r="CR859" s="7"/>
      <c r="CS859" s="2" t="s">
        <v>239</v>
      </c>
      <c r="CT859" s="2" t="s">
        <v>275</v>
      </c>
      <c r="CU859" s="2" t="s">
        <v>4756</v>
      </c>
      <c r="CV859" s="2" t="s">
        <v>1388</v>
      </c>
      <c r="CW859" s="2" t="s">
        <v>241</v>
      </c>
      <c r="CX859" s="2" t="s">
        <v>229</v>
      </c>
      <c r="CY859" s="4"/>
      <c r="CZ859" s="8"/>
      <c r="DA859" s="4"/>
      <c r="DB859" s="8"/>
      <c r="DC859" s="7"/>
      <c r="DD859" s="7"/>
      <c r="DE859" s="2" t="s">
        <v>239</v>
      </c>
      <c r="DF859" s="2" t="s">
        <v>275</v>
      </c>
      <c r="DG859" s="2" t="s">
        <v>958</v>
      </c>
      <c r="DH859" s="2" t="s">
        <v>1394</v>
      </c>
      <c r="DI859" s="2" t="s">
        <v>263</v>
      </c>
      <c r="DJ859" s="2" t="s">
        <v>229</v>
      </c>
      <c r="DK859" s="4"/>
      <c r="DL859" s="8"/>
      <c r="DM859" s="4"/>
      <c r="DN859" s="8"/>
      <c r="DO859" s="7"/>
      <c r="DP859" s="7"/>
      <c r="DQ859" s="2" t="s">
        <v>239</v>
      </c>
      <c r="DR859" s="2" t="s">
        <v>275</v>
      </c>
      <c r="DS859" s="2" t="s">
        <v>1407</v>
      </c>
      <c r="DT859" s="2" t="s">
        <v>1223</v>
      </c>
      <c r="DU859" s="2" t="s">
        <v>241</v>
      </c>
      <c r="DV859" s="2" t="s">
        <v>229</v>
      </c>
      <c r="DW859" s="4"/>
      <c r="DX859" s="8"/>
      <c r="DY859" s="4"/>
      <c r="DZ859" s="8"/>
      <c r="EA859" s="7"/>
      <c r="EB859" s="7"/>
      <c r="EC859" s="2" t="s">
        <v>239</v>
      </c>
      <c r="ED859" s="2" t="s">
        <v>275</v>
      </c>
      <c r="EE859" s="2" t="s">
        <v>1385</v>
      </c>
      <c r="EF859" s="2" t="s">
        <v>247</v>
      </c>
      <c r="EG859" s="2" t="s">
        <v>263</v>
      </c>
      <c r="EH859" s="2" t="s">
        <v>229</v>
      </c>
      <c r="EI859" s="4"/>
      <c r="EJ859" s="8"/>
      <c r="EK859" s="4"/>
      <c r="EL859" s="8"/>
      <c r="EM859" s="7"/>
      <c r="EN859" s="7"/>
      <c r="EO859" s="2" t="s">
        <v>239</v>
      </c>
      <c r="EP859" s="2" t="s">
        <v>275</v>
      </c>
      <c r="EQ859" s="2" t="s">
        <v>2665</v>
      </c>
      <c r="ER859" s="2" t="s">
        <v>367</v>
      </c>
      <c r="ES859" s="2" t="s">
        <v>241</v>
      </c>
      <c r="ET859" s="2" t="s">
        <v>229</v>
      </c>
      <c r="EU859" s="4"/>
      <c r="EV859" s="8"/>
      <c r="EW859" s="4"/>
      <c r="EX859" s="8"/>
      <c r="EY859" s="7"/>
      <c r="EZ859" s="7"/>
      <c r="FA859" s="2" t="s">
        <v>239</v>
      </c>
      <c r="FB859" s="2" t="s">
        <v>275</v>
      </c>
      <c r="FC859" s="2" t="s">
        <v>2751</v>
      </c>
      <c r="FD859" s="2" t="s">
        <v>3095</v>
      </c>
      <c r="FE859" s="2" t="s">
        <v>241</v>
      </c>
      <c r="FF859" s="2" t="s">
        <v>229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275</v>
      </c>
      <c r="FO859" s="2" t="s">
        <v>799</v>
      </c>
      <c r="FP859" s="2" t="s">
        <v>2752</v>
      </c>
      <c r="FQ859" s="2" t="s">
        <v>241</v>
      </c>
      <c r="FR859" s="2" t="s">
        <v>229</v>
      </c>
      <c r="FS859" s="4"/>
      <c r="FT859" s="8"/>
      <c r="FU859" s="4"/>
      <c r="FV859" s="8"/>
      <c r="FW859" s="7"/>
      <c r="FX859" s="7"/>
      <c r="FY859" s="2" t="s">
        <v>229</v>
      </c>
      <c r="FZ859" s="2" t="s">
        <v>229</v>
      </c>
      <c r="GA859" s="2" t="s">
        <v>229</v>
      </c>
      <c r="GB859" s="2" t="s">
        <v>229</v>
      </c>
      <c r="GC859" s="2" t="s">
        <v>229</v>
      </c>
      <c r="GD859" s="2" t="s">
        <v>229</v>
      </c>
      <c r="GE859" s="4"/>
      <c r="GF859" s="8"/>
      <c r="GG859" s="4"/>
      <c r="GH859" s="8"/>
      <c r="GI859" s="7"/>
      <c r="GJ859" s="7"/>
      <c r="GK859" s="2" t="s">
        <v>272</v>
      </c>
      <c r="GL859" s="2" t="s">
        <v>275</v>
      </c>
      <c r="GM859" s="2" t="s">
        <v>229</v>
      </c>
      <c r="GN859" s="2" t="s">
        <v>229</v>
      </c>
      <c r="GO859" s="2" t="s">
        <v>241</v>
      </c>
      <c r="GP859" s="2" t="s">
        <v>229</v>
      </c>
      <c r="GQ859" s="4"/>
      <c r="GR859" s="8"/>
      <c r="GS859" s="4"/>
      <c r="GT859" s="8"/>
      <c r="GU859" s="7"/>
      <c r="GV859" s="7"/>
      <c r="GW859" s="2" t="s">
        <v>239</v>
      </c>
      <c r="GX859" s="2" t="s">
        <v>275</v>
      </c>
      <c r="GY859" s="2" t="s">
        <v>758</v>
      </c>
      <c r="GZ859" s="2" t="s">
        <v>562</v>
      </c>
      <c r="HA859" s="2" t="s">
        <v>241</v>
      </c>
      <c r="HB859" s="2" t="s">
        <v>229</v>
      </c>
      <c r="HC859" s="4"/>
      <c r="HD859" s="8"/>
      <c r="HE859" s="4">
        <v>1</v>
      </c>
      <c r="HF859" s="8">
        <v>63.53</v>
      </c>
      <c r="HG859" s="7">
        <v>-1</v>
      </c>
      <c r="HH859" s="7">
        <v>-1</v>
      </c>
      <c r="HI859" s="2" t="s">
        <v>239</v>
      </c>
      <c r="HJ859" s="2" t="s">
        <v>275</v>
      </c>
      <c r="HK859" s="2" t="s">
        <v>1834</v>
      </c>
      <c r="HL859" s="2" t="s">
        <v>431</v>
      </c>
      <c r="HM859" s="2" t="s">
        <v>241</v>
      </c>
      <c r="HN859" s="2" t="s">
        <v>229</v>
      </c>
      <c r="HO859" s="4"/>
      <c r="HP859" s="8"/>
      <c r="HQ859" s="4"/>
      <c r="HR859" s="8"/>
      <c r="HS859" s="7"/>
      <c r="HT859" s="7"/>
      <c r="HU859" s="2" t="s">
        <v>272</v>
      </c>
      <c r="HV859" s="2" t="s">
        <v>275</v>
      </c>
      <c r="HW859" s="2" t="s">
        <v>229</v>
      </c>
      <c r="HX859" s="2" t="s">
        <v>229</v>
      </c>
      <c r="HY859" s="2" t="s">
        <v>241</v>
      </c>
      <c r="HZ859" s="2" t="s">
        <v>229</v>
      </c>
      <c r="IA859" s="4"/>
      <c r="IB859" s="8"/>
      <c r="IC859" s="4"/>
      <c r="ID859" s="8"/>
      <c r="IE859" s="7"/>
      <c r="IF859" s="7"/>
      <c r="IG859" s="2" t="s">
        <v>266</v>
      </c>
      <c r="IH859" s="2" t="s">
        <v>275</v>
      </c>
      <c r="II859" s="2" t="s">
        <v>229</v>
      </c>
      <c r="IJ859" s="2" t="s">
        <v>229</v>
      </c>
      <c r="IK859" s="2" t="s">
        <v>241</v>
      </c>
      <c r="IL859" s="2" t="s">
        <v>229</v>
      </c>
      <c r="IM859" s="4"/>
      <c r="IN859" s="8"/>
      <c r="IO859" s="4"/>
      <c r="IP859" s="8"/>
      <c r="IQ859" s="7"/>
      <c r="IR859" s="7"/>
      <c r="IS859" s="2" t="s">
        <v>272</v>
      </c>
      <c r="IT859" s="2" t="s">
        <v>275</v>
      </c>
      <c r="IU859" s="2" t="s">
        <v>229</v>
      </c>
      <c r="IV859" s="2" t="s">
        <v>229</v>
      </c>
      <c r="IW859" s="2" t="s">
        <v>241</v>
      </c>
      <c r="IX859" s="2" t="s">
        <v>229</v>
      </c>
      <c r="IY859" s="4"/>
      <c r="IZ859" s="8"/>
      <c r="JA859" s="4"/>
      <c r="JB859" s="8"/>
      <c r="JC859" s="7"/>
      <c r="JD859" s="7"/>
      <c r="JE859" s="2" t="s">
        <v>272</v>
      </c>
      <c r="JF859" s="2" t="s">
        <v>275</v>
      </c>
      <c r="JG859" s="2" t="s">
        <v>229</v>
      </c>
      <c r="JH859" s="2" t="s">
        <v>229</v>
      </c>
      <c r="JI859" s="2" t="s">
        <v>241</v>
      </c>
      <c r="JJ859" s="2" t="s">
        <v>229</v>
      </c>
      <c r="JK859" s="4"/>
      <c r="JL859" s="8"/>
      <c r="JM859" s="4"/>
      <c r="JN859" s="8"/>
      <c r="JO859" s="7"/>
      <c r="JP859" s="7"/>
      <c r="JQ859" s="2" t="s">
        <v>229</v>
      </c>
      <c r="JR859" s="2" t="s">
        <v>229</v>
      </c>
      <c r="JS859" s="2" t="s">
        <v>229</v>
      </c>
      <c r="JT859" s="2" t="s">
        <v>229</v>
      </c>
      <c r="JU859" s="2" t="s">
        <v>229</v>
      </c>
      <c r="JV859" s="2" t="s">
        <v>229</v>
      </c>
      <c r="JW859" s="4"/>
      <c r="JX859" s="8"/>
      <c r="JY859" s="4"/>
      <c r="JZ859" s="8"/>
      <c r="KA859" s="7"/>
      <c r="KB859" s="7"/>
      <c r="KC859" s="2" t="s">
        <v>272</v>
      </c>
      <c r="KD859" s="2" t="s">
        <v>275</v>
      </c>
      <c r="KE859" s="2" t="s">
        <v>229</v>
      </c>
      <c r="KF859" s="2" t="s">
        <v>229</v>
      </c>
      <c r="KG859" s="2" t="s">
        <v>241</v>
      </c>
      <c r="KH859" s="2" t="s">
        <v>229</v>
      </c>
      <c r="KI859" s="4"/>
      <c r="KJ859" s="8"/>
      <c r="KK859" s="4"/>
      <c r="KL859" s="8"/>
      <c r="KM859" s="7"/>
      <c r="KN859" s="7"/>
      <c r="KO859" s="2" t="s">
        <v>272</v>
      </c>
      <c r="KP859" s="2" t="s">
        <v>275</v>
      </c>
      <c r="KQ859" s="2" t="s">
        <v>229</v>
      </c>
      <c r="KR859" s="2" t="s">
        <v>229</v>
      </c>
      <c r="KS859" s="2" t="s">
        <v>241</v>
      </c>
      <c r="KT859" s="2" t="s">
        <v>229</v>
      </c>
      <c r="KU859" s="4"/>
      <c r="KV859" s="8"/>
      <c r="KW859" s="4"/>
      <c r="KX859" s="8"/>
      <c r="KY859" s="7"/>
      <c r="KZ859" s="7"/>
      <c r="LA859" s="2" t="s">
        <v>239</v>
      </c>
      <c r="LB859" s="2" t="s">
        <v>275</v>
      </c>
      <c r="LC859" s="2" t="s">
        <v>291</v>
      </c>
      <c r="LD859" s="2" t="s">
        <v>2757</v>
      </c>
      <c r="LE859" s="2" t="s">
        <v>241</v>
      </c>
      <c r="LF859" s="2" t="s">
        <v>229</v>
      </c>
      <c r="LG859" s="4"/>
      <c r="LH859" s="8"/>
      <c r="LI859" s="4"/>
      <c r="LJ859" s="8"/>
      <c r="LK859" s="7"/>
      <c r="LL859" s="7"/>
      <c r="LM859" s="2" t="s">
        <v>229</v>
      </c>
      <c r="LN859" s="2" t="s">
        <v>229</v>
      </c>
      <c r="LO859" s="2" t="s">
        <v>229</v>
      </c>
      <c r="LP859" s="2" t="s">
        <v>229</v>
      </c>
      <c r="LQ859" s="2" t="s">
        <v>229</v>
      </c>
      <c r="LR859" s="2" t="s">
        <v>229</v>
      </c>
      <c r="LS859" s="4"/>
      <c r="LT859" s="8"/>
      <c r="LU859" s="4"/>
      <c r="LV859" s="8"/>
      <c r="LW859" s="7"/>
      <c r="LX859" s="7"/>
      <c r="LY859" s="2" t="s">
        <v>239</v>
      </c>
      <c r="LZ859" s="2" t="s">
        <v>275</v>
      </c>
      <c r="MA859" s="2" t="s">
        <v>248</v>
      </c>
      <c r="MB859" s="2" t="s">
        <v>3152</v>
      </c>
      <c r="MC859" s="2" t="s">
        <v>241</v>
      </c>
      <c r="MD859" s="2" t="s">
        <v>229</v>
      </c>
      <c r="ME859" s="4"/>
      <c r="MF859" s="8"/>
      <c r="MG859" s="4"/>
      <c r="MH859" s="8"/>
      <c r="MI859" s="7"/>
      <c r="MJ859" s="7"/>
      <c r="MK859" s="2" t="s">
        <v>278</v>
      </c>
      <c r="ML859" s="2" t="s">
        <v>275</v>
      </c>
      <c r="MM859" s="2" t="s">
        <v>229</v>
      </c>
      <c r="MN859" s="2" t="s">
        <v>229</v>
      </c>
      <c r="MO859" s="2" t="s">
        <v>241</v>
      </c>
      <c r="MP859" s="2" t="s">
        <v>229</v>
      </c>
      <c r="MQ859" s="4"/>
      <c r="MR859" s="8"/>
      <c r="MS859" s="4"/>
      <c r="MT859" s="8"/>
      <c r="MU859" s="7"/>
      <c r="MV859" s="7"/>
      <c r="MW859" s="2" t="s">
        <v>266</v>
      </c>
      <c r="MX859" s="2" t="s">
        <v>275</v>
      </c>
      <c r="MY859" s="2" t="s">
        <v>229</v>
      </c>
      <c r="MZ859" s="2" t="s">
        <v>229</v>
      </c>
      <c r="NA859" s="2" t="s">
        <v>241</v>
      </c>
      <c r="NB859" s="2" t="s">
        <v>229</v>
      </c>
      <c r="NC859" s="4"/>
      <c r="ND859" s="8"/>
      <c r="NE859" s="4"/>
      <c r="NF859" s="8"/>
      <c r="NG859" s="7"/>
      <c r="NH859" s="7"/>
      <c r="NI859" s="2" t="s">
        <v>239</v>
      </c>
      <c r="NJ859" s="2" t="s">
        <v>275</v>
      </c>
      <c r="NK859" s="2" t="s">
        <v>3099</v>
      </c>
      <c r="NL859" s="2" t="s">
        <v>4259</v>
      </c>
      <c r="NM859" s="2" t="s">
        <v>241</v>
      </c>
      <c r="NN859" s="2" t="s">
        <v>229</v>
      </c>
      <c r="NO859" s="4"/>
      <c r="NP859" s="8"/>
      <c r="NQ859" s="4"/>
      <c r="NR859" s="8"/>
      <c r="NS859" s="7"/>
      <c r="NT859" s="7"/>
      <c r="NU859" s="2" t="s">
        <v>272</v>
      </c>
      <c r="NV859" s="2" t="s">
        <v>275</v>
      </c>
      <c r="NW859" s="2" t="s">
        <v>229</v>
      </c>
      <c r="NX859" s="2" t="s">
        <v>229</v>
      </c>
      <c r="NY859" s="2" t="s">
        <v>241</v>
      </c>
      <c r="NZ859" s="2" t="s">
        <v>229</v>
      </c>
      <c r="OA859" s="4"/>
      <c r="OB859" s="8"/>
      <c r="OC859" s="4"/>
      <c r="OD859" s="8"/>
      <c r="OE859" s="7"/>
      <c r="OF859" s="7"/>
      <c r="OG859" s="2" t="s">
        <v>272</v>
      </c>
      <c r="OH859" s="2" t="s">
        <v>275</v>
      </c>
      <c r="OI859" s="2" t="s">
        <v>229</v>
      </c>
      <c r="OJ859" s="2" t="s">
        <v>229</v>
      </c>
      <c r="OK859" s="2" t="s">
        <v>241</v>
      </c>
      <c r="OL859" s="2" t="s">
        <v>229</v>
      </c>
      <c r="OM859" s="4"/>
      <c r="ON859" s="8"/>
      <c r="OO859" s="4"/>
      <c r="OP859" s="8"/>
      <c r="OQ859" s="7"/>
      <c r="OR859" s="7"/>
      <c r="OS859" s="2" t="s">
        <v>229</v>
      </c>
      <c r="OT859" s="2" t="s">
        <v>229</v>
      </c>
      <c r="OU859" s="2" t="s">
        <v>229</v>
      </c>
      <c r="OV859" s="2" t="s">
        <v>229</v>
      </c>
      <c r="OW859" s="2" t="s">
        <v>229</v>
      </c>
      <c r="OX859" s="2" t="s">
        <v>229</v>
      </c>
      <c r="OY859" s="4"/>
      <c r="OZ859" s="8"/>
      <c r="PA859" s="4"/>
      <c r="PB859" s="8"/>
      <c r="PC859" s="7"/>
      <c r="PD859" s="7"/>
      <c r="PE859" s="2" t="s">
        <v>229</v>
      </c>
      <c r="PF859" s="2" t="s">
        <v>229</v>
      </c>
      <c r="PG859" s="2" t="s">
        <v>229</v>
      </c>
      <c r="PH859" s="2" t="s">
        <v>229</v>
      </c>
      <c r="PI859" s="2" t="s">
        <v>229</v>
      </c>
      <c r="PJ859" s="2" t="s">
        <v>229</v>
      </c>
      <c r="PK859" s="4"/>
      <c r="PL859" s="8"/>
      <c r="PM859" s="4"/>
      <c r="PN859" s="8"/>
      <c r="PO859" s="7"/>
      <c r="PP859" s="7"/>
      <c r="PQ859" s="2" t="s">
        <v>239</v>
      </c>
      <c r="PR859" s="2" t="s">
        <v>275</v>
      </c>
      <c r="PS859" s="2" t="s">
        <v>968</v>
      </c>
      <c r="PT859" s="2" t="s">
        <v>229</v>
      </c>
      <c r="PU859" s="2" t="s">
        <v>241</v>
      </c>
      <c r="PV859" s="2" t="s">
        <v>229</v>
      </c>
      <c r="PW859" s="4"/>
      <c r="PX859" s="8"/>
      <c r="PY859" s="4"/>
      <c r="PZ859" s="8"/>
      <c r="QA859" s="7"/>
      <c r="QB859" s="7"/>
      <c r="QC859" s="2" t="s">
        <v>281</v>
      </c>
      <c r="QD859" s="2" t="s">
        <v>275</v>
      </c>
      <c r="QE859" s="2" t="s">
        <v>229</v>
      </c>
      <c r="QF859" s="2" t="s">
        <v>229</v>
      </c>
      <c r="QG859" s="2" t="s">
        <v>241</v>
      </c>
      <c r="QH859" s="2" t="s">
        <v>229</v>
      </c>
      <c r="QI859" s="4"/>
      <c r="QJ859" s="8"/>
      <c r="QK859" s="4"/>
      <c r="QL859" s="8"/>
      <c r="QM859" s="7"/>
      <c r="QN859" s="7"/>
      <c r="QO859" s="2" t="s">
        <v>229</v>
      </c>
      <c r="QP859" s="2" t="s">
        <v>229</v>
      </c>
      <c r="QQ859" s="2" t="s">
        <v>229</v>
      </c>
      <c r="QR859" s="2" t="s">
        <v>229</v>
      </c>
      <c r="QS859" s="2" t="s">
        <v>229</v>
      </c>
      <c r="QT859" s="2" t="s">
        <v>229</v>
      </c>
      <c r="QU859" s="4"/>
      <c r="QV859" s="8"/>
      <c r="QW859" s="4"/>
      <c r="QX859" s="8"/>
      <c r="QY859" s="7"/>
      <c r="QZ859" s="7"/>
      <c r="RA859" s="2" t="s">
        <v>272</v>
      </c>
      <c r="RB859" s="2" t="s">
        <v>275</v>
      </c>
      <c r="RC859" s="2" t="s">
        <v>229</v>
      </c>
      <c r="RD859" s="2" t="s">
        <v>229</v>
      </c>
      <c r="RE859" s="2" t="s">
        <v>241</v>
      </c>
      <c r="RF859" s="2" t="s">
        <v>229</v>
      </c>
      <c r="RG859" s="4"/>
      <c r="RH859" s="8"/>
      <c r="RI859" s="4"/>
      <c r="RJ859" s="8"/>
      <c r="RK859" s="7"/>
      <c r="RL859" s="7"/>
      <c r="RM859" s="2" t="s">
        <v>229</v>
      </c>
      <c r="RN859" s="2" t="s">
        <v>229</v>
      </c>
      <c r="RO859" s="2" t="s">
        <v>229</v>
      </c>
      <c r="RP859" s="2" t="s">
        <v>229</v>
      </c>
      <c r="RQ859" s="2" t="s">
        <v>229</v>
      </c>
      <c r="RR859" s="2" t="s">
        <v>229</v>
      </c>
      <c r="RS859" s="4"/>
      <c r="RT859" s="8"/>
      <c r="RU859" s="4"/>
      <c r="RV859" s="8"/>
      <c r="RW859" s="7"/>
      <c r="RX859" s="7"/>
      <c r="RY859" s="2" t="s">
        <v>239</v>
      </c>
      <c r="RZ859" s="2" t="s">
        <v>275</v>
      </c>
      <c r="SA859" s="2" t="s">
        <v>887</v>
      </c>
      <c r="SB859" s="2" t="s">
        <v>901</v>
      </c>
      <c r="SC859" s="2" t="s">
        <v>241</v>
      </c>
      <c r="SD859" s="2" t="s">
        <v>229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</row>
    <row r="860">
      <c r="A860" s="2" t="s">
        <v>5157</v>
      </c>
      <c r="B860" s="2" t="s">
        <v>216</v>
      </c>
      <c r="C860" s="2" t="s">
        <v>4734</v>
      </c>
      <c r="D860" s="2" t="s">
        <v>3164</v>
      </c>
      <c r="E860" s="2" t="s">
        <v>3165</v>
      </c>
      <c r="F860" s="2" t="s">
        <v>4569</v>
      </c>
      <c r="G860" s="2" t="s">
        <v>1433</v>
      </c>
      <c r="H860" s="2" t="s">
        <v>1519</v>
      </c>
      <c r="I860" s="2" t="s">
        <v>5158</v>
      </c>
      <c r="J860" s="2" t="s">
        <v>285</v>
      </c>
      <c r="K860" s="2" t="s">
        <v>412</v>
      </c>
      <c r="L860" s="3">
        <v>63.21</v>
      </c>
      <c r="M860" s="3">
        <v>66.37</v>
      </c>
      <c r="N860" s="3">
        <v>129</v>
      </c>
      <c r="O860" s="2" t="s">
        <v>963</v>
      </c>
      <c r="P860" s="2" t="s">
        <v>964</v>
      </c>
      <c r="Q860" s="2" t="s">
        <v>228</v>
      </c>
      <c r="R860" s="2" t="s">
        <v>229</v>
      </c>
      <c r="S860" s="2" t="s">
        <v>4959</v>
      </c>
      <c r="T860" s="2" t="s">
        <v>229</v>
      </c>
      <c r="U860" s="2" t="s">
        <v>2890</v>
      </c>
      <c r="V860" s="2" t="s">
        <v>233</v>
      </c>
      <c r="W860" s="2" t="s">
        <v>1009</v>
      </c>
      <c r="X860" s="2" t="s">
        <v>4960</v>
      </c>
      <c r="Y860" s="2" t="s">
        <v>702</v>
      </c>
      <c r="Z860" s="4"/>
      <c r="AA860" s="4">
        <f>=ROUNDDOWN({0},0)</f>
      </c>
      <c r="AB860" s="5"/>
      <c r="AC860" s="2" t="s">
        <v>229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/>
      <c r="AQ860" s="8"/>
      <c r="AR860" s="4">
        <v>2</v>
      </c>
      <c r="AS860" s="8">
        <v>128.96</v>
      </c>
      <c r="AT860" s="7">
        <v>-1</v>
      </c>
      <c r="AU860" s="7">
        <v>-1</v>
      </c>
      <c r="AV860" s="4"/>
      <c r="AW860" s="8"/>
      <c r="AX860" s="4">
        <v>2</v>
      </c>
      <c r="AY860" s="8">
        <v>128.96</v>
      </c>
      <c r="AZ860" s="7">
        <v>-1</v>
      </c>
      <c r="BA860" s="7">
        <v>-1</v>
      </c>
      <c r="BB860" s="7"/>
      <c r="BC860" s="4"/>
      <c r="BD860" s="8"/>
      <c r="BE860" s="4">
        <v>2</v>
      </c>
      <c r="BF860" s="8">
        <v>128.96</v>
      </c>
      <c r="BG860" s="7">
        <v>-1</v>
      </c>
      <c r="BH860" s="7">
        <v>-1</v>
      </c>
      <c r="BI860" s="7"/>
      <c r="BJ860" s="4"/>
      <c r="BK860" s="8"/>
      <c r="BL860" s="2" t="s">
        <v>17</v>
      </c>
      <c r="BM860" s="7"/>
      <c r="BN860" s="7"/>
      <c r="BO860" s="4"/>
      <c r="BP860" s="8"/>
      <c r="BQ860" s="4"/>
      <c r="BR860" s="8"/>
      <c r="BS860" s="7"/>
      <c r="BT860" s="7"/>
      <c r="BU860" s="2" t="s">
        <v>714</v>
      </c>
      <c r="BV860" s="2" t="s">
        <v>275</v>
      </c>
      <c r="BW860" s="2" t="s">
        <v>229</v>
      </c>
      <c r="BX860" s="2" t="s">
        <v>938</v>
      </c>
      <c r="BY860" s="2" t="s">
        <v>241</v>
      </c>
      <c r="BZ860" s="2" t="s">
        <v>229</v>
      </c>
      <c r="CA860" s="4"/>
      <c r="CB860" s="8"/>
      <c r="CC860" s="4">
        <v>2</v>
      </c>
      <c r="CD860" s="8">
        <v>128.96</v>
      </c>
      <c r="CE860" s="7">
        <v>-1</v>
      </c>
      <c r="CF860" s="7">
        <v>-1</v>
      </c>
      <c r="CG860" s="2" t="s">
        <v>239</v>
      </c>
      <c r="CH860" s="2" t="s">
        <v>275</v>
      </c>
      <c r="CI860" s="2" t="s">
        <v>691</v>
      </c>
      <c r="CJ860" s="2" t="s">
        <v>770</v>
      </c>
      <c r="CK860" s="2" t="s">
        <v>241</v>
      </c>
      <c r="CL860" s="2" t="s">
        <v>229</v>
      </c>
      <c r="CM860" s="4"/>
      <c r="CN860" s="8"/>
      <c r="CO860" s="4"/>
      <c r="CP860" s="8"/>
      <c r="CQ860" s="7"/>
      <c r="CR860" s="7"/>
      <c r="CS860" s="2" t="s">
        <v>239</v>
      </c>
      <c r="CT860" s="2" t="s">
        <v>275</v>
      </c>
      <c r="CU860" s="2" t="s">
        <v>2962</v>
      </c>
      <c r="CV860" s="2" t="s">
        <v>4955</v>
      </c>
      <c r="CW860" s="2" t="s">
        <v>241</v>
      </c>
      <c r="CX860" s="2" t="s">
        <v>229</v>
      </c>
      <c r="CY860" s="4"/>
      <c r="CZ860" s="8"/>
      <c r="DA860" s="4"/>
      <c r="DB860" s="8"/>
      <c r="DC860" s="7"/>
      <c r="DD860" s="7"/>
      <c r="DE860" s="2" t="s">
        <v>239</v>
      </c>
      <c r="DF860" s="2" t="s">
        <v>275</v>
      </c>
      <c r="DG860" s="2" t="s">
        <v>3658</v>
      </c>
      <c r="DH860" s="2" t="s">
        <v>1627</v>
      </c>
      <c r="DI860" s="2" t="s">
        <v>263</v>
      </c>
      <c r="DJ860" s="2" t="s">
        <v>229</v>
      </c>
      <c r="DK860" s="4"/>
      <c r="DL860" s="8"/>
      <c r="DM860" s="4"/>
      <c r="DN860" s="8"/>
      <c r="DO860" s="7"/>
      <c r="DP860" s="7"/>
      <c r="DQ860" s="2" t="s">
        <v>239</v>
      </c>
      <c r="DR860" s="2" t="s">
        <v>275</v>
      </c>
      <c r="DS860" s="2" t="s">
        <v>1154</v>
      </c>
      <c r="DT860" s="2" t="s">
        <v>1457</v>
      </c>
      <c r="DU860" s="2" t="s">
        <v>241</v>
      </c>
      <c r="DV860" s="2" t="s">
        <v>229</v>
      </c>
      <c r="DW860" s="4"/>
      <c r="DX860" s="8"/>
      <c r="DY860" s="4"/>
      <c r="DZ860" s="8"/>
      <c r="EA860" s="7"/>
      <c r="EB860" s="7"/>
      <c r="EC860" s="2" t="s">
        <v>239</v>
      </c>
      <c r="ED860" s="2" t="s">
        <v>275</v>
      </c>
      <c r="EE860" s="2" t="s">
        <v>1347</v>
      </c>
      <c r="EF860" s="2" t="s">
        <v>743</v>
      </c>
      <c r="EG860" s="2" t="s">
        <v>263</v>
      </c>
      <c r="EH860" s="2" t="s">
        <v>229</v>
      </c>
      <c r="EI860" s="4"/>
      <c r="EJ860" s="8"/>
      <c r="EK860" s="4"/>
      <c r="EL860" s="8"/>
      <c r="EM860" s="7"/>
      <c r="EN860" s="7"/>
      <c r="EO860" s="2" t="s">
        <v>239</v>
      </c>
      <c r="EP860" s="2" t="s">
        <v>275</v>
      </c>
      <c r="EQ860" s="2" t="s">
        <v>1235</v>
      </c>
      <c r="ER860" s="2" t="s">
        <v>720</v>
      </c>
      <c r="ES860" s="2" t="s">
        <v>241</v>
      </c>
      <c r="ET860" s="2" t="s">
        <v>229</v>
      </c>
      <c r="EU860" s="4"/>
      <c r="EV860" s="8"/>
      <c r="EW860" s="4"/>
      <c r="EX860" s="8"/>
      <c r="EY860" s="7"/>
      <c r="EZ860" s="7"/>
      <c r="FA860" s="2" t="s">
        <v>239</v>
      </c>
      <c r="FB860" s="2" t="s">
        <v>275</v>
      </c>
      <c r="FC860" s="2" t="s">
        <v>702</v>
      </c>
      <c r="FD860" s="2" t="s">
        <v>2274</v>
      </c>
      <c r="FE860" s="2" t="s">
        <v>241</v>
      </c>
      <c r="FF860" s="2" t="s">
        <v>229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275</v>
      </c>
      <c r="FO860" s="2" t="s">
        <v>2067</v>
      </c>
      <c r="FP860" s="2" t="s">
        <v>798</v>
      </c>
      <c r="FQ860" s="2" t="s">
        <v>241</v>
      </c>
      <c r="FR860" s="2" t="s">
        <v>229</v>
      </c>
      <c r="FS860" s="4"/>
      <c r="FT860" s="8"/>
      <c r="FU860" s="4"/>
      <c r="FV860" s="8"/>
      <c r="FW860" s="7"/>
      <c r="FX860" s="7"/>
      <c r="FY860" s="2" t="s">
        <v>229</v>
      </c>
      <c r="FZ860" s="2" t="s">
        <v>229</v>
      </c>
      <c r="GA860" s="2" t="s">
        <v>229</v>
      </c>
      <c r="GB860" s="2" t="s">
        <v>229</v>
      </c>
      <c r="GC860" s="2" t="s">
        <v>229</v>
      </c>
      <c r="GD860" s="2" t="s">
        <v>229</v>
      </c>
      <c r="GE860" s="4"/>
      <c r="GF860" s="8"/>
      <c r="GG860" s="4"/>
      <c r="GH860" s="8"/>
      <c r="GI860" s="7"/>
      <c r="GJ860" s="7"/>
      <c r="GK860" s="2" t="s">
        <v>272</v>
      </c>
      <c r="GL860" s="2" t="s">
        <v>275</v>
      </c>
      <c r="GM860" s="2" t="s">
        <v>229</v>
      </c>
      <c r="GN860" s="2" t="s">
        <v>229</v>
      </c>
      <c r="GO860" s="2" t="s">
        <v>241</v>
      </c>
      <c r="GP860" s="2" t="s">
        <v>229</v>
      </c>
      <c r="GQ860" s="4"/>
      <c r="GR860" s="8"/>
      <c r="GS860" s="4"/>
      <c r="GT860" s="8"/>
      <c r="GU860" s="7"/>
      <c r="GV860" s="7"/>
      <c r="GW860" s="2" t="s">
        <v>239</v>
      </c>
      <c r="GX860" s="2" t="s">
        <v>275</v>
      </c>
      <c r="GY860" s="2" t="s">
        <v>2916</v>
      </c>
      <c r="GZ860" s="2" t="s">
        <v>2901</v>
      </c>
      <c r="HA860" s="2" t="s">
        <v>241</v>
      </c>
      <c r="HB860" s="2" t="s">
        <v>229</v>
      </c>
      <c r="HC860" s="4"/>
      <c r="HD860" s="8"/>
      <c r="HE860" s="4"/>
      <c r="HF860" s="8"/>
      <c r="HG860" s="7"/>
      <c r="HH860" s="7"/>
      <c r="HI860" s="2" t="s">
        <v>239</v>
      </c>
      <c r="HJ860" s="2" t="s">
        <v>275</v>
      </c>
      <c r="HK860" s="2" t="s">
        <v>1344</v>
      </c>
      <c r="HL860" s="2" t="s">
        <v>2201</v>
      </c>
      <c r="HM860" s="2" t="s">
        <v>241</v>
      </c>
      <c r="HN860" s="2" t="s">
        <v>229</v>
      </c>
      <c r="HO860" s="4"/>
      <c r="HP860" s="8"/>
      <c r="HQ860" s="4"/>
      <c r="HR860" s="8"/>
      <c r="HS860" s="7"/>
      <c r="HT860" s="7"/>
      <c r="HU860" s="2" t="s">
        <v>272</v>
      </c>
      <c r="HV860" s="2" t="s">
        <v>275</v>
      </c>
      <c r="HW860" s="2" t="s">
        <v>229</v>
      </c>
      <c r="HX860" s="2" t="s">
        <v>229</v>
      </c>
      <c r="HY860" s="2" t="s">
        <v>241</v>
      </c>
      <c r="HZ860" s="2" t="s">
        <v>229</v>
      </c>
      <c r="IA860" s="4"/>
      <c r="IB860" s="8"/>
      <c r="IC860" s="4"/>
      <c r="ID860" s="8"/>
      <c r="IE860" s="7"/>
      <c r="IF860" s="7"/>
      <c r="IG860" s="2" t="s">
        <v>266</v>
      </c>
      <c r="IH860" s="2" t="s">
        <v>275</v>
      </c>
      <c r="II860" s="2" t="s">
        <v>229</v>
      </c>
      <c r="IJ860" s="2" t="s">
        <v>229</v>
      </c>
      <c r="IK860" s="2" t="s">
        <v>241</v>
      </c>
      <c r="IL860" s="2" t="s">
        <v>229</v>
      </c>
      <c r="IM860" s="4"/>
      <c r="IN860" s="8"/>
      <c r="IO860" s="4"/>
      <c r="IP860" s="8"/>
      <c r="IQ860" s="7"/>
      <c r="IR860" s="7"/>
      <c r="IS860" s="2" t="s">
        <v>272</v>
      </c>
      <c r="IT860" s="2" t="s">
        <v>275</v>
      </c>
      <c r="IU860" s="2" t="s">
        <v>229</v>
      </c>
      <c r="IV860" s="2" t="s">
        <v>229</v>
      </c>
      <c r="IW860" s="2" t="s">
        <v>241</v>
      </c>
      <c r="IX860" s="2" t="s">
        <v>229</v>
      </c>
      <c r="IY860" s="4"/>
      <c r="IZ860" s="8"/>
      <c r="JA860" s="4"/>
      <c r="JB860" s="8"/>
      <c r="JC860" s="7"/>
      <c r="JD860" s="7"/>
      <c r="JE860" s="2" t="s">
        <v>229</v>
      </c>
      <c r="JF860" s="2" t="s">
        <v>229</v>
      </c>
      <c r="JG860" s="2" t="s">
        <v>229</v>
      </c>
      <c r="JH860" s="2" t="s">
        <v>229</v>
      </c>
      <c r="JI860" s="2" t="s">
        <v>229</v>
      </c>
      <c r="JJ860" s="2" t="s">
        <v>229</v>
      </c>
      <c r="JK860" s="4"/>
      <c r="JL860" s="8"/>
      <c r="JM860" s="4"/>
      <c r="JN860" s="8"/>
      <c r="JO860" s="7"/>
      <c r="JP860" s="7"/>
      <c r="JQ860" s="2" t="s">
        <v>229</v>
      </c>
      <c r="JR860" s="2" t="s">
        <v>229</v>
      </c>
      <c r="JS860" s="2" t="s">
        <v>229</v>
      </c>
      <c r="JT860" s="2" t="s">
        <v>229</v>
      </c>
      <c r="JU860" s="2" t="s">
        <v>229</v>
      </c>
      <c r="JV860" s="2" t="s">
        <v>229</v>
      </c>
      <c r="JW860" s="4"/>
      <c r="JX860" s="8"/>
      <c r="JY860" s="4"/>
      <c r="JZ860" s="8"/>
      <c r="KA860" s="7"/>
      <c r="KB860" s="7"/>
      <c r="KC860" s="2" t="s">
        <v>272</v>
      </c>
      <c r="KD860" s="2" t="s">
        <v>275</v>
      </c>
      <c r="KE860" s="2" t="s">
        <v>229</v>
      </c>
      <c r="KF860" s="2" t="s">
        <v>229</v>
      </c>
      <c r="KG860" s="2" t="s">
        <v>241</v>
      </c>
      <c r="KH860" s="2" t="s">
        <v>229</v>
      </c>
      <c r="KI860" s="4"/>
      <c r="KJ860" s="8"/>
      <c r="KK860" s="4"/>
      <c r="KL860" s="8"/>
      <c r="KM860" s="7"/>
      <c r="KN860" s="7"/>
      <c r="KO860" s="2" t="s">
        <v>272</v>
      </c>
      <c r="KP860" s="2" t="s">
        <v>275</v>
      </c>
      <c r="KQ860" s="2" t="s">
        <v>229</v>
      </c>
      <c r="KR860" s="2" t="s">
        <v>229</v>
      </c>
      <c r="KS860" s="2" t="s">
        <v>241</v>
      </c>
      <c r="KT860" s="2" t="s">
        <v>229</v>
      </c>
      <c r="KU860" s="4"/>
      <c r="KV860" s="8"/>
      <c r="KW860" s="4"/>
      <c r="KX860" s="8"/>
      <c r="KY860" s="7"/>
      <c r="KZ860" s="7"/>
      <c r="LA860" s="2" t="s">
        <v>239</v>
      </c>
      <c r="LB860" s="2" t="s">
        <v>275</v>
      </c>
      <c r="LC860" s="2" t="s">
        <v>938</v>
      </c>
      <c r="LD860" s="2" t="s">
        <v>3110</v>
      </c>
      <c r="LE860" s="2" t="s">
        <v>241</v>
      </c>
      <c r="LF860" s="2" t="s">
        <v>229</v>
      </c>
      <c r="LG860" s="4"/>
      <c r="LH860" s="8"/>
      <c r="LI860" s="4"/>
      <c r="LJ860" s="8"/>
      <c r="LK860" s="7"/>
      <c r="LL860" s="7"/>
      <c r="LM860" s="2" t="s">
        <v>229</v>
      </c>
      <c r="LN860" s="2" t="s">
        <v>229</v>
      </c>
      <c r="LO860" s="2" t="s">
        <v>229</v>
      </c>
      <c r="LP860" s="2" t="s">
        <v>229</v>
      </c>
      <c r="LQ860" s="2" t="s">
        <v>229</v>
      </c>
      <c r="LR860" s="2" t="s">
        <v>229</v>
      </c>
      <c r="LS860" s="4"/>
      <c r="LT860" s="8"/>
      <c r="LU860" s="4"/>
      <c r="LV860" s="8"/>
      <c r="LW860" s="7"/>
      <c r="LX860" s="7"/>
      <c r="LY860" s="2" t="s">
        <v>239</v>
      </c>
      <c r="LZ860" s="2" t="s">
        <v>275</v>
      </c>
      <c r="MA860" s="2" t="s">
        <v>745</v>
      </c>
      <c r="MB860" s="2" t="s">
        <v>1054</v>
      </c>
      <c r="MC860" s="2" t="s">
        <v>241</v>
      </c>
      <c r="MD860" s="2" t="s">
        <v>229</v>
      </c>
      <c r="ME860" s="4"/>
      <c r="MF860" s="8"/>
      <c r="MG860" s="4"/>
      <c r="MH860" s="8"/>
      <c r="MI860" s="7"/>
      <c r="MJ860" s="7"/>
      <c r="MK860" s="2" t="s">
        <v>239</v>
      </c>
      <c r="ML860" s="2" t="s">
        <v>275</v>
      </c>
      <c r="MM860" s="2" t="s">
        <v>987</v>
      </c>
      <c r="MN860" s="2" t="s">
        <v>883</v>
      </c>
      <c r="MO860" s="2" t="s">
        <v>241</v>
      </c>
      <c r="MP860" s="2" t="s">
        <v>229</v>
      </c>
      <c r="MQ860" s="4"/>
      <c r="MR860" s="8"/>
      <c r="MS860" s="4"/>
      <c r="MT860" s="8"/>
      <c r="MU860" s="7"/>
      <c r="MV860" s="7"/>
      <c r="MW860" s="2" t="s">
        <v>272</v>
      </c>
      <c r="MX860" s="2" t="s">
        <v>275</v>
      </c>
      <c r="MY860" s="2" t="s">
        <v>229</v>
      </c>
      <c r="MZ860" s="2" t="s">
        <v>229</v>
      </c>
      <c r="NA860" s="2" t="s">
        <v>241</v>
      </c>
      <c r="NB860" s="2" t="s">
        <v>229</v>
      </c>
      <c r="NC860" s="4"/>
      <c r="ND860" s="8"/>
      <c r="NE860" s="4"/>
      <c r="NF860" s="8"/>
      <c r="NG860" s="7"/>
      <c r="NH860" s="7"/>
      <c r="NI860" s="2" t="s">
        <v>239</v>
      </c>
      <c r="NJ860" s="2" t="s">
        <v>275</v>
      </c>
      <c r="NK860" s="2" t="s">
        <v>1854</v>
      </c>
      <c r="NL860" s="2" t="s">
        <v>937</v>
      </c>
      <c r="NM860" s="2" t="s">
        <v>263</v>
      </c>
      <c r="NN860" s="2" t="s">
        <v>229</v>
      </c>
      <c r="NO860" s="4"/>
      <c r="NP860" s="8"/>
      <c r="NQ860" s="4"/>
      <c r="NR860" s="8"/>
      <c r="NS860" s="7"/>
      <c r="NT860" s="7"/>
      <c r="NU860" s="2" t="s">
        <v>272</v>
      </c>
      <c r="NV860" s="2" t="s">
        <v>275</v>
      </c>
      <c r="NW860" s="2" t="s">
        <v>229</v>
      </c>
      <c r="NX860" s="2" t="s">
        <v>229</v>
      </c>
      <c r="NY860" s="2" t="s">
        <v>241</v>
      </c>
      <c r="NZ860" s="2" t="s">
        <v>229</v>
      </c>
      <c r="OA860" s="4"/>
      <c r="OB860" s="8"/>
      <c r="OC860" s="4"/>
      <c r="OD860" s="8"/>
      <c r="OE860" s="7"/>
      <c r="OF860" s="7"/>
      <c r="OG860" s="2" t="s">
        <v>229</v>
      </c>
      <c r="OH860" s="2" t="s">
        <v>229</v>
      </c>
      <c r="OI860" s="2" t="s">
        <v>229</v>
      </c>
      <c r="OJ860" s="2" t="s">
        <v>229</v>
      </c>
      <c r="OK860" s="2" t="s">
        <v>229</v>
      </c>
      <c r="OL860" s="2" t="s">
        <v>229</v>
      </c>
      <c r="OM860" s="4"/>
      <c r="ON860" s="8"/>
      <c r="OO860" s="4"/>
      <c r="OP860" s="8"/>
      <c r="OQ860" s="7"/>
      <c r="OR860" s="7"/>
      <c r="OS860" s="2" t="s">
        <v>229</v>
      </c>
      <c r="OT860" s="2" t="s">
        <v>229</v>
      </c>
      <c r="OU860" s="2" t="s">
        <v>229</v>
      </c>
      <c r="OV860" s="2" t="s">
        <v>229</v>
      </c>
      <c r="OW860" s="2" t="s">
        <v>229</v>
      </c>
      <c r="OX860" s="2" t="s">
        <v>229</v>
      </c>
      <c r="OY860" s="4"/>
      <c r="OZ860" s="8"/>
      <c r="PA860" s="4"/>
      <c r="PB860" s="8"/>
      <c r="PC860" s="7"/>
      <c r="PD860" s="7"/>
      <c r="PE860" s="2" t="s">
        <v>229</v>
      </c>
      <c r="PF860" s="2" t="s">
        <v>229</v>
      </c>
      <c r="PG860" s="2" t="s">
        <v>229</v>
      </c>
      <c r="PH860" s="2" t="s">
        <v>229</v>
      </c>
      <c r="PI860" s="2" t="s">
        <v>229</v>
      </c>
      <c r="PJ860" s="2" t="s">
        <v>229</v>
      </c>
      <c r="PK860" s="4"/>
      <c r="PL860" s="8"/>
      <c r="PM860" s="4"/>
      <c r="PN860" s="8"/>
      <c r="PO860" s="7"/>
      <c r="PP860" s="7"/>
      <c r="PQ860" s="2" t="s">
        <v>239</v>
      </c>
      <c r="PR860" s="2" t="s">
        <v>275</v>
      </c>
      <c r="PS860" s="2" t="s">
        <v>1221</v>
      </c>
      <c r="PT860" s="2" t="s">
        <v>229</v>
      </c>
      <c r="PU860" s="2" t="s">
        <v>241</v>
      </c>
      <c r="PV860" s="2" t="s">
        <v>229</v>
      </c>
      <c r="PW860" s="4"/>
      <c r="PX860" s="8"/>
      <c r="PY860" s="4"/>
      <c r="PZ860" s="8"/>
      <c r="QA860" s="7"/>
      <c r="QB860" s="7"/>
      <c r="QC860" s="2" t="s">
        <v>281</v>
      </c>
      <c r="QD860" s="2" t="s">
        <v>275</v>
      </c>
      <c r="QE860" s="2" t="s">
        <v>229</v>
      </c>
      <c r="QF860" s="2" t="s">
        <v>229</v>
      </c>
      <c r="QG860" s="2" t="s">
        <v>241</v>
      </c>
      <c r="QH860" s="2" t="s">
        <v>229</v>
      </c>
      <c r="QI860" s="4"/>
      <c r="QJ860" s="8"/>
      <c r="QK860" s="4"/>
      <c r="QL860" s="8"/>
      <c r="QM860" s="7"/>
      <c r="QN860" s="7"/>
      <c r="QO860" s="2" t="s">
        <v>229</v>
      </c>
      <c r="QP860" s="2" t="s">
        <v>229</v>
      </c>
      <c r="QQ860" s="2" t="s">
        <v>229</v>
      </c>
      <c r="QR860" s="2" t="s">
        <v>229</v>
      </c>
      <c r="QS860" s="2" t="s">
        <v>229</v>
      </c>
      <c r="QT860" s="2" t="s">
        <v>229</v>
      </c>
      <c r="QU860" s="4"/>
      <c r="QV860" s="8"/>
      <c r="QW860" s="4"/>
      <c r="QX860" s="8"/>
      <c r="QY860" s="7"/>
      <c r="QZ860" s="7"/>
      <c r="RA860" s="2" t="s">
        <v>272</v>
      </c>
      <c r="RB860" s="2" t="s">
        <v>275</v>
      </c>
      <c r="RC860" s="2" t="s">
        <v>229</v>
      </c>
      <c r="RD860" s="2" t="s">
        <v>229</v>
      </c>
      <c r="RE860" s="2" t="s">
        <v>241</v>
      </c>
      <c r="RF860" s="2" t="s">
        <v>229</v>
      </c>
      <c r="RG860" s="4"/>
      <c r="RH860" s="8"/>
      <c r="RI860" s="4"/>
      <c r="RJ860" s="8"/>
      <c r="RK860" s="7"/>
      <c r="RL860" s="7"/>
      <c r="RM860" s="2" t="s">
        <v>229</v>
      </c>
      <c r="RN860" s="2" t="s">
        <v>229</v>
      </c>
      <c r="RO860" s="2" t="s">
        <v>229</v>
      </c>
      <c r="RP860" s="2" t="s">
        <v>229</v>
      </c>
      <c r="RQ860" s="2" t="s">
        <v>229</v>
      </c>
      <c r="RR860" s="2" t="s">
        <v>229</v>
      </c>
      <c r="RS860" s="4"/>
      <c r="RT860" s="8"/>
      <c r="RU860" s="4"/>
      <c r="RV860" s="8"/>
      <c r="RW860" s="7"/>
      <c r="RX860" s="7"/>
      <c r="RY860" s="2" t="s">
        <v>239</v>
      </c>
      <c r="RZ860" s="2" t="s">
        <v>275</v>
      </c>
      <c r="SA860" s="2" t="s">
        <v>273</v>
      </c>
      <c r="SB860" s="2" t="s">
        <v>1014</v>
      </c>
      <c r="SC860" s="2" t="s">
        <v>241</v>
      </c>
      <c r="SD860" s="2" t="s">
        <v>229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</row>
    <row r="861">
      <c r="A861" s="2" t="s">
        <v>5159</v>
      </c>
      <c r="B861" s="2" t="s">
        <v>216</v>
      </c>
      <c r="C861" s="2" t="s">
        <v>4734</v>
      </c>
      <c r="D861" s="2" t="s">
        <v>3164</v>
      </c>
      <c r="E861" s="2" t="s">
        <v>3165</v>
      </c>
      <c r="F861" s="2" t="s">
        <v>113</v>
      </c>
      <c r="G861" s="2" t="s">
        <v>2043</v>
      </c>
      <c r="H861" s="2" t="s">
        <v>4975</v>
      </c>
      <c r="I861" s="2" t="s">
        <v>5160</v>
      </c>
      <c r="J861" s="2" t="s">
        <v>285</v>
      </c>
      <c r="K861" s="2" t="s">
        <v>617</v>
      </c>
      <c r="L861" s="3">
        <v>60</v>
      </c>
      <c r="M861" s="3">
        <v>63</v>
      </c>
      <c r="N861" s="3">
        <v>119.99</v>
      </c>
      <c r="O861" s="2" t="s">
        <v>963</v>
      </c>
      <c r="P861" s="2" t="s">
        <v>2072</v>
      </c>
      <c r="Q861" s="2" t="s">
        <v>228</v>
      </c>
      <c r="R861" s="2" t="s">
        <v>229</v>
      </c>
      <c r="S861" s="2" t="s">
        <v>4977</v>
      </c>
      <c r="T861" s="2" t="s">
        <v>3733</v>
      </c>
      <c r="U861" s="2" t="s">
        <v>733</v>
      </c>
      <c r="V861" s="2" t="s">
        <v>1910</v>
      </c>
      <c r="W861" s="2" t="s">
        <v>686</v>
      </c>
      <c r="X861" s="2" t="s">
        <v>1525</v>
      </c>
      <c r="Y861" s="2" t="s">
        <v>1224</v>
      </c>
      <c r="Z861" s="4"/>
      <c r="AA861" s="4">
        <f>=ROUNDDOWN({0},0)</f>
      </c>
      <c r="AB861" s="5"/>
      <c r="AC861" s="2" t="s">
        <v>229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/>
      <c r="AQ861" s="8"/>
      <c r="AR861" s="4">
        <v>3</v>
      </c>
      <c r="AS861" s="8">
        <v>192.15</v>
      </c>
      <c r="AT861" s="7">
        <v>-1</v>
      </c>
      <c r="AU861" s="7">
        <v>-1</v>
      </c>
      <c r="AV861" s="4" t="s">
        <v>229</v>
      </c>
      <c r="AW861" s="8" t="s">
        <v>229</v>
      </c>
      <c r="AX861" s="4">
        <v>5</v>
      </c>
      <c r="AY861" s="8">
        <v>345.03</v>
      </c>
      <c r="AZ861" s="7" t="s">
        <v>229</v>
      </c>
      <c r="BA861" s="7" t="s">
        <v>229</v>
      </c>
      <c r="BB861" s="7"/>
      <c r="BC861" s="4" t="s">
        <v>229</v>
      </c>
      <c r="BD861" s="8" t="s">
        <v>229</v>
      </c>
      <c r="BE861" s="4">
        <v>5</v>
      </c>
      <c r="BF861" s="8">
        <v>345.03</v>
      </c>
      <c r="BG861" s="7" t="s">
        <v>229</v>
      </c>
      <c r="BH861" s="7" t="s">
        <v>229</v>
      </c>
      <c r="BI861" s="7"/>
      <c r="BJ861" s="4"/>
      <c r="BK861" s="8"/>
      <c r="BL861" s="2" t="s">
        <v>3436</v>
      </c>
      <c r="BM861" s="7"/>
      <c r="BN861" s="7"/>
      <c r="BO861" s="4"/>
      <c r="BP861" s="8"/>
      <c r="BQ861" s="4"/>
      <c r="BR861" s="8"/>
      <c r="BS861" s="7"/>
      <c r="BT861" s="7"/>
      <c r="BU861" s="2" t="s">
        <v>2075</v>
      </c>
      <c r="BV861" s="2" t="s">
        <v>275</v>
      </c>
      <c r="BW861" s="2" t="s">
        <v>229</v>
      </c>
      <c r="BX861" s="2" t="s">
        <v>229</v>
      </c>
      <c r="BY861" s="2" t="s">
        <v>241</v>
      </c>
      <c r="BZ861" s="2" t="s">
        <v>229</v>
      </c>
      <c r="CA861" s="4"/>
      <c r="CB861" s="8"/>
      <c r="CC861" s="4"/>
      <c r="CD861" s="8"/>
      <c r="CE861" s="7"/>
      <c r="CF861" s="7"/>
      <c r="CG861" s="2" t="s">
        <v>239</v>
      </c>
      <c r="CH861" s="2" t="s">
        <v>275</v>
      </c>
      <c r="CI861" s="2" t="s">
        <v>885</v>
      </c>
      <c r="CJ861" s="2" t="s">
        <v>2298</v>
      </c>
      <c r="CK861" s="2" t="s">
        <v>241</v>
      </c>
      <c r="CL861" s="2" t="s">
        <v>229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275</v>
      </c>
      <c r="CU861" s="2" t="s">
        <v>4691</v>
      </c>
      <c r="CV861" s="2" t="s">
        <v>2287</v>
      </c>
      <c r="CW861" s="2" t="s">
        <v>241</v>
      </c>
      <c r="CX861" s="2" t="s">
        <v>229</v>
      </c>
      <c r="CY861" s="4"/>
      <c r="CZ861" s="8"/>
      <c r="DA861" s="4">
        <v>2</v>
      </c>
      <c r="DB861" s="8">
        <v>126</v>
      </c>
      <c r="DC861" s="7">
        <v>-1</v>
      </c>
      <c r="DD861" s="7">
        <v>-1</v>
      </c>
      <c r="DE861" s="2" t="s">
        <v>239</v>
      </c>
      <c r="DF861" s="2" t="s">
        <v>275</v>
      </c>
      <c r="DG861" s="2" t="s">
        <v>1963</v>
      </c>
      <c r="DH861" s="2" t="s">
        <v>3770</v>
      </c>
      <c r="DI861" s="2" t="s">
        <v>241</v>
      </c>
      <c r="DJ861" s="2" t="s">
        <v>229</v>
      </c>
      <c r="DK861" s="4"/>
      <c r="DL861" s="8"/>
      <c r="DM861" s="4"/>
      <c r="DN861" s="8"/>
      <c r="DO861" s="7"/>
      <c r="DP861" s="7"/>
      <c r="DQ861" s="2" t="s">
        <v>239</v>
      </c>
      <c r="DR861" s="2" t="s">
        <v>275</v>
      </c>
      <c r="DS861" s="2" t="s">
        <v>4761</v>
      </c>
      <c r="DT861" s="2" t="s">
        <v>1050</v>
      </c>
      <c r="DU861" s="2" t="s">
        <v>241</v>
      </c>
      <c r="DV861" s="2" t="s">
        <v>229</v>
      </c>
      <c r="DW861" s="4"/>
      <c r="DX861" s="8"/>
      <c r="DY861" s="4"/>
      <c r="DZ861" s="8"/>
      <c r="EA861" s="7"/>
      <c r="EB861" s="7"/>
      <c r="EC861" s="2" t="s">
        <v>239</v>
      </c>
      <c r="ED861" s="2" t="s">
        <v>275</v>
      </c>
      <c r="EE861" s="2" t="s">
        <v>1530</v>
      </c>
      <c r="EF861" s="2" t="s">
        <v>624</v>
      </c>
      <c r="EG861" s="2" t="s">
        <v>241</v>
      </c>
      <c r="EH861" s="2" t="s">
        <v>229</v>
      </c>
      <c r="EI861" s="4"/>
      <c r="EJ861" s="8"/>
      <c r="EK861" s="4">
        <v>1</v>
      </c>
      <c r="EL861" s="8">
        <v>66.15</v>
      </c>
      <c r="EM861" s="7">
        <v>-1</v>
      </c>
      <c r="EN861" s="7">
        <v>-1</v>
      </c>
      <c r="EO861" s="2" t="s">
        <v>239</v>
      </c>
      <c r="EP861" s="2" t="s">
        <v>275</v>
      </c>
      <c r="EQ861" s="2" t="s">
        <v>2665</v>
      </c>
      <c r="ER861" s="2" t="s">
        <v>2112</v>
      </c>
      <c r="ES861" s="2" t="s">
        <v>241</v>
      </c>
      <c r="ET861" s="2" t="s">
        <v>229</v>
      </c>
      <c r="EU861" s="4"/>
      <c r="EV861" s="8"/>
      <c r="EW861" s="4"/>
      <c r="EX861" s="8"/>
      <c r="EY861" s="7"/>
      <c r="EZ861" s="7"/>
      <c r="FA861" s="2" t="s">
        <v>239</v>
      </c>
      <c r="FB861" s="2" t="s">
        <v>275</v>
      </c>
      <c r="FC861" s="2" t="s">
        <v>4691</v>
      </c>
      <c r="FD861" s="2" t="s">
        <v>3038</v>
      </c>
      <c r="FE861" s="2" t="s">
        <v>241</v>
      </c>
      <c r="FF861" s="2" t="s">
        <v>229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275</v>
      </c>
      <c r="FO861" s="2" t="s">
        <v>4691</v>
      </c>
      <c r="FP861" s="2" t="s">
        <v>2670</v>
      </c>
      <c r="FQ861" s="2" t="s">
        <v>241</v>
      </c>
      <c r="FR861" s="2" t="s">
        <v>229</v>
      </c>
      <c r="FS861" s="4"/>
      <c r="FT861" s="8"/>
      <c r="FU861" s="4"/>
      <c r="FV861" s="8"/>
      <c r="FW861" s="7"/>
      <c r="FX861" s="7"/>
      <c r="FY861" s="2" t="s">
        <v>229</v>
      </c>
      <c r="FZ861" s="2" t="s">
        <v>229</v>
      </c>
      <c r="GA861" s="2" t="s">
        <v>229</v>
      </c>
      <c r="GB861" s="2" t="s">
        <v>229</v>
      </c>
      <c r="GC861" s="2" t="s">
        <v>229</v>
      </c>
      <c r="GD861" s="2" t="s">
        <v>229</v>
      </c>
      <c r="GE861" s="4"/>
      <c r="GF861" s="8"/>
      <c r="GG861" s="4"/>
      <c r="GH861" s="8"/>
      <c r="GI861" s="7"/>
      <c r="GJ861" s="7"/>
      <c r="GK861" s="2" t="s">
        <v>272</v>
      </c>
      <c r="GL861" s="2" t="s">
        <v>275</v>
      </c>
      <c r="GM861" s="2" t="s">
        <v>229</v>
      </c>
      <c r="GN861" s="2" t="s">
        <v>229</v>
      </c>
      <c r="GO861" s="2" t="s">
        <v>241</v>
      </c>
      <c r="GP861" s="2" t="s">
        <v>229</v>
      </c>
      <c r="GQ861" s="4"/>
      <c r="GR861" s="8"/>
      <c r="GS861" s="4"/>
      <c r="GT861" s="8"/>
      <c r="GU861" s="7"/>
      <c r="GV861" s="7"/>
      <c r="GW861" s="2" t="s">
        <v>281</v>
      </c>
      <c r="GX861" s="2" t="s">
        <v>275</v>
      </c>
      <c r="GY861" s="2" t="s">
        <v>229</v>
      </c>
      <c r="GZ861" s="2" t="s">
        <v>229</v>
      </c>
      <c r="HA861" s="2" t="s">
        <v>241</v>
      </c>
      <c r="HB861" s="2" t="s">
        <v>229</v>
      </c>
      <c r="HC861" s="4"/>
      <c r="HD861" s="8"/>
      <c r="HE861" s="4"/>
      <c r="HF861" s="8"/>
      <c r="HG861" s="7"/>
      <c r="HH861" s="7"/>
      <c r="HI861" s="2" t="s">
        <v>266</v>
      </c>
      <c r="HJ861" s="2" t="s">
        <v>275</v>
      </c>
      <c r="HK861" s="2" t="s">
        <v>229</v>
      </c>
      <c r="HL861" s="2" t="s">
        <v>229</v>
      </c>
      <c r="HM861" s="2" t="s">
        <v>241</v>
      </c>
      <c r="HN861" s="2" t="s">
        <v>229</v>
      </c>
      <c r="HO861" s="4"/>
      <c r="HP861" s="8"/>
      <c r="HQ861" s="4"/>
      <c r="HR861" s="8"/>
      <c r="HS861" s="7"/>
      <c r="HT861" s="7"/>
      <c r="HU861" s="2" t="s">
        <v>272</v>
      </c>
      <c r="HV861" s="2" t="s">
        <v>275</v>
      </c>
      <c r="HW861" s="2" t="s">
        <v>229</v>
      </c>
      <c r="HX861" s="2" t="s">
        <v>229</v>
      </c>
      <c r="HY861" s="2" t="s">
        <v>241</v>
      </c>
      <c r="HZ861" s="2" t="s">
        <v>229</v>
      </c>
      <c r="IA861" s="4"/>
      <c r="IB861" s="8"/>
      <c r="IC861" s="4"/>
      <c r="ID861" s="8"/>
      <c r="IE861" s="7"/>
      <c r="IF861" s="7"/>
      <c r="IG861" s="2" t="s">
        <v>266</v>
      </c>
      <c r="IH861" s="2" t="s">
        <v>275</v>
      </c>
      <c r="II861" s="2" t="s">
        <v>229</v>
      </c>
      <c r="IJ861" s="2" t="s">
        <v>229</v>
      </c>
      <c r="IK861" s="2" t="s">
        <v>241</v>
      </c>
      <c r="IL861" s="2" t="s">
        <v>229</v>
      </c>
      <c r="IM861" s="4"/>
      <c r="IN861" s="8"/>
      <c r="IO861" s="4"/>
      <c r="IP861" s="8"/>
      <c r="IQ861" s="7"/>
      <c r="IR861" s="7"/>
      <c r="IS861" s="2" t="s">
        <v>272</v>
      </c>
      <c r="IT861" s="2" t="s">
        <v>275</v>
      </c>
      <c r="IU861" s="2" t="s">
        <v>229</v>
      </c>
      <c r="IV861" s="2" t="s">
        <v>229</v>
      </c>
      <c r="IW861" s="2" t="s">
        <v>241</v>
      </c>
      <c r="IX861" s="2" t="s">
        <v>229</v>
      </c>
      <c r="IY861" s="4"/>
      <c r="IZ861" s="8"/>
      <c r="JA861" s="4"/>
      <c r="JB861" s="8"/>
      <c r="JC861" s="7"/>
      <c r="JD861" s="7"/>
      <c r="JE861" s="2" t="s">
        <v>272</v>
      </c>
      <c r="JF861" s="2" t="s">
        <v>275</v>
      </c>
      <c r="JG861" s="2" t="s">
        <v>229</v>
      </c>
      <c r="JH861" s="2" t="s">
        <v>229</v>
      </c>
      <c r="JI861" s="2" t="s">
        <v>241</v>
      </c>
      <c r="JJ861" s="2" t="s">
        <v>229</v>
      </c>
      <c r="JK861" s="4"/>
      <c r="JL861" s="8"/>
      <c r="JM861" s="4"/>
      <c r="JN861" s="8"/>
      <c r="JO861" s="7"/>
      <c r="JP861" s="7"/>
      <c r="JQ861" s="2" t="s">
        <v>272</v>
      </c>
      <c r="JR861" s="2" t="s">
        <v>275</v>
      </c>
      <c r="JS861" s="2" t="s">
        <v>229</v>
      </c>
      <c r="JT861" s="2" t="s">
        <v>229</v>
      </c>
      <c r="JU861" s="2" t="s">
        <v>241</v>
      </c>
      <c r="JV861" s="2" t="s">
        <v>229</v>
      </c>
      <c r="JW861" s="4"/>
      <c r="JX861" s="8"/>
      <c r="JY861" s="4"/>
      <c r="JZ861" s="8"/>
      <c r="KA861" s="7"/>
      <c r="KB861" s="7"/>
      <c r="KC861" s="2" t="s">
        <v>272</v>
      </c>
      <c r="KD861" s="2" t="s">
        <v>275</v>
      </c>
      <c r="KE861" s="2" t="s">
        <v>229</v>
      </c>
      <c r="KF861" s="2" t="s">
        <v>229</v>
      </c>
      <c r="KG861" s="2" t="s">
        <v>241</v>
      </c>
      <c r="KH861" s="2" t="s">
        <v>229</v>
      </c>
      <c r="KI861" s="4"/>
      <c r="KJ861" s="8"/>
      <c r="KK861" s="4"/>
      <c r="KL861" s="8"/>
      <c r="KM861" s="7"/>
      <c r="KN861" s="7"/>
      <c r="KO861" s="2" t="s">
        <v>278</v>
      </c>
      <c r="KP861" s="2" t="s">
        <v>275</v>
      </c>
      <c r="KQ861" s="2" t="s">
        <v>229</v>
      </c>
      <c r="KR861" s="2" t="s">
        <v>229</v>
      </c>
      <c r="KS861" s="2" t="s">
        <v>241</v>
      </c>
      <c r="KT861" s="2" t="s">
        <v>229</v>
      </c>
      <c r="KU861" s="4"/>
      <c r="KV861" s="8"/>
      <c r="KW861" s="4"/>
      <c r="KX861" s="8"/>
      <c r="KY861" s="7"/>
      <c r="KZ861" s="7"/>
      <c r="LA861" s="2" t="s">
        <v>272</v>
      </c>
      <c r="LB861" s="2" t="s">
        <v>275</v>
      </c>
      <c r="LC861" s="2" t="s">
        <v>229</v>
      </c>
      <c r="LD861" s="2" t="s">
        <v>229</v>
      </c>
      <c r="LE861" s="2" t="s">
        <v>241</v>
      </c>
      <c r="LF861" s="2" t="s">
        <v>229</v>
      </c>
      <c r="LG861" s="4"/>
      <c r="LH861" s="8"/>
      <c r="LI861" s="4"/>
      <c r="LJ861" s="8"/>
      <c r="LK861" s="7"/>
      <c r="LL861" s="7"/>
      <c r="LM861" s="2" t="s">
        <v>229</v>
      </c>
      <c r="LN861" s="2" t="s">
        <v>229</v>
      </c>
      <c r="LO861" s="2" t="s">
        <v>229</v>
      </c>
      <c r="LP861" s="2" t="s">
        <v>229</v>
      </c>
      <c r="LQ861" s="2" t="s">
        <v>229</v>
      </c>
      <c r="LR861" s="2" t="s">
        <v>229</v>
      </c>
      <c r="LS861" s="4"/>
      <c r="LT861" s="8"/>
      <c r="LU861" s="4"/>
      <c r="LV861" s="8"/>
      <c r="LW861" s="7"/>
      <c r="LX861" s="7"/>
      <c r="LY861" s="2" t="s">
        <v>239</v>
      </c>
      <c r="LZ861" s="2" t="s">
        <v>275</v>
      </c>
      <c r="MA861" s="2" t="s">
        <v>2665</v>
      </c>
      <c r="MB861" s="2" t="s">
        <v>2039</v>
      </c>
      <c r="MC861" s="2" t="s">
        <v>241</v>
      </c>
      <c r="MD861" s="2" t="s">
        <v>229</v>
      </c>
      <c r="ME861" s="4"/>
      <c r="MF861" s="8"/>
      <c r="MG861" s="4"/>
      <c r="MH861" s="8"/>
      <c r="MI861" s="7"/>
      <c r="MJ861" s="7"/>
      <c r="MK861" s="2" t="s">
        <v>272</v>
      </c>
      <c r="ML861" s="2" t="s">
        <v>275</v>
      </c>
      <c r="MM861" s="2" t="s">
        <v>229</v>
      </c>
      <c r="MN861" s="2" t="s">
        <v>229</v>
      </c>
      <c r="MO861" s="2" t="s">
        <v>241</v>
      </c>
      <c r="MP861" s="2" t="s">
        <v>229</v>
      </c>
      <c r="MQ861" s="4"/>
      <c r="MR861" s="8"/>
      <c r="MS861" s="4"/>
      <c r="MT861" s="8"/>
      <c r="MU861" s="7"/>
      <c r="MV861" s="7"/>
      <c r="MW861" s="2" t="s">
        <v>239</v>
      </c>
      <c r="MX861" s="2" t="s">
        <v>275</v>
      </c>
      <c r="MY861" s="2" t="s">
        <v>1915</v>
      </c>
      <c r="MZ861" s="2" t="s">
        <v>229</v>
      </c>
      <c r="NA861" s="2" t="s">
        <v>241</v>
      </c>
      <c r="NB861" s="2" t="s">
        <v>229</v>
      </c>
      <c r="NC861" s="4"/>
      <c r="ND861" s="8"/>
      <c r="NE861" s="4"/>
      <c r="NF861" s="8"/>
      <c r="NG861" s="7"/>
      <c r="NH861" s="7"/>
      <c r="NI861" s="2" t="s">
        <v>239</v>
      </c>
      <c r="NJ861" s="2" t="s">
        <v>260</v>
      </c>
      <c r="NK861" s="2" t="s">
        <v>2668</v>
      </c>
      <c r="NL861" s="2" t="s">
        <v>2671</v>
      </c>
      <c r="NM861" s="2" t="s">
        <v>241</v>
      </c>
      <c r="NN861" s="2" t="s">
        <v>229</v>
      </c>
      <c r="NO861" s="4"/>
      <c r="NP861" s="8"/>
      <c r="NQ861" s="4"/>
      <c r="NR861" s="8"/>
      <c r="NS861" s="7"/>
      <c r="NT861" s="7"/>
      <c r="NU861" s="2" t="s">
        <v>272</v>
      </c>
      <c r="NV861" s="2" t="s">
        <v>275</v>
      </c>
      <c r="NW861" s="2" t="s">
        <v>229</v>
      </c>
      <c r="NX861" s="2" t="s">
        <v>229</v>
      </c>
      <c r="NY861" s="2" t="s">
        <v>241</v>
      </c>
      <c r="NZ861" s="2" t="s">
        <v>229</v>
      </c>
      <c r="OA861" s="4"/>
      <c r="OB861" s="8"/>
      <c r="OC861" s="4"/>
      <c r="OD861" s="8"/>
      <c r="OE861" s="7"/>
      <c r="OF861" s="7"/>
      <c r="OG861" s="2" t="s">
        <v>272</v>
      </c>
      <c r="OH861" s="2" t="s">
        <v>275</v>
      </c>
      <c r="OI861" s="2" t="s">
        <v>229</v>
      </c>
      <c r="OJ861" s="2" t="s">
        <v>229</v>
      </c>
      <c r="OK861" s="2" t="s">
        <v>241</v>
      </c>
      <c r="OL861" s="2" t="s">
        <v>229</v>
      </c>
      <c r="OM861" s="4"/>
      <c r="ON861" s="8"/>
      <c r="OO861" s="4"/>
      <c r="OP861" s="8"/>
      <c r="OQ861" s="7"/>
      <c r="OR861" s="7"/>
      <c r="OS861" s="2" t="s">
        <v>229</v>
      </c>
      <c r="OT861" s="2" t="s">
        <v>229</v>
      </c>
      <c r="OU861" s="2" t="s">
        <v>229</v>
      </c>
      <c r="OV861" s="2" t="s">
        <v>229</v>
      </c>
      <c r="OW861" s="2" t="s">
        <v>229</v>
      </c>
      <c r="OX861" s="2" t="s">
        <v>229</v>
      </c>
      <c r="OY861" s="4"/>
      <c r="OZ861" s="8"/>
      <c r="PA861" s="4"/>
      <c r="PB861" s="8"/>
      <c r="PC861" s="7"/>
      <c r="PD861" s="7"/>
      <c r="PE861" s="2" t="s">
        <v>281</v>
      </c>
      <c r="PF861" s="2" t="s">
        <v>275</v>
      </c>
      <c r="PG861" s="2" t="s">
        <v>229</v>
      </c>
      <c r="PH861" s="2" t="s">
        <v>229</v>
      </c>
      <c r="PI861" s="2" t="s">
        <v>241</v>
      </c>
      <c r="PJ861" s="2" t="s">
        <v>229</v>
      </c>
      <c r="PK861" s="4"/>
      <c r="PL861" s="8"/>
      <c r="PM861" s="4"/>
      <c r="PN861" s="8"/>
      <c r="PO861" s="7"/>
      <c r="PP861" s="7"/>
      <c r="PQ861" s="2" t="s">
        <v>272</v>
      </c>
      <c r="PR861" s="2" t="s">
        <v>275</v>
      </c>
      <c r="PS861" s="2" t="s">
        <v>229</v>
      </c>
      <c r="PT861" s="2" t="s">
        <v>229</v>
      </c>
      <c r="PU861" s="2" t="s">
        <v>241</v>
      </c>
      <c r="PV861" s="2" t="s">
        <v>229</v>
      </c>
      <c r="PW861" s="4"/>
      <c r="PX861" s="8"/>
      <c r="PY861" s="4"/>
      <c r="PZ861" s="8"/>
      <c r="QA861" s="7"/>
      <c r="QB861" s="7"/>
      <c r="QC861" s="2" t="s">
        <v>281</v>
      </c>
      <c r="QD861" s="2" t="s">
        <v>275</v>
      </c>
      <c r="QE861" s="2" t="s">
        <v>229</v>
      </c>
      <c r="QF861" s="2" t="s">
        <v>229</v>
      </c>
      <c r="QG861" s="2" t="s">
        <v>241</v>
      </c>
      <c r="QH861" s="2" t="s">
        <v>229</v>
      </c>
      <c r="QI861" s="4"/>
      <c r="QJ861" s="8"/>
      <c r="QK861" s="4"/>
      <c r="QL861" s="8"/>
      <c r="QM861" s="7"/>
      <c r="QN861" s="7"/>
      <c r="QO861" s="2" t="s">
        <v>229</v>
      </c>
      <c r="QP861" s="2" t="s">
        <v>229</v>
      </c>
      <c r="QQ861" s="2" t="s">
        <v>229</v>
      </c>
      <c r="QR861" s="2" t="s">
        <v>229</v>
      </c>
      <c r="QS861" s="2" t="s">
        <v>229</v>
      </c>
      <c r="QT861" s="2" t="s">
        <v>229</v>
      </c>
      <c r="QU861" s="4"/>
      <c r="QV861" s="8"/>
      <c r="QW861" s="4"/>
      <c r="QX861" s="8"/>
      <c r="QY861" s="7"/>
      <c r="QZ861" s="7"/>
      <c r="RA861" s="2" t="s">
        <v>272</v>
      </c>
      <c r="RB861" s="2" t="s">
        <v>275</v>
      </c>
      <c r="RC861" s="2" t="s">
        <v>229</v>
      </c>
      <c r="RD861" s="2" t="s">
        <v>229</v>
      </c>
      <c r="RE861" s="2" t="s">
        <v>241</v>
      </c>
      <c r="RF861" s="2" t="s">
        <v>229</v>
      </c>
      <c r="RG861" s="4"/>
      <c r="RH861" s="8"/>
      <c r="RI861" s="4"/>
      <c r="RJ861" s="8"/>
      <c r="RK861" s="7"/>
      <c r="RL861" s="7"/>
      <c r="RM861" s="2" t="s">
        <v>229</v>
      </c>
      <c r="RN861" s="2" t="s">
        <v>229</v>
      </c>
      <c r="RO861" s="2" t="s">
        <v>229</v>
      </c>
      <c r="RP861" s="2" t="s">
        <v>229</v>
      </c>
      <c r="RQ861" s="2" t="s">
        <v>229</v>
      </c>
      <c r="RR861" s="2" t="s">
        <v>229</v>
      </c>
      <c r="RS861" s="4"/>
      <c r="RT861" s="8"/>
      <c r="RU861" s="4"/>
      <c r="RV861" s="8"/>
      <c r="RW861" s="7"/>
      <c r="RX861" s="7"/>
      <c r="RY861" s="2" t="s">
        <v>272</v>
      </c>
      <c r="RZ861" s="2" t="s">
        <v>275</v>
      </c>
      <c r="SA861" s="2" t="s">
        <v>229</v>
      </c>
      <c r="SB861" s="2" t="s">
        <v>229</v>
      </c>
      <c r="SC861" s="2" t="s">
        <v>241</v>
      </c>
      <c r="SD861" s="2" t="s">
        <v>229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</row>
    <row r="862">
      <c r="A862" s="2" t="s">
        <v>5161</v>
      </c>
      <c r="B862" s="2" t="s">
        <v>216</v>
      </c>
      <c r="C862" s="2" t="s">
        <v>4734</v>
      </c>
      <c r="D862" s="2" t="s">
        <v>3164</v>
      </c>
      <c r="E862" s="2" t="s">
        <v>3165</v>
      </c>
      <c r="F862" s="2" t="s">
        <v>113</v>
      </c>
      <c r="G862" s="2" t="s">
        <v>2043</v>
      </c>
      <c r="H862" s="2" t="s">
        <v>4975</v>
      </c>
      <c r="I862" s="2" t="s">
        <v>5160</v>
      </c>
      <c r="J862" s="2" t="s">
        <v>312</v>
      </c>
      <c r="K862" s="2" t="s">
        <v>617</v>
      </c>
      <c r="L862" s="3">
        <v>70</v>
      </c>
      <c r="M862" s="3">
        <v>73.5</v>
      </c>
      <c r="N862" s="3">
        <v>139.99</v>
      </c>
      <c r="O862" s="2" t="s">
        <v>981</v>
      </c>
      <c r="P862" s="2" t="s">
        <v>2072</v>
      </c>
      <c r="Q862" s="2" t="s">
        <v>228</v>
      </c>
      <c r="R862" s="2" t="s">
        <v>229</v>
      </c>
      <c r="S862" s="2" t="s">
        <v>4977</v>
      </c>
      <c r="T862" s="2" t="s">
        <v>3733</v>
      </c>
      <c r="U862" s="2" t="s">
        <v>733</v>
      </c>
      <c r="V862" s="2" t="s">
        <v>1910</v>
      </c>
      <c r="W862" s="2" t="s">
        <v>686</v>
      </c>
      <c r="X862" s="2" t="s">
        <v>1525</v>
      </c>
      <c r="Y862" s="2" t="s">
        <v>1224</v>
      </c>
      <c r="Z862" s="4"/>
      <c r="AA862" s="4">
        <f>=ROUNDDOWN({0},0)</f>
      </c>
      <c r="AB862" s="5"/>
      <c r="AC862" s="2" t="s">
        <v>229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/>
      <c r="AQ862" s="8"/>
      <c r="AR862" s="4">
        <v>2</v>
      </c>
      <c r="AS862" s="8">
        <v>152.88</v>
      </c>
      <c r="AT862" s="7">
        <v>-1</v>
      </c>
      <c r="AU862" s="7">
        <v>-1</v>
      </c>
      <c r="AV862" s="4" t="s">
        <v>229</v>
      </c>
      <c r="AW862" s="8" t="s">
        <v>229</v>
      </c>
      <c r="AX862" s="4" t="s">
        <v>229</v>
      </c>
      <c r="AY862" s="8" t="s">
        <v>229</v>
      </c>
      <c r="AZ862" s="7" t="s">
        <v>229</v>
      </c>
      <c r="BA862" s="7" t="s">
        <v>229</v>
      </c>
      <c r="BB862" s="7"/>
      <c r="BC862" s="4" t="s">
        <v>229</v>
      </c>
      <c r="BD862" s="8" t="s">
        <v>229</v>
      </c>
      <c r="BE862" s="4" t="s">
        <v>229</v>
      </c>
      <c r="BF862" s="8" t="s">
        <v>229</v>
      </c>
      <c r="BG862" s="7" t="s">
        <v>229</v>
      </c>
      <c r="BH862" s="7" t="s">
        <v>229</v>
      </c>
      <c r="BI862" s="7"/>
      <c r="BJ862" s="4"/>
      <c r="BK862" s="8"/>
      <c r="BL862" s="2" t="s">
        <v>1881</v>
      </c>
      <c r="BM862" s="7"/>
      <c r="BN862" s="7"/>
      <c r="BO862" s="4"/>
      <c r="BP862" s="8"/>
      <c r="BQ862" s="4"/>
      <c r="BR862" s="8"/>
      <c r="BS862" s="7"/>
      <c r="BT862" s="7"/>
      <c r="BU862" s="2" t="s">
        <v>2075</v>
      </c>
      <c r="BV862" s="2" t="s">
        <v>275</v>
      </c>
      <c r="BW862" s="2" t="s">
        <v>229</v>
      </c>
      <c r="BX862" s="2" t="s">
        <v>229</v>
      </c>
      <c r="BY862" s="2" t="s">
        <v>241</v>
      </c>
      <c r="BZ862" s="2" t="s">
        <v>229</v>
      </c>
      <c r="CA862" s="4"/>
      <c r="CB862" s="8"/>
      <c r="CC862" s="4">
        <v>1</v>
      </c>
      <c r="CD862" s="8">
        <v>79.38</v>
      </c>
      <c r="CE862" s="7">
        <v>-1</v>
      </c>
      <c r="CF862" s="7">
        <v>-1</v>
      </c>
      <c r="CG862" s="2" t="s">
        <v>239</v>
      </c>
      <c r="CH862" s="2" t="s">
        <v>275</v>
      </c>
      <c r="CI862" s="2" t="s">
        <v>885</v>
      </c>
      <c r="CJ862" s="2" t="s">
        <v>3923</v>
      </c>
      <c r="CK862" s="2" t="s">
        <v>241</v>
      </c>
      <c r="CL862" s="2" t="s">
        <v>229</v>
      </c>
      <c r="CM862" s="4"/>
      <c r="CN862" s="8"/>
      <c r="CO862" s="4"/>
      <c r="CP862" s="8"/>
      <c r="CQ862" s="7"/>
      <c r="CR862" s="7"/>
      <c r="CS862" s="2" t="s">
        <v>239</v>
      </c>
      <c r="CT862" s="2" t="s">
        <v>275</v>
      </c>
      <c r="CU862" s="2" t="s">
        <v>4691</v>
      </c>
      <c r="CV862" s="2" t="s">
        <v>1924</v>
      </c>
      <c r="CW862" s="2" t="s">
        <v>241</v>
      </c>
      <c r="CX862" s="2" t="s">
        <v>229</v>
      </c>
      <c r="CY862" s="4"/>
      <c r="CZ862" s="8"/>
      <c r="DA862" s="4">
        <v>1</v>
      </c>
      <c r="DB862" s="8">
        <v>73.5</v>
      </c>
      <c r="DC862" s="7">
        <v>-1</v>
      </c>
      <c r="DD862" s="7">
        <v>-1</v>
      </c>
      <c r="DE862" s="2" t="s">
        <v>239</v>
      </c>
      <c r="DF862" s="2" t="s">
        <v>275</v>
      </c>
      <c r="DG862" s="2" t="s">
        <v>1963</v>
      </c>
      <c r="DH862" s="2" t="s">
        <v>1964</v>
      </c>
      <c r="DI862" s="2" t="s">
        <v>241</v>
      </c>
      <c r="DJ862" s="2" t="s">
        <v>229</v>
      </c>
      <c r="DK862" s="4"/>
      <c r="DL862" s="8"/>
      <c r="DM862" s="4"/>
      <c r="DN862" s="8"/>
      <c r="DO862" s="7"/>
      <c r="DP862" s="7"/>
      <c r="DQ862" s="2" t="s">
        <v>239</v>
      </c>
      <c r="DR862" s="2" t="s">
        <v>275</v>
      </c>
      <c r="DS862" s="2" t="s">
        <v>4761</v>
      </c>
      <c r="DT862" s="2" t="s">
        <v>5162</v>
      </c>
      <c r="DU862" s="2" t="s">
        <v>241</v>
      </c>
      <c r="DV862" s="2" t="s">
        <v>229</v>
      </c>
      <c r="DW862" s="4"/>
      <c r="DX862" s="8"/>
      <c r="DY862" s="4"/>
      <c r="DZ862" s="8"/>
      <c r="EA862" s="7"/>
      <c r="EB862" s="7"/>
      <c r="EC862" s="2" t="s">
        <v>239</v>
      </c>
      <c r="ED862" s="2" t="s">
        <v>275</v>
      </c>
      <c r="EE862" s="2" t="s">
        <v>1530</v>
      </c>
      <c r="EF862" s="2" t="s">
        <v>1084</v>
      </c>
      <c r="EG862" s="2" t="s">
        <v>241</v>
      </c>
      <c r="EH862" s="2" t="s">
        <v>229</v>
      </c>
      <c r="EI862" s="4"/>
      <c r="EJ862" s="8"/>
      <c r="EK862" s="4"/>
      <c r="EL862" s="8"/>
      <c r="EM862" s="7"/>
      <c r="EN862" s="7"/>
      <c r="EO862" s="2" t="s">
        <v>239</v>
      </c>
      <c r="EP862" s="2" t="s">
        <v>275</v>
      </c>
      <c r="EQ862" s="2" t="s">
        <v>2665</v>
      </c>
      <c r="ER862" s="2" t="s">
        <v>2858</v>
      </c>
      <c r="ES862" s="2" t="s">
        <v>241</v>
      </c>
      <c r="ET862" s="2" t="s">
        <v>229</v>
      </c>
      <c r="EU862" s="4"/>
      <c r="EV862" s="8"/>
      <c r="EW862" s="4"/>
      <c r="EX862" s="8"/>
      <c r="EY862" s="7"/>
      <c r="EZ862" s="7"/>
      <c r="FA862" s="2" t="s">
        <v>239</v>
      </c>
      <c r="FB862" s="2" t="s">
        <v>275</v>
      </c>
      <c r="FC862" s="2" t="s">
        <v>4691</v>
      </c>
      <c r="FD862" s="2" t="s">
        <v>1971</v>
      </c>
      <c r="FE862" s="2" t="s">
        <v>241</v>
      </c>
      <c r="FF862" s="2" t="s">
        <v>229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275</v>
      </c>
      <c r="FO862" s="2" t="s">
        <v>4691</v>
      </c>
      <c r="FP862" s="2" t="s">
        <v>229</v>
      </c>
      <c r="FQ862" s="2" t="s">
        <v>241</v>
      </c>
      <c r="FR862" s="2" t="s">
        <v>229</v>
      </c>
      <c r="FS862" s="4"/>
      <c r="FT862" s="8"/>
      <c r="FU862" s="4"/>
      <c r="FV862" s="8"/>
      <c r="FW862" s="7"/>
      <c r="FX862" s="7"/>
      <c r="FY862" s="2" t="s">
        <v>229</v>
      </c>
      <c r="FZ862" s="2" t="s">
        <v>229</v>
      </c>
      <c r="GA862" s="2" t="s">
        <v>229</v>
      </c>
      <c r="GB862" s="2" t="s">
        <v>229</v>
      </c>
      <c r="GC862" s="2" t="s">
        <v>229</v>
      </c>
      <c r="GD862" s="2" t="s">
        <v>229</v>
      </c>
      <c r="GE862" s="4"/>
      <c r="GF862" s="8"/>
      <c r="GG862" s="4"/>
      <c r="GH862" s="8"/>
      <c r="GI862" s="7"/>
      <c r="GJ862" s="7"/>
      <c r="GK862" s="2" t="s">
        <v>272</v>
      </c>
      <c r="GL862" s="2" t="s">
        <v>275</v>
      </c>
      <c r="GM862" s="2" t="s">
        <v>229</v>
      </c>
      <c r="GN862" s="2" t="s">
        <v>229</v>
      </c>
      <c r="GO862" s="2" t="s">
        <v>241</v>
      </c>
      <c r="GP862" s="2" t="s">
        <v>229</v>
      </c>
      <c r="GQ862" s="4"/>
      <c r="GR862" s="8"/>
      <c r="GS862" s="4"/>
      <c r="GT862" s="8"/>
      <c r="GU862" s="7"/>
      <c r="GV862" s="7"/>
      <c r="GW862" s="2" t="s">
        <v>281</v>
      </c>
      <c r="GX862" s="2" t="s">
        <v>275</v>
      </c>
      <c r="GY862" s="2" t="s">
        <v>229</v>
      </c>
      <c r="GZ862" s="2" t="s">
        <v>229</v>
      </c>
      <c r="HA862" s="2" t="s">
        <v>241</v>
      </c>
      <c r="HB862" s="2" t="s">
        <v>229</v>
      </c>
      <c r="HC862" s="4"/>
      <c r="HD862" s="8"/>
      <c r="HE862" s="4"/>
      <c r="HF862" s="8"/>
      <c r="HG862" s="7"/>
      <c r="HH862" s="7"/>
      <c r="HI862" s="2" t="s">
        <v>266</v>
      </c>
      <c r="HJ862" s="2" t="s">
        <v>275</v>
      </c>
      <c r="HK862" s="2" t="s">
        <v>229</v>
      </c>
      <c r="HL862" s="2" t="s">
        <v>229</v>
      </c>
      <c r="HM862" s="2" t="s">
        <v>241</v>
      </c>
      <c r="HN862" s="2" t="s">
        <v>229</v>
      </c>
      <c r="HO862" s="4"/>
      <c r="HP862" s="8"/>
      <c r="HQ862" s="4"/>
      <c r="HR862" s="8"/>
      <c r="HS862" s="7"/>
      <c r="HT862" s="7"/>
      <c r="HU862" s="2" t="s">
        <v>272</v>
      </c>
      <c r="HV862" s="2" t="s">
        <v>275</v>
      </c>
      <c r="HW862" s="2" t="s">
        <v>229</v>
      </c>
      <c r="HX862" s="2" t="s">
        <v>229</v>
      </c>
      <c r="HY862" s="2" t="s">
        <v>241</v>
      </c>
      <c r="HZ862" s="2" t="s">
        <v>229</v>
      </c>
      <c r="IA862" s="4"/>
      <c r="IB862" s="8"/>
      <c r="IC862" s="4"/>
      <c r="ID862" s="8"/>
      <c r="IE862" s="7"/>
      <c r="IF862" s="7"/>
      <c r="IG862" s="2" t="s">
        <v>266</v>
      </c>
      <c r="IH862" s="2" t="s">
        <v>275</v>
      </c>
      <c r="II862" s="2" t="s">
        <v>229</v>
      </c>
      <c r="IJ862" s="2" t="s">
        <v>229</v>
      </c>
      <c r="IK862" s="2" t="s">
        <v>241</v>
      </c>
      <c r="IL862" s="2" t="s">
        <v>229</v>
      </c>
      <c r="IM862" s="4"/>
      <c r="IN862" s="8"/>
      <c r="IO862" s="4"/>
      <c r="IP862" s="8"/>
      <c r="IQ862" s="7"/>
      <c r="IR862" s="7"/>
      <c r="IS862" s="2" t="s">
        <v>272</v>
      </c>
      <c r="IT862" s="2" t="s">
        <v>275</v>
      </c>
      <c r="IU862" s="2" t="s">
        <v>229</v>
      </c>
      <c r="IV862" s="2" t="s">
        <v>229</v>
      </c>
      <c r="IW862" s="2" t="s">
        <v>241</v>
      </c>
      <c r="IX862" s="2" t="s">
        <v>229</v>
      </c>
      <c r="IY862" s="4"/>
      <c r="IZ862" s="8"/>
      <c r="JA862" s="4"/>
      <c r="JB862" s="8"/>
      <c r="JC862" s="7"/>
      <c r="JD862" s="7"/>
      <c r="JE862" s="2" t="s">
        <v>272</v>
      </c>
      <c r="JF862" s="2" t="s">
        <v>275</v>
      </c>
      <c r="JG862" s="2" t="s">
        <v>229</v>
      </c>
      <c r="JH862" s="2" t="s">
        <v>229</v>
      </c>
      <c r="JI862" s="2" t="s">
        <v>241</v>
      </c>
      <c r="JJ862" s="2" t="s">
        <v>229</v>
      </c>
      <c r="JK862" s="4"/>
      <c r="JL862" s="8"/>
      <c r="JM862" s="4"/>
      <c r="JN862" s="8"/>
      <c r="JO862" s="7"/>
      <c r="JP862" s="7"/>
      <c r="JQ862" s="2" t="s">
        <v>272</v>
      </c>
      <c r="JR862" s="2" t="s">
        <v>275</v>
      </c>
      <c r="JS862" s="2" t="s">
        <v>229</v>
      </c>
      <c r="JT862" s="2" t="s">
        <v>229</v>
      </c>
      <c r="JU862" s="2" t="s">
        <v>241</v>
      </c>
      <c r="JV862" s="2" t="s">
        <v>229</v>
      </c>
      <c r="JW862" s="4"/>
      <c r="JX862" s="8"/>
      <c r="JY862" s="4"/>
      <c r="JZ862" s="8"/>
      <c r="KA862" s="7"/>
      <c r="KB862" s="7"/>
      <c r="KC862" s="2" t="s">
        <v>272</v>
      </c>
      <c r="KD862" s="2" t="s">
        <v>275</v>
      </c>
      <c r="KE862" s="2" t="s">
        <v>229</v>
      </c>
      <c r="KF862" s="2" t="s">
        <v>229</v>
      </c>
      <c r="KG862" s="2" t="s">
        <v>241</v>
      </c>
      <c r="KH862" s="2" t="s">
        <v>229</v>
      </c>
      <c r="KI862" s="4"/>
      <c r="KJ862" s="8"/>
      <c r="KK862" s="4"/>
      <c r="KL862" s="8"/>
      <c r="KM862" s="7"/>
      <c r="KN862" s="7"/>
      <c r="KO862" s="2" t="s">
        <v>278</v>
      </c>
      <c r="KP862" s="2" t="s">
        <v>275</v>
      </c>
      <c r="KQ862" s="2" t="s">
        <v>229</v>
      </c>
      <c r="KR862" s="2" t="s">
        <v>229</v>
      </c>
      <c r="KS862" s="2" t="s">
        <v>241</v>
      </c>
      <c r="KT862" s="2" t="s">
        <v>229</v>
      </c>
      <c r="KU862" s="4"/>
      <c r="KV862" s="8"/>
      <c r="KW862" s="4"/>
      <c r="KX862" s="8"/>
      <c r="KY862" s="7"/>
      <c r="KZ862" s="7"/>
      <c r="LA862" s="2" t="s">
        <v>272</v>
      </c>
      <c r="LB862" s="2" t="s">
        <v>275</v>
      </c>
      <c r="LC862" s="2" t="s">
        <v>229</v>
      </c>
      <c r="LD862" s="2" t="s">
        <v>229</v>
      </c>
      <c r="LE862" s="2" t="s">
        <v>241</v>
      </c>
      <c r="LF862" s="2" t="s">
        <v>229</v>
      </c>
      <c r="LG862" s="4"/>
      <c r="LH862" s="8"/>
      <c r="LI862" s="4"/>
      <c r="LJ862" s="8"/>
      <c r="LK862" s="7"/>
      <c r="LL862" s="7"/>
      <c r="LM862" s="2" t="s">
        <v>229</v>
      </c>
      <c r="LN862" s="2" t="s">
        <v>229</v>
      </c>
      <c r="LO862" s="2" t="s">
        <v>229</v>
      </c>
      <c r="LP862" s="2" t="s">
        <v>229</v>
      </c>
      <c r="LQ862" s="2" t="s">
        <v>229</v>
      </c>
      <c r="LR862" s="2" t="s">
        <v>229</v>
      </c>
      <c r="LS862" s="4"/>
      <c r="LT862" s="8"/>
      <c r="LU862" s="4"/>
      <c r="LV862" s="8"/>
      <c r="LW862" s="7"/>
      <c r="LX862" s="7"/>
      <c r="LY862" s="2" t="s">
        <v>239</v>
      </c>
      <c r="LZ862" s="2" t="s">
        <v>275</v>
      </c>
      <c r="MA862" s="2" t="s">
        <v>2665</v>
      </c>
      <c r="MB862" s="2" t="s">
        <v>229</v>
      </c>
      <c r="MC862" s="2" t="s">
        <v>241</v>
      </c>
      <c r="MD862" s="2" t="s">
        <v>229</v>
      </c>
      <c r="ME862" s="4"/>
      <c r="MF862" s="8"/>
      <c r="MG862" s="4"/>
      <c r="MH862" s="8"/>
      <c r="MI862" s="7"/>
      <c r="MJ862" s="7"/>
      <c r="MK862" s="2" t="s">
        <v>272</v>
      </c>
      <c r="ML862" s="2" t="s">
        <v>275</v>
      </c>
      <c r="MM862" s="2" t="s">
        <v>229</v>
      </c>
      <c r="MN862" s="2" t="s">
        <v>229</v>
      </c>
      <c r="MO862" s="2" t="s">
        <v>241</v>
      </c>
      <c r="MP862" s="2" t="s">
        <v>229</v>
      </c>
      <c r="MQ862" s="4"/>
      <c r="MR862" s="8"/>
      <c r="MS862" s="4"/>
      <c r="MT862" s="8"/>
      <c r="MU862" s="7"/>
      <c r="MV862" s="7"/>
      <c r="MW862" s="2" t="s">
        <v>239</v>
      </c>
      <c r="MX862" s="2" t="s">
        <v>275</v>
      </c>
      <c r="MY862" s="2" t="s">
        <v>1915</v>
      </c>
      <c r="MZ862" s="2" t="s">
        <v>229</v>
      </c>
      <c r="NA862" s="2" t="s">
        <v>241</v>
      </c>
      <c r="NB862" s="2" t="s">
        <v>229</v>
      </c>
      <c r="NC862" s="4"/>
      <c r="ND862" s="8"/>
      <c r="NE862" s="4"/>
      <c r="NF862" s="8"/>
      <c r="NG862" s="7"/>
      <c r="NH862" s="7"/>
      <c r="NI862" s="2" t="s">
        <v>239</v>
      </c>
      <c r="NJ862" s="2" t="s">
        <v>260</v>
      </c>
      <c r="NK862" s="2" t="s">
        <v>2668</v>
      </c>
      <c r="NL862" s="2" t="s">
        <v>2321</v>
      </c>
      <c r="NM862" s="2" t="s">
        <v>241</v>
      </c>
      <c r="NN862" s="2" t="s">
        <v>229</v>
      </c>
      <c r="NO862" s="4"/>
      <c r="NP862" s="8"/>
      <c r="NQ862" s="4"/>
      <c r="NR862" s="8"/>
      <c r="NS862" s="7"/>
      <c r="NT862" s="7"/>
      <c r="NU862" s="2" t="s">
        <v>272</v>
      </c>
      <c r="NV862" s="2" t="s">
        <v>275</v>
      </c>
      <c r="NW862" s="2" t="s">
        <v>229</v>
      </c>
      <c r="NX862" s="2" t="s">
        <v>229</v>
      </c>
      <c r="NY862" s="2" t="s">
        <v>241</v>
      </c>
      <c r="NZ862" s="2" t="s">
        <v>229</v>
      </c>
      <c r="OA862" s="4"/>
      <c r="OB862" s="8"/>
      <c r="OC862" s="4"/>
      <c r="OD862" s="8"/>
      <c r="OE862" s="7"/>
      <c r="OF862" s="7"/>
      <c r="OG862" s="2" t="s">
        <v>272</v>
      </c>
      <c r="OH862" s="2" t="s">
        <v>275</v>
      </c>
      <c r="OI862" s="2" t="s">
        <v>229</v>
      </c>
      <c r="OJ862" s="2" t="s">
        <v>229</v>
      </c>
      <c r="OK862" s="2" t="s">
        <v>241</v>
      </c>
      <c r="OL862" s="2" t="s">
        <v>229</v>
      </c>
      <c r="OM862" s="4"/>
      <c r="ON862" s="8"/>
      <c r="OO862" s="4"/>
      <c r="OP862" s="8"/>
      <c r="OQ862" s="7"/>
      <c r="OR862" s="7"/>
      <c r="OS862" s="2" t="s">
        <v>229</v>
      </c>
      <c r="OT862" s="2" t="s">
        <v>229</v>
      </c>
      <c r="OU862" s="2" t="s">
        <v>229</v>
      </c>
      <c r="OV862" s="2" t="s">
        <v>229</v>
      </c>
      <c r="OW862" s="2" t="s">
        <v>229</v>
      </c>
      <c r="OX862" s="2" t="s">
        <v>229</v>
      </c>
      <c r="OY862" s="4"/>
      <c r="OZ862" s="8"/>
      <c r="PA862" s="4"/>
      <c r="PB862" s="8"/>
      <c r="PC862" s="7"/>
      <c r="PD862" s="7"/>
      <c r="PE862" s="2" t="s">
        <v>281</v>
      </c>
      <c r="PF862" s="2" t="s">
        <v>275</v>
      </c>
      <c r="PG862" s="2" t="s">
        <v>229</v>
      </c>
      <c r="PH862" s="2" t="s">
        <v>229</v>
      </c>
      <c r="PI862" s="2" t="s">
        <v>241</v>
      </c>
      <c r="PJ862" s="2" t="s">
        <v>229</v>
      </c>
      <c r="PK862" s="4"/>
      <c r="PL862" s="8"/>
      <c r="PM862" s="4"/>
      <c r="PN862" s="8"/>
      <c r="PO862" s="7"/>
      <c r="PP862" s="7"/>
      <c r="PQ862" s="2" t="s">
        <v>272</v>
      </c>
      <c r="PR862" s="2" t="s">
        <v>275</v>
      </c>
      <c r="PS862" s="2" t="s">
        <v>229</v>
      </c>
      <c r="PT862" s="2" t="s">
        <v>229</v>
      </c>
      <c r="PU862" s="2" t="s">
        <v>241</v>
      </c>
      <c r="PV862" s="2" t="s">
        <v>229</v>
      </c>
      <c r="PW862" s="4"/>
      <c r="PX862" s="8"/>
      <c r="PY862" s="4"/>
      <c r="PZ862" s="8"/>
      <c r="QA862" s="7"/>
      <c r="QB862" s="7"/>
      <c r="QC862" s="2" t="s">
        <v>281</v>
      </c>
      <c r="QD862" s="2" t="s">
        <v>275</v>
      </c>
      <c r="QE862" s="2" t="s">
        <v>229</v>
      </c>
      <c r="QF862" s="2" t="s">
        <v>229</v>
      </c>
      <c r="QG862" s="2" t="s">
        <v>241</v>
      </c>
      <c r="QH862" s="2" t="s">
        <v>229</v>
      </c>
      <c r="QI862" s="4"/>
      <c r="QJ862" s="8"/>
      <c r="QK862" s="4"/>
      <c r="QL862" s="8"/>
      <c r="QM862" s="7"/>
      <c r="QN862" s="7"/>
      <c r="QO862" s="2" t="s">
        <v>229</v>
      </c>
      <c r="QP862" s="2" t="s">
        <v>229</v>
      </c>
      <c r="QQ862" s="2" t="s">
        <v>229</v>
      </c>
      <c r="QR862" s="2" t="s">
        <v>229</v>
      </c>
      <c r="QS862" s="2" t="s">
        <v>229</v>
      </c>
      <c r="QT862" s="2" t="s">
        <v>229</v>
      </c>
      <c r="QU862" s="4"/>
      <c r="QV862" s="8"/>
      <c r="QW862" s="4"/>
      <c r="QX862" s="8"/>
      <c r="QY862" s="7"/>
      <c r="QZ862" s="7"/>
      <c r="RA862" s="2" t="s">
        <v>272</v>
      </c>
      <c r="RB862" s="2" t="s">
        <v>275</v>
      </c>
      <c r="RC862" s="2" t="s">
        <v>229</v>
      </c>
      <c r="RD862" s="2" t="s">
        <v>229</v>
      </c>
      <c r="RE862" s="2" t="s">
        <v>241</v>
      </c>
      <c r="RF862" s="2" t="s">
        <v>229</v>
      </c>
      <c r="RG862" s="4"/>
      <c r="RH862" s="8"/>
      <c r="RI862" s="4"/>
      <c r="RJ862" s="8"/>
      <c r="RK862" s="7"/>
      <c r="RL862" s="7"/>
      <c r="RM862" s="2" t="s">
        <v>229</v>
      </c>
      <c r="RN862" s="2" t="s">
        <v>229</v>
      </c>
      <c r="RO862" s="2" t="s">
        <v>229</v>
      </c>
      <c r="RP862" s="2" t="s">
        <v>229</v>
      </c>
      <c r="RQ862" s="2" t="s">
        <v>229</v>
      </c>
      <c r="RR862" s="2" t="s">
        <v>229</v>
      </c>
      <c r="RS862" s="4"/>
      <c r="RT862" s="8"/>
      <c r="RU862" s="4"/>
      <c r="RV862" s="8"/>
      <c r="RW862" s="7"/>
      <c r="RX862" s="7"/>
      <c r="RY862" s="2" t="s">
        <v>272</v>
      </c>
      <c r="RZ862" s="2" t="s">
        <v>275</v>
      </c>
      <c r="SA862" s="2" t="s">
        <v>229</v>
      </c>
      <c r="SB862" s="2" t="s">
        <v>229</v>
      </c>
      <c r="SC862" s="2" t="s">
        <v>241</v>
      </c>
      <c r="SD862" s="2" t="s">
        <v>229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</row>
    <row r="863">
      <c r="A863" s="2" t="s">
        <v>5163</v>
      </c>
      <c r="B863" s="2" t="s">
        <v>216</v>
      </c>
      <c r="C863" s="2" t="s">
        <v>4734</v>
      </c>
      <c r="D863" s="2" t="s">
        <v>3164</v>
      </c>
      <c r="E863" s="2" t="s">
        <v>3497</v>
      </c>
      <c r="F863" s="2" t="s">
        <v>2204</v>
      </c>
      <c r="G863" s="2" t="s">
        <v>5012</v>
      </c>
      <c r="H863" s="2" t="s">
        <v>5013</v>
      </c>
      <c r="I863" s="2" t="s">
        <v>5164</v>
      </c>
      <c r="J863" s="2" t="s">
        <v>285</v>
      </c>
      <c r="K863" s="2" t="s">
        <v>2491</v>
      </c>
      <c r="L863" s="3">
        <v>38.09</v>
      </c>
      <c r="M863" s="3">
        <v>39.99</v>
      </c>
      <c r="N863" s="3">
        <v>79.99</v>
      </c>
      <c r="O863" s="2" t="s">
        <v>226</v>
      </c>
      <c r="P863" s="2" t="s">
        <v>618</v>
      </c>
      <c r="Q863" s="2" t="s">
        <v>228</v>
      </c>
      <c r="R863" s="2" t="s">
        <v>229</v>
      </c>
      <c r="S863" s="2" t="s">
        <v>5015</v>
      </c>
      <c r="T863" s="2" t="s">
        <v>5016</v>
      </c>
      <c r="U863" s="2" t="s">
        <v>232</v>
      </c>
      <c r="V863" s="2" t="s">
        <v>233</v>
      </c>
      <c r="W863" s="2" t="s">
        <v>1009</v>
      </c>
      <c r="X863" s="2" t="s">
        <v>229</v>
      </c>
      <c r="Y863" s="2" t="s">
        <v>3237</v>
      </c>
      <c r="Z863" s="4">
        <v>89</v>
      </c>
      <c r="AA863" s="4">
        <f>=ROUNDDOWN(17.8,0)</f>
      </c>
      <c r="AB863" s="5">
        <v>5</v>
      </c>
      <c r="AC863" s="2" t="s">
        <v>821</v>
      </c>
      <c r="AD863" s="4">
        <v>150</v>
      </c>
      <c r="AE863" s="4">
        <v>150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>
        <v>6</v>
      </c>
      <c r="AQ863" s="8">
        <v>249.54</v>
      </c>
      <c r="AR863" s="4"/>
      <c r="AS863" s="8"/>
      <c r="AT863" s="7"/>
      <c r="AU863" s="7"/>
      <c r="AV863" s="4">
        <v>15</v>
      </c>
      <c r="AW863" s="8">
        <v>668.85</v>
      </c>
      <c r="AX863" s="4" t="s">
        <v>229</v>
      </c>
      <c r="AY863" s="8" t="s">
        <v>229</v>
      </c>
      <c r="AZ863" s="7" t="s">
        <v>229</v>
      </c>
      <c r="BA863" s="7" t="s">
        <v>229</v>
      </c>
      <c r="BB863" s="7">
        <v>0.3731</v>
      </c>
      <c r="BC863" s="4">
        <v>15</v>
      </c>
      <c r="BD863" s="8">
        <v>668.85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>
        <v>1</v>
      </c>
      <c r="BJ863" s="4">
        <v>6</v>
      </c>
      <c r="BK863" s="8">
        <v>249.54</v>
      </c>
      <c r="BL863" s="2" t="s">
        <v>1881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266</v>
      </c>
      <c r="BV863" s="2" t="s">
        <v>226</v>
      </c>
      <c r="BW863" s="2" t="s">
        <v>229</v>
      </c>
      <c r="BX863" s="2" t="s">
        <v>229</v>
      </c>
      <c r="BY863" s="2" t="s">
        <v>241</v>
      </c>
      <c r="BZ863" s="2" t="s">
        <v>229</v>
      </c>
      <c r="CA863" s="4">
        <v>3</v>
      </c>
      <c r="CB863" s="8">
        <v>129.57</v>
      </c>
      <c r="CC863" s="4"/>
      <c r="CD863" s="8"/>
      <c r="CE863" s="7"/>
      <c r="CF863" s="7"/>
      <c r="CG863" s="2" t="s">
        <v>239</v>
      </c>
      <c r="CH863" s="2" t="s">
        <v>226</v>
      </c>
      <c r="CI863" s="2" t="s">
        <v>2548</v>
      </c>
      <c r="CJ863" s="2" t="s">
        <v>2680</v>
      </c>
      <c r="CK863" s="2" t="s">
        <v>241</v>
      </c>
      <c r="CL863" s="2" t="s">
        <v>229</v>
      </c>
      <c r="CM863" s="4"/>
      <c r="CN863" s="8"/>
      <c r="CO863" s="4"/>
      <c r="CP863" s="8"/>
      <c r="CQ863" s="7"/>
      <c r="CR863" s="7"/>
      <c r="CS863" s="2" t="s">
        <v>239</v>
      </c>
      <c r="CT863" s="2" t="s">
        <v>226</v>
      </c>
      <c r="CU863" s="2" t="s">
        <v>2551</v>
      </c>
      <c r="CV863" s="2" t="s">
        <v>2577</v>
      </c>
      <c r="CW863" s="2" t="s">
        <v>241</v>
      </c>
      <c r="CX863" s="2" t="s">
        <v>229</v>
      </c>
      <c r="CY863" s="4">
        <v>3</v>
      </c>
      <c r="CZ863" s="8">
        <v>119.97</v>
      </c>
      <c r="DA863" s="4"/>
      <c r="DB863" s="8"/>
      <c r="DC863" s="7"/>
      <c r="DD863" s="7"/>
      <c r="DE863" s="2" t="s">
        <v>239</v>
      </c>
      <c r="DF863" s="2" t="s">
        <v>226</v>
      </c>
      <c r="DG863" s="2" t="s">
        <v>5017</v>
      </c>
      <c r="DH863" s="2" t="s">
        <v>1128</v>
      </c>
      <c r="DI863" s="2" t="s">
        <v>241</v>
      </c>
      <c r="DJ863" s="2" t="s">
        <v>229</v>
      </c>
      <c r="DK863" s="4"/>
      <c r="DL863" s="8"/>
      <c r="DM863" s="4"/>
      <c r="DN863" s="8"/>
      <c r="DO863" s="7"/>
      <c r="DP863" s="7"/>
      <c r="DQ863" s="2" t="s">
        <v>239</v>
      </c>
      <c r="DR863" s="2" t="s">
        <v>226</v>
      </c>
      <c r="DS863" s="2" t="s">
        <v>2551</v>
      </c>
      <c r="DT863" s="2" t="s">
        <v>1118</v>
      </c>
      <c r="DU863" s="2" t="s">
        <v>241</v>
      </c>
      <c r="DV863" s="2" t="s">
        <v>229</v>
      </c>
      <c r="DW863" s="4"/>
      <c r="DX863" s="8"/>
      <c r="DY863" s="4"/>
      <c r="DZ863" s="8"/>
      <c r="EA863" s="7"/>
      <c r="EB863" s="7"/>
      <c r="EC863" s="2" t="s">
        <v>1106</v>
      </c>
      <c r="ED863" s="2" t="s">
        <v>226</v>
      </c>
      <c r="EE863" s="2" t="s">
        <v>229</v>
      </c>
      <c r="EF863" s="2" t="s">
        <v>229</v>
      </c>
      <c r="EG863" s="2" t="s">
        <v>241</v>
      </c>
      <c r="EH863" s="2" t="s">
        <v>229</v>
      </c>
      <c r="EI863" s="4"/>
      <c r="EJ863" s="8"/>
      <c r="EK863" s="4"/>
      <c r="EL863" s="8"/>
      <c r="EM863" s="7"/>
      <c r="EN863" s="7"/>
      <c r="EO863" s="2" t="s">
        <v>239</v>
      </c>
      <c r="EP863" s="2" t="s">
        <v>226</v>
      </c>
      <c r="EQ863" s="2" t="s">
        <v>521</v>
      </c>
      <c r="ER863" s="2" t="s">
        <v>361</v>
      </c>
      <c r="ES863" s="2" t="s">
        <v>241</v>
      </c>
      <c r="ET863" s="2" t="s">
        <v>229</v>
      </c>
      <c r="EU863" s="4"/>
      <c r="EV863" s="8"/>
      <c r="EW863" s="4"/>
      <c r="EX863" s="8"/>
      <c r="EY863" s="7"/>
      <c r="EZ863" s="7"/>
      <c r="FA863" s="2" t="s">
        <v>239</v>
      </c>
      <c r="FB863" s="2" t="s">
        <v>226</v>
      </c>
      <c r="FC863" s="2" t="s">
        <v>2548</v>
      </c>
      <c r="FD863" s="2" t="s">
        <v>2680</v>
      </c>
      <c r="FE863" s="2" t="s">
        <v>241</v>
      </c>
      <c r="FF863" s="2" t="s">
        <v>229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226</v>
      </c>
      <c r="FO863" s="2" t="s">
        <v>2548</v>
      </c>
      <c r="FP863" s="2" t="s">
        <v>521</v>
      </c>
      <c r="FQ863" s="2" t="s">
        <v>241</v>
      </c>
      <c r="FR863" s="2" t="s">
        <v>229</v>
      </c>
      <c r="FS863" s="4"/>
      <c r="FT863" s="8"/>
      <c r="FU863" s="4"/>
      <c r="FV863" s="8"/>
      <c r="FW863" s="7"/>
      <c r="FX863" s="7"/>
      <c r="FY863" s="2" t="s">
        <v>239</v>
      </c>
      <c r="FZ863" s="2" t="s">
        <v>226</v>
      </c>
      <c r="GA863" s="2" t="s">
        <v>327</v>
      </c>
      <c r="GB863" s="2" t="s">
        <v>229</v>
      </c>
      <c r="GC863" s="2" t="s">
        <v>241</v>
      </c>
      <c r="GD863" s="2" t="s">
        <v>229</v>
      </c>
      <c r="GE863" s="4"/>
      <c r="GF863" s="8"/>
      <c r="GG863" s="4"/>
      <c r="GH863" s="8"/>
      <c r="GI863" s="7"/>
      <c r="GJ863" s="7"/>
      <c r="GK863" s="2" t="s">
        <v>272</v>
      </c>
      <c r="GL863" s="2" t="s">
        <v>226</v>
      </c>
      <c r="GM863" s="2" t="s">
        <v>229</v>
      </c>
      <c r="GN863" s="2" t="s">
        <v>229</v>
      </c>
      <c r="GO863" s="2" t="s">
        <v>241</v>
      </c>
      <c r="GP863" s="2" t="s">
        <v>229</v>
      </c>
      <c r="GQ863" s="4"/>
      <c r="GR863" s="8"/>
      <c r="GS863" s="4"/>
      <c r="GT863" s="8"/>
      <c r="GU863" s="7"/>
      <c r="GV863" s="7"/>
      <c r="GW863" s="2" t="s">
        <v>239</v>
      </c>
      <c r="GX863" s="2" t="s">
        <v>226</v>
      </c>
      <c r="GY863" s="2" t="s">
        <v>632</v>
      </c>
      <c r="GZ863" s="2" t="s">
        <v>574</v>
      </c>
      <c r="HA863" s="2" t="s">
        <v>241</v>
      </c>
      <c r="HB863" s="2" t="s">
        <v>229</v>
      </c>
      <c r="HC863" s="4"/>
      <c r="HD863" s="8"/>
      <c r="HE863" s="4"/>
      <c r="HF863" s="8"/>
      <c r="HG863" s="7"/>
      <c r="HH863" s="7"/>
      <c r="HI863" s="2" t="s">
        <v>664</v>
      </c>
      <c r="HJ863" s="2" t="s">
        <v>226</v>
      </c>
      <c r="HK863" s="2" t="s">
        <v>229</v>
      </c>
      <c r="HL863" s="2" t="s">
        <v>229</v>
      </c>
      <c r="HM863" s="2" t="s">
        <v>241</v>
      </c>
      <c r="HN863" s="2" t="s">
        <v>229</v>
      </c>
      <c r="HO863" s="4"/>
      <c r="HP863" s="8"/>
      <c r="HQ863" s="4"/>
      <c r="HR863" s="8"/>
      <c r="HS863" s="7"/>
      <c r="HT863" s="7"/>
      <c r="HU863" s="2" t="s">
        <v>266</v>
      </c>
      <c r="HV863" s="2" t="s">
        <v>226</v>
      </c>
      <c r="HW863" s="2" t="s">
        <v>229</v>
      </c>
      <c r="HX863" s="2" t="s">
        <v>229</v>
      </c>
      <c r="HY863" s="2" t="s">
        <v>241</v>
      </c>
      <c r="HZ863" s="2" t="s">
        <v>229</v>
      </c>
      <c r="IA863" s="4"/>
      <c r="IB863" s="8"/>
      <c r="IC863" s="4"/>
      <c r="ID863" s="8"/>
      <c r="IE863" s="7"/>
      <c r="IF863" s="7"/>
      <c r="IG863" s="2" t="s">
        <v>266</v>
      </c>
      <c r="IH863" s="2" t="s">
        <v>226</v>
      </c>
      <c r="II863" s="2" t="s">
        <v>229</v>
      </c>
      <c r="IJ863" s="2" t="s">
        <v>229</v>
      </c>
      <c r="IK863" s="2" t="s">
        <v>241</v>
      </c>
      <c r="IL863" s="2" t="s">
        <v>229</v>
      </c>
      <c r="IM863" s="4"/>
      <c r="IN863" s="8"/>
      <c r="IO863" s="4"/>
      <c r="IP863" s="8"/>
      <c r="IQ863" s="7"/>
      <c r="IR863" s="7"/>
      <c r="IS863" s="2" t="s">
        <v>272</v>
      </c>
      <c r="IT863" s="2" t="s">
        <v>226</v>
      </c>
      <c r="IU863" s="2" t="s">
        <v>229</v>
      </c>
      <c r="IV863" s="2" t="s">
        <v>229</v>
      </c>
      <c r="IW863" s="2" t="s">
        <v>241</v>
      </c>
      <c r="IX863" s="2" t="s">
        <v>229</v>
      </c>
      <c r="IY863" s="4"/>
      <c r="IZ863" s="8"/>
      <c r="JA863" s="4"/>
      <c r="JB863" s="8"/>
      <c r="JC863" s="7"/>
      <c r="JD863" s="7"/>
      <c r="JE863" s="2" t="s">
        <v>272</v>
      </c>
      <c r="JF863" s="2" t="s">
        <v>226</v>
      </c>
      <c r="JG863" s="2" t="s">
        <v>229</v>
      </c>
      <c r="JH863" s="2" t="s">
        <v>229</v>
      </c>
      <c r="JI863" s="2" t="s">
        <v>241</v>
      </c>
      <c r="JJ863" s="2" t="s">
        <v>229</v>
      </c>
      <c r="JK863" s="4"/>
      <c r="JL863" s="8"/>
      <c r="JM863" s="4"/>
      <c r="JN863" s="8"/>
      <c r="JO863" s="7"/>
      <c r="JP863" s="7"/>
      <c r="JQ863" s="2" t="s">
        <v>272</v>
      </c>
      <c r="JR863" s="2" t="s">
        <v>226</v>
      </c>
      <c r="JS863" s="2" t="s">
        <v>229</v>
      </c>
      <c r="JT863" s="2" t="s">
        <v>229</v>
      </c>
      <c r="JU863" s="2" t="s">
        <v>241</v>
      </c>
      <c r="JV863" s="2" t="s">
        <v>229</v>
      </c>
      <c r="JW863" s="4"/>
      <c r="JX863" s="8"/>
      <c r="JY863" s="4"/>
      <c r="JZ863" s="8"/>
      <c r="KA863" s="7"/>
      <c r="KB863" s="7"/>
      <c r="KC863" s="2" t="s">
        <v>272</v>
      </c>
      <c r="KD863" s="2" t="s">
        <v>226</v>
      </c>
      <c r="KE863" s="2" t="s">
        <v>229</v>
      </c>
      <c r="KF863" s="2" t="s">
        <v>229</v>
      </c>
      <c r="KG863" s="2" t="s">
        <v>241</v>
      </c>
      <c r="KH863" s="2" t="s">
        <v>229</v>
      </c>
      <c r="KI863" s="4"/>
      <c r="KJ863" s="8"/>
      <c r="KK863" s="4"/>
      <c r="KL863" s="8"/>
      <c r="KM863" s="7"/>
      <c r="KN863" s="7"/>
      <c r="KO863" s="2" t="s">
        <v>278</v>
      </c>
      <c r="KP863" s="2" t="s">
        <v>226</v>
      </c>
      <c r="KQ863" s="2" t="s">
        <v>229</v>
      </c>
      <c r="KR863" s="2" t="s">
        <v>229</v>
      </c>
      <c r="KS863" s="2" t="s">
        <v>241</v>
      </c>
      <c r="KT863" s="2" t="s">
        <v>229</v>
      </c>
      <c r="KU863" s="4"/>
      <c r="KV863" s="8"/>
      <c r="KW863" s="4"/>
      <c r="KX863" s="8"/>
      <c r="KY863" s="7"/>
      <c r="KZ863" s="7"/>
      <c r="LA863" s="2" t="s">
        <v>272</v>
      </c>
      <c r="LB863" s="2" t="s">
        <v>226</v>
      </c>
      <c r="LC863" s="2" t="s">
        <v>229</v>
      </c>
      <c r="LD863" s="2" t="s">
        <v>229</v>
      </c>
      <c r="LE863" s="2" t="s">
        <v>241</v>
      </c>
      <c r="LF863" s="2" t="s">
        <v>229</v>
      </c>
      <c r="LG863" s="4"/>
      <c r="LH863" s="8"/>
      <c r="LI863" s="4"/>
      <c r="LJ863" s="8"/>
      <c r="LK863" s="7"/>
      <c r="LL863" s="7"/>
      <c r="LM863" s="2" t="s">
        <v>229</v>
      </c>
      <c r="LN863" s="2" t="s">
        <v>229</v>
      </c>
      <c r="LO863" s="2" t="s">
        <v>229</v>
      </c>
      <c r="LP863" s="2" t="s">
        <v>229</v>
      </c>
      <c r="LQ863" s="2" t="s">
        <v>229</v>
      </c>
      <c r="LR863" s="2" t="s">
        <v>229</v>
      </c>
      <c r="LS863" s="4"/>
      <c r="LT863" s="8"/>
      <c r="LU863" s="4"/>
      <c r="LV863" s="8"/>
      <c r="LW863" s="7"/>
      <c r="LX863" s="7"/>
      <c r="LY863" s="2" t="s">
        <v>664</v>
      </c>
      <c r="LZ863" s="2" t="s">
        <v>226</v>
      </c>
      <c r="MA863" s="2" t="s">
        <v>229</v>
      </c>
      <c r="MB863" s="2" t="s">
        <v>229</v>
      </c>
      <c r="MC863" s="2" t="s">
        <v>241</v>
      </c>
      <c r="MD863" s="2" t="s">
        <v>229</v>
      </c>
      <c r="ME863" s="4"/>
      <c r="MF863" s="8"/>
      <c r="MG863" s="4"/>
      <c r="MH863" s="8"/>
      <c r="MI863" s="7"/>
      <c r="MJ863" s="7"/>
      <c r="MK863" s="2" t="s">
        <v>272</v>
      </c>
      <c r="ML863" s="2" t="s">
        <v>226</v>
      </c>
      <c r="MM863" s="2" t="s">
        <v>229</v>
      </c>
      <c r="MN863" s="2" t="s">
        <v>229</v>
      </c>
      <c r="MO863" s="2" t="s">
        <v>241</v>
      </c>
      <c r="MP863" s="2" t="s">
        <v>229</v>
      </c>
      <c r="MQ863" s="4"/>
      <c r="MR863" s="8"/>
      <c r="MS863" s="4"/>
      <c r="MT863" s="8"/>
      <c r="MU863" s="7"/>
      <c r="MV863" s="7"/>
      <c r="MW863" s="2" t="s">
        <v>266</v>
      </c>
      <c r="MX863" s="2" t="s">
        <v>226</v>
      </c>
      <c r="MY863" s="2" t="s">
        <v>229</v>
      </c>
      <c r="MZ863" s="2" t="s">
        <v>229</v>
      </c>
      <c r="NA863" s="2" t="s">
        <v>241</v>
      </c>
      <c r="NB863" s="2" t="s">
        <v>229</v>
      </c>
      <c r="NC863" s="4"/>
      <c r="ND863" s="8"/>
      <c r="NE863" s="4"/>
      <c r="NF863" s="8"/>
      <c r="NG863" s="7"/>
      <c r="NH863" s="7"/>
      <c r="NI863" s="2" t="s">
        <v>266</v>
      </c>
      <c r="NJ863" s="2" t="s">
        <v>226</v>
      </c>
      <c r="NK863" s="2" t="s">
        <v>229</v>
      </c>
      <c r="NL863" s="2" t="s">
        <v>229</v>
      </c>
      <c r="NM863" s="2" t="s">
        <v>241</v>
      </c>
      <c r="NN863" s="2" t="s">
        <v>229</v>
      </c>
      <c r="NO863" s="4"/>
      <c r="NP863" s="8"/>
      <c r="NQ863" s="4"/>
      <c r="NR863" s="8"/>
      <c r="NS863" s="7"/>
      <c r="NT863" s="7"/>
      <c r="NU863" s="2" t="s">
        <v>272</v>
      </c>
      <c r="NV863" s="2" t="s">
        <v>226</v>
      </c>
      <c r="NW863" s="2" t="s">
        <v>229</v>
      </c>
      <c r="NX863" s="2" t="s">
        <v>229</v>
      </c>
      <c r="NY863" s="2" t="s">
        <v>241</v>
      </c>
      <c r="NZ863" s="2" t="s">
        <v>229</v>
      </c>
      <c r="OA863" s="4"/>
      <c r="OB863" s="8"/>
      <c r="OC863" s="4"/>
      <c r="OD863" s="8"/>
      <c r="OE863" s="7"/>
      <c r="OF863" s="7"/>
      <c r="OG863" s="2" t="s">
        <v>272</v>
      </c>
      <c r="OH863" s="2" t="s">
        <v>226</v>
      </c>
      <c r="OI863" s="2" t="s">
        <v>229</v>
      </c>
      <c r="OJ863" s="2" t="s">
        <v>229</v>
      </c>
      <c r="OK863" s="2" t="s">
        <v>241</v>
      </c>
      <c r="OL863" s="2" t="s">
        <v>229</v>
      </c>
      <c r="OM863" s="4"/>
      <c r="ON863" s="8"/>
      <c r="OO863" s="4"/>
      <c r="OP863" s="8"/>
      <c r="OQ863" s="7"/>
      <c r="OR863" s="7"/>
      <c r="OS863" s="2" t="s">
        <v>229</v>
      </c>
      <c r="OT863" s="2" t="s">
        <v>229</v>
      </c>
      <c r="OU863" s="2" t="s">
        <v>229</v>
      </c>
      <c r="OV863" s="2" t="s">
        <v>229</v>
      </c>
      <c r="OW863" s="2" t="s">
        <v>229</v>
      </c>
      <c r="OX863" s="2" t="s">
        <v>229</v>
      </c>
      <c r="OY863" s="4"/>
      <c r="OZ863" s="8"/>
      <c r="PA863" s="4"/>
      <c r="PB863" s="8"/>
      <c r="PC863" s="7"/>
      <c r="PD863" s="7"/>
      <c r="PE863" s="2" t="s">
        <v>229</v>
      </c>
      <c r="PF863" s="2" t="s">
        <v>229</v>
      </c>
      <c r="PG863" s="2" t="s">
        <v>229</v>
      </c>
      <c r="PH863" s="2" t="s">
        <v>229</v>
      </c>
      <c r="PI863" s="2" t="s">
        <v>229</v>
      </c>
      <c r="PJ863" s="2" t="s">
        <v>229</v>
      </c>
      <c r="PK863" s="4"/>
      <c r="PL863" s="8"/>
      <c r="PM863" s="4"/>
      <c r="PN863" s="8"/>
      <c r="PO863" s="7"/>
      <c r="PP863" s="7"/>
      <c r="PQ863" s="2" t="s">
        <v>229</v>
      </c>
      <c r="PR863" s="2" t="s">
        <v>229</v>
      </c>
      <c r="PS863" s="2" t="s">
        <v>229</v>
      </c>
      <c r="PT863" s="2" t="s">
        <v>229</v>
      </c>
      <c r="PU863" s="2" t="s">
        <v>229</v>
      </c>
      <c r="PV863" s="2" t="s">
        <v>229</v>
      </c>
      <c r="PW863" s="4"/>
      <c r="PX863" s="8"/>
      <c r="PY863" s="4"/>
      <c r="PZ863" s="8"/>
      <c r="QA863" s="7"/>
      <c r="QB863" s="7"/>
      <c r="QC863" s="2" t="s">
        <v>281</v>
      </c>
      <c r="QD863" s="2" t="s">
        <v>226</v>
      </c>
      <c r="QE863" s="2" t="s">
        <v>229</v>
      </c>
      <c r="QF863" s="2" t="s">
        <v>229</v>
      </c>
      <c r="QG863" s="2" t="s">
        <v>241</v>
      </c>
      <c r="QH863" s="2" t="s">
        <v>229</v>
      </c>
      <c r="QI863" s="4"/>
      <c r="QJ863" s="8"/>
      <c r="QK863" s="4"/>
      <c r="QL863" s="8"/>
      <c r="QM863" s="7"/>
      <c r="QN863" s="7"/>
      <c r="QO863" s="2" t="s">
        <v>229</v>
      </c>
      <c r="QP863" s="2" t="s">
        <v>229</v>
      </c>
      <c r="QQ863" s="2" t="s">
        <v>229</v>
      </c>
      <c r="QR863" s="2" t="s">
        <v>229</v>
      </c>
      <c r="QS863" s="2" t="s">
        <v>229</v>
      </c>
      <c r="QT863" s="2" t="s">
        <v>229</v>
      </c>
      <c r="QU863" s="4"/>
      <c r="QV863" s="8"/>
      <c r="QW863" s="4"/>
      <c r="QX863" s="8"/>
      <c r="QY863" s="7"/>
      <c r="QZ863" s="7"/>
      <c r="RA863" s="2" t="s">
        <v>272</v>
      </c>
      <c r="RB863" s="2" t="s">
        <v>226</v>
      </c>
      <c r="RC863" s="2" t="s">
        <v>229</v>
      </c>
      <c r="RD863" s="2" t="s">
        <v>229</v>
      </c>
      <c r="RE863" s="2" t="s">
        <v>241</v>
      </c>
      <c r="RF863" s="2" t="s">
        <v>229</v>
      </c>
      <c r="RG863" s="4"/>
      <c r="RH863" s="8"/>
      <c r="RI863" s="4"/>
      <c r="RJ863" s="8"/>
      <c r="RK863" s="7"/>
      <c r="RL863" s="7"/>
      <c r="RM863" s="2" t="s">
        <v>272</v>
      </c>
      <c r="RN863" s="2" t="s">
        <v>226</v>
      </c>
      <c r="RO863" s="2" t="s">
        <v>229</v>
      </c>
      <c r="RP863" s="2" t="s">
        <v>229</v>
      </c>
      <c r="RQ863" s="2" t="s">
        <v>241</v>
      </c>
      <c r="RR863" s="2" t="s">
        <v>229</v>
      </c>
      <c r="RS863" s="4"/>
      <c r="RT863" s="8"/>
      <c r="RU863" s="4"/>
      <c r="RV863" s="8"/>
      <c r="RW863" s="7"/>
      <c r="RX863" s="7"/>
      <c r="RY863" s="2" t="s">
        <v>229</v>
      </c>
      <c r="RZ863" s="2" t="s">
        <v>229</v>
      </c>
      <c r="SA863" s="2" t="s">
        <v>229</v>
      </c>
      <c r="SB863" s="2" t="s">
        <v>229</v>
      </c>
      <c r="SC863" s="2" t="s">
        <v>229</v>
      </c>
      <c r="SD863" s="2" t="s">
        <v>229</v>
      </c>
      <c r="SE863" s="4">
        <v>89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>
        <v>150</v>
      </c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</row>
    <row r="864">
      <c r="A864" s="2" t="s">
        <v>5165</v>
      </c>
      <c r="B864" s="2" t="s">
        <v>216</v>
      </c>
      <c r="C864" s="2" t="s">
        <v>4734</v>
      </c>
      <c r="D864" s="2" t="s">
        <v>3164</v>
      </c>
      <c r="E864" s="2" t="s">
        <v>3497</v>
      </c>
      <c r="F864" s="2" t="s">
        <v>2204</v>
      </c>
      <c r="G864" s="2" t="s">
        <v>5012</v>
      </c>
      <c r="H864" s="2" t="s">
        <v>5013</v>
      </c>
      <c r="I864" s="2" t="s">
        <v>5164</v>
      </c>
      <c r="J864" s="2" t="s">
        <v>312</v>
      </c>
      <c r="K864" s="2" t="s">
        <v>2491</v>
      </c>
      <c r="L864" s="3">
        <v>42.85</v>
      </c>
      <c r="M864" s="3">
        <v>44.99</v>
      </c>
      <c r="N864" s="3">
        <v>89.99</v>
      </c>
      <c r="O864" s="2" t="s">
        <v>226</v>
      </c>
      <c r="P864" s="2" t="s">
        <v>618</v>
      </c>
      <c r="Q864" s="2" t="s">
        <v>228</v>
      </c>
      <c r="R864" s="2" t="s">
        <v>229</v>
      </c>
      <c r="S864" s="2" t="s">
        <v>5015</v>
      </c>
      <c r="T864" s="2" t="s">
        <v>5016</v>
      </c>
      <c r="U864" s="2" t="s">
        <v>232</v>
      </c>
      <c r="V864" s="2" t="s">
        <v>233</v>
      </c>
      <c r="W864" s="2" t="s">
        <v>1009</v>
      </c>
      <c r="X864" s="2" t="s">
        <v>229</v>
      </c>
      <c r="Y864" s="2" t="s">
        <v>3237</v>
      </c>
      <c r="Z864" s="4">
        <v>79</v>
      </c>
      <c r="AA864" s="4">
        <f>=ROUNDDOWN(13.1666666666667,0)</f>
      </c>
      <c r="AB864" s="5">
        <v>6</v>
      </c>
      <c r="AC864" s="2" t="s">
        <v>821</v>
      </c>
      <c r="AD864" s="4">
        <v>120</v>
      </c>
      <c r="AE864" s="4">
        <v>120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>
        <v>9</v>
      </c>
      <c r="AQ864" s="8">
        <v>419.31</v>
      </c>
      <c r="AR864" s="4"/>
      <c r="AS864" s="8"/>
      <c r="AT864" s="7"/>
      <c r="AU864" s="7"/>
      <c r="AV864" s="4" t="s">
        <v>229</v>
      </c>
      <c r="AW864" s="8" t="s">
        <v>229</v>
      </c>
      <c r="AX864" s="4" t="s">
        <v>229</v>
      </c>
      <c r="AY864" s="8" t="s">
        <v>229</v>
      </c>
      <c r="AZ864" s="7" t="s">
        <v>229</v>
      </c>
      <c r="BA864" s="7" t="s">
        <v>229</v>
      </c>
      <c r="BB864" s="7">
        <v>0.6269</v>
      </c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 t="s">
        <v>229</v>
      </c>
      <c r="BJ864" s="4">
        <v>9</v>
      </c>
      <c r="BK864" s="8">
        <v>419.31</v>
      </c>
      <c r="BL864" s="2" t="s">
        <v>1881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266</v>
      </c>
      <c r="BV864" s="2" t="s">
        <v>226</v>
      </c>
      <c r="BW864" s="2" t="s">
        <v>229</v>
      </c>
      <c r="BX864" s="2" t="s">
        <v>229</v>
      </c>
      <c r="BY864" s="2" t="s">
        <v>241</v>
      </c>
      <c r="BZ864" s="2" t="s">
        <v>229</v>
      </c>
      <c r="CA864" s="4">
        <v>4</v>
      </c>
      <c r="CB864" s="8">
        <v>194.36</v>
      </c>
      <c r="CC864" s="4"/>
      <c r="CD864" s="8"/>
      <c r="CE864" s="7"/>
      <c r="CF864" s="7"/>
      <c r="CG864" s="2" t="s">
        <v>239</v>
      </c>
      <c r="CH864" s="2" t="s">
        <v>226</v>
      </c>
      <c r="CI864" s="2" t="s">
        <v>2548</v>
      </c>
      <c r="CJ864" s="2" t="s">
        <v>2741</v>
      </c>
      <c r="CK864" s="2" t="s">
        <v>241</v>
      </c>
      <c r="CL864" s="2" t="s">
        <v>229</v>
      </c>
      <c r="CM864" s="4"/>
      <c r="CN864" s="8"/>
      <c r="CO864" s="4"/>
      <c r="CP864" s="8"/>
      <c r="CQ864" s="7"/>
      <c r="CR864" s="7"/>
      <c r="CS864" s="2" t="s">
        <v>239</v>
      </c>
      <c r="CT864" s="2" t="s">
        <v>226</v>
      </c>
      <c r="CU864" s="2" t="s">
        <v>2551</v>
      </c>
      <c r="CV864" s="2" t="s">
        <v>5017</v>
      </c>
      <c r="CW864" s="2" t="s">
        <v>241</v>
      </c>
      <c r="CX864" s="2" t="s">
        <v>229</v>
      </c>
      <c r="CY864" s="4">
        <v>5</v>
      </c>
      <c r="CZ864" s="8">
        <v>224.95</v>
      </c>
      <c r="DA864" s="4"/>
      <c r="DB864" s="8"/>
      <c r="DC864" s="7"/>
      <c r="DD864" s="7"/>
      <c r="DE864" s="2" t="s">
        <v>239</v>
      </c>
      <c r="DF864" s="2" t="s">
        <v>226</v>
      </c>
      <c r="DG864" s="2" t="s">
        <v>5017</v>
      </c>
      <c r="DH864" s="2" t="s">
        <v>2575</v>
      </c>
      <c r="DI864" s="2" t="s">
        <v>241</v>
      </c>
      <c r="DJ864" s="2" t="s">
        <v>229</v>
      </c>
      <c r="DK864" s="4"/>
      <c r="DL864" s="8"/>
      <c r="DM864" s="4"/>
      <c r="DN864" s="8"/>
      <c r="DO864" s="7"/>
      <c r="DP864" s="7"/>
      <c r="DQ864" s="2" t="s">
        <v>239</v>
      </c>
      <c r="DR864" s="2" t="s">
        <v>226</v>
      </c>
      <c r="DS864" s="2" t="s">
        <v>2551</v>
      </c>
      <c r="DT864" s="2" t="s">
        <v>2777</v>
      </c>
      <c r="DU864" s="2" t="s">
        <v>241</v>
      </c>
      <c r="DV864" s="2" t="s">
        <v>229</v>
      </c>
      <c r="DW864" s="4"/>
      <c r="DX864" s="8"/>
      <c r="DY864" s="4"/>
      <c r="DZ864" s="8"/>
      <c r="EA864" s="7"/>
      <c r="EB864" s="7"/>
      <c r="EC864" s="2" t="s">
        <v>1106</v>
      </c>
      <c r="ED864" s="2" t="s">
        <v>226</v>
      </c>
      <c r="EE864" s="2" t="s">
        <v>229</v>
      </c>
      <c r="EF864" s="2" t="s">
        <v>229</v>
      </c>
      <c r="EG864" s="2" t="s">
        <v>241</v>
      </c>
      <c r="EH864" s="2" t="s">
        <v>229</v>
      </c>
      <c r="EI864" s="4"/>
      <c r="EJ864" s="8"/>
      <c r="EK864" s="4"/>
      <c r="EL864" s="8"/>
      <c r="EM864" s="7"/>
      <c r="EN864" s="7"/>
      <c r="EO864" s="2" t="s">
        <v>239</v>
      </c>
      <c r="EP864" s="2" t="s">
        <v>226</v>
      </c>
      <c r="EQ864" s="2" t="s">
        <v>521</v>
      </c>
      <c r="ER864" s="2" t="s">
        <v>538</v>
      </c>
      <c r="ES864" s="2" t="s">
        <v>241</v>
      </c>
      <c r="ET864" s="2" t="s">
        <v>229</v>
      </c>
      <c r="EU864" s="4"/>
      <c r="EV864" s="8"/>
      <c r="EW864" s="4"/>
      <c r="EX864" s="8"/>
      <c r="EY864" s="7"/>
      <c r="EZ864" s="7"/>
      <c r="FA864" s="2" t="s">
        <v>239</v>
      </c>
      <c r="FB864" s="2" t="s">
        <v>226</v>
      </c>
      <c r="FC864" s="2" t="s">
        <v>2548</v>
      </c>
      <c r="FD864" s="2" t="s">
        <v>1116</v>
      </c>
      <c r="FE864" s="2" t="s">
        <v>241</v>
      </c>
      <c r="FF864" s="2" t="s">
        <v>229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226</v>
      </c>
      <c r="FO864" s="2" t="s">
        <v>2548</v>
      </c>
      <c r="FP864" s="2" t="s">
        <v>1082</v>
      </c>
      <c r="FQ864" s="2" t="s">
        <v>241</v>
      </c>
      <c r="FR864" s="2" t="s">
        <v>229</v>
      </c>
      <c r="FS864" s="4"/>
      <c r="FT864" s="8"/>
      <c r="FU864" s="4"/>
      <c r="FV864" s="8"/>
      <c r="FW864" s="7"/>
      <c r="FX864" s="7"/>
      <c r="FY864" s="2" t="s">
        <v>239</v>
      </c>
      <c r="FZ864" s="2" t="s">
        <v>226</v>
      </c>
      <c r="GA864" s="2" t="s">
        <v>327</v>
      </c>
      <c r="GB864" s="2" t="s">
        <v>229</v>
      </c>
      <c r="GC864" s="2" t="s">
        <v>241</v>
      </c>
      <c r="GD864" s="2" t="s">
        <v>229</v>
      </c>
      <c r="GE864" s="4"/>
      <c r="GF864" s="8"/>
      <c r="GG864" s="4"/>
      <c r="GH864" s="8"/>
      <c r="GI864" s="7"/>
      <c r="GJ864" s="7"/>
      <c r="GK864" s="2" t="s">
        <v>272</v>
      </c>
      <c r="GL864" s="2" t="s">
        <v>226</v>
      </c>
      <c r="GM864" s="2" t="s">
        <v>229</v>
      </c>
      <c r="GN864" s="2" t="s">
        <v>229</v>
      </c>
      <c r="GO864" s="2" t="s">
        <v>241</v>
      </c>
      <c r="GP864" s="2" t="s">
        <v>229</v>
      </c>
      <c r="GQ864" s="4"/>
      <c r="GR864" s="8"/>
      <c r="GS864" s="4"/>
      <c r="GT864" s="8"/>
      <c r="GU864" s="7"/>
      <c r="GV864" s="7"/>
      <c r="GW864" s="2" t="s">
        <v>239</v>
      </c>
      <c r="GX864" s="2" t="s">
        <v>226</v>
      </c>
      <c r="GY864" s="2" t="s">
        <v>632</v>
      </c>
      <c r="GZ864" s="2" t="s">
        <v>2517</v>
      </c>
      <c r="HA864" s="2" t="s">
        <v>241</v>
      </c>
      <c r="HB864" s="2" t="s">
        <v>229</v>
      </c>
      <c r="HC864" s="4"/>
      <c r="HD864" s="8"/>
      <c r="HE864" s="4"/>
      <c r="HF864" s="8"/>
      <c r="HG864" s="7"/>
      <c r="HH864" s="7"/>
      <c r="HI864" s="2" t="s">
        <v>664</v>
      </c>
      <c r="HJ864" s="2" t="s">
        <v>226</v>
      </c>
      <c r="HK864" s="2" t="s">
        <v>229</v>
      </c>
      <c r="HL864" s="2" t="s">
        <v>229</v>
      </c>
      <c r="HM864" s="2" t="s">
        <v>241</v>
      </c>
      <c r="HN864" s="2" t="s">
        <v>229</v>
      </c>
      <c r="HO864" s="4"/>
      <c r="HP864" s="8"/>
      <c r="HQ864" s="4"/>
      <c r="HR864" s="8"/>
      <c r="HS864" s="7"/>
      <c r="HT864" s="7"/>
      <c r="HU864" s="2" t="s">
        <v>266</v>
      </c>
      <c r="HV864" s="2" t="s">
        <v>226</v>
      </c>
      <c r="HW864" s="2" t="s">
        <v>229</v>
      </c>
      <c r="HX864" s="2" t="s">
        <v>229</v>
      </c>
      <c r="HY864" s="2" t="s">
        <v>241</v>
      </c>
      <c r="HZ864" s="2" t="s">
        <v>229</v>
      </c>
      <c r="IA864" s="4"/>
      <c r="IB864" s="8"/>
      <c r="IC864" s="4"/>
      <c r="ID864" s="8"/>
      <c r="IE864" s="7"/>
      <c r="IF864" s="7"/>
      <c r="IG864" s="2" t="s">
        <v>266</v>
      </c>
      <c r="IH864" s="2" t="s">
        <v>226</v>
      </c>
      <c r="II864" s="2" t="s">
        <v>229</v>
      </c>
      <c r="IJ864" s="2" t="s">
        <v>229</v>
      </c>
      <c r="IK864" s="2" t="s">
        <v>241</v>
      </c>
      <c r="IL864" s="2" t="s">
        <v>229</v>
      </c>
      <c r="IM864" s="4"/>
      <c r="IN864" s="8"/>
      <c r="IO864" s="4"/>
      <c r="IP864" s="8"/>
      <c r="IQ864" s="7"/>
      <c r="IR864" s="7"/>
      <c r="IS864" s="2" t="s">
        <v>272</v>
      </c>
      <c r="IT864" s="2" t="s">
        <v>226</v>
      </c>
      <c r="IU864" s="2" t="s">
        <v>229</v>
      </c>
      <c r="IV864" s="2" t="s">
        <v>229</v>
      </c>
      <c r="IW864" s="2" t="s">
        <v>241</v>
      </c>
      <c r="IX864" s="2" t="s">
        <v>229</v>
      </c>
      <c r="IY864" s="4"/>
      <c r="IZ864" s="8"/>
      <c r="JA864" s="4"/>
      <c r="JB864" s="8"/>
      <c r="JC864" s="7"/>
      <c r="JD864" s="7"/>
      <c r="JE864" s="2" t="s">
        <v>272</v>
      </c>
      <c r="JF864" s="2" t="s">
        <v>226</v>
      </c>
      <c r="JG864" s="2" t="s">
        <v>229</v>
      </c>
      <c r="JH864" s="2" t="s">
        <v>229</v>
      </c>
      <c r="JI864" s="2" t="s">
        <v>241</v>
      </c>
      <c r="JJ864" s="2" t="s">
        <v>229</v>
      </c>
      <c r="JK864" s="4"/>
      <c r="JL864" s="8"/>
      <c r="JM864" s="4"/>
      <c r="JN864" s="8"/>
      <c r="JO864" s="7"/>
      <c r="JP864" s="7"/>
      <c r="JQ864" s="2" t="s">
        <v>272</v>
      </c>
      <c r="JR864" s="2" t="s">
        <v>226</v>
      </c>
      <c r="JS864" s="2" t="s">
        <v>229</v>
      </c>
      <c r="JT864" s="2" t="s">
        <v>229</v>
      </c>
      <c r="JU864" s="2" t="s">
        <v>241</v>
      </c>
      <c r="JV864" s="2" t="s">
        <v>229</v>
      </c>
      <c r="JW864" s="4"/>
      <c r="JX864" s="8"/>
      <c r="JY864" s="4"/>
      <c r="JZ864" s="8"/>
      <c r="KA864" s="7"/>
      <c r="KB864" s="7"/>
      <c r="KC864" s="2" t="s">
        <v>272</v>
      </c>
      <c r="KD864" s="2" t="s">
        <v>226</v>
      </c>
      <c r="KE864" s="2" t="s">
        <v>229</v>
      </c>
      <c r="KF864" s="2" t="s">
        <v>229</v>
      </c>
      <c r="KG864" s="2" t="s">
        <v>241</v>
      </c>
      <c r="KH864" s="2" t="s">
        <v>229</v>
      </c>
      <c r="KI864" s="4"/>
      <c r="KJ864" s="8"/>
      <c r="KK864" s="4"/>
      <c r="KL864" s="8"/>
      <c r="KM864" s="7"/>
      <c r="KN864" s="7"/>
      <c r="KO864" s="2" t="s">
        <v>278</v>
      </c>
      <c r="KP864" s="2" t="s">
        <v>226</v>
      </c>
      <c r="KQ864" s="2" t="s">
        <v>229</v>
      </c>
      <c r="KR864" s="2" t="s">
        <v>229</v>
      </c>
      <c r="KS864" s="2" t="s">
        <v>241</v>
      </c>
      <c r="KT864" s="2" t="s">
        <v>229</v>
      </c>
      <c r="KU864" s="4"/>
      <c r="KV864" s="8"/>
      <c r="KW864" s="4"/>
      <c r="KX864" s="8"/>
      <c r="KY864" s="7"/>
      <c r="KZ864" s="7"/>
      <c r="LA864" s="2" t="s">
        <v>272</v>
      </c>
      <c r="LB864" s="2" t="s">
        <v>226</v>
      </c>
      <c r="LC864" s="2" t="s">
        <v>229</v>
      </c>
      <c r="LD864" s="2" t="s">
        <v>229</v>
      </c>
      <c r="LE864" s="2" t="s">
        <v>241</v>
      </c>
      <c r="LF864" s="2" t="s">
        <v>229</v>
      </c>
      <c r="LG864" s="4"/>
      <c r="LH864" s="8"/>
      <c r="LI864" s="4"/>
      <c r="LJ864" s="8"/>
      <c r="LK864" s="7"/>
      <c r="LL864" s="7"/>
      <c r="LM864" s="2" t="s">
        <v>229</v>
      </c>
      <c r="LN864" s="2" t="s">
        <v>229</v>
      </c>
      <c r="LO864" s="2" t="s">
        <v>229</v>
      </c>
      <c r="LP864" s="2" t="s">
        <v>229</v>
      </c>
      <c r="LQ864" s="2" t="s">
        <v>229</v>
      </c>
      <c r="LR864" s="2" t="s">
        <v>229</v>
      </c>
      <c r="LS864" s="4"/>
      <c r="LT864" s="8"/>
      <c r="LU864" s="4"/>
      <c r="LV864" s="8"/>
      <c r="LW864" s="7"/>
      <c r="LX864" s="7"/>
      <c r="LY864" s="2" t="s">
        <v>664</v>
      </c>
      <c r="LZ864" s="2" t="s">
        <v>226</v>
      </c>
      <c r="MA864" s="2" t="s">
        <v>229</v>
      </c>
      <c r="MB864" s="2" t="s">
        <v>229</v>
      </c>
      <c r="MC864" s="2" t="s">
        <v>241</v>
      </c>
      <c r="MD864" s="2" t="s">
        <v>229</v>
      </c>
      <c r="ME864" s="4"/>
      <c r="MF864" s="8"/>
      <c r="MG864" s="4"/>
      <c r="MH864" s="8"/>
      <c r="MI864" s="7"/>
      <c r="MJ864" s="7"/>
      <c r="MK864" s="2" t="s">
        <v>272</v>
      </c>
      <c r="ML864" s="2" t="s">
        <v>226</v>
      </c>
      <c r="MM864" s="2" t="s">
        <v>229</v>
      </c>
      <c r="MN864" s="2" t="s">
        <v>229</v>
      </c>
      <c r="MO864" s="2" t="s">
        <v>241</v>
      </c>
      <c r="MP864" s="2" t="s">
        <v>229</v>
      </c>
      <c r="MQ864" s="4"/>
      <c r="MR864" s="8"/>
      <c r="MS864" s="4"/>
      <c r="MT864" s="8"/>
      <c r="MU864" s="7"/>
      <c r="MV864" s="7"/>
      <c r="MW864" s="2" t="s">
        <v>266</v>
      </c>
      <c r="MX864" s="2" t="s">
        <v>226</v>
      </c>
      <c r="MY864" s="2" t="s">
        <v>229</v>
      </c>
      <c r="MZ864" s="2" t="s">
        <v>229</v>
      </c>
      <c r="NA864" s="2" t="s">
        <v>241</v>
      </c>
      <c r="NB864" s="2" t="s">
        <v>229</v>
      </c>
      <c r="NC864" s="4"/>
      <c r="ND864" s="8"/>
      <c r="NE864" s="4"/>
      <c r="NF864" s="8"/>
      <c r="NG864" s="7"/>
      <c r="NH864" s="7"/>
      <c r="NI864" s="2" t="s">
        <v>266</v>
      </c>
      <c r="NJ864" s="2" t="s">
        <v>226</v>
      </c>
      <c r="NK864" s="2" t="s">
        <v>229</v>
      </c>
      <c r="NL864" s="2" t="s">
        <v>229</v>
      </c>
      <c r="NM864" s="2" t="s">
        <v>241</v>
      </c>
      <c r="NN864" s="2" t="s">
        <v>229</v>
      </c>
      <c r="NO864" s="4"/>
      <c r="NP864" s="8"/>
      <c r="NQ864" s="4"/>
      <c r="NR864" s="8"/>
      <c r="NS864" s="7"/>
      <c r="NT864" s="7"/>
      <c r="NU864" s="2" t="s">
        <v>272</v>
      </c>
      <c r="NV864" s="2" t="s">
        <v>226</v>
      </c>
      <c r="NW864" s="2" t="s">
        <v>229</v>
      </c>
      <c r="NX864" s="2" t="s">
        <v>229</v>
      </c>
      <c r="NY864" s="2" t="s">
        <v>241</v>
      </c>
      <c r="NZ864" s="2" t="s">
        <v>229</v>
      </c>
      <c r="OA864" s="4"/>
      <c r="OB864" s="8"/>
      <c r="OC864" s="4"/>
      <c r="OD864" s="8"/>
      <c r="OE864" s="7"/>
      <c r="OF864" s="7"/>
      <c r="OG864" s="2" t="s">
        <v>272</v>
      </c>
      <c r="OH864" s="2" t="s">
        <v>226</v>
      </c>
      <c r="OI864" s="2" t="s">
        <v>229</v>
      </c>
      <c r="OJ864" s="2" t="s">
        <v>229</v>
      </c>
      <c r="OK864" s="2" t="s">
        <v>241</v>
      </c>
      <c r="OL864" s="2" t="s">
        <v>229</v>
      </c>
      <c r="OM864" s="4"/>
      <c r="ON864" s="8"/>
      <c r="OO864" s="4"/>
      <c r="OP864" s="8"/>
      <c r="OQ864" s="7"/>
      <c r="OR864" s="7"/>
      <c r="OS864" s="2" t="s">
        <v>229</v>
      </c>
      <c r="OT864" s="2" t="s">
        <v>229</v>
      </c>
      <c r="OU864" s="2" t="s">
        <v>229</v>
      </c>
      <c r="OV864" s="2" t="s">
        <v>229</v>
      </c>
      <c r="OW864" s="2" t="s">
        <v>229</v>
      </c>
      <c r="OX864" s="2" t="s">
        <v>229</v>
      </c>
      <c r="OY864" s="4"/>
      <c r="OZ864" s="8"/>
      <c r="PA864" s="4"/>
      <c r="PB864" s="8"/>
      <c r="PC864" s="7"/>
      <c r="PD864" s="7"/>
      <c r="PE864" s="2" t="s">
        <v>229</v>
      </c>
      <c r="PF864" s="2" t="s">
        <v>229</v>
      </c>
      <c r="PG864" s="2" t="s">
        <v>229</v>
      </c>
      <c r="PH864" s="2" t="s">
        <v>229</v>
      </c>
      <c r="PI864" s="2" t="s">
        <v>229</v>
      </c>
      <c r="PJ864" s="2" t="s">
        <v>229</v>
      </c>
      <c r="PK864" s="4"/>
      <c r="PL864" s="8"/>
      <c r="PM864" s="4"/>
      <c r="PN864" s="8"/>
      <c r="PO864" s="7"/>
      <c r="PP864" s="7"/>
      <c r="PQ864" s="2" t="s">
        <v>229</v>
      </c>
      <c r="PR864" s="2" t="s">
        <v>229</v>
      </c>
      <c r="PS864" s="2" t="s">
        <v>229</v>
      </c>
      <c r="PT864" s="2" t="s">
        <v>229</v>
      </c>
      <c r="PU864" s="2" t="s">
        <v>229</v>
      </c>
      <c r="PV864" s="2" t="s">
        <v>229</v>
      </c>
      <c r="PW864" s="4"/>
      <c r="PX864" s="8"/>
      <c r="PY864" s="4"/>
      <c r="PZ864" s="8"/>
      <c r="QA864" s="7"/>
      <c r="QB864" s="7"/>
      <c r="QC864" s="2" t="s">
        <v>281</v>
      </c>
      <c r="QD864" s="2" t="s">
        <v>226</v>
      </c>
      <c r="QE864" s="2" t="s">
        <v>229</v>
      </c>
      <c r="QF864" s="2" t="s">
        <v>229</v>
      </c>
      <c r="QG864" s="2" t="s">
        <v>241</v>
      </c>
      <c r="QH864" s="2" t="s">
        <v>229</v>
      </c>
      <c r="QI864" s="4"/>
      <c r="QJ864" s="8"/>
      <c r="QK864" s="4"/>
      <c r="QL864" s="8"/>
      <c r="QM864" s="7"/>
      <c r="QN864" s="7"/>
      <c r="QO864" s="2" t="s">
        <v>229</v>
      </c>
      <c r="QP864" s="2" t="s">
        <v>229</v>
      </c>
      <c r="QQ864" s="2" t="s">
        <v>229</v>
      </c>
      <c r="QR864" s="2" t="s">
        <v>229</v>
      </c>
      <c r="QS864" s="2" t="s">
        <v>229</v>
      </c>
      <c r="QT864" s="2" t="s">
        <v>229</v>
      </c>
      <c r="QU864" s="4"/>
      <c r="QV864" s="8"/>
      <c r="QW864" s="4"/>
      <c r="QX864" s="8"/>
      <c r="QY864" s="7"/>
      <c r="QZ864" s="7"/>
      <c r="RA864" s="2" t="s">
        <v>272</v>
      </c>
      <c r="RB864" s="2" t="s">
        <v>226</v>
      </c>
      <c r="RC864" s="2" t="s">
        <v>229</v>
      </c>
      <c r="RD864" s="2" t="s">
        <v>229</v>
      </c>
      <c r="RE864" s="2" t="s">
        <v>241</v>
      </c>
      <c r="RF864" s="2" t="s">
        <v>229</v>
      </c>
      <c r="RG864" s="4"/>
      <c r="RH864" s="8"/>
      <c r="RI864" s="4"/>
      <c r="RJ864" s="8"/>
      <c r="RK864" s="7"/>
      <c r="RL864" s="7"/>
      <c r="RM864" s="2" t="s">
        <v>272</v>
      </c>
      <c r="RN864" s="2" t="s">
        <v>226</v>
      </c>
      <c r="RO864" s="2" t="s">
        <v>229</v>
      </c>
      <c r="RP864" s="2" t="s">
        <v>229</v>
      </c>
      <c r="RQ864" s="2" t="s">
        <v>241</v>
      </c>
      <c r="RR864" s="2" t="s">
        <v>229</v>
      </c>
      <c r="RS864" s="4"/>
      <c r="RT864" s="8"/>
      <c r="RU864" s="4"/>
      <c r="RV864" s="8"/>
      <c r="RW864" s="7"/>
      <c r="RX864" s="7"/>
      <c r="RY864" s="2" t="s">
        <v>229</v>
      </c>
      <c r="RZ864" s="2" t="s">
        <v>229</v>
      </c>
      <c r="SA864" s="2" t="s">
        <v>229</v>
      </c>
      <c r="SB864" s="2" t="s">
        <v>229</v>
      </c>
      <c r="SC864" s="2" t="s">
        <v>229</v>
      </c>
      <c r="SD864" s="2" t="s">
        <v>229</v>
      </c>
      <c r="SE864" s="4">
        <v>79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>
        <v>120</v>
      </c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</row>
    <row r="865">
      <c r="A865" s="2" t="s">
        <v>5166</v>
      </c>
      <c r="B865" s="2" t="s">
        <v>216</v>
      </c>
      <c r="C865" s="2" t="s">
        <v>4734</v>
      </c>
      <c r="D865" s="2" t="s">
        <v>3164</v>
      </c>
      <c r="E865" s="2" t="s">
        <v>3497</v>
      </c>
      <c r="F865" s="2" t="s">
        <v>4983</v>
      </c>
      <c r="G865" s="2" t="s">
        <v>4984</v>
      </c>
      <c r="H865" s="2" t="s">
        <v>4985</v>
      </c>
      <c r="I865" s="2" t="s">
        <v>5167</v>
      </c>
      <c r="J865" s="2" t="s">
        <v>285</v>
      </c>
      <c r="K865" s="2" t="s">
        <v>2491</v>
      </c>
      <c r="L865" s="3">
        <v>54.99</v>
      </c>
      <c r="M865" s="3">
        <v>57.74</v>
      </c>
      <c r="N865" s="3">
        <v>109.99</v>
      </c>
      <c r="O865" s="2" t="s">
        <v>226</v>
      </c>
      <c r="P865" s="2" t="s">
        <v>618</v>
      </c>
      <c r="Q865" s="2" t="s">
        <v>228</v>
      </c>
      <c r="R865" s="2" t="s">
        <v>229</v>
      </c>
      <c r="S865" s="2" t="s">
        <v>4987</v>
      </c>
      <c r="T865" s="2" t="s">
        <v>3733</v>
      </c>
      <c r="U865" s="2" t="s">
        <v>232</v>
      </c>
      <c r="V865" s="2" t="s">
        <v>233</v>
      </c>
      <c r="W865" s="2" t="s">
        <v>686</v>
      </c>
      <c r="X865" s="2" t="s">
        <v>1525</v>
      </c>
      <c r="Y865" s="2" t="s">
        <v>1486</v>
      </c>
      <c r="Z865" s="4">
        <v>99</v>
      </c>
      <c r="AA865" s="4">
        <f>=ROUNDDOWN(12.375,0)</f>
      </c>
      <c r="AB865" s="5">
        <v>8</v>
      </c>
      <c r="AC865" s="2" t="s">
        <v>370</v>
      </c>
      <c r="AD865" s="4">
        <v>30</v>
      </c>
      <c r="AE865" s="4">
        <v>170</v>
      </c>
      <c r="AF865" s="6">
        <v>69</v>
      </c>
      <c r="AG865" s="6"/>
      <c r="AH865" s="7">
        <v>1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>
        <v>6</v>
      </c>
      <c r="AQ865" s="8">
        <v>365.35</v>
      </c>
      <c r="AR865" s="4">
        <v>7</v>
      </c>
      <c r="AS865" s="8">
        <v>416.8</v>
      </c>
      <c r="AT865" s="7">
        <v>-0.1429</v>
      </c>
      <c r="AU865" s="7">
        <v>-0.1234</v>
      </c>
      <c r="AV865" s="4">
        <v>9</v>
      </c>
      <c r="AW865" s="8">
        <v>580.75</v>
      </c>
      <c r="AX865" s="4">
        <v>14</v>
      </c>
      <c r="AY865" s="8">
        <v>924.48</v>
      </c>
      <c r="AZ865" s="7">
        <v>-0.3571</v>
      </c>
      <c r="BA865" s="7">
        <v>-0.3718</v>
      </c>
      <c r="BB865" s="7">
        <v>0.6291</v>
      </c>
      <c r="BC865" s="4">
        <v>9</v>
      </c>
      <c r="BD865" s="8">
        <v>580.75</v>
      </c>
      <c r="BE865" s="4">
        <v>14</v>
      </c>
      <c r="BF865" s="8">
        <v>924.48</v>
      </c>
      <c r="BG865" s="7">
        <v>-0.3571</v>
      </c>
      <c r="BH865" s="7">
        <v>-0.3718</v>
      </c>
      <c r="BI865" s="7">
        <v>1</v>
      </c>
      <c r="BJ865" s="4">
        <v>6</v>
      </c>
      <c r="BK865" s="8">
        <v>365.35</v>
      </c>
      <c r="BL865" s="2" t="s">
        <v>4447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714</v>
      </c>
      <c r="BV865" s="2" t="s">
        <v>275</v>
      </c>
      <c r="BW865" s="2" t="s">
        <v>229</v>
      </c>
      <c r="BX865" s="2" t="s">
        <v>4037</v>
      </c>
      <c r="BY865" s="2" t="s">
        <v>241</v>
      </c>
      <c r="BZ865" s="2" t="s">
        <v>229</v>
      </c>
      <c r="CA865" s="4">
        <v>3</v>
      </c>
      <c r="CB865" s="8">
        <v>182.82</v>
      </c>
      <c r="CC865" s="4">
        <v>3</v>
      </c>
      <c r="CD865" s="8">
        <v>182.82</v>
      </c>
      <c r="CE865" s="7"/>
      <c r="CF865" s="7"/>
      <c r="CG865" s="2" t="s">
        <v>239</v>
      </c>
      <c r="CH865" s="2" t="s">
        <v>226</v>
      </c>
      <c r="CI865" s="2" t="s">
        <v>485</v>
      </c>
      <c r="CJ865" s="2" t="s">
        <v>486</v>
      </c>
      <c r="CK865" s="2" t="s">
        <v>241</v>
      </c>
      <c r="CL865" s="2" t="s">
        <v>229</v>
      </c>
      <c r="CM865" s="4">
        <v>2</v>
      </c>
      <c r="CN865" s="8">
        <v>121.9</v>
      </c>
      <c r="CO865" s="4">
        <v>1</v>
      </c>
      <c r="CP865" s="8">
        <v>60.95</v>
      </c>
      <c r="CQ865" s="7">
        <v>1</v>
      </c>
      <c r="CR865" s="7">
        <v>1</v>
      </c>
      <c r="CS865" s="2" t="s">
        <v>239</v>
      </c>
      <c r="CT865" s="2" t="s">
        <v>226</v>
      </c>
      <c r="CU865" s="2" t="s">
        <v>1486</v>
      </c>
      <c r="CV865" s="2" t="s">
        <v>441</v>
      </c>
      <c r="CW865" s="2" t="s">
        <v>241</v>
      </c>
      <c r="CX865" s="2" t="s">
        <v>229</v>
      </c>
      <c r="CY865" s="4"/>
      <c r="CZ865" s="8"/>
      <c r="DA865" s="4">
        <v>2</v>
      </c>
      <c r="DB865" s="8">
        <v>114.74</v>
      </c>
      <c r="DC865" s="7">
        <v>-1</v>
      </c>
      <c r="DD865" s="7">
        <v>-1</v>
      </c>
      <c r="DE865" s="2" t="s">
        <v>239</v>
      </c>
      <c r="DF865" s="2" t="s">
        <v>226</v>
      </c>
      <c r="DG865" s="2" t="s">
        <v>1492</v>
      </c>
      <c r="DH865" s="2" t="s">
        <v>487</v>
      </c>
      <c r="DI865" s="2" t="s">
        <v>241</v>
      </c>
      <c r="DJ865" s="2" t="s">
        <v>229</v>
      </c>
      <c r="DK865" s="4"/>
      <c r="DL865" s="8"/>
      <c r="DM865" s="4"/>
      <c r="DN865" s="8"/>
      <c r="DO865" s="7"/>
      <c r="DP865" s="7"/>
      <c r="DQ865" s="2" t="s">
        <v>239</v>
      </c>
      <c r="DR865" s="2" t="s">
        <v>226</v>
      </c>
      <c r="DS865" s="2" t="s">
        <v>587</v>
      </c>
      <c r="DT865" s="2" t="s">
        <v>605</v>
      </c>
      <c r="DU865" s="2" t="s">
        <v>241</v>
      </c>
      <c r="DV865" s="2" t="s">
        <v>229</v>
      </c>
      <c r="DW865" s="4"/>
      <c r="DX865" s="8"/>
      <c r="DY865" s="4">
        <v>1</v>
      </c>
      <c r="DZ865" s="8">
        <v>58.29</v>
      </c>
      <c r="EA865" s="7">
        <v>-1</v>
      </c>
      <c r="EB865" s="7">
        <v>-1</v>
      </c>
      <c r="EC865" s="2" t="s">
        <v>239</v>
      </c>
      <c r="ED865" s="2" t="s">
        <v>226</v>
      </c>
      <c r="EE865" s="2" t="s">
        <v>372</v>
      </c>
      <c r="EF865" s="2" t="s">
        <v>380</v>
      </c>
      <c r="EG865" s="2" t="s">
        <v>241</v>
      </c>
      <c r="EH865" s="2" t="s">
        <v>229</v>
      </c>
      <c r="EI865" s="4">
        <v>1</v>
      </c>
      <c r="EJ865" s="8">
        <v>60.63</v>
      </c>
      <c r="EK865" s="4"/>
      <c r="EL865" s="8"/>
      <c r="EM865" s="7"/>
      <c r="EN865" s="7"/>
      <c r="EO865" s="2" t="s">
        <v>239</v>
      </c>
      <c r="EP865" s="2" t="s">
        <v>226</v>
      </c>
      <c r="EQ865" s="2" t="s">
        <v>5168</v>
      </c>
      <c r="ER865" s="2" t="s">
        <v>1962</v>
      </c>
      <c r="ES865" s="2" t="s">
        <v>241</v>
      </c>
      <c r="ET865" s="2" t="s">
        <v>229</v>
      </c>
      <c r="EU865" s="4"/>
      <c r="EV865" s="8"/>
      <c r="EW865" s="4"/>
      <c r="EX865" s="8"/>
      <c r="EY865" s="7"/>
      <c r="EZ865" s="7"/>
      <c r="FA865" s="2" t="s">
        <v>239</v>
      </c>
      <c r="FB865" s="2" t="s">
        <v>226</v>
      </c>
      <c r="FC865" s="2" t="s">
        <v>860</v>
      </c>
      <c r="FD865" s="2" t="s">
        <v>883</v>
      </c>
      <c r="FE865" s="2" t="s">
        <v>241</v>
      </c>
      <c r="FF865" s="2" t="s">
        <v>229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226</v>
      </c>
      <c r="FO865" s="2" t="s">
        <v>1486</v>
      </c>
      <c r="FP865" s="2" t="s">
        <v>439</v>
      </c>
      <c r="FQ865" s="2" t="s">
        <v>241</v>
      </c>
      <c r="FR865" s="2" t="s">
        <v>229</v>
      </c>
      <c r="FS865" s="4"/>
      <c r="FT865" s="8"/>
      <c r="FU865" s="4"/>
      <c r="FV865" s="8"/>
      <c r="FW865" s="7"/>
      <c r="FX865" s="7"/>
      <c r="FY865" s="2" t="s">
        <v>239</v>
      </c>
      <c r="FZ865" s="2" t="s">
        <v>226</v>
      </c>
      <c r="GA865" s="2" t="s">
        <v>327</v>
      </c>
      <c r="GB865" s="2" t="s">
        <v>229</v>
      </c>
      <c r="GC865" s="2" t="s">
        <v>241</v>
      </c>
      <c r="GD865" s="2" t="s">
        <v>229</v>
      </c>
      <c r="GE865" s="4"/>
      <c r="GF865" s="8"/>
      <c r="GG865" s="4"/>
      <c r="GH865" s="8"/>
      <c r="GI865" s="7"/>
      <c r="GJ865" s="7"/>
      <c r="GK865" s="2" t="s">
        <v>272</v>
      </c>
      <c r="GL865" s="2" t="s">
        <v>226</v>
      </c>
      <c r="GM865" s="2" t="s">
        <v>229</v>
      </c>
      <c r="GN865" s="2" t="s">
        <v>229</v>
      </c>
      <c r="GO865" s="2" t="s">
        <v>241</v>
      </c>
      <c r="GP865" s="2" t="s">
        <v>229</v>
      </c>
      <c r="GQ865" s="4"/>
      <c r="GR865" s="8"/>
      <c r="GS865" s="4"/>
      <c r="GT865" s="8"/>
      <c r="GU865" s="7"/>
      <c r="GV865" s="7"/>
      <c r="GW865" s="2" t="s">
        <v>239</v>
      </c>
      <c r="GX865" s="2" t="s">
        <v>226</v>
      </c>
      <c r="GY865" s="2" t="s">
        <v>362</v>
      </c>
      <c r="GZ865" s="2" t="s">
        <v>1819</v>
      </c>
      <c r="HA865" s="2" t="s">
        <v>241</v>
      </c>
      <c r="HB865" s="2" t="s">
        <v>229</v>
      </c>
      <c r="HC865" s="4"/>
      <c r="HD865" s="8"/>
      <c r="HE865" s="4"/>
      <c r="HF865" s="8"/>
      <c r="HG865" s="7"/>
      <c r="HH865" s="7"/>
      <c r="HI865" s="2" t="s">
        <v>239</v>
      </c>
      <c r="HJ865" s="2" t="s">
        <v>226</v>
      </c>
      <c r="HK865" s="2" t="s">
        <v>849</v>
      </c>
      <c r="HL865" s="2" t="s">
        <v>3252</v>
      </c>
      <c r="HM865" s="2" t="s">
        <v>241</v>
      </c>
      <c r="HN865" s="2" t="s">
        <v>229</v>
      </c>
      <c r="HO865" s="4"/>
      <c r="HP865" s="8"/>
      <c r="HQ865" s="4"/>
      <c r="HR865" s="8"/>
      <c r="HS865" s="7"/>
      <c r="HT865" s="7"/>
      <c r="HU865" s="2" t="s">
        <v>239</v>
      </c>
      <c r="HV865" s="2" t="s">
        <v>226</v>
      </c>
      <c r="HW865" s="2" t="s">
        <v>1486</v>
      </c>
      <c r="HX865" s="2" t="s">
        <v>967</v>
      </c>
      <c r="HY865" s="2" t="s">
        <v>241</v>
      </c>
      <c r="HZ865" s="2" t="s">
        <v>229</v>
      </c>
      <c r="IA865" s="4"/>
      <c r="IB865" s="8"/>
      <c r="IC865" s="4"/>
      <c r="ID865" s="8"/>
      <c r="IE865" s="7"/>
      <c r="IF865" s="7"/>
      <c r="IG865" s="2" t="s">
        <v>266</v>
      </c>
      <c r="IH865" s="2" t="s">
        <v>226</v>
      </c>
      <c r="II865" s="2" t="s">
        <v>229</v>
      </c>
      <c r="IJ865" s="2" t="s">
        <v>229</v>
      </c>
      <c r="IK865" s="2" t="s">
        <v>241</v>
      </c>
      <c r="IL865" s="2" t="s">
        <v>229</v>
      </c>
      <c r="IM865" s="4"/>
      <c r="IN865" s="8"/>
      <c r="IO865" s="4"/>
      <c r="IP865" s="8"/>
      <c r="IQ865" s="7"/>
      <c r="IR865" s="7"/>
      <c r="IS865" s="2" t="s">
        <v>272</v>
      </c>
      <c r="IT865" s="2" t="s">
        <v>226</v>
      </c>
      <c r="IU865" s="2" t="s">
        <v>229</v>
      </c>
      <c r="IV865" s="2" t="s">
        <v>229</v>
      </c>
      <c r="IW865" s="2" t="s">
        <v>241</v>
      </c>
      <c r="IX865" s="2" t="s">
        <v>229</v>
      </c>
      <c r="IY865" s="4"/>
      <c r="IZ865" s="8"/>
      <c r="JA865" s="4"/>
      <c r="JB865" s="8"/>
      <c r="JC865" s="7"/>
      <c r="JD865" s="7"/>
      <c r="JE865" s="2" t="s">
        <v>272</v>
      </c>
      <c r="JF865" s="2" t="s">
        <v>226</v>
      </c>
      <c r="JG865" s="2" t="s">
        <v>229</v>
      </c>
      <c r="JH865" s="2" t="s">
        <v>229</v>
      </c>
      <c r="JI865" s="2" t="s">
        <v>241</v>
      </c>
      <c r="JJ865" s="2" t="s">
        <v>229</v>
      </c>
      <c r="JK865" s="4"/>
      <c r="JL865" s="8"/>
      <c r="JM865" s="4"/>
      <c r="JN865" s="8"/>
      <c r="JO865" s="7"/>
      <c r="JP865" s="7"/>
      <c r="JQ865" s="2" t="s">
        <v>229</v>
      </c>
      <c r="JR865" s="2" t="s">
        <v>229</v>
      </c>
      <c r="JS865" s="2" t="s">
        <v>229</v>
      </c>
      <c r="JT865" s="2" t="s">
        <v>229</v>
      </c>
      <c r="JU865" s="2" t="s">
        <v>229</v>
      </c>
      <c r="JV865" s="2" t="s">
        <v>229</v>
      </c>
      <c r="JW865" s="4"/>
      <c r="JX865" s="8"/>
      <c r="JY865" s="4"/>
      <c r="JZ865" s="8"/>
      <c r="KA865" s="7"/>
      <c r="KB865" s="7"/>
      <c r="KC865" s="2" t="s">
        <v>272</v>
      </c>
      <c r="KD865" s="2" t="s">
        <v>226</v>
      </c>
      <c r="KE865" s="2" t="s">
        <v>229</v>
      </c>
      <c r="KF865" s="2" t="s">
        <v>229</v>
      </c>
      <c r="KG865" s="2" t="s">
        <v>241</v>
      </c>
      <c r="KH865" s="2" t="s">
        <v>229</v>
      </c>
      <c r="KI865" s="4"/>
      <c r="KJ865" s="8"/>
      <c r="KK865" s="4"/>
      <c r="KL865" s="8"/>
      <c r="KM865" s="7"/>
      <c r="KN865" s="7"/>
      <c r="KO865" s="2" t="s">
        <v>272</v>
      </c>
      <c r="KP865" s="2" t="s">
        <v>226</v>
      </c>
      <c r="KQ865" s="2" t="s">
        <v>229</v>
      </c>
      <c r="KR865" s="2" t="s">
        <v>229</v>
      </c>
      <c r="KS865" s="2" t="s">
        <v>241</v>
      </c>
      <c r="KT865" s="2" t="s">
        <v>229</v>
      </c>
      <c r="KU865" s="4"/>
      <c r="KV865" s="8"/>
      <c r="KW865" s="4"/>
      <c r="KX865" s="8"/>
      <c r="KY865" s="7"/>
      <c r="KZ865" s="7"/>
      <c r="LA865" s="2" t="s">
        <v>272</v>
      </c>
      <c r="LB865" s="2" t="s">
        <v>226</v>
      </c>
      <c r="LC865" s="2" t="s">
        <v>229</v>
      </c>
      <c r="LD865" s="2" t="s">
        <v>229</v>
      </c>
      <c r="LE865" s="2" t="s">
        <v>241</v>
      </c>
      <c r="LF865" s="2" t="s">
        <v>229</v>
      </c>
      <c r="LG865" s="4"/>
      <c r="LH865" s="8"/>
      <c r="LI865" s="4"/>
      <c r="LJ865" s="8"/>
      <c r="LK865" s="7"/>
      <c r="LL865" s="7"/>
      <c r="LM865" s="2" t="s">
        <v>229</v>
      </c>
      <c r="LN865" s="2" t="s">
        <v>229</v>
      </c>
      <c r="LO865" s="2" t="s">
        <v>229</v>
      </c>
      <c r="LP865" s="2" t="s">
        <v>229</v>
      </c>
      <c r="LQ865" s="2" t="s">
        <v>229</v>
      </c>
      <c r="LR865" s="2" t="s">
        <v>229</v>
      </c>
      <c r="LS865" s="4"/>
      <c r="LT865" s="8"/>
      <c r="LU865" s="4"/>
      <c r="LV865" s="8"/>
      <c r="LW865" s="7"/>
      <c r="LX865" s="7"/>
      <c r="LY865" s="2" t="s">
        <v>239</v>
      </c>
      <c r="LZ865" s="2" t="s">
        <v>275</v>
      </c>
      <c r="MA865" s="2" t="s">
        <v>349</v>
      </c>
      <c r="MB865" s="2" t="s">
        <v>229</v>
      </c>
      <c r="MC865" s="2" t="s">
        <v>241</v>
      </c>
      <c r="MD865" s="2" t="s">
        <v>229</v>
      </c>
      <c r="ME865" s="4"/>
      <c r="MF865" s="8"/>
      <c r="MG865" s="4"/>
      <c r="MH865" s="8"/>
      <c r="MI865" s="7"/>
      <c r="MJ865" s="7"/>
      <c r="MK865" s="2" t="s">
        <v>278</v>
      </c>
      <c r="ML865" s="2" t="s">
        <v>226</v>
      </c>
      <c r="MM865" s="2" t="s">
        <v>229</v>
      </c>
      <c r="MN865" s="2" t="s">
        <v>229</v>
      </c>
      <c r="MO865" s="2" t="s">
        <v>241</v>
      </c>
      <c r="MP865" s="2" t="s">
        <v>229</v>
      </c>
      <c r="MQ865" s="4"/>
      <c r="MR865" s="8"/>
      <c r="MS865" s="4"/>
      <c r="MT865" s="8"/>
      <c r="MU865" s="7"/>
      <c r="MV865" s="7"/>
      <c r="MW865" s="2" t="s">
        <v>266</v>
      </c>
      <c r="MX865" s="2" t="s">
        <v>226</v>
      </c>
      <c r="MY865" s="2" t="s">
        <v>229</v>
      </c>
      <c r="MZ865" s="2" t="s">
        <v>229</v>
      </c>
      <c r="NA865" s="2" t="s">
        <v>241</v>
      </c>
      <c r="NB865" s="2" t="s">
        <v>229</v>
      </c>
      <c r="NC865" s="4"/>
      <c r="ND865" s="8"/>
      <c r="NE865" s="4"/>
      <c r="NF865" s="8"/>
      <c r="NG865" s="7"/>
      <c r="NH865" s="7"/>
      <c r="NI865" s="2" t="s">
        <v>239</v>
      </c>
      <c r="NJ865" s="2" t="s">
        <v>260</v>
      </c>
      <c r="NK865" s="2" t="s">
        <v>794</v>
      </c>
      <c r="NL865" s="2" t="s">
        <v>3586</v>
      </c>
      <c r="NM865" s="2" t="s">
        <v>241</v>
      </c>
      <c r="NN865" s="2" t="s">
        <v>229</v>
      </c>
      <c r="NO865" s="4"/>
      <c r="NP865" s="8"/>
      <c r="NQ865" s="4"/>
      <c r="NR865" s="8"/>
      <c r="NS865" s="7"/>
      <c r="NT865" s="7"/>
      <c r="NU865" s="2" t="s">
        <v>272</v>
      </c>
      <c r="NV865" s="2" t="s">
        <v>226</v>
      </c>
      <c r="NW865" s="2" t="s">
        <v>229</v>
      </c>
      <c r="NX865" s="2" t="s">
        <v>229</v>
      </c>
      <c r="NY865" s="2" t="s">
        <v>241</v>
      </c>
      <c r="NZ865" s="2" t="s">
        <v>229</v>
      </c>
      <c r="OA865" s="4"/>
      <c r="OB865" s="8"/>
      <c r="OC865" s="4"/>
      <c r="OD865" s="8"/>
      <c r="OE865" s="7"/>
      <c r="OF865" s="7"/>
      <c r="OG865" s="2" t="s">
        <v>239</v>
      </c>
      <c r="OH865" s="2" t="s">
        <v>226</v>
      </c>
      <c r="OI865" s="2" t="s">
        <v>2817</v>
      </c>
      <c r="OJ865" s="2" t="s">
        <v>229</v>
      </c>
      <c r="OK865" s="2" t="s">
        <v>241</v>
      </c>
      <c r="OL865" s="2" t="s">
        <v>229</v>
      </c>
      <c r="OM865" s="4"/>
      <c r="ON865" s="8"/>
      <c r="OO865" s="4"/>
      <c r="OP865" s="8"/>
      <c r="OQ865" s="7"/>
      <c r="OR865" s="7"/>
      <c r="OS865" s="2" t="s">
        <v>229</v>
      </c>
      <c r="OT865" s="2" t="s">
        <v>229</v>
      </c>
      <c r="OU865" s="2" t="s">
        <v>229</v>
      </c>
      <c r="OV865" s="2" t="s">
        <v>229</v>
      </c>
      <c r="OW865" s="2" t="s">
        <v>229</v>
      </c>
      <c r="OX865" s="2" t="s">
        <v>229</v>
      </c>
      <c r="OY865" s="4"/>
      <c r="OZ865" s="8"/>
      <c r="PA865" s="4"/>
      <c r="PB865" s="8"/>
      <c r="PC865" s="7"/>
      <c r="PD865" s="7"/>
      <c r="PE865" s="2" t="s">
        <v>281</v>
      </c>
      <c r="PF865" s="2" t="s">
        <v>226</v>
      </c>
      <c r="PG865" s="2" t="s">
        <v>229</v>
      </c>
      <c r="PH865" s="2" t="s">
        <v>229</v>
      </c>
      <c r="PI865" s="2" t="s">
        <v>241</v>
      </c>
      <c r="PJ865" s="2" t="s">
        <v>229</v>
      </c>
      <c r="PK865" s="4"/>
      <c r="PL865" s="8"/>
      <c r="PM865" s="4"/>
      <c r="PN865" s="8"/>
      <c r="PO865" s="7"/>
      <c r="PP865" s="7"/>
      <c r="PQ865" s="2" t="s">
        <v>266</v>
      </c>
      <c r="PR865" s="2" t="s">
        <v>275</v>
      </c>
      <c r="PS865" s="2" t="s">
        <v>229</v>
      </c>
      <c r="PT865" s="2" t="s">
        <v>229</v>
      </c>
      <c r="PU865" s="2" t="s">
        <v>241</v>
      </c>
      <c r="PV865" s="2" t="s">
        <v>229</v>
      </c>
      <c r="PW865" s="4"/>
      <c r="PX865" s="8"/>
      <c r="PY865" s="4"/>
      <c r="PZ865" s="8"/>
      <c r="QA865" s="7"/>
      <c r="QB865" s="7"/>
      <c r="QC865" s="2" t="s">
        <v>281</v>
      </c>
      <c r="QD865" s="2" t="s">
        <v>226</v>
      </c>
      <c r="QE865" s="2" t="s">
        <v>229</v>
      </c>
      <c r="QF865" s="2" t="s">
        <v>229</v>
      </c>
      <c r="QG865" s="2" t="s">
        <v>241</v>
      </c>
      <c r="QH865" s="2" t="s">
        <v>229</v>
      </c>
      <c r="QI865" s="4"/>
      <c r="QJ865" s="8"/>
      <c r="QK865" s="4"/>
      <c r="QL865" s="8"/>
      <c r="QM865" s="7"/>
      <c r="QN865" s="7"/>
      <c r="QO865" s="2" t="s">
        <v>229</v>
      </c>
      <c r="QP865" s="2" t="s">
        <v>229</v>
      </c>
      <c r="QQ865" s="2" t="s">
        <v>229</v>
      </c>
      <c r="QR865" s="2" t="s">
        <v>229</v>
      </c>
      <c r="QS865" s="2" t="s">
        <v>229</v>
      </c>
      <c r="QT865" s="2" t="s">
        <v>229</v>
      </c>
      <c r="QU865" s="4"/>
      <c r="QV865" s="8"/>
      <c r="QW865" s="4"/>
      <c r="QX865" s="8"/>
      <c r="QY865" s="7"/>
      <c r="QZ865" s="7"/>
      <c r="RA865" s="2" t="s">
        <v>272</v>
      </c>
      <c r="RB865" s="2" t="s">
        <v>226</v>
      </c>
      <c r="RC865" s="2" t="s">
        <v>229</v>
      </c>
      <c r="RD865" s="2" t="s">
        <v>229</v>
      </c>
      <c r="RE865" s="2" t="s">
        <v>241</v>
      </c>
      <c r="RF865" s="2" t="s">
        <v>229</v>
      </c>
      <c r="RG865" s="4"/>
      <c r="RH865" s="8"/>
      <c r="RI865" s="4"/>
      <c r="RJ865" s="8"/>
      <c r="RK865" s="7"/>
      <c r="RL865" s="7"/>
      <c r="RM865" s="2" t="s">
        <v>272</v>
      </c>
      <c r="RN865" s="2" t="s">
        <v>226</v>
      </c>
      <c r="RO865" s="2" t="s">
        <v>229</v>
      </c>
      <c r="RP865" s="2" t="s">
        <v>229</v>
      </c>
      <c r="RQ865" s="2" t="s">
        <v>241</v>
      </c>
      <c r="RR865" s="2" t="s">
        <v>229</v>
      </c>
      <c r="RS865" s="4"/>
      <c r="RT865" s="8"/>
      <c r="RU865" s="4"/>
      <c r="RV865" s="8"/>
      <c r="RW865" s="7"/>
      <c r="RX865" s="7"/>
      <c r="RY865" s="2" t="s">
        <v>272</v>
      </c>
      <c r="RZ865" s="2" t="s">
        <v>275</v>
      </c>
      <c r="SA865" s="2" t="s">
        <v>483</v>
      </c>
      <c r="SB865" s="2" t="s">
        <v>229</v>
      </c>
      <c r="SC865" s="2" t="s">
        <v>241</v>
      </c>
      <c r="SD865" s="2" t="s">
        <v>229</v>
      </c>
      <c r="SE865" s="4">
        <v>49</v>
      </c>
      <c r="SF865" s="4"/>
      <c r="SG865" s="4"/>
      <c r="SH865" s="4"/>
      <c r="SI865" s="4"/>
      <c r="SJ865" s="4"/>
      <c r="SK865" s="4"/>
      <c r="SL865" s="4">
        <v>50</v>
      </c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>
        <v>30</v>
      </c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>
        <v>60</v>
      </c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>
        <v>80</v>
      </c>
      <c r="VO865" s="4"/>
      <c r="VP865" s="4"/>
      <c r="VQ865" s="4"/>
      <c r="VR865" s="4"/>
      <c r="VS865" s="4"/>
    </row>
    <row r="866">
      <c r="A866" s="2" t="s">
        <v>5169</v>
      </c>
      <c r="B866" s="2" t="s">
        <v>216</v>
      </c>
      <c r="C866" s="2" t="s">
        <v>4734</v>
      </c>
      <c r="D866" s="2" t="s">
        <v>3164</v>
      </c>
      <c r="E866" s="2" t="s">
        <v>3497</v>
      </c>
      <c r="F866" s="2" t="s">
        <v>4983</v>
      </c>
      <c r="G866" s="2" t="s">
        <v>4984</v>
      </c>
      <c r="H866" s="2" t="s">
        <v>4985</v>
      </c>
      <c r="I866" s="2" t="s">
        <v>5167</v>
      </c>
      <c r="J866" s="2" t="s">
        <v>312</v>
      </c>
      <c r="K866" s="2" t="s">
        <v>2491</v>
      </c>
      <c r="L866" s="3">
        <v>65</v>
      </c>
      <c r="M866" s="3">
        <v>68.25</v>
      </c>
      <c r="N866" s="3">
        <v>129.99</v>
      </c>
      <c r="O866" s="2" t="s">
        <v>226</v>
      </c>
      <c r="P866" s="2" t="s">
        <v>618</v>
      </c>
      <c r="Q866" s="2" t="s">
        <v>228</v>
      </c>
      <c r="R866" s="2" t="s">
        <v>229</v>
      </c>
      <c r="S866" s="2" t="s">
        <v>4987</v>
      </c>
      <c r="T866" s="2" t="s">
        <v>3733</v>
      </c>
      <c r="U866" s="2" t="s">
        <v>232</v>
      </c>
      <c r="V866" s="2" t="s">
        <v>233</v>
      </c>
      <c r="W866" s="2" t="s">
        <v>686</v>
      </c>
      <c r="X866" s="2" t="s">
        <v>1525</v>
      </c>
      <c r="Y866" s="2" t="s">
        <v>1486</v>
      </c>
      <c r="Z866" s="4">
        <v>83</v>
      </c>
      <c r="AA866" s="4">
        <f>=ROUNDDOWN(16.6,0)</f>
      </c>
      <c r="AB866" s="5">
        <v>5</v>
      </c>
      <c r="AC866" s="2" t="s">
        <v>370</v>
      </c>
      <c r="AD866" s="4">
        <v>60</v>
      </c>
      <c r="AE866" s="4">
        <v>180</v>
      </c>
      <c r="AF866" s="6">
        <v>69</v>
      </c>
      <c r="AG866" s="6"/>
      <c r="AH866" s="7">
        <v>1</v>
      </c>
      <c r="AI866" s="4"/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>
        <v>3</v>
      </c>
      <c r="AQ866" s="8">
        <v>215.4</v>
      </c>
      <c r="AR866" s="4">
        <v>7</v>
      </c>
      <c r="AS866" s="8">
        <v>507.68</v>
      </c>
      <c r="AT866" s="7">
        <v>-0.5714</v>
      </c>
      <c r="AU866" s="7">
        <v>-0.5757</v>
      </c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>
        <v>0.3709</v>
      </c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 t="s">
        <v>229</v>
      </c>
      <c r="BJ866" s="4">
        <v>3</v>
      </c>
      <c r="BK866" s="8">
        <v>215.4</v>
      </c>
      <c r="BL866" s="2" t="s">
        <v>5170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714</v>
      </c>
      <c r="BV866" s="2" t="s">
        <v>275</v>
      </c>
      <c r="BW866" s="2" t="s">
        <v>229</v>
      </c>
      <c r="BX866" s="2" t="s">
        <v>571</v>
      </c>
      <c r="BY866" s="2" t="s">
        <v>241</v>
      </c>
      <c r="BZ866" s="2" t="s">
        <v>229</v>
      </c>
      <c r="CA866" s="4">
        <v>1</v>
      </c>
      <c r="CB866" s="8">
        <v>73.13</v>
      </c>
      <c r="CC866" s="4">
        <v>5</v>
      </c>
      <c r="CD866" s="8">
        <v>365.65</v>
      </c>
      <c r="CE866" s="7">
        <v>-0.8</v>
      </c>
      <c r="CF866" s="7">
        <v>-0.8</v>
      </c>
      <c r="CG866" s="2" t="s">
        <v>239</v>
      </c>
      <c r="CH866" s="2" t="s">
        <v>226</v>
      </c>
      <c r="CI866" s="2" t="s">
        <v>485</v>
      </c>
      <c r="CJ866" s="2" t="s">
        <v>586</v>
      </c>
      <c r="CK866" s="2" t="s">
        <v>241</v>
      </c>
      <c r="CL866" s="2" t="s">
        <v>229</v>
      </c>
      <c r="CM866" s="4">
        <v>1</v>
      </c>
      <c r="CN866" s="8">
        <v>73.14</v>
      </c>
      <c r="CO866" s="4">
        <v>1</v>
      </c>
      <c r="CP866" s="8">
        <v>73.14</v>
      </c>
      <c r="CQ866" s="7"/>
      <c r="CR866" s="7"/>
      <c r="CS866" s="2" t="s">
        <v>239</v>
      </c>
      <c r="CT866" s="2" t="s">
        <v>226</v>
      </c>
      <c r="CU866" s="2" t="s">
        <v>1486</v>
      </c>
      <c r="CV866" s="2" t="s">
        <v>716</v>
      </c>
      <c r="CW866" s="2" t="s">
        <v>241</v>
      </c>
      <c r="CX866" s="2" t="s">
        <v>229</v>
      </c>
      <c r="CY866" s="4"/>
      <c r="CZ866" s="8"/>
      <c r="DA866" s="4"/>
      <c r="DB866" s="8"/>
      <c r="DC866" s="7"/>
      <c r="DD866" s="7"/>
      <c r="DE866" s="2" t="s">
        <v>239</v>
      </c>
      <c r="DF866" s="2" t="s">
        <v>226</v>
      </c>
      <c r="DG866" s="2" t="s">
        <v>1492</v>
      </c>
      <c r="DH866" s="2" t="s">
        <v>488</v>
      </c>
      <c r="DI866" s="2" t="s">
        <v>241</v>
      </c>
      <c r="DJ866" s="2" t="s">
        <v>229</v>
      </c>
      <c r="DK866" s="4"/>
      <c r="DL866" s="8"/>
      <c r="DM866" s="4"/>
      <c r="DN866" s="8"/>
      <c r="DO866" s="7"/>
      <c r="DP866" s="7"/>
      <c r="DQ866" s="2" t="s">
        <v>239</v>
      </c>
      <c r="DR866" s="2" t="s">
        <v>226</v>
      </c>
      <c r="DS866" s="2" t="s">
        <v>587</v>
      </c>
      <c r="DT866" s="2" t="s">
        <v>494</v>
      </c>
      <c r="DU866" s="2" t="s">
        <v>241</v>
      </c>
      <c r="DV866" s="2" t="s">
        <v>229</v>
      </c>
      <c r="DW866" s="4"/>
      <c r="DX866" s="8"/>
      <c r="DY866" s="4">
        <v>1</v>
      </c>
      <c r="DZ866" s="8">
        <v>68.89</v>
      </c>
      <c r="EA866" s="7">
        <v>-1</v>
      </c>
      <c r="EB866" s="7">
        <v>-1</v>
      </c>
      <c r="EC866" s="2" t="s">
        <v>239</v>
      </c>
      <c r="ED866" s="2" t="s">
        <v>226</v>
      </c>
      <c r="EE866" s="2" t="s">
        <v>372</v>
      </c>
      <c r="EF866" s="2" t="s">
        <v>496</v>
      </c>
      <c r="EG866" s="2" t="s">
        <v>241</v>
      </c>
      <c r="EH866" s="2" t="s">
        <v>229</v>
      </c>
      <c r="EI866" s="4"/>
      <c r="EJ866" s="8"/>
      <c r="EK866" s="4"/>
      <c r="EL866" s="8"/>
      <c r="EM866" s="7"/>
      <c r="EN866" s="7"/>
      <c r="EO866" s="2" t="s">
        <v>239</v>
      </c>
      <c r="EP866" s="2" t="s">
        <v>226</v>
      </c>
      <c r="EQ866" s="2" t="s">
        <v>2285</v>
      </c>
      <c r="ER866" s="2" t="s">
        <v>443</v>
      </c>
      <c r="ES866" s="2" t="s">
        <v>241</v>
      </c>
      <c r="ET866" s="2" t="s">
        <v>229</v>
      </c>
      <c r="EU866" s="4"/>
      <c r="EV866" s="8"/>
      <c r="EW866" s="4"/>
      <c r="EX866" s="8"/>
      <c r="EY866" s="7"/>
      <c r="EZ866" s="7"/>
      <c r="FA866" s="2" t="s">
        <v>239</v>
      </c>
      <c r="FB866" s="2" t="s">
        <v>226</v>
      </c>
      <c r="FC866" s="2" t="s">
        <v>860</v>
      </c>
      <c r="FD866" s="2" t="s">
        <v>979</v>
      </c>
      <c r="FE866" s="2" t="s">
        <v>241</v>
      </c>
      <c r="FF866" s="2" t="s">
        <v>229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226</v>
      </c>
      <c r="FO866" s="2" t="s">
        <v>1486</v>
      </c>
      <c r="FP866" s="2" t="s">
        <v>837</v>
      </c>
      <c r="FQ866" s="2" t="s">
        <v>241</v>
      </c>
      <c r="FR866" s="2" t="s">
        <v>229</v>
      </c>
      <c r="FS866" s="4"/>
      <c r="FT866" s="8"/>
      <c r="FU866" s="4"/>
      <c r="FV866" s="8"/>
      <c r="FW866" s="7"/>
      <c r="FX866" s="7"/>
      <c r="FY866" s="2" t="s">
        <v>239</v>
      </c>
      <c r="FZ866" s="2" t="s">
        <v>226</v>
      </c>
      <c r="GA866" s="2" t="s">
        <v>327</v>
      </c>
      <c r="GB866" s="2" t="s">
        <v>229</v>
      </c>
      <c r="GC866" s="2" t="s">
        <v>241</v>
      </c>
      <c r="GD866" s="2" t="s">
        <v>229</v>
      </c>
      <c r="GE866" s="4"/>
      <c r="GF866" s="8"/>
      <c r="GG866" s="4"/>
      <c r="GH866" s="8"/>
      <c r="GI866" s="7"/>
      <c r="GJ866" s="7"/>
      <c r="GK866" s="2" t="s">
        <v>272</v>
      </c>
      <c r="GL866" s="2" t="s">
        <v>226</v>
      </c>
      <c r="GM866" s="2" t="s">
        <v>229</v>
      </c>
      <c r="GN866" s="2" t="s">
        <v>229</v>
      </c>
      <c r="GO866" s="2" t="s">
        <v>241</v>
      </c>
      <c r="GP866" s="2" t="s">
        <v>229</v>
      </c>
      <c r="GQ866" s="4">
        <v>1</v>
      </c>
      <c r="GR866" s="8">
        <v>69.13</v>
      </c>
      <c r="GS866" s="4"/>
      <c r="GT866" s="8"/>
      <c r="GU866" s="7"/>
      <c r="GV866" s="7"/>
      <c r="GW866" s="2" t="s">
        <v>239</v>
      </c>
      <c r="GX866" s="2" t="s">
        <v>226</v>
      </c>
      <c r="GY866" s="2" t="s">
        <v>362</v>
      </c>
      <c r="GZ866" s="2" t="s">
        <v>570</v>
      </c>
      <c r="HA866" s="2" t="s">
        <v>241</v>
      </c>
      <c r="HB866" s="2" t="s">
        <v>229</v>
      </c>
      <c r="HC866" s="4"/>
      <c r="HD866" s="8"/>
      <c r="HE866" s="4"/>
      <c r="HF866" s="8"/>
      <c r="HG866" s="7"/>
      <c r="HH866" s="7"/>
      <c r="HI866" s="2" t="s">
        <v>239</v>
      </c>
      <c r="HJ866" s="2" t="s">
        <v>226</v>
      </c>
      <c r="HK866" s="2" t="s">
        <v>849</v>
      </c>
      <c r="HL866" s="2" t="s">
        <v>353</v>
      </c>
      <c r="HM866" s="2" t="s">
        <v>241</v>
      </c>
      <c r="HN866" s="2" t="s">
        <v>229</v>
      </c>
      <c r="HO866" s="4"/>
      <c r="HP866" s="8"/>
      <c r="HQ866" s="4"/>
      <c r="HR866" s="8"/>
      <c r="HS866" s="7"/>
      <c r="HT866" s="7"/>
      <c r="HU866" s="2" t="s">
        <v>239</v>
      </c>
      <c r="HV866" s="2" t="s">
        <v>226</v>
      </c>
      <c r="HW866" s="2" t="s">
        <v>1486</v>
      </c>
      <c r="HX866" s="2" t="s">
        <v>441</v>
      </c>
      <c r="HY866" s="2" t="s">
        <v>241</v>
      </c>
      <c r="HZ866" s="2" t="s">
        <v>229</v>
      </c>
      <c r="IA866" s="4"/>
      <c r="IB866" s="8"/>
      <c r="IC866" s="4"/>
      <c r="ID866" s="8"/>
      <c r="IE866" s="7"/>
      <c r="IF866" s="7"/>
      <c r="IG866" s="2" t="s">
        <v>266</v>
      </c>
      <c r="IH866" s="2" t="s">
        <v>226</v>
      </c>
      <c r="II866" s="2" t="s">
        <v>229</v>
      </c>
      <c r="IJ866" s="2" t="s">
        <v>229</v>
      </c>
      <c r="IK866" s="2" t="s">
        <v>241</v>
      </c>
      <c r="IL866" s="2" t="s">
        <v>229</v>
      </c>
      <c r="IM866" s="4"/>
      <c r="IN866" s="8"/>
      <c r="IO866" s="4"/>
      <c r="IP866" s="8"/>
      <c r="IQ866" s="7"/>
      <c r="IR866" s="7"/>
      <c r="IS866" s="2" t="s">
        <v>272</v>
      </c>
      <c r="IT866" s="2" t="s">
        <v>226</v>
      </c>
      <c r="IU866" s="2" t="s">
        <v>229</v>
      </c>
      <c r="IV866" s="2" t="s">
        <v>229</v>
      </c>
      <c r="IW866" s="2" t="s">
        <v>241</v>
      </c>
      <c r="IX866" s="2" t="s">
        <v>229</v>
      </c>
      <c r="IY866" s="4"/>
      <c r="IZ866" s="8"/>
      <c r="JA866" s="4"/>
      <c r="JB866" s="8"/>
      <c r="JC866" s="7"/>
      <c r="JD866" s="7"/>
      <c r="JE866" s="2" t="s">
        <v>272</v>
      </c>
      <c r="JF866" s="2" t="s">
        <v>226</v>
      </c>
      <c r="JG866" s="2" t="s">
        <v>229</v>
      </c>
      <c r="JH866" s="2" t="s">
        <v>229</v>
      </c>
      <c r="JI866" s="2" t="s">
        <v>241</v>
      </c>
      <c r="JJ866" s="2" t="s">
        <v>229</v>
      </c>
      <c r="JK866" s="4"/>
      <c r="JL866" s="8"/>
      <c r="JM866" s="4"/>
      <c r="JN866" s="8"/>
      <c r="JO866" s="7"/>
      <c r="JP866" s="7"/>
      <c r="JQ866" s="2" t="s">
        <v>229</v>
      </c>
      <c r="JR866" s="2" t="s">
        <v>229</v>
      </c>
      <c r="JS866" s="2" t="s">
        <v>229</v>
      </c>
      <c r="JT866" s="2" t="s">
        <v>229</v>
      </c>
      <c r="JU866" s="2" t="s">
        <v>229</v>
      </c>
      <c r="JV866" s="2" t="s">
        <v>229</v>
      </c>
      <c r="JW866" s="4"/>
      <c r="JX866" s="8"/>
      <c r="JY866" s="4"/>
      <c r="JZ866" s="8"/>
      <c r="KA866" s="7"/>
      <c r="KB866" s="7"/>
      <c r="KC866" s="2" t="s">
        <v>272</v>
      </c>
      <c r="KD866" s="2" t="s">
        <v>226</v>
      </c>
      <c r="KE866" s="2" t="s">
        <v>229</v>
      </c>
      <c r="KF866" s="2" t="s">
        <v>229</v>
      </c>
      <c r="KG866" s="2" t="s">
        <v>241</v>
      </c>
      <c r="KH866" s="2" t="s">
        <v>229</v>
      </c>
      <c r="KI866" s="4"/>
      <c r="KJ866" s="8"/>
      <c r="KK866" s="4"/>
      <c r="KL866" s="8"/>
      <c r="KM866" s="7"/>
      <c r="KN866" s="7"/>
      <c r="KO866" s="2" t="s">
        <v>272</v>
      </c>
      <c r="KP866" s="2" t="s">
        <v>226</v>
      </c>
      <c r="KQ866" s="2" t="s">
        <v>229</v>
      </c>
      <c r="KR866" s="2" t="s">
        <v>229</v>
      </c>
      <c r="KS866" s="2" t="s">
        <v>241</v>
      </c>
      <c r="KT866" s="2" t="s">
        <v>229</v>
      </c>
      <c r="KU866" s="4"/>
      <c r="KV866" s="8"/>
      <c r="KW866" s="4"/>
      <c r="KX866" s="8"/>
      <c r="KY866" s="7"/>
      <c r="KZ866" s="7"/>
      <c r="LA866" s="2" t="s">
        <v>272</v>
      </c>
      <c r="LB866" s="2" t="s">
        <v>226</v>
      </c>
      <c r="LC866" s="2" t="s">
        <v>229</v>
      </c>
      <c r="LD866" s="2" t="s">
        <v>229</v>
      </c>
      <c r="LE866" s="2" t="s">
        <v>241</v>
      </c>
      <c r="LF866" s="2" t="s">
        <v>229</v>
      </c>
      <c r="LG866" s="4"/>
      <c r="LH866" s="8"/>
      <c r="LI866" s="4"/>
      <c r="LJ866" s="8"/>
      <c r="LK866" s="7"/>
      <c r="LL866" s="7"/>
      <c r="LM866" s="2" t="s">
        <v>229</v>
      </c>
      <c r="LN866" s="2" t="s">
        <v>229</v>
      </c>
      <c r="LO866" s="2" t="s">
        <v>229</v>
      </c>
      <c r="LP866" s="2" t="s">
        <v>229</v>
      </c>
      <c r="LQ866" s="2" t="s">
        <v>229</v>
      </c>
      <c r="LR866" s="2" t="s">
        <v>229</v>
      </c>
      <c r="LS866" s="4"/>
      <c r="LT866" s="8"/>
      <c r="LU866" s="4"/>
      <c r="LV866" s="8"/>
      <c r="LW866" s="7"/>
      <c r="LX866" s="7"/>
      <c r="LY866" s="2" t="s">
        <v>239</v>
      </c>
      <c r="LZ866" s="2" t="s">
        <v>275</v>
      </c>
      <c r="MA866" s="2" t="s">
        <v>349</v>
      </c>
      <c r="MB866" s="2" t="s">
        <v>567</v>
      </c>
      <c r="MC866" s="2" t="s">
        <v>241</v>
      </c>
      <c r="MD866" s="2" t="s">
        <v>229</v>
      </c>
      <c r="ME866" s="4"/>
      <c r="MF866" s="8"/>
      <c r="MG866" s="4"/>
      <c r="MH866" s="8"/>
      <c r="MI866" s="7"/>
      <c r="MJ866" s="7"/>
      <c r="MK866" s="2" t="s">
        <v>278</v>
      </c>
      <c r="ML866" s="2" t="s">
        <v>226</v>
      </c>
      <c r="MM866" s="2" t="s">
        <v>229</v>
      </c>
      <c r="MN866" s="2" t="s">
        <v>229</v>
      </c>
      <c r="MO866" s="2" t="s">
        <v>241</v>
      </c>
      <c r="MP866" s="2" t="s">
        <v>229</v>
      </c>
      <c r="MQ866" s="4"/>
      <c r="MR866" s="8"/>
      <c r="MS866" s="4"/>
      <c r="MT866" s="8"/>
      <c r="MU866" s="7"/>
      <c r="MV866" s="7"/>
      <c r="MW866" s="2" t="s">
        <v>266</v>
      </c>
      <c r="MX866" s="2" t="s">
        <v>226</v>
      </c>
      <c r="MY866" s="2" t="s">
        <v>229</v>
      </c>
      <c r="MZ866" s="2" t="s">
        <v>229</v>
      </c>
      <c r="NA866" s="2" t="s">
        <v>241</v>
      </c>
      <c r="NB866" s="2" t="s">
        <v>229</v>
      </c>
      <c r="NC866" s="4"/>
      <c r="ND866" s="8"/>
      <c r="NE866" s="4"/>
      <c r="NF866" s="8"/>
      <c r="NG866" s="7"/>
      <c r="NH866" s="7"/>
      <c r="NI866" s="2" t="s">
        <v>239</v>
      </c>
      <c r="NJ866" s="2" t="s">
        <v>260</v>
      </c>
      <c r="NK866" s="2" t="s">
        <v>794</v>
      </c>
      <c r="NL866" s="2" t="s">
        <v>3174</v>
      </c>
      <c r="NM866" s="2" t="s">
        <v>241</v>
      </c>
      <c r="NN866" s="2" t="s">
        <v>229</v>
      </c>
      <c r="NO866" s="4"/>
      <c r="NP866" s="8"/>
      <c r="NQ866" s="4"/>
      <c r="NR866" s="8"/>
      <c r="NS866" s="7"/>
      <c r="NT866" s="7"/>
      <c r="NU866" s="2" t="s">
        <v>272</v>
      </c>
      <c r="NV866" s="2" t="s">
        <v>226</v>
      </c>
      <c r="NW866" s="2" t="s">
        <v>229</v>
      </c>
      <c r="NX866" s="2" t="s">
        <v>229</v>
      </c>
      <c r="NY866" s="2" t="s">
        <v>241</v>
      </c>
      <c r="NZ866" s="2" t="s">
        <v>229</v>
      </c>
      <c r="OA866" s="4"/>
      <c r="OB866" s="8"/>
      <c r="OC866" s="4"/>
      <c r="OD866" s="8"/>
      <c r="OE866" s="7"/>
      <c r="OF866" s="7"/>
      <c r="OG866" s="2" t="s">
        <v>239</v>
      </c>
      <c r="OH866" s="2" t="s">
        <v>226</v>
      </c>
      <c r="OI866" s="2" t="s">
        <v>2817</v>
      </c>
      <c r="OJ866" s="2" t="s">
        <v>229</v>
      </c>
      <c r="OK866" s="2" t="s">
        <v>241</v>
      </c>
      <c r="OL866" s="2" t="s">
        <v>229</v>
      </c>
      <c r="OM866" s="4"/>
      <c r="ON866" s="8"/>
      <c r="OO866" s="4"/>
      <c r="OP866" s="8"/>
      <c r="OQ866" s="7"/>
      <c r="OR866" s="7"/>
      <c r="OS866" s="2" t="s">
        <v>229</v>
      </c>
      <c r="OT866" s="2" t="s">
        <v>229</v>
      </c>
      <c r="OU866" s="2" t="s">
        <v>229</v>
      </c>
      <c r="OV866" s="2" t="s">
        <v>229</v>
      </c>
      <c r="OW866" s="2" t="s">
        <v>229</v>
      </c>
      <c r="OX866" s="2" t="s">
        <v>229</v>
      </c>
      <c r="OY866" s="4"/>
      <c r="OZ866" s="8"/>
      <c r="PA866" s="4"/>
      <c r="PB866" s="8"/>
      <c r="PC866" s="7"/>
      <c r="PD866" s="7"/>
      <c r="PE866" s="2" t="s">
        <v>281</v>
      </c>
      <c r="PF866" s="2" t="s">
        <v>226</v>
      </c>
      <c r="PG866" s="2" t="s">
        <v>229</v>
      </c>
      <c r="PH866" s="2" t="s">
        <v>229</v>
      </c>
      <c r="PI866" s="2" t="s">
        <v>241</v>
      </c>
      <c r="PJ866" s="2" t="s">
        <v>229</v>
      </c>
      <c r="PK866" s="4"/>
      <c r="PL866" s="8"/>
      <c r="PM866" s="4"/>
      <c r="PN866" s="8"/>
      <c r="PO866" s="7"/>
      <c r="PP866" s="7"/>
      <c r="PQ866" s="2" t="s">
        <v>266</v>
      </c>
      <c r="PR866" s="2" t="s">
        <v>275</v>
      </c>
      <c r="PS866" s="2" t="s">
        <v>229</v>
      </c>
      <c r="PT866" s="2" t="s">
        <v>229</v>
      </c>
      <c r="PU866" s="2" t="s">
        <v>241</v>
      </c>
      <c r="PV866" s="2" t="s">
        <v>229</v>
      </c>
      <c r="PW866" s="4"/>
      <c r="PX866" s="8"/>
      <c r="PY866" s="4"/>
      <c r="PZ866" s="8"/>
      <c r="QA866" s="7"/>
      <c r="QB866" s="7"/>
      <c r="QC866" s="2" t="s">
        <v>281</v>
      </c>
      <c r="QD866" s="2" t="s">
        <v>226</v>
      </c>
      <c r="QE866" s="2" t="s">
        <v>229</v>
      </c>
      <c r="QF866" s="2" t="s">
        <v>229</v>
      </c>
      <c r="QG866" s="2" t="s">
        <v>241</v>
      </c>
      <c r="QH866" s="2" t="s">
        <v>229</v>
      </c>
      <c r="QI866" s="4"/>
      <c r="QJ866" s="8"/>
      <c r="QK866" s="4"/>
      <c r="QL866" s="8"/>
      <c r="QM866" s="7"/>
      <c r="QN866" s="7"/>
      <c r="QO866" s="2" t="s">
        <v>229</v>
      </c>
      <c r="QP866" s="2" t="s">
        <v>229</v>
      </c>
      <c r="QQ866" s="2" t="s">
        <v>229</v>
      </c>
      <c r="QR866" s="2" t="s">
        <v>229</v>
      </c>
      <c r="QS866" s="2" t="s">
        <v>229</v>
      </c>
      <c r="QT866" s="2" t="s">
        <v>229</v>
      </c>
      <c r="QU866" s="4"/>
      <c r="QV866" s="8"/>
      <c r="QW866" s="4"/>
      <c r="QX866" s="8"/>
      <c r="QY866" s="7"/>
      <c r="QZ866" s="7"/>
      <c r="RA866" s="2" t="s">
        <v>272</v>
      </c>
      <c r="RB866" s="2" t="s">
        <v>226</v>
      </c>
      <c r="RC866" s="2" t="s">
        <v>229</v>
      </c>
      <c r="RD866" s="2" t="s">
        <v>229</v>
      </c>
      <c r="RE866" s="2" t="s">
        <v>241</v>
      </c>
      <c r="RF866" s="2" t="s">
        <v>229</v>
      </c>
      <c r="RG866" s="4"/>
      <c r="RH866" s="8"/>
      <c r="RI866" s="4"/>
      <c r="RJ866" s="8"/>
      <c r="RK866" s="7"/>
      <c r="RL866" s="7"/>
      <c r="RM866" s="2" t="s">
        <v>272</v>
      </c>
      <c r="RN866" s="2" t="s">
        <v>226</v>
      </c>
      <c r="RO866" s="2" t="s">
        <v>229</v>
      </c>
      <c r="RP866" s="2" t="s">
        <v>229</v>
      </c>
      <c r="RQ866" s="2" t="s">
        <v>241</v>
      </c>
      <c r="RR866" s="2" t="s">
        <v>229</v>
      </c>
      <c r="RS866" s="4"/>
      <c r="RT866" s="8"/>
      <c r="RU866" s="4"/>
      <c r="RV866" s="8"/>
      <c r="RW866" s="7"/>
      <c r="RX866" s="7"/>
      <c r="RY866" s="2" t="s">
        <v>272</v>
      </c>
      <c r="RZ866" s="2" t="s">
        <v>275</v>
      </c>
      <c r="SA866" s="2" t="s">
        <v>483</v>
      </c>
      <c r="SB866" s="2" t="s">
        <v>229</v>
      </c>
      <c r="SC866" s="2" t="s">
        <v>241</v>
      </c>
      <c r="SD866" s="2" t="s">
        <v>229</v>
      </c>
      <c r="SE866" s="4">
        <v>33</v>
      </c>
      <c r="SF866" s="4"/>
      <c r="SG866" s="4"/>
      <c r="SH866" s="4"/>
      <c r="SI866" s="4"/>
      <c r="SJ866" s="4"/>
      <c r="SK866" s="4"/>
      <c r="SL866" s="4">
        <v>50</v>
      </c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>
        <v>60</v>
      </c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>
        <v>70</v>
      </c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>
        <v>50</v>
      </c>
      <c r="VO866" s="4"/>
      <c r="VP866" s="4"/>
      <c r="VQ866" s="4"/>
      <c r="VR866" s="4"/>
      <c r="VS866" s="4"/>
    </row>
    <row r="867">
      <c r="A867" s="2" t="s">
        <v>5171</v>
      </c>
      <c r="B867" s="2" t="s">
        <v>216</v>
      </c>
      <c r="C867" s="2" t="s">
        <v>4734</v>
      </c>
      <c r="D867" s="2" t="s">
        <v>3164</v>
      </c>
      <c r="E867" s="2" t="s">
        <v>3497</v>
      </c>
      <c r="F867" s="2" t="s">
        <v>4983</v>
      </c>
      <c r="G867" s="2" t="s">
        <v>4984</v>
      </c>
      <c r="H867" s="2" t="s">
        <v>4985</v>
      </c>
      <c r="I867" s="2" t="s">
        <v>5167</v>
      </c>
      <c r="J867" s="2" t="s">
        <v>312</v>
      </c>
      <c r="K867" s="2" t="s">
        <v>412</v>
      </c>
      <c r="L867" s="3">
        <v>65</v>
      </c>
      <c r="M867" s="3">
        <v>68.25</v>
      </c>
      <c r="N867" s="3">
        <v>129.99</v>
      </c>
      <c r="O867" s="2" t="s">
        <v>963</v>
      </c>
      <c r="P867" s="2" t="s">
        <v>964</v>
      </c>
      <c r="Q867" s="2" t="s">
        <v>228</v>
      </c>
      <c r="R867" s="2" t="s">
        <v>229</v>
      </c>
      <c r="S867" s="2" t="s">
        <v>5172</v>
      </c>
      <c r="T867" s="2" t="s">
        <v>3733</v>
      </c>
      <c r="U867" s="2" t="s">
        <v>232</v>
      </c>
      <c r="V867" s="2" t="s">
        <v>233</v>
      </c>
      <c r="W867" s="2" t="s">
        <v>686</v>
      </c>
      <c r="X867" s="2" t="s">
        <v>1525</v>
      </c>
      <c r="Y867" s="2" t="s">
        <v>3152</v>
      </c>
      <c r="Z867" s="4"/>
      <c r="AA867" s="4">
        <f>=ROUNDDOWN({0},0)</f>
      </c>
      <c r="AB867" s="5"/>
      <c r="AC867" s="2" t="s">
        <v>229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229</v>
      </c>
      <c r="BD867" s="8" t="s">
        <v>229</v>
      </c>
      <c r="BE867" s="4" t="s">
        <v>229</v>
      </c>
      <c r="BF867" s="8" t="s">
        <v>229</v>
      </c>
      <c r="BG867" s="7" t="s">
        <v>229</v>
      </c>
      <c r="BH867" s="7" t="s">
        <v>229</v>
      </c>
      <c r="BI867" s="7"/>
      <c r="BJ867" s="4"/>
      <c r="BK867" s="8"/>
      <c r="BL867" s="2" t="s">
        <v>229</v>
      </c>
      <c r="BM867" s="7"/>
      <c r="BN867" s="7"/>
      <c r="BO867" s="4"/>
      <c r="BP867" s="8"/>
      <c r="BQ867" s="4"/>
      <c r="BR867" s="8"/>
      <c r="BS867" s="7"/>
      <c r="BT867" s="7"/>
      <c r="BU867" s="2" t="s">
        <v>2075</v>
      </c>
      <c r="BV867" s="2" t="s">
        <v>275</v>
      </c>
      <c r="BW867" s="2" t="s">
        <v>229</v>
      </c>
      <c r="BX867" s="2" t="s">
        <v>514</v>
      </c>
      <c r="BY867" s="2" t="s">
        <v>241</v>
      </c>
      <c r="BZ867" s="2" t="s">
        <v>229</v>
      </c>
      <c r="CA867" s="4"/>
      <c r="CB867" s="8"/>
      <c r="CC867" s="4"/>
      <c r="CD867" s="8"/>
      <c r="CE867" s="7"/>
      <c r="CF867" s="7"/>
      <c r="CG867" s="2" t="s">
        <v>239</v>
      </c>
      <c r="CH867" s="2" t="s">
        <v>275</v>
      </c>
      <c r="CI867" s="2" t="s">
        <v>485</v>
      </c>
      <c r="CJ867" s="2" t="s">
        <v>1408</v>
      </c>
      <c r="CK867" s="2" t="s">
        <v>241</v>
      </c>
      <c r="CL867" s="2" t="s">
        <v>229</v>
      </c>
      <c r="CM867" s="4"/>
      <c r="CN867" s="8"/>
      <c r="CO867" s="4"/>
      <c r="CP867" s="8"/>
      <c r="CQ867" s="7"/>
      <c r="CR867" s="7"/>
      <c r="CS867" s="2" t="s">
        <v>239</v>
      </c>
      <c r="CT867" s="2" t="s">
        <v>226</v>
      </c>
      <c r="CU867" s="2" t="s">
        <v>3152</v>
      </c>
      <c r="CV867" s="2" t="s">
        <v>304</v>
      </c>
      <c r="CW867" s="2" t="s">
        <v>241</v>
      </c>
      <c r="CX867" s="2" t="s">
        <v>229</v>
      </c>
      <c r="CY867" s="4"/>
      <c r="CZ867" s="8"/>
      <c r="DA867" s="4"/>
      <c r="DB867" s="8"/>
      <c r="DC867" s="7"/>
      <c r="DD867" s="7"/>
      <c r="DE867" s="2" t="s">
        <v>239</v>
      </c>
      <c r="DF867" s="2" t="s">
        <v>226</v>
      </c>
      <c r="DG867" s="2" t="s">
        <v>1492</v>
      </c>
      <c r="DH867" s="2" t="s">
        <v>488</v>
      </c>
      <c r="DI867" s="2" t="s">
        <v>241</v>
      </c>
      <c r="DJ867" s="2" t="s">
        <v>229</v>
      </c>
      <c r="DK867" s="4"/>
      <c r="DL867" s="8"/>
      <c r="DM867" s="4"/>
      <c r="DN867" s="8"/>
      <c r="DO867" s="7"/>
      <c r="DP867" s="7"/>
      <c r="DQ867" s="2" t="s">
        <v>239</v>
      </c>
      <c r="DR867" s="2" t="s">
        <v>275</v>
      </c>
      <c r="DS867" s="2" t="s">
        <v>5173</v>
      </c>
      <c r="DT867" s="2" t="s">
        <v>568</v>
      </c>
      <c r="DU867" s="2" t="s">
        <v>241</v>
      </c>
      <c r="DV867" s="2" t="s">
        <v>229</v>
      </c>
      <c r="DW867" s="4"/>
      <c r="DX867" s="8"/>
      <c r="DY867" s="4"/>
      <c r="DZ867" s="8"/>
      <c r="EA867" s="7"/>
      <c r="EB867" s="7"/>
      <c r="EC867" s="2" t="s">
        <v>239</v>
      </c>
      <c r="ED867" s="2" t="s">
        <v>275</v>
      </c>
      <c r="EE867" s="2" t="s">
        <v>362</v>
      </c>
      <c r="EF867" s="2" t="s">
        <v>857</v>
      </c>
      <c r="EG867" s="2" t="s">
        <v>241</v>
      </c>
      <c r="EH867" s="2" t="s">
        <v>229</v>
      </c>
      <c r="EI867" s="4"/>
      <c r="EJ867" s="8"/>
      <c r="EK867" s="4"/>
      <c r="EL867" s="8"/>
      <c r="EM867" s="7"/>
      <c r="EN867" s="7"/>
      <c r="EO867" s="2" t="s">
        <v>266</v>
      </c>
      <c r="EP867" s="2" t="s">
        <v>226</v>
      </c>
      <c r="EQ867" s="2" t="s">
        <v>229</v>
      </c>
      <c r="ER867" s="2" t="s">
        <v>229</v>
      </c>
      <c r="ES867" s="2" t="s">
        <v>241</v>
      </c>
      <c r="ET867" s="2" t="s">
        <v>229</v>
      </c>
      <c r="EU867" s="4"/>
      <c r="EV867" s="8"/>
      <c r="EW867" s="4"/>
      <c r="EX867" s="8"/>
      <c r="EY867" s="7"/>
      <c r="EZ867" s="7"/>
      <c r="FA867" s="2" t="s">
        <v>239</v>
      </c>
      <c r="FB867" s="2" t="s">
        <v>226</v>
      </c>
      <c r="FC867" s="2" t="s">
        <v>860</v>
      </c>
      <c r="FD867" s="2" t="s">
        <v>486</v>
      </c>
      <c r="FE867" s="2" t="s">
        <v>241</v>
      </c>
      <c r="FF867" s="2" t="s">
        <v>229</v>
      </c>
      <c r="FG867" s="4"/>
      <c r="FH867" s="8"/>
      <c r="FI867" s="4"/>
      <c r="FJ867" s="8"/>
      <c r="FK867" s="7"/>
      <c r="FL867" s="7"/>
      <c r="FM867" s="2" t="s">
        <v>239</v>
      </c>
      <c r="FN867" s="2" t="s">
        <v>275</v>
      </c>
      <c r="FO867" s="2" t="s">
        <v>3152</v>
      </c>
      <c r="FP867" s="2" t="s">
        <v>3180</v>
      </c>
      <c r="FQ867" s="2" t="s">
        <v>241</v>
      </c>
      <c r="FR867" s="2" t="s">
        <v>229</v>
      </c>
      <c r="FS867" s="4"/>
      <c r="FT867" s="8"/>
      <c r="FU867" s="4"/>
      <c r="FV867" s="8"/>
      <c r="FW867" s="7"/>
      <c r="FX867" s="7"/>
      <c r="FY867" s="2" t="s">
        <v>229</v>
      </c>
      <c r="FZ867" s="2" t="s">
        <v>229</v>
      </c>
      <c r="GA867" s="2" t="s">
        <v>229</v>
      </c>
      <c r="GB867" s="2" t="s">
        <v>229</v>
      </c>
      <c r="GC867" s="2" t="s">
        <v>229</v>
      </c>
      <c r="GD867" s="2" t="s">
        <v>229</v>
      </c>
      <c r="GE867" s="4"/>
      <c r="GF867" s="8"/>
      <c r="GG867" s="4"/>
      <c r="GH867" s="8"/>
      <c r="GI867" s="7"/>
      <c r="GJ867" s="7"/>
      <c r="GK867" s="2" t="s">
        <v>272</v>
      </c>
      <c r="GL867" s="2" t="s">
        <v>226</v>
      </c>
      <c r="GM867" s="2" t="s">
        <v>229</v>
      </c>
      <c r="GN867" s="2" t="s">
        <v>229</v>
      </c>
      <c r="GO867" s="2" t="s">
        <v>241</v>
      </c>
      <c r="GP867" s="2" t="s">
        <v>229</v>
      </c>
      <c r="GQ867" s="4"/>
      <c r="GR867" s="8"/>
      <c r="GS867" s="4"/>
      <c r="GT867" s="8"/>
      <c r="GU867" s="7"/>
      <c r="GV867" s="7"/>
      <c r="GW867" s="2" t="s">
        <v>239</v>
      </c>
      <c r="GX867" s="2" t="s">
        <v>226</v>
      </c>
      <c r="GY867" s="2" t="s">
        <v>362</v>
      </c>
      <c r="GZ867" s="2" t="s">
        <v>353</v>
      </c>
      <c r="HA867" s="2" t="s">
        <v>241</v>
      </c>
      <c r="HB867" s="2" t="s">
        <v>229</v>
      </c>
      <c r="HC867" s="4"/>
      <c r="HD867" s="8"/>
      <c r="HE867" s="4"/>
      <c r="HF867" s="8"/>
      <c r="HG867" s="7"/>
      <c r="HH867" s="7"/>
      <c r="HI867" s="2" t="s">
        <v>239</v>
      </c>
      <c r="HJ867" s="2" t="s">
        <v>226</v>
      </c>
      <c r="HK867" s="2" t="s">
        <v>849</v>
      </c>
      <c r="HL867" s="2" t="s">
        <v>580</v>
      </c>
      <c r="HM867" s="2" t="s">
        <v>241</v>
      </c>
      <c r="HN867" s="2" t="s">
        <v>229</v>
      </c>
      <c r="HO867" s="4"/>
      <c r="HP867" s="8"/>
      <c r="HQ867" s="4"/>
      <c r="HR867" s="8"/>
      <c r="HS867" s="7"/>
      <c r="HT867" s="7"/>
      <c r="HU867" s="2" t="s">
        <v>239</v>
      </c>
      <c r="HV867" s="2" t="s">
        <v>275</v>
      </c>
      <c r="HW867" s="2" t="s">
        <v>3152</v>
      </c>
      <c r="HX867" s="2" t="s">
        <v>4175</v>
      </c>
      <c r="HY867" s="2" t="s">
        <v>241</v>
      </c>
      <c r="HZ867" s="2" t="s">
        <v>229</v>
      </c>
      <c r="IA867" s="4"/>
      <c r="IB867" s="8"/>
      <c r="IC867" s="4"/>
      <c r="ID867" s="8"/>
      <c r="IE867" s="7"/>
      <c r="IF867" s="7"/>
      <c r="IG867" s="2" t="s">
        <v>266</v>
      </c>
      <c r="IH867" s="2" t="s">
        <v>226</v>
      </c>
      <c r="II867" s="2" t="s">
        <v>229</v>
      </c>
      <c r="IJ867" s="2" t="s">
        <v>229</v>
      </c>
      <c r="IK867" s="2" t="s">
        <v>241</v>
      </c>
      <c r="IL867" s="2" t="s">
        <v>229</v>
      </c>
      <c r="IM867" s="4"/>
      <c r="IN867" s="8"/>
      <c r="IO867" s="4"/>
      <c r="IP867" s="8"/>
      <c r="IQ867" s="7"/>
      <c r="IR867" s="7"/>
      <c r="IS867" s="2" t="s">
        <v>272</v>
      </c>
      <c r="IT867" s="2" t="s">
        <v>226</v>
      </c>
      <c r="IU867" s="2" t="s">
        <v>229</v>
      </c>
      <c r="IV867" s="2" t="s">
        <v>229</v>
      </c>
      <c r="IW867" s="2" t="s">
        <v>241</v>
      </c>
      <c r="IX867" s="2" t="s">
        <v>229</v>
      </c>
      <c r="IY867" s="4"/>
      <c r="IZ867" s="8"/>
      <c r="JA867" s="4"/>
      <c r="JB867" s="8"/>
      <c r="JC867" s="7"/>
      <c r="JD867" s="7"/>
      <c r="JE867" s="2" t="s">
        <v>272</v>
      </c>
      <c r="JF867" s="2" t="s">
        <v>226</v>
      </c>
      <c r="JG867" s="2" t="s">
        <v>229</v>
      </c>
      <c r="JH867" s="2" t="s">
        <v>229</v>
      </c>
      <c r="JI867" s="2" t="s">
        <v>241</v>
      </c>
      <c r="JJ867" s="2" t="s">
        <v>229</v>
      </c>
      <c r="JK867" s="4"/>
      <c r="JL867" s="8"/>
      <c r="JM867" s="4"/>
      <c r="JN867" s="8"/>
      <c r="JO867" s="7"/>
      <c r="JP867" s="7"/>
      <c r="JQ867" s="2" t="s">
        <v>229</v>
      </c>
      <c r="JR867" s="2" t="s">
        <v>229</v>
      </c>
      <c r="JS867" s="2" t="s">
        <v>229</v>
      </c>
      <c r="JT867" s="2" t="s">
        <v>229</v>
      </c>
      <c r="JU867" s="2" t="s">
        <v>229</v>
      </c>
      <c r="JV867" s="2" t="s">
        <v>229</v>
      </c>
      <c r="JW867" s="4"/>
      <c r="JX867" s="8"/>
      <c r="JY867" s="4"/>
      <c r="JZ867" s="8"/>
      <c r="KA867" s="7"/>
      <c r="KB867" s="7"/>
      <c r="KC867" s="2" t="s">
        <v>272</v>
      </c>
      <c r="KD867" s="2" t="s">
        <v>226</v>
      </c>
      <c r="KE867" s="2" t="s">
        <v>229</v>
      </c>
      <c r="KF867" s="2" t="s">
        <v>229</v>
      </c>
      <c r="KG867" s="2" t="s">
        <v>241</v>
      </c>
      <c r="KH867" s="2" t="s">
        <v>229</v>
      </c>
      <c r="KI867" s="4"/>
      <c r="KJ867" s="8"/>
      <c r="KK867" s="4"/>
      <c r="KL867" s="8"/>
      <c r="KM867" s="7"/>
      <c r="KN867" s="7"/>
      <c r="KO867" s="2" t="s">
        <v>272</v>
      </c>
      <c r="KP867" s="2" t="s">
        <v>226</v>
      </c>
      <c r="KQ867" s="2" t="s">
        <v>229</v>
      </c>
      <c r="KR867" s="2" t="s">
        <v>229</v>
      </c>
      <c r="KS867" s="2" t="s">
        <v>241</v>
      </c>
      <c r="KT867" s="2" t="s">
        <v>229</v>
      </c>
      <c r="KU867" s="4"/>
      <c r="KV867" s="8"/>
      <c r="KW867" s="4"/>
      <c r="KX867" s="8"/>
      <c r="KY867" s="7"/>
      <c r="KZ867" s="7"/>
      <c r="LA867" s="2" t="s">
        <v>272</v>
      </c>
      <c r="LB867" s="2" t="s">
        <v>226</v>
      </c>
      <c r="LC867" s="2" t="s">
        <v>229</v>
      </c>
      <c r="LD867" s="2" t="s">
        <v>229</v>
      </c>
      <c r="LE867" s="2" t="s">
        <v>241</v>
      </c>
      <c r="LF867" s="2" t="s">
        <v>229</v>
      </c>
      <c r="LG867" s="4"/>
      <c r="LH867" s="8"/>
      <c r="LI867" s="4"/>
      <c r="LJ867" s="8"/>
      <c r="LK867" s="7"/>
      <c r="LL867" s="7"/>
      <c r="LM867" s="2" t="s">
        <v>229</v>
      </c>
      <c r="LN867" s="2" t="s">
        <v>229</v>
      </c>
      <c r="LO867" s="2" t="s">
        <v>229</v>
      </c>
      <c r="LP867" s="2" t="s">
        <v>229</v>
      </c>
      <c r="LQ867" s="2" t="s">
        <v>229</v>
      </c>
      <c r="LR867" s="2" t="s">
        <v>229</v>
      </c>
      <c r="LS867" s="4"/>
      <c r="LT867" s="8"/>
      <c r="LU867" s="4"/>
      <c r="LV867" s="8"/>
      <c r="LW867" s="7"/>
      <c r="LX867" s="7"/>
      <c r="LY867" s="2" t="s">
        <v>239</v>
      </c>
      <c r="LZ867" s="2" t="s">
        <v>275</v>
      </c>
      <c r="MA867" s="2" t="s">
        <v>496</v>
      </c>
      <c r="MB867" s="2" t="s">
        <v>229</v>
      </c>
      <c r="MC867" s="2" t="s">
        <v>241</v>
      </c>
      <c r="MD867" s="2" t="s">
        <v>229</v>
      </c>
      <c r="ME867" s="4"/>
      <c r="MF867" s="8"/>
      <c r="MG867" s="4"/>
      <c r="MH867" s="8"/>
      <c r="MI867" s="7"/>
      <c r="MJ867" s="7"/>
      <c r="MK867" s="2" t="s">
        <v>278</v>
      </c>
      <c r="ML867" s="2" t="s">
        <v>226</v>
      </c>
      <c r="MM867" s="2" t="s">
        <v>229</v>
      </c>
      <c r="MN867" s="2" t="s">
        <v>229</v>
      </c>
      <c r="MO867" s="2" t="s">
        <v>241</v>
      </c>
      <c r="MP867" s="2" t="s">
        <v>229</v>
      </c>
      <c r="MQ867" s="4"/>
      <c r="MR867" s="8"/>
      <c r="MS867" s="4"/>
      <c r="MT867" s="8"/>
      <c r="MU867" s="7"/>
      <c r="MV867" s="7"/>
      <c r="MW867" s="2" t="s">
        <v>272</v>
      </c>
      <c r="MX867" s="2" t="s">
        <v>226</v>
      </c>
      <c r="MY867" s="2" t="s">
        <v>229</v>
      </c>
      <c r="MZ867" s="2" t="s">
        <v>229</v>
      </c>
      <c r="NA867" s="2" t="s">
        <v>241</v>
      </c>
      <c r="NB867" s="2" t="s">
        <v>229</v>
      </c>
      <c r="NC867" s="4"/>
      <c r="ND867" s="8"/>
      <c r="NE867" s="4"/>
      <c r="NF867" s="8"/>
      <c r="NG867" s="7"/>
      <c r="NH867" s="7"/>
      <c r="NI867" s="2" t="s">
        <v>239</v>
      </c>
      <c r="NJ867" s="2" t="s">
        <v>260</v>
      </c>
      <c r="NK867" s="2" t="s">
        <v>794</v>
      </c>
      <c r="NL867" s="2" t="s">
        <v>3798</v>
      </c>
      <c r="NM867" s="2" t="s">
        <v>241</v>
      </c>
      <c r="NN867" s="2" t="s">
        <v>229</v>
      </c>
      <c r="NO867" s="4"/>
      <c r="NP867" s="8"/>
      <c r="NQ867" s="4"/>
      <c r="NR867" s="8"/>
      <c r="NS867" s="7"/>
      <c r="NT867" s="7"/>
      <c r="NU867" s="2" t="s">
        <v>272</v>
      </c>
      <c r="NV867" s="2" t="s">
        <v>226</v>
      </c>
      <c r="NW867" s="2" t="s">
        <v>229</v>
      </c>
      <c r="NX867" s="2" t="s">
        <v>229</v>
      </c>
      <c r="NY867" s="2" t="s">
        <v>241</v>
      </c>
      <c r="NZ867" s="2" t="s">
        <v>229</v>
      </c>
      <c r="OA867" s="4"/>
      <c r="OB867" s="8"/>
      <c r="OC867" s="4"/>
      <c r="OD867" s="8"/>
      <c r="OE867" s="7"/>
      <c r="OF867" s="7"/>
      <c r="OG867" s="2" t="s">
        <v>229</v>
      </c>
      <c r="OH867" s="2" t="s">
        <v>229</v>
      </c>
      <c r="OI867" s="2" t="s">
        <v>229</v>
      </c>
      <c r="OJ867" s="2" t="s">
        <v>229</v>
      </c>
      <c r="OK867" s="2" t="s">
        <v>229</v>
      </c>
      <c r="OL867" s="2" t="s">
        <v>229</v>
      </c>
      <c r="OM867" s="4"/>
      <c r="ON867" s="8"/>
      <c r="OO867" s="4"/>
      <c r="OP867" s="8"/>
      <c r="OQ867" s="7"/>
      <c r="OR867" s="7"/>
      <c r="OS867" s="2" t="s">
        <v>229</v>
      </c>
      <c r="OT867" s="2" t="s">
        <v>229</v>
      </c>
      <c r="OU867" s="2" t="s">
        <v>229</v>
      </c>
      <c r="OV867" s="2" t="s">
        <v>229</v>
      </c>
      <c r="OW867" s="2" t="s">
        <v>229</v>
      </c>
      <c r="OX867" s="2" t="s">
        <v>229</v>
      </c>
      <c r="OY867" s="4"/>
      <c r="OZ867" s="8"/>
      <c r="PA867" s="4"/>
      <c r="PB867" s="8"/>
      <c r="PC867" s="7"/>
      <c r="PD867" s="7"/>
      <c r="PE867" s="2" t="s">
        <v>281</v>
      </c>
      <c r="PF867" s="2" t="s">
        <v>226</v>
      </c>
      <c r="PG867" s="2" t="s">
        <v>229</v>
      </c>
      <c r="PH867" s="2" t="s">
        <v>229</v>
      </c>
      <c r="PI867" s="2" t="s">
        <v>241</v>
      </c>
      <c r="PJ867" s="2" t="s">
        <v>229</v>
      </c>
      <c r="PK867" s="4"/>
      <c r="PL867" s="8"/>
      <c r="PM867" s="4"/>
      <c r="PN867" s="8"/>
      <c r="PO867" s="7"/>
      <c r="PP867" s="7"/>
      <c r="PQ867" s="2" t="s">
        <v>266</v>
      </c>
      <c r="PR867" s="2" t="s">
        <v>275</v>
      </c>
      <c r="PS867" s="2" t="s">
        <v>229</v>
      </c>
      <c r="PT867" s="2" t="s">
        <v>229</v>
      </c>
      <c r="PU867" s="2" t="s">
        <v>241</v>
      </c>
      <c r="PV867" s="2" t="s">
        <v>229</v>
      </c>
      <c r="PW867" s="4"/>
      <c r="PX867" s="8"/>
      <c r="PY867" s="4"/>
      <c r="PZ867" s="8"/>
      <c r="QA867" s="7"/>
      <c r="QB867" s="7"/>
      <c r="QC867" s="2" t="s">
        <v>281</v>
      </c>
      <c r="QD867" s="2" t="s">
        <v>226</v>
      </c>
      <c r="QE867" s="2" t="s">
        <v>229</v>
      </c>
      <c r="QF867" s="2" t="s">
        <v>229</v>
      </c>
      <c r="QG867" s="2" t="s">
        <v>241</v>
      </c>
      <c r="QH867" s="2" t="s">
        <v>229</v>
      </c>
      <c r="QI867" s="4"/>
      <c r="QJ867" s="8"/>
      <c r="QK867" s="4"/>
      <c r="QL867" s="8"/>
      <c r="QM867" s="7"/>
      <c r="QN867" s="7"/>
      <c r="QO867" s="2" t="s">
        <v>229</v>
      </c>
      <c r="QP867" s="2" t="s">
        <v>229</v>
      </c>
      <c r="QQ867" s="2" t="s">
        <v>229</v>
      </c>
      <c r="QR867" s="2" t="s">
        <v>229</v>
      </c>
      <c r="QS867" s="2" t="s">
        <v>229</v>
      </c>
      <c r="QT867" s="2" t="s">
        <v>229</v>
      </c>
      <c r="QU867" s="4"/>
      <c r="QV867" s="8"/>
      <c r="QW867" s="4"/>
      <c r="QX867" s="8"/>
      <c r="QY867" s="7"/>
      <c r="QZ867" s="7"/>
      <c r="RA867" s="2" t="s">
        <v>272</v>
      </c>
      <c r="RB867" s="2" t="s">
        <v>226</v>
      </c>
      <c r="RC867" s="2" t="s">
        <v>229</v>
      </c>
      <c r="RD867" s="2" t="s">
        <v>229</v>
      </c>
      <c r="RE867" s="2" t="s">
        <v>241</v>
      </c>
      <c r="RF867" s="2" t="s">
        <v>229</v>
      </c>
      <c r="RG867" s="4"/>
      <c r="RH867" s="8"/>
      <c r="RI867" s="4"/>
      <c r="RJ867" s="8"/>
      <c r="RK867" s="7"/>
      <c r="RL867" s="7"/>
      <c r="RM867" s="2" t="s">
        <v>229</v>
      </c>
      <c r="RN867" s="2" t="s">
        <v>229</v>
      </c>
      <c r="RO867" s="2" t="s">
        <v>229</v>
      </c>
      <c r="RP867" s="2" t="s">
        <v>229</v>
      </c>
      <c r="RQ867" s="2" t="s">
        <v>229</v>
      </c>
      <c r="RR867" s="2" t="s">
        <v>229</v>
      </c>
      <c r="RS867" s="4"/>
      <c r="RT867" s="8"/>
      <c r="RU867" s="4"/>
      <c r="RV867" s="8"/>
      <c r="RW867" s="7"/>
      <c r="RX867" s="7"/>
      <c r="RY867" s="2" t="s">
        <v>272</v>
      </c>
      <c r="RZ867" s="2" t="s">
        <v>275</v>
      </c>
      <c r="SA867" s="2" t="s">
        <v>483</v>
      </c>
      <c r="SB867" s="2" t="s">
        <v>229</v>
      </c>
      <c r="SC867" s="2" t="s">
        <v>241</v>
      </c>
      <c r="SD867" s="2" t="s">
        <v>229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</row>
    <row r="868">
      <c r="A868" s="2" t="s">
        <v>5174</v>
      </c>
      <c r="B868" s="2" t="s">
        <v>216</v>
      </c>
      <c r="C868" s="2" t="s">
        <v>4734</v>
      </c>
      <c r="D868" s="2" t="s">
        <v>3164</v>
      </c>
      <c r="E868" s="2" t="s">
        <v>3497</v>
      </c>
      <c r="F868" s="2" t="s">
        <v>5032</v>
      </c>
      <c r="G868" s="2" t="s">
        <v>5033</v>
      </c>
      <c r="H868" s="2" t="s">
        <v>5034</v>
      </c>
      <c r="I868" s="2" t="s">
        <v>5175</v>
      </c>
      <c r="J868" s="2" t="s">
        <v>224</v>
      </c>
      <c r="K868" s="2" t="s">
        <v>2491</v>
      </c>
      <c r="L868" s="3">
        <v>46.79</v>
      </c>
      <c r="M868" s="3">
        <v>49.13</v>
      </c>
      <c r="N868" s="3">
        <v>89.99</v>
      </c>
      <c r="O868" s="2" t="s">
        <v>963</v>
      </c>
      <c r="P868" s="2" t="s">
        <v>964</v>
      </c>
      <c r="Q868" s="2" t="s">
        <v>228</v>
      </c>
      <c r="R868" s="2" t="s">
        <v>229</v>
      </c>
      <c r="S868" s="2" t="s">
        <v>5041</v>
      </c>
      <c r="T868" s="2" t="s">
        <v>3733</v>
      </c>
      <c r="U868" s="2" t="s">
        <v>2464</v>
      </c>
      <c r="V868" s="2" t="s">
        <v>685</v>
      </c>
      <c r="W868" s="2" t="s">
        <v>686</v>
      </c>
      <c r="X868" s="2" t="s">
        <v>1009</v>
      </c>
      <c r="Y868" s="2" t="s">
        <v>1060</v>
      </c>
      <c r="Z868" s="4">
        <v>15</v>
      </c>
      <c r="AA868" s="4">
        <f>=ROUNDDOWN(15,0)</f>
      </c>
      <c r="AB868" s="5">
        <v>1</v>
      </c>
      <c r="AC868" s="2" t="s">
        <v>229</v>
      </c>
      <c r="AD868" s="4"/>
      <c r="AE868" s="4"/>
      <c r="AF868" s="6">
        <v>69</v>
      </c>
      <c r="AG868" s="6"/>
      <c r="AH868" s="7">
        <v>1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>
        <v>3</v>
      </c>
      <c r="AQ868" s="8">
        <v>97.26</v>
      </c>
      <c r="AR868" s="4">
        <v>3</v>
      </c>
      <c r="AS868" s="8">
        <v>159.18</v>
      </c>
      <c r="AT868" s="7"/>
      <c r="AU868" s="7">
        <v>-0.389</v>
      </c>
      <c r="AV868" s="4">
        <v>9</v>
      </c>
      <c r="AW868" s="8">
        <v>360.26</v>
      </c>
      <c r="AX868" s="4">
        <v>3</v>
      </c>
      <c r="AY868" s="8">
        <v>159.18</v>
      </c>
      <c r="AZ868" s="7">
        <v>2</v>
      </c>
      <c r="BA868" s="7">
        <v>1.2632</v>
      </c>
      <c r="BB868" s="7">
        <v>0.27</v>
      </c>
      <c r="BC868" s="4">
        <v>9</v>
      </c>
      <c r="BD868" s="8">
        <v>360.26</v>
      </c>
      <c r="BE868" s="4">
        <v>5</v>
      </c>
      <c r="BF868" s="8">
        <v>314.98</v>
      </c>
      <c r="BG868" s="7">
        <v>0.8</v>
      </c>
      <c r="BH868" s="7">
        <v>0.1438</v>
      </c>
      <c r="BI868" s="7">
        <v>1</v>
      </c>
      <c r="BJ868" s="4">
        <v>3</v>
      </c>
      <c r="BK868" s="8">
        <v>97.26</v>
      </c>
      <c r="BL868" s="2" t="s">
        <v>3351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239</v>
      </c>
      <c r="BV868" s="2" t="s">
        <v>226</v>
      </c>
      <c r="BW868" s="2" t="s">
        <v>229</v>
      </c>
      <c r="BX868" s="2" t="s">
        <v>229</v>
      </c>
      <c r="BY868" s="2" t="s">
        <v>241</v>
      </c>
      <c r="BZ868" s="2" t="s">
        <v>229</v>
      </c>
      <c r="CA868" s="4"/>
      <c r="CB868" s="8"/>
      <c r="CC868" s="4">
        <v>3</v>
      </c>
      <c r="CD868" s="8">
        <v>159.18</v>
      </c>
      <c r="CE868" s="7">
        <v>-1</v>
      </c>
      <c r="CF868" s="7">
        <v>-1</v>
      </c>
      <c r="CG868" s="2" t="s">
        <v>239</v>
      </c>
      <c r="CH868" s="2" t="s">
        <v>226</v>
      </c>
      <c r="CI868" s="2" t="s">
        <v>2851</v>
      </c>
      <c r="CJ868" s="2" t="s">
        <v>899</v>
      </c>
      <c r="CK868" s="2" t="s">
        <v>241</v>
      </c>
      <c r="CL868" s="2" t="s">
        <v>229</v>
      </c>
      <c r="CM868" s="4"/>
      <c r="CN868" s="8"/>
      <c r="CO868" s="4"/>
      <c r="CP868" s="8"/>
      <c r="CQ868" s="7"/>
      <c r="CR868" s="7"/>
      <c r="CS868" s="2" t="s">
        <v>239</v>
      </c>
      <c r="CT868" s="2" t="s">
        <v>226</v>
      </c>
      <c r="CU868" s="2" t="s">
        <v>1081</v>
      </c>
      <c r="CV868" s="2" t="s">
        <v>1409</v>
      </c>
      <c r="CW868" s="2" t="s">
        <v>241</v>
      </c>
      <c r="CX868" s="2" t="s">
        <v>229</v>
      </c>
      <c r="CY868" s="4"/>
      <c r="CZ868" s="8"/>
      <c r="DA868" s="4"/>
      <c r="DB868" s="8"/>
      <c r="DC868" s="7"/>
      <c r="DD868" s="7"/>
      <c r="DE868" s="2" t="s">
        <v>239</v>
      </c>
      <c r="DF868" s="2" t="s">
        <v>226</v>
      </c>
      <c r="DG868" s="2" t="s">
        <v>1046</v>
      </c>
      <c r="DH868" s="2" t="s">
        <v>1597</v>
      </c>
      <c r="DI868" s="2" t="s">
        <v>263</v>
      </c>
      <c r="DJ868" s="2" t="s">
        <v>229</v>
      </c>
      <c r="DK868" s="4"/>
      <c r="DL868" s="8"/>
      <c r="DM868" s="4"/>
      <c r="DN868" s="8"/>
      <c r="DO868" s="7"/>
      <c r="DP868" s="7"/>
      <c r="DQ868" s="2" t="s">
        <v>239</v>
      </c>
      <c r="DR868" s="2" t="s">
        <v>226</v>
      </c>
      <c r="DS868" s="2" t="s">
        <v>614</v>
      </c>
      <c r="DT868" s="2" t="s">
        <v>2331</v>
      </c>
      <c r="DU868" s="2" t="s">
        <v>241</v>
      </c>
      <c r="DV868" s="2" t="s">
        <v>229</v>
      </c>
      <c r="DW868" s="4">
        <v>3</v>
      </c>
      <c r="DX868" s="8">
        <v>97.26</v>
      </c>
      <c r="DY868" s="4"/>
      <c r="DZ868" s="8"/>
      <c r="EA868" s="7"/>
      <c r="EB868" s="7"/>
      <c r="EC868" s="2" t="s">
        <v>239</v>
      </c>
      <c r="ED868" s="2" t="s">
        <v>226</v>
      </c>
      <c r="EE868" s="2" t="s">
        <v>1530</v>
      </c>
      <c r="EF868" s="2" t="s">
        <v>4157</v>
      </c>
      <c r="EG868" s="2" t="s">
        <v>263</v>
      </c>
      <c r="EH868" s="2" t="s">
        <v>229</v>
      </c>
      <c r="EI868" s="4"/>
      <c r="EJ868" s="8"/>
      <c r="EK868" s="4"/>
      <c r="EL868" s="8"/>
      <c r="EM868" s="7"/>
      <c r="EN868" s="7"/>
      <c r="EO868" s="2" t="s">
        <v>239</v>
      </c>
      <c r="EP868" s="2" t="s">
        <v>226</v>
      </c>
      <c r="EQ868" s="2" t="s">
        <v>1064</v>
      </c>
      <c r="ER868" s="2" t="s">
        <v>2513</v>
      </c>
      <c r="ES868" s="2" t="s">
        <v>241</v>
      </c>
      <c r="ET868" s="2" t="s">
        <v>229</v>
      </c>
      <c r="EU868" s="4"/>
      <c r="EV868" s="8"/>
      <c r="EW868" s="4"/>
      <c r="EX868" s="8"/>
      <c r="EY868" s="7"/>
      <c r="EZ868" s="7"/>
      <c r="FA868" s="2" t="s">
        <v>239</v>
      </c>
      <c r="FB868" s="2" t="s">
        <v>226</v>
      </c>
      <c r="FC868" s="2" t="s">
        <v>1998</v>
      </c>
      <c r="FD868" s="2" t="s">
        <v>264</v>
      </c>
      <c r="FE868" s="2" t="s">
        <v>241</v>
      </c>
      <c r="FF868" s="2" t="s">
        <v>229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226</v>
      </c>
      <c r="FO868" s="2" t="s">
        <v>1060</v>
      </c>
      <c r="FP868" s="2" t="s">
        <v>382</v>
      </c>
      <c r="FQ868" s="2" t="s">
        <v>241</v>
      </c>
      <c r="FR868" s="2" t="s">
        <v>229</v>
      </c>
      <c r="FS868" s="4"/>
      <c r="FT868" s="8"/>
      <c r="FU868" s="4"/>
      <c r="FV868" s="8"/>
      <c r="FW868" s="7"/>
      <c r="FX868" s="7"/>
      <c r="FY868" s="2" t="s">
        <v>229</v>
      </c>
      <c r="FZ868" s="2" t="s">
        <v>229</v>
      </c>
      <c r="GA868" s="2" t="s">
        <v>229</v>
      </c>
      <c r="GB868" s="2" t="s">
        <v>229</v>
      </c>
      <c r="GC868" s="2" t="s">
        <v>229</v>
      </c>
      <c r="GD868" s="2" t="s">
        <v>229</v>
      </c>
      <c r="GE868" s="4"/>
      <c r="GF868" s="8"/>
      <c r="GG868" s="4"/>
      <c r="GH868" s="8"/>
      <c r="GI868" s="7"/>
      <c r="GJ868" s="7"/>
      <c r="GK868" s="2" t="s">
        <v>272</v>
      </c>
      <c r="GL868" s="2" t="s">
        <v>226</v>
      </c>
      <c r="GM868" s="2" t="s">
        <v>229</v>
      </c>
      <c r="GN868" s="2" t="s">
        <v>229</v>
      </c>
      <c r="GO868" s="2" t="s">
        <v>241</v>
      </c>
      <c r="GP868" s="2" t="s">
        <v>229</v>
      </c>
      <c r="GQ868" s="4"/>
      <c r="GR868" s="8"/>
      <c r="GS868" s="4"/>
      <c r="GT868" s="8"/>
      <c r="GU868" s="7"/>
      <c r="GV868" s="7"/>
      <c r="GW868" s="2" t="s">
        <v>281</v>
      </c>
      <c r="GX868" s="2" t="s">
        <v>226</v>
      </c>
      <c r="GY868" s="2" t="s">
        <v>229</v>
      </c>
      <c r="GZ868" s="2" t="s">
        <v>229</v>
      </c>
      <c r="HA868" s="2" t="s">
        <v>241</v>
      </c>
      <c r="HB868" s="2" t="s">
        <v>229</v>
      </c>
      <c r="HC868" s="4"/>
      <c r="HD868" s="8"/>
      <c r="HE868" s="4"/>
      <c r="HF868" s="8"/>
      <c r="HG868" s="7"/>
      <c r="HH868" s="7"/>
      <c r="HI868" s="2" t="s">
        <v>266</v>
      </c>
      <c r="HJ868" s="2" t="s">
        <v>226</v>
      </c>
      <c r="HK868" s="2" t="s">
        <v>229</v>
      </c>
      <c r="HL868" s="2" t="s">
        <v>229</v>
      </c>
      <c r="HM868" s="2" t="s">
        <v>241</v>
      </c>
      <c r="HN868" s="2" t="s">
        <v>229</v>
      </c>
      <c r="HO868" s="4"/>
      <c r="HP868" s="8"/>
      <c r="HQ868" s="4"/>
      <c r="HR868" s="8"/>
      <c r="HS868" s="7"/>
      <c r="HT868" s="7"/>
      <c r="HU868" s="2" t="s">
        <v>266</v>
      </c>
      <c r="HV868" s="2" t="s">
        <v>226</v>
      </c>
      <c r="HW868" s="2" t="s">
        <v>229</v>
      </c>
      <c r="HX868" s="2" t="s">
        <v>229</v>
      </c>
      <c r="HY868" s="2" t="s">
        <v>241</v>
      </c>
      <c r="HZ868" s="2" t="s">
        <v>229</v>
      </c>
      <c r="IA868" s="4"/>
      <c r="IB868" s="8"/>
      <c r="IC868" s="4"/>
      <c r="ID868" s="8"/>
      <c r="IE868" s="7"/>
      <c r="IF868" s="7"/>
      <c r="IG868" s="2" t="s">
        <v>266</v>
      </c>
      <c r="IH868" s="2" t="s">
        <v>226</v>
      </c>
      <c r="II868" s="2" t="s">
        <v>229</v>
      </c>
      <c r="IJ868" s="2" t="s">
        <v>229</v>
      </c>
      <c r="IK868" s="2" t="s">
        <v>241</v>
      </c>
      <c r="IL868" s="2" t="s">
        <v>229</v>
      </c>
      <c r="IM868" s="4"/>
      <c r="IN868" s="8"/>
      <c r="IO868" s="4"/>
      <c r="IP868" s="8"/>
      <c r="IQ868" s="7"/>
      <c r="IR868" s="7"/>
      <c r="IS868" s="2" t="s">
        <v>272</v>
      </c>
      <c r="IT868" s="2" t="s">
        <v>226</v>
      </c>
      <c r="IU868" s="2" t="s">
        <v>229</v>
      </c>
      <c r="IV868" s="2" t="s">
        <v>229</v>
      </c>
      <c r="IW868" s="2" t="s">
        <v>241</v>
      </c>
      <c r="IX868" s="2" t="s">
        <v>229</v>
      </c>
      <c r="IY868" s="4"/>
      <c r="IZ868" s="8"/>
      <c r="JA868" s="4"/>
      <c r="JB868" s="8"/>
      <c r="JC868" s="7"/>
      <c r="JD868" s="7"/>
      <c r="JE868" s="2" t="s">
        <v>272</v>
      </c>
      <c r="JF868" s="2" t="s">
        <v>226</v>
      </c>
      <c r="JG868" s="2" t="s">
        <v>229</v>
      </c>
      <c r="JH868" s="2" t="s">
        <v>229</v>
      </c>
      <c r="JI868" s="2" t="s">
        <v>241</v>
      </c>
      <c r="JJ868" s="2" t="s">
        <v>229</v>
      </c>
      <c r="JK868" s="4"/>
      <c r="JL868" s="8"/>
      <c r="JM868" s="4"/>
      <c r="JN868" s="8"/>
      <c r="JO868" s="7"/>
      <c r="JP868" s="7"/>
      <c r="JQ868" s="2" t="s">
        <v>272</v>
      </c>
      <c r="JR868" s="2" t="s">
        <v>226</v>
      </c>
      <c r="JS868" s="2" t="s">
        <v>229</v>
      </c>
      <c r="JT868" s="2" t="s">
        <v>229</v>
      </c>
      <c r="JU868" s="2" t="s">
        <v>241</v>
      </c>
      <c r="JV868" s="2" t="s">
        <v>229</v>
      </c>
      <c r="JW868" s="4"/>
      <c r="JX868" s="8"/>
      <c r="JY868" s="4"/>
      <c r="JZ868" s="8"/>
      <c r="KA868" s="7"/>
      <c r="KB868" s="7"/>
      <c r="KC868" s="2" t="s">
        <v>272</v>
      </c>
      <c r="KD868" s="2" t="s">
        <v>226</v>
      </c>
      <c r="KE868" s="2" t="s">
        <v>229</v>
      </c>
      <c r="KF868" s="2" t="s">
        <v>229</v>
      </c>
      <c r="KG868" s="2" t="s">
        <v>241</v>
      </c>
      <c r="KH868" s="2" t="s">
        <v>229</v>
      </c>
      <c r="KI868" s="4"/>
      <c r="KJ868" s="8"/>
      <c r="KK868" s="4"/>
      <c r="KL868" s="8"/>
      <c r="KM868" s="7"/>
      <c r="KN868" s="7"/>
      <c r="KO868" s="2" t="s">
        <v>272</v>
      </c>
      <c r="KP868" s="2" t="s">
        <v>226</v>
      </c>
      <c r="KQ868" s="2" t="s">
        <v>229</v>
      </c>
      <c r="KR868" s="2" t="s">
        <v>229</v>
      </c>
      <c r="KS868" s="2" t="s">
        <v>241</v>
      </c>
      <c r="KT868" s="2" t="s">
        <v>229</v>
      </c>
      <c r="KU868" s="4"/>
      <c r="KV868" s="8"/>
      <c r="KW868" s="4"/>
      <c r="KX868" s="8"/>
      <c r="KY868" s="7"/>
      <c r="KZ868" s="7"/>
      <c r="LA868" s="2" t="s">
        <v>272</v>
      </c>
      <c r="LB868" s="2" t="s">
        <v>226</v>
      </c>
      <c r="LC868" s="2" t="s">
        <v>229</v>
      </c>
      <c r="LD868" s="2" t="s">
        <v>229</v>
      </c>
      <c r="LE868" s="2" t="s">
        <v>241</v>
      </c>
      <c r="LF868" s="2" t="s">
        <v>229</v>
      </c>
      <c r="LG868" s="4"/>
      <c r="LH868" s="8"/>
      <c r="LI868" s="4"/>
      <c r="LJ868" s="8"/>
      <c r="LK868" s="7"/>
      <c r="LL868" s="7"/>
      <c r="LM868" s="2" t="s">
        <v>229</v>
      </c>
      <c r="LN868" s="2" t="s">
        <v>229</v>
      </c>
      <c r="LO868" s="2" t="s">
        <v>229</v>
      </c>
      <c r="LP868" s="2" t="s">
        <v>229</v>
      </c>
      <c r="LQ868" s="2" t="s">
        <v>229</v>
      </c>
      <c r="LR868" s="2" t="s">
        <v>229</v>
      </c>
      <c r="LS868" s="4"/>
      <c r="LT868" s="8"/>
      <c r="LU868" s="4"/>
      <c r="LV868" s="8"/>
      <c r="LW868" s="7"/>
      <c r="LX868" s="7"/>
      <c r="LY868" s="2" t="s">
        <v>239</v>
      </c>
      <c r="LZ868" s="2" t="s">
        <v>275</v>
      </c>
      <c r="MA868" s="2" t="s">
        <v>1160</v>
      </c>
      <c r="MB868" s="2" t="s">
        <v>229</v>
      </c>
      <c r="MC868" s="2" t="s">
        <v>241</v>
      </c>
      <c r="MD868" s="2" t="s">
        <v>229</v>
      </c>
      <c r="ME868" s="4"/>
      <c r="MF868" s="8"/>
      <c r="MG868" s="4"/>
      <c r="MH868" s="8"/>
      <c r="MI868" s="7"/>
      <c r="MJ868" s="7"/>
      <c r="MK868" s="2" t="s">
        <v>272</v>
      </c>
      <c r="ML868" s="2" t="s">
        <v>226</v>
      </c>
      <c r="MM868" s="2" t="s">
        <v>229</v>
      </c>
      <c r="MN868" s="2" t="s">
        <v>229</v>
      </c>
      <c r="MO868" s="2" t="s">
        <v>241</v>
      </c>
      <c r="MP868" s="2" t="s">
        <v>229</v>
      </c>
      <c r="MQ868" s="4"/>
      <c r="MR868" s="8"/>
      <c r="MS868" s="4"/>
      <c r="MT868" s="8"/>
      <c r="MU868" s="7"/>
      <c r="MV868" s="7"/>
      <c r="MW868" s="2" t="s">
        <v>239</v>
      </c>
      <c r="MX868" s="2" t="s">
        <v>226</v>
      </c>
      <c r="MY868" s="2" t="s">
        <v>308</v>
      </c>
      <c r="MZ868" s="2" t="s">
        <v>229</v>
      </c>
      <c r="NA868" s="2" t="s">
        <v>241</v>
      </c>
      <c r="NB868" s="2" t="s">
        <v>229</v>
      </c>
      <c r="NC868" s="4"/>
      <c r="ND868" s="8"/>
      <c r="NE868" s="4"/>
      <c r="NF868" s="8"/>
      <c r="NG868" s="7"/>
      <c r="NH868" s="7"/>
      <c r="NI868" s="2" t="s">
        <v>266</v>
      </c>
      <c r="NJ868" s="2" t="s">
        <v>226</v>
      </c>
      <c r="NK868" s="2" t="s">
        <v>229</v>
      </c>
      <c r="NL868" s="2" t="s">
        <v>229</v>
      </c>
      <c r="NM868" s="2" t="s">
        <v>241</v>
      </c>
      <c r="NN868" s="2" t="s">
        <v>229</v>
      </c>
      <c r="NO868" s="4"/>
      <c r="NP868" s="8"/>
      <c r="NQ868" s="4"/>
      <c r="NR868" s="8"/>
      <c r="NS868" s="7"/>
      <c r="NT868" s="7"/>
      <c r="NU868" s="2" t="s">
        <v>272</v>
      </c>
      <c r="NV868" s="2" t="s">
        <v>226</v>
      </c>
      <c r="NW868" s="2" t="s">
        <v>229</v>
      </c>
      <c r="NX868" s="2" t="s">
        <v>229</v>
      </c>
      <c r="NY868" s="2" t="s">
        <v>241</v>
      </c>
      <c r="NZ868" s="2" t="s">
        <v>229</v>
      </c>
      <c r="OA868" s="4"/>
      <c r="OB868" s="8"/>
      <c r="OC868" s="4"/>
      <c r="OD868" s="8"/>
      <c r="OE868" s="7"/>
      <c r="OF868" s="7"/>
      <c r="OG868" s="2" t="s">
        <v>239</v>
      </c>
      <c r="OH868" s="2" t="s">
        <v>226</v>
      </c>
      <c r="OI868" s="2" t="s">
        <v>2817</v>
      </c>
      <c r="OJ868" s="2" t="s">
        <v>229</v>
      </c>
      <c r="OK868" s="2" t="s">
        <v>241</v>
      </c>
      <c r="OL868" s="2" t="s">
        <v>229</v>
      </c>
      <c r="OM868" s="4"/>
      <c r="ON868" s="8"/>
      <c r="OO868" s="4"/>
      <c r="OP868" s="8"/>
      <c r="OQ868" s="7"/>
      <c r="OR868" s="7"/>
      <c r="OS868" s="2" t="s">
        <v>229</v>
      </c>
      <c r="OT868" s="2" t="s">
        <v>229</v>
      </c>
      <c r="OU868" s="2" t="s">
        <v>229</v>
      </c>
      <c r="OV868" s="2" t="s">
        <v>229</v>
      </c>
      <c r="OW868" s="2" t="s">
        <v>229</v>
      </c>
      <c r="OX868" s="2" t="s">
        <v>229</v>
      </c>
      <c r="OY868" s="4"/>
      <c r="OZ868" s="8"/>
      <c r="PA868" s="4"/>
      <c r="PB868" s="8"/>
      <c r="PC868" s="7"/>
      <c r="PD868" s="7"/>
      <c r="PE868" s="2" t="s">
        <v>281</v>
      </c>
      <c r="PF868" s="2" t="s">
        <v>226</v>
      </c>
      <c r="PG868" s="2" t="s">
        <v>229</v>
      </c>
      <c r="PH868" s="2" t="s">
        <v>229</v>
      </c>
      <c r="PI868" s="2" t="s">
        <v>241</v>
      </c>
      <c r="PJ868" s="2" t="s">
        <v>229</v>
      </c>
      <c r="PK868" s="4"/>
      <c r="PL868" s="8"/>
      <c r="PM868" s="4"/>
      <c r="PN868" s="8"/>
      <c r="PO868" s="7"/>
      <c r="PP868" s="7"/>
      <c r="PQ868" s="2" t="s">
        <v>229</v>
      </c>
      <c r="PR868" s="2" t="s">
        <v>229</v>
      </c>
      <c r="PS868" s="2" t="s">
        <v>229</v>
      </c>
      <c r="PT868" s="2" t="s">
        <v>229</v>
      </c>
      <c r="PU868" s="2" t="s">
        <v>229</v>
      </c>
      <c r="PV868" s="2" t="s">
        <v>229</v>
      </c>
      <c r="PW868" s="4"/>
      <c r="PX868" s="8"/>
      <c r="PY868" s="4"/>
      <c r="PZ868" s="8"/>
      <c r="QA868" s="7"/>
      <c r="QB868" s="7"/>
      <c r="QC868" s="2" t="s">
        <v>281</v>
      </c>
      <c r="QD868" s="2" t="s">
        <v>226</v>
      </c>
      <c r="QE868" s="2" t="s">
        <v>229</v>
      </c>
      <c r="QF868" s="2" t="s">
        <v>229</v>
      </c>
      <c r="QG868" s="2" t="s">
        <v>241</v>
      </c>
      <c r="QH868" s="2" t="s">
        <v>229</v>
      </c>
      <c r="QI868" s="4"/>
      <c r="QJ868" s="8"/>
      <c r="QK868" s="4"/>
      <c r="QL868" s="8"/>
      <c r="QM868" s="7"/>
      <c r="QN868" s="7"/>
      <c r="QO868" s="2" t="s">
        <v>229</v>
      </c>
      <c r="QP868" s="2" t="s">
        <v>229</v>
      </c>
      <c r="QQ868" s="2" t="s">
        <v>229</v>
      </c>
      <c r="QR868" s="2" t="s">
        <v>229</v>
      </c>
      <c r="QS868" s="2" t="s">
        <v>229</v>
      </c>
      <c r="QT868" s="2" t="s">
        <v>229</v>
      </c>
      <c r="QU868" s="4"/>
      <c r="QV868" s="8"/>
      <c r="QW868" s="4"/>
      <c r="QX868" s="8"/>
      <c r="QY868" s="7"/>
      <c r="QZ868" s="7"/>
      <c r="RA868" s="2" t="s">
        <v>272</v>
      </c>
      <c r="RB868" s="2" t="s">
        <v>226</v>
      </c>
      <c r="RC868" s="2" t="s">
        <v>229</v>
      </c>
      <c r="RD868" s="2" t="s">
        <v>229</v>
      </c>
      <c r="RE868" s="2" t="s">
        <v>241</v>
      </c>
      <c r="RF868" s="2" t="s">
        <v>229</v>
      </c>
      <c r="RG868" s="4"/>
      <c r="RH868" s="8"/>
      <c r="RI868" s="4"/>
      <c r="RJ868" s="8"/>
      <c r="RK868" s="7"/>
      <c r="RL868" s="7"/>
      <c r="RM868" s="2" t="s">
        <v>272</v>
      </c>
      <c r="RN868" s="2" t="s">
        <v>226</v>
      </c>
      <c r="RO868" s="2" t="s">
        <v>229</v>
      </c>
      <c r="RP868" s="2" t="s">
        <v>229</v>
      </c>
      <c r="RQ868" s="2" t="s">
        <v>241</v>
      </c>
      <c r="RR868" s="2" t="s">
        <v>229</v>
      </c>
      <c r="RS868" s="4"/>
      <c r="RT868" s="8"/>
      <c r="RU868" s="4"/>
      <c r="RV868" s="8"/>
      <c r="RW868" s="7"/>
      <c r="RX868" s="7"/>
      <c r="RY868" s="2" t="s">
        <v>229</v>
      </c>
      <c r="RZ868" s="2" t="s">
        <v>229</v>
      </c>
      <c r="SA868" s="2" t="s">
        <v>229</v>
      </c>
      <c r="SB868" s="2" t="s">
        <v>229</v>
      </c>
      <c r="SC868" s="2" t="s">
        <v>229</v>
      </c>
      <c r="SD868" s="2" t="s">
        <v>229</v>
      </c>
      <c r="SE868" s="4">
        <v>15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</row>
    <row r="869">
      <c r="A869" s="2" t="s">
        <v>5176</v>
      </c>
      <c r="B869" s="2" t="s">
        <v>216</v>
      </c>
      <c r="C869" s="2" t="s">
        <v>4734</v>
      </c>
      <c r="D869" s="2" t="s">
        <v>3164</v>
      </c>
      <c r="E869" s="2" t="s">
        <v>3497</v>
      </c>
      <c r="F869" s="2" t="s">
        <v>5032</v>
      </c>
      <c r="G869" s="2" t="s">
        <v>5033</v>
      </c>
      <c r="H869" s="2" t="s">
        <v>5034</v>
      </c>
      <c r="I869" s="2" t="s">
        <v>5175</v>
      </c>
      <c r="J869" s="2" t="s">
        <v>285</v>
      </c>
      <c r="K869" s="2" t="s">
        <v>2491</v>
      </c>
      <c r="L869" s="3">
        <v>57.19</v>
      </c>
      <c r="M869" s="3">
        <v>60.05</v>
      </c>
      <c r="N869" s="3">
        <v>109.99</v>
      </c>
      <c r="O869" s="2" t="s">
        <v>963</v>
      </c>
      <c r="P869" s="2" t="s">
        <v>964</v>
      </c>
      <c r="Q869" s="2" t="s">
        <v>228</v>
      </c>
      <c r="R869" s="2" t="s">
        <v>229</v>
      </c>
      <c r="S869" s="2" t="s">
        <v>5041</v>
      </c>
      <c r="T869" s="2" t="s">
        <v>3733</v>
      </c>
      <c r="U869" s="2" t="s">
        <v>232</v>
      </c>
      <c r="V869" s="2" t="s">
        <v>685</v>
      </c>
      <c r="W869" s="2" t="s">
        <v>686</v>
      </c>
      <c r="X869" s="2" t="s">
        <v>1009</v>
      </c>
      <c r="Y869" s="2" t="s">
        <v>1060</v>
      </c>
      <c r="Z869" s="4">
        <v>20</v>
      </c>
      <c r="AA869" s="4">
        <f>=ROUNDDOWN(20,0)</f>
      </c>
      <c r="AB869" s="5">
        <v>1</v>
      </c>
      <c r="AC869" s="2" t="s">
        <v>229</v>
      </c>
      <c r="AD869" s="4"/>
      <c r="AE869" s="4"/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>
        <v>6</v>
      </c>
      <c r="AQ869" s="8">
        <v>263</v>
      </c>
      <c r="AR869" s="4"/>
      <c r="AS869" s="8"/>
      <c r="AT869" s="7"/>
      <c r="AU869" s="7"/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>
        <v>0.73</v>
      </c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 t="s">
        <v>229</v>
      </c>
      <c r="BJ869" s="4">
        <v>6</v>
      </c>
      <c r="BK869" s="8">
        <v>263</v>
      </c>
      <c r="BL869" s="2" t="s">
        <v>3351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239</v>
      </c>
      <c r="BV869" s="2" t="s">
        <v>226</v>
      </c>
      <c r="BW869" s="2" t="s">
        <v>229</v>
      </c>
      <c r="BX869" s="2" t="s">
        <v>229</v>
      </c>
      <c r="BY869" s="2" t="s">
        <v>241</v>
      </c>
      <c r="BZ869" s="2" t="s">
        <v>229</v>
      </c>
      <c r="CA869" s="4">
        <v>1</v>
      </c>
      <c r="CB869" s="8">
        <v>64.85</v>
      </c>
      <c r="CC869" s="4"/>
      <c r="CD869" s="8"/>
      <c r="CE869" s="7"/>
      <c r="CF869" s="7"/>
      <c r="CG869" s="2" t="s">
        <v>239</v>
      </c>
      <c r="CH869" s="2" t="s">
        <v>226</v>
      </c>
      <c r="CI869" s="2" t="s">
        <v>2851</v>
      </c>
      <c r="CJ869" s="2" t="s">
        <v>2007</v>
      </c>
      <c r="CK869" s="2" t="s">
        <v>241</v>
      </c>
      <c r="CL869" s="2" t="s">
        <v>229</v>
      </c>
      <c r="CM869" s="4"/>
      <c r="CN869" s="8"/>
      <c r="CO869" s="4"/>
      <c r="CP869" s="8"/>
      <c r="CQ869" s="7"/>
      <c r="CR869" s="7"/>
      <c r="CS869" s="2" t="s">
        <v>239</v>
      </c>
      <c r="CT869" s="2" t="s">
        <v>226</v>
      </c>
      <c r="CU869" s="2" t="s">
        <v>1081</v>
      </c>
      <c r="CV869" s="2" t="s">
        <v>475</v>
      </c>
      <c r="CW869" s="2" t="s">
        <v>241</v>
      </c>
      <c r="CX869" s="2" t="s">
        <v>229</v>
      </c>
      <c r="CY869" s="4"/>
      <c r="CZ869" s="8"/>
      <c r="DA869" s="4"/>
      <c r="DB869" s="8"/>
      <c r="DC869" s="7"/>
      <c r="DD869" s="7"/>
      <c r="DE869" s="2" t="s">
        <v>239</v>
      </c>
      <c r="DF869" s="2" t="s">
        <v>226</v>
      </c>
      <c r="DG869" s="2" t="s">
        <v>1046</v>
      </c>
      <c r="DH869" s="2" t="s">
        <v>3407</v>
      </c>
      <c r="DI869" s="2" t="s">
        <v>263</v>
      </c>
      <c r="DJ869" s="2" t="s">
        <v>229</v>
      </c>
      <c r="DK869" s="4"/>
      <c r="DL869" s="8"/>
      <c r="DM869" s="4"/>
      <c r="DN869" s="8"/>
      <c r="DO869" s="7"/>
      <c r="DP869" s="7"/>
      <c r="DQ869" s="2" t="s">
        <v>239</v>
      </c>
      <c r="DR869" s="2" t="s">
        <v>226</v>
      </c>
      <c r="DS869" s="2" t="s">
        <v>614</v>
      </c>
      <c r="DT869" s="2" t="s">
        <v>3268</v>
      </c>
      <c r="DU869" s="2" t="s">
        <v>241</v>
      </c>
      <c r="DV869" s="2" t="s">
        <v>229</v>
      </c>
      <c r="DW869" s="4">
        <v>5</v>
      </c>
      <c r="DX869" s="8">
        <v>198.15</v>
      </c>
      <c r="DY869" s="4"/>
      <c r="DZ869" s="8"/>
      <c r="EA869" s="7"/>
      <c r="EB869" s="7"/>
      <c r="EC869" s="2" t="s">
        <v>239</v>
      </c>
      <c r="ED869" s="2" t="s">
        <v>226</v>
      </c>
      <c r="EE869" s="2" t="s">
        <v>1530</v>
      </c>
      <c r="EF869" s="2" t="s">
        <v>2001</v>
      </c>
      <c r="EG869" s="2" t="s">
        <v>263</v>
      </c>
      <c r="EH869" s="2" t="s">
        <v>229</v>
      </c>
      <c r="EI869" s="4"/>
      <c r="EJ869" s="8"/>
      <c r="EK869" s="4"/>
      <c r="EL869" s="8"/>
      <c r="EM869" s="7"/>
      <c r="EN869" s="7"/>
      <c r="EO869" s="2" t="s">
        <v>239</v>
      </c>
      <c r="EP869" s="2" t="s">
        <v>226</v>
      </c>
      <c r="EQ869" s="2" t="s">
        <v>1064</v>
      </c>
      <c r="ER869" s="2" t="s">
        <v>4884</v>
      </c>
      <c r="ES869" s="2" t="s">
        <v>241</v>
      </c>
      <c r="ET869" s="2" t="s">
        <v>229</v>
      </c>
      <c r="EU869" s="4"/>
      <c r="EV869" s="8"/>
      <c r="EW869" s="4"/>
      <c r="EX869" s="8"/>
      <c r="EY869" s="7"/>
      <c r="EZ869" s="7"/>
      <c r="FA869" s="2" t="s">
        <v>239</v>
      </c>
      <c r="FB869" s="2" t="s">
        <v>226</v>
      </c>
      <c r="FC869" s="2" t="s">
        <v>2665</v>
      </c>
      <c r="FD869" s="2" t="s">
        <v>654</v>
      </c>
      <c r="FE869" s="2" t="s">
        <v>241</v>
      </c>
      <c r="FF869" s="2" t="s">
        <v>229</v>
      </c>
      <c r="FG869" s="4"/>
      <c r="FH869" s="8"/>
      <c r="FI869" s="4"/>
      <c r="FJ869" s="8"/>
      <c r="FK869" s="7"/>
      <c r="FL869" s="7"/>
      <c r="FM869" s="2" t="s">
        <v>239</v>
      </c>
      <c r="FN869" s="2" t="s">
        <v>226</v>
      </c>
      <c r="FO869" s="2" t="s">
        <v>1537</v>
      </c>
      <c r="FP869" s="2" t="s">
        <v>229</v>
      </c>
      <c r="FQ869" s="2" t="s">
        <v>241</v>
      </c>
      <c r="FR869" s="2" t="s">
        <v>229</v>
      </c>
      <c r="FS869" s="4"/>
      <c r="FT869" s="8"/>
      <c r="FU869" s="4"/>
      <c r="FV869" s="8"/>
      <c r="FW869" s="7"/>
      <c r="FX869" s="7"/>
      <c r="FY869" s="2" t="s">
        <v>229</v>
      </c>
      <c r="FZ869" s="2" t="s">
        <v>229</v>
      </c>
      <c r="GA869" s="2" t="s">
        <v>229</v>
      </c>
      <c r="GB869" s="2" t="s">
        <v>229</v>
      </c>
      <c r="GC869" s="2" t="s">
        <v>229</v>
      </c>
      <c r="GD869" s="2" t="s">
        <v>229</v>
      </c>
      <c r="GE869" s="4"/>
      <c r="GF869" s="8"/>
      <c r="GG869" s="4"/>
      <c r="GH869" s="8"/>
      <c r="GI869" s="7"/>
      <c r="GJ869" s="7"/>
      <c r="GK869" s="2" t="s">
        <v>272</v>
      </c>
      <c r="GL869" s="2" t="s">
        <v>226</v>
      </c>
      <c r="GM869" s="2" t="s">
        <v>229</v>
      </c>
      <c r="GN869" s="2" t="s">
        <v>229</v>
      </c>
      <c r="GO869" s="2" t="s">
        <v>241</v>
      </c>
      <c r="GP869" s="2" t="s">
        <v>229</v>
      </c>
      <c r="GQ869" s="4"/>
      <c r="GR869" s="8"/>
      <c r="GS869" s="4"/>
      <c r="GT869" s="8"/>
      <c r="GU869" s="7"/>
      <c r="GV869" s="7"/>
      <c r="GW869" s="2" t="s">
        <v>281</v>
      </c>
      <c r="GX869" s="2" t="s">
        <v>226</v>
      </c>
      <c r="GY869" s="2" t="s">
        <v>229</v>
      </c>
      <c r="GZ869" s="2" t="s">
        <v>229</v>
      </c>
      <c r="HA869" s="2" t="s">
        <v>241</v>
      </c>
      <c r="HB869" s="2" t="s">
        <v>229</v>
      </c>
      <c r="HC869" s="4"/>
      <c r="HD869" s="8"/>
      <c r="HE869" s="4"/>
      <c r="HF869" s="8"/>
      <c r="HG869" s="7"/>
      <c r="HH869" s="7"/>
      <c r="HI869" s="2" t="s">
        <v>266</v>
      </c>
      <c r="HJ869" s="2" t="s">
        <v>226</v>
      </c>
      <c r="HK869" s="2" t="s">
        <v>229</v>
      </c>
      <c r="HL869" s="2" t="s">
        <v>229</v>
      </c>
      <c r="HM869" s="2" t="s">
        <v>241</v>
      </c>
      <c r="HN869" s="2" t="s">
        <v>229</v>
      </c>
      <c r="HO869" s="4"/>
      <c r="HP869" s="8"/>
      <c r="HQ869" s="4"/>
      <c r="HR869" s="8"/>
      <c r="HS869" s="7"/>
      <c r="HT869" s="7"/>
      <c r="HU869" s="2" t="s">
        <v>266</v>
      </c>
      <c r="HV869" s="2" t="s">
        <v>226</v>
      </c>
      <c r="HW869" s="2" t="s">
        <v>229</v>
      </c>
      <c r="HX869" s="2" t="s">
        <v>229</v>
      </c>
      <c r="HY869" s="2" t="s">
        <v>241</v>
      </c>
      <c r="HZ869" s="2" t="s">
        <v>229</v>
      </c>
      <c r="IA869" s="4"/>
      <c r="IB869" s="8"/>
      <c r="IC869" s="4"/>
      <c r="ID869" s="8"/>
      <c r="IE869" s="7"/>
      <c r="IF869" s="7"/>
      <c r="IG869" s="2" t="s">
        <v>266</v>
      </c>
      <c r="IH869" s="2" t="s">
        <v>226</v>
      </c>
      <c r="II869" s="2" t="s">
        <v>229</v>
      </c>
      <c r="IJ869" s="2" t="s">
        <v>229</v>
      </c>
      <c r="IK869" s="2" t="s">
        <v>241</v>
      </c>
      <c r="IL869" s="2" t="s">
        <v>229</v>
      </c>
      <c r="IM869" s="4"/>
      <c r="IN869" s="8"/>
      <c r="IO869" s="4"/>
      <c r="IP869" s="8"/>
      <c r="IQ869" s="7"/>
      <c r="IR869" s="7"/>
      <c r="IS869" s="2" t="s">
        <v>272</v>
      </c>
      <c r="IT869" s="2" t="s">
        <v>226</v>
      </c>
      <c r="IU869" s="2" t="s">
        <v>229</v>
      </c>
      <c r="IV869" s="2" t="s">
        <v>229</v>
      </c>
      <c r="IW869" s="2" t="s">
        <v>241</v>
      </c>
      <c r="IX869" s="2" t="s">
        <v>229</v>
      </c>
      <c r="IY869" s="4"/>
      <c r="IZ869" s="8"/>
      <c r="JA869" s="4"/>
      <c r="JB869" s="8"/>
      <c r="JC869" s="7"/>
      <c r="JD869" s="7"/>
      <c r="JE869" s="2" t="s">
        <v>272</v>
      </c>
      <c r="JF869" s="2" t="s">
        <v>226</v>
      </c>
      <c r="JG869" s="2" t="s">
        <v>229</v>
      </c>
      <c r="JH869" s="2" t="s">
        <v>229</v>
      </c>
      <c r="JI869" s="2" t="s">
        <v>241</v>
      </c>
      <c r="JJ869" s="2" t="s">
        <v>229</v>
      </c>
      <c r="JK869" s="4"/>
      <c r="JL869" s="8"/>
      <c r="JM869" s="4"/>
      <c r="JN869" s="8"/>
      <c r="JO869" s="7"/>
      <c r="JP869" s="7"/>
      <c r="JQ869" s="2" t="s">
        <v>272</v>
      </c>
      <c r="JR869" s="2" t="s">
        <v>226</v>
      </c>
      <c r="JS869" s="2" t="s">
        <v>229</v>
      </c>
      <c r="JT869" s="2" t="s">
        <v>229</v>
      </c>
      <c r="JU869" s="2" t="s">
        <v>241</v>
      </c>
      <c r="JV869" s="2" t="s">
        <v>229</v>
      </c>
      <c r="JW869" s="4"/>
      <c r="JX869" s="8"/>
      <c r="JY869" s="4"/>
      <c r="JZ869" s="8"/>
      <c r="KA869" s="7"/>
      <c r="KB869" s="7"/>
      <c r="KC869" s="2" t="s">
        <v>272</v>
      </c>
      <c r="KD869" s="2" t="s">
        <v>226</v>
      </c>
      <c r="KE869" s="2" t="s">
        <v>229</v>
      </c>
      <c r="KF869" s="2" t="s">
        <v>229</v>
      </c>
      <c r="KG869" s="2" t="s">
        <v>241</v>
      </c>
      <c r="KH869" s="2" t="s">
        <v>229</v>
      </c>
      <c r="KI869" s="4"/>
      <c r="KJ869" s="8"/>
      <c r="KK869" s="4"/>
      <c r="KL869" s="8"/>
      <c r="KM869" s="7"/>
      <c r="KN869" s="7"/>
      <c r="KO869" s="2" t="s">
        <v>272</v>
      </c>
      <c r="KP869" s="2" t="s">
        <v>226</v>
      </c>
      <c r="KQ869" s="2" t="s">
        <v>229</v>
      </c>
      <c r="KR869" s="2" t="s">
        <v>229</v>
      </c>
      <c r="KS869" s="2" t="s">
        <v>241</v>
      </c>
      <c r="KT869" s="2" t="s">
        <v>229</v>
      </c>
      <c r="KU869" s="4"/>
      <c r="KV869" s="8"/>
      <c r="KW869" s="4"/>
      <c r="KX869" s="8"/>
      <c r="KY869" s="7"/>
      <c r="KZ869" s="7"/>
      <c r="LA869" s="2" t="s">
        <v>272</v>
      </c>
      <c r="LB869" s="2" t="s">
        <v>226</v>
      </c>
      <c r="LC869" s="2" t="s">
        <v>229</v>
      </c>
      <c r="LD869" s="2" t="s">
        <v>229</v>
      </c>
      <c r="LE869" s="2" t="s">
        <v>241</v>
      </c>
      <c r="LF869" s="2" t="s">
        <v>229</v>
      </c>
      <c r="LG869" s="4"/>
      <c r="LH869" s="8"/>
      <c r="LI869" s="4"/>
      <c r="LJ869" s="8"/>
      <c r="LK869" s="7"/>
      <c r="LL869" s="7"/>
      <c r="LM869" s="2" t="s">
        <v>229</v>
      </c>
      <c r="LN869" s="2" t="s">
        <v>229</v>
      </c>
      <c r="LO869" s="2" t="s">
        <v>229</v>
      </c>
      <c r="LP869" s="2" t="s">
        <v>229</v>
      </c>
      <c r="LQ869" s="2" t="s">
        <v>229</v>
      </c>
      <c r="LR869" s="2" t="s">
        <v>229</v>
      </c>
      <c r="LS869" s="4"/>
      <c r="LT869" s="8"/>
      <c r="LU869" s="4"/>
      <c r="LV869" s="8"/>
      <c r="LW869" s="7"/>
      <c r="LX869" s="7"/>
      <c r="LY869" s="2" t="s">
        <v>239</v>
      </c>
      <c r="LZ869" s="2" t="s">
        <v>275</v>
      </c>
      <c r="MA869" s="2" t="s">
        <v>1160</v>
      </c>
      <c r="MB869" s="2" t="s">
        <v>3784</v>
      </c>
      <c r="MC869" s="2" t="s">
        <v>241</v>
      </c>
      <c r="MD869" s="2" t="s">
        <v>229</v>
      </c>
      <c r="ME869" s="4"/>
      <c r="MF869" s="8"/>
      <c r="MG869" s="4"/>
      <c r="MH869" s="8"/>
      <c r="MI869" s="7"/>
      <c r="MJ869" s="7"/>
      <c r="MK869" s="2" t="s">
        <v>272</v>
      </c>
      <c r="ML869" s="2" t="s">
        <v>226</v>
      </c>
      <c r="MM869" s="2" t="s">
        <v>229</v>
      </c>
      <c r="MN869" s="2" t="s">
        <v>229</v>
      </c>
      <c r="MO869" s="2" t="s">
        <v>241</v>
      </c>
      <c r="MP869" s="2" t="s">
        <v>229</v>
      </c>
      <c r="MQ869" s="4"/>
      <c r="MR869" s="8"/>
      <c r="MS869" s="4"/>
      <c r="MT869" s="8"/>
      <c r="MU869" s="7"/>
      <c r="MV869" s="7"/>
      <c r="MW869" s="2" t="s">
        <v>239</v>
      </c>
      <c r="MX869" s="2" t="s">
        <v>226</v>
      </c>
      <c r="MY869" s="2" t="s">
        <v>308</v>
      </c>
      <c r="MZ869" s="2" t="s">
        <v>229</v>
      </c>
      <c r="NA869" s="2" t="s">
        <v>241</v>
      </c>
      <c r="NB869" s="2" t="s">
        <v>229</v>
      </c>
      <c r="NC869" s="4"/>
      <c r="ND869" s="8"/>
      <c r="NE869" s="4"/>
      <c r="NF869" s="8"/>
      <c r="NG869" s="7"/>
      <c r="NH869" s="7"/>
      <c r="NI869" s="2" t="s">
        <v>266</v>
      </c>
      <c r="NJ869" s="2" t="s">
        <v>226</v>
      </c>
      <c r="NK869" s="2" t="s">
        <v>229</v>
      </c>
      <c r="NL869" s="2" t="s">
        <v>229</v>
      </c>
      <c r="NM869" s="2" t="s">
        <v>241</v>
      </c>
      <c r="NN869" s="2" t="s">
        <v>229</v>
      </c>
      <c r="NO869" s="4"/>
      <c r="NP869" s="8"/>
      <c r="NQ869" s="4"/>
      <c r="NR869" s="8"/>
      <c r="NS869" s="7"/>
      <c r="NT869" s="7"/>
      <c r="NU869" s="2" t="s">
        <v>272</v>
      </c>
      <c r="NV869" s="2" t="s">
        <v>226</v>
      </c>
      <c r="NW869" s="2" t="s">
        <v>229</v>
      </c>
      <c r="NX869" s="2" t="s">
        <v>229</v>
      </c>
      <c r="NY869" s="2" t="s">
        <v>241</v>
      </c>
      <c r="NZ869" s="2" t="s">
        <v>229</v>
      </c>
      <c r="OA869" s="4"/>
      <c r="OB869" s="8"/>
      <c r="OC869" s="4"/>
      <c r="OD869" s="8"/>
      <c r="OE869" s="7"/>
      <c r="OF869" s="7"/>
      <c r="OG869" s="2" t="s">
        <v>239</v>
      </c>
      <c r="OH869" s="2" t="s">
        <v>226</v>
      </c>
      <c r="OI869" s="2" t="s">
        <v>2817</v>
      </c>
      <c r="OJ869" s="2" t="s">
        <v>229</v>
      </c>
      <c r="OK869" s="2" t="s">
        <v>241</v>
      </c>
      <c r="OL869" s="2" t="s">
        <v>229</v>
      </c>
      <c r="OM869" s="4"/>
      <c r="ON869" s="8"/>
      <c r="OO869" s="4"/>
      <c r="OP869" s="8"/>
      <c r="OQ869" s="7"/>
      <c r="OR869" s="7"/>
      <c r="OS869" s="2" t="s">
        <v>229</v>
      </c>
      <c r="OT869" s="2" t="s">
        <v>229</v>
      </c>
      <c r="OU869" s="2" t="s">
        <v>229</v>
      </c>
      <c r="OV869" s="2" t="s">
        <v>229</v>
      </c>
      <c r="OW869" s="2" t="s">
        <v>229</v>
      </c>
      <c r="OX869" s="2" t="s">
        <v>229</v>
      </c>
      <c r="OY869" s="4"/>
      <c r="OZ869" s="8"/>
      <c r="PA869" s="4"/>
      <c r="PB869" s="8"/>
      <c r="PC869" s="7"/>
      <c r="PD869" s="7"/>
      <c r="PE869" s="2" t="s">
        <v>281</v>
      </c>
      <c r="PF869" s="2" t="s">
        <v>226</v>
      </c>
      <c r="PG869" s="2" t="s">
        <v>229</v>
      </c>
      <c r="PH869" s="2" t="s">
        <v>229</v>
      </c>
      <c r="PI869" s="2" t="s">
        <v>241</v>
      </c>
      <c r="PJ869" s="2" t="s">
        <v>229</v>
      </c>
      <c r="PK869" s="4"/>
      <c r="PL869" s="8"/>
      <c r="PM869" s="4"/>
      <c r="PN869" s="8"/>
      <c r="PO869" s="7"/>
      <c r="PP869" s="7"/>
      <c r="PQ869" s="2" t="s">
        <v>229</v>
      </c>
      <c r="PR869" s="2" t="s">
        <v>229</v>
      </c>
      <c r="PS869" s="2" t="s">
        <v>229</v>
      </c>
      <c r="PT869" s="2" t="s">
        <v>229</v>
      </c>
      <c r="PU869" s="2" t="s">
        <v>229</v>
      </c>
      <c r="PV869" s="2" t="s">
        <v>229</v>
      </c>
      <c r="PW869" s="4"/>
      <c r="PX869" s="8"/>
      <c r="PY869" s="4"/>
      <c r="PZ869" s="8"/>
      <c r="QA869" s="7"/>
      <c r="QB869" s="7"/>
      <c r="QC869" s="2" t="s">
        <v>281</v>
      </c>
      <c r="QD869" s="2" t="s">
        <v>226</v>
      </c>
      <c r="QE869" s="2" t="s">
        <v>229</v>
      </c>
      <c r="QF869" s="2" t="s">
        <v>229</v>
      </c>
      <c r="QG869" s="2" t="s">
        <v>241</v>
      </c>
      <c r="QH869" s="2" t="s">
        <v>229</v>
      </c>
      <c r="QI869" s="4"/>
      <c r="QJ869" s="8"/>
      <c r="QK869" s="4"/>
      <c r="QL869" s="8"/>
      <c r="QM869" s="7"/>
      <c r="QN869" s="7"/>
      <c r="QO869" s="2" t="s">
        <v>229</v>
      </c>
      <c r="QP869" s="2" t="s">
        <v>229</v>
      </c>
      <c r="QQ869" s="2" t="s">
        <v>229</v>
      </c>
      <c r="QR869" s="2" t="s">
        <v>229</v>
      </c>
      <c r="QS869" s="2" t="s">
        <v>229</v>
      </c>
      <c r="QT869" s="2" t="s">
        <v>229</v>
      </c>
      <c r="QU869" s="4"/>
      <c r="QV869" s="8"/>
      <c r="QW869" s="4"/>
      <c r="QX869" s="8"/>
      <c r="QY869" s="7"/>
      <c r="QZ869" s="7"/>
      <c r="RA869" s="2" t="s">
        <v>272</v>
      </c>
      <c r="RB869" s="2" t="s">
        <v>226</v>
      </c>
      <c r="RC869" s="2" t="s">
        <v>229</v>
      </c>
      <c r="RD869" s="2" t="s">
        <v>229</v>
      </c>
      <c r="RE869" s="2" t="s">
        <v>241</v>
      </c>
      <c r="RF869" s="2" t="s">
        <v>229</v>
      </c>
      <c r="RG869" s="4"/>
      <c r="RH869" s="8"/>
      <c r="RI869" s="4"/>
      <c r="RJ869" s="8"/>
      <c r="RK869" s="7"/>
      <c r="RL869" s="7"/>
      <c r="RM869" s="2" t="s">
        <v>272</v>
      </c>
      <c r="RN869" s="2" t="s">
        <v>226</v>
      </c>
      <c r="RO869" s="2" t="s">
        <v>229</v>
      </c>
      <c r="RP869" s="2" t="s">
        <v>229</v>
      </c>
      <c r="RQ869" s="2" t="s">
        <v>241</v>
      </c>
      <c r="RR869" s="2" t="s">
        <v>229</v>
      </c>
      <c r="RS869" s="4"/>
      <c r="RT869" s="8"/>
      <c r="RU869" s="4"/>
      <c r="RV869" s="8"/>
      <c r="RW869" s="7"/>
      <c r="RX869" s="7"/>
      <c r="RY869" s="2" t="s">
        <v>229</v>
      </c>
      <c r="RZ869" s="2" t="s">
        <v>229</v>
      </c>
      <c r="SA869" s="2" t="s">
        <v>229</v>
      </c>
      <c r="SB869" s="2" t="s">
        <v>229</v>
      </c>
      <c r="SC869" s="2" t="s">
        <v>229</v>
      </c>
      <c r="SD869" s="2" t="s">
        <v>229</v>
      </c>
      <c r="SE869" s="4">
        <v>20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</row>
    <row r="870">
      <c r="A870" s="2" t="s">
        <v>5177</v>
      </c>
      <c r="B870" s="2" t="s">
        <v>216</v>
      </c>
      <c r="C870" s="2" t="s">
        <v>4734</v>
      </c>
      <c r="D870" s="2" t="s">
        <v>3164</v>
      </c>
      <c r="E870" s="2" t="s">
        <v>3497</v>
      </c>
      <c r="F870" s="2" t="s">
        <v>5032</v>
      </c>
      <c r="G870" s="2" t="s">
        <v>5033</v>
      </c>
      <c r="H870" s="2" t="s">
        <v>5034</v>
      </c>
      <c r="I870" s="2" t="s">
        <v>5175</v>
      </c>
      <c r="J870" s="2" t="s">
        <v>312</v>
      </c>
      <c r="K870" s="2" t="s">
        <v>2491</v>
      </c>
      <c r="L870" s="3">
        <v>67.59</v>
      </c>
      <c r="M870" s="3">
        <v>70.97</v>
      </c>
      <c r="N870" s="3">
        <v>129.99</v>
      </c>
      <c r="O870" s="2" t="s">
        <v>981</v>
      </c>
      <c r="P870" s="2" t="s">
        <v>964</v>
      </c>
      <c r="Q870" s="2" t="s">
        <v>228</v>
      </c>
      <c r="R870" s="2" t="s">
        <v>229</v>
      </c>
      <c r="S870" s="2" t="s">
        <v>5041</v>
      </c>
      <c r="T870" s="2" t="s">
        <v>3733</v>
      </c>
      <c r="U870" s="2" t="s">
        <v>232</v>
      </c>
      <c r="V870" s="2" t="s">
        <v>685</v>
      </c>
      <c r="W870" s="2" t="s">
        <v>686</v>
      </c>
      <c r="X870" s="2" t="s">
        <v>1009</v>
      </c>
      <c r="Y870" s="2" t="s">
        <v>1060</v>
      </c>
      <c r="Z870" s="4"/>
      <c r="AA870" s="4">
        <f>=ROUNDDOWN({0},0)</f>
      </c>
      <c r="AB870" s="5">
        <v>1</v>
      </c>
      <c r="AC870" s="2" t="s">
        <v>229</v>
      </c>
      <c r="AD870" s="4"/>
      <c r="AE870" s="4"/>
      <c r="AF870" s="6">
        <v>69</v>
      </c>
      <c r="AG870" s="6"/>
      <c r="AH870" s="7">
        <v>0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/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 t="s">
        <v>229</v>
      </c>
      <c r="BJ870" s="4"/>
      <c r="BK870" s="8"/>
      <c r="BL870" s="2" t="s">
        <v>229</v>
      </c>
      <c r="BM870" s="7"/>
      <c r="BN870" s="7"/>
      <c r="BO870" s="4"/>
      <c r="BP870" s="8"/>
      <c r="BQ870" s="4"/>
      <c r="BR870" s="8"/>
      <c r="BS870" s="7"/>
      <c r="BT870" s="7"/>
      <c r="BU870" s="2" t="s">
        <v>239</v>
      </c>
      <c r="BV870" s="2" t="s">
        <v>275</v>
      </c>
      <c r="BW870" s="2" t="s">
        <v>229</v>
      </c>
      <c r="BX870" s="2" t="s">
        <v>229</v>
      </c>
      <c r="BY870" s="2" t="s">
        <v>241</v>
      </c>
      <c r="BZ870" s="2" t="s">
        <v>229</v>
      </c>
      <c r="CA870" s="4"/>
      <c r="CB870" s="8"/>
      <c r="CC870" s="4"/>
      <c r="CD870" s="8"/>
      <c r="CE870" s="7"/>
      <c r="CF870" s="7"/>
      <c r="CG870" s="2" t="s">
        <v>239</v>
      </c>
      <c r="CH870" s="2" t="s">
        <v>275</v>
      </c>
      <c r="CI870" s="2" t="s">
        <v>2851</v>
      </c>
      <c r="CJ870" s="2" t="s">
        <v>2099</v>
      </c>
      <c r="CK870" s="2" t="s">
        <v>241</v>
      </c>
      <c r="CL870" s="2" t="s">
        <v>229</v>
      </c>
      <c r="CM870" s="4"/>
      <c r="CN870" s="8"/>
      <c r="CO870" s="4"/>
      <c r="CP870" s="8"/>
      <c r="CQ870" s="7"/>
      <c r="CR870" s="7"/>
      <c r="CS870" s="2" t="s">
        <v>239</v>
      </c>
      <c r="CT870" s="2" t="s">
        <v>275</v>
      </c>
      <c r="CU870" s="2" t="s">
        <v>1081</v>
      </c>
      <c r="CV870" s="2" t="s">
        <v>2355</v>
      </c>
      <c r="CW870" s="2" t="s">
        <v>241</v>
      </c>
      <c r="CX870" s="2" t="s">
        <v>229</v>
      </c>
      <c r="CY870" s="4"/>
      <c r="CZ870" s="8"/>
      <c r="DA870" s="4"/>
      <c r="DB870" s="8"/>
      <c r="DC870" s="7"/>
      <c r="DD870" s="7"/>
      <c r="DE870" s="2" t="s">
        <v>239</v>
      </c>
      <c r="DF870" s="2" t="s">
        <v>275</v>
      </c>
      <c r="DG870" s="2" t="s">
        <v>1046</v>
      </c>
      <c r="DH870" s="2" t="s">
        <v>2667</v>
      </c>
      <c r="DI870" s="2" t="s">
        <v>263</v>
      </c>
      <c r="DJ870" s="2" t="s">
        <v>229</v>
      </c>
      <c r="DK870" s="4"/>
      <c r="DL870" s="8"/>
      <c r="DM870" s="4"/>
      <c r="DN870" s="8"/>
      <c r="DO870" s="7"/>
      <c r="DP870" s="7"/>
      <c r="DQ870" s="2" t="s">
        <v>239</v>
      </c>
      <c r="DR870" s="2" t="s">
        <v>275</v>
      </c>
      <c r="DS870" s="2" t="s">
        <v>614</v>
      </c>
      <c r="DT870" s="2" t="s">
        <v>651</v>
      </c>
      <c r="DU870" s="2" t="s">
        <v>241</v>
      </c>
      <c r="DV870" s="2" t="s">
        <v>229</v>
      </c>
      <c r="DW870" s="4"/>
      <c r="DX870" s="8"/>
      <c r="DY870" s="4"/>
      <c r="DZ870" s="8"/>
      <c r="EA870" s="7"/>
      <c r="EB870" s="7"/>
      <c r="EC870" s="2" t="s">
        <v>239</v>
      </c>
      <c r="ED870" s="2" t="s">
        <v>275</v>
      </c>
      <c r="EE870" s="2" t="s">
        <v>1530</v>
      </c>
      <c r="EF870" s="2" t="s">
        <v>2958</v>
      </c>
      <c r="EG870" s="2" t="s">
        <v>263</v>
      </c>
      <c r="EH870" s="2" t="s">
        <v>229</v>
      </c>
      <c r="EI870" s="4"/>
      <c r="EJ870" s="8"/>
      <c r="EK870" s="4"/>
      <c r="EL870" s="8"/>
      <c r="EM870" s="7"/>
      <c r="EN870" s="7"/>
      <c r="EO870" s="2" t="s">
        <v>239</v>
      </c>
      <c r="EP870" s="2" t="s">
        <v>275</v>
      </c>
      <c r="EQ870" s="2" t="s">
        <v>1064</v>
      </c>
      <c r="ER870" s="2" t="s">
        <v>3219</v>
      </c>
      <c r="ES870" s="2" t="s">
        <v>241</v>
      </c>
      <c r="ET870" s="2" t="s">
        <v>229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275</v>
      </c>
      <c r="FC870" s="2" t="s">
        <v>2665</v>
      </c>
      <c r="FD870" s="2" t="s">
        <v>3899</v>
      </c>
      <c r="FE870" s="2" t="s">
        <v>241</v>
      </c>
      <c r="FF870" s="2" t="s">
        <v>229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275</v>
      </c>
      <c r="FO870" s="2" t="s">
        <v>1537</v>
      </c>
      <c r="FP870" s="2" t="s">
        <v>229</v>
      </c>
      <c r="FQ870" s="2" t="s">
        <v>241</v>
      </c>
      <c r="FR870" s="2" t="s">
        <v>229</v>
      </c>
      <c r="FS870" s="4"/>
      <c r="FT870" s="8"/>
      <c r="FU870" s="4"/>
      <c r="FV870" s="8"/>
      <c r="FW870" s="7"/>
      <c r="FX870" s="7"/>
      <c r="FY870" s="2" t="s">
        <v>229</v>
      </c>
      <c r="FZ870" s="2" t="s">
        <v>229</v>
      </c>
      <c r="GA870" s="2" t="s">
        <v>229</v>
      </c>
      <c r="GB870" s="2" t="s">
        <v>229</v>
      </c>
      <c r="GC870" s="2" t="s">
        <v>229</v>
      </c>
      <c r="GD870" s="2" t="s">
        <v>229</v>
      </c>
      <c r="GE870" s="4"/>
      <c r="GF870" s="8"/>
      <c r="GG870" s="4"/>
      <c r="GH870" s="8"/>
      <c r="GI870" s="7"/>
      <c r="GJ870" s="7"/>
      <c r="GK870" s="2" t="s">
        <v>272</v>
      </c>
      <c r="GL870" s="2" t="s">
        <v>275</v>
      </c>
      <c r="GM870" s="2" t="s">
        <v>229</v>
      </c>
      <c r="GN870" s="2" t="s">
        <v>229</v>
      </c>
      <c r="GO870" s="2" t="s">
        <v>241</v>
      </c>
      <c r="GP870" s="2" t="s">
        <v>229</v>
      </c>
      <c r="GQ870" s="4"/>
      <c r="GR870" s="8"/>
      <c r="GS870" s="4"/>
      <c r="GT870" s="8"/>
      <c r="GU870" s="7"/>
      <c r="GV870" s="7"/>
      <c r="GW870" s="2" t="s">
        <v>281</v>
      </c>
      <c r="GX870" s="2" t="s">
        <v>275</v>
      </c>
      <c r="GY870" s="2" t="s">
        <v>229</v>
      </c>
      <c r="GZ870" s="2" t="s">
        <v>229</v>
      </c>
      <c r="HA870" s="2" t="s">
        <v>241</v>
      </c>
      <c r="HB870" s="2" t="s">
        <v>229</v>
      </c>
      <c r="HC870" s="4"/>
      <c r="HD870" s="8"/>
      <c r="HE870" s="4"/>
      <c r="HF870" s="8"/>
      <c r="HG870" s="7"/>
      <c r="HH870" s="7"/>
      <c r="HI870" s="2" t="s">
        <v>266</v>
      </c>
      <c r="HJ870" s="2" t="s">
        <v>275</v>
      </c>
      <c r="HK870" s="2" t="s">
        <v>229</v>
      </c>
      <c r="HL870" s="2" t="s">
        <v>229</v>
      </c>
      <c r="HM870" s="2" t="s">
        <v>241</v>
      </c>
      <c r="HN870" s="2" t="s">
        <v>229</v>
      </c>
      <c r="HO870" s="4"/>
      <c r="HP870" s="8"/>
      <c r="HQ870" s="4"/>
      <c r="HR870" s="8"/>
      <c r="HS870" s="7"/>
      <c r="HT870" s="7"/>
      <c r="HU870" s="2" t="s">
        <v>266</v>
      </c>
      <c r="HV870" s="2" t="s">
        <v>275</v>
      </c>
      <c r="HW870" s="2" t="s">
        <v>229</v>
      </c>
      <c r="HX870" s="2" t="s">
        <v>229</v>
      </c>
      <c r="HY870" s="2" t="s">
        <v>241</v>
      </c>
      <c r="HZ870" s="2" t="s">
        <v>229</v>
      </c>
      <c r="IA870" s="4"/>
      <c r="IB870" s="8"/>
      <c r="IC870" s="4"/>
      <c r="ID870" s="8"/>
      <c r="IE870" s="7"/>
      <c r="IF870" s="7"/>
      <c r="IG870" s="2" t="s">
        <v>266</v>
      </c>
      <c r="IH870" s="2" t="s">
        <v>275</v>
      </c>
      <c r="II870" s="2" t="s">
        <v>229</v>
      </c>
      <c r="IJ870" s="2" t="s">
        <v>229</v>
      </c>
      <c r="IK870" s="2" t="s">
        <v>241</v>
      </c>
      <c r="IL870" s="2" t="s">
        <v>229</v>
      </c>
      <c r="IM870" s="4"/>
      <c r="IN870" s="8"/>
      <c r="IO870" s="4"/>
      <c r="IP870" s="8"/>
      <c r="IQ870" s="7"/>
      <c r="IR870" s="7"/>
      <c r="IS870" s="2" t="s">
        <v>272</v>
      </c>
      <c r="IT870" s="2" t="s">
        <v>275</v>
      </c>
      <c r="IU870" s="2" t="s">
        <v>229</v>
      </c>
      <c r="IV870" s="2" t="s">
        <v>229</v>
      </c>
      <c r="IW870" s="2" t="s">
        <v>241</v>
      </c>
      <c r="IX870" s="2" t="s">
        <v>229</v>
      </c>
      <c r="IY870" s="4"/>
      <c r="IZ870" s="8"/>
      <c r="JA870" s="4"/>
      <c r="JB870" s="8"/>
      <c r="JC870" s="7"/>
      <c r="JD870" s="7"/>
      <c r="JE870" s="2" t="s">
        <v>272</v>
      </c>
      <c r="JF870" s="2" t="s">
        <v>275</v>
      </c>
      <c r="JG870" s="2" t="s">
        <v>229</v>
      </c>
      <c r="JH870" s="2" t="s">
        <v>229</v>
      </c>
      <c r="JI870" s="2" t="s">
        <v>241</v>
      </c>
      <c r="JJ870" s="2" t="s">
        <v>229</v>
      </c>
      <c r="JK870" s="4"/>
      <c r="JL870" s="8"/>
      <c r="JM870" s="4"/>
      <c r="JN870" s="8"/>
      <c r="JO870" s="7"/>
      <c r="JP870" s="7"/>
      <c r="JQ870" s="2" t="s">
        <v>272</v>
      </c>
      <c r="JR870" s="2" t="s">
        <v>275</v>
      </c>
      <c r="JS870" s="2" t="s">
        <v>229</v>
      </c>
      <c r="JT870" s="2" t="s">
        <v>229</v>
      </c>
      <c r="JU870" s="2" t="s">
        <v>241</v>
      </c>
      <c r="JV870" s="2" t="s">
        <v>229</v>
      </c>
      <c r="JW870" s="4"/>
      <c r="JX870" s="8"/>
      <c r="JY870" s="4"/>
      <c r="JZ870" s="8"/>
      <c r="KA870" s="7"/>
      <c r="KB870" s="7"/>
      <c r="KC870" s="2" t="s">
        <v>272</v>
      </c>
      <c r="KD870" s="2" t="s">
        <v>275</v>
      </c>
      <c r="KE870" s="2" t="s">
        <v>229</v>
      </c>
      <c r="KF870" s="2" t="s">
        <v>229</v>
      </c>
      <c r="KG870" s="2" t="s">
        <v>241</v>
      </c>
      <c r="KH870" s="2" t="s">
        <v>229</v>
      </c>
      <c r="KI870" s="4"/>
      <c r="KJ870" s="8"/>
      <c r="KK870" s="4"/>
      <c r="KL870" s="8"/>
      <c r="KM870" s="7"/>
      <c r="KN870" s="7"/>
      <c r="KO870" s="2" t="s">
        <v>272</v>
      </c>
      <c r="KP870" s="2" t="s">
        <v>275</v>
      </c>
      <c r="KQ870" s="2" t="s">
        <v>229</v>
      </c>
      <c r="KR870" s="2" t="s">
        <v>229</v>
      </c>
      <c r="KS870" s="2" t="s">
        <v>241</v>
      </c>
      <c r="KT870" s="2" t="s">
        <v>229</v>
      </c>
      <c r="KU870" s="4"/>
      <c r="KV870" s="8"/>
      <c r="KW870" s="4"/>
      <c r="KX870" s="8"/>
      <c r="KY870" s="7"/>
      <c r="KZ870" s="7"/>
      <c r="LA870" s="2" t="s">
        <v>272</v>
      </c>
      <c r="LB870" s="2" t="s">
        <v>275</v>
      </c>
      <c r="LC870" s="2" t="s">
        <v>229</v>
      </c>
      <c r="LD870" s="2" t="s">
        <v>229</v>
      </c>
      <c r="LE870" s="2" t="s">
        <v>241</v>
      </c>
      <c r="LF870" s="2" t="s">
        <v>229</v>
      </c>
      <c r="LG870" s="4"/>
      <c r="LH870" s="8"/>
      <c r="LI870" s="4"/>
      <c r="LJ870" s="8"/>
      <c r="LK870" s="7"/>
      <c r="LL870" s="7"/>
      <c r="LM870" s="2" t="s">
        <v>229</v>
      </c>
      <c r="LN870" s="2" t="s">
        <v>229</v>
      </c>
      <c r="LO870" s="2" t="s">
        <v>229</v>
      </c>
      <c r="LP870" s="2" t="s">
        <v>229</v>
      </c>
      <c r="LQ870" s="2" t="s">
        <v>229</v>
      </c>
      <c r="LR870" s="2" t="s">
        <v>229</v>
      </c>
      <c r="LS870" s="4"/>
      <c r="LT870" s="8"/>
      <c r="LU870" s="4"/>
      <c r="LV870" s="8"/>
      <c r="LW870" s="7"/>
      <c r="LX870" s="7"/>
      <c r="LY870" s="2" t="s">
        <v>239</v>
      </c>
      <c r="LZ870" s="2" t="s">
        <v>275</v>
      </c>
      <c r="MA870" s="2" t="s">
        <v>1160</v>
      </c>
      <c r="MB870" s="2" t="s">
        <v>366</v>
      </c>
      <c r="MC870" s="2" t="s">
        <v>241</v>
      </c>
      <c r="MD870" s="2" t="s">
        <v>229</v>
      </c>
      <c r="ME870" s="4"/>
      <c r="MF870" s="8"/>
      <c r="MG870" s="4"/>
      <c r="MH870" s="8"/>
      <c r="MI870" s="7"/>
      <c r="MJ870" s="7"/>
      <c r="MK870" s="2" t="s">
        <v>272</v>
      </c>
      <c r="ML870" s="2" t="s">
        <v>275</v>
      </c>
      <c r="MM870" s="2" t="s">
        <v>229</v>
      </c>
      <c r="MN870" s="2" t="s">
        <v>229</v>
      </c>
      <c r="MO870" s="2" t="s">
        <v>241</v>
      </c>
      <c r="MP870" s="2" t="s">
        <v>229</v>
      </c>
      <c r="MQ870" s="4"/>
      <c r="MR870" s="8"/>
      <c r="MS870" s="4"/>
      <c r="MT870" s="8"/>
      <c r="MU870" s="7"/>
      <c r="MV870" s="7"/>
      <c r="MW870" s="2" t="s">
        <v>239</v>
      </c>
      <c r="MX870" s="2" t="s">
        <v>275</v>
      </c>
      <c r="MY870" s="2" t="s">
        <v>308</v>
      </c>
      <c r="MZ870" s="2" t="s">
        <v>229</v>
      </c>
      <c r="NA870" s="2" t="s">
        <v>241</v>
      </c>
      <c r="NB870" s="2" t="s">
        <v>229</v>
      </c>
      <c r="NC870" s="4"/>
      <c r="ND870" s="8"/>
      <c r="NE870" s="4"/>
      <c r="NF870" s="8"/>
      <c r="NG870" s="7"/>
      <c r="NH870" s="7"/>
      <c r="NI870" s="2" t="s">
        <v>266</v>
      </c>
      <c r="NJ870" s="2" t="s">
        <v>226</v>
      </c>
      <c r="NK870" s="2" t="s">
        <v>229</v>
      </c>
      <c r="NL870" s="2" t="s">
        <v>229</v>
      </c>
      <c r="NM870" s="2" t="s">
        <v>241</v>
      </c>
      <c r="NN870" s="2" t="s">
        <v>229</v>
      </c>
      <c r="NO870" s="4"/>
      <c r="NP870" s="8"/>
      <c r="NQ870" s="4"/>
      <c r="NR870" s="8"/>
      <c r="NS870" s="7"/>
      <c r="NT870" s="7"/>
      <c r="NU870" s="2" t="s">
        <v>272</v>
      </c>
      <c r="NV870" s="2" t="s">
        <v>275</v>
      </c>
      <c r="NW870" s="2" t="s">
        <v>229</v>
      </c>
      <c r="NX870" s="2" t="s">
        <v>229</v>
      </c>
      <c r="NY870" s="2" t="s">
        <v>241</v>
      </c>
      <c r="NZ870" s="2" t="s">
        <v>229</v>
      </c>
      <c r="OA870" s="4"/>
      <c r="OB870" s="8"/>
      <c r="OC870" s="4"/>
      <c r="OD870" s="8"/>
      <c r="OE870" s="7"/>
      <c r="OF870" s="7"/>
      <c r="OG870" s="2" t="s">
        <v>239</v>
      </c>
      <c r="OH870" s="2" t="s">
        <v>275</v>
      </c>
      <c r="OI870" s="2" t="s">
        <v>2817</v>
      </c>
      <c r="OJ870" s="2" t="s">
        <v>229</v>
      </c>
      <c r="OK870" s="2" t="s">
        <v>241</v>
      </c>
      <c r="OL870" s="2" t="s">
        <v>229</v>
      </c>
      <c r="OM870" s="4"/>
      <c r="ON870" s="8"/>
      <c r="OO870" s="4"/>
      <c r="OP870" s="8"/>
      <c r="OQ870" s="7"/>
      <c r="OR870" s="7"/>
      <c r="OS870" s="2" t="s">
        <v>229</v>
      </c>
      <c r="OT870" s="2" t="s">
        <v>229</v>
      </c>
      <c r="OU870" s="2" t="s">
        <v>229</v>
      </c>
      <c r="OV870" s="2" t="s">
        <v>229</v>
      </c>
      <c r="OW870" s="2" t="s">
        <v>229</v>
      </c>
      <c r="OX870" s="2" t="s">
        <v>229</v>
      </c>
      <c r="OY870" s="4"/>
      <c r="OZ870" s="8"/>
      <c r="PA870" s="4"/>
      <c r="PB870" s="8"/>
      <c r="PC870" s="7"/>
      <c r="PD870" s="7"/>
      <c r="PE870" s="2" t="s">
        <v>281</v>
      </c>
      <c r="PF870" s="2" t="s">
        <v>275</v>
      </c>
      <c r="PG870" s="2" t="s">
        <v>229</v>
      </c>
      <c r="PH870" s="2" t="s">
        <v>229</v>
      </c>
      <c r="PI870" s="2" t="s">
        <v>241</v>
      </c>
      <c r="PJ870" s="2" t="s">
        <v>229</v>
      </c>
      <c r="PK870" s="4"/>
      <c r="PL870" s="8"/>
      <c r="PM870" s="4"/>
      <c r="PN870" s="8"/>
      <c r="PO870" s="7"/>
      <c r="PP870" s="7"/>
      <c r="PQ870" s="2" t="s">
        <v>229</v>
      </c>
      <c r="PR870" s="2" t="s">
        <v>229</v>
      </c>
      <c r="PS870" s="2" t="s">
        <v>229</v>
      </c>
      <c r="PT870" s="2" t="s">
        <v>229</v>
      </c>
      <c r="PU870" s="2" t="s">
        <v>229</v>
      </c>
      <c r="PV870" s="2" t="s">
        <v>229</v>
      </c>
      <c r="PW870" s="4"/>
      <c r="PX870" s="8"/>
      <c r="PY870" s="4"/>
      <c r="PZ870" s="8"/>
      <c r="QA870" s="7"/>
      <c r="QB870" s="7"/>
      <c r="QC870" s="2" t="s">
        <v>281</v>
      </c>
      <c r="QD870" s="2" t="s">
        <v>275</v>
      </c>
      <c r="QE870" s="2" t="s">
        <v>229</v>
      </c>
      <c r="QF870" s="2" t="s">
        <v>229</v>
      </c>
      <c r="QG870" s="2" t="s">
        <v>241</v>
      </c>
      <c r="QH870" s="2" t="s">
        <v>229</v>
      </c>
      <c r="QI870" s="4"/>
      <c r="QJ870" s="8"/>
      <c r="QK870" s="4"/>
      <c r="QL870" s="8"/>
      <c r="QM870" s="7"/>
      <c r="QN870" s="7"/>
      <c r="QO870" s="2" t="s">
        <v>229</v>
      </c>
      <c r="QP870" s="2" t="s">
        <v>229</v>
      </c>
      <c r="QQ870" s="2" t="s">
        <v>229</v>
      </c>
      <c r="QR870" s="2" t="s">
        <v>229</v>
      </c>
      <c r="QS870" s="2" t="s">
        <v>229</v>
      </c>
      <c r="QT870" s="2" t="s">
        <v>229</v>
      </c>
      <c r="QU870" s="4"/>
      <c r="QV870" s="8"/>
      <c r="QW870" s="4"/>
      <c r="QX870" s="8"/>
      <c r="QY870" s="7"/>
      <c r="QZ870" s="7"/>
      <c r="RA870" s="2" t="s">
        <v>272</v>
      </c>
      <c r="RB870" s="2" t="s">
        <v>275</v>
      </c>
      <c r="RC870" s="2" t="s">
        <v>229</v>
      </c>
      <c r="RD870" s="2" t="s">
        <v>229</v>
      </c>
      <c r="RE870" s="2" t="s">
        <v>241</v>
      </c>
      <c r="RF870" s="2" t="s">
        <v>229</v>
      </c>
      <c r="RG870" s="4"/>
      <c r="RH870" s="8"/>
      <c r="RI870" s="4"/>
      <c r="RJ870" s="8"/>
      <c r="RK870" s="7"/>
      <c r="RL870" s="7"/>
      <c r="RM870" s="2" t="s">
        <v>272</v>
      </c>
      <c r="RN870" s="2" t="s">
        <v>275</v>
      </c>
      <c r="RO870" s="2" t="s">
        <v>229</v>
      </c>
      <c r="RP870" s="2" t="s">
        <v>229</v>
      </c>
      <c r="RQ870" s="2" t="s">
        <v>241</v>
      </c>
      <c r="RR870" s="2" t="s">
        <v>229</v>
      </c>
      <c r="RS870" s="4"/>
      <c r="RT870" s="8"/>
      <c r="RU870" s="4"/>
      <c r="RV870" s="8"/>
      <c r="RW870" s="7"/>
      <c r="RX870" s="7"/>
      <c r="RY870" s="2" t="s">
        <v>229</v>
      </c>
      <c r="RZ870" s="2" t="s">
        <v>229</v>
      </c>
      <c r="SA870" s="2" t="s">
        <v>229</v>
      </c>
      <c r="SB870" s="2" t="s">
        <v>229</v>
      </c>
      <c r="SC870" s="2" t="s">
        <v>229</v>
      </c>
      <c r="SD870" s="2" t="s">
        <v>229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</row>
    <row r="871">
      <c r="A871" s="2" t="s">
        <v>5178</v>
      </c>
      <c r="B871" s="2" t="s">
        <v>216</v>
      </c>
      <c r="C871" s="2" t="s">
        <v>4734</v>
      </c>
      <c r="D871" s="2" t="s">
        <v>3164</v>
      </c>
      <c r="E871" s="2" t="s">
        <v>3497</v>
      </c>
      <c r="F871" s="2" t="s">
        <v>5032</v>
      </c>
      <c r="G871" s="2" t="s">
        <v>5033</v>
      </c>
      <c r="H871" s="2" t="s">
        <v>5034</v>
      </c>
      <c r="I871" s="2" t="s">
        <v>5175</v>
      </c>
      <c r="J871" s="2" t="s">
        <v>224</v>
      </c>
      <c r="K871" s="2" t="s">
        <v>412</v>
      </c>
      <c r="L871" s="3">
        <v>46.79</v>
      </c>
      <c r="M871" s="3">
        <v>49.13</v>
      </c>
      <c r="N871" s="3">
        <v>89.99</v>
      </c>
      <c r="O871" s="2" t="s">
        <v>963</v>
      </c>
      <c r="P871" s="2" t="s">
        <v>964</v>
      </c>
      <c r="Q871" s="2" t="s">
        <v>228</v>
      </c>
      <c r="R871" s="2" t="s">
        <v>229</v>
      </c>
      <c r="S871" s="2" t="s">
        <v>5036</v>
      </c>
      <c r="T871" s="2" t="s">
        <v>3733</v>
      </c>
      <c r="U871" s="2" t="s">
        <v>2464</v>
      </c>
      <c r="V871" s="2" t="s">
        <v>685</v>
      </c>
      <c r="W871" s="2" t="s">
        <v>686</v>
      </c>
      <c r="X871" s="2" t="s">
        <v>1009</v>
      </c>
      <c r="Y871" s="2" t="s">
        <v>1060</v>
      </c>
      <c r="Z871" s="4">
        <v>14</v>
      </c>
      <c r="AA871" s="4">
        <f>=ROUNDDOWN(14,0)</f>
      </c>
      <c r="AB871" s="5">
        <v>1</v>
      </c>
      <c r="AC871" s="2" t="s">
        <v>229</v>
      </c>
      <c r="AD871" s="4"/>
      <c r="AE871" s="4"/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229</v>
      </c>
      <c r="AW871" s="8" t="s">
        <v>229</v>
      </c>
      <c r="AX871" s="4">
        <v>2</v>
      </c>
      <c r="AY871" s="8">
        <v>155.8</v>
      </c>
      <c r="AZ871" s="7" t="s">
        <v>229</v>
      </c>
      <c r="BA871" s="7" t="s">
        <v>229</v>
      </c>
      <c r="BB871" s="7"/>
      <c r="BC871" s="4" t="s">
        <v>229</v>
      </c>
      <c r="BD871" s="8" t="s">
        <v>229</v>
      </c>
      <c r="BE871" s="4" t="s">
        <v>229</v>
      </c>
      <c r="BF871" s="8" t="s">
        <v>229</v>
      </c>
      <c r="BG871" s="7" t="s">
        <v>229</v>
      </c>
      <c r="BH871" s="7" t="s">
        <v>229</v>
      </c>
      <c r="BI871" s="7" t="s">
        <v>229</v>
      </c>
      <c r="BJ871" s="4"/>
      <c r="BK871" s="8"/>
      <c r="BL871" s="2" t="s">
        <v>229</v>
      </c>
      <c r="BM871" s="7"/>
      <c r="BN871" s="7"/>
      <c r="BO871" s="4"/>
      <c r="BP871" s="8"/>
      <c r="BQ871" s="4"/>
      <c r="BR871" s="8"/>
      <c r="BS871" s="7"/>
      <c r="BT871" s="7"/>
      <c r="BU871" s="2" t="s">
        <v>239</v>
      </c>
      <c r="BV871" s="2" t="s">
        <v>226</v>
      </c>
      <c r="BW871" s="2" t="s">
        <v>229</v>
      </c>
      <c r="BX871" s="2" t="s">
        <v>229</v>
      </c>
      <c r="BY871" s="2" t="s">
        <v>241</v>
      </c>
      <c r="BZ871" s="2" t="s">
        <v>229</v>
      </c>
      <c r="CA871" s="4"/>
      <c r="CB871" s="8"/>
      <c r="CC871" s="4"/>
      <c r="CD871" s="8"/>
      <c r="CE871" s="7"/>
      <c r="CF871" s="7"/>
      <c r="CG871" s="2" t="s">
        <v>239</v>
      </c>
      <c r="CH871" s="2" t="s">
        <v>226</v>
      </c>
      <c r="CI871" s="2" t="s">
        <v>2851</v>
      </c>
      <c r="CJ871" s="2" t="s">
        <v>4299</v>
      </c>
      <c r="CK871" s="2" t="s">
        <v>241</v>
      </c>
      <c r="CL871" s="2" t="s">
        <v>229</v>
      </c>
      <c r="CM871" s="4"/>
      <c r="CN871" s="8"/>
      <c r="CO871" s="4"/>
      <c r="CP871" s="8"/>
      <c r="CQ871" s="7"/>
      <c r="CR871" s="7"/>
      <c r="CS871" s="2" t="s">
        <v>239</v>
      </c>
      <c r="CT871" s="2" t="s">
        <v>226</v>
      </c>
      <c r="CU871" s="2" t="s">
        <v>1081</v>
      </c>
      <c r="CV871" s="2" t="s">
        <v>229</v>
      </c>
      <c r="CW871" s="2" t="s">
        <v>241</v>
      </c>
      <c r="CX871" s="2" t="s">
        <v>229</v>
      </c>
      <c r="CY871" s="4"/>
      <c r="CZ871" s="8"/>
      <c r="DA871" s="4"/>
      <c r="DB871" s="8"/>
      <c r="DC871" s="7"/>
      <c r="DD871" s="7"/>
      <c r="DE871" s="2" t="s">
        <v>239</v>
      </c>
      <c r="DF871" s="2" t="s">
        <v>226</v>
      </c>
      <c r="DG871" s="2" t="s">
        <v>1046</v>
      </c>
      <c r="DH871" s="2" t="s">
        <v>3314</v>
      </c>
      <c r="DI871" s="2" t="s">
        <v>263</v>
      </c>
      <c r="DJ871" s="2" t="s">
        <v>229</v>
      </c>
      <c r="DK871" s="4"/>
      <c r="DL871" s="8"/>
      <c r="DM871" s="4"/>
      <c r="DN871" s="8"/>
      <c r="DO871" s="7"/>
      <c r="DP871" s="7"/>
      <c r="DQ871" s="2" t="s">
        <v>239</v>
      </c>
      <c r="DR871" s="2" t="s">
        <v>226</v>
      </c>
      <c r="DS871" s="2" t="s">
        <v>614</v>
      </c>
      <c r="DT871" s="2" t="s">
        <v>1784</v>
      </c>
      <c r="DU871" s="2" t="s">
        <v>241</v>
      </c>
      <c r="DV871" s="2" t="s">
        <v>229</v>
      </c>
      <c r="DW871" s="4"/>
      <c r="DX871" s="8"/>
      <c r="DY871" s="4"/>
      <c r="DZ871" s="8"/>
      <c r="EA871" s="7"/>
      <c r="EB871" s="7"/>
      <c r="EC871" s="2" t="s">
        <v>239</v>
      </c>
      <c r="ED871" s="2" t="s">
        <v>226</v>
      </c>
      <c r="EE871" s="2" t="s">
        <v>1530</v>
      </c>
      <c r="EF871" s="2" t="s">
        <v>3563</v>
      </c>
      <c r="EG871" s="2" t="s">
        <v>263</v>
      </c>
      <c r="EH871" s="2" t="s">
        <v>229</v>
      </c>
      <c r="EI871" s="4"/>
      <c r="EJ871" s="8"/>
      <c r="EK871" s="4"/>
      <c r="EL871" s="8"/>
      <c r="EM871" s="7"/>
      <c r="EN871" s="7"/>
      <c r="EO871" s="2" t="s">
        <v>239</v>
      </c>
      <c r="EP871" s="2" t="s">
        <v>226</v>
      </c>
      <c r="EQ871" s="2" t="s">
        <v>1064</v>
      </c>
      <c r="ER871" s="2" t="s">
        <v>229</v>
      </c>
      <c r="ES871" s="2" t="s">
        <v>241</v>
      </c>
      <c r="ET871" s="2" t="s">
        <v>229</v>
      </c>
      <c r="EU871" s="4"/>
      <c r="EV871" s="8"/>
      <c r="EW871" s="4"/>
      <c r="EX871" s="8"/>
      <c r="EY871" s="7"/>
      <c r="EZ871" s="7"/>
      <c r="FA871" s="2" t="s">
        <v>239</v>
      </c>
      <c r="FB871" s="2" t="s">
        <v>226</v>
      </c>
      <c r="FC871" s="2" t="s">
        <v>2665</v>
      </c>
      <c r="FD871" s="2" t="s">
        <v>1094</v>
      </c>
      <c r="FE871" s="2" t="s">
        <v>241</v>
      </c>
      <c r="FF871" s="2" t="s">
        <v>229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226</v>
      </c>
      <c r="FO871" s="2" t="s">
        <v>1060</v>
      </c>
      <c r="FP871" s="2" t="s">
        <v>229</v>
      </c>
      <c r="FQ871" s="2" t="s">
        <v>241</v>
      </c>
      <c r="FR871" s="2" t="s">
        <v>229</v>
      </c>
      <c r="FS871" s="4"/>
      <c r="FT871" s="8"/>
      <c r="FU871" s="4"/>
      <c r="FV871" s="8"/>
      <c r="FW871" s="7"/>
      <c r="FX871" s="7"/>
      <c r="FY871" s="2" t="s">
        <v>229</v>
      </c>
      <c r="FZ871" s="2" t="s">
        <v>229</v>
      </c>
      <c r="GA871" s="2" t="s">
        <v>229</v>
      </c>
      <c r="GB871" s="2" t="s">
        <v>229</v>
      </c>
      <c r="GC871" s="2" t="s">
        <v>229</v>
      </c>
      <c r="GD871" s="2" t="s">
        <v>229</v>
      </c>
      <c r="GE871" s="4"/>
      <c r="GF871" s="8"/>
      <c r="GG871" s="4"/>
      <c r="GH871" s="8"/>
      <c r="GI871" s="7"/>
      <c r="GJ871" s="7"/>
      <c r="GK871" s="2" t="s">
        <v>272</v>
      </c>
      <c r="GL871" s="2" t="s">
        <v>226</v>
      </c>
      <c r="GM871" s="2" t="s">
        <v>229</v>
      </c>
      <c r="GN871" s="2" t="s">
        <v>229</v>
      </c>
      <c r="GO871" s="2" t="s">
        <v>241</v>
      </c>
      <c r="GP871" s="2" t="s">
        <v>229</v>
      </c>
      <c r="GQ871" s="4"/>
      <c r="GR871" s="8"/>
      <c r="GS871" s="4"/>
      <c r="GT871" s="8"/>
      <c r="GU871" s="7"/>
      <c r="GV871" s="7"/>
      <c r="GW871" s="2" t="s">
        <v>281</v>
      </c>
      <c r="GX871" s="2" t="s">
        <v>226</v>
      </c>
      <c r="GY871" s="2" t="s">
        <v>229</v>
      </c>
      <c r="GZ871" s="2" t="s">
        <v>229</v>
      </c>
      <c r="HA871" s="2" t="s">
        <v>241</v>
      </c>
      <c r="HB871" s="2" t="s">
        <v>229</v>
      </c>
      <c r="HC871" s="4"/>
      <c r="HD871" s="8"/>
      <c r="HE871" s="4"/>
      <c r="HF871" s="8"/>
      <c r="HG871" s="7"/>
      <c r="HH871" s="7"/>
      <c r="HI871" s="2" t="s">
        <v>266</v>
      </c>
      <c r="HJ871" s="2" t="s">
        <v>226</v>
      </c>
      <c r="HK871" s="2" t="s">
        <v>229</v>
      </c>
      <c r="HL871" s="2" t="s">
        <v>229</v>
      </c>
      <c r="HM871" s="2" t="s">
        <v>241</v>
      </c>
      <c r="HN871" s="2" t="s">
        <v>229</v>
      </c>
      <c r="HO871" s="4"/>
      <c r="HP871" s="8"/>
      <c r="HQ871" s="4"/>
      <c r="HR871" s="8"/>
      <c r="HS871" s="7"/>
      <c r="HT871" s="7"/>
      <c r="HU871" s="2" t="s">
        <v>272</v>
      </c>
      <c r="HV871" s="2" t="s">
        <v>226</v>
      </c>
      <c r="HW871" s="2" t="s">
        <v>229</v>
      </c>
      <c r="HX871" s="2" t="s">
        <v>229</v>
      </c>
      <c r="HY871" s="2" t="s">
        <v>241</v>
      </c>
      <c r="HZ871" s="2" t="s">
        <v>229</v>
      </c>
      <c r="IA871" s="4"/>
      <c r="IB871" s="8"/>
      <c r="IC871" s="4"/>
      <c r="ID871" s="8"/>
      <c r="IE871" s="7"/>
      <c r="IF871" s="7"/>
      <c r="IG871" s="2" t="s">
        <v>266</v>
      </c>
      <c r="IH871" s="2" t="s">
        <v>226</v>
      </c>
      <c r="II871" s="2" t="s">
        <v>229</v>
      </c>
      <c r="IJ871" s="2" t="s">
        <v>229</v>
      </c>
      <c r="IK871" s="2" t="s">
        <v>241</v>
      </c>
      <c r="IL871" s="2" t="s">
        <v>229</v>
      </c>
      <c r="IM871" s="4"/>
      <c r="IN871" s="8"/>
      <c r="IO871" s="4"/>
      <c r="IP871" s="8"/>
      <c r="IQ871" s="7"/>
      <c r="IR871" s="7"/>
      <c r="IS871" s="2" t="s">
        <v>272</v>
      </c>
      <c r="IT871" s="2" t="s">
        <v>226</v>
      </c>
      <c r="IU871" s="2" t="s">
        <v>229</v>
      </c>
      <c r="IV871" s="2" t="s">
        <v>229</v>
      </c>
      <c r="IW871" s="2" t="s">
        <v>241</v>
      </c>
      <c r="IX871" s="2" t="s">
        <v>229</v>
      </c>
      <c r="IY871" s="4"/>
      <c r="IZ871" s="8"/>
      <c r="JA871" s="4"/>
      <c r="JB871" s="8"/>
      <c r="JC871" s="7"/>
      <c r="JD871" s="7"/>
      <c r="JE871" s="2" t="s">
        <v>272</v>
      </c>
      <c r="JF871" s="2" t="s">
        <v>226</v>
      </c>
      <c r="JG871" s="2" t="s">
        <v>229</v>
      </c>
      <c r="JH871" s="2" t="s">
        <v>229</v>
      </c>
      <c r="JI871" s="2" t="s">
        <v>241</v>
      </c>
      <c r="JJ871" s="2" t="s">
        <v>229</v>
      </c>
      <c r="JK871" s="4"/>
      <c r="JL871" s="8"/>
      <c r="JM871" s="4"/>
      <c r="JN871" s="8"/>
      <c r="JO871" s="7"/>
      <c r="JP871" s="7"/>
      <c r="JQ871" s="2" t="s">
        <v>272</v>
      </c>
      <c r="JR871" s="2" t="s">
        <v>226</v>
      </c>
      <c r="JS871" s="2" t="s">
        <v>229</v>
      </c>
      <c r="JT871" s="2" t="s">
        <v>229</v>
      </c>
      <c r="JU871" s="2" t="s">
        <v>241</v>
      </c>
      <c r="JV871" s="2" t="s">
        <v>229</v>
      </c>
      <c r="JW871" s="4"/>
      <c r="JX871" s="8"/>
      <c r="JY871" s="4"/>
      <c r="JZ871" s="8"/>
      <c r="KA871" s="7"/>
      <c r="KB871" s="7"/>
      <c r="KC871" s="2" t="s">
        <v>272</v>
      </c>
      <c r="KD871" s="2" t="s">
        <v>226</v>
      </c>
      <c r="KE871" s="2" t="s">
        <v>229</v>
      </c>
      <c r="KF871" s="2" t="s">
        <v>229</v>
      </c>
      <c r="KG871" s="2" t="s">
        <v>241</v>
      </c>
      <c r="KH871" s="2" t="s">
        <v>229</v>
      </c>
      <c r="KI871" s="4"/>
      <c r="KJ871" s="8"/>
      <c r="KK871" s="4"/>
      <c r="KL871" s="8"/>
      <c r="KM871" s="7"/>
      <c r="KN871" s="7"/>
      <c r="KO871" s="2" t="s">
        <v>272</v>
      </c>
      <c r="KP871" s="2" t="s">
        <v>226</v>
      </c>
      <c r="KQ871" s="2" t="s">
        <v>229</v>
      </c>
      <c r="KR871" s="2" t="s">
        <v>229</v>
      </c>
      <c r="KS871" s="2" t="s">
        <v>241</v>
      </c>
      <c r="KT871" s="2" t="s">
        <v>229</v>
      </c>
      <c r="KU871" s="4"/>
      <c r="KV871" s="8"/>
      <c r="KW871" s="4"/>
      <c r="KX871" s="8"/>
      <c r="KY871" s="7"/>
      <c r="KZ871" s="7"/>
      <c r="LA871" s="2" t="s">
        <v>272</v>
      </c>
      <c r="LB871" s="2" t="s">
        <v>226</v>
      </c>
      <c r="LC871" s="2" t="s">
        <v>229</v>
      </c>
      <c r="LD871" s="2" t="s">
        <v>229</v>
      </c>
      <c r="LE871" s="2" t="s">
        <v>241</v>
      </c>
      <c r="LF871" s="2" t="s">
        <v>229</v>
      </c>
      <c r="LG871" s="4"/>
      <c r="LH871" s="8"/>
      <c r="LI871" s="4"/>
      <c r="LJ871" s="8"/>
      <c r="LK871" s="7"/>
      <c r="LL871" s="7"/>
      <c r="LM871" s="2" t="s">
        <v>229</v>
      </c>
      <c r="LN871" s="2" t="s">
        <v>229</v>
      </c>
      <c r="LO871" s="2" t="s">
        <v>229</v>
      </c>
      <c r="LP871" s="2" t="s">
        <v>229</v>
      </c>
      <c r="LQ871" s="2" t="s">
        <v>229</v>
      </c>
      <c r="LR871" s="2" t="s">
        <v>229</v>
      </c>
      <c r="LS871" s="4"/>
      <c r="LT871" s="8"/>
      <c r="LU871" s="4"/>
      <c r="LV871" s="8"/>
      <c r="LW871" s="7"/>
      <c r="LX871" s="7"/>
      <c r="LY871" s="2" t="s">
        <v>239</v>
      </c>
      <c r="LZ871" s="2" t="s">
        <v>275</v>
      </c>
      <c r="MA871" s="2" t="s">
        <v>4007</v>
      </c>
      <c r="MB871" s="2" t="s">
        <v>229</v>
      </c>
      <c r="MC871" s="2" t="s">
        <v>241</v>
      </c>
      <c r="MD871" s="2" t="s">
        <v>229</v>
      </c>
      <c r="ME871" s="4"/>
      <c r="MF871" s="8"/>
      <c r="MG871" s="4"/>
      <c r="MH871" s="8"/>
      <c r="MI871" s="7"/>
      <c r="MJ871" s="7"/>
      <c r="MK871" s="2" t="s">
        <v>272</v>
      </c>
      <c r="ML871" s="2" t="s">
        <v>226</v>
      </c>
      <c r="MM871" s="2" t="s">
        <v>229</v>
      </c>
      <c r="MN871" s="2" t="s">
        <v>229</v>
      </c>
      <c r="MO871" s="2" t="s">
        <v>241</v>
      </c>
      <c r="MP871" s="2" t="s">
        <v>229</v>
      </c>
      <c r="MQ871" s="4"/>
      <c r="MR871" s="8"/>
      <c r="MS871" s="4"/>
      <c r="MT871" s="8"/>
      <c r="MU871" s="7"/>
      <c r="MV871" s="7"/>
      <c r="MW871" s="2" t="s">
        <v>239</v>
      </c>
      <c r="MX871" s="2" t="s">
        <v>226</v>
      </c>
      <c r="MY871" s="2" t="s">
        <v>308</v>
      </c>
      <c r="MZ871" s="2" t="s">
        <v>229</v>
      </c>
      <c r="NA871" s="2" t="s">
        <v>241</v>
      </c>
      <c r="NB871" s="2" t="s">
        <v>229</v>
      </c>
      <c r="NC871" s="4"/>
      <c r="ND871" s="8"/>
      <c r="NE871" s="4"/>
      <c r="NF871" s="8"/>
      <c r="NG871" s="7"/>
      <c r="NH871" s="7"/>
      <c r="NI871" s="2" t="s">
        <v>272</v>
      </c>
      <c r="NJ871" s="2" t="s">
        <v>226</v>
      </c>
      <c r="NK871" s="2" t="s">
        <v>229</v>
      </c>
      <c r="NL871" s="2" t="s">
        <v>229</v>
      </c>
      <c r="NM871" s="2" t="s">
        <v>241</v>
      </c>
      <c r="NN871" s="2" t="s">
        <v>229</v>
      </c>
      <c r="NO871" s="4"/>
      <c r="NP871" s="8"/>
      <c r="NQ871" s="4"/>
      <c r="NR871" s="8"/>
      <c r="NS871" s="7"/>
      <c r="NT871" s="7"/>
      <c r="NU871" s="2" t="s">
        <v>272</v>
      </c>
      <c r="NV871" s="2" t="s">
        <v>226</v>
      </c>
      <c r="NW871" s="2" t="s">
        <v>229</v>
      </c>
      <c r="NX871" s="2" t="s">
        <v>229</v>
      </c>
      <c r="NY871" s="2" t="s">
        <v>241</v>
      </c>
      <c r="NZ871" s="2" t="s">
        <v>229</v>
      </c>
      <c r="OA871" s="4"/>
      <c r="OB871" s="8"/>
      <c r="OC871" s="4"/>
      <c r="OD871" s="8"/>
      <c r="OE871" s="7"/>
      <c r="OF871" s="7"/>
      <c r="OG871" s="2" t="s">
        <v>272</v>
      </c>
      <c r="OH871" s="2" t="s">
        <v>226</v>
      </c>
      <c r="OI871" s="2" t="s">
        <v>229</v>
      </c>
      <c r="OJ871" s="2" t="s">
        <v>229</v>
      </c>
      <c r="OK871" s="2" t="s">
        <v>241</v>
      </c>
      <c r="OL871" s="2" t="s">
        <v>229</v>
      </c>
      <c r="OM871" s="4"/>
      <c r="ON871" s="8"/>
      <c r="OO871" s="4"/>
      <c r="OP871" s="8"/>
      <c r="OQ871" s="7"/>
      <c r="OR871" s="7"/>
      <c r="OS871" s="2" t="s">
        <v>229</v>
      </c>
      <c r="OT871" s="2" t="s">
        <v>229</v>
      </c>
      <c r="OU871" s="2" t="s">
        <v>229</v>
      </c>
      <c r="OV871" s="2" t="s">
        <v>229</v>
      </c>
      <c r="OW871" s="2" t="s">
        <v>229</v>
      </c>
      <c r="OX871" s="2" t="s">
        <v>229</v>
      </c>
      <c r="OY871" s="4"/>
      <c r="OZ871" s="8"/>
      <c r="PA871" s="4"/>
      <c r="PB871" s="8"/>
      <c r="PC871" s="7"/>
      <c r="PD871" s="7"/>
      <c r="PE871" s="2" t="s">
        <v>281</v>
      </c>
      <c r="PF871" s="2" t="s">
        <v>226</v>
      </c>
      <c r="PG871" s="2" t="s">
        <v>229</v>
      </c>
      <c r="PH871" s="2" t="s">
        <v>229</v>
      </c>
      <c r="PI871" s="2" t="s">
        <v>241</v>
      </c>
      <c r="PJ871" s="2" t="s">
        <v>229</v>
      </c>
      <c r="PK871" s="4"/>
      <c r="PL871" s="8"/>
      <c r="PM871" s="4"/>
      <c r="PN871" s="8"/>
      <c r="PO871" s="7"/>
      <c r="PP871" s="7"/>
      <c r="PQ871" s="2" t="s">
        <v>229</v>
      </c>
      <c r="PR871" s="2" t="s">
        <v>229</v>
      </c>
      <c r="PS871" s="2" t="s">
        <v>229</v>
      </c>
      <c r="PT871" s="2" t="s">
        <v>229</v>
      </c>
      <c r="PU871" s="2" t="s">
        <v>229</v>
      </c>
      <c r="PV871" s="2" t="s">
        <v>229</v>
      </c>
      <c r="PW871" s="4"/>
      <c r="PX871" s="8"/>
      <c r="PY871" s="4"/>
      <c r="PZ871" s="8"/>
      <c r="QA871" s="7"/>
      <c r="QB871" s="7"/>
      <c r="QC871" s="2" t="s">
        <v>281</v>
      </c>
      <c r="QD871" s="2" t="s">
        <v>226</v>
      </c>
      <c r="QE871" s="2" t="s">
        <v>229</v>
      </c>
      <c r="QF871" s="2" t="s">
        <v>229</v>
      </c>
      <c r="QG871" s="2" t="s">
        <v>241</v>
      </c>
      <c r="QH871" s="2" t="s">
        <v>229</v>
      </c>
      <c r="QI871" s="4"/>
      <c r="QJ871" s="8"/>
      <c r="QK871" s="4"/>
      <c r="QL871" s="8"/>
      <c r="QM871" s="7"/>
      <c r="QN871" s="7"/>
      <c r="QO871" s="2" t="s">
        <v>229</v>
      </c>
      <c r="QP871" s="2" t="s">
        <v>229</v>
      </c>
      <c r="QQ871" s="2" t="s">
        <v>229</v>
      </c>
      <c r="QR871" s="2" t="s">
        <v>229</v>
      </c>
      <c r="QS871" s="2" t="s">
        <v>229</v>
      </c>
      <c r="QT871" s="2" t="s">
        <v>229</v>
      </c>
      <c r="QU871" s="4"/>
      <c r="QV871" s="8"/>
      <c r="QW871" s="4"/>
      <c r="QX871" s="8"/>
      <c r="QY871" s="7"/>
      <c r="QZ871" s="7"/>
      <c r="RA871" s="2" t="s">
        <v>272</v>
      </c>
      <c r="RB871" s="2" t="s">
        <v>226</v>
      </c>
      <c r="RC871" s="2" t="s">
        <v>229</v>
      </c>
      <c r="RD871" s="2" t="s">
        <v>229</v>
      </c>
      <c r="RE871" s="2" t="s">
        <v>241</v>
      </c>
      <c r="RF871" s="2" t="s">
        <v>229</v>
      </c>
      <c r="RG871" s="4"/>
      <c r="RH871" s="8"/>
      <c r="RI871" s="4"/>
      <c r="RJ871" s="8"/>
      <c r="RK871" s="7"/>
      <c r="RL871" s="7"/>
      <c r="RM871" s="2" t="s">
        <v>272</v>
      </c>
      <c r="RN871" s="2" t="s">
        <v>226</v>
      </c>
      <c r="RO871" s="2" t="s">
        <v>229</v>
      </c>
      <c r="RP871" s="2" t="s">
        <v>229</v>
      </c>
      <c r="RQ871" s="2" t="s">
        <v>241</v>
      </c>
      <c r="RR871" s="2" t="s">
        <v>229</v>
      </c>
      <c r="RS871" s="4"/>
      <c r="RT871" s="8"/>
      <c r="RU871" s="4"/>
      <c r="RV871" s="8"/>
      <c r="RW871" s="7"/>
      <c r="RX871" s="7"/>
      <c r="RY871" s="2" t="s">
        <v>229</v>
      </c>
      <c r="RZ871" s="2" t="s">
        <v>229</v>
      </c>
      <c r="SA871" s="2" t="s">
        <v>229</v>
      </c>
      <c r="SB871" s="2" t="s">
        <v>229</v>
      </c>
      <c r="SC871" s="2" t="s">
        <v>229</v>
      </c>
      <c r="SD871" s="2" t="s">
        <v>229</v>
      </c>
      <c r="SE871" s="4">
        <v>14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</row>
    <row r="872">
      <c r="A872" s="2" t="s">
        <v>5179</v>
      </c>
      <c r="B872" s="2" t="s">
        <v>216</v>
      </c>
      <c r="C872" s="2" t="s">
        <v>4734</v>
      </c>
      <c r="D872" s="2" t="s">
        <v>3164</v>
      </c>
      <c r="E872" s="2" t="s">
        <v>3497</v>
      </c>
      <c r="F872" s="2" t="s">
        <v>5032</v>
      </c>
      <c r="G872" s="2" t="s">
        <v>5033</v>
      </c>
      <c r="H872" s="2" t="s">
        <v>5034</v>
      </c>
      <c r="I872" s="2" t="s">
        <v>5175</v>
      </c>
      <c r="J872" s="2" t="s">
        <v>312</v>
      </c>
      <c r="K872" s="2" t="s">
        <v>412</v>
      </c>
      <c r="L872" s="3">
        <v>67.59</v>
      </c>
      <c r="M872" s="3">
        <v>70.97</v>
      </c>
      <c r="N872" s="3">
        <v>129.99</v>
      </c>
      <c r="O872" s="2" t="s">
        <v>981</v>
      </c>
      <c r="P872" s="2" t="s">
        <v>964</v>
      </c>
      <c r="Q872" s="2" t="s">
        <v>228</v>
      </c>
      <c r="R872" s="2" t="s">
        <v>229</v>
      </c>
      <c r="S872" s="2" t="s">
        <v>5036</v>
      </c>
      <c r="T872" s="2" t="s">
        <v>3733</v>
      </c>
      <c r="U872" s="2" t="s">
        <v>232</v>
      </c>
      <c r="V872" s="2" t="s">
        <v>685</v>
      </c>
      <c r="W872" s="2" t="s">
        <v>686</v>
      </c>
      <c r="X872" s="2" t="s">
        <v>1009</v>
      </c>
      <c r="Y872" s="2" t="s">
        <v>1060</v>
      </c>
      <c r="Z872" s="4"/>
      <c r="AA872" s="4">
        <f>=ROUNDDOWN({0},0)</f>
      </c>
      <c r="AB872" s="5"/>
      <c r="AC872" s="2" t="s">
        <v>229</v>
      </c>
      <c r="AD872" s="4"/>
      <c r="AE872" s="4"/>
      <c r="AF872" s="6">
        <v>69</v>
      </c>
      <c r="AG872" s="6"/>
      <c r="AH872" s="7">
        <v>0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/>
      <c r="AQ872" s="8"/>
      <c r="AR872" s="4">
        <v>2</v>
      </c>
      <c r="AS872" s="8">
        <v>155.8</v>
      </c>
      <c r="AT872" s="7">
        <v>-1</v>
      </c>
      <c r="AU872" s="7">
        <v>-1</v>
      </c>
      <c r="AV872" s="4" t="s">
        <v>229</v>
      </c>
      <c r="AW872" s="8" t="s">
        <v>229</v>
      </c>
      <c r="AX872" s="4" t="s">
        <v>229</v>
      </c>
      <c r="AY872" s="8" t="s">
        <v>229</v>
      </c>
      <c r="AZ872" s="7" t="s">
        <v>229</v>
      </c>
      <c r="BA872" s="7" t="s">
        <v>229</v>
      </c>
      <c r="BB872" s="7"/>
      <c r="BC872" s="4" t="s">
        <v>229</v>
      </c>
      <c r="BD872" s="8" t="s">
        <v>229</v>
      </c>
      <c r="BE872" s="4" t="s">
        <v>229</v>
      </c>
      <c r="BF872" s="8" t="s">
        <v>229</v>
      </c>
      <c r="BG872" s="7" t="s">
        <v>229</v>
      </c>
      <c r="BH872" s="7" t="s">
        <v>229</v>
      </c>
      <c r="BI872" s="7" t="s">
        <v>229</v>
      </c>
      <c r="BJ872" s="4"/>
      <c r="BK872" s="8"/>
      <c r="BL872" s="2" t="s">
        <v>5180</v>
      </c>
      <c r="BM872" s="7"/>
      <c r="BN872" s="7"/>
      <c r="BO872" s="4"/>
      <c r="BP872" s="8"/>
      <c r="BQ872" s="4">
        <v>1</v>
      </c>
      <c r="BR872" s="8">
        <v>77.73</v>
      </c>
      <c r="BS872" s="7">
        <v>-1</v>
      </c>
      <c r="BT872" s="7">
        <v>-1</v>
      </c>
      <c r="BU872" s="2" t="s">
        <v>239</v>
      </c>
      <c r="BV872" s="2" t="s">
        <v>275</v>
      </c>
      <c r="BW872" s="2" t="s">
        <v>229</v>
      </c>
      <c r="BX872" s="2" t="s">
        <v>229</v>
      </c>
      <c r="BY872" s="2" t="s">
        <v>241</v>
      </c>
      <c r="BZ872" s="2" t="s">
        <v>229</v>
      </c>
      <c r="CA872" s="4"/>
      <c r="CB872" s="8"/>
      <c r="CC872" s="4"/>
      <c r="CD872" s="8"/>
      <c r="CE872" s="7"/>
      <c r="CF872" s="7"/>
      <c r="CG872" s="2" t="s">
        <v>239</v>
      </c>
      <c r="CH872" s="2" t="s">
        <v>275</v>
      </c>
      <c r="CI872" s="2" t="s">
        <v>2851</v>
      </c>
      <c r="CJ872" s="2" t="s">
        <v>1061</v>
      </c>
      <c r="CK872" s="2" t="s">
        <v>241</v>
      </c>
      <c r="CL872" s="2" t="s">
        <v>229</v>
      </c>
      <c r="CM872" s="4"/>
      <c r="CN872" s="8"/>
      <c r="CO872" s="4"/>
      <c r="CP872" s="8"/>
      <c r="CQ872" s="7"/>
      <c r="CR872" s="7"/>
      <c r="CS872" s="2" t="s">
        <v>239</v>
      </c>
      <c r="CT872" s="2" t="s">
        <v>275</v>
      </c>
      <c r="CU872" s="2" t="s">
        <v>1081</v>
      </c>
      <c r="CV872" s="2" t="s">
        <v>560</v>
      </c>
      <c r="CW872" s="2" t="s">
        <v>241</v>
      </c>
      <c r="CX872" s="2" t="s">
        <v>229</v>
      </c>
      <c r="CY872" s="4"/>
      <c r="CZ872" s="8"/>
      <c r="DA872" s="4"/>
      <c r="DB872" s="8"/>
      <c r="DC872" s="7"/>
      <c r="DD872" s="7"/>
      <c r="DE872" s="2" t="s">
        <v>239</v>
      </c>
      <c r="DF872" s="2" t="s">
        <v>275</v>
      </c>
      <c r="DG872" s="2" t="s">
        <v>1046</v>
      </c>
      <c r="DH872" s="2" t="s">
        <v>1093</v>
      </c>
      <c r="DI872" s="2" t="s">
        <v>263</v>
      </c>
      <c r="DJ872" s="2" t="s">
        <v>229</v>
      </c>
      <c r="DK872" s="4"/>
      <c r="DL872" s="8"/>
      <c r="DM872" s="4"/>
      <c r="DN872" s="8"/>
      <c r="DO872" s="7"/>
      <c r="DP872" s="7"/>
      <c r="DQ872" s="2" t="s">
        <v>239</v>
      </c>
      <c r="DR872" s="2" t="s">
        <v>275</v>
      </c>
      <c r="DS872" s="2" t="s">
        <v>614</v>
      </c>
      <c r="DT872" s="2" t="s">
        <v>229</v>
      </c>
      <c r="DU872" s="2" t="s">
        <v>241</v>
      </c>
      <c r="DV872" s="2" t="s">
        <v>229</v>
      </c>
      <c r="DW872" s="4"/>
      <c r="DX872" s="8"/>
      <c r="DY872" s="4">
        <v>1</v>
      </c>
      <c r="DZ872" s="8">
        <v>78.07</v>
      </c>
      <c r="EA872" s="7">
        <v>-1</v>
      </c>
      <c r="EB872" s="7">
        <v>-1</v>
      </c>
      <c r="EC872" s="2" t="s">
        <v>239</v>
      </c>
      <c r="ED872" s="2" t="s">
        <v>275</v>
      </c>
      <c r="EE872" s="2" t="s">
        <v>1530</v>
      </c>
      <c r="EF872" s="2" t="s">
        <v>630</v>
      </c>
      <c r="EG872" s="2" t="s">
        <v>263</v>
      </c>
      <c r="EH872" s="2" t="s">
        <v>229</v>
      </c>
      <c r="EI872" s="4"/>
      <c r="EJ872" s="8"/>
      <c r="EK872" s="4"/>
      <c r="EL872" s="8"/>
      <c r="EM872" s="7"/>
      <c r="EN872" s="7"/>
      <c r="EO872" s="2" t="s">
        <v>239</v>
      </c>
      <c r="EP872" s="2" t="s">
        <v>275</v>
      </c>
      <c r="EQ872" s="2" t="s">
        <v>1064</v>
      </c>
      <c r="ER872" s="2" t="s">
        <v>1756</v>
      </c>
      <c r="ES872" s="2" t="s">
        <v>241</v>
      </c>
      <c r="ET872" s="2" t="s">
        <v>229</v>
      </c>
      <c r="EU872" s="4"/>
      <c r="EV872" s="8"/>
      <c r="EW872" s="4"/>
      <c r="EX872" s="8"/>
      <c r="EY872" s="7"/>
      <c r="EZ872" s="7"/>
      <c r="FA872" s="2" t="s">
        <v>239</v>
      </c>
      <c r="FB872" s="2" t="s">
        <v>275</v>
      </c>
      <c r="FC872" s="2" t="s">
        <v>2665</v>
      </c>
      <c r="FD872" s="2" t="s">
        <v>502</v>
      </c>
      <c r="FE872" s="2" t="s">
        <v>241</v>
      </c>
      <c r="FF872" s="2" t="s">
        <v>229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275</v>
      </c>
      <c r="FO872" s="2" t="s">
        <v>1537</v>
      </c>
      <c r="FP872" s="2" t="s">
        <v>229</v>
      </c>
      <c r="FQ872" s="2" t="s">
        <v>241</v>
      </c>
      <c r="FR872" s="2" t="s">
        <v>229</v>
      </c>
      <c r="FS872" s="4"/>
      <c r="FT872" s="8"/>
      <c r="FU872" s="4"/>
      <c r="FV872" s="8"/>
      <c r="FW872" s="7"/>
      <c r="FX872" s="7"/>
      <c r="FY872" s="2" t="s">
        <v>229</v>
      </c>
      <c r="FZ872" s="2" t="s">
        <v>229</v>
      </c>
      <c r="GA872" s="2" t="s">
        <v>229</v>
      </c>
      <c r="GB872" s="2" t="s">
        <v>229</v>
      </c>
      <c r="GC872" s="2" t="s">
        <v>229</v>
      </c>
      <c r="GD872" s="2" t="s">
        <v>229</v>
      </c>
      <c r="GE872" s="4"/>
      <c r="GF872" s="8"/>
      <c r="GG872" s="4"/>
      <c r="GH872" s="8"/>
      <c r="GI872" s="7"/>
      <c r="GJ872" s="7"/>
      <c r="GK872" s="2" t="s">
        <v>272</v>
      </c>
      <c r="GL872" s="2" t="s">
        <v>275</v>
      </c>
      <c r="GM872" s="2" t="s">
        <v>229</v>
      </c>
      <c r="GN872" s="2" t="s">
        <v>229</v>
      </c>
      <c r="GO872" s="2" t="s">
        <v>241</v>
      </c>
      <c r="GP872" s="2" t="s">
        <v>229</v>
      </c>
      <c r="GQ872" s="4"/>
      <c r="GR872" s="8"/>
      <c r="GS872" s="4"/>
      <c r="GT872" s="8"/>
      <c r="GU872" s="7"/>
      <c r="GV872" s="7"/>
      <c r="GW872" s="2" t="s">
        <v>281</v>
      </c>
      <c r="GX872" s="2" t="s">
        <v>275</v>
      </c>
      <c r="GY872" s="2" t="s">
        <v>229</v>
      </c>
      <c r="GZ872" s="2" t="s">
        <v>229</v>
      </c>
      <c r="HA872" s="2" t="s">
        <v>241</v>
      </c>
      <c r="HB872" s="2" t="s">
        <v>229</v>
      </c>
      <c r="HC872" s="4"/>
      <c r="HD872" s="8"/>
      <c r="HE872" s="4"/>
      <c r="HF872" s="8"/>
      <c r="HG872" s="7"/>
      <c r="HH872" s="7"/>
      <c r="HI872" s="2" t="s">
        <v>266</v>
      </c>
      <c r="HJ872" s="2" t="s">
        <v>275</v>
      </c>
      <c r="HK872" s="2" t="s">
        <v>229</v>
      </c>
      <c r="HL872" s="2" t="s">
        <v>229</v>
      </c>
      <c r="HM872" s="2" t="s">
        <v>241</v>
      </c>
      <c r="HN872" s="2" t="s">
        <v>229</v>
      </c>
      <c r="HO872" s="4"/>
      <c r="HP872" s="8"/>
      <c r="HQ872" s="4"/>
      <c r="HR872" s="8"/>
      <c r="HS872" s="7"/>
      <c r="HT872" s="7"/>
      <c r="HU872" s="2" t="s">
        <v>272</v>
      </c>
      <c r="HV872" s="2" t="s">
        <v>275</v>
      </c>
      <c r="HW872" s="2" t="s">
        <v>229</v>
      </c>
      <c r="HX872" s="2" t="s">
        <v>229</v>
      </c>
      <c r="HY872" s="2" t="s">
        <v>241</v>
      </c>
      <c r="HZ872" s="2" t="s">
        <v>229</v>
      </c>
      <c r="IA872" s="4"/>
      <c r="IB872" s="8"/>
      <c r="IC872" s="4"/>
      <c r="ID872" s="8"/>
      <c r="IE872" s="7"/>
      <c r="IF872" s="7"/>
      <c r="IG872" s="2" t="s">
        <v>266</v>
      </c>
      <c r="IH872" s="2" t="s">
        <v>275</v>
      </c>
      <c r="II872" s="2" t="s">
        <v>229</v>
      </c>
      <c r="IJ872" s="2" t="s">
        <v>229</v>
      </c>
      <c r="IK872" s="2" t="s">
        <v>241</v>
      </c>
      <c r="IL872" s="2" t="s">
        <v>229</v>
      </c>
      <c r="IM872" s="4"/>
      <c r="IN872" s="8"/>
      <c r="IO872" s="4"/>
      <c r="IP872" s="8"/>
      <c r="IQ872" s="7"/>
      <c r="IR872" s="7"/>
      <c r="IS872" s="2" t="s">
        <v>272</v>
      </c>
      <c r="IT872" s="2" t="s">
        <v>275</v>
      </c>
      <c r="IU872" s="2" t="s">
        <v>229</v>
      </c>
      <c r="IV872" s="2" t="s">
        <v>229</v>
      </c>
      <c r="IW872" s="2" t="s">
        <v>241</v>
      </c>
      <c r="IX872" s="2" t="s">
        <v>229</v>
      </c>
      <c r="IY872" s="4"/>
      <c r="IZ872" s="8"/>
      <c r="JA872" s="4"/>
      <c r="JB872" s="8"/>
      <c r="JC872" s="7"/>
      <c r="JD872" s="7"/>
      <c r="JE872" s="2" t="s">
        <v>272</v>
      </c>
      <c r="JF872" s="2" t="s">
        <v>275</v>
      </c>
      <c r="JG872" s="2" t="s">
        <v>229</v>
      </c>
      <c r="JH872" s="2" t="s">
        <v>229</v>
      </c>
      <c r="JI872" s="2" t="s">
        <v>241</v>
      </c>
      <c r="JJ872" s="2" t="s">
        <v>229</v>
      </c>
      <c r="JK872" s="4"/>
      <c r="JL872" s="8"/>
      <c r="JM872" s="4"/>
      <c r="JN872" s="8"/>
      <c r="JO872" s="7"/>
      <c r="JP872" s="7"/>
      <c r="JQ872" s="2" t="s">
        <v>272</v>
      </c>
      <c r="JR872" s="2" t="s">
        <v>275</v>
      </c>
      <c r="JS872" s="2" t="s">
        <v>229</v>
      </c>
      <c r="JT872" s="2" t="s">
        <v>229</v>
      </c>
      <c r="JU872" s="2" t="s">
        <v>241</v>
      </c>
      <c r="JV872" s="2" t="s">
        <v>229</v>
      </c>
      <c r="JW872" s="4"/>
      <c r="JX872" s="8"/>
      <c r="JY872" s="4"/>
      <c r="JZ872" s="8"/>
      <c r="KA872" s="7"/>
      <c r="KB872" s="7"/>
      <c r="KC872" s="2" t="s">
        <v>272</v>
      </c>
      <c r="KD872" s="2" t="s">
        <v>275</v>
      </c>
      <c r="KE872" s="2" t="s">
        <v>229</v>
      </c>
      <c r="KF872" s="2" t="s">
        <v>229</v>
      </c>
      <c r="KG872" s="2" t="s">
        <v>241</v>
      </c>
      <c r="KH872" s="2" t="s">
        <v>229</v>
      </c>
      <c r="KI872" s="4"/>
      <c r="KJ872" s="8"/>
      <c r="KK872" s="4"/>
      <c r="KL872" s="8"/>
      <c r="KM872" s="7"/>
      <c r="KN872" s="7"/>
      <c r="KO872" s="2" t="s">
        <v>272</v>
      </c>
      <c r="KP872" s="2" t="s">
        <v>275</v>
      </c>
      <c r="KQ872" s="2" t="s">
        <v>229</v>
      </c>
      <c r="KR872" s="2" t="s">
        <v>229</v>
      </c>
      <c r="KS872" s="2" t="s">
        <v>241</v>
      </c>
      <c r="KT872" s="2" t="s">
        <v>229</v>
      </c>
      <c r="KU872" s="4"/>
      <c r="KV872" s="8"/>
      <c r="KW872" s="4"/>
      <c r="KX872" s="8"/>
      <c r="KY872" s="7"/>
      <c r="KZ872" s="7"/>
      <c r="LA872" s="2" t="s">
        <v>272</v>
      </c>
      <c r="LB872" s="2" t="s">
        <v>275</v>
      </c>
      <c r="LC872" s="2" t="s">
        <v>229</v>
      </c>
      <c r="LD872" s="2" t="s">
        <v>229</v>
      </c>
      <c r="LE872" s="2" t="s">
        <v>241</v>
      </c>
      <c r="LF872" s="2" t="s">
        <v>229</v>
      </c>
      <c r="LG872" s="4"/>
      <c r="LH872" s="8"/>
      <c r="LI872" s="4"/>
      <c r="LJ872" s="8"/>
      <c r="LK872" s="7"/>
      <c r="LL872" s="7"/>
      <c r="LM872" s="2" t="s">
        <v>229</v>
      </c>
      <c r="LN872" s="2" t="s">
        <v>229</v>
      </c>
      <c r="LO872" s="2" t="s">
        <v>229</v>
      </c>
      <c r="LP872" s="2" t="s">
        <v>229</v>
      </c>
      <c r="LQ872" s="2" t="s">
        <v>229</v>
      </c>
      <c r="LR872" s="2" t="s">
        <v>229</v>
      </c>
      <c r="LS872" s="4"/>
      <c r="LT872" s="8"/>
      <c r="LU872" s="4"/>
      <c r="LV872" s="8"/>
      <c r="LW872" s="7"/>
      <c r="LX872" s="7"/>
      <c r="LY872" s="2" t="s">
        <v>239</v>
      </c>
      <c r="LZ872" s="2" t="s">
        <v>275</v>
      </c>
      <c r="MA872" s="2" t="s">
        <v>4007</v>
      </c>
      <c r="MB872" s="2" t="s">
        <v>5181</v>
      </c>
      <c r="MC872" s="2" t="s">
        <v>241</v>
      </c>
      <c r="MD872" s="2" t="s">
        <v>229</v>
      </c>
      <c r="ME872" s="4"/>
      <c r="MF872" s="8"/>
      <c r="MG872" s="4"/>
      <c r="MH872" s="8"/>
      <c r="MI872" s="7"/>
      <c r="MJ872" s="7"/>
      <c r="MK872" s="2" t="s">
        <v>272</v>
      </c>
      <c r="ML872" s="2" t="s">
        <v>275</v>
      </c>
      <c r="MM872" s="2" t="s">
        <v>229</v>
      </c>
      <c r="MN872" s="2" t="s">
        <v>229</v>
      </c>
      <c r="MO872" s="2" t="s">
        <v>241</v>
      </c>
      <c r="MP872" s="2" t="s">
        <v>229</v>
      </c>
      <c r="MQ872" s="4"/>
      <c r="MR872" s="8"/>
      <c r="MS872" s="4"/>
      <c r="MT872" s="8"/>
      <c r="MU872" s="7"/>
      <c r="MV872" s="7"/>
      <c r="MW872" s="2" t="s">
        <v>239</v>
      </c>
      <c r="MX872" s="2" t="s">
        <v>275</v>
      </c>
      <c r="MY872" s="2" t="s">
        <v>308</v>
      </c>
      <c r="MZ872" s="2" t="s">
        <v>229</v>
      </c>
      <c r="NA872" s="2" t="s">
        <v>241</v>
      </c>
      <c r="NB872" s="2" t="s">
        <v>229</v>
      </c>
      <c r="NC872" s="4"/>
      <c r="ND872" s="8"/>
      <c r="NE872" s="4"/>
      <c r="NF872" s="8"/>
      <c r="NG872" s="7"/>
      <c r="NH872" s="7"/>
      <c r="NI872" s="2" t="s">
        <v>272</v>
      </c>
      <c r="NJ872" s="2" t="s">
        <v>275</v>
      </c>
      <c r="NK872" s="2" t="s">
        <v>229</v>
      </c>
      <c r="NL872" s="2" t="s">
        <v>229</v>
      </c>
      <c r="NM872" s="2" t="s">
        <v>241</v>
      </c>
      <c r="NN872" s="2" t="s">
        <v>229</v>
      </c>
      <c r="NO872" s="4"/>
      <c r="NP872" s="8"/>
      <c r="NQ872" s="4"/>
      <c r="NR872" s="8"/>
      <c r="NS872" s="7"/>
      <c r="NT872" s="7"/>
      <c r="NU872" s="2" t="s">
        <v>272</v>
      </c>
      <c r="NV872" s="2" t="s">
        <v>275</v>
      </c>
      <c r="NW872" s="2" t="s">
        <v>229</v>
      </c>
      <c r="NX872" s="2" t="s">
        <v>229</v>
      </c>
      <c r="NY872" s="2" t="s">
        <v>241</v>
      </c>
      <c r="NZ872" s="2" t="s">
        <v>229</v>
      </c>
      <c r="OA872" s="4"/>
      <c r="OB872" s="8"/>
      <c r="OC872" s="4"/>
      <c r="OD872" s="8"/>
      <c r="OE872" s="7"/>
      <c r="OF872" s="7"/>
      <c r="OG872" s="2" t="s">
        <v>272</v>
      </c>
      <c r="OH872" s="2" t="s">
        <v>275</v>
      </c>
      <c r="OI872" s="2" t="s">
        <v>229</v>
      </c>
      <c r="OJ872" s="2" t="s">
        <v>229</v>
      </c>
      <c r="OK872" s="2" t="s">
        <v>241</v>
      </c>
      <c r="OL872" s="2" t="s">
        <v>229</v>
      </c>
      <c r="OM872" s="4"/>
      <c r="ON872" s="8"/>
      <c r="OO872" s="4"/>
      <c r="OP872" s="8"/>
      <c r="OQ872" s="7"/>
      <c r="OR872" s="7"/>
      <c r="OS872" s="2" t="s">
        <v>229</v>
      </c>
      <c r="OT872" s="2" t="s">
        <v>229</v>
      </c>
      <c r="OU872" s="2" t="s">
        <v>229</v>
      </c>
      <c r="OV872" s="2" t="s">
        <v>229</v>
      </c>
      <c r="OW872" s="2" t="s">
        <v>229</v>
      </c>
      <c r="OX872" s="2" t="s">
        <v>229</v>
      </c>
      <c r="OY872" s="4"/>
      <c r="OZ872" s="8"/>
      <c r="PA872" s="4"/>
      <c r="PB872" s="8"/>
      <c r="PC872" s="7"/>
      <c r="PD872" s="7"/>
      <c r="PE872" s="2" t="s">
        <v>281</v>
      </c>
      <c r="PF872" s="2" t="s">
        <v>275</v>
      </c>
      <c r="PG872" s="2" t="s">
        <v>229</v>
      </c>
      <c r="PH872" s="2" t="s">
        <v>229</v>
      </c>
      <c r="PI872" s="2" t="s">
        <v>241</v>
      </c>
      <c r="PJ872" s="2" t="s">
        <v>229</v>
      </c>
      <c r="PK872" s="4"/>
      <c r="PL872" s="8"/>
      <c r="PM872" s="4"/>
      <c r="PN872" s="8"/>
      <c r="PO872" s="7"/>
      <c r="PP872" s="7"/>
      <c r="PQ872" s="2" t="s">
        <v>229</v>
      </c>
      <c r="PR872" s="2" t="s">
        <v>229</v>
      </c>
      <c r="PS872" s="2" t="s">
        <v>229</v>
      </c>
      <c r="PT872" s="2" t="s">
        <v>229</v>
      </c>
      <c r="PU872" s="2" t="s">
        <v>229</v>
      </c>
      <c r="PV872" s="2" t="s">
        <v>229</v>
      </c>
      <c r="PW872" s="4"/>
      <c r="PX872" s="8"/>
      <c r="PY872" s="4"/>
      <c r="PZ872" s="8"/>
      <c r="QA872" s="7"/>
      <c r="QB872" s="7"/>
      <c r="QC872" s="2" t="s">
        <v>281</v>
      </c>
      <c r="QD872" s="2" t="s">
        <v>275</v>
      </c>
      <c r="QE872" s="2" t="s">
        <v>229</v>
      </c>
      <c r="QF872" s="2" t="s">
        <v>229</v>
      </c>
      <c r="QG872" s="2" t="s">
        <v>241</v>
      </c>
      <c r="QH872" s="2" t="s">
        <v>229</v>
      </c>
      <c r="QI872" s="4"/>
      <c r="QJ872" s="8"/>
      <c r="QK872" s="4"/>
      <c r="QL872" s="8"/>
      <c r="QM872" s="7"/>
      <c r="QN872" s="7"/>
      <c r="QO872" s="2" t="s">
        <v>229</v>
      </c>
      <c r="QP872" s="2" t="s">
        <v>229</v>
      </c>
      <c r="QQ872" s="2" t="s">
        <v>229</v>
      </c>
      <c r="QR872" s="2" t="s">
        <v>229</v>
      </c>
      <c r="QS872" s="2" t="s">
        <v>229</v>
      </c>
      <c r="QT872" s="2" t="s">
        <v>229</v>
      </c>
      <c r="QU872" s="4"/>
      <c r="QV872" s="8"/>
      <c r="QW872" s="4"/>
      <c r="QX872" s="8"/>
      <c r="QY872" s="7"/>
      <c r="QZ872" s="7"/>
      <c r="RA872" s="2" t="s">
        <v>272</v>
      </c>
      <c r="RB872" s="2" t="s">
        <v>275</v>
      </c>
      <c r="RC872" s="2" t="s">
        <v>229</v>
      </c>
      <c r="RD872" s="2" t="s">
        <v>229</v>
      </c>
      <c r="RE872" s="2" t="s">
        <v>241</v>
      </c>
      <c r="RF872" s="2" t="s">
        <v>229</v>
      </c>
      <c r="RG872" s="4"/>
      <c r="RH872" s="8"/>
      <c r="RI872" s="4"/>
      <c r="RJ872" s="8"/>
      <c r="RK872" s="7"/>
      <c r="RL872" s="7"/>
      <c r="RM872" s="2" t="s">
        <v>272</v>
      </c>
      <c r="RN872" s="2" t="s">
        <v>275</v>
      </c>
      <c r="RO872" s="2" t="s">
        <v>229</v>
      </c>
      <c r="RP872" s="2" t="s">
        <v>229</v>
      </c>
      <c r="RQ872" s="2" t="s">
        <v>241</v>
      </c>
      <c r="RR872" s="2" t="s">
        <v>229</v>
      </c>
      <c r="RS872" s="4"/>
      <c r="RT872" s="8"/>
      <c r="RU872" s="4"/>
      <c r="RV872" s="8"/>
      <c r="RW872" s="7"/>
      <c r="RX872" s="7"/>
      <c r="RY872" s="2" t="s">
        <v>229</v>
      </c>
      <c r="RZ872" s="2" t="s">
        <v>229</v>
      </c>
      <c r="SA872" s="2" t="s">
        <v>229</v>
      </c>
      <c r="SB872" s="2" t="s">
        <v>229</v>
      </c>
      <c r="SC872" s="2" t="s">
        <v>229</v>
      </c>
      <c r="SD872" s="2" t="s">
        <v>229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</row>
    <row r="873">
      <c r="A873" s="2" t="s">
        <v>5182</v>
      </c>
      <c r="B873" s="2" t="s">
        <v>216</v>
      </c>
      <c r="C873" s="2" t="s">
        <v>4734</v>
      </c>
      <c r="D873" s="2" t="s">
        <v>3164</v>
      </c>
      <c r="E873" s="2" t="s">
        <v>3497</v>
      </c>
      <c r="F873" s="2" t="s">
        <v>4992</v>
      </c>
      <c r="G873" s="2" t="s">
        <v>4993</v>
      </c>
      <c r="H873" s="2" t="s">
        <v>4994</v>
      </c>
      <c r="I873" s="2" t="s">
        <v>5183</v>
      </c>
      <c r="J873" s="2" t="s">
        <v>285</v>
      </c>
      <c r="K873" s="2" t="s">
        <v>412</v>
      </c>
      <c r="L873" s="3">
        <v>52.5</v>
      </c>
      <c r="M873" s="3">
        <v>55.13</v>
      </c>
      <c r="N873" s="3">
        <v>104.99</v>
      </c>
      <c r="O873" s="2" t="s">
        <v>226</v>
      </c>
      <c r="P873" s="2" t="s">
        <v>2072</v>
      </c>
      <c r="Q873" s="2" t="s">
        <v>228</v>
      </c>
      <c r="R873" s="2" t="s">
        <v>229</v>
      </c>
      <c r="S873" s="2" t="s">
        <v>4996</v>
      </c>
      <c r="T873" s="2" t="s">
        <v>3733</v>
      </c>
      <c r="U873" s="2" t="s">
        <v>232</v>
      </c>
      <c r="V873" s="2" t="s">
        <v>233</v>
      </c>
      <c r="W873" s="2" t="s">
        <v>1009</v>
      </c>
      <c r="X873" s="2" t="s">
        <v>1143</v>
      </c>
      <c r="Y873" s="2" t="s">
        <v>2322</v>
      </c>
      <c r="Z873" s="4">
        <v>178</v>
      </c>
      <c r="AA873" s="4">
        <f>=ROUNDDOWN(98.8888888888889,0)</f>
      </c>
      <c r="AB873" s="5">
        <v>1.8</v>
      </c>
      <c r="AC873" s="2" t="s">
        <v>229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>
        <v>4</v>
      </c>
      <c r="AW873" s="8">
        <v>274.31</v>
      </c>
      <c r="AX873" s="4">
        <v>1</v>
      </c>
      <c r="AY873" s="8">
        <v>70.88</v>
      </c>
      <c r="AZ873" s="7">
        <v>3</v>
      </c>
      <c r="BA873" s="7">
        <v>2.8701</v>
      </c>
      <c r="BB873" s="7"/>
      <c r="BC873" s="4">
        <v>4</v>
      </c>
      <c r="BD873" s="8">
        <v>274.31</v>
      </c>
      <c r="BE873" s="4">
        <v>1</v>
      </c>
      <c r="BF873" s="8">
        <v>70.88</v>
      </c>
      <c r="BG873" s="7">
        <v>3</v>
      </c>
      <c r="BH873" s="7">
        <v>2.8701</v>
      </c>
      <c r="BI873" s="7">
        <v>1</v>
      </c>
      <c r="BJ873" s="4"/>
      <c r="BK873" s="8"/>
      <c r="BL873" s="2" t="s">
        <v>229</v>
      </c>
      <c r="BM873" s="7"/>
      <c r="BN873" s="7"/>
      <c r="BO873" s="4"/>
      <c r="BP873" s="8"/>
      <c r="BQ873" s="4"/>
      <c r="BR873" s="8"/>
      <c r="BS873" s="7"/>
      <c r="BT873" s="7"/>
      <c r="BU873" s="2" t="s">
        <v>278</v>
      </c>
      <c r="BV873" s="2" t="s">
        <v>226</v>
      </c>
      <c r="BW873" s="2" t="s">
        <v>229</v>
      </c>
      <c r="BX873" s="2" t="s">
        <v>229</v>
      </c>
      <c r="BY873" s="2" t="s">
        <v>241</v>
      </c>
      <c r="BZ873" s="2" t="s">
        <v>229</v>
      </c>
      <c r="CA873" s="4"/>
      <c r="CB873" s="8"/>
      <c r="CC873" s="4"/>
      <c r="CD873" s="8"/>
      <c r="CE873" s="7"/>
      <c r="CF873" s="7"/>
      <c r="CG873" s="2" t="s">
        <v>239</v>
      </c>
      <c r="CH873" s="2" t="s">
        <v>226</v>
      </c>
      <c r="CI873" s="2" t="s">
        <v>3899</v>
      </c>
      <c r="CJ873" s="2" t="s">
        <v>561</v>
      </c>
      <c r="CK873" s="2" t="s">
        <v>241</v>
      </c>
      <c r="CL873" s="2" t="s">
        <v>229</v>
      </c>
      <c r="CM873" s="4"/>
      <c r="CN873" s="8"/>
      <c r="CO873" s="4"/>
      <c r="CP873" s="8"/>
      <c r="CQ873" s="7"/>
      <c r="CR873" s="7"/>
      <c r="CS873" s="2" t="s">
        <v>239</v>
      </c>
      <c r="CT873" s="2" t="s">
        <v>226</v>
      </c>
      <c r="CU873" s="2" t="s">
        <v>1056</v>
      </c>
      <c r="CV873" s="2" t="s">
        <v>646</v>
      </c>
      <c r="CW873" s="2" t="s">
        <v>241</v>
      </c>
      <c r="CX873" s="2" t="s">
        <v>229</v>
      </c>
      <c r="CY873" s="4"/>
      <c r="CZ873" s="8"/>
      <c r="DA873" s="4"/>
      <c r="DB873" s="8"/>
      <c r="DC873" s="7"/>
      <c r="DD873" s="7"/>
      <c r="DE873" s="2" t="s">
        <v>239</v>
      </c>
      <c r="DF873" s="2" t="s">
        <v>226</v>
      </c>
      <c r="DG873" s="2" t="s">
        <v>1056</v>
      </c>
      <c r="DH873" s="2" t="s">
        <v>993</v>
      </c>
      <c r="DI873" s="2" t="s">
        <v>241</v>
      </c>
      <c r="DJ873" s="2" t="s">
        <v>229</v>
      </c>
      <c r="DK873" s="4"/>
      <c r="DL873" s="8"/>
      <c r="DM873" s="4"/>
      <c r="DN873" s="8"/>
      <c r="DO873" s="7"/>
      <c r="DP873" s="7"/>
      <c r="DQ873" s="2" t="s">
        <v>239</v>
      </c>
      <c r="DR873" s="2" t="s">
        <v>226</v>
      </c>
      <c r="DS873" s="2" t="s">
        <v>502</v>
      </c>
      <c r="DT873" s="2" t="s">
        <v>1597</v>
      </c>
      <c r="DU873" s="2" t="s">
        <v>241</v>
      </c>
      <c r="DV873" s="2" t="s">
        <v>229</v>
      </c>
      <c r="DW873" s="4"/>
      <c r="DX873" s="8"/>
      <c r="DY873" s="4"/>
      <c r="DZ873" s="8"/>
      <c r="EA873" s="7"/>
      <c r="EB873" s="7"/>
      <c r="EC873" s="2" t="s">
        <v>239</v>
      </c>
      <c r="ED873" s="2" t="s">
        <v>226</v>
      </c>
      <c r="EE873" s="2" t="s">
        <v>334</v>
      </c>
      <c r="EF873" s="2" t="s">
        <v>1536</v>
      </c>
      <c r="EG873" s="2" t="s">
        <v>241</v>
      </c>
      <c r="EH873" s="2" t="s">
        <v>229</v>
      </c>
      <c r="EI873" s="4"/>
      <c r="EJ873" s="8"/>
      <c r="EK873" s="4"/>
      <c r="EL873" s="8"/>
      <c r="EM873" s="7"/>
      <c r="EN873" s="7"/>
      <c r="EO873" s="2" t="s">
        <v>239</v>
      </c>
      <c r="EP873" s="2" t="s">
        <v>226</v>
      </c>
      <c r="EQ873" s="2" t="s">
        <v>1064</v>
      </c>
      <c r="ER873" s="2" t="s">
        <v>3240</v>
      </c>
      <c r="ES873" s="2" t="s">
        <v>241</v>
      </c>
      <c r="ET873" s="2" t="s">
        <v>229</v>
      </c>
      <c r="EU873" s="4"/>
      <c r="EV873" s="8"/>
      <c r="EW873" s="4"/>
      <c r="EX873" s="8"/>
      <c r="EY873" s="7"/>
      <c r="EZ873" s="7"/>
      <c r="FA873" s="2" t="s">
        <v>239</v>
      </c>
      <c r="FB873" s="2" t="s">
        <v>226</v>
      </c>
      <c r="FC873" s="2" t="s">
        <v>2322</v>
      </c>
      <c r="FD873" s="2" t="s">
        <v>561</v>
      </c>
      <c r="FE873" s="2" t="s">
        <v>241</v>
      </c>
      <c r="FF873" s="2" t="s">
        <v>229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226</v>
      </c>
      <c r="FO873" s="2" t="s">
        <v>2322</v>
      </c>
      <c r="FP873" s="2" t="s">
        <v>229</v>
      </c>
      <c r="FQ873" s="2" t="s">
        <v>241</v>
      </c>
      <c r="FR873" s="2" t="s">
        <v>229</v>
      </c>
      <c r="FS873" s="4"/>
      <c r="FT873" s="8"/>
      <c r="FU873" s="4"/>
      <c r="FV873" s="8"/>
      <c r="FW873" s="7"/>
      <c r="FX873" s="7"/>
      <c r="FY873" s="2" t="s">
        <v>239</v>
      </c>
      <c r="FZ873" s="2" t="s">
        <v>226</v>
      </c>
      <c r="GA873" s="2" t="s">
        <v>327</v>
      </c>
      <c r="GB873" s="2" t="s">
        <v>229</v>
      </c>
      <c r="GC873" s="2" t="s">
        <v>241</v>
      </c>
      <c r="GD873" s="2" t="s">
        <v>229</v>
      </c>
      <c r="GE873" s="4"/>
      <c r="GF873" s="8"/>
      <c r="GG873" s="4"/>
      <c r="GH873" s="8"/>
      <c r="GI873" s="7"/>
      <c r="GJ873" s="7"/>
      <c r="GK873" s="2" t="s">
        <v>272</v>
      </c>
      <c r="GL873" s="2" t="s">
        <v>226</v>
      </c>
      <c r="GM873" s="2" t="s">
        <v>229</v>
      </c>
      <c r="GN873" s="2" t="s">
        <v>229</v>
      </c>
      <c r="GO873" s="2" t="s">
        <v>241</v>
      </c>
      <c r="GP873" s="2" t="s">
        <v>229</v>
      </c>
      <c r="GQ873" s="4"/>
      <c r="GR873" s="8"/>
      <c r="GS873" s="4"/>
      <c r="GT873" s="8"/>
      <c r="GU873" s="7"/>
      <c r="GV873" s="7"/>
      <c r="GW873" s="2" t="s">
        <v>239</v>
      </c>
      <c r="GX873" s="2" t="s">
        <v>226</v>
      </c>
      <c r="GY873" s="2" t="s">
        <v>632</v>
      </c>
      <c r="GZ873" s="2" t="s">
        <v>229</v>
      </c>
      <c r="HA873" s="2" t="s">
        <v>241</v>
      </c>
      <c r="HB873" s="2" t="s">
        <v>229</v>
      </c>
      <c r="HC873" s="4"/>
      <c r="HD873" s="8"/>
      <c r="HE873" s="4"/>
      <c r="HF873" s="8"/>
      <c r="HG873" s="7"/>
      <c r="HH873" s="7"/>
      <c r="HI873" s="2" t="s">
        <v>266</v>
      </c>
      <c r="HJ873" s="2" t="s">
        <v>226</v>
      </c>
      <c r="HK873" s="2" t="s">
        <v>229</v>
      </c>
      <c r="HL873" s="2" t="s">
        <v>229</v>
      </c>
      <c r="HM873" s="2" t="s">
        <v>241</v>
      </c>
      <c r="HN873" s="2" t="s">
        <v>229</v>
      </c>
      <c r="HO873" s="4"/>
      <c r="HP873" s="8"/>
      <c r="HQ873" s="4"/>
      <c r="HR873" s="8"/>
      <c r="HS873" s="7"/>
      <c r="HT873" s="7"/>
      <c r="HU873" s="2" t="s">
        <v>266</v>
      </c>
      <c r="HV873" s="2" t="s">
        <v>226</v>
      </c>
      <c r="HW873" s="2" t="s">
        <v>229</v>
      </c>
      <c r="HX873" s="2" t="s">
        <v>229</v>
      </c>
      <c r="HY873" s="2" t="s">
        <v>241</v>
      </c>
      <c r="HZ873" s="2" t="s">
        <v>229</v>
      </c>
      <c r="IA873" s="4"/>
      <c r="IB873" s="8"/>
      <c r="IC873" s="4"/>
      <c r="ID873" s="8"/>
      <c r="IE873" s="7"/>
      <c r="IF873" s="7"/>
      <c r="IG873" s="2" t="s">
        <v>266</v>
      </c>
      <c r="IH873" s="2" t="s">
        <v>226</v>
      </c>
      <c r="II873" s="2" t="s">
        <v>229</v>
      </c>
      <c r="IJ873" s="2" t="s">
        <v>229</v>
      </c>
      <c r="IK873" s="2" t="s">
        <v>241</v>
      </c>
      <c r="IL873" s="2" t="s">
        <v>229</v>
      </c>
      <c r="IM873" s="4"/>
      <c r="IN873" s="8"/>
      <c r="IO873" s="4"/>
      <c r="IP873" s="8"/>
      <c r="IQ873" s="7"/>
      <c r="IR873" s="7"/>
      <c r="IS873" s="2" t="s">
        <v>272</v>
      </c>
      <c r="IT873" s="2" t="s">
        <v>226</v>
      </c>
      <c r="IU873" s="2" t="s">
        <v>229</v>
      </c>
      <c r="IV873" s="2" t="s">
        <v>229</v>
      </c>
      <c r="IW873" s="2" t="s">
        <v>241</v>
      </c>
      <c r="IX873" s="2" t="s">
        <v>229</v>
      </c>
      <c r="IY873" s="4"/>
      <c r="IZ873" s="8"/>
      <c r="JA873" s="4"/>
      <c r="JB873" s="8"/>
      <c r="JC873" s="7"/>
      <c r="JD873" s="7"/>
      <c r="JE873" s="2" t="s">
        <v>272</v>
      </c>
      <c r="JF873" s="2" t="s">
        <v>226</v>
      </c>
      <c r="JG873" s="2" t="s">
        <v>229</v>
      </c>
      <c r="JH873" s="2" t="s">
        <v>229</v>
      </c>
      <c r="JI873" s="2" t="s">
        <v>241</v>
      </c>
      <c r="JJ873" s="2" t="s">
        <v>229</v>
      </c>
      <c r="JK873" s="4"/>
      <c r="JL873" s="8"/>
      <c r="JM873" s="4"/>
      <c r="JN873" s="8"/>
      <c r="JO873" s="7"/>
      <c r="JP873" s="7"/>
      <c r="JQ873" s="2" t="s">
        <v>272</v>
      </c>
      <c r="JR873" s="2" t="s">
        <v>226</v>
      </c>
      <c r="JS873" s="2" t="s">
        <v>229</v>
      </c>
      <c r="JT873" s="2" t="s">
        <v>229</v>
      </c>
      <c r="JU873" s="2" t="s">
        <v>241</v>
      </c>
      <c r="JV873" s="2" t="s">
        <v>229</v>
      </c>
      <c r="JW873" s="4"/>
      <c r="JX873" s="8"/>
      <c r="JY873" s="4"/>
      <c r="JZ873" s="8"/>
      <c r="KA873" s="7"/>
      <c r="KB873" s="7"/>
      <c r="KC873" s="2" t="s">
        <v>272</v>
      </c>
      <c r="KD873" s="2" t="s">
        <v>226</v>
      </c>
      <c r="KE873" s="2" t="s">
        <v>229</v>
      </c>
      <c r="KF873" s="2" t="s">
        <v>229</v>
      </c>
      <c r="KG873" s="2" t="s">
        <v>241</v>
      </c>
      <c r="KH873" s="2" t="s">
        <v>229</v>
      </c>
      <c r="KI873" s="4"/>
      <c r="KJ873" s="8"/>
      <c r="KK873" s="4"/>
      <c r="KL873" s="8"/>
      <c r="KM873" s="7"/>
      <c r="KN873" s="7"/>
      <c r="KO873" s="2" t="s">
        <v>272</v>
      </c>
      <c r="KP873" s="2" t="s">
        <v>226</v>
      </c>
      <c r="KQ873" s="2" t="s">
        <v>229</v>
      </c>
      <c r="KR873" s="2" t="s">
        <v>229</v>
      </c>
      <c r="KS873" s="2" t="s">
        <v>241</v>
      </c>
      <c r="KT873" s="2" t="s">
        <v>229</v>
      </c>
      <c r="KU873" s="4"/>
      <c r="KV873" s="8"/>
      <c r="KW873" s="4"/>
      <c r="KX873" s="8"/>
      <c r="KY873" s="7"/>
      <c r="KZ873" s="7"/>
      <c r="LA873" s="2" t="s">
        <v>272</v>
      </c>
      <c r="LB873" s="2" t="s">
        <v>226</v>
      </c>
      <c r="LC873" s="2" t="s">
        <v>229</v>
      </c>
      <c r="LD873" s="2" t="s">
        <v>229</v>
      </c>
      <c r="LE873" s="2" t="s">
        <v>241</v>
      </c>
      <c r="LF873" s="2" t="s">
        <v>229</v>
      </c>
      <c r="LG873" s="4"/>
      <c r="LH873" s="8"/>
      <c r="LI873" s="4"/>
      <c r="LJ873" s="8"/>
      <c r="LK873" s="7"/>
      <c r="LL873" s="7"/>
      <c r="LM873" s="2" t="s">
        <v>229</v>
      </c>
      <c r="LN873" s="2" t="s">
        <v>229</v>
      </c>
      <c r="LO873" s="2" t="s">
        <v>229</v>
      </c>
      <c r="LP873" s="2" t="s">
        <v>229</v>
      </c>
      <c r="LQ873" s="2" t="s">
        <v>229</v>
      </c>
      <c r="LR873" s="2" t="s">
        <v>229</v>
      </c>
      <c r="LS873" s="4"/>
      <c r="LT873" s="8"/>
      <c r="LU873" s="4"/>
      <c r="LV873" s="8"/>
      <c r="LW873" s="7"/>
      <c r="LX873" s="7"/>
      <c r="LY873" s="2" t="s">
        <v>239</v>
      </c>
      <c r="LZ873" s="2" t="s">
        <v>275</v>
      </c>
      <c r="MA873" s="2" t="s">
        <v>4007</v>
      </c>
      <c r="MB873" s="2" t="s">
        <v>229</v>
      </c>
      <c r="MC873" s="2" t="s">
        <v>241</v>
      </c>
      <c r="MD873" s="2" t="s">
        <v>229</v>
      </c>
      <c r="ME873" s="4"/>
      <c r="MF873" s="8"/>
      <c r="MG873" s="4"/>
      <c r="MH873" s="8"/>
      <c r="MI873" s="7"/>
      <c r="MJ873" s="7"/>
      <c r="MK873" s="2" t="s">
        <v>272</v>
      </c>
      <c r="ML873" s="2" t="s">
        <v>226</v>
      </c>
      <c r="MM873" s="2" t="s">
        <v>229</v>
      </c>
      <c r="MN873" s="2" t="s">
        <v>229</v>
      </c>
      <c r="MO873" s="2" t="s">
        <v>241</v>
      </c>
      <c r="MP873" s="2" t="s">
        <v>229</v>
      </c>
      <c r="MQ873" s="4"/>
      <c r="MR873" s="8"/>
      <c r="MS873" s="4"/>
      <c r="MT873" s="8"/>
      <c r="MU873" s="7"/>
      <c r="MV873" s="7"/>
      <c r="MW873" s="2" t="s">
        <v>266</v>
      </c>
      <c r="MX873" s="2" t="s">
        <v>226</v>
      </c>
      <c r="MY873" s="2" t="s">
        <v>229</v>
      </c>
      <c r="MZ873" s="2" t="s">
        <v>229</v>
      </c>
      <c r="NA873" s="2" t="s">
        <v>241</v>
      </c>
      <c r="NB873" s="2" t="s">
        <v>229</v>
      </c>
      <c r="NC873" s="4"/>
      <c r="ND873" s="8"/>
      <c r="NE873" s="4"/>
      <c r="NF873" s="8"/>
      <c r="NG873" s="7"/>
      <c r="NH873" s="7"/>
      <c r="NI873" s="2" t="s">
        <v>266</v>
      </c>
      <c r="NJ873" s="2" t="s">
        <v>226</v>
      </c>
      <c r="NK873" s="2" t="s">
        <v>229</v>
      </c>
      <c r="NL873" s="2" t="s">
        <v>229</v>
      </c>
      <c r="NM873" s="2" t="s">
        <v>241</v>
      </c>
      <c r="NN873" s="2" t="s">
        <v>229</v>
      </c>
      <c r="NO873" s="4"/>
      <c r="NP873" s="8"/>
      <c r="NQ873" s="4"/>
      <c r="NR873" s="8"/>
      <c r="NS873" s="7"/>
      <c r="NT873" s="7"/>
      <c r="NU873" s="2" t="s">
        <v>272</v>
      </c>
      <c r="NV873" s="2" t="s">
        <v>226</v>
      </c>
      <c r="NW873" s="2" t="s">
        <v>229</v>
      </c>
      <c r="NX873" s="2" t="s">
        <v>229</v>
      </c>
      <c r="NY873" s="2" t="s">
        <v>241</v>
      </c>
      <c r="NZ873" s="2" t="s">
        <v>229</v>
      </c>
      <c r="OA873" s="4"/>
      <c r="OB873" s="8"/>
      <c r="OC873" s="4"/>
      <c r="OD873" s="8"/>
      <c r="OE873" s="7"/>
      <c r="OF873" s="7"/>
      <c r="OG873" s="2" t="s">
        <v>239</v>
      </c>
      <c r="OH873" s="2" t="s">
        <v>226</v>
      </c>
      <c r="OI873" s="2" t="s">
        <v>2817</v>
      </c>
      <c r="OJ873" s="2" t="s">
        <v>229</v>
      </c>
      <c r="OK873" s="2" t="s">
        <v>241</v>
      </c>
      <c r="OL873" s="2" t="s">
        <v>229</v>
      </c>
      <c r="OM873" s="4"/>
      <c r="ON873" s="8"/>
      <c r="OO873" s="4"/>
      <c r="OP873" s="8"/>
      <c r="OQ873" s="7"/>
      <c r="OR873" s="7"/>
      <c r="OS873" s="2" t="s">
        <v>229</v>
      </c>
      <c r="OT873" s="2" t="s">
        <v>229</v>
      </c>
      <c r="OU873" s="2" t="s">
        <v>229</v>
      </c>
      <c r="OV873" s="2" t="s">
        <v>229</v>
      </c>
      <c r="OW873" s="2" t="s">
        <v>229</v>
      </c>
      <c r="OX873" s="2" t="s">
        <v>229</v>
      </c>
      <c r="OY873" s="4"/>
      <c r="OZ873" s="8"/>
      <c r="PA873" s="4"/>
      <c r="PB873" s="8"/>
      <c r="PC873" s="7"/>
      <c r="PD873" s="7"/>
      <c r="PE873" s="2" t="s">
        <v>281</v>
      </c>
      <c r="PF873" s="2" t="s">
        <v>226</v>
      </c>
      <c r="PG873" s="2" t="s">
        <v>229</v>
      </c>
      <c r="PH873" s="2" t="s">
        <v>229</v>
      </c>
      <c r="PI873" s="2" t="s">
        <v>241</v>
      </c>
      <c r="PJ873" s="2" t="s">
        <v>229</v>
      </c>
      <c r="PK873" s="4"/>
      <c r="PL873" s="8"/>
      <c r="PM873" s="4"/>
      <c r="PN873" s="8"/>
      <c r="PO873" s="7"/>
      <c r="PP873" s="7"/>
      <c r="PQ873" s="2" t="s">
        <v>229</v>
      </c>
      <c r="PR873" s="2" t="s">
        <v>229</v>
      </c>
      <c r="PS873" s="2" t="s">
        <v>229</v>
      </c>
      <c r="PT873" s="2" t="s">
        <v>229</v>
      </c>
      <c r="PU873" s="2" t="s">
        <v>229</v>
      </c>
      <c r="PV873" s="2" t="s">
        <v>229</v>
      </c>
      <c r="PW873" s="4"/>
      <c r="PX873" s="8"/>
      <c r="PY873" s="4"/>
      <c r="PZ873" s="8"/>
      <c r="QA873" s="7"/>
      <c r="QB873" s="7"/>
      <c r="QC873" s="2" t="s">
        <v>281</v>
      </c>
      <c r="QD873" s="2" t="s">
        <v>226</v>
      </c>
      <c r="QE873" s="2" t="s">
        <v>229</v>
      </c>
      <c r="QF873" s="2" t="s">
        <v>229</v>
      </c>
      <c r="QG873" s="2" t="s">
        <v>241</v>
      </c>
      <c r="QH873" s="2" t="s">
        <v>229</v>
      </c>
      <c r="QI873" s="4"/>
      <c r="QJ873" s="8"/>
      <c r="QK873" s="4"/>
      <c r="QL873" s="8"/>
      <c r="QM873" s="7"/>
      <c r="QN873" s="7"/>
      <c r="QO873" s="2" t="s">
        <v>229</v>
      </c>
      <c r="QP873" s="2" t="s">
        <v>229</v>
      </c>
      <c r="QQ873" s="2" t="s">
        <v>229</v>
      </c>
      <c r="QR873" s="2" t="s">
        <v>229</v>
      </c>
      <c r="QS873" s="2" t="s">
        <v>229</v>
      </c>
      <c r="QT873" s="2" t="s">
        <v>229</v>
      </c>
      <c r="QU873" s="4"/>
      <c r="QV873" s="8"/>
      <c r="QW873" s="4"/>
      <c r="QX873" s="8"/>
      <c r="QY873" s="7"/>
      <c r="QZ873" s="7"/>
      <c r="RA873" s="2" t="s">
        <v>272</v>
      </c>
      <c r="RB873" s="2" t="s">
        <v>226</v>
      </c>
      <c r="RC873" s="2" t="s">
        <v>229</v>
      </c>
      <c r="RD873" s="2" t="s">
        <v>229</v>
      </c>
      <c r="RE873" s="2" t="s">
        <v>241</v>
      </c>
      <c r="RF873" s="2" t="s">
        <v>229</v>
      </c>
      <c r="RG873" s="4"/>
      <c r="RH873" s="8"/>
      <c r="RI873" s="4"/>
      <c r="RJ873" s="8"/>
      <c r="RK873" s="7"/>
      <c r="RL873" s="7"/>
      <c r="RM873" s="2" t="s">
        <v>272</v>
      </c>
      <c r="RN873" s="2" t="s">
        <v>226</v>
      </c>
      <c r="RO873" s="2" t="s">
        <v>229</v>
      </c>
      <c r="RP873" s="2" t="s">
        <v>229</v>
      </c>
      <c r="RQ873" s="2" t="s">
        <v>241</v>
      </c>
      <c r="RR873" s="2" t="s">
        <v>229</v>
      </c>
      <c r="RS873" s="4"/>
      <c r="RT873" s="8"/>
      <c r="RU873" s="4"/>
      <c r="RV873" s="8"/>
      <c r="RW873" s="7"/>
      <c r="RX873" s="7"/>
      <c r="RY873" s="2" t="s">
        <v>229</v>
      </c>
      <c r="RZ873" s="2" t="s">
        <v>229</v>
      </c>
      <c r="SA873" s="2" t="s">
        <v>229</v>
      </c>
      <c r="SB873" s="2" t="s">
        <v>229</v>
      </c>
      <c r="SC873" s="2" t="s">
        <v>229</v>
      </c>
      <c r="SD873" s="2" t="s">
        <v>229</v>
      </c>
      <c r="SE873" s="4">
        <v>178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</row>
    <row r="874">
      <c r="A874" s="2" t="s">
        <v>5184</v>
      </c>
      <c r="B874" s="2" t="s">
        <v>216</v>
      </c>
      <c r="C874" s="2" t="s">
        <v>4734</v>
      </c>
      <c r="D874" s="2" t="s">
        <v>3164</v>
      </c>
      <c r="E874" s="2" t="s">
        <v>3497</v>
      </c>
      <c r="F874" s="2" t="s">
        <v>4992</v>
      </c>
      <c r="G874" s="2" t="s">
        <v>4993</v>
      </c>
      <c r="H874" s="2" t="s">
        <v>4994</v>
      </c>
      <c r="I874" s="2" t="s">
        <v>5183</v>
      </c>
      <c r="J874" s="2" t="s">
        <v>312</v>
      </c>
      <c r="K874" s="2" t="s">
        <v>412</v>
      </c>
      <c r="L874" s="3">
        <v>62.5</v>
      </c>
      <c r="M874" s="3">
        <v>65.63</v>
      </c>
      <c r="N874" s="3">
        <v>124.99</v>
      </c>
      <c r="O874" s="2" t="s">
        <v>226</v>
      </c>
      <c r="P874" s="2" t="s">
        <v>2072</v>
      </c>
      <c r="Q874" s="2" t="s">
        <v>228</v>
      </c>
      <c r="R874" s="2" t="s">
        <v>229</v>
      </c>
      <c r="S874" s="2" t="s">
        <v>4996</v>
      </c>
      <c r="T874" s="2" t="s">
        <v>3733</v>
      </c>
      <c r="U874" s="2" t="s">
        <v>232</v>
      </c>
      <c r="V874" s="2" t="s">
        <v>233</v>
      </c>
      <c r="W874" s="2" t="s">
        <v>1009</v>
      </c>
      <c r="X874" s="2" t="s">
        <v>1143</v>
      </c>
      <c r="Y874" s="2" t="s">
        <v>2322</v>
      </c>
      <c r="Z874" s="4">
        <v>50</v>
      </c>
      <c r="AA874" s="4">
        <f>=ROUNDDOWN(10.6382978723404,0)</f>
      </c>
      <c r="AB874" s="5">
        <v>4.7</v>
      </c>
      <c r="AC874" s="2" t="s">
        <v>229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>
        <v>4</v>
      </c>
      <c r="AQ874" s="8">
        <v>274.31</v>
      </c>
      <c r="AR874" s="4">
        <v>1</v>
      </c>
      <c r="AS874" s="8">
        <v>70.88</v>
      </c>
      <c r="AT874" s="7">
        <v>3</v>
      </c>
      <c r="AU874" s="7">
        <v>2.8701</v>
      </c>
      <c r="AV874" s="4" t="s">
        <v>229</v>
      </c>
      <c r="AW874" s="8" t="s">
        <v>229</v>
      </c>
      <c r="AX874" s="4" t="s">
        <v>229</v>
      </c>
      <c r="AY874" s="8" t="s">
        <v>229</v>
      </c>
      <c r="AZ874" s="7" t="s">
        <v>229</v>
      </c>
      <c r="BA874" s="7" t="s">
        <v>229</v>
      </c>
      <c r="BB874" s="7">
        <v>1</v>
      </c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 t="s">
        <v>229</v>
      </c>
      <c r="BJ874" s="4">
        <v>4</v>
      </c>
      <c r="BK874" s="8">
        <v>274.31</v>
      </c>
      <c r="BL874" s="2" t="s">
        <v>4822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278</v>
      </c>
      <c r="BV874" s="2" t="s">
        <v>226</v>
      </c>
      <c r="BW874" s="2" t="s">
        <v>229</v>
      </c>
      <c r="BX874" s="2" t="s">
        <v>229</v>
      </c>
      <c r="BY874" s="2" t="s">
        <v>241</v>
      </c>
      <c r="BZ874" s="2" t="s">
        <v>229</v>
      </c>
      <c r="CA874" s="4">
        <v>1</v>
      </c>
      <c r="CB874" s="8">
        <v>70.88</v>
      </c>
      <c r="CC874" s="4">
        <v>1</v>
      </c>
      <c r="CD874" s="8">
        <v>70.88</v>
      </c>
      <c r="CE874" s="7"/>
      <c r="CF874" s="7"/>
      <c r="CG874" s="2" t="s">
        <v>239</v>
      </c>
      <c r="CH874" s="2" t="s">
        <v>226</v>
      </c>
      <c r="CI874" s="2" t="s">
        <v>3899</v>
      </c>
      <c r="CJ874" s="2" t="s">
        <v>2858</v>
      </c>
      <c r="CK874" s="2" t="s">
        <v>241</v>
      </c>
      <c r="CL874" s="2" t="s">
        <v>229</v>
      </c>
      <c r="CM874" s="4"/>
      <c r="CN874" s="8"/>
      <c r="CO874" s="4"/>
      <c r="CP874" s="8"/>
      <c r="CQ874" s="7"/>
      <c r="CR874" s="7"/>
      <c r="CS874" s="2" t="s">
        <v>239</v>
      </c>
      <c r="CT874" s="2" t="s">
        <v>226</v>
      </c>
      <c r="CU874" s="2" t="s">
        <v>1056</v>
      </c>
      <c r="CV874" s="2" t="s">
        <v>1061</v>
      </c>
      <c r="CW874" s="2" t="s">
        <v>241</v>
      </c>
      <c r="CX874" s="2" t="s">
        <v>229</v>
      </c>
      <c r="CY874" s="4">
        <v>2</v>
      </c>
      <c r="CZ874" s="8">
        <v>131.24</v>
      </c>
      <c r="DA874" s="4"/>
      <c r="DB874" s="8"/>
      <c r="DC874" s="7"/>
      <c r="DD874" s="7"/>
      <c r="DE874" s="2" t="s">
        <v>239</v>
      </c>
      <c r="DF874" s="2" t="s">
        <v>226</v>
      </c>
      <c r="DG874" s="2" t="s">
        <v>1056</v>
      </c>
      <c r="DH874" s="2" t="s">
        <v>993</v>
      </c>
      <c r="DI874" s="2" t="s">
        <v>241</v>
      </c>
      <c r="DJ874" s="2" t="s">
        <v>229</v>
      </c>
      <c r="DK874" s="4"/>
      <c r="DL874" s="8"/>
      <c r="DM874" s="4"/>
      <c r="DN874" s="8"/>
      <c r="DO874" s="7"/>
      <c r="DP874" s="7"/>
      <c r="DQ874" s="2" t="s">
        <v>239</v>
      </c>
      <c r="DR874" s="2" t="s">
        <v>226</v>
      </c>
      <c r="DS874" s="2" t="s">
        <v>502</v>
      </c>
      <c r="DT874" s="2" t="s">
        <v>2604</v>
      </c>
      <c r="DU874" s="2" t="s">
        <v>241</v>
      </c>
      <c r="DV874" s="2" t="s">
        <v>229</v>
      </c>
      <c r="DW874" s="4">
        <v>1</v>
      </c>
      <c r="DX874" s="8">
        <v>72.19</v>
      </c>
      <c r="DY874" s="4"/>
      <c r="DZ874" s="8"/>
      <c r="EA874" s="7"/>
      <c r="EB874" s="7"/>
      <c r="EC874" s="2" t="s">
        <v>239</v>
      </c>
      <c r="ED874" s="2" t="s">
        <v>226</v>
      </c>
      <c r="EE874" s="2" t="s">
        <v>334</v>
      </c>
      <c r="EF874" s="2" t="s">
        <v>1536</v>
      </c>
      <c r="EG874" s="2" t="s">
        <v>241</v>
      </c>
      <c r="EH874" s="2" t="s">
        <v>229</v>
      </c>
      <c r="EI874" s="4"/>
      <c r="EJ874" s="8"/>
      <c r="EK874" s="4"/>
      <c r="EL874" s="8"/>
      <c r="EM874" s="7"/>
      <c r="EN874" s="7"/>
      <c r="EO874" s="2" t="s">
        <v>239</v>
      </c>
      <c r="EP874" s="2" t="s">
        <v>226</v>
      </c>
      <c r="EQ874" s="2" t="s">
        <v>1064</v>
      </c>
      <c r="ER874" s="2" t="s">
        <v>622</v>
      </c>
      <c r="ES874" s="2" t="s">
        <v>241</v>
      </c>
      <c r="ET874" s="2" t="s">
        <v>229</v>
      </c>
      <c r="EU874" s="4"/>
      <c r="EV874" s="8"/>
      <c r="EW874" s="4"/>
      <c r="EX874" s="8"/>
      <c r="EY874" s="7"/>
      <c r="EZ874" s="7"/>
      <c r="FA874" s="2" t="s">
        <v>239</v>
      </c>
      <c r="FB874" s="2" t="s">
        <v>226</v>
      </c>
      <c r="FC874" s="2" t="s">
        <v>2322</v>
      </c>
      <c r="FD874" s="2" t="s">
        <v>561</v>
      </c>
      <c r="FE874" s="2" t="s">
        <v>241</v>
      </c>
      <c r="FF874" s="2" t="s">
        <v>229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226</v>
      </c>
      <c r="FO874" s="2" t="s">
        <v>2322</v>
      </c>
      <c r="FP874" s="2" t="s">
        <v>229</v>
      </c>
      <c r="FQ874" s="2" t="s">
        <v>241</v>
      </c>
      <c r="FR874" s="2" t="s">
        <v>229</v>
      </c>
      <c r="FS874" s="4"/>
      <c r="FT874" s="8"/>
      <c r="FU874" s="4"/>
      <c r="FV874" s="8"/>
      <c r="FW874" s="7"/>
      <c r="FX874" s="7"/>
      <c r="FY874" s="2" t="s">
        <v>239</v>
      </c>
      <c r="FZ874" s="2" t="s">
        <v>226</v>
      </c>
      <c r="GA874" s="2" t="s">
        <v>327</v>
      </c>
      <c r="GB874" s="2" t="s">
        <v>229</v>
      </c>
      <c r="GC874" s="2" t="s">
        <v>241</v>
      </c>
      <c r="GD874" s="2" t="s">
        <v>229</v>
      </c>
      <c r="GE874" s="4"/>
      <c r="GF874" s="8"/>
      <c r="GG874" s="4"/>
      <c r="GH874" s="8"/>
      <c r="GI874" s="7"/>
      <c r="GJ874" s="7"/>
      <c r="GK874" s="2" t="s">
        <v>272</v>
      </c>
      <c r="GL874" s="2" t="s">
        <v>226</v>
      </c>
      <c r="GM874" s="2" t="s">
        <v>229</v>
      </c>
      <c r="GN874" s="2" t="s">
        <v>229</v>
      </c>
      <c r="GO874" s="2" t="s">
        <v>241</v>
      </c>
      <c r="GP874" s="2" t="s">
        <v>229</v>
      </c>
      <c r="GQ874" s="4"/>
      <c r="GR874" s="8"/>
      <c r="GS874" s="4"/>
      <c r="GT874" s="8"/>
      <c r="GU874" s="7"/>
      <c r="GV874" s="7"/>
      <c r="GW874" s="2" t="s">
        <v>239</v>
      </c>
      <c r="GX874" s="2" t="s">
        <v>226</v>
      </c>
      <c r="GY874" s="2" t="s">
        <v>632</v>
      </c>
      <c r="GZ874" s="2" t="s">
        <v>601</v>
      </c>
      <c r="HA874" s="2" t="s">
        <v>241</v>
      </c>
      <c r="HB874" s="2" t="s">
        <v>229</v>
      </c>
      <c r="HC874" s="4"/>
      <c r="HD874" s="8"/>
      <c r="HE874" s="4"/>
      <c r="HF874" s="8"/>
      <c r="HG874" s="7"/>
      <c r="HH874" s="7"/>
      <c r="HI874" s="2" t="s">
        <v>266</v>
      </c>
      <c r="HJ874" s="2" t="s">
        <v>226</v>
      </c>
      <c r="HK874" s="2" t="s">
        <v>229</v>
      </c>
      <c r="HL874" s="2" t="s">
        <v>229</v>
      </c>
      <c r="HM874" s="2" t="s">
        <v>241</v>
      </c>
      <c r="HN874" s="2" t="s">
        <v>229</v>
      </c>
      <c r="HO874" s="4"/>
      <c r="HP874" s="8"/>
      <c r="HQ874" s="4"/>
      <c r="HR874" s="8"/>
      <c r="HS874" s="7"/>
      <c r="HT874" s="7"/>
      <c r="HU874" s="2" t="s">
        <v>266</v>
      </c>
      <c r="HV874" s="2" t="s">
        <v>226</v>
      </c>
      <c r="HW874" s="2" t="s">
        <v>229</v>
      </c>
      <c r="HX874" s="2" t="s">
        <v>229</v>
      </c>
      <c r="HY874" s="2" t="s">
        <v>241</v>
      </c>
      <c r="HZ874" s="2" t="s">
        <v>229</v>
      </c>
      <c r="IA874" s="4"/>
      <c r="IB874" s="8"/>
      <c r="IC874" s="4"/>
      <c r="ID874" s="8"/>
      <c r="IE874" s="7"/>
      <c r="IF874" s="7"/>
      <c r="IG874" s="2" t="s">
        <v>266</v>
      </c>
      <c r="IH874" s="2" t="s">
        <v>226</v>
      </c>
      <c r="II874" s="2" t="s">
        <v>229</v>
      </c>
      <c r="IJ874" s="2" t="s">
        <v>229</v>
      </c>
      <c r="IK874" s="2" t="s">
        <v>241</v>
      </c>
      <c r="IL874" s="2" t="s">
        <v>229</v>
      </c>
      <c r="IM874" s="4"/>
      <c r="IN874" s="8"/>
      <c r="IO874" s="4"/>
      <c r="IP874" s="8"/>
      <c r="IQ874" s="7"/>
      <c r="IR874" s="7"/>
      <c r="IS874" s="2" t="s">
        <v>272</v>
      </c>
      <c r="IT874" s="2" t="s">
        <v>226</v>
      </c>
      <c r="IU874" s="2" t="s">
        <v>229</v>
      </c>
      <c r="IV874" s="2" t="s">
        <v>229</v>
      </c>
      <c r="IW874" s="2" t="s">
        <v>241</v>
      </c>
      <c r="IX874" s="2" t="s">
        <v>229</v>
      </c>
      <c r="IY874" s="4"/>
      <c r="IZ874" s="8"/>
      <c r="JA874" s="4"/>
      <c r="JB874" s="8"/>
      <c r="JC874" s="7"/>
      <c r="JD874" s="7"/>
      <c r="JE874" s="2" t="s">
        <v>272</v>
      </c>
      <c r="JF874" s="2" t="s">
        <v>226</v>
      </c>
      <c r="JG874" s="2" t="s">
        <v>229</v>
      </c>
      <c r="JH874" s="2" t="s">
        <v>229</v>
      </c>
      <c r="JI874" s="2" t="s">
        <v>241</v>
      </c>
      <c r="JJ874" s="2" t="s">
        <v>229</v>
      </c>
      <c r="JK874" s="4"/>
      <c r="JL874" s="8"/>
      <c r="JM874" s="4"/>
      <c r="JN874" s="8"/>
      <c r="JO874" s="7"/>
      <c r="JP874" s="7"/>
      <c r="JQ874" s="2" t="s">
        <v>272</v>
      </c>
      <c r="JR874" s="2" t="s">
        <v>226</v>
      </c>
      <c r="JS874" s="2" t="s">
        <v>229</v>
      </c>
      <c r="JT874" s="2" t="s">
        <v>229</v>
      </c>
      <c r="JU874" s="2" t="s">
        <v>241</v>
      </c>
      <c r="JV874" s="2" t="s">
        <v>229</v>
      </c>
      <c r="JW874" s="4"/>
      <c r="JX874" s="8"/>
      <c r="JY874" s="4"/>
      <c r="JZ874" s="8"/>
      <c r="KA874" s="7"/>
      <c r="KB874" s="7"/>
      <c r="KC874" s="2" t="s">
        <v>272</v>
      </c>
      <c r="KD874" s="2" t="s">
        <v>226</v>
      </c>
      <c r="KE874" s="2" t="s">
        <v>229</v>
      </c>
      <c r="KF874" s="2" t="s">
        <v>229</v>
      </c>
      <c r="KG874" s="2" t="s">
        <v>241</v>
      </c>
      <c r="KH874" s="2" t="s">
        <v>229</v>
      </c>
      <c r="KI874" s="4"/>
      <c r="KJ874" s="8"/>
      <c r="KK874" s="4"/>
      <c r="KL874" s="8"/>
      <c r="KM874" s="7"/>
      <c r="KN874" s="7"/>
      <c r="KO874" s="2" t="s">
        <v>272</v>
      </c>
      <c r="KP874" s="2" t="s">
        <v>226</v>
      </c>
      <c r="KQ874" s="2" t="s">
        <v>229</v>
      </c>
      <c r="KR874" s="2" t="s">
        <v>229</v>
      </c>
      <c r="KS874" s="2" t="s">
        <v>241</v>
      </c>
      <c r="KT874" s="2" t="s">
        <v>229</v>
      </c>
      <c r="KU874" s="4"/>
      <c r="KV874" s="8"/>
      <c r="KW874" s="4"/>
      <c r="KX874" s="8"/>
      <c r="KY874" s="7"/>
      <c r="KZ874" s="7"/>
      <c r="LA874" s="2" t="s">
        <v>272</v>
      </c>
      <c r="LB874" s="2" t="s">
        <v>226</v>
      </c>
      <c r="LC874" s="2" t="s">
        <v>229</v>
      </c>
      <c r="LD874" s="2" t="s">
        <v>229</v>
      </c>
      <c r="LE874" s="2" t="s">
        <v>241</v>
      </c>
      <c r="LF874" s="2" t="s">
        <v>229</v>
      </c>
      <c r="LG874" s="4"/>
      <c r="LH874" s="8"/>
      <c r="LI874" s="4"/>
      <c r="LJ874" s="8"/>
      <c r="LK874" s="7"/>
      <c r="LL874" s="7"/>
      <c r="LM874" s="2" t="s">
        <v>229</v>
      </c>
      <c r="LN874" s="2" t="s">
        <v>229</v>
      </c>
      <c r="LO874" s="2" t="s">
        <v>229</v>
      </c>
      <c r="LP874" s="2" t="s">
        <v>229</v>
      </c>
      <c r="LQ874" s="2" t="s">
        <v>229</v>
      </c>
      <c r="LR874" s="2" t="s">
        <v>229</v>
      </c>
      <c r="LS874" s="4"/>
      <c r="LT874" s="8"/>
      <c r="LU874" s="4"/>
      <c r="LV874" s="8"/>
      <c r="LW874" s="7"/>
      <c r="LX874" s="7"/>
      <c r="LY874" s="2" t="s">
        <v>239</v>
      </c>
      <c r="LZ874" s="2" t="s">
        <v>275</v>
      </c>
      <c r="MA874" s="2" t="s">
        <v>4007</v>
      </c>
      <c r="MB874" s="2" t="s">
        <v>3495</v>
      </c>
      <c r="MC874" s="2" t="s">
        <v>241</v>
      </c>
      <c r="MD874" s="2" t="s">
        <v>229</v>
      </c>
      <c r="ME874" s="4"/>
      <c r="MF874" s="8"/>
      <c r="MG874" s="4"/>
      <c r="MH874" s="8"/>
      <c r="MI874" s="7"/>
      <c r="MJ874" s="7"/>
      <c r="MK874" s="2" t="s">
        <v>272</v>
      </c>
      <c r="ML874" s="2" t="s">
        <v>226</v>
      </c>
      <c r="MM874" s="2" t="s">
        <v>229</v>
      </c>
      <c r="MN874" s="2" t="s">
        <v>229</v>
      </c>
      <c r="MO874" s="2" t="s">
        <v>241</v>
      </c>
      <c r="MP874" s="2" t="s">
        <v>229</v>
      </c>
      <c r="MQ874" s="4"/>
      <c r="MR874" s="8"/>
      <c r="MS874" s="4"/>
      <c r="MT874" s="8"/>
      <c r="MU874" s="7"/>
      <c r="MV874" s="7"/>
      <c r="MW874" s="2" t="s">
        <v>266</v>
      </c>
      <c r="MX874" s="2" t="s">
        <v>226</v>
      </c>
      <c r="MY874" s="2" t="s">
        <v>229</v>
      </c>
      <c r="MZ874" s="2" t="s">
        <v>229</v>
      </c>
      <c r="NA874" s="2" t="s">
        <v>241</v>
      </c>
      <c r="NB874" s="2" t="s">
        <v>229</v>
      </c>
      <c r="NC874" s="4"/>
      <c r="ND874" s="8"/>
      <c r="NE874" s="4"/>
      <c r="NF874" s="8"/>
      <c r="NG874" s="7"/>
      <c r="NH874" s="7"/>
      <c r="NI874" s="2" t="s">
        <v>266</v>
      </c>
      <c r="NJ874" s="2" t="s">
        <v>226</v>
      </c>
      <c r="NK874" s="2" t="s">
        <v>229</v>
      </c>
      <c r="NL874" s="2" t="s">
        <v>229</v>
      </c>
      <c r="NM874" s="2" t="s">
        <v>241</v>
      </c>
      <c r="NN874" s="2" t="s">
        <v>229</v>
      </c>
      <c r="NO874" s="4"/>
      <c r="NP874" s="8"/>
      <c r="NQ874" s="4"/>
      <c r="NR874" s="8"/>
      <c r="NS874" s="7"/>
      <c r="NT874" s="7"/>
      <c r="NU874" s="2" t="s">
        <v>272</v>
      </c>
      <c r="NV874" s="2" t="s">
        <v>226</v>
      </c>
      <c r="NW874" s="2" t="s">
        <v>229</v>
      </c>
      <c r="NX874" s="2" t="s">
        <v>229</v>
      </c>
      <c r="NY874" s="2" t="s">
        <v>241</v>
      </c>
      <c r="NZ874" s="2" t="s">
        <v>229</v>
      </c>
      <c r="OA874" s="4"/>
      <c r="OB874" s="8"/>
      <c r="OC874" s="4"/>
      <c r="OD874" s="8"/>
      <c r="OE874" s="7"/>
      <c r="OF874" s="7"/>
      <c r="OG874" s="2" t="s">
        <v>239</v>
      </c>
      <c r="OH874" s="2" t="s">
        <v>226</v>
      </c>
      <c r="OI874" s="2" t="s">
        <v>2817</v>
      </c>
      <c r="OJ874" s="2" t="s">
        <v>229</v>
      </c>
      <c r="OK874" s="2" t="s">
        <v>241</v>
      </c>
      <c r="OL874" s="2" t="s">
        <v>229</v>
      </c>
      <c r="OM874" s="4"/>
      <c r="ON874" s="8"/>
      <c r="OO874" s="4"/>
      <c r="OP874" s="8"/>
      <c r="OQ874" s="7"/>
      <c r="OR874" s="7"/>
      <c r="OS874" s="2" t="s">
        <v>229</v>
      </c>
      <c r="OT874" s="2" t="s">
        <v>229</v>
      </c>
      <c r="OU874" s="2" t="s">
        <v>229</v>
      </c>
      <c r="OV874" s="2" t="s">
        <v>229</v>
      </c>
      <c r="OW874" s="2" t="s">
        <v>229</v>
      </c>
      <c r="OX874" s="2" t="s">
        <v>229</v>
      </c>
      <c r="OY874" s="4"/>
      <c r="OZ874" s="8"/>
      <c r="PA874" s="4"/>
      <c r="PB874" s="8"/>
      <c r="PC874" s="7"/>
      <c r="PD874" s="7"/>
      <c r="PE874" s="2" t="s">
        <v>281</v>
      </c>
      <c r="PF874" s="2" t="s">
        <v>226</v>
      </c>
      <c r="PG874" s="2" t="s">
        <v>229</v>
      </c>
      <c r="PH874" s="2" t="s">
        <v>229</v>
      </c>
      <c r="PI874" s="2" t="s">
        <v>241</v>
      </c>
      <c r="PJ874" s="2" t="s">
        <v>229</v>
      </c>
      <c r="PK874" s="4"/>
      <c r="PL874" s="8"/>
      <c r="PM874" s="4"/>
      <c r="PN874" s="8"/>
      <c r="PO874" s="7"/>
      <c r="PP874" s="7"/>
      <c r="PQ874" s="2" t="s">
        <v>229</v>
      </c>
      <c r="PR874" s="2" t="s">
        <v>229</v>
      </c>
      <c r="PS874" s="2" t="s">
        <v>229</v>
      </c>
      <c r="PT874" s="2" t="s">
        <v>229</v>
      </c>
      <c r="PU874" s="2" t="s">
        <v>229</v>
      </c>
      <c r="PV874" s="2" t="s">
        <v>229</v>
      </c>
      <c r="PW874" s="4"/>
      <c r="PX874" s="8"/>
      <c r="PY874" s="4"/>
      <c r="PZ874" s="8"/>
      <c r="QA874" s="7"/>
      <c r="QB874" s="7"/>
      <c r="QC874" s="2" t="s">
        <v>281</v>
      </c>
      <c r="QD874" s="2" t="s">
        <v>226</v>
      </c>
      <c r="QE874" s="2" t="s">
        <v>229</v>
      </c>
      <c r="QF874" s="2" t="s">
        <v>229</v>
      </c>
      <c r="QG874" s="2" t="s">
        <v>241</v>
      </c>
      <c r="QH874" s="2" t="s">
        <v>229</v>
      </c>
      <c r="QI874" s="4"/>
      <c r="QJ874" s="8"/>
      <c r="QK874" s="4"/>
      <c r="QL874" s="8"/>
      <c r="QM874" s="7"/>
      <c r="QN874" s="7"/>
      <c r="QO874" s="2" t="s">
        <v>229</v>
      </c>
      <c r="QP874" s="2" t="s">
        <v>229</v>
      </c>
      <c r="QQ874" s="2" t="s">
        <v>229</v>
      </c>
      <c r="QR874" s="2" t="s">
        <v>229</v>
      </c>
      <c r="QS874" s="2" t="s">
        <v>229</v>
      </c>
      <c r="QT874" s="2" t="s">
        <v>229</v>
      </c>
      <c r="QU874" s="4"/>
      <c r="QV874" s="8"/>
      <c r="QW874" s="4"/>
      <c r="QX874" s="8"/>
      <c r="QY874" s="7"/>
      <c r="QZ874" s="7"/>
      <c r="RA874" s="2" t="s">
        <v>272</v>
      </c>
      <c r="RB874" s="2" t="s">
        <v>226</v>
      </c>
      <c r="RC874" s="2" t="s">
        <v>229</v>
      </c>
      <c r="RD874" s="2" t="s">
        <v>229</v>
      </c>
      <c r="RE874" s="2" t="s">
        <v>241</v>
      </c>
      <c r="RF874" s="2" t="s">
        <v>229</v>
      </c>
      <c r="RG874" s="4"/>
      <c r="RH874" s="8"/>
      <c r="RI874" s="4"/>
      <c r="RJ874" s="8"/>
      <c r="RK874" s="7"/>
      <c r="RL874" s="7"/>
      <c r="RM874" s="2" t="s">
        <v>272</v>
      </c>
      <c r="RN874" s="2" t="s">
        <v>226</v>
      </c>
      <c r="RO874" s="2" t="s">
        <v>229</v>
      </c>
      <c r="RP874" s="2" t="s">
        <v>229</v>
      </c>
      <c r="RQ874" s="2" t="s">
        <v>241</v>
      </c>
      <c r="RR874" s="2" t="s">
        <v>229</v>
      </c>
      <c r="RS874" s="4"/>
      <c r="RT874" s="8"/>
      <c r="RU874" s="4"/>
      <c r="RV874" s="8"/>
      <c r="RW874" s="7"/>
      <c r="RX874" s="7"/>
      <c r="RY874" s="2" t="s">
        <v>229</v>
      </c>
      <c r="RZ874" s="2" t="s">
        <v>229</v>
      </c>
      <c r="SA874" s="2" t="s">
        <v>229</v>
      </c>
      <c r="SB874" s="2" t="s">
        <v>229</v>
      </c>
      <c r="SC874" s="2" t="s">
        <v>229</v>
      </c>
      <c r="SD874" s="2" t="s">
        <v>229</v>
      </c>
      <c r="SE874" s="4">
        <v>50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</row>
    <row r="875">
      <c r="A875" s="2" t="s">
        <v>5185</v>
      </c>
      <c r="B875" s="2" t="s">
        <v>216</v>
      </c>
      <c r="C875" s="2" t="s">
        <v>4734</v>
      </c>
      <c r="D875" s="2" t="s">
        <v>3164</v>
      </c>
      <c r="E875" s="2" t="s">
        <v>3497</v>
      </c>
      <c r="F875" s="2" t="s">
        <v>5044</v>
      </c>
      <c r="G875" s="2" t="s">
        <v>5045</v>
      </c>
      <c r="H875" s="2" t="s">
        <v>5046</v>
      </c>
      <c r="I875" s="2" t="s">
        <v>5186</v>
      </c>
      <c r="J875" s="2" t="s">
        <v>285</v>
      </c>
      <c r="K875" s="2" t="s">
        <v>5048</v>
      </c>
      <c r="L875" s="3">
        <v>26.19</v>
      </c>
      <c r="M875" s="3">
        <v>27.5</v>
      </c>
      <c r="N875" s="3">
        <v>54.99</v>
      </c>
      <c r="O875" s="2" t="s">
        <v>226</v>
      </c>
      <c r="P875" s="2" t="s">
        <v>2046</v>
      </c>
      <c r="Q875" s="2" t="s">
        <v>228</v>
      </c>
      <c r="R875" s="2" t="s">
        <v>229</v>
      </c>
      <c r="S875" s="2" t="s">
        <v>5049</v>
      </c>
      <c r="T875" s="2" t="s">
        <v>2437</v>
      </c>
      <c r="U875" s="2" t="s">
        <v>232</v>
      </c>
      <c r="V875" s="2" t="s">
        <v>685</v>
      </c>
      <c r="W875" s="2" t="s">
        <v>686</v>
      </c>
      <c r="X875" s="2" t="s">
        <v>229</v>
      </c>
      <c r="Y875" s="2" t="s">
        <v>2473</v>
      </c>
      <c r="Z875" s="4">
        <v>150</v>
      </c>
      <c r="AA875" s="4">
        <f>=ROUNDDOWN(37.5,0)</f>
      </c>
      <c r="AB875" s="5">
        <v>4</v>
      </c>
      <c r="AC875" s="2" t="s">
        <v>229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>
        <v>3</v>
      </c>
      <c r="AQ875" s="8">
        <v>85.24</v>
      </c>
      <c r="AR875" s="4"/>
      <c r="AS875" s="8"/>
      <c r="AT875" s="7"/>
      <c r="AU875" s="7"/>
      <c r="AV875" s="4">
        <v>4</v>
      </c>
      <c r="AW875" s="8">
        <v>119.36</v>
      </c>
      <c r="AX875" s="4" t="s">
        <v>229</v>
      </c>
      <c r="AY875" s="8" t="s">
        <v>229</v>
      </c>
      <c r="AZ875" s="7" t="s">
        <v>229</v>
      </c>
      <c r="BA875" s="7" t="s">
        <v>229</v>
      </c>
      <c r="BB875" s="7">
        <v>0.7141</v>
      </c>
      <c r="BC875" s="4">
        <v>4</v>
      </c>
      <c r="BD875" s="8">
        <v>119.36</v>
      </c>
      <c r="BE875" s="4" t="s">
        <v>229</v>
      </c>
      <c r="BF875" s="8" t="s">
        <v>229</v>
      </c>
      <c r="BG875" s="7" t="s">
        <v>229</v>
      </c>
      <c r="BH875" s="7" t="s">
        <v>229</v>
      </c>
      <c r="BI875" s="7">
        <v>1</v>
      </c>
      <c r="BJ875" s="4">
        <v>3</v>
      </c>
      <c r="BK875" s="8">
        <v>85.24</v>
      </c>
      <c r="BL875" s="2" t="s">
        <v>3436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266</v>
      </c>
      <c r="BV875" s="2" t="s">
        <v>226</v>
      </c>
      <c r="BW875" s="2" t="s">
        <v>229</v>
      </c>
      <c r="BX875" s="2" t="s">
        <v>229</v>
      </c>
      <c r="BY875" s="2" t="s">
        <v>241</v>
      </c>
      <c r="BZ875" s="2" t="s">
        <v>229</v>
      </c>
      <c r="CA875" s="4"/>
      <c r="CB875" s="8"/>
      <c r="CC875" s="4"/>
      <c r="CD875" s="8"/>
      <c r="CE875" s="7"/>
      <c r="CF875" s="7"/>
      <c r="CG875" s="2" t="s">
        <v>239</v>
      </c>
      <c r="CH875" s="2" t="s">
        <v>226</v>
      </c>
      <c r="CI875" s="2" t="s">
        <v>1105</v>
      </c>
      <c r="CJ875" s="2" t="s">
        <v>1055</v>
      </c>
      <c r="CK875" s="2" t="s">
        <v>241</v>
      </c>
      <c r="CL875" s="2" t="s">
        <v>229</v>
      </c>
      <c r="CM875" s="4"/>
      <c r="CN875" s="8"/>
      <c r="CO875" s="4"/>
      <c r="CP875" s="8"/>
      <c r="CQ875" s="7"/>
      <c r="CR875" s="7"/>
      <c r="CS875" s="2" t="s">
        <v>239</v>
      </c>
      <c r="CT875" s="2" t="s">
        <v>226</v>
      </c>
      <c r="CU875" s="2" t="s">
        <v>1291</v>
      </c>
      <c r="CV875" s="2" t="s">
        <v>2778</v>
      </c>
      <c r="CW875" s="2" t="s">
        <v>241</v>
      </c>
      <c r="CX875" s="2" t="s">
        <v>229</v>
      </c>
      <c r="CY875" s="4">
        <v>1</v>
      </c>
      <c r="CZ875" s="8">
        <v>27.5</v>
      </c>
      <c r="DA875" s="4"/>
      <c r="DB875" s="8"/>
      <c r="DC875" s="7"/>
      <c r="DD875" s="7"/>
      <c r="DE875" s="2" t="s">
        <v>239</v>
      </c>
      <c r="DF875" s="2" t="s">
        <v>226</v>
      </c>
      <c r="DG875" s="2" t="s">
        <v>1104</v>
      </c>
      <c r="DH875" s="2" t="s">
        <v>2520</v>
      </c>
      <c r="DI875" s="2" t="s">
        <v>241</v>
      </c>
      <c r="DJ875" s="2" t="s">
        <v>229</v>
      </c>
      <c r="DK875" s="4"/>
      <c r="DL875" s="8"/>
      <c r="DM875" s="4"/>
      <c r="DN875" s="8"/>
      <c r="DO875" s="7"/>
      <c r="DP875" s="7"/>
      <c r="DQ875" s="2" t="s">
        <v>239</v>
      </c>
      <c r="DR875" s="2" t="s">
        <v>226</v>
      </c>
      <c r="DS875" s="2" t="s">
        <v>1936</v>
      </c>
      <c r="DT875" s="2" t="s">
        <v>1120</v>
      </c>
      <c r="DU875" s="2" t="s">
        <v>241</v>
      </c>
      <c r="DV875" s="2" t="s">
        <v>229</v>
      </c>
      <c r="DW875" s="4"/>
      <c r="DX875" s="8"/>
      <c r="DY875" s="4"/>
      <c r="DZ875" s="8"/>
      <c r="EA875" s="7"/>
      <c r="EB875" s="7"/>
      <c r="EC875" s="2" t="s">
        <v>1106</v>
      </c>
      <c r="ED875" s="2" t="s">
        <v>226</v>
      </c>
      <c r="EE875" s="2" t="s">
        <v>229</v>
      </c>
      <c r="EF875" s="2" t="s">
        <v>229</v>
      </c>
      <c r="EG875" s="2" t="s">
        <v>241</v>
      </c>
      <c r="EH875" s="2" t="s">
        <v>229</v>
      </c>
      <c r="EI875" s="4">
        <v>2</v>
      </c>
      <c r="EJ875" s="8">
        <v>57.74</v>
      </c>
      <c r="EK875" s="4"/>
      <c r="EL875" s="8"/>
      <c r="EM875" s="7"/>
      <c r="EN875" s="7"/>
      <c r="EO875" s="2" t="s">
        <v>239</v>
      </c>
      <c r="EP875" s="2" t="s">
        <v>226</v>
      </c>
      <c r="EQ875" s="2" t="s">
        <v>521</v>
      </c>
      <c r="ER875" s="2" t="s">
        <v>433</v>
      </c>
      <c r="ES875" s="2" t="s">
        <v>241</v>
      </c>
      <c r="ET875" s="2" t="s">
        <v>229</v>
      </c>
      <c r="EU875" s="4"/>
      <c r="EV875" s="8"/>
      <c r="EW875" s="4"/>
      <c r="EX875" s="8"/>
      <c r="EY875" s="7"/>
      <c r="EZ875" s="7"/>
      <c r="FA875" s="2" t="s">
        <v>239</v>
      </c>
      <c r="FB875" s="2" t="s">
        <v>226</v>
      </c>
      <c r="FC875" s="2" t="s">
        <v>1105</v>
      </c>
      <c r="FD875" s="2" t="s">
        <v>1114</v>
      </c>
      <c r="FE875" s="2" t="s">
        <v>241</v>
      </c>
      <c r="FF875" s="2" t="s">
        <v>229</v>
      </c>
      <c r="FG875" s="4"/>
      <c r="FH875" s="8"/>
      <c r="FI875" s="4"/>
      <c r="FJ875" s="8"/>
      <c r="FK875" s="7"/>
      <c r="FL875" s="7"/>
      <c r="FM875" s="2" t="s">
        <v>239</v>
      </c>
      <c r="FN875" s="2" t="s">
        <v>226</v>
      </c>
      <c r="FO875" s="2" t="s">
        <v>1936</v>
      </c>
      <c r="FP875" s="2" t="s">
        <v>229</v>
      </c>
      <c r="FQ875" s="2" t="s">
        <v>241</v>
      </c>
      <c r="FR875" s="2" t="s">
        <v>229</v>
      </c>
      <c r="FS875" s="4"/>
      <c r="FT875" s="8"/>
      <c r="FU875" s="4"/>
      <c r="FV875" s="8"/>
      <c r="FW875" s="7"/>
      <c r="FX875" s="7"/>
      <c r="FY875" s="2" t="s">
        <v>239</v>
      </c>
      <c r="FZ875" s="2" t="s">
        <v>226</v>
      </c>
      <c r="GA875" s="2" t="s">
        <v>327</v>
      </c>
      <c r="GB875" s="2" t="s">
        <v>229</v>
      </c>
      <c r="GC875" s="2" t="s">
        <v>241</v>
      </c>
      <c r="GD875" s="2" t="s">
        <v>229</v>
      </c>
      <c r="GE875" s="4"/>
      <c r="GF875" s="8"/>
      <c r="GG875" s="4"/>
      <c r="GH875" s="8"/>
      <c r="GI875" s="7"/>
      <c r="GJ875" s="7"/>
      <c r="GK875" s="2" t="s">
        <v>272</v>
      </c>
      <c r="GL875" s="2" t="s">
        <v>226</v>
      </c>
      <c r="GM875" s="2" t="s">
        <v>229</v>
      </c>
      <c r="GN875" s="2" t="s">
        <v>229</v>
      </c>
      <c r="GO875" s="2" t="s">
        <v>241</v>
      </c>
      <c r="GP875" s="2" t="s">
        <v>229</v>
      </c>
      <c r="GQ875" s="4"/>
      <c r="GR875" s="8"/>
      <c r="GS875" s="4"/>
      <c r="GT875" s="8"/>
      <c r="GU875" s="7"/>
      <c r="GV875" s="7"/>
      <c r="GW875" s="2" t="s">
        <v>239</v>
      </c>
      <c r="GX875" s="2" t="s">
        <v>226</v>
      </c>
      <c r="GY875" s="2" t="s">
        <v>1105</v>
      </c>
      <c r="GZ875" s="2" t="s">
        <v>229</v>
      </c>
      <c r="HA875" s="2" t="s">
        <v>241</v>
      </c>
      <c r="HB875" s="2" t="s">
        <v>229</v>
      </c>
      <c r="HC875" s="4"/>
      <c r="HD875" s="8"/>
      <c r="HE875" s="4"/>
      <c r="HF875" s="8"/>
      <c r="HG875" s="7"/>
      <c r="HH875" s="7"/>
      <c r="HI875" s="2" t="s">
        <v>664</v>
      </c>
      <c r="HJ875" s="2" t="s">
        <v>226</v>
      </c>
      <c r="HK875" s="2" t="s">
        <v>229</v>
      </c>
      <c r="HL875" s="2" t="s">
        <v>229</v>
      </c>
      <c r="HM875" s="2" t="s">
        <v>241</v>
      </c>
      <c r="HN875" s="2" t="s">
        <v>229</v>
      </c>
      <c r="HO875" s="4"/>
      <c r="HP875" s="8"/>
      <c r="HQ875" s="4"/>
      <c r="HR875" s="8"/>
      <c r="HS875" s="7"/>
      <c r="HT875" s="7"/>
      <c r="HU875" s="2" t="s">
        <v>266</v>
      </c>
      <c r="HV875" s="2" t="s">
        <v>226</v>
      </c>
      <c r="HW875" s="2" t="s">
        <v>229</v>
      </c>
      <c r="HX875" s="2" t="s">
        <v>229</v>
      </c>
      <c r="HY875" s="2" t="s">
        <v>241</v>
      </c>
      <c r="HZ875" s="2" t="s">
        <v>229</v>
      </c>
      <c r="IA875" s="4"/>
      <c r="IB875" s="8"/>
      <c r="IC875" s="4"/>
      <c r="ID875" s="8"/>
      <c r="IE875" s="7"/>
      <c r="IF875" s="7"/>
      <c r="IG875" s="2" t="s">
        <v>266</v>
      </c>
      <c r="IH875" s="2" t="s">
        <v>226</v>
      </c>
      <c r="II875" s="2" t="s">
        <v>229</v>
      </c>
      <c r="IJ875" s="2" t="s">
        <v>229</v>
      </c>
      <c r="IK875" s="2" t="s">
        <v>241</v>
      </c>
      <c r="IL875" s="2" t="s">
        <v>229</v>
      </c>
      <c r="IM875" s="4"/>
      <c r="IN875" s="8"/>
      <c r="IO875" s="4"/>
      <c r="IP875" s="8"/>
      <c r="IQ875" s="7"/>
      <c r="IR875" s="7"/>
      <c r="IS875" s="2" t="s">
        <v>664</v>
      </c>
      <c r="IT875" s="2" t="s">
        <v>226</v>
      </c>
      <c r="IU875" s="2" t="s">
        <v>229</v>
      </c>
      <c r="IV875" s="2" t="s">
        <v>229</v>
      </c>
      <c r="IW875" s="2" t="s">
        <v>241</v>
      </c>
      <c r="IX875" s="2" t="s">
        <v>229</v>
      </c>
      <c r="IY875" s="4"/>
      <c r="IZ875" s="8"/>
      <c r="JA875" s="4"/>
      <c r="JB875" s="8"/>
      <c r="JC875" s="7"/>
      <c r="JD875" s="7"/>
      <c r="JE875" s="2" t="s">
        <v>272</v>
      </c>
      <c r="JF875" s="2" t="s">
        <v>226</v>
      </c>
      <c r="JG875" s="2" t="s">
        <v>229</v>
      </c>
      <c r="JH875" s="2" t="s">
        <v>229</v>
      </c>
      <c r="JI875" s="2" t="s">
        <v>241</v>
      </c>
      <c r="JJ875" s="2" t="s">
        <v>229</v>
      </c>
      <c r="JK875" s="4"/>
      <c r="JL875" s="8"/>
      <c r="JM875" s="4"/>
      <c r="JN875" s="8"/>
      <c r="JO875" s="7"/>
      <c r="JP875" s="7"/>
      <c r="JQ875" s="2" t="s">
        <v>272</v>
      </c>
      <c r="JR875" s="2" t="s">
        <v>226</v>
      </c>
      <c r="JS875" s="2" t="s">
        <v>229</v>
      </c>
      <c r="JT875" s="2" t="s">
        <v>229</v>
      </c>
      <c r="JU875" s="2" t="s">
        <v>241</v>
      </c>
      <c r="JV875" s="2" t="s">
        <v>229</v>
      </c>
      <c r="JW875" s="4"/>
      <c r="JX875" s="8"/>
      <c r="JY875" s="4"/>
      <c r="JZ875" s="8"/>
      <c r="KA875" s="7"/>
      <c r="KB875" s="7"/>
      <c r="KC875" s="2" t="s">
        <v>272</v>
      </c>
      <c r="KD875" s="2" t="s">
        <v>226</v>
      </c>
      <c r="KE875" s="2" t="s">
        <v>229</v>
      </c>
      <c r="KF875" s="2" t="s">
        <v>229</v>
      </c>
      <c r="KG875" s="2" t="s">
        <v>241</v>
      </c>
      <c r="KH875" s="2" t="s">
        <v>229</v>
      </c>
      <c r="KI875" s="4"/>
      <c r="KJ875" s="8"/>
      <c r="KK875" s="4"/>
      <c r="KL875" s="8"/>
      <c r="KM875" s="7"/>
      <c r="KN875" s="7"/>
      <c r="KO875" s="2" t="s">
        <v>1106</v>
      </c>
      <c r="KP875" s="2" t="s">
        <v>226</v>
      </c>
      <c r="KQ875" s="2" t="s">
        <v>229</v>
      </c>
      <c r="KR875" s="2" t="s">
        <v>229</v>
      </c>
      <c r="KS875" s="2" t="s">
        <v>241</v>
      </c>
      <c r="KT875" s="2" t="s">
        <v>229</v>
      </c>
      <c r="KU875" s="4"/>
      <c r="KV875" s="8"/>
      <c r="KW875" s="4"/>
      <c r="KX875" s="8"/>
      <c r="KY875" s="7"/>
      <c r="KZ875" s="7"/>
      <c r="LA875" s="2" t="s">
        <v>272</v>
      </c>
      <c r="LB875" s="2" t="s">
        <v>226</v>
      </c>
      <c r="LC875" s="2" t="s">
        <v>229</v>
      </c>
      <c r="LD875" s="2" t="s">
        <v>229</v>
      </c>
      <c r="LE875" s="2" t="s">
        <v>241</v>
      </c>
      <c r="LF875" s="2" t="s">
        <v>229</v>
      </c>
      <c r="LG875" s="4"/>
      <c r="LH875" s="8"/>
      <c r="LI875" s="4"/>
      <c r="LJ875" s="8"/>
      <c r="LK875" s="7"/>
      <c r="LL875" s="7"/>
      <c r="LM875" s="2" t="s">
        <v>229</v>
      </c>
      <c r="LN875" s="2" t="s">
        <v>229</v>
      </c>
      <c r="LO875" s="2" t="s">
        <v>229</v>
      </c>
      <c r="LP875" s="2" t="s">
        <v>229</v>
      </c>
      <c r="LQ875" s="2" t="s">
        <v>229</v>
      </c>
      <c r="LR875" s="2" t="s">
        <v>229</v>
      </c>
      <c r="LS875" s="4"/>
      <c r="LT875" s="8"/>
      <c r="LU875" s="4"/>
      <c r="LV875" s="8"/>
      <c r="LW875" s="7"/>
      <c r="LX875" s="7"/>
      <c r="LY875" s="2" t="s">
        <v>664</v>
      </c>
      <c r="LZ875" s="2" t="s">
        <v>226</v>
      </c>
      <c r="MA875" s="2" t="s">
        <v>229</v>
      </c>
      <c r="MB875" s="2" t="s">
        <v>229</v>
      </c>
      <c r="MC875" s="2" t="s">
        <v>241</v>
      </c>
      <c r="MD875" s="2" t="s">
        <v>229</v>
      </c>
      <c r="ME875" s="4"/>
      <c r="MF875" s="8"/>
      <c r="MG875" s="4"/>
      <c r="MH875" s="8"/>
      <c r="MI875" s="7"/>
      <c r="MJ875" s="7"/>
      <c r="MK875" s="2" t="s">
        <v>272</v>
      </c>
      <c r="ML875" s="2" t="s">
        <v>226</v>
      </c>
      <c r="MM875" s="2" t="s">
        <v>229</v>
      </c>
      <c r="MN875" s="2" t="s">
        <v>229</v>
      </c>
      <c r="MO875" s="2" t="s">
        <v>241</v>
      </c>
      <c r="MP875" s="2" t="s">
        <v>229</v>
      </c>
      <c r="MQ875" s="4"/>
      <c r="MR875" s="8"/>
      <c r="MS875" s="4"/>
      <c r="MT875" s="8"/>
      <c r="MU875" s="7"/>
      <c r="MV875" s="7"/>
      <c r="MW875" s="2" t="s">
        <v>266</v>
      </c>
      <c r="MX875" s="2" t="s">
        <v>226</v>
      </c>
      <c r="MY875" s="2" t="s">
        <v>229</v>
      </c>
      <c r="MZ875" s="2" t="s">
        <v>229</v>
      </c>
      <c r="NA875" s="2" t="s">
        <v>241</v>
      </c>
      <c r="NB875" s="2" t="s">
        <v>229</v>
      </c>
      <c r="NC875" s="4"/>
      <c r="ND875" s="8"/>
      <c r="NE875" s="4"/>
      <c r="NF875" s="8"/>
      <c r="NG875" s="7"/>
      <c r="NH875" s="7"/>
      <c r="NI875" s="2" t="s">
        <v>229</v>
      </c>
      <c r="NJ875" s="2" t="s">
        <v>229</v>
      </c>
      <c r="NK875" s="2" t="s">
        <v>229</v>
      </c>
      <c r="NL875" s="2" t="s">
        <v>229</v>
      </c>
      <c r="NM875" s="2" t="s">
        <v>229</v>
      </c>
      <c r="NN875" s="2" t="s">
        <v>229</v>
      </c>
      <c r="NO875" s="4"/>
      <c r="NP875" s="8"/>
      <c r="NQ875" s="4"/>
      <c r="NR875" s="8"/>
      <c r="NS875" s="7"/>
      <c r="NT875" s="7"/>
      <c r="NU875" s="2" t="s">
        <v>272</v>
      </c>
      <c r="NV875" s="2" t="s">
        <v>226</v>
      </c>
      <c r="NW875" s="2" t="s">
        <v>229</v>
      </c>
      <c r="NX875" s="2" t="s">
        <v>229</v>
      </c>
      <c r="NY875" s="2" t="s">
        <v>241</v>
      </c>
      <c r="NZ875" s="2" t="s">
        <v>229</v>
      </c>
      <c r="OA875" s="4"/>
      <c r="OB875" s="8"/>
      <c r="OC875" s="4"/>
      <c r="OD875" s="8"/>
      <c r="OE875" s="7"/>
      <c r="OF875" s="7"/>
      <c r="OG875" s="2" t="s">
        <v>272</v>
      </c>
      <c r="OH875" s="2" t="s">
        <v>226</v>
      </c>
      <c r="OI875" s="2" t="s">
        <v>229</v>
      </c>
      <c r="OJ875" s="2" t="s">
        <v>229</v>
      </c>
      <c r="OK875" s="2" t="s">
        <v>241</v>
      </c>
      <c r="OL875" s="2" t="s">
        <v>229</v>
      </c>
      <c r="OM875" s="4"/>
      <c r="ON875" s="8"/>
      <c r="OO875" s="4"/>
      <c r="OP875" s="8"/>
      <c r="OQ875" s="7"/>
      <c r="OR875" s="7"/>
      <c r="OS875" s="2" t="s">
        <v>229</v>
      </c>
      <c r="OT875" s="2" t="s">
        <v>229</v>
      </c>
      <c r="OU875" s="2" t="s">
        <v>229</v>
      </c>
      <c r="OV875" s="2" t="s">
        <v>229</v>
      </c>
      <c r="OW875" s="2" t="s">
        <v>229</v>
      </c>
      <c r="OX875" s="2" t="s">
        <v>229</v>
      </c>
      <c r="OY875" s="4"/>
      <c r="OZ875" s="8"/>
      <c r="PA875" s="4"/>
      <c r="PB875" s="8"/>
      <c r="PC875" s="7"/>
      <c r="PD875" s="7"/>
      <c r="PE875" s="2" t="s">
        <v>229</v>
      </c>
      <c r="PF875" s="2" t="s">
        <v>229</v>
      </c>
      <c r="PG875" s="2" t="s">
        <v>229</v>
      </c>
      <c r="PH875" s="2" t="s">
        <v>229</v>
      </c>
      <c r="PI875" s="2" t="s">
        <v>229</v>
      </c>
      <c r="PJ875" s="2" t="s">
        <v>229</v>
      </c>
      <c r="PK875" s="4"/>
      <c r="PL875" s="8"/>
      <c r="PM875" s="4"/>
      <c r="PN875" s="8"/>
      <c r="PO875" s="7"/>
      <c r="PP875" s="7"/>
      <c r="PQ875" s="2" t="s">
        <v>229</v>
      </c>
      <c r="PR875" s="2" t="s">
        <v>229</v>
      </c>
      <c r="PS875" s="2" t="s">
        <v>229</v>
      </c>
      <c r="PT875" s="2" t="s">
        <v>229</v>
      </c>
      <c r="PU875" s="2" t="s">
        <v>229</v>
      </c>
      <c r="PV875" s="2" t="s">
        <v>229</v>
      </c>
      <c r="PW875" s="4"/>
      <c r="PX875" s="8"/>
      <c r="PY875" s="4"/>
      <c r="PZ875" s="8"/>
      <c r="QA875" s="7"/>
      <c r="QB875" s="7"/>
      <c r="QC875" s="2" t="s">
        <v>281</v>
      </c>
      <c r="QD875" s="2" t="s">
        <v>226</v>
      </c>
      <c r="QE875" s="2" t="s">
        <v>229</v>
      </c>
      <c r="QF875" s="2" t="s">
        <v>229</v>
      </c>
      <c r="QG875" s="2" t="s">
        <v>241</v>
      </c>
      <c r="QH875" s="2" t="s">
        <v>229</v>
      </c>
      <c r="QI875" s="4"/>
      <c r="QJ875" s="8"/>
      <c r="QK875" s="4"/>
      <c r="QL875" s="8"/>
      <c r="QM875" s="7"/>
      <c r="QN875" s="7"/>
      <c r="QO875" s="2" t="s">
        <v>272</v>
      </c>
      <c r="QP875" s="2" t="s">
        <v>226</v>
      </c>
      <c r="QQ875" s="2" t="s">
        <v>229</v>
      </c>
      <c r="QR875" s="2" t="s">
        <v>229</v>
      </c>
      <c r="QS875" s="2" t="s">
        <v>241</v>
      </c>
      <c r="QT875" s="2" t="s">
        <v>229</v>
      </c>
      <c r="QU875" s="4"/>
      <c r="QV875" s="8"/>
      <c r="QW875" s="4"/>
      <c r="QX875" s="8"/>
      <c r="QY875" s="7"/>
      <c r="QZ875" s="7"/>
      <c r="RA875" s="2" t="s">
        <v>272</v>
      </c>
      <c r="RB875" s="2" t="s">
        <v>226</v>
      </c>
      <c r="RC875" s="2" t="s">
        <v>229</v>
      </c>
      <c r="RD875" s="2" t="s">
        <v>229</v>
      </c>
      <c r="RE875" s="2" t="s">
        <v>241</v>
      </c>
      <c r="RF875" s="2" t="s">
        <v>229</v>
      </c>
      <c r="RG875" s="4"/>
      <c r="RH875" s="8"/>
      <c r="RI875" s="4"/>
      <c r="RJ875" s="8"/>
      <c r="RK875" s="7"/>
      <c r="RL875" s="7"/>
      <c r="RM875" s="2" t="s">
        <v>272</v>
      </c>
      <c r="RN875" s="2" t="s">
        <v>226</v>
      </c>
      <c r="RO875" s="2" t="s">
        <v>229</v>
      </c>
      <c r="RP875" s="2" t="s">
        <v>229</v>
      </c>
      <c r="RQ875" s="2" t="s">
        <v>241</v>
      </c>
      <c r="RR875" s="2" t="s">
        <v>229</v>
      </c>
      <c r="RS875" s="4"/>
      <c r="RT875" s="8"/>
      <c r="RU875" s="4"/>
      <c r="RV875" s="8"/>
      <c r="RW875" s="7"/>
      <c r="RX875" s="7"/>
      <c r="RY875" s="2" t="s">
        <v>229</v>
      </c>
      <c r="RZ875" s="2" t="s">
        <v>229</v>
      </c>
      <c r="SA875" s="2" t="s">
        <v>229</v>
      </c>
      <c r="SB875" s="2" t="s">
        <v>229</v>
      </c>
      <c r="SC875" s="2" t="s">
        <v>229</v>
      </c>
      <c r="SD875" s="2" t="s">
        <v>229</v>
      </c>
      <c r="SE875" s="4">
        <v>150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</row>
    <row r="876">
      <c r="A876" s="2" t="s">
        <v>5187</v>
      </c>
      <c r="B876" s="2" t="s">
        <v>216</v>
      </c>
      <c r="C876" s="2" t="s">
        <v>4734</v>
      </c>
      <c r="D876" s="2" t="s">
        <v>3164</v>
      </c>
      <c r="E876" s="2" t="s">
        <v>3497</v>
      </c>
      <c r="F876" s="2" t="s">
        <v>5044</v>
      </c>
      <c r="G876" s="2" t="s">
        <v>5045</v>
      </c>
      <c r="H876" s="2" t="s">
        <v>5046</v>
      </c>
      <c r="I876" s="2" t="s">
        <v>5186</v>
      </c>
      <c r="J876" s="2" t="s">
        <v>312</v>
      </c>
      <c r="K876" s="2" t="s">
        <v>5048</v>
      </c>
      <c r="L876" s="3">
        <v>30.95</v>
      </c>
      <c r="M876" s="3">
        <v>32.5</v>
      </c>
      <c r="N876" s="3">
        <v>64.99</v>
      </c>
      <c r="O876" s="2" t="s">
        <v>226</v>
      </c>
      <c r="P876" s="2" t="s">
        <v>2046</v>
      </c>
      <c r="Q876" s="2" t="s">
        <v>228</v>
      </c>
      <c r="R876" s="2" t="s">
        <v>229</v>
      </c>
      <c r="S876" s="2" t="s">
        <v>5049</v>
      </c>
      <c r="T876" s="2" t="s">
        <v>2437</v>
      </c>
      <c r="U876" s="2" t="s">
        <v>232</v>
      </c>
      <c r="V876" s="2" t="s">
        <v>685</v>
      </c>
      <c r="W876" s="2" t="s">
        <v>686</v>
      </c>
      <c r="X876" s="2" t="s">
        <v>229</v>
      </c>
      <c r="Y876" s="2" t="s">
        <v>1105</v>
      </c>
      <c r="Z876" s="4">
        <v>106</v>
      </c>
      <c r="AA876" s="4">
        <f>=ROUNDDOWN(35.3333333333333,0)</f>
      </c>
      <c r="AB876" s="5">
        <v>3</v>
      </c>
      <c r="AC876" s="2" t="s">
        <v>229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>
        <v>1</v>
      </c>
      <c r="AQ876" s="8">
        <v>34.12</v>
      </c>
      <c r="AR876" s="4"/>
      <c r="AS876" s="8"/>
      <c r="AT876" s="7"/>
      <c r="AU876" s="7"/>
      <c r="AV876" s="4" t="s">
        <v>229</v>
      </c>
      <c r="AW876" s="8" t="s">
        <v>229</v>
      </c>
      <c r="AX876" s="4" t="s">
        <v>229</v>
      </c>
      <c r="AY876" s="8" t="s">
        <v>229</v>
      </c>
      <c r="AZ876" s="7" t="s">
        <v>229</v>
      </c>
      <c r="BA876" s="7" t="s">
        <v>229</v>
      </c>
      <c r="BB876" s="7">
        <v>0.2859</v>
      </c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 t="s">
        <v>229</v>
      </c>
      <c r="BJ876" s="4">
        <v>1</v>
      </c>
      <c r="BK876" s="8">
        <v>34.12</v>
      </c>
      <c r="BL876" s="2" t="s">
        <v>22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266</v>
      </c>
      <c r="BV876" s="2" t="s">
        <v>226</v>
      </c>
      <c r="BW876" s="2" t="s">
        <v>229</v>
      </c>
      <c r="BX876" s="2" t="s">
        <v>229</v>
      </c>
      <c r="BY876" s="2" t="s">
        <v>241</v>
      </c>
      <c r="BZ876" s="2" t="s">
        <v>229</v>
      </c>
      <c r="CA876" s="4"/>
      <c r="CB876" s="8"/>
      <c r="CC876" s="4"/>
      <c r="CD876" s="8"/>
      <c r="CE876" s="7"/>
      <c r="CF876" s="7"/>
      <c r="CG876" s="2" t="s">
        <v>239</v>
      </c>
      <c r="CH876" s="2" t="s">
        <v>226</v>
      </c>
      <c r="CI876" s="2" t="s">
        <v>1105</v>
      </c>
      <c r="CJ876" s="2" t="s">
        <v>3181</v>
      </c>
      <c r="CK876" s="2" t="s">
        <v>241</v>
      </c>
      <c r="CL876" s="2" t="s">
        <v>229</v>
      </c>
      <c r="CM876" s="4"/>
      <c r="CN876" s="8"/>
      <c r="CO876" s="4"/>
      <c r="CP876" s="8"/>
      <c r="CQ876" s="7"/>
      <c r="CR876" s="7"/>
      <c r="CS876" s="2" t="s">
        <v>239</v>
      </c>
      <c r="CT876" s="2" t="s">
        <v>226</v>
      </c>
      <c r="CU876" s="2" t="s">
        <v>1291</v>
      </c>
      <c r="CV876" s="2" t="s">
        <v>909</v>
      </c>
      <c r="CW876" s="2" t="s">
        <v>241</v>
      </c>
      <c r="CX876" s="2" t="s">
        <v>229</v>
      </c>
      <c r="CY876" s="4"/>
      <c r="CZ876" s="8"/>
      <c r="DA876" s="4"/>
      <c r="DB876" s="8"/>
      <c r="DC876" s="7"/>
      <c r="DD876" s="7"/>
      <c r="DE876" s="2" t="s">
        <v>239</v>
      </c>
      <c r="DF876" s="2" t="s">
        <v>226</v>
      </c>
      <c r="DG876" s="2" t="s">
        <v>1104</v>
      </c>
      <c r="DH876" s="2" t="s">
        <v>581</v>
      </c>
      <c r="DI876" s="2" t="s">
        <v>241</v>
      </c>
      <c r="DJ876" s="2" t="s">
        <v>229</v>
      </c>
      <c r="DK876" s="4"/>
      <c r="DL876" s="8"/>
      <c r="DM876" s="4"/>
      <c r="DN876" s="8"/>
      <c r="DO876" s="7"/>
      <c r="DP876" s="7"/>
      <c r="DQ876" s="2" t="s">
        <v>239</v>
      </c>
      <c r="DR876" s="2" t="s">
        <v>226</v>
      </c>
      <c r="DS876" s="2" t="s">
        <v>632</v>
      </c>
      <c r="DT876" s="2" t="s">
        <v>1120</v>
      </c>
      <c r="DU876" s="2" t="s">
        <v>241</v>
      </c>
      <c r="DV876" s="2" t="s">
        <v>229</v>
      </c>
      <c r="DW876" s="4"/>
      <c r="DX876" s="8"/>
      <c r="DY876" s="4"/>
      <c r="DZ876" s="8"/>
      <c r="EA876" s="7"/>
      <c r="EB876" s="7"/>
      <c r="EC876" s="2" t="s">
        <v>1106</v>
      </c>
      <c r="ED876" s="2" t="s">
        <v>226</v>
      </c>
      <c r="EE876" s="2" t="s">
        <v>229</v>
      </c>
      <c r="EF876" s="2" t="s">
        <v>229</v>
      </c>
      <c r="EG876" s="2" t="s">
        <v>241</v>
      </c>
      <c r="EH876" s="2" t="s">
        <v>229</v>
      </c>
      <c r="EI876" s="4">
        <v>1</v>
      </c>
      <c r="EJ876" s="8">
        <v>34.12</v>
      </c>
      <c r="EK876" s="4"/>
      <c r="EL876" s="8"/>
      <c r="EM876" s="7"/>
      <c r="EN876" s="7"/>
      <c r="EO876" s="2" t="s">
        <v>239</v>
      </c>
      <c r="EP876" s="2" t="s">
        <v>226</v>
      </c>
      <c r="EQ876" s="2" t="s">
        <v>521</v>
      </c>
      <c r="ER876" s="2" t="s">
        <v>2778</v>
      </c>
      <c r="ES876" s="2" t="s">
        <v>241</v>
      </c>
      <c r="ET876" s="2" t="s">
        <v>229</v>
      </c>
      <c r="EU876" s="4"/>
      <c r="EV876" s="8"/>
      <c r="EW876" s="4"/>
      <c r="EX876" s="8"/>
      <c r="EY876" s="7"/>
      <c r="EZ876" s="7"/>
      <c r="FA876" s="2" t="s">
        <v>239</v>
      </c>
      <c r="FB876" s="2" t="s">
        <v>226</v>
      </c>
      <c r="FC876" s="2" t="s">
        <v>1105</v>
      </c>
      <c r="FD876" s="2" t="s">
        <v>386</v>
      </c>
      <c r="FE876" s="2" t="s">
        <v>241</v>
      </c>
      <c r="FF876" s="2" t="s">
        <v>229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226</v>
      </c>
      <c r="FO876" s="2" t="s">
        <v>1105</v>
      </c>
      <c r="FP876" s="2" t="s">
        <v>229</v>
      </c>
      <c r="FQ876" s="2" t="s">
        <v>241</v>
      </c>
      <c r="FR876" s="2" t="s">
        <v>229</v>
      </c>
      <c r="FS876" s="4"/>
      <c r="FT876" s="8"/>
      <c r="FU876" s="4"/>
      <c r="FV876" s="8"/>
      <c r="FW876" s="7"/>
      <c r="FX876" s="7"/>
      <c r="FY876" s="2" t="s">
        <v>239</v>
      </c>
      <c r="FZ876" s="2" t="s">
        <v>226</v>
      </c>
      <c r="GA876" s="2" t="s">
        <v>327</v>
      </c>
      <c r="GB876" s="2" t="s">
        <v>229</v>
      </c>
      <c r="GC876" s="2" t="s">
        <v>241</v>
      </c>
      <c r="GD876" s="2" t="s">
        <v>229</v>
      </c>
      <c r="GE876" s="4"/>
      <c r="GF876" s="8"/>
      <c r="GG876" s="4"/>
      <c r="GH876" s="8"/>
      <c r="GI876" s="7"/>
      <c r="GJ876" s="7"/>
      <c r="GK876" s="2" t="s">
        <v>272</v>
      </c>
      <c r="GL876" s="2" t="s">
        <v>226</v>
      </c>
      <c r="GM876" s="2" t="s">
        <v>229</v>
      </c>
      <c r="GN876" s="2" t="s">
        <v>229</v>
      </c>
      <c r="GO876" s="2" t="s">
        <v>241</v>
      </c>
      <c r="GP876" s="2" t="s">
        <v>229</v>
      </c>
      <c r="GQ876" s="4"/>
      <c r="GR876" s="8"/>
      <c r="GS876" s="4"/>
      <c r="GT876" s="8"/>
      <c r="GU876" s="7"/>
      <c r="GV876" s="7"/>
      <c r="GW876" s="2" t="s">
        <v>239</v>
      </c>
      <c r="GX876" s="2" t="s">
        <v>226</v>
      </c>
      <c r="GY876" s="2" t="s">
        <v>1105</v>
      </c>
      <c r="GZ876" s="2" t="s">
        <v>1174</v>
      </c>
      <c r="HA876" s="2" t="s">
        <v>241</v>
      </c>
      <c r="HB876" s="2" t="s">
        <v>229</v>
      </c>
      <c r="HC876" s="4"/>
      <c r="HD876" s="8"/>
      <c r="HE876" s="4"/>
      <c r="HF876" s="8"/>
      <c r="HG876" s="7"/>
      <c r="HH876" s="7"/>
      <c r="HI876" s="2" t="s">
        <v>664</v>
      </c>
      <c r="HJ876" s="2" t="s">
        <v>226</v>
      </c>
      <c r="HK876" s="2" t="s">
        <v>229</v>
      </c>
      <c r="HL876" s="2" t="s">
        <v>229</v>
      </c>
      <c r="HM876" s="2" t="s">
        <v>241</v>
      </c>
      <c r="HN876" s="2" t="s">
        <v>229</v>
      </c>
      <c r="HO876" s="4"/>
      <c r="HP876" s="8"/>
      <c r="HQ876" s="4"/>
      <c r="HR876" s="8"/>
      <c r="HS876" s="7"/>
      <c r="HT876" s="7"/>
      <c r="HU876" s="2" t="s">
        <v>266</v>
      </c>
      <c r="HV876" s="2" t="s">
        <v>226</v>
      </c>
      <c r="HW876" s="2" t="s">
        <v>229</v>
      </c>
      <c r="HX876" s="2" t="s">
        <v>229</v>
      </c>
      <c r="HY876" s="2" t="s">
        <v>241</v>
      </c>
      <c r="HZ876" s="2" t="s">
        <v>229</v>
      </c>
      <c r="IA876" s="4"/>
      <c r="IB876" s="8"/>
      <c r="IC876" s="4"/>
      <c r="ID876" s="8"/>
      <c r="IE876" s="7"/>
      <c r="IF876" s="7"/>
      <c r="IG876" s="2" t="s">
        <v>266</v>
      </c>
      <c r="IH876" s="2" t="s">
        <v>226</v>
      </c>
      <c r="II876" s="2" t="s">
        <v>229</v>
      </c>
      <c r="IJ876" s="2" t="s">
        <v>229</v>
      </c>
      <c r="IK876" s="2" t="s">
        <v>241</v>
      </c>
      <c r="IL876" s="2" t="s">
        <v>229</v>
      </c>
      <c r="IM876" s="4"/>
      <c r="IN876" s="8"/>
      <c r="IO876" s="4"/>
      <c r="IP876" s="8"/>
      <c r="IQ876" s="7"/>
      <c r="IR876" s="7"/>
      <c r="IS876" s="2" t="s">
        <v>664</v>
      </c>
      <c r="IT876" s="2" t="s">
        <v>226</v>
      </c>
      <c r="IU876" s="2" t="s">
        <v>229</v>
      </c>
      <c r="IV876" s="2" t="s">
        <v>229</v>
      </c>
      <c r="IW876" s="2" t="s">
        <v>241</v>
      </c>
      <c r="IX876" s="2" t="s">
        <v>229</v>
      </c>
      <c r="IY876" s="4"/>
      <c r="IZ876" s="8"/>
      <c r="JA876" s="4"/>
      <c r="JB876" s="8"/>
      <c r="JC876" s="7"/>
      <c r="JD876" s="7"/>
      <c r="JE876" s="2" t="s">
        <v>272</v>
      </c>
      <c r="JF876" s="2" t="s">
        <v>226</v>
      </c>
      <c r="JG876" s="2" t="s">
        <v>229</v>
      </c>
      <c r="JH876" s="2" t="s">
        <v>229</v>
      </c>
      <c r="JI876" s="2" t="s">
        <v>241</v>
      </c>
      <c r="JJ876" s="2" t="s">
        <v>229</v>
      </c>
      <c r="JK876" s="4"/>
      <c r="JL876" s="8"/>
      <c r="JM876" s="4"/>
      <c r="JN876" s="8"/>
      <c r="JO876" s="7"/>
      <c r="JP876" s="7"/>
      <c r="JQ876" s="2" t="s">
        <v>272</v>
      </c>
      <c r="JR876" s="2" t="s">
        <v>226</v>
      </c>
      <c r="JS876" s="2" t="s">
        <v>229</v>
      </c>
      <c r="JT876" s="2" t="s">
        <v>229</v>
      </c>
      <c r="JU876" s="2" t="s">
        <v>241</v>
      </c>
      <c r="JV876" s="2" t="s">
        <v>229</v>
      </c>
      <c r="JW876" s="4"/>
      <c r="JX876" s="8"/>
      <c r="JY876" s="4"/>
      <c r="JZ876" s="8"/>
      <c r="KA876" s="7"/>
      <c r="KB876" s="7"/>
      <c r="KC876" s="2" t="s">
        <v>272</v>
      </c>
      <c r="KD876" s="2" t="s">
        <v>226</v>
      </c>
      <c r="KE876" s="2" t="s">
        <v>229</v>
      </c>
      <c r="KF876" s="2" t="s">
        <v>229</v>
      </c>
      <c r="KG876" s="2" t="s">
        <v>241</v>
      </c>
      <c r="KH876" s="2" t="s">
        <v>229</v>
      </c>
      <c r="KI876" s="4"/>
      <c r="KJ876" s="8"/>
      <c r="KK876" s="4"/>
      <c r="KL876" s="8"/>
      <c r="KM876" s="7"/>
      <c r="KN876" s="7"/>
      <c r="KO876" s="2" t="s">
        <v>1106</v>
      </c>
      <c r="KP876" s="2" t="s">
        <v>226</v>
      </c>
      <c r="KQ876" s="2" t="s">
        <v>229</v>
      </c>
      <c r="KR876" s="2" t="s">
        <v>229</v>
      </c>
      <c r="KS876" s="2" t="s">
        <v>241</v>
      </c>
      <c r="KT876" s="2" t="s">
        <v>229</v>
      </c>
      <c r="KU876" s="4"/>
      <c r="KV876" s="8"/>
      <c r="KW876" s="4"/>
      <c r="KX876" s="8"/>
      <c r="KY876" s="7"/>
      <c r="KZ876" s="7"/>
      <c r="LA876" s="2" t="s">
        <v>272</v>
      </c>
      <c r="LB876" s="2" t="s">
        <v>226</v>
      </c>
      <c r="LC876" s="2" t="s">
        <v>229</v>
      </c>
      <c r="LD876" s="2" t="s">
        <v>229</v>
      </c>
      <c r="LE876" s="2" t="s">
        <v>241</v>
      </c>
      <c r="LF876" s="2" t="s">
        <v>229</v>
      </c>
      <c r="LG876" s="4"/>
      <c r="LH876" s="8"/>
      <c r="LI876" s="4"/>
      <c r="LJ876" s="8"/>
      <c r="LK876" s="7"/>
      <c r="LL876" s="7"/>
      <c r="LM876" s="2" t="s">
        <v>229</v>
      </c>
      <c r="LN876" s="2" t="s">
        <v>229</v>
      </c>
      <c r="LO876" s="2" t="s">
        <v>229</v>
      </c>
      <c r="LP876" s="2" t="s">
        <v>229</v>
      </c>
      <c r="LQ876" s="2" t="s">
        <v>229</v>
      </c>
      <c r="LR876" s="2" t="s">
        <v>229</v>
      </c>
      <c r="LS876" s="4"/>
      <c r="LT876" s="8"/>
      <c r="LU876" s="4"/>
      <c r="LV876" s="8"/>
      <c r="LW876" s="7"/>
      <c r="LX876" s="7"/>
      <c r="LY876" s="2" t="s">
        <v>664</v>
      </c>
      <c r="LZ876" s="2" t="s">
        <v>226</v>
      </c>
      <c r="MA876" s="2" t="s">
        <v>229</v>
      </c>
      <c r="MB876" s="2" t="s">
        <v>229</v>
      </c>
      <c r="MC876" s="2" t="s">
        <v>241</v>
      </c>
      <c r="MD876" s="2" t="s">
        <v>229</v>
      </c>
      <c r="ME876" s="4"/>
      <c r="MF876" s="8"/>
      <c r="MG876" s="4"/>
      <c r="MH876" s="8"/>
      <c r="MI876" s="7"/>
      <c r="MJ876" s="7"/>
      <c r="MK876" s="2" t="s">
        <v>272</v>
      </c>
      <c r="ML876" s="2" t="s">
        <v>226</v>
      </c>
      <c r="MM876" s="2" t="s">
        <v>229</v>
      </c>
      <c r="MN876" s="2" t="s">
        <v>229</v>
      </c>
      <c r="MO876" s="2" t="s">
        <v>241</v>
      </c>
      <c r="MP876" s="2" t="s">
        <v>229</v>
      </c>
      <c r="MQ876" s="4"/>
      <c r="MR876" s="8"/>
      <c r="MS876" s="4"/>
      <c r="MT876" s="8"/>
      <c r="MU876" s="7"/>
      <c r="MV876" s="7"/>
      <c r="MW876" s="2" t="s">
        <v>266</v>
      </c>
      <c r="MX876" s="2" t="s">
        <v>226</v>
      </c>
      <c r="MY876" s="2" t="s">
        <v>229</v>
      </c>
      <c r="MZ876" s="2" t="s">
        <v>229</v>
      </c>
      <c r="NA876" s="2" t="s">
        <v>241</v>
      </c>
      <c r="NB876" s="2" t="s">
        <v>229</v>
      </c>
      <c r="NC876" s="4"/>
      <c r="ND876" s="8"/>
      <c r="NE876" s="4"/>
      <c r="NF876" s="8"/>
      <c r="NG876" s="7"/>
      <c r="NH876" s="7"/>
      <c r="NI876" s="2" t="s">
        <v>229</v>
      </c>
      <c r="NJ876" s="2" t="s">
        <v>229</v>
      </c>
      <c r="NK876" s="2" t="s">
        <v>229</v>
      </c>
      <c r="NL876" s="2" t="s">
        <v>229</v>
      </c>
      <c r="NM876" s="2" t="s">
        <v>229</v>
      </c>
      <c r="NN876" s="2" t="s">
        <v>229</v>
      </c>
      <c r="NO876" s="4"/>
      <c r="NP876" s="8"/>
      <c r="NQ876" s="4"/>
      <c r="NR876" s="8"/>
      <c r="NS876" s="7"/>
      <c r="NT876" s="7"/>
      <c r="NU876" s="2" t="s">
        <v>272</v>
      </c>
      <c r="NV876" s="2" t="s">
        <v>226</v>
      </c>
      <c r="NW876" s="2" t="s">
        <v>229</v>
      </c>
      <c r="NX876" s="2" t="s">
        <v>229</v>
      </c>
      <c r="NY876" s="2" t="s">
        <v>241</v>
      </c>
      <c r="NZ876" s="2" t="s">
        <v>229</v>
      </c>
      <c r="OA876" s="4"/>
      <c r="OB876" s="8"/>
      <c r="OC876" s="4"/>
      <c r="OD876" s="8"/>
      <c r="OE876" s="7"/>
      <c r="OF876" s="7"/>
      <c r="OG876" s="2" t="s">
        <v>272</v>
      </c>
      <c r="OH876" s="2" t="s">
        <v>226</v>
      </c>
      <c r="OI876" s="2" t="s">
        <v>229</v>
      </c>
      <c r="OJ876" s="2" t="s">
        <v>229</v>
      </c>
      <c r="OK876" s="2" t="s">
        <v>241</v>
      </c>
      <c r="OL876" s="2" t="s">
        <v>229</v>
      </c>
      <c r="OM876" s="4"/>
      <c r="ON876" s="8"/>
      <c r="OO876" s="4"/>
      <c r="OP876" s="8"/>
      <c r="OQ876" s="7"/>
      <c r="OR876" s="7"/>
      <c r="OS876" s="2" t="s">
        <v>229</v>
      </c>
      <c r="OT876" s="2" t="s">
        <v>229</v>
      </c>
      <c r="OU876" s="2" t="s">
        <v>229</v>
      </c>
      <c r="OV876" s="2" t="s">
        <v>229</v>
      </c>
      <c r="OW876" s="2" t="s">
        <v>229</v>
      </c>
      <c r="OX876" s="2" t="s">
        <v>229</v>
      </c>
      <c r="OY876" s="4"/>
      <c r="OZ876" s="8"/>
      <c r="PA876" s="4"/>
      <c r="PB876" s="8"/>
      <c r="PC876" s="7"/>
      <c r="PD876" s="7"/>
      <c r="PE876" s="2" t="s">
        <v>229</v>
      </c>
      <c r="PF876" s="2" t="s">
        <v>229</v>
      </c>
      <c r="PG876" s="2" t="s">
        <v>229</v>
      </c>
      <c r="PH876" s="2" t="s">
        <v>229</v>
      </c>
      <c r="PI876" s="2" t="s">
        <v>229</v>
      </c>
      <c r="PJ876" s="2" t="s">
        <v>229</v>
      </c>
      <c r="PK876" s="4"/>
      <c r="PL876" s="8"/>
      <c r="PM876" s="4"/>
      <c r="PN876" s="8"/>
      <c r="PO876" s="7"/>
      <c r="PP876" s="7"/>
      <c r="PQ876" s="2" t="s">
        <v>229</v>
      </c>
      <c r="PR876" s="2" t="s">
        <v>229</v>
      </c>
      <c r="PS876" s="2" t="s">
        <v>229</v>
      </c>
      <c r="PT876" s="2" t="s">
        <v>229</v>
      </c>
      <c r="PU876" s="2" t="s">
        <v>229</v>
      </c>
      <c r="PV876" s="2" t="s">
        <v>229</v>
      </c>
      <c r="PW876" s="4"/>
      <c r="PX876" s="8"/>
      <c r="PY876" s="4"/>
      <c r="PZ876" s="8"/>
      <c r="QA876" s="7"/>
      <c r="QB876" s="7"/>
      <c r="QC876" s="2" t="s">
        <v>281</v>
      </c>
      <c r="QD876" s="2" t="s">
        <v>226</v>
      </c>
      <c r="QE876" s="2" t="s">
        <v>229</v>
      </c>
      <c r="QF876" s="2" t="s">
        <v>229</v>
      </c>
      <c r="QG876" s="2" t="s">
        <v>241</v>
      </c>
      <c r="QH876" s="2" t="s">
        <v>229</v>
      </c>
      <c r="QI876" s="4"/>
      <c r="QJ876" s="8"/>
      <c r="QK876" s="4"/>
      <c r="QL876" s="8"/>
      <c r="QM876" s="7"/>
      <c r="QN876" s="7"/>
      <c r="QO876" s="2" t="s">
        <v>272</v>
      </c>
      <c r="QP876" s="2" t="s">
        <v>226</v>
      </c>
      <c r="QQ876" s="2" t="s">
        <v>229</v>
      </c>
      <c r="QR876" s="2" t="s">
        <v>229</v>
      </c>
      <c r="QS876" s="2" t="s">
        <v>241</v>
      </c>
      <c r="QT876" s="2" t="s">
        <v>229</v>
      </c>
      <c r="QU876" s="4"/>
      <c r="QV876" s="8"/>
      <c r="QW876" s="4"/>
      <c r="QX876" s="8"/>
      <c r="QY876" s="7"/>
      <c r="QZ876" s="7"/>
      <c r="RA876" s="2" t="s">
        <v>272</v>
      </c>
      <c r="RB876" s="2" t="s">
        <v>226</v>
      </c>
      <c r="RC876" s="2" t="s">
        <v>229</v>
      </c>
      <c r="RD876" s="2" t="s">
        <v>229</v>
      </c>
      <c r="RE876" s="2" t="s">
        <v>241</v>
      </c>
      <c r="RF876" s="2" t="s">
        <v>229</v>
      </c>
      <c r="RG876" s="4"/>
      <c r="RH876" s="8"/>
      <c r="RI876" s="4"/>
      <c r="RJ876" s="8"/>
      <c r="RK876" s="7"/>
      <c r="RL876" s="7"/>
      <c r="RM876" s="2" t="s">
        <v>272</v>
      </c>
      <c r="RN876" s="2" t="s">
        <v>226</v>
      </c>
      <c r="RO876" s="2" t="s">
        <v>229</v>
      </c>
      <c r="RP876" s="2" t="s">
        <v>229</v>
      </c>
      <c r="RQ876" s="2" t="s">
        <v>241</v>
      </c>
      <c r="RR876" s="2" t="s">
        <v>229</v>
      </c>
      <c r="RS876" s="4"/>
      <c r="RT876" s="8"/>
      <c r="RU876" s="4"/>
      <c r="RV876" s="8"/>
      <c r="RW876" s="7"/>
      <c r="RX876" s="7"/>
      <c r="RY876" s="2" t="s">
        <v>229</v>
      </c>
      <c r="RZ876" s="2" t="s">
        <v>229</v>
      </c>
      <c r="SA876" s="2" t="s">
        <v>229</v>
      </c>
      <c r="SB876" s="2" t="s">
        <v>229</v>
      </c>
      <c r="SC876" s="2" t="s">
        <v>229</v>
      </c>
      <c r="SD876" s="2" t="s">
        <v>229</v>
      </c>
      <c r="SE876" s="4">
        <v>106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</row>
    <row r="877">
      <c r="A877" s="2" t="s">
        <v>5188</v>
      </c>
      <c r="B877" s="2" t="s">
        <v>216</v>
      </c>
      <c r="C877" s="2" t="s">
        <v>4734</v>
      </c>
      <c r="D877" s="2" t="s">
        <v>3164</v>
      </c>
      <c r="E877" s="2" t="s">
        <v>3497</v>
      </c>
      <c r="F877" s="2" t="s">
        <v>4975</v>
      </c>
      <c r="G877" s="2" t="s">
        <v>4999</v>
      </c>
      <c r="H877" s="2" t="s">
        <v>5000</v>
      </c>
      <c r="I877" s="2" t="s">
        <v>5189</v>
      </c>
      <c r="J877" s="2" t="s">
        <v>285</v>
      </c>
      <c r="K877" s="2" t="s">
        <v>617</v>
      </c>
      <c r="L877" s="3">
        <v>23.8</v>
      </c>
      <c r="M877" s="3">
        <v>24.99</v>
      </c>
      <c r="N877" s="3">
        <v>49.99</v>
      </c>
      <c r="O877" s="2" t="s">
        <v>226</v>
      </c>
      <c r="P877" s="2" t="s">
        <v>2046</v>
      </c>
      <c r="Q877" s="2" t="s">
        <v>228</v>
      </c>
      <c r="R877" s="2" t="s">
        <v>229</v>
      </c>
      <c r="S877" s="2" t="s">
        <v>5007</v>
      </c>
      <c r="T877" s="2" t="s">
        <v>2437</v>
      </c>
      <c r="U877" s="2" t="s">
        <v>232</v>
      </c>
      <c r="V877" s="2" t="s">
        <v>1910</v>
      </c>
      <c r="W877" s="2" t="s">
        <v>686</v>
      </c>
      <c r="X877" s="2" t="s">
        <v>1009</v>
      </c>
      <c r="Y877" s="2" t="s">
        <v>2473</v>
      </c>
      <c r="Z877" s="4">
        <v>102</v>
      </c>
      <c r="AA877" s="4">
        <f>=ROUNDDOWN(34,0)</f>
      </c>
      <c r="AB877" s="5">
        <v>3</v>
      </c>
      <c r="AC877" s="2" t="s">
        <v>229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>
        <v>1</v>
      </c>
      <c r="AQ877" s="8">
        <v>24.99</v>
      </c>
      <c r="AR877" s="4"/>
      <c r="AS877" s="8"/>
      <c r="AT877" s="7"/>
      <c r="AU877" s="7"/>
      <c r="AV877" s="4">
        <v>4</v>
      </c>
      <c r="AW877" s="8">
        <v>117.39</v>
      </c>
      <c r="AX877" s="4" t="s">
        <v>229</v>
      </c>
      <c r="AY877" s="8" t="s">
        <v>229</v>
      </c>
      <c r="AZ877" s="7" t="s">
        <v>229</v>
      </c>
      <c r="BA877" s="7" t="s">
        <v>229</v>
      </c>
      <c r="BB877" s="7">
        <v>0.2129</v>
      </c>
      <c r="BC877" s="4">
        <v>4</v>
      </c>
      <c r="BD877" s="8">
        <v>117.39</v>
      </c>
      <c r="BE877" s="4" t="s">
        <v>229</v>
      </c>
      <c r="BF877" s="8" t="s">
        <v>229</v>
      </c>
      <c r="BG877" s="7" t="s">
        <v>229</v>
      </c>
      <c r="BH877" s="7" t="s">
        <v>229</v>
      </c>
      <c r="BI877" s="7">
        <v>1</v>
      </c>
      <c r="BJ877" s="4">
        <v>1</v>
      </c>
      <c r="BK877" s="8">
        <v>24.99</v>
      </c>
      <c r="BL877" s="2" t="s">
        <v>19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266</v>
      </c>
      <c r="BV877" s="2" t="s">
        <v>226</v>
      </c>
      <c r="BW877" s="2" t="s">
        <v>229</v>
      </c>
      <c r="BX877" s="2" t="s">
        <v>229</v>
      </c>
      <c r="BY877" s="2" t="s">
        <v>241</v>
      </c>
      <c r="BZ877" s="2" t="s">
        <v>229</v>
      </c>
      <c r="CA877" s="4"/>
      <c r="CB877" s="8"/>
      <c r="CC877" s="4"/>
      <c r="CD877" s="8"/>
      <c r="CE877" s="7"/>
      <c r="CF877" s="7"/>
      <c r="CG877" s="2" t="s">
        <v>239</v>
      </c>
      <c r="CH877" s="2" t="s">
        <v>226</v>
      </c>
      <c r="CI877" s="2" t="s">
        <v>1291</v>
      </c>
      <c r="CJ877" s="2" t="s">
        <v>2525</v>
      </c>
      <c r="CK877" s="2" t="s">
        <v>241</v>
      </c>
      <c r="CL877" s="2" t="s">
        <v>229</v>
      </c>
      <c r="CM877" s="4"/>
      <c r="CN877" s="8"/>
      <c r="CO877" s="4"/>
      <c r="CP877" s="8"/>
      <c r="CQ877" s="7"/>
      <c r="CR877" s="7"/>
      <c r="CS877" s="2" t="s">
        <v>239</v>
      </c>
      <c r="CT877" s="2" t="s">
        <v>226</v>
      </c>
      <c r="CU877" s="2" t="s">
        <v>5003</v>
      </c>
      <c r="CV877" s="2" t="s">
        <v>229</v>
      </c>
      <c r="CW877" s="2" t="s">
        <v>241</v>
      </c>
      <c r="CX877" s="2" t="s">
        <v>229</v>
      </c>
      <c r="CY877" s="4">
        <v>1</v>
      </c>
      <c r="CZ877" s="8">
        <v>24.99</v>
      </c>
      <c r="DA877" s="4"/>
      <c r="DB877" s="8"/>
      <c r="DC877" s="7"/>
      <c r="DD877" s="7"/>
      <c r="DE877" s="2" t="s">
        <v>239</v>
      </c>
      <c r="DF877" s="2" t="s">
        <v>226</v>
      </c>
      <c r="DG877" s="2" t="s">
        <v>631</v>
      </c>
      <c r="DH877" s="2" t="s">
        <v>612</v>
      </c>
      <c r="DI877" s="2" t="s">
        <v>241</v>
      </c>
      <c r="DJ877" s="2" t="s">
        <v>229</v>
      </c>
      <c r="DK877" s="4"/>
      <c r="DL877" s="8"/>
      <c r="DM877" s="4"/>
      <c r="DN877" s="8"/>
      <c r="DO877" s="7"/>
      <c r="DP877" s="7"/>
      <c r="DQ877" s="2" t="s">
        <v>239</v>
      </c>
      <c r="DR877" s="2" t="s">
        <v>226</v>
      </c>
      <c r="DS877" s="2" t="s">
        <v>1936</v>
      </c>
      <c r="DT877" s="2" t="s">
        <v>229</v>
      </c>
      <c r="DU877" s="2" t="s">
        <v>241</v>
      </c>
      <c r="DV877" s="2" t="s">
        <v>229</v>
      </c>
      <c r="DW877" s="4"/>
      <c r="DX877" s="8"/>
      <c r="DY877" s="4"/>
      <c r="DZ877" s="8"/>
      <c r="EA877" s="7"/>
      <c r="EB877" s="7"/>
      <c r="EC877" s="2" t="s">
        <v>1106</v>
      </c>
      <c r="ED877" s="2" t="s">
        <v>226</v>
      </c>
      <c r="EE877" s="2" t="s">
        <v>229</v>
      </c>
      <c r="EF877" s="2" t="s">
        <v>229</v>
      </c>
      <c r="EG877" s="2" t="s">
        <v>241</v>
      </c>
      <c r="EH877" s="2" t="s">
        <v>229</v>
      </c>
      <c r="EI877" s="4"/>
      <c r="EJ877" s="8"/>
      <c r="EK877" s="4"/>
      <c r="EL877" s="8"/>
      <c r="EM877" s="7"/>
      <c r="EN877" s="7"/>
      <c r="EO877" s="2" t="s">
        <v>239</v>
      </c>
      <c r="EP877" s="2" t="s">
        <v>226</v>
      </c>
      <c r="EQ877" s="2" t="s">
        <v>521</v>
      </c>
      <c r="ER877" s="2" t="s">
        <v>1055</v>
      </c>
      <c r="ES877" s="2" t="s">
        <v>241</v>
      </c>
      <c r="ET877" s="2" t="s">
        <v>229</v>
      </c>
      <c r="EU877" s="4"/>
      <c r="EV877" s="8"/>
      <c r="EW877" s="4"/>
      <c r="EX877" s="8"/>
      <c r="EY877" s="7"/>
      <c r="EZ877" s="7"/>
      <c r="FA877" s="2" t="s">
        <v>239</v>
      </c>
      <c r="FB877" s="2" t="s">
        <v>226</v>
      </c>
      <c r="FC877" s="2" t="s">
        <v>1291</v>
      </c>
      <c r="FD877" s="2" t="s">
        <v>601</v>
      </c>
      <c r="FE877" s="2" t="s">
        <v>241</v>
      </c>
      <c r="FF877" s="2" t="s">
        <v>229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226</v>
      </c>
      <c r="FO877" s="2" t="s">
        <v>1936</v>
      </c>
      <c r="FP877" s="2" t="s">
        <v>229</v>
      </c>
      <c r="FQ877" s="2" t="s">
        <v>241</v>
      </c>
      <c r="FR877" s="2" t="s">
        <v>229</v>
      </c>
      <c r="FS877" s="4"/>
      <c r="FT877" s="8"/>
      <c r="FU877" s="4"/>
      <c r="FV877" s="8"/>
      <c r="FW877" s="7"/>
      <c r="FX877" s="7"/>
      <c r="FY877" s="2" t="s">
        <v>239</v>
      </c>
      <c r="FZ877" s="2" t="s">
        <v>226</v>
      </c>
      <c r="GA877" s="2" t="s">
        <v>327</v>
      </c>
      <c r="GB877" s="2" t="s">
        <v>229</v>
      </c>
      <c r="GC877" s="2" t="s">
        <v>241</v>
      </c>
      <c r="GD877" s="2" t="s">
        <v>229</v>
      </c>
      <c r="GE877" s="4"/>
      <c r="GF877" s="8"/>
      <c r="GG877" s="4"/>
      <c r="GH877" s="8"/>
      <c r="GI877" s="7"/>
      <c r="GJ877" s="7"/>
      <c r="GK877" s="2" t="s">
        <v>272</v>
      </c>
      <c r="GL877" s="2" t="s">
        <v>226</v>
      </c>
      <c r="GM877" s="2" t="s">
        <v>229</v>
      </c>
      <c r="GN877" s="2" t="s">
        <v>229</v>
      </c>
      <c r="GO877" s="2" t="s">
        <v>241</v>
      </c>
      <c r="GP877" s="2" t="s">
        <v>229</v>
      </c>
      <c r="GQ877" s="4"/>
      <c r="GR877" s="8"/>
      <c r="GS877" s="4"/>
      <c r="GT877" s="8"/>
      <c r="GU877" s="7"/>
      <c r="GV877" s="7"/>
      <c r="GW877" s="2" t="s">
        <v>266</v>
      </c>
      <c r="GX877" s="2" t="s">
        <v>226</v>
      </c>
      <c r="GY877" s="2" t="s">
        <v>229</v>
      </c>
      <c r="GZ877" s="2" t="s">
        <v>229</v>
      </c>
      <c r="HA877" s="2" t="s">
        <v>241</v>
      </c>
      <c r="HB877" s="2" t="s">
        <v>229</v>
      </c>
      <c r="HC877" s="4"/>
      <c r="HD877" s="8"/>
      <c r="HE877" s="4"/>
      <c r="HF877" s="8"/>
      <c r="HG877" s="7"/>
      <c r="HH877" s="7"/>
      <c r="HI877" s="2" t="s">
        <v>664</v>
      </c>
      <c r="HJ877" s="2" t="s">
        <v>226</v>
      </c>
      <c r="HK877" s="2" t="s">
        <v>229</v>
      </c>
      <c r="HL877" s="2" t="s">
        <v>229</v>
      </c>
      <c r="HM877" s="2" t="s">
        <v>241</v>
      </c>
      <c r="HN877" s="2" t="s">
        <v>229</v>
      </c>
      <c r="HO877" s="4"/>
      <c r="HP877" s="8"/>
      <c r="HQ877" s="4"/>
      <c r="HR877" s="8"/>
      <c r="HS877" s="7"/>
      <c r="HT877" s="7"/>
      <c r="HU877" s="2" t="s">
        <v>266</v>
      </c>
      <c r="HV877" s="2" t="s">
        <v>226</v>
      </c>
      <c r="HW877" s="2" t="s">
        <v>229</v>
      </c>
      <c r="HX877" s="2" t="s">
        <v>229</v>
      </c>
      <c r="HY877" s="2" t="s">
        <v>241</v>
      </c>
      <c r="HZ877" s="2" t="s">
        <v>229</v>
      </c>
      <c r="IA877" s="4"/>
      <c r="IB877" s="8"/>
      <c r="IC877" s="4"/>
      <c r="ID877" s="8"/>
      <c r="IE877" s="7"/>
      <c r="IF877" s="7"/>
      <c r="IG877" s="2" t="s">
        <v>266</v>
      </c>
      <c r="IH877" s="2" t="s">
        <v>226</v>
      </c>
      <c r="II877" s="2" t="s">
        <v>229</v>
      </c>
      <c r="IJ877" s="2" t="s">
        <v>229</v>
      </c>
      <c r="IK877" s="2" t="s">
        <v>241</v>
      </c>
      <c r="IL877" s="2" t="s">
        <v>229</v>
      </c>
      <c r="IM877" s="4"/>
      <c r="IN877" s="8"/>
      <c r="IO877" s="4"/>
      <c r="IP877" s="8"/>
      <c r="IQ877" s="7"/>
      <c r="IR877" s="7"/>
      <c r="IS877" s="2" t="s">
        <v>664</v>
      </c>
      <c r="IT877" s="2" t="s">
        <v>226</v>
      </c>
      <c r="IU877" s="2" t="s">
        <v>229</v>
      </c>
      <c r="IV877" s="2" t="s">
        <v>229</v>
      </c>
      <c r="IW877" s="2" t="s">
        <v>241</v>
      </c>
      <c r="IX877" s="2" t="s">
        <v>229</v>
      </c>
      <c r="IY877" s="4"/>
      <c r="IZ877" s="8"/>
      <c r="JA877" s="4"/>
      <c r="JB877" s="8"/>
      <c r="JC877" s="7"/>
      <c r="JD877" s="7"/>
      <c r="JE877" s="2" t="s">
        <v>272</v>
      </c>
      <c r="JF877" s="2" t="s">
        <v>226</v>
      </c>
      <c r="JG877" s="2" t="s">
        <v>229</v>
      </c>
      <c r="JH877" s="2" t="s">
        <v>229</v>
      </c>
      <c r="JI877" s="2" t="s">
        <v>241</v>
      </c>
      <c r="JJ877" s="2" t="s">
        <v>229</v>
      </c>
      <c r="JK877" s="4"/>
      <c r="JL877" s="8"/>
      <c r="JM877" s="4"/>
      <c r="JN877" s="8"/>
      <c r="JO877" s="7"/>
      <c r="JP877" s="7"/>
      <c r="JQ877" s="2" t="s">
        <v>272</v>
      </c>
      <c r="JR877" s="2" t="s">
        <v>226</v>
      </c>
      <c r="JS877" s="2" t="s">
        <v>229</v>
      </c>
      <c r="JT877" s="2" t="s">
        <v>229</v>
      </c>
      <c r="JU877" s="2" t="s">
        <v>241</v>
      </c>
      <c r="JV877" s="2" t="s">
        <v>229</v>
      </c>
      <c r="JW877" s="4"/>
      <c r="JX877" s="8"/>
      <c r="JY877" s="4"/>
      <c r="JZ877" s="8"/>
      <c r="KA877" s="7"/>
      <c r="KB877" s="7"/>
      <c r="KC877" s="2" t="s">
        <v>272</v>
      </c>
      <c r="KD877" s="2" t="s">
        <v>226</v>
      </c>
      <c r="KE877" s="2" t="s">
        <v>229</v>
      </c>
      <c r="KF877" s="2" t="s">
        <v>229</v>
      </c>
      <c r="KG877" s="2" t="s">
        <v>241</v>
      </c>
      <c r="KH877" s="2" t="s">
        <v>229</v>
      </c>
      <c r="KI877" s="4"/>
      <c r="KJ877" s="8"/>
      <c r="KK877" s="4"/>
      <c r="KL877" s="8"/>
      <c r="KM877" s="7"/>
      <c r="KN877" s="7"/>
      <c r="KO877" s="2" t="s">
        <v>272</v>
      </c>
      <c r="KP877" s="2" t="s">
        <v>226</v>
      </c>
      <c r="KQ877" s="2" t="s">
        <v>229</v>
      </c>
      <c r="KR877" s="2" t="s">
        <v>229</v>
      </c>
      <c r="KS877" s="2" t="s">
        <v>241</v>
      </c>
      <c r="KT877" s="2" t="s">
        <v>229</v>
      </c>
      <c r="KU877" s="4"/>
      <c r="KV877" s="8"/>
      <c r="KW877" s="4"/>
      <c r="KX877" s="8"/>
      <c r="KY877" s="7"/>
      <c r="KZ877" s="7"/>
      <c r="LA877" s="2" t="s">
        <v>272</v>
      </c>
      <c r="LB877" s="2" t="s">
        <v>226</v>
      </c>
      <c r="LC877" s="2" t="s">
        <v>229</v>
      </c>
      <c r="LD877" s="2" t="s">
        <v>229</v>
      </c>
      <c r="LE877" s="2" t="s">
        <v>241</v>
      </c>
      <c r="LF877" s="2" t="s">
        <v>229</v>
      </c>
      <c r="LG877" s="4"/>
      <c r="LH877" s="8"/>
      <c r="LI877" s="4"/>
      <c r="LJ877" s="8"/>
      <c r="LK877" s="7"/>
      <c r="LL877" s="7"/>
      <c r="LM877" s="2" t="s">
        <v>229</v>
      </c>
      <c r="LN877" s="2" t="s">
        <v>229</v>
      </c>
      <c r="LO877" s="2" t="s">
        <v>229</v>
      </c>
      <c r="LP877" s="2" t="s">
        <v>229</v>
      </c>
      <c r="LQ877" s="2" t="s">
        <v>229</v>
      </c>
      <c r="LR877" s="2" t="s">
        <v>229</v>
      </c>
      <c r="LS877" s="4"/>
      <c r="LT877" s="8"/>
      <c r="LU877" s="4"/>
      <c r="LV877" s="8"/>
      <c r="LW877" s="7"/>
      <c r="LX877" s="7"/>
      <c r="LY877" s="2" t="s">
        <v>664</v>
      </c>
      <c r="LZ877" s="2" t="s">
        <v>226</v>
      </c>
      <c r="MA877" s="2" t="s">
        <v>229</v>
      </c>
      <c r="MB877" s="2" t="s">
        <v>229</v>
      </c>
      <c r="MC877" s="2" t="s">
        <v>241</v>
      </c>
      <c r="MD877" s="2" t="s">
        <v>229</v>
      </c>
      <c r="ME877" s="4"/>
      <c r="MF877" s="8"/>
      <c r="MG877" s="4"/>
      <c r="MH877" s="8"/>
      <c r="MI877" s="7"/>
      <c r="MJ877" s="7"/>
      <c r="MK877" s="2" t="s">
        <v>272</v>
      </c>
      <c r="ML877" s="2" t="s">
        <v>226</v>
      </c>
      <c r="MM877" s="2" t="s">
        <v>229</v>
      </c>
      <c r="MN877" s="2" t="s">
        <v>229</v>
      </c>
      <c r="MO877" s="2" t="s">
        <v>241</v>
      </c>
      <c r="MP877" s="2" t="s">
        <v>229</v>
      </c>
      <c r="MQ877" s="4"/>
      <c r="MR877" s="8"/>
      <c r="MS877" s="4"/>
      <c r="MT877" s="8"/>
      <c r="MU877" s="7"/>
      <c r="MV877" s="7"/>
      <c r="MW877" s="2" t="s">
        <v>266</v>
      </c>
      <c r="MX877" s="2" t="s">
        <v>226</v>
      </c>
      <c r="MY877" s="2" t="s">
        <v>229</v>
      </c>
      <c r="MZ877" s="2" t="s">
        <v>229</v>
      </c>
      <c r="NA877" s="2" t="s">
        <v>241</v>
      </c>
      <c r="NB877" s="2" t="s">
        <v>229</v>
      </c>
      <c r="NC877" s="4"/>
      <c r="ND877" s="8"/>
      <c r="NE877" s="4"/>
      <c r="NF877" s="8"/>
      <c r="NG877" s="7"/>
      <c r="NH877" s="7"/>
      <c r="NI877" s="2" t="s">
        <v>229</v>
      </c>
      <c r="NJ877" s="2" t="s">
        <v>229</v>
      </c>
      <c r="NK877" s="2" t="s">
        <v>229</v>
      </c>
      <c r="NL877" s="2" t="s">
        <v>229</v>
      </c>
      <c r="NM877" s="2" t="s">
        <v>229</v>
      </c>
      <c r="NN877" s="2" t="s">
        <v>229</v>
      </c>
      <c r="NO877" s="4"/>
      <c r="NP877" s="8"/>
      <c r="NQ877" s="4"/>
      <c r="NR877" s="8"/>
      <c r="NS877" s="7"/>
      <c r="NT877" s="7"/>
      <c r="NU877" s="2" t="s">
        <v>272</v>
      </c>
      <c r="NV877" s="2" t="s">
        <v>226</v>
      </c>
      <c r="NW877" s="2" t="s">
        <v>229</v>
      </c>
      <c r="NX877" s="2" t="s">
        <v>229</v>
      </c>
      <c r="NY877" s="2" t="s">
        <v>241</v>
      </c>
      <c r="NZ877" s="2" t="s">
        <v>229</v>
      </c>
      <c r="OA877" s="4"/>
      <c r="OB877" s="8"/>
      <c r="OC877" s="4"/>
      <c r="OD877" s="8"/>
      <c r="OE877" s="7"/>
      <c r="OF877" s="7"/>
      <c r="OG877" s="2" t="s">
        <v>272</v>
      </c>
      <c r="OH877" s="2" t="s">
        <v>226</v>
      </c>
      <c r="OI877" s="2" t="s">
        <v>229</v>
      </c>
      <c r="OJ877" s="2" t="s">
        <v>229</v>
      </c>
      <c r="OK877" s="2" t="s">
        <v>241</v>
      </c>
      <c r="OL877" s="2" t="s">
        <v>229</v>
      </c>
      <c r="OM877" s="4"/>
      <c r="ON877" s="8"/>
      <c r="OO877" s="4"/>
      <c r="OP877" s="8"/>
      <c r="OQ877" s="7"/>
      <c r="OR877" s="7"/>
      <c r="OS877" s="2" t="s">
        <v>229</v>
      </c>
      <c r="OT877" s="2" t="s">
        <v>229</v>
      </c>
      <c r="OU877" s="2" t="s">
        <v>229</v>
      </c>
      <c r="OV877" s="2" t="s">
        <v>229</v>
      </c>
      <c r="OW877" s="2" t="s">
        <v>229</v>
      </c>
      <c r="OX877" s="2" t="s">
        <v>229</v>
      </c>
      <c r="OY877" s="4"/>
      <c r="OZ877" s="8"/>
      <c r="PA877" s="4"/>
      <c r="PB877" s="8"/>
      <c r="PC877" s="7"/>
      <c r="PD877" s="7"/>
      <c r="PE877" s="2" t="s">
        <v>229</v>
      </c>
      <c r="PF877" s="2" t="s">
        <v>229</v>
      </c>
      <c r="PG877" s="2" t="s">
        <v>229</v>
      </c>
      <c r="PH877" s="2" t="s">
        <v>229</v>
      </c>
      <c r="PI877" s="2" t="s">
        <v>229</v>
      </c>
      <c r="PJ877" s="2" t="s">
        <v>229</v>
      </c>
      <c r="PK877" s="4"/>
      <c r="PL877" s="8"/>
      <c r="PM877" s="4"/>
      <c r="PN877" s="8"/>
      <c r="PO877" s="7"/>
      <c r="PP877" s="7"/>
      <c r="PQ877" s="2" t="s">
        <v>229</v>
      </c>
      <c r="PR877" s="2" t="s">
        <v>229</v>
      </c>
      <c r="PS877" s="2" t="s">
        <v>229</v>
      </c>
      <c r="PT877" s="2" t="s">
        <v>229</v>
      </c>
      <c r="PU877" s="2" t="s">
        <v>229</v>
      </c>
      <c r="PV877" s="2" t="s">
        <v>229</v>
      </c>
      <c r="PW877" s="4"/>
      <c r="PX877" s="8"/>
      <c r="PY877" s="4"/>
      <c r="PZ877" s="8"/>
      <c r="QA877" s="7"/>
      <c r="QB877" s="7"/>
      <c r="QC877" s="2" t="s">
        <v>281</v>
      </c>
      <c r="QD877" s="2" t="s">
        <v>226</v>
      </c>
      <c r="QE877" s="2" t="s">
        <v>229</v>
      </c>
      <c r="QF877" s="2" t="s">
        <v>229</v>
      </c>
      <c r="QG877" s="2" t="s">
        <v>241</v>
      </c>
      <c r="QH877" s="2" t="s">
        <v>229</v>
      </c>
      <c r="QI877" s="4"/>
      <c r="QJ877" s="8"/>
      <c r="QK877" s="4"/>
      <c r="QL877" s="8"/>
      <c r="QM877" s="7"/>
      <c r="QN877" s="7"/>
      <c r="QO877" s="2" t="s">
        <v>272</v>
      </c>
      <c r="QP877" s="2" t="s">
        <v>226</v>
      </c>
      <c r="QQ877" s="2" t="s">
        <v>229</v>
      </c>
      <c r="QR877" s="2" t="s">
        <v>229</v>
      </c>
      <c r="QS877" s="2" t="s">
        <v>241</v>
      </c>
      <c r="QT877" s="2" t="s">
        <v>229</v>
      </c>
      <c r="QU877" s="4"/>
      <c r="QV877" s="8"/>
      <c r="QW877" s="4"/>
      <c r="QX877" s="8"/>
      <c r="QY877" s="7"/>
      <c r="QZ877" s="7"/>
      <c r="RA877" s="2" t="s">
        <v>272</v>
      </c>
      <c r="RB877" s="2" t="s">
        <v>226</v>
      </c>
      <c r="RC877" s="2" t="s">
        <v>229</v>
      </c>
      <c r="RD877" s="2" t="s">
        <v>229</v>
      </c>
      <c r="RE877" s="2" t="s">
        <v>241</v>
      </c>
      <c r="RF877" s="2" t="s">
        <v>229</v>
      </c>
      <c r="RG877" s="4"/>
      <c r="RH877" s="8"/>
      <c r="RI877" s="4"/>
      <c r="RJ877" s="8"/>
      <c r="RK877" s="7"/>
      <c r="RL877" s="7"/>
      <c r="RM877" s="2" t="s">
        <v>272</v>
      </c>
      <c r="RN877" s="2" t="s">
        <v>226</v>
      </c>
      <c r="RO877" s="2" t="s">
        <v>229</v>
      </c>
      <c r="RP877" s="2" t="s">
        <v>229</v>
      </c>
      <c r="RQ877" s="2" t="s">
        <v>241</v>
      </c>
      <c r="RR877" s="2" t="s">
        <v>229</v>
      </c>
      <c r="RS877" s="4"/>
      <c r="RT877" s="8"/>
      <c r="RU877" s="4"/>
      <c r="RV877" s="8"/>
      <c r="RW877" s="7"/>
      <c r="RX877" s="7"/>
      <c r="RY877" s="2" t="s">
        <v>229</v>
      </c>
      <c r="RZ877" s="2" t="s">
        <v>229</v>
      </c>
      <c r="SA877" s="2" t="s">
        <v>229</v>
      </c>
      <c r="SB877" s="2" t="s">
        <v>229</v>
      </c>
      <c r="SC877" s="2" t="s">
        <v>229</v>
      </c>
      <c r="SD877" s="2" t="s">
        <v>229</v>
      </c>
      <c r="SE877" s="4">
        <v>102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</row>
    <row r="878">
      <c r="A878" s="2" t="s">
        <v>5190</v>
      </c>
      <c r="B878" s="2" t="s">
        <v>216</v>
      </c>
      <c r="C878" s="2" t="s">
        <v>4734</v>
      </c>
      <c r="D878" s="2" t="s">
        <v>3164</v>
      </c>
      <c r="E878" s="2" t="s">
        <v>3497</v>
      </c>
      <c r="F878" s="2" t="s">
        <v>4975</v>
      </c>
      <c r="G878" s="2" t="s">
        <v>4999</v>
      </c>
      <c r="H878" s="2" t="s">
        <v>5000</v>
      </c>
      <c r="I878" s="2" t="s">
        <v>5189</v>
      </c>
      <c r="J878" s="2" t="s">
        <v>312</v>
      </c>
      <c r="K878" s="2" t="s">
        <v>617</v>
      </c>
      <c r="L878" s="3">
        <v>28.57</v>
      </c>
      <c r="M878" s="3">
        <v>30</v>
      </c>
      <c r="N878" s="3">
        <v>59.99</v>
      </c>
      <c r="O878" s="2" t="s">
        <v>226</v>
      </c>
      <c r="P878" s="2" t="s">
        <v>2046</v>
      </c>
      <c r="Q878" s="2" t="s">
        <v>228</v>
      </c>
      <c r="R878" s="2" t="s">
        <v>229</v>
      </c>
      <c r="S878" s="2" t="s">
        <v>5007</v>
      </c>
      <c r="T878" s="2" t="s">
        <v>2437</v>
      </c>
      <c r="U878" s="2" t="s">
        <v>232</v>
      </c>
      <c r="V878" s="2" t="s">
        <v>1910</v>
      </c>
      <c r="W878" s="2" t="s">
        <v>686</v>
      </c>
      <c r="X878" s="2" t="s">
        <v>1009</v>
      </c>
      <c r="Y878" s="2" t="s">
        <v>631</v>
      </c>
      <c r="Z878" s="4">
        <v>92</v>
      </c>
      <c r="AA878" s="4">
        <f>=ROUNDDOWN(23,0)</f>
      </c>
      <c r="AB878" s="5">
        <v>4</v>
      </c>
      <c r="AC878" s="2" t="s">
        <v>229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>
        <v>3</v>
      </c>
      <c r="AQ878" s="8">
        <v>92.4</v>
      </c>
      <c r="AR878" s="4"/>
      <c r="AS878" s="8"/>
      <c r="AT878" s="7"/>
      <c r="AU878" s="7"/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>
        <v>0.7871</v>
      </c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 t="s">
        <v>229</v>
      </c>
      <c r="BJ878" s="4">
        <v>3</v>
      </c>
      <c r="BK878" s="8">
        <v>92.4</v>
      </c>
      <c r="BL878" s="2" t="s">
        <v>1881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266</v>
      </c>
      <c r="BV878" s="2" t="s">
        <v>226</v>
      </c>
      <c r="BW878" s="2" t="s">
        <v>229</v>
      </c>
      <c r="BX878" s="2" t="s">
        <v>229</v>
      </c>
      <c r="BY878" s="2" t="s">
        <v>241</v>
      </c>
      <c r="BZ878" s="2" t="s">
        <v>229</v>
      </c>
      <c r="CA878" s="4">
        <v>1</v>
      </c>
      <c r="CB878" s="8">
        <v>32.4</v>
      </c>
      <c r="CC878" s="4"/>
      <c r="CD878" s="8"/>
      <c r="CE878" s="7"/>
      <c r="CF878" s="7"/>
      <c r="CG878" s="2" t="s">
        <v>239</v>
      </c>
      <c r="CH878" s="2" t="s">
        <v>226</v>
      </c>
      <c r="CI878" s="2" t="s">
        <v>1291</v>
      </c>
      <c r="CJ878" s="2" t="s">
        <v>2562</v>
      </c>
      <c r="CK878" s="2" t="s">
        <v>241</v>
      </c>
      <c r="CL878" s="2" t="s">
        <v>229</v>
      </c>
      <c r="CM878" s="4"/>
      <c r="CN878" s="8"/>
      <c r="CO878" s="4"/>
      <c r="CP878" s="8"/>
      <c r="CQ878" s="7"/>
      <c r="CR878" s="7"/>
      <c r="CS878" s="2" t="s">
        <v>239</v>
      </c>
      <c r="CT878" s="2" t="s">
        <v>226</v>
      </c>
      <c r="CU878" s="2" t="s">
        <v>5003</v>
      </c>
      <c r="CV878" s="2" t="s">
        <v>645</v>
      </c>
      <c r="CW878" s="2" t="s">
        <v>241</v>
      </c>
      <c r="CX878" s="2" t="s">
        <v>229</v>
      </c>
      <c r="CY878" s="4">
        <v>2</v>
      </c>
      <c r="CZ878" s="8">
        <v>60</v>
      </c>
      <c r="DA878" s="4"/>
      <c r="DB878" s="8"/>
      <c r="DC878" s="7"/>
      <c r="DD878" s="7"/>
      <c r="DE878" s="2" t="s">
        <v>239</v>
      </c>
      <c r="DF878" s="2" t="s">
        <v>226</v>
      </c>
      <c r="DG878" s="2" t="s">
        <v>631</v>
      </c>
      <c r="DH878" s="2" t="s">
        <v>1120</v>
      </c>
      <c r="DI878" s="2" t="s">
        <v>241</v>
      </c>
      <c r="DJ878" s="2" t="s">
        <v>229</v>
      </c>
      <c r="DK878" s="4"/>
      <c r="DL878" s="8"/>
      <c r="DM878" s="4"/>
      <c r="DN878" s="8"/>
      <c r="DO878" s="7"/>
      <c r="DP878" s="7"/>
      <c r="DQ878" s="2" t="s">
        <v>239</v>
      </c>
      <c r="DR878" s="2" t="s">
        <v>226</v>
      </c>
      <c r="DS878" s="2" t="s">
        <v>1291</v>
      </c>
      <c r="DT878" s="2" t="s">
        <v>229</v>
      </c>
      <c r="DU878" s="2" t="s">
        <v>241</v>
      </c>
      <c r="DV878" s="2" t="s">
        <v>229</v>
      </c>
      <c r="DW878" s="4"/>
      <c r="DX878" s="8"/>
      <c r="DY878" s="4"/>
      <c r="DZ878" s="8"/>
      <c r="EA878" s="7"/>
      <c r="EB878" s="7"/>
      <c r="EC878" s="2" t="s">
        <v>1106</v>
      </c>
      <c r="ED878" s="2" t="s">
        <v>226</v>
      </c>
      <c r="EE878" s="2" t="s">
        <v>229</v>
      </c>
      <c r="EF878" s="2" t="s">
        <v>229</v>
      </c>
      <c r="EG878" s="2" t="s">
        <v>241</v>
      </c>
      <c r="EH878" s="2" t="s">
        <v>229</v>
      </c>
      <c r="EI878" s="4"/>
      <c r="EJ878" s="8"/>
      <c r="EK878" s="4"/>
      <c r="EL878" s="8"/>
      <c r="EM878" s="7"/>
      <c r="EN878" s="7"/>
      <c r="EO878" s="2" t="s">
        <v>239</v>
      </c>
      <c r="EP878" s="2" t="s">
        <v>226</v>
      </c>
      <c r="EQ878" s="2" t="s">
        <v>521</v>
      </c>
      <c r="ER878" s="2" t="s">
        <v>1178</v>
      </c>
      <c r="ES878" s="2" t="s">
        <v>241</v>
      </c>
      <c r="ET878" s="2" t="s">
        <v>229</v>
      </c>
      <c r="EU878" s="4"/>
      <c r="EV878" s="8"/>
      <c r="EW878" s="4"/>
      <c r="EX878" s="8"/>
      <c r="EY878" s="7"/>
      <c r="EZ878" s="7"/>
      <c r="FA878" s="2" t="s">
        <v>239</v>
      </c>
      <c r="FB878" s="2" t="s">
        <v>226</v>
      </c>
      <c r="FC878" s="2" t="s">
        <v>1291</v>
      </c>
      <c r="FD878" s="2" t="s">
        <v>1074</v>
      </c>
      <c r="FE878" s="2" t="s">
        <v>241</v>
      </c>
      <c r="FF878" s="2" t="s">
        <v>229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226</v>
      </c>
      <c r="FO878" s="2" t="s">
        <v>1291</v>
      </c>
      <c r="FP878" s="2" t="s">
        <v>229</v>
      </c>
      <c r="FQ878" s="2" t="s">
        <v>241</v>
      </c>
      <c r="FR878" s="2" t="s">
        <v>229</v>
      </c>
      <c r="FS878" s="4"/>
      <c r="FT878" s="8"/>
      <c r="FU878" s="4"/>
      <c r="FV878" s="8"/>
      <c r="FW878" s="7"/>
      <c r="FX878" s="7"/>
      <c r="FY878" s="2" t="s">
        <v>239</v>
      </c>
      <c r="FZ878" s="2" t="s">
        <v>226</v>
      </c>
      <c r="GA878" s="2" t="s">
        <v>327</v>
      </c>
      <c r="GB878" s="2" t="s">
        <v>229</v>
      </c>
      <c r="GC878" s="2" t="s">
        <v>241</v>
      </c>
      <c r="GD878" s="2" t="s">
        <v>229</v>
      </c>
      <c r="GE878" s="4"/>
      <c r="GF878" s="8"/>
      <c r="GG878" s="4"/>
      <c r="GH878" s="8"/>
      <c r="GI878" s="7"/>
      <c r="GJ878" s="7"/>
      <c r="GK878" s="2" t="s">
        <v>272</v>
      </c>
      <c r="GL878" s="2" t="s">
        <v>226</v>
      </c>
      <c r="GM878" s="2" t="s">
        <v>229</v>
      </c>
      <c r="GN878" s="2" t="s">
        <v>229</v>
      </c>
      <c r="GO878" s="2" t="s">
        <v>241</v>
      </c>
      <c r="GP878" s="2" t="s">
        <v>229</v>
      </c>
      <c r="GQ878" s="4"/>
      <c r="GR878" s="8"/>
      <c r="GS878" s="4"/>
      <c r="GT878" s="8"/>
      <c r="GU878" s="7"/>
      <c r="GV878" s="7"/>
      <c r="GW878" s="2" t="s">
        <v>266</v>
      </c>
      <c r="GX878" s="2" t="s">
        <v>226</v>
      </c>
      <c r="GY878" s="2" t="s">
        <v>229</v>
      </c>
      <c r="GZ878" s="2" t="s">
        <v>229</v>
      </c>
      <c r="HA878" s="2" t="s">
        <v>241</v>
      </c>
      <c r="HB878" s="2" t="s">
        <v>229</v>
      </c>
      <c r="HC878" s="4"/>
      <c r="HD878" s="8"/>
      <c r="HE878" s="4"/>
      <c r="HF878" s="8"/>
      <c r="HG878" s="7"/>
      <c r="HH878" s="7"/>
      <c r="HI878" s="2" t="s">
        <v>664</v>
      </c>
      <c r="HJ878" s="2" t="s">
        <v>226</v>
      </c>
      <c r="HK878" s="2" t="s">
        <v>229</v>
      </c>
      <c r="HL878" s="2" t="s">
        <v>229</v>
      </c>
      <c r="HM878" s="2" t="s">
        <v>241</v>
      </c>
      <c r="HN878" s="2" t="s">
        <v>229</v>
      </c>
      <c r="HO878" s="4"/>
      <c r="HP878" s="8"/>
      <c r="HQ878" s="4"/>
      <c r="HR878" s="8"/>
      <c r="HS878" s="7"/>
      <c r="HT878" s="7"/>
      <c r="HU878" s="2" t="s">
        <v>266</v>
      </c>
      <c r="HV878" s="2" t="s">
        <v>226</v>
      </c>
      <c r="HW878" s="2" t="s">
        <v>229</v>
      </c>
      <c r="HX878" s="2" t="s">
        <v>229</v>
      </c>
      <c r="HY878" s="2" t="s">
        <v>241</v>
      </c>
      <c r="HZ878" s="2" t="s">
        <v>229</v>
      </c>
      <c r="IA878" s="4"/>
      <c r="IB878" s="8"/>
      <c r="IC878" s="4"/>
      <c r="ID878" s="8"/>
      <c r="IE878" s="7"/>
      <c r="IF878" s="7"/>
      <c r="IG878" s="2" t="s">
        <v>266</v>
      </c>
      <c r="IH878" s="2" t="s">
        <v>226</v>
      </c>
      <c r="II878" s="2" t="s">
        <v>229</v>
      </c>
      <c r="IJ878" s="2" t="s">
        <v>229</v>
      </c>
      <c r="IK878" s="2" t="s">
        <v>241</v>
      </c>
      <c r="IL878" s="2" t="s">
        <v>229</v>
      </c>
      <c r="IM878" s="4"/>
      <c r="IN878" s="8"/>
      <c r="IO878" s="4"/>
      <c r="IP878" s="8"/>
      <c r="IQ878" s="7"/>
      <c r="IR878" s="7"/>
      <c r="IS878" s="2" t="s">
        <v>664</v>
      </c>
      <c r="IT878" s="2" t="s">
        <v>226</v>
      </c>
      <c r="IU878" s="2" t="s">
        <v>229</v>
      </c>
      <c r="IV878" s="2" t="s">
        <v>229</v>
      </c>
      <c r="IW878" s="2" t="s">
        <v>241</v>
      </c>
      <c r="IX878" s="2" t="s">
        <v>229</v>
      </c>
      <c r="IY878" s="4"/>
      <c r="IZ878" s="8"/>
      <c r="JA878" s="4"/>
      <c r="JB878" s="8"/>
      <c r="JC878" s="7"/>
      <c r="JD878" s="7"/>
      <c r="JE878" s="2" t="s">
        <v>272</v>
      </c>
      <c r="JF878" s="2" t="s">
        <v>226</v>
      </c>
      <c r="JG878" s="2" t="s">
        <v>229</v>
      </c>
      <c r="JH878" s="2" t="s">
        <v>229</v>
      </c>
      <c r="JI878" s="2" t="s">
        <v>241</v>
      </c>
      <c r="JJ878" s="2" t="s">
        <v>229</v>
      </c>
      <c r="JK878" s="4"/>
      <c r="JL878" s="8"/>
      <c r="JM878" s="4"/>
      <c r="JN878" s="8"/>
      <c r="JO878" s="7"/>
      <c r="JP878" s="7"/>
      <c r="JQ878" s="2" t="s">
        <v>272</v>
      </c>
      <c r="JR878" s="2" t="s">
        <v>226</v>
      </c>
      <c r="JS878" s="2" t="s">
        <v>229</v>
      </c>
      <c r="JT878" s="2" t="s">
        <v>229</v>
      </c>
      <c r="JU878" s="2" t="s">
        <v>241</v>
      </c>
      <c r="JV878" s="2" t="s">
        <v>229</v>
      </c>
      <c r="JW878" s="4"/>
      <c r="JX878" s="8"/>
      <c r="JY878" s="4"/>
      <c r="JZ878" s="8"/>
      <c r="KA878" s="7"/>
      <c r="KB878" s="7"/>
      <c r="KC878" s="2" t="s">
        <v>272</v>
      </c>
      <c r="KD878" s="2" t="s">
        <v>226</v>
      </c>
      <c r="KE878" s="2" t="s">
        <v>229</v>
      </c>
      <c r="KF878" s="2" t="s">
        <v>229</v>
      </c>
      <c r="KG878" s="2" t="s">
        <v>241</v>
      </c>
      <c r="KH878" s="2" t="s">
        <v>229</v>
      </c>
      <c r="KI878" s="4"/>
      <c r="KJ878" s="8"/>
      <c r="KK878" s="4"/>
      <c r="KL878" s="8"/>
      <c r="KM878" s="7"/>
      <c r="KN878" s="7"/>
      <c r="KO878" s="2" t="s">
        <v>272</v>
      </c>
      <c r="KP878" s="2" t="s">
        <v>226</v>
      </c>
      <c r="KQ878" s="2" t="s">
        <v>229</v>
      </c>
      <c r="KR878" s="2" t="s">
        <v>229</v>
      </c>
      <c r="KS878" s="2" t="s">
        <v>241</v>
      </c>
      <c r="KT878" s="2" t="s">
        <v>229</v>
      </c>
      <c r="KU878" s="4"/>
      <c r="KV878" s="8"/>
      <c r="KW878" s="4"/>
      <c r="KX878" s="8"/>
      <c r="KY878" s="7"/>
      <c r="KZ878" s="7"/>
      <c r="LA878" s="2" t="s">
        <v>272</v>
      </c>
      <c r="LB878" s="2" t="s">
        <v>226</v>
      </c>
      <c r="LC878" s="2" t="s">
        <v>229</v>
      </c>
      <c r="LD878" s="2" t="s">
        <v>229</v>
      </c>
      <c r="LE878" s="2" t="s">
        <v>241</v>
      </c>
      <c r="LF878" s="2" t="s">
        <v>229</v>
      </c>
      <c r="LG878" s="4"/>
      <c r="LH878" s="8"/>
      <c r="LI878" s="4"/>
      <c r="LJ878" s="8"/>
      <c r="LK878" s="7"/>
      <c r="LL878" s="7"/>
      <c r="LM878" s="2" t="s">
        <v>229</v>
      </c>
      <c r="LN878" s="2" t="s">
        <v>229</v>
      </c>
      <c r="LO878" s="2" t="s">
        <v>229</v>
      </c>
      <c r="LP878" s="2" t="s">
        <v>229</v>
      </c>
      <c r="LQ878" s="2" t="s">
        <v>229</v>
      </c>
      <c r="LR878" s="2" t="s">
        <v>229</v>
      </c>
      <c r="LS878" s="4"/>
      <c r="LT878" s="8"/>
      <c r="LU878" s="4"/>
      <c r="LV878" s="8"/>
      <c r="LW878" s="7"/>
      <c r="LX878" s="7"/>
      <c r="LY878" s="2" t="s">
        <v>664</v>
      </c>
      <c r="LZ878" s="2" t="s">
        <v>226</v>
      </c>
      <c r="MA878" s="2" t="s">
        <v>229</v>
      </c>
      <c r="MB878" s="2" t="s">
        <v>229</v>
      </c>
      <c r="MC878" s="2" t="s">
        <v>241</v>
      </c>
      <c r="MD878" s="2" t="s">
        <v>229</v>
      </c>
      <c r="ME878" s="4"/>
      <c r="MF878" s="8"/>
      <c r="MG878" s="4"/>
      <c r="MH878" s="8"/>
      <c r="MI878" s="7"/>
      <c r="MJ878" s="7"/>
      <c r="MK878" s="2" t="s">
        <v>272</v>
      </c>
      <c r="ML878" s="2" t="s">
        <v>226</v>
      </c>
      <c r="MM878" s="2" t="s">
        <v>229</v>
      </c>
      <c r="MN878" s="2" t="s">
        <v>229</v>
      </c>
      <c r="MO878" s="2" t="s">
        <v>241</v>
      </c>
      <c r="MP878" s="2" t="s">
        <v>229</v>
      </c>
      <c r="MQ878" s="4"/>
      <c r="MR878" s="8"/>
      <c r="MS878" s="4"/>
      <c r="MT878" s="8"/>
      <c r="MU878" s="7"/>
      <c r="MV878" s="7"/>
      <c r="MW878" s="2" t="s">
        <v>266</v>
      </c>
      <c r="MX878" s="2" t="s">
        <v>226</v>
      </c>
      <c r="MY878" s="2" t="s">
        <v>229</v>
      </c>
      <c r="MZ878" s="2" t="s">
        <v>229</v>
      </c>
      <c r="NA878" s="2" t="s">
        <v>241</v>
      </c>
      <c r="NB878" s="2" t="s">
        <v>229</v>
      </c>
      <c r="NC878" s="4"/>
      <c r="ND878" s="8"/>
      <c r="NE878" s="4"/>
      <c r="NF878" s="8"/>
      <c r="NG878" s="7"/>
      <c r="NH878" s="7"/>
      <c r="NI878" s="2" t="s">
        <v>229</v>
      </c>
      <c r="NJ878" s="2" t="s">
        <v>229</v>
      </c>
      <c r="NK878" s="2" t="s">
        <v>229</v>
      </c>
      <c r="NL878" s="2" t="s">
        <v>229</v>
      </c>
      <c r="NM878" s="2" t="s">
        <v>229</v>
      </c>
      <c r="NN878" s="2" t="s">
        <v>229</v>
      </c>
      <c r="NO878" s="4"/>
      <c r="NP878" s="8"/>
      <c r="NQ878" s="4"/>
      <c r="NR878" s="8"/>
      <c r="NS878" s="7"/>
      <c r="NT878" s="7"/>
      <c r="NU878" s="2" t="s">
        <v>272</v>
      </c>
      <c r="NV878" s="2" t="s">
        <v>226</v>
      </c>
      <c r="NW878" s="2" t="s">
        <v>229</v>
      </c>
      <c r="NX878" s="2" t="s">
        <v>229</v>
      </c>
      <c r="NY878" s="2" t="s">
        <v>241</v>
      </c>
      <c r="NZ878" s="2" t="s">
        <v>229</v>
      </c>
      <c r="OA878" s="4"/>
      <c r="OB878" s="8"/>
      <c r="OC878" s="4"/>
      <c r="OD878" s="8"/>
      <c r="OE878" s="7"/>
      <c r="OF878" s="7"/>
      <c r="OG878" s="2" t="s">
        <v>272</v>
      </c>
      <c r="OH878" s="2" t="s">
        <v>226</v>
      </c>
      <c r="OI878" s="2" t="s">
        <v>229</v>
      </c>
      <c r="OJ878" s="2" t="s">
        <v>229</v>
      </c>
      <c r="OK878" s="2" t="s">
        <v>241</v>
      </c>
      <c r="OL878" s="2" t="s">
        <v>229</v>
      </c>
      <c r="OM878" s="4"/>
      <c r="ON878" s="8"/>
      <c r="OO878" s="4"/>
      <c r="OP878" s="8"/>
      <c r="OQ878" s="7"/>
      <c r="OR878" s="7"/>
      <c r="OS878" s="2" t="s">
        <v>229</v>
      </c>
      <c r="OT878" s="2" t="s">
        <v>229</v>
      </c>
      <c r="OU878" s="2" t="s">
        <v>229</v>
      </c>
      <c r="OV878" s="2" t="s">
        <v>229</v>
      </c>
      <c r="OW878" s="2" t="s">
        <v>229</v>
      </c>
      <c r="OX878" s="2" t="s">
        <v>229</v>
      </c>
      <c r="OY878" s="4"/>
      <c r="OZ878" s="8"/>
      <c r="PA878" s="4"/>
      <c r="PB878" s="8"/>
      <c r="PC878" s="7"/>
      <c r="PD878" s="7"/>
      <c r="PE878" s="2" t="s">
        <v>229</v>
      </c>
      <c r="PF878" s="2" t="s">
        <v>229</v>
      </c>
      <c r="PG878" s="2" t="s">
        <v>229</v>
      </c>
      <c r="PH878" s="2" t="s">
        <v>229</v>
      </c>
      <c r="PI878" s="2" t="s">
        <v>229</v>
      </c>
      <c r="PJ878" s="2" t="s">
        <v>229</v>
      </c>
      <c r="PK878" s="4"/>
      <c r="PL878" s="8"/>
      <c r="PM878" s="4"/>
      <c r="PN878" s="8"/>
      <c r="PO878" s="7"/>
      <c r="PP878" s="7"/>
      <c r="PQ878" s="2" t="s">
        <v>229</v>
      </c>
      <c r="PR878" s="2" t="s">
        <v>229</v>
      </c>
      <c r="PS878" s="2" t="s">
        <v>229</v>
      </c>
      <c r="PT878" s="2" t="s">
        <v>229</v>
      </c>
      <c r="PU878" s="2" t="s">
        <v>229</v>
      </c>
      <c r="PV878" s="2" t="s">
        <v>229</v>
      </c>
      <c r="PW878" s="4"/>
      <c r="PX878" s="8"/>
      <c r="PY878" s="4"/>
      <c r="PZ878" s="8"/>
      <c r="QA878" s="7"/>
      <c r="QB878" s="7"/>
      <c r="QC878" s="2" t="s">
        <v>281</v>
      </c>
      <c r="QD878" s="2" t="s">
        <v>226</v>
      </c>
      <c r="QE878" s="2" t="s">
        <v>229</v>
      </c>
      <c r="QF878" s="2" t="s">
        <v>229</v>
      </c>
      <c r="QG878" s="2" t="s">
        <v>241</v>
      </c>
      <c r="QH878" s="2" t="s">
        <v>229</v>
      </c>
      <c r="QI878" s="4"/>
      <c r="QJ878" s="8"/>
      <c r="QK878" s="4"/>
      <c r="QL878" s="8"/>
      <c r="QM878" s="7"/>
      <c r="QN878" s="7"/>
      <c r="QO878" s="2" t="s">
        <v>272</v>
      </c>
      <c r="QP878" s="2" t="s">
        <v>226</v>
      </c>
      <c r="QQ878" s="2" t="s">
        <v>229</v>
      </c>
      <c r="QR878" s="2" t="s">
        <v>229</v>
      </c>
      <c r="QS878" s="2" t="s">
        <v>241</v>
      </c>
      <c r="QT878" s="2" t="s">
        <v>229</v>
      </c>
      <c r="QU878" s="4"/>
      <c r="QV878" s="8"/>
      <c r="QW878" s="4"/>
      <c r="QX878" s="8"/>
      <c r="QY878" s="7"/>
      <c r="QZ878" s="7"/>
      <c r="RA878" s="2" t="s">
        <v>272</v>
      </c>
      <c r="RB878" s="2" t="s">
        <v>226</v>
      </c>
      <c r="RC878" s="2" t="s">
        <v>229</v>
      </c>
      <c r="RD878" s="2" t="s">
        <v>229</v>
      </c>
      <c r="RE878" s="2" t="s">
        <v>241</v>
      </c>
      <c r="RF878" s="2" t="s">
        <v>229</v>
      </c>
      <c r="RG878" s="4"/>
      <c r="RH878" s="8"/>
      <c r="RI878" s="4"/>
      <c r="RJ878" s="8"/>
      <c r="RK878" s="7"/>
      <c r="RL878" s="7"/>
      <c r="RM878" s="2" t="s">
        <v>272</v>
      </c>
      <c r="RN878" s="2" t="s">
        <v>226</v>
      </c>
      <c r="RO878" s="2" t="s">
        <v>229</v>
      </c>
      <c r="RP878" s="2" t="s">
        <v>229</v>
      </c>
      <c r="RQ878" s="2" t="s">
        <v>241</v>
      </c>
      <c r="RR878" s="2" t="s">
        <v>229</v>
      </c>
      <c r="RS878" s="4"/>
      <c r="RT878" s="8"/>
      <c r="RU878" s="4"/>
      <c r="RV878" s="8"/>
      <c r="RW878" s="7"/>
      <c r="RX878" s="7"/>
      <c r="RY878" s="2" t="s">
        <v>229</v>
      </c>
      <c r="RZ878" s="2" t="s">
        <v>229</v>
      </c>
      <c r="SA878" s="2" t="s">
        <v>229</v>
      </c>
      <c r="SB878" s="2" t="s">
        <v>229</v>
      </c>
      <c r="SC878" s="2" t="s">
        <v>229</v>
      </c>
      <c r="SD878" s="2" t="s">
        <v>229</v>
      </c>
      <c r="SE878" s="4">
        <v>92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</row>
    <row r="879">
      <c r="A879" s="2" t="s">
        <v>5191</v>
      </c>
      <c r="B879" s="2" t="s">
        <v>216</v>
      </c>
      <c r="C879" s="2" t="s">
        <v>4734</v>
      </c>
      <c r="D879" s="2" t="s">
        <v>3164</v>
      </c>
      <c r="E879" s="2" t="s">
        <v>3497</v>
      </c>
      <c r="F879" s="2" t="s">
        <v>4975</v>
      </c>
      <c r="G879" s="2" t="s">
        <v>4999</v>
      </c>
      <c r="H879" s="2" t="s">
        <v>5000</v>
      </c>
      <c r="I879" s="2" t="s">
        <v>5189</v>
      </c>
      <c r="J879" s="2" t="s">
        <v>285</v>
      </c>
      <c r="K879" s="2" t="s">
        <v>412</v>
      </c>
      <c r="L879" s="3">
        <v>23.8</v>
      </c>
      <c r="M879" s="3">
        <v>24.99</v>
      </c>
      <c r="N879" s="3">
        <v>49.99</v>
      </c>
      <c r="O879" s="2" t="s">
        <v>226</v>
      </c>
      <c r="P879" s="2" t="s">
        <v>2046</v>
      </c>
      <c r="Q879" s="2" t="s">
        <v>228</v>
      </c>
      <c r="R879" s="2" t="s">
        <v>229</v>
      </c>
      <c r="S879" s="2" t="s">
        <v>5002</v>
      </c>
      <c r="T879" s="2" t="s">
        <v>2437</v>
      </c>
      <c r="U879" s="2" t="s">
        <v>232</v>
      </c>
      <c r="V879" s="2" t="s">
        <v>1910</v>
      </c>
      <c r="W879" s="2" t="s">
        <v>686</v>
      </c>
      <c r="X879" s="2" t="s">
        <v>1009</v>
      </c>
      <c r="Y879" s="2" t="s">
        <v>631</v>
      </c>
      <c r="Z879" s="4">
        <v>126</v>
      </c>
      <c r="AA879" s="4">
        <f>=ROUNDDOWN(42,0)</f>
      </c>
      <c r="AB879" s="5">
        <v>3</v>
      </c>
      <c r="AC879" s="2" t="s">
        <v>229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229</v>
      </c>
      <c r="AW879" s="8" t="s">
        <v>229</v>
      </c>
      <c r="AX879" s="4" t="s">
        <v>229</v>
      </c>
      <c r="AY879" s="8" t="s">
        <v>229</v>
      </c>
      <c r="AZ879" s="7" t="s">
        <v>229</v>
      </c>
      <c r="BA879" s="7" t="s">
        <v>229</v>
      </c>
      <c r="BB879" s="7"/>
      <c r="BC879" s="4" t="s">
        <v>229</v>
      </c>
      <c r="BD879" s="8" t="s">
        <v>229</v>
      </c>
      <c r="BE879" s="4" t="s">
        <v>229</v>
      </c>
      <c r="BF879" s="8" t="s">
        <v>229</v>
      </c>
      <c r="BG879" s="7" t="s">
        <v>229</v>
      </c>
      <c r="BH879" s="7" t="s">
        <v>229</v>
      </c>
      <c r="BI879" s="7" t="s">
        <v>229</v>
      </c>
      <c r="BJ879" s="4"/>
      <c r="BK879" s="8"/>
      <c r="BL879" s="2" t="s">
        <v>229</v>
      </c>
      <c r="BM879" s="7"/>
      <c r="BN879" s="7"/>
      <c r="BO879" s="4"/>
      <c r="BP879" s="8"/>
      <c r="BQ879" s="4"/>
      <c r="BR879" s="8"/>
      <c r="BS879" s="7"/>
      <c r="BT879" s="7"/>
      <c r="BU879" s="2" t="s">
        <v>266</v>
      </c>
      <c r="BV879" s="2" t="s">
        <v>226</v>
      </c>
      <c r="BW879" s="2" t="s">
        <v>229</v>
      </c>
      <c r="BX879" s="2" t="s">
        <v>229</v>
      </c>
      <c r="BY879" s="2" t="s">
        <v>241</v>
      </c>
      <c r="BZ879" s="2" t="s">
        <v>229</v>
      </c>
      <c r="CA879" s="4"/>
      <c r="CB879" s="8"/>
      <c r="CC879" s="4"/>
      <c r="CD879" s="8"/>
      <c r="CE879" s="7"/>
      <c r="CF879" s="7"/>
      <c r="CG879" s="2" t="s">
        <v>239</v>
      </c>
      <c r="CH879" s="2" t="s">
        <v>226</v>
      </c>
      <c r="CI879" s="2" t="s">
        <v>1291</v>
      </c>
      <c r="CJ879" s="2" t="s">
        <v>1097</v>
      </c>
      <c r="CK879" s="2" t="s">
        <v>241</v>
      </c>
      <c r="CL879" s="2" t="s">
        <v>229</v>
      </c>
      <c r="CM879" s="4"/>
      <c r="CN879" s="8"/>
      <c r="CO879" s="4"/>
      <c r="CP879" s="8"/>
      <c r="CQ879" s="7"/>
      <c r="CR879" s="7"/>
      <c r="CS879" s="2" t="s">
        <v>239</v>
      </c>
      <c r="CT879" s="2" t="s">
        <v>226</v>
      </c>
      <c r="CU879" s="2" t="s">
        <v>5003</v>
      </c>
      <c r="CV879" s="2" t="s">
        <v>3244</v>
      </c>
      <c r="CW879" s="2" t="s">
        <v>241</v>
      </c>
      <c r="CX879" s="2" t="s">
        <v>229</v>
      </c>
      <c r="CY879" s="4"/>
      <c r="CZ879" s="8"/>
      <c r="DA879" s="4"/>
      <c r="DB879" s="8"/>
      <c r="DC879" s="7"/>
      <c r="DD879" s="7"/>
      <c r="DE879" s="2" t="s">
        <v>239</v>
      </c>
      <c r="DF879" s="2" t="s">
        <v>226</v>
      </c>
      <c r="DG879" s="2" t="s">
        <v>631</v>
      </c>
      <c r="DH879" s="2" t="s">
        <v>1055</v>
      </c>
      <c r="DI879" s="2" t="s">
        <v>241</v>
      </c>
      <c r="DJ879" s="2" t="s">
        <v>229</v>
      </c>
      <c r="DK879" s="4"/>
      <c r="DL879" s="8"/>
      <c r="DM879" s="4"/>
      <c r="DN879" s="8"/>
      <c r="DO879" s="7"/>
      <c r="DP879" s="7"/>
      <c r="DQ879" s="2" t="s">
        <v>239</v>
      </c>
      <c r="DR879" s="2" t="s">
        <v>226</v>
      </c>
      <c r="DS879" s="2" t="s">
        <v>1291</v>
      </c>
      <c r="DT879" s="2" t="s">
        <v>229</v>
      </c>
      <c r="DU879" s="2" t="s">
        <v>241</v>
      </c>
      <c r="DV879" s="2" t="s">
        <v>229</v>
      </c>
      <c r="DW879" s="4"/>
      <c r="DX879" s="8"/>
      <c r="DY879" s="4"/>
      <c r="DZ879" s="8"/>
      <c r="EA879" s="7"/>
      <c r="EB879" s="7"/>
      <c r="EC879" s="2" t="s">
        <v>1106</v>
      </c>
      <c r="ED879" s="2" t="s">
        <v>226</v>
      </c>
      <c r="EE879" s="2" t="s">
        <v>229</v>
      </c>
      <c r="EF879" s="2" t="s">
        <v>229</v>
      </c>
      <c r="EG879" s="2" t="s">
        <v>241</v>
      </c>
      <c r="EH879" s="2" t="s">
        <v>229</v>
      </c>
      <c r="EI879" s="4"/>
      <c r="EJ879" s="8"/>
      <c r="EK879" s="4"/>
      <c r="EL879" s="8"/>
      <c r="EM879" s="7"/>
      <c r="EN879" s="7"/>
      <c r="EO879" s="2" t="s">
        <v>239</v>
      </c>
      <c r="EP879" s="2" t="s">
        <v>226</v>
      </c>
      <c r="EQ879" s="2" t="s">
        <v>521</v>
      </c>
      <c r="ER879" s="2" t="s">
        <v>5192</v>
      </c>
      <c r="ES879" s="2" t="s">
        <v>241</v>
      </c>
      <c r="ET879" s="2" t="s">
        <v>229</v>
      </c>
      <c r="EU879" s="4"/>
      <c r="EV879" s="8"/>
      <c r="EW879" s="4"/>
      <c r="EX879" s="8"/>
      <c r="EY879" s="7"/>
      <c r="EZ879" s="7"/>
      <c r="FA879" s="2" t="s">
        <v>239</v>
      </c>
      <c r="FB879" s="2" t="s">
        <v>226</v>
      </c>
      <c r="FC879" s="2" t="s">
        <v>1291</v>
      </c>
      <c r="FD879" s="2" t="s">
        <v>2517</v>
      </c>
      <c r="FE879" s="2" t="s">
        <v>241</v>
      </c>
      <c r="FF879" s="2" t="s">
        <v>229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226</v>
      </c>
      <c r="FO879" s="2" t="s">
        <v>1291</v>
      </c>
      <c r="FP879" s="2" t="s">
        <v>229</v>
      </c>
      <c r="FQ879" s="2" t="s">
        <v>241</v>
      </c>
      <c r="FR879" s="2" t="s">
        <v>229</v>
      </c>
      <c r="FS879" s="4"/>
      <c r="FT879" s="8"/>
      <c r="FU879" s="4"/>
      <c r="FV879" s="8"/>
      <c r="FW879" s="7"/>
      <c r="FX879" s="7"/>
      <c r="FY879" s="2" t="s">
        <v>239</v>
      </c>
      <c r="FZ879" s="2" t="s">
        <v>226</v>
      </c>
      <c r="GA879" s="2" t="s">
        <v>327</v>
      </c>
      <c r="GB879" s="2" t="s">
        <v>229</v>
      </c>
      <c r="GC879" s="2" t="s">
        <v>241</v>
      </c>
      <c r="GD879" s="2" t="s">
        <v>229</v>
      </c>
      <c r="GE879" s="4"/>
      <c r="GF879" s="8"/>
      <c r="GG879" s="4"/>
      <c r="GH879" s="8"/>
      <c r="GI879" s="7"/>
      <c r="GJ879" s="7"/>
      <c r="GK879" s="2" t="s">
        <v>272</v>
      </c>
      <c r="GL879" s="2" t="s">
        <v>226</v>
      </c>
      <c r="GM879" s="2" t="s">
        <v>229</v>
      </c>
      <c r="GN879" s="2" t="s">
        <v>229</v>
      </c>
      <c r="GO879" s="2" t="s">
        <v>241</v>
      </c>
      <c r="GP879" s="2" t="s">
        <v>229</v>
      </c>
      <c r="GQ879" s="4"/>
      <c r="GR879" s="8"/>
      <c r="GS879" s="4"/>
      <c r="GT879" s="8"/>
      <c r="GU879" s="7"/>
      <c r="GV879" s="7"/>
      <c r="GW879" s="2" t="s">
        <v>266</v>
      </c>
      <c r="GX879" s="2" t="s">
        <v>226</v>
      </c>
      <c r="GY879" s="2" t="s">
        <v>229</v>
      </c>
      <c r="GZ879" s="2" t="s">
        <v>229</v>
      </c>
      <c r="HA879" s="2" t="s">
        <v>241</v>
      </c>
      <c r="HB879" s="2" t="s">
        <v>229</v>
      </c>
      <c r="HC879" s="4"/>
      <c r="HD879" s="8"/>
      <c r="HE879" s="4"/>
      <c r="HF879" s="8"/>
      <c r="HG879" s="7"/>
      <c r="HH879" s="7"/>
      <c r="HI879" s="2" t="s">
        <v>664</v>
      </c>
      <c r="HJ879" s="2" t="s">
        <v>226</v>
      </c>
      <c r="HK879" s="2" t="s">
        <v>229</v>
      </c>
      <c r="HL879" s="2" t="s">
        <v>229</v>
      </c>
      <c r="HM879" s="2" t="s">
        <v>241</v>
      </c>
      <c r="HN879" s="2" t="s">
        <v>229</v>
      </c>
      <c r="HO879" s="4"/>
      <c r="HP879" s="8"/>
      <c r="HQ879" s="4"/>
      <c r="HR879" s="8"/>
      <c r="HS879" s="7"/>
      <c r="HT879" s="7"/>
      <c r="HU879" s="2" t="s">
        <v>266</v>
      </c>
      <c r="HV879" s="2" t="s">
        <v>226</v>
      </c>
      <c r="HW879" s="2" t="s">
        <v>229</v>
      </c>
      <c r="HX879" s="2" t="s">
        <v>229</v>
      </c>
      <c r="HY879" s="2" t="s">
        <v>241</v>
      </c>
      <c r="HZ879" s="2" t="s">
        <v>229</v>
      </c>
      <c r="IA879" s="4"/>
      <c r="IB879" s="8"/>
      <c r="IC879" s="4"/>
      <c r="ID879" s="8"/>
      <c r="IE879" s="7"/>
      <c r="IF879" s="7"/>
      <c r="IG879" s="2" t="s">
        <v>266</v>
      </c>
      <c r="IH879" s="2" t="s">
        <v>226</v>
      </c>
      <c r="II879" s="2" t="s">
        <v>229</v>
      </c>
      <c r="IJ879" s="2" t="s">
        <v>229</v>
      </c>
      <c r="IK879" s="2" t="s">
        <v>241</v>
      </c>
      <c r="IL879" s="2" t="s">
        <v>229</v>
      </c>
      <c r="IM879" s="4"/>
      <c r="IN879" s="8"/>
      <c r="IO879" s="4"/>
      <c r="IP879" s="8"/>
      <c r="IQ879" s="7"/>
      <c r="IR879" s="7"/>
      <c r="IS879" s="2" t="s">
        <v>664</v>
      </c>
      <c r="IT879" s="2" t="s">
        <v>226</v>
      </c>
      <c r="IU879" s="2" t="s">
        <v>229</v>
      </c>
      <c r="IV879" s="2" t="s">
        <v>229</v>
      </c>
      <c r="IW879" s="2" t="s">
        <v>241</v>
      </c>
      <c r="IX879" s="2" t="s">
        <v>229</v>
      </c>
      <c r="IY879" s="4"/>
      <c r="IZ879" s="8"/>
      <c r="JA879" s="4"/>
      <c r="JB879" s="8"/>
      <c r="JC879" s="7"/>
      <c r="JD879" s="7"/>
      <c r="JE879" s="2" t="s">
        <v>272</v>
      </c>
      <c r="JF879" s="2" t="s">
        <v>226</v>
      </c>
      <c r="JG879" s="2" t="s">
        <v>229</v>
      </c>
      <c r="JH879" s="2" t="s">
        <v>229</v>
      </c>
      <c r="JI879" s="2" t="s">
        <v>241</v>
      </c>
      <c r="JJ879" s="2" t="s">
        <v>229</v>
      </c>
      <c r="JK879" s="4"/>
      <c r="JL879" s="8"/>
      <c r="JM879" s="4"/>
      <c r="JN879" s="8"/>
      <c r="JO879" s="7"/>
      <c r="JP879" s="7"/>
      <c r="JQ879" s="2" t="s">
        <v>272</v>
      </c>
      <c r="JR879" s="2" t="s">
        <v>226</v>
      </c>
      <c r="JS879" s="2" t="s">
        <v>229</v>
      </c>
      <c r="JT879" s="2" t="s">
        <v>229</v>
      </c>
      <c r="JU879" s="2" t="s">
        <v>241</v>
      </c>
      <c r="JV879" s="2" t="s">
        <v>229</v>
      </c>
      <c r="JW879" s="4"/>
      <c r="JX879" s="8"/>
      <c r="JY879" s="4"/>
      <c r="JZ879" s="8"/>
      <c r="KA879" s="7"/>
      <c r="KB879" s="7"/>
      <c r="KC879" s="2" t="s">
        <v>272</v>
      </c>
      <c r="KD879" s="2" t="s">
        <v>226</v>
      </c>
      <c r="KE879" s="2" t="s">
        <v>229</v>
      </c>
      <c r="KF879" s="2" t="s">
        <v>229</v>
      </c>
      <c r="KG879" s="2" t="s">
        <v>241</v>
      </c>
      <c r="KH879" s="2" t="s">
        <v>229</v>
      </c>
      <c r="KI879" s="4"/>
      <c r="KJ879" s="8"/>
      <c r="KK879" s="4"/>
      <c r="KL879" s="8"/>
      <c r="KM879" s="7"/>
      <c r="KN879" s="7"/>
      <c r="KO879" s="2" t="s">
        <v>272</v>
      </c>
      <c r="KP879" s="2" t="s">
        <v>226</v>
      </c>
      <c r="KQ879" s="2" t="s">
        <v>229</v>
      </c>
      <c r="KR879" s="2" t="s">
        <v>229</v>
      </c>
      <c r="KS879" s="2" t="s">
        <v>241</v>
      </c>
      <c r="KT879" s="2" t="s">
        <v>229</v>
      </c>
      <c r="KU879" s="4"/>
      <c r="KV879" s="8"/>
      <c r="KW879" s="4"/>
      <c r="KX879" s="8"/>
      <c r="KY879" s="7"/>
      <c r="KZ879" s="7"/>
      <c r="LA879" s="2" t="s">
        <v>272</v>
      </c>
      <c r="LB879" s="2" t="s">
        <v>226</v>
      </c>
      <c r="LC879" s="2" t="s">
        <v>229</v>
      </c>
      <c r="LD879" s="2" t="s">
        <v>229</v>
      </c>
      <c r="LE879" s="2" t="s">
        <v>241</v>
      </c>
      <c r="LF879" s="2" t="s">
        <v>229</v>
      </c>
      <c r="LG879" s="4"/>
      <c r="LH879" s="8"/>
      <c r="LI879" s="4"/>
      <c r="LJ879" s="8"/>
      <c r="LK879" s="7"/>
      <c r="LL879" s="7"/>
      <c r="LM879" s="2" t="s">
        <v>229</v>
      </c>
      <c r="LN879" s="2" t="s">
        <v>229</v>
      </c>
      <c r="LO879" s="2" t="s">
        <v>229</v>
      </c>
      <c r="LP879" s="2" t="s">
        <v>229</v>
      </c>
      <c r="LQ879" s="2" t="s">
        <v>229</v>
      </c>
      <c r="LR879" s="2" t="s">
        <v>229</v>
      </c>
      <c r="LS879" s="4"/>
      <c r="LT879" s="8"/>
      <c r="LU879" s="4"/>
      <c r="LV879" s="8"/>
      <c r="LW879" s="7"/>
      <c r="LX879" s="7"/>
      <c r="LY879" s="2" t="s">
        <v>664</v>
      </c>
      <c r="LZ879" s="2" t="s">
        <v>226</v>
      </c>
      <c r="MA879" s="2" t="s">
        <v>229</v>
      </c>
      <c r="MB879" s="2" t="s">
        <v>229</v>
      </c>
      <c r="MC879" s="2" t="s">
        <v>241</v>
      </c>
      <c r="MD879" s="2" t="s">
        <v>229</v>
      </c>
      <c r="ME879" s="4"/>
      <c r="MF879" s="8"/>
      <c r="MG879" s="4"/>
      <c r="MH879" s="8"/>
      <c r="MI879" s="7"/>
      <c r="MJ879" s="7"/>
      <c r="MK879" s="2" t="s">
        <v>272</v>
      </c>
      <c r="ML879" s="2" t="s">
        <v>226</v>
      </c>
      <c r="MM879" s="2" t="s">
        <v>229</v>
      </c>
      <c r="MN879" s="2" t="s">
        <v>229</v>
      </c>
      <c r="MO879" s="2" t="s">
        <v>241</v>
      </c>
      <c r="MP879" s="2" t="s">
        <v>229</v>
      </c>
      <c r="MQ879" s="4"/>
      <c r="MR879" s="8"/>
      <c r="MS879" s="4"/>
      <c r="MT879" s="8"/>
      <c r="MU879" s="7"/>
      <c r="MV879" s="7"/>
      <c r="MW879" s="2" t="s">
        <v>266</v>
      </c>
      <c r="MX879" s="2" t="s">
        <v>226</v>
      </c>
      <c r="MY879" s="2" t="s">
        <v>229</v>
      </c>
      <c r="MZ879" s="2" t="s">
        <v>229</v>
      </c>
      <c r="NA879" s="2" t="s">
        <v>241</v>
      </c>
      <c r="NB879" s="2" t="s">
        <v>229</v>
      </c>
      <c r="NC879" s="4"/>
      <c r="ND879" s="8"/>
      <c r="NE879" s="4"/>
      <c r="NF879" s="8"/>
      <c r="NG879" s="7"/>
      <c r="NH879" s="7"/>
      <c r="NI879" s="2" t="s">
        <v>229</v>
      </c>
      <c r="NJ879" s="2" t="s">
        <v>229</v>
      </c>
      <c r="NK879" s="2" t="s">
        <v>229</v>
      </c>
      <c r="NL879" s="2" t="s">
        <v>229</v>
      </c>
      <c r="NM879" s="2" t="s">
        <v>229</v>
      </c>
      <c r="NN879" s="2" t="s">
        <v>229</v>
      </c>
      <c r="NO879" s="4"/>
      <c r="NP879" s="8"/>
      <c r="NQ879" s="4"/>
      <c r="NR879" s="8"/>
      <c r="NS879" s="7"/>
      <c r="NT879" s="7"/>
      <c r="NU879" s="2" t="s">
        <v>272</v>
      </c>
      <c r="NV879" s="2" t="s">
        <v>226</v>
      </c>
      <c r="NW879" s="2" t="s">
        <v>229</v>
      </c>
      <c r="NX879" s="2" t="s">
        <v>229</v>
      </c>
      <c r="NY879" s="2" t="s">
        <v>241</v>
      </c>
      <c r="NZ879" s="2" t="s">
        <v>229</v>
      </c>
      <c r="OA879" s="4"/>
      <c r="OB879" s="8"/>
      <c r="OC879" s="4"/>
      <c r="OD879" s="8"/>
      <c r="OE879" s="7"/>
      <c r="OF879" s="7"/>
      <c r="OG879" s="2" t="s">
        <v>272</v>
      </c>
      <c r="OH879" s="2" t="s">
        <v>226</v>
      </c>
      <c r="OI879" s="2" t="s">
        <v>229</v>
      </c>
      <c r="OJ879" s="2" t="s">
        <v>229</v>
      </c>
      <c r="OK879" s="2" t="s">
        <v>241</v>
      </c>
      <c r="OL879" s="2" t="s">
        <v>229</v>
      </c>
      <c r="OM879" s="4"/>
      <c r="ON879" s="8"/>
      <c r="OO879" s="4"/>
      <c r="OP879" s="8"/>
      <c r="OQ879" s="7"/>
      <c r="OR879" s="7"/>
      <c r="OS879" s="2" t="s">
        <v>229</v>
      </c>
      <c r="OT879" s="2" t="s">
        <v>229</v>
      </c>
      <c r="OU879" s="2" t="s">
        <v>229</v>
      </c>
      <c r="OV879" s="2" t="s">
        <v>229</v>
      </c>
      <c r="OW879" s="2" t="s">
        <v>229</v>
      </c>
      <c r="OX879" s="2" t="s">
        <v>229</v>
      </c>
      <c r="OY879" s="4"/>
      <c r="OZ879" s="8"/>
      <c r="PA879" s="4"/>
      <c r="PB879" s="8"/>
      <c r="PC879" s="7"/>
      <c r="PD879" s="7"/>
      <c r="PE879" s="2" t="s">
        <v>229</v>
      </c>
      <c r="PF879" s="2" t="s">
        <v>229</v>
      </c>
      <c r="PG879" s="2" t="s">
        <v>229</v>
      </c>
      <c r="PH879" s="2" t="s">
        <v>229</v>
      </c>
      <c r="PI879" s="2" t="s">
        <v>229</v>
      </c>
      <c r="PJ879" s="2" t="s">
        <v>229</v>
      </c>
      <c r="PK879" s="4"/>
      <c r="PL879" s="8"/>
      <c r="PM879" s="4"/>
      <c r="PN879" s="8"/>
      <c r="PO879" s="7"/>
      <c r="PP879" s="7"/>
      <c r="PQ879" s="2" t="s">
        <v>229</v>
      </c>
      <c r="PR879" s="2" t="s">
        <v>229</v>
      </c>
      <c r="PS879" s="2" t="s">
        <v>229</v>
      </c>
      <c r="PT879" s="2" t="s">
        <v>229</v>
      </c>
      <c r="PU879" s="2" t="s">
        <v>229</v>
      </c>
      <c r="PV879" s="2" t="s">
        <v>229</v>
      </c>
      <c r="PW879" s="4"/>
      <c r="PX879" s="8"/>
      <c r="PY879" s="4"/>
      <c r="PZ879" s="8"/>
      <c r="QA879" s="7"/>
      <c r="QB879" s="7"/>
      <c r="QC879" s="2" t="s">
        <v>281</v>
      </c>
      <c r="QD879" s="2" t="s">
        <v>226</v>
      </c>
      <c r="QE879" s="2" t="s">
        <v>229</v>
      </c>
      <c r="QF879" s="2" t="s">
        <v>229</v>
      </c>
      <c r="QG879" s="2" t="s">
        <v>241</v>
      </c>
      <c r="QH879" s="2" t="s">
        <v>229</v>
      </c>
      <c r="QI879" s="4"/>
      <c r="QJ879" s="8"/>
      <c r="QK879" s="4"/>
      <c r="QL879" s="8"/>
      <c r="QM879" s="7"/>
      <c r="QN879" s="7"/>
      <c r="QO879" s="2" t="s">
        <v>272</v>
      </c>
      <c r="QP879" s="2" t="s">
        <v>226</v>
      </c>
      <c r="QQ879" s="2" t="s">
        <v>229</v>
      </c>
      <c r="QR879" s="2" t="s">
        <v>229</v>
      </c>
      <c r="QS879" s="2" t="s">
        <v>241</v>
      </c>
      <c r="QT879" s="2" t="s">
        <v>229</v>
      </c>
      <c r="QU879" s="4"/>
      <c r="QV879" s="8"/>
      <c r="QW879" s="4"/>
      <c r="QX879" s="8"/>
      <c r="QY879" s="7"/>
      <c r="QZ879" s="7"/>
      <c r="RA879" s="2" t="s">
        <v>272</v>
      </c>
      <c r="RB879" s="2" t="s">
        <v>226</v>
      </c>
      <c r="RC879" s="2" t="s">
        <v>229</v>
      </c>
      <c r="RD879" s="2" t="s">
        <v>229</v>
      </c>
      <c r="RE879" s="2" t="s">
        <v>241</v>
      </c>
      <c r="RF879" s="2" t="s">
        <v>229</v>
      </c>
      <c r="RG879" s="4"/>
      <c r="RH879" s="8"/>
      <c r="RI879" s="4"/>
      <c r="RJ879" s="8"/>
      <c r="RK879" s="7"/>
      <c r="RL879" s="7"/>
      <c r="RM879" s="2" t="s">
        <v>272</v>
      </c>
      <c r="RN879" s="2" t="s">
        <v>226</v>
      </c>
      <c r="RO879" s="2" t="s">
        <v>229</v>
      </c>
      <c r="RP879" s="2" t="s">
        <v>229</v>
      </c>
      <c r="RQ879" s="2" t="s">
        <v>241</v>
      </c>
      <c r="RR879" s="2" t="s">
        <v>229</v>
      </c>
      <c r="RS879" s="4"/>
      <c r="RT879" s="8"/>
      <c r="RU879" s="4"/>
      <c r="RV879" s="8"/>
      <c r="RW879" s="7"/>
      <c r="RX879" s="7"/>
      <c r="RY879" s="2" t="s">
        <v>229</v>
      </c>
      <c r="RZ879" s="2" t="s">
        <v>229</v>
      </c>
      <c r="SA879" s="2" t="s">
        <v>229</v>
      </c>
      <c r="SB879" s="2" t="s">
        <v>229</v>
      </c>
      <c r="SC879" s="2" t="s">
        <v>229</v>
      </c>
      <c r="SD879" s="2" t="s">
        <v>229</v>
      </c>
      <c r="SE879" s="4">
        <v>126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</row>
    <row r="880">
      <c r="A880" s="2" t="s">
        <v>5193</v>
      </c>
      <c r="B880" s="2" t="s">
        <v>216</v>
      </c>
      <c r="C880" s="2" t="s">
        <v>4734</v>
      </c>
      <c r="D880" s="2" t="s">
        <v>3164</v>
      </c>
      <c r="E880" s="2" t="s">
        <v>3497</v>
      </c>
      <c r="F880" s="2" t="s">
        <v>4975</v>
      </c>
      <c r="G880" s="2" t="s">
        <v>4999</v>
      </c>
      <c r="H880" s="2" t="s">
        <v>5000</v>
      </c>
      <c r="I880" s="2" t="s">
        <v>5189</v>
      </c>
      <c r="J880" s="2" t="s">
        <v>312</v>
      </c>
      <c r="K880" s="2" t="s">
        <v>412</v>
      </c>
      <c r="L880" s="3">
        <v>28.57</v>
      </c>
      <c r="M880" s="3">
        <v>30</v>
      </c>
      <c r="N880" s="3">
        <v>59.99</v>
      </c>
      <c r="O880" s="2" t="s">
        <v>226</v>
      </c>
      <c r="P880" s="2" t="s">
        <v>2046</v>
      </c>
      <c r="Q880" s="2" t="s">
        <v>228</v>
      </c>
      <c r="R880" s="2" t="s">
        <v>229</v>
      </c>
      <c r="S880" s="2" t="s">
        <v>5002</v>
      </c>
      <c r="T880" s="2" t="s">
        <v>2437</v>
      </c>
      <c r="U880" s="2" t="s">
        <v>232</v>
      </c>
      <c r="V880" s="2" t="s">
        <v>1910</v>
      </c>
      <c r="W880" s="2" t="s">
        <v>686</v>
      </c>
      <c r="X880" s="2" t="s">
        <v>1009</v>
      </c>
      <c r="Y880" s="2" t="s">
        <v>631</v>
      </c>
      <c r="Z880" s="4">
        <v>116</v>
      </c>
      <c r="AA880" s="4">
        <f>=ROUNDDOWN(29,0)</f>
      </c>
      <c r="AB880" s="5">
        <v>4</v>
      </c>
      <c r="AC880" s="2" t="s">
        <v>229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/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 t="s">
        <v>229</v>
      </c>
      <c r="BJ880" s="4"/>
      <c r="BK880" s="8"/>
      <c r="BL880" s="2" t="s">
        <v>229</v>
      </c>
      <c r="BM880" s="7"/>
      <c r="BN880" s="7"/>
      <c r="BO880" s="4"/>
      <c r="BP880" s="8"/>
      <c r="BQ880" s="4"/>
      <c r="BR880" s="8"/>
      <c r="BS880" s="7"/>
      <c r="BT880" s="7"/>
      <c r="BU880" s="2" t="s">
        <v>266</v>
      </c>
      <c r="BV880" s="2" t="s">
        <v>226</v>
      </c>
      <c r="BW880" s="2" t="s">
        <v>229</v>
      </c>
      <c r="BX880" s="2" t="s">
        <v>229</v>
      </c>
      <c r="BY880" s="2" t="s">
        <v>241</v>
      </c>
      <c r="BZ880" s="2" t="s">
        <v>229</v>
      </c>
      <c r="CA880" s="4"/>
      <c r="CB880" s="8"/>
      <c r="CC880" s="4"/>
      <c r="CD880" s="8"/>
      <c r="CE880" s="7"/>
      <c r="CF880" s="7"/>
      <c r="CG880" s="2" t="s">
        <v>239</v>
      </c>
      <c r="CH880" s="2" t="s">
        <v>226</v>
      </c>
      <c r="CI880" s="2" t="s">
        <v>1291</v>
      </c>
      <c r="CJ880" s="2" t="s">
        <v>1055</v>
      </c>
      <c r="CK880" s="2" t="s">
        <v>241</v>
      </c>
      <c r="CL880" s="2" t="s">
        <v>229</v>
      </c>
      <c r="CM880" s="4"/>
      <c r="CN880" s="8"/>
      <c r="CO880" s="4"/>
      <c r="CP880" s="8"/>
      <c r="CQ880" s="7"/>
      <c r="CR880" s="7"/>
      <c r="CS880" s="2" t="s">
        <v>239</v>
      </c>
      <c r="CT880" s="2" t="s">
        <v>226</v>
      </c>
      <c r="CU880" s="2" t="s">
        <v>5003</v>
      </c>
      <c r="CV880" s="2" t="s">
        <v>5194</v>
      </c>
      <c r="CW880" s="2" t="s">
        <v>241</v>
      </c>
      <c r="CX880" s="2" t="s">
        <v>229</v>
      </c>
      <c r="CY880" s="4"/>
      <c r="CZ880" s="8"/>
      <c r="DA880" s="4"/>
      <c r="DB880" s="8"/>
      <c r="DC880" s="7"/>
      <c r="DD880" s="7"/>
      <c r="DE880" s="2" t="s">
        <v>239</v>
      </c>
      <c r="DF880" s="2" t="s">
        <v>226</v>
      </c>
      <c r="DG880" s="2" t="s">
        <v>631</v>
      </c>
      <c r="DH880" s="2" t="s">
        <v>2630</v>
      </c>
      <c r="DI880" s="2" t="s">
        <v>241</v>
      </c>
      <c r="DJ880" s="2" t="s">
        <v>229</v>
      </c>
      <c r="DK880" s="4"/>
      <c r="DL880" s="8"/>
      <c r="DM880" s="4"/>
      <c r="DN880" s="8"/>
      <c r="DO880" s="7"/>
      <c r="DP880" s="7"/>
      <c r="DQ880" s="2" t="s">
        <v>239</v>
      </c>
      <c r="DR880" s="2" t="s">
        <v>226</v>
      </c>
      <c r="DS880" s="2" t="s">
        <v>1291</v>
      </c>
      <c r="DT880" s="2" t="s">
        <v>229</v>
      </c>
      <c r="DU880" s="2" t="s">
        <v>241</v>
      </c>
      <c r="DV880" s="2" t="s">
        <v>229</v>
      </c>
      <c r="DW880" s="4"/>
      <c r="DX880" s="8"/>
      <c r="DY880" s="4"/>
      <c r="DZ880" s="8"/>
      <c r="EA880" s="7"/>
      <c r="EB880" s="7"/>
      <c r="EC880" s="2" t="s">
        <v>1106</v>
      </c>
      <c r="ED880" s="2" t="s">
        <v>226</v>
      </c>
      <c r="EE880" s="2" t="s">
        <v>229</v>
      </c>
      <c r="EF880" s="2" t="s">
        <v>229</v>
      </c>
      <c r="EG880" s="2" t="s">
        <v>241</v>
      </c>
      <c r="EH880" s="2" t="s">
        <v>229</v>
      </c>
      <c r="EI880" s="4"/>
      <c r="EJ880" s="8"/>
      <c r="EK880" s="4"/>
      <c r="EL880" s="8"/>
      <c r="EM880" s="7"/>
      <c r="EN880" s="7"/>
      <c r="EO880" s="2" t="s">
        <v>239</v>
      </c>
      <c r="EP880" s="2" t="s">
        <v>226</v>
      </c>
      <c r="EQ880" s="2" t="s">
        <v>521</v>
      </c>
      <c r="ER880" s="2" t="s">
        <v>2512</v>
      </c>
      <c r="ES880" s="2" t="s">
        <v>241</v>
      </c>
      <c r="ET880" s="2" t="s">
        <v>229</v>
      </c>
      <c r="EU880" s="4"/>
      <c r="EV880" s="8"/>
      <c r="EW880" s="4"/>
      <c r="EX880" s="8"/>
      <c r="EY880" s="7"/>
      <c r="EZ880" s="7"/>
      <c r="FA880" s="2" t="s">
        <v>239</v>
      </c>
      <c r="FB880" s="2" t="s">
        <v>226</v>
      </c>
      <c r="FC880" s="2" t="s">
        <v>1291</v>
      </c>
      <c r="FD880" s="2" t="s">
        <v>456</v>
      </c>
      <c r="FE880" s="2" t="s">
        <v>241</v>
      </c>
      <c r="FF880" s="2" t="s">
        <v>229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226</v>
      </c>
      <c r="FO880" s="2" t="s">
        <v>1291</v>
      </c>
      <c r="FP880" s="2" t="s">
        <v>229</v>
      </c>
      <c r="FQ880" s="2" t="s">
        <v>241</v>
      </c>
      <c r="FR880" s="2" t="s">
        <v>229</v>
      </c>
      <c r="FS880" s="4"/>
      <c r="FT880" s="8"/>
      <c r="FU880" s="4"/>
      <c r="FV880" s="8"/>
      <c r="FW880" s="7"/>
      <c r="FX880" s="7"/>
      <c r="FY880" s="2" t="s">
        <v>239</v>
      </c>
      <c r="FZ880" s="2" t="s">
        <v>226</v>
      </c>
      <c r="GA880" s="2" t="s">
        <v>327</v>
      </c>
      <c r="GB880" s="2" t="s">
        <v>3622</v>
      </c>
      <c r="GC880" s="2" t="s">
        <v>241</v>
      </c>
      <c r="GD880" s="2" t="s">
        <v>229</v>
      </c>
      <c r="GE880" s="4"/>
      <c r="GF880" s="8"/>
      <c r="GG880" s="4"/>
      <c r="GH880" s="8"/>
      <c r="GI880" s="7"/>
      <c r="GJ880" s="7"/>
      <c r="GK880" s="2" t="s">
        <v>272</v>
      </c>
      <c r="GL880" s="2" t="s">
        <v>226</v>
      </c>
      <c r="GM880" s="2" t="s">
        <v>229</v>
      </c>
      <c r="GN880" s="2" t="s">
        <v>229</v>
      </c>
      <c r="GO880" s="2" t="s">
        <v>241</v>
      </c>
      <c r="GP880" s="2" t="s">
        <v>229</v>
      </c>
      <c r="GQ880" s="4"/>
      <c r="GR880" s="8"/>
      <c r="GS880" s="4"/>
      <c r="GT880" s="8"/>
      <c r="GU880" s="7"/>
      <c r="GV880" s="7"/>
      <c r="GW880" s="2" t="s">
        <v>266</v>
      </c>
      <c r="GX880" s="2" t="s">
        <v>226</v>
      </c>
      <c r="GY880" s="2" t="s">
        <v>229</v>
      </c>
      <c r="GZ880" s="2" t="s">
        <v>229</v>
      </c>
      <c r="HA880" s="2" t="s">
        <v>241</v>
      </c>
      <c r="HB880" s="2" t="s">
        <v>229</v>
      </c>
      <c r="HC880" s="4"/>
      <c r="HD880" s="8"/>
      <c r="HE880" s="4"/>
      <c r="HF880" s="8"/>
      <c r="HG880" s="7"/>
      <c r="HH880" s="7"/>
      <c r="HI880" s="2" t="s">
        <v>664</v>
      </c>
      <c r="HJ880" s="2" t="s">
        <v>226</v>
      </c>
      <c r="HK880" s="2" t="s">
        <v>229</v>
      </c>
      <c r="HL880" s="2" t="s">
        <v>229</v>
      </c>
      <c r="HM880" s="2" t="s">
        <v>241</v>
      </c>
      <c r="HN880" s="2" t="s">
        <v>229</v>
      </c>
      <c r="HO880" s="4"/>
      <c r="HP880" s="8"/>
      <c r="HQ880" s="4"/>
      <c r="HR880" s="8"/>
      <c r="HS880" s="7"/>
      <c r="HT880" s="7"/>
      <c r="HU880" s="2" t="s">
        <v>266</v>
      </c>
      <c r="HV880" s="2" t="s">
        <v>226</v>
      </c>
      <c r="HW880" s="2" t="s">
        <v>229</v>
      </c>
      <c r="HX880" s="2" t="s">
        <v>229</v>
      </c>
      <c r="HY880" s="2" t="s">
        <v>241</v>
      </c>
      <c r="HZ880" s="2" t="s">
        <v>229</v>
      </c>
      <c r="IA880" s="4"/>
      <c r="IB880" s="8"/>
      <c r="IC880" s="4"/>
      <c r="ID880" s="8"/>
      <c r="IE880" s="7"/>
      <c r="IF880" s="7"/>
      <c r="IG880" s="2" t="s">
        <v>266</v>
      </c>
      <c r="IH880" s="2" t="s">
        <v>226</v>
      </c>
      <c r="II880" s="2" t="s">
        <v>229</v>
      </c>
      <c r="IJ880" s="2" t="s">
        <v>229</v>
      </c>
      <c r="IK880" s="2" t="s">
        <v>241</v>
      </c>
      <c r="IL880" s="2" t="s">
        <v>229</v>
      </c>
      <c r="IM880" s="4"/>
      <c r="IN880" s="8"/>
      <c r="IO880" s="4"/>
      <c r="IP880" s="8"/>
      <c r="IQ880" s="7"/>
      <c r="IR880" s="7"/>
      <c r="IS880" s="2" t="s">
        <v>664</v>
      </c>
      <c r="IT880" s="2" t="s">
        <v>226</v>
      </c>
      <c r="IU880" s="2" t="s">
        <v>229</v>
      </c>
      <c r="IV880" s="2" t="s">
        <v>229</v>
      </c>
      <c r="IW880" s="2" t="s">
        <v>241</v>
      </c>
      <c r="IX880" s="2" t="s">
        <v>229</v>
      </c>
      <c r="IY880" s="4"/>
      <c r="IZ880" s="8"/>
      <c r="JA880" s="4"/>
      <c r="JB880" s="8"/>
      <c r="JC880" s="7"/>
      <c r="JD880" s="7"/>
      <c r="JE880" s="2" t="s">
        <v>272</v>
      </c>
      <c r="JF880" s="2" t="s">
        <v>226</v>
      </c>
      <c r="JG880" s="2" t="s">
        <v>229</v>
      </c>
      <c r="JH880" s="2" t="s">
        <v>229</v>
      </c>
      <c r="JI880" s="2" t="s">
        <v>241</v>
      </c>
      <c r="JJ880" s="2" t="s">
        <v>229</v>
      </c>
      <c r="JK880" s="4"/>
      <c r="JL880" s="8"/>
      <c r="JM880" s="4"/>
      <c r="JN880" s="8"/>
      <c r="JO880" s="7"/>
      <c r="JP880" s="7"/>
      <c r="JQ880" s="2" t="s">
        <v>272</v>
      </c>
      <c r="JR880" s="2" t="s">
        <v>226</v>
      </c>
      <c r="JS880" s="2" t="s">
        <v>229</v>
      </c>
      <c r="JT880" s="2" t="s">
        <v>229</v>
      </c>
      <c r="JU880" s="2" t="s">
        <v>241</v>
      </c>
      <c r="JV880" s="2" t="s">
        <v>229</v>
      </c>
      <c r="JW880" s="4"/>
      <c r="JX880" s="8"/>
      <c r="JY880" s="4"/>
      <c r="JZ880" s="8"/>
      <c r="KA880" s="7"/>
      <c r="KB880" s="7"/>
      <c r="KC880" s="2" t="s">
        <v>272</v>
      </c>
      <c r="KD880" s="2" t="s">
        <v>226</v>
      </c>
      <c r="KE880" s="2" t="s">
        <v>229</v>
      </c>
      <c r="KF880" s="2" t="s">
        <v>229</v>
      </c>
      <c r="KG880" s="2" t="s">
        <v>241</v>
      </c>
      <c r="KH880" s="2" t="s">
        <v>229</v>
      </c>
      <c r="KI880" s="4"/>
      <c r="KJ880" s="8"/>
      <c r="KK880" s="4"/>
      <c r="KL880" s="8"/>
      <c r="KM880" s="7"/>
      <c r="KN880" s="7"/>
      <c r="KO880" s="2" t="s">
        <v>272</v>
      </c>
      <c r="KP880" s="2" t="s">
        <v>226</v>
      </c>
      <c r="KQ880" s="2" t="s">
        <v>229</v>
      </c>
      <c r="KR880" s="2" t="s">
        <v>229</v>
      </c>
      <c r="KS880" s="2" t="s">
        <v>241</v>
      </c>
      <c r="KT880" s="2" t="s">
        <v>229</v>
      </c>
      <c r="KU880" s="4"/>
      <c r="KV880" s="8"/>
      <c r="KW880" s="4"/>
      <c r="KX880" s="8"/>
      <c r="KY880" s="7"/>
      <c r="KZ880" s="7"/>
      <c r="LA880" s="2" t="s">
        <v>272</v>
      </c>
      <c r="LB880" s="2" t="s">
        <v>226</v>
      </c>
      <c r="LC880" s="2" t="s">
        <v>229</v>
      </c>
      <c r="LD880" s="2" t="s">
        <v>229</v>
      </c>
      <c r="LE880" s="2" t="s">
        <v>241</v>
      </c>
      <c r="LF880" s="2" t="s">
        <v>229</v>
      </c>
      <c r="LG880" s="4"/>
      <c r="LH880" s="8"/>
      <c r="LI880" s="4"/>
      <c r="LJ880" s="8"/>
      <c r="LK880" s="7"/>
      <c r="LL880" s="7"/>
      <c r="LM880" s="2" t="s">
        <v>229</v>
      </c>
      <c r="LN880" s="2" t="s">
        <v>229</v>
      </c>
      <c r="LO880" s="2" t="s">
        <v>229</v>
      </c>
      <c r="LP880" s="2" t="s">
        <v>229</v>
      </c>
      <c r="LQ880" s="2" t="s">
        <v>229</v>
      </c>
      <c r="LR880" s="2" t="s">
        <v>229</v>
      </c>
      <c r="LS880" s="4"/>
      <c r="LT880" s="8"/>
      <c r="LU880" s="4"/>
      <c r="LV880" s="8"/>
      <c r="LW880" s="7"/>
      <c r="LX880" s="7"/>
      <c r="LY880" s="2" t="s">
        <v>664</v>
      </c>
      <c r="LZ880" s="2" t="s">
        <v>226</v>
      </c>
      <c r="MA880" s="2" t="s">
        <v>229</v>
      </c>
      <c r="MB880" s="2" t="s">
        <v>229</v>
      </c>
      <c r="MC880" s="2" t="s">
        <v>241</v>
      </c>
      <c r="MD880" s="2" t="s">
        <v>229</v>
      </c>
      <c r="ME880" s="4"/>
      <c r="MF880" s="8"/>
      <c r="MG880" s="4"/>
      <c r="MH880" s="8"/>
      <c r="MI880" s="7"/>
      <c r="MJ880" s="7"/>
      <c r="MK880" s="2" t="s">
        <v>272</v>
      </c>
      <c r="ML880" s="2" t="s">
        <v>226</v>
      </c>
      <c r="MM880" s="2" t="s">
        <v>229</v>
      </c>
      <c r="MN880" s="2" t="s">
        <v>229</v>
      </c>
      <c r="MO880" s="2" t="s">
        <v>241</v>
      </c>
      <c r="MP880" s="2" t="s">
        <v>229</v>
      </c>
      <c r="MQ880" s="4"/>
      <c r="MR880" s="8"/>
      <c r="MS880" s="4"/>
      <c r="MT880" s="8"/>
      <c r="MU880" s="7"/>
      <c r="MV880" s="7"/>
      <c r="MW880" s="2" t="s">
        <v>266</v>
      </c>
      <c r="MX880" s="2" t="s">
        <v>226</v>
      </c>
      <c r="MY880" s="2" t="s">
        <v>229</v>
      </c>
      <c r="MZ880" s="2" t="s">
        <v>229</v>
      </c>
      <c r="NA880" s="2" t="s">
        <v>241</v>
      </c>
      <c r="NB880" s="2" t="s">
        <v>229</v>
      </c>
      <c r="NC880" s="4"/>
      <c r="ND880" s="8"/>
      <c r="NE880" s="4"/>
      <c r="NF880" s="8"/>
      <c r="NG880" s="7"/>
      <c r="NH880" s="7"/>
      <c r="NI880" s="2" t="s">
        <v>229</v>
      </c>
      <c r="NJ880" s="2" t="s">
        <v>229</v>
      </c>
      <c r="NK880" s="2" t="s">
        <v>229</v>
      </c>
      <c r="NL880" s="2" t="s">
        <v>229</v>
      </c>
      <c r="NM880" s="2" t="s">
        <v>229</v>
      </c>
      <c r="NN880" s="2" t="s">
        <v>229</v>
      </c>
      <c r="NO880" s="4"/>
      <c r="NP880" s="8"/>
      <c r="NQ880" s="4"/>
      <c r="NR880" s="8"/>
      <c r="NS880" s="7"/>
      <c r="NT880" s="7"/>
      <c r="NU880" s="2" t="s">
        <v>272</v>
      </c>
      <c r="NV880" s="2" t="s">
        <v>226</v>
      </c>
      <c r="NW880" s="2" t="s">
        <v>229</v>
      </c>
      <c r="NX880" s="2" t="s">
        <v>229</v>
      </c>
      <c r="NY880" s="2" t="s">
        <v>241</v>
      </c>
      <c r="NZ880" s="2" t="s">
        <v>229</v>
      </c>
      <c r="OA880" s="4"/>
      <c r="OB880" s="8"/>
      <c r="OC880" s="4"/>
      <c r="OD880" s="8"/>
      <c r="OE880" s="7"/>
      <c r="OF880" s="7"/>
      <c r="OG880" s="2" t="s">
        <v>272</v>
      </c>
      <c r="OH880" s="2" t="s">
        <v>226</v>
      </c>
      <c r="OI880" s="2" t="s">
        <v>229</v>
      </c>
      <c r="OJ880" s="2" t="s">
        <v>229</v>
      </c>
      <c r="OK880" s="2" t="s">
        <v>241</v>
      </c>
      <c r="OL880" s="2" t="s">
        <v>229</v>
      </c>
      <c r="OM880" s="4"/>
      <c r="ON880" s="8"/>
      <c r="OO880" s="4"/>
      <c r="OP880" s="8"/>
      <c r="OQ880" s="7"/>
      <c r="OR880" s="7"/>
      <c r="OS880" s="2" t="s">
        <v>229</v>
      </c>
      <c r="OT880" s="2" t="s">
        <v>229</v>
      </c>
      <c r="OU880" s="2" t="s">
        <v>229</v>
      </c>
      <c r="OV880" s="2" t="s">
        <v>229</v>
      </c>
      <c r="OW880" s="2" t="s">
        <v>229</v>
      </c>
      <c r="OX880" s="2" t="s">
        <v>229</v>
      </c>
      <c r="OY880" s="4"/>
      <c r="OZ880" s="8"/>
      <c r="PA880" s="4"/>
      <c r="PB880" s="8"/>
      <c r="PC880" s="7"/>
      <c r="PD880" s="7"/>
      <c r="PE880" s="2" t="s">
        <v>229</v>
      </c>
      <c r="PF880" s="2" t="s">
        <v>229</v>
      </c>
      <c r="PG880" s="2" t="s">
        <v>229</v>
      </c>
      <c r="PH880" s="2" t="s">
        <v>229</v>
      </c>
      <c r="PI880" s="2" t="s">
        <v>229</v>
      </c>
      <c r="PJ880" s="2" t="s">
        <v>229</v>
      </c>
      <c r="PK880" s="4"/>
      <c r="PL880" s="8"/>
      <c r="PM880" s="4"/>
      <c r="PN880" s="8"/>
      <c r="PO880" s="7"/>
      <c r="PP880" s="7"/>
      <c r="PQ880" s="2" t="s">
        <v>229</v>
      </c>
      <c r="PR880" s="2" t="s">
        <v>229</v>
      </c>
      <c r="PS880" s="2" t="s">
        <v>229</v>
      </c>
      <c r="PT880" s="2" t="s">
        <v>229</v>
      </c>
      <c r="PU880" s="2" t="s">
        <v>229</v>
      </c>
      <c r="PV880" s="2" t="s">
        <v>229</v>
      </c>
      <c r="PW880" s="4"/>
      <c r="PX880" s="8"/>
      <c r="PY880" s="4"/>
      <c r="PZ880" s="8"/>
      <c r="QA880" s="7"/>
      <c r="QB880" s="7"/>
      <c r="QC880" s="2" t="s">
        <v>281</v>
      </c>
      <c r="QD880" s="2" t="s">
        <v>226</v>
      </c>
      <c r="QE880" s="2" t="s">
        <v>229</v>
      </c>
      <c r="QF880" s="2" t="s">
        <v>229</v>
      </c>
      <c r="QG880" s="2" t="s">
        <v>241</v>
      </c>
      <c r="QH880" s="2" t="s">
        <v>229</v>
      </c>
      <c r="QI880" s="4"/>
      <c r="QJ880" s="8"/>
      <c r="QK880" s="4"/>
      <c r="QL880" s="8"/>
      <c r="QM880" s="7"/>
      <c r="QN880" s="7"/>
      <c r="QO880" s="2" t="s">
        <v>272</v>
      </c>
      <c r="QP880" s="2" t="s">
        <v>226</v>
      </c>
      <c r="QQ880" s="2" t="s">
        <v>229</v>
      </c>
      <c r="QR880" s="2" t="s">
        <v>229</v>
      </c>
      <c r="QS880" s="2" t="s">
        <v>241</v>
      </c>
      <c r="QT880" s="2" t="s">
        <v>229</v>
      </c>
      <c r="QU880" s="4"/>
      <c r="QV880" s="8"/>
      <c r="QW880" s="4"/>
      <c r="QX880" s="8"/>
      <c r="QY880" s="7"/>
      <c r="QZ880" s="7"/>
      <c r="RA880" s="2" t="s">
        <v>272</v>
      </c>
      <c r="RB880" s="2" t="s">
        <v>226</v>
      </c>
      <c r="RC880" s="2" t="s">
        <v>229</v>
      </c>
      <c r="RD880" s="2" t="s">
        <v>229</v>
      </c>
      <c r="RE880" s="2" t="s">
        <v>241</v>
      </c>
      <c r="RF880" s="2" t="s">
        <v>229</v>
      </c>
      <c r="RG880" s="4"/>
      <c r="RH880" s="8"/>
      <c r="RI880" s="4"/>
      <c r="RJ880" s="8"/>
      <c r="RK880" s="7"/>
      <c r="RL880" s="7"/>
      <c r="RM880" s="2" t="s">
        <v>272</v>
      </c>
      <c r="RN880" s="2" t="s">
        <v>226</v>
      </c>
      <c r="RO880" s="2" t="s">
        <v>229</v>
      </c>
      <c r="RP880" s="2" t="s">
        <v>229</v>
      </c>
      <c r="RQ880" s="2" t="s">
        <v>241</v>
      </c>
      <c r="RR880" s="2" t="s">
        <v>229</v>
      </c>
      <c r="RS880" s="4"/>
      <c r="RT880" s="8"/>
      <c r="RU880" s="4"/>
      <c r="RV880" s="8"/>
      <c r="RW880" s="7"/>
      <c r="RX880" s="7"/>
      <c r="RY880" s="2" t="s">
        <v>229</v>
      </c>
      <c r="RZ880" s="2" t="s">
        <v>229</v>
      </c>
      <c r="SA880" s="2" t="s">
        <v>229</v>
      </c>
      <c r="SB880" s="2" t="s">
        <v>229</v>
      </c>
      <c r="SC880" s="2" t="s">
        <v>229</v>
      </c>
      <c r="SD880" s="2" t="s">
        <v>229</v>
      </c>
      <c r="SE880" s="4">
        <v>116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</row>
    <row r="881">
      <c r="A881" s="2" t="s">
        <v>5195</v>
      </c>
      <c r="B881" s="2" t="s">
        <v>216</v>
      </c>
      <c r="C881" s="2" t="s">
        <v>4734</v>
      </c>
      <c r="D881" s="2" t="s">
        <v>3164</v>
      </c>
      <c r="E881" s="2" t="s">
        <v>3497</v>
      </c>
      <c r="F881" s="2" t="s">
        <v>3780</v>
      </c>
      <c r="G881" s="2" t="s">
        <v>5020</v>
      </c>
      <c r="H881" s="2" t="s">
        <v>5021</v>
      </c>
      <c r="I881" s="2" t="s">
        <v>5196</v>
      </c>
      <c r="J881" s="2" t="s">
        <v>285</v>
      </c>
      <c r="K881" s="2" t="s">
        <v>2824</v>
      </c>
      <c r="L881" s="3">
        <v>26.19</v>
      </c>
      <c r="M881" s="3">
        <v>27.5</v>
      </c>
      <c r="N881" s="3">
        <v>54.99</v>
      </c>
      <c r="O881" s="2" t="s">
        <v>226</v>
      </c>
      <c r="P881" s="2" t="s">
        <v>964</v>
      </c>
      <c r="Q881" s="2" t="s">
        <v>228</v>
      </c>
      <c r="R881" s="2" t="s">
        <v>229</v>
      </c>
      <c r="S881" s="2" t="s">
        <v>5023</v>
      </c>
      <c r="T881" s="2" t="s">
        <v>2437</v>
      </c>
      <c r="U881" s="2" t="s">
        <v>232</v>
      </c>
      <c r="V881" s="2" t="s">
        <v>1008</v>
      </c>
      <c r="W881" s="2" t="s">
        <v>686</v>
      </c>
      <c r="X881" s="2" t="s">
        <v>229</v>
      </c>
      <c r="Y881" s="2" t="s">
        <v>1536</v>
      </c>
      <c r="Z881" s="4">
        <v>123</v>
      </c>
      <c r="AA881" s="4">
        <f>=ROUNDDOWN(41,0)</f>
      </c>
      <c r="AB881" s="5">
        <v>3</v>
      </c>
      <c r="AC881" s="2" t="s">
        <v>229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>
        <v>2</v>
      </c>
      <c r="AW881" s="8">
        <v>71.5</v>
      </c>
      <c r="AX881" s="4" t="s">
        <v>229</v>
      </c>
      <c r="AY881" s="8" t="s">
        <v>229</v>
      </c>
      <c r="AZ881" s="7" t="s">
        <v>229</v>
      </c>
      <c r="BA881" s="7" t="s">
        <v>229</v>
      </c>
      <c r="BB881" s="7"/>
      <c r="BC881" s="4">
        <v>2</v>
      </c>
      <c r="BD881" s="8">
        <v>71.5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>
        <v>1</v>
      </c>
      <c r="BJ881" s="4"/>
      <c r="BK881" s="8"/>
      <c r="BL881" s="2" t="s">
        <v>229</v>
      </c>
      <c r="BM881" s="7"/>
      <c r="BN881" s="7"/>
      <c r="BO881" s="4"/>
      <c r="BP881" s="8"/>
      <c r="BQ881" s="4"/>
      <c r="BR881" s="8"/>
      <c r="BS881" s="7"/>
      <c r="BT881" s="7"/>
      <c r="BU881" s="2" t="s">
        <v>266</v>
      </c>
      <c r="BV881" s="2" t="s">
        <v>226</v>
      </c>
      <c r="BW881" s="2" t="s">
        <v>229</v>
      </c>
      <c r="BX881" s="2" t="s">
        <v>229</v>
      </c>
      <c r="BY881" s="2" t="s">
        <v>241</v>
      </c>
      <c r="BZ881" s="2" t="s">
        <v>229</v>
      </c>
      <c r="CA881" s="4"/>
      <c r="CB881" s="8"/>
      <c r="CC881" s="4"/>
      <c r="CD881" s="8"/>
      <c r="CE881" s="7"/>
      <c r="CF881" s="7"/>
      <c r="CG881" s="2" t="s">
        <v>239</v>
      </c>
      <c r="CH881" s="2" t="s">
        <v>226</v>
      </c>
      <c r="CI881" s="2" t="s">
        <v>1266</v>
      </c>
      <c r="CJ881" s="2" t="s">
        <v>2733</v>
      </c>
      <c r="CK881" s="2" t="s">
        <v>241</v>
      </c>
      <c r="CL881" s="2" t="s">
        <v>229</v>
      </c>
      <c r="CM881" s="4"/>
      <c r="CN881" s="8"/>
      <c r="CO881" s="4"/>
      <c r="CP881" s="8"/>
      <c r="CQ881" s="7"/>
      <c r="CR881" s="7"/>
      <c r="CS881" s="2" t="s">
        <v>239</v>
      </c>
      <c r="CT881" s="2" t="s">
        <v>226</v>
      </c>
      <c r="CU881" s="2" t="s">
        <v>1266</v>
      </c>
      <c r="CV881" s="2" t="s">
        <v>1784</v>
      </c>
      <c r="CW881" s="2" t="s">
        <v>241</v>
      </c>
      <c r="CX881" s="2" t="s">
        <v>229</v>
      </c>
      <c r="CY881" s="4"/>
      <c r="CZ881" s="8"/>
      <c r="DA881" s="4"/>
      <c r="DB881" s="8"/>
      <c r="DC881" s="7"/>
      <c r="DD881" s="7"/>
      <c r="DE881" s="2" t="s">
        <v>239</v>
      </c>
      <c r="DF881" s="2" t="s">
        <v>226</v>
      </c>
      <c r="DG881" s="2" t="s">
        <v>3003</v>
      </c>
      <c r="DH881" s="2" t="s">
        <v>840</v>
      </c>
      <c r="DI881" s="2" t="s">
        <v>241</v>
      </c>
      <c r="DJ881" s="2" t="s">
        <v>229</v>
      </c>
      <c r="DK881" s="4"/>
      <c r="DL881" s="8"/>
      <c r="DM881" s="4"/>
      <c r="DN881" s="8"/>
      <c r="DO881" s="7"/>
      <c r="DP881" s="7"/>
      <c r="DQ881" s="2" t="s">
        <v>239</v>
      </c>
      <c r="DR881" s="2" t="s">
        <v>226</v>
      </c>
      <c r="DS881" s="2" t="s">
        <v>5024</v>
      </c>
      <c r="DT881" s="2" t="s">
        <v>581</v>
      </c>
      <c r="DU881" s="2" t="s">
        <v>241</v>
      </c>
      <c r="DV881" s="2" t="s">
        <v>229</v>
      </c>
      <c r="DW881" s="4"/>
      <c r="DX881" s="8"/>
      <c r="DY881" s="4"/>
      <c r="DZ881" s="8"/>
      <c r="EA881" s="7"/>
      <c r="EB881" s="7"/>
      <c r="EC881" s="2" t="s">
        <v>239</v>
      </c>
      <c r="ED881" s="2" t="s">
        <v>226</v>
      </c>
      <c r="EE881" s="2" t="s">
        <v>2512</v>
      </c>
      <c r="EF881" s="2" t="s">
        <v>229</v>
      </c>
      <c r="EG881" s="2" t="s">
        <v>241</v>
      </c>
      <c r="EH881" s="2" t="s">
        <v>229</v>
      </c>
      <c r="EI881" s="4"/>
      <c r="EJ881" s="8"/>
      <c r="EK881" s="4"/>
      <c r="EL881" s="8"/>
      <c r="EM881" s="7"/>
      <c r="EN881" s="7"/>
      <c r="EO881" s="2" t="s">
        <v>239</v>
      </c>
      <c r="EP881" s="2" t="s">
        <v>226</v>
      </c>
      <c r="EQ881" s="2" t="s">
        <v>521</v>
      </c>
      <c r="ER881" s="2" t="s">
        <v>328</v>
      </c>
      <c r="ES881" s="2" t="s">
        <v>241</v>
      </c>
      <c r="ET881" s="2" t="s">
        <v>229</v>
      </c>
      <c r="EU881" s="4"/>
      <c r="EV881" s="8"/>
      <c r="EW881" s="4"/>
      <c r="EX881" s="8"/>
      <c r="EY881" s="7"/>
      <c r="EZ881" s="7"/>
      <c r="FA881" s="2" t="s">
        <v>239</v>
      </c>
      <c r="FB881" s="2" t="s">
        <v>226</v>
      </c>
      <c r="FC881" s="2" t="s">
        <v>2706</v>
      </c>
      <c r="FD881" s="2" t="s">
        <v>1291</v>
      </c>
      <c r="FE881" s="2" t="s">
        <v>241</v>
      </c>
      <c r="FF881" s="2" t="s">
        <v>229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226</v>
      </c>
      <c r="FO881" s="2" t="s">
        <v>1536</v>
      </c>
      <c r="FP881" s="2" t="s">
        <v>2489</v>
      </c>
      <c r="FQ881" s="2" t="s">
        <v>241</v>
      </c>
      <c r="FR881" s="2" t="s">
        <v>229</v>
      </c>
      <c r="FS881" s="4"/>
      <c r="FT881" s="8"/>
      <c r="FU881" s="4"/>
      <c r="FV881" s="8"/>
      <c r="FW881" s="7"/>
      <c r="FX881" s="7"/>
      <c r="FY881" s="2" t="s">
        <v>239</v>
      </c>
      <c r="FZ881" s="2" t="s">
        <v>226</v>
      </c>
      <c r="GA881" s="2" t="s">
        <v>327</v>
      </c>
      <c r="GB881" s="2" t="s">
        <v>3622</v>
      </c>
      <c r="GC881" s="2" t="s">
        <v>241</v>
      </c>
      <c r="GD881" s="2" t="s">
        <v>229</v>
      </c>
      <c r="GE881" s="4"/>
      <c r="GF881" s="8"/>
      <c r="GG881" s="4"/>
      <c r="GH881" s="8"/>
      <c r="GI881" s="7"/>
      <c r="GJ881" s="7"/>
      <c r="GK881" s="2" t="s">
        <v>272</v>
      </c>
      <c r="GL881" s="2" t="s">
        <v>226</v>
      </c>
      <c r="GM881" s="2" t="s">
        <v>229</v>
      </c>
      <c r="GN881" s="2" t="s">
        <v>229</v>
      </c>
      <c r="GO881" s="2" t="s">
        <v>241</v>
      </c>
      <c r="GP881" s="2" t="s">
        <v>229</v>
      </c>
      <c r="GQ881" s="4"/>
      <c r="GR881" s="8"/>
      <c r="GS881" s="4"/>
      <c r="GT881" s="8"/>
      <c r="GU881" s="7"/>
      <c r="GV881" s="7"/>
      <c r="GW881" s="2" t="s">
        <v>239</v>
      </c>
      <c r="GX881" s="2" t="s">
        <v>226</v>
      </c>
      <c r="GY881" s="2" t="s">
        <v>632</v>
      </c>
      <c r="GZ881" s="2" t="s">
        <v>255</v>
      </c>
      <c r="HA881" s="2" t="s">
        <v>241</v>
      </c>
      <c r="HB881" s="2" t="s">
        <v>229</v>
      </c>
      <c r="HC881" s="4"/>
      <c r="HD881" s="8"/>
      <c r="HE881" s="4"/>
      <c r="HF881" s="8"/>
      <c r="HG881" s="7"/>
      <c r="HH881" s="7"/>
      <c r="HI881" s="2" t="s">
        <v>664</v>
      </c>
      <c r="HJ881" s="2" t="s">
        <v>226</v>
      </c>
      <c r="HK881" s="2" t="s">
        <v>229</v>
      </c>
      <c r="HL881" s="2" t="s">
        <v>229</v>
      </c>
      <c r="HM881" s="2" t="s">
        <v>241</v>
      </c>
      <c r="HN881" s="2" t="s">
        <v>229</v>
      </c>
      <c r="HO881" s="4"/>
      <c r="HP881" s="8"/>
      <c r="HQ881" s="4"/>
      <c r="HR881" s="8"/>
      <c r="HS881" s="7"/>
      <c r="HT881" s="7"/>
      <c r="HU881" s="2" t="s">
        <v>266</v>
      </c>
      <c r="HV881" s="2" t="s">
        <v>226</v>
      </c>
      <c r="HW881" s="2" t="s">
        <v>229</v>
      </c>
      <c r="HX881" s="2" t="s">
        <v>229</v>
      </c>
      <c r="HY881" s="2" t="s">
        <v>241</v>
      </c>
      <c r="HZ881" s="2" t="s">
        <v>229</v>
      </c>
      <c r="IA881" s="4"/>
      <c r="IB881" s="8"/>
      <c r="IC881" s="4"/>
      <c r="ID881" s="8"/>
      <c r="IE881" s="7"/>
      <c r="IF881" s="7"/>
      <c r="IG881" s="2" t="s">
        <v>266</v>
      </c>
      <c r="IH881" s="2" t="s">
        <v>226</v>
      </c>
      <c r="II881" s="2" t="s">
        <v>229</v>
      </c>
      <c r="IJ881" s="2" t="s">
        <v>229</v>
      </c>
      <c r="IK881" s="2" t="s">
        <v>241</v>
      </c>
      <c r="IL881" s="2" t="s">
        <v>229</v>
      </c>
      <c r="IM881" s="4"/>
      <c r="IN881" s="8"/>
      <c r="IO881" s="4"/>
      <c r="IP881" s="8"/>
      <c r="IQ881" s="7"/>
      <c r="IR881" s="7"/>
      <c r="IS881" s="2" t="s">
        <v>272</v>
      </c>
      <c r="IT881" s="2" t="s">
        <v>226</v>
      </c>
      <c r="IU881" s="2" t="s">
        <v>229</v>
      </c>
      <c r="IV881" s="2" t="s">
        <v>229</v>
      </c>
      <c r="IW881" s="2" t="s">
        <v>241</v>
      </c>
      <c r="IX881" s="2" t="s">
        <v>229</v>
      </c>
      <c r="IY881" s="4"/>
      <c r="IZ881" s="8"/>
      <c r="JA881" s="4"/>
      <c r="JB881" s="8"/>
      <c r="JC881" s="7"/>
      <c r="JD881" s="7"/>
      <c r="JE881" s="2" t="s">
        <v>272</v>
      </c>
      <c r="JF881" s="2" t="s">
        <v>226</v>
      </c>
      <c r="JG881" s="2" t="s">
        <v>229</v>
      </c>
      <c r="JH881" s="2" t="s">
        <v>229</v>
      </c>
      <c r="JI881" s="2" t="s">
        <v>241</v>
      </c>
      <c r="JJ881" s="2" t="s">
        <v>229</v>
      </c>
      <c r="JK881" s="4"/>
      <c r="JL881" s="8"/>
      <c r="JM881" s="4"/>
      <c r="JN881" s="8"/>
      <c r="JO881" s="7"/>
      <c r="JP881" s="7"/>
      <c r="JQ881" s="2" t="s">
        <v>272</v>
      </c>
      <c r="JR881" s="2" t="s">
        <v>226</v>
      </c>
      <c r="JS881" s="2" t="s">
        <v>229</v>
      </c>
      <c r="JT881" s="2" t="s">
        <v>229</v>
      </c>
      <c r="JU881" s="2" t="s">
        <v>241</v>
      </c>
      <c r="JV881" s="2" t="s">
        <v>229</v>
      </c>
      <c r="JW881" s="4"/>
      <c r="JX881" s="8"/>
      <c r="JY881" s="4"/>
      <c r="JZ881" s="8"/>
      <c r="KA881" s="7"/>
      <c r="KB881" s="7"/>
      <c r="KC881" s="2" t="s">
        <v>272</v>
      </c>
      <c r="KD881" s="2" t="s">
        <v>226</v>
      </c>
      <c r="KE881" s="2" t="s">
        <v>229</v>
      </c>
      <c r="KF881" s="2" t="s">
        <v>229</v>
      </c>
      <c r="KG881" s="2" t="s">
        <v>241</v>
      </c>
      <c r="KH881" s="2" t="s">
        <v>229</v>
      </c>
      <c r="KI881" s="4"/>
      <c r="KJ881" s="8"/>
      <c r="KK881" s="4"/>
      <c r="KL881" s="8"/>
      <c r="KM881" s="7"/>
      <c r="KN881" s="7"/>
      <c r="KO881" s="2" t="s">
        <v>239</v>
      </c>
      <c r="KP881" s="2" t="s">
        <v>226</v>
      </c>
      <c r="KQ881" s="2" t="s">
        <v>2554</v>
      </c>
      <c r="KR881" s="2" t="s">
        <v>2734</v>
      </c>
      <c r="KS881" s="2" t="s">
        <v>241</v>
      </c>
      <c r="KT881" s="2" t="s">
        <v>229</v>
      </c>
      <c r="KU881" s="4"/>
      <c r="KV881" s="8"/>
      <c r="KW881" s="4"/>
      <c r="KX881" s="8"/>
      <c r="KY881" s="7"/>
      <c r="KZ881" s="7"/>
      <c r="LA881" s="2" t="s">
        <v>272</v>
      </c>
      <c r="LB881" s="2" t="s">
        <v>226</v>
      </c>
      <c r="LC881" s="2" t="s">
        <v>229</v>
      </c>
      <c r="LD881" s="2" t="s">
        <v>229</v>
      </c>
      <c r="LE881" s="2" t="s">
        <v>241</v>
      </c>
      <c r="LF881" s="2" t="s">
        <v>229</v>
      </c>
      <c r="LG881" s="4"/>
      <c r="LH881" s="8"/>
      <c r="LI881" s="4"/>
      <c r="LJ881" s="8"/>
      <c r="LK881" s="7"/>
      <c r="LL881" s="7"/>
      <c r="LM881" s="2" t="s">
        <v>229</v>
      </c>
      <c r="LN881" s="2" t="s">
        <v>229</v>
      </c>
      <c r="LO881" s="2" t="s">
        <v>229</v>
      </c>
      <c r="LP881" s="2" t="s">
        <v>229</v>
      </c>
      <c r="LQ881" s="2" t="s">
        <v>229</v>
      </c>
      <c r="LR881" s="2" t="s">
        <v>229</v>
      </c>
      <c r="LS881" s="4"/>
      <c r="LT881" s="8"/>
      <c r="LU881" s="4"/>
      <c r="LV881" s="8"/>
      <c r="LW881" s="7"/>
      <c r="LX881" s="7"/>
      <c r="LY881" s="2" t="s">
        <v>664</v>
      </c>
      <c r="LZ881" s="2" t="s">
        <v>226</v>
      </c>
      <c r="MA881" s="2" t="s">
        <v>229</v>
      </c>
      <c r="MB881" s="2" t="s">
        <v>229</v>
      </c>
      <c r="MC881" s="2" t="s">
        <v>241</v>
      </c>
      <c r="MD881" s="2" t="s">
        <v>229</v>
      </c>
      <c r="ME881" s="4"/>
      <c r="MF881" s="8"/>
      <c r="MG881" s="4"/>
      <c r="MH881" s="8"/>
      <c r="MI881" s="7"/>
      <c r="MJ881" s="7"/>
      <c r="MK881" s="2" t="s">
        <v>272</v>
      </c>
      <c r="ML881" s="2" t="s">
        <v>226</v>
      </c>
      <c r="MM881" s="2" t="s">
        <v>229</v>
      </c>
      <c r="MN881" s="2" t="s">
        <v>229</v>
      </c>
      <c r="MO881" s="2" t="s">
        <v>241</v>
      </c>
      <c r="MP881" s="2" t="s">
        <v>229</v>
      </c>
      <c r="MQ881" s="4"/>
      <c r="MR881" s="8"/>
      <c r="MS881" s="4"/>
      <c r="MT881" s="8"/>
      <c r="MU881" s="7"/>
      <c r="MV881" s="7"/>
      <c r="MW881" s="2" t="s">
        <v>266</v>
      </c>
      <c r="MX881" s="2" t="s">
        <v>226</v>
      </c>
      <c r="MY881" s="2" t="s">
        <v>229</v>
      </c>
      <c r="MZ881" s="2" t="s">
        <v>229</v>
      </c>
      <c r="NA881" s="2" t="s">
        <v>241</v>
      </c>
      <c r="NB881" s="2" t="s">
        <v>229</v>
      </c>
      <c r="NC881" s="4"/>
      <c r="ND881" s="8"/>
      <c r="NE881" s="4"/>
      <c r="NF881" s="8"/>
      <c r="NG881" s="7"/>
      <c r="NH881" s="7"/>
      <c r="NI881" s="2" t="s">
        <v>266</v>
      </c>
      <c r="NJ881" s="2" t="s">
        <v>226</v>
      </c>
      <c r="NK881" s="2" t="s">
        <v>229</v>
      </c>
      <c r="NL881" s="2" t="s">
        <v>229</v>
      </c>
      <c r="NM881" s="2" t="s">
        <v>241</v>
      </c>
      <c r="NN881" s="2" t="s">
        <v>229</v>
      </c>
      <c r="NO881" s="4"/>
      <c r="NP881" s="8"/>
      <c r="NQ881" s="4"/>
      <c r="NR881" s="8"/>
      <c r="NS881" s="7"/>
      <c r="NT881" s="7"/>
      <c r="NU881" s="2" t="s">
        <v>272</v>
      </c>
      <c r="NV881" s="2" t="s">
        <v>226</v>
      </c>
      <c r="NW881" s="2" t="s">
        <v>229</v>
      </c>
      <c r="NX881" s="2" t="s">
        <v>229</v>
      </c>
      <c r="NY881" s="2" t="s">
        <v>241</v>
      </c>
      <c r="NZ881" s="2" t="s">
        <v>229</v>
      </c>
      <c r="OA881" s="4"/>
      <c r="OB881" s="8"/>
      <c r="OC881" s="4"/>
      <c r="OD881" s="8"/>
      <c r="OE881" s="7"/>
      <c r="OF881" s="7"/>
      <c r="OG881" s="2" t="s">
        <v>239</v>
      </c>
      <c r="OH881" s="2" t="s">
        <v>226</v>
      </c>
      <c r="OI881" s="2" t="s">
        <v>2817</v>
      </c>
      <c r="OJ881" s="2" t="s">
        <v>229</v>
      </c>
      <c r="OK881" s="2" t="s">
        <v>241</v>
      </c>
      <c r="OL881" s="2" t="s">
        <v>229</v>
      </c>
      <c r="OM881" s="4"/>
      <c r="ON881" s="8"/>
      <c r="OO881" s="4"/>
      <c r="OP881" s="8"/>
      <c r="OQ881" s="7"/>
      <c r="OR881" s="7"/>
      <c r="OS881" s="2" t="s">
        <v>229</v>
      </c>
      <c r="OT881" s="2" t="s">
        <v>229</v>
      </c>
      <c r="OU881" s="2" t="s">
        <v>229</v>
      </c>
      <c r="OV881" s="2" t="s">
        <v>229</v>
      </c>
      <c r="OW881" s="2" t="s">
        <v>229</v>
      </c>
      <c r="OX881" s="2" t="s">
        <v>229</v>
      </c>
      <c r="OY881" s="4"/>
      <c r="OZ881" s="8"/>
      <c r="PA881" s="4"/>
      <c r="PB881" s="8"/>
      <c r="PC881" s="7"/>
      <c r="PD881" s="7"/>
      <c r="PE881" s="2" t="s">
        <v>229</v>
      </c>
      <c r="PF881" s="2" t="s">
        <v>229</v>
      </c>
      <c r="PG881" s="2" t="s">
        <v>229</v>
      </c>
      <c r="PH881" s="2" t="s">
        <v>229</v>
      </c>
      <c r="PI881" s="2" t="s">
        <v>229</v>
      </c>
      <c r="PJ881" s="2" t="s">
        <v>229</v>
      </c>
      <c r="PK881" s="4"/>
      <c r="PL881" s="8"/>
      <c r="PM881" s="4"/>
      <c r="PN881" s="8"/>
      <c r="PO881" s="7"/>
      <c r="PP881" s="7"/>
      <c r="PQ881" s="2" t="s">
        <v>229</v>
      </c>
      <c r="PR881" s="2" t="s">
        <v>229</v>
      </c>
      <c r="PS881" s="2" t="s">
        <v>229</v>
      </c>
      <c r="PT881" s="2" t="s">
        <v>229</v>
      </c>
      <c r="PU881" s="2" t="s">
        <v>229</v>
      </c>
      <c r="PV881" s="2" t="s">
        <v>229</v>
      </c>
      <c r="PW881" s="4"/>
      <c r="PX881" s="8"/>
      <c r="PY881" s="4"/>
      <c r="PZ881" s="8"/>
      <c r="QA881" s="7"/>
      <c r="QB881" s="7"/>
      <c r="QC881" s="2" t="s">
        <v>281</v>
      </c>
      <c r="QD881" s="2" t="s">
        <v>226</v>
      </c>
      <c r="QE881" s="2" t="s">
        <v>229</v>
      </c>
      <c r="QF881" s="2" t="s">
        <v>229</v>
      </c>
      <c r="QG881" s="2" t="s">
        <v>241</v>
      </c>
      <c r="QH881" s="2" t="s">
        <v>229</v>
      </c>
      <c r="QI881" s="4"/>
      <c r="QJ881" s="8"/>
      <c r="QK881" s="4"/>
      <c r="QL881" s="8"/>
      <c r="QM881" s="7"/>
      <c r="QN881" s="7"/>
      <c r="QO881" s="2" t="s">
        <v>229</v>
      </c>
      <c r="QP881" s="2" t="s">
        <v>229</v>
      </c>
      <c r="QQ881" s="2" t="s">
        <v>229</v>
      </c>
      <c r="QR881" s="2" t="s">
        <v>229</v>
      </c>
      <c r="QS881" s="2" t="s">
        <v>229</v>
      </c>
      <c r="QT881" s="2" t="s">
        <v>229</v>
      </c>
      <c r="QU881" s="4"/>
      <c r="QV881" s="8"/>
      <c r="QW881" s="4"/>
      <c r="QX881" s="8"/>
      <c r="QY881" s="7"/>
      <c r="QZ881" s="7"/>
      <c r="RA881" s="2" t="s">
        <v>239</v>
      </c>
      <c r="RB881" s="2" t="s">
        <v>275</v>
      </c>
      <c r="RC881" s="2" t="s">
        <v>338</v>
      </c>
      <c r="RD881" s="2" t="s">
        <v>229</v>
      </c>
      <c r="RE881" s="2" t="s">
        <v>241</v>
      </c>
      <c r="RF881" s="2" t="s">
        <v>229</v>
      </c>
      <c r="RG881" s="4"/>
      <c r="RH881" s="8"/>
      <c r="RI881" s="4"/>
      <c r="RJ881" s="8"/>
      <c r="RK881" s="7"/>
      <c r="RL881" s="7"/>
      <c r="RM881" s="2" t="s">
        <v>272</v>
      </c>
      <c r="RN881" s="2" t="s">
        <v>226</v>
      </c>
      <c r="RO881" s="2" t="s">
        <v>229</v>
      </c>
      <c r="RP881" s="2" t="s">
        <v>229</v>
      </c>
      <c r="RQ881" s="2" t="s">
        <v>241</v>
      </c>
      <c r="RR881" s="2" t="s">
        <v>229</v>
      </c>
      <c r="RS881" s="4"/>
      <c r="RT881" s="8"/>
      <c r="RU881" s="4"/>
      <c r="RV881" s="8"/>
      <c r="RW881" s="7"/>
      <c r="RX881" s="7"/>
      <c r="RY881" s="2" t="s">
        <v>229</v>
      </c>
      <c r="RZ881" s="2" t="s">
        <v>229</v>
      </c>
      <c r="SA881" s="2" t="s">
        <v>229</v>
      </c>
      <c r="SB881" s="2" t="s">
        <v>229</v>
      </c>
      <c r="SC881" s="2" t="s">
        <v>229</v>
      </c>
      <c r="SD881" s="2" t="s">
        <v>229</v>
      </c>
      <c r="SE881" s="4">
        <v>123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</row>
    <row r="882">
      <c r="A882" s="2" t="s">
        <v>5197</v>
      </c>
      <c r="B882" s="2" t="s">
        <v>216</v>
      </c>
      <c r="C882" s="2" t="s">
        <v>4734</v>
      </c>
      <c r="D882" s="2" t="s">
        <v>3164</v>
      </c>
      <c r="E882" s="2" t="s">
        <v>3497</v>
      </c>
      <c r="F882" s="2" t="s">
        <v>3780</v>
      </c>
      <c r="G882" s="2" t="s">
        <v>5020</v>
      </c>
      <c r="H882" s="2" t="s">
        <v>5021</v>
      </c>
      <c r="I882" s="2" t="s">
        <v>5196</v>
      </c>
      <c r="J882" s="2" t="s">
        <v>312</v>
      </c>
      <c r="K882" s="2" t="s">
        <v>2824</v>
      </c>
      <c r="L882" s="3">
        <v>30.95</v>
      </c>
      <c r="M882" s="3">
        <v>32.5</v>
      </c>
      <c r="N882" s="3">
        <v>64.99</v>
      </c>
      <c r="O882" s="2" t="s">
        <v>226</v>
      </c>
      <c r="P882" s="2" t="s">
        <v>964</v>
      </c>
      <c r="Q882" s="2" t="s">
        <v>228</v>
      </c>
      <c r="R882" s="2" t="s">
        <v>229</v>
      </c>
      <c r="S882" s="2" t="s">
        <v>5023</v>
      </c>
      <c r="T882" s="2" t="s">
        <v>2437</v>
      </c>
      <c r="U882" s="2" t="s">
        <v>232</v>
      </c>
      <c r="V882" s="2" t="s">
        <v>1008</v>
      </c>
      <c r="W882" s="2" t="s">
        <v>686</v>
      </c>
      <c r="X882" s="2" t="s">
        <v>229</v>
      </c>
      <c r="Y882" s="2" t="s">
        <v>1536</v>
      </c>
      <c r="Z882" s="4">
        <v>98</v>
      </c>
      <c r="AA882" s="4">
        <f>=ROUNDDOWN(24.5,0)</f>
      </c>
      <c r="AB882" s="5">
        <v>4</v>
      </c>
      <c r="AC882" s="2" t="s">
        <v>229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>
        <v>2</v>
      </c>
      <c r="AQ882" s="8">
        <v>71.5</v>
      </c>
      <c r="AR882" s="4"/>
      <c r="AS882" s="8"/>
      <c r="AT882" s="7"/>
      <c r="AU882" s="7"/>
      <c r="AV882" s="4" t="s">
        <v>229</v>
      </c>
      <c r="AW882" s="8" t="s">
        <v>229</v>
      </c>
      <c r="AX882" s="4" t="s">
        <v>229</v>
      </c>
      <c r="AY882" s="8" t="s">
        <v>229</v>
      </c>
      <c r="AZ882" s="7" t="s">
        <v>229</v>
      </c>
      <c r="BA882" s="7" t="s">
        <v>229</v>
      </c>
      <c r="BB882" s="7">
        <v>1</v>
      </c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 t="s">
        <v>229</v>
      </c>
      <c r="BJ882" s="4">
        <v>2</v>
      </c>
      <c r="BK882" s="8">
        <v>71.5</v>
      </c>
      <c r="BL882" s="2" t="s">
        <v>3351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266</v>
      </c>
      <c r="BV882" s="2" t="s">
        <v>226</v>
      </c>
      <c r="BW882" s="2" t="s">
        <v>229</v>
      </c>
      <c r="BX882" s="2" t="s">
        <v>229</v>
      </c>
      <c r="BY882" s="2" t="s">
        <v>241</v>
      </c>
      <c r="BZ882" s="2" t="s">
        <v>229</v>
      </c>
      <c r="CA882" s="4">
        <v>1</v>
      </c>
      <c r="CB882" s="8">
        <v>35.1</v>
      </c>
      <c r="CC882" s="4"/>
      <c r="CD882" s="8"/>
      <c r="CE882" s="7"/>
      <c r="CF882" s="7"/>
      <c r="CG882" s="2" t="s">
        <v>239</v>
      </c>
      <c r="CH882" s="2" t="s">
        <v>226</v>
      </c>
      <c r="CI882" s="2" t="s">
        <v>1266</v>
      </c>
      <c r="CJ882" s="2" t="s">
        <v>2733</v>
      </c>
      <c r="CK882" s="2" t="s">
        <v>241</v>
      </c>
      <c r="CL882" s="2" t="s">
        <v>229</v>
      </c>
      <c r="CM882" s="4"/>
      <c r="CN882" s="8"/>
      <c r="CO882" s="4"/>
      <c r="CP882" s="8"/>
      <c r="CQ882" s="7"/>
      <c r="CR882" s="7"/>
      <c r="CS882" s="2" t="s">
        <v>239</v>
      </c>
      <c r="CT882" s="2" t="s">
        <v>226</v>
      </c>
      <c r="CU882" s="2" t="s">
        <v>1266</v>
      </c>
      <c r="CV882" s="2" t="s">
        <v>2607</v>
      </c>
      <c r="CW882" s="2" t="s">
        <v>241</v>
      </c>
      <c r="CX882" s="2" t="s">
        <v>229</v>
      </c>
      <c r="CY882" s="4"/>
      <c r="CZ882" s="8"/>
      <c r="DA882" s="4"/>
      <c r="DB882" s="8"/>
      <c r="DC882" s="7"/>
      <c r="DD882" s="7"/>
      <c r="DE882" s="2" t="s">
        <v>239</v>
      </c>
      <c r="DF882" s="2" t="s">
        <v>226</v>
      </c>
      <c r="DG882" s="2" t="s">
        <v>3003</v>
      </c>
      <c r="DH882" s="2" t="s">
        <v>5198</v>
      </c>
      <c r="DI882" s="2" t="s">
        <v>241</v>
      </c>
      <c r="DJ882" s="2" t="s">
        <v>229</v>
      </c>
      <c r="DK882" s="4"/>
      <c r="DL882" s="8"/>
      <c r="DM882" s="4"/>
      <c r="DN882" s="8"/>
      <c r="DO882" s="7"/>
      <c r="DP882" s="7"/>
      <c r="DQ882" s="2" t="s">
        <v>239</v>
      </c>
      <c r="DR882" s="2" t="s">
        <v>226</v>
      </c>
      <c r="DS882" s="2" t="s">
        <v>5024</v>
      </c>
      <c r="DT882" s="2" t="s">
        <v>2728</v>
      </c>
      <c r="DU882" s="2" t="s">
        <v>241</v>
      </c>
      <c r="DV882" s="2" t="s">
        <v>229</v>
      </c>
      <c r="DW882" s="4">
        <v>1</v>
      </c>
      <c r="DX882" s="8">
        <v>36.4</v>
      </c>
      <c r="DY882" s="4"/>
      <c r="DZ882" s="8"/>
      <c r="EA882" s="7"/>
      <c r="EB882" s="7"/>
      <c r="EC882" s="2" t="s">
        <v>239</v>
      </c>
      <c r="ED882" s="2" t="s">
        <v>226</v>
      </c>
      <c r="EE882" s="2" t="s">
        <v>2512</v>
      </c>
      <c r="EF882" s="2" t="s">
        <v>1119</v>
      </c>
      <c r="EG882" s="2" t="s">
        <v>241</v>
      </c>
      <c r="EH882" s="2" t="s">
        <v>229</v>
      </c>
      <c r="EI882" s="4"/>
      <c r="EJ882" s="8"/>
      <c r="EK882" s="4"/>
      <c r="EL882" s="8"/>
      <c r="EM882" s="7"/>
      <c r="EN882" s="7"/>
      <c r="EO882" s="2" t="s">
        <v>239</v>
      </c>
      <c r="EP882" s="2" t="s">
        <v>226</v>
      </c>
      <c r="EQ882" s="2" t="s">
        <v>521</v>
      </c>
      <c r="ER882" s="2" t="s">
        <v>1055</v>
      </c>
      <c r="ES882" s="2" t="s">
        <v>241</v>
      </c>
      <c r="ET882" s="2" t="s">
        <v>229</v>
      </c>
      <c r="EU882" s="4"/>
      <c r="EV882" s="8"/>
      <c r="EW882" s="4"/>
      <c r="EX882" s="8"/>
      <c r="EY882" s="7"/>
      <c r="EZ882" s="7"/>
      <c r="FA882" s="2" t="s">
        <v>239</v>
      </c>
      <c r="FB882" s="2" t="s">
        <v>226</v>
      </c>
      <c r="FC882" s="2" t="s">
        <v>2706</v>
      </c>
      <c r="FD882" s="2" t="s">
        <v>633</v>
      </c>
      <c r="FE882" s="2" t="s">
        <v>241</v>
      </c>
      <c r="FF882" s="2" t="s">
        <v>229</v>
      </c>
      <c r="FG882" s="4"/>
      <c r="FH882" s="8"/>
      <c r="FI882" s="4"/>
      <c r="FJ882" s="8"/>
      <c r="FK882" s="7"/>
      <c r="FL882" s="7"/>
      <c r="FM882" s="2" t="s">
        <v>239</v>
      </c>
      <c r="FN882" s="2" t="s">
        <v>226</v>
      </c>
      <c r="FO882" s="2" t="s">
        <v>1536</v>
      </c>
      <c r="FP882" s="2" t="s">
        <v>229</v>
      </c>
      <c r="FQ882" s="2" t="s">
        <v>241</v>
      </c>
      <c r="FR882" s="2" t="s">
        <v>229</v>
      </c>
      <c r="FS882" s="4"/>
      <c r="FT882" s="8"/>
      <c r="FU882" s="4"/>
      <c r="FV882" s="8"/>
      <c r="FW882" s="7"/>
      <c r="FX882" s="7"/>
      <c r="FY882" s="2" t="s">
        <v>239</v>
      </c>
      <c r="FZ882" s="2" t="s">
        <v>226</v>
      </c>
      <c r="GA882" s="2" t="s">
        <v>327</v>
      </c>
      <c r="GB882" s="2" t="s">
        <v>229</v>
      </c>
      <c r="GC882" s="2" t="s">
        <v>241</v>
      </c>
      <c r="GD882" s="2" t="s">
        <v>229</v>
      </c>
      <c r="GE882" s="4"/>
      <c r="GF882" s="8"/>
      <c r="GG882" s="4"/>
      <c r="GH882" s="8"/>
      <c r="GI882" s="7"/>
      <c r="GJ882" s="7"/>
      <c r="GK882" s="2" t="s">
        <v>272</v>
      </c>
      <c r="GL882" s="2" t="s">
        <v>226</v>
      </c>
      <c r="GM882" s="2" t="s">
        <v>229</v>
      </c>
      <c r="GN882" s="2" t="s">
        <v>229</v>
      </c>
      <c r="GO882" s="2" t="s">
        <v>241</v>
      </c>
      <c r="GP882" s="2" t="s">
        <v>229</v>
      </c>
      <c r="GQ882" s="4"/>
      <c r="GR882" s="8"/>
      <c r="GS882" s="4"/>
      <c r="GT882" s="8"/>
      <c r="GU882" s="7"/>
      <c r="GV882" s="7"/>
      <c r="GW882" s="2" t="s">
        <v>239</v>
      </c>
      <c r="GX882" s="2" t="s">
        <v>226</v>
      </c>
      <c r="GY882" s="2" t="s">
        <v>632</v>
      </c>
      <c r="GZ882" s="2" t="s">
        <v>612</v>
      </c>
      <c r="HA882" s="2" t="s">
        <v>241</v>
      </c>
      <c r="HB882" s="2" t="s">
        <v>229</v>
      </c>
      <c r="HC882" s="4"/>
      <c r="HD882" s="8"/>
      <c r="HE882" s="4"/>
      <c r="HF882" s="8"/>
      <c r="HG882" s="7"/>
      <c r="HH882" s="7"/>
      <c r="HI882" s="2" t="s">
        <v>664</v>
      </c>
      <c r="HJ882" s="2" t="s">
        <v>226</v>
      </c>
      <c r="HK882" s="2" t="s">
        <v>229</v>
      </c>
      <c r="HL882" s="2" t="s">
        <v>229</v>
      </c>
      <c r="HM882" s="2" t="s">
        <v>241</v>
      </c>
      <c r="HN882" s="2" t="s">
        <v>229</v>
      </c>
      <c r="HO882" s="4"/>
      <c r="HP882" s="8"/>
      <c r="HQ882" s="4"/>
      <c r="HR882" s="8"/>
      <c r="HS882" s="7"/>
      <c r="HT882" s="7"/>
      <c r="HU882" s="2" t="s">
        <v>266</v>
      </c>
      <c r="HV882" s="2" t="s">
        <v>226</v>
      </c>
      <c r="HW882" s="2" t="s">
        <v>229</v>
      </c>
      <c r="HX882" s="2" t="s">
        <v>229</v>
      </c>
      <c r="HY882" s="2" t="s">
        <v>241</v>
      </c>
      <c r="HZ882" s="2" t="s">
        <v>229</v>
      </c>
      <c r="IA882" s="4"/>
      <c r="IB882" s="8"/>
      <c r="IC882" s="4"/>
      <c r="ID882" s="8"/>
      <c r="IE882" s="7"/>
      <c r="IF882" s="7"/>
      <c r="IG882" s="2" t="s">
        <v>266</v>
      </c>
      <c r="IH882" s="2" t="s">
        <v>226</v>
      </c>
      <c r="II882" s="2" t="s">
        <v>229</v>
      </c>
      <c r="IJ882" s="2" t="s">
        <v>229</v>
      </c>
      <c r="IK882" s="2" t="s">
        <v>241</v>
      </c>
      <c r="IL882" s="2" t="s">
        <v>229</v>
      </c>
      <c r="IM882" s="4"/>
      <c r="IN882" s="8"/>
      <c r="IO882" s="4"/>
      <c r="IP882" s="8"/>
      <c r="IQ882" s="7"/>
      <c r="IR882" s="7"/>
      <c r="IS882" s="2" t="s">
        <v>272</v>
      </c>
      <c r="IT882" s="2" t="s">
        <v>226</v>
      </c>
      <c r="IU882" s="2" t="s">
        <v>229</v>
      </c>
      <c r="IV882" s="2" t="s">
        <v>229</v>
      </c>
      <c r="IW882" s="2" t="s">
        <v>241</v>
      </c>
      <c r="IX882" s="2" t="s">
        <v>229</v>
      </c>
      <c r="IY882" s="4"/>
      <c r="IZ882" s="8"/>
      <c r="JA882" s="4"/>
      <c r="JB882" s="8"/>
      <c r="JC882" s="7"/>
      <c r="JD882" s="7"/>
      <c r="JE882" s="2" t="s">
        <v>272</v>
      </c>
      <c r="JF882" s="2" t="s">
        <v>226</v>
      </c>
      <c r="JG882" s="2" t="s">
        <v>229</v>
      </c>
      <c r="JH882" s="2" t="s">
        <v>229</v>
      </c>
      <c r="JI882" s="2" t="s">
        <v>241</v>
      </c>
      <c r="JJ882" s="2" t="s">
        <v>229</v>
      </c>
      <c r="JK882" s="4"/>
      <c r="JL882" s="8"/>
      <c r="JM882" s="4"/>
      <c r="JN882" s="8"/>
      <c r="JO882" s="7"/>
      <c r="JP882" s="7"/>
      <c r="JQ882" s="2" t="s">
        <v>272</v>
      </c>
      <c r="JR882" s="2" t="s">
        <v>226</v>
      </c>
      <c r="JS882" s="2" t="s">
        <v>229</v>
      </c>
      <c r="JT882" s="2" t="s">
        <v>229</v>
      </c>
      <c r="JU882" s="2" t="s">
        <v>241</v>
      </c>
      <c r="JV882" s="2" t="s">
        <v>229</v>
      </c>
      <c r="JW882" s="4"/>
      <c r="JX882" s="8"/>
      <c r="JY882" s="4"/>
      <c r="JZ882" s="8"/>
      <c r="KA882" s="7"/>
      <c r="KB882" s="7"/>
      <c r="KC882" s="2" t="s">
        <v>272</v>
      </c>
      <c r="KD882" s="2" t="s">
        <v>226</v>
      </c>
      <c r="KE882" s="2" t="s">
        <v>229</v>
      </c>
      <c r="KF882" s="2" t="s">
        <v>229</v>
      </c>
      <c r="KG882" s="2" t="s">
        <v>241</v>
      </c>
      <c r="KH882" s="2" t="s">
        <v>229</v>
      </c>
      <c r="KI882" s="4"/>
      <c r="KJ882" s="8"/>
      <c r="KK882" s="4"/>
      <c r="KL882" s="8"/>
      <c r="KM882" s="7"/>
      <c r="KN882" s="7"/>
      <c r="KO882" s="2" t="s">
        <v>239</v>
      </c>
      <c r="KP882" s="2" t="s">
        <v>226</v>
      </c>
      <c r="KQ882" s="2" t="s">
        <v>2554</v>
      </c>
      <c r="KR882" s="2" t="s">
        <v>2552</v>
      </c>
      <c r="KS882" s="2" t="s">
        <v>241</v>
      </c>
      <c r="KT882" s="2" t="s">
        <v>229</v>
      </c>
      <c r="KU882" s="4"/>
      <c r="KV882" s="8"/>
      <c r="KW882" s="4"/>
      <c r="KX882" s="8"/>
      <c r="KY882" s="7"/>
      <c r="KZ882" s="7"/>
      <c r="LA882" s="2" t="s">
        <v>272</v>
      </c>
      <c r="LB882" s="2" t="s">
        <v>226</v>
      </c>
      <c r="LC882" s="2" t="s">
        <v>229</v>
      </c>
      <c r="LD882" s="2" t="s">
        <v>229</v>
      </c>
      <c r="LE882" s="2" t="s">
        <v>241</v>
      </c>
      <c r="LF882" s="2" t="s">
        <v>229</v>
      </c>
      <c r="LG882" s="4"/>
      <c r="LH882" s="8"/>
      <c r="LI882" s="4"/>
      <c r="LJ882" s="8"/>
      <c r="LK882" s="7"/>
      <c r="LL882" s="7"/>
      <c r="LM882" s="2" t="s">
        <v>229</v>
      </c>
      <c r="LN882" s="2" t="s">
        <v>229</v>
      </c>
      <c r="LO882" s="2" t="s">
        <v>229</v>
      </c>
      <c r="LP882" s="2" t="s">
        <v>229</v>
      </c>
      <c r="LQ882" s="2" t="s">
        <v>229</v>
      </c>
      <c r="LR882" s="2" t="s">
        <v>229</v>
      </c>
      <c r="LS882" s="4"/>
      <c r="LT882" s="8"/>
      <c r="LU882" s="4"/>
      <c r="LV882" s="8"/>
      <c r="LW882" s="7"/>
      <c r="LX882" s="7"/>
      <c r="LY882" s="2" t="s">
        <v>664</v>
      </c>
      <c r="LZ882" s="2" t="s">
        <v>226</v>
      </c>
      <c r="MA882" s="2" t="s">
        <v>229</v>
      </c>
      <c r="MB882" s="2" t="s">
        <v>229</v>
      </c>
      <c r="MC882" s="2" t="s">
        <v>241</v>
      </c>
      <c r="MD882" s="2" t="s">
        <v>229</v>
      </c>
      <c r="ME882" s="4"/>
      <c r="MF882" s="8"/>
      <c r="MG882" s="4"/>
      <c r="MH882" s="8"/>
      <c r="MI882" s="7"/>
      <c r="MJ882" s="7"/>
      <c r="MK882" s="2" t="s">
        <v>272</v>
      </c>
      <c r="ML882" s="2" t="s">
        <v>226</v>
      </c>
      <c r="MM882" s="2" t="s">
        <v>229</v>
      </c>
      <c r="MN882" s="2" t="s">
        <v>229</v>
      </c>
      <c r="MO882" s="2" t="s">
        <v>241</v>
      </c>
      <c r="MP882" s="2" t="s">
        <v>229</v>
      </c>
      <c r="MQ882" s="4"/>
      <c r="MR882" s="8"/>
      <c r="MS882" s="4"/>
      <c r="MT882" s="8"/>
      <c r="MU882" s="7"/>
      <c r="MV882" s="7"/>
      <c r="MW882" s="2" t="s">
        <v>266</v>
      </c>
      <c r="MX882" s="2" t="s">
        <v>226</v>
      </c>
      <c r="MY882" s="2" t="s">
        <v>229</v>
      </c>
      <c r="MZ882" s="2" t="s">
        <v>229</v>
      </c>
      <c r="NA882" s="2" t="s">
        <v>241</v>
      </c>
      <c r="NB882" s="2" t="s">
        <v>229</v>
      </c>
      <c r="NC882" s="4"/>
      <c r="ND882" s="8"/>
      <c r="NE882" s="4"/>
      <c r="NF882" s="8"/>
      <c r="NG882" s="7"/>
      <c r="NH882" s="7"/>
      <c r="NI882" s="2" t="s">
        <v>266</v>
      </c>
      <c r="NJ882" s="2" t="s">
        <v>226</v>
      </c>
      <c r="NK882" s="2" t="s">
        <v>229</v>
      </c>
      <c r="NL882" s="2" t="s">
        <v>229</v>
      </c>
      <c r="NM882" s="2" t="s">
        <v>241</v>
      </c>
      <c r="NN882" s="2" t="s">
        <v>229</v>
      </c>
      <c r="NO882" s="4"/>
      <c r="NP882" s="8"/>
      <c r="NQ882" s="4"/>
      <c r="NR882" s="8"/>
      <c r="NS882" s="7"/>
      <c r="NT882" s="7"/>
      <c r="NU882" s="2" t="s">
        <v>272</v>
      </c>
      <c r="NV882" s="2" t="s">
        <v>226</v>
      </c>
      <c r="NW882" s="2" t="s">
        <v>229</v>
      </c>
      <c r="NX882" s="2" t="s">
        <v>229</v>
      </c>
      <c r="NY882" s="2" t="s">
        <v>241</v>
      </c>
      <c r="NZ882" s="2" t="s">
        <v>229</v>
      </c>
      <c r="OA882" s="4"/>
      <c r="OB882" s="8"/>
      <c r="OC882" s="4"/>
      <c r="OD882" s="8"/>
      <c r="OE882" s="7"/>
      <c r="OF882" s="7"/>
      <c r="OG882" s="2" t="s">
        <v>239</v>
      </c>
      <c r="OH882" s="2" t="s">
        <v>226</v>
      </c>
      <c r="OI882" s="2" t="s">
        <v>2817</v>
      </c>
      <c r="OJ882" s="2" t="s">
        <v>229</v>
      </c>
      <c r="OK882" s="2" t="s">
        <v>241</v>
      </c>
      <c r="OL882" s="2" t="s">
        <v>229</v>
      </c>
      <c r="OM882" s="4"/>
      <c r="ON882" s="8"/>
      <c r="OO882" s="4"/>
      <c r="OP882" s="8"/>
      <c r="OQ882" s="7"/>
      <c r="OR882" s="7"/>
      <c r="OS882" s="2" t="s">
        <v>229</v>
      </c>
      <c r="OT882" s="2" t="s">
        <v>229</v>
      </c>
      <c r="OU882" s="2" t="s">
        <v>229</v>
      </c>
      <c r="OV882" s="2" t="s">
        <v>229</v>
      </c>
      <c r="OW882" s="2" t="s">
        <v>229</v>
      </c>
      <c r="OX882" s="2" t="s">
        <v>229</v>
      </c>
      <c r="OY882" s="4"/>
      <c r="OZ882" s="8"/>
      <c r="PA882" s="4"/>
      <c r="PB882" s="8"/>
      <c r="PC882" s="7"/>
      <c r="PD882" s="7"/>
      <c r="PE882" s="2" t="s">
        <v>229</v>
      </c>
      <c r="PF882" s="2" t="s">
        <v>229</v>
      </c>
      <c r="PG882" s="2" t="s">
        <v>229</v>
      </c>
      <c r="PH882" s="2" t="s">
        <v>229</v>
      </c>
      <c r="PI882" s="2" t="s">
        <v>229</v>
      </c>
      <c r="PJ882" s="2" t="s">
        <v>229</v>
      </c>
      <c r="PK882" s="4"/>
      <c r="PL882" s="8"/>
      <c r="PM882" s="4"/>
      <c r="PN882" s="8"/>
      <c r="PO882" s="7"/>
      <c r="PP882" s="7"/>
      <c r="PQ882" s="2" t="s">
        <v>229</v>
      </c>
      <c r="PR882" s="2" t="s">
        <v>229</v>
      </c>
      <c r="PS882" s="2" t="s">
        <v>229</v>
      </c>
      <c r="PT882" s="2" t="s">
        <v>229</v>
      </c>
      <c r="PU882" s="2" t="s">
        <v>229</v>
      </c>
      <c r="PV882" s="2" t="s">
        <v>229</v>
      </c>
      <c r="PW882" s="4"/>
      <c r="PX882" s="8"/>
      <c r="PY882" s="4"/>
      <c r="PZ882" s="8"/>
      <c r="QA882" s="7"/>
      <c r="QB882" s="7"/>
      <c r="QC882" s="2" t="s">
        <v>281</v>
      </c>
      <c r="QD882" s="2" t="s">
        <v>226</v>
      </c>
      <c r="QE882" s="2" t="s">
        <v>229</v>
      </c>
      <c r="QF882" s="2" t="s">
        <v>229</v>
      </c>
      <c r="QG882" s="2" t="s">
        <v>241</v>
      </c>
      <c r="QH882" s="2" t="s">
        <v>229</v>
      </c>
      <c r="QI882" s="4"/>
      <c r="QJ882" s="8"/>
      <c r="QK882" s="4"/>
      <c r="QL882" s="8"/>
      <c r="QM882" s="7"/>
      <c r="QN882" s="7"/>
      <c r="QO882" s="2" t="s">
        <v>229</v>
      </c>
      <c r="QP882" s="2" t="s">
        <v>229</v>
      </c>
      <c r="QQ882" s="2" t="s">
        <v>229</v>
      </c>
      <c r="QR882" s="2" t="s">
        <v>229</v>
      </c>
      <c r="QS882" s="2" t="s">
        <v>229</v>
      </c>
      <c r="QT882" s="2" t="s">
        <v>229</v>
      </c>
      <c r="QU882" s="4"/>
      <c r="QV882" s="8"/>
      <c r="QW882" s="4"/>
      <c r="QX882" s="8"/>
      <c r="QY882" s="7"/>
      <c r="QZ882" s="7"/>
      <c r="RA882" s="2" t="s">
        <v>239</v>
      </c>
      <c r="RB882" s="2" t="s">
        <v>275</v>
      </c>
      <c r="RC882" s="2" t="s">
        <v>338</v>
      </c>
      <c r="RD882" s="2" t="s">
        <v>229</v>
      </c>
      <c r="RE882" s="2" t="s">
        <v>241</v>
      </c>
      <c r="RF882" s="2" t="s">
        <v>229</v>
      </c>
      <c r="RG882" s="4"/>
      <c r="RH882" s="8"/>
      <c r="RI882" s="4"/>
      <c r="RJ882" s="8"/>
      <c r="RK882" s="7"/>
      <c r="RL882" s="7"/>
      <c r="RM882" s="2" t="s">
        <v>272</v>
      </c>
      <c r="RN882" s="2" t="s">
        <v>226</v>
      </c>
      <c r="RO882" s="2" t="s">
        <v>229</v>
      </c>
      <c r="RP882" s="2" t="s">
        <v>229</v>
      </c>
      <c r="RQ882" s="2" t="s">
        <v>241</v>
      </c>
      <c r="RR882" s="2" t="s">
        <v>229</v>
      </c>
      <c r="RS882" s="4"/>
      <c r="RT882" s="8"/>
      <c r="RU882" s="4"/>
      <c r="RV882" s="8"/>
      <c r="RW882" s="7"/>
      <c r="RX882" s="7"/>
      <c r="RY882" s="2" t="s">
        <v>229</v>
      </c>
      <c r="RZ882" s="2" t="s">
        <v>229</v>
      </c>
      <c r="SA882" s="2" t="s">
        <v>229</v>
      </c>
      <c r="SB882" s="2" t="s">
        <v>229</v>
      </c>
      <c r="SC882" s="2" t="s">
        <v>229</v>
      </c>
      <c r="SD882" s="2" t="s">
        <v>229</v>
      </c>
      <c r="SE882" s="4">
        <v>98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</row>
    <row r="883">
      <c r="A883" s="2" t="s">
        <v>5199</v>
      </c>
      <c r="B883" s="2" t="s">
        <v>216</v>
      </c>
      <c r="C883" s="2" t="s">
        <v>4734</v>
      </c>
      <c r="D883" s="2" t="s">
        <v>3164</v>
      </c>
      <c r="E883" s="2" t="s">
        <v>3497</v>
      </c>
      <c r="F883" s="2" t="s">
        <v>4963</v>
      </c>
      <c r="G883" s="2" t="s">
        <v>4964</v>
      </c>
      <c r="H883" s="2" t="s">
        <v>4965</v>
      </c>
      <c r="I883" s="2" t="s">
        <v>5200</v>
      </c>
      <c r="J883" s="2" t="s">
        <v>285</v>
      </c>
      <c r="K883" s="2" t="s">
        <v>4967</v>
      </c>
      <c r="L883" s="3">
        <v>44</v>
      </c>
      <c r="M883" s="3">
        <v>46.2</v>
      </c>
      <c r="N883" s="3">
        <v>89.99</v>
      </c>
      <c r="O883" s="2" t="s">
        <v>963</v>
      </c>
      <c r="P883" s="2" t="s">
        <v>964</v>
      </c>
      <c r="Q883" s="2" t="s">
        <v>228</v>
      </c>
      <c r="R883" s="2" t="s">
        <v>229</v>
      </c>
      <c r="S883" s="2" t="s">
        <v>4968</v>
      </c>
      <c r="T883" s="2" t="s">
        <v>3733</v>
      </c>
      <c r="U883" s="2" t="s">
        <v>232</v>
      </c>
      <c r="V883" s="2" t="s">
        <v>1745</v>
      </c>
      <c r="W883" s="2" t="s">
        <v>686</v>
      </c>
      <c r="X883" s="2" t="s">
        <v>1009</v>
      </c>
      <c r="Y883" s="2" t="s">
        <v>4969</v>
      </c>
      <c r="Z883" s="4">
        <v>1</v>
      </c>
      <c r="AA883" s="4">
        <f>=ROUNDDOWN(0.5,0)</f>
      </c>
      <c r="AB883" s="5">
        <v>2</v>
      </c>
      <c r="AC883" s="2" t="s">
        <v>229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/>
      <c r="AQ883" s="8"/>
      <c r="AR883" s="4">
        <v>3</v>
      </c>
      <c r="AS883" s="8">
        <v>149.7</v>
      </c>
      <c r="AT883" s="7">
        <v>-1</v>
      </c>
      <c r="AU883" s="7">
        <v>-1</v>
      </c>
      <c r="AV883" s="4">
        <v>1</v>
      </c>
      <c r="AW883" s="8">
        <v>33.26</v>
      </c>
      <c r="AX883" s="4">
        <v>3</v>
      </c>
      <c r="AY883" s="8">
        <v>149.7</v>
      </c>
      <c r="AZ883" s="7">
        <v>-0.6667</v>
      </c>
      <c r="BA883" s="7">
        <v>-0.7778</v>
      </c>
      <c r="BB883" s="7"/>
      <c r="BC883" s="4">
        <v>1</v>
      </c>
      <c r="BD883" s="8">
        <v>33.26</v>
      </c>
      <c r="BE883" s="4">
        <v>3</v>
      </c>
      <c r="BF883" s="8">
        <v>149.7</v>
      </c>
      <c r="BG883" s="7">
        <v>-0.6667</v>
      </c>
      <c r="BH883" s="7">
        <v>-0.7778</v>
      </c>
      <c r="BI883" s="7">
        <v>1</v>
      </c>
      <c r="BJ883" s="4"/>
      <c r="BK883" s="8"/>
      <c r="BL883" s="2" t="s">
        <v>5201</v>
      </c>
      <c r="BM883" s="7"/>
      <c r="BN883" s="7"/>
      <c r="BO883" s="4"/>
      <c r="BP883" s="8"/>
      <c r="BQ883" s="4"/>
      <c r="BR883" s="8"/>
      <c r="BS883" s="7"/>
      <c r="BT883" s="7"/>
      <c r="BU883" s="2" t="s">
        <v>2075</v>
      </c>
      <c r="BV883" s="2" t="s">
        <v>275</v>
      </c>
      <c r="BW883" s="2" t="s">
        <v>229</v>
      </c>
      <c r="BX883" s="2" t="s">
        <v>229</v>
      </c>
      <c r="BY883" s="2" t="s">
        <v>241</v>
      </c>
      <c r="BZ883" s="2" t="s">
        <v>229</v>
      </c>
      <c r="CA883" s="4"/>
      <c r="CB883" s="8"/>
      <c r="CC883" s="4">
        <v>1</v>
      </c>
      <c r="CD883" s="8">
        <v>49.9</v>
      </c>
      <c r="CE883" s="7">
        <v>-1</v>
      </c>
      <c r="CF883" s="7">
        <v>-1</v>
      </c>
      <c r="CG883" s="2" t="s">
        <v>239</v>
      </c>
      <c r="CH883" s="2" t="s">
        <v>275</v>
      </c>
      <c r="CI883" s="2" t="s">
        <v>885</v>
      </c>
      <c r="CJ883" s="2" t="s">
        <v>1970</v>
      </c>
      <c r="CK883" s="2" t="s">
        <v>241</v>
      </c>
      <c r="CL883" s="2" t="s">
        <v>229</v>
      </c>
      <c r="CM883" s="4"/>
      <c r="CN883" s="8"/>
      <c r="CO883" s="4">
        <v>1</v>
      </c>
      <c r="CP883" s="8">
        <v>49.9</v>
      </c>
      <c r="CQ883" s="7">
        <v>-1</v>
      </c>
      <c r="CR883" s="7">
        <v>-1</v>
      </c>
      <c r="CS883" s="2" t="s">
        <v>239</v>
      </c>
      <c r="CT883" s="2" t="s">
        <v>275</v>
      </c>
      <c r="CU883" s="2" t="s">
        <v>2691</v>
      </c>
      <c r="CV883" s="2" t="s">
        <v>1765</v>
      </c>
      <c r="CW883" s="2" t="s">
        <v>241</v>
      </c>
      <c r="CX883" s="2" t="s">
        <v>229</v>
      </c>
      <c r="CY883" s="4"/>
      <c r="CZ883" s="8"/>
      <c r="DA883" s="4"/>
      <c r="DB883" s="8"/>
      <c r="DC883" s="7"/>
      <c r="DD883" s="7"/>
      <c r="DE883" s="2" t="s">
        <v>239</v>
      </c>
      <c r="DF883" s="2" t="s">
        <v>275</v>
      </c>
      <c r="DG883" s="2" t="s">
        <v>398</v>
      </c>
      <c r="DH883" s="2" t="s">
        <v>4219</v>
      </c>
      <c r="DI883" s="2" t="s">
        <v>263</v>
      </c>
      <c r="DJ883" s="2" t="s">
        <v>229</v>
      </c>
      <c r="DK883" s="4"/>
      <c r="DL883" s="8"/>
      <c r="DM883" s="4"/>
      <c r="DN883" s="8"/>
      <c r="DO883" s="7"/>
      <c r="DP883" s="7"/>
      <c r="DQ883" s="2" t="s">
        <v>239</v>
      </c>
      <c r="DR883" s="2" t="s">
        <v>275</v>
      </c>
      <c r="DS883" s="2" t="s">
        <v>390</v>
      </c>
      <c r="DT883" s="2" t="s">
        <v>2284</v>
      </c>
      <c r="DU883" s="2" t="s">
        <v>241</v>
      </c>
      <c r="DV883" s="2" t="s">
        <v>229</v>
      </c>
      <c r="DW883" s="4"/>
      <c r="DX883" s="8"/>
      <c r="DY883" s="4"/>
      <c r="DZ883" s="8"/>
      <c r="EA883" s="7"/>
      <c r="EB883" s="7"/>
      <c r="EC883" s="2" t="s">
        <v>239</v>
      </c>
      <c r="ED883" s="2" t="s">
        <v>275</v>
      </c>
      <c r="EE883" s="2" t="s">
        <v>1530</v>
      </c>
      <c r="EF883" s="2" t="s">
        <v>2482</v>
      </c>
      <c r="EG883" s="2" t="s">
        <v>263</v>
      </c>
      <c r="EH883" s="2" t="s">
        <v>229</v>
      </c>
      <c r="EI883" s="4"/>
      <c r="EJ883" s="8"/>
      <c r="EK883" s="4"/>
      <c r="EL883" s="8"/>
      <c r="EM883" s="7"/>
      <c r="EN883" s="7"/>
      <c r="EO883" s="2" t="s">
        <v>239</v>
      </c>
      <c r="EP883" s="2" t="s">
        <v>275</v>
      </c>
      <c r="EQ883" s="2" t="s">
        <v>2665</v>
      </c>
      <c r="ER883" s="2" t="s">
        <v>506</v>
      </c>
      <c r="ES883" s="2" t="s">
        <v>241</v>
      </c>
      <c r="ET883" s="2" t="s">
        <v>229</v>
      </c>
      <c r="EU883" s="4"/>
      <c r="EV883" s="8"/>
      <c r="EW883" s="4"/>
      <c r="EX883" s="8"/>
      <c r="EY883" s="7"/>
      <c r="EZ883" s="7"/>
      <c r="FA883" s="2" t="s">
        <v>239</v>
      </c>
      <c r="FB883" s="2" t="s">
        <v>275</v>
      </c>
      <c r="FC883" s="2" t="s">
        <v>4973</v>
      </c>
      <c r="FD883" s="2" t="s">
        <v>613</v>
      </c>
      <c r="FE883" s="2" t="s">
        <v>241</v>
      </c>
      <c r="FF883" s="2" t="s">
        <v>229</v>
      </c>
      <c r="FG883" s="4"/>
      <c r="FH883" s="8"/>
      <c r="FI883" s="4"/>
      <c r="FJ883" s="8"/>
      <c r="FK883" s="7"/>
      <c r="FL883" s="7"/>
      <c r="FM883" s="2" t="s">
        <v>239</v>
      </c>
      <c r="FN883" s="2" t="s">
        <v>275</v>
      </c>
      <c r="FO883" s="2" t="s">
        <v>4973</v>
      </c>
      <c r="FP883" s="2" t="s">
        <v>2320</v>
      </c>
      <c r="FQ883" s="2" t="s">
        <v>241</v>
      </c>
      <c r="FR883" s="2" t="s">
        <v>229</v>
      </c>
      <c r="FS883" s="4"/>
      <c r="FT883" s="8"/>
      <c r="FU883" s="4"/>
      <c r="FV883" s="8"/>
      <c r="FW883" s="7"/>
      <c r="FX883" s="7"/>
      <c r="FY883" s="2" t="s">
        <v>229</v>
      </c>
      <c r="FZ883" s="2" t="s">
        <v>229</v>
      </c>
      <c r="GA883" s="2" t="s">
        <v>229</v>
      </c>
      <c r="GB883" s="2" t="s">
        <v>229</v>
      </c>
      <c r="GC883" s="2" t="s">
        <v>229</v>
      </c>
      <c r="GD883" s="2" t="s">
        <v>229</v>
      </c>
      <c r="GE883" s="4"/>
      <c r="GF883" s="8"/>
      <c r="GG883" s="4"/>
      <c r="GH883" s="8"/>
      <c r="GI883" s="7"/>
      <c r="GJ883" s="7"/>
      <c r="GK883" s="2" t="s">
        <v>272</v>
      </c>
      <c r="GL883" s="2" t="s">
        <v>275</v>
      </c>
      <c r="GM883" s="2" t="s">
        <v>229</v>
      </c>
      <c r="GN883" s="2" t="s">
        <v>229</v>
      </c>
      <c r="GO883" s="2" t="s">
        <v>241</v>
      </c>
      <c r="GP883" s="2" t="s">
        <v>229</v>
      </c>
      <c r="GQ883" s="4"/>
      <c r="GR883" s="8"/>
      <c r="GS883" s="4"/>
      <c r="GT883" s="8"/>
      <c r="GU883" s="7"/>
      <c r="GV883" s="7"/>
      <c r="GW883" s="2" t="s">
        <v>281</v>
      </c>
      <c r="GX883" s="2" t="s">
        <v>275</v>
      </c>
      <c r="GY883" s="2" t="s">
        <v>229</v>
      </c>
      <c r="GZ883" s="2" t="s">
        <v>229</v>
      </c>
      <c r="HA883" s="2" t="s">
        <v>241</v>
      </c>
      <c r="HB883" s="2" t="s">
        <v>229</v>
      </c>
      <c r="HC883" s="4"/>
      <c r="HD883" s="8"/>
      <c r="HE883" s="4"/>
      <c r="HF883" s="8"/>
      <c r="HG883" s="7"/>
      <c r="HH883" s="7"/>
      <c r="HI883" s="2" t="s">
        <v>266</v>
      </c>
      <c r="HJ883" s="2" t="s">
        <v>275</v>
      </c>
      <c r="HK883" s="2" t="s">
        <v>229</v>
      </c>
      <c r="HL883" s="2" t="s">
        <v>229</v>
      </c>
      <c r="HM883" s="2" t="s">
        <v>241</v>
      </c>
      <c r="HN883" s="2" t="s">
        <v>229</v>
      </c>
      <c r="HO883" s="4"/>
      <c r="HP883" s="8"/>
      <c r="HQ883" s="4"/>
      <c r="HR883" s="8"/>
      <c r="HS883" s="7"/>
      <c r="HT883" s="7"/>
      <c r="HU883" s="2" t="s">
        <v>272</v>
      </c>
      <c r="HV883" s="2" t="s">
        <v>275</v>
      </c>
      <c r="HW883" s="2" t="s">
        <v>229</v>
      </c>
      <c r="HX883" s="2" t="s">
        <v>229</v>
      </c>
      <c r="HY883" s="2" t="s">
        <v>241</v>
      </c>
      <c r="HZ883" s="2" t="s">
        <v>229</v>
      </c>
      <c r="IA883" s="4"/>
      <c r="IB883" s="8"/>
      <c r="IC883" s="4"/>
      <c r="ID883" s="8"/>
      <c r="IE883" s="7"/>
      <c r="IF883" s="7"/>
      <c r="IG883" s="2" t="s">
        <v>266</v>
      </c>
      <c r="IH883" s="2" t="s">
        <v>275</v>
      </c>
      <c r="II883" s="2" t="s">
        <v>229</v>
      </c>
      <c r="IJ883" s="2" t="s">
        <v>229</v>
      </c>
      <c r="IK883" s="2" t="s">
        <v>241</v>
      </c>
      <c r="IL883" s="2" t="s">
        <v>229</v>
      </c>
      <c r="IM883" s="4"/>
      <c r="IN883" s="8"/>
      <c r="IO883" s="4"/>
      <c r="IP883" s="8"/>
      <c r="IQ883" s="7"/>
      <c r="IR883" s="7"/>
      <c r="IS883" s="2" t="s">
        <v>272</v>
      </c>
      <c r="IT883" s="2" t="s">
        <v>275</v>
      </c>
      <c r="IU883" s="2" t="s">
        <v>229</v>
      </c>
      <c r="IV883" s="2" t="s">
        <v>229</v>
      </c>
      <c r="IW883" s="2" t="s">
        <v>241</v>
      </c>
      <c r="IX883" s="2" t="s">
        <v>229</v>
      </c>
      <c r="IY883" s="4"/>
      <c r="IZ883" s="8"/>
      <c r="JA883" s="4"/>
      <c r="JB883" s="8"/>
      <c r="JC883" s="7"/>
      <c r="JD883" s="7"/>
      <c r="JE883" s="2" t="s">
        <v>272</v>
      </c>
      <c r="JF883" s="2" t="s">
        <v>275</v>
      </c>
      <c r="JG883" s="2" t="s">
        <v>229</v>
      </c>
      <c r="JH883" s="2" t="s">
        <v>229</v>
      </c>
      <c r="JI883" s="2" t="s">
        <v>241</v>
      </c>
      <c r="JJ883" s="2" t="s">
        <v>229</v>
      </c>
      <c r="JK883" s="4"/>
      <c r="JL883" s="8"/>
      <c r="JM883" s="4"/>
      <c r="JN883" s="8"/>
      <c r="JO883" s="7"/>
      <c r="JP883" s="7"/>
      <c r="JQ883" s="2" t="s">
        <v>272</v>
      </c>
      <c r="JR883" s="2" t="s">
        <v>275</v>
      </c>
      <c r="JS883" s="2" t="s">
        <v>229</v>
      </c>
      <c r="JT883" s="2" t="s">
        <v>229</v>
      </c>
      <c r="JU883" s="2" t="s">
        <v>241</v>
      </c>
      <c r="JV883" s="2" t="s">
        <v>229</v>
      </c>
      <c r="JW883" s="4"/>
      <c r="JX883" s="8"/>
      <c r="JY883" s="4"/>
      <c r="JZ883" s="8"/>
      <c r="KA883" s="7"/>
      <c r="KB883" s="7"/>
      <c r="KC883" s="2" t="s">
        <v>272</v>
      </c>
      <c r="KD883" s="2" t="s">
        <v>275</v>
      </c>
      <c r="KE883" s="2" t="s">
        <v>229</v>
      </c>
      <c r="KF883" s="2" t="s">
        <v>229</v>
      </c>
      <c r="KG883" s="2" t="s">
        <v>241</v>
      </c>
      <c r="KH883" s="2" t="s">
        <v>229</v>
      </c>
      <c r="KI883" s="4"/>
      <c r="KJ883" s="8"/>
      <c r="KK883" s="4"/>
      <c r="KL883" s="8"/>
      <c r="KM883" s="7"/>
      <c r="KN883" s="7"/>
      <c r="KO883" s="2" t="s">
        <v>278</v>
      </c>
      <c r="KP883" s="2" t="s">
        <v>275</v>
      </c>
      <c r="KQ883" s="2" t="s">
        <v>229</v>
      </c>
      <c r="KR883" s="2" t="s">
        <v>229</v>
      </c>
      <c r="KS883" s="2" t="s">
        <v>241</v>
      </c>
      <c r="KT883" s="2" t="s">
        <v>229</v>
      </c>
      <c r="KU883" s="4"/>
      <c r="KV883" s="8"/>
      <c r="KW883" s="4"/>
      <c r="KX883" s="8"/>
      <c r="KY883" s="7"/>
      <c r="KZ883" s="7"/>
      <c r="LA883" s="2" t="s">
        <v>272</v>
      </c>
      <c r="LB883" s="2" t="s">
        <v>275</v>
      </c>
      <c r="LC883" s="2" t="s">
        <v>229</v>
      </c>
      <c r="LD883" s="2" t="s">
        <v>229</v>
      </c>
      <c r="LE883" s="2" t="s">
        <v>241</v>
      </c>
      <c r="LF883" s="2" t="s">
        <v>229</v>
      </c>
      <c r="LG883" s="4"/>
      <c r="LH883" s="8"/>
      <c r="LI883" s="4"/>
      <c r="LJ883" s="8"/>
      <c r="LK883" s="7"/>
      <c r="LL883" s="7"/>
      <c r="LM883" s="2" t="s">
        <v>229</v>
      </c>
      <c r="LN883" s="2" t="s">
        <v>229</v>
      </c>
      <c r="LO883" s="2" t="s">
        <v>229</v>
      </c>
      <c r="LP883" s="2" t="s">
        <v>229</v>
      </c>
      <c r="LQ883" s="2" t="s">
        <v>229</v>
      </c>
      <c r="LR883" s="2" t="s">
        <v>229</v>
      </c>
      <c r="LS883" s="4"/>
      <c r="LT883" s="8"/>
      <c r="LU883" s="4"/>
      <c r="LV883" s="8"/>
      <c r="LW883" s="7"/>
      <c r="LX883" s="7"/>
      <c r="LY883" s="2" t="s">
        <v>239</v>
      </c>
      <c r="LZ883" s="2" t="s">
        <v>275</v>
      </c>
      <c r="MA883" s="2" t="s">
        <v>4761</v>
      </c>
      <c r="MB883" s="2" t="s">
        <v>229</v>
      </c>
      <c r="MC883" s="2" t="s">
        <v>241</v>
      </c>
      <c r="MD883" s="2" t="s">
        <v>229</v>
      </c>
      <c r="ME883" s="4"/>
      <c r="MF883" s="8"/>
      <c r="MG883" s="4"/>
      <c r="MH883" s="8"/>
      <c r="MI883" s="7"/>
      <c r="MJ883" s="7"/>
      <c r="MK883" s="2" t="s">
        <v>272</v>
      </c>
      <c r="ML883" s="2" t="s">
        <v>275</v>
      </c>
      <c r="MM883" s="2" t="s">
        <v>229</v>
      </c>
      <c r="MN883" s="2" t="s">
        <v>229</v>
      </c>
      <c r="MO883" s="2" t="s">
        <v>241</v>
      </c>
      <c r="MP883" s="2" t="s">
        <v>229</v>
      </c>
      <c r="MQ883" s="4"/>
      <c r="MR883" s="8"/>
      <c r="MS883" s="4">
        <v>1</v>
      </c>
      <c r="MT883" s="8">
        <v>49.9</v>
      </c>
      <c r="MU883" s="7">
        <v>-1</v>
      </c>
      <c r="MV883" s="7">
        <v>-1</v>
      </c>
      <c r="MW883" s="2" t="s">
        <v>239</v>
      </c>
      <c r="MX883" s="2" t="s">
        <v>275</v>
      </c>
      <c r="MY883" s="2" t="s">
        <v>1915</v>
      </c>
      <c r="MZ883" s="2" t="s">
        <v>2712</v>
      </c>
      <c r="NA883" s="2" t="s">
        <v>241</v>
      </c>
      <c r="NB883" s="2" t="s">
        <v>229</v>
      </c>
      <c r="NC883" s="4"/>
      <c r="ND883" s="8"/>
      <c r="NE883" s="4"/>
      <c r="NF883" s="8"/>
      <c r="NG883" s="7"/>
      <c r="NH883" s="7"/>
      <c r="NI883" s="2" t="s">
        <v>239</v>
      </c>
      <c r="NJ883" s="2" t="s">
        <v>275</v>
      </c>
      <c r="NK883" s="2" t="s">
        <v>2668</v>
      </c>
      <c r="NL883" s="2" t="s">
        <v>2328</v>
      </c>
      <c r="NM883" s="2" t="s">
        <v>241</v>
      </c>
      <c r="NN883" s="2" t="s">
        <v>229</v>
      </c>
      <c r="NO883" s="4"/>
      <c r="NP883" s="8"/>
      <c r="NQ883" s="4"/>
      <c r="NR883" s="8"/>
      <c r="NS883" s="7"/>
      <c r="NT883" s="7"/>
      <c r="NU883" s="2" t="s">
        <v>272</v>
      </c>
      <c r="NV883" s="2" t="s">
        <v>275</v>
      </c>
      <c r="NW883" s="2" t="s">
        <v>229</v>
      </c>
      <c r="NX883" s="2" t="s">
        <v>229</v>
      </c>
      <c r="NY883" s="2" t="s">
        <v>241</v>
      </c>
      <c r="NZ883" s="2" t="s">
        <v>229</v>
      </c>
      <c r="OA883" s="4"/>
      <c r="OB883" s="8"/>
      <c r="OC883" s="4"/>
      <c r="OD883" s="8"/>
      <c r="OE883" s="7"/>
      <c r="OF883" s="7"/>
      <c r="OG883" s="2" t="s">
        <v>272</v>
      </c>
      <c r="OH883" s="2" t="s">
        <v>275</v>
      </c>
      <c r="OI883" s="2" t="s">
        <v>229</v>
      </c>
      <c r="OJ883" s="2" t="s">
        <v>229</v>
      </c>
      <c r="OK883" s="2" t="s">
        <v>241</v>
      </c>
      <c r="OL883" s="2" t="s">
        <v>229</v>
      </c>
      <c r="OM883" s="4"/>
      <c r="ON883" s="8"/>
      <c r="OO883" s="4"/>
      <c r="OP883" s="8"/>
      <c r="OQ883" s="7"/>
      <c r="OR883" s="7"/>
      <c r="OS883" s="2" t="s">
        <v>229</v>
      </c>
      <c r="OT883" s="2" t="s">
        <v>229</v>
      </c>
      <c r="OU883" s="2" t="s">
        <v>229</v>
      </c>
      <c r="OV883" s="2" t="s">
        <v>229</v>
      </c>
      <c r="OW883" s="2" t="s">
        <v>229</v>
      </c>
      <c r="OX883" s="2" t="s">
        <v>229</v>
      </c>
      <c r="OY883" s="4"/>
      <c r="OZ883" s="8"/>
      <c r="PA883" s="4"/>
      <c r="PB883" s="8"/>
      <c r="PC883" s="7"/>
      <c r="PD883" s="7"/>
      <c r="PE883" s="2" t="s">
        <v>281</v>
      </c>
      <c r="PF883" s="2" t="s">
        <v>275</v>
      </c>
      <c r="PG883" s="2" t="s">
        <v>229</v>
      </c>
      <c r="PH883" s="2" t="s">
        <v>229</v>
      </c>
      <c r="PI883" s="2" t="s">
        <v>241</v>
      </c>
      <c r="PJ883" s="2" t="s">
        <v>229</v>
      </c>
      <c r="PK883" s="4"/>
      <c r="PL883" s="8"/>
      <c r="PM883" s="4"/>
      <c r="PN883" s="8"/>
      <c r="PO883" s="7"/>
      <c r="PP883" s="7"/>
      <c r="PQ883" s="2" t="s">
        <v>272</v>
      </c>
      <c r="PR883" s="2" t="s">
        <v>275</v>
      </c>
      <c r="PS883" s="2" t="s">
        <v>229</v>
      </c>
      <c r="PT883" s="2" t="s">
        <v>229</v>
      </c>
      <c r="PU883" s="2" t="s">
        <v>241</v>
      </c>
      <c r="PV883" s="2" t="s">
        <v>229</v>
      </c>
      <c r="PW883" s="4"/>
      <c r="PX883" s="8"/>
      <c r="PY883" s="4"/>
      <c r="PZ883" s="8"/>
      <c r="QA883" s="7"/>
      <c r="QB883" s="7"/>
      <c r="QC883" s="2" t="s">
        <v>281</v>
      </c>
      <c r="QD883" s="2" t="s">
        <v>275</v>
      </c>
      <c r="QE883" s="2" t="s">
        <v>229</v>
      </c>
      <c r="QF883" s="2" t="s">
        <v>229</v>
      </c>
      <c r="QG883" s="2" t="s">
        <v>241</v>
      </c>
      <c r="QH883" s="2" t="s">
        <v>229</v>
      </c>
      <c r="QI883" s="4"/>
      <c r="QJ883" s="8"/>
      <c r="QK883" s="4"/>
      <c r="QL883" s="8"/>
      <c r="QM883" s="7"/>
      <c r="QN883" s="7"/>
      <c r="QO883" s="2" t="s">
        <v>229</v>
      </c>
      <c r="QP883" s="2" t="s">
        <v>229</v>
      </c>
      <c r="QQ883" s="2" t="s">
        <v>229</v>
      </c>
      <c r="QR883" s="2" t="s">
        <v>229</v>
      </c>
      <c r="QS883" s="2" t="s">
        <v>229</v>
      </c>
      <c r="QT883" s="2" t="s">
        <v>229</v>
      </c>
      <c r="QU883" s="4"/>
      <c r="QV883" s="8"/>
      <c r="QW883" s="4"/>
      <c r="QX883" s="8"/>
      <c r="QY883" s="7"/>
      <c r="QZ883" s="7"/>
      <c r="RA883" s="2" t="s">
        <v>272</v>
      </c>
      <c r="RB883" s="2" t="s">
        <v>275</v>
      </c>
      <c r="RC883" s="2" t="s">
        <v>229</v>
      </c>
      <c r="RD883" s="2" t="s">
        <v>229</v>
      </c>
      <c r="RE883" s="2" t="s">
        <v>241</v>
      </c>
      <c r="RF883" s="2" t="s">
        <v>229</v>
      </c>
      <c r="RG883" s="4"/>
      <c r="RH883" s="8"/>
      <c r="RI883" s="4"/>
      <c r="RJ883" s="8"/>
      <c r="RK883" s="7"/>
      <c r="RL883" s="7"/>
      <c r="RM883" s="2" t="s">
        <v>229</v>
      </c>
      <c r="RN883" s="2" t="s">
        <v>229</v>
      </c>
      <c r="RO883" s="2" t="s">
        <v>229</v>
      </c>
      <c r="RP883" s="2" t="s">
        <v>229</v>
      </c>
      <c r="RQ883" s="2" t="s">
        <v>229</v>
      </c>
      <c r="RR883" s="2" t="s">
        <v>229</v>
      </c>
      <c r="RS883" s="4"/>
      <c r="RT883" s="8"/>
      <c r="RU883" s="4"/>
      <c r="RV883" s="8"/>
      <c r="RW883" s="7"/>
      <c r="RX883" s="7"/>
      <c r="RY883" s="2" t="s">
        <v>272</v>
      </c>
      <c r="RZ883" s="2" t="s">
        <v>275</v>
      </c>
      <c r="SA883" s="2" t="s">
        <v>229</v>
      </c>
      <c r="SB883" s="2" t="s">
        <v>229</v>
      </c>
      <c r="SC883" s="2" t="s">
        <v>241</v>
      </c>
      <c r="SD883" s="2" t="s">
        <v>229</v>
      </c>
      <c r="SE883" s="4">
        <v>1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</row>
    <row r="884">
      <c r="A884" s="2" t="s">
        <v>5202</v>
      </c>
      <c r="B884" s="2" t="s">
        <v>216</v>
      </c>
      <c r="C884" s="2" t="s">
        <v>4734</v>
      </c>
      <c r="D884" s="2" t="s">
        <v>3164</v>
      </c>
      <c r="E884" s="2" t="s">
        <v>3497</v>
      </c>
      <c r="F884" s="2" t="s">
        <v>4963</v>
      </c>
      <c r="G884" s="2" t="s">
        <v>4964</v>
      </c>
      <c r="H884" s="2" t="s">
        <v>4965</v>
      </c>
      <c r="I884" s="2" t="s">
        <v>5200</v>
      </c>
      <c r="J884" s="2" t="s">
        <v>312</v>
      </c>
      <c r="K884" s="2" t="s">
        <v>4967</v>
      </c>
      <c r="L884" s="3">
        <v>52.8</v>
      </c>
      <c r="M884" s="3">
        <v>55.44</v>
      </c>
      <c r="N884" s="3">
        <v>109.99</v>
      </c>
      <c r="O884" s="2" t="s">
        <v>963</v>
      </c>
      <c r="P884" s="2" t="s">
        <v>964</v>
      </c>
      <c r="Q884" s="2" t="s">
        <v>228</v>
      </c>
      <c r="R884" s="2" t="s">
        <v>229</v>
      </c>
      <c r="S884" s="2" t="s">
        <v>4968</v>
      </c>
      <c r="T884" s="2" t="s">
        <v>3733</v>
      </c>
      <c r="U884" s="2" t="s">
        <v>232</v>
      </c>
      <c r="V884" s="2" t="s">
        <v>1745</v>
      </c>
      <c r="W884" s="2" t="s">
        <v>686</v>
      </c>
      <c r="X884" s="2" t="s">
        <v>1009</v>
      </c>
      <c r="Y884" s="2" t="s">
        <v>4969</v>
      </c>
      <c r="Z884" s="4">
        <v>17</v>
      </c>
      <c r="AA884" s="4">
        <f>=ROUNDDOWN(8.5,0)</f>
      </c>
      <c r="AB884" s="5">
        <v>2</v>
      </c>
      <c r="AC884" s="2" t="s">
        <v>229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>
        <v>1</v>
      </c>
      <c r="AQ884" s="8">
        <v>33.26</v>
      </c>
      <c r="AR884" s="4"/>
      <c r="AS884" s="8"/>
      <c r="AT884" s="7"/>
      <c r="AU884" s="7"/>
      <c r="AV884" s="4" t="s">
        <v>229</v>
      </c>
      <c r="AW884" s="8" t="s">
        <v>229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>
        <v>1</v>
      </c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 t="s">
        <v>229</v>
      </c>
      <c r="BJ884" s="4">
        <v>1</v>
      </c>
      <c r="BK884" s="8">
        <v>33.26</v>
      </c>
      <c r="BL884" s="2" t="s">
        <v>19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2075</v>
      </c>
      <c r="BV884" s="2" t="s">
        <v>275</v>
      </c>
      <c r="BW884" s="2" t="s">
        <v>229</v>
      </c>
      <c r="BX884" s="2" t="s">
        <v>229</v>
      </c>
      <c r="BY884" s="2" t="s">
        <v>241</v>
      </c>
      <c r="BZ884" s="2" t="s">
        <v>229</v>
      </c>
      <c r="CA884" s="4"/>
      <c r="CB884" s="8"/>
      <c r="CC884" s="4"/>
      <c r="CD884" s="8"/>
      <c r="CE884" s="7"/>
      <c r="CF884" s="7"/>
      <c r="CG884" s="2" t="s">
        <v>239</v>
      </c>
      <c r="CH884" s="2" t="s">
        <v>226</v>
      </c>
      <c r="CI884" s="2" t="s">
        <v>885</v>
      </c>
      <c r="CJ884" s="2" t="s">
        <v>1976</v>
      </c>
      <c r="CK884" s="2" t="s">
        <v>241</v>
      </c>
      <c r="CL884" s="2" t="s">
        <v>229</v>
      </c>
      <c r="CM884" s="4"/>
      <c r="CN884" s="8"/>
      <c r="CO884" s="4"/>
      <c r="CP884" s="8"/>
      <c r="CQ884" s="7"/>
      <c r="CR884" s="7"/>
      <c r="CS884" s="2" t="s">
        <v>239</v>
      </c>
      <c r="CT884" s="2" t="s">
        <v>226</v>
      </c>
      <c r="CU884" s="2" t="s">
        <v>2691</v>
      </c>
      <c r="CV884" s="2" t="s">
        <v>622</v>
      </c>
      <c r="CW884" s="2" t="s">
        <v>241</v>
      </c>
      <c r="CX884" s="2" t="s">
        <v>229</v>
      </c>
      <c r="CY884" s="4">
        <v>1</v>
      </c>
      <c r="CZ884" s="8">
        <v>33.26</v>
      </c>
      <c r="DA884" s="4"/>
      <c r="DB884" s="8"/>
      <c r="DC884" s="7"/>
      <c r="DD884" s="7"/>
      <c r="DE884" s="2" t="s">
        <v>239</v>
      </c>
      <c r="DF884" s="2" t="s">
        <v>226</v>
      </c>
      <c r="DG884" s="2" t="s">
        <v>398</v>
      </c>
      <c r="DH884" s="2" t="s">
        <v>2320</v>
      </c>
      <c r="DI884" s="2" t="s">
        <v>263</v>
      </c>
      <c r="DJ884" s="2" t="s">
        <v>229</v>
      </c>
      <c r="DK884" s="4"/>
      <c r="DL884" s="8"/>
      <c r="DM884" s="4"/>
      <c r="DN884" s="8"/>
      <c r="DO884" s="7"/>
      <c r="DP884" s="7"/>
      <c r="DQ884" s="2" t="s">
        <v>239</v>
      </c>
      <c r="DR884" s="2" t="s">
        <v>226</v>
      </c>
      <c r="DS884" s="2" t="s">
        <v>390</v>
      </c>
      <c r="DT884" s="2" t="s">
        <v>1516</v>
      </c>
      <c r="DU884" s="2" t="s">
        <v>241</v>
      </c>
      <c r="DV884" s="2" t="s">
        <v>229</v>
      </c>
      <c r="DW884" s="4"/>
      <c r="DX884" s="8"/>
      <c r="DY884" s="4"/>
      <c r="DZ884" s="8"/>
      <c r="EA884" s="7"/>
      <c r="EB884" s="7"/>
      <c r="EC884" s="2" t="s">
        <v>239</v>
      </c>
      <c r="ED884" s="2" t="s">
        <v>226</v>
      </c>
      <c r="EE884" s="2" t="s">
        <v>1530</v>
      </c>
      <c r="EF884" s="2" t="s">
        <v>2725</v>
      </c>
      <c r="EG884" s="2" t="s">
        <v>263</v>
      </c>
      <c r="EH884" s="2" t="s">
        <v>229</v>
      </c>
      <c r="EI884" s="4"/>
      <c r="EJ884" s="8"/>
      <c r="EK884" s="4"/>
      <c r="EL884" s="8"/>
      <c r="EM884" s="7"/>
      <c r="EN884" s="7"/>
      <c r="EO884" s="2" t="s">
        <v>239</v>
      </c>
      <c r="EP884" s="2" t="s">
        <v>226</v>
      </c>
      <c r="EQ884" s="2" t="s">
        <v>2665</v>
      </c>
      <c r="ER884" s="2" t="s">
        <v>2472</v>
      </c>
      <c r="ES884" s="2" t="s">
        <v>241</v>
      </c>
      <c r="ET884" s="2" t="s">
        <v>229</v>
      </c>
      <c r="EU884" s="4"/>
      <c r="EV884" s="8"/>
      <c r="EW884" s="4"/>
      <c r="EX884" s="8"/>
      <c r="EY884" s="7"/>
      <c r="EZ884" s="7"/>
      <c r="FA884" s="2" t="s">
        <v>239</v>
      </c>
      <c r="FB884" s="2" t="s">
        <v>226</v>
      </c>
      <c r="FC884" s="2" t="s">
        <v>4973</v>
      </c>
      <c r="FD884" s="2" t="s">
        <v>2330</v>
      </c>
      <c r="FE884" s="2" t="s">
        <v>241</v>
      </c>
      <c r="FF884" s="2" t="s">
        <v>229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226</v>
      </c>
      <c r="FO884" s="2" t="s">
        <v>4973</v>
      </c>
      <c r="FP884" s="2" t="s">
        <v>229</v>
      </c>
      <c r="FQ884" s="2" t="s">
        <v>241</v>
      </c>
      <c r="FR884" s="2" t="s">
        <v>229</v>
      </c>
      <c r="FS884" s="4"/>
      <c r="FT884" s="8"/>
      <c r="FU884" s="4"/>
      <c r="FV884" s="8"/>
      <c r="FW884" s="7"/>
      <c r="FX884" s="7"/>
      <c r="FY884" s="2" t="s">
        <v>229</v>
      </c>
      <c r="FZ884" s="2" t="s">
        <v>229</v>
      </c>
      <c r="GA884" s="2" t="s">
        <v>229</v>
      </c>
      <c r="GB884" s="2" t="s">
        <v>229</v>
      </c>
      <c r="GC884" s="2" t="s">
        <v>229</v>
      </c>
      <c r="GD884" s="2" t="s">
        <v>229</v>
      </c>
      <c r="GE884" s="4"/>
      <c r="GF884" s="8"/>
      <c r="GG884" s="4"/>
      <c r="GH884" s="8"/>
      <c r="GI884" s="7"/>
      <c r="GJ884" s="7"/>
      <c r="GK884" s="2" t="s">
        <v>272</v>
      </c>
      <c r="GL884" s="2" t="s">
        <v>226</v>
      </c>
      <c r="GM884" s="2" t="s">
        <v>229</v>
      </c>
      <c r="GN884" s="2" t="s">
        <v>229</v>
      </c>
      <c r="GO884" s="2" t="s">
        <v>241</v>
      </c>
      <c r="GP884" s="2" t="s">
        <v>229</v>
      </c>
      <c r="GQ884" s="4"/>
      <c r="GR884" s="8"/>
      <c r="GS884" s="4"/>
      <c r="GT884" s="8"/>
      <c r="GU884" s="7"/>
      <c r="GV884" s="7"/>
      <c r="GW884" s="2" t="s">
        <v>281</v>
      </c>
      <c r="GX884" s="2" t="s">
        <v>226</v>
      </c>
      <c r="GY884" s="2" t="s">
        <v>229</v>
      </c>
      <c r="GZ884" s="2" t="s">
        <v>229</v>
      </c>
      <c r="HA884" s="2" t="s">
        <v>241</v>
      </c>
      <c r="HB884" s="2" t="s">
        <v>229</v>
      </c>
      <c r="HC884" s="4"/>
      <c r="HD884" s="8"/>
      <c r="HE884" s="4"/>
      <c r="HF884" s="8"/>
      <c r="HG884" s="7"/>
      <c r="HH884" s="7"/>
      <c r="HI884" s="2" t="s">
        <v>266</v>
      </c>
      <c r="HJ884" s="2" t="s">
        <v>226</v>
      </c>
      <c r="HK884" s="2" t="s">
        <v>229</v>
      </c>
      <c r="HL884" s="2" t="s">
        <v>229</v>
      </c>
      <c r="HM884" s="2" t="s">
        <v>241</v>
      </c>
      <c r="HN884" s="2" t="s">
        <v>229</v>
      </c>
      <c r="HO884" s="4"/>
      <c r="HP884" s="8"/>
      <c r="HQ884" s="4"/>
      <c r="HR884" s="8"/>
      <c r="HS884" s="7"/>
      <c r="HT884" s="7"/>
      <c r="HU884" s="2" t="s">
        <v>272</v>
      </c>
      <c r="HV884" s="2" t="s">
        <v>226</v>
      </c>
      <c r="HW884" s="2" t="s">
        <v>229</v>
      </c>
      <c r="HX884" s="2" t="s">
        <v>229</v>
      </c>
      <c r="HY884" s="2" t="s">
        <v>241</v>
      </c>
      <c r="HZ884" s="2" t="s">
        <v>229</v>
      </c>
      <c r="IA884" s="4"/>
      <c r="IB884" s="8"/>
      <c r="IC884" s="4"/>
      <c r="ID884" s="8"/>
      <c r="IE884" s="7"/>
      <c r="IF884" s="7"/>
      <c r="IG884" s="2" t="s">
        <v>266</v>
      </c>
      <c r="IH884" s="2" t="s">
        <v>226</v>
      </c>
      <c r="II884" s="2" t="s">
        <v>229</v>
      </c>
      <c r="IJ884" s="2" t="s">
        <v>229</v>
      </c>
      <c r="IK884" s="2" t="s">
        <v>241</v>
      </c>
      <c r="IL884" s="2" t="s">
        <v>229</v>
      </c>
      <c r="IM884" s="4"/>
      <c r="IN884" s="8"/>
      <c r="IO884" s="4"/>
      <c r="IP884" s="8"/>
      <c r="IQ884" s="7"/>
      <c r="IR884" s="7"/>
      <c r="IS884" s="2" t="s">
        <v>272</v>
      </c>
      <c r="IT884" s="2" t="s">
        <v>226</v>
      </c>
      <c r="IU884" s="2" t="s">
        <v>229</v>
      </c>
      <c r="IV884" s="2" t="s">
        <v>229</v>
      </c>
      <c r="IW884" s="2" t="s">
        <v>241</v>
      </c>
      <c r="IX884" s="2" t="s">
        <v>229</v>
      </c>
      <c r="IY884" s="4"/>
      <c r="IZ884" s="8"/>
      <c r="JA884" s="4"/>
      <c r="JB884" s="8"/>
      <c r="JC884" s="7"/>
      <c r="JD884" s="7"/>
      <c r="JE884" s="2" t="s">
        <v>272</v>
      </c>
      <c r="JF884" s="2" t="s">
        <v>226</v>
      </c>
      <c r="JG884" s="2" t="s">
        <v>229</v>
      </c>
      <c r="JH884" s="2" t="s">
        <v>229</v>
      </c>
      <c r="JI884" s="2" t="s">
        <v>241</v>
      </c>
      <c r="JJ884" s="2" t="s">
        <v>229</v>
      </c>
      <c r="JK884" s="4"/>
      <c r="JL884" s="8"/>
      <c r="JM884" s="4"/>
      <c r="JN884" s="8"/>
      <c r="JO884" s="7"/>
      <c r="JP884" s="7"/>
      <c r="JQ884" s="2" t="s">
        <v>272</v>
      </c>
      <c r="JR884" s="2" t="s">
        <v>226</v>
      </c>
      <c r="JS884" s="2" t="s">
        <v>229</v>
      </c>
      <c r="JT884" s="2" t="s">
        <v>229</v>
      </c>
      <c r="JU884" s="2" t="s">
        <v>241</v>
      </c>
      <c r="JV884" s="2" t="s">
        <v>229</v>
      </c>
      <c r="JW884" s="4"/>
      <c r="JX884" s="8"/>
      <c r="JY884" s="4"/>
      <c r="JZ884" s="8"/>
      <c r="KA884" s="7"/>
      <c r="KB884" s="7"/>
      <c r="KC884" s="2" t="s">
        <v>272</v>
      </c>
      <c r="KD884" s="2" t="s">
        <v>226</v>
      </c>
      <c r="KE884" s="2" t="s">
        <v>229</v>
      </c>
      <c r="KF884" s="2" t="s">
        <v>229</v>
      </c>
      <c r="KG884" s="2" t="s">
        <v>241</v>
      </c>
      <c r="KH884" s="2" t="s">
        <v>229</v>
      </c>
      <c r="KI884" s="4"/>
      <c r="KJ884" s="8"/>
      <c r="KK884" s="4"/>
      <c r="KL884" s="8"/>
      <c r="KM884" s="7"/>
      <c r="KN884" s="7"/>
      <c r="KO884" s="2" t="s">
        <v>278</v>
      </c>
      <c r="KP884" s="2" t="s">
        <v>226</v>
      </c>
      <c r="KQ884" s="2" t="s">
        <v>229</v>
      </c>
      <c r="KR884" s="2" t="s">
        <v>229</v>
      </c>
      <c r="KS884" s="2" t="s">
        <v>241</v>
      </c>
      <c r="KT884" s="2" t="s">
        <v>229</v>
      </c>
      <c r="KU884" s="4"/>
      <c r="KV884" s="8"/>
      <c r="KW884" s="4"/>
      <c r="KX884" s="8"/>
      <c r="KY884" s="7"/>
      <c r="KZ884" s="7"/>
      <c r="LA884" s="2" t="s">
        <v>272</v>
      </c>
      <c r="LB884" s="2" t="s">
        <v>226</v>
      </c>
      <c r="LC884" s="2" t="s">
        <v>229</v>
      </c>
      <c r="LD884" s="2" t="s">
        <v>229</v>
      </c>
      <c r="LE884" s="2" t="s">
        <v>241</v>
      </c>
      <c r="LF884" s="2" t="s">
        <v>229</v>
      </c>
      <c r="LG884" s="4"/>
      <c r="LH884" s="8"/>
      <c r="LI884" s="4"/>
      <c r="LJ884" s="8"/>
      <c r="LK884" s="7"/>
      <c r="LL884" s="7"/>
      <c r="LM884" s="2" t="s">
        <v>229</v>
      </c>
      <c r="LN884" s="2" t="s">
        <v>229</v>
      </c>
      <c r="LO884" s="2" t="s">
        <v>229</v>
      </c>
      <c r="LP884" s="2" t="s">
        <v>229</v>
      </c>
      <c r="LQ884" s="2" t="s">
        <v>229</v>
      </c>
      <c r="LR884" s="2" t="s">
        <v>229</v>
      </c>
      <c r="LS884" s="4"/>
      <c r="LT884" s="8"/>
      <c r="LU884" s="4"/>
      <c r="LV884" s="8"/>
      <c r="LW884" s="7"/>
      <c r="LX884" s="7"/>
      <c r="LY884" s="2" t="s">
        <v>239</v>
      </c>
      <c r="LZ884" s="2" t="s">
        <v>275</v>
      </c>
      <c r="MA884" s="2" t="s">
        <v>4761</v>
      </c>
      <c r="MB884" s="2" t="s">
        <v>229</v>
      </c>
      <c r="MC884" s="2" t="s">
        <v>241</v>
      </c>
      <c r="MD884" s="2" t="s">
        <v>229</v>
      </c>
      <c r="ME884" s="4"/>
      <c r="MF884" s="8"/>
      <c r="MG884" s="4"/>
      <c r="MH884" s="8"/>
      <c r="MI884" s="7"/>
      <c r="MJ884" s="7"/>
      <c r="MK884" s="2" t="s">
        <v>272</v>
      </c>
      <c r="ML884" s="2" t="s">
        <v>226</v>
      </c>
      <c r="MM884" s="2" t="s">
        <v>229</v>
      </c>
      <c r="MN884" s="2" t="s">
        <v>229</v>
      </c>
      <c r="MO884" s="2" t="s">
        <v>241</v>
      </c>
      <c r="MP884" s="2" t="s">
        <v>229</v>
      </c>
      <c r="MQ884" s="4"/>
      <c r="MR884" s="8"/>
      <c r="MS884" s="4"/>
      <c r="MT884" s="8"/>
      <c r="MU884" s="7"/>
      <c r="MV884" s="7"/>
      <c r="MW884" s="2" t="s">
        <v>239</v>
      </c>
      <c r="MX884" s="2" t="s">
        <v>226</v>
      </c>
      <c r="MY884" s="2" t="s">
        <v>1915</v>
      </c>
      <c r="MZ884" s="2" t="s">
        <v>229</v>
      </c>
      <c r="NA884" s="2" t="s">
        <v>241</v>
      </c>
      <c r="NB884" s="2" t="s">
        <v>229</v>
      </c>
      <c r="NC884" s="4"/>
      <c r="ND884" s="8"/>
      <c r="NE884" s="4"/>
      <c r="NF884" s="8"/>
      <c r="NG884" s="7"/>
      <c r="NH884" s="7"/>
      <c r="NI884" s="2" t="s">
        <v>239</v>
      </c>
      <c r="NJ884" s="2" t="s">
        <v>260</v>
      </c>
      <c r="NK884" s="2" t="s">
        <v>2668</v>
      </c>
      <c r="NL884" s="2" t="s">
        <v>2221</v>
      </c>
      <c r="NM884" s="2" t="s">
        <v>241</v>
      </c>
      <c r="NN884" s="2" t="s">
        <v>229</v>
      </c>
      <c r="NO884" s="4"/>
      <c r="NP884" s="8"/>
      <c r="NQ884" s="4"/>
      <c r="NR884" s="8"/>
      <c r="NS884" s="7"/>
      <c r="NT884" s="7"/>
      <c r="NU884" s="2" t="s">
        <v>272</v>
      </c>
      <c r="NV884" s="2" t="s">
        <v>226</v>
      </c>
      <c r="NW884" s="2" t="s">
        <v>229</v>
      </c>
      <c r="NX884" s="2" t="s">
        <v>229</v>
      </c>
      <c r="NY884" s="2" t="s">
        <v>241</v>
      </c>
      <c r="NZ884" s="2" t="s">
        <v>229</v>
      </c>
      <c r="OA884" s="4"/>
      <c r="OB884" s="8"/>
      <c r="OC884" s="4"/>
      <c r="OD884" s="8"/>
      <c r="OE884" s="7"/>
      <c r="OF884" s="7"/>
      <c r="OG884" s="2" t="s">
        <v>272</v>
      </c>
      <c r="OH884" s="2" t="s">
        <v>226</v>
      </c>
      <c r="OI884" s="2" t="s">
        <v>229</v>
      </c>
      <c r="OJ884" s="2" t="s">
        <v>229</v>
      </c>
      <c r="OK884" s="2" t="s">
        <v>241</v>
      </c>
      <c r="OL884" s="2" t="s">
        <v>229</v>
      </c>
      <c r="OM884" s="4"/>
      <c r="ON884" s="8"/>
      <c r="OO884" s="4"/>
      <c r="OP884" s="8"/>
      <c r="OQ884" s="7"/>
      <c r="OR884" s="7"/>
      <c r="OS884" s="2" t="s">
        <v>229</v>
      </c>
      <c r="OT884" s="2" t="s">
        <v>229</v>
      </c>
      <c r="OU884" s="2" t="s">
        <v>229</v>
      </c>
      <c r="OV884" s="2" t="s">
        <v>229</v>
      </c>
      <c r="OW884" s="2" t="s">
        <v>229</v>
      </c>
      <c r="OX884" s="2" t="s">
        <v>229</v>
      </c>
      <c r="OY884" s="4"/>
      <c r="OZ884" s="8"/>
      <c r="PA884" s="4"/>
      <c r="PB884" s="8"/>
      <c r="PC884" s="7"/>
      <c r="PD884" s="7"/>
      <c r="PE884" s="2" t="s">
        <v>281</v>
      </c>
      <c r="PF884" s="2" t="s">
        <v>226</v>
      </c>
      <c r="PG884" s="2" t="s">
        <v>229</v>
      </c>
      <c r="PH884" s="2" t="s">
        <v>229</v>
      </c>
      <c r="PI884" s="2" t="s">
        <v>241</v>
      </c>
      <c r="PJ884" s="2" t="s">
        <v>229</v>
      </c>
      <c r="PK884" s="4"/>
      <c r="PL884" s="8"/>
      <c r="PM884" s="4"/>
      <c r="PN884" s="8"/>
      <c r="PO884" s="7"/>
      <c r="PP884" s="7"/>
      <c r="PQ884" s="2" t="s">
        <v>272</v>
      </c>
      <c r="PR884" s="2" t="s">
        <v>275</v>
      </c>
      <c r="PS884" s="2" t="s">
        <v>229</v>
      </c>
      <c r="PT884" s="2" t="s">
        <v>229</v>
      </c>
      <c r="PU884" s="2" t="s">
        <v>241</v>
      </c>
      <c r="PV884" s="2" t="s">
        <v>229</v>
      </c>
      <c r="PW884" s="4"/>
      <c r="PX884" s="8"/>
      <c r="PY884" s="4"/>
      <c r="PZ884" s="8"/>
      <c r="QA884" s="7"/>
      <c r="QB884" s="7"/>
      <c r="QC884" s="2" t="s">
        <v>281</v>
      </c>
      <c r="QD884" s="2" t="s">
        <v>226</v>
      </c>
      <c r="QE884" s="2" t="s">
        <v>229</v>
      </c>
      <c r="QF884" s="2" t="s">
        <v>229</v>
      </c>
      <c r="QG884" s="2" t="s">
        <v>241</v>
      </c>
      <c r="QH884" s="2" t="s">
        <v>229</v>
      </c>
      <c r="QI884" s="4"/>
      <c r="QJ884" s="8"/>
      <c r="QK884" s="4"/>
      <c r="QL884" s="8"/>
      <c r="QM884" s="7"/>
      <c r="QN884" s="7"/>
      <c r="QO884" s="2" t="s">
        <v>229</v>
      </c>
      <c r="QP884" s="2" t="s">
        <v>229</v>
      </c>
      <c r="QQ884" s="2" t="s">
        <v>229</v>
      </c>
      <c r="QR884" s="2" t="s">
        <v>229</v>
      </c>
      <c r="QS884" s="2" t="s">
        <v>229</v>
      </c>
      <c r="QT884" s="2" t="s">
        <v>229</v>
      </c>
      <c r="QU884" s="4"/>
      <c r="QV884" s="8"/>
      <c r="QW884" s="4"/>
      <c r="QX884" s="8"/>
      <c r="QY884" s="7"/>
      <c r="QZ884" s="7"/>
      <c r="RA884" s="2" t="s">
        <v>272</v>
      </c>
      <c r="RB884" s="2" t="s">
        <v>226</v>
      </c>
      <c r="RC884" s="2" t="s">
        <v>229</v>
      </c>
      <c r="RD884" s="2" t="s">
        <v>229</v>
      </c>
      <c r="RE884" s="2" t="s">
        <v>241</v>
      </c>
      <c r="RF884" s="2" t="s">
        <v>229</v>
      </c>
      <c r="RG884" s="4"/>
      <c r="RH884" s="8"/>
      <c r="RI884" s="4"/>
      <c r="RJ884" s="8"/>
      <c r="RK884" s="7"/>
      <c r="RL884" s="7"/>
      <c r="RM884" s="2" t="s">
        <v>229</v>
      </c>
      <c r="RN884" s="2" t="s">
        <v>229</v>
      </c>
      <c r="RO884" s="2" t="s">
        <v>229</v>
      </c>
      <c r="RP884" s="2" t="s">
        <v>229</v>
      </c>
      <c r="RQ884" s="2" t="s">
        <v>229</v>
      </c>
      <c r="RR884" s="2" t="s">
        <v>229</v>
      </c>
      <c r="RS884" s="4"/>
      <c r="RT884" s="8"/>
      <c r="RU884" s="4"/>
      <c r="RV884" s="8"/>
      <c r="RW884" s="7"/>
      <c r="RX884" s="7"/>
      <c r="RY884" s="2" t="s">
        <v>272</v>
      </c>
      <c r="RZ884" s="2" t="s">
        <v>275</v>
      </c>
      <c r="SA884" s="2" t="s">
        <v>229</v>
      </c>
      <c r="SB884" s="2" t="s">
        <v>229</v>
      </c>
      <c r="SC884" s="2" t="s">
        <v>241</v>
      </c>
      <c r="SD884" s="2" t="s">
        <v>229</v>
      </c>
      <c r="SE884" s="4">
        <v>17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</row>
    <row r="885">
      <c r="A885" s="2" t="s">
        <v>5203</v>
      </c>
      <c r="B885" s="2" t="s">
        <v>216</v>
      </c>
      <c r="C885" s="2" t="s">
        <v>4734</v>
      </c>
      <c r="D885" s="2" t="s">
        <v>3164</v>
      </c>
      <c r="E885" s="2" t="s">
        <v>3497</v>
      </c>
      <c r="F885" s="2" t="s">
        <v>5027</v>
      </c>
      <c r="G885" s="2" t="s">
        <v>2886</v>
      </c>
      <c r="H885" s="2" t="s">
        <v>4937</v>
      </c>
      <c r="I885" s="2" t="s">
        <v>5204</v>
      </c>
      <c r="J885" s="2" t="s">
        <v>285</v>
      </c>
      <c r="K885" s="2" t="s">
        <v>2435</v>
      </c>
      <c r="L885" s="3">
        <v>30.95</v>
      </c>
      <c r="M885" s="3">
        <v>32.5</v>
      </c>
      <c r="N885" s="3">
        <v>64.99</v>
      </c>
      <c r="O885" s="2" t="s">
        <v>226</v>
      </c>
      <c r="P885" s="2" t="s">
        <v>2046</v>
      </c>
      <c r="Q885" s="2" t="s">
        <v>228</v>
      </c>
      <c r="R885" s="2" t="s">
        <v>229</v>
      </c>
      <c r="S885" s="2" t="s">
        <v>5029</v>
      </c>
      <c r="T885" s="2" t="s">
        <v>3733</v>
      </c>
      <c r="U885" s="2" t="s">
        <v>232</v>
      </c>
      <c r="V885" s="2" t="s">
        <v>2265</v>
      </c>
      <c r="W885" s="2" t="s">
        <v>686</v>
      </c>
      <c r="X885" s="2" t="s">
        <v>229</v>
      </c>
      <c r="Y885" s="2" t="s">
        <v>229</v>
      </c>
      <c r="Z885" s="4"/>
      <c r="AA885" s="4">
        <f>=ROUNDDOWN({0},0)</f>
      </c>
      <c r="AB885" s="5"/>
      <c r="AC885" s="2" t="s">
        <v>3918</v>
      </c>
      <c r="AD885" s="4">
        <v>70</v>
      </c>
      <c r="AE885" s="4">
        <v>150</v>
      </c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229</v>
      </c>
      <c r="AW885" s="8" t="s">
        <v>229</v>
      </c>
      <c r="AX885" s="4" t="s">
        <v>229</v>
      </c>
      <c r="AY885" s="8" t="s">
        <v>229</v>
      </c>
      <c r="AZ885" s="7" t="s">
        <v>229</v>
      </c>
      <c r="BA885" s="7" t="s">
        <v>229</v>
      </c>
      <c r="BB885" s="7"/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/>
      <c r="BJ885" s="4"/>
      <c r="BK885" s="8"/>
      <c r="BL885" s="2" t="s">
        <v>229</v>
      </c>
      <c r="BM885" s="7"/>
      <c r="BN885" s="7"/>
      <c r="BO885" s="4"/>
      <c r="BP885" s="8"/>
      <c r="BQ885" s="4"/>
      <c r="BR885" s="8"/>
      <c r="BS885" s="7"/>
      <c r="BT885" s="7"/>
      <c r="BU885" s="2" t="s">
        <v>664</v>
      </c>
      <c r="BV885" s="2" t="s">
        <v>226</v>
      </c>
      <c r="BW885" s="2" t="s">
        <v>229</v>
      </c>
      <c r="BX885" s="2" t="s">
        <v>229</v>
      </c>
      <c r="BY885" s="2" t="s">
        <v>241</v>
      </c>
      <c r="BZ885" s="2" t="s">
        <v>229</v>
      </c>
      <c r="CA885" s="4"/>
      <c r="CB885" s="8"/>
      <c r="CC885" s="4"/>
      <c r="CD885" s="8"/>
      <c r="CE885" s="7"/>
      <c r="CF885" s="7"/>
      <c r="CG885" s="2" t="s">
        <v>272</v>
      </c>
      <c r="CH885" s="2" t="s">
        <v>226</v>
      </c>
      <c r="CI885" s="2" t="s">
        <v>229</v>
      </c>
      <c r="CJ885" s="2" t="s">
        <v>229</v>
      </c>
      <c r="CK885" s="2" t="s">
        <v>241</v>
      </c>
      <c r="CL885" s="2" t="s">
        <v>229</v>
      </c>
      <c r="CM885" s="4"/>
      <c r="CN885" s="8"/>
      <c r="CO885" s="4"/>
      <c r="CP885" s="8"/>
      <c r="CQ885" s="7"/>
      <c r="CR885" s="7"/>
      <c r="CS885" s="2" t="s">
        <v>272</v>
      </c>
      <c r="CT885" s="2" t="s">
        <v>226</v>
      </c>
      <c r="CU885" s="2" t="s">
        <v>229</v>
      </c>
      <c r="CV885" s="2" t="s">
        <v>229</v>
      </c>
      <c r="CW885" s="2" t="s">
        <v>241</v>
      </c>
      <c r="CX885" s="2" t="s">
        <v>229</v>
      </c>
      <c r="CY885" s="4"/>
      <c r="CZ885" s="8"/>
      <c r="DA885" s="4"/>
      <c r="DB885" s="8"/>
      <c r="DC885" s="7"/>
      <c r="DD885" s="7"/>
      <c r="DE885" s="2" t="s">
        <v>272</v>
      </c>
      <c r="DF885" s="2" t="s">
        <v>226</v>
      </c>
      <c r="DG885" s="2" t="s">
        <v>229</v>
      </c>
      <c r="DH885" s="2" t="s">
        <v>229</v>
      </c>
      <c r="DI885" s="2" t="s">
        <v>241</v>
      </c>
      <c r="DJ885" s="2" t="s">
        <v>229</v>
      </c>
      <c r="DK885" s="4"/>
      <c r="DL885" s="8"/>
      <c r="DM885" s="4"/>
      <c r="DN885" s="8"/>
      <c r="DO885" s="7"/>
      <c r="DP885" s="7"/>
      <c r="DQ885" s="2" t="s">
        <v>239</v>
      </c>
      <c r="DR885" s="2" t="s">
        <v>226</v>
      </c>
      <c r="DS885" s="2" t="s">
        <v>229</v>
      </c>
      <c r="DT885" s="2" t="s">
        <v>229</v>
      </c>
      <c r="DU885" s="2" t="s">
        <v>241</v>
      </c>
      <c r="DV885" s="2" t="s">
        <v>229</v>
      </c>
      <c r="DW885" s="4"/>
      <c r="DX885" s="8"/>
      <c r="DY885" s="4"/>
      <c r="DZ885" s="8"/>
      <c r="EA885" s="7"/>
      <c r="EB885" s="7"/>
      <c r="EC885" s="2" t="s">
        <v>272</v>
      </c>
      <c r="ED885" s="2" t="s">
        <v>226</v>
      </c>
      <c r="EE885" s="2" t="s">
        <v>229</v>
      </c>
      <c r="EF885" s="2" t="s">
        <v>229</v>
      </c>
      <c r="EG885" s="2" t="s">
        <v>241</v>
      </c>
      <c r="EH885" s="2" t="s">
        <v>229</v>
      </c>
      <c r="EI885" s="4"/>
      <c r="EJ885" s="8"/>
      <c r="EK885" s="4"/>
      <c r="EL885" s="8"/>
      <c r="EM885" s="7"/>
      <c r="EN885" s="7"/>
      <c r="EO885" s="2" t="s">
        <v>272</v>
      </c>
      <c r="EP885" s="2" t="s">
        <v>226</v>
      </c>
      <c r="EQ885" s="2" t="s">
        <v>229</v>
      </c>
      <c r="ER885" s="2" t="s">
        <v>229</v>
      </c>
      <c r="ES885" s="2" t="s">
        <v>241</v>
      </c>
      <c r="ET885" s="2" t="s">
        <v>229</v>
      </c>
      <c r="EU885" s="4"/>
      <c r="EV885" s="8"/>
      <c r="EW885" s="4"/>
      <c r="EX885" s="8"/>
      <c r="EY885" s="7"/>
      <c r="EZ885" s="7"/>
      <c r="FA885" s="2" t="s">
        <v>267</v>
      </c>
      <c r="FB885" s="2" t="s">
        <v>226</v>
      </c>
      <c r="FC885" s="2" t="s">
        <v>229</v>
      </c>
      <c r="FD885" s="2" t="s">
        <v>229</v>
      </c>
      <c r="FE885" s="2" t="s">
        <v>241</v>
      </c>
      <c r="FF885" s="2" t="s">
        <v>229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226</v>
      </c>
      <c r="FO885" s="2" t="s">
        <v>229</v>
      </c>
      <c r="FP885" s="2" t="s">
        <v>229</v>
      </c>
      <c r="FQ885" s="2" t="s">
        <v>241</v>
      </c>
      <c r="FR885" s="2" t="s">
        <v>229</v>
      </c>
      <c r="FS885" s="4"/>
      <c r="FT885" s="8"/>
      <c r="FU885" s="4"/>
      <c r="FV885" s="8"/>
      <c r="FW885" s="7"/>
      <c r="FX885" s="7"/>
      <c r="FY885" s="2" t="s">
        <v>239</v>
      </c>
      <c r="FZ885" s="2" t="s">
        <v>226</v>
      </c>
      <c r="GA885" s="2" t="s">
        <v>229</v>
      </c>
      <c r="GB885" s="2" t="s">
        <v>229</v>
      </c>
      <c r="GC885" s="2" t="s">
        <v>241</v>
      </c>
      <c r="GD885" s="2" t="s">
        <v>229</v>
      </c>
      <c r="GE885" s="4"/>
      <c r="GF885" s="8"/>
      <c r="GG885" s="4"/>
      <c r="GH885" s="8"/>
      <c r="GI885" s="7"/>
      <c r="GJ885" s="7"/>
      <c r="GK885" s="2" t="s">
        <v>272</v>
      </c>
      <c r="GL885" s="2" t="s">
        <v>226</v>
      </c>
      <c r="GM885" s="2" t="s">
        <v>229</v>
      </c>
      <c r="GN885" s="2" t="s">
        <v>229</v>
      </c>
      <c r="GO885" s="2" t="s">
        <v>241</v>
      </c>
      <c r="GP885" s="2" t="s">
        <v>229</v>
      </c>
      <c r="GQ885" s="4"/>
      <c r="GR885" s="8"/>
      <c r="GS885" s="4"/>
      <c r="GT885" s="8"/>
      <c r="GU885" s="7"/>
      <c r="GV885" s="7"/>
      <c r="GW885" s="2" t="s">
        <v>272</v>
      </c>
      <c r="GX885" s="2" t="s">
        <v>226</v>
      </c>
      <c r="GY885" s="2" t="s">
        <v>229</v>
      </c>
      <c r="GZ885" s="2" t="s">
        <v>229</v>
      </c>
      <c r="HA885" s="2" t="s">
        <v>241</v>
      </c>
      <c r="HB885" s="2" t="s">
        <v>229</v>
      </c>
      <c r="HC885" s="4"/>
      <c r="HD885" s="8"/>
      <c r="HE885" s="4"/>
      <c r="HF885" s="8"/>
      <c r="HG885" s="7"/>
      <c r="HH885" s="7"/>
      <c r="HI885" s="2" t="s">
        <v>272</v>
      </c>
      <c r="HJ885" s="2" t="s">
        <v>226</v>
      </c>
      <c r="HK885" s="2" t="s">
        <v>229</v>
      </c>
      <c r="HL885" s="2" t="s">
        <v>229</v>
      </c>
      <c r="HM885" s="2" t="s">
        <v>241</v>
      </c>
      <c r="HN885" s="2" t="s">
        <v>229</v>
      </c>
      <c r="HO885" s="4"/>
      <c r="HP885" s="8"/>
      <c r="HQ885" s="4"/>
      <c r="HR885" s="8"/>
      <c r="HS885" s="7"/>
      <c r="HT885" s="7"/>
      <c r="HU885" s="2" t="s">
        <v>272</v>
      </c>
      <c r="HV885" s="2" t="s">
        <v>226</v>
      </c>
      <c r="HW885" s="2" t="s">
        <v>229</v>
      </c>
      <c r="HX885" s="2" t="s">
        <v>229</v>
      </c>
      <c r="HY885" s="2" t="s">
        <v>241</v>
      </c>
      <c r="HZ885" s="2" t="s">
        <v>229</v>
      </c>
      <c r="IA885" s="4"/>
      <c r="IB885" s="8"/>
      <c r="IC885" s="4"/>
      <c r="ID885" s="8"/>
      <c r="IE885" s="7"/>
      <c r="IF885" s="7"/>
      <c r="IG885" s="2" t="s">
        <v>272</v>
      </c>
      <c r="IH885" s="2" t="s">
        <v>226</v>
      </c>
      <c r="II885" s="2" t="s">
        <v>229</v>
      </c>
      <c r="IJ885" s="2" t="s">
        <v>229</v>
      </c>
      <c r="IK885" s="2" t="s">
        <v>241</v>
      </c>
      <c r="IL885" s="2" t="s">
        <v>229</v>
      </c>
      <c r="IM885" s="4"/>
      <c r="IN885" s="8"/>
      <c r="IO885" s="4"/>
      <c r="IP885" s="8"/>
      <c r="IQ885" s="7"/>
      <c r="IR885" s="7"/>
      <c r="IS885" s="2" t="s">
        <v>664</v>
      </c>
      <c r="IT885" s="2" t="s">
        <v>226</v>
      </c>
      <c r="IU885" s="2" t="s">
        <v>229</v>
      </c>
      <c r="IV885" s="2" t="s">
        <v>229</v>
      </c>
      <c r="IW885" s="2" t="s">
        <v>241</v>
      </c>
      <c r="IX885" s="2" t="s">
        <v>229</v>
      </c>
      <c r="IY885" s="4"/>
      <c r="IZ885" s="8"/>
      <c r="JA885" s="4"/>
      <c r="JB885" s="8"/>
      <c r="JC885" s="7"/>
      <c r="JD885" s="7"/>
      <c r="JE885" s="2" t="s">
        <v>272</v>
      </c>
      <c r="JF885" s="2" t="s">
        <v>226</v>
      </c>
      <c r="JG885" s="2" t="s">
        <v>229</v>
      </c>
      <c r="JH885" s="2" t="s">
        <v>229</v>
      </c>
      <c r="JI885" s="2" t="s">
        <v>241</v>
      </c>
      <c r="JJ885" s="2" t="s">
        <v>229</v>
      </c>
      <c r="JK885" s="4"/>
      <c r="JL885" s="8"/>
      <c r="JM885" s="4"/>
      <c r="JN885" s="8"/>
      <c r="JO885" s="7"/>
      <c r="JP885" s="7"/>
      <c r="JQ885" s="2" t="s">
        <v>272</v>
      </c>
      <c r="JR885" s="2" t="s">
        <v>226</v>
      </c>
      <c r="JS885" s="2" t="s">
        <v>229</v>
      </c>
      <c r="JT885" s="2" t="s">
        <v>229</v>
      </c>
      <c r="JU885" s="2" t="s">
        <v>241</v>
      </c>
      <c r="JV885" s="2" t="s">
        <v>229</v>
      </c>
      <c r="JW885" s="4"/>
      <c r="JX885" s="8"/>
      <c r="JY885" s="4"/>
      <c r="JZ885" s="8"/>
      <c r="KA885" s="7"/>
      <c r="KB885" s="7"/>
      <c r="KC885" s="2" t="s">
        <v>272</v>
      </c>
      <c r="KD885" s="2" t="s">
        <v>226</v>
      </c>
      <c r="KE885" s="2" t="s">
        <v>229</v>
      </c>
      <c r="KF885" s="2" t="s">
        <v>229</v>
      </c>
      <c r="KG885" s="2" t="s">
        <v>241</v>
      </c>
      <c r="KH885" s="2" t="s">
        <v>229</v>
      </c>
      <c r="KI885" s="4"/>
      <c r="KJ885" s="8"/>
      <c r="KK885" s="4"/>
      <c r="KL885" s="8"/>
      <c r="KM885" s="7"/>
      <c r="KN885" s="7"/>
      <c r="KO885" s="2" t="s">
        <v>272</v>
      </c>
      <c r="KP885" s="2" t="s">
        <v>226</v>
      </c>
      <c r="KQ885" s="2" t="s">
        <v>229</v>
      </c>
      <c r="KR885" s="2" t="s">
        <v>229</v>
      </c>
      <c r="KS885" s="2" t="s">
        <v>241</v>
      </c>
      <c r="KT885" s="2" t="s">
        <v>229</v>
      </c>
      <c r="KU885" s="4"/>
      <c r="KV885" s="8"/>
      <c r="KW885" s="4"/>
      <c r="KX885" s="8"/>
      <c r="KY885" s="7"/>
      <c r="KZ885" s="7"/>
      <c r="LA885" s="2" t="s">
        <v>272</v>
      </c>
      <c r="LB885" s="2" t="s">
        <v>226</v>
      </c>
      <c r="LC885" s="2" t="s">
        <v>229</v>
      </c>
      <c r="LD885" s="2" t="s">
        <v>229</v>
      </c>
      <c r="LE885" s="2" t="s">
        <v>241</v>
      </c>
      <c r="LF885" s="2" t="s">
        <v>229</v>
      </c>
      <c r="LG885" s="4"/>
      <c r="LH885" s="8"/>
      <c r="LI885" s="4"/>
      <c r="LJ885" s="8"/>
      <c r="LK885" s="7"/>
      <c r="LL885" s="7"/>
      <c r="LM885" s="2" t="s">
        <v>272</v>
      </c>
      <c r="LN885" s="2" t="s">
        <v>226</v>
      </c>
      <c r="LO885" s="2" t="s">
        <v>229</v>
      </c>
      <c r="LP885" s="2" t="s">
        <v>229</v>
      </c>
      <c r="LQ885" s="2" t="s">
        <v>241</v>
      </c>
      <c r="LR885" s="2" t="s">
        <v>229</v>
      </c>
      <c r="LS885" s="4"/>
      <c r="LT885" s="8"/>
      <c r="LU885" s="4"/>
      <c r="LV885" s="8"/>
      <c r="LW885" s="7"/>
      <c r="LX885" s="7"/>
      <c r="LY885" s="2" t="s">
        <v>272</v>
      </c>
      <c r="LZ885" s="2" t="s">
        <v>226</v>
      </c>
      <c r="MA885" s="2" t="s">
        <v>229</v>
      </c>
      <c r="MB885" s="2" t="s">
        <v>229</v>
      </c>
      <c r="MC885" s="2" t="s">
        <v>241</v>
      </c>
      <c r="MD885" s="2" t="s">
        <v>229</v>
      </c>
      <c r="ME885" s="4"/>
      <c r="MF885" s="8"/>
      <c r="MG885" s="4"/>
      <c r="MH885" s="8"/>
      <c r="MI885" s="7"/>
      <c r="MJ885" s="7"/>
      <c r="MK885" s="2" t="s">
        <v>272</v>
      </c>
      <c r="ML885" s="2" t="s">
        <v>226</v>
      </c>
      <c r="MM885" s="2" t="s">
        <v>229</v>
      </c>
      <c r="MN885" s="2" t="s">
        <v>229</v>
      </c>
      <c r="MO885" s="2" t="s">
        <v>241</v>
      </c>
      <c r="MP885" s="2" t="s">
        <v>229</v>
      </c>
      <c r="MQ885" s="4"/>
      <c r="MR885" s="8"/>
      <c r="MS885" s="4"/>
      <c r="MT885" s="8"/>
      <c r="MU885" s="7"/>
      <c r="MV885" s="7"/>
      <c r="MW885" s="2" t="s">
        <v>272</v>
      </c>
      <c r="MX885" s="2" t="s">
        <v>226</v>
      </c>
      <c r="MY885" s="2" t="s">
        <v>229</v>
      </c>
      <c r="MZ885" s="2" t="s">
        <v>229</v>
      </c>
      <c r="NA885" s="2" t="s">
        <v>241</v>
      </c>
      <c r="NB885" s="2" t="s">
        <v>229</v>
      </c>
      <c r="NC885" s="4"/>
      <c r="ND885" s="8"/>
      <c r="NE885" s="4"/>
      <c r="NF885" s="8"/>
      <c r="NG885" s="7"/>
      <c r="NH885" s="7"/>
      <c r="NI885" s="2" t="s">
        <v>229</v>
      </c>
      <c r="NJ885" s="2" t="s">
        <v>229</v>
      </c>
      <c r="NK885" s="2" t="s">
        <v>229</v>
      </c>
      <c r="NL885" s="2" t="s">
        <v>229</v>
      </c>
      <c r="NM885" s="2" t="s">
        <v>229</v>
      </c>
      <c r="NN885" s="2" t="s">
        <v>229</v>
      </c>
      <c r="NO885" s="4"/>
      <c r="NP885" s="8"/>
      <c r="NQ885" s="4"/>
      <c r="NR885" s="8"/>
      <c r="NS885" s="7"/>
      <c r="NT885" s="7"/>
      <c r="NU885" s="2" t="s">
        <v>272</v>
      </c>
      <c r="NV885" s="2" t="s">
        <v>226</v>
      </c>
      <c r="NW885" s="2" t="s">
        <v>229</v>
      </c>
      <c r="NX885" s="2" t="s">
        <v>229</v>
      </c>
      <c r="NY885" s="2" t="s">
        <v>241</v>
      </c>
      <c r="NZ885" s="2" t="s">
        <v>229</v>
      </c>
      <c r="OA885" s="4"/>
      <c r="OB885" s="8"/>
      <c r="OC885" s="4"/>
      <c r="OD885" s="8"/>
      <c r="OE885" s="7"/>
      <c r="OF885" s="7"/>
      <c r="OG885" s="2" t="s">
        <v>272</v>
      </c>
      <c r="OH885" s="2" t="s">
        <v>226</v>
      </c>
      <c r="OI885" s="2" t="s">
        <v>229</v>
      </c>
      <c r="OJ885" s="2" t="s">
        <v>229</v>
      </c>
      <c r="OK885" s="2" t="s">
        <v>241</v>
      </c>
      <c r="OL885" s="2" t="s">
        <v>229</v>
      </c>
      <c r="OM885" s="4"/>
      <c r="ON885" s="8"/>
      <c r="OO885" s="4"/>
      <c r="OP885" s="8"/>
      <c r="OQ885" s="7"/>
      <c r="OR885" s="7"/>
      <c r="OS885" s="2" t="s">
        <v>229</v>
      </c>
      <c r="OT885" s="2" t="s">
        <v>229</v>
      </c>
      <c r="OU885" s="2" t="s">
        <v>229</v>
      </c>
      <c r="OV885" s="2" t="s">
        <v>229</v>
      </c>
      <c r="OW885" s="2" t="s">
        <v>229</v>
      </c>
      <c r="OX885" s="2" t="s">
        <v>229</v>
      </c>
      <c r="OY885" s="4"/>
      <c r="OZ885" s="8"/>
      <c r="PA885" s="4"/>
      <c r="PB885" s="8"/>
      <c r="PC885" s="7"/>
      <c r="PD885" s="7"/>
      <c r="PE885" s="2" t="s">
        <v>229</v>
      </c>
      <c r="PF885" s="2" t="s">
        <v>229</v>
      </c>
      <c r="PG885" s="2" t="s">
        <v>229</v>
      </c>
      <c r="PH885" s="2" t="s">
        <v>229</v>
      </c>
      <c r="PI885" s="2" t="s">
        <v>229</v>
      </c>
      <c r="PJ885" s="2" t="s">
        <v>229</v>
      </c>
      <c r="PK885" s="4"/>
      <c r="PL885" s="8"/>
      <c r="PM885" s="4"/>
      <c r="PN885" s="8"/>
      <c r="PO885" s="7"/>
      <c r="PP885" s="7"/>
      <c r="PQ885" s="2" t="s">
        <v>272</v>
      </c>
      <c r="PR885" s="2" t="s">
        <v>226</v>
      </c>
      <c r="PS885" s="2" t="s">
        <v>229</v>
      </c>
      <c r="PT885" s="2" t="s">
        <v>229</v>
      </c>
      <c r="PU885" s="2" t="s">
        <v>241</v>
      </c>
      <c r="PV885" s="2" t="s">
        <v>229</v>
      </c>
      <c r="PW885" s="4"/>
      <c r="PX885" s="8"/>
      <c r="PY885" s="4"/>
      <c r="PZ885" s="8"/>
      <c r="QA885" s="7"/>
      <c r="QB885" s="7"/>
      <c r="QC885" s="2" t="s">
        <v>281</v>
      </c>
      <c r="QD885" s="2" t="s">
        <v>226</v>
      </c>
      <c r="QE885" s="2" t="s">
        <v>229</v>
      </c>
      <c r="QF885" s="2" t="s">
        <v>229</v>
      </c>
      <c r="QG885" s="2" t="s">
        <v>241</v>
      </c>
      <c r="QH885" s="2" t="s">
        <v>229</v>
      </c>
      <c r="QI885" s="4"/>
      <c r="QJ885" s="8"/>
      <c r="QK885" s="4"/>
      <c r="QL885" s="8"/>
      <c r="QM885" s="7"/>
      <c r="QN885" s="7"/>
      <c r="QO885" s="2" t="s">
        <v>272</v>
      </c>
      <c r="QP885" s="2" t="s">
        <v>226</v>
      </c>
      <c r="QQ885" s="2" t="s">
        <v>229</v>
      </c>
      <c r="QR885" s="2" t="s">
        <v>229</v>
      </c>
      <c r="QS885" s="2" t="s">
        <v>241</v>
      </c>
      <c r="QT885" s="2" t="s">
        <v>229</v>
      </c>
      <c r="QU885" s="4"/>
      <c r="QV885" s="8"/>
      <c r="QW885" s="4"/>
      <c r="QX885" s="8"/>
      <c r="QY885" s="7"/>
      <c r="QZ885" s="7"/>
      <c r="RA885" s="2" t="s">
        <v>272</v>
      </c>
      <c r="RB885" s="2" t="s">
        <v>226</v>
      </c>
      <c r="RC885" s="2" t="s">
        <v>229</v>
      </c>
      <c r="RD885" s="2" t="s">
        <v>229</v>
      </c>
      <c r="RE885" s="2" t="s">
        <v>241</v>
      </c>
      <c r="RF885" s="2" t="s">
        <v>229</v>
      </c>
      <c r="RG885" s="4"/>
      <c r="RH885" s="8"/>
      <c r="RI885" s="4"/>
      <c r="RJ885" s="8"/>
      <c r="RK885" s="7"/>
      <c r="RL885" s="7"/>
      <c r="RM885" s="2" t="s">
        <v>272</v>
      </c>
      <c r="RN885" s="2" t="s">
        <v>226</v>
      </c>
      <c r="RO885" s="2" t="s">
        <v>229</v>
      </c>
      <c r="RP885" s="2" t="s">
        <v>229</v>
      </c>
      <c r="RQ885" s="2" t="s">
        <v>241</v>
      </c>
      <c r="RR885" s="2" t="s">
        <v>229</v>
      </c>
      <c r="RS885" s="4"/>
      <c r="RT885" s="8"/>
      <c r="RU885" s="4"/>
      <c r="RV885" s="8"/>
      <c r="RW885" s="7"/>
      <c r="RX885" s="7"/>
      <c r="RY885" s="2" t="s">
        <v>229</v>
      </c>
      <c r="RZ885" s="2" t="s">
        <v>229</v>
      </c>
      <c r="SA885" s="2" t="s">
        <v>229</v>
      </c>
      <c r="SB885" s="2" t="s">
        <v>229</v>
      </c>
      <c r="SC885" s="2" t="s">
        <v>229</v>
      </c>
      <c r="SD885" s="2" t="s">
        <v>229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>
        <v>70</v>
      </c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>
        <v>80</v>
      </c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</row>
    <row r="886">
      <c r="A886" s="2" t="s">
        <v>5205</v>
      </c>
      <c r="B886" s="2" t="s">
        <v>216</v>
      </c>
      <c r="C886" s="2" t="s">
        <v>4734</v>
      </c>
      <c r="D886" s="2" t="s">
        <v>3164</v>
      </c>
      <c r="E886" s="2" t="s">
        <v>3497</v>
      </c>
      <c r="F886" s="2" t="s">
        <v>5027</v>
      </c>
      <c r="G886" s="2" t="s">
        <v>2886</v>
      </c>
      <c r="H886" s="2" t="s">
        <v>4937</v>
      </c>
      <c r="I886" s="2" t="s">
        <v>5204</v>
      </c>
      <c r="J886" s="2" t="s">
        <v>312</v>
      </c>
      <c r="K886" s="2" t="s">
        <v>2435</v>
      </c>
      <c r="L886" s="3">
        <v>35.71</v>
      </c>
      <c r="M886" s="3">
        <v>37.5</v>
      </c>
      <c r="N886" s="3">
        <v>74.99</v>
      </c>
      <c r="O886" s="2" t="s">
        <v>226</v>
      </c>
      <c r="P886" s="2" t="s">
        <v>2046</v>
      </c>
      <c r="Q886" s="2" t="s">
        <v>228</v>
      </c>
      <c r="R886" s="2" t="s">
        <v>229</v>
      </c>
      <c r="S886" s="2" t="s">
        <v>5029</v>
      </c>
      <c r="T886" s="2" t="s">
        <v>3733</v>
      </c>
      <c r="U886" s="2" t="s">
        <v>232</v>
      </c>
      <c r="V886" s="2" t="s">
        <v>2265</v>
      </c>
      <c r="W886" s="2" t="s">
        <v>686</v>
      </c>
      <c r="X886" s="2" t="s">
        <v>229</v>
      </c>
      <c r="Y886" s="2" t="s">
        <v>229</v>
      </c>
      <c r="Z886" s="4"/>
      <c r="AA886" s="4">
        <f>=ROUNDDOWN({0},0)</f>
      </c>
      <c r="AB886" s="5"/>
      <c r="AC886" s="2" t="s">
        <v>3918</v>
      </c>
      <c r="AD886" s="4">
        <v>60</v>
      </c>
      <c r="AE886" s="4">
        <v>120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/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/>
      <c r="BJ886" s="4"/>
      <c r="BK886" s="8"/>
      <c r="BL886" s="2" t="s">
        <v>229</v>
      </c>
      <c r="BM886" s="7"/>
      <c r="BN886" s="7"/>
      <c r="BO886" s="4"/>
      <c r="BP886" s="8"/>
      <c r="BQ886" s="4"/>
      <c r="BR886" s="8"/>
      <c r="BS886" s="7"/>
      <c r="BT886" s="7"/>
      <c r="BU886" s="2" t="s">
        <v>664</v>
      </c>
      <c r="BV886" s="2" t="s">
        <v>226</v>
      </c>
      <c r="BW886" s="2" t="s">
        <v>229</v>
      </c>
      <c r="BX886" s="2" t="s">
        <v>229</v>
      </c>
      <c r="BY886" s="2" t="s">
        <v>241</v>
      </c>
      <c r="BZ886" s="2" t="s">
        <v>229</v>
      </c>
      <c r="CA886" s="4"/>
      <c r="CB886" s="8"/>
      <c r="CC886" s="4"/>
      <c r="CD886" s="8"/>
      <c r="CE886" s="7"/>
      <c r="CF886" s="7"/>
      <c r="CG886" s="2" t="s">
        <v>272</v>
      </c>
      <c r="CH886" s="2" t="s">
        <v>226</v>
      </c>
      <c r="CI886" s="2" t="s">
        <v>229</v>
      </c>
      <c r="CJ886" s="2" t="s">
        <v>229</v>
      </c>
      <c r="CK886" s="2" t="s">
        <v>241</v>
      </c>
      <c r="CL886" s="2" t="s">
        <v>229</v>
      </c>
      <c r="CM886" s="4"/>
      <c r="CN886" s="8"/>
      <c r="CO886" s="4"/>
      <c r="CP886" s="8"/>
      <c r="CQ886" s="7"/>
      <c r="CR886" s="7"/>
      <c r="CS886" s="2" t="s">
        <v>272</v>
      </c>
      <c r="CT886" s="2" t="s">
        <v>226</v>
      </c>
      <c r="CU886" s="2" t="s">
        <v>229</v>
      </c>
      <c r="CV886" s="2" t="s">
        <v>229</v>
      </c>
      <c r="CW886" s="2" t="s">
        <v>241</v>
      </c>
      <c r="CX886" s="2" t="s">
        <v>229</v>
      </c>
      <c r="CY886" s="4"/>
      <c r="CZ886" s="8"/>
      <c r="DA886" s="4"/>
      <c r="DB886" s="8"/>
      <c r="DC886" s="7"/>
      <c r="DD886" s="7"/>
      <c r="DE886" s="2" t="s">
        <v>272</v>
      </c>
      <c r="DF886" s="2" t="s">
        <v>226</v>
      </c>
      <c r="DG886" s="2" t="s">
        <v>229</v>
      </c>
      <c r="DH886" s="2" t="s">
        <v>229</v>
      </c>
      <c r="DI886" s="2" t="s">
        <v>241</v>
      </c>
      <c r="DJ886" s="2" t="s">
        <v>229</v>
      </c>
      <c r="DK886" s="4"/>
      <c r="DL886" s="8"/>
      <c r="DM886" s="4"/>
      <c r="DN886" s="8"/>
      <c r="DO886" s="7"/>
      <c r="DP886" s="7"/>
      <c r="DQ886" s="2" t="s">
        <v>239</v>
      </c>
      <c r="DR886" s="2" t="s">
        <v>226</v>
      </c>
      <c r="DS886" s="2" t="s">
        <v>229</v>
      </c>
      <c r="DT886" s="2" t="s">
        <v>229</v>
      </c>
      <c r="DU886" s="2" t="s">
        <v>241</v>
      </c>
      <c r="DV886" s="2" t="s">
        <v>229</v>
      </c>
      <c r="DW886" s="4"/>
      <c r="DX886" s="8"/>
      <c r="DY886" s="4"/>
      <c r="DZ886" s="8"/>
      <c r="EA886" s="7"/>
      <c r="EB886" s="7"/>
      <c r="EC886" s="2" t="s">
        <v>272</v>
      </c>
      <c r="ED886" s="2" t="s">
        <v>226</v>
      </c>
      <c r="EE886" s="2" t="s">
        <v>229</v>
      </c>
      <c r="EF886" s="2" t="s">
        <v>229</v>
      </c>
      <c r="EG886" s="2" t="s">
        <v>241</v>
      </c>
      <c r="EH886" s="2" t="s">
        <v>229</v>
      </c>
      <c r="EI886" s="4"/>
      <c r="EJ886" s="8"/>
      <c r="EK886" s="4"/>
      <c r="EL886" s="8"/>
      <c r="EM886" s="7"/>
      <c r="EN886" s="7"/>
      <c r="EO886" s="2" t="s">
        <v>272</v>
      </c>
      <c r="EP886" s="2" t="s">
        <v>226</v>
      </c>
      <c r="EQ886" s="2" t="s">
        <v>229</v>
      </c>
      <c r="ER886" s="2" t="s">
        <v>229</v>
      </c>
      <c r="ES886" s="2" t="s">
        <v>241</v>
      </c>
      <c r="ET886" s="2" t="s">
        <v>229</v>
      </c>
      <c r="EU886" s="4"/>
      <c r="EV886" s="8"/>
      <c r="EW886" s="4"/>
      <c r="EX886" s="8"/>
      <c r="EY886" s="7"/>
      <c r="EZ886" s="7"/>
      <c r="FA886" s="2" t="s">
        <v>267</v>
      </c>
      <c r="FB886" s="2" t="s">
        <v>226</v>
      </c>
      <c r="FC886" s="2" t="s">
        <v>229</v>
      </c>
      <c r="FD886" s="2" t="s">
        <v>229</v>
      </c>
      <c r="FE886" s="2" t="s">
        <v>241</v>
      </c>
      <c r="FF886" s="2" t="s">
        <v>229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226</v>
      </c>
      <c r="FO886" s="2" t="s">
        <v>229</v>
      </c>
      <c r="FP886" s="2" t="s">
        <v>229</v>
      </c>
      <c r="FQ886" s="2" t="s">
        <v>241</v>
      </c>
      <c r="FR886" s="2" t="s">
        <v>229</v>
      </c>
      <c r="FS886" s="4"/>
      <c r="FT886" s="8"/>
      <c r="FU886" s="4"/>
      <c r="FV886" s="8"/>
      <c r="FW886" s="7"/>
      <c r="FX886" s="7"/>
      <c r="FY886" s="2" t="s">
        <v>239</v>
      </c>
      <c r="FZ886" s="2" t="s">
        <v>226</v>
      </c>
      <c r="GA886" s="2" t="s">
        <v>229</v>
      </c>
      <c r="GB886" s="2" t="s">
        <v>229</v>
      </c>
      <c r="GC886" s="2" t="s">
        <v>241</v>
      </c>
      <c r="GD886" s="2" t="s">
        <v>229</v>
      </c>
      <c r="GE886" s="4"/>
      <c r="GF886" s="8"/>
      <c r="GG886" s="4"/>
      <c r="GH886" s="8"/>
      <c r="GI886" s="7"/>
      <c r="GJ886" s="7"/>
      <c r="GK886" s="2" t="s">
        <v>272</v>
      </c>
      <c r="GL886" s="2" t="s">
        <v>226</v>
      </c>
      <c r="GM886" s="2" t="s">
        <v>229</v>
      </c>
      <c r="GN886" s="2" t="s">
        <v>229</v>
      </c>
      <c r="GO886" s="2" t="s">
        <v>241</v>
      </c>
      <c r="GP886" s="2" t="s">
        <v>229</v>
      </c>
      <c r="GQ886" s="4"/>
      <c r="GR886" s="8"/>
      <c r="GS886" s="4"/>
      <c r="GT886" s="8"/>
      <c r="GU886" s="7"/>
      <c r="GV886" s="7"/>
      <c r="GW886" s="2" t="s">
        <v>272</v>
      </c>
      <c r="GX886" s="2" t="s">
        <v>226</v>
      </c>
      <c r="GY886" s="2" t="s">
        <v>229</v>
      </c>
      <c r="GZ886" s="2" t="s">
        <v>229</v>
      </c>
      <c r="HA886" s="2" t="s">
        <v>241</v>
      </c>
      <c r="HB886" s="2" t="s">
        <v>229</v>
      </c>
      <c r="HC886" s="4"/>
      <c r="HD886" s="8"/>
      <c r="HE886" s="4"/>
      <c r="HF886" s="8"/>
      <c r="HG886" s="7"/>
      <c r="HH886" s="7"/>
      <c r="HI886" s="2" t="s">
        <v>272</v>
      </c>
      <c r="HJ886" s="2" t="s">
        <v>226</v>
      </c>
      <c r="HK886" s="2" t="s">
        <v>229</v>
      </c>
      <c r="HL886" s="2" t="s">
        <v>229</v>
      </c>
      <c r="HM886" s="2" t="s">
        <v>241</v>
      </c>
      <c r="HN886" s="2" t="s">
        <v>229</v>
      </c>
      <c r="HO886" s="4"/>
      <c r="HP886" s="8"/>
      <c r="HQ886" s="4"/>
      <c r="HR886" s="8"/>
      <c r="HS886" s="7"/>
      <c r="HT886" s="7"/>
      <c r="HU886" s="2" t="s">
        <v>272</v>
      </c>
      <c r="HV886" s="2" t="s">
        <v>226</v>
      </c>
      <c r="HW886" s="2" t="s">
        <v>229</v>
      </c>
      <c r="HX886" s="2" t="s">
        <v>229</v>
      </c>
      <c r="HY886" s="2" t="s">
        <v>241</v>
      </c>
      <c r="HZ886" s="2" t="s">
        <v>229</v>
      </c>
      <c r="IA886" s="4"/>
      <c r="IB886" s="8"/>
      <c r="IC886" s="4"/>
      <c r="ID886" s="8"/>
      <c r="IE886" s="7"/>
      <c r="IF886" s="7"/>
      <c r="IG886" s="2" t="s">
        <v>272</v>
      </c>
      <c r="IH886" s="2" t="s">
        <v>226</v>
      </c>
      <c r="II886" s="2" t="s">
        <v>229</v>
      </c>
      <c r="IJ886" s="2" t="s">
        <v>229</v>
      </c>
      <c r="IK886" s="2" t="s">
        <v>241</v>
      </c>
      <c r="IL886" s="2" t="s">
        <v>229</v>
      </c>
      <c r="IM886" s="4"/>
      <c r="IN886" s="8"/>
      <c r="IO886" s="4"/>
      <c r="IP886" s="8"/>
      <c r="IQ886" s="7"/>
      <c r="IR886" s="7"/>
      <c r="IS886" s="2" t="s">
        <v>664</v>
      </c>
      <c r="IT886" s="2" t="s">
        <v>226</v>
      </c>
      <c r="IU886" s="2" t="s">
        <v>229</v>
      </c>
      <c r="IV886" s="2" t="s">
        <v>229</v>
      </c>
      <c r="IW886" s="2" t="s">
        <v>241</v>
      </c>
      <c r="IX886" s="2" t="s">
        <v>229</v>
      </c>
      <c r="IY886" s="4"/>
      <c r="IZ886" s="8"/>
      <c r="JA886" s="4"/>
      <c r="JB886" s="8"/>
      <c r="JC886" s="7"/>
      <c r="JD886" s="7"/>
      <c r="JE886" s="2" t="s">
        <v>272</v>
      </c>
      <c r="JF886" s="2" t="s">
        <v>226</v>
      </c>
      <c r="JG886" s="2" t="s">
        <v>229</v>
      </c>
      <c r="JH886" s="2" t="s">
        <v>229</v>
      </c>
      <c r="JI886" s="2" t="s">
        <v>241</v>
      </c>
      <c r="JJ886" s="2" t="s">
        <v>229</v>
      </c>
      <c r="JK886" s="4"/>
      <c r="JL886" s="8"/>
      <c r="JM886" s="4"/>
      <c r="JN886" s="8"/>
      <c r="JO886" s="7"/>
      <c r="JP886" s="7"/>
      <c r="JQ886" s="2" t="s">
        <v>272</v>
      </c>
      <c r="JR886" s="2" t="s">
        <v>226</v>
      </c>
      <c r="JS886" s="2" t="s">
        <v>229</v>
      </c>
      <c r="JT886" s="2" t="s">
        <v>229</v>
      </c>
      <c r="JU886" s="2" t="s">
        <v>241</v>
      </c>
      <c r="JV886" s="2" t="s">
        <v>229</v>
      </c>
      <c r="JW886" s="4"/>
      <c r="JX886" s="8"/>
      <c r="JY886" s="4"/>
      <c r="JZ886" s="8"/>
      <c r="KA886" s="7"/>
      <c r="KB886" s="7"/>
      <c r="KC886" s="2" t="s">
        <v>272</v>
      </c>
      <c r="KD886" s="2" t="s">
        <v>226</v>
      </c>
      <c r="KE886" s="2" t="s">
        <v>229</v>
      </c>
      <c r="KF886" s="2" t="s">
        <v>229</v>
      </c>
      <c r="KG886" s="2" t="s">
        <v>241</v>
      </c>
      <c r="KH886" s="2" t="s">
        <v>229</v>
      </c>
      <c r="KI886" s="4"/>
      <c r="KJ886" s="8"/>
      <c r="KK886" s="4"/>
      <c r="KL886" s="8"/>
      <c r="KM886" s="7"/>
      <c r="KN886" s="7"/>
      <c r="KO886" s="2" t="s">
        <v>272</v>
      </c>
      <c r="KP886" s="2" t="s">
        <v>226</v>
      </c>
      <c r="KQ886" s="2" t="s">
        <v>229</v>
      </c>
      <c r="KR886" s="2" t="s">
        <v>229</v>
      </c>
      <c r="KS886" s="2" t="s">
        <v>241</v>
      </c>
      <c r="KT886" s="2" t="s">
        <v>229</v>
      </c>
      <c r="KU886" s="4"/>
      <c r="KV886" s="8"/>
      <c r="KW886" s="4"/>
      <c r="KX886" s="8"/>
      <c r="KY886" s="7"/>
      <c r="KZ886" s="7"/>
      <c r="LA886" s="2" t="s">
        <v>272</v>
      </c>
      <c r="LB886" s="2" t="s">
        <v>226</v>
      </c>
      <c r="LC886" s="2" t="s">
        <v>229</v>
      </c>
      <c r="LD886" s="2" t="s">
        <v>229</v>
      </c>
      <c r="LE886" s="2" t="s">
        <v>241</v>
      </c>
      <c r="LF886" s="2" t="s">
        <v>229</v>
      </c>
      <c r="LG886" s="4"/>
      <c r="LH886" s="8"/>
      <c r="LI886" s="4"/>
      <c r="LJ886" s="8"/>
      <c r="LK886" s="7"/>
      <c r="LL886" s="7"/>
      <c r="LM886" s="2" t="s">
        <v>272</v>
      </c>
      <c r="LN886" s="2" t="s">
        <v>226</v>
      </c>
      <c r="LO886" s="2" t="s">
        <v>229</v>
      </c>
      <c r="LP886" s="2" t="s">
        <v>229</v>
      </c>
      <c r="LQ886" s="2" t="s">
        <v>241</v>
      </c>
      <c r="LR886" s="2" t="s">
        <v>229</v>
      </c>
      <c r="LS886" s="4"/>
      <c r="LT886" s="8"/>
      <c r="LU886" s="4"/>
      <c r="LV886" s="8"/>
      <c r="LW886" s="7"/>
      <c r="LX886" s="7"/>
      <c r="LY886" s="2" t="s">
        <v>272</v>
      </c>
      <c r="LZ886" s="2" t="s">
        <v>226</v>
      </c>
      <c r="MA886" s="2" t="s">
        <v>229</v>
      </c>
      <c r="MB886" s="2" t="s">
        <v>229</v>
      </c>
      <c r="MC886" s="2" t="s">
        <v>241</v>
      </c>
      <c r="MD886" s="2" t="s">
        <v>229</v>
      </c>
      <c r="ME886" s="4"/>
      <c r="MF886" s="8"/>
      <c r="MG886" s="4"/>
      <c r="MH886" s="8"/>
      <c r="MI886" s="7"/>
      <c r="MJ886" s="7"/>
      <c r="MK886" s="2" t="s">
        <v>272</v>
      </c>
      <c r="ML886" s="2" t="s">
        <v>226</v>
      </c>
      <c r="MM886" s="2" t="s">
        <v>229</v>
      </c>
      <c r="MN886" s="2" t="s">
        <v>229</v>
      </c>
      <c r="MO886" s="2" t="s">
        <v>241</v>
      </c>
      <c r="MP886" s="2" t="s">
        <v>229</v>
      </c>
      <c r="MQ886" s="4"/>
      <c r="MR886" s="8"/>
      <c r="MS886" s="4"/>
      <c r="MT886" s="8"/>
      <c r="MU886" s="7"/>
      <c r="MV886" s="7"/>
      <c r="MW886" s="2" t="s">
        <v>272</v>
      </c>
      <c r="MX886" s="2" t="s">
        <v>226</v>
      </c>
      <c r="MY886" s="2" t="s">
        <v>229</v>
      </c>
      <c r="MZ886" s="2" t="s">
        <v>229</v>
      </c>
      <c r="NA886" s="2" t="s">
        <v>241</v>
      </c>
      <c r="NB886" s="2" t="s">
        <v>229</v>
      </c>
      <c r="NC886" s="4"/>
      <c r="ND886" s="8"/>
      <c r="NE886" s="4"/>
      <c r="NF886" s="8"/>
      <c r="NG886" s="7"/>
      <c r="NH886" s="7"/>
      <c r="NI886" s="2" t="s">
        <v>229</v>
      </c>
      <c r="NJ886" s="2" t="s">
        <v>229</v>
      </c>
      <c r="NK886" s="2" t="s">
        <v>229</v>
      </c>
      <c r="NL886" s="2" t="s">
        <v>229</v>
      </c>
      <c r="NM886" s="2" t="s">
        <v>229</v>
      </c>
      <c r="NN886" s="2" t="s">
        <v>229</v>
      </c>
      <c r="NO886" s="4"/>
      <c r="NP886" s="8"/>
      <c r="NQ886" s="4"/>
      <c r="NR886" s="8"/>
      <c r="NS886" s="7"/>
      <c r="NT886" s="7"/>
      <c r="NU886" s="2" t="s">
        <v>272</v>
      </c>
      <c r="NV886" s="2" t="s">
        <v>226</v>
      </c>
      <c r="NW886" s="2" t="s">
        <v>229</v>
      </c>
      <c r="NX886" s="2" t="s">
        <v>229</v>
      </c>
      <c r="NY886" s="2" t="s">
        <v>241</v>
      </c>
      <c r="NZ886" s="2" t="s">
        <v>229</v>
      </c>
      <c r="OA886" s="4"/>
      <c r="OB886" s="8"/>
      <c r="OC886" s="4"/>
      <c r="OD886" s="8"/>
      <c r="OE886" s="7"/>
      <c r="OF886" s="7"/>
      <c r="OG886" s="2" t="s">
        <v>272</v>
      </c>
      <c r="OH886" s="2" t="s">
        <v>226</v>
      </c>
      <c r="OI886" s="2" t="s">
        <v>229</v>
      </c>
      <c r="OJ886" s="2" t="s">
        <v>229</v>
      </c>
      <c r="OK886" s="2" t="s">
        <v>241</v>
      </c>
      <c r="OL886" s="2" t="s">
        <v>229</v>
      </c>
      <c r="OM886" s="4"/>
      <c r="ON886" s="8"/>
      <c r="OO886" s="4"/>
      <c r="OP886" s="8"/>
      <c r="OQ886" s="7"/>
      <c r="OR886" s="7"/>
      <c r="OS886" s="2" t="s">
        <v>229</v>
      </c>
      <c r="OT886" s="2" t="s">
        <v>229</v>
      </c>
      <c r="OU886" s="2" t="s">
        <v>229</v>
      </c>
      <c r="OV886" s="2" t="s">
        <v>229</v>
      </c>
      <c r="OW886" s="2" t="s">
        <v>229</v>
      </c>
      <c r="OX886" s="2" t="s">
        <v>229</v>
      </c>
      <c r="OY886" s="4"/>
      <c r="OZ886" s="8"/>
      <c r="PA886" s="4"/>
      <c r="PB886" s="8"/>
      <c r="PC886" s="7"/>
      <c r="PD886" s="7"/>
      <c r="PE886" s="2" t="s">
        <v>229</v>
      </c>
      <c r="PF886" s="2" t="s">
        <v>229</v>
      </c>
      <c r="PG886" s="2" t="s">
        <v>229</v>
      </c>
      <c r="PH886" s="2" t="s">
        <v>229</v>
      </c>
      <c r="PI886" s="2" t="s">
        <v>229</v>
      </c>
      <c r="PJ886" s="2" t="s">
        <v>229</v>
      </c>
      <c r="PK886" s="4"/>
      <c r="PL886" s="8"/>
      <c r="PM886" s="4"/>
      <c r="PN886" s="8"/>
      <c r="PO886" s="7"/>
      <c r="PP886" s="7"/>
      <c r="PQ886" s="2" t="s">
        <v>272</v>
      </c>
      <c r="PR886" s="2" t="s">
        <v>226</v>
      </c>
      <c r="PS886" s="2" t="s">
        <v>229</v>
      </c>
      <c r="PT886" s="2" t="s">
        <v>229</v>
      </c>
      <c r="PU886" s="2" t="s">
        <v>241</v>
      </c>
      <c r="PV886" s="2" t="s">
        <v>229</v>
      </c>
      <c r="PW886" s="4"/>
      <c r="PX886" s="8"/>
      <c r="PY886" s="4"/>
      <c r="PZ886" s="8"/>
      <c r="QA886" s="7"/>
      <c r="QB886" s="7"/>
      <c r="QC886" s="2" t="s">
        <v>281</v>
      </c>
      <c r="QD886" s="2" t="s">
        <v>226</v>
      </c>
      <c r="QE886" s="2" t="s">
        <v>229</v>
      </c>
      <c r="QF886" s="2" t="s">
        <v>229</v>
      </c>
      <c r="QG886" s="2" t="s">
        <v>241</v>
      </c>
      <c r="QH886" s="2" t="s">
        <v>229</v>
      </c>
      <c r="QI886" s="4"/>
      <c r="QJ886" s="8"/>
      <c r="QK886" s="4"/>
      <c r="QL886" s="8"/>
      <c r="QM886" s="7"/>
      <c r="QN886" s="7"/>
      <c r="QO886" s="2" t="s">
        <v>272</v>
      </c>
      <c r="QP886" s="2" t="s">
        <v>226</v>
      </c>
      <c r="QQ886" s="2" t="s">
        <v>229</v>
      </c>
      <c r="QR886" s="2" t="s">
        <v>229</v>
      </c>
      <c r="QS886" s="2" t="s">
        <v>241</v>
      </c>
      <c r="QT886" s="2" t="s">
        <v>229</v>
      </c>
      <c r="QU886" s="4"/>
      <c r="QV886" s="8"/>
      <c r="QW886" s="4"/>
      <c r="QX886" s="8"/>
      <c r="QY886" s="7"/>
      <c r="QZ886" s="7"/>
      <c r="RA886" s="2" t="s">
        <v>272</v>
      </c>
      <c r="RB886" s="2" t="s">
        <v>226</v>
      </c>
      <c r="RC886" s="2" t="s">
        <v>229</v>
      </c>
      <c r="RD886" s="2" t="s">
        <v>229</v>
      </c>
      <c r="RE886" s="2" t="s">
        <v>241</v>
      </c>
      <c r="RF886" s="2" t="s">
        <v>229</v>
      </c>
      <c r="RG886" s="4"/>
      <c r="RH886" s="8"/>
      <c r="RI886" s="4"/>
      <c r="RJ886" s="8"/>
      <c r="RK886" s="7"/>
      <c r="RL886" s="7"/>
      <c r="RM886" s="2" t="s">
        <v>272</v>
      </c>
      <c r="RN886" s="2" t="s">
        <v>226</v>
      </c>
      <c r="RO886" s="2" t="s">
        <v>229</v>
      </c>
      <c r="RP886" s="2" t="s">
        <v>229</v>
      </c>
      <c r="RQ886" s="2" t="s">
        <v>241</v>
      </c>
      <c r="RR886" s="2" t="s">
        <v>229</v>
      </c>
      <c r="RS886" s="4"/>
      <c r="RT886" s="8"/>
      <c r="RU886" s="4"/>
      <c r="RV886" s="8"/>
      <c r="RW886" s="7"/>
      <c r="RX886" s="7"/>
      <c r="RY886" s="2" t="s">
        <v>229</v>
      </c>
      <c r="RZ886" s="2" t="s">
        <v>229</v>
      </c>
      <c r="SA886" s="2" t="s">
        <v>229</v>
      </c>
      <c r="SB886" s="2" t="s">
        <v>229</v>
      </c>
      <c r="SC886" s="2" t="s">
        <v>229</v>
      </c>
      <c r="SD886" s="2" t="s">
        <v>229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>
        <v>60</v>
      </c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>
        <v>60</v>
      </c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</row>
    <row r="887">
      <c r="A887" s="2" t="s">
        <v>5206</v>
      </c>
      <c r="B887" s="2" t="s">
        <v>216</v>
      </c>
      <c r="C887" s="2" t="s">
        <v>4734</v>
      </c>
      <c r="D887" s="2" t="s">
        <v>3164</v>
      </c>
      <c r="E887" s="2" t="s">
        <v>3497</v>
      </c>
      <c r="F887" s="2" t="s">
        <v>5052</v>
      </c>
      <c r="G887" s="2" t="s">
        <v>1003</v>
      </c>
      <c r="H887" s="2" t="s">
        <v>5053</v>
      </c>
      <c r="I887" s="2" t="s">
        <v>5207</v>
      </c>
      <c r="J887" s="2" t="s">
        <v>285</v>
      </c>
      <c r="K887" s="2" t="s">
        <v>1070</v>
      </c>
      <c r="L887" s="3">
        <v>40</v>
      </c>
      <c r="M887" s="3">
        <v>42</v>
      </c>
      <c r="N887" s="3">
        <v>79.99</v>
      </c>
      <c r="O887" s="2" t="s">
        <v>963</v>
      </c>
      <c r="P887" s="2" t="s">
        <v>964</v>
      </c>
      <c r="Q887" s="2" t="s">
        <v>228</v>
      </c>
      <c r="R887" s="2" t="s">
        <v>229</v>
      </c>
      <c r="S887" s="2" t="s">
        <v>5055</v>
      </c>
      <c r="T887" s="2" t="s">
        <v>3733</v>
      </c>
      <c r="U887" s="2" t="s">
        <v>232</v>
      </c>
      <c r="V887" s="2" t="s">
        <v>5056</v>
      </c>
      <c r="W887" s="2" t="s">
        <v>1009</v>
      </c>
      <c r="X887" s="2" t="s">
        <v>686</v>
      </c>
      <c r="Y887" s="2" t="s">
        <v>1022</v>
      </c>
      <c r="Z887" s="4"/>
      <c r="AA887" s="4">
        <f>=ROUNDDOWN({0},0)</f>
      </c>
      <c r="AB887" s="5"/>
      <c r="AC887" s="2" t="s">
        <v>229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/>
      <c r="AQ887" s="8"/>
      <c r="AR887" s="4">
        <v>3</v>
      </c>
      <c r="AS887" s="8">
        <v>136.08</v>
      </c>
      <c r="AT887" s="7">
        <v>-1</v>
      </c>
      <c r="AU887" s="7">
        <v>-1</v>
      </c>
      <c r="AV887" s="4" t="s">
        <v>229</v>
      </c>
      <c r="AW887" s="8" t="s">
        <v>229</v>
      </c>
      <c r="AX887" s="4">
        <v>5</v>
      </c>
      <c r="AY887" s="8">
        <v>224.28</v>
      </c>
      <c r="AZ887" s="7" t="s">
        <v>229</v>
      </c>
      <c r="BA887" s="7" t="s">
        <v>229</v>
      </c>
      <c r="BB887" s="7"/>
      <c r="BC887" s="4" t="s">
        <v>229</v>
      </c>
      <c r="BD887" s="8" t="s">
        <v>229</v>
      </c>
      <c r="BE887" s="4">
        <v>5</v>
      </c>
      <c r="BF887" s="8">
        <v>224.28</v>
      </c>
      <c r="BG887" s="7" t="s">
        <v>229</v>
      </c>
      <c r="BH887" s="7" t="s">
        <v>229</v>
      </c>
      <c r="BI887" s="7"/>
      <c r="BJ887" s="4"/>
      <c r="BK887" s="8"/>
      <c r="BL887" s="2" t="s">
        <v>17</v>
      </c>
      <c r="BM887" s="7"/>
      <c r="BN887" s="7"/>
      <c r="BO887" s="4"/>
      <c r="BP887" s="8"/>
      <c r="BQ887" s="4"/>
      <c r="BR887" s="8"/>
      <c r="BS887" s="7"/>
      <c r="BT887" s="7"/>
      <c r="BU887" s="2" t="s">
        <v>278</v>
      </c>
      <c r="BV887" s="2" t="s">
        <v>275</v>
      </c>
      <c r="BW887" s="2" t="s">
        <v>229</v>
      </c>
      <c r="BX887" s="2" t="s">
        <v>229</v>
      </c>
      <c r="BY887" s="2" t="s">
        <v>241</v>
      </c>
      <c r="BZ887" s="2" t="s">
        <v>229</v>
      </c>
      <c r="CA887" s="4"/>
      <c r="CB887" s="8"/>
      <c r="CC887" s="4">
        <v>3</v>
      </c>
      <c r="CD887" s="8">
        <v>136.08</v>
      </c>
      <c r="CE887" s="7">
        <v>-1</v>
      </c>
      <c r="CF887" s="7">
        <v>-1</v>
      </c>
      <c r="CG887" s="2" t="s">
        <v>239</v>
      </c>
      <c r="CH887" s="2" t="s">
        <v>275</v>
      </c>
      <c r="CI887" s="2" t="s">
        <v>1035</v>
      </c>
      <c r="CJ887" s="2" t="s">
        <v>1056</v>
      </c>
      <c r="CK887" s="2" t="s">
        <v>241</v>
      </c>
      <c r="CL887" s="2" t="s">
        <v>229</v>
      </c>
      <c r="CM887" s="4"/>
      <c r="CN887" s="8"/>
      <c r="CO887" s="4"/>
      <c r="CP887" s="8"/>
      <c r="CQ887" s="7"/>
      <c r="CR887" s="7"/>
      <c r="CS887" s="2" t="s">
        <v>239</v>
      </c>
      <c r="CT887" s="2" t="s">
        <v>275</v>
      </c>
      <c r="CU887" s="2" t="s">
        <v>603</v>
      </c>
      <c r="CV887" s="2" t="s">
        <v>561</v>
      </c>
      <c r="CW887" s="2" t="s">
        <v>241</v>
      </c>
      <c r="CX887" s="2" t="s">
        <v>229</v>
      </c>
      <c r="CY887" s="4"/>
      <c r="CZ887" s="8"/>
      <c r="DA887" s="4"/>
      <c r="DB887" s="8"/>
      <c r="DC887" s="7"/>
      <c r="DD887" s="7"/>
      <c r="DE887" s="2" t="s">
        <v>239</v>
      </c>
      <c r="DF887" s="2" t="s">
        <v>275</v>
      </c>
      <c r="DG887" s="2" t="s">
        <v>495</v>
      </c>
      <c r="DH887" s="2" t="s">
        <v>2856</v>
      </c>
      <c r="DI887" s="2" t="s">
        <v>263</v>
      </c>
      <c r="DJ887" s="2" t="s">
        <v>229</v>
      </c>
      <c r="DK887" s="4"/>
      <c r="DL887" s="8"/>
      <c r="DM887" s="4"/>
      <c r="DN887" s="8"/>
      <c r="DO887" s="7"/>
      <c r="DP887" s="7"/>
      <c r="DQ887" s="2" t="s">
        <v>239</v>
      </c>
      <c r="DR887" s="2" t="s">
        <v>275</v>
      </c>
      <c r="DS887" s="2" t="s">
        <v>1491</v>
      </c>
      <c r="DT887" s="2" t="s">
        <v>1972</v>
      </c>
      <c r="DU887" s="2" t="s">
        <v>241</v>
      </c>
      <c r="DV887" s="2" t="s">
        <v>229</v>
      </c>
      <c r="DW887" s="4"/>
      <c r="DX887" s="8"/>
      <c r="DY887" s="4"/>
      <c r="DZ887" s="8"/>
      <c r="EA887" s="7"/>
      <c r="EB887" s="7"/>
      <c r="EC887" s="2" t="s">
        <v>239</v>
      </c>
      <c r="ED887" s="2" t="s">
        <v>275</v>
      </c>
      <c r="EE887" s="2" t="s">
        <v>334</v>
      </c>
      <c r="EF887" s="2" t="s">
        <v>1755</v>
      </c>
      <c r="EG887" s="2" t="s">
        <v>263</v>
      </c>
      <c r="EH887" s="2" t="s">
        <v>229</v>
      </c>
      <c r="EI887" s="4"/>
      <c r="EJ887" s="8"/>
      <c r="EK887" s="4"/>
      <c r="EL887" s="8"/>
      <c r="EM887" s="7"/>
      <c r="EN887" s="7"/>
      <c r="EO887" s="2" t="s">
        <v>239</v>
      </c>
      <c r="EP887" s="2" t="s">
        <v>275</v>
      </c>
      <c r="EQ887" s="2" t="s">
        <v>1064</v>
      </c>
      <c r="ER887" s="2" t="s">
        <v>1161</v>
      </c>
      <c r="ES887" s="2" t="s">
        <v>241</v>
      </c>
      <c r="ET887" s="2" t="s">
        <v>229</v>
      </c>
      <c r="EU887" s="4"/>
      <c r="EV887" s="8"/>
      <c r="EW887" s="4"/>
      <c r="EX887" s="8"/>
      <c r="EY887" s="7"/>
      <c r="EZ887" s="7"/>
      <c r="FA887" s="2" t="s">
        <v>239</v>
      </c>
      <c r="FB887" s="2" t="s">
        <v>275</v>
      </c>
      <c r="FC887" s="2" t="s">
        <v>1035</v>
      </c>
      <c r="FD887" s="2" t="s">
        <v>993</v>
      </c>
      <c r="FE887" s="2" t="s">
        <v>241</v>
      </c>
      <c r="FF887" s="2" t="s">
        <v>229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275</v>
      </c>
      <c r="FO887" s="2" t="s">
        <v>1035</v>
      </c>
      <c r="FP887" s="2" t="s">
        <v>229</v>
      </c>
      <c r="FQ887" s="2" t="s">
        <v>241</v>
      </c>
      <c r="FR887" s="2" t="s">
        <v>229</v>
      </c>
      <c r="FS887" s="4"/>
      <c r="FT887" s="8"/>
      <c r="FU887" s="4"/>
      <c r="FV887" s="8"/>
      <c r="FW887" s="7"/>
      <c r="FX887" s="7"/>
      <c r="FY887" s="2" t="s">
        <v>229</v>
      </c>
      <c r="FZ887" s="2" t="s">
        <v>229</v>
      </c>
      <c r="GA887" s="2" t="s">
        <v>229</v>
      </c>
      <c r="GB887" s="2" t="s">
        <v>229</v>
      </c>
      <c r="GC887" s="2" t="s">
        <v>229</v>
      </c>
      <c r="GD887" s="2" t="s">
        <v>229</v>
      </c>
      <c r="GE887" s="4"/>
      <c r="GF887" s="8"/>
      <c r="GG887" s="4"/>
      <c r="GH887" s="8"/>
      <c r="GI887" s="7"/>
      <c r="GJ887" s="7"/>
      <c r="GK887" s="2" t="s">
        <v>272</v>
      </c>
      <c r="GL887" s="2" t="s">
        <v>275</v>
      </c>
      <c r="GM887" s="2" t="s">
        <v>229</v>
      </c>
      <c r="GN887" s="2" t="s">
        <v>229</v>
      </c>
      <c r="GO887" s="2" t="s">
        <v>241</v>
      </c>
      <c r="GP887" s="2" t="s">
        <v>229</v>
      </c>
      <c r="GQ887" s="4"/>
      <c r="GR887" s="8"/>
      <c r="GS887" s="4"/>
      <c r="GT887" s="8"/>
      <c r="GU887" s="7"/>
      <c r="GV887" s="7"/>
      <c r="GW887" s="2" t="s">
        <v>281</v>
      </c>
      <c r="GX887" s="2" t="s">
        <v>275</v>
      </c>
      <c r="GY887" s="2" t="s">
        <v>229</v>
      </c>
      <c r="GZ887" s="2" t="s">
        <v>229</v>
      </c>
      <c r="HA887" s="2" t="s">
        <v>241</v>
      </c>
      <c r="HB887" s="2" t="s">
        <v>229</v>
      </c>
      <c r="HC887" s="4"/>
      <c r="HD887" s="8"/>
      <c r="HE887" s="4"/>
      <c r="HF887" s="8"/>
      <c r="HG887" s="7"/>
      <c r="HH887" s="7"/>
      <c r="HI887" s="2" t="s">
        <v>266</v>
      </c>
      <c r="HJ887" s="2" t="s">
        <v>275</v>
      </c>
      <c r="HK887" s="2" t="s">
        <v>229</v>
      </c>
      <c r="HL887" s="2" t="s">
        <v>229</v>
      </c>
      <c r="HM887" s="2" t="s">
        <v>241</v>
      </c>
      <c r="HN887" s="2" t="s">
        <v>229</v>
      </c>
      <c r="HO887" s="4"/>
      <c r="HP887" s="8"/>
      <c r="HQ887" s="4"/>
      <c r="HR887" s="8"/>
      <c r="HS887" s="7"/>
      <c r="HT887" s="7"/>
      <c r="HU887" s="2" t="s">
        <v>272</v>
      </c>
      <c r="HV887" s="2" t="s">
        <v>275</v>
      </c>
      <c r="HW887" s="2" t="s">
        <v>229</v>
      </c>
      <c r="HX887" s="2" t="s">
        <v>229</v>
      </c>
      <c r="HY887" s="2" t="s">
        <v>241</v>
      </c>
      <c r="HZ887" s="2" t="s">
        <v>229</v>
      </c>
      <c r="IA887" s="4"/>
      <c r="IB887" s="8"/>
      <c r="IC887" s="4"/>
      <c r="ID887" s="8"/>
      <c r="IE887" s="7"/>
      <c r="IF887" s="7"/>
      <c r="IG887" s="2" t="s">
        <v>266</v>
      </c>
      <c r="IH887" s="2" t="s">
        <v>275</v>
      </c>
      <c r="II887" s="2" t="s">
        <v>229</v>
      </c>
      <c r="IJ887" s="2" t="s">
        <v>229</v>
      </c>
      <c r="IK887" s="2" t="s">
        <v>241</v>
      </c>
      <c r="IL887" s="2" t="s">
        <v>229</v>
      </c>
      <c r="IM887" s="4"/>
      <c r="IN887" s="8"/>
      <c r="IO887" s="4"/>
      <c r="IP887" s="8"/>
      <c r="IQ887" s="7"/>
      <c r="IR887" s="7"/>
      <c r="IS887" s="2" t="s">
        <v>272</v>
      </c>
      <c r="IT887" s="2" t="s">
        <v>275</v>
      </c>
      <c r="IU887" s="2" t="s">
        <v>229</v>
      </c>
      <c r="IV887" s="2" t="s">
        <v>229</v>
      </c>
      <c r="IW887" s="2" t="s">
        <v>241</v>
      </c>
      <c r="IX887" s="2" t="s">
        <v>229</v>
      </c>
      <c r="IY887" s="4"/>
      <c r="IZ887" s="8"/>
      <c r="JA887" s="4"/>
      <c r="JB887" s="8"/>
      <c r="JC887" s="7"/>
      <c r="JD887" s="7"/>
      <c r="JE887" s="2" t="s">
        <v>272</v>
      </c>
      <c r="JF887" s="2" t="s">
        <v>275</v>
      </c>
      <c r="JG887" s="2" t="s">
        <v>229</v>
      </c>
      <c r="JH887" s="2" t="s">
        <v>229</v>
      </c>
      <c r="JI887" s="2" t="s">
        <v>241</v>
      </c>
      <c r="JJ887" s="2" t="s">
        <v>229</v>
      </c>
      <c r="JK887" s="4"/>
      <c r="JL887" s="8"/>
      <c r="JM887" s="4"/>
      <c r="JN887" s="8"/>
      <c r="JO887" s="7"/>
      <c r="JP887" s="7"/>
      <c r="JQ887" s="2" t="s">
        <v>272</v>
      </c>
      <c r="JR887" s="2" t="s">
        <v>275</v>
      </c>
      <c r="JS887" s="2" t="s">
        <v>229</v>
      </c>
      <c r="JT887" s="2" t="s">
        <v>229</v>
      </c>
      <c r="JU887" s="2" t="s">
        <v>241</v>
      </c>
      <c r="JV887" s="2" t="s">
        <v>229</v>
      </c>
      <c r="JW887" s="4"/>
      <c r="JX887" s="8"/>
      <c r="JY887" s="4"/>
      <c r="JZ887" s="8"/>
      <c r="KA887" s="7"/>
      <c r="KB887" s="7"/>
      <c r="KC887" s="2" t="s">
        <v>272</v>
      </c>
      <c r="KD887" s="2" t="s">
        <v>275</v>
      </c>
      <c r="KE887" s="2" t="s">
        <v>229</v>
      </c>
      <c r="KF887" s="2" t="s">
        <v>229</v>
      </c>
      <c r="KG887" s="2" t="s">
        <v>241</v>
      </c>
      <c r="KH887" s="2" t="s">
        <v>229</v>
      </c>
      <c r="KI887" s="4"/>
      <c r="KJ887" s="8"/>
      <c r="KK887" s="4"/>
      <c r="KL887" s="8"/>
      <c r="KM887" s="7"/>
      <c r="KN887" s="7"/>
      <c r="KO887" s="2" t="s">
        <v>272</v>
      </c>
      <c r="KP887" s="2" t="s">
        <v>275</v>
      </c>
      <c r="KQ887" s="2" t="s">
        <v>229</v>
      </c>
      <c r="KR887" s="2" t="s">
        <v>229</v>
      </c>
      <c r="KS887" s="2" t="s">
        <v>241</v>
      </c>
      <c r="KT887" s="2" t="s">
        <v>229</v>
      </c>
      <c r="KU887" s="4"/>
      <c r="KV887" s="8"/>
      <c r="KW887" s="4"/>
      <c r="KX887" s="8"/>
      <c r="KY887" s="7"/>
      <c r="KZ887" s="7"/>
      <c r="LA887" s="2" t="s">
        <v>272</v>
      </c>
      <c r="LB887" s="2" t="s">
        <v>275</v>
      </c>
      <c r="LC887" s="2" t="s">
        <v>229</v>
      </c>
      <c r="LD887" s="2" t="s">
        <v>229</v>
      </c>
      <c r="LE887" s="2" t="s">
        <v>241</v>
      </c>
      <c r="LF887" s="2" t="s">
        <v>229</v>
      </c>
      <c r="LG887" s="4"/>
      <c r="LH887" s="8"/>
      <c r="LI887" s="4"/>
      <c r="LJ887" s="8"/>
      <c r="LK887" s="7"/>
      <c r="LL887" s="7"/>
      <c r="LM887" s="2" t="s">
        <v>229</v>
      </c>
      <c r="LN887" s="2" t="s">
        <v>229</v>
      </c>
      <c r="LO887" s="2" t="s">
        <v>229</v>
      </c>
      <c r="LP887" s="2" t="s">
        <v>229</v>
      </c>
      <c r="LQ887" s="2" t="s">
        <v>229</v>
      </c>
      <c r="LR887" s="2" t="s">
        <v>229</v>
      </c>
      <c r="LS887" s="4"/>
      <c r="LT887" s="8"/>
      <c r="LU887" s="4"/>
      <c r="LV887" s="8"/>
      <c r="LW887" s="7"/>
      <c r="LX887" s="7"/>
      <c r="LY887" s="2" t="s">
        <v>239</v>
      </c>
      <c r="LZ887" s="2" t="s">
        <v>275</v>
      </c>
      <c r="MA887" s="2" t="s">
        <v>4007</v>
      </c>
      <c r="MB887" s="2" t="s">
        <v>229</v>
      </c>
      <c r="MC887" s="2" t="s">
        <v>241</v>
      </c>
      <c r="MD887" s="2" t="s">
        <v>229</v>
      </c>
      <c r="ME887" s="4"/>
      <c r="MF887" s="8"/>
      <c r="MG887" s="4"/>
      <c r="MH887" s="8"/>
      <c r="MI887" s="7"/>
      <c r="MJ887" s="7"/>
      <c r="MK887" s="2" t="s">
        <v>272</v>
      </c>
      <c r="ML887" s="2" t="s">
        <v>275</v>
      </c>
      <c r="MM887" s="2" t="s">
        <v>229</v>
      </c>
      <c r="MN887" s="2" t="s">
        <v>229</v>
      </c>
      <c r="MO887" s="2" t="s">
        <v>241</v>
      </c>
      <c r="MP887" s="2" t="s">
        <v>229</v>
      </c>
      <c r="MQ887" s="4"/>
      <c r="MR887" s="8"/>
      <c r="MS887" s="4"/>
      <c r="MT887" s="8"/>
      <c r="MU887" s="7"/>
      <c r="MV887" s="7"/>
      <c r="MW887" s="2" t="s">
        <v>267</v>
      </c>
      <c r="MX887" s="2" t="s">
        <v>275</v>
      </c>
      <c r="MY887" s="2" t="s">
        <v>229</v>
      </c>
      <c r="MZ887" s="2" t="s">
        <v>229</v>
      </c>
      <c r="NA887" s="2" t="s">
        <v>241</v>
      </c>
      <c r="NB887" s="2" t="s">
        <v>229</v>
      </c>
      <c r="NC887" s="4"/>
      <c r="ND887" s="8"/>
      <c r="NE887" s="4"/>
      <c r="NF887" s="8"/>
      <c r="NG887" s="7"/>
      <c r="NH887" s="7"/>
      <c r="NI887" s="2" t="s">
        <v>272</v>
      </c>
      <c r="NJ887" s="2" t="s">
        <v>275</v>
      </c>
      <c r="NK887" s="2" t="s">
        <v>229</v>
      </c>
      <c r="NL887" s="2" t="s">
        <v>229</v>
      </c>
      <c r="NM887" s="2" t="s">
        <v>241</v>
      </c>
      <c r="NN887" s="2" t="s">
        <v>229</v>
      </c>
      <c r="NO887" s="4"/>
      <c r="NP887" s="8"/>
      <c r="NQ887" s="4"/>
      <c r="NR887" s="8"/>
      <c r="NS887" s="7"/>
      <c r="NT887" s="7"/>
      <c r="NU887" s="2" t="s">
        <v>272</v>
      </c>
      <c r="NV887" s="2" t="s">
        <v>275</v>
      </c>
      <c r="NW887" s="2" t="s">
        <v>229</v>
      </c>
      <c r="NX887" s="2" t="s">
        <v>229</v>
      </c>
      <c r="NY887" s="2" t="s">
        <v>241</v>
      </c>
      <c r="NZ887" s="2" t="s">
        <v>229</v>
      </c>
      <c r="OA887" s="4"/>
      <c r="OB887" s="8"/>
      <c r="OC887" s="4"/>
      <c r="OD887" s="8"/>
      <c r="OE887" s="7"/>
      <c r="OF887" s="7"/>
      <c r="OG887" s="2" t="s">
        <v>229</v>
      </c>
      <c r="OH887" s="2" t="s">
        <v>229</v>
      </c>
      <c r="OI887" s="2" t="s">
        <v>229</v>
      </c>
      <c r="OJ887" s="2" t="s">
        <v>229</v>
      </c>
      <c r="OK887" s="2" t="s">
        <v>229</v>
      </c>
      <c r="OL887" s="2" t="s">
        <v>229</v>
      </c>
      <c r="OM887" s="4"/>
      <c r="ON887" s="8"/>
      <c r="OO887" s="4"/>
      <c r="OP887" s="8"/>
      <c r="OQ887" s="7"/>
      <c r="OR887" s="7"/>
      <c r="OS887" s="2" t="s">
        <v>229</v>
      </c>
      <c r="OT887" s="2" t="s">
        <v>229</v>
      </c>
      <c r="OU887" s="2" t="s">
        <v>229</v>
      </c>
      <c r="OV887" s="2" t="s">
        <v>229</v>
      </c>
      <c r="OW887" s="2" t="s">
        <v>229</v>
      </c>
      <c r="OX887" s="2" t="s">
        <v>229</v>
      </c>
      <c r="OY887" s="4"/>
      <c r="OZ887" s="8"/>
      <c r="PA887" s="4"/>
      <c r="PB887" s="8"/>
      <c r="PC887" s="7"/>
      <c r="PD887" s="7"/>
      <c r="PE887" s="2" t="s">
        <v>281</v>
      </c>
      <c r="PF887" s="2" t="s">
        <v>275</v>
      </c>
      <c r="PG887" s="2" t="s">
        <v>229</v>
      </c>
      <c r="PH887" s="2" t="s">
        <v>229</v>
      </c>
      <c r="PI887" s="2" t="s">
        <v>241</v>
      </c>
      <c r="PJ887" s="2" t="s">
        <v>229</v>
      </c>
      <c r="PK887" s="4"/>
      <c r="PL887" s="8"/>
      <c r="PM887" s="4"/>
      <c r="PN887" s="8"/>
      <c r="PO887" s="7"/>
      <c r="PP887" s="7"/>
      <c r="PQ887" s="2" t="s">
        <v>229</v>
      </c>
      <c r="PR887" s="2" t="s">
        <v>229</v>
      </c>
      <c r="PS887" s="2" t="s">
        <v>229</v>
      </c>
      <c r="PT887" s="2" t="s">
        <v>229</v>
      </c>
      <c r="PU887" s="2" t="s">
        <v>229</v>
      </c>
      <c r="PV887" s="2" t="s">
        <v>229</v>
      </c>
      <c r="PW887" s="4"/>
      <c r="PX887" s="8"/>
      <c r="PY887" s="4"/>
      <c r="PZ887" s="8"/>
      <c r="QA887" s="7"/>
      <c r="QB887" s="7"/>
      <c r="QC887" s="2" t="s">
        <v>281</v>
      </c>
      <c r="QD887" s="2" t="s">
        <v>275</v>
      </c>
      <c r="QE887" s="2" t="s">
        <v>229</v>
      </c>
      <c r="QF887" s="2" t="s">
        <v>229</v>
      </c>
      <c r="QG887" s="2" t="s">
        <v>241</v>
      </c>
      <c r="QH887" s="2" t="s">
        <v>229</v>
      </c>
      <c r="QI887" s="4"/>
      <c r="QJ887" s="8"/>
      <c r="QK887" s="4"/>
      <c r="QL887" s="8"/>
      <c r="QM887" s="7"/>
      <c r="QN887" s="7"/>
      <c r="QO887" s="2" t="s">
        <v>229</v>
      </c>
      <c r="QP887" s="2" t="s">
        <v>229</v>
      </c>
      <c r="QQ887" s="2" t="s">
        <v>229</v>
      </c>
      <c r="QR887" s="2" t="s">
        <v>229</v>
      </c>
      <c r="QS887" s="2" t="s">
        <v>229</v>
      </c>
      <c r="QT887" s="2" t="s">
        <v>229</v>
      </c>
      <c r="QU887" s="4"/>
      <c r="QV887" s="8"/>
      <c r="QW887" s="4"/>
      <c r="QX887" s="8"/>
      <c r="QY887" s="7"/>
      <c r="QZ887" s="7"/>
      <c r="RA887" s="2" t="s">
        <v>272</v>
      </c>
      <c r="RB887" s="2" t="s">
        <v>275</v>
      </c>
      <c r="RC887" s="2" t="s">
        <v>229</v>
      </c>
      <c r="RD887" s="2" t="s">
        <v>229</v>
      </c>
      <c r="RE887" s="2" t="s">
        <v>241</v>
      </c>
      <c r="RF887" s="2" t="s">
        <v>229</v>
      </c>
      <c r="RG887" s="4"/>
      <c r="RH887" s="8"/>
      <c r="RI887" s="4"/>
      <c r="RJ887" s="8"/>
      <c r="RK887" s="7"/>
      <c r="RL887" s="7"/>
      <c r="RM887" s="2" t="s">
        <v>272</v>
      </c>
      <c r="RN887" s="2" t="s">
        <v>275</v>
      </c>
      <c r="RO887" s="2" t="s">
        <v>229</v>
      </c>
      <c r="RP887" s="2" t="s">
        <v>229</v>
      </c>
      <c r="RQ887" s="2" t="s">
        <v>241</v>
      </c>
      <c r="RR887" s="2" t="s">
        <v>229</v>
      </c>
      <c r="RS887" s="4"/>
      <c r="RT887" s="8"/>
      <c r="RU887" s="4"/>
      <c r="RV887" s="8"/>
      <c r="RW887" s="7"/>
      <c r="RX887" s="7"/>
      <c r="RY887" s="2" t="s">
        <v>229</v>
      </c>
      <c r="RZ887" s="2" t="s">
        <v>229</v>
      </c>
      <c r="SA887" s="2" t="s">
        <v>229</v>
      </c>
      <c r="SB887" s="2" t="s">
        <v>229</v>
      </c>
      <c r="SC887" s="2" t="s">
        <v>229</v>
      </c>
      <c r="SD887" s="2" t="s">
        <v>229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</row>
    <row r="888">
      <c r="A888" s="2" t="s">
        <v>5208</v>
      </c>
      <c r="B888" s="2" t="s">
        <v>216</v>
      </c>
      <c r="C888" s="2" t="s">
        <v>4734</v>
      </c>
      <c r="D888" s="2" t="s">
        <v>3164</v>
      </c>
      <c r="E888" s="2" t="s">
        <v>3497</v>
      </c>
      <c r="F888" s="2" t="s">
        <v>5052</v>
      </c>
      <c r="G888" s="2" t="s">
        <v>1003</v>
      </c>
      <c r="H888" s="2" t="s">
        <v>5053</v>
      </c>
      <c r="I888" s="2" t="s">
        <v>5207</v>
      </c>
      <c r="J888" s="2" t="s">
        <v>312</v>
      </c>
      <c r="K888" s="2" t="s">
        <v>1070</v>
      </c>
      <c r="L888" s="3">
        <v>50</v>
      </c>
      <c r="M888" s="3">
        <v>52.5</v>
      </c>
      <c r="N888" s="3">
        <v>99.99</v>
      </c>
      <c r="O888" s="2" t="s">
        <v>981</v>
      </c>
      <c r="P888" s="2" t="s">
        <v>964</v>
      </c>
      <c r="Q888" s="2" t="s">
        <v>228</v>
      </c>
      <c r="R888" s="2" t="s">
        <v>229</v>
      </c>
      <c r="S888" s="2" t="s">
        <v>5055</v>
      </c>
      <c r="T888" s="2" t="s">
        <v>3733</v>
      </c>
      <c r="U888" s="2" t="s">
        <v>232</v>
      </c>
      <c r="V888" s="2" t="s">
        <v>5056</v>
      </c>
      <c r="W888" s="2" t="s">
        <v>1009</v>
      </c>
      <c r="X888" s="2" t="s">
        <v>686</v>
      </c>
      <c r="Y888" s="2" t="s">
        <v>1022</v>
      </c>
      <c r="Z888" s="4"/>
      <c r="AA888" s="4">
        <f>=ROUNDDOWN({0},0)</f>
      </c>
      <c r="AB888" s="5"/>
      <c r="AC888" s="2" t="s">
        <v>229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/>
      <c r="AQ888" s="8"/>
      <c r="AR888" s="4">
        <v>2</v>
      </c>
      <c r="AS888" s="8">
        <v>88.2</v>
      </c>
      <c r="AT888" s="7">
        <v>-1</v>
      </c>
      <c r="AU888" s="7">
        <v>-1</v>
      </c>
      <c r="AV888" s="4" t="s">
        <v>229</v>
      </c>
      <c r="AW888" s="8" t="s">
        <v>229</v>
      </c>
      <c r="AX888" s="4" t="s">
        <v>229</v>
      </c>
      <c r="AY888" s="8" t="s">
        <v>229</v>
      </c>
      <c r="AZ888" s="7" t="s">
        <v>229</v>
      </c>
      <c r="BA888" s="7" t="s">
        <v>229</v>
      </c>
      <c r="BB888" s="7"/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/>
      <c r="BJ888" s="4"/>
      <c r="BK888" s="8"/>
      <c r="BL888" s="2" t="s">
        <v>1881</v>
      </c>
      <c r="BM888" s="7"/>
      <c r="BN888" s="7"/>
      <c r="BO888" s="4"/>
      <c r="BP888" s="8"/>
      <c r="BQ888" s="4"/>
      <c r="BR888" s="8"/>
      <c r="BS888" s="7"/>
      <c r="BT888" s="7"/>
      <c r="BU888" s="2" t="s">
        <v>278</v>
      </c>
      <c r="BV888" s="2" t="s">
        <v>275</v>
      </c>
      <c r="BW888" s="2" t="s">
        <v>229</v>
      </c>
      <c r="BX888" s="2" t="s">
        <v>229</v>
      </c>
      <c r="BY888" s="2" t="s">
        <v>241</v>
      </c>
      <c r="BZ888" s="2" t="s">
        <v>229</v>
      </c>
      <c r="CA888" s="4"/>
      <c r="CB888" s="8"/>
      <c r="CC888" s="4">
        <v>1</v>
      </c>
      <c r="CD888" s="8">
        <v>56.7</v>
      </c>
      <c r="CE888" s="7">
        <v>-1</v>
      </c>
      <c r="CF888" s="7">
        <v>-1</v>
      </c>
      <c r="CG888" s="2" t="s">
        <v>239</v>
      </c>
      <c r="CH888" s="2" t="s">
        <v>275</v>
      </c>
      <c r="CI888" s="2" t="s">
        <v>1035</v>
      </c>
      <c r="CJ888" s="2" t="s">
        <v>3234</v>
      </c>
      <c r="CK888" s="2" t="s">
        <v>241</v>
      </c>
      <c r="CL888" s="2" t="s">
        <v>229</v>
      </c>
      <c r="CM888" s="4"/>
      <c r="CN888" s="8"/>
      <c r="CO888" s="4"/>
      <c r="CP888" s="8"/>
      <c r="CQ888" s="7"/>
      <c r="CR888" s="7"/>
      <c r="CS888" s="2" t="s">
        <v>239</v>
      </c>
      <c r="CT888" s="2" t="s">
        <v>275</v>
      </c>
      <c r="CU888" s="2" t="s">
        <v>603</v>
      </c>
      <c r="CV888" s="2" t="s">
        <v>1160</v>
      </c>
      <c r="CW888" s="2" t="s">
        <v>241</v>
      </c>
      <c r="CX888" s="2" t="s">
        <v>229</v>
      </c>
      <c r="CY888" s="4"/>
      <c r="CZ888" s="8"/>
      <c r="DA888" s="4">
        <v>1</v>
      </c>
      <c r="DB888" s="8">
        <v>31.5</v>
      </c>
      <c r="DC888" s="7">
        <v>-1</v>
      </c>
      <c r="DD888" s="7">
        <v>-1</v>
      </c>
      <c r="DE888" s="2" t="s">
        <v>239</v>
      </c>
      <c r="DF888" s="2" t="s">
        <v>275</v>
      </c>
      <c r="DG888" s="2" t="s">
        <v>495</v>
      </c>
      <c r="DH888" s="2" t="s">
        <v>2901</v>
      </c>
      <c r="DI888" s="2" t="s">
        <v>263</v>
      </c>
      <c r="DJ888" s="2" t="s">
        <v>229</v>
      </c>
      <c r="DK888" s="4"/>
      <c r="DL888" s="8"/>
      <c r="DM888" s="4"/>
      <c r="DN888" s="8"/>
      <c r="DO888" s="7"/>
      <c r="DP888" s="7"/>
      <c r="DQ888" s="2" t="s">
        <v>239</v>
      </c>
      <c r="DR888" s="2" t="s">
        <v>275</v>
      </c>
      <c r="DS888" s="2" t="s">
        <v>1491</v>
      </c>
      <c r="DT888" s="2" t="s">
        <v>2004</v>
      </c>
      <c r="DU888" s="2" t="s">
        <v>241</v>
      </c>
      <c r="DV888" s="2" t="s">
        <v>229</v>
      </c>
      <c r="DW888" s="4"/>
      <c r="DX888" s="8"/>
      <c r="DY888" s="4"/>
      <c r="DZ888" s="8"/>
      <c r="EA888" s="7"/>
      <c r="EB888" s="7"/>
      <c r="EC888" s="2" t="s">
        <v>239</v>
      </c>
      <c r="ED888" s="2" t="s">
        <v>275</v>
      </c>
      <c r="EE888" s="2" t="s">
        <v>334</v>
      </c>
      <c r="EF888" s="2" t="s">
        <v>2817</v>
      </c>
      <c r="EG888" s="2" t="s">
        <v>263</v>
      </c>
      <c r="EH888" s="2" t="s">
        <v>229</v>
      </c>
      <c r="EI888" s="4"/>
      <c r="EJ888" s="8"/>
      <c r="EK888" s="4"/>
      <c r="EL888" s="8"/>
      <c r="EM888" s="7"/>
      <c r="EN888" s="7"/>
      <c r="EO888" s="2" t="s">
        <v>239</v>
      </c>
      <c r="EP888" s="2" t="s">
        <v>275</v>
      </c>
      <c r="EQ888" s="2" t="s">
        <v>1064</v>
      </c>
      <c r="ER888" s="2" t="s">
        <v>3219</v>
      </c>
      <c r="ES888" s="2" t="s">
        <v>241</v>
      </c>
      <c r="ET888" s="2" t="s">
        <v>229</v>
      </c>
      <c r="EU888" s="4"/>
      <c r="EV888" s="8"/>
      <c r="EW888" s="4"/>
      <c r="EX888" s="8"/>
      <c r="EY888" s="7"/>
      <c r="EZ888" s="7"/>
      <c r="FA888" s="2" t="s">
        <v>239</v>
      </c>
      <c r="FB888" s="2" t="s">
        <v>275</v>
      </c>
      <c r="FC888" s="2" t="s">
        <v>1035</v>
      </c>
      <c r="FD888" s="2" t="s">
        <v>623</v>
      </c>
      <c r="FE888" s="2" t="s">
        <v>241</v>
      </c>
      <c r="FF888" s="2" t="s">
        <v>229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275</v>
      </c>
      <c r="FO888" s="2" t="s">
        <v>1035</v>
      </c>
      <c r="FP888" s="2" t="s">
        <v>229</v>
      </c>
      <c r="FQ888" s="2" t="s">
        <v>241</v>
      </c>
      <c r="FR888" s="2" t="s">
        <v>229</v>
      </c>
      <c r="FS888" s="4"/>
      <c r="FT888" s="8"/>
      <c r="FU888" s="4"/>
      <c r="FV888" s="8"/>
      <c r="FW888" s="7"/>
      <c r="FX888" s="7"/>
      <c r="FY888" s="2" t="s">
        <v>229</v>
      </c>
      <c r="FZ888" s="2" t="s">
        <v>229</v>
      </c>
      <c r="GA888" s="2" t="s">
        <v>229</v>
      </c>
      <c r="GB888" s="2" t="s">
        <v>229</v>
      </c>
      <c r="GC888" s="2" t="s">
        <v>229</v>
      </c>
      <c r="GD888" s="2" t="s">
        <v>229</v>
      </c>
      <c r="GE888" s="4"/>
      <c r="GF888" s="8"/>
      <c r="GG888" s="4"/>
      <c r="GH888" s="8"/>
      <c r="GI888" s="7"/>
      <c r="GJ888" s="7"/>
      <c r="GK888" s="2" t="s">
        <v>272</v>
      </c>
      <c r="GL888" s="2" t="s">
        <v>275</v>
      </c>
      <c r="GM888" s="2" t="s">
        <v>229</v>
      </c>
      <c r="GN888" s="2" t="s">
        <v>229</v>
      </c>
      <c r="GO888" s="2" t="s">
        <v>241</v>
      </c>
      <c r="GP888" s="2" t="s">
        <v>229</v>
      </c>
      <c r="GQ888" s="4"/>
      <c r="GR888" s="8"/>
      <c r="GS888" s="4"/>
      <c r="GT888" s="8"/>
      <c r="GU888" s="7"/>
      <c r="GV888" s="7"/>
      <c r="GW888" s="2" t="s">
        <v>281</v>
      </c>
      <c r="GX888" s="2" t="s">
        <v>275</v>
      </c>
      <c r="GY888" s="2" t="s">
        <v>229</v>
      </c>
      <c r="GZ888" s="2" t="s">
        <v>229</v>
      </c>
      <c r="HA888" s="2" t="s">
        <v>241</v>
      </c>
      <c r="HB888" s="2" t="s">
        <v>229</v>
      </c>
      <c r="HC888" s="4"/>
      <c r="HD888" s="8"/>
      <c r="HE888" s="4"/>
      <c r="HF888" s="8"/>
      <c r="HG888" s="7"/>
      <c r="HH888" s="7"/>
      <c r="HI888" s="2" t="s">
        <v>266</v>
      </c>
      <c r="HJ888" s="2" t="s">
        <v>275</v>
      </c>
      <c r="HK888" s="2" t="s">
        <v>229</v>
      </c>
      <c r="HL888" s="2" t="s">
        <v>229</v>
      </c>
      <c r="HM888" s="2" t="s">
        <v>241</v>
      </c>
      <c r="HN888" s="2" t="s">
        <v>229</v>
      </c>
      <c r="HO888" s="4"/>
      <c r="HP888" s="8"/>
      <c r="HQ888" s="4"/>
      <c r="HR888" s="8"/>
      <c r="HS888" s="7"/>
      <c r="HT888" s="7"/>
      <c r="HU888" s="2" t="s">
        <v>272</v>
      </c>
      <c r="HV888" s="2" t="s">
        <v>275</v>
      </c>
      <c r="HW888" s="2" t="s">
        <v>229</v>
      </c>
      <c r="HX888" s="2" t="s">
        <v>229</v>
      </c>
      <c r="HY888" s="2" t="s">
        <v>241</v>
      </c>
      <c r="HZ888" s="2" t="s">
        <v>229</v>
      </c>
      <c r="IA888" s="4"/>
      <c r="IB888" s="8"/>
      <c r="IC888" s="4"/>
      <c r="ID888" s="8"/>
      <c r="IE888" s="7"/>
      <c r="IF888" s="7"/>
      <c r="IG888" s="2" t="s">
        <v>266</v>
      </c>
      <c r="IH888" s="2" t="s">
        <v>275</v>
      </c>
      <c r="II888" s="2" t="s">
        <v>229</v>
      </c>
      <c r="IJ888" s="2" t="s">
        <v>229</v>
      </c>
      <c r="IK888" s="2" t="s">
        <v>241</v>
      </c>
      <c r="IL888" s="2" t="s">
        <v>229</v>
      </c>
      <c r="IM888" s="4"/>
      <c r="IN888" s="8"/>
      <c r="IO888" s="4"/>
      <c r="IP888" s="8"/>
      <c r="IQ888" s="7"/>
      <c r="IR888" s="7"/>
      <c r="IS888" s="2" t="s">
        <v>272</v>
      </c>
      <c r="IT888" s="2" t="s">
        <v>275</v>
      </c>
      <c r="IU888" s="2" t="s">
        <v>229</v>
      </c>
      <c r="IV888" s="2" t="s">
        <v>229</v>
      </c>
      <c r="IW888" s="2" t="s">
        <v>241</v>
      </c>
      <c r="IX888" s="2" t="s">
        <v>229</v>
      </c>
      <c r="IY888" s="4"/>
      <c r="IZ888" s="8"/>
      <c r="JA888" s="4"/>
      <c r="JB888" s="8"/>
      <c r="JC888" s="7"/>
      <c r="JD888" s="7"/>
      <c r="JE888" s="2" t="s">
        <v>272</v>
      </c>
      <c r="JF888" s="2" t="s">
        <v>275</v>
      </c>
      <c r="JG888" s="2" t="s">
        <v>229</v>
      </c>
      <c r="JH888" s="2" t="s">
        <v>229</v>
      </c>
      <c r="JI888" s="2" t="s">
        <v>241</v>
      </c>
      <c r="JJ888" s="2" t="s">
        <v>229</v>
      </c>
      <c r="JK888" s="4"/>
      <c r="JL888" s="8"/>
      <c r="JM888" s="4"/>
      <c r="JN888" s="8"/>
      <c r="JO888" s="7"/>
      <c r="JP888" s="7"/>
      <c r="JQ888" s="2" t="s">
        <v>272</v>
      </c>
      <c r="JR888" s="2" t="s">
        <v>275</v>
      </c>
      <c r="JS888" s="2" t="s">
        <v>229</v>
      </c>
      <c r="JT888" s="2" t="s">
        <v>229</v>
      </c>
      <c r="JU888" s="2" t="s">
        <v>241</v>
      </c>
      <c r="JV888" s="2" t="s">
        <v>229</v>
      </c>
      <c r="JW888" s="4"/>
      <c r="JX888" s="8"/>
      <c r="JY888" s="4"/>
      <c r="JZ888" s="8"/>
      <c r="KA888" s="7"/>
      <c r="KB888" s="7"/>
      <c r="KC888" s="2" t="s">
        <v>272</v>
      </c>
      <c r="KD888" s="2" t="s">
        <v>275</v>
      </c>
      <c r="KE888" s="2" t="s">
        <v>229</v>
      </c>
      <c r="KF888" s="2" t="s">
        <v>229</v>
      </c>
      <c r="KG888" s="2" t="s">
        <v>241</v>
      </c>
      <c r="KH888" s="2" t="s">
        <v>229</v>
      </c>
      <c r="KI888" s="4"/>
      <c r="KJ888" s="8"/>
      <c r="KK888" s="4"/>
      <c r="KL888" s="8"/>
      <c r="KM888" s="7"/>
      <c r="KN888" s="7"/>
      <c r="KO888" s="2" t="s">
        <v>272</v>
      </c>
      <c r="KP888" s="2" t="s">
        <v>275</v>
      </c>
      <c r="KQ888" s="2" t="s">
        <v>229</v>
      </c>
      <c r="KR888" s="2" t="s">
        <v>229</v>
      </c>
      <c r="KS888" s="2" t="s">
        <v>241</v>
      </c>
      <c r="KT888" s="2" t="s">
        <v>229</v>
      </c>
      <c r="KU888" s="4"/>
      <c r="KV888" s="8"/>
      <c r="KW888" s="4"/>
      <c r="KX888" s="8"/>
      <c r="KY888" s="7"/>
      <c r="KZ888" s="7"/>
      <c r="LA888" s="2" t="s">
        <v>272</v>
      </c>
      <c r="LB888" s="2" t="s">
        <v>275</v>
      </c>
      <c r="LC888" s="2" t="s">
        <v>229</v>
      </c>
      <c r="LD888" s="2" t="s">
        <v>229</v>
      </c>
      <c r="LE888" s="2" t="s">
        <v>241</v>
      </c>
      <c r="LF888" s="2" t="s">
        <v>229</v>
      </c>
      <c r="LG888" s="4"/>
      <c r="LH888" s="8"/>
      <c r="LI888" s="4"/>
      <c r="LJ888" s="8"/>
      <c r="LK888" s="7"/>
      <c r="LL888" s="7"/>
      <c r="LM888" s="2" t="s">
        <v>229</v>
      </c>
      <c r="LN888" s="2" t="s">
        <v>229</v>
      </c>
      <c r="LO888" s="2" t="s">
        <v>229</v>
      </c>
      <c r="LP888" s="2" t="s">
        <v>229</v>
      </c>
      <c r="LQ888" s="2" t="s">
        <v>229</v>
      </c>
      <c r="LR888" s="2" t="s">
        <v>229</v>
      </c>
      <c r="LS888" s="4"/>
      <c r="LT888" s="8"/>
      <c r="LU888" s="4"/>
      <c r="LV888" s="8"/>
      <c r="LW888" s="7"/>
      <c r="LX888" s="7"/>
      <c r="LY888" s="2" t="s">
        <v>239</v>
      </c>
      <c r="LZ888" s="2" t="s">
        <v>275</v>
      </c>
      <c r="MA888" s="2" t="s">
        <v>4007</v>
      </c>
      <c r="MB888" s="2" t="s">
        <v>229</v>
      </c>
      <c r="MC888" s="2" t="s">
        <v>241</v>
      </c>
      <c r="MD888" s="2" t="s">
        <v>229</v>
      </c>
      <c r="ME888" s="4"/>
      <c r="MF888" s="8"/>
      <c r="MG888" s="4"/>
      <c r="MH888" s="8"/>
      <c r="MI888" s="7"/>
      <c r="MJ888" s="7"/>
      <c r="MK888" s="2" t="s">
        <v>272</v>
      </c>
      <c r="ML888" s="2" t="s">
        <v>275</v>
      </c>
      <c r="MM888" s="2" t="s">
        <v>229</v>
      </c>
      <c r="MN888" s="2" t="s">
        <v>229</v>
      </c>
      <c r="MO888" s="2" t="s">
        <v>241</v>
      </c>
      <c r="MP888" s="2" t="s">
        <v>229</v>
      </c>
      <c r="MQ888" s="4"/>
      <c r="MR888" s="8"/>
      <c r="MS888" s="4"/>
      <c r="MT888" s="8"/>
      <c r="MU888" s="7"/>
      <c r="MV888" s="7"/>
      <c r="MW888" s="2" t="s">
        <v>239</v>
      </c>
      <c r="MX888" s="2" t="s">
        <v>275</v>
      </c>
      <c r="MY888" s="2" t="s">
        <v>229</v>
      </c>
      <c r="MZ888" s="2" t="s">
        <v>229</v>
      </c>
      <c r="NA888" s="2" t="s">
        <v>241</v>
      </c>
      <c r="NB888" s="2" t="s">
        <v>229</v>
      </c>
      <c r="NC888" s="4"/>
      <c r="ND888" s="8"/>
      <c r="NE888" s="4"/>
      <c r="NF888" s="8"/>
      <c r="NG888" s="7"/>
      <c r="NH888" s="7"/>
      <c r="NI888" s="2" t="s">
        <v>272</v>
      </c>
      <c r="NJ888" s="2" t="s">
        <v>226</v>
      </c>
      <c r="NK888" s="2" t="s">
        <v>229</v>
      </c>
      <c r="NL888" s="2" t="s">
        <v>229</v>
      </c>
      <c r="NM888" s="2" t="s">
        <v>241</v>
      </c>
      <c r="NN888" s="2" t="s">
        <v>229</v>
      </c>
      <c r="NO888" s="4"/>
      <c r="NP888" s="8"/>
      <c r="NQ888" s="4"/>
      <c r="NR888" s="8"/>
      <c r="NS888" s="7"/>
      <c r="NT888" s="7"/>
      <c r="NU888" s="2" t="s">
        <v>272</v>
      </c>
      <c r="NV888" s="2" t="s">
        <v>275</v>
      </c>
      <c r="NW888" s="2" t="s">
        <v>229</v>
      </c>
      <c r="NX888" s="2" t="s">
        <v>229</v>
      </c>
      <c r="NY888" s="2" t="s">
        <v>241</v>
      </c>
      <c r="NZ888" s="2" t="s">
        <v>229</v>
      </c>
      <c r="OA888" s="4"/>
      <c r="OB888" s="8"/>
      <c r="OC888" s="4"/>
      <c r="OD888" s="8"/>
      <c r="OE888" s="7"/>
      <c r="OF888" s="7"/>
      <c r="OG888" s="2" t="s">
        <v>229</v>
      </c>
      <c r="OH888" s="2" t="s">
        <v>229</v>
      </c>
      <c r="OI888" s="2" t="s">
        <v>229</v>
      </c>
      <c r="OJ888" s="2" t="s">
        <v>229</v>
      </c>
      <c r="OK888" s="2" t="s">
        <v>229</v>
      </c>
      <c r="OL888" s="2" t="s">
        <v>229</v>
      </c>
      <c r="OM888" s="4"/>
      <c r="ON888" s="8"/>
      <c r="OO888" s="4"/>
      <c r="OP888" s="8"/>
      <c r="OQ888" s="7"/>
      <c r="OR888" s="7"/>
      <c r="OS888" s="2" t="s">
        <v>229</v>
      </c>
      <c r="OT888" s="2" t="s">
        <v>229</v>
      </c>
      <c r="OU888" s="2" t="s">
        <v>229</v>
      </c>
      <c r="OV888" s="2" t="s">
        <v>229</v>
      </c>
      <c r="OW888" s="2" t="s">
        <v>229</v>
      </c>
      <c r="OX888" s="2" t="s">
        <v>229</v>
      </c>
      <c r="OY888" s="4"/>
      <c r="OZ888" s="8"/>
      <c r="PA888" s="4"/>
      <c r="PB888" s="8"/>
      <c r="PC888" s="7"/>
      <c r="PD888" s="7"/>
      <c r="PE888" s="2" t="s">
        <v>281</v>
      </c>
      <c r="PF888" s="2" t="s">
        <v>275</v>
      </c>
      <c r="PG888" s="2" t="s">
        <v>229</v>
      </c>
      <c r="PH888" s="2" t="s">
        <v>229</v>
      </c>
      <c r="PI888" s="2" t="s">
        <v>241</v>
      </c>
      <c r="PJ888" s="2" t="s">
        <v>229</v>
      </c>
      <c r="PK888" s="4"/>
      <c r="PL888" s="8"/>
      <c r="PM888" s="4"/>
      <c r="PN888" s="8"/>
      <c r="PO888" s="7"/>
      <c r="PP888" s="7"/>
      <c r="PQ888" s="2" t="s">
        <v>229</v>
      </c>
      <c r="PR888" s="2" t="s">
        <v>229</v>
      </c>
      <c r="PS888" s="2" t="s">
        <v>229</v>
      </c>
      <c r="PT888" s="2" t="s">
        <v>229</v>
      </c>
      <c r="PU888" s="2" t="s">
        <v>229</v>
      </c>
      <c r="PV888" s="2" t="s">
        <v>229</v>
      </c>
      <c r="PW888" s="4"/>
      <c r="PX888" s="8"/>
      <c r="PY888" s="4"/>
      <c r="PZ888" s="8"/>
      <c r="QA888" s="7"/>
      <c r="QB888" s="7"/>
      <c r="QC888" s="2" t="s">
        <v>281</v>
      </c>
      <c r="QD888" s="2" t="s">
        <v>275</v>
      </c>
      <c r="QE888" s="2" t="s">
        <v>229</v>
      </c>
      <c r="QF888" s="2" t="s">
        <v>229</v>
      </c>
      <c r="QG888" s="2" t="s">
        <v>241</v>
      </c>
      <c r="QH888" s="2" t="s">
        <v>229</v>
      </c>
      <c r="QI888" s="4"/>
      <c r="QJ888" s="8"/>
      <c r="QK888" s="4"/>
      <c r="QL888" s="8"/>
      <c r="QM888" s="7"/>
      <c r="QN888" s="7"/>
      <c r="QO888" s="2" t="s">
        <v>229</v>
      </c>
      <c r="QP888" s="2" t="s">
        <v>229</v>
      </c>
      <c r="QQ888" s="2" t="s">
        <v>229</v>
      </c>
      <c r="QR888" s="2" t="s">
        <v>229</v>
      </c>
      <c r="QS888" s="2" t="s">
        <v>229</v>
      </c>
      <c r="QT888" s="2" t="s">
        <v>229</v>
      </c>
      <c r="QU888" s="4"/>
      <c r="QV888" s="8"/>
      <c r="QW888" s="4"/>
      <c r="QX888" s="8"/>
      <c r="QY888" s="7"/>
      <c r="QZ888" s="7"/>
      <c r="RA888" s="2" t="s">
        <v>272</v>
      </c>
      <c r="RB888" s="2" t="s">
        <v>275</v>
      </c>
      <c r="RC888" s="2" t="s">
        <v>229</v>
      </c>
      <c r="RD888" s="2" t="s">
        <v>229</v>
      </c>
      <c r="RE888" s="2" t="s">
        <v>241</v>
      </c>
      <c r="RF888" s="2" t="s">
        <v>229</v>
      </c>
      <c r="RG888" s="4"/>
      <c r="RH888" s="8"/>
      <c r="RI888" s="4"/>
      <c r="RJ888" s="8"/>
      <c r="RK888" s="7"/>
      <c r="RL888" s="7"/>
      <c r="RM888" s="2" t="s">
        <v>272</v>
      </c>
      <c r="RN888" s="2" t="s">
        <v>275</v>
      </c>
      <c r="RO888" s="2" t="s">
        <v>229</v>
      </c>
      <c r="RP888" s="2" t="s">
        <v>229</v>
      </c>
      <c r="RQ888" s="2" t="s">
        <v>241</v>
      </c>
      <c r="RR888" s="2" t="s">
        <v>229</v>
      </c>
      <c r="RS888" s="4"/>
      <c r="RT888" s="8"/>
      <c r="RU888" s="4"/>
      <c r="RV888" s="8"/>
      <c r="RW888" s="7"/>
      <c r="RX888" s="7"/>
      <c r="RY888" s="2" t="s">
        <v>229</v>
      </c>
      <c r="RZ888" s="2" t="s">
        <v>229</v>
      </c>
      <c r="SA888" s="2" t="s">
        <v>229</v>
      </c>
      <c r="SB888" s="2" t="s">
        <v>229</v>
      </c>
      <c r="SC888" s="2" t="s">
        <v>229</v>
      </c>
      <c r="SD888" s="2" t="s">
        <v>229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</row>
    <row r="889">
      <c r="A889" s="2" t="s">
        <v>5209</v>
      </c>
      <c r="B889" s="2" t="s">
        <v>216</v>
      </c>
      <c r="C889" s="2" t="s">
        <v>4734</v>
      </c>
      <c r="D889" s="2" t="s">
        <v>3600</v>
      </c>
      <c r="E889" s="2" t="s">
        <v>3827</v>
      </c>
      <c r="F889" s="2" t="s">
        <v>4735</v>
      </c>
      <c r="G889" s="2" t="s">
        <v>4736</v>
      </c>
      <c r="H889" s="2" t="s">
        <v>4737</v>
      </c>
      <c r="I889" s="2" t="s">
        <v>5210</v>
      </c>
      <c r="J889" s="2" t="s">
        <v>3829</v>
      </c>
      <c r="K889" s="2" t="s">
        <v>1140</v>
      </c>
      <c r="L889" s="3">
        <v>54.99</v>
      </c>
      <c r="M889" s="3">
        <v>57.74</v>
      </c>
      <c r="N889" s="3">
        <v>109.99</v>
      </c>
      <c r="O889" s="2" t="s">
        <v>226</v>
      </c>
      <c r="P889" s="2" t="s">
        <v>618</v>
      </c>
      <c r="Q889" s="2" t="s">
        <v>228</v>
      </c>
      <c r="R889" s="2" t="s">
        <v>229</v>
      </c>
      <c r="S889" s="2" t="s">
        <v>5211</v>
      </c>
      <c r="T889" s="2" t="s">
        <v>3733</v>
      </c>
      <c r="U889" s="2" t="s">
        <v>733</v>
      </c>
      <c r="V889" s="2" t="s">
        <v>233</v>
      </c>
      <c r="W889" s="2" t="s">
        <v>3757</v>
      </c>
      <c r="X889" s="2" t="s">
        <v>4740</v>
      </c>
      <c r="Y889" s="2" t="s">
        <v>868</v>
      </c>
      <c r="Z889" s="4">
        <v>244</v>
      </c>
      <c r="AA889" s="4">
        <f>=ROUNDDOWN(27.1111111111111,0)</f>
      </c>
      <c r="AB889" s="5">
        <v>9</v>
      </c>
      <c r="AC889" s="2" t="s">
        <v>4742</v>
      </c>
      <c r="AD889" s="4">
        <v>50</v>
      </c>
      <c r="AE889" s="4">
        <v>120</v>
      </c>
      <c r="AF889" s="6">
        <v>66</v>
      </c>
      <c r="AG889" s="6">
        <v>49</v>
      </c>
      <c r="AH889" s="7">
        <v>1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>
        <v>7</v>
      </c>
      <c r="AQ889" s="8">
        <v>428.53</v>
      </c>
      <c r="AR889" s="4">
        <v>11</v>
      </c>
      <c r="AS889" s="8">
        <v>684.84</v>
      </c>
      <c r="AT889" s="7">
        <v>-0.3636</v>
      </c>
      <c r="AU889" s="7">
        <v>-0.3743</v>
      </c>
      <c r="AV889" s="4">
        <v>7</v>
      </c>
      <c r="AW889" s="8">
        <v>428.53</v>
      </c>
      <c r="AX889" s="4">
        <v>11</v>
      </c>
      <c r="AY889" s="8">
        <v>684.84</v>
      </c>
      <c r="AZ889" s="7">
        <v>-0.3636</v>
      </c>
      <c r="BA889" s="7">
        <v>-0.3743</v>
      </c>
      <c r="BB889" s="7">
        <v>1</v>
      </c>
      <c r="BC889" s="4">
        <v>11</v>
      </c>
      <c r="BD889" s="8">
        <v>668.25</v>
      </c>
      <c r="BE889" s="4">
        <v>20</v>
      </c>
      <c r="BF889" s="8">
        <v>1232.06</v>
      </c>
      <c r="BG889" s="7">
        <v>-0.45</v>
      </c>
      <c r="BH889" s="7">
        <v>-0.4576</v>
      </c>
      <c r="BI889" s="7">
        <v>0.6413</v>
      </c>
      <c r="BJ889" s="4">
        <v>7</v>
      </c>
      <c r="BK889" s="8">
        <v>428.53</v>
      </c>
      <c r="BL889" s="2" t="s">
        <v>4214</v>
      </c>
      <c r="BM889" s="7">
        <v>1</v>
      </c>
      <c r="BN889" s="7">
        <v>1</v>
      </c>
      <c r="BO889" s="4">
        <v>4</v>
      </c>
      <c r="BP889" s="8">
        <v>250.72</v>
      </c>
      <c r="BQ889" s="4">
        <v>9</v>
      </c>
      <c r="BR889" s="8">
        <v>564.12</v>
      </c>
      <c r="BS889" s="7">
        <v>-0.5556</v>
      </c>
      <c r="BT889" s="7">
        <v>-0.5556</v>
      </c>
      <c r="BU889" s="2" t="s">
        <v>239</v>
      </c>
      <c r="BV889" s="2" t="s">
        <v>226</v>
      </c>
      <c r="BW889" s="2" t="s">
        <v>229</v>
      </c>
      <c r="BX889" s="2" t="s">
        <v>1726</v>
      </c>
      <c r="BY889" s="2" t="s">
        <v>241</v>
      </c>
      <c r="BZ889" s="2" t="s">
        <v>229</v>
      </c>
      <c r="CA889" s="4">
        <v>1</v>
      </c>
      <c r="CB889" s="8">
        <v>60.36</v>
      </c>
      <c r="CC889" s="4">
        <v>1</v>
      </c>
      <c r="CD889" s="8">
        <v>60.36</v>
      </c>
      <c r="CE889" s="7"/>
      <c r="CF889" s="7"/>
      <c r="CG889" s="2" t="s">
        <v>239</v>
      </c>
      <c r="CH889" s="2" t="s">
        <v>226</v>
      </c>
      <c r="CI889" s="2" t="s">
        <v>780</v>
      </c>
      <c r="CJ889" s="2" t="s">
        <v>1752</v>
      </c>
      <c r="CK889" s="2" t="s">
        <v>241</v>
      </c>
      <c r="CL889" s="2" t="s">
        <v>229</v>
      </c>
      <c r="CM889" s="4"/>
      <c r="CN889" s="8"/>
      <c r="CO889" s="4">
        <v>1</v>
      </c>
      <c r="CP889" s="8">
        <v>60.36</v>
      </c>
      <c r="CQ889" s="7">
        <v>-1</v>
      </c>
      <c r="CR889" s="7">
        <v>-1</v>
      </c>
      <c r="CS889" s="2" t="s">
        <v>239</v>
      </c>
      <c r="CT889" s="2" t="s">
        <v>226</v>
      </c>
      <c r="CU889" s="2" t="s">
        <v>1777</v>
      </c>
      <c r="CV889" s="2" t="s">
        <v>1262</v>
      </c>
      <c r="CW889" s="2" t="s">
        <v>241</v>
      </c>
      <c r="CX889" s="2" t="s">
        <v>229</v>
      </c>
      <c r="CY889" s="4">
        <v>1</v>
      </c>
      <c r="CZ889" s="8">
        <v>56.81</v>
      </c>
      <c r="DA889" s="4"/>
      <c r="DB889" s="8"/>
      <c r="DC889" s="7"/>
      <c r="DD889" s="7"/>
      <c r="DE889" s="2" t="s">
        <v>239</v>
      </c>
      <c r="DF889" s="2" t="s">
        <v>226</v>
      </c>
      <c r="DG889" s="2" t="s">
        <v>3285</v>
      </c>
      <c r="DH889" s="2" t="s">
        <v>2749</v>
      </c>
      <c r="DI889" s="2" t="s">
        <v>241</v>
      </c>
      <c r="DJ889" s="2" t="s">
        <v>229</v>
      </c>
      <c r="DK889" s="4"/>
      <c r="DL889" s="8"/>
      <c r="DM889" s="4"/>
      <c r="DN889" s="8"/>
      <c r="DO889" s="7"/>
      <c r="DP889" s="7"/>
      <c r="DQ889" s="2" t="s">
        <v>239</v>
      </c>
      <c r="DR889" s="2" t="s">
        <v>226</v>
      </c>
      <c r="DS889" s="2" t="s">
        <v>789</v>
      </c>
      <c r="DT889" s="2" t="s">
        <v>251</v>
      </c>
      <c r="DU889" s="2" t="s">
        <v>241</v>
      </c>
      <c r="DV889" s="2" t="s">
        <v>229</v>
      </c>
      <c r="DW889" s="4"/>
      <c r="DX889" s="8"/>
      <c r="DY889" s="4"/>
      <c r="DZ889" s="8"/>
      <c r="EA889" s="7"/>
      <c r="EB889" s="7"/>
      <c r="EC889" s="2" t="s">
        <v>239</v>
      </c>
      <c r="ED889" s="2" t="s">
        <v>226</v>
      </c>
      <c r="EE889" s="2" t="s">
        <v>2421</v>
      </c>
      <c r="EF889" s="2" t="s">
        <v>3099</v>
      </c>
      <c r="EG889" s="2" t="s">
        <v>241</v>
      </c>
      <c r="EH889" s="2" t="s">
        <v>229</v>
      </c>
      <c r="EI889" s="4">
        <v>1</v>
      </c>
      <c r="EJ889" s="8">
        <v>60.64</v>
      </c>
      <c r="EK889" s="4"/>
      <c r="EL889" s="8"/>
      <c r="EM889" s="7"/>
      <c r="EN889" s="7"/>
      <c r="EO889" s="2" t="s">
        <v>239</v>
      </c>
      <c r="EP889" s="2" t="s">
        <v>226</v>
      </c>
      <c r="EQ889" s="2" t="s">
        <v>1064</v>
      </c>
      <c r="ER889" s="2" t="s">
        <v>3219</v>
      </c>
      <c r="ES889" s="2" t="s">
        <v>241</v>
      </c>
      <c r="ET889" s="2" t="s">
        <v>229</v>
      </c>
      <c r="EU889" s="4"/>
      <c r="EV889" s="8"/>
      <c r="EW889" s="4"/>
      <c r="EX889" s="8"/>
      <c r="EY889" s="7"/>
      <c r="EZ889" s="7"/>
      <c r="FA889" s="2" t="s">
        <v>239</v>
      </c>
      <c r="FB889" s="2" t="s">
        <v>226</v>
      </c>
      <c r="FC889" s="2" t="s">
        <v>712</v>
      </c>
      <c r="FD889" s="2" t="s">
        <v>1684</v>
      </c>
      <c r="FE889" s="2" t="s">
        <v>241</v>
      </c>
      <c r="FF889" s="2" t="s">
        <v>229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226</v>
      </c>
      <c r="FO889" s="2" t="s">
        <v>789</v>
      </c>
      <c r="FP889" s="2" t="s">
        <v>3099</v>
      </c>
      <c r="FQ889" s="2" t="s">
        <v>241</v>
      </c>
      <c r="FR889" s="2" t="s">
        <v>229</v>
      </c>
      <c r="FS889" s="4"/>
      <c r="FT889" s="8"/>
      <c r="FU889" s="4"/>
      <c r="FV889" s="8"/>
      <c r="FW889" s="7"/>
      <c r="FX889" s="7"/>
      <c r="FY889" s="2" t="s">
        <v>239</v>
      </c>
      <c r="FZ889" s="2" t="s">
        <v>226</v>
      </c>
      <c r="GA889" s="2" t="s">
        <v>327</v>
      </c>
      <c r="GB889" s="2" t="s">
        <v>229</v>
      </c>
      <c r="GC889" s="2" t="s">
        <v>241</v>
      </c>
      <c r="GD889" s="2" t="s">
        <v>229</v>
      </c>
      <c r="GE889" s="4"/>
      <c r="GF889" s="8"/>
      <c r="GG889" s="4"/>
      <c r="GH889" s="8"/>
      <c r="GI889" s="7"/>
      <c r="GJ889" s="7"/>
      <c r="GK889" s="2" t="s">
        <v>272</v>
      </c>
      <c r="GL889" s="2" t="s">
        <v>226</v>
      </c>
      <c r="GM889" s="2" t="s">
        <v>229</v>
      </c>
      <c r="GN889" s="2" t="s">
        <v>229</v>
      </c>
      <c r="GO889" s="2" t="s">
        <v>241</v>
      </c>
      <c r="GP889" s="2" t="s">
        <v>229</v>
      </c>
      <c r="GQ889" s="4"/>
      <c r="GR889" s="8"/>
      <c r="GS889" s="4"/>
      <c r="GT889" s="8"/>
      <c r="GU889" s="7"/>
      <c r="GV889" s="7"/>
      <c r="GW889" s="2" t="s">
        <v>239</v>
      </c>
      <c r="GX889" s="2" t="s">
        <v>226</v>
      </c>
      <c r="GY889" s="2" t="s">
        <v>758</v>
      </c>
      <c r="GZ889" s="2" t="s">
        <v>537</v>
      </c>
      <c r="HA889" s="2" t="s">
        <v>241</v>
      </c>
      <c r="HB889" s="2" t="s">
        <v>229</v>
      </c>
      <c r="HC889" s="4"/>
      <c r="HD889" s="8"/>
      <c r="HE889" s="4"/>
      <c r="HF889" s="8"/>
      <c r="HG889" s="7"/>
      <c r="HH889" s="7"/>
      <c r="HI889" s="2" t="s">
        <v>239</v>
      </c>
      <c r="HJ889" s="2" t="s">
        <v>226</v>
      </c>
      <c r="HK889" s="2" t="s">
        <v>2916</v>
      </c>
      <c r="HL889" s="2" t="s">
        <v>2969</v>
      </c>
      <c r="HM889" s="2" t="s">
        <v>241</v>
      </c>
      <c r="HN889" s="2" t="s">
        <v>229</v>
      </c>
      <c r="HO889" s="4"/>
      <c r="HP889" s="8"/>
      <c r="HQ889" s="4"/>
      <c r="HR889" s="8"/>
      <c r="HS889" s="7"/>
      <c r="HT889" s="7"/>
      <c r="HU889" s="2" t="s">
        <v>266</v>
      </c>
      <c r="HV889" s="2" t="s">
        <v>226</v>
      </c>
      <c r="HW889" s="2" t="s">
        <v>229</v>
      </c>
      <c r="HX889" s="2" t="s">
        <v>229</v>
      </c>
      <c r="HY889" s="2" t="s">
        <v>241</v>
      </c>
      <c r="HZ889" s="2" t="s">
        <v>229</v>
      </c>
      <c r="IA889" s="4"/>
      <c r="IB889" s="8"/>
      <c r="IC889" s="4"/>
      <c r="ID889" s="8"/>
      <c r="IE889" s="7"/>
      <c r="IF889" s="7"/>
      <c r="IG889" s="2" t="s">
        <v>266</v>
      </c>
      <c r="IH889" s="2" t="s">
        <v>226</v>
      </c>
      <c r="II889" s="2" t="s">
        <v>229</v>
      </c>
      <c r="IJ889" s="2" t="s">
        <v>229</v>
      </c>
      <c r="IK889" s="2" t="s">
        <v>241</v>
      </c>
      <c r="IL889" s="2" t="s">
        <v>229</v>
      </c>
      <c r="IM889" s="4"/>
      <c r="IN889" s="8"/>
      <c r="IO889" s="4"/>
      <c r="IP889" s="8"/>
      <c r="IQ889" s="7"/>
      <c r="IR889" s="7"/>
      <c r="IS889" s="2" t="s">
        <v>267</v>
      </c>
      <c r="IT889" s="2" t="s">
        <v>226</v>
      </c>
      <c r="IU889" s="2" t="s">
        <v>229</v>
      </c>
      <c r="IV889" s="2" t="s">
        <v>229</v>
      </c>
      <c r="IW889" s="2" t="s">
        <v>241</v>
      </c>
      <c r="IX889" s="2" t="s">
        <v>229</v>
      </c>
      <c r="IY889" s="4"/>
      <c r="IZ889" s="8"/>
      <c r="JA889" s="4"/>
      <c r="JB889" s="8"/>
      <c r="JC889" s="7"/>
      <c r="JD889" s="7"/>
      <c r="JE889" s="2" t="s">
        <v>272</v>
      </c>
      <c r="JF889" s="2" t="s">
        <v>226</v>
      </c>
      <c r="JG889" s="2" t="s">
        <v>229</v>
      </c>
      <c r="JH889" s="2" t="s">
        <v>229</v>
      </c>
      <c r="JI889" s="2" t="s">
        <v>241</v>
      </c>
      <c r="JJ889" s="2" t="s">
        <v>229</v>
      </c>
      <c r="JK889" s="4"/>
      <c r="JL889" s="8"/>
      <c r="JM889" s="4"/>
      <c r="JN889" s="8"/>
      <c r="JO889" s="7"/>
      <c r="JP889" s="7"/>
      <c r="JQ889" s="2" t="s">
        <v>229</v>
      </c>
      <c r="JR889" s="2" t="s">
        <v>229</v>
      </c>
      <c r="JS889" s="2" t="s">
        <v>229</v>
      </c>
      <c r="JT889" s="2" t="s">
        <v>229</v>
      </c>
      <c r="JU889" s="2" t="s">
        <v>229</v>
      </c>
      <c r="JV889" s="2" t="s">
        <v>229</v>
      </c>
      <c r="JW889" s="4"/>
      <c r="JX889" s="8"/>
      <c r="JY889" s="4"/>
      <c r="JZ889" s="8"/>
      <c r="KA889" s="7"/>
      <c r="KB889" s="7"/>
      <c r="KC889" s="2" t="s">
        <v>272</v>
      </c>
      <c r="KD889" s="2" t="s">
        <v>226</v>
      </c>
      <c r="KE889" s="2" t="s">
        <v>229</v>
      </c>
      <c r="KF889" s="2" t="s">
        <v>229</v>
      </c>
      <c r="KG889" s="2" t="s">
        <v>241</v>
      </c>
      <c r="KH889" s="2" t="s">
        <v>229</v>
      </c>
      <c r="KI889" s="4"/>
      <c r="KJ889" s="8"/>
      <c r="KK889" s="4"/>
      <c r="KL889" s="8"/>
      <c r="KM889" s="7"/>
      <c r="KN889" s="7"/>
      <c r="KO889" s="2" t="s">
        <v>272</v>
      </c>
      <c r="KP889" s="2" t="s">
        <v>226</v>
      </c>
      <c r="KQ889" s="2" t="s">
        <v>229</v>
      </c>
      <c r="KR889" s="2" t="s">
        <v>229</v>
      </c>
      <c r="KS889" s="2" t="s">
        <v>241</v>
      </c>
      <c r="KT889" s="2" t="s">
        <v>229</v>
      </c>
      <c r="KU889" s="4"/>
      <c r="KV889" s="8"/>
      <c r="KW889" s="4"/>
      <c r="KX889" s="8"/>
      <c r="KY889" s="7"/>
      <c r="KZ889" s="7"/>
      <c r="LA889" s="2" t="s">
        <v>239</v>
      </c>
      <c r="LB889" s="2" t="s">
        <v>226</v>
      </c>
      <c r="LC889" s="2" t="s">
        <v>1028</v>
      </c>
      <c r="LD889" s="2" t="s">
        <v>1504</v>
      </c>
      <c r="LE889" s="2" t="s">
        <v>241</v>
      </c>
      <c r="LF889" s="2" t="s">
        <v>229</v>
      </c>
      <c r="LG889" s="4"/>
      <c r="LH889" s="8"/>
      <c r="LI889" s="4"/>
      <c r="LJ889" s="8"/>
      <c r="LK889" s="7"/>
      <c r="LL889" s="7"/>
      <c r="LM889" s="2" t="s">
        <v>229</v>
      </c>
      <c r="LN889" s="2" t="s">
        <v>229</v>
      </c>
      <c r="LO889" s="2" t="s">
        <v>229</v>
      </c>
      <c r="LP889" s="2" t="s">
        <v>229</v>
      </c>
      <c r="LQ889" s="2" t="s">
        <v>229</v>
      </c>
      <c r="LR889" s="2" t="s">
        <v>229</v>
      </c>
      <c r="LS889" s="4"/>
      <c r="LT889" s="8"/>
      <c r="LU889" s="4"/>
      <c r="LV889" s="8"/>
      <c r="LW889" s="7"/>
      <c r="LX889" s="7"/>
      <c r="LY889" s="2" t="s">
        <v>239</v>
      </c>
      <c r="LZ889" s="2" t="s">
        <v>275</v>
      </c>
      <c r="MA889" s="2" t="s">
        <v>1599</v>
      </c>
      <c r="MB889" s="2" t="s">
        <v>918</v>
      </c>
      <c r="MC889" s="2" t="s">
        <v>241</v>
      </c>
      <c r="MD889" s="2" t="s">
        <v>229</v>
      </c>
      <c r="ME889" s="4"/>
      <c r="MF889" s="8"/>
      <c r="MG889" s="4"/>
      <c r="MH889" s="8"/>
      <c r="MI889" s="7"/>
      <c r="MJ889" s="7"/>
      <c r="MK889" s="2" t="s">
        <v>278</v>
      </c>
      <c r="ML889" s="2" t="s">
        <v>226</v>
      </c>
      <c r="MM889" s="2" t="s">
        <v>229</v>
      </c>
      <c r="MN889" s="2" t="s">
        <v>229</v>
      </c>
      <c r="MO889" s="2" t="s">
        <v>241</v>
      </c>
      <c r="MP889" s="2" t="s">
        <v>229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226</v>
      </c>
      <c r="MY889" s="2" t="s">
        <v>460</v>
      </c>
      <c r="MZ889" s="2" t="s">
        <v>229</v>
      </c>
      <c r="NA889" s="2" t="s">
        <v>241</v>
      </c>
      <c r="NB889" s="2" t="s">
        <v>229</v>
      </c>
      <c r="NC889" s="4"/>
      <c r="ND889" s="8"/>
      <c r="NE889" s="4"/>
      <c r="NF889" s="8"/>
      <c r="NG889" s="7"/>
      <c r="NH889" s="7"/>
      <c r="NI889" s="2" t="s">
        <v>239</v>
      </c>
      <c r="NJ889" s="2" t="s">
        <v>260</v>
      </c>
      <c r="NK889" s="2" t="s">
        <v>3843</v>
      </c>
      <c r="NL889" s="2" t="s">
        <v>2754</v>
      </c>
      <c r="NM889" s="2" t="s">
        <v>241</v>
      </c>
      <c r="NN889" s="2" t="s">
        <v>229</v>
      </c>
      <c r="NO889" s="4"/>
      <c r="NP889" s="8"/>
      <c r="NQ889" s="4"/>
      <c r="NR889" s="8"/>
      <c r="NS889" s="7"/>
      <c r="NT889" s="7"/>
      <c r="NU889" s="2" t="s">
        <v>272</v>
      </c>
      <c r="NV889" s="2" t="s">
        <v>226</v>
      </c>
      <c r="NW889" s="2" t="s">
        <v>229</v>
      </c>
      <c r="NX889" s="2" t="s">
        <v>229</v>
      </c>
      <c r="NY889" s="2" t="s">
        <v>241</v>
      </c>
      <c r="NZ889" s="2" t="s">
        <v>229</v>
      </c>
      <c r="OA889" s="4"/>
      <c r="OB889" s="8"/>
      <c r="OC889" s="4"/>
      <c r="OD889" s="8"/>
      <c r="OE889" s="7"/>
      <c r="OF889" s="7"/>
      <c r="OG889" s="2" t="s">
        <v>239</v>
      </c>
      <c r="OH889" s="2" t="s">
        <v>226</v>
      </c>
      <c r="OI889" s="2" t="s">
        <v>229</v>
      </c>
      <c r="OJ889" s="2" t="s">
        <v>229</v>
      </c>
      <c r="OK889" s="2" t="s">
        <v>241</v>
      </c>
      <c r="OL889" s="2" t="s">
        <v>229</v>
      </c>
      <c r="OM889" s="4"/>
      <c r="ON889" s="8"/>
      <c r="OO889" s="4"/>
      <c r="OP889" s="8"/>
      <c r="OQ889" s="7"/>
      <c r="OR889" s="7"/>
      <c r="OS889" s="2" t="s">
        <v>229</v>
      </c>
      <c r="OT889" s="2" t="s">
        <v>229</v>
      </c>
      <c r="OU889" s="2" t="s">
        <v>229</v>
      </c>
      <c r="OV889" s="2" t="s">
        <v>229</v>
      </c>
      <c r="OW889" s="2" t="s">
        <v>229</v>
      </c>
      <c r="OX889" s="2" t="s">
        <v>229</v>
      </c>
      <c r="OY889" s="4"/>
      <c r="OZ889" s="8"/>
      <c r="PA889" s="4"/>
      <c r="PB889" s="8"/>
      <c r="PC889" s="7"/>
      <c r="PD889" s="7"/>
      <c r="PE889" s="2" t="s">
        <v>229</v>
      </c>
      <c r="PF889" s="2" t="s">
        <v>229</v>
      </c>
      <c r="PG889" s="2" t="s">
        <v>229</v>
      </c>
      <c r="PH889" s="2" t="s">
        <v>229</v>
      </c>
      <c r="PI889" s="2" t="s">
        <v>229</v>
      </c>
      <c r="PJ889" s="2" t="s">
        <v>229</v>
      </c>
      <c r="PK889" s="4"/>
      <c r="PL889" s="8"/>
      <c r="PM889" s="4"/>
      <c r="PN889" s="8"/>
      <c r="PO889" s="7"/>
      <c r="PP889" s="7"/>
      <c r="PQ889" s="2" t="s">
        <v>239</v>
      </c>
      <c r="PR889" s="2" t="s">
        <v>275</v>
      </c>
      <c r="PS889" s="2" t="s">
        <v>291</v>
      </c>
      <c r="PT889" s="2" t="s">
        <v>229</v>
      </c>
      <c r="PU889" s="2" t="s">
        <v>241</v>
      </c>
      <c r="PV889" s="2" t="s">
        <v>229</v>
      </c>
      <c r="PW889" s="4"/>
      <c r="PX889" s="8"/>
      <c r="PY889" s="4"/>
      <c r="PZ889" s="8"/>
      <c r="QA889" s="7"/>
      <c r="QB889" s="7"/>
      <c r="QC889" s="2" t="s">
        <v>281</v>
      </c>
      <c r="QD889" s="2" t="s">
        <v>226</v>
      </c>
      <c r="QE889" s="2" t="s">
        <v>229</v>
      </c>
      <c r="QF889" s="2" t="s">
        <v>229</v>
      </c>
      <c r="QG889" s="2" t="s">
        <v>241</v>
      </c>
      <c r="QH889" s="2" t="s">
        <v>229</v>
      </c>
      <c r="QI889" s="4"/>
      <c r="QJ889" s="8"/>
      <c r="QK889" s="4"/>
      <c r="QL889" s="8"/>
      <c r="QM889" s="7"/>
      <c r="QN889" s="7"/>
      <c r="QO889" s="2" t="s">
        <v>229</v>
      </c>
      <c r="QP889" s="2" t="s">
        <v>229</v>
      </c>
      <c r="QQ889" s="2" t="s">
        <v>229</v>
      </c>
      <c r="QR889" s="2" t="s">
        <v>229</v>
      </c>
      <c r="QS889" s="2" t="s">
        <v>229</v>
      </c>
      <c r="QT889" s="2" t="s">
        <v>229</v>
      </c>
      <c r="QU889" s="4"/>
      <c r="QV889" s="8"/>
      <c r="QW889" s="4"/>
      <c r="QX889" s="8"/>
      <c r="QY889" s="7"/>
      <c r="QZ889" s="7"/>
      <c r="RA889" s="2" t="s">
        <v>239</v>
      </c>
      <c r="RB889" s="2" t="s">
        <v>275</v>
      </c>
      <c r="RC889" s="2" t="s">
        <v>3488</v>
      </c>
      <c r="RD889" s="2" t="s">
        <v>229</v>
      </c>
      <c r="RE889" s="2" t="s">
        <v>241</v>
      </c>
      <c r="RF889" s="2" t="s">
        <v>229</v>
      </c>
      <c r="RG889" s="4"/>
      <c r="RH889" s="8"/>
      <c r="RI889" s="4"/>
      <c r="RJ889" s="8"/>
      <c r="RK889" s="7"/>
      <c r="RL889" s="7"/>
      <c r="RM889" s="2" t="s">
        <v>229</v>
      </c>
      <c r="RN889" s="2" t="s">
        <v>229</v>
      </c>
      <c r="RO889" s="2" t="s">
        <v>229</v>
      </c>
      <c r="RP889" s="2" t="s">
        <v>229</v>
      </c>
      <c r="RQ889" s="2" t="s">
        <v>229</v>
      </c>
      <c r="RR889" s="2" t="s">
        <v>229</v>
      </c>
      <c r="RS889" s="4"/>
      <c r="RT889" s="8"/>
      <c r="RU889" s="4"/>
      <c r="RV889" s="8"/>
      <c r="RW889" s="7"/>
      <c r="RX889" s="7"/>
      <c r="RY889" s="2" t="s">
        <v>239</v>
      </c>
      <c r="RZ889" s="2" t="s">
        <v>275</v>
      </c>
      <c r="SA889" s="2" t="s">
        <v>1640</v>
      </c>
      <c r="SB889" s="2" t="s">
        <v>544</v>
      </c>
      <c r="SC889" s="2" t="s">
        <v>241</v>
      </c>
      <c r="SD889" s="2" t="s">
        <v>229</v>
      </c>
      <c r="SE889" s="4">
        <v>227</v>
      </c>
      <c r="SF889" s="4"/>
      <c r="SG889" s="4"/>
      <c r="SH889" s="4"/>
      <c r="SI889" s="4">
        <v>17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>
        <v>50</v>
      </c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>
        <v>70</v>
      </c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</row>
    <row r="890">
      <c r="A890" s="2" t="s">
        <v>5212</v>
      </c>
      <c r="B890" s="2" t="s">
        <v>216</v>
      </c>
      <c r="C890" s="2" t="s">
        <v>4734</v>
      </c>
      <c r="D890" s="2" t="s">
        <v>3600</v>
      </c>
      <c r="E890" s="2" t="s">
        <v>3827</v>
      </c>
      <c r="F890" s="2" t="s">
        <v>4735</v>
      </c>
      <c r="G890" s="2" t="s">
        <v>4736</v>
      </c>
      <c r="H890" s="2" t="s">
        <v>4737</v>
      </c>
      <c r="I890" s="2" t="s">
        <v>5210</v>
      </c>
      <c r="J890" s="2" t="s">
        <v>3829</v>
      </c>
      <c r="K890" s="2" t="s">
        <v>2491</v>
      </c>
      <c r="L890" s="3">
        <v>54.99</v>
      </c>
      <c r="M890" s="3">
        <v>57.74</v>
      </c>
      <c r="N890" s="3">
        <v>109.99</v>
      </c>
      <c r="O890" s="2" t="s">
        <v>226</v>
      </c>
      <c r="P890" s="2" t="s">
        <v>618</v>
      </c>
      <c r="Q890" s="2" t="s">
        <v>228</v>
      </c>
      <c r="R890" s="2" t="s">
        <v>229</v>
      </c>
      <c r="S890" s="2" t="s">
        <v>5213</v>
      </c>
      <c r="T890" s="2" t="s">
        <v>3733</v>
      </c>
      <c r="U890" s="2" t="s">
        <v>733</v>
      </c>
      <c r="V890" s="2" t="s">
        <v>233</v>
      </c>
      <c r="W890" s="2" t="s">
        <v>3757</v>
      </c>
      <c r="X890" s="2" t="s">
        <v>4740</v>
      </c>
      <c r="Y890" s="2" t="s">
        <v>868</v>
      </c>
      <c r="Z890" s="4">
        <v>98</v>
      </c>
      <c r="AA890" s="4">
        <f>=ROUNDDOWN(14,0)</f>
      </c>
      <c r="AB890" s="5">
        <v>7</v>
      </c>
      <c r="AC890" s="2" t="s">
        <v>4760</v>
      </c>
      <c r="AD890" s="4">
        <v>160</v>
      </c>
      <c r="AE890" s="4">
        <v>160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>
        <v>4</v>
      </c>
      <c r="AQ890" s="8">
        <v>239.72</v>
      </c>
      <c r="AR890" s="4">
        <v>9</v>
      </c>
      <c r="AS890" s="8">
        <v>547.22</v>
      </c>
      <c r="AT890" s="7">
        <v>-0.5556</v>
      </c>
      <c r="AU890" s="7">
        <v>-0.5619</v>
      </c>
      <c r="AV890" s="4">
        <v>4</v>
      </c>
      <c r="AW890" s="8">
        <v>239.72</v>
      </c>
      <c r="AX890" s="4">
        <v>9</v>
      </c>
      <c r="AY890" s="8">
        <v>547.22</v>
      </c>
      <c r="AZ890" s="7">
        <v>-0.5556</v>
      </c>
      <c r="BA890" s="7">
        <v>-0.5619</v>
      </c>
      <c r="BB890" s="7">
        <v>1</v>
      </c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>
        <v>0.3587</v>
      </c>
      <c r="BJ890" s="4">
        <v>4</v>
      </c>
      <c r="BK890" s="8">
        <v>239.72</v>
      </c>
      <c r="BL890" s="2" t="s">
        <v>5214</v>
      </c>
      <c r="BM890" s="7">
        <v>1</v>
      </c>
      <c r="BN890" s="7">
        <v>1</v>
      </c>
      <c r="BO890" s="4">
        <v>1</v>
      </c>
      <c r="BP890" s="8">
        <v>61.81</v>
      </c>
      <c r="BQ890" s="4">
        <v>7</v>
      </c>
      <c r="BR890" s="8">
        <v>432.67</v>
      </c>
      <c r="BS890" s="7">
        <v>-0.8571</v>
      </c>
      <c r="BT890" s="7">
        <v>-0.8571</v>
      </c>
      <c r="BU890" s="2" t="s">
        <v>239</v>
      </c>
      <c r="BV890" s="2" t="s">
        <v>226</v>
      </c>
      <c r="BW890" s="2" t="s">
        <v>229</v>
      </c>
      <c r="BX890" s="2" t="s">
        <v>1014</v>
      </c>
      <c r="BY890" s="2" t="s">
        <v>241</v>
      </c>
      <c r="BZ890" s="2" t="s">
        <v>229</v>
      </c>
      <c r="CA890" s="4"/>
      <c r="CB890" s="8"/>
      <c r="CC890" s="4"/>
      <c r="CD890" s="8"/>
      <c r="CE890" s="7"/>
      <c r="CF890" s="7"/>
      <c r="CG890" s="2" t="s">
        <v>239</v>
      </c>
      <c r="CH890" s="2" t="s">
        <v>226</v>
      </c>
      <c r="CI890" s="2" t="s">
        <v>780</v>
      </c>
      <c r="CJ890" s="2" t="s">
        <v>1752</v>
      </c>
      <c r="CK890" s="2" t="s">
        <v>241</v>
      </c>
      <c r="CL890" s="2" t="s">
        <v>229</v>
      </c>
      <c r="CM890" s="4">
        <v>2</v>
      </c>
      <c r="CN890" s="8">
        <v>120.72</v>
      </c>
      <c r="CO890" s="4"/>
      <c r="CP890" s="8"/>
      <c r="CQ890" s="7"/>
      <c r="CR890" s="7"/>
      <c r="CS890" s="2" t="s">
        <v>239</v>
      </c>
      <c r="CT890" s="2" t="s">
        <v>226</v>
      </c>
      <c r="CU890" s="2" t="s">
        <v>1777</v>
      </c>
      <c r="CV890" s="2" t="s">
        <v>3838</v>
      </c>
      <c r="CW890" s="2" t="s">
        <v>241</v>
      </c>
      <c r="CX890" s="2" t="s">
        <v>229</v>
      </c>
      <c r="CY890" s="4"/>
      <c r="CZ890" s="8"/>
      <c r="DA890" s="4">
        <v>1</v>
      </c>
      <c r="DB890" s="8">
        <v>56.81</v>
      </c>
      <c r="DC890" s="7">
        <v>-1</v>
      </c>
      <c r="DD890" s="7">
        <v>-1</v>
      </c>
      <c r="DE890" s="2" t="s">
        <v>239</v>
      </c>
      <c r="DF890" s="2" t="s">
        <v>226</v>
      </c>
      <c r="DG890" s="2" t="s">
        <v>3285</v>
      </c>
      <c r="DH890" s="2" t="s">
        <v>4857</v>
      </c>
      <c r="DI890" s="2" t="s">
        <v>241</v>
      </c>
      <c r="DJ890" s="2" t="s">
        <v>229</v>
      </c>
      <c r="DK890" s="4"/>
      <c r="DL890" s="8"/>
      <c r="DM890" s="4">
        <v>1</v>
      </c>
      <c r="DN890" s="8">
        <v>57.74</v>
      </c>
      <c r="DO890" s="7">
        <v>-1</v>
      </c>
      <c r="DP890" s="7">
        <v>-1</v>
      </c>
      <c r="DQ890" s="2" t="s">
        <v>239</v>
      </c>
      <c r="DR890" s="2" t="s">
        <v>226</v>
      </c>
      <c r="DS890" s="2" t="s">
        <v>789</v>
      </c>
      <c r="DT890" s="2" t="s">
        <v>790</v>
      </c>
      <c r="DU890" s="2" t="s">
        <v>241</v>
      </c>
      <c r="DV890" s="2" t="s">
        <v>229</v>
      </c>
      <c r="DW890" s="4">
        <v>1</v>
      </c>
      <c r="DX890" s="8">
        <v>57.19</v>
      </c>
      <c r="DY890" s="4"/>
      <c r="DZ890" s="8"/>
      <c r="EA890" s="7"/>
      <c r="EB890" s="7"/>
      <c r="EC890" s="2" t="s">
        <v>239</v>
      </c>
      <c r="ED890" s="2" t="s">
        <v>226</v>
      </c>
      <c r="EE890" s="2" t="s">
        <v>2421</v>
      </c>
      <c r="EF890" s="2" t="s">
        <v>1410</v>
      </c>
      <c r="EG890" s="2" t="s">
        <v>241</v>
      </c>
      <c r="EH890" s="2" t="s">
        <v>229</v>
      </c>
      <c r="EI890" s="4"/>
      <c r="EJ890" s="8"/>
      <c r="EK890" s="4"/>
      <c r="EL890" s="8"/>
      <c r="EM890" s="7"/>
      <c r="EN890" s="7"/>
      <c r="EO890" s="2" t="s">
        <v>239</v>
      </c>
      <c r="EP890" s="2" t="s">
        <v>226</v>
      </c>
      <c r="EQ890" s="2" t="s">
        <v>1064</v>
      </c>
      <c r="ER890" s="2" t="s">
        <v>1366</v>
      </c>
      <c r="ES890" s="2" t="s">
        <v>241</v>
      </c>
      <c r="ET890" s="2" t="s">
        <v>229</v>
      </c>
      <c r="EU890" s="4"/>
      <c r="EV890" s="8"/>
      <c r="EW890" s="4"/>
      <c r="EX890" s="8"/>
      <c r="EY890" s="7"/>
      <c r="EZ890" s="7"/>
      <c r="FA890" s="2" t="s">
        <v>239</v>
      </c>
      <c r="FB890" s="2" t="s">
        <v>226</v>
      </c>
      <c r="FC890" s="2" t="s">
        <v>712</v>
      </c>
      <c r="FD890" s="2" t="s">
        <v>1422</v>
      </c>
      <c r="FE890" s="2" t="s">
        <v>241</v>
      </c>
      <c r="FF890" s="2" t="s">
        <v>229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226</v>
      </c>
      <c r="FO890" s="2" t="s">
        <v>789</v>
      </c>
      <c r="FP890" s="2" t="s">
        <v>1257</v>
      </c>
      <c r="FQ890" s="2" t="s">
        <v>241</v>
      </c>
      <c r="FR890" s="2" t="s">
        <v>229</v>
      </c>
      <c r="FS890" s="4"/>
      <c r="FT890" s="8"/>
      <c r="FU890" s="4"/>
      <c r="FV890" s="8"/>
      <c r="FW890" s="7"/>
      <c r="FX890" s="7"/>
      <c r="FY890" s="2" t="s">
        <v>239</v>
      </c>
      <c r="FZ890" s="2" t="s">
        <v>226</v>
      </c>
      <c r="GA890" s="2" t="s">
        <v>327</v>
      </c>
      <c r="GB890" s="2" t="s">
        <v>229</v>
      </c>
      <c r="GC890" s="2" t="s">
        <v>241</v>
      </c>
      <c r="GD890" s="2" t="s">
        <v>229</v>
      </c>
      <c r="GE890" s="4"/>
      <c r="GF890" s="8"/>
      <c r="GG890" s="4"/>
      <c r="GH890" s="8"/>
      <c r="GI890" s="7"/>
      <c r="GJ890" s="7"/>
      <c r="GK890" s="2" t="s">
        <v>272</v>
      </c>
      <c r="GL890" s="2" t="s">
        <v>226</v>
      </c>
      <c r="GM890" s="2" t="s">
        <v>229</v>
      </c>
      <c r="GN890" s="2" t="s">
        <v>229</v>
      </c>
      <c r="GO890" s="2" t="s">
        <v>241</v>
      </c>
      <c r="GP890" s="2" t="s">
        <v>229</v>
      </c>
      <c r="GQ890" s="4"/>
      <c r="GR890" s="8"/>
      <c r="GS890" s="4"/>
      <c r="GT890" s="8"/>
      <c r="GU890" s="7"/>
      <c r="GV890" s="7"/>
      <c r="GW890" s="2" t="s">
        <v>239</v>
      </c>
      <c r="GX890" s="2" t="s">
        <v>226</v>
      </c>
      <c r="GY890" s="2" t="s">
        <v>758</v>
      </c>
      <c r="GZ890" s="2" t="s">
        <v>2022</v>
      </c>
      <c r="HA890" s="2" t="s">
        <v>241</v>
      </c>
      <c r="HB890" s="2" t="s">
        <v>229</v>
      </c>
      <c r="HC890" s="4"/>
      <c r="HD890" s="8"/>
      <c r="HE890" s="4"/>
      <c r="HF890" s="8"/>
      <c r="HG890" s="7"/>
      <c r="HH890" s="7"/>
      <c r="HI890" s="2" t="s">
        <v>239</v>
      </c>
      <c r="HJ890" s="2" t="s">
        <v>275</v>
      </c>
      <c r="HK890" s="2" t="s">
        <v>2916</v>
      </c>
      <c r="HL890" s="2" t="s">
        <v>968</v>
      </c>
      <c r="HM890" s="2" t="s">
        <v>241</v>
      </c>
      <c r="HN890" s="2" t="s">
        <v>229</v>
      </c>
      <c r="HO890" s="4"/>
      <c r="HP890" s="8"/>
      <c r="HQ890" s="4"/>
      <c r="HR890" s="8"/>
      <c r="HS890" s="7"/>
      <c r="HT890" s="7"/>
      <c r="HU890" s="2" t="s">
        <v>266</v>
      </c>
      <c r="HV890" s="2" t="s">
        <v>226</v>
      </c>
      <c r="HW890" s="2" t="s">
        <v>229</v>
      </c>
      <c r="HX890" s="2" t="s">
        <v>229</v>
      </c>
      <c r="HY890" s="2" t="s">
        <v>241</v>
      </c>
      <c r="HZ890" s="2" t="s">
        <v>229</v>
      </c>
      <c r="IA890" s="4"/>
      <c r="IB890" s="8"/>
      <c r="IC890" s="4"/>
      <c r="ID890" s="8"/>
      <c r="IE890" s="7"/>
      <c r="IF890" s="7"/>
      <c r="IG890" s="2" t="s">
        <v>266</v>
      </c>
      <c r="IH890" s="2" t="s">
        <v>226</v>
      </c>
      <c r="II890" s="2" t="s">
        <v>229</v>
      </c>
      <c r="IJ890" s="2" t="s">
        <v>229</v>
      </c>
      <c r="IK890" s="2" t="s">
        <v>241</v>
      </c>
      <c r="IL890" s="2" t="s">
        <v>229</v>
      </c>
      <c r="IM890" s="4"/>
      <c r="IN890" s="8"/>
      <c r="IO890" s="4"/>
      <c r="IP890" s="8"/>
      <c r="IQ890" s="7"/>
      <c r="IR890" s="7"/>
      <c r="IS890" s="2" t="s">
        <v>267</v>
      </c>
      <c r="IT890" s="2" t="s">
        <v>226</v>
      </c>
      <c r="IU890" s="2" t="s">
        <v>229</v>
      </c>
      <c r="IV890" s="2" t="s">
        <v>229</v>
      </c>
      <c r="IW890" s="2" t="s">
        <v>241</v>
      </c>
      <c r="IX890" s="2" t="s">
        <v>229</v>
      </c>
      <c r="IY890" s="4"/>
      <c r="IZ890" s="8"/>
      <c r="JA890" s="4"/>
      <c r="JB890" s="8"/>
      <c r="JC890" s="7"/>
      <c r="JD890" s="7"/>
      <c r="JE890" s="2" t="s">
        <v>272</v>
      </c>
      <c r="JF890" s="2" t="s">
        <v>226</v>
      </c>
      <c r="JG890" s="2" t="s">
        <v>229</v>
      </c>
      <c r="JH890" s="2" t="s">
        <v>229</v>
      </c>
      <c r="JI890" s="2" t="s">
        <v>241</v>
      </c>
      <c r="JJ890" s="2" t="s">
        <v>229</v>
      </c>
      <c r="JK890" s="4"/>
      <c r="JL890" s="8"/>
      <c r="JM890" s="4"/>
      <c r="JN890" s="8"/>
      <c r="JO890" s="7"/>
      <c r="JP890" s="7"/>
      <c r="JQ890" s="2" t="s">
        <v>229</v>
      </c>
      <c r="JR890" s="2" t="s">
        <v>229</v>
      </c>
      <c r="JS890" s="2" t="s">
        <v>229</v>
      </c>
      <c r="JT890" s="2" t="s">
        <v>229</v>
      </c>
      <c r="JU890" s="2" t="s">
        <v>229</v>
      </c>
      <c r="JV890" s="2" t="s">
        <v>229</v>
      </c>
      <c r="JW890" s="4"/>
      <c r="JX890" s="8"/>
      <c r="JY890" s="4"/>
      <c r="JZ890" s="8"/>
      <c r="KA890" s="7"/>
      <c r="KB890" s="7"/>
      <c r="KC890" s="2" t="s">
        <v>272</v>
      </c>
      <c r="KD890" s="2" t="s">
        <v>226</v>
      </c>
      <c r="KE890" s="2" t="s">
        <v>229</v>
      </c>
      <c r="KF890" s="2" t="s">
        <v>229</v>
      </c>
      <c r="KG890" s="2" t="s">
        <v>241</v>
      </c>
      <c r="KH890" s="2" t="s">
        <v>229</v>
      </c>
      <c r="KI890" s="4"/>
      <c r="KJ890" s="8"/>
      <c r="KK890" s="4"/>
      <c r="KL890" s="8"/>
      <c r="KM890" s="7"/>
      <c r="KN890" s="7"/>
      <c r="KO890" s="2" t="s">
        <v>272</v>
      </c>
      <c r="KP890" s="2" t="s">
        <v>226</v>
      </c>
      <c r="KQ890" s="2" t="s">
        <v>229</v>
      </c>
      <c r="KR890" s="2" t="s">
        <v>229</v>
      </c>
      <c r="KS890" s="2" t="s">
        <v>241</v>
      </c>
      <c r="KT890" s="2" t="s">
        <v>229</v>
      </c>
      <c r="KU890" s="4"/>
      <c r="KV890" s="8"/>
      <c r="KW890" s="4"/>
      <c r="KX890" s="8"/>
      <c r="KY890" s="7"/>
      <c r="KZ890" s="7"/>
      <c r="LA890" s="2" t="s">
        <v>239</v>
      </c>
      <c r="LB890" s="2" t="s">
        <v>226</v>
      </c>
      <c r="LC890" s="2" t="s">
        <v>1500</v>
      </c>
      <c r="LD890" s="2" t="s">
        <v>601</v>
      </c>
      <c r="LE890" s="2" t="s">
        <v>241</v>
      </c>
      <c r="LF890" s="2" t="s">
        <v>229</v>
      </c>
      <c r="LG890" s="4"/>
      <c r="LH890" s="8"/>
      <c r="LI890" s="4"/>
      <c r="LJ890" s="8"/>
      <c r="LK890" s="7"/>
      <c r="LL890" s="7"/>
      <c r="LM890" s="2" t="s">
        <v>229</v>
      </c>
      <c r="LN890" s="2" t="s">
        <v>229</v>
      </c>
      <c r="LO890" s="2" t="s">
        <v>229</v>
      </c>
      <c r="LP890" s="2" t="s">
        <v>229</v>
      </c>
      <c r="LQ890" s="2" t="s">
        <v>229</v>
      </c>
      <c r="LR890" s="2" t="s">
        <v>229</v>
      </c>
      <c r="LS890" s="4"/>
      <c r="LT890" s="8"/>
      <c r="LU890" s="4"/>
      <c r="LV890" s="8"/>
      <c r="LW890" s="7"/>
      <c r="LX890" s="7"/>
      <c r="LY890" s="2" t="s">
        <v>239</v>
      </c>
      <c r="LZ890" s="2" t="s">
        <v>275</v>
      </c>
      <c r="MA890" s="2" t="s">
        <v>1599</v>
      </c>
      <c r="MB890" s="2" t="s">
        <v>250</v>
      </c>
      <c r="MC890" s="2" t="s">
        <v>241</v>
      </c>
      <c r="MD890" s="2" t="s">
        <v>229</v>
      </c>
      <c r="ME890" s="4"/>
      <c r="MF890" s="8"/>
      <c r="MG890" s="4"/>
      <c r="MH890" s="8"/>
      <c r="MI890" s="7"/>
      <c r="MJ890" s="7"/>
      <c r="MK890" s="2" t="s">
        <v>239</v>
      </c>
      <c r="ML890" s="2" t="s">
        <v>275</v>
      </c>
      <c r="MM890" s="2" t="s">
        <v>344</v>
      </c>
      <c r="MN890" s="2" t="s">
        <v>354</v>
      </c>
      <c r="MO890" s="2" t="s">
        <v>241</v>
      </c>
      <c r="MP890" s="2" t="s">
        <v>229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226</v>
      </c>
      <c r="MY890" s="2" t="s">
        <v>460</v>
      </c>
      <c r="MZ890" s="2" t="s">
        <v>1850</v>
      </c>
      <c r="NA890" s="2" t="s">
        <v>241</v>
      </c>
      <c r="NB890" s="2" t="s">
        <v>229</v>
      </c>
      <c r="NC890" s="4"/>
      <c r="ND890" s="8"/>
      <c r="NE890" s="4"/>
      <c r="NF890" s="8"/>
      <c r="NG890" s="7"/>
      <c r="NH890" s="7"/>
      <c r="NI890" s="2" t="s">
        <v>239</v>
      </c>
      <c r="NJ890" s="2" t="s">
        <v>260</v>
      </c>
      <c r="NK890" s="2" t="s">
        <v>3843</v>
      </c>
      <c r="NL890" s="2" t="s">
        <v>1275</v>
      </c>
      <c r="NM890" s="2" t="s">
        <v>241</v>
      </c>
      <c r="NN890" s="2" t="s">
        <v>229</v>
      </c>
      <c r="NO890" s="4"/>
      <c r="NP890" s="8"/>
      <c r="NQ890" s="4"/>
      <c r="NR890" s="8"/>
      <c r="NS890" s="7"/>
      <c r="NT890" s="7"/>
      <c r="NU890" s="2" t="s">
        <v>272</v>
      </c>
      <c r="NV890" s="2" t="s">
        <v>226</v>
      </c>
      <c r="NW890" s="2" t="s">
        <v>229</v>
      </c>
      <c r="NX890" s="2" t="s">
        <v>229</v>
      </c>
      <c r="NY890" s="2" t="s">
        <v>241</v>
      </c>
      <c r="NZ890" s="2" t="s">
        <v>229</v>
      </c>
      <c r="OA890" s="4"/>
      <c r="OB890" s="8"/>
      <c r="OC890" s="4"/>
      <c r="OD890" s="8"/>
      <c r="OE890" s="7"/>
      <c r="OF890" s="7"/>
      <c r="OG890" s="2" t="s">
        <v>239</v>
      </c>
      <c r="OH890" s="2" t="s">
        <v>226</v>
      </c>
      <c r="OI890" s="2" t="s">
        <v>2597</v>
      </c>
      <c r="OJ890" s="2" t="s">
        <v>229</v>
      </c>
      <c r="OK890" s="2" t="s">
        <v>241</v>
      </c>
      <c r="OL890" s="2" t="s">
        <v>229</v>
      </c>
      <c r="OM890" s="4"/>
      <c r="ON890" s="8"/>
      <c r="OO890" s="4"/>
      <c r="OP890" s="8"/>
      <c r="OQ890" s="7"/>
      <c r="OR890" s="7"/>
      <c r="OS890" s="2" t="s">
        <v>229</v>
      </c>
      <c r="OT890" s="2" t="s">
        <v>229</v>
      </c>
      <c r="OU890" s="2" t="s">
        <v>229</v>
      </c>
      <c r="OV890" s="2" t="s">
        <v>229</v>
      </c>
      <c r="OW890" s="2" t="s">
        <v>229</v>
      </c>
      <c r="OX890" s="2" t="s">
        <v>229</v>
      </c>
      <c r="OY890" s="4"/>
      <c r="OZ890" s="8"/>
      <c r="PA890" s="4"/>
      <c r="PB890" s="8"/>
      <c r="PC890" s="7"/>
      <c r="PD890" s="7"/>
      <c r="PE890" s="2" t="s">
        <v>229</v>
      </c>
      <c r="PF890" s="2" t="s">
        <v>229</v>
      </c>
      <c r="PG890" s="2" t="s">
        <v>229</v>
      </c>
      <c r="PH890" s="2" t="s">
        <v>229</v>
      </c>
      <c r="PI890" s="2" t="s">
        <v>229</v>
      </c>
      <c r="PJ890" s="2" t="s">
        <v>229</v>
      </c>
      <c r="PK890" s="4"/>
      <c r="PL890" s="8"/>
      <c r="PM890" s="4"/>
      <c r="PN890" s="8"/>
      <c r="PO890" s="7"/>
      <c r="PP890" s="7"/>
      <c r="PQ890" s="2" t="s">
        <v>239</v>
      </c>
      <c r="PR890" s="2" t="s">
        <v>275</v>
      </c>
      <c r="PS890" s="2" t="s">
        <v>291</v>
      </c>
      <c r="PT890" s="2" t="s">
        <v>229</v>
      </c>
      <c r="PU890" s="2" t="s">
        <v>241</v>
      </c>
      <c r="PV890" s="2" t="s">
        <v>229</v>
      </c>
      <c r="PW890" s="4"/>
      <c r="PX890" s="8"/>
      <c r="PY890" s="4"/>
      <c r="PZ890" s="8"/>
      <c r="QA890" s="7"/>
      <c r="QB890" s="7"/>
      <c r="QC890" s="2" t="s">
        <v>281</v>
      </c>
      <c r="QD890" s="2" t="s">
        <v>226</v>
      </c>
      <c r="QE890" s="2" t="s">
        <v>229</v>
      </c>
      <c r="QF890" s="2" t="s">
        <v>229</v>
      </c>
      <c r="QG890" s="2" t="s">
        <v>241</v>
      </c>
      <c r="QH890" s="2" t="s">
        <v>229</v>
      </c>
      <c r="QI890" s="4"/>
      <c r="QJ890" s="8"/>
      <c r="QK890" s="4"/>
      <c r="QL890" s="8"/>
      <c r="QM890" s="7"/>
      <c r="QN890" s="7"/>
      <c r="QO890" s="2" t="s">
        <v>229</v>
      </c>
      <c r="QP890" s="2" t="s">
        <v>229</v>
      </c>
      <c r="QQ890" s="2" t="s">
        <v>229</v>
      </c>
      <c r="QR890" s="2" t="s">
        <v>229</v>
      </c>
      <c r="QS890" s="2" t="s">
        <v>229</v>
      </c>
      <c r="QT890" s="2" t="s">
        <v>229</v>
      </c>
      <c r="QU890" s="4"/>
      <c r="QV890" s="8"/>
      <c r="QW890" s="4"/>
      <c r="QX890" s="8"/>
      <c r="QY890" s="7"/>
      <c r="QZ890" s="7"/>
      <c r="RA890" s="2" t="s">
        <v>239</v>
      </c>
      <c r="RB890" s="2" t="s">
        <v>275</v>
      </c>
      <c r="RC890" s="2" t="s">
        <v>3488</v>
      </c>
      <c r="RD890" s="2" t="s">
        <v>2762</v>
      </c>
      <c r="RE890" s="2" t="s">
        <v>241</v>
      </c>
      <c r="RF890" s="2" t="s">
        <v>229</v>
      </c>
      <c r="RG890" s="4"/>
      <c r="RH890" s="8"/>
      <c r="RI890" s="4"/>
      <c r="RJ890" s="8"/>
      <c r="RK890" s="7"/>
      <c r="RL890" s="7"/>
      <c r="RM890" s="2" t="s">
        <v>229</v>
      </c>
      <c r="RN890" s="2" t="s">
        <v>229</v>
      </c>
      <c r="RO890" s="2" t="s">
        <v>229</v>
      </c>
      <c r="RP890" s="2" t="s">
        <v>229</v>
      </c>
      <c r="RQ890" s="2" t="s">
        <v>229</v>
      </c>
      <c r="RR890" s="2" t="s">
        <v>229</v>
      </c>
      <c r="RS890" s="4"/>
      <c r="RT890" s="8"/>
      <c r="RU890" s="4"/>
      <c r="RV890" s="8"/>
      <c r="RW890" s="7"/>
      <c r="RX890" s="7"/>
      <c r="RY890" s="2" t="s">
        <v>239</v>
      </c>
      <c r="RZ890" s="2" t="s">
        <v>275</v>
      </c>
      <c r="SA890" s="2" t="s">
        <v>1640</v>
      </c>
      <c r="SB890" s="2" t="s">
        <v>229</v>
      </c>
      <c r="SC890" s="2" t="s">
        <v>241</v>
      </c>
      <c r="SD890" s="2" t="s">
        <v>229</v>
      </c>
      <c r="SE890" s="4">
        <v>98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>
        <v>160</v>
      </c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</row>
    <row r="891">
      <c r="A891" s="2" t="s">
        <v>5215</v>
      </c>
      <c r="B891" s="2" t="s">
        <v>216</v>
      </c>
      <c r="C891" s="2" t="s">
        <v>4734</v>
      </c>
      <c r="D891" s="2" t="s">
        <v>3600</v>
      </c>
      <c r="E891" s="2" t="s">
        <v>3726</v>
      </c>
      <c r="F891" s="2" t="s">
        <v>4983</v>
      </c>
      <c r="G891" s="2" t="s">
        <v>4984</v>
      </c>
      <c r="H891" s="2" t="s">
        <v>4985</v>
      </c>
      <c r="I891" s="2" t="s">
        <v>5216</v>
      </c>
      <c r="J891" s="2" t="s">
        <v>285</v>
      </c>
      <c r="K891" s="2" t="s">
        <v>2491</v>
      </c>
      <c r="L891" s="3">
        <v>71.39</v>
      </c>
      <c r="M891" s="3">
        <v>74.96</v>
      </c>
      <c r="N891" s="3">
        <v>139.99</v>
      </c>
      <c r="O891" s="2" t="s">
        <v>226</v>
      </c>
      <c r="P891" s="2" t="s">
        <v>618</v>
      </c>
      <c r="Q891" s="2" t="s">
        <v>228</v>
      </c>
      <c r="R891" s="2" t="s">
        <v>229</v>
      </c>
      <c r="S891" s="2" t="s">
        <v>4987</v>
      </c>
      <c r="T891" s="2" t="s">
        <v>3733</v>
      </c>
      <c r="U891" s="2" t="s">
        <v>232</v>
      </c>
      <c r="V891" s="2" t="s">
        <v>233</v>
      </c>
      <c r="W891" s="2" t="s">
        <v>686</v>
      </c>
      <c r="X891" s="2" t="s">
        <v>1525</v>
      </c>
      <c r="Y891" s="2" t="s">
        <v>971</v>
      </c>
      <c r="Z891" s="4">
        <v>95</v>
      </c>
      <c r="AA891" s="4">
        <f>=ROUNDDOWN(47.5,0)</f>
      </c>
      <c r="AB891" s="5">
        <v>2</v>
      </c>
      <c r="AC891" s="2" t="s">
        <v>5217</v>
      </c>
      <c r="AD891" s="4">
        <v>40</v>
      </c>
      <c r="AE891" s="4">
        <v>40</v>
      </c>
      <c r="AF891" s="6">
        <v>69</v>
      </c>
      <c r="AG891" s="6"/>
      <c r="AH891" s="7">
        <v>1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>
        <v>2</v>
      </c>
      <c r="AW891" s="8">
        <v>181.19</v>
      </c>
      <c r="AX891" s="4">
        <v>2</v>
      </c>
      <c r="AY891" s="8">
        <v>182.62</v>
      </c>
      <c r="AZ891" s="7" t="s">
        <v>229</v>
      </c>
      <c r="BA891" s="7">
        <v>-0.0078</v>
      </c>
      <c r="BB891" s="7"/>
      <c r="BC891" s="4">
        <v>2</v>
      </c>
      <c r="BD891" s="8">
        <v>181.19</v>
      </c>
      <c r="BE891" s="4">
        <v>2</v>
      </c>
      <c r="BF891" s="8">
        <v>182.62</v>
      </c>
      <c r="BG891" s="7" t="s">
        <v>229</v>
      </c>
      <c r="BH891" s="7">
        <v>-0.0078</v>
      </c>
      <c r="BI891" s="7">
        <v>1</v>
      </c>
      <c r="BJ891" s="4"/>
      <c r="BK891" s="8"/>
      <c r="BL891" s="2" t="s">
        <v>229</v>
      </c>
      <c r="BM891" s="7"/>
      <c r="BN891" s="7"/>
      <c r="BO891" s="4"/>
      <c r="BP891" s="8"/>
      <c r="BQ891" s="4"/>
      <c r="BR891" s="8"/>
      <c r="BS891" s="7"/>
      <c r="BT891" s="7"/>
      <c r="BU891" s="2" t="s">
        <v>714</v>
      </c>
      <c r="BV891" s="2" t="s">
        <v>275</v>
      </c>
      <c r="BW891" s="2" t="s">
        <v>229</v>
      </c>
      <c r="BX891" s="2" t="s">
        <v>567</v>
      </c>
      <c r="BY891" s="2" t="s">
        <v>241</v>
      </c>
      <c r="BZ891" s="2" t="s">
        <v>229</v>
      </c>
      <c r="CA891" s="4"/>
      <c r="CB891" s="8"/>
      <c r="CC891" s="4"/>
      <c r="CD891" s="8"/>
      <c r="CE891" s="7"/>
      <c r="CF891" s="7"/>
      <c r="CG891" s="2" t="s">
        <v>239</v>
      </c>
      <c r="CH891" s="2" t="s">
        <v>226</v>
      </c>
      <c r="CI891" s="2" t="s">
        <v>485</v>
      </c>
      <c r="CJ891" s="2" t="s">
        <v>1408</v>
      </c>
      <c r="CK891" s="2" t="s">
        <v>241</v>
      </c>
      <c r="CL891" s="2" t="s">
        <v>229</v>
      </c>
      <c r="CM891" s="4"/>
      <c r="CN891" s="8"/>
      <c r="CO891" s="4"/>
      <c r="CP891" s="8"/>
      <c r="CQ891" s="7"/>
      <c r="CR891" s="7"/>
      <c r="CS891" s="2" t="s">
        <v>239</v>
      </c>
      <c r="CT891" s="2" t="s">
        <v>226</v>
      </c>
      <c r="CU891" s="2" t="s">
        <v>971</v>
      </c>
      <c r="CV891" s="2" t="s">
        <v>978</v>
      </c>
      <c r="CW891" s="2" t="s">
        <v>241</v>
      </c>
      <c r="CX891" s="2" t="s">
        <v>229</v>
      </c>
      <c r="CY891" s="4"/>
      <c r="CZ891" s="8"/>
      <c r="DA891" s="4"/>
      <c r="DB891" s="8"/>
      <c r="DC891" s="7"/>
      <c r="DD891" s="7"/>
      <c r="DE891" s="2" t="s">
        <v>239</v>
      </c>
      <c r="DF891" s="2" t="s">
        <v>226</v>
      </c>
      <c r="DG891" s="2" t="s">
        <v>971</v>
      </c>
      <c r="DH891" s="2" t="s">
        <v>486</v>
      </c>
      <c r="DI891" s="2" t="s">
        <v>241</v>
      </c>
      <c r="DJ891" s="2" t="s">
        <v>229</v>
      </c>
      <c r="DK891" s="4"/>
      <c r="DL891" s="8"/>
      <c r="DM891" s="4"/>
      <c r="DN891" s="8"/>
      <c r="DO891" s="7"/>
      <c r="DP891" s="7"/>
      <c r="DQ891" s="2" t="s">
        <v>239</v>
      </c>
      <c r="DR891" s="2" t="s">
        <v>226</v>
      </c>
      <c r="DS891" s="2" t="s">
        <v>587</v>
      </c>
      <c r="DT891" s="2" t="s">
        <v>3263</v>
      </c>
      <c r="DU891" s="2" t="s">
        <v>241</v>
      </c>
      <c r="DV891" s="2" t="s">
        <v>229</v>
      </c>
      <c r="DW891" s="4"/>
      <c r="DX891" s="8"/>
      <c r="DY891" s="4"/>
      <c r="DZ891" s="8"/>
      <c r="EA891" s="7"/>
      <c r="EB891" s="7"/>
      <c r="EC891" s="2" t="s">
        <v>239</v>
      </c>
      <c r="ED891" s="2" t="s">
        <v>226</v>
      </c>
      <c r="EE891" s="2" t="s">
        <v>490</v>
      </c>
      <c r="EF891" s="2" t="s">
        <v>2817</v>
      </c>
      <c r="EG891" s="2" t="s">
        <v>241</v>
      </c>
      <c r="EH891" s="2" t="s">
        <v>229</v>
      </c>
      <c r="EI891" s="4"/>
      <c r="EJ891" s="8"/>
      <c r="EK891" s="4"/>
      <c r="EL891" s="8"/>
      <c r="EM891" s="7"/>
      <c r="EN891" s="7"/>
      <c r="EO891" s="2" t="s">
        <v>239</v>
      </c>
      <c r="EP891" s="2" t="s">
        <v>226</v>
      </c>
      <c r="EQ891" s="2" t="s">
        <v>2285</v>
      </c>
      <c r="ER891" s="2" t="s">
        <v>3045</v>
      </c>
      <c r="ES891" s="2" t="s">
        <v>241</v>
      </c>
      <c r="ET891" s="2" t="s">
        <v>229</v>
      </c>
      <c r="EU891" s="4"/>
      <c r="EV891" s="8"/>
      <c r="EW891" s="4"/>
      <c r="EX891" s="8"/>
      <c r="EY891" s="7"/>
      <c r="EZ891" s="7"/>
      <c r="FA891" s="2" t="s">
        <v>239</v>
      </c>
      <c r="FB891" s="2" t="s">
        <v>226</v>
      </c>
      <c r="FC891" s="2" t="s">
        <v>971</v>
      </c>
      <c r="FD891" s="2" t="s">
        <v>488</v>
      </c>
      <c r="FE891" s="2" t="s">
        <v>241</v>
      </c>
      <c r="FF891" s="2" t="s">
        <v>229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226</v>
      </c>
      <c r="FO891" s="2" t="s">
        <v>971</v>
      </c>
      <c r="FP891" s="2" t="s">
        <v>4767</v>
      </c>
      <c r="FQ891" s="2" t="s">
        <v>241</v>
      </c>
      <c r="FR891" s="2" t="s">
        <v>229</v>
      </c>
      <c r="FS891" s="4"/>
      <c r="FT891" s="8"/>
      <c r="FU891" s="4"/>
      <c r="FV891" s="8"/>
      <c r="FW891" s="7"/>
      <c r="FX891" s="7"/>
      <c r="FY891" s="2" t="s">
        <v>239</v>
      </c>
      <c r="FZ891" s="2" t="s">
        <v>226</v>
      </c>
      <c r="GA891" s="2" t="s">
        <v>327</v>
      </c>
      <c r="GB891" s="2" t="s">
        <v>229</v>
      </c>
      <c r="GC891" s="2" t="s">
        <v>241</v>
      </c>
      <c r="GD891" s="2" t="s">
        <v>229</v>
      </c>
      <c r="GE891" s="4"/>
      <c r="GF891" s="8"/>
      <c r="GG891" s="4"/>
      <c r="GH891" s="8"/>
      <c r="GI891" s="7"/>
      <c r="GJ891" s="7"/>
      <c r="GK891" s="2" t="s">
        <v>272</v>
      </c>
      <c r="GL891" s="2" t="s">
        <v>226</v>
      </c>
      <c r="GM891" s="2" t="s">
        <v>229</v>
      </c>
      <c r="GN891" s="2" t="s">
        <v>229</v>
      </c>
      <c r="GO891" s="2" t="s">
        <v>241</v>
      </c>
      <c r="GP891" s="2" t="s">
        <v>229</v>
      </c>
      <c r="GQ891" s="4"/>
      <c r="GR891" s="8"/>
      <c r="GS891" s="4"/>
      <c r="GT891" s="8"/>
      <c r="GU891" s="7"/>
      <c r="GV891" s="7"/>
      <c r="GW891" s="2" t="s">
        <v>239</v>
      </c>
      <c r="GX891" s="2" t="s">
        <v>226</v>
      </c>
      <c r="GY891" s="2" t="s">
        <v>3885</v>
      </c>
      <c r="GZ891" s="2" t="s">
        <v>353</v>
      </c>
      <c r="HA891" s="2" t="s">
        <v>241</v>
      </c>
      <c r="HB891" s="2" t="s">
        <v>229</v>
      </c>
      <c r="HC891" s="4"/>
      <c r="HD891" s="8"/>
      <c r="HE891" s="4"/>
      <c r="HF891" s="8"/>
      <c r="HG891" s="7"/>
      <c r="HH891" s="7"/>
      <c r="HI891" s="2" t="s">
        <v>239</v>
      </c>
      <c r="HJ891" s="2" t="s">
        <v>226</v>
      </c>
      <c r="HK891" s="2" t="s">
        <v>849</v>
      </c>
      <c r="HL891" s="2" t="s">
        <v>3222</v>
      </c>
      <c r="HM891" s="2" t="s">
        <v>241</v>
      </c>
      <c r="HN891" s="2" t="s">
        <v>229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226</v>
      </c>
      <c r="HW891" s="2" t="s">
        <v>971</v>
      </c>
      <c r="HX891" s="2" t="s">
        <v>1019</v>
      </c>
      <c r="HY891" s="2" t="s">
        <v>241</v>
      </c>
      <c r="HZ891" s="2" t="s">
        <v>229</v>
      </c>
      <c r="IA891" s="4"/>
      <c r="IB891" s="8"/>
      <c r="IC891" s="4"/>
      <c r="ID891" s="8"/>
      <c r="IE891" s="7"/>
      <c r="IF891" s="7"/>
      <c r="IG891" s="2" t="s">
        <v>266</v>
      </c>
      <c r="IH891" s="2" t="s">
        <v>226</v>
      </c>
      <c r="II891" s="2" t="s">
        <v>229</v>
      </c>
      <c r="IJ891" s="2" t="s">
        <v>229</v>
      </c>
      <c r="IK891" s="2" t="s">
        <v>241</v>
      </c>
      <c r="IL891" s="2" t="s">
        <v>229</v>
      </c>
      <c r="IM891" s="4"/>
      <c r="IN891" s="8"/>
      <c r="IO891" s="4"/>
      <c r="IP891" s="8"/>
      <c r="IQ891" s="7"/>
      <c r="IR891" s="7"/>
      <c r="IS891" s="2" t="s">
        <v>267</v>
      </c>
      <c r="IT891" s="2" t="s">
        <v>226</v>
      </c>
      <c r="IU891" s="2" t="s">
        <v>229</v>
      </c>
      <c r="IV891" s="2" t="s">
        <v>229</v>
      </c>
      <c r="IW891" s="2" t="s">
        <v>241</v>
      </c>
      <c r="IX891" s="2" t="s">
        <v>229</v>
      </c>
      <c r="IY891" s="4"/>
      <c r="IZ891" s="8"/>
      <c r="JA891" s="4"/>
      <c r="JB891" s="8"/>
      <c r="JC891" s="7"/>
      <c r="JD891" s="7"/>
      <c r="JE891" s="2" t="s">
        <v>272</v>
      </c>
      <c r="JF891" s="2" t="s">
        <v>226</v>
      </c>
      <c r="JG891" s="2" t="s">
        <v>229</v>
      </c>
      <c r="JH891" s="2" t="s">
        <v>229</v>
      </c>
      <c r="JI891" s="2" t="s">
        <v>241</v>
      </c>
      <c r="JJ891" s="2" t="s">
        <v>229</v>
      </c>
      <c r="JK891" s="4"/>
      <c r="JL891" s="8"/>
      <c r="JM891" s="4"/>
      <c r="JN891" s="8"/>
      <c r="JO891" s="7"/>
      <c r="JP891" s="7"/>
      <c r="JQ891" s="2" t="s">
        <v>229</v>
      </c>
      <c r="JR891" s="2" t="s">
        <v>229</v>
      </c>
      <c r="JS891" s="2" t="s">
        <v>229</v>
      </c>
      <c r="JT891" s="2" t="s">
        <v>229</v>
      </c>
      <c r="JU891" s="2" t="s">
        <v>229</v>
      </c>
      <c r="JV891" s="2" t="s">
        <v>229</v>
      </c>
      <c r="JW891" s="4"/>
      <c r="JX891" s="8"/>
      <c r="JY891" s="4"/>
      <c r="JZ891" s="8"/>
      <c r="KA891" s="7"/>
      <c r="KB891" s="7"/>
      <c r="KC891" s="2" t="s">
        <v>272</v>
      </c>
      <c r="KD891" s="2" t="s">
        <v>226</v>
      </c>
      <c r="KE891" s="2" t="s">
        <v>229</v>
      </c>
      <c r="KF891" s="2" t="s">
        <v>229</v>
      </c>
      <c r="KG891" s="2" t="s">
        <v>241</v>
      </c>
      <c r="KH891" s="2" t="s">
        <v>229</v>
      </c>
      <c r="KI891" s="4"/>
      <c r="KJ891" s="8"/>
      <c r="KK891" s="4"/>
      <c r="KL891" s="8"/>
      <c r="KM891" s="7"/>
      <c r="KN891" s="7"/>
      <c r="KO891" s="2" t="s">
        <v>272</v>
      </c>
      <c r="KP891" s="2" t="s">
        <v>226</v>
      </c>
      <c r="KQ891" s="2" t="s">
        <v>229</v>
      </c>
      <c r="KR891" s="2" t="s">
        <v>229</v>
      </c>
      <c r="KS891" s="2" t="s">
        <v>241</v>
      </c>
      <c r="KT891" s="2" t="s">
        <v>229</v>
      </c>
      <c r="KU891" s="4"/>
      <c r="KV891" s="8"/>
      <c r="KW891" s="4"/>
      <c r="KX891" s="8"/>
      <c r="KY891" s="7"/>
      <c r="KZ891" s="7"/>
      <c r="LA891" s="2" t="s">
        <v>272</v>
      </c>
      <c r="LB891" s="2" t="s">
        <v>226</v>
      </c>
      <c r="LC891" s="2" t="s">
        <v>229</v>
      </c>
      <c r="LD891" s="2" t="s">
        <v>229</v>
      </c>
      <c r="LE891" s="2" t="s">
        <v>241</v>
      </c>
      <c r="LF891" s="2" t="s">
        <v>229</v>
      </c>
      <c r="LG891" s="4"/>
      <c r="LH891" s="8"/>
      <c r="LI891" s="4"/>
      <c r="LJ891" s="8"/>
      <c r="LK891" s="7"/>
      <c r="LL891" s="7"/>
      <c r="LM891" s="2" t="s">
        <v>229</v>
      </c>
      <c r="LN891" s="2" t="s">
        <v>229</v>
      </c>
      <c r="LO891" s="2" t="s">
        <v>229</v>
      </c>
      <c r="LP891" s="2" t="s">
        <v>229</v>
      </c>
      <c r="LQ891" s="2" t="s">
        <v>229</v>
      </c>
      <c r="LR891" s="2" t="s">
        <v>229</v>
      </c>
      <c r="LS891" s="4"/>
      <c r="LT891" s="8"/>
      <c r="LU891" s="4"/>
      <c r="LV891" s="8"/>
      <c r="LW891" s="7"/>
      <c r="LX891" s="7"/>
      <c r="LY891" s="2" t="s">
        <v>239</v>
      </c>
      <c r="LZ891" s="2" t="s">
        <v>275</v>
      </c>
      <c r="MA891" s="2" t="s">
        <v>349</v>
      </c>
      <c r="MB891" s="2" t="s">
        <v>229</v>
      </c>
      <c r="MC891" s="2" t="s">
        <v>241</v>
      </c>
      <c r="MD891" s="2" t="s">
        <v>229</v>
      </c>
      <c r="ME891" s="4"/>
      <c r="MF891" s="8"/>
      <c r="MG891" s="4"/>
      <c r="MH891" s="8"/>
      <c r="MI891" s="7"/>
      <c r="MJ891" s="7"/>
      <c r="MK891" s="2" t="s">
        <v>266</v>
      </c>
      <c r="ML891" s="2" t="s">
        <v>226</v>
      </c>
      <c r="MM891" s="2" t="s">
        <v>229</v>
      </c>
      <c r="MN891" s="2" t="s">
        <v>229</v>
      </c>
      <c r="MO891" s="2" t="s">
        <v>241</v>
      </c>
      <c r="MP891" s="2" t="s">
        <v>229</v>
      </c>
      <c r="MQ891" s="4"/>
      <c r="MR891" s="8"/>
      <c r="MS891" s="4"/>
      <c r="MT891" s="8"/>
      <c r="MU891" s="7"/>
      <c r="MV891" s="7"/>
      <c r="MW891" s="2" t="s">
        <v>266</v>
      </c>
      <c r="MX891" s="2" t="s">
        <v>226</v>
      </c>
      <c r="MY891" s="2" t="s">
        <v>229</v>
      </c>
      <c r="MZ891" s="2" t="s">
        <v>229</v>
      </c>
      <c r="NA891" s="2" t="s">
        <v>241</v>
      </c>
      <c r="NB891" s="2" t="s">
        <v>229</v>
      </c>
      <c r="NC891" s="4"/>
      <c r="ND891" s="8"/>
      <c r="NE891" s="4"/>
      <c r="NF891" s="8"/>
      <c r="NG891" s="7"/>
      <c r="NH891" s="7"/>
      <c r="NI891" s="2" t="s">
        <v>239</v>
      </c>
      <c r="NJ891" s="2" t="s">
        <v>260</v>
      </c>
      <c r="NK891" s="2" t="s">
        <v>971</v>
      </c>
      <c r="NL891" s="2" t="s">
        <v>2103</v>
      </c>
      <c r="NM891" s="2" t="s">
        <v>241</v>
      </c>
      <c r="NN891" s="2" t="s">
        <v>229</v>
      </c>
      <c r="NO891" s="4"/>
      <c r="NP891" s="8"/>
      <c r="NQ891" s="4"/>
      <c r="NR891" s="8"/>
      <c r="NS891" s="7"/>
      <c r="NT891" s="7"/>
      <c r="NU891" s="2" t="s">
        <v>272</v>
      </c>
      <c r="NV891" s="2" t="s">
        <v>226</v>
      </c>
      <c r="NW891" s="2" t="s">
        <v>229</v>
      </c>
      <c r="NX891" s="2" t="s">
        <v>229</v>
      </c>
      <c r="NY891" s="2" t="s">
        <v>241</v>
      </c>
      <c r="NZ891" s="2" t="s">
        <v>229</v>
      </c>
      <c r="OA891" s="4"/>
      <c r="OB891" s="8"/>
      <c r="OC891" s="4"/>
      <c r="OD891" s="8"/>
      <c r="OE891" s="7"/>
      <c r="OF891" s="7"/>
      <c r="OG891" s="2" t="s">
        <v>239</v>
      </c>
      <c r="OH891" s="2" t="s">
        <v>226</v>
      </c>
      <c r="OI891" s="2" t="s">
        <v>2817</v>
      </c>
      <c r="OJ891" s="2" t="s">
        <v>229</v>
      </c>
      <c r="OK891" s="2" t="s">
        <v>241</v>
      </c>
      <c r="OL891" s="2" t="s">
        <v>229</v>
      </c>
      <c r="OM891" s="4"/>
      <c r="ON891" s="8"/>
      <c r="OO891" s="4"/>
      <c r="OP891" s="8"/>
      <c r="OQ891" s="7"/>
      <c r="OR891" s="7"/>
      <c r="OS891" s="2" t="s">
        <v>229</v>
      </c>
      <c r="OT891" s="2" t="s">
        <v>229</v>
      </c>
      <c r="OU891" s="2" t="s">
        <v>229</v>
      </c>
      <c r="OV891" s="2" t="s">
        <v>229</v>
      </c>
      <c r="OW891" s="2" t="s">
        <v>229</v>
      </c>
      <c r="OX891" s="2" t="s">
        <v>229</v>
      </c>
      <c r="OY891" s="4"/>
      <c r="OZ891" s="8"/>
      <c r="PA891" s="4"/>
      <c r="PB891" s="8"/>
      <c r="PC891" s="7"/>
      <c r="PD891" s="7"/>
      <c r="PE891" s="2" t="s">
        <v>281</v>
      </c>
      <c r="PF891" s="2" t="s">
        <v>226</v>
      </c>
      <c r="PG891" s="2" t="s">
        <v>229</v>
      </c>
      <c r="PH891" s="2" t="s">
        <v>229</v>
      </c>
      <c r="PI891" s="2" t="s">
        <v>241</v>
      </c>
      <c r="PJ891" s="2" t="s">
        <v>229</v>
      </c>
      <c r="PK891" s="4"/>
      <c r="PL891" s="8"/>
      <c r="PM891" s="4"/>
      <c r="PN891" s="8"/>
      <c r="PO891" s="7"/>
      <c r="PP891" s="7"/>
      <c r="PQ891" s="2" t="s">
        <v>266</v>
      </c>
      <c r="PR891" s="2" t="s">
        <v>275</v>
      </c>
      <c r="PS891" s="2" t="s">
        <v>229</v>
      </c>
      <c r="PT891" s="2" t="s">
        <v>229</v>
      </c>
      <c r="PU891" s="2" t="s">
        <v>241</v>
      </c>
      <c r="PV891" s="2" t="s">
        <v>229</v>
      </c>
      <c r="PW891" s="4"/>
      <c r="PX891" s="8"/>
      <c r="PY891" s="4"/>
      <c r="PZ891" s="8"/>
      <c r="QA891" s="7"/>
      <c r="QB891" s="7"/>
      <c r="QC891" s="2" t="s">
        <v>281</v>
      </c>
      <c r="QD891" s="2" t="s">
        <v>226</v>
      </c>
      <c r="QE891" s="2" t="s">
        <v>229</v>
      </c>
      <c r="QF891" s="2" t="s">
        <v>229</v>
      </c>
      <c r="QG891" s="2" t="s">
        <v>241</v>
      </c>
      <c r="QH891" s="2" t="s">
        <v>229</v>
      </c>
      <c r="QI891" s="4"/>
      <c r="QJ891" s="8"/>
      <c r="QK891" s="4"/>
      <c r="QL891" s="8"/>
      <c r="QM891" s="7"/>
      <c r="QN891" s="7"/>
      <c r="QO891" s="2" t="s">
        <v>229</v>
      </c>
      <c r="QP891" s="2" t="s">
        <v>229</v>
      </c>
      <c r="QQ891" s="2" t="s">
        <v>229</v>
      </c>
      <c r="QR891" s="2" t="s">
        <v>229</v>
      </c>
      <c r="QS891" s="2" t="s">
        <v>229</v>
      </c>
      <c r="QT891" s="2" t="s">
        <v>229</v>
      </c>
      <c r="QU891" s="4"/>
      <c r="QV891" s="8"/>
      <c r="QW891" s="4"/>
      <c r="QX891" s="8"/>
      <c r="QY891" s="7"/>
      <c r="QZ891" s="7"/>
      <c r="RA891" s="2" t="s">
        <v>272</v>
      </c>
      <c r="RB891" s="2" t="s">
        <v>226</v>
      </c>
      <c r="RC891" s="2" t="s">
        <v>229</v>
      </c>
      <c r="RD891" s="2" t="s">
        <v>229</v>
      </c>
      <c r="RE891" s="2" t="s">
        <v>241</v>
      </c>
      <c r="RF891" s="2" t="s">
        <v>229</v>
      </c>
      <c r="RG891" s="4"/>
      <c r="RH891" s="8"/>
      <c r="RI891" s="4"/>
      <c r="RJ891" s="8"/>
      <c r="RK891" s="7"/>
      <c r="RL891" s="7"/>
      <c r="RM891" s="2" t="s">
        <v>272</v>
      </c>
      <c r="RN891" s="2" t="s">
        <v>226</v>
      </c>
      <c r="RO891" s="2" t="s">
        <v>229</v>
      </c>
      <c r="RP891" s="2" t="s">
        <v>229</v>
      </c>
      <c r="RQ891" s="2" t="s">
        <v>241</v>
      </c>
      <c r="RR891" s="2" t="s">
        <v>229</v>
      </c>
      <c r="RS891" s="4"/>
      <c r="RT891" s="8"/>
      <c r="RU891" s="4"/>
      <c r="RV891" s="8"/>
      <c r="RW891" s="7"/>
      <c r="RX891" s="7"/>
      <c r="RY891" s="2" t="s">
        <v>266</v>
      </c>
      <c r="RZ891" s="2" t="s">
        <v>275</v>
      </c>
      <c r="SA891" s="2" t="s">
        <v>229</v>
      </c>
      <c r="SB891" s="2" t="s">
        <v>229</v>
      </c>
      <c r="SC891" s="2" t="s">
        <v>241</v>
      </c>
      <c r="SD891" s="2" t="s">
        <v>229</v>
      </c>
      <c r="SE891" s="4">
        <v>95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>
        <v>40</v>
      </c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</row>
    <row r="892">
      <c r="A892" s="2" t="s">
        <v>5218</v>
      </c>
      <c r="B892" s="2" t="s">
        <v>216</v>
      </c>
      <c r="C892" s="2" t="s">
        <v>4734</v>
      </c>
      <c r="D892" s="2" t="s">
        <v>3600</v>
      </c>
      <c r="E892" s="2" t="s">
        <v>3726</v>
      </c>
      <c r="F892" s="2" t="s">
        <v>4983</v>
      </c>
      <c r="G892" s="2" t="s">
        <v>4984</v>
      </c>
      <c r="H892" s="2" t="s">
        <v>4985</v>
      </c>
      <c r="I892" s="2" t="s">
        <v>5216</v>
      </c>
      <c r="J892" s="2" t="s">
        <v>312</v>
      </c>
      <c r="K892" s="2" t="s">
        <v>2491</v>
      </c>
      <c r="L892" s="3">
        <v>81.59</v>
      </c>
      <c r="M892" s="3">
        <v>85.67</v>
      </c>
      <c r="N892" s="3">
        <v>159.99</v>
      </c>
      <c r="O892" s="2" t="s">
        <v>226</v>
      </c>
      <c r="P892" s="2" t="s">
        <v>618</v>
      </c>
      <c r="Q892" s="2" t="s">
        <v>228</v>
      </c>
      <c r="R892" s="2" t="s">
        <v>229</v>
      </c>
      <c r="S892" s="2" t="s">
        <v>4987</v>
      </c>
      <c r="T892" s="2" t="s">
        <v>3733</v>
      </c>
      <c r="U892" s="2" t="s">
        <v>232</v>
      </c>
      <c r="V892" s="2" t="s">
        <v>233</v>
      </c>
      <c r="W892" s="2" t="s">
        <v>686</v>
      </c>
      <c r="X892" s="2" t="s">
        <v>1525</v>
      </c>
      <c r="Y892" s="2" t="s">
        <v>971</v>
      </c>
      <c r="Z892" s="4">
        <v>45</v>
      </c>
      <c r="AA892" s="4">
        <f>=ROUNDDOWN(15,0)</f>
      </c>
      <c r="AB892" s="5">
        <v>3</v>
      </c>
      <c r="AC892" s="2" t="s">
        <v>5217</v>
      </c>
      <c r="AD892" s="4">
        <v>40</v>
      </c>
      <c r="AE892" s="4">
        <v>70</v>
      </c>
      <c r="AF892" s="6">
        <v>69</v>
      </c>
      <c r="AG892" s="6"/>
      <c r="AH892" s="7">
        <v>1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>
        <v>2</v>
      </c>
      <c r="AQ892" s="8">
        <v>181.19</v>
      </c>
      <c r="AR892" s="4">
        <v>2</v>
      </c>
      <c r="AS892" s="8">
        <v>182.62</v>
      </c>
      <c r="AT892" s="7"/>
      <c r="AU892" s="7">
        <v>-0.0078</v>
      </c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>
        <v>1</v>
      </c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 t="s">
        <v>229</v>
      </c>
      <c r="BJ892" s="4">
        <v>2</v>
      </c>
      <c r="BK892" s="8">
        <v>181.19</v>
      </c>
      <c r="BL892" s="2" t="s">
        <v>5219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714</v>
      </c>
      <c r="BV892" s="2" t="s">
        <v>275</v>
      </c>
      <c r="BW892" s="2" t="s">
        <v>229</v>
      </c>
      <c r="BX892" s="2" t="s">
        <v>514</v>
      </c>
      <c r="BY892" s="2" t="s">
        <v>241</v>
      </c>
      <c r="BZ892" s="2" t="s">
        <v>229</v>
      </c>
      <c r="CA892" s="4"/>
      <c r="CB892" s="8"/>
      <c r="CC892" s="4">
        <v>1</v>
      </c>
      <c r="CD892" s="8">
        <v>93.12</v>
      </c>
      <c r="CE892" s="7">
        <v>-1</v>
      </c>
      <c r="CF892" s="7">
        <v>-1</v>
      </c>
      <c r="CG892" s="2" t="s">
        <v>239</v>
      </c>
      <c r="CH892" s="2" t="s">
        <v>226</v>
      </c>
      <c r="CI892" s="2" t="s">
        <v>485</v>
      </c>
      <c r="CJ892" s="2" t="s">
        <v>3212</v>
      </c>
      <c r="CK892" s="2" t="s">
        <v>241</v>
      </c>
      <c r="CL892" s="2" t="s">
        <v>229</v>
      </c>
      <c r="CM892" s="4">
        <v>1</v>
      </c>
      <c r="CN892" s="8">
        <v>93.13</v>
      </c>
      <c r="CO892" s="4"/>
      <c r="CP892" s="8"/>
      <c r="CQ892" s="7"/>
      <c r="CR892" s="7"/>
      <c r="CS892" s="2" t="s">
        <v>239</v>
      </c>
      <c r="CT892" s="2" t="s">
        <v>226</v>
      </c>
      <c r="CU892" s="2" t="s">
        <v>971</v>
      </c>
      <c r="CV892" s="2" t="s">
        <v>929</v>
      </c>
      <c r="CW892" s="2" t="s">
        <v>241</v>
      </c>
      <c r="CX892" s="2" t="s">
        <v>229</v>
      </c>
      <c r="CY892" s="4"/>
      <c r="CZ892" s="8"/>
      <c r="DA892" s="4"/>
      <c r="DB892" s="8"/>
      <c r="DC892" s="7"/>
      <c r="DD892" s="7"/>
      <c r="DE892" s="2" t="s">
        <v>239</v>
      </c>
      <c r="DF892" s="2" t="s">
        <v>226</v>
      </c>
      <c r="DG892" s="2" t="s">
        <v>971</v>
      </c>
      <c r="DH892" s="2" t="s">
        <v>488</v>
      </c>
      <c r="DI892" s="2" t="s">
        <v>241</v>
      </c>
      <c r="DJ892" s="2" t="s">
        <v>229</v>
      </c>
      <c r="DK892" s="4"/>
      <c r="DL892" s="8"/>
      <c r="DM892" s="4"/>
      <c r="DN892" s="8"/>
      <c r="DO892" s="7"/>
      <c r="DP892" s="7"/>
      <c r="DQ892" s="2" t="s">
        <v>239</v>
      </c>
      <c r="DR892" s="2" t="s">
        <v>226</v>
      </c>
      <c r="DS892" s="2" t="s">
        <v>587</v>
      </c>
      <c r="DT892" s="2" t="s">
        <v>5220</v>
      </c>
      <c r="DU892" s="2" t="s">
        <v>241</v>
      </c>
      <c r="DV892" s="2" t="s">
        <v>229</v>
      </c>
      <c r="DW892" s="4"/>
      <c r="DX892" s="8"/>
      <c r="DY892" s="4"/>
      <c r="DZ892" s="8"/>
      <c r="EA892" s="7"/>
      <c r="EB892" s="7"/>
      <c r="EC892" s="2" t="s">
        <v>239</v>
      </c>
      <c r="ED892" s="2" t="s">
        <v>226</v>
      </c>
      <c r="EE892" s="2" t="s">
        <v>3169</v>
      </c>
      <c r="EF892" s="2" t="s">
        <v>1536</v>
      </c>
      <c r="EG892" s="2" t="s">
        <v>241</v>
      </c>
      <c r="EH892" s="2" t="s">
        <v>229</v>
      </c>
      <c r="EI892" s="4"/>
      <c r="EJ892" s="8"/>
      <c r="EK892" s="4"/>
      <c r="EL892" s="8"/>
      <c r="EM892" s="7"/>
      <c r="EN892" s="7"/>
      <c r="EO892" s="2" t="s">
        <v>239</v>
      </c>
      <c r="EP892" s="2" t="s">
        <v>226</v>
      </c>
      <c r="EQ892" s="2" t="s">
        <v>2285</v>
      </c>
      <c r="ER892" s="2" t="s">
        <v>5221</v>
      </c>
      <c r="ES892" s="2" t="s">
        <v>241</v>
      </c>
      <c r="ET892" s="2" t="s">
        <v>229</v>
      </c>
      <c r="EU892" s="4"/>
      <c r="EV892" s="8"/>
      <c r="EW892" s="4">
        <v>1</v>
      </c>
      <c r="EX892" s="8">
        <v>89.5</v>
      </c>
      <c r="EY892" s="7">
        <v>-1</v>
      </c>
      <c r="EZ892" s="7">
        <v>-1</v>
      </c>
      <c r="FA892" s="2" t="s">
        <v>239</v>
      </c>
      <c r="FB892" s="2" t="s">
        <v>226</v>
      </c>
      <c r="FC892" s="2" t="s">
        <v>971</v>
      </c>
      <c r="FD892" s="2" t="s">
        <v>898</v>
      </c>
      <c r="FE892" s="2" t="s">
        <v>241</v>
      </c>
      <c r="FF892" s="2" t="s">
        <v>229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226</v>
      </c>
      <c r="FO892" s="2" t="s">
        <v>971</v>
      </c>
      <c r="FP892" s="2" t="s">
        <v>3636</v>
      </c>
      <c r="FQ892" s="2" t="s">
        <v>241</v>
      </c>
      <c r="FR892" s="2" t="s">
        <v>229</v>
      </c>
      <c r="FS892" s="4"/>
      <c r="FT892" s="8"/>
      <c r="FU892" s="4"/>
      <c r="FV892" s="8"/>
      <c r="FW892" s="7"/>
      <c r="FX892" s="7"/>
      <c r="FY892" s="2" t="s">
        <v>239</v>
      </c>
      <c r="FZ892" s="2" t="s">
        <v>226</v>
      </c>
      <c r="GA892" s="2" t="s">
        <v>3276</v>
      </c>
      <c r="GB892" s="2" t="s">
        <v>229</v>
      </c>
      <c r="GC892" s="2" t="s">
        <v>241</v>
      </c>
      <c r="GD892" s="2" t="s">
        <v>229</v>
      </c>
      <c r="GE892" s="4"/>
      <c r="GF892" s="8"/>
      <c r="GG892" s="4"/>
      <c r="GH892" s="8"/>
      <c r="GI892" s="7"/>
      <c r="GJ892" s="7"/>
      <c r="GK892" s="2" t="s">
        <v>272</v>
      </c>
      <c r="GL892" s="2" t="s">
        <v>226</v>
      </c>
      <c r="GM892" s="2" t="s">
        <v>229</v>
      </c>
      <c r="GN892" s="2" t="s">
        <v>229</v>
      </c>
      <c r="GO892" s="2" t="s">
        <v>241</v>
      </c>
      <c r="GP892" s="2" t="s">
        <v>229</v>
      </c>
      <c r="GQ892" s="4">
        <v>1</v>
      </c>
      <c r="GR892" s="8">
        <v>88.06</v>
      </c>
      <c r="GS892" s="4"/>
      <c r="GT892" s="8"/>
      <c r="GU892" s="7"/>
      <c r="GV892" s="7"/>
      <c r="GW892" s="2" t="s">
        <v>239</v>
      </c>
      <c r="GX892" s="2" t="s">
        <v>226</v>
      </c>
      <c r="GY892" s="2" t="s">
        <v>362</v>
      </c>
      <c r="GZ892" s="2" t="s">
        <v>1488</v>
      </c>
      <c r="HA892" s="2" t="s">
        <v>241</v>
      </c>
      <c r="HB892" s="2" t="s">
        <v>229</v>
      </c>
      <c r="HC892" s="4"/>
      <c r="HD892" s="8"/>
      <c r="HE892" s="4"/>
      <c r="HF892" s="8"/>
      <c r="HG892" s="7"/>
      <c r="HH892" s="7"/>
      <c r="HI892" s="2" t="s">
        <v>239</v>
      </c>
      <c r="HJ892" s="2" t="s">
        <v>226</v>
      </c>
      <c r="HK892" s="2" t="s">
        <v>849</v>
      </c>
      <c r="HL892" s="2" t="s">
        <v>229</v>
      </c>
      <c r="HM892" s="2" t="s">
        <v>241</v>
      </c>
      <c r="HN892" s="2" t="s">
        <v>229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226</v>
      </c>
      <c r="HW892" s="2" t="s">
        <v>971</v>
      </c>
      <c r="HX892" s="2" t="s">
        <v>3798</v>
      </c>
      <c r="HY892" s="2" t="s">
        <v>241</v>
      </c>
      <c r="HZ892" s="2" t="s">
        <v>229</v>
      </c>
      <c r="IA892" s="4"/>
      <c r="IB892" s="8"/>
      <c r="IC892" s="4"/>
      <c r="ID892" s="8"/>
      <c r="IE892" s="7"/>
      <c r="IF892" s="7"/>
      <c r="IG892" s="2" t="s">
        <v>266</v>
      </c>
      <c r="IH892" s="2" t="s">
        <v>226</v>
      </c>
      <c r="II892" s="2" t="s">
        <v>229</v>
      </c>
      <c r="IJ892" s="2" t="s">
        <v>229</v>
      </c>
      <c r="IK892" s="2" t="s">
        <v>241</v>
      </c>
      <c r="IL892" s="2" t="s">
        <v>229</v>
      </c>
      <c r="IM892" s="4"/>
      <c r="IN892" s="8"/>
      <c r="IO892" s="4"/>
      <c r="IP892" s="8"/>
      <c r="IQ892" s="7"/>
      <c r="IR892" s="7"/>
      <c r="IS892" s="2" t="s">
        <v>267</v>
      </c>
      <c r="IT892" s="2" t="s">
        <v>226</v>
      </c>
      <c r="IU892" s="2" t="s">
        <v>229</v>
      </c>
      <c r="IV892" s="2" t="s">
        <v>229</v>
      </c>
      <c r="IW892" s="2" t="s">
        <v>241</v>
      </c>
      <c r="IX892" s="2" t="s">
        <v>229</v>
      </c>
      <c r="IY892" s="4"/>
      <c r="IZ892" s="8"/>
      <c r="JA892" s="4"/>
      <c r="JB892" s="8"/>
      <c r="JC892" s="7"/>
      <c r="JD892" s="7"/>
      <c r="JE892" s="2" t="s">
        <v>272</v>
      </c>
      <c r="JF892" s="2" t="s">
        <v>226</v>
      </c>
      <c r="JG892" s="2" t="s">
        <v>229</v>
      </c>
      <c r="JH892" s="2" t="s">
        <v>229</v>
      </c>
      <c r="JI892" s="2" t="s">
        <v>241</v>
      </c>
      <c r="JJ892" s="2" t="s">
        <v>229</v>
      </c>
      <c r="JK892" s="4"/>
      <c r="JL892" s="8"/>
      <c r="JM892" s="4"/>
      <c r="JN892" s="8"/>
      <c r="JO892" s="7"/>
      <c r="JP892" s="7"/>
      <c r="JQ892" s="2" t="s">
        <v>229</v>
      </c>
      <c r="JR892" s="2" t="s">
        <v>229</v>
      </c>
      <c r="JS892" s="2" t="s">
        <v>229</v>
      </c>
      <c r="JT892" s="2" t="s">
        <v>229</v>
      </c>
      <c r="JU892" s="2" t="s">
        <v>229</v>
      </c>
      <c r="JV892" s="2" t="s">
        <v>229</v>
      </c>
      <c r="JW892" s="4"/>
      <c r="JX892" s="8"/>
      <c r="JY892" s="4"/>
      <c r="JZ892" s="8"/>
      <c r="KA892" s="7"/>
      <c r="KB892" s="7"/>
      <c r="KC892" s="2" t="s">
        <v>272</v>
      </c>
      <c r="KD892" s="2" t="s">
        <v>226</v>
      </c>
      <c r="KE892" s="2" t="s">
        <v>229</v>
      </c>
      <c r="KF892" s="2" t="s">
        <v>229</v>
      </c>
      <c r="KG892" s="2" t="s">
        <v>241</v>
      </c>
      <c r="KH892" s="2" t="s">
        <v>229</v>
      </c>
      <c r="KI892" s="4"/>
      <c r="KJ892" s="8"/>
      <c r="KK892" s="4"/>
      <c r="KL892" s="8"/>
      <c r="KM892" s="7"/>
      <c r="KN892" s="7"/>
      <c r="KO892" s="2" t="s">
        <v>272</v>
      </c>
      <c r="KP892" s="2" t="s">
        <v>226</v>
      </c>
      <c r="KQ892" s="2" t="s">
        <v>229</v>
      </c>
      <c r="KR892" s="2" t="s">
        <v>229</v>
      </c>
      <c r="KS892" s="2" t="s">
        <v>241</v>
      </c>
      <c r="KT892" s="2" t="s">
        <v>229</v>
      </c>
      <c r="KU892" s="4"/>
      <c r="KV892" s="8"/>
      <c r="KW892" s="4"/>
      <c r="KX892" s="8"/>
      <c r="KY892" s="7"/>
      <c r="KZ892" s="7"/>
      <c r="LA892" s="2" t="s">
        <v>272</v>
      </c>
      <c r="LB892" s="2" t="s">
        <v>226</v>
      </c>
      <c r="LC892" s="2" t="s">
        <v>229</v>
      </c>
      <c r="LD892" s="2" t="s">
        <v>229</v>
      </c>
      <c r="LE892" s="2" t="s">
        <v>241</v>
      </c>
      <c r="LF892" s="2" t="s">
        <v>229</v>
      </c>
      <c r="LG892" s="4"/>
      <c r="LH892" s="8"/>
      <c r="LI892" s="4"/>
      <c r="LJ892" s="8"/>
      <c r="LK892" s="7"/>
      <c r="LL892" s="7"/>
      <c r="LM892" s="2" t="s">
        <v>229</v>
      </c>
      <c r="LN892" s="2" t="s">
        <v>229</v>
      </c>
      <c r="LO892" s="2" t="s">
        <v>229</v>
      </c>
      <c r="LP892" s="2" t="s">
        <v>229</v>
      </c>
      <c r="LQ892" s="2" t="s">
        <v>229</v>
      </c>
      <c r="LR892" s="2" t="s">
        <v>229</v>
      </c>
      <c r="LS892" s="4"/>
      <c r="LT892" s="8"/>
      <c r="LU892" s="4"/>
      <c r="LV892" s="8"/>
      <c r="LW892" s="7"/>
      <c r="LX892" s="7"/>
      <c r="LY892" s="2" t="s">
        <v>239</v>
      </c>
      <c r="LZ892" s="2" t="s">
        <v>275</v>
      </c>
      <c r="MA892" s="2" t="s">
        <v>349</v>
      </c>
      <c r="MB892" s="2" t="s">
        <v>229</v>
      </c>
      <c r="MC892" s="2" t="s">
        <v>241</v>
      </c>
      <c r="MD892" s="2" t="s">
        <v>229</v>
      </c>
      <c r="ME892" s="4"/>
      <c r="MF892" s="8"/>
      <c r="MG892" s="4"/>
      <c r="MH892" s="8"/>
      <c r="MI892" s="7"/>
      <c r="MJ892" s="7"/>
      <c r="MK892" s="2" t="s">
        <v>266</v>
      </c>
      <c r="ML892" s="2" t="s">
        <v>226</v>
      </c>
      <c r="MM892" s="2" t="s">
        <v>229</v>
      </c>
      <c r="MN892" s="2" t="s">
        <v>229</v>
      </c>
      <c r="MO892" s="2" t="s">
        <v>241</v>
      </c>
      <c r="MP892" s="2" t="s">
        <v>229</v>
      </c>
      <c r="MQ892" s="4"/>
      <c r="MR892" s="8"/>
      <c r="MS892" s="4"/>
      <c r="MT892" s="8"/>
      <c r="MU892" s="7"/>
      <c r="MV892" s="7"/>
      <c r="MW892" s="2" t="s">
        <v>266</v>
      </c>
      <c r="MX892" s="2" t="s">
        <v>226</v>
      </c>
      <c r="MY892" s="2" t="s">
        <v>229</v>
      </c>
      <c r="MZ892" s="2" t="s">
        <v>229</v>
      </c>
      <c r="NA892" s="2" t="s">
        <v>241</v>
      </c>
      <c r="NB892" s="2" t="s">
        <v>229</v>
      </c>
      <c r="NC892" s="4"/>
      <c r="ND892" s="8"/>
      <c r="NE892" s="4"/>
      <c r="NF892" s="8"/>
      <c r="NG892" s="7"/>
      <c r="NH892" s="7"/>
      <c r="NI892" s="2" t="s">
        <v>239</v>
      </c>
      <c r="NJ892" s="2" t="s">
        <v>260</v>
      </c>
      <c r="NK892" s="2" t="s">
        <v>971</v>
      </c>
      <c r="NL892" s="2" t="s">
        <v>2103</v>
      </c>
      <c r="NM892" s="2" t="s">
        <v>241</v>
      </c>
      <c r="NN892" s="2" t="s">
        <v>229</v>
      </c>
      <c r="NO892" s="4"/>
      <c r="NP892" s="8"/>
      <c r="NQ892" s="4"/>
      <c r="NR892" s="8"/>
      <c r="NS892" s="7"/>
      <c r="NT892" s="7"/>
      <c r="NU892" s="2" t="s">
        <v>272</v>
      </c>
      <c r="NV892" s="2" t="s">
        <v>226</v>
      </c>
      <c r="NW892" s="2" t="s">
        <v>229</v>
      </c>
      <c r="NX892" s="2" t="s">
        <v>229</v>
      </c>
      <c r="NY892" s="2" t="s">
        <v>241</v>
      </c>
      <c r="NZ892" s="2" t="s">
        <v>229</v>
      </c>
      <c r="OA892" s="4"/>
      <c r="OB892" s="8"/>
      <c r="OC892" s="4"/>
      <c r="OD892" s="8"/>
      <c r="OE892" s="7"/>
      <c r="OF892" s="7"/>
      <c r="OG892" s="2" t="s">
        <v>239</v>
      </c>
      <c r="OH892" s="2" t="s">
        <v>226</v>
      </c>
      <c r="OI892" s="2" t="s">
        <v>2817</v>
      </c>
      <c r="OJ892" s="2" t="s">
        <v>229</v>
      </c>
      <c r="OK892" s="2" t="s">
        <v>241</v>
      </c>
      <c r="OL892" s="2" t="s">
        <v>229</v>
      </c>
      <c r="OM892" s="4"/>
      <c r="ON892" s="8"/>
      <c r="OO892" s="4"/>
      <c r="OP892" s="8"/>
      <c r="OQ892" s="7"/>
      <c r="OR892" s="7"/>
      <c r="OS892" s="2" t="s">
        <v>229</v>
      </c>
      <c r="OT892" s="2" t="s">
        <v>229</v>
      </c>
      <c r="OU892" s="2" t="s">
        <v>229</v>
      </c>
      <c r="OV892" s="2" t="s">
        <v>229</v>
      </c>
      <c r="OW892" s="2" t="s">
        <v>229</v>
      </c>
      <c r="OX892" s="2" t="s">
        <v>229</v>
      </c>
      <c r="OY892" s="4"/>
      <c r="OZ892" s="8"/>
      <c r="PA892" s="4"/>
      <c r="PB892" s="8"/>
      <c r="PC892" s="7"/>
      <c r="PD892" s="7"/>
      <c r="PE892" s="2" t="s">
        <v>281</v>
      </c>
      <c r="PF892" s="2" t="s">
        <v>226</v>
      </c>
      <c r="PG892" s="2" t="s">
        <v>229</v>
      </c>
      <c r="PH892" s="2" t="s">
        <v>229</v>
      </c>
      <c r="PI892" s="2" t="s">
        <v>241</v>
      </c>
      <c r="PJ892" s="2" t="s">
        <v>229</v>
      </c>
      <c r="PK892" s="4"/>
      <c r="PL892" s="8"/>
      <c r="PM892" s="4"/>
      <c r="PN892" s="8"/>
      <c r="PO892" s="7"/>
      <c r="PP892" s="7"/>
      <c r="PQ892" s="2" t="s">
        <v>266</v>
      </c>
      <c r="PR892" s="2" t="s">
        <v>275</v>
      </c>
      <c r="PS892" s="2" t="s">
        <v>229</v>
      </c>
      <c r="PT892" s="2" t="s">
        <v>229</v>
      </c>
      <c r="PU892" s="2" t="s">
        <v>241</v>
      </c>
      <c r="PV892" s="2" t="s">
        <v>229</v>
      </c>
      <c r="PW892" s="4"/>
      <c r="PX892" s="8"/>
      <c r="PY892" s="4"/>
      <c r="PZ892" s="8"/>
      <c r="QA892" s="7"/>
      <c r="QB892" s="7"/>
      <c r="QC892" s="2" t="s">
        <v>281</v>
      </c>
      <c r="QD892" s="2" t="s">
        <v>226</v>
      </c>
      <c r="QE892" s="2" t="s">
        <v>229</v>
      </c>
      <c r="QF892" s="2" t="s">
        <v>229</v>
      </c>
      <c r="QG892" s="2" t="s">
        <v>241</v>
      </c>
      <c r="QH892" s="2" t="s">
        <v>229</v>
      </c>
      <c r="QI892" s="4"/>
      <c r="QJ892" s="8"/>
      <c r="QK892" s="4"/>
      <c r="QL892" s="8"/>
      <c r="QM892" s="7"/>
      <c r="QN892" s="7"/>
      <c r="QO892" s="2" t="s">
        <v>229</v>
      </c>
      <c r="QP892" s="2" t="s">
        <v>229</v>
      </c>
      <c r="QQ892" s="2" t="s">
        <v>229</v>
      </c>
      <c r="QR892" s="2" t="s">
        <v>229</v>
      </c>
      <c r="QS892" s="2" t="s">
        <v>229</v>
      </c>
      <c r="QT892" s="2" t="s">
        <v>229</v>
      </c>
      <c r="QU892" s="4"/>
      <c r="QV892" s="8"/>
      <c r="QW892" s="4"/>
      <c r="QX892" s="8"/>
      <c r="QY892" s="7"/>
      <c r="QZ892" s="7"/>
      <c r="RA892" s="2" t="s">
        <v>272</v>
      </c>
      <c r="RB892" s="2" t="s">
        <v>226</v>
      </c>
      <c r="RC892" s="2" t="s">
        <v>229</v>
      </c>
      <c r="RD892" s="2" t="s">
        <v>229</v>
      </c>
      <c r="RE892" s="2" t="s">
        <v>241</v>
      </c>
      <c r="RF892" s="2" t="s">
        <v>229</v>
      </c>
      <c r="RG892" s="4"/>
      <c r="RH892" s="8"/>
      <c r="RI892" s="4"/>
      <c r="RJ892" s="8"/>
      <c r="RK892" s="7"/>
      <c r="RL892" s="7"/>
      <c r="RM892" s="2" t="s">
        <v>272</v>
      </c>
      <c r="RN892" s="2" t="s">
        <v>226</v>
      </c>
      <c r="RO892" s="2" t="s">
        <v>229</v>
      </c>
      <c r="RP892" s="2" t="s">
        <v>229</v>
      </c>
      <c r="RQ892" s="2" t="s">
        <v>241</v>
      </c>
      <c r="RR892" s="2" t="s">
        <v>229</v>
      </c>
      <c r="RS892" s="4"/>
      <c r="RT892" s="8"/>
      <c r="RU892" s="4"/>
      <c r="RV892" s="8"/>
      <c r="RW892" s="7"/>
      <c r="RX892" s="7"/>
      <c r="RY892" s="2" t="s">
        <v>272</v>
      </c>
      <c r="RZ892" s="2" t="s">
        <v>275</v>
      </c>
      <c r="SA892" s="2" t="s">
        <v>229</v>
      </c>
      <c r="SB892" s="2" t="s">
        <v>229</v>
      </c>
      <c r="SC892" s="2" t="s">
        <v>241</v>
      </c>
      <c r="SD892" s="2" t="s">
        <v>229</v>
      </c>
      <c r="SE892" s="4">
        <v>45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>
        <v>40</v>
      </c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>
        <v>30</v>
      </c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</row>
    <row r="893">
      <c r="A893" s="2" t="s">
        <v>5222</v>
      </c>
      <c r="B893" s="2" t="s">
        <v>216</v>
      </c>
      <c r="C893" s="2" t="s">
        <v>4734</v>
      </c>
      <c r="D893" s="2" t="s">
        <v>3600</v>
      </c>
      <c r="E893" s="2" t="s">
        <v>3726</v>
      </c>
      <c r="F893" s="2" t="s">
        <v>5223</v>
      </c>
      <c r="G893" s="2" t="s">
        <v>5130</v>
      </c>
      <c r="H893" s="2" t="s">
        <v>2070</v>
      </c>
      <c r="I893" s="2" t="s">
        <v>5224</v>
      </c>
      <c r="J893" s="2" t="s">
        <v>285</v>
      </c>
      <c r="K893" s="2" t="s">
        <v>412</v>
      </c>
      <c r="L893" s="3">
        <v>48</v>
      </c>
      <c r="M893" s="3">
        <v>50.4</v>
      </c>
      <c r="N893" s="3">
        <v>99.99</v>
      </c>
      <c r="O893" s="2" t="s">
        <v>226</v>
      </c>
      <c r="P893" s="2" t="s">
        <v>964</v>
      </c>
      <c r="Q893" s="2" t="s">
        <v>228</v>
      </c>
      <c r="R893" s="2" t="s">
        <v>229</v>
      </c>
      <c r="S893" s="2" t="s">
        <v>5225</v>
      </c>
      <c r="T893" s="2" t="s">
        <v>3733</v>
      </c>
      <c r="U893" s="2" t="s">
        <v>232</v>
      </c>
      <c r="V893" s="2" t="s">
        <v>233</v>
      </c>
      <c r="W893" s="2" t="s">
        <v>686</v>
      </c>
      <c r="X893" s="2" t="s">
        <v>1143</v>
      </c>
      <c r="Y893" s="2" t="s">
        <v>951</v>
      </c>
      <c r="Z893" s="4">
        <v>199</v>
      </c>
      <c r="AA893" s="4">
        <f>=ROUNDDOWN(99.5,0)</f>
      </c>
      <c r="AB893" s="5">
        <v>2</v>
      </c>
      <c r="AC893" s="2" t="s">
        <v>229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>
        <v>1</v>
      </c>
      <c r="AQ893" s="8">
        <v>52.15</v>
      </c>
      <c r="AR893" s="4">
        <v>2</v>
      </c>
      <c r="AS893" s="8">
        <v>96.62</v>
      </c>
      <c r="AT893" s="7">
        <v>-0.5</v>
      </c>
      <c r="AU893" s="7">
        <v>-0.4603</v>
      </c>
      <c r="AV893" s="4">
        <v>3</v>
      </c>
      <c r="AW893" s="8">
        <v>170.23</v>
      </c>
      <c r="AX893" s="4">
        <v>3</v>
      </c>
      <c r="AY893" s="8">
        <v>156.62</v>
      </c>
      <c r="AZ893" s="7" t="s">
        <v>229</v>
      </c>
      <c r="BA893" s="7">
        <v>0.0869</v>
      </c>
      <c r="BB893" s="7">
        <v>0.3064</v>
      </c>
      <c r="BC893" s="4">
        <v>3</v>
      </c>
      <c r="BD893" s="8">
        <v>170.23</v>
      </c>
      <c r="BE893" s="4">
        <v>3</v>
      </c>
      <c r="BF893" s="8">
        <v>156.62</v>
      </c>
      <c r="BG893" s="7" t="s">
        <v>229</v>
      </c>
      <c r="BH893" s="7">
        <v>0.0869</v>
      </c>
      <c r="BI893" s="7">
        <v>1</v>
      </c>
      <c r="BJ893" s="4">
        <v>1</v>
      </c>
      <c r="BK893" s="8">
        <v>52.15</v>
      </c>
      <c r="BL893" s="2" t="s">
        <v>3525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714</v>
      </c>
      <c r="BV893" s="2" t="s">
        <v>275</v>
      </c>
      <c r="BW893" s="2" t="s">
        <v>229</v>
      </c>
      <c r="BX893" s="2" t="s">
        <v>762</v>
      </c>
      <c r="BY893" s="2" t="s">
        <v>263</v>
      </c>
      <c r="BZ893" s="2" t="s">
        <v>229</v>
      </c>
      <c r="CA893" s="4"/>
      <c r="CB893" s="8"/>
      <c r="CC893" s="4"/>
      <c r="CD893" s="8"/>
      <c r="CE893" s="7"/>
      <c r="CF893" s="7"/>
      <c r="CG893" s="2" t="s">
        <v>239</v>
      </c>
      <c r="CH893" s="2" t="s">
        <v>226</v>
      </c>
      <c r="CI893" s="2" t="s">
        <v>691</v>
      </c>
      <c r="CJ893" s="2" t="s">
        <v>1761</v>
      </c>
      <c r="CK893" s="2" t="s">
        <v>241</v>
      </c>
      <c r="CL893" s="2" t="s">
        <v>229</v>
      </c>
      <c r="CM893" s="4">
        <v>1</v>
      </c>
      <c r="CN893" s="8">
        <v>52.15</v>
      </c>
      <c r="CO893" s="4"/>
      <c r="CP893" s="8"/>
      <c r="CQ893" s="7"/>
      <c r="CR893" s="7"/>
      <c r="CS893" s="2" t="s">
        <v>239</v>
      </c>
      <c r="CT893" s="2" t="s">
        <v>226</v>
      </c>
      <c r="CU893" s="2" t="s">
        <v>3077</v>
      </c>
      <c r="CV893" s="2" t="s">
        <v>815</v>
      </c>
      <c r="CW893" s="2" t="s">
        <v>241</v>
      </c>
      <c r="CX893" s="2" t="s">
        <v>229</v>
      </c>
      <c r="CY893" s="4"/>
      <c r="CZ893" s="8"/>
      <c r="DA893" s="4"/>
      <c r="DB893" s="8"/>
      <c r="DC893" s="7"/>
      <c r="DD893" s="7"/>
      <c r="DE893" s="2" t="s">
        <v>239</v>
      </c>
      <c r="DF893" s="2" t="s">
        <v>226</v>
      </c>
      <c r="DG893" s="2" t="s">
        <v>1583</v>
      </c>
      <c r="DH893" s="2" t="s">
        <v>755</v>
      </c>
      <c r="DI893" s="2" t="s">
        <v>241</v>
      </c>
      <c r="DJ893" s="2" t="s">
        <v>229</v>
      </c>
      <c r="DK893" s="4"/>
      <c r="DL893" s="8"/>
      <c r="DM893" s="4"/>
      <c r="DN893" s="8"/>
      <c r="DO893" s="7"/>
      <c r="DP893" s="7"/>
      <c r="DQ893" s="2" t="s">
        <v>239</v>
      </c>
      <c r="DR893" s="2" t="s">
        <v>226</v>
      </c>
      <c r="DS893" s="2" t="s">
        <v>871</v>
      </c>
      <c r="DT893" s="2" t="s">
        <v>2018</v>
      </c>
      <c r="DU893" s="2" t="s">
        <v>241</v>
      </c>
      <c r="DV893" s="2" t="s">
        <v>229</v>
      </c>
      <c r="DW893" s="4"/>
      <c r="DX893" s="8"/>
      <c r="DY893" s="4"/>
      <c r="DZ893" s="8"/>
      <c r="EA893" s="7"/>
      <c r="EB893" s="7"/>
      <c r="EC893" s="2" t="s">
        <v>239</v>
      </c>
      <c r="ED893" s="2" t="s">
        <v>226</v>
      </c>
      <c r="EE893" s="2" t="s">
        <v>1347</v>
      </c>
      <c r="EF893" s="2" t="s">
        <v>1395</v>
      </c>
      <c r="EG893" s="2" t="s">
        <v>241</v>
      </c>
      <c r="EH893" s="2" t="s">
        <v>229</v>
      </c>
      <c r="EI893" s="4"/>
      <c r="EJ893" s="8"/>
      <c r="EK893" s="4">
        <v>2</v>
      </c>
      <c r="EL893" s="8">
        <v>96.62</v>
      </c>
      <c r="EM893" s="7">
        <v>-1</v>
      </c>
      <c r="EN893" s="7">
        <v>-1</v>
      </c>
      <c r="EO893" s="2" t="s">
        <v>239</v>
      </c>
      <c r="EP893" s="2" t="s">
        <v>226</v>
      </c>
      <c r="EQ893" s="2" t="s">
        <v>5226</v>
      </c>
      <c r="ER893" s="2" t="s">
        <v>1627</v>
      </c>
      <c r="ES893" s="2" t="s">
        <v>241</v>
      </c>
      <c r="ET893" s="2" t="s">
        <v>229</v>
      </c>
      <c r="EU893" s="4"/>
      <c r="EV893" s="8"/>
      <c r="EW893" s="4"/>
      <c r="EX893" s="8"/>
      <c r="EY893" s="7"/>
      <c r="EZ893" s="7"/>
      <c r="FA893" s="2" t="s">
        <v>239</v>
      </c>
      <c r="FB893" s="2" t="s">
        <v>226</v>
      </c>
      <c r="FC893" s="2" t="s">
        <v>4001</v>
      </c>
      <c r="FD893" s="2" t="s">
        <v>1668</v>
      </c>
      <c r="FE893" s="2" t="s">
        <v>263</v>
      </c>
      <c r="FF893" s="2" t="s">
        <v>229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226</v>
      </c>
      <c r="FO893" s="2" t="s">
        <v>2067</v>
      </c>
      <c r="FP893" s="2" t="s">
        <v>1751</v>
      </c>
      <c r="FQ893" s="2" t="s">
        <v>241</v>
      </c>
      <c r="FR893" s="2" t="s">
        <v>229</v>
      </c>
      <c r="FS893" s="4"/>
      <c r="FT893" s="8"/>
      <c r="FU893" s="4"/>
      <c r="FV893" s="8"/>
      <c r="FW893" s="7"/>
      <c r="FX893" s="7"/>
      <c r="FY893" s="2" t="s">
        <v>239</v>
      </c>
      <c r="FZ893" s="2" t="s">
        <v>226</v>
      </c>
      <c r="GA893" s="2" t="s">
        <v>327</v>
      </c>
      <c r="GB893" s="2" t="s">
        <v>229</v>
      </c>
      <c r="GC893" s="2" t="s">
        <v>241</v>
      </c>
      <c r="GD893" s="2" t="s">
        <v>229</v>
      </c>
      <c r="GE893" s="4"/>
      <c r="GF893" s="8"/>
      <c r="GG893" s="4"/>
      <c r="GH893" s="8"/>
      <c r="GI893" s="7"/>
      <c r="GJ893" s="7"/>
      <c r="GK893" s="2" t="s">
        <v>272</v>
      </c>
      <c r="GL893" s="2" t="s">
        <v>226</v>
      </c>
      <c r="GM893" s="2" t="s">
        <v>229</v>
      </c>
      <c r="GN893" s="2" t="s">
        <v>229</v>
      </c>
      <c r="GO893" s="2" t="s">
        <v>241</v>
      </c>
      <c r="GP893" s="2" t="s">
        <v>229</v>
      </c>
      <c r="GQ893" s="4"/>
      <c r="GR893" s="8"/>
      <c r="GS893" s="4"/>
      <c r="GT893" s="8"/>
      <c r="GU893" s="7"/>
      <c r="GV893" s="7"/>
      <c r="GW893" s="2" t="s">
        <v>239</v>
      </c>
      <c r="GX893" s="2" t="s">
        <v>226</v>
      </c>
      <c r="GY893" s="2" t="s">
        <v>2916</v>
      </c>
      <c r="GZ893" s="2" t="s">
        <v>455</v>
      </c>
      <c r="HA893" s="2" t="s">
        <v>241</v>
      </c>
      <c r="HB893" s="2" t="s">
        <v>229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226</v>
      </c>
      <c r="HK893" s="2" t="s">
        <v>1902</v>
      </c>
      <c r="HL893" s="2" t="s">
        <v>1766</v>
      </c>
      <c r="HM893" s="2" t="s">
        <v>241</v>
      </c>
      <c r="HN893" s="2" t="s">
        <v>229</v>
      </c>
      <c r="HO893" s="4"/>
      <c r="HP893" s="8"/>
      <c r="HQ893" s="4"/>
      <c r="HR893" s="8"/>
      <c r="HS893" s="7"/>
      <c r="HT893" s="7"/>
      <c r="HU893" s="2" t="s">
        <v>266</v>
      </c>
      <c r="HV893" s="2" t="s">
        <v>226</v>
      </c>
      <c r="HW893" s="2" t="s">
        <v>229</v>
      </c>
      <c r="HX893" s="2" t="s">
        <v>229</v>
      </c>
      <c r="HY893" s="2" t="s">
        <v>241</v>
      </c>
      <c r="HZ893" s="2" t="s">
        <v>229</v>
      </c>
      <c r="IA893" s="4"/>
      <c r="IB893" s="8"/>
      <c r="IC893" s="4"/>
      <c r="ID893" s="8"/>
      <c r="IE893" s="7"/>
      <c r="IF893" s="7"/>
      <c r="IG893" s="2" t="s">
        <v>266</v>
      </c>
      <c r="IH893" s="2" t="s">
        <v>226</v>
      </c>
      <c r="II893" s="2" t="s">
        <v>229</v>
      </c>
      <c r="IJ893" s="2" t="s">
        <v>229</v>
      </c>
      <c r="IK893" s="2" t="s">
        <v>241</v>
      </c>
      <c r="IL893" s="2" t="s">
        <v>229</v>
      </c>
      <c r="IM893" s="4"/>
      <c r="IN893" s="8"/>
      <c r="IO893" s="4"/>
      <c r="IP893" s="8"/>
      <c r="IQ893" s="7"/>
      <c r="IR893" s="7"/>
      <c r="IS893" s="2" t="s">
        <v>239</v>
      </c>
      <c r="IT893" s="2" t="s">
        <v>226</v>
      </c>
      <c r="IU893" s="2" t="s">
        <v>1023</v>
      </c>
      <c r="IV893" s="2" t="s">
        <v>328</v>
      </c>
      <c r="IW893" s="2" t="s">
        <v>241</v>
      </c>
      <c r="IX893" s="2" t="s">
        <v>229</v>
      </c>
      <c r="IY893" s="4"/>
      <c r="IZ893" s="8"/>
      <c r="JA893" s="4"/>
      <c r="JB893" s="8"/>
      <c r="JC893" s="7"/>
      <c r="JD893" s="7"/>
      <c r="JE893" s="2" t="s">
        <v>272</v>
      </c>
      <c r="JF893" s="2" t="s">
        <v>226</v>
      </c>
      <c r="JG893" s="2" t="s">
        <v>229</v>
      </c>
      <c r="JH893" s="2" t="s">
        <v>229</v>
      </c>
      <c r="JI893" s="2" t="s">
        <v>241</v>
      </c>
      <c r="JJ893" s="2" t="s">
        <v>229</v>
      </c>
      <c r="JK893" s="4"/>
      <c r="JL893" s="8"/>
      <c r="JM893" s="4"/>
      <c r="JN893" s="8"/>
      <c r="JO893" s="7"/>
      <c r="JP893" s="7"/>
      <c r="JQ893" s="2" t="s">
        <v>229</v>
      </c>
      <c r="JR893" s="2" t="s">
        <v>229</v>
      </c>
      <c r="JS893" s="2" t="s">
        <v>229</v>
      </c>
      <c r="JT893" s="2" t="s">
        <v>229</v>
      </c>
      <c r="JU893" s="2" t="s">
        <v>229</v>
      </c>
      <c r="JV893" s="2" t="s">
        <v>229</v>
      </c>
      <c r="JW893" s="4"/>
      <c r="JX893" s="8"/>
      <c r="JY893" s="4"/>
      <c r="JZ893" s="8"/>
      <c r="KA893" s="7"/>
      <c r="KB893" s="7"/>
      <c r="KC893" s="2" t="s">
        <v>272</v>
      </c>
      <c r="KD893" s="2" t="s">
        <v>226</v>
      </c>
      <c r="KE893" s="2" t="s">
        <v>229</v>
      </c>
      <c r="KF893" s="2" t="s">
        <v>229</v>
      </c>
      <c r="KG893" s="2" t="s">
        <v>241</v>
      </c>
      <c r="KH893" s="2" t="s">
        <v>229</v>
      </c>
      <c r="KI893" s="4"/>
      <c r="KJ893" s="8"/>
      <c r="KK893" s="4"/>
      <c r="KL893" s="8"/>
      <c r="KM893" s="7"/>
      <c r="KN893" s="7"/>
      <c r="KO893" s="2" t="s">
        <v>278</v>
      </c>
      <c r="KP893" s="2" t="s">
        <v>226</v>
      </c>
      <c r="KQ893" s="2" t="s">
        <v>229</v>
      </c>
      <c r="KR893" s="2" t="s">
        <v>229</v>
      </c>
      <c r="KS893" s="2" t="s">
        <v>241</v>
      </c>
      <c r="KT893" s="2" t="s">
        <v>229</v>
      </c>
      <c r="KU893" s="4"/>
      <c r="KV893" s="8"/>
      <c r="KW893" s="4"/>
      <c r="KX893" s="8"/>
      <c r="KY893" s="7"/>
      <c r="KZ893" s="7"/>
      <c r="LA893" s="2" t="s">
        <v>239</v>
      </c>
      <c r="LB893" s="2" t="s">
        <v>226</v>
      </c>
      <c r="LC893" s="2" t="s">
        <v>895</v>
      </c>
      <c r="LD893" s="2" t="s">
        <v>1354</v>
      </c>
      <c r="LE893" s="2" t="s">
        <v>241</v>
      </c>
      <c r="LF893" s="2" t="s">
        <v>229</v>
      </c>
      <c r="LG893" s="4"/>
      <c r="LH893" s="8"/>
      <c r="LI893" s="4"/>
      <c r="LJ893" s="8"/>
      <c r="LK893" s="7"/>
      <c r="LL893" s="7"/>
      <c r="LM893" s="2" t="s">
        <v>229</v>
      </c>
      <c r="LN893" s="2" t="s">
        <v>229</v>
      </c>
      <c r="LO893" s="2" t="s">
        <v>229</v>
      </c>
      <c r="LP893" s="2" t="s">
        <v>229</v>
      </c>
      <c r="LQ893" s="2" t="s">
        <v>229</v>
      </c>
      <c r="LR893" s="2" t="s">
        <v>229</v>
      </c>
      <c r="LS893" s="4"/>
      <c r="LT893" s="8"/>
      <c r="LU893" s="4"/>
      <c r="LV893" s="8"/>
      <c r="LW893" s="7"/>
      <c r="LX893" s="7"/>
      <c r="LY893" s="2" t="s">
        <v>239</v>
      </c>
      <c r="LZ893" s="2" t="s">
        <v>275</v>
      </c>
      <c r="MA893" s="2" t="s">
        <v>4856</v>
      </c>
      <c r="MB893" s="2" t="s">
        <v>229</v>
      </c>
      <c r="MC893" s="2" t="s">
        <v>241</v>
      </c>
      <c r="MD893" s="2" t="s">
        <v>229</v>
      </c>
      <c r="ME893" s="4"/>
      <c r="MF893" s="8"/>
      <c r="MG893" s="4"/>
      <c r="MH893" s="8"/>
      <c r="MI893" s="7"/>
      <c r="MJ893" s="7"/>
      <c r="MK893" s="2" t="s">
        <v>278</v>
      </c>
      <c r="ML893" s="2" t="s">
        <v>226</v>
      </c>
      <c r="MM893" s="2" t="s">
        <v>229</v>
      </c>
      <c r="MN893" s="2" t="s">
        <v>229</v>
      </c>
      <c r="MO893" s="2" t="s">
        <v>241</v>
      </c>
      <c r="MP893" s="2" t="s">
        <v>229</v>
      </c>
      <c r="MQ893" s="4"/>
      <c r="MR893" s="8"/>
      <c r="MS893" s="4"/>
      <c r="MT893" s="8"/>
      <c r="MU893" s="7"/>
      <c r="MV893" s="7"/>
      <c r="MW893" s="2" t="s">
        <v>239</v>
      </c>
      <c r="MX893" s="2" t="s">
        <v>226</v>
      </c>
      <c r="MY893" s="2" t="s">
        <v>460</v>
      </c>
      <c r="MZ893" s="2" t="s">
        <v>229</v>
      </c>
      <c r="NA893" s="2" t="s">
        <v>241</v>
      </c>
      <c r="NB893" s="2" t="s">
        <v>229</v>
      </c>
      <c r="NC893" s="4"/>
      <c r="ND893" s="8"/>
      <c r="NE893" s="4"/>
      <c r="NF893" s="8"/>
      <c r="NG893" s="7"/>
      <c r="NH893" s="7"/>
      <c r="NI893" s="2" t="s">
        <v>239</v>
      </c>
      <c r="NJ893" s="2" t="s">
        <v>260</v>
      </c>
      <c r="NK893" s="2" t="s">
        <v>3077</v>
      </c>
      <c r="NL893" s="2" t="s">
        <v>703</v>
      </c>
      <c r="NM893" s="2" t="s">
        <v>241</v>
      </c>
      <c r="NN893" s="2" t="s">
        <v>229</v>
      </c>
      <c r="NO893" s="4"/>
      <c r="NP893" s="8"/>
      <c r="NQ893" s="4"/>
      <c r="NR893" s="8"/>
      <c r="NS893" s="7"/>
      <c r="NT893" s="7"/>
      <c r="NU893" s="2" t="s">
        <v>272</v>
      </c>
      <c r="NV893" s="2" t="s">
        <v>226</v>
      </c>
      <c r="NW893" s="2" t="s">
        <v>229</v>
      </c>
      <c r="NX893" s="2" t="s">
        <v>229</v>
      </c>
      <c r="NY893" s="2" t="s">
        <v>241</v>
      </c>
      <c r="NZ893" s="2" t="s">
        <v>229</v>
      </c>
      <c r="OA893" s="4"/>
      <c r="OB893" s="8"/>
      <c r="OC893" s="4"/>
      <c r="OD893" s="8"/>
      <c r="OE893" s="7"/>
      <c r="OF893" s="7"/>
      <c r="OG893" s="2" t="s">
        <v>239</v>
      </c>
      <c r="OH893" s="2" t="s">
        <v>226</v>
      </c>
      <c r="OI893" s="2" t="s">
        <v>2817</v>
      </c>
      <c r="OJ893" s="2" t="s">
        <v>229</v>
      </c>
      <c r="OK893" s="2" t="s">
        <v>241</v>
      </c>
      <c r="OL893" s="2" t="s">
        <v>229</v>
      </c>
      <c r="OM893" s="4"/>
      <c r="ON893" s="8"/>
      <c r="OO893" s="4"/>
      <c r="OP893" s="8"/>
      <c r="OQ893" s="7"/>
      <c r="OR893" s="7"/>
      <c r="OS893" s="2" t="s">
        <v>229</v>
      </c>
      <c r="OT893" s="2" t="s">
        <v>229</v>
      </c>
      <c r="OU893" s="2" t="s">
        <v>229</v>
      </c>
      <c r="OV893" s="2" t="s">
        <v>229</v>
      </c>
      <c r="OW893" s="2" t="s">
        <v>229</v>
      </c>
      <c r="OX893" s="2" t="s">
        <v>229</v>
      </c>
      <c r="OY893" s="4"/>
      <c r="OZ893" s="8"/>
      <c r="PA893" s="4"/>
      <c r="PB893" s="8"/>
      <c r="PC893" s="7"/>
      <c r="PD893" s="7"/>
      <c r="PE893" s="2" t="s">
        <v>229</v>
      </c>
      <c r="PF893" s="2" t="s">
        <v>229</v>
      </c>
      <c r="PG893" s="2" t="s">
        <v>229</v>
      </c>
      <c r="PH893" s="2" t="s">
        <v>229</v>
      </c>
      <c r="PI893" s="2" t="s">
        <v>229</v>
      </c>
      <c r="PJ893" s="2" t="s">
        <v>229</v>
      </c>
      <c r="PK893" s="4"/>
      <c r="PL893" s="8"/>
      <c r="PM893" s="4"/>
      <c r="PN893" s="8"/>
      <c r="PO893" s="7"/>
      <c r="PP893" s="7"/>
      <c r="PQ893" s="2" t="s">
        <v>239</v>
      </c>
      <c r="PR893" s="2" t="s">
        <v>275</v>
      </c>
      <c r="PS893" s="2" t="s">
        <v>1221</v>
      </c>
      <c r="PT893" s="2" t="s">
        <v>297</v>
      </c>
      <c r="PU893" s="2" t="s">
        <v>241</v>
      </c>
      <c r="PV893" s="2" t="s">
        <v>229</v>
      </c>
      <c r="PW893" s="4"/>
      <c r="PX893" s="8"/>
      <c r="PY893" s="4"/>
      <c r="PZ893" s="8"/>
      <c r="QA893" s="7"/>
      <c r="QB893" s="7"/>
      <c r="QC893" s="2" t="s">
        <v>281</v>
      </c>
      <c r="QD893" s="2" t="s">
        <v>226</v>
      </c>
      <c r="QE893" s="2" t="s">
        <v>229</v>
      </c>
      <c r="QF893" s="2" t="s">
        <v>229</v>
      </c>
      <c r="QG893" s="2" t="s">
        <v>241</v>
      </c>
      <c r="QH893" s="2" t="s">
        <v>229</v>
      </c>
      <c r="QI893" s="4"/>
      <c r="QJ893" s="8"/>
      <c r="QK893" s="4"/>
      <c r="QL893" s="8"/>
      <c r="QM893" s="7"/>
      <c r="QN893" s="7"/>
      <c r="QO893" s="2" t="s">
        <v>229</v>
      </c>
      <c r="QP893" s="2" t="s">
        <v>229</v>
      </c>
      <c r="QQ893" s="2" t="s">
        <v>229</v>
      </c>
      <c r="QR893" s="2" t="s">
        <v>229</v>
      </c>
      <c r="QS893" s="2" t="s">
        <v>229</v>
      </c>
      <c r="QT893" s="2" t="s">
        <v>229</v>
      </c>
      <c r="QU893" s="4"/>
      <c r="QV893" s="8"/>
      <c r="QW893" s="4"/>
      <c r="QX893" s="8"/>
      <c r="QY893" s="7"/>
      <c r="QZ893" s="7"/>
      <c r="RA893" s="2" t="s">
        <v>239</v>
      </c>
      <c r="RB893" s="2" t="s">
        <v>275</v>
      </c>
      <c r="RC893" s="2" t="s">
        <v>547</v>
      </c>
      <c r="RD893" s="2" t="s">
        <v>3810</v>
      </c>
      <c r="RE893" s="2" t="s">
        <v>241</v>
      </c>
      <c r="RF893" s="2" t="s">
        <v>229</v>
      </c>
      <c r="RG893" s="4"/>
      <c r="RH893" s="8"/>
      <c r="RI893" s="4"/>
      <c r="RJ893" s="8"/>
      <c r="RK893" s="7"/>
      <c r="RL893" s="7"/>
      <c r="RM893" s="2" t="s">
        <v>229</v>
      </c>
      <c r="RN893" s="2" t="s">
        <v>229</v>
      </c>
      <c r="RO893" s="2" t="s">
        <v>229</v>
      </c>
      <c r="RP893" s="2" t="s">
        <v>229</v>
      </c>
      <c r="RQ893" s="2" t="s">
        <v>229</v>
      </c>
      <c r="RR893" s="2" t="s">
        <v>229</v>
      </c>
      <c r="RS893" s="4"/>
      <c r="RT893" s="8"/>
      <c r="RU893" s="4"/>
      <c r="RV893" s="8"/>
      <c r="RW893" s="7"/>
      <c r="RX893" s="7"/>
      <c r="RY893" s="2" t="s">
        <v>239</v>
      </c>
      <c r="RZ893" s="2" t="s">
        <v>275</v>
      </c>
      <c r="SA893" s="2" t="s">
        <v>1492</v>
      </c>
      <c r="SB893" s="2" t="s">
        <v>488</v>
      </c>
      <c r="SC893" s="2" t="s">
        <v>241</v>
      </c>
      <c r="SD893" s="2" t="s">
        <v>229</v>
      </c>
      <c r="SE893" s="4">
        <v>199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</row>
    <row r="894">
      <c r="A894" s="2" t="s">
        <v>5227</v>
      </c>
      <c r="B894" s="2" t="s">
        <v>216</v>
      </c>
      <c r="C894" s="2" t="s">
        <v>4734</v>
      </c>
      <c r="D894" s="2" t="s">
        <v>3600</v>
      </c>
      <c r="E894" s="2" t="s">
        <v>3726</v>
      </c>
      <c r="F894" s="2" t="s">
        <v>5223</v>
      </c>
      <c r="G894" s="2" t="s">
        <v>5130</v>
      </c>
      <c r="H894" s="2" t="s">
        <v>2070</v>
      </c>
      <c r="I894" s="2" t="s">
        <v>5224</v>
      </c>
      <c r="J894" s="2" t="s">
        <v>312</v>
      </c>
      <c r="K894" s="2" t="s">
        <v>412</v>
      </c>
      <c r="L894" s="3">
        <v>57.6</v>
      </c>
      <c r="M894" s="3">
        <v>60.48</v>
      </c>
      <c r="N894" s="3">
        <v>119.99</v>
      </c>
      <c r="O894" s="2" t="s">
        <v>226</v>
      </c>
      <c r="P894" s="2" t="s">
        <v>964</v>
      </c>
      <c r="Q894" s="2" t="s">
        <v>228</v>
      </c>
      <c r="R894" s="2" t="s">
        <v>229</v>
      </c>
      <c r="S894" s="2" t="s">
        <v>5225</v>
      </c>
      <c r="T894" s="2" t="s">
        <v>3733</v>
      </c>
      <c r="U894" s="2" t="s">
        <v>232</v>
      </c>
      <c r="V894" s="2" t="s">
        <v>233</v>
      </c>
      <c r="W894" s="2" t="s">
        <v>686</v>
      </c>
      <c r="X894" s="2" t="s">
        <v>1143</v>
      </c>
      <c r="Y894" s="2" t="s">
        <v>951</v>
      </c>
      <c r="Z894" s="4">
        <v>159</v>
      </c>
      <c r="AA894" s="4">
        <f>=ROUNDDOWN(53,0)</f>
      </c>
      <c r="AB894" s="5">
        <v>3</v>
      </c>
      <c r="AC894" s="2" t="s">
        <v>229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>
        <v>2</v>
      </c>
      <c r="AQ894" s="8">
        <v>118.08</v>
      </c>
      <c r="AR894" s="4">
        <v>1</v>
      </c>
      <c r="AS894" s="8">
        <v>60</v>
      </c>
      <c r="AT894" s="7">
        <v>1</v>
      </c>
      <c r="AU894" s="7">
        <v>0.968</v>
      </c>
      <c r="AV894" s="4" t="s">
        <v>229</v>
      </c>
      <c r="AW894" s="8" t="s">
        <v>229</v>
      </c>
      <c r="AX894" s="4" t="s">
        <v>229</v>
      </c>
      <c r="AY894" s="8" t="s">
        <v>229</v>
      </c>
      <c r="AZ894" s="7" t="s">
        <v>229</v>
      </c>
      <c r="BA894" s="7" t="s">
        <v>229</v>
      </c>
      <c r="BB894" s="7">
        <v>0.6936</v>
      </c>
      <c r="BC894" s="4" t="s">
        <v>229</v>
      </c>
      <c r="BD894" s="8" t="s">
        <v>229</v>
      </c>
      <c r="BE894" s="4" t="s">
        <v>229</v>
      </c>
      <c r="BF894" s="8" t="s">
        <v>229</v>
      </c>
      <c r="BG894" s="7" t="s">
        <v>229</v>
      </c>
      <c r="BH894" s="7" t="s">
        <v>229</v>
      </c>
      <c r="BI894" s="7" t="s">
        <v>229</v>
      </c>
      <c r="BJ894" s="4">
        <v>2</v>
      </c>
      <c r="BK894" s="8">
        <v>118.08</v>
      </c>
      <c r="BL894" s="2" t="s">
        <v>3436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714</v>
      </c>
      <c r="BV894" s="2" t="s">
        <v>275</v>
      </c>
      <c r="BW894" s="2" t="s">
        <v>229</v>
      </c>
      <c r="BX894" s="2" t="s">
        <v>735</v>
      </c>
      <c r="BY894" s="2" t="s">
        <v>263</v>
      </c>
      <c r="BZ894" s="2" t="s">
        <v>229</v>
      </c>
      <c r="CA894" s="4"/>
      <c r="CB894" s="8"/>
      <c r="CC894" s="4"/>
      <c r="CD894" s="8"/>
      <c r="CE894" s="7"/>
      <c r="CF894" s="7"/>
      <c r="CG894" s="2" t="s">
        <v>239</v>
      </c>
      <c r="CH894" s="2" t="s">
        <v>226</v>
      </c>
      <c r="CI894" s="2" t="s">
        <v>691</v>
      </c>
      <c r="CJ894" s="2" t="s">
        <v>787</v>
      </c>
      <c r="CK894" s="2" t="s">
        <v>241</v>
      </c>
      <c r="CL894" s="2" t="s">
        <v>229</v>
      </c>
      <c r="CM894" s="4"/>
      <c r="CN894" s="8"/>
      <c r="CO894" s="4"/>
      <c r="CP894" s="8"/>
      <c r="CQ894" s="7"/>
      <c r="CR894" s="7"/>
      <c r="CS894" s="2" t="s">
        <v>239</v>
      </c>
      <c r="CT894" s="2" t="s">
        <v>226</v>
      </c>
      <c r="CU894" s="2" t="s">
        <v>3077</v>
      </c>
      <c r="CV894" s="2" t="s">
        <v>1598</v>
      </c>
      <c r="CW894" s="2" t="s">
        <v>241</v>
      </c>
      <c r="CX894" s="2" t="s">
        <v>229</v>
      </c>
      <c r="CY894" s="4"/>
      <c r="CZ894" s="8"/>
      <c r="DA894" s="4">
        <v>1</v>
      </c>
      <c r="DB894" s="8">
        <v>60</v>
      </c>
      <c r="DC894" s="7">
        <v>-1</v>
      </c>
      <c r="DD894" s="7">
        <v>-1</v>
      </c>
      <c r="DE894" s="2" t="s">
        <v>239</v>
      </c>
      <c r="DF894" s="2" t="s">
        <v>226</v>
      </c>
      <c r="DG894" s="2" t="s">
        <v>1583</v>
      </c>
      <c r="DH894" s="2" t="s">
        <v>3658</v>
      </c>
      <c r="DI894" s="2" t="s">
        <v>241</v>
      </c>
      <c r="DJ894" s="2" t="s">
        <v>229</v>
      </c>
      <c r="DK894" s="4"/>
      <c r="DL894" s="8"/>
      <c r="DM894" s="4"/>
      <c r="DN894" s="8"/>
      <c r="DO894" s="7"/>
      <c r="DP894" s="7"/>
      <c r="DQ894" s="2" t="s">
        <v>239</v>
      </c>
      <c r="DR894" s="2" t="s">
        <v>226</v>
      </c>
      <c r="DS894" s="2" t="s">
        <v>871</v>
      </c>
      <c r="DT894" s="2" t="s">
        <v>746</v>
      </c>
      <c r="DU894" s="2" t="s">
        <v>241</v>
      </c>
      <c r="DV894" s="2" t="s">
        <v>229</v>
      </c>
      <c r="DW894" s="4"/>
      <c r="DX894" s="8"/>
      <c r="DY894" s="4"/>
      <c r="DZ894" s="8"/>
      <c r="EA894" s="7"/>
      <c r="EB894" s="7"/>
      <c r="EC894" s="2" t="s">
        <v>239</v>
      </c>
      <c r="ED894" s="2" t="s">
        <v>226</v>
      </c>
      <c r="EE894" s="2" t="s">
        <v>1347</v>
      </c>
      <c r="EF894" s="2" t="s">
        <v>743</v>
      </c>
      <c r="EG894" s="2" t="s">
        <v>241</v>
      </c>
      <c r="EH894" s="2" t="s">
        <v>229</v>
      </c>
      <c r="EI894" s="4">
        <v>2</v>
      </c>
      <c r="EJ894" s="8">
        <v>118.08</v>
      </c>
      <c r="EK894" s="4"/>
      <c r="EL894" s="8"/>
      <c r="EM894" s="7"/>
      <c r="EN894" s="7"/>
      <c r="EO894" s="2" t="s">
        <v>239</v>
      </c>
      <c r="EP894" s="2" t="s">
        <v>226</v>
      </c>
      <c r="EQ894" s="2" t="s">
        <v>5226</v>
      </c>
      <c r="ER894" s="2" t="s">
        <v>1627</v>
      </c>
      <c r="ES894" s="2" t="s">
        <v>241</v>
      </c>
      <c r="ET894" s="2" t="s">
        <v>229</v>
      </c>
      <c r="EU894" s="4"/>
      <c r="EV894" s="8"/>
      <c r="EW894" s="4"/>
      <c r="EX894" s="8"/>
      <c r="EY894" s="7"/>
      <c r="EZ894" s="7"/>
      <c r="FA894" s="2" t="s">
        <v>239</v>
      </c>
      <c r="FB894" s="2" t="s">
        <v>226</v>
      </c>
      <c r="FC894" s="2" t="s">
        <v>4001</v>
      </c>
      <c r="FD894" s="2" t="s">
        <v>1153</v>
      </c>
      <c r="FE894" s="2" t="s">
        <v>263</v>
      </c>
      <c r="FF894" s="2" t="s">
        <v>229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226</v>
      </c>
      <c r="FO894" s="2" t="s">
        <v>2067</v>
      </c>
      <c r="FP894" s="2" t="s">
        <v>1598</v>
      </c>
      <c r="FQ894" s="2" t="s">
        <v>241</v>
      </c>
      <c r="FR894" s="2" t="s">
        <v>229</v>
      </c>
      <c r="FS894" s="4"/>
      <c r="FT894" s="8"/>
      <c r="FU894" s="4"/>
      <c r="FV894" s="8"/>
      <c r="FW894" s="7"/>
      <c r="FX894" s="7"/>
      <c r="FY894" s="2" t="s">
        <v>239</v>
      </c>
      <c r="FZ894" s="2" t="s">
        <v>226</v>
      </c>
      <c r="GA894" s="2" t="s">
        <v>327</v>
      </c>
      <c r="GB894" s="2" t="s">
        <v>229</v>
      </c>
      <c r="GC894" s="2" t="s">
        <v>241</v>
      </c>
      <c r="GD894" s="2" t="s">
        <v>229</v>
      </c>
      <c r="GE894" s="4"/>
      <c r="GF894" s="8"/>
      <c r="GG894" s="4"/>
      <c r="GH894" s="8"/>
      <c r="GI894" s="7"/>
      <c r="GJ894" s="7"/>
      <c r="GK894" s="2" t="s">
        <v>272</v>
      </c>
      <c r="GL894" s="2" t="s">
        <v>226</v>
      </c>
      <c r="GM894" s="2" t="s">
        <v>229</v>
      </c>
      <c r="GN894" s="2" t="s">
        <v>229</v>
      </c>
      <c r="GO894" s="2" t="s">
        <v>241</v>
      </c>
      <c r="GP894" s="2" t="s">
        <v>229</v>
      </c>
      <c r="GQ894" s="4"/>
      <c r="GR894" s="8"/>
      <c r="GS894" s="4"/>
      <c r="GT894" s="8"/>
      <c r="GU894" s="7"/>
      <c r="GV894" s="7"/>
      <c r="GW894" s="2" t="s">
        <v>239</v>
      </c>
      <c r="GX894" s="2" t="s">
        <v>226</v>
      </c>
      <c r="GY894" s="2" t="s">
        <v>2916</v>
      </c>
      <c r="GZ894" s="2" t="s">
        <v>852</v>
      </c>
      <c r="HA894" s="2" t="s">
        <v>241</v>
      </c>
      <c r="HB894" s="2" t="s">
        <v>229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275</v>
      </c>
      <c r="HK894" s="2" t="s">
        <v>1902</v>
      </c>
      <c r="HL894" s="2" t="s">
        <v>2457</v>
      </c>
      <c r="HM894" s="2" t="s">
        <v>241</v>
      </c>
      <c r="HN894" s="2" t="s">
        <v>229</v>
      </c>
      <c r="HO894" s="4"/>
      <c r="HP894" s="8"/>
      <c r="HQ894" s="4"/>
      <c r="HR894" s="8"/>
      <c r="HS894" s="7"/>
      <c r="HT894" s="7"/>
      <c r="HU894" s="2" t="s">
        <v>266</v>
      </c>
      <c r="HV894" s="2" t="s">
        <v>226</v>
      </c>
      <c r="HW894" s="2" t="s">
        <v>229</v>
      </c>
      <c r="HX894" s="2" t="s">
        <v>229</v>
      </c>
      <c r="HY894" s="2" t="s">
        <v>241</v>
      </c>
      <c r="HZ894" s="2" t="s">
        <v>229</v>
      </c>
      <c r="IA894" s="4"/>
      <c r="IB894" s="8"/>
      <c r="IC894" s="4"/>
      <c r="ID894" s="8"/>
      <c r="IE894" s="7"/>
      <c r="IF894" s="7"/>
      <c r="IG894" s="2" t="s">
        <v>266</v>
      </c>
      <c r="IH894" s="2" t="s">
        <v>226</v>
      </c>
      <c r="II894" s="2" t="s">
        <v>229</v>
      </c>
      <c r="IJ894" s="2" t="s">
        <v>229</v>
      </c>
      <c r="IK894" s="2" t="s">
        <v>241</v>
      </c>
      <c r="IL894" s="2" t="s">
        <v>229</v>
      </c>
      <c r="IM894" s="4"/>
      <c r="IN894" s="8"/>
      <c r="IO894" s="4"/>
      <c r="IP894" s="8"/>
      <c r="IQ894" s="7"/>
      <c r="IR894" s="7"/>
      <c r="IS894" s="2" t="s">
        <v>239</v>
      </c>
      <c r="IT894" s="2" t="s">
        <v>226</v>
      </c>
      <c r="IU894" s="2" t="s">
        <v>1023</v>
      </c>
      <c r="IV894" s="2" t="s">
        <v>3783</v>
      </c>
      <c r="IW894" s="2" t="s">
        <v>241</v>
      </c>
      <c r="IX894" s="2" t="s">
        <v>229</v>
      </c>
      <c r="IY894" s="4"/>
      <c r="IZ894" s="8"/>
      <c r="JA894" s="4"/>
      <c r="JB894" s="8"/>
      <c r="JC894" s="7"/>
      <c r="JD894" s="7"/>
      <c r="JE894" s="2" t="s">
        <v>272</v>
      </c>
      <c r="JF894" s="2" t="s">
        <v>226</v>
      </c>
      <c r="JG894" s="2" t="s">
        <v>229</v>
      </c>
      <c r="JH894" s="2" t="s">
        <v>229</v>
      </c>
      <c r="JI894" s="2" t="s">
        <v>241</v>
      </c>
      <c r="JJ894" s="2" t="s">
        <v>229</v>
      </c>
      <c r="JK894" s="4"/>
      <c r="JL894" s="8"/>
      <c r="JM894" s="4"/>
      <c r="JN894" s="8"/>
      <c r="JO894" s="7"/>
      <c r="JP894" s="7"/>
      <c r="JQ894" s="2" t="s">
        <v>229</v>
      </c>
      <c r="JR894" s="2" t="s">
        <v>229</v>
      </c>
      <c r="JS894" s="2" t="s">
        <v>229</v>
      </c>
      <c r="JT894" s="2" t="s">
        <v>229</v>
      </c>
      <c r="JU894" s="2" t="s">
        <v>229</v>
      </c>
      <c r="JV894" s="2" t="s">
        <v>229</v>
      </c>
      <c r="JW894" s="4"/>
      <c r="JX894" s="8"/>
      <c r="JY894" s="4"/>
      <c r="JZ894" s="8"/>
      <c r="KA894" s="7"/>
      <c r="KB894" s="7"/>
      <c r="KC894" s="2" t="s">
        <v>272</v>
      </c>
      <c r="KD894" s="2" t="s">
        <v>226</v>
      </c>
      <c r="KE894" s="2" t="s">
        <v>229</v>
      </c>
      <c r="KF894" s="2" t="s">
        <v>229</v>
      </c>
      <c r="KG894" s="2" t="s">
        <v>241</v>
      </c>
      <c r="KH894" s="2" t="s">
        <v>229</v>
      </c>
      <c r="KI894" s="4"/>
      <c r="KJ894" s="8"/>
      <c r="KK894" s="4"/>
      <c r="KL894" s="8"/>
      <c r="KM894" s="7"/>
      <c r="KN894" s="7"/>
      <c r="KO894" s="2" t="s">
        <v>278</v>
      </c>
      <c r="KP894" s="2" t="s">
        <v>226</v>
      </c>
      <c r="KQ894" s="2" t="s">
        <v>229</v>
      </c>
      <c r="KR894" s="2" t="s">
        <v>229</v>
      </c>
      <c r="KS894" s="2" t="s">
        <v>241</v>
      </c>
      <c r="KT894" s="2" t="s">
        <v>229</v>
      </c>
      <c r="KU894" s="4"/>
      <c r="KV894" s="8"/>
      <c r="KW894" s="4"/>
      <c r="KX894" s="8"/>
      <c r="KY894" s="7"/>
      <c r="KZ894" s="7"/>
      <c r="LA894" s="2" t="s">
        <v>239</v>
      </c>
      <c r="LB894" s="2" t="s">
        <v>226</v>
      </c>
      <c r="LC894" s="2" t="s">
        <v>895</v>
      </c>
      <c r="LD894" s="2" t="s">
        <v>562</v>
      </c>
      <c r="LE894" s="2" t="s">
        <v>241</v>
      </c>
      <c r="LF894" s="2" t="s">
        <v>229</v>
      </c>
      <c r="LG894" s="4"/>
      <c r="LH894" s="8"/>
      <c r="LI894" s="4"/>
      <c r="LJ894" s="8"/>
      <c r="LK894" s="7"/>
      <c r="LL894" s="7"/>
      <c r="LM894" s="2" t="s">
        <v>229</v>
      </c>
      <c r="LN894" s="2" t="s">
        <v>229</v>
      </c>
      <c r="LO894" s="2" t="s">
        <v>229</v>
      </c>
      <c r="LP894" s="2" t="s">
        <v>229</v>
      </c>
      <c r="LQ894" s="2" t="s">
        <v>229</v>
      </c>
      <c r="LR894" s="2" t="s">
        <v>229</v>
      </c>
      <c r="LS894" s="4"/>
      <c r="LT894" s="8"/>
      <c r="LU894" s="4"/>
      <c r="LV894" s="8"/>
      <c r="LW894" s="7"/>
      <c r="LX894" s="7"/>
      <c r="LY894" s="2" t="s">
        <v>239</v>
      </c>
      <c r="LZ894" s="2" t="s">
        <v>275</v>
      </c>
      <c r="MA894" s="2" t="s">
        <v>4856</v>
      </c>
      <c r="MB894" s="2" t="s">
        <v>357</v>
      </c>
      <c r="MC894" s="2" t="s">
        <v>241</v>
      </c>
      <c r="MD894" s="2" t="s">
        <v>229</v>
      </c>
      <c r="ME894" s="4"/>
      <c r="MF894" s="8"/>
      <c r="MG894" s="4"/>
      <c r="MH894" s="8"/>
      <c r="MI894" s="7"/>
      <c r="MJ894" s="7"/>
      <c r="MK894" s="2" t="s">
        <v>278</v>
      </c>
      <c r="ML894" s="2" t="s">
        <v>226</v>
      </c>
      <c r="MM894" s="2" t="s">
        <v>229</v>
      </c>
      <c r="MN894" s="2" t="s">
        <v>229</v>
      </c>
      <c r="MO894" s="2" t="s">
        <v>241</v>
      </c>
      <c r="MP894" s="2" t="s">
        <v>229</v>
      </c>
      <c r="MQ894" s="4"/>
      <c r="MR894" s="8"/>
      <c r="MS894" s="4"/>
      <c r="MT894" s="8"/>
      <c r="MU894" s="7"/>
      <c r="MV894" s="7"/>
      <c r="MW894" s="2" t="s">
        <v>239</v>
      </c>
      <c r="MX894" s="2" t="s">
        <v>226</v>
      </c>
      <c r="MY894" s="2" t="s">
        <v>460</v>
      </c>
      <c r="MZ894" s="2" t="s">
        <v>229</v>
      </c>
      <c r="NA894" s="2" t="s">
        <v>241</v>
      </c>
      <c r="NB894" s="2" t="s">
        <v>229</v>
      </c>
      <c r="NC894" s="4"/>
      <c r="ND894" s="8"/>
      <c r="NE894" s="4"/>
      <c r="NF894" s="8"/>
      <c r="NG894" s="7"/>
      <c r="NH894" s="7"/>
      <c r="NI894" s="2" t="s">
        <v>239</v>
      </c>
      <c r="NJ894" s="2" t="s">
        <v>260</v>
      </c>
      <c r="NK894" s="2" t="s">
        <v>3077</v>
      </c>
      <c r="NL894" s="2" t="s">
        <v>703</v>
      </c>
      <c r="NM894" s="2" t="s">
        <v>241</v>
      </c>
      <c r="NN894" s="2" t="s">
        <v>229</v>
      </c>
      <c r="NO894" s="4"/>
      <c r="NP894" s="8"/>
      <c r="NQ894" s="4"/>
      <c r="NR894" s="8"/>
      <c r="NS894" s="7"/>
      <c r="NT894" s="7"/>
      <c r="NU894" s="2" t="s">
        <v>272</v>
      </c>
      <c r="NV894" s="2" t="s">
        <v>226</v>
      </c>
      <c r="NW894" s="2" t="s">
        <v>229</v>
      </c>
      <c r="NX894" s="2" t="s">
        <v>229</v>
      </c>
      <c r="NY894" s="2" t="s">
        <v>241</v>
      </c>
      <c r="NZ894" s="2" t="s">
        <v>229</v>
      </c>
      <c r="OA894" s="4"/>
      <c r="OB894" s="8"/>
      <c r="OC894" s="4"/>
      <c r="OD894" s="8"/>
      <c r="OE894" s="7"/>
      <c r="OF894" s="7"/>
      <c r="OG894" s="2" t="s">
        <v>239</v>
      </c>
      <c r="OH894" s="2" t="s">
        <v>226</v>
      </c>
      <c r="OI894" s="2" t="s">
        <v>2817</v>
      </c>
      <c r="OJ894" s="2" t="s">
        <v>229</v>
      </c>
      <c r="OK894" s="2" t="s">
        <v>241</v>
      </c>
      <c r="OL894" s="2" t="s">
        <v>229</v>
      </c>
      <c r="OM894" s="4"/>
      <c r="ON894" s="8"/>
      <c r="OO894" s="4"/>
      <c r="OP894" s="8"/>
      <c r="OQ894" s="7"/>
      <c r="OR894" s="7"/>
      <c r="OS894" s="2" t="s">
        <v>229</v>
      </c>
      <c r="OT894" s="2" t="s">
        <v>229</v>
      </c>
      <c r="OU894" s="2" t="s">
        <v>229</v>
      </c>
      <c r="OV894" s="2" t="s">
        <v>229</v>
      </c>
      <c r="OW894" s="2" t="s">
        <v>229</v>
      </c>
      <c r="OX894" s="2" t="s">
        <v>229</v>
      </c>
      <c r="OY894" s="4"/>
      <c r="OZ894" s="8"/>
      <c r="PA894" s="4"/>
      <c r="PB894" s="8"/>
      <c r="PC894" s="7"/>
      <c r="PD894" s="7"/>
      <c r="PE894" s="2" t="s">
        <v>229</v>
      </c>
      <c r="PF894" s="2" t="s">
        <v>229</v>
      </c>
      <c r="PG894" s="2" t="s">
        <v>229</v>
      </c>
      <c r="PH894" s="2" t="s">
        <v>229</v>
      </c>
      <c r="PI894" s="2" t="s">
        <v>229</v>
      </c>
      <c r="PJ894" s="2" t="s">
        <v>229</v>
      </c>
      <c r="PK894" s="4"/>
      <c r="PL894" s="8"/>
      <c r="PM894" s="4"/>
      <c r="PN894" s="8"/>
      <c r="PO894" s="7"/>
      <c r="PP894" s="7"/>
      <c r="PQ894" s="2" t="s">
        <v>239</v>
      </c>
      <c r="PR894" s="2" t="s">
        <v>275</v>
      </c>
      <c r="PS894" s="2" t="s">
        <v>1221</v>
      </c>
      <c r="PT894" s="2" t="s">
        <v>297</v>
      </c>
      <c r="PU894" s="2" t="s">
        <v>241</v>
      </c>
      <c r="PV894" s="2" t="s">
        <v>229</v>
      </c>
      <c r="PW894" s="4"/>
      <c r="PX894" s="8"/>
      <c r="PY894" s="4"/>
      <c r="PZ894" s="8"/>
      <c r="QA894" s="7"/>
      <c r="QB894" s="7"/>
      <c r="QC894" s="2" t="s">
        <v>281</v>
      </c>
      <c r="QD894" s="2" t="s">
        <v>226</v>
      </c>
      <c r="QE894" s="2" t="s">
        <v>229</v>
      </c>
      <c r="QF894" s="2" t="s">
        <v>229</v>
      </c>
      <c r="QG894" s="2" t="s">
        <v>241</v>
      </c>
      <c r="QH894" s="2" t="s">
        <v>229</v>
      </c>
      <c r="QI894" s="4"/>
      <c r="QJ894" s="8"/>
      <c r="QK894" s="4"/>
      <c r="QL894" s="8"/>
      <c r="QM894" s="7"/>
      <c r="QN894" s="7"/>
      <c r="QO894" s="2" t="s">
        <v>229</v>
      </c>
      <c r="QP894" s="2" t="s">
        <v>229</v>
      </c>
      <c r="QQ894" s="2" t="s">
        <v>229</v>
      </c>
      <c r="QR894" s="2" t="s">
        <v>229</v>
      </c>
      <c r="QS894" s="2" t="s">
        <v>229</v>
      </c>
      <c r="QT894" s="2" t="s">
        <v>229</v>
      </c>
      <c r="QU894" s="4"/>
      <c r="QV894" s="8"/>
      <c r="QW894" s="4"/>
      <c r="QX894" s="8"/>
      <c r="QY894" s="7"/>
      <c r="QZ894" s="7"/>
      <c r="RA894" s="2" t="s">
        <v>239</v>
      </c>
      <c r="RB894" s="2" t="s">
        <v>275</v>
      </c>
      <c r="RC894" s="2" t="s">
        <v>3259</v>
      </c>
      <c r="RD894" s="2" t="s">
        <v>320</v>
      </c>
      <c r="RE894" s="2" t="s">
        <v>241</v>
      </c>
      <c r="RF894" s="2" t="s">
        <v>229</v>
      </c>
      <c r="RG894" s="4"/>
      <c r="RH894" s="8"/>
      <c r="RI894" s="4"/>
      <c r="RJ894" s="8"/>
      <c r="RK894" s="7"/>
      <c r="RL894" s="7"/>
      <c r="RM894" s="2" t="s">
        <v>229</v>
      </c>
      <c r="RN894" s="2" t="s">
        <v>229</v>
      </c>
      <c r="RO894" s="2" t="s">
        <v>229</v>
      </c>
      <c r="RP894" s="2" t="s">
        <v>229</v>
      </c>
      <c r="RQ894" s="2" t="s">
        <v>229</v>
      </c>
      <c r="RR894" s="2" t="s">
        <v>229</v>
      </c>
      <c r="RS894" s="4"/>
      <c r="RT894" s="8"/>
      <c r="RU894" s="4"/>
      <c r="RV894" s="8"/>
      <c r="RW894" s="7"/>
      <c r="RX894" s="7"/>
      <c r="RY894" s="2" t="s">
        <v>239</v>
      </c>
      <c r="RZ894" s="2" t="s">
        <v>275</v>
      </c>
      <c r="SA894" s="2" t="s">
        <v>1492</v>
      </c>
      <c r="SB894" s="2" t="s">
        <v>776</v>
      </c>
      <c r="SC894" s="2" t="s">
        <v>241</v>
      </c>
      <c r="SD894" s="2" t="s">
        <v>229</v>
      </c>
      <c r="SE894" s="4">
        <v>159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</row>
    <row r="895">
      <c r="A895" s="2" t="s">
        <v>5228</v>
      </c>
      <c r="B895" s="2" t="s">
        <v>216</v>
      </c>
      <c r="C895" s="2" t="s">
        <v>4734</v>
      </c>
      <c r="D895" s="2" t="s">
        <v>3600</v>
      </c>
      <c r="E895" s="2" t="s">
        <v>3726</v>
      </c>
      <c r="F895" s="2" t="s">
        <v>4735</v>
      </c>
      <c r="G895" s="2" t="s">
        <v>4736</v>
      </c>
      <c r="H895" s="2" t="s">
        <v>4737</v>
      </c>
      <c r="I895" s="2" t="s">
        <v>5229</v>
      </c>
      <c r="J895" s="2" t="s">
        <v>312</v>
      </c>
      <c r="K895" s="2" t="s">
        <v>1140</v>
      </c>
      <c r="L895" s="3">
        <v>65</v>
      </c>
      <c r="M895" s="3">
        <v>68.25</v>
      </c>
      <c r="N895" s="3">
        <v>129.99</v>
      </c>
      <c r="O895" s="2" t="s">
        <v>963</v>
      </c>
      <c r="P895" s="2" t="s">
        <v>964</v>
      </c>
      <c r="Q895" s="2" t="s">
        <v>228</v>
      </c>
      <c r="R895" s="2" t="s">
        <v>229</v>
      </c>
      <c r="S895" s="2" t="s">
        <v>5211</v>
      </c>
      <c r="T895" s="2" t="s">
        <v>3733</v>
      </c>
      <c r="U895" s="2" t="s">
        <v>232</v>
      </c>
      <c r="V895" s="2" t="s">
        <v>233</v>
      </c>
      <c r="W895" s="2" t="s">
        <v>3757</v>
      </c>
      <c r="X895" s="2" t="s">
        <v>4740</v>
      </c>
      <c r="Y895" s="2" t="s">
        <v>868</v>
      </c>
      <c r="Z895" s="4"/>
      <c r="AA895" s="4">
        <f>=ROUNDDOWN({0},0)</f>
      </c>
      <c r="AB895" s="5"/>
      <c r="AC895" s="2" t="s">
        <v>229</v>
      </c>
      <c r="AD895" s="4"/>
      <c r="AE895" s="4"/>
      <c r="AF895" s="6">
        <v>66</v>
      </c>
      <c r="AG895" s="6"/>
      <c r="AH895" s="7">
        <v>0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/>
      <c r="AQ895" s="8"/>
      <c r="AR895" s="4">
        <v>4</v>
      </c>
      <c r="AS895" s="8">
        <v>153.38</v>
      </c>
      <c r="AT895" s="7">
        <v>-1</v>
      </c>
      <c r="AU895" s="7">
        <v>-1</v>
      </c>
      <c r="AV895" s="4"/>
      <c r="AW895" s="8"/>
      <c r="AX895" s="4">
        <v>4</v>
      </c>
      <c r="AY895" s="8">
        <v>153.38</v>
      </c>
      <c r="AZ895" s="7">
        <v>-1</v>
      </c>
      <c r="BA895" s="7">
        <v>-1</v>
      </c>
      <c r="BB895" s="7"/>
      <c r="BC895" s="4"/>
      <c r="BD895" s="8"/>
      <c r="BE895" s="4">
        <v>4</v>
      </c>
      <c r="BF895" s="8">
        <v>153.38</v>
      </c>
      <c r="BG895" s="7">
        <v>-1</v>
      </c>
      <c r="BH895" s="7">
        <v>-1</v>
      </c>
      <c r="BI895" s="7"/>
      <c r="BJ895" s="4"/>
      <c r="BK895" s="8"/>
      <c r="BL895" s="2" t="s">
        <v>4381</v>
      </c>
      <c r="BM895" s="7"/>
      <c r="BN895" s="7"/>
      <c r="BO895" s="4"/>
      <c r="BP895" s="8"/>
      <c r="BQ895" s="4"/>
      <c r="BR895" s="8"/>
      <c r="BS895" s="7"/>
      <c r="BT895" s="7"/>
      <c r="BU895" s="2" t="s">
        <v>2075</v>
      </c>
      <c r="BV895" s="2" t="s">
        <v>275</v>
      </c>
      <c r="BW895" s="2" t="s">
        <v>229</v>
      </c>
      <c r="BX895" s="2" t="s">
        <v>250</v>
      </c>
      <c r="BY895" s="2" t="s">
        <v>241</v>
      </c>
      <c r="BZ895" s="2" t="s">
        <v>229</v>
      </c>
      <c r="CA895" s="4"/>
      <c r="CB895" s="8"/>
      <c r="CC895" s="4">
        <v>1</v>
      </c>
      <c r="CD895" s="8">
        <v>72.43</v>
      </c>
      <c r="CE895" s="7">
        <v>-1</v>
      </c>
      <c r="CF895" s="7">
        <v>-1</v>
      </c>
      <c r="CG895" s="2" t="s">
        <v>239</v>
      </c>
      <c r="CH895" s="2" t="s">
        <v>275</v>
      </c>
      <c r="CI895" s="2" t="s">
        <v>780</v>
      </c>
      <c r="CJ895" s="2" t="s">
        <v>905</v>
      </c>
      <c r="CK895" s="2" t="s">
        <v>241</v>
      </c>
      <c r="CL895" s="2" t="s">
        <v>229</v>
      </c>
      <c r="CM895" s="4"/>
      <c r="CN895" s="8"/>
      <c r="CO895" s="4"/>
      <c r="CP895" s="8"/>
      <c r="CQ895" s="7"/>
      <c r="CR895" s="7"/>
      <c r="CS895" s="2" t="s">
        <v>239</v>
      </c>
      <c r="CT895" s="2" t="s">
        <v>275</v>
      </c>
      <c r="CU895" s="2" t="s">
        <v>1758</v>
      </c>
      <c r="CV895" s="2" t="s">
        <v>933</v>
      </c>
      <c r="CW895" s="2" t="s">
        <v>241</v>
      </c>
      <c r="CX895" s="2" t="s">
        <v>229</v>
      </c>
      <c r="CY895" s="4"/>
      <c r="CZ895" s="8"/>
      <c r="DA895" s="4">
        <v>1</v>
      </c>
      <c r="DB895" s="8">
        <v>27.27</v>
      </c>
      <c r="DC895" s="7">
        <v>-1</v>
      </c>
      <c r="DD895" s="7">
        <v>-1</v>
      </c>
      <c r="DE895" s="2" t="s">
        <v>239</v>
      </c>
      <c r="DF895" s="2" t="s">
        <v>275</v>
      </c>
      <c r="DG895" s="2" t="s">
        <v>3285</v>
      </c>
      <c r="DH895" s="2" t="s">
        <v>743</v>
      </c>
      <c r="DI895" s="2" t="s">
        <v>263</v>
      </c>
      <c r="DJ895" s="2" t="s">
        <v>229</v>
      </c>
      <c r="DK895" s="4"/>
      <c r="DL895" s="8"/>
      <c r="DM895" s="4"/>
      <c r="DN895" s="8"/>
      <c r="DO895" s="7"/>
      <c r="DP895" s="7"/>
      <c r="DQ895" s="2" t="s">
        <v>239</v>
      </c>
      <c r="DR895" s="2" t="s">
        <v>275</v>
      </c>
      <c r="DS895" s="2" t="s">
        <v>789</v>
      </c>
      <c r="DT895" s="2" t="s">
        <v>776</v>
      </c>
      <c r="DU895" s="2" t="s">
        <v>241</v>
      </c>
      <c r="DV895" s="2" t="s">
        <v>229</v>
      </c>
      <c r="DW895" s="4"/>
      <c r="DX895" s="8"/>
      <c r="DY895" s="4"/>
      <c r="DZ895" s="8"/>
      <c r="EA895" s="7"/>
      <c r="EB895" s="7"/>
      <c r="EC895" s="2" t="s">
        <v>239</v>
      </c>
      <c r="ED895" s="2" t="s">
        <v>275</v>
      </c>
      <c r="EE895" s="2" t="s">
        <v>906</v>
      </c>
      <c r="EF895" s="2" t="s">
        <v>596</v>
      </c>
      <c r="EG895" s="2" t="s">
        <v>263</v>
      </c>
      <c r="EH895" s="2" t="s">
        <v>229</v>
      </c>
      <c r="EI895" s="4"/>
      <c r="EJ895" s="8"/>
      <c r="EK895" s="4">
        <v>2</v>
      </c>
      <c r="EL895" s="8">
        <v>53.68</v>
      </c>
      <c r="EM895" s="7">
        <v>-1</v>
      </c>
      <c r="EN895" s="7">
        <v>-1</v>
      </c>
      <c r="EO895" s="2" t="s">
        <v>239</v>
      </c>
      <c r="EP895" s="2" t="s">
        <v>275</v>
      </c>
      <c r="EQ895" s="2" t="s">
        <v>874</v>
      </c>
      <c r="ER895" s="2" t="s">
        <v>1623</v>
      </c>
      <c r="ES895" s="2" t="s">
        <v>241</v>
      </c>
      <c r="ET895" s="2" t="s">
        <v>229</v>
      </c>
      <c r="EU895" s="4"/>
      <c r="EV895" s="8"/>
      <c r="EW895" s="4"/>
      <c r="EX895" s="8"/>
      <c r="EY895" s="7"/>
      <c r="EZ895" s="7"/>
      <c r="FA895" s="2" t="s">
        <v>239</v>
      </c>
      <c r="FB895" s="2" t="s">
        <v>275</v>
      </c>
      <c r="FC895" s="2" t="s">
        <v>712</v>
      </c>
      <c r="FD895" s="2" t="s">
        <v>2097</v>
      </c>
      <c r="FE895" s="2" t="s">
        <v>241</v>
      </c>
      <c r="FF895" s="2" t="s">
        <v>229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275</v>
      </c>
      <c r="FO895" s="2" t="s">
        <v>789</v>
      </c>
      <c r="FP895" s="2" t="s">
        <v>1400</v>
      </c>
      <c r="FQ895" s="2" t="s">
        <v>241</v>
      </c>
      <c r="FR895" s="2" t="s">
        <v>229</v>
      </c>
      <c r="FS895" s="4"/>
      <c r="FT895" s="8"/>
      <c r="FU895" s="4"/>
      <c r="FV895" s="8"/>
      <c r="FW895" s="7"/>
      <c r="FX895" s="7"/>
      <c r="FY895" s="2" t="s">
        <v>229</v>
      </c>
      <c r="FZ895" s="2" t="s">
        <v>229</v>
      </c>
      <c r="GA895" s="2" t="s">
        <v>229</v>
      </c>
      <c r="GB895" s="2" t="s">
        <v>229</v>
      </c>
      <c r="GC895" s="2" t="s">
        <v>229</v>
      </c>
      <c r="GD895" s="2" t="s">
        <v>229</v>
      </c>
      <c r="GE895" s="4"/>
      <c r="GF895" s="8"/>
      <c r="GG895" s="4"/>
      <c r="GH895" s="8"/>
      <c r="GI895" s="7"/>
      <c r="GJ895" s="7"/>
      <c r="GK895" s="2" t="s">
        <v>272</v>
      </c>
      <c r="GL895" s="2" t="s">
        <v>275</v>
      </c>
      <c r="GM895" s="2" t="s">
        <v>229</v>
      </c>
      <c r="GN895" s="2" t="s">
        <v>229</v>
      </c>
      <c r="GO895" s="2" t="s">
        <v>241</v>
      </c>
      <c r="GP895" s="2" t="s">
        <v>229</v>
      </c>
      <c r="GQ895" s="4"/>
      <c r="GR895" s="8"/>
      <c r="GS895" s="4"/>
      <c r="GT895" s="8"/>
      <c r="GU895" s="7"/>
      <c r="GV895" s="7"/>
      <c r="GW895" s="2" t="s">
        <v>239</v>
      </c>
      <c r="GX895" s="2" t="s">
        <v>275</v>
      </c>
      <c r="GY895" s="2" t="s">
        <v>758</v>
      </c>
      <c r="GZ895" s="2" t="s">
        <v>309</v>
      </c>
      <c r="HA895" s="2" t="s">
        <v>241</v>
      </c>
      <c r="HB895" s="2" t="s">
        <v>229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275</v>
      </c>
      <c r="HK895" s="2" t="s">
        <v>291</v>
      </c>
      <c r="HL895" s="2" t="s">
        <v>1495</v>
      </c>
      <c r="HM895" s="2" t="s">
        <v>241</v>
      </c>
      <c r="HN895" s="2" t="s">
        <v>229</v>
      </c>
      <c r="HO895" s="4"/>
      <c r="HP895" s="8"/>
      <c r="HQ895" s="4"/>
      <c r="HR895" s="8"/>
      <c r="HS895" s="7"/>
      <c r="HT895" s="7"/>
      <c r="HU895" s="2" t="s">
        <v>272</v>
      </c>
      <c r="HV895" s="2" t="s">
        <v>275</v>
      </c>
      <c r="HW895" s="2" t="s">
        <v>229</v>
      </c>
      <c r="HX895" s="2" t="s">
        <v>229</v>
      </c>
      <c r="HY895" s="2" t="s">
        <v>241</v>
      </c>
      <c r="HZ895" s="2" t="s">
        <v>229</v>
      </c>
      <c r="IA895" s="4"/>
      <c r="IB895" s="8"/>
      <c r="IC895" s="4"/>
      <c r="ID895" s="8"/>
      <c r="IE895" s="7"/>
      <c r="IF895" s="7"/>
      <c r="IG895" s="2" t="s">
        <v>266</v>
      </c>
      <c r="IH895" s="2" t="s">
        <v>275</v>
      </c>
      <c r="II895" s="2" t="s">
        <v>229</v>
      </c>
      <c r="IJ895" s="2" t="s">
        <v>229</v>
      </c>
      <c r="IK895" s="2" t="s">
        <v>241</v>
      </c>
      <c r="IL895" s="2" t="s">
        <v>229</v>
      </c>
      <c r="IM895" s="4"/>
      <c r="IN895" s="8"/>
      <c r="IO895" s="4"/>
      <c r="IP895" s="8"/>
      <c r="IQ895" s="7"/>
      <c r="IR895" s="7"/>
      <c r="IS895" s="2" t="s">
        <v>272</v>
      </c>
      <c r="IT895" s="2" t="s">
        <v>275</v>
      </c>
      <c r="IU895" s="2" t="s">
        <v>229</v>
      </c>
      <c r="IV895" s="2" t="s">
        <v>229</v>
      </c>
      <c r="IW895" s="2" t="s">
        <v>241</v>
      </c>
      <c r="IX895" s="2" t="s">
        <v>229</v>
      </c>
      <c r="IY895" s="4"/>
      <c r="IZ895" s="8"/>
      <c r="JA895" s="4"/>
      <c r="JB895" s="8"/>
      <c r="JC895" s="7"/>
      <c r="JD895" s="7"/>
      <c r="JE895" s="2" t="s">
        <v>272</v>
      </c>
      <c r="JF895" s="2" t="s">
        <v>275</v>
      </c>
      <c r="JG895" s="2" t="s">
        <v>229</v>
      </c>
      <c r="JH895" s="2" t="s">
        <v>229</v>
      </c>
      <c r="JI895" s="2" t="s">
        <v>241</v>
      </c>
      <c r="JJ895" s="2" t="s">
        <v>229</v>
      </c>
      <c r="JK895" s="4"/>
      <c r="JL895" s="8"/>
      <c r="JM895" s="4"/>
      <c r="JN895" s="8"/>
      <c r="JO895" s="7"/>
      <c r="JP895" s="7"/>
      <c r="JQ895" s="2" t="s">
        <v>229</v>
      </c>
      <c r="JR895" s="2" t="s">
        <v>229</v>
      </c>
      <c r="JS895" s="2" t="s">
        <v>229</v>
      </c>
      <c r="JT895" s="2" t="s">
        <v>229</v>
      </c>
      <c r="JU895" s="2" t="s">
        <v>229</v>
      </c>
      <c r="JV895" s="2" t="s">
        <v>229</v>
      </c>
      <c r="JW895" s="4"/>
      <c r="JX895" s="8"/>
      <c r="JY895" s="4"/>
      <c r="JZ895" s="8"/>
      <c r="KA895" s="7"/>
      <c r="KB895" s="7"/>
      <c r="KC895" s="2" t="s">
        <v>272</v>
      </c>
      <c r="KD895" s="2" t="s">
        <v>275</v>
      </c>
      <c r="KE895" s="2" t="s">
        <v>229</v>
      </c>
      <c r="KF895" s="2" t="s">
        <v>229</v>
      </c>
      <c r="KG895" s="2" t="s">
        <v>241</v>
      </c>
      <c r="KH895" s="2" t="s">
        <v>229</v>
      </c>
      <c r="KI895" s="4"/>
      <c r="KJ895" s="8"/>
      <c r="KK895" s="4"/>
      <c r="KL895" s="8"/>
      <c r="KM895" s="7"/>
      <c r="KN895" s="7"/>
      <c r="KO895" s="2" t="s">
        <v>272</v>
      </c>
      <c r="KP895" s="2" t="s">
        <v>275</v>
      </c>
      <c r="KQ895" s="2" t="s">
        <v>229</v>
      </c>
      <c r="KR895" s="2" t="s">
        <v>229</v>
      </c>
      <c r="KS895" s="2" t="s">
        <v>241</v>
      </c>
      <c r="KT895" s="2" t="s">
        <v>229</v>
      </c>
      <c r="KU895" s="4"/>
      <c r="KV895" s="8"/>
      <c r="KW895" s="4"/>
      <c r="KX895" s="8"/>
      <c r="KY895" s="7"/>
      <c r="KZ895" s="7"/>
      <c r="LA895" s="2" t="s">
        <v>239</v>
      </c>
      <c r="LB895" s="2" t="s">
        <v>275</v>
      </c>
      <c r="LC895" s="2" t="s">
        <v>1357</v>
      </c>
      <c r="LD895" s="2" t="s">
        <v>229</v>
      </c>
      <c r="LE895" s="2" t="s">
        <v>241</v>
      </c>
      <c r="LF895" s="2" t="s">
        <v>229</v>
      </c>
      <c r="LG895" s="4"/>
      <c r="LH895" s="8"/>
      <c r="LI895" s="4"/>
      <c r="LJ895" s="8"/>
      <c r="LK895" s="7"/>
      <c r="LL895" s="7"/>
      <c r="LM895" s="2" t="s">
        <v>229</v>
      </c>
      <c r="LN895" s="2" t="s">
        <v>229</v>
      </c>
      <c r="LO895" s="2" t="s">
        <v>229</v>
      </c>
      <c r="LP895" s="2" t="s">
        <v>229</v>
      </c>
      <c r="LQ895" s="2" t="s">
        <v>229</v>
      </c>
      <c r="LR895" s="2" t="s">
        <v>229</v>
      </c>
      <c r="LS895" s="4"/>
      <c r="LT895" s="8"/>
      <c r="LU895" s="4"/>
      <c r="LV895" s="8"/>
      <c r="LW895" s="7"/>
      <c r="LX895" s="7"/>
      <c r="LY895" s="2" t="s">
        <v>239</v>
      </c>
      <c r="LZ895" s="2" t="s">
        <v>275</v>
      </c>
      <c r="MA895" s="2" t="s">
        <v>554</v>
      </c>
      <c r="MB895" s="2" t="s">
        <v>4711</v>
      </c>
      <c r="MC895" s="2" t="s">
        <v>241</v>
      </c>
      <c r="MD895" s="2" t="s">
        <v>229</v>
      </c>
      <c r="ME895" s="4"/>
      <c r="MF895" s="8"/>
      <c r="MG895" s="4"/>
      <c r="MH895" s="8"/>
      <c r="MI895" s="7"/>
      <c r="MJ895" s="7"/>
      <c r="MK895" s="2" t="s">
        <v>278</v>
      </c>
      <c r="ML895" s="2" t="s">
        <v>275</v>
      </c>
      <c r="MM895" s="2" t="s">
        <v>229</v>
      </c>
      <c r="MN895" s="2" t="s">
        <v>229</v>
      </c>
      <c r="MO895" s="2" t="s">
        <v>241</v>
      </c>
      <c r="MP895" s="2" t="s">
        <v>229</v>
      </c>
      <c r="MQ895" s="4"/>
      <c r="MR895" s="8"/>
      <c r="MS895" s="4"/>
      <c r="MT895" s="8"/>
      <c r="MU895" s="7"/>
      <c r="MV895" s="7"/>
      <c r="MW895" s="2" t="s">
        <v>239</v>
      </c>
      <c r="MX895" s="2" t="s">
        <v>275</v>
      </c>
      <c r="MY895" s="2" t="s">
        <v>460</v>
      </c>
      <c r="MZ895" s="2" t="s">
        <v>229</v>
      </c>
      <c r="NA895" s="2" t="s">
        <v>241</v>
      </c>
      <c r="NB895" s="2" t="s">
        <v>229</v>
      </c>
      <c r="NC895" s="4"/>
      <c r="ND895" s="8"/>
      <c r="NE895" s="4"/>
      <c r="NF895" s="8"/>
      <c r="NG895" s="7"/>
      <c r="NH895" s="7"/>
      <c r="NI895" s="2" t="s">
        <v>239</v>
      </c>
      <c r="NJ895" s="2" t="s">
        <v>260</v>
      </c>
      <c r="NK895" s="2" t="s">
        <v>3843</v>
      </c>
      <c r="NL895" s="2" t="s">
        <v>741</v>
      </c>
      <c r="NM895" s="2" t="s">
        <v>263</v>
      </c>
      <c r="NN895" s="2" t="s">
        <v>229</v>
      </c>
      <c r="NO895" s="4"/>
      <c r="NP895" s="8"/>
      <c r="NQ895" s="4"/>
      <c r="NR895" s="8"/>
      <c r="NS895" s="7"/>
      <c r="NT895" s="7"/>
      <c r="NU895" s="2" t="s">
        <v>272</v>
      </c>
      <c r="NV895" s="2" t="s">
        <v>275</v>
      </c>
      <c r="NW895" s="2" t="s">
        <v>229</v>
      </c>
      <c r="NX895" s="2" t="s">
        <v>229</v>
      </c>
      <c r="NY895" s="2" t="s">
        <v>241</v>
      </c>
      <c r="NZ895" s="2" t="s">
        <v>229</v>
      </c>
      <c r="OA895" s="4"/>
      <c r="OB895" s="8"/>
      <c r="OC895" s="4"/>
      <c r="OD895" s="8"/>
      <c r="OE895" s="7"/>
      <c r="OF895" s="7"/>
      <c r="OG895" s="2" t="s">
        <v>229</v>
      </c>
      <c r="OH895" s="2" t="s">
        <v>229</v>
      </c>
      <c r="OI895" s="2" t="s">
        <v>229</v>
      </c>
      <c r="OJ895" s="2" t="s">
        <v>229</v>
      </c>
      <c r="OK895" s="2" t="s">
        <v>229</v>
      </c>
      <c r="OL895" s="2" t="s">
        <v>229</v>
      </c>
      <c r="OM895" s="4"/>
      <c r="ON895" s="8"/>
      <c r="OO895" s="4"/>
      <c r="OP895" s="8"/>
      <c r="OQ895" s="7"/>
      <c r="OR895" s="7"/>
      <c r="OS895" s="2" t="s">
        <v>229</v>
      </c>
      <c r="OT895" s="2" t="s">
        <v>229</v>
      </c>
      <c r="OU895" s="2" t="s">
        <v>229</v>
      </c>
      <c r="OV895" s="2" t="s">
        <v>229</v>
      </c>
      <c r="OW895" s="2" t="s">
        <v>229</v>
      </c>
      <c r="OX895" s="2" t="s">
        <v>229</v>
      </c>
      <c r="OY895" s="4"/>
      <c r="OZ895" s="8"/>
      <c r="PA895" s="4"/>
      <c r="PB895" s="8"/>
      <c r="PC895" s="7"/>
      <c r="PD895" s="7"/>
      <c r="PE895" s="2" t="s">
        <v>229</v>
      </c>
      <c r="PF895" s="2" t="s">
        <v>229</v>
      </c>
      <c r="PG895" s="2" t="s">
        <v>229</v>
      </c>
      <c r="PH895" s="2" t="s">
        <v>229</v>
      </c>
      <c r="PI895" s="2" t="s">
        <v>229</v>
      </c>
      <c r="PJ895" s="2" t="s">
        <v>229</v>
      </c>
      <c r="PK895" s="4"/>
      <c r="PL895" s="8"/>
      <c r="PM895" s="4"/>
      <c r="PN895" s="8"/>
      <c r="PO895" s="7"/>
      <c r="PP895" s="7"/>
      <c r="PQ895" s="2" t="s">
        <v>266</v>
      </c>
      <c r="PR895" s="2" t="s">
        <v>275</v>
      </c>
      <c r="PS895" s="2" t="s">
        <v>229</v>
      </c>
      <c r="PT895" s="2" t="s">
        <v>229</v>
      </c>
      <c r="PU895" s="2" t="s">
        <v>241</v>
      </c>
      <c r="PV895" s="2" t="s">
        <v>229</v>
      </c>
      <c r="PW895" s="4"/>
      <c r="PX895" s="8"/>
      <c r="PY895" s="4"/>
      <c r="PZ895" s="8"/>
      <c r="QA895" s="7"/>
      <c r="QB895" s="7"/>
      <c r="QC895" s="2" t="s">
        <v>281</v>
      </c>
      <c r="QD895" s="2" t="s">
        <v>275</v>
      </c>
      <c r="QE895" s="2" t="s">
        <v>229</v>
      </c>
      <c r="QF895" s="2" t="s">
        <v>229</v>
      </c>
      <c r="QG895" s="2" t="s">
        <v>241</v>
      </c>
      <c r="QH895" s="2" t="s">
        <v>229</v>
      </c>
      <c r="QI895" s="4"/>
      <c r="QJ895" s="8"/>
      <c r="QK895" s="4"/>
      <c r="QL895" s="8"/>
      <c r="QM895" s="7"/>
      <c r="QN895" s="7"/>
      <c r="QO895" s="2" t="s">
        <v>229</v>
      </c>
      <c r="QP895" s="2" t="s">
        <v>229</v>
      </c>
      <c r="QQ895" s="2" t="s">
        <v>229</v>
      </c>
      <c r="QR895" s="2" t="s">
        <v>229</v>
      </c>
      <c r="QS895" s="2" t="s">
        <v>229</v>
      </c>
      <c r="QT895" s="2" t="s">
        <v>229</v>
      </c>
      <c r="QU895" s="4"/>
      <c r="QV895" s="8"/>
      <c r="QW895" s="4"/>
      <c r="QX895" s="8"/>
      <c r="QY895" s="7"/>
      <c r="QZ895" s="7"/>
      <c r="RA895" s="2" t="s">
        <v>272</v>
      </c>
      <c r="RB895" s="2" t="s">
        <v>275</v>
      </c>
      <c r="RC895" s="2" t="s">
        <v>229</v>
      </c>
      <c r="RD895" s="2" t="s">
        <v>229</v>
      </c>
      <c r="RE895" s="2" t="s">
        <v>241</v>
      </c>
      <c r="RF895" s="2" t="s">
        <v>229</v>
      </c>
      <c r="RG895" s="4"/>
      <c r="RH895" s="8"/>
      <c r="RI895" s="4"/>
      <c r="RJ895" s="8"/>
      <c r="RK895" s="7"/>
      <c r="RL895" s="7"/>
      <c r="RM895" s="2" t="s">
        <v>272</v>
      </c>
      <c r="RN895" s="2" t="s">
        <v>275</v>
      </c>
      <c r="RO895" s="2" t="s">
        <v>229</v>
      </c>
      <c r="RP895" s="2" t="s">
        <v>229</v>
      </c>
      <c r="RQ895" s="2" t="s">
        <v>241</v>
      </c>
      <c r="RR895" s="2" t="s">
        <v>229</v>
      </c>
      <c r="RS895" s="4"/>
      <c r="RT895" s="8"/>
      <c r="RU895" s="4"/>
      <c r="RV895" s="8"/>
      <c r="RW895" s="7"/>
      <c r="RX895" s="7"/>
      <c r="RY895" s="2" t="s">
        <v>239</v>
      </c>
      <c r="RZ895" s="2" t="s">
        <v>275</v>
      </c>
      <c r="SA895" s="2" t="s">
        <v>1640</v>
      </c>
      <c r="SB895" s="2" t="s">
        <v>3833</v>
      </c>
      <c r="SC895" s="2" t="s">
        <v>241</v>
      </c>
      <c r="SD895" s="2" t="s">
        <v>229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</row>
    <row r="896">
      <c r="A896" s="2" t="s">
        <v>5230</v>
      </c>
      <c r="B896" s="2" t="s">
        <v>216</v>
      </c>
      <c r="C896" s="2" t="s">
        <v>4734</v>
      </c>
      <c r="D896" s="2" t="s">
        <v>3600</v>
      </c>
      <c r="E896" s="2" t="s">
        <v>3726</v>
      </c>
      <c r="F896" s="2" t="s">
        <v>5231</v>
      </c>
      <c r="G896" s="2" t="s">
        <v>3068</v>
      </c>
      <c r="H896" s="2" t="s">
        <v>5232</v>
      </c>
      <c r="I896" s="2" t="s">
        <v>5233</v>
      </c>
      <c r="J896" s="2" t="s">
        <v>285</v>
      </c>
      <c r="K896" s="2" t="s">
        <v>2435</v>
      </c>
      <c r="L896" s="3">
        <v>33.33</v>
      </c>
      <c r="M896" s="3">
        <v>35</v>
      </c>
      <c r="N896" s="3">
        <v>69.99</v>
      </c>
      <c r="O896" s="2" t="s">
        <v>226</v>
      </c>
      <c r="P896" s="2" t="s">
        <v>2046</v>
      </c>
      <c r="Q896" s="2" t="s">
        <v>228</v>
      </c>
      <c r="R896" s="2" t="s">
        <v>229</v>
      </c>
      <c r="S896" s="2" t="s">
        <v>5234</v>
      </c>
      <c r="T896" s="2" t="s">
        <v>2437</v>
      </c>
      <c r="U896" s="2" t="s">
        <v>232</v>
      </c>
      <c r="V896" s="2" t="s">
        <v>233</v>
      </c>
      <c r="W896" s="2" t="s">
        <v>1009</v>
      </c>
      <c r="X896" s="2" t="s">
        <v>1143</v>
      </c>
      <c r="Y896" s="2" t="s">
        <v>229</v>
      </c>
      <c r="Z896" s="4"/>
      <c r="AA896" s="4">
        <f>=ROUNDDOWN({0},0)</f>
      </c>
      <c r="AB896" s="5"/>
      <c r="AC896" s="2" t="s">
        <v>1072</v>
      </c>
      <c r="AD896" s="4">
        <v>180</v>
      </c>
      <c r="AE896" s="4">
        <v>360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/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/>
      <c r="BJ896" s="4"/>
      <c r="BK896" s="8"/>
      <c r="BL896" s="2" t="s">
        <v>229</v>
      </c>
      <c r="BM896" s="7"/>
      <c r="BN896" s="7"/>
      <c r="BO896" s="4"/>
      <c r="BP896" s="8"/>
      <c r="BQ896" s="4"/>
      <c r="BR896" s="8"/>
      <c r="BS896" s="7"/>
      <c r="BT896" s="7"/>
      <c r="BU896" s="2" t="s">
        <v>664</v>
      </c>
      <c r="BV896" s="2" t="s">
        <v>226</v>
      </c>
      <c r="BW896" s="2" t="s">
        <v>229</v>
      </c>
      <c r="BX896" s="2" t="s">
        <v>229</v>
      </c>
      <c r="BY896" s="2" t="s">
        <v>241</v>
      </c>
      <c r="BZ896" s="2" t="s">
        <v>229</v>
      </c>
      <c r="CA896" s="4"/>
      <c r="CB896" s="8"/>
      <c r="CC896" s="4"/>
      <c r="CD896" s="8"/>
      <c r="CE896" s="7"/>
      <c r="CF896" s="7"/>
      <c r="CG896" s="2" t="s">
        <v>272</v>
      </c>
      <c r="CH896" s="2" t="s">
        <v>226</v>
      </c>
      <c r="CI896" s="2" t="s">
        <v>229</v>
      </c>
      <c r="CJ896" s="2" t="s">
        <v>229</v>
      </c>
      <c r="CK896" s="2" t="s">
        <v>241</v>
      </c>
      <c r="CL896" s="2" t="s">
        <v>229</v>
      </c>
      <c r="CM896" s="4"/>
      <c r="CN896" s="8"/>
      <c r="CO896" s="4"/>
      <c r="CP896" s="8"/>
      <c r="CQ896" s="7"/>
      <c r="CR896" s="7"/>
      <c r="CS896" s="2" t="s">
        <v>272</v>
      </c>
      <c r="CT896" s="2" t="s">
        <v>226</v>
      </c>
      <c r="CU896" s="2" t="s">
        <v>229</v>
      </c>
      <c r="CV896" s="2" t="s">
        <v>229</v>
      </c>
      <c r="CW896" s="2" t="s">
        <v>241</v>
      </c>
      <c r="CX896" s="2" t="s">
        <v>229</v>
      </c>
      <c r="CY896" s="4"/>
      <c r="CZ896" s="8"/>
      <c r="DA896" s="4"/>
      <c r="DB896" s="8"/>
      <c r="DC896" s="7"/>
      <c r="DD896" s="7"/>
      <c r="DE896" s="2" t="s">
        <v>272</v>
      </c>
      <c r="DF896" s="2" t="s">
        <v>226</v>
      </c>
      <c r="DG896" s="2" t="s">
        <v>229</v>
      </c>
      <c r="DH896" s="2" t="s">
        <v>229</v>
      </c>
      <c r="DI896" s="2" t="s">
        <v>241</v>
      </c>
      <c r="DJ896" s="2" t="s">
        <v>229</v>
      </c>
      <c r="DK896" s="4"/>
      <c r="DL896" s="8"/>
      <c r="DM896" s="4"/>
      <c r="DN896" s="8"/>
      <c r="DO896" s="7"/>
      <c r="DP896" s="7"/>
      <c r="DQ896" s="2" t="s">
        <v>239</v>
      </c>
      <c r="DR896" s="2" t="s">
        <v>226</v>
      </c>
      <c r="DS896" s="2" t="s">
        <v>229</v>
      </c>
      <c r="DT896" s="2" t="s">
        <v>229</v>
      </c>
      <c r="DU896" s="2" t="s">
        <v>241</v>
      </c>
      <c r="DV896" s="2" t="s">
        <v>229</v>
      </c>
      <c r="DW896" s="4"/>
      <c r="DX896" s="8"/>
      <c r="DY896" s="4"/>
      <c r="DZ896" s="8"/>
      <c r="EA896" s="7"/>
      <c r="EB896" s="7"/>
      <c r="EC896" s="2" t="s">
        <v>272</v>
      </c>
      <c r="ED896" s="2" t="s">
        <v>226</v>
      </c>
      <c r="EE896" s="2" t="s">
        <v>229</v>
      </c>
      <c r="EF896" s="2" t="s">
        <v>229</v>
      </c>
      <c r="EG896" s="2" t="s">
        <v>241</v>
      </c>
      <c r="EH896" s="2" t="s">
        <v>229</v>
      </c>
      <c r="EI896" s="4"/>
      <c r="EJ896" s="8"/>
      <c r="EK896" s="4"/>
      <c r="EL896" s="8"/>
      <c r="EM896" s="7"/>
      <c r="EN896" s="7"/>
      <c r="EO896" s="2" t="s">
        <v>272</v>
      </c>
      <c r="EP896" s="2" t="s">
        <v>226</v>
      </c>
      <c r="EQ896" s="2" t="s">
        <v>229</v>
      </c>
      <c r="ER896" s="2" t="s">
        <v>229</v>
      </c>
      <c r="ES896" s="2" t="s">
        <v>241</v>
      </c>
      <c r="ET896" s="2" t="s">
        <v>229</v>
      </c>
      <c r="EU896" s="4"/>
      <c r="EV896" s="8"/>
      <c r="EW896" s="4"/>
      <c r="EX896" s="8"/>
      <c r="EY896" s="7"/>
      <c r="EZ896" s="7"/>
      <c r="FA896" s="2" t="s">
        <v>267</v>
      </c>
      <c r="FB896" s="2" t="s">
        <v>226</v>
      </c>
      <c r="FC896" s="2" t="s">
        <v>229</v>
      </c>
      <c r="FD896" s="2" t="s">
        <v>229</v>
      </c>
      <c r="FE896" s="2" t="s">
        <v>241</v>
      </c>
      <c r="FF896" s="2" t="s">
        <v>229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226</v>
      </c>
      <c r="FO896" s="2" t="s">
        <v>229</v>
      </c>
      <c r="FP896" s="2" t="s">
        <v>229</v>
      </c>
      <c r="FQ896" s="2" t="s">
        <v>241</v>
      </c>
      <c r="FR896" s="2" t="s">
        <v>229</v>
      </c>
      <c r="FS896" s="4"/>
      <c r="FT896" s="8"/>
      <c r="FU896" s="4"/>
      <c r="FV896" s="8"/>
      <c r="FW896" s="7"/>
      <c r="FX896" s="7"/>
      <c r="FY896" s="2" t="s">
        <v>239</v>
      </c>
      <c r="FZ896" s="2" t="s">
        <v>226</v>
      </c>
      <c r="GA896" s="2" t="s">
        <v>229</v>
      </c>
      <c r="GB896" s="2" t="s">
        <v>229</v>
      </c>
      <c r="GC896" s="2" t="s">
        <v>241</v>
      </c>
      <c r="GD896" s="2" t="s">
        <v>229</v>
      </c>
      <c r="GE896" s="4"/>
      <c r="GF896" s="8"/>
      <c r="GG896" s="4"/>
      <c r="GH896" s="8"/>
      <c r="GI896" s="7"/>
      <c r="GJ896" s="7"/>
      <c r="GK896" s="2" t="s">
        <v>272</v>
      </c>
      <c r="GL896" s="2" t="s">
        <v>226</v>
      </c>
      <c r="GM896" s="2" t="s">
        <v>229</v>
      </c>
      <c r="GN896" s="2" t="s">
        <v>229</v>
      </c>
      <c r="GO896" s="2" t="s">
        <v>241</v>
      </c>
      <c r="GP896" s="2" t="s">
        <v>229</v>
      </c>
      <c r="GQ896" s="4"/>
      <c r="GR896" s="8"/>
      <c r="GS896" s="4"/>
      <c r="GT896" s="8"/>
      <c r="GU896" s="7"/>
      <c r="GV896" s="7"/>
      <c r="GW896" s="2" t="s">
        <v>272</v>
      </c>
      <c r="GX896" s="2" t="s">
        <v>226</v>
      </c>
      <c r="GY896" s="2" t="s">
        <v>229</v>
      </c>
      <c r="GZ896" s="2" t="s">
        <v>229</v>
      </c>
      <c r="HA896" s="2" t="s">
        <v>241</v>
      </c>
      <c r="HB896" s="2" t="s">
        <v>229</v>
      </c>
      <c r="HC896" s="4"/>
      <c r="HD896" s="8"/>
      <c r="HE896" s="4"/>
      <c r="HF896" s="8"/>
      <c r="HG896" s="7"/>
      <c r="HH896" s="7"/>
      <c r="HI896" s="2" t="s">
        <v>272</v>
      </c>
      <c r="HJ896" s="2" t="s">
        <v>226</v>
      </c>
      <c r="HK896" s="2" t="s">
        <v>229</v>
      </c>
      <c r="HL896" s="2" t="s">
        <v>229</v>
      </c>
      <c r="HM896" s="2" t="s">
        <v>241</v>
      </c>
      <c r="HN896" s="2" t="s">
        <v>229</v>
      </c>
      <c r="HO896" s="4"/>
      <c r="HP896" s="8"/>
      <c r="HQ896" s="4"/>
      <c r="HR896" s="8"/>
      <c r="HS896" s="7"/>
      <c r="HT896" s="7"/>
      <c r="HU896" s="2" t="s">
        <v>272</v>
      </c>
      <c r="HV896" s="2" t="s">
        <v>226</v>
      </c>
      <c r="HW896" s="2" t="s">
        <v>229</v>
      </c>
      <c r="HX896" s="2" t="s">
        <v>229</v>
      </c>
      <c r="HY896" s="2" t="s">
        <v>241</v>
      </c>
      <c r="HZ896" s="2" t="s">
        <v>229</v>
      </c>
      <c r="IA896" s="4"/>
      <c r="IB896" s="8"/>
      <c r="IC896" s="4"/>
      <c r="ID896" s="8"/>
      <c r="IE896" s="7"/>
      <c r="IF896" s="7"/>
      <c r="IG896" s="2" t="s">
        <v>272</v>
      </c>
      <c r="IH896" s="2" t="s">
        <v>226</v>
      </c>
      <c r="II896" s="2" t="s">
        <v>229</v>
      </c>
      <c r="IJ896" s="2" t="s">
        <v>229</v>
      </c>
      <c r="IK896" s="2" t="s">
        <v>241</v>
      </c>
      <c r="IL896" s="2" t="s">
        <v>229</v>
      </c>
      <c r="IM896" s="4"/>
      <c r="IN896" s="8"/>
      <c r="IO896" s="4"/>
      <c r="IP896" s="8"/>
      <c r="IQ896" s="7"/>
      <c r="IR896" s="7"/>
      <c r="IS896" s="2" t="s">
        <v>664</v>
      </c>
      <c r="IT896" s="2" t="s">
        <v>226</v>
      </c>
      <c r="IU896" s="2" t="s">
        <v>229</v>
      </c>
      <c r="IV896" s="2" t="s">
        <v>229</v>
      </c>
      <c r="IW896" s="2" t="s">
        <v>241</v>
      </c>
      <c r="IX896" s="2" t="s">
        <v>229</v>
      </c>
      <c r="IY896" s="4"/>
      <c r="IZ896" s="8"/>
      <c r="JA896" s="4"/>
      <c r="JB896" s="8"/>
      <c r="JC896" s="7"/>
      <c r="JD896" s="7"/>
      <c r="JE896" s="2" t="s">
        <v>272</v>
      </c>
      <c r="JF896" s="2" t="s">
        <v>226</v>
      </c>
      <c r="JG896" s="2" t="s">
        <v>229</v>
      </c>
      <c r="JH896" s="2" t="s">
        <v>229</v>
      </c>
      <c r="JI896" s="2" t="s">
        <v>241</v>
      </c>
      <c r="JJ896" s="2" t="s">
        <v>229</v>
      </c>
      <c r="JK896" s="4"/>
      <c r="JL896" s="8"/>
      <c r="JM896" s="4"/>
      <c r="JN896" s="8"/>
      <c r="JO896" s="7"/>
      <c r="JP896" s="7"/>
      <c r="JQ896" s="2" t="s">
        <v>272</v>
      </c>
      <c r="JR896" s="2" t="s">
        <v>226</v>
      </c>
      <c r="JS896" s="2" t="s">
        <v>229</v>
      </c>
      <c r="JT896" s="2" t="s">
        <v>229</v>
      </c>
      <c r="JU896" s="2" t="s">
        <v>241</v>
      </c>
      <c r="JV896" s="2" t="s">
        <v>229</v>
      </c>
      <c r="JW896" s="4"/>
      <c r="JX896" s="8"/>
      <c r="JY896" s="4"/>
      <c r="JZ896" s="8"/>
      <c r="KA896" s="7"/>
      <c r="KB896" s="7"/>
      <c r="KC896" s="2" t="s">
        <v>272</v>
      </c>
      <c r="KD896" s="2" t="s">
        <v>226</v>
      </c>
      <c r="KE896" s="2" t="s">
        <v>229</v>
      </c>
      <c r="KF896" s="2" t="s">
        <v>229</v>
      </c>
      <c r="KG896" s="2" t="s">
        <v>241</v>
      </c>
      <c r="KH896" s="2" t="s">
        <v>229</v>
      </c>
      <c r="KI896" s="4"/>
      <c r="KJ896" s="8"/>
      <c r="KK896" s="4"/>
      <c r="KL896" s="8"/>
      <c r="KM896" s="7"/>
      <c r="KN896" s="7"/>
      <c r="KO896" s="2" t="s">
        <v>272</v>
      </c>
      <c r="KP896" s="2" t="s">
        <v>226</v>
      </c>
      <c r="KQ896" s="2" t="s">
        <v>229</v>
      </c>
      <c r="KR896" s="2" t="s">
        <v>229</v>
      </c>
      <c r="KS896" s="2" t="s">
        <v>241</v>
      </c>
      <c r="KT896" s="2" t="s">
        <v>229</v>
      </c>
      <c r="KU896" s="4"/>
      <c r="KV896" s="8"/>
      <c r="KW896" s="4"/>
      <c r="KX896" s="8"/>
      <c r="KY896" s="7"/>
      <c r="KZ896" s="7"/>
      <c r="LA896" s="2" t="s">
        <v>272</v>
      </c>
      <c r="LB896" s="2" t="s">
        <v>226</v>
      </c>
      <c r="LC896" s="2" t="s">
        <v>229</v>
      </c>
      <c r="LD896" s="2" t="s">
        <v>229</v>
      </c>
      <c r="LE896" s="2" t="s">
        <v>241</v>
      </c>
      <c r="LF896" s="2" t="s">
        <v>229</v>
      </c>
      <c r="LG896" s="4"/>
      <c r="LH896" s="8"/>
      <c r="LI896" s="4"/>
      <c r="LJ896" s="8"/>
      <c r="LK896" s="7"/>
      <c r="LL896" s="7"/>
      <c r="LM896" s="2" t="s">
        <v>272</v>
      </c>
      <c r="LN896" s="2" t="s">
        <v>226</v>
      </c>
      <c r="LO896" s="2" t="s">
        <v>229</v>
      </c>
      <c r="LP896" s="2" t="s">
        <v>229</v>
      </c>
      <c r="LQ896" s="2" t="s">
        <v>241</v>
      </c>
      <c r="LR896" s="2" t="s">
        <v>229</v>
      </c>
      <c r="LS896" s="4"/>
      <c r="LT896" s="8"/>
      <c r="LU896" s="4"/>
      <c r="LV896" s="8"/>
      <c r="LW896" s="7"/>
      <c r="LX896" s="7"/>
      <c r="LY896" s="2" t="s">
        <v>272</v>
      </c>
      <c r="LZ896" s="2" t="s">
        <v>226</v>
      </c>
      <c r="MA896" s="2" t="s">
        <v>229</v>
      </c>
      <c r="MB896" s="2" t="s">
        <v>229</v>
      </c>
      <c r="MC896" s="2" t="s">
        <v>241</v>
      </c>
      <c r="MD896" s="2" t="s">
        <v>229</v>
      </c>
      <c r="ME896" s="4"/>
      <c r="MF896" s="8"/>
      <c r="MG896" s="4"/>
      <c r="MH896" s="8"/>
      <c r="MI896" s="7"/>
      <c r="MJ896" s="7"/>
      <c r="MK896" s="2" t="s">
        <v>272</v>
      </c>
      <c r="ML896" s="2" t="s">
        <v>226</v>
      </c>
      <c r="MM896" s="2" t="s">
        <v>229</v>
      </c>
      <c r="MN896" s="2" t="s">
        <v>229</v>
      </c>
      <c r="MO896" s="2" t="s">
        <v>241</v>
      </c>
      <c r="MP896" s="2" t="s">
        <v>229</v>
      </c>
      <c r="MQ896" s="4"/>
      <c r="MR896" s="8"/>
      <c r="MS896" s="4"/>
      <c r="MT896" s="8"/>
      <c r="MU896" s="7"/>
      <c r="MV896" s="7"/>
      <c r="MW896" s="2" t="s">
        <v>272</v>
      </c>
      <c r="MX896" s="2" t="s">
        <v>226</v>
      </c>
      <c r="MY896" s="2" t="s">
        <v>229</v>
      </c>
      <c r="MZ896" s="2" t="s">
        <v>229</v>
      </c>
      <c r="NA896" s="2" t="s">
        <v>241</v>
      </c>
      <c r="NB896" s="2" t="s">
        <v>229</v>
      </c>
      <c r="NC896" s="4"/>
      <c r="ND896" s="8"/>
      <c r="NE896" s="4"/>
      <c r="NF896" s="8"/>
      <c r="NG896" s="7"/>
      <c r="NH896" s="7"/>
      <c r="NI896" s="2" t="s">
        <v>229</v>
      </c>
      <c r="NJ896" s="2" t="s">
        <v>229</v>
      </c>
      <c r="NK896" s="2" t="s">
        <v>229</v>
      </c>
      <c r="NL896" s="2" t="s">
        <v>229</v>
      </c>
      <c r="NM896" s="2" t="s">
        <v>229</v>
      </c>
      <c r="NN896" s="2" t="s">
        <v>229</v>
      </c>
      <c r="NO896" s="4"/>
      <c r="NP896" s="8"/>
      <c r="NQ896" s="4"/>
      <c r="NR896" s="8"/>
      <c r="NS896" s="7"/>
      <c r="NT896" s="7"/>
      <c r="NU896" s="2" t="s">
        <v>272</v>
      </c>
      <c r="NV896" s="2" t="s">
        <v>226</v>
      </c>
      <c r="NW896" s="2" t="s">
        <v>229</v>
      </c>
      <c r="NX896" s="2" t="s">
        <v>229</v>
      </c>
      <c r="NY896" s="2" t="s">
        <v>241</v>
      </c>
      <c r="NZ896" s="2" t="s">
        <v>229</v>
      </c>
      <c r="OA896" s="4"/>
      <c r="OB896" s="8"/>
      <c r="OC896" s="4"/>
      <c r="OD896" s="8"/>
      <c r="OE896" s="7"/>
      <c r="OF896" s="7"/>
      <c r="OG896" s="2" t="s">
        <v>272</v>
      </c>
      <c r="OH896" s="2" t="s">
        <v>226</v>
      </c>
      <c r="OI896" s="2" t="s">
        <v>229</v>
      </c>
      <c r="OJ896" s="2" t="s">
        <v>229</v>
      </c>
      <c r="OK896" s="2" t="s">
        <v>241</v>
      </c>
      <c r="OL896" s="2" t="s">
        <v>229</v>
      </c>
      <c r="OM896" s="4"/>
      <c r="ON896" s="8"/>
      <c r="OO896" s="4"/>
      <c r="OP896" s="8"/>
      <c r="OQ896" s="7"/>
      <c r="OR896" s="7"/>
      <c r="OS896" s="2" t="s">
        <v>229</v>
      </c>
      <c r="OT896" s="2" t="s">
        <v>229</v>
      </c>
      <c r="OU896" s="2" t="s">
        <v>229</v>
      </c>
      <c r="OV896" s="2" t="s">
        <v>229</v>
      </c>
      <c r="OW896" s="2" t="s">
        <v>229</v>
      </c>
      <c r="OX896" s="2" t="s">
        <v>229</v>
      </c>
      <c r="OY896" s="4"/>
      <c r="OZ896" s="8"/>
      <c r="PA896" s="4"/>
      <c r="PB896" s="8"/>
      <c r="PC896" s="7"/>
      <c r="PD896" s="7"/>
      <c r="PE896" s="2" t="s">
        <v>229</v>
      </c>
      <c r="PF896" s="2" t="s">
        <v>229</v>
      </c>
      <c r="PG896" s="2" t="s">
        <v>229</v>
      </c>
      <c r="PH896" s="2" t="s">
        <v>229</v>
      </c>
      <c r="PI896" s="2" t="s">
        <v>229</v>
      </c>
      <c r="PJ896" s="2" t="s">
        <v>229</v>
      </c>
      <c r="PK896" s="4"/>
      <c r="PL896" s="8"/>
      <c r="PM896" s="4"/>
      <c r="PN896" s="8"/>
      <c r="PO896" s="7"/>
      <c r="PP896" s="7"/>
      <c r="PQ896" s="2" t="s">
        <v>272</v>
      </c>
      <c r="PR896" s="2" t="s">
        <v>226</v>
      </c>
      <c r="PS896" s="2" t="s">
        <v>229</v>
      </c>
      <c r="PT896" s="2" t="s">
        <v>229</v>
      </c>
      <c r="PU896" s="2" t="s">
        <v>241</v>
      </c>
      <c r="PV896" s="2" t="s">
        <v>229</v>
      </c>
      <c r="PW896" s="4"/>
      <c r="PX896" s="8"/>
      <c r="PY896" s="4"/>
      <c r="PZ896" s="8"/>
      <c r="QA896" s="7"/>
      <c r="QB896" s="7"/>
      <c r="QC896" s="2" t="s">
        <v>281</v>
      </c>
      <c r="QD896" s="2" t="s">
        <v>226</v>
      </c>
      <c r="QE896" s="2" t="s">
        <v>229</v>
      </c>
      <c r="QF896" s="2" t="s">
        <v>229</v>
      </c>
      <c r="QG896" s="2" t="s">
        <v>241</v>
      </c>
      <c r="QH896" s="2" t="s">
        <v>229</v>
      </c>
      <c r="QI896" s="4"/>
      <c r="QJ896" s="8"/>
      <c r="QK896" s="4"/>
      <c r="QL896" s="8"/>
      <c r="QM896" s="7"/>
      <c r="QN896" s="7"/>
      <c r="QO896" s="2" t="s">
        <v>272</v>
      </c>
      <c r="QP896" s="2" t="s">
        <v>226</v>
      </c>
      <c r="QQ896" s="2" t="s">
        <v>229</v>
      </c>
      <c r="QR896" s="2" t="s">
        <v>229</v>
      </c>
      <c r="QS896" s="2" t="s">
        <v>241</v>
      </c>
      <c r="QT896" s="2" t="s">
        <v>229</v>
      </c>
      <c r="QU896" s="4"/>
      <c r="QV896" s="8"/>
      <c r="QW896" s="4"/>
      <c r="QX896" s="8"/>
      <c r="QY896" s="7"/>
      <c r="QZ896" s="7"/>
      <c r="RA896" s="2" t="s">
        <v>272</v>
      </c>
      <c r="RB896" s="2" t="s">
        <v>226</v>
      </c>
      <c r="RC896" s="2" t="s">
        <v>229</v>
      </c>
      <c r="RD896" s="2" t="s">
        <v>229</v>
      </c>
      <c r="RE896" s="2" t="s">
        <v>241</v>
      </c>
      <c r="RF896" s="2" t="s">
        <v>229</v>
      </c>
      <c r="RG896" s="4"/>
      <c r="RH896" s="8"/>
      <c r="RI896" s="4"/>
      <c r="RJ896" s="8"/>
      <c r="RK896" s="7"/>
      <c r="RL896" s="7"/>
      <c r="RM896" s="2" t="s">
        <v>272</v>
      </c>
      <c r="RN896" s="2" t="s">
        <v>226</v>
      </c>
      <c r="RO896" s="2" t="s">
        <v>229</v>
      </c>
      <c r="RP896" s="2" t="s">
        <v>229</v>
      </c>
      <c r="RQ896" s="2" t="s">
        <v>241</v>
      </c>
      <c r="RR896" s="2" t="s">
        <v>229</v>
      </c>
      <c r="RS896" s="4"/>
      <c r="RT896" s="8"/>
      <c r="RU896" s="4"/>
      <c r="RV896" s="8"/>
      <c r="RW896" s="7"/>
      <c r="RX896" s="7"/>
      <c r="RY896" s="2" t="s">
        <v>229</v>
      </c>
      <c r="RZ896" s="2" t="s">
        <v>229</v>
      </c>
      <c r="SA896" s="2" t="s">
        <v>229</v>
      </c>
      <c r="SB896" s="2" t="s">
        <v>229</v>
      </c>
      <c r="SC896" s="2" t="s">
        <v>229</v>
      </c>
      <c r="SD896" s="2" t="s">
        <v>229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>
        <v>180</v>
      </c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>
        <v>180</v>
      </c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</row>
    <row r="897">
      <c r="A897" s="2" t="s">
        <v>5235</v>
      </c>
      <c r="B897" s="2" t="s">
        <v>216</v>
      </c>
      <c r="C897" s="2" t="s">
        <v>4734</v>
      </c>
      <c r="D897" s="2" t="s">
        <v>3600</v>
      </c>
      <c r="E897" s="2" t="s">
        <v>3726</v>
      </c>
      <c r="F897" s="2" t="s">
        <v>5231</v>
      </c>
      <c r="G897" s="2" t="s">
        <v>3068</v>
      </c>
      <c r="H897" s="2" t="s">
        <v>5232</v>
      </c>
      <c r="I897" s="2" t="s">
        <v>5233</v>
      </c>
      <c r="J897" s="2" t="s">
        <v>312</v>
      </c>
      <c r="K897" s="2" t="s">
        <v>2435</v>
      </c>
      <c r="L897" s="3">
        <v>38.09</v>
      </c>
      <c r="M897" s="3">
        <v>39.99</v>
      </c>
      <c r="N897" s="3">
        <v>79.99</v>
      </c>
      <c r="O897" s="2" t="s">
        <v>226</v>
      </c>
      <c r="P897" s="2" t="s">
        <v>2046</v>
      </c>
      <c r="Q897" s="2" t="s">
        <v>228</v>
      </c>
      <c r="R897" s="2" t="s">
        <v>229</v>
      </c>
      <c r="S897" s="2" t="s">
        <v>5234</v>
      </c>
      <c r="T897" s="2" t="s">
        <v>2437</v>
      </c>
      <c r="U897" s="2" t="s">
        <v>232</v>
      </c>
      <c r="V897" s="2" t="s">
        <v>233</v>
      </c>
      <c r="W897" s="2" t="s">
        <v>1009</v>
      </c>
      <c r="X897" s="2" t="s">
        <v>1143</v>
      </c>
      <c r="Y897" s="2" t="s">
        <v>229</v>
      </c>
      <c r="Z897" s="4"/>
      <c r="AA897" s="4">
        <f>=ROUNDDOWN({0},0)</f>
      </c>
      <c r="AB897" s="5"/>
      <c r="AC897" s="2" t="s">
        <v>1072</v>
      </c>
      <c r="AD897" s="4">
        <v>220</v>
      </c>
      <c r="AE897" s="4">
        <v>440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229</v>
      </c>
      <c r="AW897" s="8" t="s">
        <v>229</v>
      </c>
      <c r="AX897" s="4" t="s">
        <v>229</v>
      </c>
      <c r="AY897" s="8" t="s">
        <v>229</v>
      </c>
      <c r="AZ897" s="7" t="s">
        <v>229</v>
      </c>
      <c r="BA897" s="7" t="s">
        <v>229</v>
      </c>
      <c r="BB897" s="7"/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/>
      <c r="BJ897" s="4"/>
      <c r="BK897" s="8"/>
      <c r="BL897" s="2" t="s">
        <v>229</v>
      </c>
      <c r="BM897" s="7"/>
      <c r="BN897" s="7"/>
      <c r="BO897" s="4"/>
      <c r="BP897" s="8"/>
      <c r="BQ897" s="4"/>
      <c r="BR897" s="8"/>
      <c r="BS897" s="7"/>
      <c r="BT897" s="7"/>
      <c r="BU897" s="2" t="s">
        <v>664</v>
      </c>
      <c r="BV897" s="2" t="s">
        <v>226</v>
      </c>
      <c r="BW897" s="2" t="s">
        <v>229</v>
      </c>
      <c r="BX897" s="2" t="s">
        <v>229</v>
      </c>
      <c r="BY897" s="2" t="s">
        <v>241</v>
      </c>
      <c r="BZ897" s="2" t="s">
        <v>229</v>
      </c>
      <c r="CA897" s="4"/>
      <c r="CB897" s="8"/>
      <c r="CC897" s="4"/>
      <c r="CD897" s="8"/>
      <c r="CE897" s="7"/>
      <c r="CF897" s="7"/>
      <c r="CG897" s="2" t="s">
        <v>272</v>
      </c>
      <c r="CH897" s="2" t="s">
        <v>226</v>
      </c>
      <c r="CI897" s="2" t="s">
        <v>229</v>
      </c>
      <c r="CJ897" s="2" t="s">
        <v>229</v>
      </c>
      <c r="CK897" s="2" t="s">
        <v>241</v>
      </c>
      <c r="CL897" s="2" t="s">
        <v>229</v>
      </c>
      <c r="CM897" s="4"/>
      <c r="CN897" s="8"/>
      <c r="CO897" s="4"/>
      <c r="CP897" s="8"/>
      <c r="CQ897" s="7"/>
      <c r="CR897" s="7"/>
      <c r="CS897" s="2" t="s">
        <v>272</v>
      </c>
      <c r="CT897" s="2" t="s">
        <v>226</v>
      </c>
      <c r="CU897" s="2" t="s">
        <v>229</v>
      </c>
      <c r="CV897" s="2" t="s">
        <v>229</v>
      </c>
      <c r="CW897" s="2" t="s">
        <v>241</v>
      </c>
      <c r="CX897" s="2" t="s">
        <v>229</v>
      </c>
      <c r="CY897" s="4"/>
      <c r="CZ897" s="8"/>
      <c r="DA897" s="4"/>
      <c r="DB897" s="8"/>
      <c r="DC897" s="7"/>
      <c r="DD897" s="7"/>
      <c r="DE897" s="2" t="s">
        <v>272</v>
      </c>
      <c r="DF897" s="2" t="s">
        <v>226</v>
      </c>
      <c r="DG897" s="2" t="s">
        <v>229</v>
      </c>
      <c r="DH897" s="2" t="s">
        <v>229</v>
      </c>
      <c r="DI897" s="2" t="s">
        <v>241</v>
      </c>
      <c r="DJ897" s="2" t="s">
        <v>229</v>
      </c>
      <c r="DK897" s="4"/>
      <c r="DL897" s="8"/>
      <c r="DM897" s="4"/>
      <c r="DN897" s="8"/>
      <c r="DO897" s="7"/>
      <c r="DP897" s="7"/>
      <c r="DQ897" s="2" t="s">
        <v>239</v>
      </c>
      <c r="DR897" s="2" t="s">
        <v>226</v>
      </c>
      <c r="DS897" s="2" t="s">
        <v>229</v>
      </c>
      <c r="DT897" s="2" t="s">
        <v>229</v>
      </c>
      <c r="DU897" s="2" t="s">
        <v>241</v>
      </c>
      <c r="DV897" s="2" t="s">
        <v>229</v>
      </c>
      <c r="DW897" s="4"/>
      <c r="DX897" s="8"/>
      <c r="DY897" s="4"/>
      <c r="DZ897" s="8"/>
      <c r="EA897" s="7"/>
      <c r="EB897" s="7"/>
      <c r="EC897" s="2" t="s">
        <v>272</v>
      </c>
      <c r="ED897" s="2" t="s">
        <v>226</v>
      </c>
      <c r="EE897" s="2" t="s">
        <v>229</v>
      </c>
      <c r="EF897" s="2" t="s">
        <v>229</v>
      </c>
      <c r="EG897" s="2" t="s">
        <v>241</v>
      </c>
      <c r="EH897" s="2" t="s">
        <v>229</v>
      </c>
      <c r="EI897" s="4"/>
      <c r="EJ897" s="8"/>
      <c r="EK897" s="4"/>
      <c r="EL897" s="8"/>
      <c r="EM897" s="7"/>
      <c r="EN897" s="7"/>
      <c r="EO897" s="2" t="s">
        <v>272</v>
      </c>
      <c r="EP897" s="2" t="s">
        <v>226</v>
      </c>
      <c r="EQ897" s="2" t="s">
        <v>229</v>
      </c>
      <c r="ER897" s="2" t="s">
        <v>229</v>
      </c>
      <c r="ES897" s="2" t="s">
        <v>241</v>
      </c>
      <c r="ET897" s="2" t="s">
        <v>229</v>
      </c>
      <c r="EU897" s="4"/>
      <c r="EV897" s="8"/>
      <c r="EW897" s="4"/>
      <c r="EX897" s="8"/>
      <c r="EY897" s="7"/>
      <c r="EZ897" s="7"/>
      <c r="FA897" s="2" t="s">
        <v>267</v>
      </c>
      <c r="FB897" s="2" t="s">
        <v>226</v>
      </c>
      <c r="FC897" s="2" t="s">
        <v>229</v>
      </c>
      <c r="FD897" s="2" t="s">
        <v>229</v>
      </c>
      <c r="FE897" s="2" t="s">
        <v>241</v>
      </c>
      <c r="FF897" s="2" t="s">
        <v>229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226</v>
      </c>
      <c r="FO897" s="2" t="s">
        <v>229</v>
      </c>
      <c r="FP897" s="2" t="s">
        <v>229</v>
      </c>
      <c r="FQ897" s="2" t="s">
        <v>241</v>
      </c>
      <c r="FR897" s="2" t="s">
        <v>229</v>
      </c>
      <c r="FS897" s="4"/>
      <c r="FT897" s="8"/>
      <c r="FU897" s="4"/>
      <c r="FV897" s="8"/>
      <c r="FW897" s="7"/>
      <c r="FX897" s="7"/>
      <c r="FY897" s="2" t="s">
        <v>239</v>
      </c>
      <c r="FZ897" s="2" t="s">
        <v>226</v>
      </c>
      <c r="GA897" s="2" t="s">
        <v>229</v>
      </c>
      <c r="GB897" s="2" t="s">
        <v>229</v>
      </c>
      <c r="GC897" s="2" t="s">
        <v>241</v>
      </c>
      <c r="GD897" s="2" t="s">
        <v>229</v>
      </c>
      <c r="GE897" s="4"/>
      <c r="GF897" s="8"/>
      <c r="GG897" s="4"/>
      <c r="GH897" s="8"/>
      <c r="GI897" s="7"/>
      <c r="GJ897" s="7"/>
      <c r="GK897" s="2" t="s">
        <v>272</v>
      </c>
      <c r="GL897" s="2" t="s">
        <v>226</v>
      </c>
      <c r="GM897" s="2" t="s">
        <v>229</v>
      </c>
      <c r="GN897" s="2" t="s">
        <v>229</v>
      </c>
      <c r="GO897" s="2" t="s">
        <v>241</v>
      </c>
      <c r="GP897" s="2" t="s">
        <v>229</v>
      </c>
      <c r="GQ897" s="4"/>
      <c r="GR897" s="8"/>
      <c r="GS897" s="4"/>
      <c r="GT897" s="8"/>
      <c r="GU897" s="7"/>
      <c r="GV897" s="7"/>
      <c r="GW897" s="2" t="s">
        <v>272</v>
      </c>
      <c r="GX897" s="2" t="s">
        <v>226</v>
      </c>
      <c r="GY897" s="2" t="s">
        <v>229</v>
      </c>
      <c r="GZ897" s="2" t="s">
        <v>229</v>
      </c>
      <c r="HA897" s="2" t="s">
        <v>241</v>
      </c>
      <c r="HB897" s="2" t="s">
        <v>229</v>
      </c>
      <c r="HC897" s="4"/>
      <c r="HD897" s="8"/>
      <c r="HE897" s="4"/>
      <c r="HF897" s="8"/>
      <c r="HG897" s="7"/>
      <c r="HH897" s="7"/>
      <c r="HI897" s="2" t="s">
        <v>272</v>
      </c>
      <c r="HJ897" s="2" t="s">
        <v>226</v>
      </c>
      <c r="HK897" s="2" t="s">
        <v>229</v>
      </c>
      <c r="HL897" s="2" t="s">
        <v>229</v>
      </c>
      <c r="HM897" s="2" t="s">
        <v>241</v>
      </c>
      <c r="HN897" s="2" t="s">
        <v>229</v>
      </c>
      <c r="HO897" s="4"/>
      <c r="HP897" s="8"/>
      <c r="HQ897" s="4"/>
      <c r="HR897" s="8"/>
      <c r="HS897" s="7"/>
      <c r="HT897" s="7"/>
      <c r="HU897" s="2" t="s">
        <v>272</v>
      </c>
      <c r="HV897" s="2" t="s">
        <v>226</v>
      </c>
      <c r="HW897" s="2" t="s">
        <v>229</v>
      </c>
      <c r="HX897" s="2" t="s">
        <v>229</v>
      </c>
      <c r="HY897" s="2" t="s">
        <v>241</v>
      </c>
      <c r="HZ897" s="2" t="s">
        <v>229</v>
      </c>
      <c r="IA897" s="4"/>
      <c r="IB897" s="8"/>
      <c r="IC897" s="4"/>
      <c r="ID897" s="8"/>
      <c r="IE897" s="7"/>
      <c r="IF897" s="7"/>
      <c r="IG897" s="2" t="s">
        <v>272</v>
      </c>
      <c r="IH897" s="2" t="s">
        <v>226</v>
      </c>
      <c r="II897" s="2" t="s">
        <v>229</v>
      </c>
      <c r="IJ897" s="2" t="s">
        <v>229</v>
      </c>
      <c r="IK897" s="2" t="s">
        <v>241</v>
      </c>
      <c r="IL897" s="2" t="s">
        <v>229</v>
      </c>
      <c r="IM897" s="4"/>
      <c r="IN897" s="8"/>
      <c r="IO897" s="4"/>
      <c r="IP897" s="8"/>
      <c r="IQ897" s="7"/>
      <c r="IR897" s="7"/>
      <c r="IS897" s="2" t="s">
        <v>664</v>
      </c>
      <c r="IT897" s="2" t="s">
        <v>226</v>
      </c>
      <c r="IU897" s="2" t="s">
        <v>229</v>
      </c>
      <c r="IV897" s="2" t="s">
        <v>229</v>
      </c>
      <c r="IW897" s="2" t="s">
        <v>241</v>
      </c>
      <c r="IX897" s="2" t="s">
        <v>229</v>
      </c>
      <c r="IY897" s="4"/>
      <c r="IZ897" s="8"/>
      <c r="JA897" s="4"/>
      <c r="JB897" s="8"/>
      <c r="JC897" s="7"/>
      <c r="JD897" s="7"/>
      <c r="JE897" s="2" t="s">
        <v>272</v>
      </c>
      <c r="JF897" s="2" t="s">
        <v>226</v>
      </c>
      <c r="JG897" s="2" t="s">
        <v>229</v>
      </c>
      <c r="JH897" s="2" t="s">
        <v>229</v>
      </c>
      <c r="JI897" s="2" t="s">
        <v>241</v>
      </c>
      <c r="JJ897" s="2" t="s">
        <v>229</v>
      </c>
      <c r="JK897" s="4"/>
      <c r="JL897" s="8"/>
      <c r="JM897" s="4"/>
      <c r="JN897" s="8"/>
      <c r="JO897" s="7"/>
      <c r="JP897" s="7"/>
      <c r="JQ897" s="2" t="s">
        <v>272</v>
      </c>
      <c r="JR897" s="2" t="s">
        <v>226</v>
      </c>
      <c r="JS897" s="2" t="s">
        <v>229</v>
      </c>
      <c r="JT897" s="2" t="s">
        <v>229</v>
      </c>
      <c r="JU897" s="2" t="s">
        <v>241</v>
      </c>
      <c r="JV897" s="2" t="s">
        <v>229</v>
      </c>
      <c r="JW897" s="4"/>
      <c r="JX897" s="8"/>
      <c r="JY897" s="4"/>
      <c r="JZ897" s="8"/>
      <c r="KA897" s="7"/>
      <c r="KB897" s="7"/>
      <c r="KC897" s="2" t="s">
        <v>272</v>
      </c>
      <c r="KD897" s="2" t="s">
        <v>226</v>
      </c>
      <c r="KE897" s="2" t="s">
        <v>229</v>
      </c>
      <c r="KF897" s="2" t="s">
        <v>229</v>
      </c>
      <c r="KG897" s="2" t="s">
        <v>241</v>
      </c>
      <c r="KH897" s="2" t="s">
        <v>229</v>
      </c>
      <c r="KI897" s="4"/>
      <c r="KJ897" s="8"/>
      <c r="KK897" s="4"/>
      <c r="KL897" s="8"/>
      <c r="KM897" s="7"/>
      <c r="KN897" s="7"/>
      <c r="KO897" s="2" t="s">
        <v>272</v>
      </c>
      <c r="KP897" s="2" t="s">
        <v>226</v>
      </c>
      <c r="KQ897" s="2" t="s">
        <v>229</v>
      </c>
      <c r="KR897" s="2" t="s">
        <v>229</v>
      </c>
      <c r="KS897" s="2" t="s">
        <v>241</v>
      </c>
      <c r="KT897" s="2" t="s">
        <v>229</v>
      </c>
      <c r="KU897" s="4"/>
      <c r="KV897" s="8"/>
      <c r="KW897" s="4"/>
      <c r="KX897" s="8"/>
      <c r="KY897" s="7"/>
      <c r="KZ897" s="7"/>
      <c r="LA897" s="2" t="s">
        <v>272</v>
      </c>
      <c r="LB897" s="2" t="s">
        <v>226</v>
      </c>
      <c r="LC897" s="2" t="s">
        <v>229</v>
      </c>
      <c r="LD897" s="2" t="s">
        <v>229</v>
      </c>
      <c r="LE897" s="2" t="s">
        <v>241</v>
      </c>
      <c r="LF897" s="2" t="s">
        <v>229</v>
      </c>
      <c r="LG897" s="4"/>
      <c r="LH897" s="8"/>
      <c r="LI897" s="4"/>
      <c r="LJ897" s="8"/>
      <c r="LK897" s="7"/>
      <c r="LL897" s="7"/>
      <c r="LM897" s="2" t="s">
        <v>272</v>
      </c>
      <c r="LN897" s="2" t="s">
        <v>226</v>
      </c>
      <c r="LO897" s="2" t="s">
        <v>229</v>
      </c>
      <c r="LP897" s="2" t="s">
        <v>229</v>
      </c>
      <c r="LQ897" s="2" t="s">
        <v>241</v>
      </c>
      <c r="LR897" s="2" t="s">
        <v>229</v>
      </c>
      <c r="LS897" s="4"/>
      <c r="LT897" s="8"/>
      <c r="LU897" s="4"/>
      <c r="LV897" s="8"/>
      <c r="LW897" s="7"/>
      <c r="LX897" s="7"/>
      <c r="LY897" s="2" t="s">
        <v>272</v>
      </c>
      <c r="LZ897" s="2" t="s">
        <v>226</v>
      </c>
      <c r="MA897" s="2" t="s">
        <v>229</v>
      </c>
      <c r="MB897" s="2" t="s">
        <v>229</v>
      </c>
      <c r="MC897" s="2" t="s">
        <v>241</v>
      </c>
      <c r="MD897" s="2" t="s">
        <v>229</v>
      </c>
      <c r="ME897" s="4"/>
      <c r="MF897" s="8"/>
      <c r="MG897" s="4"/>
      <c r="MH897" s="8"/>
      <c r="MI897" s="7"/>
      <c r="MJ897" s="7"/>
      <c r="MK897" s="2" t="s">
        <v>272</v>
      </c>
      <c r="ML897" s="2" t="s">
        <v>226</v>
      </c>
      <c r="MM897" s="2" t="s">
        <v>229</v>
      </c>
      <c r="MN897" s="2" t="s">
        <v>229</v>
      </c>
      <c r="MO897" s="2" t="s">
        <v>241</v>
      </c>
      <c r="MP897" s="2" t="s">
        <v>229</v>
      </c>
      <c r="MQ897" s="4"/>
      <c r="MR897" s="8"/>
      <c r="MS897" s="4"/>
      <c r="MT897" s="8"/>
      <c r="MU897" s="7"/>
      <c r="MV897" s="7"/>
      <c r="MW897" s="2" t="s">
        <v>272</v>
      </c>
      <c r="MX897" s="2" t="s">
        <v>226</v>
      </c>
      <c r="MY897" s="2" t="s">
        <v>229</v>
      </c>
      <c r="MZ897" s="2" t="s">
        <v>229</v>
      </c>
      <c r="NA897" s="2" t="s">
        <v>241</v>
      </c>
      <c r="NB897" s="2" t="s">
        <v>229</v>
      </c>
      <c r="NC897" s="4"/>
      <c r="ND897" s="8"/>
      <c r="NE897" s="4"/>
      <c r="NF897" s="8"/>
      <c r="NG897" s="7"/>
      <c r="NH897" s="7"/>
      <c r="NI897" s="2" t="s">
        <v>229</v>
      </c>
      <c r="NJ897" s="2" t="s">
        <v>229</v>
      </c>
      <c r="NK897" s="2" t="s">
        <v>229</v>
      </c>
      <c r="NL897" s="2" t="s">
        <v>229</v>
      </c>
      <c r="NM897" s="2" t="s">
        <v>229</v>
      </c>
      <c r="NN897" s="2" t="s">
        <v>229</v>
      </c>
      <c r="NO897" s="4"/>
      <c r="NP897" s="8"/>
      <c r="NQ897" s="4"/>
      <c r="NR897" s="8"/>
      <c r="NS897" s="7"/>
      <c r="NT897" s="7"/>
      <c r="NU897" s="2" t="s">
        <v>272</v>
      </c>
      <c r="NV897" s="2" t="s">
        <v>226</v>
      </c>
      <c r="NW897" s="2" t="s">
        <v>229</v>
      </c>
      <c r="NX897" s="2" t="s">
        <v>229</v>
      </c>
      <c r="NY897" s="2" t="s">
        <v>241</v>
      </c>
      <c r="NZ897" s="2" t="s">
        <v>229</v>
      </c>
      <c r="OA897" s="4"/>
      <c r="OB897" s="8"/>
      <c r="OC897" s="4"/>
      <c r="OD897" s="8"/>
      <c r="OE897" s="7"/>
      <c r="OF897" s="7"/>
      <c r="OG897" s="2" t="s">
        <v>272</v>
      </c>
      <c r="OH897" s="2" t="s">
        <v>226</v>
      </c>
      <c r="OI897" s="2" t="s">
        <v>229</v>
      </c>
      <c r="OJ897" s="2" t="s">
        <v>229</v>
      </c>
      <c r="OK897" s="2" t="s">
        <v>241</v>
      </c>
      <c r="OL897" s="2" t="s">
        <v>229</v>
      </c>
      <c r="OM897" s="4"/>
      <c r="ON897" s="8"/>
      <c r="OO897" s="4"/>
      <c r="OP897" s="8"/>
      <c r="OQ897" s="7"/>
      <c r="OR897" s="7"/>
      <c r="OS897" s="2" t="s">
        <v>229</v>
      </c>
      <c r="OT897" s="2" t="s">
        <v>229</v>
      </c>
      <c r="OU897" s="2" t="s">
        <v>229</v>
      </c>
      <c r="OV897" s="2" t="s">
        <v>229</v>
      </c>
      <c r="OW897" s="2" t="s">
        <v>229</v>
      </c>
      <c r="OX897" s="2" t="s">
        <v>229</v>
      </c>
      <c r="OY897" s="4"/>
      <c r="OZ897" s="8"/>
      <c r="PA897" s="4"/>
      <c r="PB897" s="8"/>
      <c r="PC897" s="7"/>
      <c r="PD897" s="7"/>
      <c r="PE897" s="2" t="s">
        <v>229</v>
      </c>
      <c r="PF897" s="2" t="s">
        <v>229</v>
      </c>
      <c r="PG897" s="2" t="s">
        <v>229</v>
      </c>
      <c r="PH897" s="2" t="s">
        <v>229</v>
      </c>
      <c r="PI897" s="2" t="s">
        <v>229</v>
      </c>
      <c r="PJ897" s="2" t="s">
        <v>229</v>
      </c>
      <c r="PK897" s="4"/>
      <c r="PL897" s="8"/>
      <c r="PM897" s="4"/>
      <c r="PN897" s="8"/>
      <c r="PO897" s="7"/>
      <c r="PP897" s="7"/>
      <c r="PQ897" s="2" t="s">
        <v>272</v>
      </c>
      <c r="PR897" s="2" t="s">
        <v>226</v>
      </c>
      <c r="PS897" s="2" t="s">
        <v>229</v>
      </c>
      <c r="PT897" s="2" t="s">
        <v>229</v>
      </c>
      <c r="PU897" s="2" t="s">
        <v>241</v>
      </c>
      <c r="PV897" s="2" t="s">
        <v>229</v>
      </c>
      <c r="PW897" s="4"/>
      <c r="PX897" s="8"/>
      <c r="PY897" s="4"/>
      <c r="PZ897" s="8"/>
      <c r="QA897" s="7"/>
      <c r="QB897" s="7"/>
      <c r="QC897" s="2" t="s">
        <v>281</v>
      </c>
      <c r="QD897" s="2" t="s">
        <v>226</v>
      </c>
      <c r="QE897" s="2" t="s">
        <v>229</v>
      </c>
      <c r="QF897" s="2" t="s">
        <v>229</v>
      </c>
      <c r="QG897" s="2" t="s">
        <v>241</v>
      </c>
      <c r="QH897" s="2" t="s">
        <v>229</v>
      </c>
      <c r="QI897" s="4"/>
      <c r="QJ897" s="8"/>
      <c r="QK897" s="4"/>
      <c r="QL897" s="8"/>
      <c r="QM897" s="7"/>
      <c r="QN897" s="7"/>
      <c r="QO897" s="2" t="s">
        <v>272</v>
      </c>
      <c r="QP897" s="2" t="s">
        <v>226</v>
      </c>
      <c r="QQ897" s="2" t="s">
        <v>229</v>
      </c>
      <c r="QR897" s="2" t="s">
        <v>229</v>
      </c>
      <c r="QS897" s="2" t="s">
        <v>241</v>
      </c>
      <c r="QT897" s="2" t="s">
        <v>229</v>
      </c>
      <c r="QU897" s="4"/>
      <c r="QV897" s="8"/>
      <c r="QW897" s="4"/>
      <c r="QX897" s="8"/>
      <c r="QY897" s="7"/>
      <c r="QZ897" s="7"/>
      <c r="RA897" s="2" t="s">
        <v>272</v>
      </c>
      <c r="RB897" s="2" t="s">
        <v>226</v>
      </c>
      <c r="RC897" s="2" t="s">
        <v>229</v>
      </c>
      <c r="RD897" s="2" t="s">
        <v>229</v>
      </c>
      <c r="RE897" s="2" t="s">
        <v>241</v>
      </c>
      <c r="RF897" s="2" t="s">
        <v>229</v>
      </c>
      <c r="RG897" s="4"/>
      <c r="RH897" s="8"/>
      <c r="RI897" s="4"/>
      <c r="RJ897" s="8"/>
      <c r="RK897" s="7"/>
      <c r="RL897" s="7"/>
      <c r="RM897" s="2" t="s">
        <v>272</v>
      </c>
      <c r="RN897" s="2" t="s">
        <v>226</v>
      </c>
      <c r="RO897" s="2" t="s">
        <v>229</v>
      </c>
      <c r="RP897" s="2" t="s">
        <v>229</v>
      </c>
      <c r="RQ897" s="2" t="s">
        <v>241</v>
      </c>
      <c r="RR897" s="2" t="s">
        <v>229</v>
      </c>
      <c r="RS897" s="4"/>
      <c r="RT897" s="8"/>
      <c r="RU897" s="4"/>
      <c r="RV897" s="8"/>
      <c r="RW897" s="7"/>
      <c r="RX897" s="7"/>
      <c r="RY897" s="2" t="s">
        <v>229</v>
      </c>
      <c r="RZ897" s="2" t="s">
        <v>229</v>
      </c>
      <c r="SA897" s="2" t="s">
        <v>229</v>
      </c>
      <c r="SB897" s="2" t="s">
        <v>229</v>
      </c>
      <c r="SC897" s="2" t="s">
        <v>229</v>
      </c>
      <c r="SD897" s="2" t="s">
        <v>229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>
        <v>220</v>
      </c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>
        <v>220</v>
      </c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</row>
    <row r="898">
      <c r="A898" s="2" t="s">
        <v>5236</v>
      </c>
      <c r="B898" s="2" t="s">
        <v>216</v>
      </c>
      <c r="C898" s="2" t="s">
        <v>4734</v>
      </c>
      <c r="D898" s="2" t="s">
        <v>3600</v>
      </c>
      <c r="E898" s="2" t="s">
        <v>3726</v>
      </c>
      <c r="F898" s="2" t="s">
        <v>5231</v>
      </c>
      <c r="G898" s="2" t="s">
        <v>3068</v>
      </c>
      <c r="H898" s="2" t="s">
        <v>5232</v>
      </c>
      <c r="I898" s="2" t="s">
        <v>5233</v>
      </c>
      <c r="J898" s="2" t="s">
        <v>285</v>
      </c>
      <c r="K898" s="2" t="s">
        <v>5237</v>
      </c>
      <c r="L898" s="3">
        <v>33.33</v>
      </c>
      <c r="M898" s="3">
        <v>35</v>
      </c>
      <c r="N898" s="3">
        <v>69.99</v>
      </c>
      <c r="O898" s="2" t="s">
        <v>226</v>
      </c>
      <c r="P898" s="2" t="s">
        <v>2046</v>
      </c>
      <c r="Q898" s="2" t="s">
        <v>228</v>
      </c>
      <c r="R898" s="2" t="s">
        <v>229</v>
      </c>
      <c r="S898" s="2" t="s">
        <v>5238</v>
      </c>
      <c r="T898" s="2" t="s">
        <v>2437</v>
      </c>
      <c r="U898" s="2" t="s">
        <v>232</v>
      </c>
      <c r="V898" s="2" t="s">
        <v>233</v>
      </c>
      <c r="W898" s="2" t="s">
        <v>1009</v>
      </c>
      <c r="X898" s="2" t="s">
        <v>1143</v>
      </c>
      <c r="Y898" s="2" t="s">
        <v>229</v>
      </c>
      <c r="Z898" s="4"/>
      <c r="AA898" s="4">
        <f>=ROUNDDOWN({0},0)</f>
      </c>
      <c r="AB898" s="5"/>
      <c r="AC898" s="2" t="s">
        <v>1072</v>
      </c>
      <c r="AD898" s="4">
        <v>180</v>
      </c>
      <c r="AE898" s="4">
        <v>360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229</v>
      </c>
      <c r="AW898" s="8" t="s">
        <v>229</v>
      </c>
      <c r="AX898" s="4" t="s">
        <v>229</v>
      </c>
      <c r="AY898" s="8" t="s">
        <v>229</v>
      </c>
      <c r="AZ898" s="7" t="s">
        <v>229</v>
      </c>
      <c r="BA898" s="7" t="s">
        <v>229</v>
      </c>
      <c r="BB898" s="7"/>
      <c r="BC898" s="4" t="s">
        <v>229</v>
      </c>
      <c r="BD898" s="8" t="s">
        <v>229</v>
      </c>
      <c r="BE898" s="4" t="s">
        <v>229</v>
      </c>
      <c r="BF898" s="8" t="s">
        <v>229</v>
      </c>
      <c r="BG898" s="7" t="s">
        <v>229</v>
      </c>
      <c r="BH898" s="7" t="s">
        <v>229</v>
      </c>
      <c r="BI898" s="7"/>
      <c r="BJ898" s="4"/>
      <c r="BK898" s="8"/>
      <c r="BL898" s="2" t="s">
        <v>229</v>
      </c>
      <c r="BM898" s="7"/>
      <c r="BN898" s="7"/>
      <c r="BO898" s="4"/>
      <c r="BP898" s="8"/>
      <c r="BQ898" s="4"/>
      <c r="BR898" s="8"/>
      <c r="BS898" s="7"/>
      <c r="BT898" s="7"/>
      <c r="BU898" s="2" t="s">
        <v>664</v>
      </c>
      <c r="BV898" s="2" t="s">
        <v>226</v>
      </c>
      <c r="BW898" s="2" t="s">
        <v>229</v>
      </c>
      <c r="BX898" s="2" t="s">
        <v>229</v>
      </c>
      <c r="BY898" s="2" t="s">
        <v>241</v>
      </c>
      <c r="BZ898" s="2" t="s">
        <v>229</v>
      </c>
      <c r="CA898" s="4"/>
      <c r="CB898" s="8"/>
      <c r="CC898" s="4"/>
      <c r="CD898" s="8"/>
      <c r="CE898" s="7"/>
      <c r="CF898" s="7"/>
      <c r="CG898" s="2" t="s">
        <v>272</v>
      </c>
      <c r="CH898" s="2" t="s">
        <v>226</v>
      </c>
      <c r="CI898" s="2" t="s">
        <v>229</v>
      </c>
      <c r="CJ898" s="2" t="s">
        <v>229</v>
      </c>
      <c r="CK898" s="2" t="s">
        <v>241</v>
      </c>
      <c r="CL898" s="2" t="s">
        <v>229</v>
      </c>
      <c r="CM898" s="4"/>
      <c r="CN898" s="8"/>
      <c r="CO898" s="4"/>
      <c r="CP898" s="8"/>
      <c r="CQ898" s="7"/>
      <c r="CR898" s="7"/>
      <c r="CS898" s="2" t="s">
        <v>272</v>
      </c>
      <c r="CT898" s="2" t="s">
        <v>226</v>
      </c>
      <c r="CU898" s="2" t="s">
        <v>229</v>
      </c>
      <c r="CV898" s="2" t="s">
        <v>229</v>
      </c>
      <c r="CW898" s="2" t="s">
        <v>241</v>
      </c>
      <c r="CX898" s="2" t="s">
        <v>229</v>
      </c>
      <c r="CY898" s="4"/>
      <c r="CZ898" s="8"/>
      <c r="DA898" s="4"/>
      <c r="DB898" s="8"/>
      <c r="DC898" s="7"/>
      <c r="DD898" s="7"/>
      <c r="DE898" s="2" t="s">
        <v>272</v>
      </c>
      <c r="DF898" s="2" t="s">
        <v>226</v>
      </c>
      <c r="DG898" s="2" t="s">
        <v>229</v>
      </c>
      <c r="DH898" s="2" t="s">
        <v>229</v>
      </c>
      <c r="DI898" s="2" t="s">
        <v>241</v>
      </c>
      <c r="DJ898" s="2" t="s">
        <v>229</v>
      </c>
      <c r="DK898" s="4"/>
      <c r="DL898" s="8"/>
      <c r="DM898" s="4"/>
      <c r="DN898" s="8"/>
      <c r="DO898" s="7"/>
      <c r="DP898" s="7"/>
      <c r="DQ898" s="2" t="s">
        <v>239</v>
      </c>
      <c r="DR898" s="2" t="s">
        <v>226</v>
      </c>
      <c r="DS898" s="2" t="s">
        <v>229</v>
      </c>
      <c r="DT898" s="2" t="s">
        <v>229</v>
      </c>
      <c r="DU898" s="2" t="s">
        <v>241</v>
      </c>
      <c r="DV898" s="2" t="s">
        <v>229</v>
      </c>
      <c r="DW898" s="4"/>
      <c r="DX898" s="8"/>
      <c r="DY898" s="4"/>
      <c r="DZ898" s="8"/>
      <c r="EA898" s="7"/>
      <c r="EB898" s="7"/>
      <c r="EC898" s="2" t="s">
        <v>272</v>
      </c>
      <c r="ED898" s="2" t="s">
        <v>226</v>
      </c>
      <c r="EE898" s="2" t="s">
        <v>229</v>
      </c>
      <c r="EF898" s="2" t="s">
        <v>229</v>
      </c>
      <c r="EG898" s="2" t="s">
        <v>241</v>
      </c>
      <c r="EH898" s="2" t="s">
        <v>229</v>
      </c>
      <c r="EI898" s="4"/>
      <c r="EJ898" s="8"/>
      <c r="EK898" s="4"/>
      <c r="EL898" s="8"/>
      <c r="EM898" s="7"/>
      <c r="EN898" s="7"/>
      <c r="EO898" s="2" t="s">
        <v>272</v>
      </c>
      <c r="EP898" s="2" t="s">
        <v>226</v>
      </c>
      <c r="EQ898" s="2" t="s">
        <v>229</v>
      </c>
      <c r="ER898" s="2" t="s">
        <v>229</v>
      </c>
      <c r="ES898" s="2" t="s">
        <v>241</v>
      </c>
      <c r="ET898" s="2" t="s">
        <v>229</v>
      </c>
      <c r="EU898" s="4"/>
      <c r="EV898" s="8"/>
      <c r="EW898" s="4"/>
      <c r="EX898" s="8"/>
      <c r="EY898" s="7"/>
      <c r="EZ898" s="7"/>
      <c r="FA898" s="2" t="s">
        <v>267</v>
      </c>
      <c r="FB898" s="2" t="s">
        <v>226</v>
      </c>
      <c r="FC898" s="2" t="s">
        <v>229</v>
      </c>
      <c r="FD898" s="2" t="s">
        <v>229</v>
      </c>
      <c r="FE898" s="2" t="s">
        <v>241</v>
      </c>
      <c r="FF898" s="2" t="s">
        <v>229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226</v>
      </c>
      <c r="FO898" s="2" t="s">
        <v>229</v>
      </c>
      <c r="FP898" s="2" t="s">
        <v>229</v>
      </c>
      <c r="FQ898" s="2" t="s">
        <v>241</v>
      </c>
      <c r="FR898" s="2" t="s">
        <v>229</v>
      </c>
      <c r="FS898" s="4"/>
      <c r="FT898" s="8"/>
      <c r="FU898" s="4"/>
      <c r="FV898" s="8"/>
      <c r="FW898" s="7"/>
      <c r="FX898" s="7"/>
      <c r="FY898" s="2" t="s">
        <v>239</v>
      </c>
      <c r="FZ898" s="2" t="s">
        <v>226</v>
      </c>
      <c r="GA898" s="2" t="s">
        <v>229</v>
      </c>
      <c r="GB898" s="2" t="s">
        <v>229</v>
      </c>
      <c r="GC898" s="2" t="s">
        <v>241</v>
      </c>
      <c r="GD898" s="2" t="s">
        <v>229</v>
      </c>
      <c r="GE898" s="4"/>
      <c r="GF898" s="8"/>
      <c r="GG898" s="4"/>
      <c r="GH898" s="8"/>
      <c r="GI898" s="7"/>
      <c r="GJ898" s="7"/>
      <c r="GK898" s="2" t="s">
        <v>272</v>
      </c>
      <c r="GL898" s="2" t="s">
        <v>226</v>
      </c>
      <c r="GM898" s="2" t="s">
        <v>229</v>
      </c>
      <c r="GN898" s="2" t="s">
        <v>229</v>
      </c>
      <c r="GO898" s="2" t="s">
        <v>241</v>
      </c>
      <c r="GP898" s="2" t="s">
        <v>229</v>
      </c>
      <c r="GQ898" s="4"/>
      <c r="GR898" s="8"/>
      <c r="GS898" s="4"/>
      <c r="GT898" s="8"/>
      <c r="GU898" s="7"/>
      <c r="GV898" s="7"/>
      <c r="GW898" s="2" t="s">
        <v>272</v>
      </c>
      <c r="GX898" s="2" t="s">
        <v>226</v>
      </c>
      <c r="GY898" s="2" t="s">
        <v>229</v>
      </c>
      <c r="GZ898" s="2" t="s">
        <v>229</v>
      </c>
      <c r="HA898" s="2" t="s">
        <v>241</v>
      </c>
      <c r="HB898" s="2" t="s">
        <v>229</v>
      </c>
      <c r="HC898" s="4"/>
      <c r="HD898" s="8"/>
      <c r="HE898" s="4"/>
      <c r="HF898" s="8"/>
      <c r="HG898" s="7"/>
      <c r="HH898" s="7"/>
      <c r="HI898" s="2" t="s">
        <v>272</v>
      </c>
      <c r="HJ898" s="2" t="s">
        <v>226</v>
      </c>
      <c r="HK898" s="2" t="s">
        <v>229</v>
      </c>
      <c r="HL898" s="2" t="s">
        <v>229</v>
      </c>
      <c r="HM898" s="2" t="s">
        <v>241</v>
      </c>
      <c r="HN898" s="2" t="s">
        <v>229</v>
      </c>
      <c r="HO898" s="4"/>
      <c r="HP898" s="8"/>
      <c r="HQ898" s="4"/>
      <c r="HR898" s="8"/>
      <c r="HS898" s="7"/>
      <c r="HT898" s="7"/>
      <c r="HU898" s="2" t="s">
        <v>272</v>
      </c>
      <c r="HV898" s="2" t="s">
        <v>226</v>
      </c>
      <c r="HW898" s="2" t="s">
        <v>229</v>
      </c>
      <c r="HX898" s="2" t="s">
        <v>229</v>
      </c>
      <c r="HY898" s="2" t="s">
        <v>241</v>
      </c>
      <c r="HZ898" s="2" t="s">
        <v>229</v>
      </c>
      <c r="IA898" s="4"/>
      <c r="IB898" s="8"/>
      <c r="IC898" s="4"/>
      <c r="ID898" s="8"/>
      <c r="IE898" s="7"/>
      <c r="IF898" s="7"/>
      <c r="IG898" s="2" t="s">
        <v>272</v>
      </c>
      <c r="IH898" s="2" t="s">
        <v>226</v>
      </c>
      <c r="II898" s="2" t="s">
        <v>229</v>
      </c>
      <c r="IJ898" s="2" t="s">
        <v>229</v>
      </c>
      <c r="IK898" s="2" t="s">
        <v>241</v>
      </c>
      <c r="IL898" s="2" t="s">
        <v>229</v>
      </c>
      <c r="IM898" s="4"/>
      <c r="IN898" s="8"/>
      <c r="IO898" s="4"/>
      <c r="IP898" s="8"/>
      <c r="IQ898" s="7"/>
      <c r="IR898" s="7"/>
      <c r="IS898" s="2" t="s">
        <v>664</v>
      </c>
      <c r="IT898" s="2" t="s">
        <v>226</v>
      </c>
      <c r="IU898" s="2" t="s">
        <v>229</v>
      </c>
      <c r="IV898" s="2" t="s">
        <v>229</v>
      </c>
      <c r="IW898" s="2" t="s">
        <v>241</v>
      </c>
      <c r="IX898" s="2" t="s">
        <v>229</v>
      </c>
      <c r="IY898" s="4"/>
      <c r="IZ898" s="8"/>
      <c r="JA898" s="4"/>
      <c r="JB898" s="8"/>
      <c r="JC898" s="7"/>
      <c r="JD898" s="7"/>
      <c r="JE898" s="2" t="s">
        <v>272</v>
      </c>
      <c r="JF898" s="2" t="s">
        <v>226</v>
      </c>
      <c r="JG898" s="2" t="s">
        <v>229</v>
      </c>
      <c r="JH898" s="2" t="s">
        <v>229</v>
      </c>
      <c r="JI898" s="2" t="s">
        <v>241</v>
      </c>
      <c r="JJ898" s="2" t="s">
        <v>229</v>
      </c>
      <c r="JK898" s="4"/>
      <c r="JL898" s="8"/>
      <c r="JM898" s="4"/>
      <c r="JN898" s="8"/>
      <c r="JO898" s="7"/>
      <c r="JP898" s="7"/>
      <c r="JQ898" s="2" t="s">
        <v>272</v>
      </c>
      <c r="JR898" s="2" t="s">
        <v>226</v>
      </c>
      <c r="JS898" s="2" t="s">
        <v>229</v>
      </c>
      <c r="JT898" s="2" t="s">
        <v>229</v>
      </c>
      <c r="JU898" s="2" t="s">
        <v>241</v>
      </c>
      <c r="JV898" s="2" t="s">
        <v>229</v>
      </c>
      <c r="JW898" s="4"/>
      <c r="JX898" s="8"/>
      <c r="JY898" s="4"/>
      <c r="JZ898" s="8"/>
      <c r="KA898" s="7"/>
      <c r="KB898" s="7"/>
      <c r="KC898" s="2" t="s">
        <v>272</v>
      </c>
      <c r="KD898" s="2" t="s">
        <v>226</v>
      </c>
      <c r="KE898" s="2" t="s">
        <v>229</v>
      </c>
      <c r="KF898" s="2" t="s">
        <v>229</v>
      </c>
      <c r="KG898" s="2" t="s">
        <v>241</v>
      </c>
      <c r="KH898" s="2" t="s">
        <v>229</v>
      </c>
      <c r="KI898" s="4"/>
      <c r="KJ898" s="8"/>
      <c r="KK898" s="4"/>
      <c r="KL898" s="8"/>
      <c r="KM898" s="7"/>
      <c r="KN898" s="7"/>
      <c r="KO898" s="2" t="s">
        <v>272</v>
      </c>
      <c r="KP898" s="2" t="s">
        <v>226</v>
      </c>
      <c r="KQ898" s="2" t="s">
        <v>229</v>
      </c>
      <c r="KR898" s="2" t="s">
        <v>229</v>
      </c>
      <c r="KS898" s="2" t="s">
        <v>241</v>
      </c>
      <c r="KT898" s="2" t="s">
        <v>229</v>
      </c>
      <c r="KU898" s="4"/>
      <c r="KV898" s="8"/>
      <c r="KW898" s="4"/>
      <c r="KX898" s="8"/>
      <c r="KY898" s="7"/>
      <c r="KZ898" s="7"/>
      <c r="LA898" s="2" t="s">
        <v>272</v>
      </c>
      <c r="LB898" s="2" t="s">
        <v>226</v>
      </c>
      <c r="LC898" s="2" t="s">
        <v>229</v>
      </c>
      <c r="LD898" s="2" t="s">
        <v>229</v>
      </c>
      <c r="LE898" s="2" t="s">
        <v>241</v>
      </c>
      <c r="LF898" s="2" t="s">
        <v>229</v>
      </c>
      <c r="LG898" s="4"/>
      <c r="LH898" s="8"/>
      <c r="LI898" s="4"/>
      <c r="LJ898" s="8"/>
      <c r="LK898" s="7"/>
      <c r="LL898" s="7"/>
      <c r="LM898" s="2" t="s">
        <v>272</v>
      </c>
      <c r="LN898" s="2" t="s">
        <v>226</v>
      </c>
      <c r="LO898" s="2" t="s">
        <v>229</v>
      </c>
      <c r="LP898" s="2" t="s">
        <v>229</v>
      </c>
      <c r="LQ898" s="2" t="s">
        <v>241</v>
      </c>
      <c r="LR898" s="2" t="s">
        <v>229</v>
      </c>
      <c r="LS898" s="4"/>
      <c r="LT898" s="8"/>
      <c r="LU898" s="4"/>
      <c r="LV898" s="8"/>
      <c r="LW898" s="7"/>
      <c r="LX898" s="7"/>
      <c r="LY898" s="2" t="s">
        <v>272</v>
      </c>
      <c r="LZ898" s="2" t="s">
        <v>226</v>
      </c>
      <c r="MA898" s="2" t="s">
        <v>229</v>
      </c>
      <c r="MB898" s="2" t="s">
        <v>229</v>
      </c>
      <c r="MC898" s="2" t="s">
        <v>241</v>
      </c>
      <c r="MD898" s="2" t="s">
        <v>229</v>
      </c>
      <c r="ME898" s="4"/>
      <c r="MF898" s="8"/>
      <c r="MG898" s="4"/>
      <c r="MH898" s="8"/>
      <c r="MI898" s="7"/>
      <c r="MJ898" s="7"/>
      <c r="MK898" s="2" t="s">
        <v>272</v>
      </c>
      <c r="ML898" s="2" t="s">
        <v>226</v>
      </c>
      <c r="MM898" s="2" t="s">
        <v>229</v>
      </c>
      <c r="MN898" s="2" t="s">
        <v>229</v>
      </c>
      <c r="MO898" s="2" t="s">
        <v>241</v>
      </c>
      <c r="MP898" s="2" t="s">
        <v>229</v>
      </c>
      <c r="MQ898" s="4"/>
      <c r="MR898" s="8"/>
      <c r="MS898" s="4"/>
      <c r="MT898" s="8"/>
      <c r="MU898" s="7"/>
      <c r="MV898" s="7"/>
      <c r="MW898" s="2" t="s">
        <v>272</v>
      </c>
      <c r="MX898" s="2" t="s">
        <v>226</v>
      </c>
      <c r="MY898" s="2" t="s">
        <v>229</v>
      </c>
      <c r="MZ898" s="2" t="s">
        <v>229</v>
      </c>
      <c r="NA898" s="2" t="s">
        <v>241</v>
      </c>
      <c r="NB898" s="2" t="s">
        <v>229</v>
      </c>
      <c r="NC898" s="4"/>
      <c r="ND898" s="8"/>
      <c r="NE898" s="4"/>
      <c r="NF898" s="8"/>
      <c r="NG898" s="7"/>
      <c r="NH898" s="7"/>
      <c r="NI898" s="2" t="s">
        <v>229</v>
      </c>
      <c r="NJ898" s="2" t="s">
        <v>229</v>
      </c>
      <c r="NK898" s="2" t="s">
        <v>229</v>
      </c>
      <c r="NL898" s="2" t="s">
        <v>229</v>
      </c>
      <c r="NM898" s="2" t="s">
        <v>229</v>
      </c>
      <c r="NN898" s="2" t="s">
        <v>229</v>
      </c>
      <c r="NO898" s="4"/>
      <c r="NP898" s="8"/>
      <c r="NQ898" s="4"/>
      <c r="NR898" s="8"/>
      <c r="NS898" s="7"/>
      <c r="NT898" s="7"/>
      <c r="NU898" s="2" t="s">
        <v>272</v>
      </c>
      <c r="NV898" s="2" t="s">
        <v>226</v>
      </c>
      <c r="NW898" s="2" t="s">
        <v>229</v>
      </c>
      <c r="NX898" s="2" t="s">
        <v>229</v>
      </c>
      <c r="NY898" s="2" t="s">
        <v>241</v>
      </c>
      <c r="NZ898" s="2" t="s">
        <v>229</v>
      </c>
      <c r="OA898" s="4"/>
      <c r="OB898" s="8"/>
      <c r="OC898" s="4"/>
      <c r="OD898" s="8"/>
      <c r="OE898" s="7"/>
      <c r="OF898" s="7"/>
      <c r="OG898" s="2" t="s">
        <v>272</v>
      </c>
      <c r="OH898" s="2" t="s">
        <v>226</v>
      </c>
      <c r="OI898" s="2" t="s">
        <v>229</v>
      </c>
      <c r="OJ898" s="2" t="s">
        <v>229</v>
      </c>
      <c r="OK898" s="2" t="s">
        <v>241</v>
      </c>
      <c r="OL898" s="2" t="s">
        <v>229</v>
      </c>
      <c r="OM898" s="4"/>
      <c r="ON898" s="8"/>
      <c r="OO898" s="4"/>
      <c r="OP898" s="8"/>
      <c r="OQ898" s="7"/>
      <c r="OR898" s="7"/>
      <c r="OS898" s="2" t="s">
        <v>229</v>
      </c>
      <c r="OT898" s="2" t="s">
        <v>229</v>
      </c>
      <c r="OU898" s="2" t="s">
        <v>229</v>
      </c>
      <c r="OV898" s="2" t="s">
        <v>229</v>
      </c>
      <c r="OW898" s="2" t="s">
        <v>229</v>
      </c>
      <c r="OX898" s="2" t="s">
        <v>229</v>
      </c>
      <c r="OY898" s="4"/>
      <c r="OZ898" s="8"/>
      <c r="PA898" s="4"/>
      <c r="PB898" s="8"/>
      <c r="PC898" s="7"/>
      <c r="PD898" s="7"/>
      <c r="PE898" s="2" t="s">
        <v>229</v>
      </c>
      <c r="PF898" s="2" t="s">
        <v>229</v>
      </c>
      <c r="PG898" s="2" t="s">
        <v>229</v>
      </c>
      <c r="PH898" s="2" t="s">
        <v>229</v>
      </c>
      <c r="PI898" s="2" t="s">
        <v>229</v>
      </c>
      <c r="PJ898" s="2" t="s">
        <v>229</v>
      </c>
      <c r="PK898" s="4"/>
      <c r="PL898" s="8"/>
      <c r="PM898" s="4"/>
      <c r="PN898" s="8"/>
      <c r="PO898" s="7"/>
      <c r="PP898" s="7"/>
      <c r="PQ898" s="2" t="s">
        <v>272</v>
      </c>
      <c r="PR898" s="2" t="s">
        <v>226</v>
      </c>
      <c r="PS898" s="2" t="s">
        <v>229</v>
      </c>
      <c r="PT898" s="2" t="s">
        <v>229</v>
      </c>
      <c r="PU898" s="2" t="s">
        <v>241</v>
      </c>
      <c r="PV898" s="2" t="s">
        <v>229</v>
      </c>
      <c r="PW898" s="4"/>
      <c r="PX898" s="8"/>
      <c r="PY898" s="4"/>
      <c r="PZ898" s="8"/>
      <c r="QA898" s="7"/>
      <c r="QB898" s="7"/>
      <c r="QC898" s="2" t="s">
        <v>281</v>
      </c>
      <c r="QD898" s="2" t="s">
        <v>226</v>
      </c>
      <c r="QE898" s="2" t="s">
        <v>229</v>
      </c>
      <c r="QF898" s="2" t="s">
        <v>229</v>
      </c>
      <c r="QG898" s="2" t="s">
        <v>241</v>
      </c>
      <c r="QH898" s="2" t="s">
        <v>229</v>
      </c>
      <c r="QI898" s="4"/>
      <c r="QJ898" s="8"/>
      <c r="QK898" s="4"/>
      <c r="QL898" s="8"/>
      <c r="QM898" s="7"/>
      <c r="QN898" s="7"/>
      <c r="QO898" s="2" t="s">
        <v>272</v>
      </c>
      <c r="QP898" s="2" t="s">
        <v>226</v>
      </c>
      <c r="QQ898" s="2" t="s">
        <v>229</v>
      </c>
      <c r="QR898" s="2" t="s">
        <v>229</v>
      </c>
      <c r="QS898" s="2" t="s">
        <v>241</v>
      </c>
      <c r="QT898" s="2" t="s">
        <v>229</v>
      </c>
      <c r="QU898" s="4"/>
      <c r="QV898" s="8"/>
      <c r="QW898" s="4"/>
      <c r="QX898" s="8"/>
      <c r="QY898" s="7"/>
      <c r="QZ898" s="7"/>
      <c r="RA898" s="2" t="s">
        <v>272</v>
      </c>
      <c r="RB898" s="2" t="s">
        <v>226</v>
      </c>
      <c r="RC898" s="2" t="s">
        <v>229</v>
      </c>
      <c r="RD898" s="2" t="s">
        <v>229</v>
      </c>
      <c r="RE898" s="2" t="s">
        <v>241</v>
      </c>
      <c r="RF898" s="2" t="s">
        <v>229</v>
      </c>
      <c r="RG898" s="4"/>
      <c r="RH898" s="8"/>
      <c r="RI898" s="4"/>
      <c r="RJ898" s="8"/>
      <c r="RK898" s="7"/>
      <c r="RL898" s="7"/>
      <c r="RM898" s="2" t="s">
        <v>272</v>
      </c>
      <c r="RN898" s="2" t="s">
        <v>226</v>
      </c>
      <c r="RO898" s="2" t="s">
        <v>229</v>
      </c>
      <c r="RP898" s="2" t="s">
        <v>229</v>
      </c>
      <c r="RQ898" s="2" t="s">
        <v>241</v>
      </c>
      <c r="RR898" s="2" t="s">
        <v>229</v>
      </c>
      <c r="RS898" s="4"/>
      <c r="RT898" s="8"/>
      <c r="RU898" s="4"/>
      <c r="RV898" s="8"/>
      <c r="RW898" s="7"/>
      <c r="RX898" s="7"/>
      <c r="RY898" s="2" t="s">
        <v>229</v>
      </c>
      <c r="RZ898" s="2" t="s">
        <v>229</v>
      </c>
      <c r="SA898" s="2" t="s">
        <v>229</v>
      </c>
      <c r="SB898" s="2" t="s">
        <v>229</v>
      </c>
      <c r="SC898" s="2" t="s">
        <v>229</v>
      </c>
      <c r="SD898" s="2" t="s">
        <v>229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>
        <v>180</v>
      </c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>
        <v>180</v>
      </c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</row>
    <row r="899">
      <c r="A899" s="2" t="s">
        <v>5239</v>
      </c>
      <c r="B899" s="2" t="s">
        <v>216</v>
      </c>
      <c r="C899" s="2" t="s">
        <v>4734</v>
      </c>
      <c r="D899" s="2" t="s">
        <v>3600</v>
      </c>
      <c r="E899" s="2" t="s">
        <v>3726</v>
      </c>
      <c r="F899" s="2" t="s">
        <v>5231</v>
      </c>
      <c r="G899" s="2" t="s">
        <v>3068</v>
      </c>
      <c r="H899" s="2" t="s">
        <v>5232</v>
      </c>
      <c r="I899" s="2" t="s">
        <v>5233</v>
      </c>
      <c r="J899" s="2" t="s">
        <v>312</v>
      </c>
      <c r="K899" s="2" t="s">
        <v>5237</v>
      </c>
      <c r="L899" s="3">
        <v>38.09</v>
      </c>
      <c r="M899" s="3">
        <v>39.99</v>
      </c>
      <c r="N899" s="3">
        <v>79.99</v>
      </c>
      <c r="O899" s="2" t="s">
        <v>226</v>
      </c>
      <c r="P899" s="2" t="s">
        <v>2046</v>
      </c>
      <c r="Q899" s="2" t="s">
        <v>228</v>
      </c>
      <c r="R899" s="2" t="s">
        <v>229</v>
      </c>
      <c r="S899" s="2" t="s">
        <v>5238</v>
      </c>
      <c r="T899" s="2" t="s">
        <v>2437</v>
      </c>
      <c r="U899" s="2" t="s">
        <v>232</v>
      </c>
      <c r="V899" s="2" t="s">
        <v>233</v>
      </c>
      <c r="W899" s="2" t="s">
        <v>1009</v>
      </c>
      <c r="X899" s="2" t="s">
        <v>1143</v>
      </c>
      <c r="Y899" s="2" t="s">
        <v>229</v>
      </c>
      <c r="Z899" s="4"/>
      <c r="AA899" s="4">
        <f>=ROUNDDOWN({0},0)</f>
      </c>
      <c r="AB899" s="5"/>
      <c r="AC899" s="2" t="s">
        <v>1072</v>
      </c>
      <c r="AD899" s="4">
        <v>220</v>
      </c>
      <c r="AE899" s="4">
        <v>440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229</v>
      </c>
      <c r="AW899" s="8" t="s">
        <v>229</v>
      </c>
      <c r="AX899" s="4" t="s">
        <v>229</v>
      </c>
      <c r="AY899" s="8" t="s">
        <v>229</v>
      </c>
      <c r="AZ899" s="7" t="s">
        <v>229</v>
      </c>
      <c r="BA899" s="7" t="s">
        <v>229</v>
      </c>
      <c r="BB899" s="7"/>
      <c r="BC899" s="4" t="s">
        <v>229</v>
      </c>
      <c r="BD899" s="8" t="s">
        <v>229</v>
      </c>
      <c r="BE899" s="4" t="s">
        <v>229</v>
      </c>
      <c r="BF899" s="8" t="s">
        <v>229</v>
      </c>
      <c r="BG899" s="7" t="s">
        <v>229</v>
      </c>
      <c r="BH899" s="7" t="s">
        <v>229</v>
      </c>
      <c r="BI899" s="7"/>
      <c r="BJ899" s="4"/>
      <c r="BK899" s="8"/>
      <c r="BL899" s="2" t="s">
        <v>229</v>
      </c>
      <c r="BM899" s="7"/>
      <c r="BN899" s="7"/>
      <c r="BO899" s="4"/>
      <c r="BP899" s="8"/>
      <c r="BQ899" s="4"/>
      <c r="BR899" s="8"/>
      <c r="BS899" s="7"/>
      <c r="BT899" s="7"/>
      <c r="BU899" s="2" t="s">
        <v>664</v>
      </c>
      <c r="BV899" s="2" t="s">
        <v>226</v>
      </c>
      <c r="BW899" s="2" t="s">
        <v>229</v>
      </c>
      <c r="BX899" s="2" t="s">
        <v>229</v>
      </c>
      <c r="BY899" s="2" t="s">
        <v>241</v>
      </c>
      <c r="BZ899" s="2" t="s">
        <v>229</v>
      </c>
      <c r="CA899" s="4"/>
      <c r="CB899" s="8"/>
      <c r="CC899" s="4"/>
      <c r="CD899" s="8"/>
      <c r="CE899" s="7"/>
      <c r="CF899" s="7"/>
      <c r="CG899" s="2" t="s">
        <v>272</v>
      </c>
      <c r="CH899" s="2" t="s">
        <v>226</v>
      </c>
      <c r="CI899" s="2" t="s">
        <v>229</v>
      </c>
      <c r="CJ899" s="2" t="s">
        <v>229</v>
      </c>
      <c r="CK899" s="2" t="s">
        <v>241</v>
      </c>
      <c r="CL899" s="2" t="s">
        <v>229</v>
      </c>
      <c r="CM899" s="4"/>
      <c r="CN899" s="8"/>
      <c r="CO899" s="4"/>
      <c r="CP899" s="8"/>
      <c r="CQ899" s="7"/>
      <c r="CR899" s="7"/>
      <c r="CS899" s="2" t="s">
        <v>272</v>
      </c>
      <c r="CT899" s="2" t="s">
        <v>226</v>
      </c>
      <c r="CU899" s="2" t="s">
        <v>229</v>
      </c>
      <c r="CV899" s="2" t="s">
        <v>229</v>
      </c>
      <c r="CW899" s="2" t="s">
        <v>241</v>
      </c>
      <c r="CX899" s="2" t="s">
        <v>229</v>
      </c>
      <c r="CY899" s="4"/>
      <c r="CZ899" s="8"/>
      <c r="DA899" s="4"/>
      <c r="DB899" s="8"/>
      <c r="DC899" s="7"/>
      <c r="DD899" s="7"/>
      <c r="DE899" s="2" t="s">
        <v>272</v>
      </c>
      <c r="DF899" s="2" t="s">
        <v>226</v>
      </c>
      <c r="DG899" s="2" t="s">
        <v>229</v>
      </c>
      <c r="DH899" s="2" t="s">
        <v>229</v>
      </c>
      <c r="DI899" s="2" t="s">
        <v>241</v>
      </c>
      <c r="DJ899" s="2" t="s">
        <v>229</v>
      </c>
      <c r="DK899" s="4"/>
      <c r="DL899" s="8"/>
      <c r="DM899" s="4"/>
      <c r="DN899" s="8"/>
      <c r="DO899" s="7"/>
      <c r="DP899" s="7"/>
      <c r="DQ899" s="2" t="s">
        <v>239</v>
      </c>
      <c r="DR899" s="2" t="s">
        <v>226</v>
      </c>
      <c r="DS899" s="2" t="s">
        <v>229</v>
      </c>
      <c r="DT899" s="2" t="s">
        <v>229</v>
      </c>
      <c r="DU899" s="2" t="s">
        <v>241</v>
      </c>
      <c r="DV899" s="2" t="s">
        <v>229</v>
      </c>
      <c r="DW899" s="4"/>
      <c r="DX899" s="8"/>
      <c r="DY899" s="4"/>
      <c r="DZ899" s="8"/>
      <c r="EA899" s="7"/>
      <c r="EB899" s="7"/>
      <c r="EC899" s="2" t="s">
        <v>272</v>
      </c>
      <c r="ED899" s="2" t="s">
        <v>226</v>
      </c>
      <c r="EE899" s="2" t="s">
        <v>229</v>
      </c>
      <c r="EF899" s="2" t="s">
        <v>229</v>
      </c>
      <c r="EG899" s="2" t="s">
        <v>241</v>
      </c>
      <c r="EH899" s="2" t="s">
        <v>229</v>
      </c>
      <c r="EI899" s="4"/>
      <c r="EJ899" s="8"/>
      <c r="EK899" s="4"/>
      <c r="EL899" s="8"/>
      <c r="EM899" s="7"/>
      <c r="EN899" s="7"/>
      <c r="EO899" s="2" t="s">
        <v>272</v>
      </c>
      <c r="EP899" s="2" t="s">
        <v>226</v>
      </c>
      <c r="EQ899" s="2" t="s">
        <v>229</v>
      </c>
      <c r="ER899" s="2" t="s">
        <v>229</v>
      </c>
      <c r="ES899" s="2" t="s">
        <v>241</v>
      </c>
      <c r="ET899" s="2" t="s">
        <v>229</v>
      </c>
      <c r="EU899" s="4"/>
      <c r="EV899" s="8"/>
      <c r="EW899" s="4"/>
      <c r="EX899" s="8"/>
      <c r="EY899" s="7"/>
      <c r="EZ899" s="7"/>
      <c r="FA899" s="2" t="s">
        <v>267</v>
      </c>
      <c r="FB899" s="2" t="s">
        <v>226</v>
      </c>
      <c r="FC899" s="2" t="s">
        <v>229</v>
      </c>
      <c r="FD899" s="2" t="s">
        <v>229</v>
      </c>
      <c r="FE899" s="2" t="s">
        <v>241</v>
      </c>
      <c r="FF899" s="2" t="s">
        <v>229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226</v>
      </c>
      <c r="FO899" s="2" t="s">
        <v>229</v>
      </c>
      <c r="FP899" s="2" t="s">
        <v>229</v>
      </c>
      <c r="FQ899" s="2" t="s">
        <v>241</v>
      </c>
      <c r="FR899" s="2" t="s">
        <v>229</v>
      </c>
      <c r="FS899" s="4"/>
      <c r="FT899" s="8"/>
      <c r="FU899" s="4"/>
      <c r="FV899" s="8"/>
      <c r="FW899" s="7"/>
      <c r="FX899" s="7"/>
      <c r="FY899" s="2" t="s">
        <v>239</v>
      </c>
      <c r="FZ899" s="2" t="s">
        <v>226</v>
      </c>
      <c r="GA899" s="2" t="s">
        <v>229</v>
      </c>
      <c r="GB899" s="2" t="s">
        <v>229</v>
      </c>
      <c r="GC899" s="2" t="s">
        <v>241</v>
      </c>
      <c r="GD899" s="2" t="s">
        <v>229</v>
      </c>
      <c r="GE899" s="4"/>
      <c r="GF899" s="8"/>
      <c r="GG899" s="4"/>
      <c r="GH899" s="8"/>
      <c r="GI899" s="7"/>
      <c r="GJ899" s="7"/>
      <c r="GK899" s="2" t="s">
        <v>272</v>
      </c>
      <c r="GL899" s="2" t="s">
        <v>226</v>
      </c>
      <c r="GM899" s="2" t="s">
        <v>229</v>
      </c>
      <c r="GN899" s="2" t="s">
        <v>229</v>
      </c>
      <c r="GO899" s="2" t="s">
        <v>241</v>
      </c>
      <c r="GP899" s="2" t="s">
        <v>229</v>
      </c>
      <c r="GQ899" s="4"/>
      <c r="GR899" s="8"/>
      <c r="GS899" s="4"/>
      <c r="GT899" s="8"/>
      <c r="GU899" s="7"/>
      <c r="GV899" s="7"/>
      <c r="GW899" s="2" t="s">
        <v>272</v>
      </c>
      <c r="GX899" s="2" t="s">
        <v>226</v>
      </c>
      <c r="GY899" s="2" t="s">
        <v>229</v>
      </c>
      <c r="GZ899" s="2" t="s">
        <v>229</v>
      </c>
      <c r="HA899" s="2" t="s">
        <v>241</v>
      </c>
      <c r="HB899" s="2" t="s">
        <v>229</v>
      </c>
      <c r="HC899" s="4"/>
      <c r="HD899" s="8"/>
      <c r="HE899" s="4"/>
      <c r="HF899" s="8"/>
      <c r="HG899" s="7"/>
      <c r="HH899" s="7"/>
      <c r="HI899" s="2" t="s">
        <v>272</v>
      </c>
      <c r="HJ899" s="2" t="s">
        <v>226</v>
      </c>
      <c r="HK899" s="2" t="s">
        <v>229</v>
      </c>
      <c r="HL899" s="2" t="s">
        <v>229</v>
      </c>
      <c r="HM899" s="2" t="s">
        <v>241</v>
      </c>
      <c r="HN899" s="2" t="s">
        <v>229</v>
      </c>
      <c r="HO899" s="4"/>
      <c r="HP899" s="8"/>
      <c r="HQ899" s="4"/>
      <c r="HR899" s="8"/>
      <c r="HS899" s="7"/>
      <c r="HT899" s="7"/>
      <c r="HU899" s="2" t="s">
        <v>272</v>
      </c>
      <c r="HV899" s="2" t="s">
        <v>226</v>
      </c>
      <c r="HW899" s="2" t="s">
        <v>229</v>
      </c>
      <c r="HX899" s="2" t="s">
        <v>229</v>
      </c>
      <c r="HY899" s="2" t="s">
        <v>241</v>
      </c>
      <c r="HZ899" s="2" t="s">
        <v>229</v>
      </c>
      <c r="IA899" s="4"/>
      <c r="IB899" s="8"/>
      <c r="IC899" s="4"/>
      <c r="ID899" s="8"/>
      <c r="IE899" s="7"/>
      <c r="IF899" s="7"/>
      <c r="IG899" s="2" t="s">
        <v>272</v>
      </c>
      <c r="IH899" s="2" t="s">
        <v>226</v>
      </c>
      <c r="II899" s="2" t="s">
        <v>229</v>
      </c>
      <c r="IJ899" s="2" t="s">
        <v>229</v>
      </c>
      <c r="IK899" s="2" t="s">
        <v>241</v>
      </c>
      <c r="IL899" s="2" t="s">
        <v>229</v>
      </c>
      <c r="IM899" s="4"/>
      <c r="IN899" s="8"/>
      <c r="IO899" s="4"/>
      <c r="IP899" s="8"/>
      <c r="IQ899" s="7"/>
      <c r="IR899" s="7"/>
      <c r="IS899" s="2" t="s">
        <v>664</v>
      </c>
      <c r="IT899" s="2" t="s">
        <v>226</v>
      </c>
      <c r="IU899" s="2" t="s">
        <v>229</v>
      </c>
      <c r="IV899" s="2" t="s">
        <v>229</v>
      </c>
      <c r="IW899" s="2" t="s">
        <v>241</v>
      </c>
      <c r="IX899" s="2" t="s">
        <v>229</v>
      </c>
      <c r="IY899" s="4"/>
      <c r="IZ899" s="8"/>
      <c r="JA899" s="4"/>
      <c r="JB899" s="8"/>
      <c r="JC899" s="7"/>
      <c r="JD899" s="7"/>
      <c r="JE899" s="2" t="s">
        <v>272</v>
      </c>
      <c r="JF899" s="2" t="s">
        <v>226</v>
      </c>
      <c r="JG899" s="2" t="s">
        <v>229</v>
      </c>
      <c r="JH899" s="2" t="s">
        <v>229</v>
      </c>
      <c r="JI899" s="2" t="s">
        <v>241</v>
      </c>
      <c r="JJ899" s="2" t="s">
        <v>229</v>
      </c>
      <c r="JK899" s="4"/>
      <c r="JL899" s="8"/>
      <c r="JM899" s="4"/>
      <c r="JN899" s="8"/>
      <c r="JO899" s="7"/>
      <c r="JP899" s="7"/>
      <c r="JQ899" s="2" t="s">
        <v>272</v>
      </c>
      <c r="JR899" s="2" t="s">
        <v>226</v>
      </c>
      <c r="JS899" s="2" t="s">
        <v>229</v>
      </c>
      <c r="JT899" s="2" t="s">
        <v>229</v>
      </c>
      <c r="JU899" s="2" t="s">
        <v>241</v>
      </c>
      <c r="JV899" s="2" t="s">
        <v>229</v>
      </c>
      <c r="JW899" s="4"/>
      <c r="JX899" s="8"/>
      <c r="JY899" s="4"/>
      <c r="JZ899" s="8"/>
      <c r="KA899" s="7"/>
      <c r="KB899" s="7"/>
      <c r="KC899" s="2" t="s">
        <v>272</v>
      </c>
      <c r="KD899" s="2" t="s">
        <v>226</v>
      </c>
      <c r="KE899" s="2" t="s">
        <v>229</v>
      </c>
      <c r="KF899" s="2" t="s">
        <v>229</v>
      </c>
      <c r="KG899" s="2" t="s">
        <v>241</v>
      </c>
      <c r="KH899" s="2" t="s">
        <v>229</v>
      </c>
      <c r="KI899" s="4"/>
      <c r="KJ899" s="8"/>
      <c r="KK899" s="4"/>
      <c r="KL899" s="8"/>
      <c r="KM899" s="7"/>
      <c r="KN899" s="7"/>
      <c r="KO899" s="2" t="s">
        <v>272</v>
      </c>
      <c r="KP899" s="2" t="s">
        <v>226</v>
      </c>
      <c r="KQ899" s="2" t="s">
        <v>229</v>
      </c>
      <c r="KR899" s="2" t="s">
        <v>229</v>
      </c>
      <c r="KS899" s="2" t="s">
        <v>241</v>
      </c>
      <c r="KT899" s="2" t="s">
        <v>229</v>
      </c>
      <c r="KU899" s="4"/>
      <c r="KV899" s="8"/>
      <c r="KW899" s="4"/>
      <c r="KX899" s="8"/>
      <c r="KY899" s="7"/>
      <c r="KZ899" s="7"/>
      <c r="LA899" s="2" t="s">
        <v>272</v>
      </c>
      <c r="LB899" s="2" t="s">
        <v>226</v>
      </c>
      <c r="LC899" s="2" t="s">
        <v>229</v>
      </c>
      <c r="LD899" s="2" t="s">
        <v>229</v>
      </c>
      <c r="LE899" s="2" t="s">
        <v>241</v>
      </c>
      <c r="LF899" s="2" t="s">
        <v>229</v>
      </c>
      <c r="LG899" s="4"/>
      <c r="LH899" s="8"/>
      <c r="LI899" s="4"/>
      <c r="LJ899" s="8"/>
      <c r="LK899" s="7"/>
      <c r="LL899" s="7"/>
      <c r="LM899" s="2" t="s">
        <v>272</v>
      </c>
      <c r="LN899" s="2" t="s">
        <v>226</v>
      </c>
      <c r="LO899" s="2" t="s">
        <v>229</v>
      </c>
      <c r="LP899" s="2" t="s">
        <v>229</v>
      </c>
      <c r="LQ899" s="2" t="s">
        <v>241</v>
      </c>
      <c r="LR899" s="2" t="s">
        <v>229</v>
      </c>
      <c r="LS899" s="4"/>
      <c r="LT899" s="8"/>
      <c r="LU899" s="4"/>
      <c r="LV899" s="8"/>
      <c r="LW899" s="7"/>
      <c r="LX899" s="7"/>
      <c r="LY899" s="2" t="s">
        <v>272</v>
      </c>
      <c r="LZ899" s="2" t="s">
        <v>226</v>
      </c>
      <c r="MA899" s="2" t="s">
        <v>229</v>
      </c>
      <c r="MB899" s="2" t="s">
        <v>229</v>
      </c>
      <c r="MC899" s="2" t="s">
        <v>241</v>
      </c>
      <c r="MD899" s="2" t="s">
        <v>229</v>
      </c>
      <c r="ME899" s="4"/>
      <c r="MF899" s="8"/>
      <c r="MG899" s="4"/>
      <c r="MH899" s="8"/>
      <c r="MI899" s="7"/>
      <c r="MJ899" s="7"/>
      <c r="MK899" s="2" t="s">
        <v>272</v>
      </c>
      <c r="ML899" s="2" t="s">
        <v>226</v>
      </c>
      <c r="MM899" s="2" t="s">
        <v>229</v>
      </c>
      <c r="MN899" s="2" t="s">
        <v>229</v>
      </c>
      <c r="MO899" s="2" t="s">
        <v>241</v>
      </c>
      <c r="MP899" s="2" t="s">
        <v>229</v>
      </c>
      <c r="MQ899" s="4"/>
      <c r="MR899" s="8"/>
      <c r="MS899" s="4"/>
      <c r="MT899" s="8"/>
      <c r="MU899" s="7"/>
      <c r="MV899" s="7"/>
      <c r="MW899" s="2" t="s">
        <v>272</v>
      </c>
      <c r="MX899" s="2" t="s">
        <v>226</v>
      </c>
      <c r="MY899" s="2" t="s">
        <v>229</v>
      </c>
      <c r="MZ899" s="2" t="s">
        <v>229</v>
      </c>
      <c r="NA899" s="2" t="s">
        <v>241</v>
      </c>
      <c r="NB899" s="2" t="s">
        <v>229</v>
      </c>
      <c r="NC899" s="4"/>
      <c r="ND899" s="8"/>
      <c r="NE899" s="4"/>
      <c r="NF899" s="8"/>
      <c r="NG899" s="7"/>
      <c r="NH899" s="7"/>
      <c r="NI899" s="2" t="s">
        <v>229</v>
      </c>
      <c r="NJ899" s="2" t="s">
        <v>229</v>
      </c>
      <c r="NK899" s="2" t="s">
        <v>229</v>
      </c>
      <c r="NL899" s="2" t="s">
        <v>229</v>
      </c>
      <c r="NM899" s="2" t="s">
        <v>229</v>
      </c>
      <c r="NN899" s="2" t="s">
        <v>229</v>
      </c>
      <c r="NO899" s="4"/>
      <c r="NP899" s="8"/>
      <c r="NQ899" s="4"/>
      <c r="NR899" s="8"/>
      <c r="NS899" s="7"/>
      <c r="NT899" s="7"/>
      <c r="NU899" s="2" t="s">
        <v>272</v>
      </c>
      <c r="NV899" s="2" t="s">
        <v>226</v>
      </c>
      <c r="NW899" s="2" t="s">
        <v>229</v>
      </c>
      <c r="NX899" s="2" t="s">
        <v>229</v>
      </c>
      <c r="NY899" s="2" t="s">
        <v>241</v>
      </c>
      <c r="NZ899" s="2" t="s">
        <v>229</v>
      </c>
      <c r="OA899" s="4"/>
      <c r="OB899" s="8"/>
      <c r="OC899" s="4"/>
      <c r="OD899" s="8"/>
      <c r="OE899" s="7"/>
      <c r="OF899" s="7"/>
      <c r="OG899" s="2" t="s">
        <v>272</v>
      </c>
      <c r="OH899" s="2" t="s">
        <v>226</v>
      </c>
      <c r="OI899" s="2" t="s">
        <v>229</v>
      </c>
      <c r="OJ899" s="2" t="s">
        <v>229</v>
      </c>
      <c r="OK899" s="2" t="s">
        <v>241</v>
      </c>
      <c r="OL899" s="2" t="s">
        <v>229</v>
      </c>
      <c r="OM899" s="4"/>
      <c r="ON899" s="8"/>
      <c r="OO899" s="4"/>
      <c r="OP899" s="8"/>
      <c r="OQ899" s="7"/>
      <c r="OR899" s="7"/>
      <c r="OS899" s="2" t="s">
        <v>229</v>
      </c>
      <c r="OT899" s="2" t="s">
        <v>229</v>
      </c>
      <c r="OU899" s="2" t="s">
        <v>229</v>
      </c>
      <c r="OV899" s="2" t="s">
        <v>229</v>
      </c>
      <c r="OW899" s="2" t="s">
        <v>229</v>
      </c>
      <c r="OX899" s="2" t="s">
        <v>229</v>
      </c>
      <c r="OY899" s="4"/>
      <c r="OZ899" s="8"/>
      <c r="PA899" s="4"/>
      <c r="PB899" s="8"/>
      <c r="PC899" s="7"/>
      <c r="PD899" s="7"/>
      <c r="PE899" s="2" t="s">
        <v>229</v>
      </c>
      <c r="PF899" s="2" t="s">
        <v>229</v>
      </c>
      <c r="PG899" s="2" t="s">
        <v>229</v>
      </c>
      <c r="PH899" s="2" t="s">
        <v>229</v>
      </c>
      <c r="PI899" s="2" t="s">
        <v>229</v>
      </c>
      <c r="PJ899" s="2" t="s">
        <v>229</v>
      </c>
      <c r="PK899" s="4"/>
      <c r="PL899" s="8"/>
      <c r="PM899" s="4"/>
      <c r="PN899" s="8"/>
      <c r="PO899" s="7"/>
      <c r="PP899" s="7"/>
      <c r="PQ899" s="2" t="s">
        <v>272</v>
      </c>
      <c r="PR899" s="2" t="s">
        <v>226</v>
      </c>
      <c r="PS899" s="2" t="s">
        <v>229</v>
      </c>
      <c r="PT899" s="2" t="s">
        <v>229</v>
      </c>
      <c r="PU899" s="2" t="s">
        <v>241</v>
      </c>
      <c r="PV899" s="2" t="s">
        <v>229</v>
      </c>
      <c r="PW899" s="4"/>
      <c r="PX899" s="8"/>
      <c r="PY899" s="4"/>
      <c r="PZ899" s="8"/>
      <c r="QA899" s="7"/>
      <c r="QB899" s="7"/>
      <c r="QC899" s="2" t="s">
        <v>281</v>
      </c>
      <c r="QD899" s="2" t="s">
        <v>226</v>
      </c>
      <c r="QE899" s="2" t="s">
        <v>229</v>
      </c>
      <c r="QF899" s="2" t="s">
        <v>229</v>
      </c>
      <c r="QG899" s="2" t="s">
        <v>241</v>
      </c>
      <c r="QH899" s="2" t="s">
        <v>229</v>
      </c>
      <c r="QI899" s="4"/>
      <c r="QJ899" s="8"/>
      <c r="QK899" s="4"/>
      <c r="QL899" s="8"/>
      <c r="QM899" s="7"/>
      <c r="QN899" s="7"/>
      <c r="QO899" s="2" t="s">
        <v>272</v>
      </c>
      <c r="QP899" s="2" t="s">
        <v>226</v>
      </c>
      <c r="QQ899" s="2" t="s">
        <v>229</v>
      </c>
      <c r="QR899" s="2" t="s">
        <v>229</v>
      </c>
      <c r="QS899" s="2" t="s">
        <v>241</v>
      </c>
      <c r="QT899" s="2" t="s">
        <v>229</v>
      </c>
      <c r="QU899" s="4"/>
      <c r="QV899" s="8"/>
      <c r="QW899" s="4"/>
      <c r="QX899" s="8"/>
      <c r="QY899" s="7"/>
      <c r="QZ899" s="7"/>
      <c r="RA899" s="2" t="s">
        <v>272</v>
      </c>
      <c r="RB899" s="2" t="s">
        <v>226</v>
      </c>
      <c r="RC899" s="2" t="s">
        <v>229</v>
      </c>
      <c r="RD899" s="2" t="s">
        <v>229</v>
      </c>
      <c r="RE899" s="2" t="s">
        <v>241</v>
      </c>
      <c r="RF899" s="2" t="s">
        <v>229</v>
      </c>
      <c r="RG899" s="4"/>
      <c r="RH899" s="8"/>
      <c r="RI899" s="4"/>
      <c r="RJ899" s="8"/>
      <c r="RK899" s="7"/>
      <c r="RL899" s="7"/>
      <c r="RM899" s="2" t="s">
        <v>272</v>
      </c>
      <c r="RN899" s="2" t="s">
        <v>226</v>
      </c>
      <c r="RO899" s="2" t="s">
        <v>229</v>
      </c>
      <c r="RP899" s="2" t="s">
        <v>229</v>
      </c>
      <c r="RQ899" s="2" t="s">
        <v>241</v>
      </c>
      <c r="RR899" s="2" t="s">
        <v>229</v>
      </c>
      <c r="RS899" s="4"/>
      <c r="RT899" s="8"/>
      <c r="RU899" s="4"/>
      <c r="RV899" s="8"/>
      <c r="RW899" s="7"/>
      <c r="RX899" s="7"/>
      <c r="RY899" s="2" t="s">
        <v>229</v>
      </c>
      <c r="RZ899" s="2" t="s">
        <v>229</v>
      </c>
      <c r="SA899" s="2" t="s">
        <v>229</v>
      </c>
      <c r="SB899" s="2" t="s">
        <v>229</v>
      </c>
      <c r="SC899" s="2" t="s">
        <v>229</v>
      </c>
      <c r="SD899" s="2" t="s">
        <v>229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>
        <v>220</v>
      </c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>
        <v>220</v>
      </c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</row>
    <row r="900">
      <c r="A900" s="2" t="s">
        <v>5240</v>
      </c>
      <c r="B900" s="2" t="s">
        <v>216</v>
      </c>
      <c r="C900" s="2" t="s">
        <v>4734</v>
      </c>
      <c r="D900" s="2" t="s">
        <v>3600</v>
      </c>
      <c r="E900" s="2" t="s">
        <v>3601</v>
      </c>
      <c r="F900" s="2" t="s">
        <v>4844</v>
      </c>
      <c r="G900" s="2" t="s">
        <v>2718</v>
      </c>
      <c r="H900" s="2" t="s">
        <v>4845</v>
      </c>
      <c r="I900" s="2" t="s">
        <v>5241</v>
      </c>
      <c r="J900" s="2" t="s">
        <v>285</v>
      </c>
      <c r="K900" s="2" t="s">
        <v>341</v>
      </c>
      <c r="L900" s="3">
        <v>59.99</v>
      </c>
      <c r="M900" s="3">
        <v>62.99</v>
      </c>
      <c r="N900" s="3">
        <v>119.99</v>
      </c>
      <c r="O900" s="2" t="s">
        <v>226</v>
      </c>
      <c r="P900" s="2" t="s">
        <v>964</v>
      </c>
      <c r="Q900" s="2" t="s">
        <v>228</v>
      </c>
      <c r="R900" s="2" t="s">
        <v>229</v>
      </c>
      <c r="S900" s="2" t="s">
        <v>4847</v>
      </c>
      <c r="T900" s="2" t="s">
        <v>3733</v>
      </c>
      <c r="U900" s="2" t="s">
        <v>2890</v>
      </c>
      <c r="V900" s="2" t="s">
        <v>4848</v>
      </c>
      <c r="W900" s="2" t="s">
        <v>1437</v>
      </c>
      <c r="X900" s="2" t="s">
        <v>686</v>
      </c>
      <c r="Y900" s="2" t="s">
        <v>1800</v>
      </c>
      <c r="Z900" s="4">
        <v>360</v>
      </c>
      <c r="AA900" s="4">
        <f>=ROUNDDOWN(180,0)</f>
      </c>
      <c r="AB900" s="5">
        <v>2</v>
      </c>
      <c r="AC900" s="2" t="s">
        <v>229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>
        <v>1</v>
      </c>
      <c r="AS900" s="8">
        <v>66.15</v>
      </c>
      <c r="AT900" s="7">
        <v>-1</v>
      </c>
      <c r="AU900" s="7">
        <v>-1</v>
      </c>
      <c r="AV900" s="4" t="s">
        <v>229</v>
      </c>
      <c r="AW900" s="8" t="s">
        <v>229</v>
      </c>
      <c r="AX900" s="4">
        <v>1</v>
      </c>
      <c r="AY900" s="8">
        <v>66.15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>
        <v>2</v>
      </c>
      <c r="BF900" s="8">
        <v>129.14</v>
      </c>
      <c r="BG900" s="7" t="s">
        <v>229</v>
      </c>
      <c r="BH900" s="7" t="s">
        <v>229</v>
      </c>
      <c r="BI900" s="7"/>
      <c r="BJ900" s="4"/>
      <c r="BK900" s="8"/>
      <c r="BL900" s="2" t="s">
        <v>22</v>
      </c>
      <c r="BM900" s="7"/>
      <c r="BN900" s="7"/>
      <c r="BO900" s="4"/>
      <c r="BP900" s="8"/>
      <c r="BQ900" s="4"/>
      <c r="BR900" s="8"/>
      <c r="BS900" s="7"/>
      <c r="BT900" s="7"/>
      <c r="BU900" s="2" t="s">
        <v>2075</v>
      </c>
      <c r="BV900" s="2" t="s">
        <v>275</v>
      </c>
      <c r="BW900" s="2" t="s">
        <v>229</v>
      </c>
      <c r="BX900" s="2" t="s">
        <v>1014</v>
      </c>
      <c r="BY900" s="2" t="s">
        <v>241</v>
      </c>
      <c r="BZ900" s="2" t="s">
        <v>229</v>
      </c>
      <c r="CA900" s="4"/>
      <c r="CB900" s="8"/>
      <c r="CC900" s="4"/>
      <c r="CD900" s="8"/>
      <c r="CE900" s="7"/>
      <c r="CF900" s="7"/>
      <c r="CG900" s="2" t="s">
        <v>239</v>
      </c>
      <c r="CH900" s="2" t="s">
        <v>226</v>
      </c>
      <c r="CI900" s="2" t="s">
        <v>780</v>
      </c>
      <c r="CJ900" s="2" t="s">
        <v>1347</v>
      </c>
      <c r="CK900" s="2" t="s">
        <v>241</v>
      </c>
      <c r="CL900" s="2" t="s">
        <v>229</v>
      </c>
      <c r="CM900" s="4"/>
      <c r="CN900" s="8"/>
      <c r="CO900" s="4"/>
      <c r="CP900" s="8"/>
      <c r="CQ900" s="7"/>
      <c r="CR900" s="7"/>
      <c r="CS900" s="2" t="s">
        <v>239</v>
      </c>
      <c r="CT900" s="2" t="s">
        <v>226</v>
      </c>
      <c r="CU900" s="2" t="s">
        <v>738</v>
      </c>
      <c r="CV900" s="2" t="s">
        <v>890</v>
      </c>
      <c r="CW900" s="2" t="s">
        <v>241</v>
      </c>
      <c r="CX900" s="2" t="s">
        <v>229</v>
      </c>
      <c r="CY900" s="4"/>
      <c r="CZ900" s="8"/>
      <c r="DA900" s="4"/>
      <c r="DB900" s="8"/>
      <c r="DC900" s="7"/>
      <c r="DD900" s="7"/>
      <c r="DE900" s="2" t="s">
        <v>239</v>
      </c>
      <c r="DF900" s="2" t="s">
        <v>226</v>
      </c>
      <c r="DG900" s="2" t="s">
        <v>1938</v>
      </c>
      <c r="DH900" s="2" t="s">
        <v>1777</v>
      </c>
      <c r="DI900" s="2" t="s">
        <v>263</v>
      </c>
      <c r="DJ900" s="2" t="s">
        <v>229</v>
      </c>
      <c r="DK900" s="4"/>
      <c r="DL900" s="8"/>
      <c r="DM900" s="4"/>
      <c r="DN900" s="8"/>
      <c r="DO900" s="7"/>
      <c r="DP900" s="7"/>
      <c r="DQ900" s="2" t="s">
        <v>239</v>
      </c>
      <c r="DR900" s="2" t="s">
        <v>226</v>
      </c>
      <c r="DS900" s="2" t="s">
        <v>871</v>
      </c>
      <c r="DT900" s="2" t="s">
        <v>1785</v>
      </c>
      <c r="DU900" s="2" t="s">
        <v>241</v>
      </c>
      <c r="DV900" s="2" t="s">
        <v>229</v>
      </c>
      <c r="DW900" s="4"/>
      <c r="DX900" s="8"/>
      <c r="DY900" s="4"/>
      <c r="DZ900" s="8"/>
      <c r="EA900" s="7"/>
      <c r="EB900" s="7"/>
      <c r="EC900" s="2" t="s">
        <v>239</v>
      </c>
      <c r="ED900" s="2" t="s">
        <v>226</v>
      </c>
      <c r="EE900" s="2" t="s">
        <v>1347</v>
      </c>
      <c r="EF900" s="2" t="s">
        <v>709</v>
      </c>
      <c r="EG900" s="2" t="s">
        <v>241</v>
      </c>
      <c r="EH900" s="2" t="s">
        <v>229</v>
      </c>
      <c r="EI900" s="4"/>
      <c r="EJ900" s="8"/>
      <c r="EK900" s="4">
        <v>1</v>
      </c>
      <c r="EL900" s="8">
        <v>66.15</v>
      </c>
      <c r="EM900" s="7">
        <v>-1</v>
      </c>
      <c r="EN900" s="7">
        <v>-1</v>
      </c>
      <c r="EO900" s="2" t="s">
        <v>239</v>
      </c>
      <c r="EP900" s="2" t="s">
        <v>226</v>
      </c>
      <c r="EQ900" s="2" t="s">
        <v>3203</v>
      </c>
      <c r="ER900" s="2" t="s">
        <v>2369</v>
      </c>
      <c r="ES900" s="2" t="s">
        <v>241</v>
      </c>
      <c r="ET900" s="2" t="s">
        <v>229</v>
      </c>
      <c r="EU900" s="4"/>
      <c r="EV900" s="8"/>
      <c r="EW900" s="4"/>
      <c r="EX900" s="8"/>
      <c r="EY900" s="7"/>
      <c r="EZ900" s="7"/>
      <c r="FA900" s="2" t="s">
        <v>239</v>
      </c>
      <c r="FB900" s="2" t="s">
        <v>226</v>
      </c>
      <c r="FC900" s="2" t="s">
        <v>2018</v>
      </c>
      <c r="FD900" s="2" t="s">
        <v>799</v>
      </c>
      <c r="FE900" s="2" t="s">
        <v>263</v>
      </c>
      <c r="FF900" s="2" t="s">
        <v>229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226</v>
      </c>
      <c r="FO900" s="2" t="s">
        <v>1600</v>
      </c>
      <c r="FP900" s="2" t="s">
        <v>1348</v>
      </c>
      <c r="FQ900" s="2" t="s">
        <v>241</v>
      </c>
      <c r="FR900" s="2" t="s">
        <v>229</v>
      </c>
      <c r="FS900" s="4"/>
      <c r="FT900" s="8"/>
      <c r="FU900" s="4"/>
      <c r="FV900" s="8"/>
      <c r="FW900" s="7"/>
      <c r="FX900" s="7"/>
      <c r="FY900" s="2" t="s">
        <v>229</v>
      </c>
      <c r="FZ900" s="2" t="s">
        <v>229</v>
      </c>
      <c r="GA900" s="2" t="s">
        <v>229</v>
      </c>
      <c r="GB900" s="2" t="s">
        <v>229</v>
      </c>
      <c r="GC900" s="2" t="s">
        <v>229</v>
      </c>
      <c r="GD900" s="2" t="s">
        <v>229</v>
      </c>
      <c r="GE900" s="4"/>
      <c r="GF900" s="8"/>
      <c r="GG900" s="4"/>
      <c r="GH900" s="8"/>
      <c r="GI900" s="7"/>
      <c r="GJ900" s="7"/>
      <c r="GK900" s="2" t="s">
        <v>272</v>
      </c>
      <c r="GL900" s="2" t="s">
        <v>226</v>
      </c>
      <c r="GM900" s="2" t="s">
        <v>229</v>
      </c>
      <c r="GN900" s="2" t="s">
        <v>229</v>
      </c>
      <c r="GO900" s="2" t="s">
        <v>241</v>
      </c>
      <c r="GP900" s="2" t="s">
        <v>229</v>
      </c>
      <c r="GQ900" s="4"/>
      <c r="GR900" s="8"/>
      <c r="GS900" s="4"/>
      <c r="GT900" s="8"/>
      <c r="GU900" s="7"/>
      <c r="GV900" s="7"/>
      <c r="GW900" s="2" t="s">
        <v>239</v>
      </c>
      <c r="GX900" s="2" t="s">
        <v>226</v>
      </c>
      <c r="GY900" s="2" t="s">
        <v>2916</v>
      </c>
      <c r="GZ900" s="2" t="s">
        <v>449</v>
      </c>
      <c r="HA900" s="2" t="s">
        <v>241</v>
      </c>
      <c r="HB900" s="2" t="s">
        <v>229</v>
      </c>
      <c r="HC900" s="4"/>
      <c r="HD900" s="8"/>
      <c r="HE900" s="4"/>
      <c r="HF900" s="8"/>
      <c r="HG900" s="7"/>
      <c r="HH900" s="7"/>
      <c r="HI900" s="2" t="s">
        <v>239</v>
      </c>
      <c r="HJ900" s="2" t="s">
        <v>226</v>
      </c>
      <c r="HK900" s="2" t="s">
        <v>1390</v>
      </c>
      <c r="HL900" s="2" t="s">
        <v>1471</v>
      </c>
      <c r="HM900" s="2" t="s">
        <v>241</v>
      </c>
      <c r="HN900" s="2" t="s">
        <v>229</v>
      </c>
      <c r="HO900" s="4"/>
      <c r="HP900" s="8"/>
      <c r="HQ900" s="4"/>
      <c r="HR900" s="8"/>
      <c r="HS900" s="7"/>
      <c r="HT900" s="7"/>
      <c r="HU900" s="2" t="s">
        <v>266</v>
      </c>
      <c r="HV900" s="2" t="s">
        <v>226</v>
      </c>
      <c r="HW900" s="2" t="s">
        <v>229</v>
      </c>
      <c r="HX900" s="2" t="s">
        <v>229</v>
      </c>
      <c r="HY900" s="2" t="s">
        <v>241</v>
      </c>
      <c r="HZ900" s="2" t="s">
        <v>229</v>
      </c>
      <c r="IA900" s="4"/>
      <c r="IB900" s="8"/>
      <c r="IC900" s="4"/>
      <c r="ID900" s="8"/>
      <c r="IE900" s="7"/>
      <c r="IF900" s="7"/>
      <c r="IG900" s="2" t="s">
        <v>239</v>
      </c>
      <c r="IH900" s="2" t="s">
        <v>226</v>
      </c>
      <c r="II900" s="2" t="s">
        <v>495</v>
      </c>
      <c r="IJ900" s="2" t="s">
        <v>1428</v>
      </c>
      <c r="IK900" s="2" t="s">
        <v>241</v>
      </c>
      <c r="IL900" s="2" t="s">
        <v>229</v>
      </c>
      <c r="IM900" s="4"/>
      <c r="IN900" s="8"/>
      <c r="IO900" s="4"/>
      <c r="IP900" s="8"/>
      <c r="IQ900" s="7"/>
      <c r="IR900" s="7"/>
      <c r="IS900" s="2" t="s">
        <v>239</v>
      </c>
      <c r="IT900" s="2" t="s">
        <v>226</v>
      </c>
      <c r="IU900" s="2" t="s">
        <v>1023</v>
      </c>
      <c r="IV900" s="2" t="s">
        <v>2564</v>
      </c>
      <c r="IW900" s="2" t="s">
        <v>241</v>
      </c>
      <c r="IX900" s="2" t="s">
        <v>229</v>
      </c>
      <c r="IY900" s="4"/>
      <c r="IZ900" s="8"/>
      <c r="JA900" s="4"/>
      <c r="JB900" s="8"/>
      <c r="JC900" s="7"/>
      <c r="JD900" s="7"/>
      <c r="JE900" s="2" t="s">
        <v>272</v>
      </c>
      <c r="JF900" s="2" t="s">
        <v>226</v>
      </c>
      <c r="JG900" s="2" t="s">
        <v>229</v>
      </c>
      <c r="JH900" s="2" t="s">
        <v>229</v>
      </c>
      <c r="JI900" s="2" t="s">
        <v>241</v>
      </c>
      <c r="JJ900" s="2" t="s">
        <v>229</v>
      </c>
      <c r="JK900" s="4"/>
      <c r="JL900" s="8"/>
      <c r="JM900" s="4"/>
      <c r="JN900" s="8"/>
      <c r="JO900" s="7"/>
      <c r="JP900" s="7"/>
      <c r="JQ900" s="2" t="s">
        <v>229</v>
      </c>
      <c r="JR900" s="2" t="s">
        <v>229</v>
      </c>
      <c r="JS900" s="2" t="s">
        <v>229</v>
      </c>
      <c r="JT900" s="2" t="s">
        <v>229</v>
      </c>
      <c r="JU900" s="2" t="s">
        <v>229</v>
      </c>
      <c r="JV900" s="2" t="s">
        <v>229</v>
      </c>
      <c r="JW900" s="4"/>
      <c r="JX900" s="8"/>
      <c r="JY900" s="4"/>
      <c r="JZ900" s="8"/>
      <c r="KA900" s="7"/>
      <c r="KB900" s="7"/>
      <c r="KC900" s="2" t="s">
        <v>272</v>
      </c>
      <c r="KD900" s="2" t="s">
        <v>226</v>
      </c>
      <c r="KE900" s="2" t="s">
        <v>229</v>
      </c>
      <c r="KF900" s="2" t="s">
        <v>229</v>
      </c>
      <c r="KG900" s="2" t="s">
        <v>241</v>
      </c>
      <c r="KH900" s="2" t="s">
        <v>229</v>
      </c>
      <c r="KI900" s="4"/>
      <c r="KJ900" s="8"/>
      <c r="KK900" s="4"/>
      <c r="KL900" s="8"/>
      <c r="KM900" s="7"/>
      <c r="KN900" s="7"/>
      <c r="KO900" s="2" t="s">
        <v>272</v>
      </c>
      <c r="KP900" s="2" t="s">
        <v>226</v>
      </c>
      <c r="KQ900" s="2" t="s">
        <v>229</v>
      </c>
      <c r="KR900" s="2" t="s">
        <v>229</v>
      </c>
      <c r="KS900" s="2" t="s">
        <v>241</v>
      </c>
      <c r="KT900" s="2" t="s">
        <v>229</v>
      </c>
      <c r="KU900" s="4"/>
      <c r="KV900" s="8"/>
      <c r="KW900" s="4"/>
      <c r="KX900" s="8"/>
      <c r="KY900" s="7"/>
      <c r="KZ900" s="7"/>
      <c r="LA900" s="2" t="s">
        <v>272</v>
      </c>
      <c r="LB900" s="2" t="s">
        <v>226</v>
      </c>
      <c r="LC900" s="2" t="s">
        <v>229</v>
      </c>
      <c r="LD900" s="2" t="s">
        <v>229</v>
      </c>
      <c r="LE900" s="2" t="s">
        <v>241</v>
      </c>
      <c r="LF900" s="2" t="s">
        <v>229</v>
      </c>
      <c r="LG900" s="4"/>
      <c r="LH900" s="8"/>
      <c r="LI900" s="4"/>
      <c r="LJ900" s="8"/>
      <c r="LK900" s="7"/>
      <c r="LL900" s="7"/>
      <c r="LM900" s="2" t="s">
        <v>229</v>
      </c>
      <c r="LN900" s="2" t="s">
        <v>229</v>
      </c>
      <c r="LO900" s="2" t="s">
        <v>229</v>
      </c>
      <c r="LP900" s="2" t="s">
        <v>229</v>
      </c>
      <c r="LQ900" s="2" t="s">
        <v>229</v>
      </c>
      <c r="LR900" s="2" t="s">
        <v>229</v>
      </c>
      <c r="LS900" s="4"/>
      <c r="LT900" s="8"/>
      <c r="LU900" s="4"/>
      <c r="LV900" s="8"/>
      <c r="LW900" s="7"/>
      <c r="LX900" s="7"/>
      <c r="LY900" s="2" t="s">
        <v>239</v>
      </c>
      <c r="LZ900" s="2" t="s">
        <v>275</v>
      </c>
      <c r="MA900" s="2" t="s">
        <v>1395</v>
      </c>
      <c r="MB900" s="2" t="s">
        <v>1415</v>
      </c>
      <c r="MC900" s="2" t="s">
        <v>241</v>
      </c>
      <c r="MD900" s="2" t="s">
        <v>229</v>
      </c>
      <c r="ME900" s="4"/>
      <c r="MF900" s="8"/>
      <c r="MG900" s="4"/>
      <c r="MH900" s="8"/>
      <c r="MI900" s="7"/>
      <c r="MJ900" s="7"/>
      <c r="MK900" s="2" t="s">
        <v>278</v>
      </c>
      <c r="ML900" s="2" t="s">
        <v>226</v>
      </c>
      <c r="MM900" s="2" t="s">
        <v>229</v>
      </c>
      <c r="MN900" s="2" t="s">
        <v>229</v>
      </c>
      <c r="MO900" s="2" t="s">
        <v>241</v>
      </c>
      <c r="MP900" s="2" t="s">
        <v>229</v>
      </c>
      <c r="MQ900" s="4"/>
      <c r="MR900" s="8"/>
      <c r="MS900" s="4"/>
      <c r="MT900" s="8"/>
      <c r="MU900" s="7"/>
      <c r="MV900" s="7"/>
      <c r="MW900" s="2" t="s">
        <v>266</v>
      </c>
      <c r="MX900" s="2" t="s">
        <v>226</v>
      </c>
      <c r="MY900" s="2" t="s">
        <v>229</v>
      </c>
      <c r="MZ900" s="2" t="s">
        <v>229</v>
      </c>
      <c r="NA900" s="2" t="s">
        <v>241</v>
      </c>
      <c r="NB900" s="2" t="s">
        <v>229</v>
      </c>
      <c r="NC900" s="4"/>
      <c r="ND900" s="8"/>
      <c r="NE900" s="4"/>
      <c r="NF900" s="8"/>
      <c r="NG900" s="7"/>
      <c r="NH900" s="7"/>
      <c r="NI900" s="2" t="s">
        <v>239</v>
      </c>
      <c r="NJ900" s="2" t="s">
        <v>260</v>
      </c>
      <c r="NK900" s="2" t="s">
        <v>746</v>
      </c>
      <c r="NL900" s="2" t="s">
        <v>911</v>
      </c>
      <c r="NM900" s="2" t="s">
        <v>241</v>
      </c>
      <c r="NN900" s="2" t="s">
        <v>229</v>
      </c>
      <c r="NO900" s="4"/>
      <c r="NP900" s="8"/>
      <c r="NQ900" s="4"/>
      <c r="NR900" s="8"/>
      <c r="NS900" s="7"/>
      <c r="NT900" s="7"/>
      <c r="NU900" s="2" t="s">
        <v>272</v>
      </c>
      <c r="NV900" s="2" t="s">
        <v>226</v>
      </c>
      <c r="NW900" s="2" t="s">
        <v>229</v>
      </c>
      <c r="NX900" s="2" t="s">
        <v>229</v>
      </c>
      <c r="NY900" s="2" t="s">
        <v>241</v>
      </c>
      <c r="NZ900" s="2" t="s">
        <v>229</v>
      </c>
      <c r="OA900" s="4"/>
      <c r="OB900" s="8"/>
      <c r="OC900" s="4"/>
      <c r="OD900" s="8"/>
      <c r="OE900" s="7"/>
      <c r="OF900" s="7"/>
      <c r="OG900" s="2" t="s">
        <v>239</v>
      </c>
      <c r="OH900" s="2" t="s">
        <v>226</v>
      </c>
      <c r="OI900" s="2" t="s">
        <v>2817</v>
      </c>
      <c r="OJ900" s="2" t="s">
        <v>229</v>
      </c>
      <c r="OK900" s="2" t="s">
        <v>241</v>
      </c>
      <c r="OL900" s="2" t="s">
        <v>229</v>
      </c>
      <c r="OM900" s="4"/>
      <c r="ON900" s="8"/>
      <c r="OO900" s="4"/>
      <c r="OP900" s="8"/>
      <c r="OQ900" s="7"/>
      <c r="OR900" s="7"/>
      <c r="OS900" s="2" t="s">
        <v>229</v>
      </c>
      <c r="OT900" s="2" t="s">
        <v>229</v>
      </c>
      <c r="OU900" s="2" t="s">
        <v>229</v>
      </c>
      <c r="OV900" s="2" t="s">
        <v>229</v>
      </c>
      <c r="OW900" s="2" t="s">
        <v>229</v>
      </c>
      <c r="OX900" s="2" t="s">
        <v>229</v>
      </c>
      <c r="OY900" s="4"/>
      <c r="OZ900" s="8"/>
      <c r="PA900" s="4"/>
      <c r="PB900" s="8"/>
      <c r="PC900" s="7"/>
      <c r="PD900" s="7"/>
      <c r="PE900" s="2" t="s">
        <v>229</v>
      </c>
      <c r="PF900" s="2" t="s">
        <v>229</v>
      </c>
      <c r="PG900" s="2" t="s">
        <v>229</v>
      </c>
      <c r="PH900" s="2" t="s">
        <v>229</v>
      </c>
      <c r="PI900" s="2" t="s">
        <v>229</v>
      </c>
      <c r="PJ900" s="2" t="s">
        <v>229</v>
      </c>
      <c r="PK900" s="4"/>
      <c r="PL900" s="8"/>
      <c r="PM900" s="4"/>
      <c r="PN900" s="8"/>
      <c r="PO900" s="7"/>
      <c r="PP900" s="7"/>
      <c r="PQ900" s="2" t="s">
        <v>239</v>
      </c>
      <c r="PR900" s="2" t="s">
        <v>275</v>
      </c>
      <c r="PS900" s="2" t="s">
        <v>3648</v>
      </c>
      <c r="PT900" s="2" t="s">
        <v>229</v>
      </c>
      <c r="PU900" s="2" t="s">
        <v>241</v>
      </c>
      <c r="PV900" s="2" t="s">
        <v>229</v>
      </c>
      <c r="PW900" s="4"/>
      <c r="PX900" s="8"/>
      <c r="PY900" s="4"/>
      <c r="PZ900" s="8"/>
      <c r="QA900" s="7"/>
      <c r="QB900" s="7"/>
      <c r="QC900" s="2" t="s">
        <v>281</v>
      </c>
      <c r="QD900" s="2" t="s">
        <v>226</v>
      </c>
      <c r="QE900" s="2" t="s">
        <v>229</v>
      </c>
      <c r="QF900" s="2" t="s">
        <v>229</v>
      </c>
      <c r="QG900" s="2" t="s">
        <v>241</v>
      </c>
      <c r="QH900" s="2" t="s">
        <v>229</v>
      </c>
      <c r="QI900" s="4"/>
      <c r="QJ900" s="8"/>
      <c r="QK900" s="4"/>
      <c r="QL900" s="8"/>
      <c r="QM900" s="7"/>
      <c r="QN900" s="7"/>
      <c r="QO900" s="2" t="s">
        <v>229</v>
      </c>
      <c r="QP900" s="2" t="s">
        <v>229</v>
      </c>
      <c r="QQ900" s="2" t="s">
        <v>229</v>
      </c>
      <c r="QR900" s="2" t="s">
        <v>229</v>
      </c>
      <c r="QS900" s="2" t="s">
        <v>229</v>
      </c>
      <c r="QT900" s="2" t="s">
        <v>229</v>
      </c>
      <c r="QU900" s="4"/>
      <c r="QV900" s="8"/>
      <c r="QW900" s="4"/>
      <c r="QX900" s="8"/>
      <c r="QY900" s="7"/>
      <c r="QZ900" s="7"/>
      <c r="RA900" s="2" t="s">
        <v>272</v>
      </c>
      <c r="RB900" s="2" t="s">
        <v>226</v>
      </c>
      <c r="RC900" s="2" t="s">
        <v>229</v>
      </c>
      <c r="RD900" s="2" t="s">
        <v>229</v>
      </c>
      <c r="RE900" s="2" t="s">
        <v>241</v>
      </c>
      <c r="RF900" s="2" t="s">
        <v>229</v>
      </c>
      <c r="RG900" s="4"/>
      <c r="RH900" s="8"/>
      <c r="RI900" s="4"/>
      <c r="RJ900" s="8"/>
      <c r="RK900" s="7"/>
      <c r="RL900" s="7"/>
      <c r="RM900" s="2" t="s">
        <v>229</v>
      </c>
      <c r="RN900" s="2" t="s">
        <v>229</v>
      </c>
      <c r="RO900" s="2" t="s">
        <v>229</v>
      </c>
      <c r="RP900" s="2" t="s">
        <v>229</v>
      </c>
      <c r="RQ900" s="2" t="s">
        <v>229</v>
      </c>
      <c r="RR900" s="2" t="s">
        <v>229</v>
      </c>
      <c r="RS900" s="4"/>
      <c r="RT900" s="8"/>
      <c r="RU900" s="4"/>
      <c r="RV900" s="8"/>
      <c r="RW900" s="7"/>
      <c r="RX900" s="7"/>
      <c r="RY900" s="2" t="s">
        <v>266</v>
      </c>
      <c r="RZ900" s="2" t="s">
        <v>275</v>
      </c>
      <c r="SA900" s="2" t="s">
        <v>229</v>
      </c>
      <c r="SB900" s="2" t="s">
        <v>229</v>
      </c>
      <c r="SC900" s="2" t="s">
        <v>241</v>
      </c>
      <c r="SD900" s="2" t="s">
        <v>229</v>
      </c>
      <c r="SE900" s="4">
        <v>360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</row>
    <row r="901">
      <c r="A901" s="2" t="s">
        <v>5242</v>
      </c>
      <c r="B901" s="2" t="s">
        <v>216</v>
      </c>
      <c r="C901" s="2" t="s">
        <v>4734</v>
      </c>
      <c r="D901" s="2" t="s">
        <v>3600</v>
      </c>
      <c r="E901" s="2" t="s">
        <v>3601</v>
      </c>
      <c r="F901" s="2" t="s">
        <v>4844</v>
      </c>
      <c r="G901" s="2" t="s">
        <v>2718</v>
      </c>
      <c r="H901" s="2" t="s">
        <v>4845</v>
      </c>
      <c r="I901" s="2" t="s">
        <v>5241</v>
      </c>
      <c r="J901" s="2" t="s">
        <v>312</v>
      </c>
      <c r="K901" s="2" t="s">
        <v>341</v>
      </c>
      <c r="L901" s="3">
        <v>71.39</v>
      </c>
      <c r="M901" s="3">
        <v>74.96</v>
      </c>
      <c r="N901" s="3">
        <v>139.99</v>
      </c>
      <c r="O901" s="2" t="s">
        <v>226</v>
      </c>
      <c r="P901" s="2" t="s">
        <v>964</v>
      </c>
      <c r="Q901" s="2" t="s">
        <v>228</v>
      </c>
      <c r="R901" s="2" t="s">
        <v>229</v>
      </c>
      <c r="S901" s="2" t="s">
        <v>4847</v>
      </c>
      <c r="T901" s="2" t="s">
        <v>3733</v>
      </c>
      <c r="U901" s="2" t="s">
        <v>2890</v>
      </c>
      <c r="V901" s="2" t="s">
        <v>4848</v>
      </c>
      <c r="W901" s="2" t="s">
        <v>1437</v>
      </c>
      <c r="X901" s="2" t="s">
        <v>686</v>
      </c>
      <c r="Y901" s="2" t="s">
        <v>1800</v>
      </c>
      <c r="Z901" s="4">
        <v>193</v>
      </c>
      <c r="AA901" s="4">
        <f>=ROUNDDOWN(64.3333333333333,0)</f>
      </c>
      <c r="AB901" s="5">
        <v>3</v>
      </c>
      <c r="AC901" s="2" t="s">
        <v>229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/>
      <c r="BJ901" s="4"/>
      <c r="BK901" s="8"/>
      <c r="BL901" s="2" t="s">
        <v>229</v>
      </c>
      <c r="BM901" s="7"/>
      <c r="BN901" s="7"/>
      <c r="BO901" s="4"/>
      <c r="BP901" s="8"/>
      <c r="BQ901" s="4"/>
      <c r="BR901" s="8"/>
      <c r="BS901" s="7"/>
      <c r="BT901" s="7"/>
      <c r="BU901" s="2" t="s">
        <v>2075</v>
      </c>
      <c r="BV901" s="2" t="s">
        <v>275</v>
      </c>
      <c r="BW901" s="2" t="s">
        <v>229</v>
      </c>
      <c r="BX901" s="2" t="s">
        <v>1014</v>
      </c>
      <c r="BY901" s="2" t="s">
        <v>241</v>
      </c>
      <c r="BZ901" s="2" t="s">
        <v>229</v>
      </c>
      <c r="CA901" s="4"/>
      <c r="CB901" s="8"/>
      <c r="CC901" s="4"/>
      <c r="CD901" s="8"/>
      <c r="CE901" s="7"/>
      <c r="CF901" s="7"/>
      <c r="CG901" s="2" t="s">
        <v>239</v>
      </c>
      <c r="CH901" s="2" t="s">
        <v>226</v>
      </c>
      <c r="CI901" s="2" t="s">
        <v>780</v>
      </c>
      <c r="CJ901" s="2" t="s">
        <v>1749</v>
      </c>
      <c r="CK901" s="2" t="s">
        <v>241</v>
      </c>
      <c r="CL901" s="2" t="s">
        <v>229</v>
      </c>
      <c r="CM901" s="4"/>
      <c r="CN901" s="8"/>
      <c r="CO901" s="4"/>
      <c r="CP901" s="8"/>
      <c r="CQ901" s="7"/>
      <c r="CR901" s="7"/>
      <c r="CS901" s="2" t="s">
        <v>239</v>
      </c>
      <c r="CT901" s="2" t="s">
        <v>226</v>
      </c>
      <c r="CU901" s="2" t="s">
        <v>738</v>
      </c>
      <c r="CV901" s="2" t="s">
        <v>2038</v>
      </c>
      <c r="CW901" s="2" t="s">
        <v>241</v>
      </c>
      <c r="CX901" s="2" t="s">
        <v>229</v>
      </c>
      <c r="CY901" s="4"/>
      <c r="CZ901" s="8"/>
      <c r="DA901" s="4"/>
      <c r="DB901" s="8"/>
      <c r="DC901" s="7"/>
      <c r="DD901" s="7"/>
      <c r="DE901" s="2" t="s">
        <v>239</v>
      </c>
      <c r="DF901" s="2" t="s">
        <v>226</v>
      </c>
      <c r="DG901" s="2" t="s">
        <v>1938</v>
      </c>
      <c r="DH901" s="2" t="s">
        <v>890</v>
      </c>
      <c r="DI901" s="2" t="s">
        <v>263</v>
      </c>
      <c r="DJ901" s="2" t="s">
        <v>229</v>
      </c>
      <c r="DK901" s="4"/>
      <c r="DL901" s="8"/>
      <c r="DM901" s="4"/>
      <c r="DN901" s="8"/>
      <c r="DO901" s="7"/>
      <c r="DP901" s="7"/>
      <c r="DQ901" s="2" t="s">
        <v>239</v>
      </c>
      <c r="DR901" s="2" t="s">
        <v>226</v>
      </c>
      <c r="DS901" s="2" t="s">
        <v>871</v>
      </c>
      <c r="DT901" s="2" t="s">
        <v>4549</v>
      </c>
      <c r="DU901" s="2" t="s">
        <v>241</v>
      </c>
      <c r="DV901" s="2" t="s">
        <v>229</v>
      </c>
      <c r="DW901" s="4"/>
      <c r="DX901" s="8"/>
      <c r="DY901" s="4"/>
      <c r="DZ901" s="8"/>
      <c r="EA901" s="7"/>
      <c r="EB901" s="7"/>
      <c r="EC901" s="2" t="s">
        <v>239</v>
      </c>
      <c r="ED901" s="2" t="s">
        <v>226</v>
      </c>
      <c r="EE901" s="2" t="s">
        <v>1347</v>
      </c>
      <c r="EF901" s="2" t="s">
        <v>1395</v>
      </c>
      <c r="EG901" s="2" t="s">
        <v>241</v>
      </c>
      <c r="EH901" s="2" t="s">
        <v>229</v>
      </c>
      <c r="EI901" s="4"/>
      <c r="EJ901" s="8"/>
      <c r="EK901" s="4"/>
      <c r="EL901" s="8"/>
      <c r="EM901" s="7"/>
      <c r="EN901" s="7"/>
      <c r="EO901" s="2" t="s">
        <v>239</v>
      </c>
      <c r="EP901" s="2" t="s">
        <v>226</v>
      </c>
      <c r="EQ901" s="2" t="s">
        <v>3203</v>
      </c>
      <c r="ER901" s="2" t="s">
        <v>2369</v>
      </c>
      <c r="ES901" s="2" t="s">
        <v>241</v>
      </c>
      <c r="ET901" s="2" t="s">
        <v>229</v>
      </c>
      <c r="EU901" s="4"/>
      <c r="EV901" s="8"/>
      <c r="EW901" s="4"/>
      <c r="EX901" s="8"/>
      <c r="EY901" s="7"/>
      <c r="EZ901" s="7"/>
      <c r="FA901" s="2" t="s">
        <v>239</v>
      </c>
      <c r="FB901" s="2" t="s">
        <v>226</v>
      </c>
      <c r="FC901" s="2" t="s">
        <v>2018</v>
      </c>
      <c r="FD901" s="2" t="s">
        <v>3956</v>
      </c>
      <c r="FE901" s="2" t="s">
        <v>263</v>
      </c>
      <c r="FF901" s="2" t="s">
        <v>229</v>
      </c>
      <c r="FG901" s="4"/>
      <c r="FH901" s="8"/>
      <c r="FI901" s="4"/>
      <c r="FJ901" s="8"/>
      <c r="FK901" s="7"/>
      <c r="FL901" s="7"/>
      <c r="FM901" s="2" t="s">
        <v>239</v>
      </c>
      <c r="FN901" s="2" t="s">
        <v>226</v>
      </c>
      <c r="FO901" s="2" t="s">
        <v>1600</v>
      </c>
      <c r="FP901" s="2" t="s">
        <v>1364</v>
      </c>
      <c r="FQ901" s="2" t="s">
        <v>241</v>
      </c>
      <c r="FR901" s="2" t="s">
        <v>229</v>
      </c>
      <c r="FS901" s="4"/>
      <c r="FT901" s="8"/>
      <c r="FU901" s="4"/>
      <c r="FV901" s="8"/>
      <c r="FW901" s="7"/>
      <c r="FX901" s="7"/>
      <c r="FY901" s="2" t="s">
        <v>229</v>
      </c>
      <c r="FZ901" s="2" t="s">
        <v>229</v>
      </c>
      <c r="GA901" s="2" t="s">
        <v>229</v>
      </c>
      <c r="GB901" s="2" t="s">
        <v>229</v>
      </c>
      <c r="GC901" s="2" t="s">
        <v>229</v>
      </c>
      <c r="GD901" s="2" t="s">
        <v>229</v>
      </c>
      <c r="GE901" s="4"/>
      <c r="GF901" s="8"/>
      <c r="GG901" s="4"/>
      <c r="GH901" s="8"/>
      <c r="GI901" s="7"/>
      <c r="GJ901" s="7"/>
      <c r="GK901" s="2" t="s">
        <v>272</v>
      </c>
      <c r="GL901" s="2" t="s">
        <v>226</v>
      </c>
      <c r="GM901" s="2" t="s">
        <v>229</v>
      </c>
      <c r="GN901" s="2" t="s">
        <v>229</v>
      </c>
      <c r="GO901" s="2" t="s">
        <v>241</v>
      </c>
      <c r="GP901" s="2" t="s">
        <v>229</v>
      </c>
      <c r="GQ901" s="4"/>
      <c r="GR901" s="8"/>
      <c r="GS901" s="4"/>
      <c r="GT901" s="8"/>
      <c r="GU901" s="7"/>
      <c r="GV901" s="7"/>
      <c r="GW901" s="2" t="s">
        <v>239</v>
      </c>
      <c r="GX901" s="2" t="s">
        <v>226</v>
      </c>
      <c r="GY901" s="2" t="s">
        <v>2916</v>
      </c>
      <c r="GZ901" s="2" t="s">
        <v>562</v>
      </c>
      <c r="HA901" s="2" t="s">
        <v>241</v>
      </c>
      <c r="HB901" s="2" t="s">
        <v>229</v>
      </c>
      <c r="HC901" s="4"/>
      <c r="HD901" s="8"/>
      <c r="HE901" s="4"/>
      <c r="HF901" s="8"/>
      <c r="HG901" s="7"/>
      <c r="HH901" s="7"/>
      <c r="HI901" s="2" t="s">
        <v>239</v>
      </c>
      <c r="HJ901" s="2" t="s">
        <v>226</v>
      </c>
      <c r="HK901" s="2" t="s">
        <v>1390</v>
      </c>
      <c r="HL901" s="2" t="s">
        <v>752</v>
      </c>
      <c r="HM901" s="2" t="s">
        <v>241</v>
      </c>
      <c r="HN901" s="2" t="s">
        <v>229</v>
      </c>
      <c r="HO901" s="4"/>
      <c r="HP901" s="8"/>
      <c r="HQ901" s="4"/>
      <c r="HR901" s="8"/>
      <c r="HS901" s="7"/>
      <c r="HT901" s="7"/>
      <c r="HU901" s="2" t="s">
        <v>266</v>
      </c>
      <c r="HV901" s="2" t="s">
        <v>226</v>
      </c>
      <c r="HW901" s="2" t="s">
        <v>229</v>
      </c>
      <c r="HX901" s="2" t="s">
        <v>229</v>
      </c>
      <c r="HY901" s="2" t="s">
        <v>241</v>
      </c>
      <c r="HZ901" s="2" t="s">
        <v>229</v>
      </c>
      <c r="IA901" s="4"/>
      <c r="IB901" s="8"/>
      <c r="IC901" s="4"/>
      <c r="ID901" s="8"/>
      <c r="IE901" s="7"/>
      <c r="IF901" s="7"/>
      <c r="IG901" s="2" t="s">
        <v>239</v>
      </c>
      <c r="IH901" s="2" t="s">
        <v>226</v>
      </c>
      <c r="II901" s="2" t="s">
        <v>495</v>
      </c>
      <c r="IJ901" s="2" t="s">
        <v>502</v>
      </c>
      <c r="IK901" s="2" t="s">
        <v>241</v>
      </c>
      <c r="IL901" s="2" t="s">
        <v>229</v>
      </c>
      <c r="IM901" s="4"/>
      <c r="IN901" s="8"/>
      <c r="IO901" s="4"/>
      <c r="IP901" s="8"/>
      <c r="IQ901" s="7"/>
      <c r="IR901" s="7"/>
      <c r="IS901" s="2" t="s">
        <v>239</v>
      </c>
      <c r="IT901" s="2" t="s">
        <v>226</v>
      </c>
      <c r="IU901" s="2" t="s">
        <v>1023</v>
      </c>
      <c r="IV901" s="2" t="s">
        <v>229</v>
      </c>
      <c r="IW901" s="2" t="s">
        <v>241</v>
      </c>
      <c r="IX901" s="2" t="s">
        <v>229</v>
      </c>
      <c r="IY901" s="4"/>
      <c r="IZ901" s="8"/>
      <c r="JA901" s="4"/>
      <c r="JB901" s="8"/>
      <c r="JC901" s="7"/>
      <c r="JD901" s="7"/>
      <c r="JE901" s="2" t="s">
        <v>272</v>
      </c>
      <c r="JF901" s="2" t="s">
        <v>226</v>
      </c>
      <c r="JG901" s="2" t="s">
        <v>229</v>
      </c>
      <c r="JH901" s="2" t="s">
        <v>229</v>
      </c>
      <c r="JI901" s="2" t="s">
        <v>241</v>
      </c>
      <c r="JJ901" s="2" t="s">
        <v>229</v>
      </c>
      <c r="JK901" s="4"/>
      <c r="JL901" s="8"/>
      <c r="JM901" s="4"/>
      <c r="JN901" s="8"/>
      <c r="JO901" s="7"/>
      <c r="JP901" s="7"/>
      <c r="JQ901" s="2" t="s">
        <v>229</v>
      </c>
      <c r="JR901" s="2" t="s">
        <v>229</v>
      </c>
      <c r="JS901" s="2" t="s">
        <v>229</v>
      </c>
      <c r="JT901" s="2" t="s">
        <v>229</v>
      </c>
      <c r="JU901" s="2" t="s">
        <v>229</v>
      </c>
      <c r="JV901" s="2" t="s">
        <v>229</v>
      </c>
      <c r="JW901" s="4"/>
      <c r="JX901" s="8"/>
      <c r="JY901" s="4"/>
      <c r="JZ901" s="8"/>
      <c r="KA901" s="7"/>
      <c r="KB901" s="7"/>
      <c r="KC901" s="2" t="s">
        <v>272</v>
      </c>
      <c r="KD901" s="2" t="s">
        <v>226</v>
      </c>
      <c r="KE901" s="2" t="s">
        <v>229</v>
      </c>
      <c r="KF901" s="2" t="s">
        <v>229</v>
      </c>
      <c r="KG901" s="2" t="s">
        <v>241</v>
      </c>
      <c r="KH901" s="2" t="s">
        <v>229</v>
      </c>
      <c r="KI901" s="4"/>
      <c r="KJ901" s="8"/>
      <c r="KK901" s="4"/>
      <c r="KL901" s="8"/>
      <c r="KM901" s="7"/>
      <c r="KN901" s="7"/>
      <c r="KO901" s="2" t="s">
        <v>272</v>
      </c>
      <c r="KP901" s="2" t="s">
        <v>226</v>
      </c>
      <c r="KQ901" s="2" t="s">
        <v>229</v>
      </c>
      <c r="KR901" s="2" t="s">
        <v>229</v>
      </c>
      <c r="KS901" s="2" t="s">
        <v>241</v>
      </c>
      <c r="KT901" s="2" t="s">
        <v>229</v>
      </c>
      <c r="KU901" s="4"/>
      <c r="KV901" s="8"/>
      <c r="KW901" s="4"/>
      <c r="KX901" s="8"/>
      <c r="KY901" s="7"/>
      <c r="KZ901" s="7"/>
      <c r="LA901" s="2" t="s">
        <v>272</v>
      </c>
      <c r="LB901" s="2" t="s">
        <v>226</v>
      </c>
      <c r="LC901" s="2" t="s">
        <v>229</v>
      </c>
      <c r="LD901" s="2" t="s">
        <v>229</v>
      </c>
      <c r="LE901" s="2" t="s">
        <v>241</v>
      </c>
      <c r="LF901" s="2" t="s">
        <v>229</v>
      </c>
      <c r="LG901" s="4"/>
      <c r="LH901" s="8"/>
      <c r="LI901" s="4"/>
      <c r="LJ901" s="8"/>
      <c r="LK901" s="7"/>
      <c r="LL901" s="7"/>
      <c r="LM901" s="2" t="s">
        <v>229</v>
      </c>
      <c r="LN901" s="2" t="s">
        <v>229</v>
      </c>
      <c r="LO901" s="2" t="s">
        <v>229</v>
      </c>
      <c r="LP901" s="2" t="s">
        <v>229</v>
      </c>
      <c r="LQ901" s="2" t="s">
        <v>229</v>
      </c>
      <c r="LR901" s="2" t="s">
        <v>229</v>
      </c>
      <c r="LS901" s="4"/>
      <c r="LT901" s="8"/>
      <c r="LU901" s="4"/>
      <c r="LV901" s="8"/>
      <c r="LW901" s="7"/>
      <c r="LX901" s="7"/>
      <c r="LY901" s="2" t="s">
        <v>239</v>
      </c>
      <c r="LZ901" s="2" t="s">
        <v>275</v>
      </c>
      <c r="MA901" s="2" t="s">
        <v>1395</v>
      </c>
      <c r="MB901" s="2" t="s">
        <v>811</v>
      </c>
      <c r="MC901" s="2" t="s">
        <v>241</v>
      </c>
      <c r="MD901" s="2" t="s">
        <v>229</v>
      </c>
      <c r="ME901" s="4"/>
      <c r="MF901" s="8"/>
      <c r="MG901" s="4"/>
      <c r="MH901" s="8"/>
      <c r="MI901" s="7"/>
      <c r="MJ901" s="7"/>
      <c r="MK901" s="2" t="s">
        <v>278</v>
      </c>
      <c r="ML901" s="2" t="s">
        <v>226</v>
      </c>
      <c r="MM901" s="2" t="s">
        <v>229</v>
      </c>
      <c r="MN901" s="2" t="s">
        <v>229</v>
      </c>
      <c r="MO901" s="2" t="s">
        <v>241</v>
      </c>
      <c r="MP901" s="2" t="s">
        <v>229</v>
      </c>
      <c r="MQ901" s="4"/>
      <c r="MR901" s="8"/>
      <c r="MS901" s="4"/>
      <c r="MT901" s="8"/>
      <c r="MU901" s="7"/>
      <c r="MV901" s="7"/>
      <c r="MW901" s="2" t="s">
        <v>266</v>
      </c>
      <c r="MX901" s="2" t="s">
        <v>226</v>
      </c>
      <c r="MY901" s="2" t="s">
        <v>229</v>
      </c>
      <c r="MZ901" s="2" t="s">
        <v>229</v>
      </c>
      <c r="NA901" s="2" t="s">
        <v>241</v>
      </c>
      <c r="NB901" s="2" t="s">
        <v>229</v>
      </c>
      <c r="NC901" s="4"/>
      <c r="ND901" s="8"/>
      <c r="NE901" s="4"/>
      <c r="NF901" s="8"/>
      <c r="NG901" s="7"/>
      <c r="NH901" s="7"/>
      <c r="NI901" s="2" t="s">
        <v>239</v>
      </c>
      <c r="NJ901" s="2" t="s">
        <v>260</v>
      </c>
      <c r="NK901" s="2" t="s">
        <v>746</v>
      </c>
      <c r="NL901" s="2" t="s">
        <v>1257</v>
      </c>
      <c r="NM901" s="2" t="s">
        <v>241</v>
      </c>
      <c r="NN901" s="2" t="s">
        <v>229</v>
      </c>
      <c r="NO901" s="4"/>
      <c r="NP901" s="8"/>
      <c r="NQ901" s="4"/>
      <c r="NR901" s="8"/>
      <c r="NS901" s="7"/>
      <c r="NT901" s="7"/>
      <c r="NU901" s="2" t="s">
        <v>272</v>
      </c>
      <c r="NV901" s="2" t="s">
        <v>226</v>
      </c>
      <c r="NW901" s="2" t="s">
        <v>229</v>
      </c>
      <c r="NX901" s="2" t="s">
        <v>229</v>
      </c>
      <c r="NY901" s="2" t="s">
        <v>241</v>
      </c>
      <c r="NZ901" s="2" t="s">
        <v>229</v>
      </c>
      <c r="OA901" s="4"/>
      <c r="OB901" s="8"/>
      <c r="OC901" s="4"/>
      <c r="OD901" s="8"/>
      <c r="OE901" s="7"/>
      <c r="OF901" s="7"/>
      <c r="OG901" s="2" t="s">
        <v>239</v>
      </c>
      <c r="OH901" s="2" t="s">
        <v>226</v>
      </c>
      <c r="OI901" s="2" t="s">
        <v>2817</v>
      </c>
      <c r="OJ901" s="2" t="s">
        <v>229</v>
      </c>
      <c r="OK901" s="2" t="s">
        <v>241</v>
      </c>
      <c r="OL901" s="2" t="s">
        <v>229</v>
      </c>
      <c r="OM901" s="4"/>
      <c r="ON901" s="8"/>
      <c r="OO901" s="4"/>
      <c r="OP901" s="8"/>
      <c r="OQ901" s="7"/>
      <c r="OR901" s="7"/>
      <c r="OS901" s="2" t="s">
        <v>229</v>
      </c>
      <c r="OT901" s="2" t="s">
        <v>229</v>
      </c>
      <c r="OU901" s="2" t="s">
        <v>229</v>
      </c>
      <c r="OV901" s="2" t="s">
        <v>229</v>
      </c>
      <c r="OW901" s="2" t="s">
        <v>229</v>
      </c>
      <c r="OX901" s="2" t="s">
        <v>229</v>
      </c>
      <c r="OY901" s="4"/>
      <c r="OZ901" s="8"/>
      <c r="PA901" s="4"/>
      <c r="PB901" s="8"/>
      <c r="PC901" s="7"/>
      <c r="PD901" s="7"/>
      <c r="PE901" s="2" t="s">
        <v>229</v>
      </c>
      <c r="PF901" s="2" t="s">
        <v>229</v>
      </c>
      <c r="PG901" s="2" t="s">
        <v>229</v>
      </c>
      <c r="PH901" s="2" t="s">
        <v>229</v>
      </c>
      <c r="PI901" s="2" t="s">
        <v>229</v>
      </c>
      <c r="PJ901" s="2" t="s">
        <v>229</v>
      </c>
      <c r="PK901" s="4"/>
      <c r="PL901" s="8"/>
      <c r="PM901" s="4"/>
      <c r="PN901" s="8"/>
      <c r="PO901" s="7"/>
      <c r="PP901" s="7"/>
      <c r="PQ901" s="2" t="s">
        <v>239</v>
      </c>
      <c r="PR901" s="2" t="s">
        <v>275</v>
      </c>
      <c r="PS901" s="2" t="s">
        <v>3648</v>
      </c>
      <c r="PT901" s="2" t="s">
        <v>869</v>
      </c>
      <c r="PU901" s="2" t="s">
        <v>241</v>
      </c>
      <c r="PV901" s="2" t="s">
        <v>229</v>
      </c>
      <c r="PW901" s="4"/>
      <c r="PX901" s="8"/>
      <c r="PY901" s="4"/>
      <c r="PZ901" s="8"/>
      <c r="QA901" s="7"/>
      <c r="QB901" s="7"/>
      <c r="QC901" s="2" t="s">
        <v>281</v>
      </c>
      <c r="QD901" s="2" t="s">
        <v>226</v>
      </c>
      <c r="QE901" s="2" t="s">
        <v>229</v>
      </c>
      <c r="QF901" s="2" t="s">
        <v>229</v>
      </c>
      <c r="QG901" s="2" t="s">
        <v>241</v>
      </c>
      <c r="QH901" s="2" t="s">
        <v>229</v>
      </c>
      <c r="QI901" s="4"/>
      <c r="QJ901" s="8"/>
      <c r="QK901" s="4"/>
      <c r="QL901" s="8"/>
      <c r="QM901" s="7"/>
      <c r="QN901" s="7"/>
      <c r="QO901" s="2" t="s">
        <v>229</v>
      </c>
      <c r="QP901" s="2" t="s">
        <v>229</v>
      </c>
      <c r="QQ901" s="2" t="s">
        <v>229</v>
      </c>
      <c r="QR901" s="2" t="s">
        <v>229</v>
      </c>
      <c r="QS901" s="2" t="s">
        <v>229</v>
      </c>
      <c r="QT901" s="2" t="s">
        <v>229</v>
      </c>
      <c r="QU901" s="4"/>
      <c r="QV901" s="8"/>
      <c r="QW901" s="4"/>
      <c r="QX901" s="8"/>
      <c r="QY901" s="7"/>
      <c r="QZ901" s="7"/>
      <c r="RA901" s="2" t="s">
        <v>272</v>
      </c>
      <c r="RB901" s="2" t="s">
        <v>226</v>
      </c>
      <c r="RC901" s="2" t="s">
        <v>229</v>
      </c>
      <c r="RD901" s="2" t="s">
        <v>229</v>
      </c>
      <c r="RE901" s="2" t="s">
        <v>241</v>
      </c>
      <c r="RF901" s="2" t="s">
        <v>229</v>
      </c>
      <c r="RG901" s="4"/>
      <c r="RH901" s="8"/>
      <c r="RI901" s="4"/>
      <c r="RJ901" s="8"/>
      <c r="RK901" s="7"/>
      <c r="RL901" s="7"/>
      <c r="RM901" s="2" t="s">
        <v>229</v>
      </c>
      <c r="RN901" s="2" t="s">
        <v>229</v>
      </c>
      <c r="RO901" s="2" t="s">
        <v>229</v>
      </c>
      <c r="RP901" s="2" t="s">
        <v>229</v>
      </c>
      <c r="RQ901" s="2" t="s">
        <v>229</v>
      </c>
      <c r="RR901" s="2" t="s">
        <v>229</v>
      </c>
      <c r="RS901" s="4"/>
      <c r="RT901" s="8"/>
      <c r="RU901" s="4"/>
      <c r="RV901" s="8"/>
      <c r="RW901" s="7"/>
      <c r="RX901" s="7"/>
      <c r="RY901" s="2" t="s">
        <v>266</v>
      </c>
      <c r="RZ901" s="2" t="s">
        <v>275</v>
      </c>
      <c r="SA901" s="2" t="s">
        <v>229</v>
      </c>
      <c r="SB901" s="2" t="s">
        <v>229</v>
      </c>
      <c r="SC901" s="2" t="s">
        <v>241</v>
      </c>
      <c r="SD901" s="2" t="s">
        <v>229</v>
      </c>
      <c r="SE901" s="4">
        <v>193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</row>
    <row r="902">
      <c r="A902" s="2" t="s">
        <v>5243</v>
      </c>
      <c r="B902" s="2" t="s">
        <v>216</v>
      </c>
      <c r="C902" s="2" t="s">
        <v>4734</v>
      </c>
      <c r="D902" s="2" t="s">
        <v>3600</v>
      </c>
      <c r="E902" s="2" t="s">
        <v>3601</v>
      </c>
      <c r="F902" s="2" t="s">
        <v>4844</v>
      </c>
      <c r="G902" s="2" t="s">
        <v>2718</v>
      </c>
      <c r="H902" s="2" t="s">
        <v>4845</v>
      </c>
      <c r="I902" s="2" t="s">
        <v>5241</v>
      </c>
      <c r="J902" s="2" t="s">
        <v>285</v>
      </c>
      <c r="K902" s="2" t="s">
        <v>225</v>
      </c>
      <c r="L902" s="3">
        <v>59.99</v>
      </c>
      <c r="M902" s="3">
        <v>62.99</v>
      </c>
      <c r="N902" s="3">
        <v>119.99</v>
      </c>
      <c r="O902" s="2" t="s">
        <v>981</v>
      </c>
      <c r="P902" s="2" t="s">
        <v>964</v>
      </c>
      <c r="Q902" s="2" t="s">
        <v>228</v>
      </c>
      <c r="R902" s="2" t="s">
        <v>229</v>
      </c>
      <c r="S902" s="2" t="s">
        <v>4855</v>
      </c>
      <c r="T902" s="2" t="s">
        <v>3733</v>
      </c>
      <c r="U902" s="2" t="s">
        <v>2890</v>
      </c>
      <c r="V902" s="2" t="s">
        <v>4848</v>
      </c>
      <c r="W902" s="2" t="s">
        <v>1437</v>
      </c>
      <c r="X902" s="2" t="s">
        <v>686</v>
      </c>
      <c r="Y902" s="2" t="s">
        <v>1800</v>
      </c>
      <c r="Z902" s="4"/>
      <c r="AA902" s="4">
        <f>=ROUNDDOWN({0},0)</f>
      </c>
      <c r="AB902" s="5"/>
      <c r="AC902" s="2" t="s">
        <v>229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/>
      <c r="AQ902" s="8"/>
      <c r="AR902" s="4">
        <v>1</v>
      </c>
      <c r="AS902" s="8">
        <v>62.99</v>
      </c>
      <c r="AT902" s="7">
        <v>-1</v>
      </c>
      <c r="AU902" s="7">
        <v>-1</v>
      </c>
      <c r="AV902" s="4"/>
      <c r="AW902" s="8"/>
      <c r="AX902" s="4">
        <v>1</v>
      </c>
      <c r="AY902" s="8">
        <v>62.99</v>
      </c>
      <c r="AZ902" s="7">
        <v>-1</v>
      </c>
      <c r="BA902" s="7">
        <v>-1</v>
      </c>
      <c r="BB902" s="7"/>
      <c r="BC902" s="4" t="s">
        <v>229</v>
      </c>
      <c r="BD902" s="8" t="s">
        <v>229</v>
      </c>
      <c r="BE902" s="4" t="s">
        <v>229</v>
      </c>
      <c r="BF902" s="8" t="s">
        <v>229</v>
      </c>
      <c r="BG902" s="7" t="s">
        <v>229</v>
      </c>
      <c r="BH902" s="7" t="s">
        <v>229</v>
      </c>
      <c r="BI902" s="7"/>
      <c r="BJ902" s="4"/>
      <c r="BK902" s="8"/>
      <c r="BL902" s="2" t="s">
        <v>20</v>
      </c>
      <c r="BM902" s="7"/>
      <c r="BN902" s="7"/>
      <c r="BO902" s="4"/>
      <c r="BP902" s="8"/>
      <c r="BQ902" s="4"/>
      <c r="BR902" s="8"/>
      <c r="BS902" s="7"/>
      <c r="BT902" s="7"/>
      <c r="BU902" s="2" t="s">
        <v>2075</v>
      </c>
      <c r="BV902" s="2" t="s">
        <v>275</v>
      </c>
      <c r="BW902" s="2" t="s">
        <v>229</v>
      </c>
      <c r="BX902" s="2" t="s">
        <v>918</v>
      </c>
      <c r="BY902" s="2" t="s">
        <v>263</v>
      </c>
      <c r="BZ902" s="2" t="s">
        <v>229</v>
      </c>
      <c r="CA902" s="4"/>
      <c r="CB902" s="8"/>
      <c r="CC902" s="4"/>
      <c r="CD902" s="8"/>
      <c r="CE902" s="7"/>
      <c r="CF902" s="7"/>
      <c r="CG902" s="2" t="s">
        <v>239</v>
      </c>
      <c r="CH902" s="2" t="s">
        <v>275</v>
      </c>
      <c r="CI902" s="2" t="s">
        <v>780</v>
      </c>
      <c r="CJ902" s="2" t="s">
        <v>1347</v>
      </c>
      <c r="CK902" s="2" t="s">
        <v>263</v>
      </c>
      <c r="CL902" s="2" t="s">
        <v>229</v>
      </c>
      <c r="CM902" s="4"/>
      <c r="CN902" s="8"/>
      <c r="CO902" s="4"/>
      <c r="CP902" s="8"/>
      <c r="CQ902" s="7"/>
      <c r="CR902" s="7"/>
      <c r="CS902" s="2" t="s">
        <v>239</v>
      </c>
      <c r="CT902" s="2" t="s">
        <v>275</v>
      </c>
      <c r="CU902" s="2" t="s">
        <v>738</v>
      </c>
      <c r="CV902" s="2" t="s">
        <v>868</v>
      </c>
      <c r="CW902" s="2" t="s">
        <v>241</v>
      </c>
      <c r="CX902" s="2" t="s">
        <v>229</v>
      </c>
      <c r="CY902" s="4"/>
      <c r="CZ902" s="8"/>
      <c r="DA902" s="4"/>
      <c r="DB902" s="8"/>
      <c r="DC902" s="7"/>
      <c r="DD902" s="7"/>
      <c r="DE902" s="2" t="s">
        <v>239</v>
      </c>
      <c r="DF902" s="2" t="s">
        <v>275</v>
      </c>
      <c r="DG902" s="2" t="s">
        <v>1938</v>
      </c>
      <c r="DH902" s="2" t="s">
        <v>3015</v>
      </c>
      <c r="DI902" s="2" t="s">
        <v>263</v>
      </c>
      <c r="DJ902" s="2" t="s">
        <v>229</v>
      </c>
      <c r="DK902" s="4"/>
      <c r="DL902" s="8"/>
      <c r="DM902" s="4">
        <v>1</v>
      </c>
      <c r="DN902" s="8">
        <v>62.99</v>
      </c>
      <c r="DO902" s="7">
        <v>-1</v>
      </c>
      <c r="DP902" s="7">
        <v>-1</v>
      </c>
      <c r="DQ902" s="2" t="s">
        <v>239</v>
      </c>
      <c r="DR902" s="2" t="s">
        <v>275</v>
      </c>
      <c r="DS902" s="2" t="s">
        <v>871</v>
      </c>
      <c r="DT902" s="2" t="s">
        <v>958</v>
      </c>
      <c r="DU902" s="2" t="s">
        <v>241</v>
      </c>
      <c r="DV902" s="2" t="s">
        <v>229</v>
      </c>
      <c r="DW902" s="4"/>
      <c r="DX902" s="8"/>
      <c r="DY902" s="4"/>
      <c r="DZ902" s="8"/>
      <c r="EA902" s="7"/>
      <c r="EB902" s="7"/>
      <c r="EC902" s="2" t="s">
        <v>239</v>
      </c>
      <c r="ED902" s="2" t="s">
        <v>275</v>
      </c>
      <c r="EE902" s="2" t="s">
        <v>1347</v>
      </c>
      <c r="EF902" s="2" t="s">
        <v>897</v>
      </c>
      <c r="EG902" s="2" t="s">
        <v>241</v>
      </c>
      <c r="EH902" s="2" t="s">
        <v>229</v>
      </c>
      <c r="EI902" s="4"/>
      <c r="EJ902" s="8"/>
      <c r="EK902" s="4"/>
      <c r="EL902" s="8"/>
      <c r="EM902" s="7"/>
      <c r="EN902" s="7"/>
      <c r="EO902" s="2" t="s">
        <v>239</v>
      </c>
      <c r="EP902" s="2" t="s">
        <v>275</v>
      </c>
      <c r="EQ902" s="2" t="s">
        <v>3203</v>
      </c>
      <c r="ER902" s="2" t="s">
        <v>988</v>
      </c>
      <c r="ES902" s="2" t="s">
        <v>241</v>
      </c>
      <c r="ET902" s="2" t="s">
        <v>229</v>
      </c>
      <c r="EU902" s="4"/>
      <c r="EV902" s="8"/>
      <c r="EW902" s="4"/>
      <c r="EX902" s="8"/>
      <c r="EY902" s="7"/>
      <c r="EZ902" s="7"/>
      <c r="FA902" s="2" t="s">
        <v>239</v>
      </c>
      <c r="FB902" s="2" t="s">
        <v>275</v>
      </c>
      <c r="FC902" s="2" t="s">
        <v>1196</v>
      </c>
      <c r="FD902" s="2" t="s">
        <v>872</v>
      </c>
      <c r="FE902" s="2" t="s">
        <v>263</v>
      </c>
      <c r="FF902" s="2" t="s">
        <v>229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275</v>
      </c>
      <c r="FO902" s="2" t="s">
        <v>1600</v>
      </c>
      <c r="FP902" s="2" t="s">
        <v>3296</v>
      </c>
      <c r="FQ902" s="2" t="s">
        <v>241</v>
      </c>
      <c r="FR902" s="2" t="s">
        <v>229</v>
      </c>
      <c r="FS902" s="4"/>
      <c r="FT902" s="8"/>
      <c r="FU902" s="4"/>
      <c r="FV902" s="8"/>
      <c r="FW902" s="7"/>
      <c r="FX902" s="7"/>
      <c r="FY902" s="2" t="s">
        <v>229</v>
      </c>
      <c r="FZ902" s="2" t="s">
        <v>229</v>
      </c>
      <c r="GA902" s="2" t="s">
        <v>229</v>
      </c>
      <c r="GB902" s="2" t="s">
        <v>229</v>
      </c>
      <c r="GC902" s="2" t="s">
        <v>229</v>
      </c>
      <c r="GD902" s="2" t="s">
        <v>229</v>
      </c>
      <c r="GE902" s="4"/>
      <c r="GF902" s="8"/>
      <c r="GG902" s="4"/>
      <c r="GH902" s="8"/>
      <c r="GI902" s="7"/>
      <c r="GJ902" s="7"/>
      <c r="GK902" s="2" t="s">
        <v>272</v>
      </c>
      <c r="GL902" s="2" t="s">
        <v>275</v>
      </c>
      <c r="GM902" s="2" t="s">
        <v>229</v>
      </c>
      <c r="GN902" s="2" t="s">
        <v>229</v>
      </c>
      <c r="GO902" s="2" t="s">
        <v>241</v>
      </c>
      <c r="GP902" s="2" t="s">
        <v>229</v>
      </c>
      <c r="GQ902" s="4"/>
      <c r="GR902" s="8"/>
      <c r="GS902" s="4"/>
      <c r="GT902" s="8"/>
      <c r="GU902" s="7"/>
      <c r="GV902" s="7"/>
      <c r="GW902" s="2" t="s">
        <v>239</v>
      </c>
      <c r="GX902" s="2" t="s">
        <v>275</v>
      </c>
      <c r="GY902" s="2" t="s">
        <v>2916</v>
      </c>
      <c r="GZ902" s="2" t="s">
        <v>717</v>
      </c>
      <c r="HA902" s="2" t="s">
        <v>241</v>
      </c>
      <c r="HB902" s="2" t="s">
        <v>229</v>
      </c>
      <c r="HC902" s="4"/>
      <c r="HD902" s="8"/>
      <c r="HE902" s="4"/>
      <c r="HF902" s="8"/>
      <c r="HG902" s="7"/>
      <c r="HH902" s="7"/>
      <c r="HI902" s="2" t="s">
        <v>239</v>
      </c>
      <c r="HJ902" s="2" t="s">
        <v>275</v>
      </c>
      <c r="HK902" s="2" t="s">
        <v>1393</v>
      </c>
      <c r="HL902" s="2" t="s">
        <v>1599</v>
      </c>
      <c r="HM902" s="2" t="s">
        <v>241</v>
      </c>
      <c r="HN902" s="2" t="s">
        <v>229</v>
      </c>
      <c r="HO902" s="4"/>
      <c r="HP902" s="8"/>
      <c r="HQ902" s="4"/>
      <c r="HR902" s="8"/>
      <c r="HS902" s="7"/>
      <c r="HT902" s="7"/>
      <c r="HU902" s="2" t="s">
        <v>239</v>
      </c>
      <c r="HV902" s="2" t="s">
        <v>275</v>
      </c>
      <c r="HW902" s="2" t="s">
        <v>1513</v>
      </c>
      <c r="HX902" s="2" t="s">
        <v>3377</v>
      </c>
      <c r="HY902" s="2" t="s">
        <v>241</v>
      </c>
      <c r="HZ902" s="2" t="s">
        <v>229</v>
      </c>
      <c r="IA902" s="4"/>
      <c r="IB902" s="8"/>
      <c r="IC902" s="4"/>
      <c r="ID902" s="8"/>
      <c r="IE902" s="7"/>
      <c r="IF902" s="7"/>
      <c r="IG902" s="2" t="s">
        <v>266</v>
      </c>
      <c r="IH902" s="2" t="s">
        <v>275</v>
      </c>
      <c r="II902" s="2" t="s">
        <v>229</v>
      </c>
      <c r="IJ902" s="2" t="s">
        <v>229</v>
      </c>
      <c r="IK902" s="2" t="s">
        <v>241</v>
      </c>
      <c r="IL902" s="2" t="s">
        <v>229</v>
      </c>
      <c r="IM902" s="4"/>
      <c r="IN902" s="8"/>
      <c r="IO902" s="4"/>
      <c r="IP902" s="8"/>
      <c r="IQ902" s="7"/>
      <c r="IR902" s="7"/>
      <c r="IS902" s="2" t="s">
        <v>239</v>
      </c>
      <c r="IT902" s="2" t="s">
        <v>275</v>
      </c>
      <c r="IU902" s="2" t="s">
        <v>1023</v>
      </c>
      <c r="IV902" s="2" t="s">
        <v>229</v>
      </c>
      <c r="IW902" s="2" t="s">
        <v>241</v>
      </c>
      <c r="IX902" s="2" t="s">
        <v>229</v>
      </c>
      <c r="IY902" s="4"/>
      <c r="IZ902" s="8"/>
      <c r="JA902" s="4"/>
      <c r="JB902" s="8"/>
      <c r="JC902" s="7"/>
      <c r="JD902" s="7"/>
      <c r="JE902" s="2" t="s">
        <v>239</v>
      </c>
      <c r="JF902" s="2" t="s">
        <v>275</v>
      </c>
      <c r="JG902" s="2" t="s">
        <v>3256</v>
      </c>
      <c r="JH902" s="2" t="s">
        <v>229</v>
      </c>
      <c r="JI902" s="2" t="s">
        <v>241</v>
      </c>
      <c r="JJ902" s="2" t="s">
        <v>229</v>
      </c>
      <c r="JK902" s="4"/>
      <c r="JL902" s="8"/>
      <c r="JM902" s="4"/>
      <c r="JN902" s="8"/>
      <c r="JO902" s="7"/>
      <c r="JP902" s="7"/>
      <c r="JQ902" s="2" t="s">
        <v>229</v>
      </c>
      <c r="JR902" s="2" t="s">
        <v>229</v>
      </c>
      <c r="JS902" s="2" t="s">
        <v>229</v>
      </c>
      <c r="JT902" s="2" t="s">
        <v>229</v>
      </c>
      <c r="JU902" s="2" t="s">
        <v>229</v>
      </c>
      <c r="JV902" s="2" t="s">
        <v>229</v>
      </c>
      <c r="JW902" s="4"/>
      <c r="JX902" s="8"/>
      <c r="JY902" s="4"/>
      <c r="JZ902" s="8"/>
      <c r="KA902" s="7"/>
      <c r="KB902" s="7"/>
      <c r="KC902" s="2" t="s">
        <v>272</v>
      </c>
      <c r="KD902" s="2" t="s">
        <v>275</v>
      </c>
      <c r="KE902" s="2" t="s">
        <v>229</v>
      </c>
      <c r="KF902" s="2" t="s">
        <v>229</v>
      </c>
      <c r="KG902" s="2" t="s">
        <v>241</v>
      </c>
      <c r="KH902" s="2" t="s">
        <v>229</v>
      </c>
      <c r="KI902" s="4"/>
      <c r="KJ902" s="8"/>
      <c r="KK902" s="4"/>
      <c r="KL902" s="8"/>
      <c r="KM902" s="7"/>
      <c r="KN902" s="7"/>
      <c r="KO902" s="2" t="s">
        <v>278</v>
      </c>
      <c r="KP902" s="2" t="s">
        <v>275</v>
      </c>
      <c r="KQ902" s="2" t="s">
        <v>229</v>
      </c>
      <c r="KR902" s="2" t="s">
        <v>229</v>
      </c>
      <c r="KS902" s="2" t="s">
        <v>241</v>
      </c>
      <c r="KT902" s="2" t="s">
        <v>229</v>
      </c>
      <c r="KU902" s="4"/>
      <c r="KV902" s="8"/>
      <c r="KW902" s="4"/>
      <c r="KX902" s="8"/>
      <c r="KY902" s="7"/>
      <c r="KZ902" s="7"/>
      <c r="LA902" s="2" t="s">
        <v>272</v>
      </c>
      <c r="LB902" s="2" t="s">
        <v>275</v>
      </c>
      <c r="LC902" s="2" t="s">
        <v>1393</v>
      </c>
      <c r="LD902" s="2" t="s">
        <v>229</v>
      </c>
      <c r="LE902" s="2" t="s">
        <v>241</v>
      </c>
      <c r="LF902" s="2" t="s">
        <v>229</v>
      </c>
      <c r="LG902" s="4"/>
      <c r="LH902" s="8"/>
      <c r="LI902" s="4"/>
      <c r="LJ902" s="8"/>
      <c r="LK902" s="7"/>
      <c r="LL902" s="7"/>
      <c r="LM902" s="2" t="s">
        <v>229</v>
      </c>
      <c r="LN902" s="2" t="s">
        <v>229</v>
      </c>
      <c r="LO902" s="2" t="s">
        <v>229</v>
      </c>
      <c r="LP902" s="2" t="s">
        <v>229</v>
      </c>
      <c r="LQ902" s="2" t="s">
        <v>229</v>
      </c>
      <c r="LR902" s="2" t="s">
        <v>229</v>
      </c>
      <c r="LS902" s="4"/>
      <c r="LT902" s="8"/>
      <c r="LU902" s="4"/>
      <c r="LV902" s="8"/>
      <c r="LW902" s="7"/>
      <c r="LX902" s="7"/>
      <c r="LY902" s="2" t="s">
        <v>239</v>
      </c>
      <c r="LZ902" s="2" t="s">
        <v>275</v>
      </c>
      <c r="MA902" s="2" t="s">
        <v>886</v>
      </c>
      <c r="MB902" s="2" t="s">
        <v>262</v>
      </c>
      <c r="MC902" s="2" t="s">
        <v>241</v>
      </c>
      <c r="MD902" s="2" t="s">
        <v>229</v>
      </c>
      <c r="ME902" s="4"/>
      <c r="MF902" s="8"/>
      <c r="MG902" s="4"/>
      <c r="MH902" s="8"/>
      <c r="MI902" s="7"/>
      <c r="MJ902" s="7"/>
      <c r="MK902" s="2" t="s">
        <v>278</v>
      </c>
      <c r="ML902" s="2" t="s">
        <v>275</v>
      </c>
      <c r="MM902" s="2" t="s">
        <v>229</v>
      </c>
      <c r="MN902" s="2" t="s">
        <v>229</v>
      </c>
      <c r="MO902" s="2" t="s">
        <v>241</v>
      </c>
      <c r="MP902" s="2" t="s">
        <v>229</v>
      </c>
      <c r="MQ902" s="4"/>
      <c r="MR902" s="8"/>
      <c r="MS902" s="4"/>
      <c r="MT902" s="8"/>
      <c r="MU902" s="7"/>
      <c r="MV902" s="7"/>
      <c r="MW902" s="2" t="s">
        <v>266</v>
      </c>
      <c r="MX902" s="2" t="s">
        <v>275</v>
      </c>
      <c r="MY902" s="2" t="s">
        <v>229</v>
      </c>
      <c r="MZ902" s="2" t="s">
        <v>229</v>
      </c>
      <c r="NA902" s="2" t="s">
        <v>241</v>
      </c>
      <c r="NB902" s="2" t="s">
        <v>229</v>
      </c>
      <c r="NC902" s="4"/>
      <c r="ND902" s="8"/>
      <c r="NE902" s="4"/>
      <c r="NF902" s="8"/>
      <c r="NG902" s="7"/>
      <c r="NH902" s="7"/>
      <c r="NI902" s="2" t="s">
        <v>239</v>
      </c>
      <c r="NJ902" s="2" t="s">
        <v>275</v>
      </c>
      <c r="NK902" s="2" t="s">
        <v>746</v>
      </c>
      <c r="NL902" s="2" t="s">
        <v>2749</v>
      </c>
      <c r="NM902" s="2" t="s">
        <v>241</v>
      </c>
      <c r="NN902" s="2" t="s">
        <v>229</v>
      </c>
      <c r="NO902" s="4"/>
      <c r="NP902" s="8"/>
      <c r="NQ902" s="4"/>
      <c r="NR902" s="8"/>
      <c r="NS902" s="7"/>
      <c r="NT902" s="7"/>
      <c r="NU902" s="2" t="s">
        <v>272</v>
      </c>
      <c r="NV902" s="2" t="s">
        <v>275</v>
      </c>
      <c r="NW902" s="2" t="s">
        <v>229</v>
      </c>
      <c r="NX902" s="2" t="s">
        <v>229</v>
      </c>
      <c r="NY902" s="2" t="s">
        <v>241</v>
      </c>
      <c r="NZ902" s="2" t="s">
        <v>229</v>
      </c>
      <c r="OA902" s="4"/>
      <c r="OB902" s="8"/>
      <c r="OC902" s="4"/>
      <c r="OD902" s="8"/>
      <c r="OE902" s="7"/>
      <c r="OF902" s="7"/>
      <c r="OG902" s="2" t="s">
        <v>229</v>
      </c>
      <c r="OH902" s="2" t="s">
        <v>229</v>
      </c>
      <c r="OI902" s="2" t="s">
        <v>229</v>
      </c>
      <c r="OJ902" s="2" t="s">
        <v>229</v>
      </c>
      <c r="OK902" s="2" t="s">
        <v>229</v>
      </c>
      <c r="OL902" s="2" t="s">
        <v>229</v>
      </c>
      <c r="OM902" s="4"/>
      <c r="ON902" s="8"/>
      <c r="OO902" s="4"/>
      <c r="OP902" s="8"/>
      <c r="OQ902" s="7"/>
      <c r="OR902" s="7"/>
      <c r="OS902" s="2" t="s">
        <v>229</v>
      </c>
      <c r="OT902" s="2" t="s">
        <v>229</v>
      </c>
      <c r="OU902" s="2" t="s">
        <v>229</v>
      </c>
      <c r="OV902" s="2" t="s">
        <v>229</v>
      </c>
      <c r="OW902" s="2" t="s">
        <v>229</v>
      </c>
      <c r="OX902" s="2" t="s">
        <v>229</v>
      </c>
      <c r="OY902" s="4"/>
      <c r="OZ902" s="8"/>
      <c r="PA902" s="4"/>
      <c r="PB902" s="8"/>
      <c r="PC902" s="7"/>
      <c r="PD902" s="7"/>
      <c r="PE902" s="2" t="s">
        <v>229</v>
      </c>
      <c r="PF902" s="2" t="s">
        <v>229</v>
      </c>
      <c r="PG902" s="2" t="s">
        <v>229</v>
      </c>
      <c r="PH902" s="2" t="s">
        <v>229</v>
      </c>
      <c r="PI902" s="2" t="s">
        <v>229</v>
      </c>
      <c r="PJ902" s="2" t="s">
        <v>229</v>
      </c>
      <c r="PK902" s="4"/>
      <c r="PL902" s="8"/>
      <c r="PM902" s="4"/>
      <c r="PN902" s="8"/>
      <c r="PO902" s="7"/>
      <c r="PP902" s="7"/>
      <c r="PQ902" s="2" t="s">
        <v>239</v>
      </c>
      <c r="PR902" s="2" t="s">
        <v>275</v>
      </c>
      <c r="PS902" s="2" t="s">
        <v>3648</v>
      </c>
      <c r="PT902" s="2" t="s">
        <v>890</v>
      </c>
      <c r="PU902" s="2" t="s">
        <v>241</v>
      </c>
      <c r="PV902" s="2" t="s">
        <v>229</v>
      </c>
      <c r="PW902" s="4"/>
      <c r="PX902" s="8"/>
      <c r="PY902" s="4"/>
      <c r="PZ902" s="8"/>
      <c r="QA902" s="7"/>
      <c r="QB902" s="7"/>
      <c r="QC902" s="2" t="s">
        <v>281</v>
      </c>
      <c r="QD902" s="2" t="s">
        <v>275</v>
      </c>
      <c r="QE902" s="2" t="s">
        <v>229</v>
      </c>
      <c r="QF902" s="2" t="s">
        <v>229</v>
      </c>
      <c r="QG902" s="2" t="s">
        <v>241</v>
      </c>
      <c r="QH902" s="2" t="s">
        <v>229</v>
      </c>
      <c r="QI902" s="4"/>
      <c r="QJ902" s="8"/>
      <c r="QK902" s="4"/>
      <c r="QL902" s="8"/>
      <c r="QM902" s="7"/>
      <c r="QN902" s="7"/>
      <c r="QO902" s="2" t="s">
        <v>229</v>
      </c>
      <c r="QP902" s="2" t="s">
        <v>229</v>
      </c>
      <c r="QQ902" s="2" t="s">
        <v>229</v>
      </c>
      <c r="QR902" s="2" t="s">
        <v>229</v>
      </c>
      <c r="QS902" s="2" t="s">
        <v>229</v>
      </c>
      <c r="QT902" s="2" t="s">
        <v>229</v>
      </c>
      <c r="QU902" s="4"/>
      <c r="QV902" s="8"/>
      <c r="QW902" s="4"/>
      <c r="QX902" s="8"/>
      <c r="QY902" s="7"/>
      <c r="QZ902" s="7"/>
      <c r="RA902" s="2" t="s">
        <v>272</v>
      </c>
      <c r="RB902" s="2" t="s">
        <v>275</v>
      </c>
      <c r="RC902" s="2" t="s">
        <v>229</v>
      </c>
      <c r="RD902" s="2" t="s">
        <v>229</v>
      </c>
      <c r="RE902" s="2" t="s">
        <v>241</v>
      </c>
      <c r="RF902" s="2" t="s">
        <v>229</v>
      </c>
      <c r="RG902" s="4"/>
      <c r="RH902" s="8"/>
      <c r="RI902" s="4"/>
      <c r="RJ902" s="8"/>
      <c r="RK902" s="7"/>
      <c r="RL902" s="7"/>
      <c r="RM902" s="2" t="s">
        <v>229</v>
      </c>
      <c r="RN902" s="2" t="s">
        <v>229</v>
      </c>
      <c r="RO902" s="2" t="s">
        <v>229</v>
      </c>
      <c r="RP902" s="2" t="s">
        <v>229</v>
      </c>
      <c r="RQ902" s="2" t="s">
        <v>229</v>
      </c>
      <c r="RR902" s="2" t="s">
        <v>229</v>
      </c>
      <c r="RS902" s="4"/>
      <c r="RT902" s="8"/>
      <c r="RU902" s="4"/>
      <c r="RV902" s="8"/>
      <c r="RW902" s="7"/>
      <c r="RX902" s="7"/>
      <c r="RY902" s="2" t="s">
        <v>266</v>
      </c>
      <c r="RZ902" s="2" t="s">
        <v>275</v>
      </c>
      <c r="SA902" s="2" t="s">
        <v>229</v>
      </c>
      <c r="SB902" s="2" t="s">
        <v>229</v>
      </c>
      <c r="SC902" s="2" t="s">
        <v>241</v>
      </c>
      <c r="SD902" s="2" t="s">
        <v>229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</row>
    <row r="903">
      <c r="A903" s="2" t="s">
        <v>5244</v>
      </c>
      <c r="B903" s="2" t="s">
        <v>216</v>
      </c>
      <c r="C903" s="2" t="s">
        <v>4734</v>
      </c>
      <c r="D903" s="2" t="s">
        <v>3600</v>
      </c>
      <c r="E903" s="2" t="s">
        <v>3601</v>
      </c>
      <c r="F903" s="2" t="s">
        <v>4930</v>
      </c>
      <c r="G903" s="2" t="s">
        <v>4931</v>
      </c>
      <c r="H903" s="2" t="s">
        <v>4932</v>
      </c>
      <c r="I903" s="2" t="s">
        <v>5245</v>
      </c>
      <c r="J903" s="2" t="s">
        <v>285</v>
      </c>
      <c r="K903" s="2" t="s">
        <v>617</v>
      </c>
      <c r="L903" s="3">
        <v>58.8</v>
      </c>
      <c r="M903" s="3">
        <v>61.74</v>
      </c>
      <c r="N903" s="3">
        <v>119.99</v>
      </c>
      <c r="O903" s="2" t="s">
        <v>981</v>
      </c>
      <c r="P903" s="2" t="s">
        <v>964</v>
      </c>
      <c r="Q903" s="2" t="s">
        <v>228</v>
      </c>
      <c r="R903" s="2" t="s">
        <v>229</v>
      </c>
      <c r="S903" s="2" t="s">
        <v>229</v>
      </c>
      <c r="T903" s="2" t="s">
        <v>3733</v>
      </c>
      <c r="U903" s="2" t="s">
        <v>2890</v>
      </c>
      <c r="V903" s="2" t="s">
        <v>1436</v>
      </c>
      <c r="W903" s="2" t="s">
        <v>1437</v>
      </c>
      <c r="X903" s="2" t="s">
        <v>1251</v>
      </c>
      <c r="Y903" s="2" t="s">
        <v>698</v>
      </c>
      <c r="Z903" s="4"/>
      <c r="AA903" s="4">
        <f>=ROUNDDOWN({0},0)</f>
      </c>
      <c r="AB903" s="5"/>
      <c r="AC903" s="2" t="s">
        <v>229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/>
      <c r="AQ903" s="8"/>
      <c r="AR903" s="4">
        <v>1</v>
      </c>
      <c r="AS903" s="8">
        <v>59.04</v>
      </c>
      <c r="AT903" s="7">
        <v>-1</v>
      </c>
      <c r="AU903" s="7">
        <v>-1</v>
      </c>
      <c r="AV903" s="4" t="s">
        <v>229</v>
      </c>
      <c r="AW903" s="8" t="s">
        <v>229</v>
      </c>
      <c r="AX903" s="4">
        <v>3</v>
      </c>
      <c r="AY903" s="8">
        <v>206.12</v>
      </c>
      <c r="AZ903" s="7" t="s">
        <v>229</v>
      </c>
      <c r="BA903" s="7" t="s">
        <v>229</v>
      </c>
      <c r="BB903" s="7"/>
      <c r="BC903" s="4" t="s">
        <v>229</v>
      </c>
      <c r="BD903" s="8" t="s">
        <v>229</v>
      </c>
      <c r="BE903" s="4">
        <v>3</v>
      </c>
      <c r="BF903" s="8">
        <v>206.12</v>
      </c>
      <c r="BG903" s="7" t="s">
        <v>229</v>
      </c>
      <c r="BH903" s="7" t="s">
        <v>229</v>
      </c>
      <c r="BI903" s="7"/>
      <c r="BJ903" s="4"/>
      <c r="BK903" s="8"/>
      <c r="BL903" s="2" t="s">
        <v>22</v>
      </c>
      <c r="BM903" s="7"/>
      <c r="BN903" s="7"/>
      <c r="BO903" s="4"/>
      <c r="BP903" s="8"/>
      <c r="BQ903" s="4"/>
      <c r="BR903" s="8"/>
      <c r="BS903" s="7"/>
      <c r="BT903" s="7"/>
      <c r="BU903" s="2" t="s">
        <v>2075</v>
      </c>
      <c r="BV903" s="2" t="s">
        <v>275</v>
      </c>
      <c r="BW903" s="2" t="s">
        <v>229</v>
      </c>
      <c r="BX903" s="2" t="s">
        <v>1752</v>
      </c>
      <c r="BY903" s="2" t="s">
        <v>263</v>
      </c>
      <c r="BZ903" s="2" t="s">
        <v>229</v>
      </c>
      <c r="CA903" s="4"/>
      <c r="CB903" s="8"/>
      <c r="CC903" s="4"/>
      <c r="CD903" s="8"/>
      <c r="CE903" s="7"/>
      <c r="CF903" s="7"/>
      <c r="CG903" s="2" t="s">
        <v>239</v>
      </c>
      <c r="CH903" s="2" t="s">
        <v>275</v>
      </c>
      <c r="CI903" s="2" t="s">
        <v>691</v>
      </c>
      <c r="CJ903" s="2" t="s">
        <v>1344</v>
      </c>
      <c r="CK903" s="2" t="s">
        <v>263</v>
      </c>
      <c r="CL903" s="2" t="s">
        <v>229</v>
      </c>
      <c r="CM903" s="4"/>
      <c r="CN903" s="8"/>
      <c r="CO903" s="4"/>
      <c r="CP903" s="8"/>
      <c r="CQ903" s="7"/>
      <c r="CR903" s="7"/>
      <c r="CS903" s="2" t="s">
        <v>239</v>
      </c>
      <c r="CT903" s="2" t="s">
        <v>275</v>
      </c>
      <c r="CU903" s="2" t="s">
        <v>1351</v>
      </c>
      <c r="CV903" s="2" t="s">
        <v>1800</v>
      </c>
      <c r="CW903" s="2" t="s">
        <v>241</v>
      </c>
      <c r="CX903" s="2" t="s">
        <v>229</v>
      </c>
      <c r="CY903" s="4"/>
      <c r="CZ903" s="8"/>
      <c r="DA903" s="4"/>
      <c r="DB903" s="8"/>
      <c r="DC903" s="7"/>
      <c r="DD903" s="7"/>
      <c r="DE903" s="2" t="s">
        <v>239</v>
      </c>
      <c r="DF903" s="2" t="s">
        <v>275</v>
      </c>
      <c r="DG903" s="2" t="s">
        <v>2054</v>
      </c>
      <c r="DH903" s="2" t="s">
        <v>2456</v>
      </c>
      <c r="DI903" s="2" t="s">
        <v>263</v>
      </c>
      <c r="DJ903" s="2" t="s">
        <v>229</v>
      </c>
      <c r="DK903" s="4"/>
      <c r="DL903" s="8"/>
      <c r="DM903" s="4"/>
      <c r="DN903" s="8"/>
      <c r="DO903" s="7"/>
      <c r="DP903" s="7"/>
      <c r="DQ903" s="2" t="s">
        <v>239</v>
      </c>
      <c r="DR903" s="2" t="s">
        <v>275</v>
      </c>
      <c r="DS903" s="2" t="s">
        <v>871</v>
      </c>
      <c r="DT903" s="2" t="s">
        <v>2018</v>
      </c>
      <c r="DU903" s="2" t="s">
        <v>241</v>
      </c>
      <c r="DV903" s="2" t="s">
        <v>229</v>
      </c>
      <c r="DW903" s="4"/>
      <c r="DX903" s="8"/>
      <c r="DY903" s="4"/>
      <c r="DZ903" s="8"/>
      <c r="EA903" s="7"/>
      <c r="EB903" s="7"/>
      <c r="EC903" s="2" t="s">
        <v>239</v>
      </c>
      <c r="ED903" s="2" t="s">
        <v>275</v>
      </c>
      <c r="EE903" s="2" t="s">
        <v>1347</v>
      </c>
      <c r="EF903" s="2" t="s">
        <v>1357</v>
      </c>
      <c r="EG903" s="2" t="s">
        <v>263</v>
      </c>
      <c r="EH903" s="2" t="s">
        <v>229</v>
      </c>
      <c r="EI903" s="4"/>
      <c r="EJ903" s="8"/>
      <c r="EK903" s="4">
        <v>1</v>
      </c>
      <c r="EL903" s="8">
        <v>59.04</v>
      </c>
      <c r="EM903" s="7">
        <v>-1</v>
      </c>
      <c r="EN903" s="7">
        <v>-1</v>
      </c>
      <c r="EO903" s="2" t="s">
        <v>239</v>
      </c>
      <c r="EP903" s="2" t="s">
        <v>275</v>
      </c>
      <c r="EQ903" s="2" t="s">
        <v>944</v>
      </c>
      <c r="ER903" s="2" t="s">
        <v>2036</v>
      </c>
      <c r="ES903" s="2" t="s">
        <v>241</v>
      </c>
      <c r="ET903" s="2" t="s">
        <v>229</v>
      </c>
      <c r="EU903" s="4"/>
      <c r="EV903" s="8"/>
      <c r="EW903" s="4"/>
      <c r="EX903" s="8"/>
      <c r="EY903" s="7"/>
      <c r="EZ903" s="7"/>
      <c r="FA903" s="2" t="s">
        <v>239</v>
      </c>
      <c r="FB903" s="2" t="s">
        <v>275</v>
      </c>
      <c r="FC903" s="2" t="s">
        <v>1349</v>
      </c>
      <c r="FD903" s="2" t="s">
        <v>746</v>
      </c>
      <c r="FE903" s="2" t="s">
        <v>263</v>
      </c>
      <c r="FF903" s="2" t="s">
        <v>229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275</v>
      </c>
      <c r="FO903" s="2" t="s">
        <v>4771</v>
      </c>
      <c r="FP903" s="2" t="s">
        <v>2972</v>
      </c>
      <c r="FQ903" s="2" t="s">
        <v>241</v>
      </c>
      <c r="FR903" s="2" t="s">
        <v>229</v>
      </c>
      <c r="FS903" s="4"/>
      <c r="FT903" s="8"/>
      <c r="FU903" s="4"/>
      <c r="FV903" s="8"/>
      <c r="FW903" s="7"/>
      <c r="FX903" s="7"/>
      <c r="FY903" s="2" t="s">
        <v>229</v>
      </c>
      <c r="FZ903" s="2" t="s">
        <v>229</v>
      </c>
      <c r="GA903" s="2" t="s">
        <v>229</v>
      </c>
      <c r="GB903" s="2" t="s">
        <v>229</v>
      </c>
      <c r="GC903" s="2" t="s">
        <v>229</v>
      </c>
      <c r="GD903" s="2" t="s">
        <v>229</v>
      </c>
      <c r="GE903" s="4"/>
      <c r="GF903" s="8"/>
      <c r="GG903" s="4"/>
      <c r="GH903" s="8"/>
      <c r="GI903" s="7"/>
      <c r="GJ903" s="7"/>
      <c r="GK903" s="2" t="s">
        <v>272</v>
      </c>
      <c r="GL903" s="2" t="s">
        <v>275</v>
      </c>
      <c r="GM903" s="2" t="s">
        <v>229</v>
      </c>
      <c r="GN903" s="2" t="s">
        <v>229</v>
      </c>
      <c r="GO903" s="2" t="s">
        <v>241</v>
      </c>
      <c r="GP903" s="2" t="s">
        <v>229</v>
      </c>
      <c r="GQ903" s="4"/>
      <c r="GR903" s="8"/>
      <c r="GS903" s="4"/>
      <c r="GT903" s="8"/>
      <c r="GU903" s="7"/>
      <c r="GV903" s="7"/>
      <c r="GW903" s="2" t="s">
        <v>239</v>
      </c>
      <c r="GX903" s="2" t="s">
        <v>275</v>
      </c>
      <c r="GY903" s="2" t="s">
        <v>2916</v>
      </c>
      <c r="GZ903" s="2" t="s">
        <v>2766</v>
      </c>
      <c r="HA903" s="2" t="s">
        <v>241</v>
      </c>
      <c r="HB903" s="2" t="s">
        <v>229</v>
      </c>
      <c r="HC903" s="4"/>
      <c r="HD903" s="8"/>
      <c r="HE903" s="4"/>
      <c r="HF903" s="8"/>
      <c r="HG903" s="7"/>
      <c r="HH903" s="7"/>
      <c r="HI903" s="2" t="s">
        <v>239</v>
      </c>
      <c r="HJ903" s="2" t="s">
        <v>275</v>
      </c>
      <c r="HK903" s="2" t="s">
        <v>700</v>
      </c>
      <c r="HL903" s="2" t="s">
        <v>4490</v>
      </c>
      <c r="HM903" s="2" t="s">
        <v>241</v>
      </c>
      <c r="HN903" s="2" t="s">
        <v>229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275</v>
      </c>
      <c r="HW903" s="2" t="s">
        <v>1513</v>
      </c>
      <c r="HX903" s="2" t="s">
        <v>3377</v>
      </c>
      <c r="HY903" s="2" t="s">
        <v>241</v>
      </c>
      <c r="HZ903" s="2" t="s">
        <v>229</v>
      </c>
      <c r="IA903" s="4"/>
      <c r="IB903" s="8"/>
      <c r="IC903" s="4"/>
      <c r="ID903" s="8"/>
      <c r="IE903" s="7"/>
      <c r="IF903" s="7"/>
      <c r="IG903" s="2" t="s">
        <v>266</v>
      </c>
      <c r="IH903" s="2" t="s">
        <v>275</v>
      </c>
      <c r="II903" s="2" t="s">
        <v>229</v>
      </c>
      <c r="IJ903" s="2" t="s">
        <v>229</v>
      </c>
      <c r="IK903" s="2" t="s">
        <v>241</v>
      </c>
      <c r="IL903" s="2" t="s">
        <v>229</v>
      </c>
      <c r="IM903" s="4"/>
      <c r="IN903" s="8"/>
      <c r="IO903" s="4"/>
      <c r="IP903" s="8"/>
      <c r="IQ903" s="7"/>
      <c r="IR903" s="7"/>
      <c r="IS903" s="2" t="s">
        <v>239</v>
      </c>
      <c r="IT903" s="2" t="s">
        <v>275</v>
      </c>
      <c r="IU903" s="2" t="s">
        <v>1023</v>
      </c>
      <c r="IV903" s="2" t="s">
        <v>229</v>
      </c>
      <c r="IW903" s="2" t="s">
        <v>241</v>
      </c>
      <c r="IX903" s="2" t="s">
        <v>229</v>
      </c>
      <c r="IY903" s="4"/>
      <c r="IZ903" s="8"/>
      <c r="JA903" s="4"/>
      <c r="JB903" s="8"/>
      <c r="JC903" s="7"/>
      <c r="JD903" s="7"/>
      <c r="JE903" s="2" t="s">
        <v>239</v>
      </c>
      <c r="JF903" s="2" t="s">
        <v>275</v>
      </c>
      <c r="JG903" s="2" t="s">
        <v>3256</v>
      </c>
      <c r="JH903" s="2" t="s">
        <v>229</v>
      </c>
      <c r="JI903" s="2" t="s">
        <v>241</v>
      </c>
      <c r="JJ903" s="2" t="s">
        <v>229</v>
      </c>
      <c r="JK903" s="4"/>
      <c r="JL903" s="8"/>
      <c r="JM903" s="4"/>
      <c r="JN903" s="8"/>
      <c r="JO903" s="7"/>
      <c r="JP903" s="7"/>
      <c r="JQ903" s="2" t="s">
        <v>229</v>
      </c>
      <c r="JR903" s="2" t="s">
        <v>229</v>
      </c>
      <c r="JS903" s="2" t="s">
        <v>229</v>
      </c>
      <c r="JT903" s="2" t="s">
        <v>229</v>
      </c>
      <c r="JU903" s="2" t="s">
        <v>229</v>
      </c>
      <c r="JV903" s="2" t="s">
        <v>229</v>
      </c>
      <c r="JW903" s="4"/>
      <c r="JX903" s="8"/>
      <c r="JY903" s="4"/>
      <c r="JZ903" s="8"/>
      <c r="KA903" s="7"/>
      <c r="KB903" s="7"/>
      <c r="KC903" s="2" t="s">
        <v>272</v>
      </c>
      <c r="KD903" s="2" t="s">
        <v>275</v>
      </c>
      <c r="KE903" s="2" t="s">
        <v>229</v>
      </c>
      <c r="KF903" s="2" t="s">
        <v>229</v>
      </c>
      <c r="KG903" s="2" t="s">
        <v>241</v>
      </c>
      <c r="KH903" s="2" t="s">
        <v>229</v>
      </c>
      <c r="KI903" s="4"/>
      <c r="KJ903" s="8"/>
      <c r="KK903" s="4"/>
      <c r="KL903" s="8"/>
      <c r="KM903" s="7"/>
      <c r="KN903" s="7"/>
      <c r="KO903" s="2" t="s">
        <v>278</v>
      </c>
      <c r="KP903" s="2" t="s">
        <v>275</v>
      </c>
      <c r="KQ903" s="2" t="s">
        <v>229</v>
      </c>
      <c r="KR903" s="2" t="s">
        <v>229</v>
      </c>
      <c r="KS903" s="2" t="s">
        <v>241</v>
      </c>
      <c r="KT903" s="2" t="s">
        <v>229</v>
      </c>
      <c r="KU903" s="4"/>
      <c r="KV903" s="8"/>
      <c r="KW903" s="4"/>
      <c r="KX903" s="8"/>
      <c r="KY903" s="7"/>
      <c r="KZ903" s="7"/>
      <c r="LA903" s="2" t="s">
        <v>239</v>
      </c>
      <c r="LB903" s="2" t="s">
        <v>275</v>
      </c>
      <c r="LC903" s="2" t="s">
        <v>895</v>
      </c>
      <c r="LD903" s="2" t="s">
        <v>2752</v>
      </c>
      <c r="LE903" s="2" t="s">
        <v>241</v>
      </c>
      <c r="LF903" s="2" t="s">
        <v>229</v>
      </c>
      <c r="LG903" s="4"/>
      <c r="LH903" s="8"/>
      <c r="LI903" s="4"/>
      <c r="LJ903" s="8"/>
      <c r="LK903" s="7"/>
      <c r="LL903" s="7"/>
      <c r="LM903" s="2" t="s">
        <v>229</v>
      </c>
      <c r="LN903" s="2" t="s">
        <v>229</v>
      </c>
      <c r="LO903" s="2" t="s">
        <v>229</v>
      </c>
      <c r="LP903" s="2" t="s">
        <v>229</v>
      </c>
      <c r="LQ903" s="2" t="s">
        <v>229</v>
      </c>
      <c r="LR903" s="2" t="s">
        <v>229</v>
      </c>
      <c r="LS903" s="4"/>
      <c r="LT903" s="8"/>
      <c r="LU903" s="4"/>
      <c r="LV903" s="8"/>
      <c r="LW903" s="7"/>
      <c r="LX903" s="7"/>
      <c r="LY903" s="2" t="s">
        <v>239</v>
      </c>
      <c r="LZ903" s="2" t="s">
        <v>275</v>
      </c>
      <c r="MA903" s="2" t="s">
        <v>1766</v>
      </c>
      <c r="MB903" s="2" t="s">
        <v>1405</v>
      </c>
      <c r="MC903" s="2" t="s">
        <v>241</v>
      </c>
      <c r="MD903" s="2" t="s">
        <v>229</v>
      </c>
      <c r="ME903" s="4"/>
      <c r="MF903" s="8"/>
      <c r="MG903" s="4"/>
      <c r="MH903" s="8"/>
      <c r="MI903" s="7"/>
      <c r="MJ903" s="7"/>
      <c r="MK903" s="2" t="s">
        <v>278</v>
      </c>
      <c r="ML903" s="2" t="s">
        <v>275</v>
      </c>
      <c r="MM903" s="2" t="s">
        <v>229</v>
      </c>
      <c r="MN903" s="2" t="s">
        <v>229</v>
      </c>
      <c r="MO903" s="2" t="s">
        <v>241</v>
      </c>
      <c r="MP903" s="2" t="s">
        <v>229</v>
      </c>
      <c r="MQ903" s="4"/>
      <c r="MR903" s="8"/>
      <c r="MS903" s="4"/>
      <c r="MT903" s="8"/>
      <c r="MU903" s="7"/>
      <c r="MV903" s="7"/>
      <c r="MW903" s="2" t="s">
        <v>266</v>
      </c>
      <c r="MX903" s="2" t="s">
        <v>275</v>
      </c>
      <c r="MY903" s="2" t="s">
        <v>229</v>
      </c>
      <c r="MZ903" s="2" t="s">
        <v>229</v>
      </c>
      <c r="NA903" s="2" t="s">
        <v>241</v>
      </c>
      <c r="NB903" s="2" t="s">
        <v>229</v>
      </c>
      <c r="NC903" s="4"/>
      <c r="ND903" s="8"/>
      <c r="NE903" s="4"/>
      <c r="NF903" s="8"/>
      <c r="NG903" s="7"/>
      <c r="NH903" s="7"/>
      <c r="NI903" s="2" t="s">
        <v>239</v>
      </c>
      <c r="NJ903" s="2" t="s">
        <v>260</v>
      </c>
      <c r="NK903" s="2" t="s">
        <v>1227</v>
      </c>
      <c r="NL903" s="2" t="s">
        <v>4215</v>
      </c>
      <c r="NM903" s="2" t="s">
        <v>241</v>
      </c>
      <c r="NN903" s="2" t="s">
        <v>229</v>
      </c>
      <c r="NO903" s="4"/>
      <c r="NP903" s="8"/>
      <c r="NQ903" s="4"/>
      <c r="NR903" s="8"/>
      <c r="NS903" s="7"/>
      <c r="NT903" s="7"/>
      <c r="NU903" s="2" t="s">
        <v>272</v>
      </c>
      <c r="NV903" s="2" t="s">
        <v>275</v>
      </c>
      <c r="NW903" s="2" t="s">
        <v>229</v>
      </c>
      <c r="NX903" s="2" t="s">
        <v>229</v>
      </c>
      <c r="NY903" s="2" t="s">
        <v>241</v>
      </c>
      <c r="NZ903" s="2" t="s">
        <v>229</v>
      </c>
      <c r="OA903" s="4"/>
      <c r="OB903" s="8"/>
      <c r="OC903" s="4"/>
      <c r="OD903" s="8"/>
      <c r="OE903" s="7"/>
      <c r="OF903" s="7"/>
      <c r="OG903" s="2" t="s">
        <v>272</v>
      </c>
      <c r="OH903" s="2" t="s">
        <v>275</v>
      </c>
      <c r="OI903" s="2" t="s">
        <v>229</v>
      </c>
      <c r="OJ903" s="2" t="s">
        <v>229</v>
      </c>
      <c r="OK903" s="2" t="s">
        <v>241</v>
      </c>
      <c r="OL903" s="2" t="s">
        <v>229</v>
      </c>
      <c r="OM903" s="4"/>
      <c r="ON903" s="8"/>
      <c r="OO903" s="4"/>
      <c r="OP903" s="8"/>
      <c r="OQ903" s="7"/>
      <c r="OR903" s="7"/>
      <c r="OS903" s="2" t="s">
        <v>229</v>
      </c>
      <c r="OT903" s="2" t="s">
        <v>229</v>
      </c>
      <c r="OU903" s="2" t="s">
        <v>229</v>
      </c>
      <c r="OV903" s="2" t="s">
        <v>229</v>
      </c>
      <c r="OW903" s="2" t="s">
        <v>229</v>
      </c>
      <c r="OX903" s="2" t="s">
        <v>229</v>
      </c>
      <c r="OY903" s="4"/>
      <c r="OZ903" s="8"/>
      <c r="PA903" s="4"/>
      <c r="PB903" s="8"/>
      <c r="PC903" s="7"/>
      <c r="PD903" s="7"/>
      <c r="PE903" s="2" t="s">
        <v>229</v>
      </c>
      <c r="PF903" s="2" t="s">
        <v>229</v>
      </c>
      <c r="PG903" s="2" t="s">
        <v>229</v>
      </c>
      <c r="PH903" s="2" t="s">
        <v>229</v>
      </c>
      <c r="PI903" s="2" t="s">
        <v>229</v>
      </c>
      <c r="PJ903" s="2" t="s">
        <v>229</v>
      </c>
      <c r="PK903" s="4"/>
      <c r="PL903" s="8"/>
      <c r="PM903" s="4"/>
      <c r="PN903" s="8"/>
      <c r="PO903" s="7"/>
      <c r="PP903" s="7"/>
      <c r="PQ903" s="2" t="s">
        <v>239</v>
      </c>
      <c r="PR903" s="2" t="s">
        <v>275</v>
      </c>
      <c r="PS903" s="2" t="s">
        <v>1800</v>
      </c>
      <c r="PT903" s="2" t="s">
        <v>229</v>
      </c>
      <c r="PU903" s="2" t="s">
        <v>241</v>
      </c>
      <c r="PV903" s="2" t="s">
        <v>229</v>
      </c>
      <c r="PW903" s="4"/>
      <c r="PX903" s="8"/>
      <c r="PY903" s="4"/>
      <c r="PZ903" s="8"/>
      <c r="QA903" s="7"/>
      <c r="QB903" s="7"/>
      <c r="QC903" s="2" t="s">
        <v>281</v>
      </c>
      <c r="QD903" s="2" t="s">
        <v>275</v>
      </c>
      <c r="QE903" s="2" t="s">
        <v>229</v>
      </c>
      <c r="QF903" s="2" t="s">
        <v>229</v>
      </c>
      <c r="QG903" s="2" t="s">
        <v>241</v>
      </c>
      <c r="QH903" s="2" t="s">
        <v>229</v>
      </c>
      <c r="QI903" s="4"/>
      <c r="QJ903" s="8"/>
      <c r="QK903" s="4"/>
      <c r="QL903" s="8"/>
      <c r="QM903" s="7"/>
      <c r="QN903" s="7"/>
      <c r="QO903" s="2" t="s">
        <v>229</v>
      </c>
      <c r="QP903" s="2" t="s">
        <v>229</v>
      </c>
      <c r="QQ903" s="2" t="s">
        <v>229</v>
      </c>
      <c r="QR903" s="2" t="s">
        <v>229</v>
      </c>
      <c r="QS903" s="2" t="s">
        <v>229</v>
      </c>
      <c r="QT903" s="2" t="s">
        <v>229</v>
      </c>
      <c r="QU903" s="4"/>
      <c r="QV903" s="8"/>
      <c r="QW903" s="4"/>
      <c r="QX903" s="8"/>
      <c r="QY903" s="7"/>
      <c r="QZ903" s="7"/>
      <c r="RA903" s="2" t="s">
        <v>239</v>
      </c>
      <c r="RB903" s="2" t="s">
        <v>275</v>
      </c>
      <c r="RC903" s="2" t="s">
        <v>3418</v>
      </c>
      <c r="RD903" s="2" t="s">
        <v>885</v>
      </c>
      <c r="RE903" s="2" t="s">
        <v>241</v>
      </c>
      <c r="RF903" s="2" t="s">
        <v>229</v>
      </c>
      <c r="RG903" s="4"/>
      <c r="RH903" s="8"/>
      <c r="RI903" s="4"/>
      <c r="RJ903" s="8"/>
      <c r="RK903" s="7"/>
      <c r="RL903" s="7"/>
      <c r="RM903" s="2" t="s">
        <v>229</v>
      </c>
      <c r="RN903" s="2" t="s">
        <v>229</v>
      </c>
      <c r="RO903" s="2" t="s">
        <v>229</v>
      </c>
      <c r="RP903" s="2" t="s">
        <v>229</v>
      </c>
      <c r="RQ903" s="2" t="s">
        <v>229</v>
      </c>
      <c r="RR903" s="2" t="s">
        <v>229</v>
      </c>
      <c r="RS903" s="4"/>
      <c r="RT903" s="8"/>
      <c r="RU903" s="4"/>
      <c r="RV903" s="8"/>
      <c r="RW903" s="7"/>
      <c r="RX903" s="7"/>
      <c r="RY903" s="2" t="s">
        <v>266</v>
      </c>
      <c r="RZ903" s="2" t="s">
        <v>275</v>
      </c>
      <c r="SA903" s="2" t="s">
        <v>229</v>
      </c>
      <c r="SB903" s="2" t="s">
        <v>229</v>
      </c>
      <c r="SC903" s="2" t="s">
        <v>241</v>
      </c>
      <c r="SD903" s="2" t="s">
        <v>229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</row>
    <row r="904">
      <c r="A904" s="2" t="s">
        <v>5246</v>
      </c>
      <c r="B904" s="2" t="s">
        <v>216</v>
      </c>
      <c r="C904" s="2" t="s">
        <v>4734</v>
      </c>
      <c r="D904" s="2" t="s">
        <v>3600</v>
      </c>
      <c r="E904" s="2" t="s">
        <v>3601</v>
      </c>
      <c r="F904" s="2" t="s">
        <v>4930</v>
      </c>
      <c r="G904" s="2" t="s">
        <v>4931</v>
      </c>
      <c r="H904" s="2" t="s">
        <v>4932</v>
      </c>
      <c r="I904" s="2" t="s">
        <v>5245</v>
      </c>
      <c r="J904" s="2" t="s">
        <v>312</v>
      </c>
      <c r="K904" s="2" t="s">
        <v>617</v>
      </c>
      <c r="L904" s="3">
        <v>68.6</v>
      </c>
      <c r="M904" s="3">
        <v>72.03</v>
      </c>
      <c r="N904" s="3">
        <v>139.99</v>
      </c>
      <c r="O904" s="2" t="s">
        <v>963</v>
      </c>
      <c r="P904" s="2" t="s">
        <v>964</v>
      </c>
      <c r="Q904" s="2" t="s">
        <v>228</v>
      </c>
      <c r="R904" s="2" t="s">
        <v>229</v>
      </c>
      <c r="S904" s="2" t="s">
        <v>229</v>
      </c>
      <c r="T904" s="2" t="s">
        <v>3733</v>
      </c>
      <c r="U904" s="2" t="s">
        <v>2890</v>
      </c>
      <c r="V904" s="2" t="s">
        <v>1436</v>
      </c>
      <c r="W904" s="2" t="s">
        <v>1437</v>
      </c>
      <c r="X904" s="2" t="s">
        <v>1251</v>
      </c>
      <c r="Y904" s="2" t="s">
        <v>698</v>
      </c>
      <c r="Z904" s="4"/>
      <c r="AA904" s="4">
        <f>=ROUNDDOWN({0},0)</f>
      </c>
      <c r="AB904" s="5"/>
      <c r="AC904" s="2" t="s">
        <v>229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>
        <v>2</v>
      </c>
      <c r="AS904" s="8">
        <v>147.08</v>
      </c>
      <c r="AT904" s="7">
        <v>-1</v>
      </c>
      <c r="AU904" s="7">
        <v>-1</v>
      </c>
      <c r="AV904" s="4" t="s">
        <v>229</v>
      </c>
      <c r="AW904" s="8" t="s">
        <v>229</v>
      </c>
      <c r="AX904" s="4" t="s">
        <v>229</v>
      </c>
      <c r="AY904" s="8" t="s">
        <v>229</v>
      </c>
      <c r="AZ904" s="7" t="s">
        <v>229</v>
      </c>
      <c r="BA904" s="7" t="s">
        <v>229</v>
      </c>
      <c r="BB904" s="7"/>
      <c r="BC904" s="4" t="s">
        <v>229</v>
      </c>
      <c r="BD904" s="8" t="s">
        <v>229</v>
      </c>
      <c r="BE904" s="4" t="s">
        <v>229</v>
      </c>
      <c r="BF904" s="8" t="s">
        <v>229</v>
      </c>
      <c r="BG904" s="7" t="s">
        <v>229</v>
      </c>
      <c r="BH904" s="7" t="s">
        <v>229</v>
      </c>
      <c r="BI904" s="7"/>
      <c r="BJ904" s="4"/>
      <c r="BK904" s="8"/>
      <c r="BL904" s="2" t="s">
        <v>2035</v>
      </c>
      <c r="BM904" s="7"/>
      <c r="BN904" s="7"/>
      <c r="BO904" s="4"/>
      <c r="BP904" s="8"/>
      <c r="BQ904" s="4"/>
      <c r="BR904" s="8"/>
      <c r="BS904" s="7"/>
      <c r="BT904" s="7"/>
      <c r="BU904" s="2" t="s">
        <v>2075</v>
      </c>
      <c r="BV904" s="2" t="s">
        <v>275</v>
      </c>
      <c r="BW904" s="2" t="s">
        <v>229</v>
      </c>
      <c r="BX904" s="2" t="s">
        <v>790</v>
      </c>
      <c r="BY904" s="2" t="s">
        <v>263</v>
      </c>
      <c r="BZ904" s="2" t="s">
        <v>229</v>
      </c>
      <c r="CA904" s="4"/>
      <c r="CB904" s="8"/>
      <c r="CC904" s="4">
        <v>1</v>
      </c>
      <c r="CD904" s="8">
        <v>71.74</v>
      </c>
      <c r="CE904" s="7">
        <v>-1</v>
      </c>
      <c r="CF904" s="7">
        <v>-1</v>
      </c>
      <c r="CG904" s="2" t="s">
        <v>239</v>
      </c>
      <c r="CH904" s="2" t="s">
        <v>275</v>
      </c>
      <c r="CI904" s="2" t="s">
        <v>691</v>
      </c>
      <c r="CJ904" s="2" t="s">
        <v>692</v>
      </c>
      <c r="CK904" s="2" t="s">
        <v>263</v>
      </c>
      <c r="CL904" s="2" t="s">
        <v>229</v>
      </c>
      <c r="CM904" s="4"/>
      <c r="CN904" s="8"/>
      <c r="CO904" s="4">
        <v>1</v>
      </c>
      <c r="CP904" s="8">
        <v>75.34</v>
      </c>
      <c r="CQ904" s="7">
        <v>-1</v>
      </c>
      <c r="CR904" s="7">
        <v>-1</v>
      </c>
      <c r="CS904" s="2" t="s">
        <v>239</v>
      </c>
      <c r="CT904" s="2" t="s">
        <v>275</v>
      </c>
      <c r="CU904" s="2" t="s">
        <v>1351</v>
      </c>
      <c r="CV904" s="2" t="s">
        <v>690</v>
      </c>
      <c r="CW904" s="2" t="s">
        <v>241</v>
      </c>
      <c r="CX904" s="2" t="s">
        <v>229</v>
      </c>
      <c r="CY904" s="4"/>
      <c r="CZ904" s="8"/>
      <c r="DA904" s="4"/>
      <c r="DB904" s="8"/>
      <c r="DC904" s="7"/>
      <c r="DD904" s="7"/>
      <c r="DE904" s="2" t="s">
        <v>239</v>
      </c>
      <c r="DF904" s="2" t="s">
        <v>275</v>
      </c>
      <c r="DG904" s="2" t="s">
        <v>2054</v>
      </c>
      <c r="DH904" s="2" t="s">
        <v>3439</v>
      </c>
      <c r="DI904" s="2" t="s">
        <v>263</v>
      </c>
      <c r="DJ904" s="2" t="s">
        <v>229</v>
      </c>
      <c r="DK904" s="4"/>
      <c r="DL904" s="8"/>
      <c r="DM904" s="4"/>
      <c r="DN904" s="8"/>
      <c r="DO904" s="7"/>
      <c r="DP904" s="7"/>
      <c r="DQ904" s="2" t="s">
        <v>239</v>
      </c>
      <c r="DR904" s="2" t="s">
        <v>275</v>
      </c>
      <c r="DS904" s="2" t="s">
        <v>871</v>
      </c>
      <c r="DT904" s="2" t="s">
        <v>2059</v>
      </c>
      <c r="DU904" s="2" t="s">
        <v>241</v>
      </c>
      <c r="DV904" s="2" t="s">
        <v>229</v>
      </c>
      <c r="DW904" s="4"/>
      <c r="DX904" s="8"/>
      <c r="DY904" s="4"/>
      <c r="DZ904" s="8"/>
      <c r="EA904" s="7"/>
      <c r="EB904" s="7"/>
      <c r="EC904" s="2" t="s">
        <v>239</v>
      </c>
      <c r="ED904" s="2" t="s">
        <v>275</v>
      </c>
      <c r="EE904" s="2" t="s">
        <v>1347</v>
      </c>
      <c r="EF904" s="2" t="s">
        <v>743</v>
      </c>
      <c r="EG904" s="2" t="s">
        <v>263</v>
      </c>
      <c r="EH904" s="2" t="s">
        <v>229</v>
      </c>
      <c r="EI904" s="4"/>
      <c r="EJ904" s="8"/>
      <c r="EK904" s="4"/>
      <c r="EL904" s="8"/>
      <c r="EM904" s="7"/>
      <c r="EN904" s="7"/>
      <c r="EO904" s="2" t="s">
        <v>239</v>
      </c>
      <c r="EP904" s="2" t="s">
        <v>275</v>
      </c>
      <c r="EQ904" s="2" t="s">
        <v>944</v>
      </c>
      <c r="ER904" s="2" t="s">
        <v>3955</v>
      </c>
      <c r="ES904" s="2" t="s">
        <v>241</v>
      </c>
      <c r="ET904" s="2" t="s">
        <v>229</v>
      </c>
      <c r="EU904" s="4"/>
      <c r="EV904" s="8"/>
      <c r="EW904" s="4"/>
      <c r="EX904" s="8"/>
      <c r="EY904" s="7"/>
      <c r="EZ904" s="7"/>
      <c r="FA904" s="2" t="s">
        <v>239</v>
      </c>
      <c r="FB904" s="2" t="s">
        <v>275</v>
      </c>
      <c r="FC904" s="2" t="s">
        <v>1349</v>
      </c>
      <c r="FD904" s="2" t="s">
        <v>1368</v>
      </c>
      <c r="FE904" s="2" t="s">
        <v>263</v>
      </c>
      <c r="FF904" s="2" t="s">
        <v>229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275</v>
      </c>
      <c r="FO904" s="2" t="s">
        <v>4771</v>
      </c>
      <c r="FP904" s="2" t="s">
        <v>1351</v>
      </c>
      <c r="FQ904" s="2" t="s">
        <v>241</v>
      </c>
      <c r="FR904" s="2" t="s">
        <v>229</v>
      </c>
      <c r="FS904" s="4"/>
      <c r="FT904" s="8"/>
      <c r="FU904" s="4"/>
      <c r="FV904" s="8"/>
      <c r="FW904" s="7"/>
      <c r="FX904" s="7"/>
      <c r="FY904" s="2" t="s">
        <v>229</v>
      </c>
      <c r="FZ904" s="2" t="s">
        <v>229</v>
      </c>
      <c r="GA904" s="2" t="s">
        <v>229</v>
      </c>
      <c r="GB904" s="2" t="s">
        <v>229</v>
      </c>
      <c r="GC904" s="2" t="s">
        <v>229</v>
      </c>
      <c r="GD904" s="2" t="s">
        <v>229</v>
      </c>
      <c r="GE904" s="4"/>
      <c r="GF904" s="8"/>
      <c r="GG904" s="4"/>
      <c r="GH904" s="8"/>
      <c r="GI904" s="7"/>
      <c r="GJ904" s="7"/>
      <c r="GK904" s="2" t="s">
        <v>272</v>
      </c>
      <c r="GL904" s="2" t="s">
        <v>275</v>
      </c>
      <c r="GM904" s="2" t="s">
        <v>229</v>
      </c>
      <c r="GN904" s="2" t="s">
        <v>229</v>
      </c>
      <c r="GO904" s="2" t="s">
        <v>241</v>
      </c>
      <c r="GP904" s="2" t="s">
        <v>229</v>
      </c>
      <c r="GQ904" s="4"/>
      <c r="GR904" s="8"/>
      <c r="GS904" s="4"/>
      <c r="GT904" s="8"/>
      <c r="GU904" s="7"/>
      <c r="GV904" s="7"/>
      <c r="GW904" s="2" t="s">
        <v>239</v>
      </c>
      <c r="GX904" s="2" t="s">
        <v>275</v>
      </c>
      <c r="GY904" s="2" t="s">
        <v>2916</v>
      </c>
      <c r="GZ904" s="2" t="s">
        <v>984</v>
      </c>
      <c r="HA904" s="2" t="s">
        <v>241</v>
      </c>
      <c r="HB904" s="2" t="s">
        <v>229</v>
      </c>
      <c r="HC904" s="4"/>
      <c r="HD904" s="8"/>
      <c r="HE904" s="4"/>
      <c r="HF904" s="8"/>
      <c r="HG904" s="7"/>
      <c r="HH904" s="7"/>
      <c r="HI904" s="2" t="s">
        <v>239</v>
      </c>
      <c r="HJ904" s="2" t="s">
        <v>275</v>
      </c>
      <c r="HK904" s="2" t="s">
        <v>700</v>
      </c>
      <c r="HL904" s="2" t="s">
        <v>3114</v>
      </c>
      <c r="HM904" s="2" t="s">
        <v>241</v>
      </c>
      <c r="HN904" s="2" t="s">
        <v>229</v>
      </c>
      <c r="HO904" s="4"/>
      <c r="HP904" s="8"/>
      <c r="HQ904" s="4"/>
      <c r="HR904" s="8"/>
      <c r="HS904" s="7"/>
      <c r="HT904" s="7"/>
      <c r="HU904" s="2" t="s">
        <v>239</v>
      </c>
      <c r="HV904" s="2" t="s">
        <v>275</v>
      </c>
      <c r="HW904" s="2" t="s">
        <v>1513</v>
      </c>
      <c r="HX904" s="2" t="s">
        <v>1239</v>
      </c>
      <c r="HY904" s="2" t="s">
        <v>241</v>
      </c>
      <c r="HZ904" s="2" t="s">
        <v>229</v>
      </c>
      <c r="IA904" s="4"/>
      <c r="IB904" s="8"/>
      <c r="IC904" s="4"/>
      <c r="ID904" s="8"/>
      <c r="IE904" s="7"/>
      <c r="IF904" s="7"/>
      <c r="IG904" s="2" t="s">
        <v>266</v>
      </c>
      <c r="IH904" s="2" t="s">
        <v>275</v>
      </c>
      <c r="II904" s="2" t="s">
        <v>229</v>
      </c>
      <c r="IJ904" s="2" t="s">
        <v>229</v>
      </c>
      <c r="IK904" s="2" t="s">
        <v>241</v>
      </c>
      <c r="IL904" s="2" t="s">
        <v>229</v>
      </c>
      <c r="IM904" s="4"/>
      <c r="IN904" s="8"/>
      <c r="IO904" s="4"/>
      <c r="IP904" s="8"/>
      <c r="IQ904" s="7"/>
      <c r="IR904" s="7"/>
      <c r="IS904" s="2" t="s">
        <v>239</v>
      </c>
      <c r="IT904" s="2" t="s">
        <v>275</v>
      </c>
      <c r="IU904" s="2" t="s">
        <v>1023</v>
      </c>
      <c r="IV904" s="2" t="s">
        <v>229</v>
      </c>
      <c r="IW904" s="2" t="s">
        <v>241</v>
      </c>
      <c r="IX904" s="2" t="s">
        <v>229</v>
      </c>
      <c r="IY904" s="4"/>
      <c r="IZ904" s="8"/>
      <c r="JA904" s="4"/>
      <c r="JB904" s="8"/>
      <c r="JC904" s="7"/>
      <c r="JD904" s="7"/>
      <c r="JE904" s="2" t="s">
        <v>239</v>
      </c>
      <c r="JF904" s="2" t="s">
        <v>275</v>
      </c>
      <c r="JG904" s="2" t="s">
        <v>3256</v>
      </c>
      <c r="JH904" s="2" t="s">
        <v>229</v>
      </c>
      <c r="JI904" s="2" t="s">
        <v>241</v>
      </c>
      <c r="JJ904" s="2" t="s">
        <v>229</v>
      </c>
      <c r="JK904" s="4"/>
      <c r="JL904" s="8"/>
      <c r="JM904" s="4"/>
      <c r="JN904" s="8"/>
      <c r="JO904" s="7"/>
      <c r="JP904" s="7"/>
      <c r="JQ904" s="2" t="s">
        <v>229</v>
      </c>
      <c r="JR904" s="2" t="s">
        <v>229</v>
      </c>
      <c r="JS904" s="2" t="s">
        <v>229</v>
      </c>
      <c r="JT904" s="2" t="s">
        <v>229</v>
      </c>
      <c r="JU904" s="2" t="s">
        <v>229</v>
      </c>
      <c r="JV904" s="2" t="s">
        <v>229</v>
      </c>
      <c r="JW904" s="4"/>
      <c r="JX904" s="8"/>
      <c r="JY904" s="4"/>
      <c r="JZ904" s="8"/>
      <c r="KA904" s="7"/>
      <c r="KB904" s="7"/>
      <c r="KC904" s="2" t="s">
        <v>272</v>
      </c>
      <c r="KD904" s="2" t="s">
        <v>275</v>
      </c>
      <c r="KE904" s="2" t="s">
        <v>229</v>
      </c>
      <c r="KF904" s="2" t="s">
        <v>229</v>
      </c>
      <c r="KG904" s="2" t="s">
        <v>241</v>
      </c>
      <c r="KH904" s="2" t="s">
        <v>229</v>
      </c>
      <c r="KI904" s="4"/>
      <c r="KJ904" s="8"/>
      <c r="KK904" s="4"/>
      <c r="KL904" s="8"/>
      <c r="KM904" s="7"/>
      <c r="KN904" s="7"/>
      <c r="KO904" s="2" t="s">
        <v>278</v>
      </c>
      <c r="KP904" s="2" t="s">
        <v>275</v>
      </c>
      <c r="KQ904" s="2" t="s">
        <v>229</v>
      </c>
      <c r="KR904" s="2" t="s">
        <v>229</v>
      </c>
      <c r="KS904" s="2" t="s">
        <v>241</v>
      </c>
      <c r="KT904" s="2" t="s">
        <v>229</v>
      </c>
      <c r="KU904" s="4"/>
      <c r="KV904" s="8"/>
      <c r="KW904" s="4"/>
      <c r="KX904" s="8"/>
      <c r="KY904" s="7"/>
      <c r="KZ904" s="7"/>
      <c r="LA904" s="2" t="s">
        <v>239</v>
      </c>
      <c r="LB904" s="2" t="s">
        <v>275</v>
      </c>
      <c r="LC904" s="2" t="s">
        <v>895</v>
      </c>
      <c r="LD904" s="2" t="s">
        <v>1159</v>
      </c>
      <c r="LE904" s="2" t="s">
        <v>241</v>
      </c>
      <c r="LF904" s="2" t="s">
        <v>229</v>
      </c>
      <c r="LG904" s="4"/>
      <c r="LH904" s="8"/>
      <c r="LI904" s="4"/>
      <c r="LJ904" s="8"/>
      <c r="LK904" s="7"/>
      <c r="LL904" s="7"/>
      <c r="LM904" s="2" t="s">
        <v>229</v>
      </c>
      <c r="LN904" s="2" t="s">
        <v>229</v>
      </c>
      <c r="LO904" s="2" t="s">
        <v>229</v>
      </c>
      <c r="LP904" s="2" t="s">
        <v>229</v>
      </c>
      <c r="LQ904" s="2" t="s">
        <v>229</v>
      </c>
      <c r="LR904" s="2" t="s">
        <v>229</v>
      </c>
      <c r="LS904" s="4"/>
      <c r="LT904" s="8"/>
      <c r="LU904" s="4"/>
      <c r="LV904" s="8"/>
      <c r="LW904" s="7"/>
      <c r="LX904" s="7"/>
      <c r="LY904" s="2" t="s">
        <v>239</v>
      </c>
      <c r="LZ904" s="2" t="s">
        <v>275</v>
      </c>
      <c r="MA904" s="2" t="s">
        <v>1766</v>
      </c>
      <c r="MB904" s="2" t="s">
        <v>1405</v>
      </c>
      <c r="MC904" s="2" t="s">
        <v>241</v>
      </c>
      <c r="MD904" s="2" t="s">
        <v>229</v>
      </c>
      <c r="ME904" s="4"/>
      <c r="MF904" s="8"/>
      <c r="MG904" s="4"/>
      <c r="MH904" s="8"/>
      <c r="MI904" s="7"/>
      <c r="MJ904" s="7"/>
      <c r="MK904" s="2" t="s">
        <v>278</v>
      </c>
      <c r="ML904" s="2" t="s">
        <v>275</v>
      </c>
      <c r="MM904" s="2" t="s">
        <v>229</v>
      </c>
      <c r="MN904" s="2" t="s">
        <v>229</v>
      </c>
      <c r="MO904" s="2" t="s">
        <v>241</v>
      </c>
      <c r="MP904" s="2" t="s">
        <v>229</v>
      </c>
      <c r="MQ904" s="4"/>
      <c r="MR904" s="8"/>
      <c r="MS904" s="4"/>
      <c r="MT904" s="8"/>
      <c r="MU904" s="7"/>
      <c r="MV904" s="7"/>
      <c r="MW904" s="2" t="s">
        <v>266</v>
      </c>
      <c r="MX904" s="2" t="s">
        <v>275</v>
      </c>
      <c r="MY904" s="2" t="s">
        <v>229</v>
      </c>
      <c r="MZ904" s="2" t="s">
        <v>229</v>
      </c>
      <c r="NA904" s="2" t="s">
        <v>241</v>
      </c>
      <c r="NB904" s="2" t="s">
        <v>229</v>
      </c>
      <c r="NC904" s="4"/>
      <c r="ND904" s="8"/>
      <c r="NE904" s="4"/>
      <c r="NF904" s="8"/>
      <c r="NG904" s="7"/>
      <c r="NH904" s="7"/>
      <c r="NI904" s="2" t="s">
        <v>239</v>
      </c>
      <c r="NJ904" s="2" t="s">
        <v>275</v>
      </c>
      <c r="NK904" s="2" t="s">
        <v>1227</v>
      </c>
      <c r="NL904" s="2" t="s">
        <v>2457</v>
      </c>
      <c r="NM904" s="2" t="s">
        <v>241</v>
      </c>
      <c r="NN904" s="2" t="s">
        <v>229</v>
      </c>
      <c r="NO904" s="4"/>
      <c r="NP904" s="8"/>
      <c r="NQ904" s="4"/>
      <c r="NR904" s="8"/>
      <c r="NS904" s="7"/>
      <c r="NT904" s="7"/>
      <c r="NU904" s="2" t="s">
        <v>272</v>
      </c>
      <c r="NV904" s="2" t="s">
        <v>275</v>
      </c>
      <c r="NW904" s="2" t="s">
        <v>229</v>
      </c>
      <c r="NX904" s="2" t="s">
        <v>229</v>
      </c>
      <c r="NY904" s="2" t="s">
        <v>241</v>
      </c>
      <c r="NZ904" s="2" t="s">
        <v>229</v>
      </c>
      <c r="OA904" s="4"/>
      <c r="OB904" s="8"/>
      <c r="OC904" s="4"/>
      <c r="OD904" s="8"/>
      <c r="OE904" s="7"/>
      <c r="OF904" s="7"/>
      <c r="OG904" s="2" t="s">
        <v>272</v>
      </c>
      <c r="OH904" s="2" t="s">
        <v>275</v>
      </c>
      <c r="OI904" s="2" t="s">
        <v>229</v>
      </c>
      <c r="OJ904" s="2" t="s">
        <v>229</v>
      </c>
      <c r="OK904" s="2" t="s">
        <v>241</v>
      </c>
      <c r="OL904" s="2" t="s">
        <v>229</v>
      </c>
      <c r="OM904" s="4"/>
      <c r="ON904" s="8"/>
      <c r="OO904" s="4"/>
      <c r="OP904" s="8"/>
      <c r="OQ904" s="7"/>
      <c r="OR904" s="7"/>
      <c r="OS904" s="2" t="s">
        <v>229</v>
      </c>
      <c r="OT904" s="2" t="s">
        <v>229</v>
      </c>
      <c r="OU904" s="2" t="s">
        <v>229</v>
      </c>
      <c r="OV904" s="2" t="s">
        <v>229</v>
      </c>
      <c r="OW904" s="2" t="s">
        <v>229</v>
      </c>
      <c r="OX904" s="2" t="s">
        <v>229</v>
      </c>
      <c r="OY904" s="4"/>
      <c r="OZ904" s="8"/>
      <c r="PA904" s="4"/>
      <c r="PB904" s="8"/>
      <c r="PC904" s="7"/>
      <c r="PD904" s="7"/>
      <c r="PE904" s="2" t="s">
        <v>229</v>
      </c>
      <c r="PF904" s="2" t="s">
        <v>229</v>
      </c>
      <c r="PG904" s="2" t="s">
        <v>229</v>
      </c>
      <c r="PH904" s="2" t="s">
        <v>229</v>
      </c>
      <c r="PI904" s="2" t="s">
        <v>229</v>
      </c>
      <c r="PJ904" s="2" t="s">
        <v>229</v>
      </c>
      <c r="PK904" s="4"/>
      <c r="PL904" s="8"/>
      <c r="PM904" s="4"/>
      <c r="PN904" s="8"/>
      <c r="PO904" s="7"/>
      <c r="PP904" s="7"/>
      <c r="PQ904" s="2" t="s">
        <v>239</v>
      </c>
      <c r="PR904" s="2" t="s">
        <v>275</v>
      </c>
      <c r="PS904" s="2" t="s">
        <v>1800</v>
      </c>
      <c r="PT904" s="2" t="s">
        <v>4232</v>
      </c>
      <c r="PU904" s="2" t="s">
        <v>241</v>
      </c>
      <c r="PV904" s="2" t="s">
        <v>229</v>
      </c>
      <c r="PW904" s="4"/>
      <c r="PX904" s="8"/>
      <c r="PY904" s="4"/>
      <c r="PZ904" s="8"/>
      <c r="QA904" s="7"/>
      <c r="QB904" s="7"/>
      <c r="QC904" s="2" t="s">
        <v>281</v>
      </c>
      <c r="QD904" s="2" t="s">
        <v>275</v>
      </c>
      <c r="QE904" s="2" t="s">
        <v>229</v>
      </c>
      <c r="QF904" s="2" t="s">
        <v>229</v>
      </c>
      <c r="QG904" s="2" t="s">
        <v>241</v>
      </c>
      <c r="QH904" s="2" t="s">
        <v>229</v>
      </c>
      <c r="QI904" s="4"/>
      <c r="QJ904" s="8"/>
      <c r="QK904" s="4"/>
      <c r="QL904" s="8"/>
      <c r="QM904" s="7"/>
      <c r="QN904" s="7"/>
      <c r="QO904" s="2" t="s">
        <v>229</v>
      </c>
      <c r="QP904" s="2" t="s">
        <v>229</v>
      </c>
      <c r="QQ904" s="2" t="s">
        <v>229</v>
      </c>
      <c r="QR904" s="2" t="s">
        <v>229</v>
      </c>
      <c r="QS904" s="2" t="s">
        <v>229</v>
      </c>
      <c r="QT904" s="2" t="s">
        <v>229</v>
      </c>
      <c r="QU904" s="4"/>
      <c r="QV904" s="8"/>
      <c r="QW904" s="4"/>
      <c r="QX904" s="8"/>
      <c r="QY904" s="7"/>
      <c r="QZ904" s="7"/>
      <c r="RA904" s="2" t="s">
        <v>239</v>
      </c>
      <c r="RB904" s="2" t="s">
        <v>275</v>
      </c>
      <c r="RC904" s="2" t="s">
        <v>3418</v>
      </c>
      <c r="RD904" s="2" t="s">
        <v>2733</v>
      </c>
      <c r="RE904" s="2" t="s">
        <v>241</v>
      </c>
      <c r="RF904" s="2" t="s">
        <v>229</v>
      </c>
      <c r="RG904" s="4"/>
      <c r="RH904" s="8"/>
      <c r="RI904" s="4"/>
      <c r="RJ904" s="8"/>
      <c r="RK904" s="7"/>
      <c r="RL904" s="7"/>
      <c r="RM904" s="2" t="s">
        <v>229</v>
      </c>
      <c r="RN904" s="2" t="s">
        <v>229</v>
      </c>
      <c r="RO904" s="2" t="s">
        <v>229</v>
      </c>
      <c r="RP904" s="2" t="s">
        <v>229</v>
      </c>
      <c r="RQ904" s="2" t="s">
        <v>229</v>
      </c>
      <c r="RR904" s="2" t="s">
        <v>229</v>
      </c>
      <c r="RS904" s="4"/>
      <c r="RT904" s="8"/>
      <c r="RU904" s="4"/>
      <c r="RV904" s="8"/>
      <c r="RW904" s="7"/>
      <c r="RX904" s="7"/>
      <c r="RY904" s="2" t="s">
        <v>266</v>
      </c>
      <c r="RZ904" s="2" t="s">
        <v>275</v>
      </c>
      <c r="SA904" s="2" t="s">
        <v>229</v>
      </c>
      <c r="SB904" s="2" t="s">
        <v>229</v>
      </c>
      <c r="SC904" s="2" t="s">
        <v>241</v>
      </c>
      <c r="SD904" s="2" t="s">
        <v>229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</row>
    <row r="905">
      <c r="A905" s="2" t="s">
        <v>5247</v>
      </c>
      <c r="B905" s="2" t="s">
        <v>216</v>
      </c>
      <c r="C905" s="2" t="s">
        <v>5248</v>
      </c>
      <c r="D905" s="2" t="s">
        <v>218</v>
      </c>
      <c r="E905" s="2" t="s">
        <v>219</v>
      </c>
      <c r="F905" s="2" t="s">
        <v>5249</v>
      </c>
      <c r="G905" s="2" t="s">
        <v>5250</v>
      </c>
      <c r="H905" s="2" t="s">
        <v>5251</v>
      </c>
      <c r="I905" s="2" t="s">
        <v>5252</v>
      </c>
      <c r="J905" s="2" t="s">
        <v>2888</v>
      </c>
      <c r="K905" s="2" t="s">
        <v>1140</v>
      </c>
      <c r="L905" s="3">
        <v>30.55</v>
      </c>
      <c r="M905" s="3">
        <v>32.08</v>
      </c>
      <c r="N905" s="3">
        <v>64.99</v>
      </c>
      <c r="O905" s="2" t="s">
        <v>226</v>
      </c>
      <c r="P905" s="2" t="s">
        <v>342</v>
      </c>
      <c r="Q905" s="2" t="s">
        <v>228</v>
      </c>
      <c r="R905" s="2" t="s">
        <v>229</v>
      </c>
      <c r="S905" s="2" t="s">
        <v>5253</v>
      </c>
      <c r="T905" s="2" t="s">
        <v>684</v>
      </c>
      <c r="U905" s="2" t="s">
        <v>232</v>
      </c>
      <c r="V905" s="2" t="s">
        <v>1142</v>
      </c>
      <c r="W905" s="2" t="s">
        <v>1009</v>
      </c>
      <c r="X905" s="2" t="s">
        <v>229</v>
      </c>
      <c r="Y905" s="2" t="s">
        <v>3635</v>
      </c>
      <c r="Z905" s="4">
        <v>509</v>
      </c>
      <c r="AA905" s="4">
        <f>=ROUNDDOWN(26.7894736842105,0)</f>
      </c>
      <c r="AB905" s="5">
        <v>19</v>
      </c>
      <c r="AC905" s="2" t="s">
        <v>1747</v>
      </c>
      <c r="AD905" s="4">
        <v>330</v>
      </c>
      <c r="AE905" s="4">
        <v>330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>
        <v>15</v>
      </c>
      <c r="AQ905" s="8">
        <v>499.73</v>
      </c>
      <c r="AR905" s="4">
        <v>37</v>
      </c>
      <c r="AS905" s="8">
        <v>1240.41</v>
      </c>
      <c r="AT905" s="7">
        <v>-0.5946</v>
      </c>
      <c r="AU905" s="7">
        <v>-0.5971</v>
      </c>
      <c r="AV905" s="4">
        <v>60</v>
      </c>
      <c r="AW905" s="8">
        <v>2316.43</v>
      </c>
      <c r="AX905" s="4">
        <v>82</v>
      </c>
      <c r="AY905" s="8">
        <v>3063.62</v>
      </c>
      <c r="AZ905" s="7">
        <v>-0.2683</v>
      </c>
      <c r="BA905" s="7">
        <v>-0.2439</v>
      </c>
      <c r="BB905" s="7">
        <v>0.2157</v>
      </c>
      <c r="BC905" s="4">
        <v>60</v>
      </c>
      <c r="BD905" s="8">
        <v>2316.43</v>
      </c>
      <c r="BE905" s="4">
        <v>82</v>
      </c>
      <c r="BF905" s="8">
        <v>3063.62</v>
      </c>
      <c r="BG905" s="7">
        <v>-0.2683</v>
      </c>
      <c r="BH905" s="7">
        <v>-0.2439</v>
      </c>
      <c r="BI905" s="7">
        <v>1</v>
      </c>
      <c r="BJ905" s="4">
        <v>15</v>
      </c>
      <c r="BK905" s="8">
        <v>499.73</v>
      </c>
      <c r="BL905" s="2" t="s">
        <v>5254</v>
      </c>
      <c r="BM905" s="7">
        <v>1</v>
      </c>
      <c r="BN905" s="7">
        <v>1</v>
      </c>
      <c r="BO905" s="4">
        <v>4</v>
      </c>
      <c r="BP905" s="8">
        <v>135.96</v>
      </c>
      <c r="BQ905" s="4">
        <v>28</v>
      </c>
      <c r="BR905" s="8">
        <v>951.72</v>
      </c>
      <c r="BS905" s="7">
        <v>-0.8571</v>
      </c>
      <c r="BT905" s="7">
        <v>-0.8571</v>
      </c>
      <c r="BU905" s="2" t="s">
        <v>239</v>
      </c>
      <c r="BV905" s="2" t="s">
        <v>226</v>
      </c>
      <c r="BW905" s="2" t="s">
        <v>229</v>
      </c>
      <c r="BX905" s="2" t="s">
        <v>1408</v>
      </c>
      <c r="BY905" s="2" t="s">
        <v>241</v>
      </c>
      <c r="BZ905" s="2" t="s">
        <v>229</v>
      </c>
      <c r="CA905" s="4"/>
      <c r="CB905" s="8"/>
      <c r="CC905" s="4">
        <v>5</v>
      </c>
      <c r="CD905" s="8">
        <v>157.45</v>
      </c>
      <c r="CE905" s="7">
        <v>-1</v>
      </c>
      <c r="CF905" s="7">
        <v>-1</v>
      </c>
      <c r="CG905" s="2" t="s">
        <v>239</v>
      </c>
      <c r="CH905" s="2" t="s">
        <v>226</v>
      </c>
      <c r="CI905" s="2" t="s">
        <v>1501</v>
      </c>
      <c r="CJ905" s="2" t="s">
        <v>1670</v>
      </c>
      <c r="CK905" s="2" t="s">
        <v>241</v>
      </c>
      <c r="CL905" s="2" t="s">
        <v>229</v>
      </c>
      <c r="CM905" s="4">
        <v>3</v>
      </c>
      <c r="CN905" s="8">
        <v>102.42</v>
      </c>
      <c r="CO905" s="4">
        <v>1</v>
      </c>
      <c r="CP905" s="8">
        <v>34.14</v>
      </c>
      <c r="CQ905" s="7">
        <v>2</v>
      </c>
      <c r="CR905" s="7">
        <v>2</v>
      </c>
      <c r="CS905" s="2" t="s">
        <v>239</v>
      </c>
      <c r="CT905" s="2" t="s">
        <v>226</v>
      </c>
      <c r="CU905" s="2" t="s">
        <v>5113</v>
      </c>
      <c r="CV905" s="2" t="s">
        <v>5255</v>
      </c>
      <c r="CW905" s="2" t="s">
        <v>241</v>
      </c>
      <c r="CX905" s="2" t="s">
        <v>229</v>
      </c>
      <c r="CY905" s="4">
        <v>2</v>
      </c>
      <c r="CZ905" s="8">
        <v>61.07</v>
      </c>
      <c r="DA905" s="4">
        <v>2</v>
      </c>
      <c r="DB905" s="8">
        <v>64.28</v>
      </c>
      <c r="DC905" s="7"/>
      <c r="DD905" s="7">
        <v>-0.0499</v>
      </c>
      <c r="DE905" s="2" t="s">
        <v>239</v>
      </c>
      <c r="DF905" s="2" t="s">
        <v>226</v>
      </c>
      <c r="DG905" s="2" t="s">
        <v>5113</v>
      </c>
      <c r="DH905" s="2" t="s">
        <v>259</v>
      </c>
      <c r="DI905" s="2" t="s">
        <v>241</v>
      </c>
      <c r="DJ905" s="2" t="s">
        <v>229</v>
      </c>
      <c r="DK905" s="4"/>
      <c r="DL905" s="8"/>
      <c r="DM905" s="4"/>
      <c r="DN905" s="8"/>
      <c r="DO905" s="7"/>
      <c r="DP905" s="7"/>
      <c r="DQ905" s="2" t="s">
        <v>239</v>
      </c>
      <c r="DR905" s="2" t="s">
        <v>226</v>
      </c>
      <c r="DS905" s="2" t="s">
        <v>971</v>
      </c>
      <c r="DT905" s="2" t="s">
        <v>3124</v>
      </c>
      <c r="DU905" s="2" t="s">
        <v>241</v>
      </c>
      <c r="DV905" s="2" t="s">
        <v>229</v>
      </c>
      <c r="DW905" s="4">
        <v>2</v>
      </c>
      <c r="DX905" s="8">
        <v>68.88</v>
      </c>
      <c r="DY905" s="4"/>
      <c r="DZ905" s="8"/>
      <c r="EA905" s="7"/>
      <c r="EB905" s="7"/>
      <c r="EC905" s="2" t="s">
        <v>239</v>
      </c>
      <c r="ED905" s="2" t="s">
        <v>226</v>
      </c>
      <c r="EE905" s="2" t="s">
        <v>4346</v>
      </c>
      <c r="EF905" s="2" t="s">
        <v>1502</v>
      </c>
      <c r="EG905" s="2" t="s">
        <v>241</v>
      </c>
      <c r="EH905" s="2" t="s">
        <v>229</v>
      </c>
      <c r="EI905" s="4">
        <v>1</v>
      </c>
      <c r="EJ905" s="8">
        <v>33.68</v>
      </c>
      <c r="EK905" s="4"/>
      <c r="EL905" s="8"/>
      <c r="EM905" s="7"/>
      <c r="EN905" s="7"/>
      <c r="EO905" s="2" t="s">
        <v>239</v>
      </c>
      <c r="EP905" s="2" t="s">
        <v>226</v>
      </c>
      <c r="EQ905" s="2" t="s">
        <v>377</v>
      </c>
      <c r="ER905" s="2" t="s">
        <v>3879</v>
      </c>
      <c r="ES905" s="2" t="s">
        <v>241</v>
      </c>
      <c r="ET905" s="2" t="s">
        <v>229</v>
      </c>
      <c r="EU905" s="4">
        <v>2</v>
      </c>
      <c r="EV905" s="8">
        <v>65.64</v>
      </c>
      <c r="EW905" s="4">
        <v>1</v>
      </c>
      <c r="EX905" s="8">
        <v>32.82</v>
      </c>
      <c r="EY905" s="7">
        <v>1</v>
      </c>
      <c r="EZ905" s="7">
        <v>1</v>
      </c>
      <c r="FA905" s="2" t="s">
        <v>239</v>
      </c>
      <c r="FB905" s="2" t="s">
        <v>226</v>
      </c>
      <c r="FC905" s="2" t="s">
        <v>4664</v>
      </c>
      <c r="FD905" s="2" t="s">
        <v>1318</v>
      </c>
      <c r="FE905" s="2" t="s">
        <v>241</v>
      </c>
      <c r="FF905" s="2" t="s">
        <v>229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226</v>
      </c>
      <c r="FO905" s="2" t="s">
        <v>5113</v>
      </c>
      <c r="FP905" s="2" t="s">
        <v>987</v>
      </c>
      <c r="FQ905" s="2" t="s">
        <v>241</v>
      </c>
      <c r="FR905" s="2" t="s">
        <v>229</v>
      </c>
      <c r="FS905" s="4"/>
      <c r="FT905" s="8"/>
      <c r="FU905" s="4"/>
      <c r="FV905" s="8"/>
      <c r="FW905" s="7"/>
      <c r="FX905" s="7"/>
      <c r="FY905" s="2" t="s">
        <v>239</v>
      </c>
      <c r="FZ905" s="2" t="s">
        <v>226</v>
      </c>
      <c r="GA905" s="2" t="s">
        <v>327</v>
      </c>
      <c r="GB905" s="2" t="s">
        <v>433</v>
      </c>
      <c r="GC905" s="2" t="s">
        <v>241</v>
      </c>
      <c r="GD905" s="2" t="s">
        <v>229</v>
      </c>
      <c r="GE905" s="4"/>
      <c r="GF905" s="8"/>
      <c r="GG905" s="4"/>
      <c r="GH905" s="8"/>
      <c r="GI905" s="7"/>
      <c r="GJ905" s="7"/>
      <c r="GK905" s="2" t="s">
        <v>714</v>
      </c>
      <c r="GL905" s="2" t="s">
        <v>275</v>
      </c>
      <c r="GM905" s="2" t="s">
        <v>1309</v>
      </c>
      <c r="GN905" s="2" t="s">
        <v>358</v>
      </c>
      <c r="GO905" s="2" t="s">
        <v>241</v>
      </c>
      <c r="GP905" s="2" t="s">
        <v>229</v>
      </c>
      <c r="GQ905" s="4"/>
      <c r="GR905" s="8"/>
      <c r="GS905" s="4"/>
      <c r="GT905" s="8"/>
      <c r="GU905" s="7"/>
      <c r="GV905" s="7"/>
      <c r="GW905" s="2" t="s">
        <v>239</v>
      </c>
      <c r="GX905" s="2" t="s">
        <v>226</v>
      </c>
      <c r="GY905" s="2" t="s">
        <v>1492</v>
      </c>
      <c r="GZ905" s="2" t="s">
        <v>545</v>
      </c>
      <c r="HA905" s="2" t="s">
        <v>241</v>
      </c>
      <c r="HB905" s="2" t="s">
        <v>229</v>
      </c>
      <c r="HC905" s="4"/>
      <c r="HD905" s="8"/>
      <c r="HE905" s="4"/>
      <c r="HF905" s="8"/>
      <c r="HG905" s="7"/>
      <c r="HH905" s="7"/>
      <c r="HI905" s="2" t="s">
        <v>239</v>
      </c>
      <c r="HJ905" s="2" t="s">
        <v>275</v>
      </c>
      <c r="HK905" s="2" t="s">
        <v>332</v>
      </c>
      <c r="HL905" s="2" t="s">
        <v>299</v>
      </c>
      <c r="HM905" s="2" t="s">
        <v>241</v>
      </c>
      <c r="HN905" s="2" t="s">
        <v>229</v>
      </c>
      <c r="HO905" s="4"/>
      <c r="HP905" s="8"/>
      <c r="HQ905" s="4"/>
      <c r="HR905" s="8"/>
      <c r="HS905" s="7"/>
      <c r="HT905" s="7"/>
      <c r="HU905" s="2" t="s">
        <v>239</v>
      </c>
      <c r="HV905" s="2" t="s">
        <v>226</v>
      </c>
      <c r="HW905" s="2" t="s">
        <v>2322</v>
      </c>
      <c r="HX905" s="2" t="s">
        <v>506</v>
      </c>
      <c r="HY905" s="2" t="s">
        <v>241</v>
      </c>
      <c r="HZ905" s="2" t="s">
        <v>229</v>
      </c>
      <c r="IA905" s="4"/>
      <c r="IB905" s="8"/>
      <c r="IC905" s="4"/>
      <c r="ID905" s="8"/>
      <c r="IE905" s="7"/>
      <c r="IF905" s="7"/>
      <c r="IG905" s="2" t="s">
        <v>266</v>
      </c>
      <c r="IH905" s="2" t="s">
        <v>226</v>
      </c>
      <c r="II905" s="2" t="s">
        <v>229</v>
      </c>
      <c r="IJ905" s="2" t="s">
        <v>229</v>
      </c>
      <c r="IK905" s="2" t="s">
        <v>241</v>
      </c>
      <c r="IL905" s="2" t="s">
        <v>229</v>
      </c>
      <c r="IM905" s="4"/>
      <c r="IN905" s="8"/>
      <c r="IO905" s="4"/>
      <c r="IP905" s="8"/>
      <c r="IQ905" s="7"/>
      <c r="IR905" s="7"/>
      <c r="IS905" s="2" t="s">
        <v>239</v>
      </c>
      <c r="IT905" s="2" t="s">
        <v>226</v>
      </c>
      <c r="IU905" s="2" t="s">
        <v>4346</v>
      </c>
      <c r="IV905" s="2" t="s">
        <v>500</v>
      </c>
      <c r="IW905" s="2" t="s">
        <v>241</v>
      </c>
      <c r="IX905" s="2" t="s">
        <v>229</v>
      </c>
      <c r="IY905" s="4"/>
      <c r="IZ905" s="8"/>
      <c r="JA905" s="4"/>
      <c r="JB905" s="8"/>
      <c r="JC905" s="7"/>
      <c r="JD905" s="7"/>
      <c r="JE905" s="2" t="s">
        <v>239</v>
      </c>
      <c r="JF905" s="2" t="s">
        <v>226</v>
      </c>
      <c r="JG905" s="2" t="s">
        <v>268</v>
      </c>
      <c r="JH905" s="2" t="s">
        <v>305</v>
      </c>
      <c r="JI905" s="2" t="s">
        <v>241</v>
      </c>
      <c r="JJ905" s="2" t="s">
        <v>229</v>
      </c>
      <c r="JK905" s="4"/>
      <c r="JL905" s="8"/>
      <c r="JM905" s="4"/>
      <c r="JN905" s="8"/>
      <c r="JO905" s="7"/>
      <c r="JP905" s="7"/>
      <c r="JQ905" s="2" t="s">
        <v>229</v>
      </c>
      <c r="JR905" s="2" t="s">
        <v>229</v>
      </c>
      <c r="JS905" s="2" t="s">
        <v>229</v>
      </c>
      <c r="JT905" s="2" t="s">
        <v>229</v>
      </c>
      <c r="JU905" s="2" t="s">
        <v>229</v>
      </c>
      <c r="JV905" s="2" t="s">
        <v>229</v>
      </c>
      <c r="JW905" s="4"/>
      <c r="JX905" s="8"/>
      <c r="JY905" s="4"/>
      <c r="JZ905" s="8"/>
      <c r="KA905" s="7"/>
      <c r="KB905" s="7"/>
      <c r="KC905" s="2" t="s">
        <v>272</v>
      </c>
      <c r="KD905" s="2" t="s">
        <v>226</v>
      </c>
      <c r="KE905" s="2" t="s">
        <v>229</v>
      </c>
      <c r="KF905" s="2" t="s">
        <v>229</v>
      </c>
      <c r="KG905" s="2" t="s">
        <v>241</v>
      </c>
      <c r="KH905" s="2" t="s">
        <v>229</v>
      </c>
      <c r="KI905" s="4"/>
      <c r="KJ905" s="8"/>
      <c r="KK905" s="4"/>
      <c r="KL905" s="8"/>
      <c r="KM905" s="7"/>
      <c r="KN905" s="7"/>
      <c r="KO905" s="2" t="s">
        <v>272</v>
      </c>
      <c r="KP905" s="2" t="s">
        <v>226</v>
      </c>
      <c r="KQ905" s="2" t="s">
        <v>229</v>
      </c>
      <c r="KR905" s="2" t="s">
        <v>229</v>
      </c>
      <c r="KS905" s="2" t="s">
        <v>241</v>
      </c>
      <c r="KT905" s="2" t="s">
        <v>229</v>
      </c>
      <c r="KU905" s="4"/>
      <c r="KV905" s="8"/>
      <c r="KW905" s="4"/>
      <c r="KX905" s="8"/>
      <c r="KY905" s="7"/>
      <c r="KZ905" s="7"/>
      <c r="LA905" s="2" t="s">
        <v>272</v>
      </c>
      <c r="LB905" s="2" t="s">
        <v>226</v>
      </c>
      <c r="LC905" s="2" t="s">
        <v>229</v>
      </c>
      <c r="LD905" s="2" t="s">
        <v>229</v>
      </c>
      <c r="LE905" s="2" t="s">
        <v>241</v>
      </c>
      <c r="LF905" s="2" t="s">
        <v>229</v>
      </c>
      <c r="LG905" s="4">
        <v>1</v>
      </c>
      <c r="LH905" s="8">
        <v>32.08</v>
      </c>
      <c r="LI905" s="4"/>
      <c r="LJ905" s="8"/>
      <c r="LK905" s="7"/>
      <c r="LL905" s="7"/>
      <c r="LM905" s="2" t="s">
        <v>239</v>
      </c>
      <c r="LN905" s="2" t="s">
        <v>226</v>
      </c>
      <c r="LO905" s="2" t="s">
        <v>335</v>
      </c>
      <c r="LP905" s="2" t="s">
        <v>2997</v>
      </c>
      <c r="LQ905" s="2" t="s">
        <v>241</v>
      </c>
      <c r="LR905" s="2" t="s">
        <v>229</v>
      </c>
      <c r="LS905" s="4"/>
      <c r="LT905" s="8"/>
      <c r="LU905" s="4"/>
      <c r="LV905" s="8"/>
      <c r="LW905" s="7"/>
      <c r="LX905" s="7"/>
      <c r="LY905" s="2" t="s">
        <v>239</v>
      </c>
      <c r="LZ905" s="2" t="s">
        <v>275</v>
      </c>
      <c r="MA905" s="2" t="s">
        <v>1312</v>
      </c>
      <c r="MB905" s="2" t="s">
        <v>500</v>
      </c>
      <c r="MC905" s="2" t="s">
        <v>241</v>
      </c>
      <c r="MD905" s="2" t="s">
        <v>229</v>
      </c>
      <c r="ME905" s="4"/>
      <c r="MF905" s="8"/>
      <c r="MG905" s="4"/>
      <c r="MH905" s="8"/>
      <c r="MI905" s="7"/>
      <c r="MJ905" s="7"/>
      <c r="MK905" s="2" t="s">
        <v>266</v>
      </c>
      <c r="ML905" s="2" t="s">
        <v>226</v>
      </c>
      <c r="MM905" s="2" t="s">
        <v>229</v>
      </c>
      <c r="MN905" s="2" t="s">
        <v>229</v>
      </c>
      <c r="MO905" s="2" t="s">
        <v>241</v>
      </c>
      <c r="MP905" s="2" t="s">
        <v>229</v>
      </c>
      <c r="MQ905" s="4"/>
      <c r="MR905" s="8"/>
      <c r="MS905" s="4"/>
      <c r="MT905" s="8"/>
      <c r="MU905" s="7"/>
      <c r="MV905" s="7"/>
      <c r="MW905" s="2" t="s">
        <v>239</v>
      </c>
      <c r="MX905" s="2" t="s">
        <v>226</v>
      </c>
      <c r="MY905" s="2" t="s">
        <v>279</v>
      </c>
      <c r="MZ905" s="2" t="s">
        <v>229</v>
      </c>
      <c r="NA905" s="2" t="s">
        <v>241</v>
      </c>
      <c r="NB905" s="2" t="s">
        <v>229</v>
      </c>
      <c r="NC905" s="4"/>
      <c r="ND905" s="8"/>
      <c r="NE905" s="4"/>
      <c r="NF905" s="8"/>
      <c r="NG905" s="7"/>
      <c r="NH905" s="7"/>
      <c r="NI905" s="2" t="s">
        <v>239</v>
      </c>
      <c r="NJ905" s="2" t="s">
        <v>260</v>
      </c>
      <c r="NK905" s="2" t="s">
        <v>3391</v>
      </c>
      <c r="NL905" s="2" t="s">
        <v>3586</v>
      </c>
      <c r="NM905" s="2" t="s">
        <v>241</v>
      </c>
      <c r="NN905" s="2" t="s">
        <v>229</v>
      </c>
      <c r="NO905" s="4"/>
      <c r="NP905" s="8"/>
      <c r="NQ905" s="4"/>
      <c r="NR905" s="8"/>
      <c r="NS905" s="7"/>
      <c r="NT905" s="7"/>
      <c r="NU905" s="2" t="s">
        <v>272</v>
      </c>
      <c r="NV905" s="2" t="s">
        <v>226</v>
      </c>
      <c r="NW905" s="2" t="s">
        <v>229</v>
      </c>
      <c r="NX905" s="2" t="s">
        <v>229</v>
      </c>
      <c r="NY905" s="2" t="s">
        <v>241</v>
      </c>
      <c r="NZ905" s="2" t="s">
        <v>229</v>
      </c>
      <c r="OA905" s="4"/>
      <c r="OB905" s="8"/>
      <c r="OC905" s="4"/>
      <c r="OD905" s="8"/>
      <c r="OE905" s="7"/>
      <c r="OF905" s="7"/>
      <c r="OG905" s="2" t="s">
        <v>266</v>
      </c>
      <c r="OH905" s="2" t="s">
        <v>226</v>
      </c>
      <c r="OI905" s="2" t="s">
        <v>229</v>
      </c>
      <c r="OJ905" s="2" t="s">
        <v>229</v>
      </c>
      <c r="OK905" s="2" t="s">
        <v>241</v>
      </c>
      <c r="OL905" s="2" t="s">
        <v>229</v>
      </c>
      <c r="OM905" s="4"/>
      <c r="ON905" s="8"/>
      <c r="OO905" s="4"/>
      <c r="OP905" s="8"/>
      <c r="OQ905" s="7"/>
      <c r="OR905" s="7"/>
      <c r="OS905" s="2" t="s">
        <v>229</v>
      </c>
      <c r="OT905" s="2" t="s">
        <v>229</v>
      </c>
      <c r="OU905" s="2" t="s">
        <v>229</v>
      </c>
      <c r="OV905" s="2" t="s">
        <v>229</v>
      </c>
      <c r="OW905" s="2" t="s">
        <v>229</v>
      </c>
      <c r="OX905" s="2" t="s">
        <v>229</v>
      </c>
      <c r="OY905" s="4"/>
      <c r="OZ905" s="8"/>
      <c r="PA905" s="4"/>
      <c r="PB905" s="8"/>
      <c r="PC905" s="7"/>
      <c r="PD905" s="7"/>
      <c r="PE905" s="2" t="s">
        <v>281</v>
      </c>
      <c r="PF905" s="2" t="s">
        <v>226</v>
      </c>
      <c r="PG905" s="2" t="s">
        <v>229</v>
      </c>
      <c r="PH905" s="2" t="s">
        <v>229</v>
      </c>
      <c r="PI905" s="2" t="s">
        <v>241</v>
      </c>
      <c r="PJ905" s="2" t="s">
        <v>229</v>
      </c>
      <c r="PK905" s="4"/>
      <c r="PL905" s="8"/>
      <c r="PM905" s="4"/>
      <c r="PN905" s="8"/>
      <c r="PO905" s="7"/>
      <c r="PP905" s="7"/>
      <c r="PQ905" s="2" t="s">
        <v>266</v>
      </c>
      <c r="PR905" s="2" t="s">
        <v>275</v>
      </c>
      <c r="PS905" s="2" t="s">
        <v>229</v>
      </c>
      <c r="PT905" s="2" t="s">
        <v>229</v>
      </c>
      <c r="PU905" s="2" t="s">
        <v>241</v>
      </c>
      <c r="PV905" s="2" t="s">
        <v>229</v>
      </c>
      <c r="PW905" s="4"/>
      <c r="PX905" s="8"/>
      <c r="PY905" s="4"/>
      <c r="PZ905" s="8"/>
      <c r="QA905" s="7"/>
      <c r="QB905" s="7"/>
      <c r="QC905" s="2" t="s">
        <v>281</v>
      </c>
      <c r="QD905" s="2" t="s">
        <v>226</v>
      </c>
      <c r="QE905" s="2" t="s">
        <v>229</v>
      </c>
      <c r="QF905" s="2" t="s">
        <v>229</v>
      </c>
      <c r="QG905" s="2" t="s">
        <v>241</v>
      </c>
      <c r="QH905" s="2" t="s">
        <v>229</v>
      </c>
      <c r="QI905" s="4"/>
      <c r="QJ905" s="8"/>
      <c r="QK905" s="4"/>
      <c r="QL905" s="8"/>
      <c r="QM905" s="7"/>
      <c r="QN905" s="7"/>
      <c r="QO905" s="2" t="s">
        <v>272</v>
      </c>
      <c r="QP905" s="2" t="s">
        <v>226</v>
      </c>
      <c r="QQ905" s="2" t="s">
        <v>229</v>
      </c>
      <c r="QR905" s="2" t="s">
        <v>229</v>
      </c>
      <c r="QS905" s="2" t="s">
        <v>241</v>
      </c>
      <c r="QT905" s="2" t="s">
        <v>229</v>
      </c>
      <c r="QU905" s="4"/>
      <c r="QV905" s="8"/>
      <c r="QW905" s="4"/>
      <c r="QX905" s="8"/>
      <c r="QY905" s="7"/>
      <c r="QZ905" s="7"/>
      <c r="RA905" s="2" t="s">
        <v>239</v>
      </c>
      <c r="RB905" s="2" t="s">
        <v>275</v>
      </c>
      <c r="RC905" s="2" t="s">
        <v>338</v>
      </c>
      <c r="RD905" s="2" t="s">
        <v>229</v>
      </c>
      <c r="RE905" s="2" t="s">
        <v>241</v>
      </c>
      <c r="RF905" s="2" t="s">
        <v>229</v>
      </c>
      <c r="RG905" s="4"/>
      <c r="RH905" s="8"/>
      <c r="RI905" s="4"/>
      <c r="RJ905" s="8"/>
      <c r="RK905" s="7"/>
      <c r="RL905" s="7"/>
      <c r="RM905" s="2" t="s">
        <v>229</v>
      </c>
      <c r="RN905" s="2" t="s">
        <v>229</v>
      </c>
      <c r="RO905" s="2" t="s">
        <v>229</v>
      </c>
      <c r="RP905" s="2" t="s">
        <v>229</v>
      </c>
      <c r="RQ905" s="2" t="s">
        <v>229</v>
      </c>
      <c r="RR905" s="2" t="s">
        <v>229</v>
      </c>
      <c r="RS905" s="4"/>
      <c r="RT905" s="8"/>
      <c r="RU905" s="4"/>
      <c r="RV905" s="8"/>
      <c r="RW905" s="7"/>
      <c r="RX905" s="7"/>
      <c r="RY905" s="2" t="s">
        <v>266</v>
      </c>
      <c r="RZ905" s="2" t="s">
        <v>275</v>
      </c>
      <c r="SA905" s="2" t="s">
        <v>229</v>
      </c>
      <c r="SB905" s="2" t="s">
        <v>229</v>
      </c>
      <c r="SC905" s="2" t="s">
        <v>241</v>
      </c>
      <c r="SD905" s="2" t="s">
        <v>229</v>
      </c>
      <c r="SE905" s="4">
        <v>328</v>
      </c>
      <c r="SF905" s="4"/>
      <c r="SG905" s="4"/>
      <c r="SH905" s="4"/>
      <c r="SI905" s="4"/>
      <c r="SJ905" s="4"/>
      <c r="SK905" s="4"/>
      <c r="SL905" s="4">
        <v>181</v>
      </c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>
        <v>330</v>
      </c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</row>
    <row r="906">
      <c r="A906" s="2" t="s">
        <v>5256</v>
      </c>
      <c r="B906" s="2" t="s">
        <v>216</v>
      </c>
      <c r="C906" s="2" t="s">
        <v>5248</v>
      </c>
      <c r="D906" s="2" t="s">
        <v>218</v>
      </c>
      <c r="E906" s="2" t="s">
        <v>219</v>
      </c>
      <c r="F906" s="2" t="s">
        <v>5249</v>
      </c>
      <c r="G906" s="2" t="s">
        <v>5250</v>
      </c>
      <c r="H906" s="2" t="s">
        <v>5251</v>
      </c>
      <c r="I906" s="2" t="s">
        <v>5252</v>
      </c>
      <c r="J906" s="2" t="s">
        <v>2910</v>
      </c>
      <c r="K906" s="2" t="s">
        <v>1140</v>
      </c>
      <c r="L906" s="3">
        <v>35.25</v>
      </c>
      <c r="M906" s="3">
        <v>37.01</v>
      </c>
      <c r="N906" s="3">
        <v>74.99</v>
      </c>
      <c r="O906" s="2" t="s">
        <v>226</v>
      </c>
      <c r="P906" s="2" t="s">
        <v>342</v>
      </c>
      <c r="Q906" s="2" t="s">
        <v>228</v>
      </c>
      <c r="R906" s="2" t="s">
        <v>229</v>
      </c>
      <c r="S906" s="2" t="s">
        <v>5253</v>
      </c>
      <c r="T906" s="2" t="s">
        <v>684</v>
      </c>
      <c r="U906" s="2" t="s">
        <v>286</v>
      </c>
      <c r="V906" s="2" t="s">
        <v>1142</v>
      </c>
      <c r="W906" s="2" t="s">
        <v>1009</v>
      </c>
      <c r="X906" s="2" t="s">
        <v>229</v>
      </c>
      <c r="Y906" s="2" t="s">
        <v>3635</v>
      </c>
      <c r="Z906" s="4">
        <v>424</v>
      </c>
      <c r="AA906" s="4">
        <f>=ROUNDDOWN(15.1428571428571,0)</f>
      </c>
      <c r="AB906" s="5">
        <v>28</v>
      </c>
      <c r="AC906" s="2" t="s">
        <v>1747</v>
      </c>
      <c r="AD906" s="4">
        <v>280</v>
      </c>
      <c r="AE906" s="4">
        <v>280</v>
      </c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>
        <v>45</v>
      </c>
      <c r="AQ906" s="8">
        <v>1816.7</v>
      </c>
      <c r="AR906" s="4">
        <v>45</v>
      </c>
      <c r="AS906" s="8">
        <v>1823.21</v>
      </c>
      <c r="AT906" s="7"/>
      <c r="AU906" s="7">
        <v>-0.0036</v>
      </c>
      <c r="AV906" s="4" t="s">
        <v>229</v>
      </c>
      <c r="AW906" s="8" t="s">
        <v>229</v>
      </c>
      <c r="AX906" s="4" t="s">
        <v>229</v>
      </c>
      <c r="AY906" s="8" t="s">
        <v>229</v>
      </c>
      <c r="AZ906" s="7" t="s">
        <v>229</v>
      </c>
      <c r="BA906" s="7" t="s">
        <v>229</v>
      </c>
      <c r="BB906" s="7">
        <v>0.7843</v>
      </c>
      <c r="BC906" s="4" t="s">
        <v>229</v>
      </c>
      <c r="BD906" s="8" t="s">
        <v>229</v>
      </c>
      <c r="BE906" s="4" t="s">
        <v>229</v>
      </c>
      <c r="BF906" s="8" t="s">
        <v>229</v>
      </c>
      <c r="BG906" s="7" t="s">
        <v>229</v>
      </c>
      <c r="BH906" s="7" t="s">
        <v>229</v>
      </c>
      <c r="BI906" s="7" t="s">
        <v>229</v>
      </c>
      <c r="BJ906" s="4">
        <v>45</v>
      </c>
      <c r="BK906" s="8">
        <v>1816.7</v>
      </c>
      <c r="BL906" s="2" t="s">
        <v>5257</v>
      </c>
      <c r="BM906" s="7">
        <v>1</v>
      </c>
      <c r="BN906" s="7">
        <v>1</v>
      </c>
      <c r="BO906" s="4">
        <v>39</v>
      </c>
      <c r="BP906" s="8">
        <v>1588.86</v>
      </c>
      <c r="BQ906" s="4">
        <v>40</v>
      </c>
      <c r="BR906" s="8">
        <v>1629.6</v>
      </c>
      <c r="BS906" s="7">
        <v>-0.025</v>
      </c>
      <c r="BT906" s="7">
        <v>-0.025</v>
      </c>
      <c r="BU906" s="2" t="s">
        <v>239</v>
      </c>
      <c r="BV906" s="2" t="s">
        <v>226</v>
      </c>
      <c r="BW906" s="2" t="s">
        <v>229</v>
      </c>
      <c r="BX906" s="2" t="s">
        <v>846</v>
      </c>
      <c r="BY906" s="2" t="s">
        <v>241</v>
      </c>
      <c r="BZ906" s="2" t="s">
        <v>229</v>
      </c>
      <c r="CA906" s="4">
        <v>4</v>
      </c>
      <c r="CB906" s="8">
        <v>149.48</v>
      </c>
      <c r="CC906" s="4">
        <v>1</v>
      </c>
      <c r="CD906" s="8">
        <v>37.37</v>
      </c>
      <c r="CE906" s="7">
        <v>3</v>
      </c>
      <c r="CF906" s="7">
        <v>3</v>
      </c>
      <c r="CG906" s="2" t="s">
        <v>239</v>
      </c>
      <c r="CH906" s="2" t="s">
        <v>226</v>
      </c>
      <c r="CI906" s="2" t="s">
        <v>1501</v>
      </c>
      <c r="CJ906" s="2" t="s">
        <v>1670</v>
      </c>
      <c r="CK906" s="2" t="s">
        <v>241</v>
      </c>
      <c r="CL906" s="2" t="s">
        <v>229</v>
      </c>
      <c r="CM906" s="4">
        <v>1</v>
      </c>
      <c r="CN906" s="8">
        <v>40.36</v>
      </c>
      <c r="CO906" s="4">
        <v>1</v>
      </c>
      <c r="CP906" s="8">
        <v>40.36</v>
      </c>
      <c r="CQ906" s="7"/>
      <c r="CR906" s="7"/>
      <c r="CS906" s="2" t="s">
        <v>239</v>
      </c>
      <c r="CT906" s="2" t="s">
        <v>226</v>
      </c>
      <c r="CU906" s="2" t="s">
        <v>5113</v>
      </c>
      <c r="CV906" s="2" t="s">
        <v>3388</v>
      </c>
      <c r="CW906" s="2" t="s">
        <v>241</v>
      </c>
      <c r="CX906" s="2" t="s">
        <v>229</v>
      </c>
      <c r="CY906" s="4">
        <v>1</v>
      </c>
      <c r="CZ906" s="8">
        <v>38</v>
      </c>
      <c r="DA906" s="4"/>
      <c r="DB906" s="8"/>
      <c r="DC906" s="7"/>
      <c r="DD906" s="7"/>
      <c r="DE906" s="2" t="s">
        <v>239</v>
      </c>
      <c r="DF906" s="2" t="s">
        <v>226</v>
      </c>
      <c r="DG906" s="2" t="s">
        <v>5113</v>
      </c>
      <c r="DH906" s="2" t="s">
        <v>829</v>
      </c>
      <c r="DI906" s="2" t="s">
        <v>241</v>
      </c>
      <c r="DJ906" s="2" t="s">
        <v>229</v>
      </c>
      <c r="DK906" s="4"/>
      <c r="DL906" s="8"/>
      <c r="DM906" s="4"/>
      <c r="DN906" s="8"/>
      <c r="DO906" s="7"/>
      <c r="DP906" s="7"/>
      <c r="DQ906" s="2" t="s">
        <v>239</v>
      </c>
      <c r="DR906" s="2" t="s">
        <v>226</v>
      </c>
      <c r="DS906" s="2" t="s">
        <v>971</v>
      </c>
      <c r="DT906" s="2" t="s">
        <v>1493</v>
      </c>
      <c r="DU906" s="2" t="s">
        <v>241</v>
      </c>
      <c r="DV906" s="2" t="s">
        <v>229</v>
      </c>
      <c r="DW906" s="4"/>
      <c r="DX906" s="8"/>
      <c r="DY906" s="4"/>
      <c r="DZ906" s="8"/>
      <c r="EA906" s="7"/>
      <c r="EB906" s="7"/>
      <c r="EC906" s="2" t="s">
        <v>239</v>
      </c>
      <c r="ED906" s="2" t="s">
        <v>226</v>
      </c>
      <c r="EE906" s="2" t="s">
        <v>4346</v>
      </c>
      <c r="EF906" s="2" t="s">
        <v>344</v>
      </c>
      <c r="EG906" s="2" t="s">
        <v>241</v>
      </c>
      <c r="EH906" s="2" t="s">
        <v>229</v>
      </c>
      <c r="EI906" s="4"/>
      <c r="EJ906" s="8"/>
      <c r="EK906" s="4">
        <v>2</v>
      </c>
      <c r="EL906" s="8">
        <v>77.72</v>
      </c>
      <c r="EM906" s="7">
        <v>-1</v>
      </c>
      <c r="EN906" s="7">
        <v>-1</v>
      </c>
      <c r="EO906" s="2" t="s">
        <v>239</v>
      </c>
      <c r="EP906" s="2" t="s">
        <v>226</v>
      </c>
      <c r="EQ906" s="2" t="s">
        <v>377</v>
      </c>
      <c r="ER906" s="2" t="s">
        <v>4060</v>
      </c>
      <c r="ES906" s="2" t="s">
        <v>241</v>
      </c>
      <c r="ET906" s="2" t="s">
        <v>229</v>
      </c>
      <c r="EU906" s="4"/>
      <c r="EV906" s="8"/>
      <c r="EW906" s="4"/>
      <c r="EX906" s="8"/>
      <c r="EY906" s="7"/>
      <c r="EZ906" s="7"/>
      <c r="FA906" s="2" t="s">
        <v>239</v>
      </c>
      <c r="FB906" s="2" t="s">
        <v>226</v>
      </c>
      <c r="FC906" s="2" t="s">
        <v>4664</v>
      </c>
      <c r="FD906" s="2" t="s">
        <v>431</v>
      </c>
      <c r="FE906" s="2" t="s">
        <v>241</v>
      </c>
      <c r="FF906" s="2" t="s">
        <v>229</v>
      </c>
      <c r="FG906" s="4"/>
      <c r="FH906" s="8"/>
      <c r="FI906" s="4"/>
      <c r="FJ906" s="8"/>
      <c r="FK906" s="7"/>
      <c r="FL906" s="7"/>
      <c r="FM906" s="2" t="s">
        <v>239</v>
      </c>
      <c r="FN906" s="2" t="s">
        <v>226</v>
      </c>
      <c r="FO906" s="2" t="s">
        <v>5113</v>
      </c>
      <c r="FP906" s="2" t="s">
        <v>1224</v>
      </c>
      <c r="FQ906" s="2" t="s">
        <v>241</v>
      </c>
      <c r="FR906" s="2" t="s">
        <v>229</v>
      </c>
      <c r="FS906" s="4"/>
      <c r="FT906" s="8"/>
      <c r="FU906" s="4"/>
      <c r="FV906" s="8"/>
      <c r="FW906" s="7"/>
      <c r="FX906" s="7"/>
      <c r="FY906" s="2" t="s">
        <v>239</v>
      </c>
      <c r="FZ906" s="2" t="s">
        <v>226</v>
      </c>
      <c r="GA906" s="2" t="s">
        <v>327</v>
      </c>
      <c r="GB906" s="2" t="s">
        <v>229</v>
      </c>
      <c r="GC906" s="2" t="s">
        <v>241</v>
      </c>
      <c r="GD906" s="2" t="s">
        <v>229</v>
      </c>
      <c r="GE906" s="4"/>
      <c r="GF906" s="8"/>
      <c r="GG906" s="4"/>
      <c r="GH906" s="8"/>
      <c r="GI906" s="7"/>
      <c r="GJ906" s="7"/>
      <c r="GK906" s="2" t="s">
        <v>714</v>
      </c>
      <c r="GL906" s="2" t="s">
        <v>275</v>
      </c>
      <c r="GM906" s="2" t="s">
        <v>1309</v>
      </c>
      <c r="GN906" s="2" t="s">
        <v>3034</v>
      </c>
      <c r="GO906" s="2" t="s">
        <v>241</v>
      </c>
      <c r="GP906" s="2" t="s">
        <v>229</v>
      </c>
      <c r="GQ906" s="4"/>
      <c r="GR906" s="8"/>
      <c r="GS906" s="4">
        <v>1</v>
      </c>
      <c r="GT906" s="8">
        <v>38.16</v>
      </c>
      <c r="GU906" s="7">
        <v>-1</v>
      </c>
      <c r="GV906" s="7">
        <v>-1</v>
      </c>
      <c r="GW906" s="2" t="s">
        <v>239</v>
      </c>
      <c r="GX906" s="2" t="s">
        <v>226</v>
      </c>
      <c r="GY906" s="2" t="s">
        <v>1492</v>
      </c>
      <c r="GZ906" s="2" t="s">
        <v>1369</v>
      </c>
      <c r="HA906" s="2" t="s">
        <v>241</v>
      </c>
      <c r="HB906" s="2" t="s">
        <v>229</v>
      </c>
      <c r="HC906" s="4"/>
      <c r="HD906" s="8"/>
      <c r="HE906" s="4"/>
      <c r="HF906" s="8"/>
      <c r="HG906" s="7"/>
      <c r="HH906" s="7"/>
      <c r="HI906" s="2" t="s">
        <v>239</v>
      </c>
      <c r="HJ906" s="2" t="s">
        <v>275</v>
      </c>
      <c r="HK906" s="2" t="s">
        <v>332</v>
      </c>
      <c r="HL906" s="2" t="s">
        <v>558</v>
      </c>
      <c r="HM906" s="2" t="s">
        <v>241</v>
      </c>
      <c r="HN906" s="2" t="s">
        <v>229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226</v>
      </c>
      <c r="HW906" s="2" t="s">
        <v>2322</v>
      </c>
      <c r="HX906" s="2" t="s">
        <v>2958</v>
      </c>
      <c r="HY906" s="2" t="s">
        <v>241</v>
      </c>
      <c r="HZ906" s="2" t="s">
        <v>229</v>
      </c>
      <c r="IA906" s="4"/>
      <c r="IB906" s="8"/>
      <c r="IC906" s="4"/>
      <c r="ID906" s="8"/>
      <c r="IE906" s="7"/>
      <c r="IF906" s="7"/>
      <c r="IG906" s="2" t="s">
        <v>266</v>
      </c>
      <c r="IH906" s="2" t="s">
        <v>226</v>
      </c>
      <c r="II906" s="2" t="s">
        <v>229</v>
      </c>
      <c r="IJ906" s="2" t="s">
        <v>229</v>
      </c>
      <c r="IK906" s="2" t="s">
        <v>241</v>
      </c>
      <c r="IL906" s="2" t="s">
        <v>229</v>
      </c>
      <c r="IM906" s="4"/>
      <c r="IN906" s="8"/>
      <c r="IO906" s="4"/>
      <c r="IP906" s="8"/>
      <c r="IQ906" s="7"/>
      <c r="IR906" s="7"/>
      <c r="IS906" s="2" t="s">
        <v>239</v>
      </c>
      <c r="IT906" s="2" t="s">
        <v>226</v>
      </c>
      <c r="IU906" s="2" t="s">
        <v>1312</v>
      </c>
      <c r="IV906" s="2" t="s">
        <v>545</v>
      </c>
      <c r="IW906" s="2" t="s">
        <v>241</v>
      </c>
      <c r="IX906" s="2" t="s">
        <v>229</v>
      </c>
      <c r="IY906" s="4"/>
      <c r="IZ906" s="8"/>
      <c r="JA906" s="4"/>
      <c r="JB906" s="8"/>
      <c r="JC906" s="7"/>
      <c r="JD906" s="7"/>
      <c r="JE906" s="2" t="s">
        <v>239</v>
      </c>
      <c r="JF906" s="2" t="s">
        <v>226</v>
      </c>
      <c r="JG906" s="2" t="s">
        <v>268</v>
      </c>
      <c r="JH906" s="2" t="s">
        <v>1056</v>
      </c>
      <c r="JI906" s="2" t="s">
        <v>241</v>
      </c>
      <c r="JJ906" s="2" t="s">
        <v>229</v>
      </c>
      <c r="JK906" s="4"/>
      <c r="JL906" s="8"/>
      <c r="JM906" s="4"/>
      <c r="JN906" s="8"/>
      <c r="JO906" s="7"/>
      <c r="JP906" s="7"/>
      <c r="JQ906" s="2" t="s">
        <v>229</v>
      </c>
      <c r="JR906" s="2" t="s">
        <v>229</v>
      </c>
      <c r="JS906" s="2" t="s">
        <v>229</v>
      </c>
      <c r="JT906" s="2" t="s">
        <v>229</v>
      </c>
      <c r="JU906" s="2" t="s">
        <v>229</v>
      </c>
      <c r="JV906" s="2" t="s">
        <v>229</v>
      </c>
      <c r="JW906" s="4"/>
      <c r="JX906" s="8"/>
      <c r="JY906" s="4"/>
      <c r="JZ906" s="8"/>
      <c r="KA906" s="7"/>
      <c r="KB906" s="7"/>
      <c r="KC906" s="2" t="s">
        <v>272</v>
      </c>
      <c r="KD906" s="2" t="s">
        <v>226</v>
      </c>
      <c r="KE906" s="2" t="s">
        <v>229</v>
      </c>
      <c r="KF906" s="2" t="s">
        <v>229</v>
      </c>
      <c r="KG906" s="2" t="s">
        <v>241</v>
      </c>
      <c r="KH906" s="2" t="s">
        <v>229</v>
      </c>
      <c r="KI906" s="4"/>
      <c r="KJ906" s="8"/>
      <c r="KK906" s="4"/>
      <c r="KL906" s="8"/>
      <c r="KM906" s="7"/>
      <c r="KN906" s="7"/>
      <c r="KO906" s="2" t="s">
        <v>272</v>
      </c>
      <c r="KP906" s="2" t="s">
        <v>226</v>
      </c>
      <c r="KQ906" s="2" t="s">
        <v>229</v>
      </c>
      <c r="KR906" s="2" t="s">
        <v>229</v>
      </c>
      <c r="KS906" s="2" t="s">
        <v>241</v>
      </c>
      <c r="KT906" s="2" t="s">
        <v>229</v>
      </c>
      <c r="KU906" s="4"/>
      <c r="KV906" s="8"/>
      <c r="KW906" s="4"/>
      <c r="KX906" s="8"/>
      <c r="KY906" s="7"/>
      <c r="KZ906" s="7"/>
      <c r="LA906" s="2" t="s">
        <v>272</v>
      </c>
      <c r="LB906" s="2" t="s">
        <v>226</v>
      </c>
      <c r="LC906" s="2" t="s">
        <v>229</v>
      </c>
      <c r="LD906" s="2" t="s">
        <v>229</v>
      </c>
      <c r="LE906" s="2" t="s">
        <v>241</v>
      </c>
      <c r="LF906" s="2" t="s">
        <v>229</v>
      </c>
      <c r="LG906" s="4"/>
      <c r="LH906" s="8"/>
      <c r="LI906" s="4"/>
      <c r="LJ906" s="8"/>
      <c r="LK906" s="7"/>
      <c r="LL906" s="7"/>
      <c r="LM906" s="2" t="s">
        <v>239</v>
      </c>
      <c r="LN906" s="2" t="s">
        <v>226</v>
      </c>
      <c r="LO906" s="2" t="s">
        <v>335</v>
      </c>
      <c r="LP906" s="2" t="s">
        <v>229</v>
      </c>
      <c r="LQ906" s="2" t="s">
        <v>241</v>
      </c>
      <c r="LR906" s="2" t="s">
        <v>229</v>
      </c>
      <c r="LS906" s="4"/>
      <c r="LT906" s="8"/>
      <c r="LU906" s="4"/>
      <c r="LV906" s="8"/>
      <c r="LW906" s="7"/>
      <c r="LX906" s="7"/>
      <c r="LY906" s="2" t="s">
        <v>239</v>
      </c>
      <c r="LZ906" s="2" t="s">
        <v>275</v>
      </c>
      <c r="MA906" s="2" t="s">
        <v>1312</v>
      </c>
      <c r="MB906" s="2" t="s">
        <v>3260</v>
      </c>
      <c r="MC906" s="2" t="s">
        <v>241</v>
      </c>
      <c r="MD906" s="2" t="s">
        <v>229</v>
      </c>
      <c r="ME906" s="4"/>
      <c r="MF906" s="8"/>
      <c r="MG906" s="4"/>
      <c r="MH906" s="8"/>
      <c r="MI906" s="7"/>
      <c r="MJ906" s="7"/>
      <c r="MK906" s="2" t="s">
        <v>266</v>
      </c>
      <c r="ML906" s="2" t="s">
        <v>226</v>
      </c>
      <c r="MM906" s="2" t="s">
        <v>229</v>
      </c>
      <c r="MN906" s="2" t="s">
        <v>229</v>
      </c>
      <c r="MO906" s="2" t="s">
        <v>241</v>
      </c>
      <c r="MP906" s="2" t="s">
        <v>229</v>
      </c>
      <c r="MQ906" s="4"/>
      <c r="MR906" s="8"/>
      <c r="MS906" s="4"/>
      <c r="MT906" s="8"/>
      <c r="MU906" s="7"/>
      <c r="MV906" s="7"/>
      <c r="MW906" s="2" t="s">
        <v>239</v>
      </c>
      <c r="MX906" s="2" t="s">
        <v>226</v>
      </c>
      <c r="MY906" s="2" t="s">
        <v>308</v>
      </c>
      <c r="MZ906" s="2" t="s">
        <v>229</v>
      </c>
      <c r="NA906" s="2" t="s">
        <v>241</v>
      </c>
      <c r="NB906" s="2" t="s">
        <v>229</v>
      </c>
      <c r="NC906" s="4"/>
      <c r="ND906" s="8"/>
      <c r="NE906" s="4"/>
      <c r="NF906" s="8"/>
      <c r="NG906" s="7"/>
      <c r="NH906" s="7"/>
      <c r="NI906" s="2" t="s">
        <v>239</v>
      </c>
      <c r="NJ906" s="2" t="s">
        <v>260</v>
      </c>
      <c r="NK906" s="2" t="s">
        <v>3391</v>
      </c>
      <c r="NL906" s="2" t="s">
        <v>3586</v>
      </c>
      <c r="NM906" s="2" t="s">
        <v>241</v>
      </c>
      <c r="NN906" s="2" t="s">
        <v>229</v>
      </c>
      <c r="NO906" s="4"/>
      <c r="NP906" s="8"/>
      <c r="NQ906" s="4"/>
      <c r="NR906" s="8"/>
      <c r="NS906" s="7"/>
      <c r="NT906" s="7"/>
      <c r="NU906" s="2" t="s">
        <v>272</v>
      </c>
      <c r="NV906" s="2" t="s">
        <v>226</v>
      </c>
      <c r="NW906" s="2" t="s">
        <v>229</v>
      </c>
      <c r="NX906" s="2" t="s">
        <v>229</v>
      </c>
      <c r="NY906" s="2" t="s">
        <v>241</v>
      </c>
      <c r="NZ906" s="2" t="s">
        <v>229</v>
      </c>
      <c r="OA906" s="4"/>
      <c r="OB906" s="8"/>
      <c r="OC906" s="4"/>
      <c r="OD906" s="8"/>
      <c r="OE906" s="7"/>
      <c r="OF906" s="7"/>
      <c r="OG906" s="2" t="s">
        <v>266</v>
      </c>
      <c r="OH906" s="2" t="s">
        <v>226</v>
      </c>
      <c r="OI906" s="2" t="s">
        <v>229</v>
      </c>
      <c r="OJ906" s="2" t="s">
        <v>229</v>
      </c>
      <c r="OK906" s="2" t="s">
        <v>241</v>
      </c>
      <c r="OL906" s="2" t="s">
        <v>229</v>
      </c>
      <c r="OM906" s="4"/>
      <c r="ON906" s="8"/>
      <c r="OO906" s="4"/>
      <c r="OP906" s="8"/>
      <c r="OQ906" s="7"/>
      <c r="OR906" s="7"/>
      <c r="OS906" s="2" t="s">
        <v>229</v>
      </c>
      <c r="OT906" s="2" t="s">
        <v>229</v>
      </c>
      <c r="OU906" s="2" t="s">
        <v>229</v>
      </c>
      <c r="OV906" s="2" t="s">
        <v>229</v>
      </c>
      <c r="OW906" s="2" t="s">
        <v>229</v>
      </c>
      <c r="OX906" s="2" t="s">
        <v>229</v>
      </c>
      <c r="OY906" s="4"/>
      <c r="OZ906" s="8"/>
      <c r="PA906" s="4"/>
      <c r="PB906" s="8"/>
      <c r="PC906" s="7"/>
      <c r="PD906" s="7"/>
      <c r="PE906" s="2" t="s">
        <v>281</v>
      </c>
      <c r="PF906" s="2" t="s">
        <v>226</v>
      </c>
      <c r="PG906" s="2" t="s">
        <v>229</v>
      </c>
      <c r="PH906" s="2" t="s">
        <v>229</v>
      </c>
      <c r="PI906" s="2" t="s">
        <v>241</v>
      </c>
      <c r="PJ906" s="2" t="s">
        <v>229</v>
      </c>
      <c r="PK906" s="4"/>
      <c r="PL906" s="8"/>
      <c r="PM906" s="4"/>
      <c r="PN906" s="8"/>
      <c r="PO906" s="7"/>
      <c r="PP906" s="7"/>
      <c r="PQ906" s="2" t="s">
        <v>266</v>
      </c>
      <c r="PR906" s="2" t="s">
        <v>275</v>
      </c>
      <c r="PS906" s="2" t="s">
        <v>229</v>
      </c>
      <c r="PT906" s="2" t="s">
        <v>229</v>
      </c>
      <c r="PU906" s="2" t="s">
        <v>241</v>
      </c>
      <c r="PV906" s="2" t="s">
        <v>229</v>
      </c>
      <c r="PW906" s="4"/>
      <c r="PX906" s="8"/>
      <c r="PY906" s="4"/>
      <c r="PZ906" s="8"/>
      <c r="QA906" s="7"/>
      <c r="QB906" s="7"/>
      <c r="QC906" s="2" t="s">
        <v>281</v>
      </c>
      <c r="QD906" s="2" t="s">
        <v>226</v>
      </c>
      <c r="QE906" s="2" t="s">
        <v>229</v>
      </c>
      <c r="QF906" s="2" t="s">
        <v>229</v>
      </c>
      <c r="QG906" s="2" t="s">
        <v>241</v>
      </c>
      <c r="QH906" s="2" t="s">
        <v>229</v>
      </c>
      <c r="QI906" s="4"/>
      <c r="QJ906" s="8"/>
      <c r="QK906" s="4"/>
      <c r="QL906" s="8"/>
      <c r="QM906" s="7"/>
      <c r="QN906" s="7"/>
      <c r="QO906" s="2" t="s">
        <v>272</v>
      </c>
      <c r="QP906" s="2" t="s">
        <v>226</v>
      </c>
      <c r="QQ906" s="2" t="s">
        <v>229</v>
      </c>
      <c r="QR906" s="2" t="s">
        <v>229</v>
      </c>
      <c r="QS906" s="2" t="s">
        <v>241</v>
      </c>
      <c r="QT906" s="2" t="s">
        <v>229</v>
      </c>
      <c r="QU906" s="4"/>
      <c r="QV906" s="8"/>
      <c r="QW906" s="4"/>
      <c r="QX906" s="8"/>
      <c r="QY906" s="7"/>
      <c r="QZ906" s="7"/>
      <c r="RA906" s="2" t="s">
        <v>239</v>
      </c>
      <c r="RB906" s="2" t="s">
        <v>275</v>
      </c>
      <c r="RC906" s="2" t="s">
        <v>338</v>
      </c>
      <c r="RD906" s="2" t="s">
        <v>229</v>
      </c>
      <c r="RE906" s="2" t="s">
        <v>241</v>
      </c>
      <c r="RF906" s="2" t="s">
        <v>229</v>
      </c>
      <c r="RG906" s="4"/>
      <c r="RH906" s="8"/>
      <c r="RI906" s="4"/>
      <c r="RJ906" s="8"/>
      <c r="RK906" s="7"/>
      <c r="RL906" s="7"/>
      <c r="RM906" s="2" t="s">
        <v>229</v>
      </c>
      <c r="RN906" s="2" t="s">
        <v>229</v>
      </c>
      <c r="RO906" s="2" t="s">
        <v>229</v>
      </c>
      <c r="RP906" s="2" t="s">
        <v>229</v>
      </c>
      <c r="RQ906" s="2" t="s">
        <v>229</v>
      </c>
      <c r="RR906" s="2" t="s">
        <v>229</v>
      </c>
      <c r="RS906" s="4"/>
      <c r="RT906" s="8"/>
      <c r="RU906" s="4"/>
      <c r="RV906" s="8"/>
      <c r="RW906" s="7"/>
      <c r="RX906" s="7"/>
      <c r="RY906" s="2" t="s">
        <v>266</v>
      </c>
      <c r="RZ906" s="2" t="s">
        <v>275</v>
      </c>
      <c r="SA906" s="2" t="s">
        <v>229</v>
      </c>
      <c r="SB906" s="2" t="s">
        <v>229</v>
      </c>
      <c r="SC906" s="2" t="s">
        <v>241</v>
      </c>
      <c r="SD906" s="2" t="s">
        <v>229</v>
      </c>
      <c r="SE906" s="4">
        <v>84</v>
      </c>
      <c r="SF906" s="4"/>
      <c r="SG906" s="4"/>
      <c r="SH906" s="4"/>
      <c r="SI906" s="4"/>
      <c r="SJ906" s="4"/>
      <c r="SK906" s="4"/>
      <c r="SL906" s="4">
        <v>340</v>
      </c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>
        <v>280</v>
      </c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</row>
    <row r="907">
      <c r="A907" s="2" t="s">
        <v>5258</v>
      </c>
      <c r="B907" s="2" t="s">
        <v>216</v>
      </c>
      <c r="C907" s="2" t="s">
        <v>5248</v>
      </c>
      <c r="D907" s="2" t="s">
        <v>218</v>
      </c>
      <c r="E907" s="2" t="s">
        <v>219</v>
      </c>
      <c r="F907" s="2" t="s">
        <v>5259</v>
      </c>
      <c r="G907" s="2" t="s">
        <v>3473</v>
      </c>
      <c r="H907" s="2" t="s">
        <v>5260</v>
      </c>
      <c r="I907" s="2" t="s">
        <v>5261</v>
      </c>
      <c r="J907" s="2" t="s">
        <v>2888</v>
      </c>
      <c r="K907" s="2" t="s">
        <v>225</v>
      </c>
      <c r="L907" s="3">
        <v>30.95</v>
      </c>
      <c r="M907" s="3">
        <v>32.5</v>
      </c>
      <c r="N907" s="3">
        <v>64.99</v>
      </c>
      <c r="O907" s="2" t="s">
        <v>226</v>
      </c>
      <c r="P907" s="2" t="s">
        <v>618</v>
      </c>
      <c r="Q907" s="2" t="s">
        <v>228</v>
      </c>
      <c r="R907" s="2" t="s">
        <v>229</v>
      </c>
      <c r="S907" s="2" t="s">
        <v>5262</v>
      </c>
      <c r="T907" s="2" t="s">
        <v>684</v>
      </c>
      <c r="U907" s="2" t="s">
        <v>232</v>
      </c>
      <c r="V907" s="2" t="s">
        <v>233</v>
      </c>
      <c r="W907" s="2" t="s">
        <v>1009</v>
      </c>
      <c r="X907" s="2" t="s">
        <v>229</v>
      </c>
      <c r="Y907" s="2" t="s">
        <v>2605</v>
      </c>
      <c r="Z907" s="4">
        <v>259</v>
      </c>
      <c r="AA907" s="4">
        <f>=ROUNDDOWN(25.9,0)</f>
      </c>
      <c r="AB907" s="5">
        <v>10</v>
      </c>
      <c r="AC907" s="2" t="s">
        <v>821</v>
      </c>
      <c r="AD907" s="4">
        <v>150</v>
      </c>
      <c r="AE907" s="4">
        <v>650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>
        <v>10</v>
      </c>
      <c r="AQ907" s="8">
        <v>363.48</v>
      </c>
      <c r="AR907" s="4"/>
      <c r="AS907" s="8"/>
      <c r="AT907" s="7"/>
      <c r="AU907" s="7"/>
      <c r="AV907" s="4">
        <v>24</v>
      </c>
      <c r="AW907" s="8">
        <v>1012.11</v>
      </c>
      <c r="AX907" s="4" t="s">
        <v>229</v>
      </c>
      <c r="AY907" s="8" t="s">
        <v>229</v>
      </c>
      <c r="AZ907" s="7" t="s">
        <v>229</v>
      </c>
      <c r="BA907" s="7" t="s">
        <v>229</v>
      </c>
      <c r="BB907" s="7">
        <v>0.3591</v>
      </c>
      <c r="BC907" s="4">
        <v>34</v>
      </c>
      <c r="BD907" s="8">
        <v>1407.02</v>
      </c>
      <c r="BE907" s="4">
        <v>52</v>
      </c>
      <c r="BF907" s="8">
        <v>2119.01</v>
      </c>
      <c r="BG907" s="7">
        <v>-0.3462</v>
      </c>
      <c r="BH907" s="7">
        <v>-0.336</v>
      </c>
      <c r="BI907" s="7">
        <v>0.7193</v>
      </c>
      <c r="BJ907" s="4">
        <v>10</v>
      </c>
      <c r="BK907" s="8">
        <v>363.48</v>
      </c>
      <c r="BL907" s="2" t="s">
        <v>3953</v>
      </c>
      <c r="BM907" s="7">
        <v>1</v>
      </c>
      <c r="BN907" s="7">
        <v>1</v>
      </c>
      <c r="BO907" s="4">
        <v>4</v>
      </c>
      <c r="BP907" s="8">
        <v>151.32</v>
      </c>
      <c r="BQ907" s="4"/>
      <c r="BR907" s="8"/>
      <c r="BS907" s="7"/>
      <c r="BT907" s="7"/>
      <c r="BU907" s="2" t="s">
        <v>239</v>
      </c>
      <c r="BV907" s="2" t="s">
        <v>226</v>
      </c>
      <c r="BW907" s="2" t="s">
        <v>229</v>
      </c>
      <c r="BX907" s="2" t="s">
        <v>1045</v>
      </c>
      <c r="BY907" s="2" t="s">
        <v>241</v>
      </c>
      <c r="BZ907" s="2" t="s">
        <v>229</v>
      </c>
      <c r="CA907" s="4">
        <v>1</v>
      </c>
      <c r="CB907" s="8">
        <v>35.22</v>
      </c>
      <c r="CC907" s="4"/>
      <c r="CD907" s="8"/>
      <c r="CE907" s="7"/>
      <c r="CF907" s="7"/>
      <c r="CG907" s="2" t="s">
        <v>239</v>
      </c>
      <c r="CH907" s="2" t="s">
        <v>226</v>
      </c>
      <c r="CI907" s="2" t="s">
        <v>2795</v>
      </c>
      <c r="CJ907" s="2" t="s">
        <v>3237</v>
      </c>
      <c r="CK907" s="2" t="s">
        <v>241</v>
      </c>
      <c r="CL907" s="2" t="s">
        <v>229</v>
      </c>
      <c r="CM907" s="4">
        <v>3</v>
      </c>
      <c r="CN907" s="8">
        <v>108.66</v>
      </c>
      <c r="CO907" s="4"/>
      <c r="CP907" s="8"/>
      <c r="CQ907" s="7"/>
      <c r="CR907" s="7"/>
      <c r="CS907" s="2" t="s">
        <v>239</v>
      </c>
      <c r="CT907" s="2" t="s">
        <v>226</v>
      </c>
      <c r="CU907" s="2" t="s">
        <v>2605</v>
      </c>
      <c r="CV907" s="2" t="s">
        <v>2468</v>
      </c>
      <c r="CW907" s="2" t="s">
        <v>241</v>
      </c>
      <c r="CX907" s="2" t="s">
        <v>229</v>
      </c>
      <c r="CY907" s="4">
        <v>1</v>
      </c>
      <c r="CZ907" s="8">
        <v>34.1</v>
      </c>
      <c r="DA907" s="4"/>
      <c r="DB907" s="8"/>
      <c r="DC907" s="7"/>
      <c r="DD907" s="7"/>
      <c r="DE907" s="2" t="s">
        <v>239</v>
      </c>
      <c r="DF907" s="2" t="s">
        <v>226</v>
      </c>
      <c r="DG907" s="2" t="s">
        <v>4192</v>
      </c>
      <c r="DH907" s="2" t="s">
        <v>3237</v>
      </c>
      <c r="DI907" s="2" t="s">
        <v>241</v>
      </c>
      <c r="DJ907" s="2" t="s">
        <v>229</v>
      </c>
      <c r="DK907" s="4"/>
      <c r="DL907" s="8"/>
      <c r="DM907" s="4"/>
      <c r="DN907" s="8"/>
      <c r="DO907" s="7"/>
      <c r="DP907" s="7"/>
      <c r="DQ907" s="2" t="s">
        <v>239</v>
      </c>
      <c r="DR907" s="2" t="s">
        <v>226</v>
      </c>
      <c r="DS907" s="2" t="s">
        <v>2551</v>
      </c>
      <c r="DT907" s="2" t="s">
        <v>706</v>
      </c>
      <c r="DU907" s="2" t="s">
        <v>241</v>
      </c>
      <c r="DV907" s="2" t="s">
        <v>229</v>
      </c>
      <c r="DW907" s="4"/>
      <c r="DX907" s="8"/>
      <c r="DY907" s="4"/>
      <c r="DZ907" s="8"/>
      <c r="EA907" s="7"/>
      <c r="EB907" s="7"/>
      <c r="EC907" s="2" t="s">
        <v>239</v>
      </c>
      <c r="ED907" s="2" t="s">
        <v>226</v>
      </c>
      <c r="EE907" s="2" t="s">
        <v>525</v>
      </c>
      <c r="EF907" s="2" t="s">
        <v>229</v>
      </c>
      <c r="EG907" s="2" t="s">
        <v>241</v>
      </c>
      <c r="EH907" s="2" t="s">
        <v>229</v>
      </c>
      <c r="EI907" s="4"/>
      <c r="EJ907" s="8"/>
      <c r="EK907" s="4"/>
      <c r="EL907" s="8"/>
      <c r="EM907" s="7"/>
      <c r="EN907" s="7"/>
      <c r="EO907" s="2" t="s">
        <v>239</v>
      </c>
      <c r="EP907" s="2" t="s">
        <v>226</v>
      </c>
      <c r="EQ907" s="2" t="s">
        <v>538</v>
      </c>
      <c r="ER907" s="2" t="s">
        <v>1120</v>
      </c>
      <c r="ES907" s="2" t="s">
        <v>241</v>
      </c>
      <c r="ET907" s="2" t="s">
        <v>229</v>
      </c>
      <c r="EU907" s="4">
        <v>1</v>
      </c>
      <c r="EV907" s="8">
        <v>34.18</v>
      </c>
      <c r="EW907" s="4"/>
      <c r="EX907" s="8"/>
      <c r="EY907" s="7"/>
      <c r="EZ907" s="7"/>
      <c r="FA907" s="2" t="s">
        <v>239</v>
      </c>
      <c r="FB907" s="2" t="s">
        <v>226</v>
      </c>
      <c r="FC907" s="2" t="s">
        <v>2605</v>
      </c>
      <c r="FD907" s="2" t="s">
        <v>2607</v>
      </c>
      <c r="FE907" s="2" t="s">
        <v>241</v>
      </c>
      <c r="FF907" s="2" t="s">
        <v>229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226</v>
      </c>
      <c r="FO907" s="2" t="s">
        <v>2605</v>
      </c>
      <c r="FP907" s="2" t="s">
        <v>229</v>
      </c>
      <c r="FQ907" s="2" t="s">
        <v>241</v>
      </c>
      <c r="FR907" s="2" t="s">
        <v>229</v>
      </c>
      <c r="FS907" s="4"/>
      <c r="FT907" s="8"/>
      <c r="FU907" s="4"/>
      <c r="FV907" s="8"/>
      <c r="FW907" s="7"/>
      <c r="FX907" s="7"/>
      <c r="FY907" s="2" t="s">
        <v>239</v>
      </c>
      <c r="FZ907" s="2" t="s">
        <v>226</v>
      </c>
      <c r="GA907" s="2" t="s">
        <v>2562</v>
      </c>
      <c r="GB907" s="2" t="s">
        <v>476</v>
      </c>
      <c r="GC907" s="2" t="s">
        <v>241</v>
      </c>
      <c r="GD907" s="2" t="s">
        <v>229</v>
      </c>
      <c r="GE907" s="4"/>
      <c r="GF907" s="8"/>
      <c r="GG907" s="4"/>
      <c r="GH907" s="8"/>
      <c r="GI907" s="7"/>
      <c r="GJ907" s="7"/>
      <c r="GK907" s="2" t="s">
        <v>272</v>
      </c>
      <c r="GL907" s="2" t="s">
        <v>226</v>
      </c>
      <c r="GM907" s="2" t="s">
        <v>229</v>
      </c>
      <c r="GN907" s="2" t="s">
        <v>229</v>
      </c>
      <c r="GO907" s="2" t="s">
        <v>241</v>
      </c>
      <c r="GP907" s="2" t="s">
        <v>229</v>
      </c>
      <c r="GQ907" s="4"/>
      <c r="GR907" s="8"/>
      <c r="GS907" s="4"/>
      <c r="GT907" s="8"/>
      <c r="GU907" s="7"/>
      <c r="GV907" s="7"/>
      <c r="GW907" s="2" t="s">
        <v>239</v>
      </c>
      <c r="GX907" s="2" t="s">
        <v>226</v>
      </c>
      <c r="GY907" s="2" t="s">
        <v>632</v>
      </c>
      <c r="GZ907" s="2" t="s">
        <v>2525</v>
      </c>
      <c r="HA907" s="2" t="s">
        <v>241</v>
      </c>
      <c r="HB907" s="2" t="s">
        <v>229</v>
      </c>
      <c r="HC907" s="4"/>
      <c r="HD907" s="8"/>
      <c r="HE907" s="4"/>
      <c r="HF907" s="8"/>
      <c r="HG907" s="7"/>
      <c r="HH907" s="7"/>
      <c r="HI907" s="2" t="s">
        <v>266</v>
      </c>
      <c r="HJ907" s="2" t="s">
        <v>226</v>
      </c>
      <c r="HK907" s="2" t="s">
        <v>229</v>
      </c>
      <c r="HL907" s="2" t="s">
        <v>229</v>
      </c>
      <c r="HM907" s="2" t="s">
        <v>241</v>
      </c>
      <c r="HN907" s="2" t="s">
        <v>229</v>
      </c>
      <c r="HO907" s="4"/>
      <c r="HP907" s="8"/>
      <c r="HQ907" s="4"/>
      <c r="HR907" s="8"/>
      <c r="HS907" s="7"/>
      <c r="HT907" s="7"/>
      <c r="HU907" s="2" t="s">
        <v>266</v>
      </c>
      <c r="HV907" s="2" t="s">
        <v>226</v>
      </c>
      <c r="HW907" s="2" t="s">
        <v>229</v>
      </c>
      <c r="HX907" s="2" t="s">
        <v>229</v>
      </c>
      <c r="HY907" s="2" t="s">
        <v>241</v>
      </c>
      <c r="HZ907" s="2" t="s">
        <v>229</v>
      </c>
      <c r="IA907" s="4"/>
      <c r="IB907" s="8"/>
      <c r="IC907" s="4"/>
      <c r="ID907" s="8"/>
      <c r="IE907" s="7"/>
      <c r="IF907" s="7"/>
      <c r="IG907" s="2" t="s">
        <v>266</v>
      </c>
      <c r="IH907" s="2" t="s">
        <v>226</v>
      </c>
      <c r="II907" s="2" t="s">
        <v>229</v>
      </c>
      <c r="IJ907" s="2" t="s">
        <v>229</v>
      </c>
      <c r="IK907" s="2" t="s">
        <v>241</v>
      </c>
      <c r="IL907" s="2" t="s">
        <v>229</v>
      </c>
      <c r="IM907" s="4"/>
      <c r="IN907" s="8"/>
      <c r="IO907" s="4"/>
      <c r="IP907" s="8"/>
      <c r="IQ907" s="7"/>
      <c r="IR907" s="7"/>
      <c r="IS907" s="2" t="s">
        <v>267</v>
      </c>
      <c r="IT907" s="2" t="s">
        <v>226</v>
      </c>
      <c r="IU907" s="2" t="s">
        <v>229</v>
      </c>
      <c r="IV907" s="2" t="s">
        <v>229</v>
      </c>
      <c r="IW907" s="2" t="s">
        <v>241</v>
      </c>
      <c r="IX907" s="2" t="s">
        <v>229</v>
      </c>
      <c r="IY907" s="4"/>
      <c r="IZ907" s="8"/>
      <c r="JA907" s="4"/>
      <c r="JB907" s="8"/>
      <c r="JC907" s="7"/>
      <c r="JD907" s="7"/>
      <c r="JE907" s="2" t="s">
        <v>272</v>
      </c>
      <c r="JF907" s="2" t="s">
        <v>226</v>
      </c>
      <c r="JG907" s="2" t="s">
        <v>229</v>
      </c>
      <c r="JH907" s="2" t="s">
        <v>229</v>
      </c>
      <c r="JI907" s="2" t="s">
        <v>241</v>
      </c>
      <c r="JJ907" s="2" t="s">
        <v>229</v>
      </c>
      <c r="JK907" s="4"/>
      <c r="JL907" s="8"/>
      <c r="JM907" s="4"/>
      <c r="JN907" s="8"/>
      <c r="JO907" s="7"/>
      <c r="JP907" s="7"/>
      <c r="JQ907" s="2" t="s">
        <v>272</v>
      </c>
      <c r="JR907" s="2" t="s">
        <v>226</v>
      </c>
      <c r="JS907" s="2" t="s">
        <v>229</v>
      </c>
      <c r="JT907" s="2" t="s">
        <v>229</v>
      </c>
      <c r="JU907" s="2" t="s">
        <v>241</v>
      </c>
      <c r="JV907" s="2" t="s">
        <v>229</v>
      </c>
      <c r="JW907" s="4"/>
      <c r="JX907" s="8"/>
      <c r="JY907" s="4"/>
      <c r="JZ907" s="8"/>
      <c r="KA907" s="7"/>
      <c r="KB907" s="7"/>
      <c r="KC907" s="2" t="s">
        <v>272</v>
      </c>
      <c r="KD907" s="2" t="s">
        <v>226</v>
      </c>
      <c r="KE907" s="2" t="s">
        <v>229</v>
      </c>
      <c r="KF907" s="2" t="s">
        <v>229</v>
      </c>
      <c r="KG907" s="2" t="s">
        <v>241</v>
      </c>
      <c r="KH907" s="2" t="s">
        <v>229</v>
      </c>
      <c r="KI907" s="4"/>
      <c r="KJ907" s="8"/>
      <c r="KK907" s="4"/>
      <c r="KL907" s="8"/>
      <c r="KM907" s="7"/>
      <c r="KN907" s="7"/>
      <c r="KO907" s="2" t="s">
        <v>272</v>
      </c>
      <c r="KP907" s="2" t="s">
        <v>226</v>
      </c>
      <c r="KQ907" s="2" t="s">
        <v>229</v>
      </c>
      <c r="KR907" s="2" t="s">
        <v>229</v>
      </c>
      <c r="KS907" s="2" t="s">
        <v>241</v>
      </c>
      <c r="KT907" s="2" t="s">
        <v>229</v>
      </c>
      <c r="KU907" s="4"/>
      <c r="KV907" s="8"/>
      <c r="KW907" s="4"/>
      <c r="KX907" s="8"/>
      <c r="KY907" s="7"/>
      <c r="KZ907" s="7"/>
      <c r="LA907" s="2" t="s">
        <v>272</v>
      </c>
      <c r="LB907" s="2" t="s">
        <v>226</v>
      </c>
      <c r="LC907" s="2" t="s">
        <v>229</v>
      </c>
      <c r="LD907" s="2" t="s">
        <v>229</v>
      </c>
      <c r="LE907" s="2" t="s">
        <v>241</v>
      </c>
      <c r="LF907" s="2" t="s">
        <v>229</v>
      </c>
      <c r="LG907" s="4"/>
      <c r="LH907" s="8"/>
      <c r="LI907" s="4"/>
      <c r="LJ907" s="8"/>
      <c r="LK907" s="7"/>
      <c r="LL907" s="7"/>
      <c r="LM907" s="2" t="s">
        <v>229</v>
      </c>
      <c r="LN907" s="2" t="s">
        <v>229</v>
      </c>
      <c r="LO907" s="2" t="s">
        <v>229</v>
      </c>
      <c r="LP907" s="2" t="s">
        <v>229</v>
      </c>
      <c r="LQ907" s="2" t="s">
        <v>229</v>
      </c>
      <c r="LR907" s="2" t="s">
        <v>229</v>
      </c>
      <c r="LS907" s="4"/>
      <c r="LT907" s="8"/>
      <c r="LU907" s="4"/>
      <c r="LV907" s="8"/>
      <c r="LW907" s="7"/>
      <c r="LX907" s="7"/>
      <c r="LY907" s="2" t="s">
        <v>239</v>
      </c>
      <c r="LZ907" s="2" t="s">
        <v>275</v>
      </c>
      <c r="MA907" s="2" t="s">
        <v>386</v>
      </c>
      <c r="MB907" s="2" t="s">
        <v>229</v>
      </c>
      <c r="MC907" s="2" t="s">
        <v>241</v>
      </c>
      <c r="MD907" s="2" t="s">
        <v>229</v>
      </c>
      <c r="ME907" s="4"/>
      <c r="MF907" s="8"/>
      <c r="MG907" s="4"/>
      <c r="MH907" s="8"/>
      <c r="MI907" s="7"/>
      <c r="MJ907" s="7"/>
      <c r="MK907" s="2" t="s">
        <v>272</v>
      </c>
      <c r="ML907" s="2" t="s">
        <v>226</v>
      </c>
      <c r="MM907" s="2" t="s">
        <v>229</v>
      </c>
      <c r="MN907" s="2" t="s">
        <v>229</v>
      </c>
      <c r="MO907" s="2" t="s">
        <v>241</v>
      </c>
      <c r="MP907" s="2" t="s">
        <v>229</v>
      </c>
      <c r="MQ907" s="4"/>
      <c r="MR907" s="8"/>
      <c r="MS907" s="4"/>
      <c r="MT907" s="8"/>
      <c r="MU907" s="7"/>
      <c r="MV907" s="7"/>
      <c r="MW907" s="2" t="s">
        <v>266</v>
      </c>
      <c r="MX907" s="2" t="s">
        <v>226</v>
      </c>
      <c r="MY907" s="2" t="s">
        <v>229</v>
      </c>
      <c r="MZ907" s="2" t="s">
        <v>229</v>
      </c>
      <c r="NA907" s="2" t="s">
        <v>241</v>
      </c>
      <c r="NB907" s="2" t="s">
        <v>229</v>
      </c>
      <c r="NC907" s="4"/>
      <c r="ND907" s="8"/>
      <c r="NE907" s="4"/>
      <c r="NF907" s="8"/>
      <c r="NG907" s="7"/>
      <c r="NH907" s="7"/>
      <c r="NI907" s="2" t="s">
        <v>266</v>
      </c>
      <c r="NJ907" s="2" t="s">
        <v>226</v>
      </c>
      <c r="NK907" s="2" t="s">
        <v>229</v>
      </c>
      <c r="NL907" s="2" t="s">
        <v>229</v>
      </c>
      <c r="NM907" s="2" t="s">
        <v>241</v>
      </c>
      <c r="NN907" s="2" t="s">
        <v>229</v>
      </c>
      <c r="NO907" s="4"/>
      <c r="NP907" s="8"/>
      <c r="NQ907" s="4"/>
      <c r="NR907" s="8"/>
      <c r="NS907" s="7"/>
      <c r="NT907" s="7"/>
      <c r="NU907" s="2" t="s">
        <v>272</v>
      </c>
      <c r="NV907" s="2" t="s">
        <v>226</v>
      </c>
      <c r="NW907" s="2" t="s">
        <v>229</v>
      </c>
      <c r="NX907" s="2" t="s">
        <v>229</v>
      </c>
      <c r="NY907" s="2" t="s">
        <v>241</v>
      </c>
      <c r="NZ907" s="2" t="s">
        <v>229</v>
      </c>
      <c r="OA907" s="4"/>
      <c r="OB907" s="8"/>
      <c r="OC907" s="4"/>
      <c r="OD907" s="8"/>
      <c r="OE907" s="7"/>
      <c r="OF907" s="7"/>
      <c r="OG907" s="2" t="s">
        <v>266</v>
      </c>
      <c r="OH907" s="2" t="s">
        <v>226</v>
      </c>
      <c r="OI907" s="2" t="s">
        <v>229</v>
      </c>
      <c r="OJ907" s="2" t="s">
        <v>229</v>
      </c>
      <c r="OK907" s="2" t="s">
        <v>241</v>
      </c>
      <c r="OL907" s="2" t="s">
        <v>229</v>
      </c>
      <c r="OM907" s="4"/>
      <c r="ON907" s="8"/>
      <c r="OO907" s="4"/>
      <c r="OP907" s="8"/>
      <c r="OQ907" s="7"/>
      <c r="OR907" s="7"/>
      <c r="OS907" s="2" t="s">
        <v>229</v>
      </c>
      <c r="OT907" s="2" t="s">
        <v>229</v>
      </c>
      <c r="OU907" s="2" t="s">
        <v>229</v>
      </c>
      <c r="OV907" s="2" t="s">
        <v>229</v>
      </c>
      <c r="OW907" s="2" t="s">
        <v>229</v>
      </c>
      <c r="OX907" s="2" t="s">
        <v>229</v>
      </c>
      <c r="OY907" s="4"/>
      <c r="OZ907" s="8"/>
      <c r="PA907" s="4"/>
      <c r="PB907" s="8"/>
      <c r="PC907" s="7"/>
      <c r="PD907" s="7"/>
      <c r="PE907" s="2" t="s">
        <v>229</v>
      </c>
      <c r="PF907" s="2" t="s">
        <v>229</v>
      </c>
      <c r="PG907" s="2" t="s">
        <v>229</v>
      </c>
      <c r="PH907" s="2" t="s">
        <v>229</v>
      </c>
      <c r="PI907" s="2" t="s">
        <v>229</v>
      </c>
      <c r="PJ907" s="2" t="s">
        <v>229</v>
      </c>
      <c r="PK907" s="4"/>
      <c r="PL907" s="8"/>
      <c r="PM907" s="4"/>
      <c r="PN907" s="8"/>
      <c r="PO907" s="7"/>
      <c r="PP907" s="7"/>
      <c r="PQ907" s="2" t="s">
        <v>229</v>
      </c>
      <c r="PR907" s="2" t="s">
        <v>229</v>
      </c>
      <c r="PS907" s="2" t="s">
        <v>229</v>
      </c>
      <c r="PT907" s="2" t="s">
        <v>229</v>
      </c>
      <c r="PU907" s="2" t="s">
        <v>229</v>
      </c>
      <c r="PV907" s="2" t="s">
        <v>229</v>
      </c>
      <c r="PW907" s="4"/>
      <c r="PX907" s="8"/>
      <c r="PY907" s="4"/>
      <c r="PZ907" s="8"/>
      <c r="QA907" s="7"/>
      <c r="QB907" s="7"/>
      <c r="QC907" s="2" t="s">
        <v>281</v>
      </c>
      <c r="QD907" s="2" t="s">
        <v>226</v>
      </c>
      <c r="QE907" s="2" t="s">
        <v>229</v>
      </c>
      <c r="QF907" s="2" t="s">
        <v>229</v>
      </c>
      <c r="QG907" s="2" t="s">
        <v>241</v>
      </c>
      <c r="QH907" s="2" t="s">
        <v>229</v>
      </c>
      <c r="QI907" s="4"/>
      <c r="QJ907" s="8"/>
      <c r="QK907" s="4"/>
      <c r="QL907" s="8"/>
      <c r="QM907" s="7"/>
      <c r="QN907" s="7"/>
      <c r="QO907" s="2" t="s">
        <v>229</v>
      </c>
      <c r="QP907" s="2" t="s">
        <v>229</v>
      </c>
      <c r="QQ907" s="2" t="s">
        <v>229</v>
      </c>
      <c r="QR907" s="2" t="s">
        <v>229</v>
      </c>
      <c r="QS907" s="2" t="s">
        <v>229</v>
      </c>
      <c r="QT907" s="2" t="s">
        <v>229</v>
      </c>
      <c r="QU907" s="4"/>
      <c r="QV907" s="8"/>
      <c r="QW907" s="4"/>
      <c r="QX907" s="8"/>
      <c r="QY907" s="7"/>
      <c r="QZ907" s="7"/>
      <c r="RA907" s="2" t="s">
        <v>272</v>
      </c>
      <c r="RB907" s="2" t="s">
        <v>226</v>
      </c>
      <c r="RC907" s="2" t="s">
        <v>229</v>
      </c>
      <c r="RD907" s="2" t="s">
        <v>229</v>
      </c>
      <c r="RE907" s="2" t="s">
        <v>241</v>
      </c>
      <c r="RF907" s="2" t="s">
        <v>229</v>
      </c>
      <c r="RG907" s="4"/>
      <c r="RH907" s="8"/>
      <c r="RI907" s="4"/>
      <c r="RJ907" s="8"/>
      <c r="RK907" s="7"/>
      <c r="RL907" s="7"/>
      <c r="RM907" s="2" t="s">
        <v>272</v>
      </c>
      <c r="RN907" s="2" t="s">
        <v>226</v>
      </c>
      <c r="RO907" s="2" t="s">
        <v>229</v>
      </c>
      <c r="RP907" s="2" t="s">
        <v>229</v>
      </c>
      <c r="RQ907" s="2" t="s">
        <v>241</v>
      </c>
      <c r="RR907" s="2" t="s">
        <v>229</v>
      </c>
      <c r="RS907" s="4"/>
      <c r="RT907" s="8"/>
      <c r="RU907" s="4"/>
      <c r="RV907" s="8"/>
      <c r="RW907" s="7"/>
      <c r="RX907" s="7"/>
      <c r="RY907" s="2" t="s">
        <v>229</v>
      </c>
      <c r="RZ907" s="2" t="s">
        <v>229</v>
      </c>
      <c r="SA907" s="2" t="s">
        <v>229</v>
      </c>
      <c r="SB907" s="2" t="s">
        <v>229</v>
      </c>
      <c r="SC907" s="2" t="s">
        <v>229</v>
      </c>
      <c r="SD907" s="2" t="s">
        <v>229</v>
      </c>
      <c r="SE907" s="4">
        <v>259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>
        <v>150</v>
      </c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>
        <v>500</v>
      </c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</row>
    <row r="908">
      <c r="A908" s="2" t="s">
        <v>5263</v>
      </c>
      <c r="B908" s="2" t="s">
        <v>216</v>
      </c>
      <c r="C908" s="2" t="s">
        <v>5248</v>
      </c>
      <c r="D908" s="2" t="s">
        <v>218</v>
      </c>
      <c r="E908" s="2" t="s">
        <v>219</v>
      </c>
      <c r="F908" s="2" t="s">
        <v>5259</v>
      </c>
      <c r="G908" s="2" t="s">
        <v>3473</v>
      </c>
      <c r="H908" s="2" t="s">
        <v>5260</v>
      </c>
      <c r="I908" s="2" t="s">
        <v>5261</v>
      </c>
      <c r="J908" s="2" t="s">
        <v>285</v>
      </c>
      <c r="K908" s="2" t="s">
        <v>225</v>
      </c>
      <c r="L908" s="3">
        <v>38.09</v>
      </c>
      <c r="M908" s="3">
        <v>39.99</v>
      </c>
      <c r="N908" s="3">
        <v>79.99</v>
      </c>
      <c r="O908" s="2" t="s">
        <v>226</v>
      </c>
      <c r="P908" s="2" t="s">
        <v>618</v>
      </c>
      <c r="Q908" s="2" t="s">
        <v>228</v>
      </c>
      <c r="R908" s="2" t="s">
        <v>229</v>
      </c>
      <c r="S908" s="2" t="s">
        <v>5262</v>
      </c>
      <c r="T908" s="2" t="s">
        <v>684</v>
      </c>
      <c r="U908" s="2" t="s">
        <v>286</v>
      </c>
      <c r="V908" s="2" t="s">
        <v>233</v>
      </c>
      <c r="W908" s="2" t="s">
        <v>1009</v>
      </c>
      <c r="X908" s="2" t="s">
        <v>229</v>
      </c>
      <c r="Y908" s="2" t="s">
        <v>2605</v>
      </c>
      <c r="Z908" s="4">
        <v>349</v>
      </c>
      <c r="AA908" s="4">
        <f>=ROUNDDOWN(43.625,0)</f>
      </c>
      <c r="AB908" s="5">
        <v>8</v>
      </c>
      <c r="AC908" s="2" t="s">
        <v>821</v>
      </c>
      <c r="AD908" s="4">
        <v>150</v>
      </c>
      <c r="AE908" s="4">
        <v>250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>
        <v>14</v>
      </c>
      <c r="AQ908" s="8">
        <v>648.63</v>
      </c>
      <c r="AR908" s="4"/>
      <c r="AS908" s="8"/>
      <c r="AT908" s="7"/>
      <c r="AU908" s="7"/>
      <c r="AV908" s="4" t="s">
        <v>229</v>
      </c>
      <c r="AW908" s="8" t="s">
        <v>229</v>
      </c>
      <c r="AX908" s="4" t="s">
        <v>229</v>
      </c>
      <c r="AY908" s="8" t="s">
        <v>229</v>
      </c>
      <c r="AZ908" s="7" t="s">
        <v>229</v>
      </c>
      <c r="BA908" s="7" t="s">
        <v>229</v>
      </c>
      <c r="BB908" s="7">
        <v>0.6409</v>
      </c>
      <c r="BC908" s="4" t="s">
        <v>229</v>
      </c>
      <c r="BD908" s="8" t="s">
        <v>229</v>
      </c>
      <c r="BE908" s="4" t="s">
        <v>229</v>
      </c>
      <c r="BF908" s="8" t="s">
        <v>229</v>
      </c>
      <c r="BG908" s="7" t="s">
        <v>229</v>
      </c>
      <c r="BH908" s="7" t="s">
        <v>229</v>
      </c>
      <c r="BI908" s="7" t="s">
        <v>229</v>
      </c>
      <c r="BJ908" s="4">
        <v>14</v>
      </c>
      <c r="BK908" s="8">
        <v>648.63</v>
      </c>
      <c r="BL908" s="2" t="s">
        <v>3231</v>
      </c>
      <c r="BM908" s="7">
        <v>1</v>
      </c>
      <c r="BN908" s="7">
        <v>1</v>
      </c>
      <c r="BO908" s="4">
        <v>7</v>
      </c>
      <c r="BP908" s="8">
        <v>354.97</v>
      </c>
      <c r="BQ908" s="4"/>
      <c r="BR908" s="8"/>
      <c r="BS908" s="7"/>
      <c r="BT908" s="7"/>
      <c r="BU908" s="2" t="s">
        <v>239</v>
      </c>
      <c r="BV908" s="2" t="s">
        <v>226</v>
      </c>
      <c r="BW908" s="2" t="s">
        <v>229</v>
      </c>
      <c r="BX908" s="2" t="s">
        <v>1045</v>
      </c>
      <c r="BY908" s="2" t="s">
        <v>241</v>
      </c>
      <c r="BZ908" s="2" t="s">
        <v>229</v>
      </c>
      <c r="CA908" s="4">
        <v>2</v>
      </c>
      <c r="CB908" s="8">
        <v>93.52</v>
      </c>
      <c r="CC908" s="4"/>
      <c r="CD908" s="8"/>
      <c r="CE908" s="7"/>
      <c r="CF908" s="7"/>
      <c r="CG908" s="2" t="s">
        <v>239</v>
      </c>
      <c r="CH908" s="2" t="s">
        <v>226</v>
      </c>
      <c r="CI908" s="2" t="s">
        <v>2795</v>
      </c>
      <c r="CJ908" s="2" t="s">
        <v>2799</v>
      </c>
      <c r="CK908" s="2" t="s">
        <v>241</v>
      </c>
      <c r="CL908" s="2" t="s">
        <v>229</v>
      </c>
      <c r="CM908" s="4">
        <v>1</v>
      </c>
      <c r="CN908" s="8">
        <v>48.29</v>
      </c>
      <c r="CO908" s="4"/>
      <c r="CP908" s="8"/>
      <c r="CQ908" s="7"/>
      <c r="CR908" s="7"/>
      <c r="CS908" s="2" t="s">
        <v>239</v>
      </c>
      <c r="CT908" s="2" t="s">
        <v>226</v>
      </c>
      <c r="CU908" s="2" t="s">
        <v>2605</v>
      </c>
      <c r="CV908" s="2" t="s">
        <v>2468</v>
      </c>
      <c r="CW908" s="2" t="s">
        <v>241</v>
      </c>
      <c r="CX908" s="2" t="s">
        <v>229</v>
      </c>
      <c r="CY908" s="4">
        <v>2</v>
      </c>
      <c r="CZ908" s="8">
        <v>90.92</v>
      </c>
      <c r="DA908" s="4"/>
      <c r="DB908" s="8"/>
      <c r="DC908" s="7"/>
      <c r="DD908" s="7"/>
      <c r="DE908" s="2" t="s">
        <v>239</v>
      </c>
      <c r="DF908" s="2" t="s">
        <v>226</v>
      </c>
      <c r="DG908" s="2" t="s">
        <v>4192</v>
      </c>
      <c r="DH908" s="2" t="s">
        <v>4191</v>
      </c>
      <c r="DI908" s="2" t="s">
        <v>241</v>
      </c>
      <c r="DJ908" s="2" t="s">
        <v>229</v>
      </c>
      <c r="DK908" s="4"/>
      <c r="DL908" s="8"/>
      <c r="DM908" s="4"/>
      <c r="DN908" s="8"/>
      <c r="DO908" s="7"/>
      <c r="DP908" s="7"/>
      <c r="DQ908" s="2" t="s">
        <v>239</v>
      </c>
      <c r="DR908" s="2" t="s">
        <v>226</v>
      </c>
      <c r="DS908" s="2" t="s">
        <v>2551</v>
      </c>
      <c r="DT908" s="2" t="s">
        <v>632</v>
      </c>
      <c r="DU908" s="2" t="s">
        <v>241</v>
      </c>
      <c r="DV908" s="2" t="s">
        <v>229</v>
      </c>
      <c r="DW908" s="4"/>
      <c r="DX908" s="8"/>
      <c r="DY908" s="4"/>
      <c r="DZ908" s="8"/>
      <c r="EA908" s="7"/>
      <c r="EB908" s="7"/>
      <c r="EC908" s="2" t="s">
        <v>239</v>
      </c>
      <c r="ED908" s="2" t="s">
        <v>226</v>
      </c>
      <c r="EE908" s="2" t="s">
        <v>525</v>
      </c>
      <c r="EF908" s="2" t="s">
        <v>229</v>
      </c>
      <c r="EG908" s="2" t="s">
        <v>241</v>
      </c>
      <c r="EH908" s="2" t="s">
        <v>229</v>
      </c>
      <c r="EI908" s="4">
        <v>1</v>
      </c>
      <c r="EJ908" s="8">
        <v>44.73</v>
      </c>
      <c r="EK908" s="4"/>
      <c r="EL908" s="8"/>
      <c r="EM908" s="7"/>
      <c r="EN908" s="7"/>
      <c r="EO908" s="2" t="s">
        <v>239</v>
      </c>
      <c r="EP908" s="2" t="s">
        <v>226</v>
      </c>
      <c r="EQ908" s="2" t="s">
        <v>538</v>
      </c>
      <c r="ER908" s="2" t="s">
        <v>379</v>
      </c>
      <c r="ES908" s="2" t="s">
        <v>241</v>
      </c>
      <c r="ET908" s="2" t="s">
        <v>229</v>
      </c>
      <c r="EU908" s="4"/>
      <c r="EV908" s="8"/>
      <c r="EW908" s="4"/>
      <c r="EX908" s="8"/>
      <c r="EY908" s="7"/>
      <c r="EZ908" s="7"/>
      <c r="FA908" s="2" t="s">
        <v>239</v>
      </c>
      <c r="FB908" s="2" t="s">
        <v>226</v>
      </c>
      <c r="FC908" s="2" t="s">
        <v>2605</v>
      </c>
      <c r="FD908" s="2" t="s">
        <v>2554</v>
      </c>
      <c r="FE908" s="2" t="s">
        <v>241</v>
      </c>
      <c r="FF908" s="2" t="s">
        <v>229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226</v>
      </c>
      <c r="FO908" s="2" t="s">
        <v>2605</v>
      </c>
      <c r="FP908" s="2" t="s">
        <v>1111</v>
      </c>
      <c r="FQ908" s="2" t="s">
        <v>241</v>
      </c>
      <c r="FR908" s="2" t="s">
        <v>229</v>
      </c>
      <c r="FS908" s="4">
        <v>1</v>
      </c>
      <c r="FT908" s="8">
        <v>16.2</v>
      </c>
      <c r="FU908" s="4"/>
      <c r="FV908" s="8"/>
      <c r="FW908" s="7"/>
      <c r="FX908" s="7"/>
      <c r="FY908" s="2" t="s">
        <v>239</v>
      </c>
      <c r="FZ908" s="2" t="s">
        <v>226</v>
      </c>
      <c r="GA908" s="2" t="s">
        <v>2562</v>
      </c>
      <c r="GB908" s="2" t="s">
        <v>2921</v>
      </c>
      <c r="GC908" s="2" t="s">
        <v>241</v>
      </c>
      <c r="GD908" s="2" t="s">
        <v>229</v>
      </c>
      <c r="GE908" s="4"/>
      <c r="GF908" s="8"/>
      <c r="GG908" s="4"/>
      <c r="GH908" s="8"/>
      <c r="GI908" s="7"/>
      <c r="GJ908" s="7"/>
      <c r="GK908" s="2" t="s">
        <v>272</v>
      </c>
      <c r="GL908" s="2" t="s">
        <v>226</v>
      </c>
      <c r="GM908" s="2" t="s">
        <v>229</v>
      </c>
      <c r="GN908" s="2" t="s">
        <v>229</v>
      </c>
      <c r="GO908" s="2" t="s">
        <v>241</v>
      </c>
      <c r="GP908" s="2" t="s">
        <v>229</v>
      </c>
      <c r="GQ908" s="4"/>
      <c r="GR908" s="8"/>
      <c r="GS908" s="4"/>
      <c r="GT908" s="8"/>
      <c r="GU908" s="7"/>
      <c r="GV908" s="7"/>
      <c r="GW908" s="2" t="s">
        <v>239</v>
      </c>
      <c r="GX908" s="2" t="s">
        <v>226</v>
      </c>
      <c r="GY908" s="2" t="s">
        <v>632</v>
      </c>
      <c r="GZ908" s="2" t="s">
        <v>229</v>
      </c>
      <c r="HA908" s="2" t="s">
        <v>241</v>
      </c>
      <c r="HB908" s="2" t="s">
        <v>229</v>
      </c>
      <c r="HC908" s="4"/>
      <c r="HD908" s="8"/>
      <c r="HE908" s="4"/>
      <c r="HF908" s="8"/>
      <c r="HG908" s="7"/>
      <c r="HH908" s="7"/>
      <c r="HI908" s="2" t="s">
        <v>266</v>
      </c>
      <c r="HJ908" s="2" t="s">
        <v>226</v>
      </c>
      <c r="HK908" s="2" t="s">
        <v>229</v>
      </c>
      <c r="HL908" s="2" t="s">
        <v>229</v>
      </c>
      <c r="HM908" s="2" t="s">
        <v>241</v>
      </c>
      <c r="HN908" s="2" t="s">
        <v>229</v>
      </c>
      <c r="HO908" s="4"/>
      <c r="HP908" s="8"/>
      <c r="HQ908" s="4"/>
      <c r="HR908" s="8"/>
      <c r="HS908" s="7"/>
      <c r="HT908" s="7"/>
      <c r="HU908" s="2" t="s">
        <v>266</v>
      </c>
      <c r="HV908" s="2" t="s">
        <v>226</v>
      </c>
      <c r="HW908" s="2" t="s">
        <v>229</v>
      </c>
      <c r="HX908" s="2" t="s">
        <v>229</v>
      </c>
      <c r="HY908" s="2" t="s">
        <v>241</v>
      </c>
      <c r="HZ908" s="2" t="s">
        <v>229</v>
      </c>
      <c r="IA908" s="4"/>
      <c r="IB908" s="8"/>
      <c r="IC908" s="4"/>
      <c r="ID908" s="8"/>
      <c r="IE908" s="7"/>
      <c r="IF908" s="7"/>
      <c r="IG908" s="2" t="s">
        <v>266</v>
      </c>
      <c r="IH908" s="2" t="s">
        <v>226</v>
      </c>
      <c r="II908" s="2" t="s">
        <v>229</v>
      </c>
      <c r="IJ908" s="2" t="s">
        <v>229</v>
      </c>
      <c r="IK908" s="2" t="s">
        <v>241</v>
      </c>
      <c r="IL908" s="2" t="s">
        <v>229</v>
      </c>
      <c r="IM908" s="4"/>
      <c r="IN908" s="8"/>
      <c r="IO908" s="4"/>
      <c r="IP908" s="8"/>
      <c r="IQ908" s="7"/>
      <c r="IR908" s="7"/>
      <c r="IS908" s="2" t="s">
        <v>267</v>
      </c>
      <c r="IT908" s="2" t="s">
        <v>226</v>
      </c>
      <c r="IU908" s="2" t="s">
        <v>229</v>
      </c>
      <c r="IV908" s="2" t="s">
        <v>229</v>
      </c>
      <c r="IW908" s="2" t="s">
        <v>241</v>
      </c>
      <c r="IX908" s="2" t="s">
        <v>229</v>
      </c>
      <c r="IY908" s="4"/>
      <c r="IZ908" s="8"/>
      <c r="JA908" s="4"/>
      <c r="JB908" s="8"/>
      <c r="JC908" s="7"/>
      <c r="JD908" s="7"/>
      <c r="JE908" s="2" t="s">
        <v>272</v>
      </c>
      <c r="JF908" s="2" t="s">
        <v>226</v>
      </c>
      <c r="JG908" s="2" t="s">
        <v>229</v>
      </c>
      <c r="JH908" s="2" t="s">
        <v>229</v>
      </c>
      <c r="JI908" s="2" t="s">
        <v>241</v>
      </c>
      <c r="JJ908" s="2" t="s">
        <v>229</v>
      </c>
      <c r="JK908" s="4"/>
      <c r="JL908" s="8"/>
      <c r="JM908" s="4"/>
      <c r="JN908" s="8"/>
      <c r="JO908" s="7"/>
      <c r="JP908" s="7"/>
      <c r="JQ908" s="2" t="s">
        <v>272</v>
      </c>
      <c r="JR908" s="2" t="s">
        <v>226</v>
      </c>
      <c r="JS908" s="2" t="s">
        <v>229</v>
      </c>
      <c r="JT908" s="2" t="s">
        <v>229</v>
      </c>
      <c r="JU908" s="2" t="s">
        <v>241</v>
      </c>
      <c r="JV908" s="2" t="s">
        <v>229</v>
      </c>
      <c r="JW908" s="4"/>
      <c r="JX908" s="8"/>
      <c r="JY908" s="4"/>
      <c r="JZ908" s="8"/>
      <c r="KA908" s="7"/>
      <c r="KB908" s="7"/>
      <c r="KC908" s="2" t="s">
        <v>272</v>
      </c>
      <c r="KD908" s="2" t="s">
        <v>226</v>
      </c>
      <c r="KE908" s="2" t="s">
        <v>229</v>
      </c>
      <c r="KF908" s="2" t="s">
        <v>229</v>
      </c>
      <c r="KG908" s="2" t="s">
        <v>241</v>
      </c>
      <c r="KH908" s="2" t="s">
        <v>229</v>
      </c>
      <c r="KI908" s="4"/>
      <c r="KJ908" s="8"/>
      <c r="KK908" s="4"/>
      <c r="KL908" s="8"/>
      <c r="KM908" s="7"/>
      <c r="KN908" s="7"/>
      <c r="KO908" s="2" t="s">
        <v>272</v>
      </c>
      <c r="KP908" s="2" t="s">
        <v>226</v>
      </c>
      <c r="KQ908" s="2" t="s">
        <v>229</v>
      </c>
      <c r="KR908" s="2" t="s">
        <v>229</v>
      </c>
      <c r="KS908" s="2" t="s">
        <v>241</v>
      </c>
      <c r="KT908" s="2" t="s">
        <v>229</v>
      </c>
      <c r="KU908" s="4"/>
      <c r="KV908" s="8"/>
      <c r="KW908" s="4"/>
      <c r="KX908" s="8"/>
      <c r="KY908" s="7"/>
      <c r="KZ908" s="7"/>
      <c r="LA908" s="2" t="s">
        <v>272</v>
      </c>
      <c r="LB908" s="2" t="s">
        <v>226</v>
      </c>
      <c r="LC908" s="2" t="s">
        <v>229</v>
      </c>
      <c r="LD908" s="2" t="s">
        <v>229</v>
      </c>
      <c r="LE908" s="2" t="s">
        <v>241</v>
      </c>
      <c r="LF908" s="2" t="s">
        <v>229</v>
      </c>
      <c r="LG908" s="4"/>
      <c r="LH908" s="8"/>
      <c r="LI908" s="4"/>
      <c r="LJ908" s="8"/>
      <c r="LK908" s="7"/>
      <c r="LL908" s="7"/>
      <c r="LM908" s="2" t="s">
        <v>229</v>
      </c>
      <c r="LN908" s="2" t="s">
        <v>229</v>
      </c>
      <c r="LO908" s="2" t="s">
        <v>229</v>
      </c>
      <c r="LP908" s="2" t="s">
        <v>229</v>
      </c>
      <c r="LQ908" s="2" t="s">
        <v>229</v>
      </c>
      <c r="LR908" s="2" t="s">
        <v>229</v>
      </c>
      <c r="LS908" s="4"/>
      <c r="LT908" s="8"/>
      <c r="LU908" s="4"/>
      <c r="LV908" s="8"/>
      <c r="LW908" s="7"/>
      <c r="LX908" s="7"/>
      <c r="LY908" s="2" t="s">
        <v>239</v>
      </c>
      <c r="LZ908" s="2" t="s">
        <v>275</v>
      </c>
      <c r="MA908" s="2" t="s">
        <v>386</v>
      </c>
      <c r="MB908" s="2" t="s">
        <v>229</v>
      </c>
      <c r="MC908" s="2" t="s">
        <v>241</v>
      </c>
      <c r="MD908" s="2" t="s">
        <v>229</v>
      </c>
      <c r="ME908" s="4"/>
      <c r="MF908" s="8"/>
      <c r="MG908" s="4"/>
      <c r="MH908" s="8"/>
      <c r="MI908" s="7"/>
      <c r="MJ908" s="7"/>
      <c r="MK908" s="2" t="s">
        <v>272</v>
      </c>
      <c r="ML908" s="2" t="s">
        <v>226</v>
      </c>
      <c r="MM908" s="2" t="s">
        <v>229</v>
      </c>
      <c r="MN908" s="2" t="s">
        <v>229</v>
      </c>
      <c r="MO908" s="2" t="s">
        <v>241</v>
      </c>
      <c r="MP908" s="2" t="s">
        <v>229</v>
      </c>
      <c r="MQ908" s="4"/>
      <c r="MR908" s="8"/>
      <c r="MS908" s="4"/>
      <c r="MT908" s="8"/>
      <c r="MU908" s="7"/>
      <c r="MV908" s="7"/>
      <c r="MW908" s="2" t="s">
        <v>266</v>
      </c>
      <c r="MX908" s="2" t="s">
        <v>226</v>
      </c>
      <c r="MY908" s="2" t="s">
        <v>229</v>
      </c>
      <c r="MZ908" s="2" t="s">
        <v>229</v>
      </c>
      <c r="NA908" s="2" t="s">
        <v>241</v>
      </c>
      <c r="NB908" s="2" t="s">
        <v>229</v>
      </c>
      <c r="NC908" s="4"/>
      <c r="ND908" s="8"/>
      <c r="NE908" s="4"/>
      <c r="NF908" s="8"/>
      <c r="NG908" s="7"/>
      <c r="NH908" s="7"/>
      <c r="NI908" s="2" t="s">
        <v>266</v>
      </c>
      <c r="NJ908" s="2" t="s">
        <v>226</v>
      </c>
      <c r="NK908" s="2" t="s">
        <v>229</v>
      </c>
      <c r="NL908" s="2" t="s">
        <v>229</v>
      </c>
      <c r="NM908" s="2" t="s">
        <v>241</v>
      </c>
      <c r="NN908" s="2" t="s">
        <v>229</v>
      </c>
      <c r="NO908" s="4"/>
      <c r="NP908" s="8"/>
      <c r="NQ908" s="4"/>
      <c r="NR908" s="8"/>
      <c r="NS908" s="7"/>
      <c r="NT908" s="7"/>
      <c r="NU908" s="2" t="s">
        <v>272</v>
      </c>
      <c r="NV908" s="2" t="s">
        <v>226</v>
      </c>
      <c r="NW908" s="2" t="s">
        <v>229</v>
      </c>
      <c r="NX908" s="2" t="s">
        <v>229</v>
      </c>
      <c r="NY908" s="2" t="s">
        <v>241</v>
      </c>
      <c r="NZ908" s="2" t="s">
        <v>229</v>
      </c>
      <c r="OA908" s="4"/>
      <c r="OB908" s="8"/>
      <c r="OC908" s="4"/>
      <c r="OD908" s="8"/>
      <c r="OE908" s="7"/>
      <c r="OF908" s="7"/>
      <c r="OG908" s="2" t="s">
        <v>266</v>
      </c>
      <c r="OH908" s="2" t="s">
        <v>226</v>
      </c>
      <c r="OI908" s="2" t="s">
        <v>229</v>
      </c>
      <c r="OJ908" s="2" t="s">
        <v>229</v>
      </c>
      <c r="OK908" s="2" t="s">
        <v>241</v>
      </c>
      <c r="OL908" s="2" t="s">
        <v>229</v>
      </c>
      <c r="OM908" s="4"/>
      <c r="ON908" s="8"/>
      <c r="OO908" s="4"/>
      <c r="OP908" s="8"/>
      <c r="OQ908" s="7"/>
      <c r="OR908" s="7"/>
      <c r="OS908" s="2" t="s">
        <v>229</v>
      </c>
      <c r="OT908" s="2" t="s">
        <v>229</v>
      </c>
      <c r="OU908" s="2" t="s">
        <v>229</v>
      </c>
      <c r="OV908" s="2" t="s">
        <v>229</v>
      </c>
      <c r="OW908" s="2" t="s">
        <v>229</v>
      </c>
      <c r="OX908" s="2" t="s">
        <v>229</v>
      </c>
      <c r="OY908" s="4"/>
      <c r="OZ908" s="8"/>
      <c r="PA908" s="4"/>
      <c r="PB908" s="8"/>
      <c r="PC908" s="7"/>
      <c r="PD908" s="7"/>
      <c r="PE908" s="2" t="s">
        <v>229</v>
      </c>
      <c r="PF908" s="2" t="s">
        <v>229</v>
      </c>
      <c r="PG908" s="2" t="s">
        <v>229</v>
      </c>
      <c r="PH908" s="2" t="s">
        <v>229</v>
      </c>
      <c r="PI908" s="2" t="s">
        <v>229</v>
      </c>
      <c r="PJ908" s="2" t="s">
        <v>229</v>
      </c>
      <c r="PK908" s="4"/>
      <c r="PL908" s="8"/>
      <c r="PM908" s="4"/>
      <c r="PN908" s="8"/>
      <c r="PO908" s="7"/>
      <c r="PP908" s="7"/>
      <c r="PQ908" s="2" t="s">
        <v>229</v>
      </c>
      <c r="PR908" s="2" t="s">
        <v>229</v>
      </c>
      <c r="PS908" s="2" t="s">
        <v>229</v>
      </c>
      <c r="PT908" s="2" t="s">
        <v>229</v>
      </c>
      <c r="PU908" s="2" t="s">
        <v>229</v>
      </c>
      <c r="PV908" s="2" t="s">
        <v>229</v>
      </c>
      <c r="PW908" s="4"/>
      <c r="PX908" s="8"/>
      <c r="PY908" s="4"/>
      <c r="PZ908" s="8"/>
      <c r="QA908" s="7"/>
      <c r="QB908" s="7"/>
      <c r="QC908" s="2" t="s">
        <v>281</v>
      </c>
      <c r="QD908" s="2" t="s">
        <v>226</v>
      </c>
      <c r="QE908" s="2" t="s">
        <v>229</v>
      </c>
      <c r="QF908" s="2" t="s">
        <v>229</v>
      </c>
      <c r="QG908" s="2" t="s">
        <v>241</v>
      </c>
      <c r="QH908" s="2" t="s">
        <v>229</v>
      </c>
      <c r="QI908" s="4"/>
      <c r="QJ908" s="8"/>
      <c r="QK908" s="4"/>
      <c r="QL908" s="8"/>
      <c r="QM908" s="7"/>
      <c r="QN908" s="7"/>
      <c r="QO908" s="2" t="s">
        <v>229</v>
      </c>
      <c r="QP908" s="2" t="s">
        <v>229</v>
      </c>
      <c r="QQ908" s="2" t="s">
        <v>229</v>
      </c>
      <c r="QR908" s="2" t="s">
        <v>229</v>
      </c>
      <c r="QS908" s="2" t="s">
        <v>229</v>
      </c>
      <c r="QT908" s="2" t="s">
        <v>229</v>
      </c>
      <c r="QU908" s="4"/>
      <c r="QV908" s="8"/>
      <c r="QW908" s="4"/>
      <c r="QX908" s="8"/>
      <c r="QY908" s="7"/>
      <c r="QZ908" s="7"/>
      <c r="RA908" s="2" t="s">
        <v>272</v>
      </c>
      <c r="RB908" s="2" t="s">
        <v>226</v>
      </c>
      <c r="RC908" s="2" t="s">
        <v>229</v>
      </c>
      <c r="RD908" s="2" t="s">
        <v>229</v>
      </c>
      <c r="RE908" s="2" t="s">
        <v>241</v>
      </c>
      <c r="RF908" s="2" t="s">
        <v>229</v>
      </c>
      <c r="RG908" s="4"/>
      <c r="RH908" s="8"/>
      <c r="RI908" s="4"/>
      <c r="RJ908" s="8"/>
      <c r="RK908" s="7"/>
      <c r="RL908" s="7"/>
      <c r="RM908" s="2" t="s">
        <v>272</v>
      </c>
      <c r="RN908" s="2" t="s">
        <v>226</v>
      </c>
      <c r="RO908" s="2" t="s">
        <v>229</v>
      </c>
      <c r="RP908" s="2" t="s">
        <v>229</v>
      </c>
      <c r="RQ908" s="2" t="s">
        <v>241</v>
      </c>
      <c r="RR908" s="2" t="s">
        <v>229</v>
      </c>
      <c r="RS908" s="4"/>
      <c r="RT908" s="8"/>
      <c r="RU908" s="4"/>
      <c r="RV908" s="8"/>
      <c r="RW908" s="7"/>
      <c r="RX908" s="7"/>
      <c r="RY908" s="2" t="s">
        <v>229</v>
      </c>
      <c r="RZ908" s="2" t="s">
        <v>229</v>
      </c>
      <c r="SA908" s="2" t="s">
        <v>229</v>
      </c>
      <c r="SB908" s="2" t="s">
        <v>229</v>
      </c>
      <c r="SC908" s="2" t="s">
        <v>229</v>
      </c>
      <c r="SD908" s="2" t="s">
        <v>229</v>
      </c>
      <c r="SE908" s="4">
        <v>349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>
        <v>150</v>
      </c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>
        <v>100</v>
      </c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</row>
    <row r="909">
      <c r="A909" s="2" t="s">
        <v>5264</v>
      </c>
      <c r="B909" s="2" t="s">
        <v>216</v>
      </c>
      <c r="C909" s="2" t="s">
        <v>5248</v>
      </c>
      <c r="D909" s="2" t="s">
        <v>218</v>
      </c>
      <c r="E909" s="2" t="s">
        <v>219</v>
      </c>
      <c r="F909" s="2" t="s">
        <v>5259</v>
      </c>
      <c r="G909" s="2" t="s">
        <v>3473</v>
      </c>
      <c r="H909" s="2" t="s">
        <v>5260</v>
      </c>
      <c r="I909" s="2" t="s">
        <v>5261</v>
      </c>
      <c r="J909" s="2" t="s">
        <v>2888</v>
      </c>
      <c r="K909" s="2" t="s">
        <v>1796</v>
      </c>
      <c r="L909" s="3">
        <v>30.95</v>
      </c>
      <c r="M909" s="3">
        <v>32.5</v>
      </c>
      <c r="N909" s="3">
        <v>64.99</v>
      </c>
      <c r="O909" s="2" t="s">
        <v>226</v>
      </c>
      <c r="P909" s="2" t="s">
        <v>618</v>
      </c>
      <c r="Q909" s="2" t="s">
        <v>228</v>
      </c>
      <c r="R909" s="2" t="s">
        <v>229</v>
      </c>
      <c r="S909" s="2" t="s">
        <v>5265</v>
      </c>
      <c r="T909" s="2" t="s">
        <v>684</v>
      </c>
      <c r="U909" s="2" t="s">
        <v>232</v>
      </c>
      <c r="V909" s="2" t="s">
        <v>233</v>
      </c>
      <c r="W909" s="2" t="s">
        <v>1009</v>
      </c>
      <c r="X909" s="2" t="s">
        <v>229</v>
      </c>
      <c r="Y909" s="2" t="s">
        <v>3868</v>
      </c>
      <c r="Z909" s="4">
        <v>264</v>
      </c>
      <c r="AA909" s="4">
        <f>=ROUNDDOWN(26.4,0)</f>
      </c>
      <c r="AB909" s="5">
        <v>10</v>
      </c>
      <c r="AC909" s="2" t="s">
        <v>821</v>
      </c>
      <c r="AD909" s="4">
        <v>200</v>
      </c>
      <c r="AE909" s="4">
        <v>430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>
        <v>7</v>
      </c>
      <c r="AQ909" s="8">
        <v>249.06</v>
      </c>
      <c r="AR909" s="4">
        <v>36</v>
      </c>
      <c r="AS909" s="8">
        <v>1342.11</v>
      </c>
      <c r="AT909" s="7">
        <v>-0.8056</v>
      </c>
      <c r="AU909" s="7">
        <v>-0.8144</v>
      </c>
      <c r="AV909" s="4">
        <v>10</v>
      </c>
      <c r="AW909" s="8">
        <v>394.91</v>
      </c>
      <c r="AX909" s="4">
        <v>52</v>
      </c>
      <c r="AY909" s="8">
        <v>2119.01</v>
      </c>
      <c r="AZ909" s="7">
        <v>-0.8077</v>
      </c>
      <c r="BA909" s="7">
        <v>-0.8136</v>
      </c>
      <c r="BB909" s="7">
        <v>0.6307</v>
      </c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>
        <v>0.2807</v>
      </c>
      <c r="BJ909" s="4">
        <v>7</v>
      </c>
      <c r="BK909" s="8">
        <v>249.06</v>
      </c>
      <c r="BL909" s="2" t="s">
        <v>5266</v>
      </c>
      <c r="BM909" s="7">
        <v>1</v>
      </c>
      <c r="BN909" s="7">
        <v>1</v>
      </c>
      <c r="BO909" s="4"/>
      <c r="BP909" s="8"/>
      <c r="BQ909" s="4">
        <v>28</v>
      </c>
      <c r="BR909" s="8">
        <v>1053.08</v>
      </c>
      <c r="BS909" s="7">
        <v>-1</v>
      </c>
      <c r="BT909" s="7">
        <v>-1</v>
      </c>
      <c r="BU909" s="2" t="s">
        <v>239</v>
      </c>
      <c r="BV909" s="2" t="s">
        <v>226</v>
      </c>
      <c r="BW909" s="2" t="s">
        <v>229</v>
      </c>
      <c r="BX909" s="2" t="s">
        <v>918</v>
      </c>
      <c r="BY909" s="2" t="s">
        <v>241</v>
      </c>
      <c r="BZ909" s="2" t="s">
        <v>229</v>
      </c>
      <c r="CA909" s="4">
        <v>2</v>
      </c>
      <c r="CB909" s="8">
        <v>70.4</v>
      </c>
      <c r="CC909" s="4">
        <v>1</v>
      </c>
      <c r="CD909" s="8">
        <v>35.2</v>
      </c>
      <c r="CE909" s="7">
        <v>1</v>
      </c>
      <c r="CF909" s="7">
        <v>1</v>
      </c>
      <c r="CG909" s="2" t="s">
        <v>239</v>
      </c>
      <c r="CH909" s="2" t="s">
        <v>226</v>
      </c>
      <c r="CI909" s="2" t="s">
        <v>4048</v>
      </c>
      <c r="CJ909" s="2" t="s">
        <v>3635</v>
      </c>
      <c r="CK909" s="2" t="s">
        <v>241</v>
      </c>
      <c r="CL909" s="2" t="s">
        <v>229</v>
      </c>
      <c r="CM909" s="4">
        <v>3</v>
      </c>
      <c r="CN909" s="8">
        <v>108.66</v>
      </c>
      <c r="CO909" s="4">
        <v>1</v>
      </c>
      <c r="CP909" s="8">
        <v>36.22</v>
      </c>
      <c r="CQ909" s="7">
        <v>2</v>
      </c>
      <c r="CR909" s="7">
        <v>2</v>
      </c>
      <c r="CS909" s="2" t="s">
        <v>239</v>
      </c>
      <c r="CT909" s="2" t="s">
        <v>226</v>
      </c>
      <c r="CU909" s="2" t="s">
        <v>913</v>
      </c>
      <c r="CV909" s="2" t="s">
        <v>752</v>
      </c>
      <c r="CW909" s="2" t="s">
        <v>241</v>
      </c>
      <c r="CX909" s="2" t="s">
        <v>229</v>
      </c>
      <c r="CY909" s="4"/>
      <c r="CZ909" s="8"/>
      <c r="DA909" s="4">
        <v>1</v>
      </c>
      <c r="DB909" s="8">
        <v>34.1</v>
      </c>
      <c r="DC909" s="7">
        <v>-1</v>
      </c>
      <c r="DD909" s="7">
        <v>-1</v>
      </c>
      <c r="DE909" s="2" t="s">
        <v>239</v>
      </c>
      <c r="DF909" s="2" t="s">
        <v>226</v>
      </c>
      <c r="DG909" s="2" t="s">
        <v>791</v>
      </c>
      <c r="DH909" s="2" t="s">
        <v>1471</v>
      </c>
      <c r="DI909" s="2" t="s">
        <v>241</v>
      </c>
      <c r="DJ909" s="2" t="s">
        <v>229</v>
      </c>
      <c r="DK909" s="4"/>
      <c r="DL909" s="8"/>
      <c r="DM909" s="4">
        <v>1</v>
      </c>
      <c r="DN909" s="8">
        <v>46.05</v>
      </c>
      <c r="DO909" s="7">
        <v>-1</v>
      </c>
      <c r="DP909" s="7">
        <v>-1</v>
      </c>
      <c r="DQ909" s="2" t="s">
        <v>239</v>
      </c>
      <c r="DR909" s="2" t="s">
        <v>226</v>
      </c>
      <c r="DS909" s="2" t="s">
        <v>247</v>
      </c>
      <c r="DT909" s="2" t="s">
        <v>3833</v>
      </c>
      <c r="DU909" s="2" t="s">
        <v>241</v>
      </c>
      <c r="DV909" s="2" t="s">
        <v>229</v>
      </c>
      <c r="DW909" s="4">
        <v>2</v>
      </c>
      <c r="DX909" s="8">
        <v>70</v>
      </c>
      <c r="DY909" s="4"/>
      <c r="DZ909" s="8"/>
      <c r="EA909" s="7"/>
      <c r="EB909" s="7"/>
      <c r="EC909" s="2" t="s">
        <v>239</v>
      </c>
      <c r="ED909" s="2" t="s">
        <v>226</v>
      </c>
      <c r="EE909" s="2" t="s">
        <v>249</v>
      </c>
      <c r="EF909" s="2" t="s">
        <v>1014</v>
      </c>
      <c r="EG909" s="2" t="s">
        <v>241</v>
      </c>
      <c r="EH909" s="2" t="s">
        <v>229</v>
      </c>
      <c r="EI909" s="4"/>
      <c r="EJ909" s="8"/>
      <c r="EK909" s="4"/>
      <c r="EL909" s="8"/>
      <c r="EM909" s="7"/>
      <c r="EN909" s="7"/>
      <c r="EO909" s="2" t="s">
        <v>239</v>
      </c>
      <c r="EP909" s="2" t="s">
        <v>226</v>
      </c>
      <c r="EQ909" s="2" t="s">
        <v>1354</v>
      </c>
      <c r="ER909" s="2" t="s">
        <v>3773</v>
      </c>
      <c r="ES909" s="2" t="s">
        <v>241</v>
      </c>
      <c r="ET909" s="2" t="s">
        <v>229</v>
      </c>
      <c r="EU909" s="4"/>
      <c r="EV909" s="8"/>
      <c r="EW909" s="4">
        <v>2</v>
      </c>
      <c r="EX909" s="8">
        <v>68.36</v>
      </c>
      <c r="EY909" s="7">
        <v>-1</v>
      </c>
      <c r="EZ909" s="7">
        <v>-1</v>
      </c>
      <c r="FA909" s="2" t="s">
        <v>239</v>
      </c>
      <c r="FB909" s="2" t="s">
        <v>226</v>
      </c>
      <c r="FC909" s="2" t="s">
        <v>1416</v>
      </c>
      <c r="FD909" s="2" t="s">
        <v>244</v>
      </c>
      <c r="FE909" s="2" t="s">
        <v>241</v>
      </c>
      <c r="FF909" s="2" t="s">
        <v>229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226</v>
      </c>
      <c r="FO909" s="2" t="s">
        <v>913</v>
      </c>
      <c r="FP909" s="2" t="s">
        <v>1010</v>
      </c>
      <c r="FQ909" s="2" t="s">
        <v>241</v>
      </c>
      <c r="FR909" s="2" t="s">
        <v>229</v>
      </c>
      <c r="FS909" s="4"/>
      <c r="FT909" s="8"/>
      <c r="FU909" s="4"/>
      <c r="FV909" s="8"/>
      <c r="FW909" s="7"/>
      <c r="FX909" s="7"/>
      <c r="FY909" s="2" t="s">
        <v>239</v>
      </c>
      <c r="FZ909" s="2" t="s">
        <v>226</v>
      </c>
      <c r="GA909" s="2" t="s">
        <v>327</v>
      </c>
      <c r="GB909" s="2" t="s">
        <v>229</v>
      </c>
      <c r="GC909" s="2" t="s">
        <v>241</v>
      </c>
      <c r="GD909" s="2" t="s">
        <v>229</v>
      </c>
      <c r="GE909" s="4"/>
      <c r="GF909" s="8"/>
      <c r="GG909" s="4"/>
      <c r="GH909" s="8"/>
      <c r="GI909" s="7"/>
      <c r="GJ909" s="7"/>
      <c r="GK909" s="2" t="s">
        <v>714</v>
      </c>
      <c r="GL909" s="2" t="s">
        <v>275</v>
      </c>
      <c r="GM909" s="2" t="s">
        <v>1309</v>
      </c>
      <c r="GN909" s="2" t="s">
        <v>3717</v>
      </c>
      <c r="GO909" s="2" t="s">
        <v>241</v>
      </c>
      <c r="GP909" s="2" t="s">
        <v>229</v>
      </c>
      <c r="GQ909" s="4"/>
      <c r="GR909" s="8"/>
      <c r="GS909" s="4"/>
      <c r="GT909" s="8"/>
      <c r="GU909" s="7"/>
      <c r="GV909" s="7"/>
      <c r="GW909" s="2" t="s">
        <v>239</v>
      </c>
      <c r="GX909" s="2" t="s">
        <v>226</v>
      </c>
      <c r="GY909" s="2" t="s">
        <v>967</v>
      </c>
      <c r="GZ909" s="2" t="s">
        <v>494</v>
      </c>
      <c r="HA909" s="2" t="s">
        <v>241</v>
      </c>
      <c r="HB909" s="2" t="s">
        <v>229</v>
      </c>
      <c r="HC909" s="4"/>
      <c r="HD909" s="8"/>
      <c r="HE909" s="4"/>
      <c r="HF909" s="8"/>
      <c r="HG909" s="7"/>
      <c r="HH909" s="7"/>
      <c r="HI909" s="2" t="s">
        <v>239</v>
      </c>
      <c r="HJ909" s="2" t="s">
        <v>275</v>
      </c>
      <c r="HK909" s="2" t="s">
        <v>258</v>
      </c>
      <c r="HL909" s="2" t="s">
        <v>425</v>
      </c>
      <c r="HM909" s="2" t="s">
        <v>241</v>
      </c>
      <c r="HN909" s="2" t="s">
        <v>229</v>
      </c>
      <c r="HO909" s="4"/>
      <c r="HP909" s="8"/>
      <c r="HQ909" s="4"/>
      <c r="HR909" s="8"/>
      <c r="HS909" s="7"/>
      <c r="HT909" s="7"/>
      <c r="HU909" s="2" t="s">
        <v>239</v>
      </c>
      <c r="HV909" s="2" t="s">
        <v>226</v>
      </c>
      <c r="HW909" s="2" t="s">
        <v>3268</v>
      </c>
      <c r="HX909" s="2" t="s">
        <v>1915</v>
      </c>
      <c r="HY909" s="2" t="s">
        <v>241</v>
      </c>
      <c r="HZ909" s="2" t="s">
        <v>229</v>
      </c>
      <c r="IA909" s="4"/>
      <c r="IB909" s="8"/>
      <c r="IC909" s="4"/>
      <c r="ID909" s="8"/>
      <c r="IE909" s="7"/>
      <c r="IF909" s="7"/>
      <c r="IG909" s="2" t="s">
        <v>266</v>
      </c>
      <c r="IH909" s="2" t="s">
        <v>226</v>
      </c>
      <c r="II909" s="2" t="s">
        <v>229</v>
      </c>
      <c r="IJ909" s="2" t="s">
        <v>229</v>
      </c>
      <c r="IK909" s="2" t="s">
        <v>241</v>
      </c>
      <c r="IL909" s="2" t="s">
        <v>229</v>
      </c>
      <c r="IM909" s="4"/>
      <c r="IN909" s="8"/>
      <c r="IO909" s="4"/>
      <c r="IP909" s="8"/>
      <c r="IQ909" s="7"/>
      <c r="IR909" s="7"/>
      <c r="IS909" s="2" t="s">
        <v>239</v>
      </c>
      <c r="IT909" s="2" t="s">
        <v>226</v>
      </c>
      <c r="IU909" s="2" t="s">
        <v>1082</v>
      </c>
      <c r="IV909" s="2" t="s">
        <v>2997</v>
      </c>
      <c r="IW909" s="2" t="s">
        <v>241</v>
      </c>
      <c r="IX909" s="2" t="s">
        <v>229</v>
      </c>
      <c r="IY909" s="4"/>
      <c r="IZ909" s="8"/>
      <c r="JA909" s="4"/>
      <c r="JB909" s="8"/>
      <c r="JC909" s="7"/>
      <c r="JD909" s="7"/>
      <c r="JE909" s="2" t="s">
        <v>239</v>
      </c>
      <c r="JF909" s="2" t="s">
        <v>226</v>
      </c>
      <c r="JG909" s="2" t="s">
        <v>268</v>
      </c>
      <c r="JH909" s="2" t="s">
        <v>5267</v>
      </c>
      <c r="JI909" s="2" t="s">
        <v>241</v>
      </c>
      <c r="JJ909" s="2" t="s">
        <v>229</v>
      </c>
      <c r="JK909" s="4"/>
      <c r="JL909" s="8"/>
      <c r="JM909" s="4"/>
      <c r="JN909" s="8"/>
      <c r="JO909" s="7"/>
      <c r="JP909" s="7"/>
      <c r="JQ909" s="2" t="s">
        <v>229</v>
      </c>
      <c r="JR909" s="2" t="s">
        <v>229</v>
      </c>
      <c r="JS909" s="2" t="s">
        <v>229</v>
      </c>
      <c r="JT909" s="2" t="s">
        <v>229</v>
      </c>
      <c r="JU909" s="2" t="s">
        <v>229</v>
      </c>
      <c r="JV909" s="2" t="s">
        <v>229</v>
      </c>
      <c r="JW909" s="4"/>
      <c r="JX909" s="8"/>
      <c r="JY909" s="4"/>
      <c r="JZ909" s="8"/>
      <c r="KA909" s="7"/>
      <c r="KB909" s="7"/>
      <c r="KC909" s="2" t="s">
        <v>272</v>
      </c>
      <c r="KD909" s="2" t="s">
        <v>226</v>
      </c>
      <c r="KE909" s="2" t="s">
        <v>229</v>
      </c>
      <c r="KF909" s="2" t="s">
        <v>229</v>
      </c>
      <c r="KG909" s="2" t="s">
        <v>241</v>
      </c>
      <c r="KH909" s="2" t="s">
        <v>229</v>
      </c>
      <c r="KI909" s="4"/>
      <c r="KJ909" s="8"/>
      <c r="KK909" s="4"/>
      <c r="KL909" s="8"/>
      <c r="KM909" s="7"/>
      <c r="KN909" s="7"/>
      <c r="KO909" s="2" t="s">
        <v>272</v>
      </c>
      <c r="KP909" s="2" t="s">
        <v>226</v>
      </c>
      <c r="KQ909" s="2" t="s">
        <v>229</v>
      </c>
      <c r="KR909" s="2" t="s">
        <v>229</v>
      </c>
      <c r="KS909" s="2" t="s">
        <v>241</v>
      </c>
      <c r="KT909" s="2" t="s">
        <v>229</v>
      </c>
      <c r="KU909" s="4"/>
      <c r="KV909" s="8"/>
      <c r="KW909" s="4"/>
      <c r="KX909" s="8"/>
      <c r="KY909" s="7"/>
      <c r="KZ909" s="7"/>
      <c r="LA909" s="2" t="s">
        <v>239</v>
      </c>
      <c r="LB909" s="2" t="s">
        <v>226</v>
      </c>
      <c r="LC909" s="2" t="s">
        <v>291</v>
      </c>
      <c r="LD909" s="2" t="s">
        <v>309</v>
      </c>
      <c r="LE909" s="2" t="s">
        <v>241</v>
      </c>
      <c r="LF909" s="2" t="s">
        <v>229</v>
      </c>
      <c r="LG909" s="4"/>
      <c r="LH909" s="8"/>
      <c r="LI909" s="4"/>
      <c r="LJ909" s="8"/>
      <c r="LK909" s="7"/>
      <c r="LL909" s="7"/>
      <c r="LM909" s="2" t="s">
        <v>239</v>
      </c>
      <c r="LN909" s="2" t="s">
        <v>226</v>
      </c>
      <c r="LO909" s="2" t="s">
        <v>335</v>
      </c>
      <c r="LP909" s="2" t="s">
        <v>538</v>
      </c>
      <c r="LQ909" s="2" t="s">
        <v>241</v>
      </c>
      <c r="LR909" s="2" t="s">
        <v>229</v>
      </c>
      <c r="LS909" s="4"/>
      <c r="LT909" s="8"/>
      <c r="LU909" s="4">
        <v>2</v>
      </c>
      <c r="LV909" s="8">
        <v>69.1</v>
      </c>
      <c r="LW909" s="7">
        <v>-1</v>
      </c>
      <c r="LX909" s="7">
        <v>-1</v>
      </c>
      <c r="LY909" s="2" t="s">
        <v>239</v>
      </c>
      <c r="LZ909" s="2" t="s">
        <v>275</v>
      </c>
      <c r="MA909" s="2" t="s">
        <v>2998</v>
      </c>
      <c r="MB909" s="2" t="s">
        <v>1313</v>
      </c>
      <c r="MC909" s="2" t="s">
        <v>241</v>
      </c>
      <c r="MD909" s="2" t="s">
        <v>229</v>
      </c>
      <c r="ME909" s="4"/>
      <c r="MF909" s="8"/>
      <c r="MG909" s="4"/>
      <c r="MH909" s="8"/>
      <c r="MI909" s="7"/>
      <c r="MJ909" s="7"/>
      <c r="MK909" s="2" t="s">
        <v>266</v>
      </c>
      <c r="ML909" s="2" t="s">
        <v>226</v>
      </c>
      <c r="MM909" s="2" t="s">
        <v>229</v>
      </c>
      <c r="MN909" s="2" t="s">
        <v>229</v>
      </c>
      <c r="MO909" s="2" t="s">
        <v>241</v>
      </c>
      <c r="MP909" s="2" t="s">
        <v>229</v>
      </c>
      <c r="MQ909" s="4"/>
      <c r="MR909" s="8"/>
      <c r="MS909" s="4"/>
      <c r="MT909" s="8"/>
      <c r="MU909" s="7"/>
      <c r="MV909" s="7"/>
      <c r="MW909" s="2" t="s">
        <v>239</v>
      </c>
      <c r="MX909" s="2" t="s">
        <v>226</v>
      </c>
      <c r="MY909" s="2" t="s">
        <v>723</v>
      </c>
      <c r="MZ909" s="2" t="s">
        <v>229</v>
      </c>
      <c r="NA909" s="2" t="s">
        <v>241</v>
      </c>
      <c r="NB909" s="2" t="s">
        <v>229</v>
      </c>
      <c r="NC909" s="4"/>
      <c r="ND909" s="8"/>
      <c r="NE909" s="4"/>
      <c r="NF909" s="8"/>
      <c r="NG909" s="7"/>
      <c r="NH909" s="7"/>
      <c r="NI909" s="2" t="s">
        <v>239</v>
      </c>
      <c r="NJ909" s="2" t="s">
        <v>260</v>
      </c>
      <c r="NK909" s="2" t="s">
        <v>913</v>
      </c>
      <c r="NL909" s="2" t="s">
        <v>1010</v>
      </c>
      <c r="NM909" s="2" t="s">
        <v>241</v>
      </c>
      <c r="NN909" s="2" t="s">
        <v>229</v>
      </c>
      <c r="NO909" s="4"/>
      <c r="NP909" s="8"/>
      <c r="NQ909" s="4"/>
      <c r="NR909" s="8"/>
      <c r="NS909" s="7"/>
      <c r="NT909" s="7"/>
      <c r="NU909" s="2" t="s">
        <v>272</v>
      </c>
      <c r="NV909" s="2" t="s">
        <v>226</v>
      </c>
      <c r="NW909" s="2" t="s">
        <v>229</v>
      </c>
      <c r="NX909" s="2" t="s">
        <v>229</v>
      </c>
      <c r="NY909" s="2" t="s">
        <v>241</v>
      </c>
      <c r="NZ909" s="2" t="s">
        <v>229</v>
      </c>
      <c r="OA909" s="4"/>
      <c r="OB909" s="8"/>
      <c r="OC909" s="4"/>
      <c r="OD909" s="8"/>
      <c r="OE909" s="7"/>
      <c r="OF909" s="7"/>
      <c r="OG909" s="2" t="s">
        <v>266</v>
      </c>
      <c r="OH909" s="2" t="s">
        <v>226</v>
      </c>
      <c r="OI909" s="2" t="s">
        <v>229</v>
      </c>
      <c r="OJ909" s="2" t="s">
        <v>229</v>
      </c>
      <c r="OK909" s="2" t="s">
        <v>241</v>
      </c>
      <c r="OL909" s="2" t="s">
        <v>229</v>
      </c>
      <c r="OM909" s="4"/>
      <c r="ON909" s="8"/>
      <c r="OO909" s="4"/>
      <c r="OP909" s="8"/>
      <c r="OQ909" s="7"/>
      <c r="OR909" s="7"/>
      <c r="OS909" s="2" t="s">
        <v>229</v>
      </c>
      <c r="OT909" s="2" t="s">
        <v>229</v>
      </c>
      <c r="OU909" s="2" t="s">
        <v>229</v>
      </c>
      <c r="OV909" s="2" t="s">
        <v>229</v>
      </c>
      <c r="OW909" s="2" t="s">
        <v>229</v>
      </c>
      <c r="OX909" s="2" t="s">
        <v>229</v>
      </c>
      <c r="OY909" s="4"/>
      <c r="OZ909" s="8"/>
      <c r="PA909" s="4"/>
      <c r="PB909" s="8"/>
      <c r="PC909" s="7"/>
      <c r="PD909" s="7"/>
      <c r="PE909" s="2" t="s">
        <v>229</v>
      </c>
      <c r="PF909" s="2" t="s">
        <v>229</v>
      </c>
      <c r="PG909" s="2" t="s">
        <v>229</v>
      </c>
      <c r="PH909" s="2" t="s">
        <v>229</v>
      </c>
      <c r="PI909" s="2" t="s">
        <v>229</v>
      </c>
      <c r="PJ909" s="2" t="s">
        <v>229</v>
      </c>
      <c r="PK909" s="4"/>
      <c r="PL909" s="8"/>
      <c r="PM909" s="4"/>
      <c r="PN909" s="8"/>
      <c r="PO909" s="7"/>
      <c r="PP909" s="7"/>
      <c r="PQ909" s="2" t="s">
        <v>266</v>
      </c>
      <c r="PR909" s="2" t="s">
        <v>275</v>
      </c>
      <c r="PS909" s="2" t="s">
        <v>229</v>
      </c>
      <c r="PT909" s="2" t="s">
        <v>229</v>
      </c>
      <c r="PU909" s="2" t="s">
        <v>241</v>
      </c>
      <c r="PV909" s="2" t="s">
        <v>229</v>
      </c>
      <c r="PW909" s="4"/>
      <c r="PX909" s="8"/>
      <c r="PY909" s="4"/>
      <c r="PZ909" s="8"/>
      <c r="QA909" s="7"/>
      <c r="QB909" s="7"/>
      <c r="QC909" s="2" t="s">
        <v>281</v>
      </c>
      <c r="QD909" s="2" t="s">
        <v>226</v>
      </c>
      <c r="QE909" s="2" t="s">
        <v>229</v>
      </c>
      <c r="QF909" s="2" t="s">
        <v>229</v>
      </c>
      <c r="QG909" s="2" t="s">
        <v>241</v>
      </c>
      <c r="QH909" s="2" t="s">
        <v>229</v>
      </c>
      <c r="QI909" s="4"/>
      <c r="QJ909" s="8"/>
      <c r="QK909" s="4"/>
      <c r="QL909" s="8"/>
      <c r="QM909" s="7"/>
      <c r="QN909" s="7"/>
      <c r="QO909" s="2" t="s">
        <v>229</v>
      </c>
      <c r="QP909" s="2" t="s">
        <v>229</v>
      </c>
      <c r="QQ909" s="2" t="s">
        <v>229</v>
      </c>
      <c r="QR909" s="2" t="s">
        <v>229</v>
      </c>
      <c r="QS909" s="2" t="s">
        <v>229</v>
      </c>
      <c r="QT909" s="2" t="s">
        <v>229</v>
      </c>
      <c r="QU909" s="4"/>
      <c r="QV909" s="8"/>
      <c r="QW909" s="4"/>
      <c r="QX909" s="8"/>
      <c r="QY909" s="7"/>
      <c r="QZ909" s="7"/>
      <c r="RA909" s="2" t="s">
        <v>278</v>
      </c>
      <c r="RB909" s="2" t="s">
        <v>226</v>
      </c>
      <c r="RC909" s="2" t="s">
        <v>229</v>
      </c>
      <c r="RD909" s="2" t="s">
        <v>229</v>
      </c>
      <c r="RE909" s="2" t="s">
        <v>241</v>
      </c>
      <c r="RF909" s="2" t="s">
        <v>229</v>
      </c>
      <c r="RG909" s="4"/>
      <c r="RH909" s="8"/>
      <c r="RI909" s="4"/>
      <c r="RJ909" s="8"/>
      <c r="RK909" s="7"/>
      <c r="RL909" s="7"/>
      <c r="RM909" s="2" t="s">
        <v>229</v>
      </c>
      <c r="RN909" s="2" t="s">
        <v>229</v>
      </c>
      <c r="RO909" s="2" t="s">
        <v>229</v>
      </c>
      <c r="RP909" s="2" t="s">
        <v>229</v>
      </c>
      <c r="RQ909" s="2" t="s">
        <v>229</v>
      </c>
      <c r="RR909" s="2" t="s">
        <v>229</v>
      </c>
      <c r="RS909" s="4"/>
      <c r="RT909" s="8"/>
      <c r="RU909" s="4"/>
      <c r="RV909" s="8"/>
      <c r="RW909" s="7"/>
      <c r="RX909" s="7"/>
      <c r="RY909" s="2" t="s">
        <v>266</v>
      </c>
      <c r="RZ909" s="2" t="s">
        <v>275</v>
      </c>
      <c r="SA909" s="2" t="s">
        <v>229</v>
      </c>
      <c r="SB909" s="2" t="s">
        <v>229</v>
      </c>
      <c r="SC909" s="2" t="s">
        <v>241</v>
      </c>
      <c r="SD909" s="2" t="s">
        <v>229</v>
      </c>
      <c r="SE909" s="4">
        <v>264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>
        <v>200</v>
      </c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>
        <v>230</v>
      </c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</row>
    <row r="910">
      <c r="A910" s="2" t="s">
        <v>5268</v>
      </c>
      <c r="B910" s="2" t="s">
        <v>216</v>
      </c>
      <c r="C910" s="2" t="s">
        <v>5248</v>
      </c>
      <c r="D910" s="2" t="s">
        <v>218</v>
      </c>
      <c r="E910" s="2" t="s">
        <v>219</v>
      </c>
      <c r="F910" s="2" t="s">
        <v>5259</v>
      </c>
      <c r="G910" s="2" t="s">
        <v>3473</v>
      </c>
      <c r="H910" s="2" t="s">
        <v>5260</v>
      </c>
      <c r="I910" s="2" t="s">
        <v>5261</v>
      </c>
      <c r="J910" s="2" t="s">
        <v>285</v>
      </c>
      <c r="K910" s="2" t="s">
        <v>1796</v>
      </c>
      <c r="L910" s="3">
        <v>38.09</v>
      </c>
      <c r="M910" s="3">
        <v>39.99</v>
      </c>
      <c r="N910" s="3">
        <v>79.99</v>
      </c>
      <c r="O910" s="2" t="s">
        <v>226</v>
      </c>
      <c r="P910" s="2" t="s">
        <v>618</v>
      </c>
      <c r="Q910" s="2" t="s">
        <v>228</v>
      </c>
      <c r="R910" s="2" t="s">
        <v>229</v>
      </c>
      <c r="S910" s="2" t="s">
        <v>5265</v>
      </c>
      <c r="T910" s="2" t="s">
        <v>684</v>
      </c>
      <c r="U910" s="2" t="s">
        <v>286</v>
      </c>
      <c r="V910" s="2" t="s">
        <v>233</v>
      </c>
      <c r="W910" s="2" t="s">
        <v>1009</v>
      </c>
      <c r="X910" s="2" t="s">
        <v>229</v>
      </c>
      <c r="Y910" s="2" t="s">
        <v>3868</v>
      </c>
      <c r="Z910" s="4">
        <v>292</v>
      </c>
      <c r="AA910" s="4">
        <f>=ROUNDDOWN(36.5,0)</f>
      </c>
      <c r="AB910" s="5">
        <v>8</v>
      </c>
      <c r="AC910" s="2" t="s">
        <v>2549</v>
      </c>
      <c r="AD910" s="4">
        <v>170</v>
      </c>
      <c r="AE910" s="4">
        <v>170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>
        <v>3</v>
      </c>
      <c r="AQ910" s="8">
        <v>145.85</v>
      </c>
      <c r="AR910" s="4">
        <v>16</v>
      </c>
      <c r="AS910" s="8">
        <v>776.9</v>
      </c>
      <c r="AT910" s="7">
        <v>-0.8125</v>
      </c>
      <c r="AU910" s="7">
        <v>-0.8123</v>
      </c>
      <c r="AV910" s="4" t="s">
        <v>229</v>
      </c>
      <c r="AW910" s="8" t="s">
        <v>229</v>
      </c>
      <c r="AX910" s="4" t="s">
        <v>229</v>
      </c>
      <c r="AY910" s="8" t="s">
        <v>229</v>
      </c>
      <c r="AZ910" s="7" t="s">
        <v>229</v>
      </c>
      <c r="BA910" s="7" t="s">
        <v>229</v>
      </c>
      <c r="BB910" s="7">
        <v>0.3693</v>
      </c>
      <c r="BC910" s="4" t="s">
        <v>229</v>
      </c>
      <c r="BD910" s="8" t="s">
        <v>229</v>
      </c>
      <c r="BE910" s="4" t="s">
        <v>229</v>
      </c>
      <c r="BF910" s="8" t="s">
        <v>229</v>
      </c>
      <c r="BG910" s="7" t="s">
        <v>229</v>
      </c>
      <c r="BH910" s="7" t="s">
        <v>229</v>
      </c>
      <c r="BI910" s="7" t="s">
        <v>229</v>
      </c>
      <c r="BJ910" s="4">
        <v>3</v>
      </c>
      <c r="BK910" s="8">
        <v>145.85</v>
      </c>
      <c r="BL910" s="2" t="s">
        <v>5269</v>
      </c>
      <c r="BM910" s="7">
        <v>1</v>
      </c>
      <c r="BN910" s="7">
        <v>1</v>
      </c>
      <c r="BO910" s="4">
        <v>2</v>
      </c>
      <c r="BP910" s="8">
        <v>100.28</v>
      </c>
      <c r="BQ910" s="4">
        <v>9</v>
      </c>
      <c r="BR910" s="8">
        <v>451.26</v>
      </c>
      <c r="BS910" s="7">
        <v>-0.7778</v>
      </c>
      <c r="BT910" s="7">
        <v>-0.7778</v>
      </c>
      <c r="BU910" s="2" t="s">
        <v>239</v>
      </c>
      <c r="BV910" s="2" t="s">
        <v>226</v>
      </c>
      <c r="BW910" s="2" t="s">
        <v>229</v>
      </c>
      <c r="BX910" s="2" t="s">
        <v>713</v>
      </c>
      <c r="BY910" s="2" t="s">
        <v>241</v>
      </c>
      <c r="BZ910" s="2" t="s">
        <v>229</v>
      </c>
      <c r="CA910" s="4"/>
      <c r="CB910" s="8"/>
      <c r="CC910" s="4">
        <v>2</v>
      </c>
      <c r="CD910" s="8">
        <v>93.08</v>
      </c>
      <c r="CE910" s="7">
        <v>-1</v>
      </c>
      <c r="CF910" s="7">
        <v>-1</v>
      </c>
      <c r="CG910" s="2" t="s">
        <v>239</v>
      </c>
      <c r="CH910" s="2" t="s">
        <v>226</v>
      </c>
      <c r="CI910" s="2" t="s">
        <v>4048</v>
      </c>
      <c r="CJ910" s="2" t="s">
        <v>5270</v>
      </c>
      <c r="CK910" s="2" t="s">
        <v>241</v>
      </c>
      <c r="CL910" s="2" t="s">
        <v>229</v>
      </c>
      <c r="CM910" s="4"/>
      <c r="CN910" s="8"/>
      <c r="CO910" s="4">
        <v>1</v>
      </c>
      <c r="CP910" s="8">
        <v>48.29</v>
      </c>
      <c r="CQ910" s="7">
        <v>-1</v>
      </c>
      <c r="CR910" s="7">
        <v>-1</v>
      </c>
      <c r="CS910" s="2" t="s">
        <v>239</v>
      </c>
      <c r="CT910" s="2" t="s">
        <v>226</v>
      </c>
      <c r="CU910" s="2" t="s">
        <v>913</v>
      </c>
      <c r="CV910" s="2" t="s">
        <v>741</v>
      </c>
      <c r="CW910" s="2" t="s">
        <v>241</v>
      </c>
      <c r="CX910" s="2" t="s">
        <v>229</v>
      </c>
      <c r="CY910" s="4"/>
      <c r="CZ910" s="8"/>
      <c r="DA910" s="4">
        <v>2</v>
      </c>
      <c r="DB910" s="8">
        <v>90.92</v>
      </c>
      <c r="DC910" s="7">
        <v>-1</v>
      </c>
      <c r="DD910" s="7">
        <v>-1</v>
      </c>
      <c r="DE910" s="2" t="s">
        <v>239</v>
      </c>
      <c r="DF910" s="2" t="s">
        <v>226</v>
      </c>
      <c r="DG910" s="2" t="s">
        <v>791</v>
      </c>
      <c r="DH910" s="2" t="s">
        <v>1353</v>
      </c>
      <c r="DI910" s="2" t="s">
        <v>241</v>
      </c>
      <c r="DJ910" s="2" t="s">
        <v>229</v>
      </c>
      <c r="DK910" s="4"/>
      <c r="DL910" s="8"/>
      <c r="DM910" s="4"/>
      <c r="DN910" s="8"/>
      <c r="DO910" s="7"/>
      <c r="DP910" s="7"/>
      <c r="DQ910" s="2" t="s">
        <v>239</v>
      </c>
      <c r="DR910" s="2" t="s">
        <v>226</v>
      </c>
      <c r="DS910" s="2" t="s">
        <v>247</v>
      </c>
      <c r="DT910" s="2" t="s">
        <v>918</v>
      </c>
      <c r="DU910" s="2" t="s">
        <v>241</v>
      </c>
      <c r="DV910" s="2" t="s">
        <v>229</v>
      </c>
      <c r="DW910" s="4"/>
      <c r="DX910" s="8"/>
      <c r="DY910" s="4"/>
      <c r="DZ910" s="8"/>
      <c r="EA910" s="7"/>
      <c r="EB910" s="7"/>
      <c r="EC910" s="2" t="s">
        <v>239</v>
      </c>
      <c r="ED910" s="2" t="s">
        <v>226</v>
      </c>
      <c r="EE910" s="2" t="s">
        <v>249</v>
      </c>
      <c r="EF910" s="2" t="s">
        <v>250</v>
      </c>
      <c r="EG910" s="2" t="s">
        <v>241</v>
      </c>
      <c r="EH910" s="2" t="s">
        <v>229</v>
      </c>
      <c r="EI910" s="4"/>
      <c r="EJ910" s="8"/>
      <c r="EK910" s="4">
        <v>1</v>
      </c>
      <c r="EL910" s="8">
        <v>44.73</v>
      </c>
      <c r="EM910" s="7">
        <v>-1</v>
      </c>
      <c r="EN910" s="7">
        <v>-1</v>
      </c>
      <c r="EO910" s="2" t="s">
        <v>239</v>
      </c>
      <c r="EP910" s="2" t="s">
        <v>226</v>
      </c>
      <c r="EQ910" s="2" t="s">
        <v>1354</v>
      </c>
      <c r="ER910" s="2" t="s">
        <v>1871</v>
      </c>
      <c r="ES910" s="2" t="s">
        <v>241</v>
      </c>
      <c r="ET910" s="2" t="s">
        <v>229</v>
      </c>
      <c r="EU910" s="4">
        <v>1</v>
      </c>
      <c r="EV910" s="8">
        <v>45.57</v>
      </c>
      <c r="EW910" s="4"/>
      <c r="EX910" s="8"/>
      <c r="EY910" s="7"/>
      <c r="EZ910" s="7"/>
      <c r="FA910" s="2" t="s">
        <v>239</v>
      </c>
      <c r="FB910" s="2" t="s">
        <v>226</v>
      </c>
      <c r="FC910" s="2" t="s">
        <v>1416</v>
      </c>
      <c r="FD910" s="2" t="s">
        <v>1684</v>
      </c>
      <c r="FE910" s="2" t="s">
        <v>241</v>
      </c>
      <c r="FF910" s="2" t="s">
        <v>229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226</v>
      </c>
      <c r="FO910" s="2" t="s">
        <v>913</v>
      </c>
      <c r="FP910" s="2" t="s">
        <v>3488</v>
      </c>
      <c r="FQ910" s="2" t="s">
        <v>241</v>
      </c>
      <c r="FR910" s="2" t="s">
        <v>229</v>
      </c>
      <c r="FS910" s="4"/>
      <c r="FT910" s="8"/>
      <c r="FU910" s="4"/>
      <c r="FV910" s="8"/>
      <c r="FW910" s="7"/>
      <c r="FX910" s="7"/>
      <c r="FY910" s="2" t="s">
        <v>239</v>
      </c>
      <c r="FZ910" s="2" t="s">
        <v>226</v>
      </c>
      <c r="GA910" s="2" t="s">
        <v>327</v>
      </c>
      <c r="GB910" s="2" t="s">
        <v>1490</v>
      </c>
      <c r="GC910" s="2" t="s">
        <v>241</v>
      </c>
      <c r="GD910" s="2" t="s">
        <v>229</v>
      </c>
      <c r="GE910" s="4"/>
      <c r="GF910" s="8"/>
      <c r="GG910" s="4"/>
      <c r="GH910" s="8"/>
      <c r="GI910" s="7"/>
      <c r="GJ910" s="7"/>
      <c r="GK910" s="2" t="s">
        <v>714</v>
      </c>
      <c r="GL910" s="2" t="s">
        <v>275</v>
      </c>
      <c r="GM910" s="2" t="s">
        <v>1309</v>
      </c>
      <c r="GN910" s="2" t="s">
        <v>1782</v>
      </c>
      <c r="GO910" s="2" t="s">
        <v>241</v>
      </c>
      <c r="GP910" s="2" t="s">
        <v>229</v>
      </c>
      <c r="GQ910" s="4"/>
      <c r="GR910" s="8"/>
      <c r="GS910" s="4">
        <v>1</v>
      </c>
      <c r="GT910" s="8">
        <v>48.62</v>
      </c>
      <c r="GU910" s="7">
        <v>-1</v>
      </c>
      <c r="GV910" s="7">
        <v>-1</v>
      </c>
      <c r="GW910" s="2" t="s">
        <v>239</v>
      </c>
      <c r="GX910" s="2" t="s">
        <v>226</v>
      </c>
      <c r="GY910" s="2" t="s">
        <v>1492</v>
      </c>
      <c r="GZ910" s="2" t="s">
        <v>494</v>
      </c>
      <c r="HA910" s="2" t="s">
        <v>241</v>
      </c>
      <c r="HB910" s="2" t="s">
        <v>229</v>
      </c>
      <c r="HC910" s="4"/>
      <c r="HD910" s="8"/>
      <c r="HE910" s="4"/>
      <c r="HF910" s="8"/>
      <c r="HG910" s="7"/>
      <c r="HH910" s="7"/>
      <c r="HI910" s="2" t="s">
        <v>239</v>
      </c>
      <c r="HJ910" s="2" t="s">
        <v>275</v>
      </c>
      <c r="HK910" s="2" t="s">
        <v>258</v>
      </c>
      <c r="HL910" s="2" t="s">
        <v>1367</v>
      </c>
      <c r="HM910" s="2" t="s">
        <v>241</v>
      </c>
      <c r="HN910" s="2" t="s">
        <v>229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226</v>
      </c>
      <c r="HW910" s="2" t="s">
        <v>3268</v>
      </c>
      <c r="HX910" s="2" t="s">
        <v>2702</v>
      </c>
      <c r="HY910" s="2" t="s">
        <v>241</v>
      </c>
      <c r="HZ910" s="2" t="s">
        <v>229</v>
      </c>
      <c r="IA910" s="4"/>
      <c r="IB910" s="8"/>
      <c r="IC910" s="4"/>
      <c r="ID910" s="8"/>
      <c r="IE910" s="7"/>
      <c r="IF910" s="7"/>
      <c r="IG910" s="2" t="s">
        <v>266</v>
      </c>
      <c r="IH910" s="2" t="s">
        <v>226</v>
      </c>
      <c r="II910" s="2" t="s">
        <v>229</v>
      </c>
      <c r="IJ910" s="2" t="s">
        <v>229</v>
      </c>
      <c r="IK910" s="2" t="s">
        <v>241</v>
      </c>
      <c r="IL910" s="2" t="s">
        <v>229</v>
      </c>
      <c r="IM910" s="4"/>
      <c r="IN910" s="8"/>
      <c r="IO910" s="4"/>
      <c r="IP910" s="8"/>
      <c r="IQ910" s="7"/>
      <c r="IR910" s="7"/>
      <c r="IS910" s="2" t="s">
        <v>267</v>
      </c>
      <c r="IT910" s="2" t="s">
        <v>226</v>
      </c>
      <c r="IU910" s="2" t="s">
        <v>229</v>
      </c>
      <c r="IV910" s="2" t="s">
        <v>229</v>
      </c>
      <c r="IW910" s="2" t="s">
        <v>241</v>
      </c>
      <c r="IX910" s="2" t="s">
        <v>229</v>
      </c>
      <c r="IY910" s="4"/>
      <c r="IZ910" s="8"/>
      <c r="JA910" s="4"/>
      <c r="JB910" s="8"/>
      <c r="JC910" s="7"/>
      <c r="JD910" s="7"/>
      <c r="JE910" s="2" t="s">
        <v>239</v>
      </c>
      <c r="JF910" s="2" t="s">
        <v>226</v>
      </c>
      <c r="JG910" s="2" t="s">
        <v>268</v>
      </c>
      <c r="JH910" s="2" t="s">
        <v>367</v>
      </c>
      <c r="JI910" s="2" t="s">
        <v>241</v>
      </c>
      <c r="JJ910" s="2" t="s">
        <v>229</v>
      </c>
      <c r="JK910" s="4"/>
      <c r="JL910" s="8"/>
      <c r="JM910" s="4"/>
      <c r="JN910" s="8"/>
      <c r="JO910" s="7"/>
      <c r="JP910" s="7"/>
      <c r="JQ910" s="2" t="s">
        <v>229</v>
      </c>
      <c r="JR910" s="2" t="s">
        <v>229</v>
      </c>
      <c r="JS910" s="2" t="s">
        <v>229</v>
      </c>
      <c r="JT910" s="2" t="s">
        <v>229</v>
      </c>
      <c r="JU910" s="2" t="s">
        <v>229</v>
      </c>
      <c r="JV910" s="2" t="s">
        <v>229</v>
      </c>
      <c r="JW910" s="4"/>
      <c r="JX910" s="8"/>
      <c r="JY910" s="4"/>
      <c r="JZ910" s="8"/>
      <c r="KA910" s="7"/>
      <c r="KB910" s="7"/>
      <c r="KC910" s="2" t="s">
        <v>272</v>
      </c>
      <c r="KD910" s="2" t="s">
        <v>226</v>
      </c>
      <c r="KE910" s="2" t="s">
        <v>229</v>
      </c>
      <c r="KF910" s="2" t="s">
        <v>229</v>
      </c>
      <c r="KG910" s="2" t="s">
        <v>241</v>
      </c>
      <c r="KH910" s="2" t="s">
        <v>229</v>
      </c>
      <c r="KI910" s="4"/>
      <c r="KJ910" s="8"/>
      <c r="KK910" s="4"/>
      <c r="KL910" s="8"/>
      <c r="KM910" s="7"/>
      <c r="KN910" s="7"/>
      <c r="KO910" s="2" t="s">
        <v>272</v>
      </c>
      <c r="KP910" s="2" t="s">
        <v>226</v>
      </c>
      <c r="KQ910" s="2" t="s">
        <v>229</v>
      </c>
      <c r="KR910" s="2" t="s">
        <v>229</v>
      </c>
      <c r="KS910" s="2" t="s">
        <v>241</v>
      </c>
      <c r="KT910" s="2" t="s">
        <v>229</v>
      </c>
      <c r="KU910" s="4"/>
      <c r="KV910" s="8"/>
      <c r="KW910" s="4"/>
      <c r="KX910" s="8"/>
      <c r="KY910" s="7"/>
      <c r="KZ910" s="7"/>
      <c r="LA910" s="2" t="s">
        <v>239</v>
      </c>
      <c r="LB910" s="2" t="s">
        <v>226</v>
      </c>
      <c r="LC910" s="2" t="s">
        <v>291</v>
      </c>
      <c r="LD910" s="2" t="s">
        <v>488</v>
      </c>
      <c r="LE910" s="2" t="s">
        <v>241</v>
      </c>
      <c r="LF910" s="2" t="s">
        <v>229</v>
      </c>
      <c r="LG910" s="4"/>
      <c r="LH910" s="8"/>
      <c r="LI910" s="4"/>
      <c r="LJ910" s="8"/>
      <c r="LK910" s="7"/>
      <c r="LL910" s="7"/>
      <c r="LM910" s="2" t="s">
        <v>239</v>
      </c>
      <c r="LN910" s="2" t="s">
        <v>226</v>
      </c>
      <c r="LO910" s="2" t="s">
        <v>335</v>
      </c>
      <c r="LP910" s="2" t="s">
        <v>2489</v>
      </c>
      <c r="LQ910" s="2" t="s">
        <v>241</v>
      </c>
      <c r="LR910" s="2" t="s">
        <v>229</v>
      </c>
      <c r="LS910" s="4"/>
      <c r="LT910" s="8"/>
      <c r="LU910" s="4"/>
      <c r="LV910" s="8"/>
      <c r="LW910" s="7"/>
      <c r="LX910" s="7"/>
      <c r="LY910" s="2" t="s">
        <v>239</v>
      </c>
      <c r="LZ910" s="2" t="s">
        <v>275</v>
      </c>
      <c r="MA910" s="2" t="s">
        <v>2998</v>
      </c>
      <c r="MB910" s="2" t="s">
        <v>1421</v>
      </c>
      <c r="MC910" s="2" t="s">
        <v>241</v>
      </c>
      <c r="MD910" s="2" t="s">
        <v>229</v>
      </c>
      <c r="ME910" s="4"/>
      <c r="MF910" s="8"/>
      <c r="MG910" s="4"/>
      <c r="MH910" s="8"/>
      <c r="MI910" s="7"/>
      <c r="MJ910" s="7"/>
      <c r="MK910" s="2" t="s">
        <v>266</v>
      </c>
      <c r="ML910" s="2" t="s">
        <v>226</v>
      </c>
      <c r="MM910" s="2" t="s">
        <v>229</v>
      </c>
      <c r="MN910" s="2" t="s">
        <v>229</v>
      </c>
      <c r="MO910" s="2" t="s">
        <v>241</v>
      </c>
      <c r="MP910" s="2" t="s">
        <v>229</v>
      </c>
      <c r="MQ910" s="4"/>
      <c r="MR910" s="8"/>
      <c r="MS910" s="4"/>
      <c r="MT910" s="8"/>
      <c r="MU910" s="7"/>
      <c r="MV910" s="7"/>
      <c r="MW910" s="2" t="s">
        <v>239</v>
      </c>
      <c r="MX910" s="2" t="s">
        <v>226</v>
      </c>
      <c r="MY910" s="2" t="s">
        <v>723</v>
      </c>
      <c r="MZ910" s="2" t="s">
        <v>229</v>
      </c>
      <c r="NA910" s="2" t="s">
        <v>241</v>
      </c>
      <c r="NB910" s="2" t="s">
        <v>229</v>
      </c>
      <c r="NC910" s="4"/>
      <c r="ND910" s="8"/>
      <c r="NE910" s="4"/>
      <c r="NF910" s="8"/>
      <c r="NG910" s="7"/>
      <c r="NH910" s="7"/>
      <c r="NI910" s="2" t="s">
        <v>239</v>
      </c>
      <c r="NJ910" s="2" t="s">
        <v>260</v>
      </c>
      <c r="NK910" s="2" t="s">
        <v>913</v>
      </c>
      <c r="NL910" s="2" t="s">
        <v>1030</v>
      </c>
      <c r="NM910" s="2" t="s">
        <v>241</v>
      </c>
      <c r="NN910" s="2" t="s">
        <v>229</v>
      </c>
      <c r="NO910" s="4"/>
      <c r="NP910" s="8"/>
      <c r="NQ910" s="4"/>
      <c r="NR910" s="8"/>
      <c r="NS910" s="7"/>
      <c r="NT910" s="7"/>
      <c r="NU910" s="2" t="s">
        <v>272</v>
      </c>
      <c r="NV910" s="2" t="s">
        <v>226</v>
      </c>
      <c r="NW910" s="2" t="s">
        <v>229</v>
      </c>
      <c r="NX910" s="2" t="s">
        <v>229</v>
      </c>
      <c r="NY910" s="2" t="s">
        <v>241</v>
      </c>
      <c r="NZ910" s="2" t="s">
        <v>229</v>
      </c>
      <c r="OA910" s="4"/>
      <c r="OB910" s="8"/>
      <c r="OC910" s="4"/>
      <c r="OD910" s="8"/>
      <c r="OE910" s="7"/>
      <c r="OF910" s="7"/>
      <c r="OG910" s="2" t="s">
        <v>266</v>
      </c>
      <c r="OH910" s="2" t="s">
        <v>226</v>
      </c>
      <c r="OI910" s="2" t="s">
        <v>229</v>
      </c>
      <c r="OJ910" s="2" t="s">
        <v>229</v>
      </c>
      <c r="OK910" s="2" t="s">
        <v>241</v>
      </c>
      <c r="OL910" s="2" t="s">
        <v>229</v>
      </c>
      <c r="OM910" s="4"/>
      <c r="ON910" s="8"/>
      <c r="OO910" s="4"/>
      <c r="OP910" s="8"/>
      <c r="OQ910" s="7"/>
      <c r="OR910" s="7"/>
      <c r="OS910" s="2" t="s">
        <v>229</v>
      </c>
      <c r="OT910" s="2" t="s">
        <v>229</v>
      </c>
      <c r="OU910" s="2" t="s">
        <v>229</v>
      </c>
      <c r="OV910" s="2" t="s">
        <v>229</v>
      </c>
      <c r="OW910" s="2" t="s">
        <v>229</v>
      </c>
      <c r="OX910" s="2" t="s">
        <v>229</v>
      </c>
      <c r="OY910" s="4"/>
      <c r="OZ910" s="8"/>
      <c r="PA910" s="4"/>
      <c r="PB910" s="8"/>
      <c r="PC910" s="7"/>
      <c r="PD910" s="7"/>
      <c r="PE910" s="2" t="s">
        <v>229</v>
      </c>
      <c r="PF910" s="2" t="s">
        <v>229</v>
      </c>
      <c r="PG910" s="2" t="s">
        <v>229</v>
      </c>
      <c r="PH910" s="2" t="s">
        <v>229</v>
      </c>
      <c r="PI910" s="2" t="s">
        <v>229</v>
      </c>
      <c r="PJ910" s="2" t="s">
        <v>229</v>
      </c>
      <c r="PK910" s="4"/>
      <c r="PL910" s="8"/>
      <c r="PM910" s="4"/>
      <c r="PN910" s="8"/>
      <c r="PO910" s="7"/>
      <c r="PP910" s="7"/>
      <c r="PQ910" s="2" t="s">
        <v>266</v>
      </c>
      <c r="PR910" s="2" t="s">
        <v>275</v>
      </c>
      <c r="PS910" s="2" t="s">
        <v>229</v>
      </c>
      <c r="PT910" s="2" t="s">
        <v>229</v>
      </c>
      <c r="PU910" s="2" t="s">
        <v>241</v>
      </c>
      <c r="PV910" s="2" t="s">
        <v>229</v>
      </c>
      <c r="PW910" s="4"/>
      <c r="PX910" s="8"/>
      <c r="PY910" s="4"/>
      <c r="PZ910" s="8"/>
      <c r="QA910" s="7"/>
      <c r="QB910" s="7"/>
      <c r="QC910" s="2" t="s">
        <v>281</v>
      </c>
      <c r="QD910" s="2" t="s">
        <v>226</v>
      </c>
      <c r="QE910" s="2" t="s">
        <v>229</v>
      </c>
      <c r="QF910" s="2" t="s">
        <v>229</v>
      </c>
      <c r="QG910" s="2" t="s">
        <v>241</v>
      </c>
      <c r="QH910" s="2" t="s">
        <v>229</v>
      </c>
      <c r="QI910" s="4"/>
      <c r="QJ910" s="8"/>
      <c r="QK910" s="4"/>
      <c r="QL910" s="8"/>
      <c r="QM910" s="7"/>
      <c r="QN910" s="7"/>
      <c r="QO910" s="2" t="s">
        <v>229</v>
      </c>
      <c r="QP910" s="2" t="s">
        <v>229</v>
      </c>
      <c r="QQ910" s="2" t="s">
        <v>229</v>
      </c>
      <c r="QR910" s="2" t="s">
        <v>229</v>
      </c>
      <c r="QS910" s="2" t="s">
        <v>229</v>
      </c>
      <c r="QT910" s="2" t="s">
        <v>229</v>
      </c>
      <c r="QU910" s="4"/>
      <c r="QV910" s="8"/>
      <c r="QW910" s="4"/>
      <c r="QX910" s="8"/>
      <c r="QY910" s="7"/>
      <c r="QZ910" s="7"/>
      <c r="RA910" s="2" t="s">
        <v>278</v>
      </c>
      <c r="RB910" s="2" t="s">
        <v>226</v>
      </c>
      <c r="RC910" s="2" t="s">
        <v>229</v>
      </c>
      <c r="RD910" s="2" t="s">
        <v>229</v>
      </c>
      <c r="RE910" s="2" t="s">
        <v>241</v>
      </c>
      <c r="RF910" s="2" t="s">
        <v>229</v>
      </c>
      <c r="RG910" s="4"/>
      <c r="RH910" s="8"/>
      <c r="RI910" s="4"/>
      <c r="RJ910" s="8"/>
      <c r="RK910" s="7"/>
      <c r="RL910" s="7"/>
      <c r="RM910" s="2" t="s">
        <v>229</v>
      </c>
      <c r="RN910" s="2" t="s">
        <v>229</v>
      </c>
      <c r="RO910" s="2" t="s">
        <v>229</v>
      </c>
      <c r="RP910" s="2" t="s">
        <v>229</v>
      </c>
      <c r="RQ910" s="2" t="s">
        <v>229</v>
      </c>
      <c r="RR910" s="2" t="s">
        <v>229</v>
      </c>
      <c r="RS910" s="4"/>
      <c r="RT910" s="8"/>
      <c r="RU910" s="4"/>
      <c r="RV910" s="8"/>
      <c r="RW910" s="7"/>
      <c r="RX910" s="7"/>
      <c r="RY910" s="2" t="s">
        <v>266</v>
      </c>
      <c r="RZ910" s="2" t="s">
        <v>275</v>
      </c>
      <c r="SA910" s="2" t="s">
        <v>229</v>
      </c>
      <c r="SB910" s="2" t="s">
        <v>229</v>
      </c>
      <c r="SC910" s="2" t="s">
        <v>241</v>
      </c>
      <c r="SD910" s="2" t="s">
        <v>229</v>
      </c>
      <c r="SE910" s="4">
        <v>292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>
        <v>170</v>
      </c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</row>
    <row r="911">
      <c r="A911" s="2" t="s">
        <v>5271</v>
      </c>
      <c r="B911" s="2" t="s">
        <v>216</v>
      </c>
      <c r="C911" s="2" t="s">
        <v>5248</v>
      </c>
      <c r="D911" s="2" t="s">
        <v>218</v>
      </c>
      <c r="E911" s="2" t="s">
        <v>219</v>
      </c>
      <c r="F911" s="2" t="s">
        <v>5259</v>
      </c>
      <c r="G911" s="2" t="s">
        <v>3473</v>
      </c>
      <c r="H911" s="2" t="s">
        <v>5260</v>
      </c>
      <c r="I911" s="2" t="s">
        <v>5261</v>
      </c>
      <c r="J911" s="2" t="s">
        <v>2888</v>
      </c>
      <c r="K911" s="2" t="s">
        <v>1109</v>
      </c>
      <c r="L911" s="3">
        <v>30.95</v>
      </c>
      <c r="M911" s="3">
        <v>32.5</v>
      </c>
      <c r="N911" s="3">
        <v>64.99</v>
      </c>
      <c r="O911" s="2" t="s">
        <v>226</v>
      </c>
      <c r="P911" s="2" t="s">
        <v>618</v>
      </c>
      <c r="Q911" s="2" t="s">
        <v>228</v>
      </c>
      <c r="R911" s="2" t="s">
        <v>229</v>
      </c>
      <c r="S911" s="2" t="s">
        <v>5272</v>
      </c>
      <c r="T911" s="2" t="s">
        <v>684</v>
      </c>
      <c r="U911" s="2" t="s">
        <v>232</v>
      </c>
      <c r="V911" s="2" t="s">
        <v>233</v>
      </c>
      <c r="W911" s="2" t="s">
        <v>1009</v>
      </c>
      <c r="X911" s="2" t="s">
        <v>229</v>
      </c>
      <c r="Y911" s="2" t="s">
        <v>229</v>
      </c>
      <c r="Z911" s="4"/>
      <c r="AA911" s="4">
        <f>=ROUNDDOWN({0},0)</f>
      </c>
      <c r="AB911" s="5"/>
      <c r="AC911" s="2" t="s">
        <v>3504</v>
      </c>
      <c r="AD911" s="4">
        <v>180</v>
      </c>
      <c r="AE911" s="4">
        <v>180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229</v>
      </c>
      <c r="AW911" s="8" t="s">
        <v>229</v>
      </c>
      <c r="AX911" s="4" t="s">
        <v>229</v>
      </c>
      <c r="AY911" s="8" t="s">
        <v>229</v>
      </c>
      <c r="AZ911" s="7" t="s">
        <v>229</v>
      </c>
      <c r="BA911" s="7" t="s">
        <v>229</v>
      </c>
      <c r="BB911" s="7"/>
      <c r="BC911" s="4" t="s">
        <v>229</v>
      </c>
      <c r="BD911" s="8" t="s">
        <v>229</v>
      </c>
      <c r="BE911" s="4" t="s">
        <v>229</v>
      </c>
      <c r="BF911" s="8" t="s">
        <v>229</v>
      </c>
      <c r="BG911" s="7" t="s">
        <v>229</v>
      </c>
      <c r="BH911" s="7" t="s">
        <v>229</v>
      </c>
      <c r="BI911" s="7" t="s">
        <v>229</v>
      </c>
      <c r="BJ911" s="4"/>
      <c r="BK911" s="8"/>
      <c r="BL911" s="2" t="s">
        <v>229</v>
      </c>
      <c r="BM911" s="7"/>
      <c r="BN911" s="7"/>
      <c r="BO911" s="4"/>
      <c r="BP911" s="8"/>
      <c r="BQ911" s="4"/>
      <c r="BR911" s="8"/>
      <c r="BS911" s="7"/>
      <c r="BT911" s="7"/>
      <c r="BU911" s="2" t="s">
        <v>272</v>
      </c>
      <c r="BV911" s="2" t="s">
        <v>226</v>
      </c>
      <c r="BW911" s="2" t="s">
        <v>229</v>
      </c>
      <c r="BX911" s="2" t="s">
        <v>229</v>
      </c>
      <c r="BY911" s="2" t="s">
        <v>241</v>
      </c>
      <c r="BZ911" s="2" t="s">
        <v>229</v>
      </c>
      <c r="CA911" s="4"/>
      <c r="CB911" s="8"/>
      <c r="CC911" s="4"/>
      <c r="CD911" s="8"/>
      <c r="CE911" s="7"/>
      <c r="CF911" s="7"/>
      <c r="CG911" s="2" t="s">
        <v>272</v>
      </c>
      <c r="CH911" s="2" t="s">
        <v>226</v>
      </c>
      <c r="CI911" s="2" t="s">
        <v>229</v>
      </c>
      <c r="CJ911" s="2" t="s">
        <v>229</v>
      </c>
      <c r="CK911" s="2" t="s">
        <v>241</v>
      </c>
      <c r="CL911" s="2" t="s">
        <v>229</v>
      </c>
      <c r="CM911" s="4"/>
      <c r="CN911" s="8"/>
      <c r="CO911" s="4"/>
      <c r="CP911" s="8"/>
      <c r="CQ911" s="7"/>
      <c r="CR911" s="7"/>
      <c r="CS911" s="2" t="s">
        <v>272</v>
      </c>
      <c r="CT911" s="2" t="s">
        <v>226</v>
      </c>
      <c r="CU911" s="2" t="s">
        <v>229</v>
      </c>
      <c r="CV911" s="2" t="s">
        <v>229</v>
      </c>
      <c r="CW911" s="2" t="s">
        <v>241</v>
      </c>
      <c r="CX911" s="2" t="s">
        <v>229</v>
      </c>
      <c r="CY911" s="4"/>
      <c r="CZ911" s="8"/>
      <c r="DA911" s="4"/>
      <c r="DB911" s="8"/>
      <c r="DC911" s="7"/>
      <c r="DD911" s="7"/>
      <c r="DE911" s="2" t="s">
        <v>272</v>
      </c>
      <c r="DF911" s="2" t="s">
        <v>226</v>
      </c>
      <c r="DG911" s="2" t="s">
        <v>229</v>
      </c>
      <c r="DH911" s="2" t="s">
        <v>229</v>
      </c>
      <c r="DI911" s="2" t="s">
        <v>241</v>
      </c>
      <c r="DJ911" s="2" t="s">
        <v>229</v>
      </c>
      <c r="DK911" s="4"/>
      <c r="DL911" s="8"/>
      <c r="DM911" s="4"/>
      <c r="DN911" s="8"/>
      <c r="DO911" s="7"/>
      <c r="DP911" s="7"/>
      <c r="DQ911" s="2" t="s">
        <v>239</v>
      </c>
      <c r="DR911" s="2" t="s">
        <v>226</v>
      </c>
      <c r="DS911" s="2" t="s">
        <v>229</v>
      </c>
      <c r="DT911" s="2" t="s">
        <v>229</v>
      </c>
      <c r="DU911" s="2" t="s">
        <v>241</v>
      </c>
      <c r="DV911" s="2" t="s">
        <v>229</v>
      </c>
      <c r="DW911" s="4"/>
      <c r="DX911" s="8"/>
      <c r="DY911" s="4"/>
      <c r="DZ911" s="8"/>
      <c r="EA911" s="7"/>
      <c r="EB911" s="7"/>
      <c r="EC911" s="2" t="s">
        <v>272</v>
      </c>
      <c r="ED911" s="2" t="s">
        <v>226</v>
      </c>
      <c r="EE911" s="2" t="s">
        <v>229</v>
      </c>
      <c r="EF911" s="2" t="s">
        <v>229</v>
      </c>
      <c r="EG911" s="2" t="s">
        <v>241</v>
      </c>
      <c r="EH911" s="2" t="s">
        <v>229</v>
      </c>
      <c r="EI911" s="4"/>
      <c r="EJ911" s="8"/>
      <c r="EK911" s="4"/>
      <c r="EL911" s="8"/>
      <c r="EM911" s="7"/>
      <c r="EN911" s="7"/>
      <c r="EO911" s="2" t="s">
        <v>272</v>
      </c>
      <c r="EP911" s="2" t="s">
        <v>226</v>
      </c>
      <c r="EQ911" s="2" t="s">
        <v>229</v>
      </c>
      <c r="ER911" s="2" t="s">
        <v>229</v>
      </c>
      <c r="ES911" s="2" t="s">
        <v>241</v>
      </c>
      <c r="ET911" s="2" t="s">
        <v>229</v>
      </c>
      <c r="EU911" s="4"/>
      <c r="EV911" s="8"/>
      <c r="EW911" s="4"/>
      <c r="EX911" s="8"/>
      <c r="EY911" s="7"/>
      <c r="EZ911" s="7"/>
      <c r="FA911" s="2" t="s">
        <v>272</v>
      </c>
      <c r="FB911" s="2" t="s">
        <v>226</v>
      </c>
      <c r="FC911" s="2" t="s">
        <v>229</v>
      </c>
      <c r="FD911" s="2" t="s">
        <v>229</v>
      </c>
      <c r="FE911" s="2" t="s">
        <v>241</v>
      </c>
      <c r="FF911" s="2" t="s">
        <v>229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226</v>
      </c>
      <c r="FO911" s="2" t="s">
        <v>229</v>
      </c>
      <c r="FP911" s="2" t="s">
        <v>229</v>
      </c>
      <c r="FQ911" s="2" t="s">
        <v>241</v>
      </c>
      <c r="FR911" s="2" t="s">
        <v>229</v>
      </c>
      <c r="FS911" s="4"/>
      <c r="FT911" s="8"/>
      <c r="FU911" s="4"/>
      <c r="FV911" s="8"/>
      <c r="FW911" s="7"/>
      <c r="FX911" s="7"/>
      <c r="FY911" s="2" t="s">
        <v>239</v>
      </c>
      <c r="FZ911" s="2" t="s">
        <v>226</v>
      </c>
      <c r="GA911" s="2" t="s">
        <v>229</v>
      </c>
      <c r="GB911" s="2" t="s">
        <v>229</v>
      </c>
      <c r="GC911" s="2" t="s">
        <v>241</v>
      </c>
      <c r="GD911" s="2" t="s">
        <v>229</v>
      </c>
      <c r="GE911" s="4"/>
      <c r="GF911" s="8"/>
      <c r="GG911" s="4"/>
      <c r="GH911" s="8"/>
      <c r="GI911" s="7"/>
      <c r="GJ911" s="7"/>
      <c r="GK911" s="2" t="s">
        <v>272</v>
      </c>
      <c r="GL911" s="2" t="s">
        <v>226</v>
      </c>
      <c r="GM911" s="2" t="s">
        <v>229</v>
      </c>
      <c r="GN911" s="2" t="s">
        <v>229</v>
      </c>
      <c r="GO911" s="2" t="s">
        <v>241</v>
      </c>
      <c r="GP911" s="2" t="s">
        <v>229</v>
      </c>
      <c r="GQ911" s="4"/>
      <c r="GR911" s="8"/>
      <c r="GS911" s="4"/>
      <c r="GT911" s="8"/>
      <c r="GU911" s="7"/>
      <c r="GV911" s="7"/>
      <c r="GW911" s="2" t="s">
        <v>272</v>
      </c>
      <c r="GX911" s="2" t="s">
        <v>226</v>
      </c>
      <c r="GY911" s="2" t="s">
        <v>229</v>
      </c>
      <c r="GZ911" s="2" t="s">
        <v>229</v>
      </c>
      <c r="HA911" s="2" t="s">
        <v>241</v>
      </c>
      <c r="HB911" s="2" t="s">
        <v>229</v>
      </c>
      <c r="HC911" s="4"/>
      <c r="HD911" s="8"/>
      <c r="HE911" s="4"/>
      <c r="HF911" s="8"/>
      <c r="HG911" s="7"/>
      <c r="HH911" s="7"/>
      <c r="HI911" s="2" t="s">
        <v>272</v>
      </c>
      <c r="HJ911" s="2" t="s">
        <v>226</v>
      </c>
      <c r="HK911" s="2" t="s">
        <v>229</v>
      </c>
      <c r="HL911" s="2" t="s">
        <v>229</v>
      </c>
      <c r="HM911" s="2" t="s">
        <v>241</v>
      </c>
      <c r="HN911" s="2" t="s">
        <v>229</v>
      </c>
      <c r="HO911" s="4"/>
      <c r="HP911" s="8"/>
      <c r="HQ911" s="4"/>
      <c r="HR911" s="8"/>
      <c r="HS911" s="7"/>
      <c r="HT911" s="7"/>
      <c r="HU911" s="2" t="s">
        <v>272</v>
      </c>
      <c r="HV911" s="2" t="s">
        <v>226</v>
      </c>
      <c r="HW911" s="2" t="s">
        <v>229</v>
      </c>
      <c r="HX911" s="2" t="s">
        <v>229</v>
      </c>
      <c r="HY911" s="2" t="s">
        <v>241</v>
      </c>
      <c r="HZ911" s="2" t="s">
        <v>229</v>
      </c>
      <c r="IA911" s="4"/>
      <c r="IB911" s="8"/>
      <c r="IC911" s="4"/>
      <c r="ID911" s="8"/>
      <c r="IE911" s="7"/>
      <c r="IF911" s="7"/>
      <c r="IG911" s="2" t="s">
        <v>272</v>
      </c>
      <c r="IH911" s="2" t="s">
        <v>226</v>
      </c>
      <c r="II911" s="2" t="s">
        <v>229</v>
      </c>
      <c r="IJ911" s="2" t="s">
        <v>229</v>
      </c>
      <c r="IK911" s="2" t="s">
        <v>241</v>
      </c>
      <c r="IL911" s="2" t="s">
        <v>229</v>
      </c>
      <c r="IM911" s="4"/>
      <c r="IN911" s="8"/>
      <c r="IO911" s="4"/>
      <c r="IP911" s="8"/>
      <c r="IQ911" s="7"/>
      <c r="IR911" s="7"/>
      <c r="IS911" s="2" t="s">
        <v>664</v>
      </c>
      <c r="IT911" s="2" t="s">
        <v>226</v>
      </c>
      <c r="IU911" s="2" t="s">
        <v>229</v>
      </c>
      <c r="IV911" s="2" t="s">
        <v>229</v>
      </c>
      <c r="IW911" s="2" t="s">
        <v>241</v>
      </c>
      <c r="IX911" s="2" t="s">
        <v>229</v>
      </c>
      <c r="IY911" s="4"/>
      <c r="IZ911" s="8"/>
      <c r="JA911" s="4"/>
      <c r="JB911" s="8"/>
      <c r="JC911" s="7"/>
      <c r="JD911" s="7"/>
      <c r="JE911" s="2" t="s">
        <v>272</v>
      </c>
      <c r="JF911" s="2" t="s">
        <v>226</v>
      </c>
      <c r="JG911" s="2" t="s">
        <v>229</v>
      </c>
      <c r="JH911" s="2" t="s">
        <v>229</v>
      </c>
      <c r="JI911" s="2" t="s">
        <v>241</v>
      </c>
      <c r="JJ911" s="2" t="s">
        <v>229</v>
      </c>
      <c r="JK911" s="4"/>
      <c r="JL911" s="8"/>
      <c r="JM911" s="4"/>
      <c r="JN911" s="8"/>
      <c r="JO911" s="7"/>
      <c r="JP911" s="7"/>
      <c r="JQ911" s="2" t="s">
        <v>272</v>
      </c>
      <c r="JR911" s="2" t="s">
        <v>226</v>
      </c>
      <c r="JS911" s="2" t="s">
        <v>229</v>
      </c>
      <c r="JT911" s="2" t="s">
        <v>229</v>
      </c>
      <c r="JU911" s="2" t="s">
        <v>241</v>
      </c>
      <c r="JV911" s="2" t="s">
        <v>229</v>
      </c>
      <c r="JW911" s="4"/>
      <c r="JX911" s="8"/>
      <c r="JY911" s="4"/>
      <c r="JZ911" s="8"/>
      <c r="KA911" s="7"/>
      <c r="KB911" s="7"/>
      <c r="KC911" s="2" t="s">
        <v>272</v>
      </c>
      <c r="KD911" s="2" t="s">
        <v>226</v>
      </c>
      <c r="KE911" s="2" t="s">
        <v>229</v>
      </c>
      <c r="KF911" s="2" t="s">
        <v>229</v>
      </c>
      <c r="KG911" s="2" t="s">
        <v>241</v>
      </c>
      <c r="KH911" s="2" t="s">
        <v>229</v>
      </c>
      <c r="KI911" s="4"/>
      <c r="KJ911" s="8"/>
      <c r="KK911" s="4"/>
      <c r="KL911" s="8"/>
      <c r="KM911" s="7"/>
      <c r="KN911" s="7"/>
      <c r="KO911" s="2" t="s">
        <v>272</v>
      </c>
      <c r="KP911" s="2" t="s">
        <v>226</v>
      </c>
      <c r="KQ911" s="2" t="s">
        <v>229</v>
      </c>
      <c r="KR911" s="2" t="s">
        <v>229</v>
      </c>
      <c r="KS911" s="2" t="s">
        <v>241</v>
      </c>
      <c r="KT911" s="2" t="s">
        <v>229</v>
      </c>
      <c r="KU911" s="4"/>
      <c r="KV911" s="8"/>
      <c r="KW911" s="4"/>
      <c r="KX911" s="8"/>
      <c r="KY911" s="7"/>
      <c r="KZ911" s="7"/>
      <c r="LA911" s="2" t="s">
        <v>272</v>
      </c>
      <c r="LB911" s="2" t="s">
        <v>226</v>
      </c>
      <c r="LC911" s="2" t="s">
        <v>229</v>
      </c>
      <c r="LD911" s="2" t="s">
        <v>229</v>
      </c>
      <c r="LE911" s="2" t="s">
        <v>241</v>
      </c>
      <c r="LF911" s="2" t="s">
        <v>229</v>
      </c>
      <c r="LG911" s="4"/>
      <c r="LH911" s="8"/>
      <c r="LI911" s="4"/>
      <c r="LJ911" s="8"/>
      <c r="LK911" s="7"/>
      <c r="LL911" s="7"/>
      <c r="LM911" s="2" t="s">
        <v>272</v>
      </c>
      <c r="LN911" s="2" t="s">
        <v>226</v>
      </c>
      <c r="LO911" s="2" t="s">
        <v>229</v>
      </c>
      <c r="LP911" s="2" t="s">
        <v>229</v>
      </c>
      <c r="LQ911" s="2" t="s">
        <v>241</v>
      </c>
      <c r="LR911" s="2" t="s">
        <v>229</v>
      </c>
      <c r="LS911" s="4"/>
      <c r="LT911" s="8"/>
      <c r="LU911" s="4"/>
      <c r="LV911" s="8"/>
      <c r="LW911" s="7"/>
      <c r="LX911" s="7"/>
      <c r="LY911" s="2" t="s">
        <v>229</v>
      </c>
      <c r="LZ911" s="2" t="s">
        <v>229</v>
      </c>
      <c r="MA911" s="2" t="s">
        <v>229</v>
      </c>
      <c r="MB911" s="2" t="s">
        <v>229</v>
      </c>
      <c r="MC911" s="2" t="s">
        <v>229</v>
      </c>
      <c r="MD911" s="2" t="s">
        <v>229</v>
      </c>
      <c r="ME911" s="4"/>
      <c r="MF911" s="8"/>
      <c r="MG911" s="4"/>
      <c r="MH911" s="8"/>
      <c r="MI911" s="7"/>
      <c r="MJ911" s="7"/>
      <c r="MK911" s="2" t="s">
        <v>272</v>
      </c>
      <c r="ML911" s="2" t="s">
        <v>226</v>
      </c>
      <c r="MM911" s="2" t="s">
        <v>229</v>
      </c>
      <c r="MN911" s="2" t="s">
        <v>229</v>
      </c>
      <c r="MO911" s="2" t="s">
        <v>241</v>
      </c>
      <c r="MP911" s="2" t="s">
        <v>229</v>
      </c>
      <c r="MQ911" s="4"/>
      <c r="MR911" s="8"/>
      <c r="MS911" s="4"/>
      <c r="MT911" s="8"/>
      <c r="MU911" s="7"/>
      <c r="MV911" s="7"/>
      <c r="MW911" s="2" t="s">
        <v>272</v>
      </c>
      <c r="MX911" s="2" t="s">
        <v>226</v>
      </c>
      <c r="MY911" s="2" t="s">
        <v>229</v>
      </c>
      <c r="MZ911" s="2" t="s">
        <v>229</v>
      </c>
      <c r="NA911" s="2" t="s">
        <v>241</v>
      </c>
      <c r="NB911" s="2" t="s">
        <v>229</v>
      </c>
      <c r="NC911" s="4"/>
      <c r="ND911" s="8"/>
      <c r="NE911" s="4"/>
      <c r="NF911" s="8"/>
      <c r="NG911" s="7"/>
      <c r="NH911" s="7"/>
      <c r="NI911" s="2" t="s">
        <v>229</v>
      </c>
      <c r="NJ911" s="2" t="s">
        <v>229</v>
      </c>
      <c r="NK911" s="2" t="s">
        <v>229</v>
      </c>
      <c r="NL911" s="2" t="s">
        <v>229</v>
      </c>
      <c r="NM911" s="2" t="s">
        <v>229</v>
      </c>
      <c r="NN911" s="2" t="s">
        <v>229</v>
      </c>
      <c r="NO911" s="4"/>
      <c r="NP911" s="8"/>
      <c r="NQ911" s="4"/>
      <c r="NR911" s="8"/>
      <c r="NS911" s="7"/>
      <c r="NT911" s="7"/>
      <c r="NU911" s="2" t="s">
        <v>272</v>
      </c>
      <c r="NV911" s="2" t="s">
        <v>226</v>
      </c>
      <c r="NW911" s="2" t="s">
        <v>229</v>
      </c>
      <c r="NX911" s="2" t="s">
        <v>229</v>
      </c>
      <c r="NY911" s="2" t="s">
        <v>241</v>
      </c>
      <c r="NZ911" s="2" t="s">
        <v>229</v>
      </c>
      <c r="OA911" s="4"/>
      <c r="OB911" s="8"/>
      <c r="OC911" s="4"/>
      <c r="OD911" s="8"/>
      <c r="OE911" s="7"/>
      <c r="OF911" s="7"/>
      <c r="OG911" s="2" t="s">
        <v>272</v>
      </c>
      <c r="OH911" s="2" t="s">
        <v>226</v>
      </c>
      <c r="OI911" s="2" t="s">
        <v>229</v>
      </c>
      <c r="OJ911" s="2" t="s">
        <v>229</v>
      </c>
      <c r="OK911" s="2" t="s">
        <v>241</v>
      </c>
      <c r="OL911" s="2" t="s">
        <v>229</v>
      </c>
      <c r="OM911" s="4"/>
      <c r="ON911" s="8"/>
      <c r="OO911" s="4"/>
      <c r="OP911" s="8"/>
      <c r="OQ911" s="7"/>
      <c r="OR911" s="7"/>
      <c r="OS911" s="2" t="s">
        <v>229</v>
      </c>
      <c r="OT911" s="2" t="s">
        <v>229</v>
      </c>
      <c r="OU911" s="2" t="s">
        <v>229</v>
      </c>
      <c r="OV911" s="2" t="s">
        <v>229</v>
      </c>
      <c r="OW911" s="2" t="s">
        <v>229</v>
      </c>
      <c r="OX911" s="2" t="s">
        <v>229</v>
      </c>
      <c r="OY911" s="4"/>
      <c r="OZ911" s="8"/>
      <c r="PA911" s="4"/>
      <c r="PB911" s="8"/>
      <c r="PC911" s="7"/>
      <c r="PD911" s="7"/>
      <c r="PE911" s="2" t="s">
        <v>229</v>
      </c>
      <c r="PF911" s="2" t="s">
        <v>229</v>
      </c>
      <c r="PG911" s="2" t="s">
        <v>229</v>
      </c>
      <c r="PH911" s="2" t="s">
        <v>229</v>
      </c>
      <c r="PI911" s="2" t="s">
        <v>229</v>
      </c>
      <c r="PJ911" s="2" t="s">
        <v>229</v>
      </c>
      <c r="PK911" s="4"/>
      <c r="PL911" s="8"/>
      <c r="PM911" s="4"/>
      <c r="PN911" s="8"/>
      <c r="PO911" s="7"/>
      <c r="PP911" s="7"/>
      <c r="PQ911" s="2" t="s">
        <v>272</v>
      </c>
      <c r="PR911" s="2" t="s">
        <v>226</v>
      </c>
      <c r="PS911" s="2" t="s">
        <v>229</v>
      </c>
      <c r="PT911" s="2" t="s">
        <v>229</v>
      </c>
      <c r="PU911" s="2" t="s">
        <v>241</v>
      </c>
      <c r="PV911" s="2" t="s">
        <v>229</v>
      </c>
      <c r="PW911" s="4"/>
      <c r="PX911" s="8"/>
      <c r="PY911" s="4"/>
      <c r="PZ911" s="8"/>
      <c r="QA911" s="7"/>
      <c r="QB911" s="7"/>
      <c r="QC911" s="2" t="s">
        <v>281</v>
      </c>
      <c r="QD911" s="2" t="s">
        <v>226</v>
      </c>
      <c r="QE911" s="2" t="s">
        <v>229</v>
      </c>
      <c r="QF911" s="2" t="s">
        <v>229</v>
      </c>
      <c r="QG911" s="2" t="s">
        <v>241</v>
      </c>
      <c r="QH911" s="2" t="s">
        <v>229</v>
      </c>
      <c r="QI911" s="4"/>
      <c r="QJ911" s="8"/>
      <c r="QK911" s="4"/>
      <c r="QL911" s="8"/>
      <c r="QM911" s="7"/>
      <c r="QN911" s="7"/>
      <c r="QO911" s="2" t="s">
        <v>272</v>
      </c>
      <c r="QP911" s="2" t="s">
        <v>226</v>
      </c>
      <c r="QQ911" s="2" t="s">
        <v>229</v>
      </c>
      <c r="QR911" s="2" t="s">
        <v>229</v>
      </c>
      <c r="QS911" s="2" t="s">
        <v>241</v>
      </c>
      <c r="QT911" s="2" t="s">
        <v>229</v>
      </c>
      <c r="QU911" s="4"/>
      <c r="QV911" s="8"/>
      <c r="QW911" s="4"/>
      <c r="QX911" s="8"/>
      <c r="QY911" s="7"/>
      <c r="QZ911" s="7"/>
      <c r="RA911" s="2" t="s">
        <v>229</v>
      </c>
      <c r="RB911" s="2" t="s">
        <v>229</v>
      </c>
      <c r="RC911" s="2" t="s">
        <v>229</v>
      </c>
      <c r="RD911" s="2" t="s">
        <v>229</v>
      </c>
      <c r="RE911" s="2" t="s">
        <v>229</v>
      </c>
      <c r="RF911" s="2" t="s">
        <v>229</v>
      </c>
      <c r="RG911" s="4"/>
      <c r="RH911" s="8"/>
      <c r="RI911" s="4"/>
      <c r="RJ911" s="8"/>
      <c r="RK911" s="7"/>
      <c r="RL911" s="7"/>
      <c r="RM911" s="2" t="s">
        <v>272</v>
      </c>
      <c r="RN911" s="2" t="s">
        <v>226</v>
      </c>
      <c r="RO911" s="2" t="s">
        <v>229</v>
      </c>
      <c r="RP911" s="2" t="s">
        <v>229</v>
      </c>
      <c r="RQ911" s="2" t="s">
        <v>241</v>
      </c>
      <c r="RR911" s="2" t="s">
        <v>229</v>
      </c>
      <c r="RS911" s="4"/>
      <c r="RT911" s="8"/>
      <c r="RU911" s="4"/>
      <c r="RV911" s="8"/>
      <c r="RW911" s="7"/>
      <c r="RX911" s="7"/>
      <c r="RY911" s="2" t="s">
        <v>229</v>
      </c>
      <c r="RZ911" s="2" t="s">
        <v>229</v>
      </c>
      <c r="SA911" s="2" t="s">
        <v>229</v>
      </c>
      <c r="SB911" s="2" t="s">
        <v>229</v>
      </c>
      <c r="SC911" s="2" t="s">
        <v>229</v>
      </c>
      <c r="SD911" s="2" t="s">
        <v>229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>
        <v>180</v>
      </c>
      <c r="VS911" s="4"/>
    </row>
    <row r="912">
      <c r="A912" s="2" t="s">
        <v>5273</v>
      </c>
      <c r="B912" s="2" t="s">
        <v>216</v>
      </c>
      <c r="C912" s="2" t="s">
        <v>5248</v>
      </c>
      <c r="D912" s="2" t="s">
        <v>218</v>
      </c>
      <c r="E912" s="2" t="s">
        <v>219</v>
      </c>
      <c r="F912" s="2" t="s">
        <v>5259</v>
      </c>
      <c r="G912" s="2" t="s">
        <v>3473</v>
      </c>
      <c r="H912" s="2" t="s">
        <v>5260</v>
      </c>
      <c r="I912" s="2" t="s">
        <v>5261</v>
      </c>
      <c r="J912" s="2" t="s">
        <v>285</v>
      </c>
      <c r="K912" s="2" t="s">
        <v>1109</v>
      </c>
      <c r="L912" s="3">
        <v>38.09</v>
      </c>
      <c r="M912" s="3">
        <v>39.99</v>
      </c>
      <c r="N912" s="3">
        <v>79.99</v>
      </c>
      <c r="O912" s="2" t="s">
        <v>226</v>
      </c>
      <c r="P912" s="2" t="s">
        <v>618</v>
      </c>
      <c r="Q912" s="2" t="s">
        <v>228</v>
      </c>
      <c r="R912" s="2" t="s">
        <v>229</v>
      </c>
      <c r="S912" s="2" t="s">
        <v>5272</v>
      </c>
      <c r="T912" s="2" t="s">
        <v>684</v>
      </c>
      <c r="U912" s="2" t="s">
        <v>286</v>
      </c>
      <c r="V912" s="2" t="s">
        <v>233</v>
      </c>
      <c r="W912" s="2" t="s">
        <v>1009</v>
      </c>
      <c r="X912" s="2" t="s">
        <v>229</v>
      </c>
      <c r="Y912" s="2" t="s">
        <v>229</v>
      </c>
      <c r="Z912" s="4"/>
      <c r="AA912" s="4">
        <f>=ROUNDDOWN({0},0)</f>
      </c>
      <c r="AB912" s="5"/>
      <c r="AC912" s="2" t="s">
        <v>3504</v>
      </c>
      <c r="AD912" s="4">
        <v>140</v>
      </c>
      <c r="AE912" s="4">
        <v>140</v>
      </c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229</v>
      </c>
      <c r="AW912" s="8" t="s">
        <v>229</v>
      </c>
      <c r="AX912" s="4" t="s">
        <v>229</v>
      </c>
      <c r="AY912" s="8" t="s">
        <v>229</v>
      </c>
      <c r="AZ912" s="7" t="s">
        <v>229</v>
      </c>
      <c r="BA912" s="7" t="s">
        <v>229</v>
      </c>
      <c r="BB912" s="7"/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 t="s">
        <v>229</v>
      </c>
      <c r="BJ912" s="4"/>
      <c r="BK912" s="8"/>
      <c r="BL912" s="2" t="s">
        <v>229</v>
      </c>
      <c r="BM912" s="7"/>
      <c r="BN912" s="7"/>
      <c r="BO912" s="4"/>
      <c r="BP912" s="8"/>
      <c r="BQ912" s="4"/>
      <c r="BR912" s="8"/>
      <c r="BS912" s="7"/>
      <c r="BT912" s="7"/>
      <c r="BU912" s="2" t="s">
        <v>272</v>
      </c>
      <c r="BV912" s="2" t="s">
        <v>226</v>
      </c>
      <c r="BW912" s="2" t="s">
        <v>229</v>
      </c>
      <c r="BX912" s="2" t="s">
        <v>229</v>
      </c>
      <c r="BY912" s="2" t="s">
        <v>241</v>
      </c>
      <c r="BZ912" s="2" t="s">
        <v>229</v>
      </c>
      <c r="CA912" s="4"/>
      <c r="CB912" s="8"/>
      <c r="CC912" s="4"/>
      <c r="CD912" s="8"/>
      <c r="CE912" s="7"/>
      <c r="CF912" s="7"/>
      <c r="CG912" s="2" t="s">
        <v>272</v>
      </c>
      <c r="CH912" s="2" t="s">
        <v>226</v>
      </c>
      <c r="CI912" s="2" t="s">
        <v>229</v>
      </c>
      <c r="CJ912" s="2" t="s">
        <v>229</v>
      </c>
      <c r="CK912" s="2" t="s">
        <v>241</v>
      </c>
      <c r="CL912" s="2" t="s">
        <v>229</v>
      </c>
      <c r="CM912" s="4"/>
      <c r="CN912" s="8"/>
      <c r="CO912" s="4"/>
      <c r="CP912" s="8"/>
      <c r="CQ912" s="7"/>
      <c r="CR912" s="7"/>
      <c r="CS912" s="2" t="s">
        <v>272</v>
      </c>
      <c r="CT912" s="2" t="s">
        <v>226</v>
      </c>
      <c r="CU912" s="2" t="s">
        <v>229</v>
      </c>
      <c r="CV912" s="2" t="s">
        <v>229</v>
      </c>
      <c r="CW912" s="2" t="s">
        <v>241</v>
      </c>
      <c r="CX912" s="2" t="s">
        <v>229</v>
      </c>
      <c r="CY912" s="4"/>
      <c r="CZ912" s="8"/>
      <c r="DA912" s="4"/>
      <c r="DB912" s="8"/>
      <c r="DC912" s="7"/>
      <c r="DD912" s="7"/>
      <c r="DE912" s="2" t="s">
        <v>272</v>
      </c>
      <c r="DF912" s="2" t="s">
        <v>226</v>
      </c>
      <c r="DG912" s="2" t="s">
        <v>229</v>
      </c>
      <c r="DH912" s="2" t="s">
        <v>229</v>
      </c>
      <c r="DI912" s="2" t="s">
        <v>241</v>
      </c>
      <c r="DJ912" s="2" t="s">
        <v>229</v>
      </c>
      <c r="DK912" s="4"/>
      <c r="DL912" s="8"/>
      <c r="DM912" s="4"/>
      <c r="DN912" s="8"/>
      <c r="DO912" s="7"/>
      <c r="DP912" s="7"/>
      <c r="DQ912" s="2" t="s">
        <v>239</v>
      </c>
      <c r="DR912" s="2" t="s">
        <v>226</v>
      </c>
      <c r="DS912" s="2" t="s">
        <v>229</v>
      </c>
      <c r="DT912" s="2" t="s">
        <v>229</v>
      </c>
      <c r="DU912" s="2" t="s">
        <v>241</v>
      </c>
      <c r="DV912" s="2" t="s">
        <v>229</v>
      </c>
      <c r="DW912" s="4"/>
      <c r="DX912" s="8"/>
      <c r="DY912" s="4"/>
      <c r="DZ912" s="8"/>
      <c r="EA912" s="7"/>
      <c r="EB912" s="7"/>
      <c r="EC912" s="2" t="s">
        <v>272</v>
      </c>
      <c r="ED912" s="2" t="s">
        <v>226</v>
      </c>
      <c r="EE912" s="2" t="s">
        <v>229</v>
      </c>
      <c r="EF912" s="2" t="s">
        <v>229</v>
      </c>
      <c r="EG912" s="2" t="s">
        <v>241</v>
      </c>
      <c r="EH912" s="2" t="s">
        <v>229</v>
      </c>
      <c r="EI912" s="4"/>
      <c r="EJ912" s="8"/>
      <c r="EK912" s="4"/>
      <c r="EL912" s="8"/>
      <c r="EM912" s="7"/>
      <c r="EN912" s="7"/>
      <c r="EO912" s="2" t="s">
        <v>272</v>
      </c>
      <c r="EP912" s="2" t="s">
        <v>226</v>
      </c>
      <c r="EQ912" s="2" t="s">
        <v>229</v>
      </c>
      <c r="ER912" s="2" t="s">
        <v>229</v>
      </c>
      <c r="ES912" s="2" t="s">
        <v>241</v>
      </c>
      <c r="ET912" s="2" t="s">
        <v>229</v>
      </c>
      <c r="EU912" s="4"/>
      <c r="EV912" s="8"/>
      <c r="EW912" s="4"/>
      <c r="EX912" s="8"/>
      <c r="EY912" s="7"/>
      <c r="EZ912" s="7"/>
      <c r="FA912" s="2" t="s">
        <v>272</v>
      </c>
      <c r="FB912" s="2" t="s">
        <v>226</v>
      </c>
      <c r="FC912" s="2" t="s">
        <v>229</v>
      </c>
      <c r="FD912" s="2" t="s">
        <v>229</v>
      </c>
      <c r="FE912" s="2" t="s">
        <v>241</v>
      </c>
      <c r="FF912" s="2" t="s">
        <v>229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226</v>
      </c>
      <c r="FO912" s="2" t="s">
        <v>229</v>
      </c>
      <c r="FP912" s="2" t="s">
        <v>229</v>
      </c>
      <c r="FQ912" s="2" t="s">
        <v>241</v>
      </c>
      <c r="FR912" s="2" t="s">
        <v>229</v>
      </c>
      <c r="FS912" s="4"/>
      <c r="FT912" s="8"/>
      <c r="FU912" s="4"/>
      <c r="FV912" s="8"/>
      <c r="FW912" s="7"/>
      <c r="FX912" s="7"/>
      <c r="FY912" s="2" t="s">
        <v>239</v>
      </c>
      <c r="FZ912" s="2" t="s">
        <v>226</v>
      </c>
      <c r="GA912" s="2" t="s">
        <v>229</v>
      </c>
      <c r="GB912" s="2" t="s">
        <v>229</v>
      </c>
      <c r="GC912" s="2" t="s">
        <v>241</v>
      </c>
      <c r="GD912" s="2" t="s">
        <v>229</v>
      </c>
      <c r="GE912" s="4"/>
      <c r="GF912" s="8"/>
      <c r="GG912" s="4"/>
      <c r="GH912" s="8"/>
      <c r="GI912" s="7"/>
      <c r="GJ912" s="7"/>
      <c r="GK912" s="2" t="s">
        <v>272</v>
      </c>
      <c r="GL912" s="2" t="s">
        <v>226</v>
      </c>
      <c r="GM912" s="2" t="s">
        <v>229</v>
      </c>
      <c r="GN912" s="2" t="s">
        <v>229</v>
      </c>
      <c r="GO912" s="2" t="s">
        <v>241</v>
      </c>
      <c r="GP912" s="2" t="s">
        <v>229</v>
      </c>
      <c r="GQ912" s="4"/>
      <c r="GR912" s="8"/>
      <c r="GS912" s="4"/>
      <c r="GT912" s="8"/>
      <c r="GU912" s="7"/>
      <c r="GV912" s="7"/>
      <c r="GW912" s="2" t="s">
        <v>272</v>
      </c>
      <c r="GX912" s="2" t="s">
        <v>226</v>
      </c>
      <c r="GY912" s="2" t="s">
        <v>229</v>
      </c>
      <c r="GZ912" s="2" t="s">
        <v>229</v>
      </c>
      <c r="HA912" s="2" t="s">
        <v>241</v>
      </c>
      <c r="HB912" s="2" t="s">
        <v>229</v>
      </c>
      <c r="HC912" s="4"/>
      <c r="HD912" s="8"/>
      <c r="HE912" s="4"/>
      <c r="HF912" s="8"/>
      <c r="HG912" s="7"/>
      <c r="HH912" s="7"/>
      <c r="HI912" s="2" t="s">
        <v>272</v>
      </c>
      <c r="HJ912" s="2" t="s">
        <v>226</v>
      </c>
      <c r="HK912" s="2" t="s">
        <v>229</v>
      </c>
      <c r="HL912" s="2" t="s">
        <v>229</v>
      </c>
      <c r="HM912" s="2" t="s">
        <v>241</v>
      </c>
      <c r="HN912" s="2" t="s">
        <v>229</v>
      </c>
      <c r="HO912" s="4"/>
      <c r="HP912" s="8"/>
      <c r="HQ912" s="4"/>
      <c r="HR912" s="8"/>
      <c r="HS912" s="7"/>
      <c r="HT912" s="7"/>
      <c r="HU912" s="2" t="s">
        <v>272</v>
      </c>
      <c r="HV912" s="2" t="s">
        <v>226</v>
      </c>
      <c r="HW912" s="2" t="s">
        <v>229</v>
      </c>
      <c r="HX912" s="2" t="s">
        <v>229</v>
      </c>
      <c r="HY912" s="2" t="s">
        <v>241</v>
      </c>
      <c r="HZ912" s="2" t="s">
        <v>229</v>
      </c>
      <c r="IA912" s="4"/>
      <c r="IB912" s="8"/>
      <c r="IC912" s="4"/>
      <c r="ID912" s="8"/>
      <c r="IE912" s="7"/>
      <c r="IF912" s="7"/>
      <c r="IG912" s="2" t="s">
        <v>272</v>
      </c>
      <c r="IH912" s="2" t="s">
        <v>226</v>
      </c>
      <c r="II912" s="2" t="s">
        <v>229</v>
      </c>
      <c r="IJ912" s="2" t="s">
        <v>229</v>
      </c>
      <c r="IK912" s="2" t="s">
        <v>241</v>
      </c>
      <c r="IL912" s="2" t="s">
        <v>229</v>
      </c>
      <c r="IM912" s="4"/>
      <c r="IN912" s="8"/>
      <c r="IO912" s="4"/>
      <c r="IP912" s="8"/>
      <c r="IQ912" s="7"/>
      <c r="IR912" s="7"/>
      <c r="IS912" s="2" t="s">
        <v>664</v>
      </c>
      <c r="IT912" s="2" t="s">
        <v>226</v>
      </c>
      <c r="IU912" s="2" t="s">
        <v>229</v>
      </c>
      <c r="IV912" s="2" t="s">
        <v>229</v>
      </c>
      <c r="IW912" s="2" t="s">
        <v>241</v>
      </c>
      <c r="IX912" s="2" t="s">
        <v>229</v>
      </c>
      <c r="IY912" s="4"/>
      <c r="IZ912" s="8"/>
      <c r="JA912" s="4"/>
      <c r="JB912" s="8"/>
      <c r="JC912" s="7"/>
      <c r="JD912" s="7"/>
      <c r="JE912" s="2" t="s">
        <v>272</v>
      </c>
      <c r="JF912" s="2" t="s">
        <v>226</v>
      </c>
      <c r="JG912" s="2" t="s">
        <v>229</v>
      </c>
      <c r="JH912" s="2" t="s">
        <v>229</v>
      </c>
      <c r="JI912" s="2" t="s">
        <v>241</v>
      </c>
      <c r="JJ912" s="2" t="s">
        <v>229</v>
      </c>
      <c r="JK912" s="4"/>
      <c r="JL912" s="8"/>
      <c r="JM912" s="4"/>
      <c r="JN912" s="8"/>
      <c r="JO912" s="7"/>
      <c r="JP912" s="7"/>
      <c r="JQ912" s="2" t="s">
        <v>272</v>
      </c>
      <c r="JR912" s="2" t="s">
        <v>226</v>
      </c>
      <c r="JS912" s="2" t="s">
        <v>229</v>
      </c>
      <c r="JT912" s="2" t="s">
        <v>229</v>
      </c>
      <c r="JU912" s="2" t="s">
        <v>241</v>
      </c>
      <c r="JV912" s="2" t="s">
        <v>229</v>
      </c>
      <c r="JW912" s="4"/>
      <c r="JX912" s="8"/>
      <c r="JY912" s="4"/>
      <c r="JZ912" s="8"/>
      <c r="KA912" s="7"/>
      <c r="KB912" s="7"/>
      <c r="KC912" s="2" t="s">
        <v>272</v>
      </c>
      <c r="KD912" s="2" t="s">
        <v>226</v>
      </c>
      <c r="KE912" s="2" t="s">
        <v>229</v>
      </c>
      <c r="KF912" s="2" t="s">
        <v>229</v>
      </c>
      <c r="KG912" s="2" t="s">
        <v>241</v>
      </c>
      <c r="KH912" s="2" t="s">
        <v>229</v>
      </c>
      <c r="KI912" s="4"/>
      <c r="KJ912" s="8"/>
      <c r="KK912" s="4"/>
      <c r="KL912" s="8"/>
      <c r="KM912" s="7"/>
      <c r="KN912" s="7"/>
      <c r="KO912" s="2" t="s">
        <v>272</v>
      </c>
      <c r="KP912" s="2" t="s">
        <v>226</v>
      </c>
      <c r="KQ912" s="2" t="s">
        <v>229</v>
      </c>
      <c r="KR912" s="2" t="s">
        <v>229</v>
      </c>
      <c r="KS912" s="2" t="s">
        <v>241</v>
      </c>
      <c r="KT912" s="2" t="s">
        <v>229</v>
      </c>
      <c r="KU912" s="4"/>
      <c r="KV912" s="8"/>
      <c r="KW912" s="4"/>
      <c r="KX912" s="8"/>
      <c r="KY912" s="7"/>
      <c r="KZ912" s="7"/>
      <c r="LA912" s="2" t="s">
        <v>272</v>
      </c>
      <c r="LB912" s="2" t="s">
        <v>226</v>
      </c>
      <c r="LC912" s="2" t="s">
        <v>229</v>
      </c>
      <c r="LD912" s="2" t="s">
        <v>229</v>
      </c>
      <c r="LE912" s="2" t="s">
        <v>241</v>
      </c>
      <c r="LF912" s="2" t="s">
        <v>229</v>
      </c>
      <c r="LG912" s="4"/>
      <c r="LH912" s="8"/>
      <c r="LI912" s="4"/>
      <c r="LJ912" s="8"/>
      <c r="LK912" s="7"/>
      <c r="LL912" s="7"/>
      <c r="LM912" s="2" t="s">
        <v>272</v>
      </c>
      <c r="LN912" s="2" t="s">
        <v>226</v>
      </c>
      <c r="LO912" s="2" t="s">
        <v>229</v>
      </c>
      <c r="LP912" s="2" t="s">
        <v>229</v>
      </c>
      <c r="LQ912" s="2" t="s">
        <v>241</v>
      </c>
      <c r="LR912" s="2" t="s">
        <v>229</v>
      </c>
      <c r="LS912" s="4"/>
      <c r="LT912" s="8"/>
      <c r="LU912" s="4"/>
      <c r="LV912" s="8"/>
      <c r="LW912" s="7"/>
      <c r="LX912" s="7"/>
      <c r="LY912" s="2" t="s">
        <v>229</v>
      </c>
      <c r="LZ912" s="2" t="s">
        <v>229</v>
      </c>
      <c r="MA912" s="2" t="s">
        <v>229</v>
      </c>
      <c r="MB912" s="2" t="s">
        <v>229</v>
      </c>
      <c r="MC912" s="2" t="s">
        <v>229</v>
      </c>
      <c r="MD912" s="2" t="s">
        <v>229</v>
      </c>
      <c r="ME912" s="4"/>
      <c r="MF912" s="8"/>
      <c r="MG912" s="4"/>
      <c r="MH912" s="8"/>
      <c r="MI912" s="7"/>
      <c r="MJ912" s="7"/>
      <c r="MK912" s="2" t="s">
        <v>272</v>
      </c>
      <c r="ML912" s="2" t="s">
        <v>226</v>
      </c>
      <c r="MM912" s="2" t="s">
        <v>229</v>
      </c>
      <c r="MN912" s="2" t="s">
        <v>229</v>
      </c>
      <c r="MO912" s="2" t="s">
        <v>241</v>
      </c>
      <c r="MP912" s="2" t="s">
        <v>229</v>
      </c>
      <c r="MQ912" s="4"/>
      <c r="MR912" s="8"/>
      <c r="MS912" s="4"/>
      <c r="MT912" s="8"/>
      <c r="MU912" s="7"/>
      <c r="MV912" s="7"/>
      <c r="MW912" s="2" t="s">
        <v>272</v>
      </c>
      <c r="MX912" s="2" t="s">
        <v>226</v>
      </c>
      <c r="MY912" s="2" t="s">
        <v>229</v>
      </c>
      <c r="MZ912" s="2" t="s">
        <v>229</v>
      </c>
      <c r="NA912" s="2" t="s">
        <v>241</v>
      </c>
      <c r="NB912" s="2" t="s">
        <v>229</v>
      </c>
      <c r="NC912" s="4"/>
      <c r="ND912" s="8"/>
      <c r="NE912" s="4"/>
      <c r="NF912" s="8"/>
      <c r="NG912" s="7"/>
      <c r="NH912" s="7"/>
      <c r="NI912" s="2" t="s">
        <v>229</v>
      </c>
      <c r="NJ912" s="2" t="s">
        <v>229</v>
      </c>
      <c r="NK912" s="2" t="s">
        <v>229</v>
      </c>
      <c r="NL912" s="2" t="s">
        <v>229</v>
      </c>
      <c r="NM912" s="2" t="s">
        <v>229</v>
      </c>
      <c r="NN912" s="2" t="s">
        <v>229</v>
      </c>
      <c r="NO912" s="4"/>
      <c r="NP912" s="8"/>
      <c r="NQ912" s="4"/>
      <c r="NR912" s="8"/>
      <c r="NS912" s="7"/>
      <c r="NT912" s="7"/>
      <c r="NU912" s="2" t="s">
        <v>272</v>
      </c>
      <c r="NV912" s="2" t="s">
        <v>226</v>
      </c>
      <c r="NW912" s="2" t="s">
        <v>229</v>
      </c>
      <c r="NX912" s="2" t="s">
        <v>229</v>
      </c>
      <c r="NY912" s="2" t="s">
        <v>241</v>
      </c>
      <c r="NZ912" s="2" t="s">
        <v>229</v>
      </c>
      <c r="OA912" s="4"/>
      <c r="OB912" s="8"/>
      <c r="OC912" s="4"/>
      <c r="OD912" s="8"/>
      <c r="OE912" s="7"/>
      <c r="OF912" s="7"/>
      <c r="OG912" s="2" t="s">
        <v>272</v>
      </c>
      <c r="OH912" s="2" t="s">
        <v>226</v>
      </c>
      <c r="OI912" s="2" t="s">
        <v>229</v>
      </c>
      <c r="OJ912" s="2" t="s">
        <v>229</v>
      </c>
      <c r="OK912" s="2" t="s">
        <v>241</v>
      </c>
      <c r="OL912" s="2" t="s">
        <v>229</v>
      </c>
      <c r="OM912" s="4"/>
      <c r="ON912" s="8"/>
      <c r="OO912" s="4"/>
      <c r="OP912" s="8"/>
      <c r="OQ912" s="7"/>
      <c r="OR912" s="7"/>
      <c r="OS912" s="2" t="s">
        <v>272</v>
      </c>
      <c r="OT912" s="2" t="s">
        <v>226</v>
      </c>
      <c r="OU912" s="2" t="s">
        <v>229</v>
      </c>
      <c r="OV912" s="2" t="s">
        <v>229</v>
      </c>
      <c r="OW912" s="2" t="s">
        <v>241</v>
      </c>
      <c r="OX912" s="2" t="s">
        <v>229</v>
      </c>
      <c r="OY912" s="4"/>
      <c r="OZ912" s="8"/>
      <c r="PA912" s="4"/>
      <c r="PB912" s="8"/>
      <c r="PC912" s="7"/>
      <c r="PD912" s="7"/>
      <c r="PE912" s="2" t="s">
        <v>229</v>
      </c>
      <c r="PF912" s="2" t="s">
        <v>229</v>
      </c>
      <c r="PG912" s="2" t="s">
        <v>229</v>
      </c>
      <c r="PH912" s="2" t="s">
        <v>229</v>
      </c>
      <c r="PI912" s="2" t="s">
        <v>229</v>
      </c>
      <c r="PJ912" s="2" t="s">
        <v>229</v>
      </c>
      <c r="PK912" s="4"/>
      <c r="PL912" s="8"/>
      <c r="PM912" s="4"/>
      <c r="PN912" s="8"/>
      <c r="PO912" s="7"/>
      <c r="PP912" s="7"/>
      <c r="PQ912" s="2" t="s">
        <v>229</v>
      </c>
      <c r="PR912" s="2" t="s">
        <v>229</v>
      </c>
      <c r="PS912" s="2" t="s">
        <v>229</v>
      </c>
      <c r="PT912" s="2" t="s">
        <v>229</v>
      </c>
      <c r="PU912" s="2" t="s">
        <v>229</v>
      </c>
      <c r="PV912" s="2" t="s">
        <v>229</v>
      </c>
      <c r="PW912" s="4"/>
      <c r="PX912" s="8"/>
      <c r="PY912" s="4"/>
      <c r="PZ912" s="8"/>
      <c r="QA912" s="7"/>
      <c r="QB912" s="7"/>
      <c r="QC912" s="2" t="s">
        <v>281</v>
      </c>
      <c r="QD912" s="2" t="s">
        <v>226</v>
      </c>
      <c r="QE912" s="2" t="s">
        <v>229</v>
      </c>
      <c r="QF912" s="2" t="s">
        <v>229</v>
      </c>
      <c r="QG912" s="2" t="s">
        <v>241</v>
      </c>
      <c r="QH912" s="2" t="s">
        <v>229</v>
      </c>
      <c r="QI912" s="4"/>
      <c r="QJ912" s="8"/>
      <c r="QK912" s="4"/>
      <c r="QL912" s="8"/>
      <c r="QM912" s="7"/>
      <c r="QN912" s="7"/>
      <c r="QO912" s="2" t="s">
        <v>272</v>
      </c>
      <c r="QP912" s="2" t="s">
        <v>226</v>
      </c>
      <c r="QQ912" s="2" t="s">
        <v>229</v>
      </c>
      <c r="QR912" s="2" t="s">
        <v>229</v>
      </c>
      <c r="QS912" s="2" t="s">
        <v>241</v>
      </c>
      <c r="QT912" s="2" t="s">
        <v>229</v>
      </c>
      <c r="QU912" s="4"/>
      <c r="QV912" s="8"/>
      <c r="QW912" s="4"/>
      <c r="QX912" s="8"/>
      <c r="QY912" s="7"/>
      <c r="QZ912" s="7"/>
      <c r="RA912" s="2" t="s">
        <v>229</v>
      </c>
      <c r="RB912" s="2" t="s">
        <v>229</v>
      </c>
      <c r="RC912" s="2" t="s">
        <v>229</v>
      </c>
      <c r="RD912" s="2" t="s">
        <v>229</v>
      </c>
      <c r="RE912" s="2" t="s">
        <v>229</v>
      </c>
      <c r="RF912" s="2" t="s">
        <v>229</v>
      </c>
      <c r="RG912" s="4"/>
      <c r="RH912" s="8"/>
      <c r="RI912" s="4"/>
      <c r="RJ912" s="8"/>
      <c r="RK912" s="7"/>
      <c r="RL912" s="7"/>
      <c r="RM912" s="2" t="s">
        <v>272</v>
      </c>
      <c r="RN912" s="2" t="s">
        <v>226</v>
      </c>
      <c r="RO912" s="2" t="s">
        <v>229</v>
      </c>
      <c r="RP912" s="2" t="s">
        <v>229</v>
      </c>
      <c r="RQ912" s="2" t="s">
        <v>241</v>
      </c>
      <c r="RR912" s="2" t="s">
        <v>229</v>
      </c>
      <c r="RS912" s="4"/>
      <c r="RT912" s="8"/>
      <c r="RU912" s="4"/>
      <c r="RV912" s="8"/>
      <c r="RW912" s="7"/>
      <c r="RX912" s="7"/>
      <c r="RY912" s="2" t="s">
        <v>229</v>
      </c>
      <c r="RZ912" s="2" t="s">
        <v>229</v>
      </c>
      <c r="SA912" s="2" t="s">
        <v>229</v>
      </c>
      <c r="SB912" s="2" t="s">
        <v>229</v>
      </c>
      <c r="SC912" s="2" t="s">
        <v>229</v>
      </c>
      <c r="SD912" s="2" t="s">
        <v>229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>
        <v>140</v>
      </c>
      <c r="VS912" s="4"/>
    </row>
    <row r="913">
      <c r="A913" s="2" t="s">
        <v>5274</v>
      </c>
      <c r="B913" s="2" t="s">
        <v>216</v>
      </c>
      <c r="C913" s="2" t="s">
        <v>5248</v>
      </c>
      <c r="D913" s="2" t="s">
        <v>218</v>
      </c>
      <c r="E913" s="2" t="s">
        <v>219</v>
      </c>
      <c r="F913" s="2" t="s">
        <v>5275</v>
      </c>
      <c r="G913" s="2" t="s">
        <v>5276</v>
      </c>
      <c r="H913" s="2" t="s">
        <v>4895</v>
      </c>
      <c r="I913" s="2" t="s">
        <v>5277</v>
      </c>
      <c r="J913" s="2" t="s">
        <v>2888</v>
      </c>
      <c r="K913" s="2" t="s">
        <v>617</v>
      </c>
      <c r="L913" s="3">
        <v>27</v>
      </c>
      <c r="M913" s="3">
        <v>28.35</v>
      </c>
      <c r="N913" s="3">
        <v>59.99</v>
      </c>
      <c r="O913" s="2" t="s">
        <v>226</v>
      </c>
      <c r="P913" s="2" t="s">
        <v>413</v>
      </c>
      <c r="Q913" s="2" t="s">
        <v>228</v>
      </c>
      <c r="R913" s="2" t="s">
        <v>229</v>
      </c>
      <c r="S913" s="2" t="s">
        <v>5278</v>
      </c>
      <c r="T913" s="2" t="s">
        <v>684</v>
      </c>
      <c r="U913" s="2" t="s">
        <v>232</v>
      </c>
      <c r="V913" s="2" t="s">
        <v>1524</v>
      </c>
      <c r="W913" s="2" t="s">
        <v>1009</v>
      </c>
      <c r="X913" s="2" t="s">
        <v>229</v>
      </c>
      <c r="Y913" s="2" t="s">
        <v>728</v>
      </c>
      <c r="Z913" s="4">
        <v>374</v>
      </c>
      <c r="AA913" s="4">
        <f>=ROUNDDOWN(14.3846153846154,0)</f>
      </c>
      <c r="AB913" s="5">
        <v>26</v>
      </c>
      <c r="AC913" s="2" t="s">
        <v>2616</v>
      </c>
      <c r="AD913" s="4">
        <v>115</v>
      </c>
      <c r="AE913" s="4">
        <v>840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>
        <v>19</v>
      </c>
      <c r="AQ913" s="8">
        <v>644.53</v>
      </c>
      <c r="AR913" s="4">
        <v>16</v>
      </c>
      <c r="AS913" s="8">
        <v>476.92</v>
      </c>
      <c r="AT913" s="7">
        <v>0.1875</v>
      </c>
      <c r="AU913" s="7">
        <v>0.3514</v>
      </c>
      <c r="AV913" s="4">
        <v>36</v>
      </c>
      <c r="AW913" s="8">
        <v>1267.62</v>
      </c>
      <c r="AX913" s="4">
        <v>25</v>
      </c>
      <c r="AY913" s="8">
        <v>794.28</v>
      </c>
      <c r="AZ913" s="7">
        <v>0.44</v>
      </c>
      <c r="BA913" s="7">
        <v>0.5959</v>
      </c>
      <c r="BB913" s="7">
        <v>0.5085</v>
      </c>
      <c r="BC913" s="4">
        <v>36</v>
      </c>
      <c r="BD913" s="8">
        <v>1267.62</v>
      </c>
      <c r="BE913" s="4">
        <v>25</v>
      </c>
      <c r="BF913" s="8">
        <v>794.28</v>
      </c>
      <c r="BG913" s="7">
        <v>0.44</v>
      </c>
      <c r="BH913" s="7">
        <v>0.5959</v>
      </c>
      <c r="BI913" s="7">
        <v>1</v>
      </c>
      <c r="BJ913" s="4">
        <v>19</v>
      </c>
      <c r="BK913" s="8">
        <v>644.53</v>
      </c>
      <c r="BL913" s="2" t="s">
        <v>5279</v>
      </c>
      <c r="BM913" s="7">
        <v>1</v>
      </c>
      <c r="BN913" s="7">
        <v>1</v>
      </c>
      <c r="BO913" s="4">
        <v>2</v>
      </c>
      <c r="BP913" s="8">
        <v>57.5</v>
      </c>
      <c r="BQ913" s="4"/>
      <c r="BR913" s="8"/>
      <c r="BS913" s="7"/>
      <c r="BT913" s="7"/>
      <c r="BU913" s="2" t="s">
        <v>239</v>
      </c>
      <c r="BV913" s="2" t="s">
        <v>226</v>
      </c>
      <c r="BW913" s="2" t="s">
        <v>229</v>
      </c>
      <c r="BX913" s="2" t="s">
        <v>3186</v>
      </c>
      <c r="BY913" s="2" t="s">
        <v>241</v>
      </c>
      <c r="BZ913" s="2" t="s">
        <v>229</v>
      </c>
      <c r="CA913" s="4">
        <v>1</v>
      </c>
      <c r="CB913" s="8">
        <v>31.04</v>
      </c>
      <c r="CC913" s="4">
        <v>4</v>
      </c>
      <c r="CD913" s="8">
        <v>124.16</v>
      </c>
      <c r="CE913" s="7">
        <v>-0.75</v>
      </c>
      <c r="CF913" s="7">
        <v>-0.75</v>
      </c>
      <c r="CG913" s="2" t="s">
        <v>239</v>
      </c>
      <c r="CH913" s="2" t="s">
        <v>226</v>
      </c>
      <c r="CI913" s="2" t="s">
        <v>1373</v>
      </c>
      <c r="CJ913" s="2" t="s">
        <v>3195</v>
      </c>
      <c r="CK913" s="2" t="s">
        <v>241</v>
      </c>
      <c r="CL913" s="2" t="s">
        <v>229</v>
      </c>
      <c r="CM913" s="4">
        <v>7</v>
      </c>
      <c r="CN913" s="8">
        <v>211.26</v>
      </c>
      <c r="CO913" s="4">
        <v>2</v>
      </c>
      <c r="CP913" s="8">
        <v>60.36</v>
      </c>
      <c r="CQ913" s="7">
        <v>2.5</v>
      </c>
      <c r="CR913" s="7">
        <v>2.5</v>
      </c>
      <c r="CS913" s="2" t="s">
        <v>239</v>
      </c>
      <c r="CT913" s="2" t="s">
        <v>226</v>
      </c>
      <c r="CU913" s="2" t="s">
        <v>1393</v>
      </c>
      <c r="CV913" s="2" t="s">
        <v>1363</v>
      </c>
      <c r="CW913" s="2" t="s">
        <v>241</v>
      </c>
      <c r="CX913" s="2" t="s">
        <v>229</v>
      </c>
      <c r="CY913" s="4">
        <v>3</v>
      </c>
      <c r="CZ913" s="8">
        <v>85.23</v>
      </c>
      <c r="DA913" s="4"/>
      <c r="DB913" s="8"/>
      <c r="DC913" s="7"/>
      <c r="DD913" s="7"/>
      <c r="DE913" s="2" t="s">
        <v>239</v>
      </c>
      <c r="DF913" s="2" t="s">
        <v>226</v>
      </c>
      <c r="DG913" s="2" t="s">
        <v>791</v>
      </c>
      <c r="DH913" s="2" t="s">
        <v>4333</v>
      </c>
      <c r="DI913" s="2" t="s">
        <v>241</v>
      </c>
      <c r="DJ913" s="2" t="s">
        <v>229</v>
      </c>
      <c r="DK913" s="4"/>
      <c r="DL913" s="8"/>
      <c r="DM913" s="4">
        <v>1</v>
      </c>
      <c r="DN913" s="8">
        <v>28.34</v>
      </c>
      <c r="DO913" s="7">
        <v>-1</v>
      </c>
      <c r="DP913" s="7">
        <v>-1</v>
      </c>
      <c r="DQ913" s="2" t="s">
        <v>239</v>
      </c>
      <c r="DR913" s="2" t="s">
        <v>226</v>
      </c>
      <c r="DS913" s="2" t="s">
        <v>1849</v>
      </c>
      <c r="DT913" s="2" t="s">
        <v>1806</v>
      </c>
      <c r="DU913" s="2" t="s">
        <v>241</v>
      </c>
      <c r="DV913" s="2" t="s">
        <v>229</v>
      </c>
      <c r="DW913" s="4"/>
      <c r="DX913" s="8"/>
      <c r="DY913" s="4"/>
      <c r="DZ913" s="8"/>
      <c r="EA913" s="7"/>
      <c r="EB913" s="7"/>
      <c r="EC913" s="2" t="s">
        <v>239</v>
      </c>
      <c r="ED913" s="2" t="s">
        <v>226</v>
      </c>
      <c r="EE913" s="2" t="s">
        <v>1039</v>
      </c>
      <c r="EF913" s="2" t="s">
        <v>3060</v>
      </c>
      <c r="EG913" s="2" t="s">
        <v>241</v>
      </c>
      <c r="EH913" s="2" t="s">
        <v>229</v>
      </c>
      <c r="EI913" s="4">
        <v>2</v>
      </c>
      <c r="EJ913" s="8">
        <v>59.54</v>
      </c>
      <c r="EK913" s="4"/>
      <c r="EL913" s="8"/>
      <c r="EM913" s="7"/>
      <c r="EN913" s="7"/>
      <c r="EO913" s="2" t="s">
        <v>239</v>
      </c>
      <c r="EP913" s="2" t="s">
        <v>226</v>
      </c>
      <c r="EQ913" s="2" t="s">
        <v>1354</v>
      </c>
      <c r="ER913" s="2" t="s">
        <v>764</v>
      </c>
      <c r="ES913" s="2" t="s">
        <v>241</v>
      </c>
      <c r="ET913" s="2" t="s">
        <v>229</v>
      </c>
      <c r="EU913" s="4"/>
      <c r="EV913" s="8"/>
      <c r="EW913" s="4">
        <v>3</v>
      </c>
      <c r="EX913" s="8">
        <v>85.44</v>
      </c>
      <c r="EY913" s="7">
        <v>-1</v>
      </c>
      <c r="EZ913" s="7">
        <v>-1</v>
      </c>
      <c r="FA913" s="2" t="s">
        <v>239</v>
      </c>
      <c r="FB913" s="2" t="s">
        <v>226</v>
      </c>
      <c r="FC913" s="2" t="s">
        <v>1416</v>
      </c>
      <c r="FD913" s="2" t="s">
        <v>1684</v>
      </c>
      <c r="FE913" s="2" t="s">
        <v>241</v>
      </c>
      <c r="FF913" s="2" t="s">
        <v>229</v>
      </c>
      <c r="FG913" s="4">
        <v>4</v>
      </c>
      <c r="FH913" s="8">
        <v>199.96</v>
      </c>
      <c r="FI913" s="4"/>
      <c r="FJ913" s="8"/>
      <c r="FK913" s="7"/>
      <c r="FL913" s="7"/>
      <c r="FM913" s="2" t="s">
        <v>239</v>
      </c>
      <c r="FN913" s="2" t="s">
        <v>226</v>
      </c>
      <c r="FO913" s="2" t="s">
        <v>1393</v>
      </c>
      <c r="FP913" s="2" t="s">
        <v>708</v>
      </c>
      <c r="FQ913" s="2" t="s">
        <v>241</v>
      </c>
      <c r="FR913" s="2" t="s">
        <v>229</v>
      </c>
      <c r="FS913" s="4"/>
      <c r="FT913" s="8"/>
      <c r="FU913" s="4"/>
      <c r="FV913" s="8"/>
      <c r="FW913" s="7"/>
      <c r="FX913" s="7"/>
      <c r="FY913" s="2" t="s">
        <v>239</v>
      </c>
      <c r="FZ913" s="2" t="s">
        <v>226</v>
      </c>
      <c r="GA913" s="2" t="s">
        <v>327</v>
      </c>
      <c r="GB913" s="2" t="s">
        <v>229</v>
      </c>
      <c r="GC913" s="2" t="s">
        <v>241</v>
      </c>
      <c r="GD913" s="2" t="s">
        <v>229</v>
      </c>
      <c r="GE913" s="4"/>
      <c r="GF913" s="8"/>
      <c r="GG913" s="4">
        <v>2</v>
      </c>
      <c r="GH913" s="8">
        <v>59.54</v>
      </c>
      <c r="GI913" s="7">
        <v>-1</v>
      </c>
      <c r="GJ913" s="7">
        <v>-1</v>
      </c>
      <c r="GK913" s="2" t="s">
        <v>239</v>
      </c>
      <c r="GL913" s="2" t="s">
        <v>226</v>
      </c>
      <c r="GM913" s="2" t="s">
        <v>256</v>
      </c>
      <c r="GN913" s="2" t="s">
        <v>271</v>
      </c>
      <c r="GO913" s="2" t="s">
        <v>241</v>
      </c>
      <c r="GP913" s="2" t="s">
        <v>229</v>
      </c>
      <c r="GQ913" s="4"/>
      <c r="GR913" s="8"/>
      <c r="GS913" s="4">
        <v>4</v>
      </c>
      <c r="GT913" s="8">
        <v>119.08</v>
      </c>
      <c r="GU913" s="7">
        <v>-1</v>
      </c>
      <c r="GV913" s="7">
        <v>-1</v>
      </c>
      <c r="GW913" s="2" t="s">
        <v>239</v>
      </c>
      <c r="GX913" s="2" t="s">
        <v>226</v>
      </c>
      <c r="GY913" s="2" t="s">
        <v>1492</v>
      </c>
      <c r="GZ913" s="2" t="s">
        <v>596</v>
      </c>
      <c r="HA913" s="2" t="s">
        <v>241</v>
      </c>
      <c r="HB913" s="2" t="s">
        <v>229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275</v>
      </c>
      <c r="HK913" s="2" t="s">
        <v>258</v>
      </c>
      <c r="HL913" s="2" t="s">
        <v>3371</v>
      </c>
      <c r="HM913" s="2" t="s">
        <v>241</v>
      </c>
      <c r="HN913" s="2" t="s">
        <v>263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226</v>
      </c>
      <c r="HW913" s="2" t="s">
        <v>1540</v>
      </c>
      <c r="HX913" s="2" t="s">
        <v>577</v>
      </c>
      <c r="HY913" s="2" t="s">
        <v>241</v>
      </c>
      <c r="HZ913" s="2" t="s">
        <v>229</v>
      </c>
      <c r="IA913" s="4"/>
      <c r="IB913" s="8"/>
      <c r="IC913" s="4"/>
      <c r="ID913" s="8"/>
      <c r="IE913" s="7"/>
      <c r="IF913" s="7"/>
      <c r="IG913" s="2" t="s">
        <v>266</v>
      </c>
      <c r="IH913" s="2" t="s">
        <v>226</v>
      </c>
      <c r="II913" s="2" t="s">
        <v>229</v>
      </c>
      <c r="IJ913" s="2" t="s">
        <v>229</v>
      </c>
      <c r="IK913" s="2" t="s">
        <v>241</v>
      </c>
      <c r="IL913" s="2" t="s">
        <v>229</v>
      </c>
      <c r="IM913" s="4"/>
      <c r="IN913" s="8"/>
      <c r="IO913" s="4"/>
      <c r="IP913" s="8"/>
      <c r="IQ913" s="7"/>
      <c r="IR913" s="7"/>
      <c r="IS913" s="2" t="s">
        <v>239</v>
      </c>
      <c r="IT913" s="2" t="s">
        <v>226</v>
      </c>
      <c r="IU913" s="2" t="s">
        <v>1082</v>
      </c>
      <c r="IV913" s="2" t="s">
        <v>410</v>
      </c>
      <c r="IW913" s="2" t="s">
        <v>241</v>
      </c>
      <c r="IX913" s="2" t="s">
        <v>229</v>
      </c>
      <c r="IY913" s="4"/>
      <c r="IZ913" s="8"/>
      <c r="JA913" s="4"/>
      <c r="JB913" s="8"/>
      <c r="JC913" s="7"/>
      <c r="JD913" s="7"/>
      <c r="JE913" s="2" t="s">
        <v>239</v>
      </c>
      <c r="JF913" s="2" t="s">
        <v>226</v>
      </c>
      <c r="JG913" s="2" t="s">
        <v>268</v>
      </c>
      <c r="JH913" s="2" t="s">
        <v>1543</v>
      </c>
      <c r="JI913" s="2" t="s">
        <v>241</v>
      </c>
      <c r="JJ913" s="2" t="s">
        <v>229</v>
      </c>
      <c r="JK913" s="4"/>
      <c r="JL913" s="8"/>
      <c r="JM913" s="4"/>
      <c r="JN913" s="8"/>
      <c r="JO913" s="7"/>
      <c r="JP913" s="7"/>
      <c r="JQ913" s="2" t="s">
        <v>229</v>
      </c>
      <c r="JR913" s="2" t="s">
        <v>229</v>
      </c>
      <c r="JS913" s="2" t="s">
        <v>229</v>
      </c>
      <c r="JT913" s="2" t="s">
        <v>229</v>
      </c>
      <c r="JU913" s="2" t="s">
        <v>229</v>
      </c>
      <c r="JV913" s="2" t="s">
        <v>229</v>
      </c>
      <c r="JW913" s="4"/>
      <c r="JX913" s="8"/>
      <c r="JY913" s="4"/>
      <c r="JZ913" s="8"/>
      <c r="KA913" s="7"/>
      <c r="KB913" s="7"/>
      <c r="KC913" s="2" t="s">
        <v>272</v>
      </c>
      <c r="KD913" s="2" t="s">
        <v>226</v>
      </c>
      <c r="KE913" s="2" t="s">
        <v>229</v>
      </c>
      <c r="KF913" s="2" t="s">
        <v>229</v>
      </c>
      <c r="KG913" s="2" t="s">
        <v>241</v>
      </c>
      <c r="KH913" s="2" t="s">
        <v>229</v>
      </c>
      <c r="KI913" s="4"/>
      <c r="KJ913" s="8"/>
      <c r="KK913" s="4"/>
      <c r="KL913" s="8"/>
      <c r="KM913" s="7"/>
      <c r="KN913" s="7"/>
      <c r="KO913" s="2" t="s">
        <v>272</v>
      </c>
      <c r="KP913" s="2" t="s">
        <v>226</v>
      </c>
      <c r="KQ913" s="2" t="s">
        <v>229</v>
      </c>
      <c r="KR913" s="2" t="s">
        <v>229</v>
      </c>
      <c r="KS913" s="2" t="s">
        <v>241</v>
      </c>
      <c r="KT913" s="2" t="s">
        <v>229</v>
      </c>
      <c r="KU913" s="4"/>
      <c r="KV913" s="8"/>
      <c r="KW913" s="4"/>
      <c r="KX913" s="8"/>
      <c r="KY913" s="7"/>
      <c r="KZ913" s="7"/>
      <c r="LA913" s="2" t="s">
        <v>239</v>
      </c>
      <c r="LB913" s="2" t="s">
        <v>226</v>
      </c>
      <c r="LC913" s="2" t="s">
        <v>1039</v>
      </c>
      <c r="LD913" s="2" t="s">
        <v>532</v>
      </c>
      <c r="LE913" s="2" t="s">
        <v>241</v>
      </c>
      <c r="LF913" s="2" t="s">
        <v>229</v>
      </c>
      <c r="LG913" s="4"/>
      <c r="LH913" s="8"/>
      <c r="LI913" s="4"/>
      <c r="LJ913" s="8"/>
      <c r="LK913" s="7"/>
      <c r="LL913" s="7"/>
      <c r="LM913" s="2" t="s">
        <v>239</v>
      </c>
      <c r="LN913" s="2" t="s">
        <v>226</v>
      </c>
      <c r="LO913" s="2" t="s">
        <v>2557</v>
      </c>
      <c r="LP913" s="2" t="s">
        <v>574</v>
      </c>
      <c r="LQ913" s="2" t="s">
        <v>241</v>
      </c>
      <c r="LR913" s="2" t="s">
        <v>229</v>
      </c>
      <c r="LS913" s="4"/>
      <c r="LT913" s="8"/>
      <c r="LU913" s="4"/>
      <c r="LV913" s="8"/>
      <c r="LW913" s="7"/>
      <c r="LX913" s="7"/>
      <c r="LY913" s="2" t="s">
        <v>239</v>
      </c>
      <c r="LZ913" s="2" t="s">
        <v>275</v>
      </c>
      <c r="MA913" s="2" t="s">
        <v>978</v>
      </c>
      <c r="MB913" s="2" t="s">
        <v>2103</v>
      </c>
      <c r="MC913" s="2" t="s">
        <v>241</v>
      </c>
      <c r="MD913" s="2" t="s">
        <v>229</v>
      </c>
      <c r="ME913" s="4"/>
      <c r="MF913" s="8"/>
      <c r="MG913" s="4"/>
      <c r="MH913" s="8"/>
      <c r="MI913" s="7"/>
      <c r="MJ913" s="7"/>
      <c r="MK913" s="2" t="s">
        <v>266</v>
      </c>
      <c r="ML913" s="2" t="s">
        <v>226</v>
      </c>
      <c r="MM913" s="2" t="s">
        <v>229</v>
      </c>
      <c r="MN913" s="2" t="s">
        <v>229</v>
      </c>
      <c r="MO913" s="2" t="s">
        <v>241</v>
      </c>
      <c r="MP913" s="2" t="s">
        <v>229</v>
      </c>
      <c r="MQ913" s="4"/>
      <c r="MR913" s="8"/>
      <c r="MS913" s="4"/>
      <c r="MT913" s="8"/>
      <c r="MU913" s="7"/>
      <c r="MV913" s="7"/>
      <c r="MW913" s="2" t="s">
        <v>266</v>
      </c>
      <c r="MX913" s="2" t="s">
        <v>226</v>
      </c>
      <c r="MY913" s="2" t="s">
        <v>229</v>
      </c>
      <c r="MZ913" s="2" t="s">
        <v>229</v>
      </c>
      <c r="NA913" s="2" t="s">
        <v>241</v>
      </c>
      <c r="NB913" s="2" t="s">
        <v>229</v>
      </c>
      <c r="NC913" s="4"/>
      <c r="ND913" s="8"/>
      <c r="NE913" s="4"/>
      <c r="NF913" s="8"/>
      <c r="NG913" s="7"/>
      <c r="NH913" s="7"/>
      <c r="NI913" s="2" t="s">
        <v>239</v>
      </c>
      <c r="NJ913" s="2" t="s">
        <v>260</v>
      </c>
      <c r="NK913" s="2" t="s">
        <v>1393</v>
      </c>
      <c r="NL913" s="2" t="s">
        <v>1471</v>
      </c>
      <c r="NM913" s="2" t="s">
        <v>241</v>
      </c>
      <c r="NN913" s="2" t="s">
        <v>229</v>
      </c>
      <c r="NO913" s="4"/>
      <c r="NP913" s="8"/>
      <c r="NQ913" s="4"/>
      <c r="NR913" s="8"/>
      <c r="NS913" s="7"/>
      <c r="NT913" s="7"/>
      <c r="NU913" s="2" t="s">
        <v>272</v>
      </c>
      <c r="NV913" s="2" t="s">
        <v>226</v>
      </c>
      <c r="NW913" s="2" t="s">
        <v>229</v>
      </c>
      <c r="NX913" s="2" t="s">
        <v>229</v>
      </c>
      <c r="NY913" s="2" t="s">
        <v>241</v>
      </c>
      <c r="NZ913" s="2" t="s">
        <v>229</v>
      </c>
      <c r="OA913" s="4"/>
      <c r="OB913" s="8"/>
      <c r="OC913" s="4"/>
      <c r="OD913" s="8"/>
      <c r="OE913" s="7"/>
      <c r="OF913" s="7"/>
      <c r="OG913" s="2" t="s">
        <v>266</v>
      </c>
      <c r="OH913" s="2" t="s">
        <v>226</v>
      </c>
      <c r="OI913" s="2" t="s">
        <v>229</v>
      </c>
      <c r="OJ913" s="2" t="s">
        <v>229</v>
      </c>
      <c r="OK913" s="2" t="s">
        <v>241</v>
      </c>
      <c r="OL913" s="2" t="s">
        <v>229</v>
      </c>
      <c r="OM913" s="4"/>
      <c r="ON913" s="8"/>
      <c r="OO913" s="4"/>
      <c r="OP913" s="8"/>
      <c r="OQ913" s="7"/>
      <c r="OR913" s="7"/>
      <c r="OS913" s="2" t="s">
        <v>229</v>
      </c>
      <c r="OT913" s="2" t="s">
        <v>229</v>
      </c>
      <c r="OU913" s="2" t="s">
        <v>229</v>
      </c>
      <c r="OV913" s="2" t="s">
        <v>229</v>
      </c>
      <c r="OW913" s="2" t="s">
        <v>229</v>
      </c>
      <c r="OX913" s="2" t="s">
        <v>229</v>
      </c>
      <c r="OY913" s="4"/>
      <c r="OZ913" s="8"/>
      <c r="PA913" s="4"/>
      <c r="PB913" s="8"/>
      <c r="PC913" s="7"/>
      <c r="PD913" s="7"/>
      <c r="PE913" s="2" t="s">
        <v>229</v>
      </c>
      <c r="PF913" s="2" t="s">
        <v>229</v>
      </c>
      <c r="PG913" s="2" t="s">
        <v>229</v>
      </c>
      <c r="PH913" s="2" t="s">
        <v>229</v>
      </c>
      <c r="PI913" s="2" t="s">
        <v>229</v>
      </c>
      <c r="PJ913" s="2" t="s">
        <v>229</v>
      </c>
      <c r="PK913" s="4"/>
      <c r="PL913" s="8"/>
      <c r="PM913" s="4"/>
      <c r="PN913" s="8"/>
      <c r="PO913" s="7"/>
      <c r="PP913" s="7"/>
      <c r="PQ913" s="2" t="s">
        <v>266</v>
      </c>
      <c r="PR913" s="2" t="s">
        <v>275</v>
      </c>
      <c r="PS913" s="2" t="s">
        <v>229</v>
      </c>
      <c r="PT913" s="2" t="s">
        <v>229</v>
      </c>
      <c r="PU913" s="2" t="s">
        <v>241</v>
      </c>
      <c r="PV913" s="2" t="s">
        <v>229</v>
      </c>
      <c r="PW913" s="4"/>
      <c r="PX913" s="8"/>
      <c r="PY913" s="4"/>
      <c r="PZ913" s="8"/>
      <c r="QA913" s="7"/>
      <c r="QB913" s="7"/>
      <c r="QC913" s="2" t="s">
        <v>281</v>
      </c>
      <c r="QD913" s="2" t="s">
        <v>226</v>
      </c>
      <c r="QE913" s="2" t="s">
        <v>229</v>
      </c>
      <c r="QF913" s="2" t="s">
        <v>229</v>
      </c>
      <c r="QG913" s="2" t="s">
        <v>241</v>
      </c>
      <c r="QH913" s="2" t="s">
        <v>229</v>
      </c>
      <c r="QI913" s="4"/>
      <c r="QJ913" s="8"/>
      <c r="QK913" s="4"/>
      <c r="QL913" s="8"/>
      <c r="QM913" s="7"/>
      <c r="QN913" s="7"/>
      <c r="QO913" s="2" t="s">
        <v>229</v>
      </c>
      <c r="QP913" s="2" t="s">
        <v>229</v>
      </c>
      <c r="QQ913" s="2" t="s">
        <v>229</v>
      </c>
      <c r="QR913" s="2" t="s">
        <v>229</v>
      </c>
      <c r="QS913" s="2" t="s">
        <v>229</v>
      </c>
      <c r="QT913" s="2" t="s">
        <v>229</v>
      </c>
      <c r="QU913" s="4"/>
      <c r="QV913" s="8"/>
      <c r="QW913" s="4"/>
      <c r="QX913" s="8"/>
      <c r="QY913" s="7"/>
      <c r="QZ913" s="7"/>
      <c r="RA913" s="2" t="s">
        <v>278</v>
      </c>
      <c r="RB913" s="2" t="s">
        <v>226</v>
      </c>
      <c r="RC913" s="2" t="s">
        <v>229</v>
      </c>
      <c r="RD913" s="2" t="s">
        <v>229</v>
      </c>
      <c r="RE913" s="2" t="s">
        <v>241</v>
      </c>
      <c r="RF913" s="2" t="s">
        <v>229</v>
      </c>
      <c r="RG913" s="4"/>
      <c r="RH913" s="8"/>
      <c r="RI913" s="4"/>
      <c r="RJ913" s="8"/>
      <c r="RK913" s="7"/>
      <c r="RL913" s="7"/>
      <c r="RM913" s="2" t="s">
        <v>229</v>
      </c>
      <c r="RN913" s="2" t="s">
        <v>229</v>
      </c>
      <c r="RO913" s="2" t="s">
        <v>229</v>
      </c>
      <c r="RP913" s="2" t="s">
        <v>229</v>
      </c>
      <c r="RQ913" s="2" t="s">
        <v>229</v>
      </c>
      <c r="RR913" s="2" t="s">
        <v>229</v>
      </c>
      <c r="RS913" s="4"/>
      <c r="RT913" s="8"/>
      <c r="RU913" s="4"/>
      <c r="RV913" s="8"/>
      <c r="RW913" s="7"/>
      <c r="RX913" s="7"/>
      <c r="RY913" s="2" t="s">
        <v>239</v>
      </c>
      <c r="RZ913" s="2" t="s">
        <v>275</v>
      </c>
      <c r="SA913" s="2" t="s">
        <v>3867</v>
      </c>
      <c r="SB913" s="2" t="s">
        <v>532</v>
      </c>
      <c r="SC913" s="2" t="s">
        <v>241</v>
      </c>
      <c r="SD913" s="2" t="s">
        <v>229</v>
      </c>
      <c r="SE913" s="4">
        <v>274</v>
      </c>
      <c r="SF913" s="4"/>
      <c r="SG913" s="4"/>
      <c r="SH913" s="4"/>
      <c r="SI913" s="4"/>
      <c r="SJ913" s="4"/>
      <c r="SK913" s="4"/>
      <c r="SL913" s="4">
        <v>100</v>
      </c>
      <c r="SM913" s="4"/>
      <c r="SN913" s="4"/>
      <c r="SO913" s="4"/>
      <c r="SP913" s="4"/>
      <c r="SQ913" s="4"/>
      <c r="SR913" s="4"/>
      <c r="SS913" s="4"/>
      <c r="ST913" s="4"/>
      <c r="SU913" s="4">
        <v>115</v>
      </c>
      <c r="SV913" s="4">
        <v>215</v>
      </c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>
        <v>320</v>
      </c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>
        <v>190</v>
      </c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</row>
    <row r="914">
      <c r="A914" s="2" t="s">
        <v>5280</v>
      </c>
      <c r="B914" s="2" t="s">
        <v>216</v>
      </c>
      <c r="C914" s="2" t="s">
        <v>5248</v>
      </c>
      <c r="D914" s="2" t="s">
        <v>218</v>
      </c>
      <c r="E914" s="2" t="s">
        <v>219</v>
      </c>
      <c r="F914" s="2" t="s">
        <v>5275</v>
      </c>
      <c r="G914" s="2" t="s">
        <v>5276</v>
      </c>
      <c r="H914" s="2" t="s">
        <v>4895</v>
      </c>
      <c r="I914" s="2" t="s">
        <v>5277</v>
      </c>
      <c r="J914" s="2" t="s">
        <v>285</v>
      </c>
      <c r="K914" s="2" t="s">
        <v>617</v>
      </c>
      <c r="L914" s="3">
        <v>32.9</v>
      </c>
      <c r="M914" s="3">
        <v>34.54</v>
      </c>
      <c r="N914" s="3">
        <v>69.99</v>
      </c>
      <c r="O914" s="2" t="s">
        <v>226</v>
      </c>
      <c r="P914" s="2" t="s">
        <v>413</v>
      </c>
      <c r="Q914" s="2" t="s">
        <v>228</v>
      </c>
      <c r="R914" s="2" t="s">
        <v>229</v>
      </c>
      <c r="S914" s="2" t="s">
        <v>5278</v>
      </c>
      <c r="T914" s="2" t="s">
        <v>684</v>
      </c>
      <c r="U914" s="2" t="s">
        <v>286</v>
      </c>
      <c r="V914" s="2" t="s">
        <v>1524</v>
      </c>
      <c r="W914" s="2" t="s">
        <v>1009</v>
      </c>
      <c r="X914" s="2" t="s">
        <v>229</v>
      </c>
      <c r="Y914" s="2" t="s">
        <v>728</v>
      </c>
      <c r="Z914" s="4">
        <v>286</v>
      </c>
      <c r="AA914" s="4">
        <f>=ROUNDDOWN(13.9512195121951,0)</f>
      </c>
      <c r="AB914" s="5">
        <v>20.5</v>
      </c>
      <c r="AC914" s="2" t="s">
        <v>2616</v>
      </c>
      <c r="AD914" s="4">
        <v>65</v>
      </c>
      <c r="AE914" s="4">
        <v>720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>
        <v>17</v>
      </c>
      <c r="AQ914" s="8">
        <v>623.09</v>
      </c>
      <c r="AR914" s="4">
        <v>9</v>
      </c>
      <c r="AS914" s="8">
        <v>317.36</v>
      </c>
      <c r="AT914" s="7">
        <v>0.8889</v>
      </c>
      <c r="AU914" s="7">
        <v>0.9634</v>
      </c>
      <c r="AV914" s="4" t="s">
        <v>229</v>
      </c>
      <c r="AW914" s="8" t="s">
        <v>229</v>
      </c>
      <c r="AX914" s="4" t="s">
        <v>229</v>
      </c>
      <c r="AY914" s="8" t="s">
        <v>229</v>
      </c>
      <c r="AZ914" s="7" t="s">
        <v>229</v>
      </c>
      <c r="BA914" s="7" t="s">
        <v>229</v>
      </c>
      <c r="BB914" s="7">
        <v>0.4915</v>
      </c>
      <c r="BC914" s="4" t="s">
        <v>229</v>
      </c>
      <c r="BD914" s="8" t="s">
        <v>229</v>
      </c>
      <c r="BE914" s="4" t="s">
        <v>229</v>
      </c>
      <c r="BF914" s="8" t="s">
        <v>229</v>
      </c>
      <c r="BG914" s="7" t="s">
        <v>229</v>
      </c>
      <c r="BH914" s="7" t="s">
        <v>229</v>
      </c>
      <c r="BI914" s="7" t="s">
        <v>229</v>
      </c>
      <c r="BJ914" s="4">
        <v>17</v>
      </c>
      <c r="BK914" s="8">
        <v>623.09</v>
      </c>
      <c r="BL914" s="2" t="s">
        <v>5281</v>
      </c>
      <c r="BM914" s="7">
        <v>1</v>
      </c>
      <c r="BN914" s="7">
        <v>1</v>
      </c>
      <c r="BO914" s="4">
        <v>2</v>
      </c>
      <c r="BP914" s="8">
        <v>69</v>
      </c>
      <c r="BQ914" s="4"/>
      <c r="BR914" s="8"/>
      <c r="BS914" s="7"/>
      <c r="BT914" s="7"/>
      <c r="BU914" s="2" t="s">
        <v>239</v>
      </c>
      <c r="BV914" s="2" t="s">
        <v>226</v>
      </c>
      <c r="BW914" s="2" t="s">
        <v>229</v>
      </c>
      <c r="BX914" s="2" t="s">
        <v>535</v>
      </c>
      <c r="BY914" s="2" t="s">
        <v>241</v>
      </c>
      <c r="BZ914" s="2" t="s">
        <v>229</v>
      </c>
      <c r="CA914" s="4"/>
      <c r="CB914" s="8"/>
      <c r="CC914" s="4">
        <v>3</v>
      </c>
      <c r="CD914" s="8">
        <v>111.75</v>
      </c>
      <c r="CE914" s="7">
        <v>-1</v>
      </c>
      <c r="CF914" s="7">
        <v>-1</v>
      </c>
      <c r="CG914" s="2" t="s">
        <v>239</v>
      </c>
      <c r="CH914" s="2" t="s">
        <v>226</v>
      </c>
      <c r="CI914" s="2" t="s">
        <v>1373</v>
      </c>
      <c r="CJ914" s="2" t="s">
        <v>2969</v>
      </c>
      <c r="CK914" s="2" t="s">
        <v>241</v>
      </c>
      <c r="CL914" s="2" t="s">
        <v>229</v>
      </c>
      <c r="CM914" s="4">
        <v>8</v>
      </c>
      <c r="CN914" s="8">
        <v>289.76</v>
      </c>
      <c r="CO914" s="4"/>
      <c r="CP914" s="8"/>
      <c r="CQ914" s="7"/>
      <c r="CR914" s="7"/>
      <c r="CS914" s="2" t="s">
        <v>239</v>
      </c>
      <c r="CT914" s="2" t="s">
        <v>226</v>
      </c>
      <c r="CU914" s="2" t="s">
        <v>1393</v>
      </c>
      <c r="CV914" s="2" t="s">
        <v>886</v>
      </c>
      <c r="CW914" s="2" t="s">
        <v>241</v>
      </c>
      <c r="CX914" s="2" t="s">
        <v>229</v>
      </c>
      <c r="CY914" s="4">
        <v>3</v>
      </c>
      <c r="CZ914" s="8">
        <v>98.89</v>
      </c>
      <c r="DA914" s="4">
        <v>3</v>
      </c>
      <c r="DB914" s="8">
        <v>98.89</v>
      </c>
      <c r="DC914" s="7"/>
      <c r="DD914" s="7"/>
      <c r="DE914" s="2" t="s">
        <v>239</v>
      </c>
      <c r="DF914" s="2" t="s">
        <v>226</v>
      </c>
      <c r="DG914" s="2" t="s">
        <v>791</v>
      </c>
      <c r="DH914" s="2" t="s">
        <v>764</v>
      </c>
      <c r="DI914" s="2" t="s">
        <v>241</v>
      </c>
      <c r="DJ914" s="2" t="s">
        <v>229</v>
      </c>
      <c r="DK914" s="4"/>
      <c r="DL914" s="8"/>
      <c r="DM914" s="4"/>
      <c r="DN914" s="8"/>
      <c r="DO914" s="7"/>
      <c r="DP914" s="7"/>
      <c r="DQ914" s="2" t="s">
        <v>239</v>
      </c>
      <c r="DR914" s="2" t="s">
        <v>226</v>
      </c>
      <c r="DS914" s="2" t="s">
        <v>1849</v>
      </c>
      <c r="DT914" s="2" t="s">
        <v>1427</v>
      </c>
      <c r="DU914" s="2" t="s">
        <v>241</v>
      </c>
      <c r="DV914" s="2" t="s">
        <v>229</v>
      </c>
      <c r="DW914" s="4">
        <v>1</v>
      </c>
      <c r="DX914" s="8">
        <v>35</v>
      </c>
      <c r="DY914" s="4"/>
      <c r="DZ914" s="8"/>
      <c r="EA914" s="7"/>
      <c r="EB914" s="7"/>
      <c r="EC914" s="2" t="s">
        <v>239</v>
      </c>
      <c r="ED914" s="2" t="s">
        <v>226</v>
      </c>
      <c r="EE914" s="2" t="s">
        <v>249</v>
      </c>
      <c r="EF914" s="2" t="s">
        <v>3060</v>
      </c>
      <c r="EG914" s="2" t="s">
        <v>241</v>
      </c>
      <c r="EH914" s="2" t="s">
        <v>229</v>
      </c>
      <c r="EI914" s="4"/>
      <c r="EJ914" s="8"/>
      <c r="EK914" s="4">
        <v>1</v>
      </c>
      <c r="EL914" s="8">
        <v>36.27</v>
      </c>
      <c r="EM914" s="7">
        <v>-1</v>
      </c>
      <c r="EN914" s="7">
        <v>-1</v>
      </c>
      <c r="EO914" s="2" t="s">
        <v>239</v>
      </c>
      <c r="EP914" s="2" t="s">
        <v>226</v>
      </c>
      <c r="EQ914" s="2" t="s">
        <v>1354</v>
      </c>
      <c r="ER914" s="2" t="s">
        <v>764</v>
      </c>
      <c r="ES914" s="2" t="s">
        <v>241</v>
      </c>
      <c r="ET914" s="2" t="s">
        <v>229</v>
      </c>
      <c r="EU914" s="4">
        <v>1</v>
      </c>
      <c r="EV914" s="8">
        <v>34.18</v>
      </c>
      <c r="EW914" s="4">
        <v>1</v>
      </c>
      <c r="EX914" s="8">
        <v>34.18</v>
      </c>
      <c r="EY914" s="7"/>
      <c r="EZ914" s="7"/>
      <c r="FA914" s="2" t="s">
        <v>239</v>
      </c>
      <c r="FB914" s="2" t="s">
        <v>226</v>
      </c>
      <c r="FC914" s="2" t="s">
        <v>1416</v>
      </c>
      <c r="FD914" s="2" t="s">
        <v>811</v>
      </c>
      <c r="FE914" s="2" t="s">
        <v>241</v>
      </c>
      <c r="FF914" s="2" t="s">
        <v>229</v>
      </c>
      <c r="FG914" s="4">
        <v>1</v>
      </c>
      <c r="FH914" s="8">
        <v>59.99</v>
      </c>
      <c r="FI914" s="4"/>
      <c r="FJ914" s="8"/>
      <c r="FK914" s="7"/>
      <c r="FL914" s="7"/>
      <c r="FM914" s="2" t="s">
        <v>239</v>
      </c>
      <c r="FN914" s="2" t="s">
        <v>226</v>
      </c>
      <c r="FO914" s="2" t="s">
        <v>1393</v>
      </c>
      <c r="FP914" s="2" t="s">
        <v>2078</v>
      </c>
      <c r="FQ914" s="2" t="s">
        <v>241</v>
      </c>
      <c r="FR914" s="2" t="s">
        <v>229</v>
      </c>
      <c r="FS914" s="4"/>
      <c r="FT914" s="8"/>
      <c r="FU914" s="4"/>
      <c r="FV914" s="8"/>
      <c r="FW914" s="7"/>
      <c r="FX914" s="7"/>
      <c r="FY914" s="2" t="s">
        <v>239</v>
      </c>
      <c r="FZ914" s="2" t="s">
        <v>226</v>
      </c>
      <c r="GA914" s="2" t="s">
        <v>327</v>
      </c>
      <c r="GB914" s="2" t="s">
        <v>229</v>
      </c>
      <c r="GC914" s="2" t="s">
        <v>241</v>
      </c>
      <c r="GD914" s="2" t="s">
        <v>229</v>
      </c>
      <c r="GE914" s="4"/>
      <c r="GF914" s="8"/>
      <c r="GG914" s="4"/>
      <c r="GH914" s="8"/>
      <c r="GI914" s="7"/>
      <c r="GJ914" s="7"/>
      <c r="GK914" s="2" t="s">
        <v>714</v>
      </c>
      <c r="GL914" s="2" t="s">
        <v>275</v>
      </c>
      <c r="GM914" s="2" t="s">
        <v>256</v>
      </c>
      <c r="GN914" s="2" t="s">
        <v>558</v>
      </c>
      <c r="GO914" s="2" t="s">
        <v>241</v>
      </c>
      <c r="GP914" s="2" t="s">
        <v>229</v>
      </c>
      <c r="GQ914" s="4">
        <v>1</v>
      </c>
      <c r="GR914" s="8">
        <v>36.27</v>
      </c>
      <c r="GS914" s="4">
        <v>1</v>
      </c>
      <c r="GT914" s="8">
        <v>36.27</v>
      </c>
      <c r="GU914" s="7"/>
      <c r="GV914" s="7"/>
      <c r="GW914" s="2" t="s">
        <v>239</v>
      </c>
      <c r="GX914" s="2" t="s">
        <v>226</v>
      </c>
      <c r="GY914" s="2" t="s">
        <v>1492</v>
      </c>
      <c r="GZ914" s="2" t="s">
        <v>596</v>
      </c>
      <c r="HA914" s="2" t="s">
        <v>241</v>
      </c>
      <c r="HB914" s="2" t="s">
        <v>229</v>
      </c>
      <c r="HC914" s="4"/>
      <c r="HD914" s="8"/>
      <c r="HE914" s="4"/>
      <c r="HF914" s="8"/>
      <c r="HG914" s="7"/>
      <c r="HH914" s="7"/>
      <c r="HI914" s="2" t="s">
        <v>239</v>
      </c>
      <c r="HJ914" s="2" t="s">
        <v>275</v>
      </c>
      <c r="HK914" s="2" t="s">
        <v>258</v>
      </c>
      <c r="HL914" s="2" t="s">
        <v>973</v>
      </c>
      <c r="HM914" s="2" t="s">
        <v>241</v>
      </c>
      <c r="HN914" s="2" t="s">
        <v>263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226</v>
      </c>
      <c r="HW914" s="2" t="s">
        <v>1540</v>
      </c>
      <c r="HX914" s="2" t="s">
        <v>2039</v>
      </c>
      <c r="HY914" s="2" t="s">
        <v>241</v>
      </c>
      <c r="HZ914" s="2" t="s">
        <v>229</v>
      </c>
      <c r="IA914" s="4"/>
      <c r="IB914" s="8"/>
      <c r="IC914" s="4"/>
      <c r="ID914" s="8"/>
      <c r="IE914" s="7"/>
      <c r="IF914" s="7"/>
      <c r="IG914" s="2" t="s">
        <v>266</v>
      </c>
      <c r="IH914" s="2" t="s">
        <v>226</v>
      </c>
      <c r="II914" s="2" t="s">
        <v>229</v>
      </c>
      <c r="IJ914" s="2" t="s">
        <v>229</v>
      </c>
      <c r="IK914" s="2" t="s">
        <v>241</v>
      </c>
      <c r="IL914" s="2" t="s">
        <v>229</v>
      </c>
      <c r="IM914" s="4"/>
      <c r="IN914" s="8"/>
      <c r="IO914" s="4"/>
      <c r="IP914" s="8"/>
      <c r="IQ914" s="7"/>
      <c r="IR914" s="7"/>
      <c r="IS914" s="2" t="s">
        <v>272</v>
      </c>
      <c r="IT914" s="2" t="s">
        <v>226</v>
      </c>
      <c r="IU914" s="2" t="s">
        <v>229</v>
      </c>
      <c r="IV914" s="2" t="s">
        <v>229</v>
      </c>
      <c r="IW914" s="2" t="s">
        <v>241</v>
      </c>
      <c r="IX914" s="2" t="s">
        <v>229</v>
      </c>
      <c r="IY914" s="4"/>
      <c r="IZ914" s="8"/>
      <c r="JA914" s="4"/>
      <c r="JB914" s="8"/>
      <c r="JC914" s="7"/>
      <c r="JD914" s="7"/>
      <c r="JE914" s="2" t="s">
        <v>239</v>
      </c>
      <c r="JF914" s="2" t="s">
        <v>226</v>
      </c>
      <c r="JG914" s="2" t="s">
        <v>268</v>
      </c>
      <c r="JH914" s="2" t="s">
        <v>1281</v>
      </c>
      <c r="JI914" s="2" t="s">
        <v>241</v>
      </c>
      <c r="JJ914" s="2" t="s">
        <v>229</v>
      </c>
      <c r="JK914" s="4"/>
      <c r="JL914" s="8"/>
      <c r="JM914" s="4"/>
      <c r="JN914" s="8"/>
      <c r="JO914" s="7"/>
      <c r="JP914" s="7"/>
      <c r="JQ914" s="2" t="s">
        <v>229</v>
      </c>
      <c r="JR914" s="2" t="s">
        <v>229</v>
      </c>
      <c r="JS914" s="2" t="s">
        <v>229</v>
      </c>
      <c r="JT914" s="2" t="s">
        <v>229</v>
      </c>
      <c r="JU914" s="2" t="s">
        <v>229</v>
      </c>
      <c r="JV914" s="2" t="s">
        <v>229</v>
      </c>
      <c r="JW914" s="4"/>
      <c r="JX914" s="8"/>
      <c r="JY914" s="4"/>
      <c r="JZ914" s="8"/>
      <c r="KA914" s="7"/>
      <c r="KB914" s="7"/>
      <c r="KC914" s="2" t="s">
        <v>272</v>
      </c>
      <c r="KD914" s="2" t="s">
        <v>226</v>
      </c>
      <c r="KE914" s="2" t="s">
        <v>229</v>
      </c>
      <c r="KF914" s="2" t="s">
        <v>229</v>
      </c>
      <c r="KG914" s="2" t="s">
        <v>241</v>
      </c>
      <c r="KH914" s="2" t="s">
        <v>229</v>
      </c>
      <c r="KI914" s="4"/>
      <c r="KJ914" s="8"/>
      <c r="KK914" s="4"/>
      <c r="KL914" s="8"/>
      <c r="KM914" s="7"/>
      <c r="KN914" s="7"/>
      <c r="KO914" s="2" t="s">
        <v>272</v>
      </c>
      <c r="KP914" s="2" t="s">
        <v>226</v>
      </c>
      <c r="KQ914" s="2" t="s">
        <v>229</v>
      </c>
      <c r="KR914" s="2" t="s">
        <v>229</v>
      </c>
      <c r="KS914" s="2" t="s">
        <v>241</v>
      </c>
      <c r="KT914" s="2" t="s">
        <v>229</v>
      </c>
      <c r="KU914" s="4"/>
      <c r="KV914" s="8"/>
      <c r="KW914" s="4"/>
      <c r="KX914" s="8"/>
      <c r="KY914" s="7"/>
      <c r="KZ914" s="7"/>
      <c r="LA914" s="2" t="s">
        <v>239</v>
      </c>
      <c r="LB914" s="2" t="s">
        <v>226</v>
      </c>
      <c r="LC914" s="2" t="s">
        <v>273</v>
      </c>
      <c r="LD914" s="2" t="s">
        <v>1367</v>
      </c>
      <c r="LE914" s="2" t="s">
        <v>241</v>
      </c>
      <c r="LF914" s="2" t="s">
        <v>229</v>
      </c>
      <c r="LG914" s="4"/>
      <c r="LH914" s="8"/>
      <c r="LI914" s="4"/>
      <c r="LJ914" s="8"/>
      <c r="LK914" s="7"/>
      <c r="LL914" s="7"/>
      <c r="LM914" s="2" t="s">
        <v>239</v>
      </c>
      <c r="LN914" s="2" t="s">
        <v>226</v>
      </c>
      <c r="LO914" s="2" t="s">
        <v>2557</v>
      </c>
      <c r="LP914" s="2" t="s">
        <v>298</v>
      </c>
      <c r="LQ914" s="2" t="s">
        <v>241</v>
      </c>
      <c r="LR914" s="2" t="s">
        <v>229</v>
      </c>
      <c r="LS914" s="4"/>
      <c r="LT914" s="8"/>
      <c r="LU914" s="4"/>
      <c r="LV914" s="8"/>
      <c r="LW914" s="7"/>
      <c r="LX914" s="7"/>
      <c r="LY914" s="2" t="s">
        <v>239</v>
      </c>
      <c r="LZ914" s="2" t="s">
        <v>275</v>
      </c>
      <c r="MA914" s="2" t="s">
        <v>978</v>
      </c>
      <c r="MB914" s="2" t="s">
        <v>1313</v>
      </c>
      <c r="MC914" s="2" t="s">
        <v>241</v>
      </c>
      <c r="MD914" s="2" t="s">
        <v>229</v>
      </c>
      <c r="ME914" s="4"/>
      <c r="MF914" s="8"/>
      <c r="MG914" s="4"/>
      <c r="MH914" s="8"/>
      <c r="MI914" s="7"/>
      <c r="MJ914" s="7"/>
      <c r="MK914" s="2" t="s">
        <v>266</v>
      </c>
      <c r="ML914" s="2" t="s">
        <v>226</v>
      </c>
      <c r="MM914" s="2" t="s">
        <v>229</v>
      </c>
      <c r="MN914" s="2" t="s">
        <v>229</v>
      </c>
      <c r="MO914" s="2" t="s">
        <v>241</v>
      </c>
      <c r="MP914" s="2" t="s">
        <v>229</v>
      </c>
      <c r="MQ914" s="4"/>
      <c r="MR914" s="8"/>
      <c r="MS914" s="4"/>
      <c r="MT914" s="8"/>
      <c r="MU914" s="7"/>
      <c r="MV914" s="7"/>
      <c r="MW914" s="2" t="s">
        <v>266</v>
      </c>
      <c r="MX914" s="2" t="s">
        <v>226</v>
      </c>
      <c r="MY914" s="2" t="s">
        <v>229</v>
      </c>
      <c r="MZ914" s="2" t="s">
        <v>229</v>
      </c>
      <c r="NA914" s="2" t="s">
        <v>241</v>
      </c>
      <c r="NB914" s="2" t="s">
        <v>229</v>
      </c>
      <c r="NC914" s="4"/>
      <c r="ND914" s="8"/>
      <c r="NE914" s="4"/>
      <c r="NF914" s="8"/>
      <c r="NG914" s="7"/>
      <c r="NH914" s="7"/>
      <c r="NI914" s="2" t="s">
        <v>239</v>
      </c>
      <c r="NJ914" s="2" t="s">
        <v>260</v>
      </c>
      <c r="NK914" s="2" t="s">
        <v>1393</v>
      </c>
      <c r="NL914" s="2" t="s">
        <v>236</v>
      </c>
      <c r="NM914" s="2" t="s">
        <v>241</v>
      </c>
      <c r="NN914" s="2" t="s">
        <v>229</v>
      </c>
      <c r="NO914" s="4"/>
      <c r="NP914" s="8"/>
      <c r="NQ914" s="4"/>
      <c r="NR914" s="8"/>
      <c r="NS914" s="7"/>
      <c r="NT914" s="7"/>
      <c r="NU914" s="2" t="s">
        <v>272</v>
      </c>
      <c r="NV914" s="2" t="s">
        <v>226</v>
      </c>
      <c r="NW914" s="2" t="s">
        <v>229</v>
      </c>
      <c r="NX914" s="2" t="s">
        <v>229</v>
      </c>
      <c r="NY914" s="2" t="s">
        <v>241</v>
      </c>
      <c r="NZ914" s="2" t="s">
        <v>229</v>
      </c>
      <c r="OA914" s="4"/>
      <c r="OB914" s="8"/>
      <c r="OC914" s="4"/>
      <c r="OD914" s="8"/>
      <c r="OE914" s="7"/>
      <c r="OF914" s="7"/>
      <c r="OG914" s="2" t="s">
        <v>266</v>
      </c>
      <c r="OH914" s="2" t="s">
        <v>226</v>
      </c>
      <c r="OI914" s="2" t="s">
        <v>229</v>
      </c>
      <c r="OJ914" s="2" t="s">
        <v>229</v>
      </c>
      <c r="OK914" s="2" t="s">
        <v>241</v>
      </c>
      <c r="OL914" s="2" t="s">
        <v>229</v>
      </c>
      <c r="OM914" s="4"/>
      <c r="ON914" s="8"/>
      <c r="OO914" s="4"/>
      <c r="OP914" s="8"/>
      <c r="OQ914" s="7"/>
      <c r="OR914" s="7"/>
      <c r="OS914" s="2" t="s">
        <v>229</v>
      </c>
      <c r="OT914" s="2" t="s">
        <v>229</v>
      </c>
      <c r="OU914" s="2" t="s">
        <v>229</v>
      </c>
      <c r="OV914" s="2" t="s">
        <v>229</v>
      </c>
      <c r="OW914" s="2" t="s">
        <v>229</v>
      </c>
      <c r="OX914" s="2" t="s">
        <v>229</v>
      </c>
      <c r="OY914" s="4"/>
      <c r="OZ914" s="8"/>
      <c r="PA914" s="4"/>
      <c r="PB914" s="8"/>
      <c r="PC914" s="7"/>
      <c r="PD914" s="7"/>
      <c r="PE914" s="2" t="s">
        <v>229</v>
      </c>
      <c r="PF914" s="2" t="s">
        <v>229</v>
      </c>
      <c r="PG914" s="2" t="s">
        <v>229</v>
      </c>
      <c r="PH914" s="2" t="s">
        <v>229</v>
      </c>
      <c r="PI914" s="2" t="s">
        <v>229</v>
      </c>
      <c r="PJ914" s="2" t="s">
        <v>229</v>
      </c>
      <c r="PK914" s="4"/>
      <c r="PL914" s="8"/>
      <c r="PM914" s="4"/>
      <c r="PN914" s="8"/>
      <c r="PO914" s="7"/>
      <c r="PP914" s="7"/>
      <c r="PQ914" s="2" t="s">
        <v>266</v>
      </c>
      <c r="PR914" s="2" t="s">
        <v>275</v>
      </c>
      <c r="PS914" s="2" t="s">
        <v>229</v>
      </c>
      <c r="PT914" s="2" t="s">
        <v>229</v>
      </c>
      <c r="PU914" s="2" t="s">
        <v>241</v>
      </c>
      <c r="PV914" s="2" t="s">
        <v>229</v>
      </c>
      <c r="PW914" s="4"/>
      <c r="PX914" s="8"/>
      <c r="PY914" s="4"/>
      <c r="PZ914" s="8"/>
      <c r="QA914" s="7"/>
      <c r="QB914" s="7"/>
      <c r="QC914" s="2" t="s">
        <v>281</v>
      </c>
      <c r="QD914" s="2" t="s">
        <v>226</v>
      </c>
      <c r="QE914" s="2" t="s">
        <v>229</v>
      </c>
      <c r="QF914" s="2" t="s">
        <v>229</v>
      </c>
      <c r="QG914" s="2" t="s">
        <v>241</v>
      </c>
      <c r="QH914" s="2" t="s">
        <v>229</v>
      </c>
      <c r="QI914" s="4"/>
      <c r="QJ914" s="8"/>
      <c r="QK914" s="4"/>
      <c r="QL914" s="8"/>
      <c r="QM914" s="7"/>
      <c r="QN914" s="7"/>
      <c r="QO914" s="2" t="s">
        <v>229</v>
      </c>
      <c r="QP914" s="2" t="s">
        <v>229</v>
      </c>
      <c r="QQ914" s="2" t="s">
        <v>229</v>
      </c>
      <c r="QR914" s="2" t="s">
        <v>229</v>
      </c>
      <c r="QS914" s="2" t="s">
        <v>229</v>
      </c>
      <c r="QT914" s="2" t="s">
        <v>229</v>
      </c>
      <c r="QU914" s="4"/>
      <c r="QV914" s="8"/>
      <c r="QW914" s="4"/>
      <c r="QX914" s="8"/>
      <c r="QY914" s="7"/>
      <c r="QZ914" s="7"/>
      <c r="RA914" s="2" t="s">
        <v>239</v>
      </c>
      <c r="RB914" s="2" t="s">
        <v>275</v>
      </c>
      <c r="RC914" s="2" t="s">
        <v>338</v>
      </c>
      <c r="RD914" s="2" t="s">
        <v>229</v>
      </c>
      <c r="RE914" s="2" t="s">
        <v>241</v>
      </c>
      <c r="RF914" s="2" t="s">
        <v>229</v>
      </c>
      <c r="RG914" s="4"/>
      <c r="RH914" s="8"/>
      <c r="RI914" s="4"/>
      <c r="RJ914" s="8"/>
      <c r="RK914" s="7"/>
      <c r="RL914" s="7"/>
      <c r="RM914" s="2" t="s">
        <v>229</v>
      </c>
      <c r="RN914" s="2" t="s">
        <v>229</v>
      </c>
      <c r="RO914" s="2" t="s">
        <v>229</v>
      </c>
      <c r="RP914" s="2" t="s">
        <v>229</v>
      </c>
      <c r="RQ914" s="2" t="s">
        <v>229</v>
      </c>
      <c r="RR914" s="2" t="s">
        <v>229</v>
      </c>
      <c r="RS914" s="4"/>
      <c r="RT914" s="8"/>
      <c r="RU914" s="4"/>
      <c r="RV914" s="8"/>
      <c r="RW914" s="7"/>
      <c r="RX914" s="7"/>
      <c r="RY914" s="2" t="s">
        <v>239</v>
      </c>
      <c r="RZ914" s="2" t="s">
        <v>275</v>
      </c>
      <c r="SA914" s="2" t="s">
        <v>282</v>
      </c>
      <c r="SB914" s="2" t="s">
        <v>3066</v>
      </c>
      <c r="SC914" s="2" t="s">
        <v>241</v>
      </c>
      <c r="SD914" s="2" t="s">
        <v>229</v>
      </c>
      <c r="SE914" s="4">
        <v>226</v>
      </c>
      <c r="SF914" s="4"/>
      <c r="SG914" s="4"/>
      <c r="SH914" s="4"/>
      <c r="SI914" s="4"/>
      <c r="SJ914" s="4"/>
      <c r="SK914" s="4"/>
      <c r="SL914" s="4">
        <v>60</v>
      </c>
      <c r="SM914" s="4"/>
      <c r="SN914" s="4"/>
      <c r="SO914" s="4"/>
      <c r="SP914" s="4"/>
      <c r="SQ914" s="4"/>
      <c r="SR914" s="4"/>
      <c r="SS914" s="4"/>
      <c r="ST914" s="4"/>
      <c r="SU914" s="4">
        <v>65</v>
      </c>
      <c r="SV914" s="4">
        <v>125</v>
      </c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>
        <v>370</v>
      </c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>
        <v>160</v>
      </c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</row>
    <row r="915">
      <c r="A915" s="2" t="s">
        <v>5282</v>
      </c>
      <c r="B915" s="2" t="s">
        <v>216</v>
      </c>
      <c r="C915" s="2" t="s">
        <v>5248</v>
      </c>
      <c r="D915" s="2" t="s">
        <v>218</v>
      </c>
      <c r="E915" s="2" t="s">
        <v>219</v>
      </c>
      <c r="F915" s="2" t="s">
        <v>2146</v>
      </c>
      <c r="G915" s="2" t="s">
        <v>5283</v>
      </c>
      <c r="H915" s="2" t="s">
        <v>5284</v>
      </c>
      <c r="I915" s="2" t="s">
        <v>5285</v>
      </c>
      <c r="J915" s="2" t="s">
        <v>2888</v>
      </c>
      <c r="K915" s="2" t="s">
        <v>1878</v>
      </c>
      <c r="L915" s="3">
        <v>25.2</v>
      </c>
      <c r="M915" s="3">
        <v>26.46</v>
      </c>
      <c r="N915" s="3">
        <v>59.99</v>
      </c>
      <c r="O915" s="2" t="s">
        <v>226</v>
      </c>
      <c r="P915" s="2" t="s">
        <v>618</v>
      </c>
      <c r="Q915" s="2" t="s">
        <v>228</v>
      </c>
      <c r="R915" s="2" t="s">
        <v>229</v>
      </c>
      <c r="S915" s="2" t="s">
        <v>5286</v>
      </c>
      <c r="T915" s="2" t="s">
        <v>684</v>
      </c>
      <c r="U915" s="2" t="s">
        <v>232</v>
      </c>
      <c r="V915" s="2" t="s">
        <v>1524</v>
      </c>
      <c r="W915" s="2" t="s">
        <v>1009</v>
      </c>
      <c r="X915" s="2" t="s">
        <v>229</v>
      </c>
      <c r="Y915" s="2" t="s">
        <v>4134</v>
      </c>
      <c r="Z915" s="4">
        <v>160</v>
      </c>
      <c r="AA915" s="4">
        <f>=ROUNDDOWN(12.2137404580153,0)</f>
      </c>
      <c r="AB915" s="5">
        <v>13.1</v>
      </c>
      <c r="AC915" s="2" t="s">
        <v>416</v>
      </c>
      <c r="AD915" s="4">
        <v>200</v>
      </c>
      <c r="AE915" s="4">
        <v>200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>
        <v>10</v>
      </c>
      <c r="AQ915" s="8">
        <v>324.78</v>
      </c>
      <c r="AR915" s="4">
        <v>17</v>
      </c>
      <c r="AS915" s="8">
        <v>409.71</v>
      </c>
      <c r="AT915" s="7">
        <v>-0.4118</v>
      </c>
      <c r="AU915" s="7">
        <v>-0.2073</v>
      </c>
      <c r="AV915" s="4">
        <v>30</v>
      </c>
      <c r="AW915" s="8">
        <v>1086.81</v>
      </c>
      <c r="AX915" s="4">
        <v>26</v>
      </c>
      <c r="AY915" s="8">
        <v>708.66</v>
      </c>
      <c r="AZ915" s="7">
        <v>0.1538</v>
      </c>
      <c r="BA915" s="7">
        <v>0.5336</v>
      </c>
      <c r="BB915" s="7">
        <v>0.2988</v>
      </c>
      <c r="BC915" s="4">
        <v>30</v>
      </c>
      <c r="BD915" s="8">
        <v>1086.81</v>
      </c>
      <c r="BE915" s="4">
        <v>26</v>
      </c>
      <c r="BF915" s="8">
        <v>708.66</v>
      </c>
      <c r="BG915" s="7">
        <v>0.1538</v>
      </c>
      <c r="BH915" s="7">
        <v>0.5336</v>
      </c>
      <c r="BI915" s="7">
        <v>1</v>
      </c>
      <c r="BJ915" s="4">
        <v>10</v>
      </c>
      <c r="BK915" s="8">
        <v>324.78</v>
      </c>
      <c r="BL915" s="2" t="s">
        <v>5287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239</v>
      </c>
      <c r="BV915" s="2" t="s">
        <v>226</v>
      </c>
      <c r="BW915" s="2" t="s">
        <v>229</v>
      </c>
      <c r="BX915" s="2" t="s">
        <v>229</v>
      </c>
      <c r="BY915" s="2" t="s">
        <v>241</v>
      </c>
      <c r="BZ915" s="2" t="s">
        <v>229</v>
      </c>
      <c r="CA915" s="4">
        <v>3</v>
      </c>
      <c r="CB915" s="8">
        <v>78.99</v>
      </c>
      <c r="CC915" s="4">
        <v>3</v>
      </c>
      <c r="CD915" s="8">
        <v>78.99</v>
      </c>
      <c r="CE915" s="7"/>
      <c r="CF915" s="7"/>
      <c r="CG915" s="2" t="s">
        <v>239</v>
      </c>
      <c r="CH915" s="2" t="s">
        <v>226</v>
      </c>
      <c r="CI915" s="2" t="s">
        <v>3710</v>
      </c>
      <c r="CJ915" s="2" t="s">
        <v>3176</v>
      </c>
      <c r="CK915" s="2" t="s">
        <v>241</v>
      </c>
      <c r="CL915" s="2" t="s">
        <v>229</v>
      </c>
      <c r="CM915" s="4">
        <v>2</v>
      </c>
      <c r="CN915" s="8">
        <v>56.88</v>
      </c>
      <c r="CO915" s="4">
        <v>1</v>
      </c>
      <c r="CP915" s="8">
        <v>28.44</v>
      </c>
      <c r="CQ915" s="7">
        <v>1</v>
      </c>
      <c r="CR915" s="7">
        <v>1</v>
      </c>
      <c r="CS915" s="2" t="s">
        <v>239</v>
      </c>
      <c r="CT915" s="2" t="s">
        <v>226</v>
      </c>
      <c r="CU915" s="2" t="s">
        <v>4134</v>
      </c>
      <c r="CV915" s="2" t="s">
        <v>1584</v>
      </c>
      <c r="CW915" s="2" t="s">
        <v>241</v>
      </c>
      <c r="CX915" s="2" t="s">
        <v>229</v>
      </c>
      <c r="CY915" s="4"/>
      <c r="CZ915" s="8"/>
      <c r="DA915" s="4">
        <v>2</v>
      </c>
      <c r="DB915" s="8">
        <v>50.72</v>
      </c>
      <c r="DC915" s="7">
        <v>-1</v>
      </c>
      <c r="DD915" s="7">
        <v>-1</v>
      </c>
      <c r="DE915" s="2" t="s">
        <v>239</v>
      </c>
      <c r="DF915" s="2" t="s">
        <v>226</v>
      </c>
      <c r="DG915" s="2" t="s">
        <v>3176</v>
      </c>
      <c r="DH915" s="2" t="s">
        <v>3170</v>
      </c>
      <c r="DI915" s="2" t="s">
        <v>241</v>
      </c>
      <c r="DJ915" s="2" t="s">
        <v>229</v>
      </c>
      <c r="DK915" s="4"/>
      <c r="DL915" s="8"/>
      <c r="DM915" s="4">
        <v>8</v>
      </c>
      <c r="DN915" s="8">
        <v>170.88</v>
      </c>
      <c r="DO915" s="7">
        <v>-1</v>
      </c>
      <c r="DP915" s="7">
        <v>-1</v>
      </c>
      <c r="DQ915" s="2" t="s">
        <v>239</v>
      </c>
      <c r="DR915" s="2" t="s">
        <v>226</v>
      </c>
      <c r="DS915" s="2" t="s">
        <v>3097</v>
      </c>
      <c r="DT915" s="2" t="s">
        <v>4267</v>
      </c>
      <c r="DU915" s="2" t="s">
        <v>241</v>
      </c>
      <c r="DV915" s="2" t="s">
        <v>229</v>
      </c>
      <c r="DW915" s="4">
        <v>2</v>
      </c>
      <c r="DX915" s="8">
        <v>57.6</v>
      </c>
      <c r="DY915" s="4"/>
      <c r="DZ915" s="8"/>
      <c r="EA915" s="7"/>
      <c r="EB915" s="7"/>
      <c r="EC915" s="2" t="s">
        <v>239</v>
      </c>
      <c r="ED915" s="2" t="s">
        <v>226</v>
      </c>
      <c r="EE915" s="2" t="s">
        <v>321</v>
      </c>
      <c r="EF915" s="2" t="s">
        <v>1323</v>
      </c>
      <c r="EG915" s="2" t="s">
        <v>241</v>
      </c>
      <c r="EH915" s="2" t="s">
        <v>229</v>
      </c>
      <c r="EI915" s="4"/>
      <c r="EJ915" s="8"/>
      <c r="EK915" s="4">
        <v>1</v>
      </c>
      <c r="EL915" s="8">
        <v>26.89</v>
      </c>
      <c r="EM915" s="7">
        <v>-1</v>
      </c>
      <c r="EN915" s="7">
        <v>-1</v>
      </c>
      <c r="EO915" s="2" t="s">
        <v>239</v>
      </c>
      <c r="EP915" s="2" t="s">
        <v>226</v>
      </c>
      <c r="EQ915" s="2" t="s">
        <v>4134</v>
      </c>
      <c r="ER915" s="2" t="s">
        <v>837</v>
      </c>
      <c r="ES915" s="2" t="s">
        <v>241</v>
      </c>
      <c r="ET915" s="2" t="s">
        <v>229</v>
      </c>
      <c r="EU915" s="4">
        <v>1</v>
      </c>
      <c r="EV915" s="8">
        <v>27.33</v>
      </c>
      <c r="EW915" s="4">
        <v>1</v>
      </c>
      <c r="EX915" s="8">
        <v>27.33</v>
      </c>
      <c r="EY915" s="7"/>
      <c r="EZ915" s="7"/>
      <c r="FA915" s="2" t="s">
        <v>239</v>
      </c>
      <c r="FB915" s="2" t="s">
        <v>226</v>
      </c>
      <c r="FC915" s="2" t="s">
        <v>4134</v>
      </c>
      <c r="FD915" s="2" t="s">
        <v>837</v>
      </c>
      <c r="FE915" s="2" t="s">
        <v>241</v>
      </c>
      <c r="FF915" s="2" t="s">
        <v>229</v>
      </c>
      <c r="FG915" s="4">
        <v>2</v>
      </c>
      <c r="FH915" s="8">
        <v>103.98</v>
      </c>
      <c r="FI915" s="4"/>
      <c r="FJ915" s="8"/>
      <c r="FK915" s="7"/>
      <c r="FL915" s="7"/>
      <c r="FM915" s="2" t="s">
        <v>239</v>
      </c>
      <c r="FN915" s="2" t="s">
        <v>226</v>
      </c>
      <c r="FO915" s="2" t="s">
        <v>4134</v>
      </c>
      <c r="FP915" s="2" t="s">
        <v>2708</v>
      </c>
      <c r="FQ915" s="2" t="s">
        <v>241</v>
      </c>
      <c r="FR915" s="2" t="s">
        <v>229</v>
      </c>
      <c r="FS915" s="4"/>
      <c r="FT915" s="8"/>
      <c r="FU915" s="4"/>
      <c r="FV915" s="8"/>
      <c r="FW915" s="7"/>
      <c r="FX915" s="7"/>
      <c r="FY915" s="2" t="s">
        <v>239</v>
      </c>
      <c r="FZ915" s="2" t="s">
        <v>226</v>
      </c>
      <c r="GA915" s="2" t="s">
        <v>327</v>
      </c>
      <c r="GB915" s="2" t="s">
        <v>336</v>
      </c>
      <c r="GC915" s="2" t="s">
        <v>241</v>
      </c>
      <c r="GD915" s="2" t="s">
        <v>229</v>
      </c>
      <c r="GE915" s="4"/>
      <c r="GF915" s="8"/>
      <c r="GG915" s="4"/>
      <c r="GH915" s="8"/>
      <c r="GI915" s="7"/>
      <c r="GJ915" s="7"/>
      <c r="GK915" s="2" t="s">
        <v>714</v>
      </c>
      <c r="GL915" s="2" t="s">
        <v>275</v>
      </c>
      <c r="GM915" s="2" t="s">
        <v>396</v>
      </c>
      <c r="GN915" s="2" t="s">
        <v>3717</v>
      </c>
      <c r="GO915" s="2" t="s">
        <v>241</v>
      </c>
      <c r="GP915" s="2" t="s">
        <v>229</v>
      </c>
      <c r="GQ915" s="4"/>
      <c r="GR915" s="8"/>
      <c r="GS915" s="4"/>
      <c r="GT915" s="8"/>
      <c r="GU915" s="7"/>
      <c r="GV915" s="7"/>
      <c r="GW915" s="2" t="s">
        <v>239</v>
      </c>
      <c r="GX915" s="2" t="s">
        <v>226</v>
      </c>
      <c r="GY915" s="2" t="s">
        <v>4134</v>
      </c>
      <c r="GZ915" s="2" t="s">
        <v>1584</v>
      </c>
      <c r="HA915" s="2" t="s">
        <v>241</v>
      </c>
      <c r="HB915" s="2" t="s">
        <v>229</v>
      </c>
      <c r="HC915" s="4"/>
      <c r="HD915" s="8"/>
      <c r="HE915" s="4">
        <v>1</v>
      </c>
      <c r="HF915" s="8">
        <v>26.46</v>
      </c>
      <c r="HG915" s="7">
        <v>-1</v>
      </c>
      <c r="HH915" s="7">
        <v>-1</v>
      </c>
      <c r="HI915" s="2" t="s">
        <v>714</v>
      </c>
      <c r="HJ915" s="2" t="s">
        <v>275</v>
      </c>
      <c r="HK915" s="2" t="s">
        <v>1378</v>
      </c>
      <c r="HL915" s="2" t="s">
        <v>2284</v>
      </c>
      <c r="HM915" s="2" t="s">
        <v>241</v>
      </c>
      <c r="HN915" s="2" t="s">
        <v>263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226</v>
      </c>
      <c r="HW915" s="2" t="s">
        <v>1540</v>
      </c>
      <c r="HX915" s="2" t="s">
        <v>3234</v>
      </c>
      <c r="HY915" s="2" t="s">
        <v>241</v>
      </c>
      <c r="HZ915" s="2" t="s">
        <v>229</v>
      </c>
      <c r="IA915" s="4"/>
      <c r="IB915" s="8"/>
      <c r="IC915" s="4"/>
      <c r="ID915" s="8"/>
      <c r="IE915" s="7"/>
      <c r="IF915" s="7"/>
      <c r="IG915" s="2" t="s">
        <v>266</v>
      </c>
      <c r="IH915" s="2" t="s">
        <v>226</v>
      </c>
      <c r="II915" s="2" t="s">
        <v>229</v>
      </c>
      <c r="IJ915" s="2" t="s">
        <v>229</v>
      </c>
      <c r="IK915" s="2" t="s">
        <v>241</v>
      </c>
      <c r="IL915" s="2" t="s">
        <v>229</v>
      </c>
      <c r="IM915" s="4"/>
      <c r="IN915" s="8"/>
      <c r="IO915" s="4"/>
      <c r="IP915" s="8"/>
      <c r="IQ915" s="7"/>
      <c r="IR915" s="7"/>
      <c r="IS915" s="2" t="s">
        <v>267</v>
      </c>
      <c r="IT915" s="2" t="s">
        <v>226</v>
      </c>
      <c r="IU915" s="2" t="s">
        <v>229</v>
      </c>
      <c r="IV915" s="2" t="s">
        <v>229</v>
      </c>
      <c r="IW915" s="2" t="s">
        <v>241</v>
      </c>
      <c r="IX915" s="2" t="s">
        <v>229</v>
      </c>
      <c r="IY915" s="4"/>
      <c r="IZ915" s="8"/>
      <c r="JA915" s="4"/>
      <c r="JB915" s="8"/>
      <c r="JC915" s="7"/>
      <c r="JD915" s="7"/>
      <c r="JE915" s="2" t="s">
        <v>239</v>
      </c>
      <c r="JF915" s="2" t="s">
        <v>226</v>
      </c>
      <c r="JG915" s="2" t="s">
        <v>1060</v>
      </c>
      <c r="JH915" s="2" t="s">
        <v>1365</v>
      </c>
      <c r="JI915" s="2" t="s">
        <v>241</v>
      </c>
      <c r="JJ915" s="2" t="s">
        <v>229</v>
      </c>
      <c r="JK915" s="4"/>
      <c r="JL915" s="8"/>
      <c r="JM915" s="4"/>
      <c r="JN915" s="8"/>
      <c r="JO915" s="7"/>
      <c r="JP915" s="7"/>
      <c r="JQ915" s="2" t="s">
        <v>229</v>
      </c>
      <c r="JR915" s="2" t="s">
        <v>229</v>
      </c>
      <c r="JS915" s="2" t="s">
        <v>229</v>
      </c>
      <c r="JT915" s="2" t="s">
        <v>229</v>
      </c>
      <c r="JU915" s="2" t="s">
        <v>229</v>
      </c>
      <c r="JV915" s="2" t="s">
        <v>229</v>
      </c>
      <c r="JW915" s="4"/>
      <c r="JX915" s="8"/>
      <c r="JY915" s="4"/>
      <c r="JZ915" s="8"/>
      <c r="KA915" s="7"/>
      <c r="KB915" s="7"/>
      <c r="KC915" s="2" t="s">
        <v>272</v>
      </c>
      <c r="KD915" s="2" t="s">
        <v>226</v>
      </c>
      <c r="KE915" s="2" t="s">
        <v>229</v>
      </c>
      <c r="KF915" s="2" t="s">
        <v>229</v>
      </c>
      <c r="KG915" s="2" t="s">
        <v>241</v>
      </c>
      <c r="KH915" s="2" t="s">
        <v>229</v>
      </c>
      <c r="KI915" s="4"/>
      <c r="KJ915" s="8"/>
      <c r="KK915" s="4"/>
      <c r="KL915" s="8"/>
      <c r="KM915" s="7"/>
      <c r="KN915" s="7"/>
      <c r="KO915" s="2" t="s">
        <v>272</v>
      </c>
      <c r="KP915" s="2" t="s">
        <v>226</v>
      </c>
      <c r="KQ915" s="2" t="s">
        <v>229</v>
      </c>
      <c r="KR915" s="2" t="s">
        <v>229</v>
      </c>
      <c r="KS915" s="2" t="s">
        <v>241</v>
      </c>
      <c r="KT915" s="2" t="s">
        <v>229</v>
      </c>
      <c r="KU915" s="4"/>
      <c r="KV915" s="8"/>
      <c r="KW915" s="4"/>
      <c r="KX915" s="8"/>
      <c r="KY915" s="7"/>
      <c r="KZ915" s="7"/>
      <c r="LA915" s="2" t="s">
        <v>272</v>
      </c>
      <c r="LB915" s="2" t="s">
        <v>226</v>
      </c>
      <c r="LC915" s="2" t="s">
        <v>229</v>
      </c>
      <c r="LD915" s="2" t="s">
        <v>229</v>
      </c>
      <c r="LE915" s="2" t="s">
        <v>241</v>
      </c>
      <c r="LF915" s="2" t="s">
        <v>229</v>
      </c>
      <c r="LG915" s="4"/>
      <c r="LH915" s="8"/>
      <c r="LI915" s="4"/>
      <c r="LJ915" s="8"/>
      <c r="LK915" s="7"/>
      <c r="LL915" s="7"/>
      <c r="LM915" s="2" t="s">
        <v>229</v>
      </c>
      <c r="LN915" s="2" t="s">
        <v>229</v>
      </c>
      <c r="LO915" s="2" t="s">
        <v>229</v>
      </c>
      <c r="LP915" s="2" t="s">
        <v>229</v>
      </c>
      <c r="LQ915" s="2" t="s">
        <v>229</v>
      </c>
      <c r="LR915" s="2" t="s">
        <v>229</v>
      </c>
      <c r="LS915" s="4"/>
      <c r="LT915" s="8"/>
      <c r="LU915" s="4"/>
      <c r="LV915" s="8"/>
      <c r="LW915" s="7"/>
      <c r="LX915" s="7"/>
      <c r="LY915" s="2" t="s">
        <v>239</v>
      </c>
      <c r="LZ915" s="2" t="s">
        <v>275</v>
      </c>
      <c r="MA915" s="2" t="s">
        <v>592</v>
      </c>
      <c r="MB915" s="2" t="s">
        <v>3906</v>
      </c>
      <c r="MC915" s="2" t="s">
        <v>241</v>
      </c>
      <c r="MD915" s="2" t="s">
        <v>229</v>
      </c>
      <c r="ME915" s="4"/>
      <c r="MF915" s="8"/>
      <c r="MG915" s="4"/>
      <c r="MH915" s="8"/>
      <c r="MI915" s="7"/>
      <c r="MJ915" s="7"/>
      <c r="MK915" s="2" t="s">
        <v>266</v>
      </c>
      <c r="ML915" s="2" t="s">
        <v>226</v>
      </c>
      <c r="MM915" s="2" t="s">
        <v>229</v>
      </c>
      <c r="MN915" s="2" t="s">
        <v>229</v>
      </c>
      <c r="MO915" s="2" t="s">
        <v>241</v>
      </c>
      <c r="MP915" s="2" t="s">
        <v>229</v>
      </c>
      <c r="MQ915" s="4"/>
      <c r="MR915" s="8"/>
      <c r="MS915" s="4"/>
      <c r="MT915" s="8"/>
      <c r="MU915" s="7"/>
      <c r="MV915" s="7"/>
      <c r="MW915" s="2" t="s">
        <v>266</v>
      </c>
      <c r="MX915" s="2" t="s">
        <v>226</v>
      </c>
      <c r="MY915" s="2" t="s">
        <v>229</v>
      </c>
      <c r="MZ915" s="2" t="s">
        <v>229</v>
      </c>
      <c r="NA915" s="2" t="s">
        <v>241</v>
      </c>
      <c r="NB915" s="2" t="s">
        <v>229</v>
      </c>
      <c r="NC915" s="4"/>
      <c r="ND915" s="8"/>
      <c r="NE915" s="4"/>
      <c r="NF915" s="8"/>
      <c r="NG915" s="7"/>
      <c r="NH915" s="7"/>
      <c r="NI915" s="2" t="s">
        <v>239</v>
      </c>
      <c r="NJ915" s="2" t="s">
        <v>260</v>
      </c>
      <c r="NK915" s="2" t="s">
        <v>4134</v>
      </c>
      <c r="NL915" s="2" t="s">
        <v>478</v>
      </c>
      <c r="NM915" s="2" t="s">
        <v>241</v>
      </c>
      <c r="NN915" s="2" t="s">
        <v>229</v>
      </c>
      <c r="NO915" s="4"/>
      <c r="NP915" s="8"/>
      <c r="NQ915" s="4"/>
      <c r="NR915" s="8"/>
      <c r="NS915" s="7"/>
      <c r="NT915" s="7"/>
      <c r="NU915" s="2" t="s">
        <v>272</v>
      </c>
      <c r="NV915" s="2" t="s">
        <v>226</v>
      </c>
      <c r="NW915" s="2" t="s">
        <v>229</v>
      </c>
      <c r="NX915" s="2" t="s">
        <v>229</v>
      </c>
      <c r="NY915" s="2" t="s">
        <v>241</v>
      </c>
      <c r="NZ915" s="2" t="s">
        <v>229</v>
      </c>
      <c r="OA915" s="4"/>
      <c r="OB915" s="8"/>
      <c r="OC915" s="4"/>
      <c r="OD915" s="8"/>
      <c r="OE915" s="7"/>
      <c r="OF915" s="7"/>
      <c r="OG915" s="2" t="s">
        <v>266</v>
      </c>
      <c r="OH915" s="2" t="s">
        <v>226</v>
      </c>
      <c r="OI915" s="2" t="s">
        <v>229</v>
      </c>
      <c r="OJ915" s="2" t="s">
        <v>229</v>
      </c>
      <c r="OK915" s="2" t="s">
        <v>241</v>
      </c>
      <c r="OL915" s="2" t="s">
        <v>229</v>
      </c>
      <c r="OM915" s="4"/>
      <c r="ON915" s="8"/>
      <c r="OO915" s="4"/>
      <c r="OP915" s="8"/>
      <c r="OQ915" s="7"/>
      <c r="OR915" s="7"/>
      <c r="OS915" s="2" t="s">
        <v>229</v>
      </c>
      <c r="OT915" s="2" t="s">
        <v>229</v>
      </c>
      <c r="OU915" s="2" t="s">
        <v>229</v>
      </c>
      <c r="OV915" s="2" t="s">
        <v>229</v>
      </c>
      <c r="OW915" s="2" t="s">
        <v>229</v>
      </c>
      <c r="OX915" s="2" t="s">
        <v>229</v>
      </c>
      <c r="OY915" s="4"/>
      <c r="OZ915" s="8"/>
      <c r="PA915" s="4"/>
      <c r="PB915" s="8"/>
      <c r="PC915" s="7"/>
      <c r="PD915" s="7"/>
      <c r="PE915" s="2" t="s">
        <v>281</v>
      </c>
      <c r="PF915" s="2" t="s">
        <v>226</v>
      </c>
      <c r="PG915" s="2" t="s">
        <v>229</v>
      </c>
      <c r="PH915" s="2" t="s">
        <v>229</v>
      </c>
      <c r="PI915" s="2" t="s">
        <v>241</v>
      </c>
      <c r="PJ915" s="2" t="s">
        <v>229</v>
      </c>
      <c r="PK915" s="4"/>
      <c r="PL915" s="8"/>
      <c r="PM915" s="4"/>
      <c r="PN915" s="8"/>
      <c r="PO915" s="7"/>
      <c r="PP915" s="7"/>
      <c r="PQ915" s="2" t="s">
        <v>266</v>
      </c>
      <c r="PR915" s="2" t="s">
        <v>275</v>
      </c>
      <c r="PS915" s="2" t="s">
        <v>229</v>
      </c>
      <c r="PT915" s="2" t="s">
        <v>229</v>
      </c>
      <c r="PU915" s="2" t="s">
        <v>241</v>
      </c>
      <c r="PV915" s="2" t="s">
        <v>229</v>
      </c>
      <c r="PW915" s="4"/>
      <c r="PX915" s="8"/>
      <c r="PY915" s="4"/>
      <c r="PZ915" s="8"/>
      <c r="QA915" s="7"/>
      <c r="QB915" s="7"/>
      <c r="QC915" s="2" t="s">
        <v>281</v>
      </c>
      <c r="QD915" s="2" t="s">
        <v>226</v>
      </c>
      <c r="QE915" s="2" t="s">
        <v>229</v>
      </c>
      <c r="QF915" s="2" t="s">
        <v>229</v>
      </c>
      <c r="QG915" s="2" t="s">
        <v>241</v>
      </c>
      <c r="QH915" s="2" t="s">
        <v>229</v>
      </c>
      <c r="QI915" s="4"/>
      <c r="QJ915" s="8"/>
      <c r="QK915" s="4"/>
      <c r="QL915" s="8"/>
      <c r="QM915" s="7"/>
      <c r="QN915" s="7"/>
      <c r="QO915" s="2" t="s">
        <v>229</v>
      </c>
      <c r="QP915" s="2" t="s">
        <v>229</v>
      </c>
      <c r="QQ915" s="2" t="s">
        <v>229</v>
      </c>
      <c r="QR915" s="2" t="s">
        <v>229</v>
      </c>
      <c r="QS915" s="2" t="s">
        <v>229</v>
      </c>
      <c r="QT915" s="2" t="s">
        <v>229</v>
      </c>
      <c r="QU915" s="4"/>
      <c r="QV915" s="8"/>
      <c r="QW915" s="4"/>
      <c r="QX915" s="8"/>
      <c r="QY915" s="7"/>
      <c r="QZ915" s="7"/>
      <c r="RA915" s="2" t="s">
        <v>239</v>
      </c>
      <c r="RB915" s="2" t="s">
        <v>275</v>
      </c>
      <c r="RC915" s="2" t="s">
        <v>338</v>
      </c>
      <c r="RD915" s="2" t="s">
        <v>229</v>
      </c>
      <c r="RE915" s="2" t="s">
        <v>241</v>
      </c>
      <c r="RF915" s="2" t="s">
        <v>229</v>
      </c>
      <c r="RG915" s="4"/>
      <c r="RH915" s="8"/>
      <c r="RI915" s="4"/>
      <c r="RJ915" s="8"/>
      <c r="RK915" s="7"/>
      <c r="RL915" s="7"/>
      <c r="RM915" s="2" t="s">
        <v>229</v>
      </c>
      <c r="RN915" s="2" t="s">
        <v>229</v>
      </c>
      <c r="RO915" s="2" t="s">
        <v>229</v>
      </c>
      <c r="RP915" s="2" t="s">
        <v>229</v>
      </c>
      <c r="RQ915" s="2" t="s">
        <v>229</v>
      </c>
      <c r="RR915" s="2" t="s">
        <v>229</v>
      </c>
      <c r="RS915" s="4"/>
      <c r="RT915" s="8"/>
      <c r="RU915" s="4"/>
      <c r="RV915" s="8"/>
      <c r="RW915" s="7"/>
      <c r="RX915" s="7"/>
      <c r="RY915" s="2" t="s">
        <v>266</v>
      </c>
      <c r="RZ915" s="2" t="s">
        <v>275</v>
      </c>
      <c r="SA915" s="2" t="s">
        <v>229</v>
      </c>
      <c r="SB915" s="2" t="s">
        <v>229</v>
      </c>
      <c r="SC915" s="2" t="s">
        <v>241</v>
      </c>
      <c r="SD915" s="2" t="s">
        <v>229</v>
      </c>
      <c r="SE915" s="4">
        <v>160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>
        <v>200</v>
      </c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</row>
    <row r="916">
      <c r="A916" s="2" t="s">
        <v>5288</v>
      </c>
      <c r="B916" s="2" t="s">
        <v>216</v>
      </c>
      <c r="C916" s="2" t="s">
        <v>5248</v>
      </c>
      <c r="D916" s="2" t="s">
        <v>218</v>
      </c>
      <c r="E916" s="2" t="s">
        <v>219</v>
      </c>
      <c r="F916" s="2" t="s">
        <v>2146</v>
      </c>
      <c r="G916" s="2" t="s">
        <v>5283</v>
      </c>
      <c r="H916" s="2" t="s">
        <v>5284</v>
      </c>
      <c r="I916" s="2" t="s">
        <v>5285</v>
      </c>
      <c r="J916" s="2" t="s">
        <v>285</v>
      </c>
      <c r="K916" s="2" t="s">
        <v>1878</v>
      </c>
      <c r="L916" s="3">
        <v>31.5</v>
      </c>
      <c r="M916" s="3">
        <v>33.08</v>
      </c>
      <c r="N916" s="3">
        <v>69.99</v>
      </c>
      <c r="O916" s="2" t="s">
        <v>226</v>
      </c>
      <c r="P916" s="2" t="s">
        <v>618</v>
      </c>
      <c r="Q916" s="2" t="s">
        <v>228</v>
      </c>
      <c r="R916" s="2" t="s">
        <v>229</v>
      </c>
      <c r="S916" s="2" t="s">
        <v>5286</v>
      </c>
      <c r="T916" s="2" t="s">
        <v>684</v>
      </c>
      <c r="U916" s="2" t="s">
        <v>286</v>
      </c>
      <c r="V916" s="2" t="s">
        <v>1524</v>
      </c>
      <c r="W916" s="2" t="s">
        <v>1009</v>
      </c>
      <c r="X916" s="2" t="s">
        <v>229</v>
      </c>
      <c r="Y916" s="2" t="s">
        <v>4134</v>
      </c>
      <c r="Z916" s="4">
        <v>5</v>
      </c>
      <c r="AA916" s="4">
        <f>=ROUNDDOWN(0.324675324675325,0)</f>
      </c>
      <c r="AB916" s="5">
        <v>15.4</v>
      </c>
      <c r="AC916" s="2" t="s">
        <v>2616</v>
      </c>
      <c r="AD916" s="4">
        <v>200</v>
      </c>
      <c r="AE916" s="4">
        <v>400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>
        <v>20</v>
      </c>
      <c r="AQ916" s="8">
        <v>762.03</v>
      </c>
      <c r="AR916" s="4">
        <v>9</v>
      </c>
      <c r="AS916" s="8">
        <v>298.95</v>
      </c>
      <c r="AT916" s="7">
        <v>1.2222</v>
      </c>
      <c r="AU916" s="7">
        <v>1.549</v>
      </c>
      <c r="AV916" s="4" t="s">
        <v>229</v>
      </c>
      <c r="AW916" s="8" t="s">
        <v>229</v>
      </c>
      <c r="AX916" s="4" t="s">
        <v>229</v>
      </c>
      <c r="AY916" s="8" t="s">
        <v>229</v>
      </c>
      <c r="AZ916" s="7" t="s">
        <v>229</v>
      </c>
      <c r="BA916" s="7" t="s">
        <v>229</v>
      </c>
      <c r="BB916" s="7">
        <v>0.7012</v>
      </c>
      <c r="BC916" s="4" t="s">
        <v>229</v>
      </c>
      <c r="BD916" s="8" t="s">
        <v>229</v>
      </c>
      <c r="BE916" s="4" t="s">
        <v>229</v>
      </c>
      <c r="BF916" s="8" t="s">
        <v>229</v>
      </c>
      <c r="BG916" s="7" t="s">
        <v>229</v>
      </c>
      <c r="BH916" s="7" t="s">
        <v>229</v>
      </c>
      <c r="BI916" s="7" t="s">
        <v>229</v>
      </c>
      <c r="BJ916" s="4">
        <v>20</v>
      </c>
      <c r="BK916" s="8">
        <v>762.03</v>
      </c>
      <c r="BL916" s="2" t="s">
        <v>5289</v>
      </c>
      <c r="BM916" s="7">
        <v>1</v>
      </c>
      <c r="BN916" s="7">
        <v>1</v>
      </c>
      <c r="BO916" s="4">
        <v>4</v>
      </c>
      <c r="BP916" s="8">
        <v>144.88</v>
      </c>
      <c r="BQ916" s="4"/>
      <c r="BR916" s="8"/>
      <c r="BS916" s="7"/>
      <c r="BT916" s="7"/>
      <c r="BU916" s="2" t="s">
        <v>239</v>
      </c>
      <c r="BV916" s="2" t="s">
        <v>226</v>
      </c>
      <c r="BW916" s="2" t="s">
        <v>229</v>
      </c>
      <c r="BX916" s="2" t="s">
        <v>229</v>
      </c>
      <c r="BY916" s="2" t="s">
        <v>241</v>
      </c>
      <c r="BZ916" s="2" t="s">
        <v>229</v>
      </c>
      <c r="CA916" s="4">
        <v>5</v>
      </c>
      <c r="CB916" s="8">
        <v>160.95</v>
      </c>
      <c r="CC916" s="4">
        <v>2</v>
      </c>
      <c r="CD916" s="8">
        <v>64.38</v>
      </c>
      <c r="CE916" s="7">
        <v>1.5</v>
      </c>
      <c r="CF916" s="7">
        <v>1.5</v>
      </c>
      <c r="CG916" s="2" t="s">
        <v>239</v>
      </c>
      <c r="CH916" s="2" t="s">
        <v>226</v>
      </c>
      <c r="CI916" s="2" t="s">
        <v>3710</v>
      </c>
      <c r="CJ916" s="2" t="s">
        <v>3176</v>
      </c>
      <c r="CK916" s="2" t="s">
        <v>241</v>
      </c>
      <c r="CL916" s="2" t="s">
        <v>229</v>
      </c>
      <c r="CM916" s="4">
        <v>6</v>
      </c>
      <c r="CN916" s="8">
        <v>208.62</v>
      </c>
      <c r="CO916" s="4"/>
      <c r="CP916" s="8"/>
      <c r="CQ916" s="7"/>
      <c r="CR916" s="7"/>
      <c r="CS916" s="2" t="s">
        <v>239</v>
      </c>
      <c r="CT916" s="2" t="s">
        <v>226</v>
      </c>
      <c r="CU916" s="2" t="s">
        <v>4134</v>
      </c>
      <c r="CV916" s="2" t="s">
        <v>2755</v>
      </c>
      <c r="CW916" s="2" t="s">
        <v>241</v>
      </c>
      <c r="CX916" s="2" t="s">
        <v>229</v>
      </c>
      <c r="CY916" s="4"/>
      <c r="CZ916" s="8"/>
      <c r="DA916" s="4"/>
      <c r="DB916" s="8"/>
      <c r="DC916" s="7"/>
      <c r="DD916" s="7"/>
      <c r="DE916" s="2" t="s">
        <v>239</v>
      </c>
      <c r="DF916" s="2" t="s">
        <v>226</v>
      </c>
      <c r="DG916" s="2" t="s">
        <v>3176</v>
      </c>
      <c r="DH916" s="2" t="s">
        <v>3891</v>
      </c>
      <c r="DI916" s="2" t="s">
        <v>241</v>
      </c>
      <c r="DJ916" s="2" t="s">
        <v>229</v>
      </c>
      <c r="DK916" s="4"/>
      <c r="DL916" s="8"/>
      <c r="DM916" s="4"/>
      <c r="DN916" s="8"/>
      <c r="DO916" s="7"/>
      <c r="DP916" s="7"/>
      <c r="DQ916" s="2" t="s">
        <v>239</v>
      </c>
      <c r="DR916" s="2" t="s">
        <v>226</v>
      </c>
      <c r="DS916" s="2" t="s">
        <v>3097</v>
      </c>
      <c r="DT916" s="2" t="s">
        <v>3816</v>
      </c>
      <c r="DU916" s="2" t="s">
        <v>241</v>
      </c>
      <c r="DV916" s="2" t="s">
        <v>229</v>
      </c>
      <c r="DW916" s="4">
        <v>1</v>
      </c>
      <c r="DX916" s="8">
        <v>35.69</v>
      </c>
      <c r="DY916" s="4"/>
      <c r="DZ916" s="8"/>
      <c r="EA916" s="7"/>
      <c r="EB916" s="7"/>
      <c r="EC916" s="2" t="s">
        <v>239</v>
      </c>
      <c r="ED916" s="2" t="s">
        <v>226</v>
      </c>
      <c r="EE916" s="2" t="s">
        <v>321</v>
      </c>
      <c r="EF916" s="2" t="s">
        <v>2366</v>
      </c>
      <c r="EG916" s="2" t="s">
        <v>241</v>
      </c>
      <c r="EH916" s="2" t="s">
        <v>229</v>
      </c>
      <c r="EI916" s="4"/>
      <c r="EJ916" s="8"/>
      <c r="EK916" s="4"/>
      <c r="EL916" s="8"/>
      <c r="EM916" s="7"/>
      <c r="EN916" s="7"/>
      <c r="EO916" s="2" t="s">
        <v>239</v>
      </c>
      <c r="EP916" s="2" t="s">
        <v>226</v>
      </c>
      <c r="EQ916" s="2" t="s">
        <v>4134</v>
      </c>
      <c r="ER916" s="2" t="s">
        <v>837</v>
      </c>
      <c r="ES916" s="2" t="s">
        <v>241</v>
      </c>
      <c r="ET916" s="2" t="s">
        <v>229</v>
      </c>
      <c r="EU916" s="4">
        <v>1</v>
      </c>
      <c r="EV916" s="8">
        <v>33.42</v>
      </c>
      <c r="EW916" s="4">
        <v>4</v>
      </c>
      <c r="EX916" s="8">
        <v>133.68</v>
      </c>
      <c r="EY916" s="7">
        <v>-0.75</v>
      </c>
      <c r="EZ916" s="7">
        <v>-0.75</v>
      </c>
      <c r="FA916" s="2" t="s">
        <v>239</v>
      </c>
      <c r="FB916" s="2" t="s">
        <v>226</v>
      </c>
      <c r="FC916" s="2" t="s">
        <v>4134</v>
      </c>
      <c r="FD916" s="2" t="s">
        <v>1792</v>
      </c>
      <c r="FE916" s="2" t="s">
        <v>241</v>
      </c>
      <c r="FF916" s="2" t="s">
        <v>229</v>
      </c>
      <c r="FG916" s="4">
        <v>3</v>
      </c>
      <c r="FH916" s="8">
        <v>178.47</v>
      </c>
      <c r="FI916" s="4"/>
      <c r="FJ916" s="8"/>
      <c r="FK916" s="7"/>
      <c r="FL916" s="7"/>
      <c r="FM916" s="2" t="s">
        <v>239</v>
      </c>
      <c r="FN916" s="2" t="s">
        <v>226</v>
      </c>
      <c r="FO916" s="2" t="s">
        <v>4134</v>
      </c>
      <c r="FP916" s="2" t="s">
        <v>548</v>
      </c>
      <c r="FQ916" s="2" t="s">
        <v>241</v>
      </c>
      <c r="FR916" s="2" t="s">
        <v>229</v>
      </c>
      <c r="FS916" s="4"/>
      <c r="FT916" s="8"/>
      <c r="FU916" s="4"/>
      <c r="FV916" s="8"/>
      <c r="FW916" s="7"/>
      <c r="FX916" s="7"/>
      <c r="FY916" s="2" t="s">
        <v>239</v>
      </c>
      <c r="FZ916" s="2" t="s">
        <v>226</v>
      </c>
      <c r="GA916" s="2" t="s">
        <v>327</v>
      </c>
      <c r="GB916" s="2" t="s">
        <v>910</v>
      </c>
      <c r="GC916" s="2" t="s">
        <v>241</v>
      </c>
      <c r="GD916" s="2" t="s">
        <v>229</v>
      </c>
      <c r="GE916" s="4"/>
      <c r="GF916" s="8"/>
      <c r="GG916" s="4"/>
      <c r="GH916" s="8"/>
      <c r="GI916" s="7"/>
      <c r="GJ916" s="7"/>
      <c r="GK916" s="2" t="s">
        <v>714</v>
      </c>
      <c r="GL916" s="2" t="s">
        <v>275</v>
      </c>
      <c r="GM916" s="2" t="s">
        <v>1309</v>
      </c>
      <c r="GN916" s="2" t="s">
        <v>988</v>
      </c>
      <c r="GO916" s="2" t="s">
        <v>241</v>
      </c>
      <c r="GP916" s="2" t="s">
        <v>229</v>
      </c>
      <c r="GQ916" s="4"/>
      <c r="GR916" s="8"/>
      <c r="GS916" s="4"/>
      <c r="GT916" s="8"/>
      <c r="GU916" s="7"/>
      <c r="GV916" s="7"/>
      <c r="GW916" s="2" t="s">
        <v>239</v>
      </c>
      <c r="GX916" s="2" t="s">
        <v>226</v>
      </c>
      <c r="GY916" s="2" t="s">
        <v>4134</v>
      </c>
      <c r="GZ916" s="2" t="s">
        <v>3710</v>
      </c>
      <c r="HA916" s="2" t="s">
        <v>241</v>
      </c>
      <c r="HB916" s="2" t="s">
        <v>229</v>
      </c>
      <c r="HC916" s="4"/>
      <c r="HD916" s="8"/>
      <c r="HE916" s="4">
        <v>1</v>
      </c>
      <c r="HF916" s="8">
        <v>33.08</v>
      </c>
      <c r="HG916" s="7">
        <v>-1</v>
      </c>
      <c r="HH916" s="7">
        <v>-1</v>
      </c>
      <c r="HI916" s="2" t="s">
        <v>714</v>
      </c>
      <c r="HJ916" s="2" t="s">
        <v>275</v>
      </c>
      <c r="HK916" s="2" t="s">
        <v>1378</v>
      </c>
      <c r="HL916" s="2" t="s">
        <v>331</v>
      </c>
      <c r="HM916" s="2" t="s">
        <v>241</v>
      </c>
      <c r="HN916" s="2" t="s">
        <v>263</v>
      </c>
      <c r="HO916" s="4"/>
      <c r="HP916" s="8"/>
      <c r="HQ916" s="4">
        <v>1</v>
      </c>
      <c r="HR916" s="8">
        <v>34.73</v>
      </c>
      <c r="HS916" s="7">
        <v>-1</v>
      </c>
      <c r="HT916" s="7">
        <v>-1</v>
      </c>
      <c r="HU916" s="2" t="s">
        <v>239</v>
      </c>
      <c r="HV916" s="2" t="s">
        <v>226</v>
      </c>
      <c r="HW916" s="2" t="s">
        <v>1540</v>
      </c>
      <c r="HX916" s="2" t="s">
        <v>602</v>
      </c>
      <c r="HY916" s="2" t="s">
        <v>241</v>
      </c>
      <c r="HZ916" s="2" t="s">
        <v>229</v>
      </c>
      <c r="IA916" s="4"/>
      <c r="IB916" s="8"/>
      <c r="IC916" s="4"/>
      <c r="ID916" s="8"/>
      <c r="IE916" s="7"/>
      <c r="IF916" s="7"/>
      <c r="IG916" s="2" t="s">
        <v>266</v>
      </c>
      <c r="IH916" s="2" t="s">
        <v>226</v>
      </c>
      <c r="II916" s="2" t="s">
        <v>229</v>
      </c>
      <c r="IJ916" s="2" t="s">
        <v>229</v>
      </c>
      <c r="IK916" s="2" t="s">
        <v>241</v>
      </c>
      <c r="IL916" s="2" t="s">
        <v>229</v>
      </c>
      <c r="IM916" s="4"/>
      <c r="IN916" s="8"/>
      <c r="IO916" s="4"/>
      <c r="IP916" s="8"/>
      <c r="IQ916" s="7"/>
      <c r="IR916" s="7"/>
      <c r="IS916" s="2" t="s">
        <v>267</v>
      </c>
      <c r="IT916" s="2" t="s">
        <v>226</v>
      </c>
      <c r="IU916" s="2" t="s">
        <v>229</v>
      </c>
      <c r="IV916" s="2" t="s">
        <v>229</v>
      </c>
      <c r="IW916" s="2" t="s">
        <v>241</v>
      </c>
      <c r="IX916" s="2" t="s">
        <v>229</v>
      </c>
      <c r="IY916" s="4"/>
      <c r="IZ916" s="8"/>
      <c r="JA916" s="4"/>
      <c r="JB916" s="8"/>
      <c r="JC916" s="7"/>
      <c r="JD916" s="7"/>
      <c r="JE916" s="2" t="s">
        <v>239</v>
      </c>
      <c r="JF916" s="2" t="s">
        <v>226</v>
      </c>
      <c r="JG916" s="2" t="s">
        <v>268</v>
      </c>
      <c r="JH916" s="2" t="s">
        <v>303</v>
      </c>
      <c r="JI916" s="2" t="s">
        <v>241</v>
      </c>
      <c r="JJ916" s="2" t="s">
        <v>229</v>
      </c>
      <c r="JK916" s="4"/>
      <c r="JL916" s="8"/>
      <c r="JM916" s="4"/>
      <c r="JN916" s="8"/>
      <c r="JO916" s="7"/>
      <c r="JP916" s="7"/>
      <c r="JQ916" s="2" t="s">
        <v>229</v>
      </c>
      <c r="JR916" s="2" t="s">
        <v>229</v>
      </c>
      <c r="JS916" s="2" t="s">
        <v>229</v>
      </c>
      <c r="JT916" s="2" t="s">
        <v>229</v>
      </c>
      <c r="JU916" s="2" t="s">
        <v>229</v>
      </c>
      <c r="JV916" s="2" t="s">
        <v>229</v>
      </c>
      <c r="JW916" s="4"/>
      <c r="JX916" s="8"/>
      <c r="JY916" s="4"/>
      <c r="JZ916" s="8"/>
      <c r="KA916" s="7"/>
      <c r="KB916" s="7"/>
      <c r="KC916" s="2" t="s">
        <v>272</v>
      </c>
      <c r="KD916" s="2" t="s">
        <v>226</v>
      </c>
      <c r="KE916" s="2" t="s">
        <v>229</v>
      </c>
      <c r="KF916" s="2" t="s">
        <v>229</v>
      </c>
      <c r="KG916" s="2" t="s">
        <v>241</v>
      </c>
      <c r="KH916" s="2" t="s">
        <v>229</v>
      </c>
      <c r="KI916" s="4"/>
      <c r="KJ916" s="8"/>
      <c r="KK916" s="4"/>
      <c r="KL916" s="8"/>
      <c r="KM916" s="7"/>
      <c r="KN916" s="7"/>
      <c r="KO916" s="2" t="s">
        <v>272</v>
      </c>
      <c r="KP916" s="2" t="s">
        <v>226</v>
      </c>
      <c r="KQ916" s="2" t="s">
        <v>229</v>
      </c>
      <c r="KR916" s="2" t="s">
        <v>229</v>
      </c>
      <c r="KS916" s="2" t="s">
        <v>241</v>
      </c>
      <c r="KT916" s="2" t="s">
        <v>229</v>
      </c>
      <c r="KU916" s="4"/>
      <c r="KV916" s="8"/>
      <c r="KW916" s="4"/>
      <c r="KX916" s="8"/>
      <c r="KY916" s="7"/>
      <c r="KZ916" s="7"/>
      <c r="LA916" s="2" t="s">
        <v>272</v>
      </c>
      <c r="LB916" s="2" t="s">
        <v>226</v>
      </c>
      <c r="LC916" s="2" t="s">
        <v>229</v>
      </c>
      <c r="LD916" s="2" t="s">
        <v>229</v>
      </c>
      <c r="LE916" s="2" t="s">
        <v>241</v>
      </c>
      <c r="LF916" s="2" t="s">
        <v>229</v>
      </c>
      <c r="LG916" s="4"/>
      <c r="LH916" s="8"/>
      <c r="LI916" s="4"/>
      <c r="LJ916" s="8"/>
      <c r="LK916" s="7"/>
      <c r="LL916" s="7"/>
      <c r="LM916" s="2" t="s">
        <v>229</v>
      </c>
      <c r="LN916" s="2" t="s">
        <v>229</v>
      </c>
      <c r="LO916" s="2" t="s">
        <v>229</v>
      </c>
      <c r="LP916" s="2" t="s">
        <v>229</v>
      </c>
      <c r="LQ916" s="2" t="s">
        <v>229</v>
      </c>
      <c r="LR916" s="2" t="s">
        <v>229</v>
      </c>
      <c r="LS916" s="4"/>
      <c r="LT916" s="8"/>
      <c r="LU916" s="4">
        <v>1</v>
      </c>
      <c r="LV916" s="8">
        <v>33.08</v>
      </c>
      <c r="LW916" s="7">
        <v>-1</v>
      </c>
      <c r="LX916" s="7">
        <v>-1</v>
      </c>
      <c r="LY916" s="2" t="s">
        <v>239</v>
      </c>
      <c r="LZ916" s="2" t="s">
        <v>275</v>
      </c>
      <c r="MA916" s="2" t="s">
        <v>592</v>
      </c>
      <c r="MB916" s="2" t="s">
        <v>1033</v>
      </c>
      <c r="MC916" s="2" t="s">
        <v>241</v>
      </c>
      <c r="MD916" s="2" t="s">
        <v>229</v>
      </c>
      <c r="ME916" s="4"/>
      <c r="MF916" s="8"/>
      <c r="MG916" s="4"/>
      <c r="MH916" s="8"/>
      <c r="MI916" s="7"/>
      <c r="MJ916" s="7"/>
      <c r="MK916" s="2" t="s">
        <v>266</v>
      </c>
      <c r="ML916" s="2" t="s">
        <v>226</v>
      </c>
      <c r="MM916" s="2" t="s">
        <v>229</v>
      </c>
      <c r="MN916" s="2" t="s">
        <v>229</v>
      </c>
      <c r="MO916" s="2" t="s">
        <v>241</v>
      </c>
      <c r="MP916" s="2" t="s">
        <v>229</v>
      </c>
      <c r="MQ916" s="4"/>
      <c r="MR916" s="8"/>
      <c r="MS916" s="4"/>
      <c r="MT916" s="8"/>
      <c r="MU916" s="7"/>
      <c r="MV916" s="7"/>
      <c r="MW916" s="2" t="s">
        <v>266</v>
      </c>
      <c r="MX916" s="2" t="s">
        <v>226</v>
      </c>
      <c r="MY916" s="2" t="s">
        <v>229</v>
      </c>
      <c r="MZ916" s="2" t="s">
        <v>229</v>
      </c>
      <c r="NA916" s="2" t="s">
        <v>241</v>
      </c>
      <c r="NB916" s="2" t="s">
        <v>229</v>
      </c>
      <c r="NC916" s="4"/>
      <c r="ND916" s="8"/>
      <c r="NE916" s="4"/>
      <c r="NF916" s="8"/>
      <c r="NG916" s="7"/>
      <c r="NH916" s="7"/>
      <c r="NI916" s="2" t="s">
        <v>239</v>
      </c>
      <c r="NJ916" s="2" t="s">
        <v>260</v>
      </c>
      <c r="NK916" s="2" t="s">
        <v>4134</v>
      </c>
      <c r="NL916" s="2" t="s">
        <v>299</v>
      </c>
      <c r="NM916" s="2" t="s">
        <v>241</v>
      </c>
      <c r="NN916" s="2" t="s">
        <v>229</v>
      </c>
      <c r="NO916" s="4"/>
      <c r="NP916" s="8"/>
      <c r="NQ916" s="4"/>
      <c r="NR916" s="8"/>
      <c r="NS916" s="7"/>
      <c r="NT916" s="7"/>
      <c r="NU916" s="2" t="s">
        <v>272</v>
      </c>
      <c r="NV916" s="2" t="s">
        <v>226</v>
      </c>
      <c r="NW916" s="2" t="s">
        <v>229</v>
      </c>
      <c r="NX916" s="2" t="s">
        <v>229</v>
      </c>
      <c r="NY916" s="2" t="s">
        <v>241</v>
      </c>
      <c r="NZ916" s="2" t="s">
        <v>229</v>
      </c>
      <c r="OA916" s="4"/>
      <c r="OB916" s="8"/>
      <c r="OC916" s="4"/>
      <c r="OD916" s="8"/>
      <c r="OE916" s="7"/>
      <c r="OF916" s="7"/>
      <c r="OG916" s="2" t="s">
        <v>266</v>
      </c>
      <c r="OH916" s="2" t="s">
        <v>226</v>
      </c>
      <c r="OI916" s="2" t="s">
        <v>229</v>
      </c>
      <c r="OJ916" s="2" t="s">
        <v>229</v>
      </c>
      <c r="OK916" s="2" t="s">
        <v>241</v>
      </c>
      <c r="OL916" s="2" t="s">
        <v>229</v>
      </c>
      <c r="OM916" s="4"/>
      <c r="ON916" s="8"/>
      <c r="OO916" s="4"/>
      <c r="OP916" s="8"/>
      <c r="OQ916" s="7"/>
      <c r="OR916" s="7"/>
      <c r="OS916" s="2" t="s">
        <v>229</v>
      </c>
      <c r="OT916" s="2" t="s">
        <v>229</v>
      </c>
      <c r="OU916" s="2" t="s">
        <v>229</v>
      </c>
      <c r="OV916" s="2" t="s">
        <v>229</v>
      </c>
      <c r="OW916" s="2" t="s">
        <v>229</v>
      </c>
      <c r="OX916" s="2" t="s">
        <v>229</v>
      </c>
      <c r="OY916" s="4"/>
      <c r="OZ916" s="8"/>
      <c r="PA916" s="4"/>
      <c r="PB916" s="8"/>
      <c r="PC916" s="7"/>
      <c r="PD916" s="7"/>
      <c r="PE916" s="2" t="s">
        <v>281</v>
      </c>
      <c r="PF916" s="2" t="s">
        <v>226</v>
      </c>
      <c r="PG916" s="2" t="s">
        <v>229</v>
      </c>
      <c r="PH916" s="2" t="s">
        <v>229</v>
      </c>
      <c r="PI916" s="2" t="s">
        <v>241</v>
      </c>
      <c r="PJ916" s="2" t="s">
        <v>229</v>
      </c>
      <c r="PK916" s="4"/>
      <c r="PL916" s="8"/>
      <c r="PM916" s="4"/>
      <c r="PN916" s="8"/>
      <c r="PO916" s="7"/>
      <c r="PP916" s="7"/>
      <c r="PQ916" s="2" t="s">
        <v>266</v>
      </c>
      <c r="PR916" s="2" t="s">
        <v>275</v>
      </c>
      <c r="PS916" s="2" t="s">
        <v>229</v>
      </c>
      <c r="PT916" s="2" t="s">
        <v>229</v>
      </c>
      <c r="PU916" s="2" t="s">
        <v>241</v>
      </c>
      <c r="PV916" s="2" t="s">
        <v>229</v>
      </c>
      <c r="PW916" s="4"/>
      <c r="PX916" s="8"/>
      <c r="PY916" s="4"/>
      <c r="PZ916" s="8"/>
      <c r="QA916" s="7"/>
      <c r="QB916" s="7"/>
      <c r="QC916" s="2" t="s">
        <v>281</v>
      </c>
      <c r="QD916" s="2" t="s">
        <v>226</v>
      </c>
      <c r="QE916" s="2" t="s">
        <v>229</v>
      </c>
      <c r="QF916" s="2" t="s">
        <v>229</v>
      </c>
      <c r="QG916" s="2" t="s">
        <v>241</v>
      </c>
      <c r="QH916" s="2" t="s">
        <v>229</v>
      </c>
      <c r="QI916" s="4"/>
      <c r="QJ916" s="8"/>
      <c r="QK916" s="4"/>
      <c r="QL916" s="8"/>
      <c r="QM916" s="7"/>
      <c r="QN916" s="7"/>
      <c r="QO916" s="2" t="s">
        <v>229</v>
      </c>
      <c r="QP916" s="2" t="s">
        <v>229</v>
      </c>
      <c r="QQ916" s="2" t="s">
        <v>229</v>
      </c>
      <c r="QR916" s="2" t="s">
        <v>229</v>
      </c>
      <c r="QS916" s="2" t="s">
        <v>229</v>
      </c>
      <c r="QT916" s="2" t="s">
        <v>229</v>
      </c>
      <c r="QU916" s="4"/>
      <c r="QV916" s="8"/>
      <c r="QW916" s="4"/>
      <c r="QX916" s="8"/>
      <c r="QY916" s="7"/>
      <c r="QZ916" s="7"/>
      <c r="RA916" s="2" t="s">
        <v>239</v>
      </c>
      <c r="RB916" s="2" t="s">
        <v>275</v>
      </c>
      <c r="RC916" s="2" t="s">
        <v>338</v>
      </c>
      <c r="RD916" s="2" t="s">
        <v>229</v>
      </c>
      <c r="RE916" s="2" t="s">
        <v>241</v>
      </c>
      <c r="RF916" s="2" t="s">
        <v>229</v>
      </c>
      <c r="RG916" s="4"/>
      <c r="RH916" s="8"/>
      <c r="RI916" s="4"/>
      <c r="RJ916" s="8"/>
      <c r="RK916" s="7"/>
      <c r="RL916" s="7"/>
      <c r="RM916" s="2" t="s">
        <v>229</v>
      </c>
      <c r="RN916" s="2" t="s">
        <v>229</v>
      </c>
      <c r="RO916" s="2" t="s">
        <v>229</v>
      </c>
      <c r="RP916" s="2" t="s">
        <v>229</v>
      </c>
      <c r="RQ916" s="2" t="s">
        <v>229</v>
      </c>
      <c r="RR916" s="2" t="s">
        <v>229</v>
      </c>
      <c r="RS916" s="4"/>
      <c r="RT916" s="8"/>
      <c r="RU916" s="4"/>
      <c r="RV916" s="8"/>
      <c r="RW916" s="7"/>
      <c r="RX916" s="7"/>
      <c r="RY916" s="2" t="s">
        <v>266</v>
      </c>
      <c r="RZ916" s="2" t="s">
        <v>275</v>
      </c>
      <c r="SA916" s="2" t="s">
        <v>229</v>
      </c>
      <c r="SB916" s="2" t="s">
        <v>229</v>
      </c>
      <c r="SC916" s="2" t="s">
        <v>241</v>
      </c>
      <c r="SD916" s="2" t="s">
        <v>229</v>
      </c>
      <c r="SE916" s="4">
        <v>5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>
        <v>200</v>
      </c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>
        <v>200</v>
      </c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</row>
    <row r="917">
      <c r="A917" s="2" t="s">
        <v>5290</v>
      </c>
      <c r="B917" s="2" t="s">
        <v>216</v>
      </c>
      <c r="C917" s="2" t="s">
        <v>5248</v>
      </c>
      <c r="D917" s="2" t="s">
        <v>218</v>
      </c>
      <c r="E917" s="2" t="s">
        <v>219</v>
      </c>
      <c r="F917" s="2" t="s">
        <v>5291</v>
      </c>
      <c r="G917" s="2" t="s">
        <v>3459</v>
      </c>
      <c r="H917" s="2" t="s">
        <v>221</v>
      </c>
      <c r="I917" s="2" t="s">
        <v>5292</v>
      </c>
      <c r="J917" s="2" t="s">
        <v>2888</v>
      </c>
      <c r="K917" s="2" t="s">
        <v>767</v>
      </c>
      <c r="L917" s="3">
        <v>34.18</v>
      </c>
      <c r="M917" s="3">
        <v>35.89</v>
      </c>
      <c r="N917" s="3">
        <v>59.99</v>
      </c>
      <c r="O917" s="2" t="s">
        <v>226</v>
      </c>
      <c r="P917" s="2" t="s">
        <v>528</v>
      </c>
      <c r="Q917" s="2" t="s">
        <v>228</v>
      </c>
      <c r="R917" s="2" t="s">
        <v>229</v>
      </c>
      <c r="S917" s="2" t="s">
        <v>5293</v>
      </c>
      <c r="T917" s="2" t="s">
        <v>684</v>
      </c>
      <c r="U917" s="2" t="s">
        <v>232</v>
      </c>
      <c r="V917" s="2" t="s">
        <v>1524</v>
      </c>
      <c r="W917" s="2" t="s">
        <v>686</v>
      </c>
      <c r="X917" s="2" t="s">
        <v>1009</v>
      </c>
      <c r="Y917" s="2" t="s">
        <v>5294</v>
      </c>
      <c r="Z917" s="4">
        <v>243</v>
      </c>
      <c r="AA917" s="4">
        <f>=ROUNDDOWN(11.0454545454545,0)</f>
      </c>
      <c r="AB917" s="5">
        <v>22</v>
      </c>
      <c r="AC917" s="2" t="s">
        <v>1617</v>
      </c>
      <c r="AD917" s="4">
        <v>160</v>
      </c>
      <c r="AE917" s="4">
        <v>380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>
        <v>16</v>
      </c>
      <c r="AQ917" s="8">
        <v>607.87</v>
      </c>
      <c r="AR917" s="4">
        <v>8</v>
      </c>
      <c r="AS917" s="8">
        <v>324.06</v>
      </c>
      <c r="AT917" s="7">
        <v>1</v>
      </c>
      <c r="AU917" s="7">
        <v>0.8758</v>
      </c>
      <c r="AV917" s="4">
        <v>25</v>
      </c>
      <c r="AW917" s="8">
        <v>977.31</v>
      </c>
      <c r="AX917" s="4">
        <v>17</v>
      </c>
      <c r="AY917" s="8">
        <v>752.47</v>
      </c>
      <c r="AZ917" s="7">
        <v>0.4706</v>
      </c>
      <c r="BA917" s="7">
        <v>0.2988</v>
      </c>
      <c r="BB917" s="7">
        <v>0.622</v>
      </c>
      <c r="BC917" s="4">
        <v>25</v>
      </c>
      <c r="BD917" s="8">
        <v>977.31</v>
      </c>
      <c r="BE917" s="4">
        <v>17</v>
      </c>
      <c r="BF917" s="8">
        <v>752.47</v>
      </c>
      <c r="BG917" s="7">
        <v>0.4706</v>
      </c>
      <c r="BH917" s="7">
        <v>0.2988</v>
      </c>
      <c r="BI917" s="7">
        <v>1</v>
      </c>
      <c r="BJ917" s="4">
        <v>16</v>
      </c>
      <c r="BK917" s="8">
        <v>607.87</v>
      </c>
      <c r="BL917" s="2" t="s">
        <v>5295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267</v>
      </c>
      <c r="BV917" s="2" t="s">
        <v>226</v>
      </c>
      <c r="BW917" s="2" t="s">
        <v>229</v>
      </c>
      <c r="BX917" s="2" t="s">
        <v>229</v>
      </c>
      <c r="BY917" s="2" t="s">
        <v>241</v>
      </c>
      <c r="BZ917" s="2" t="s">
        <v>229</v>
      </c>
      <c r="CA917" s="4">
        <v>6</v>
      </c>
      <c r="CB917" s="8">
        <v>178.62</v>
      </c>
      <c r="CC917" s="4">
        <v>5</v>
      </c>
      <c r="CD917" s="8">
        <v>198.45</v>
      </c>
      <c r="CE917" s="7">
        <v>0.2</v>
      </c>
      <c r="CF917" s="7">
        <v>-0.0999</v>
      </c>
      <c r="CG917" s="2" t="s">
        <v>239</v>
      </c>
      <c r="CH917" s="2" t="s">
        <v>226</v>
      </c>
      <c r="CI917" s="2" t="s">
        <v>5294</v>
      </c>
      <c r="CJ917" s="2" t="s">
        <v>558</v>
      </c>
      <c r="CK917" s="2" t="s">
        <v>241</v>
      </c>
      <c r="CL917" s="2" t="s">
        <v>229</v>
      </c>
      <c r="CM917" s="4">
        <v>2</v>
      </c>
      <c r="CN917" s="8">
        <v>86.14</v>
      </c>
      <c r="CO917" s="4"/>
      <c r="CP917" s="8"/>
      <c r="CQ917" s="7"/>
      <c r="CR917" s="7"/>
      <c r="CS917" s="2" t="s">
        <v>239</v>
      </c>
      <c r="CT917" s="2" t="s">
        <v>226</v>
      </c>
      <c r="CU917" s="2" t="s">
        <v>5294</v>
      </c>
      <c r="CV917" s="2" t="s">
        <v>575</v>
      </c>
      <c r="CW917" s="2" t="s">
        <v>241</v>
      </c>
      <c r="CX917" s="2" t="s">
        <v>229</v>
      </c>
      <c r="CY917" s="4">
        <v>2</v>
      </c>
      <c r="CZ917" s="8">
        <v>62.8</v>
      </c>
      <c r="DA917" s="4">
        <v>2</v>
      </c>
      <c r="DB917" s="8">
        <v>83.74</v>
      </c>
      <c r="DC917" s="7"/>
      <c r="DD917" s="7">
        <v>-0.2501</v>
      </c>
      <c r="DE917" s="2" t="s">
        <v>239</v>
      </c>
      <c r="DF917" s="2" t="s">
        <v>226</v>
      </c>
      <c r="DG917" s="2" t="s">
        <v>1091</v>
      </c>
      <c r="DH917" s="2" t="s">
        <v>401</v>
      </c>
      <c r="DI917" s="2" t="s">
        <v>241</v>
      </c>
      <c r="DJ917" s="2" t="s">
        <v>229</v>
      </c>
      <c r="DK917" s="4">
        <v>2</v>
      </c>
      <c r="DL917" s="8">
        <v>68.19</v>
      </c>
      <c r="DM917" s="4"/>
      <c r="DN917" s="8"/>
      <c r="DO917" s="7"/>
      <c r="DP917" s="7"/>
      <c r="DQ917" s="2" t="s">
        <v>239</v>
      </c>
      <c r="DR917" s="2" t="s">
        <v>226</v>
      </c>
      <c r="DS917" s="2" t="s">
        <v>943</v>
      </c>
      <c r="DT917" s="2" t="s">
        <v>539</v>
      </c>
      <c r="DU917" s="2" t="s">
        <v>241</v>
      </c>
      <c r="DV917" s="2" t="s">
        <v>229</v>
      </c>
      <c r="DW917" s="4">
        <v>2</v>
      </c>
      <c r="DX917" s="8">
        <v>87.74</v>
      </c>
      <c r="DY917" s="4"/>
      <c r="DZ917" s="8"/>
      <c r="EA917" s="7"/>
      <c r="EB917" s="7"/>
      <c r="EC917" s="2" t="s">
        <v>239</v>
      </c>
      <c r="ED917" s="2" t="s">
        <v>226</v>
      </c>
      <c r="EE917" s="2" t="s">
        <v>407</v>
      </c>
      <c r="EF917" s="2" t="s">
        <v>1996</v>
      </c>
      <c r="EG917" s="2" t="s">
        <v>241</v>
      </c>
      <c r="EH917" s="2" t="s">
        <v>229</v>
      </c>
      <c r="EI917" s="4"/>
      <c r="EJ917" s="8"/>
      <c r="EK917" s="4">
        <v>1</v>
      </c>
      <c r="EL917" s="8">
        <v>41.87</v>
      </c>
      <c r="EM917" s="7">
        <v>-1</v>
      </c>
      <c r="EN917" s="7">
        <v>-1</v>
      </c>
      <c r="EO917" s="2" t="s">
        <v>239</v>
      </c>
      <c r="EP917" s="2" t="s">
        <v>226</v>
      </c>
      <c r="EQ917" s="2" t="s">
        <v>1545</v>
      </c>
      <c r="ER917" s="2" t="s">
        <v>1546</v>
      </c>
      <c r="ES917" s="2" t="s">
        <v>241</v>
      </c>
      <c r="ET917" s="2" t="s">
        <v>229</v>
      </c>
      <c r="EU917" s="4"/>
      <c r="EV917" s="8"/>
      <c r="EW917" s="4"/>
      <c r="EX917" s="8"/>
      <c r="EY917" s="7"/>
      <c r="EZ917" s="7"/>
      <c r="FA917" s="2" t="s">
        <v>239</v>
      </c>
      <c r="FB917" s="2" t="s">
        <v>226</v>
      </c>
      <c r="FC917" s="2" t="s">
        <v>5294</v>
      </c>
      <c r="FD917" s="2" t="s">
        <v>478</v>
      </c>
      <c r="FE917" s="2" t="s">
        <v>241</v>
      </c>
      <c r="FF917" s="2" t="s">
        <v>229</v>
      </c>
      <c r="FG917" s="4">
        <v>2</v>
      </c>
      <c r="FH917" s="8">
        <v>124.38</v>
      </c>
      <c r="FI917" s="4"/>
      <c r="FJ917" s="8"/>
      <c r="FK917" s="7"/>
      <c r="FL917" s="7"/>
      <c r="FM917" s="2" t="s">
        <v>239</v>
      </c>
      <c r="FN917" s="2" t="s">
        <v>226</v>
      </c>
      <c r="FO917" s="2" t="s">
        <v>5294</v>
      </c>
      <c r="FP917" s="2" t="s">
        <v>3936</v>
      </c>
      <c r="FQ917" s="2" t="s">
        <v>241</v>
      </c>
      <c r="FR917" s="2" t="s">
        <v>229</v>
      </c>
      <c r="FS917" s="4"/>
      <c r="FT917" s="8"/>
      <c r="FU917" s="4"/>
      <c r="FV917" s="8"/>
      <c r="FW917" s="7"/>
      <c r="FX917" s="7"/>
      <c r="FY917" s="2" t="s">
        <v>239</v>
      </c>
      <c r="FZ917" s="2" t="s">
        <v>226</v>
      </c>
      <c r="GA917" s="2" t="s">
        <v>327</v>
      </c>
      <c r="GB917" s="2" t="s">
        <v>229</v>
      </c>
      <c r="GC917" s="2" t="s">
        <v>241</v>
      </c>
      <c r="GD917" s="2" t="s">
        <v>229</v>
      </c>
      <c r="GE917" s="4"/>
      <c r="GF917" s="8"/>
      <c r="GG917" s="4"/>
      <c r="GH917" s="8"/>
      <c r="GI917" s="7"/>
      <c r="GJ917" s="7"/>
      <c r="GK917" s="2" t="s">
        <v>239</v>
      </c>
      <c r="GL917" s="2" t="s">
        <v>226</v>
      </c>
      <c r="GM917" s="2" t="s">
        <v>1093</v>
      </c>
      <c r="GN917" s="2" t="s">
        <v>303</v>
      </c>
      <c r="GO917" s="2" t="s">
        <v>241</v>
      </c>
      <c r="GP917" s="2" t="s">
        <v>229</v>
      </c>
      <c r="GQ917" s="4"/>
      <c r="GR917" s="8"/>
      <c r="GS917" s="4"/>
      <c r="GT917" s="8"/>
      <c r="GU917" s="7"/>
      <c r="GV917" s="7"/>
      <c r="GW917" s="2" t="s">
        <v>239</v>
      </c>
      <c r="GX917" s="2" t="s">
        <v>226</v>
      </c>
      <c r="GY917" s="2" t="s">
        <v>3376</v>
      </c>
      <c r="GZ917" s="2" t="s">
        <v>397</v>
      </c>
      <c r="HA917" s="2" t="s">
        <v>241</v>
      </c>
      <c r="HB917" s="2" t="s">
        <v>229</v>
      </c>
      <c r="HC917" s="4"/>
      <c r="HD917" s="8"/>
      <c r="HE917" s="4"/>
      <c r="HF917" s="8"/>
      <c r="HG917" s="7"/>
      <c r="HH917" s="7"/>
      <c r="HI917" s="2" t="s">
        <v>266</v>
      </c>
      <c r="HJ917" s="2" t="s">
        <v>226</v>
      </c>
      <c r="HK917" s="2" t="s">
        <v>229</v>
      </c>
      <c r="HL917" s="2" t="s">
        <v>229</v>
      </c>
      <c r="HM917" s="2" t="s">
        <v>241</v>
      </c>
      <c r="HN917" s="2" t="s">
        <v>263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226</v>
      </c>
      <c r="HW917" s="2" t="s">
        <v>2322</v>
      </c>
      <c r="HX917" s="2" t="s">
        <v>624</v>
      </c>
      <c r="HY917" s="2" t="s">
        <v>241</v>
      </c>
      <c r="HZ917" s="2" t="s">
        <v>229</v>
      </c>
      <c r="IA917" s="4"/>
      <c r="IB917" s="8"/>
      <c r="IC917" s="4"/>
      <c r="ID917" s="8"/>
      <c r="IE917" s="7"/>
      <c r="IF917" s="7"/>
      <c r="IG917" s="2" t="s">
        <v>266</v>
      </c>
      <c r="IH917" s="2" t="s">
        <v>226</v>
      </c>
      <c r="II917" s="2" t="s">
        <v>229</v>
      </c>
      <c r="IJ917" s="2" t="s">
        <v>229</v>
      </c>
      <c r="IK917" s="2" t="s">
        <v>241</v>
      </c>
      <c r="IL917" s="2" t="s">
        <v>229</v>
      </c>
      <c r="IM917" s="4"/>
      <c r="IN917" s="8"/>
      <c r="IO917" s="4"/>
      <c r="IP917" s="8"/>
      <c r="IQ917" s="7"/>
      <c r="IR917" s="7"/>
      <c r="IS917" s="2" t="s">
        <v>239</v>
      </c>
      <c r="IT917" s="2" t="s">
        <v>226</v>
      </c>
      <c r="IU917" s="2" t="s">
        <v>1082</v>
      </c>
      <c r="IV917" s="2" t="s">
        <v>229</v>
      </c>
      <c r="IW917" s="2" t="s">
        <v>241</v>
      </c>
      <c r="IX917" s="2" t="s">
        <v>229</v>
      </c>
      <c r="IY917" s="4"/>
      <c r="IZ917" s="8"/>
      <c r="JA917" s="4"/>
      <c r="JB917" s="8"/>
      <c r="JC917" s="7"/>
      <c r="JD917" s="7"/>
      <c r="JE917" s="2" t="s">
        <v>267</v>
      </c>
      <c r="JF917" s="2" t="s">
        <v>226</v>
      </c>
      <c r="JG917" s="2" t="s">
        <v>229</v>
      </c>
      <c r="JH917" s="2" t="s">
        <v>229</v>
      </c>
      <c r="JI917" s="2" t="s">
        <v>241</v>
      </c>
      <c r="JJ917" s="2" t="s">
        <v>229</v>
      </c>
      <c r="JK917" s="4"/>
      <c r="JL917" s="8"/>
      <c r="JM917" s="4"/>
      <c r="JN917" s="8"/>
      <c r="JO917" s="7"/>
      <c r="JP917" s="7"/>
      <c r="JQ917" s="2" t="s">
        <v>272</v>
      </c>
      <c r="JR917" s="2" t="s">
        <v>226</v>
      </c>
      <c r="JS917" s="2" t="s">
        <v>229</v>
      </c>
      <c r="JT917" s="2" t="s">
        <v>229</v>
      </c>
      <c r="JU917" s="2" t="s">
        <v>241</v>
      </c>
      <c r="JV917" s="2" t="s">
        <v>229</v>
      </c>
      <c r="JW917" s="4"/>
      <c r="JX917" s="8"/>
      <c r="JY917" s="4"/>
      <c r="JZ917" s="8"/>
      <c r="KA917" s="7"/>
      <c r="KB917" s="7"/>
      <c r="KC917" s="2" t="s">
        <v>272</v>
      </c>
      <c r="KD917" s="2" t="s">
        <v>226</v>
      </c>
      <c r="KE917" s="2" t="s">
        <v>229</v>
      </c>
      <c r="KF917" s="2" t="s">
        <v>229</v>
      </c>
      <c r="KG917" s="2" t="s">
        <v>241</v>
      </c>
      <c r="KH917" s="2" t="s">
        <v>229</v>
      </c>
      <c r="KI917" s="4"/>
      <c r="KJ917" s="8"/>
      <c r="KK917" s="4"/>
      <c r="KL917" s="8"/>
      <c r="KM917" s="7"/>
      <c r="KN917" s="7"/>
      <c r="KO917" s="2" t="s">
        <v>272</v>
      </c>
      <c r="KP917" s="2" t="s">
        <v>226</v>
      </c>
      <c r="KQ917" s="2" t="s">
        <v>229</v>
      </c>
      <c r="KR917" s="2" t="s">
        <v>229</v>
      </c>
      <c r="KS917" s="2" t="s">
        <v>241</v>
      </c>
      <c r="KT917" s="2" t="s">
        <v>229</v>
      </c>
      <c r="KU917" s="4"/>
      <c r="KV917" s="8"/>
      <c r="KW917" s="4"/>
      <c r="KX917" s="8"/>
      <c r="KY917" s="7"/>
      <c r="KZ917" s="7"/>
      <c r="LA917" s="2" t="s">
        <v>272</v>
      </c>
      <c r="LB917" s="2" t="s">
        <v>226</v>
      </c>
      <c r="LC917" s="2" t="s">
        <v>229</v>
      </c>
      <c r="LD917" s="2" t="s">
        <v>229</v>
      </c>
      <c r="LE917" s="2" t="s">
        <v>241</v>
      </c>
      <c r="LF917" s="2" t="s">
        <v>229</v>
      </c>
      <c r="LG917" s="4"/>
      <c r="LH917" s="8"/>
      <c r="LI917" s="4"/>
      <c r="LJ917" s="8"/>
      <c r="LK917" s="7"/>
      <c r="LL917" s="7"/>
      <c r="LM917" s="2" t="s">
        <v>239</v>
      </c>
      <c r="LN917" s="2" t="s">
        <v>226</v>
      </c>
      <c r="LO917" s="2" t="s">
        <v>1097</v>
      </c>
      <c r="LP917" s="2" t="s">
        <v>229</v>
      </c>
      <c r="LQ917" s="2" t="s">
        <v>241</v>
      </c>
      <c r="LR917" s="2" t="s">
        <v>229</v>
      </c>
      <c r="LS917" s="4"/>
      <c r="LT917" s="8"/>
      <c r="LU917" s="4"/>
      <c r="LV917" s="8"/>
      <c r="LW917" s="7"/>
      <c r="LX917" s="7"/>
      <c r="LY917" s="2" t="s">
        <v>239</v>
      </c>
      <c r="LZ917" s="2" t="s">
        <v>275</v>
      </c>
      <c r="MA917" s="2" t="s">
        <v>3374</v>
      </c>
      <c r="MB917" s="2" t="s">
        <v>4036</v>
      </c>
      <c r="MC917" s="2" t="s">
        <v>241</v>
      </c>
      <c r="MD917" s="2" t="s">
        <v>229</v>
      </c>
      <c r="ME917" s="4"/>
      <c r="MF917" s="8"/>
      <c r="MG917" s="4"/>
      <c r="MH917" s="8"/>
      <c r="MI917" s="7"/>
      <c r="MJ917" s="7"/>
      <c r="MK917" s="2" t="s">
        <v>272</v>
      </c>
      <c r="ML917" s="2" t="s">
        <v>226</v>
      </c>
      <c r="MM917" s="2" t="s">
        <v>229</v>
      </c>
      <c r="MN917" s="2" t="s">
        <v>229</v>
      </c>
      <c r="MO917" s="2" t="s">
        <v>241</v>
      </c>
      <c r="MP917" s="2" t="s">
        <v>229</v>
      </c>
      <c r="MQ917" s="4"/>
      <c r="MR917" s="8"/>
      <c r="MS917" s="4"/>
      <c r="MT917" s="8"/>
      <c r="MU917" s="7"/>
      <c r="MV917" s="7"/>
      <c r="MW917" s="2" t="s">
        <v>239</v>
      </c>
      <c r="MX917" s="2" t="s">
        <v>226</v>
      </c>
      <c r="MY917" s="2" t="s">
        <v>1965</v>
      </c>
      <c r="MZ917" s="2" t="s">
        <v>229</v>
      </c>
      <c r="NA917" s="2" t="s">
        <v>241</v>
      </c>
      <c r="NB917" s="2" t="s">
        <v>229</v>
      </c>
      <c r="NC917" s="4"/>
      <c r="ND917" s="8"/>
      <c r="NE917" s="4"/>
      <c r="NF917" s="8"/>
      <c r="NG917" s="7"/>
      <c r="NH917" s="7"/>
      <c r="NI917" s="2" t="s">
        <v>239</v>
      </c>
      <c r="NJ917" s="2" t="s">
        <v>260</v>
      </c>
      <c r="NK917" s="2" t="s">
        <v>459</v>
      </c>
      <c r="NL917" s="2" t="s">
        <v>434</v>
      </c>
      <c r="NM917" s="2" t="s">
        <v>241</v>
      </c>
      <c r="NN917" s="2" t="s">
        <v>229</v>
      </c>
      <c r="NO917" s="4"/>
      <c r="NP917" s="8"/>
      <c r="NQ917" s="4"/>
      <c r="NR917" s="8"/>
      <c r="NS917" s="7"/>
      <c r="NT917" s="7"/>
      <c r="NU917" s="2" t="s">
        <v>272</v>
      </c>
      <c r="NV917" s="2" t="s">
        <v>226</v>
      </c>
      <c r="NW917" s="2" t="s">
        <v>229</v>
      </c>
      <c r="NX917" s="2" t="s">
        <v>229</v>
      </c>
      <c r="NY917" s="2" t="s">
        <v>241</v>
      </c>
      <c r="NZ917" s="2" t="s">
        <v>229</v>
      </c>
      <c r="OA917" s="4"/>
      <c r="OB917" s="8"/>
      <c r="OC917" s="4"/>
      <c r="OD917" s="8"/>
      <c r="OE917" s="7"/>
      <c r="OF917" s="7"/>
      <c r="OG917" s="2" t="s">
        <v>266</v>
      </c>
      <c r="OH917" s="2" t="s">
        <v>226</v>
      </c>
      <c r="OI917" s="2" t="s">
        <v>229</v>
      </c>
      <c r="OJ917" s="2" t="s">
        <v>229</v>
      </c>
      <c r="OK917" s="2" t="s">
        <v>241</v>
      </c>
      <c r="OL917" s="2" t="s">
        <v>229</v>
      </c>
      <c r="OM917" s="4"/>
      <c r="ON917" s="8"/>
      <c r="OO917" s="4"/>
      <c r="OP917" s="8"/>
      <c r="OQ917" s="7"/>
      <c r="OR917" s="7"/>
      <c r="OS917" s="2" t="s">
        <v>229</v>
      </c>
      <c r="OT917" s="2" t="s">
        <v>229</v>
      </c>
      <c r="OU917" s="2" t="s">
        <v>229</v>
      </c>
      <c r="OV917" s="2" t="s">
        <v>229</v>
      </c>
      <c r="OW917" s="2" t="s">
        <v>229</v>
      </c>
      <c r="OX917" s="2" t="s">
        <v>229</v>
      </c>
      <c r="OY917" s="4"/>
      <c r="OZ917" s="8"/>
      <c r="PA917" s="4"/>
      <c r="PB917" s="8"/>
      <c r="PC917" s="7"/>
      <c r="PD917" s="7"/>
      <c r="PE917" s="2" t="s">
        <v>281</v>
      </c>
      <c r="PF917" s="2" t="s">
        <v>226</v>
      </c>
      <c r="PG917" s="2" t="s">
        <v>229</v>
      </c>
      <c r="PH917" s="2" t="s">
        <v>229</v>
      </c>
      <c r="PI917" s="2" t="s">
        <v>241</v>
      </c>
      <c r="PJ917" s="2" t="s">
        <v>229</v>
      </c>
      <c r="PK917" s="4"/>
      <c r="PL917" s="8"/>
      <c r="PM917" s="4"/>
      <c r="PN917" s="8"/>
      <c r="PO917" s="7"/>
      <c r="PP917" s="7"/>
      <c r="PQ917" s="2" t="s">
        <v>266</v>
      </c>
      <c r="PR917" s="2" t="s">
        <v>275</v>
      </c>
      <c r="PS917" s="2" t="s">
        <v>229</v>
      </c>
      <c r="PT917" s="2" t="s">
        <v>229</v>
      </c>
      <c r="PU917" s="2" t="s">
        <v>241</v>
      </c>
      <c r="PV917" s="2" t="s">
        <v>229</v>
      </c>
      <c r="PW917" s="4"/>
      <c r="PX917" s="8"/>
      <c r="PY917" s="4"/>
      <c r="PZ917" s="8"/>
      <c r="QA917" s="7"/>
      <c r="QB917" s="7"/>
      <c r="QC917" s="2" t="s">
        <v>281</v>
      </c>
      <c r="QD917" s="2" t="s">
        <v>226</v>
      </c>
      <c r="QE917" s="2" t="s">
        <v>229</v>
      </c>
      <c r="QF917" s="2" t="s">
        <v>229</v>
      </c>
      <c r="QG917" s="2" t="s">
        <v>241</v>
      </c>
      <c r="QH917" s="2" t="s">
        <v>229</v>
      </c>
      <c r="QI917" s="4"/>
      <c r="QJ917" s="8"/>
      <c r="QK917" s="4"/>
      <c r="QL917" s="8"/>
      <c r="QM917" s="7"/>
      <c r="QN917" s="7"/>
      <c r="QO917" s="2" t="s">
        <v>229</v>
      </c>
      <c r="QP917" s="2" t="s">
        <v>229</v>
      </c>
      <c r="QQ917" s="2" t="s">
        <v>229</v>
      </c>
      <c r="QR917" s="2" t="s">
        <v>229</v>
      </c>
      <c r="QS917" s="2" t="s">
        <v>229</v>
      </c>
      <c r="QT917" s="2" t="s">
        <v>229</v>
      </c>
      <c r="QU917" s="4"/>
      <c r="QV917" s="8"/>
      <c r="QW917" s="4"/>
      <c r="QX917" s="8"/>
      <c r="QY917" s="7"/>
      <c r="QZ917" s="7"/>
      <c r="RA917" s="2" t="s">
        <v>267</v>
      </c>
      <c r="RB917" s="2" t="s">
        <v>226</v>
      </c>
      <c r="RC917" s="2" t="s">
        <v>229</v>
      </c>
      <c r="RD917" s="2" t="s">
        <v>229</v>
      </c>
      <c r="RE917" s="2" t="s">
        <v>241</v>
      </c>
      <c r="RF917" s="2" t="s">
        <v>229</v>
      </c>
      <c r="RG917" s="4"/>
      <c r="RH917" s="8"/>
      <c r="RI917" s="4"/>
      <c r="RJ917" s="8"/>
      <c r="RK917" s="7"/>
      <c r="RL917" s="7"/>
      <c r="RM917" s="2" t="s">
        <v>229</v>
      </c>
      <c r="RN917" s="2" t="s">
        <v>229</v>
      </c>
      <c r="RO917" s="2" t="s">
        <v>229</v>
      </c>
      <c r="RP917" s="2" t="s">
        <v>229</v>
      </c>
      <c r="RQ917" s="2" t="s">
        <v>229</v>
      </c>
      <c r="RR917" s="2" t="s">
        <v>229</v>
      </c>
      <c r="RS917" s="4"/>
      <c r="RT917" s="8"/>
      <c r="RU917" s="4"/>
      <c r="RV917" s="8"/>
      <c r="RW917" s="7"/>
      <c r="RX917" s="7"/>
      <c r="RY917" s="2" t="s">
        <v>266</v>
      </c>
      <c r="RZ917" s="2" t="s">
        <v>275</v>
      </c>
      <c r="SA917" s="2" t="s">
        <v>229</v>
      </c>
      <c r="SB917" s="2" t="s">
        <v>229</v>
      </c>
      <c r="SC917" s="2" t="s">
        <v>241</v>
      </c>
      <c r="SD917" s="2" t="s">
        <v>229</v>
      </c>
      <c r="SE917" s="4">
        <v>243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>
        <v>160</v>
      </c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>
        <v>220</v>
      </c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</row>
    <row r="918">
      <c r="A918" s="2" t="s">
        <v>5296</v>
      </c>
      <c r="B918" s="2" t="s">
        <v>216</v>
      </c>
      <c r="C918" s="2" t="s">
        <v>5248</v>
      </c>
      <c r="D918" s="2" t="s">
        <v>218</v>
      </c>
      <c r="E918" s="2" t="s">
        <v>219</v>
      </c>
      <c r="F918" s="2" t="s">
        <v>5291</v>
      </c>
      <c r="G918" s="2" t="s">
        <v>3459</v>
      </c>
      <c r="H918" s="2" t="s">
        <v>221</v>
      </c>
      <c r="I918" s="2" t="s">
        <v>5292</v>
      </c>
      <c r="J918" s="2" t="s">
        <v>285</v>
      </c>
      <c r="K918" s="2" t="s">
        <v>767</v>
      </c>
      <c r="L918" s="3">
        <v>39.06</v>
      </c>
      <c r="M918" s="3">
        <v>41.01</v>
      </c>
      <c r="N918" s="3">
        <v>69.99</v>
      </c>
      <c r="O918" s="2" t="s">
        <v>226</v>
      </c>
      <c r="P918" s="2" t="s">
        <v>528</v>
      </c>
      <c r="Q918" s="2" t="s">
        <v>228</v>
      </c>
      <c r="R918" s="2" t="s">
        <v>229</v>
      </c>
      <c r="S918" s="2" t="s">
        <v>5293</v>
      </c>
      <c r="T918" s="2" t="s">
        <v>684</v>
      </c>
      <c r="U918" s="2" t="s">
        <v>286</v>
      </c>
      <c r="V918" s="2" t="s">
        <v>1524</v>
      </c>
      <c r="W918" s="2" t="s">
        <v>686</v>
      </c>
      <c r="X918" s="2" t="s">
        <v>1009</v>
      </c>
      <c r="Y918" s="2" t="s">
        <v>5294</v>
      </c>
      <c r="Z918" s="4">
        <v>280</v>
      </c>
      <c r="AA918" s="4">
        <f>=ROUNDDOWN(16.4705882352941,0)</f>
      </c>
      <c r="AB918" s="5">
        <v>17</v>
      </c>
      <c r="AC918" s="2" t="s">
        <v>1617</v>
      </c>
      <c r="AD918" s="4">
        <v>150</v>
      </c>
      <c r="AE918" s="4">
        <v>320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>
        <v>9</v>
      </c>
      <c r="AQ918" s="8">
        <v>369.44</v>
      </c>
      <c r="AR918" s="4">
        <v>9</v>
      </c>
      <c r="AS918" s="8">
        <v>428.41</v>
      </c>
      <c r="AT918" s="7"/>
      <c r="AU918" s="7">
        <v>-0.1376</v>
      </c>
      <c r="AV918" s="4" t="s">
        <v>229</v>
      </c>
      <c r="AW918" s="8" t="s">
        <v>229</v>
      </c>
      <c r="AX918" s="4" t="s">
        <v>229</v>
      </c>
      <c r="AY918" s="8" t="s">
        <v>229</v>
      </c>
      <c r="AZ918" s="7" t="s">
        <v>229</v>
      </c>
      <c r="BA918" s="7" t="s">
        <v>229</v>
      </c>
      <c r="BB918" s="7">
        <v>0.378</v>
      </c>
      <c r="BC918" s="4" t="s">
        <v>229</v>
      </c>
      <c r="BD918" s="8" t="s">
        <v>229</v>
      </c>
      <c r="BE918" s="4" t="s">
        <v>229</v>
      </c>
      <c r="BF918" s="8" t="s">
        <v>229</v>
      </c>
      <c r="BG918" s="7" t="s">
        <v>229</v>
      </c>
      <c r="BH918" s="7" t="s">
        <v>229</v>
      </c>
      <c r="BI918" s="7" t="s">
        <v>229</v>
      </c>
      <c r="BJ918" s="4">
        <v>9</v>
      </c>
      <c r="BK918" s="8">
        <v>369.44</v>
      </c>
      <c r="BL918" s="2" t="s">
        <v>5297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267</v>
      </c>
      <c r="BV918" s="2" t="s">
        <v>226</v>
      </c>
      <c r="BW918" s="2" t="s">
        <v>229</v>
      </c>
      <c r="BX918" s="2" t="s">
        <v>229</v>
      </c>
      <c r="BY918" s="2" t="s">
        <v>241</v>
      </c>
      <c r="BZ918" s="2" t="s">
        <v>229</v>
      </c>
      <c r="CA918" s="4">
        <v>4</v>
      </c>
      <c r="CB918" s="8">
        <v>142.96</v>
      </c>
      <c r="CC918" s="4">
        <v>2</v>
      </c>
      <c r="CD918" s="8">
        <v>90.72</v>
      </c>
      <c r="CE918" s="7">
        <v>1</v>
      </c>
      <c r="CF918" s="7">
        <v>0.5758</v>
      </c>
      <c r="CG918" s="2" t="s">
        <v>239</v>
      </c>
      <c r="CH918" s="2" t="s">
        <v>226</v>
      </c>
      <c r="CI918" s="2" t="s">
        <v>459</v>
      </c>
      <c r="CJ918" s="2" t="s">
        <v>257</v>
      </c>
      <c r="CK918" s="2" t="s">
        <v>241</v>
      </c>
      <c r="CL918" s="2" t="s">
        <v>229</v>
      </c>
      <c r="CM918" s="4">
        <v>1</v>
      </c>
      <c r="CN918" s="8">
        <v>49.22</v>
      </c>
      <c r="CO918" s="4">
        <v>2</v>
      </c>
      <c r="CP918" s="8">
        <v>98.44</v>
      </c>
      <c r="CQ918" s="7">
        <v>-0.5</v>
      </c>
      <c r="CR918" s="7">
        <v>-0.5</v>
      </c>
      <c r="CS918" s="2" t="s">
        <v>239</v>
      </c>
      <c r="CT918" s="2" t="s">
        <v>226</v>
      </c>
      <c r="CU918" s="2" t="s">
        <v>459</v>
      </c>
      <c r="CV918" s="2" t="s">
        <v>434</v>
      </c>
      <c r="CW918" s="2" t="s">
        <v>241</v>
      </c>
      <c r="CX918" s="2" t="s">
        <v>229</v>
      </c>
      <c r="CY918" s="4"/>
      <c r="CZ918" s="8"/>
      <c r="DA918" s="4">
        <v>4</v>
      </c>
      <c r="DB918" s="8">
        <v>191.4</v>
      </c>
      <c r="DC918" s="7">
        <v>-1</v>
      </c>
      <c r="DD918" s="7">
        <v>-1</v>
      </c>
      <c r="DE918" s="2" t="s">
        <v>239</v>
      </c>
      <c r="DF918" s="2" t="s">
        <v>226</v>
      </c>
      <c r="DG918" s="2" t="s">
        <v>1091</v>
      </c>
      <c r="DH918" s="2" t="s">
        <v>324</v>
      </c>
      <c r="DI918" s="2" t="s">
        <v>241</v>
      </c>
      <c r="DJ918" s="2" t="s">
        <v>229</v>
      </c>
      <c r="DK918" s="4">
        <v>2</v>
      </c>
      <c r="DL918" s="8">
        <v>82.02</v>
      </c>
      <c r="DM918" s="4"/>
      <c r="DN918" s="8"/>
      <c r="DO918" s="7"/>
      <c r="DP918" s="7"/>
      <c r="DQ918" s="2" t="s">
        <v>239</v>
      </c>
      <c r="DR918" s="2" t="s">
        <v>226</v>
      </c>
      <c r="DS918" s="2" t="s">
        <v>943</v>
      </c>
      <c r="DT918" s="2" t="s">
        <v>1309</v>
      </c>
      <c r="DU918" s="2" t="s">
        <v>241</v>
      </c>
      <c r="DV918" s="2" t="s">
        <v>229</v>
      </c>
      <c r="DW918" s="4">
        <v>1</v>
      </c>
      <c r="DX918" s="8">
        <v>50.13</v>
      </c>
      <c r="DY918" s="4"/>
      <c r="DZ918" s="8"/>
      <c r="EA918" s="7"/>
      <c r="EB918" s="7"/>
      <c r="EC918" s="2" t="s">
        <v>239</v>
      </c>
      <c r="ED918" s="2" t="s">
        <v>226</v>
      </c>
      <c r="EE918" s="2" t="s">
        <v>407</v>
      </c>
      <c r="EF918" s="2" t="s">
        <v>2370</v>
      </c>
      <c r="EG918" s="2" t="s">
        <v>241</v>
      </c>
      <c r="EH918" s="2" t="s">
        <v>229</v>
      </c>
      <c r="EI918" s="4"/>
      <c r="EJ918" s="8"/>
      <c r="EK918" s="4"/>
      <c r="EL918" s="8"/>
      <c r="EM918" s="7"/>
      <c r="EN918" s="7"/>
      <c r="EO918" s="2" t="s">
        <v>239</v>
      </c>
      <c r="EP918" s="2" t="s">
        <v>226</v>
      </c>
      <c r="EQ918" s="2" t="s">
        <v>1060</v>
      </c>
      <c r="ER918" s="2" t="s">
        <v>4585</v>
      </c>
      <c r="ES918" s="2" t="s">
        <v>241</v>
      </c>
      <c r="ET918" s="2" t="s">
        <v>229</v>
      </c>
      <c r="EU918" s="4"/>
      <c r="EV918" s="8"/>
      <c r="EW918" s="4"/>
      <c r="EX918" s="8"/>
      <c r="EY918" s="7"/>
      <c r="EZ918" s="7"/>
      <c r="FA918" s="2" t="s">
        <v>239</v>
      </c>
      <c r="FB918" s="2" t="s">
        <v>226</v>
      </c>
      <c r="FC918" s="2" t="s">
        <v>459</v>
      </c>
      <c r="FD918" s="2" t="s">
        <v>257</v>
      </c>
      <c r="FE918" s="2" t="s">
        <v>241</v>
      </c>
      <c r="FF918" s="2" t="s">
        <v>229</v>
      </c>
      <c r="FG918" s="4"/>
      <c r="FH918" s="8"/>
      <c r="FI918" s="4"/>
      <c r="FJ918" s="8"/>
      <c r="FK918" s="7"/>
      <c r="FL918" s="7"/>
      <c r="FM918" s="2" t="s">
        <v>239</v>
      </c>
      <c r="FN918" s="2" t="s">
        <v>226</v>
      </c>
      <c r="FO918" s="2" t="s">
        <v>459</v>
      </c>
      <c r="FP918" s="2" t="s">
        <v>357</v>
      </c>
      <c r="FQ918" s="2" t="s">
        <v>241</v>
      </c>
      <c r="FR918" s="2" t="s">
        <v>229</v>
      </c>
      <c r="FS918" s="4"/>
      <c r="FT918" s="8"/>
      <c r="FU918" s="4"/>
      <c r="FV918" s="8"/>
      <c r="FW918" s="7"/>
      <c r="FX918" s="7"/>
      <c r="FY918" s="2" t="s">
        <v>239</v>
      </c>
      <c r="FZ918" s="2" t="s">
        <v>226</v>
      </c>
      <c r="GA918" s="2" t="s">
        <v>327</v>
      </c>
      <c r="GB918" s="2" t="s">
        <v>229</v>
      </c>
      <c r="GC918" s="2" t="s">
        <v>241</v>
      </c>
      <c r="GD918" s="2" t="s">
        <v>229</v>
      </c>
      <c r="GE918" s="4"/>
      <c r="GF918" s="8"/>
      <c r="GG918" s="4"/>
      <c r="GH918" s="8"/>
      <c r="GI918" s="7"/>
      <c r="GJ918" s="7"/>
      <c r="GK918" s="2" t="s">
        <v>239</v>
      </c>
      <c r="GL918" s="2" t="s">
        <v>226</v>
      </c>
      <c r="GM918" s="2" t="s">
        <v>1093</v>
      </c>
      <c r="GN918" s="2" t="s">
        <v>1400</v>
      </c>
      <c r="GO918" s="2" t="s">
        <v>241</v>
      </c>
      <c r="GP918" s="2" t="s">
        <v>229</v>
      </c>
      <c r="GQ918" s="4"/>
      <c r="GR918" s="8"/>
      <c r="GS918" s="4">
        <v>1</v>
      </c>
      <c r="GT918" s="8">
        <v>47.85</v>
      </c>
      <c r="GU918" s="7">
        <v>-1</v>
      </c>
      <c r="GV918" s="7">
        <v>-1</v>
      </c>
      <c r="GW918" s="2" t="s">
        <v>239</v>
      </c>
      <c r="GX918" s="2" t="s">
        <v>226</v>
      </c>
      <c r="GY918" s="2" t="s">
        <v>3376</v>
      </c>
      <c r="GZ918" s="2" t="s">
        <v>4689</v>
      </c>
      <c r="HA918" s="2" t="s">
        <v>241</v>
      </c>
      <c r="HB918" s="2" t="s">
        <v>229</v>
      </c>
      <c r="HC918" s="4"/>
      <c r="HD918" s="8"/>
      <c r="HE918" s="4"/>
      <c r="HF918" s="8"/>
      <c r="HG918" s="7"/>
      <c r="HH918" s="7"/>
      <c r="HI918" s="2" t="s">
        <v>266</v>
      </c>
      <c r="HJ918" s="2" t="s">
        <v>226</v>
      </c>
      <c r="HK918" s="2" t="s">
        <v>229</v>
      </c>
      <c r="HL918" s="2" t="s">
        <v>229</v>
      </c>
      <c r="HM918" s="2" t="s">
        <v>241</v>
      </c>
      <c r="HN918" s="2" t="s">
        <v>263</v>
      </c>
      <c r="HO918" s="4">
        <v>1</v>
      </c>
      <c r="HP918" s="8">
        <v>45.11</v>
      </c>
      <c r="HQ918" s="4"/>
      <c r="HR918" s="8"/>
      <c r="HS918" s="7"/>
      <c r="HT918" s="7"/>
      <c r="HU918" s="2" t="s">
        <v>239</v>
      </c>
      <c r="HV918" s="2" t="s">
        <v>226</v>
      </c>
      <c r="HW918" s="2" t="s">
        <v>2322</v>
      </c>
      <c r="HX918" s="2" t="s">
        <v>2844</v>
      </c>
      <c r="HY918" s="2" t="s">
        <v>241</v>
      </c>
      <c r="HZ918" s="2" t="s">
        <v>229</v>
      </c>
      <c r="IA918" s="4"/>
      <c r="IB918" s="8"/>
      <c r="IC918" s="4"/>
      <c r="ID918" s="8"/>
      <c r="IE918" s="7"/>
      <c r="IF918" s="7"/>
      <c r="IG918" s="2" t="s">
        <v>266</v>
      </c>
      <c r="IH918" s="2" t="s">
        <v>226</v>
      </c>
      <c r="II918" s="2" t="s">
        <v>229</v>
      </c>
      <c r="IJ918" s="2" t="s">
        <v>229</v>
      </c>
      <c r="IK918" s="2" t="s">
        <v>241</v>
      </c>
      <c r="IL918" s="2" t="s">
        <v>229</v>
      </c>
      <c r="IM918" s="4"/>
      <c r="IN918" s="8"/>
      <c r="IO918" s="4"/>
      <c r="IP918" s="8"/>
      <c r="IQ918" s="7"/>
      <c r="IR918" s="7"/>
      <c r="IS918" s="2" t="s">
        <v>272</v>
      </c>
      <c r="IT918" s="2" t="s">
        <v>226</v>
      </c>
      <c r="IU918" s="2" t="s">
        <v>229</v>
      </c>
      <c r="IV918" s="2" t="s">
        <v>229</v>
      </c>
      <c r="IW918" s="2" t="s">
        <v>241</v>
      </c>
      <c r="IX918" s="2" t="s">
        <v>229</v>
      </c>
      <c r="IY918" s="4"/>
      <c r="IZ918" s="8"/>
      <c r="JA918" s="4"/>
      <c r="JB918" s="8"/>
      <c r="JC918" s="7"/>
      <c r="JD918" s="7"/>
      <c r="JE918" s="2" t="s">
        <v>267</v>
      </c>
      <c r="JF918" s="2" t="s">
        <v>226</v>
      </c>
      <c r="JG918" s="2" t="s">
        <v>229</v>
      </c>
      <c r="JH918" s="2" t="s">
        <v>229</v>
      </c>
      <c r="JI918" s="2" t="s">
        <v>241</v>
      </c>
      <c r="JJ918" s="2" t="s">
        <v>229</v>
      </c>
      <c r="JK918" s="4"/>
      <c r="JL918" s="8"/>
      <c r="JM918" s="4"/>
      <c r="JN918" s="8"/>
      <c r="JO918" s="7"/>
      <c r="JP918" s="7"/>
      <c r="JQ918" s="2" t="s">
        <v>272</v>
      </c>
      <c r="JR918" s="2" t="s">
        <v>226</v>
      </c>
      <c r="JS918" s="2" t="s">
        <v>229</v>
      </c>
      <c r="JT918" s="2" t="s">
        <v>229</v>
      </c>
      <c r="JU918" s="2" t="s">
        <v>241</v>
      </c>
      <c r="JV918" s="2" t="s">
        <v>229</v>
      </c>
      <c r="JW918" s="4"/>
      <c r="JX918" s="8"/>
      <c r="JY918" s="4"/>
      <c r="JZ918" s="8"/>
      <c r="KA918" s="7"/>
      <c r="KB918" s="7"/>
      <c r="KC918" s="2" t="s">
        <v>272</v>
      </c>
      <c r="KD918" s="2" t="s">
        <v>226</v>
      </c>
      <c r="KE918" s="2" t="s">
        <v>229</v>
      </c>
      <c r="KF918" s="2" t="s">
        <v>229</v>
      </c>
      <c r="KG918" s="2" t="s">
        <v>241</v>
      </c>
      <c r="KH918" s="2" t="s">
        <v>229</v>
      </c>
      <c r="KI918" s="4"/>
      <c r="KJ918" s="8"/>
      <c r="KK918" s="4"/>
      <c r="KL918" s="8"/>
      <c r="KM918" s="7"/>
      <c r="KN918" s="7"/>
      <c r="KO918" s="2" t="s">
        <v>272</v>
      </c>
      <c r="KP918" s="2" t="s">
        <v>226</v>
      </c>
      <c r="KQ918" s="2" t="s">
        <v>229</v>
      </c>
      <c r="KR918" s="2" t="s">
        <v>229</v>
      </c>
      <c r="KS918" s="2" t="s">
        <v>241</v>
      </c>
      <c r="KT918" s="2" t="s">
        <v>229</v>
      </c>
      <c r="KU918" s="4"/>
      <c r="KV918" s="8"/>
      <c r="KW918" s="4"/>
      <c r="KX918" s="8"/>
      <c r="KY918" s="7"/>
      <c r="KZ918" s="7"/>
      <c r="LA918" s="2" t="s">
        <v>272</v>
      </c>
      <c r="LB918" s="2" t="s">
        <v>226</v>
      </c>
      <c r="LC918" s="2" t="s">
        <v>229</v>
      </c>
      <c r="LD918" s="2" t="s">
        <v>229</v>
      </c>
      <c r="LE918" s="2" t="s">
        <v>241</v>
      </c>
      <c r="LF918" s="2" t="s">
        <v>229</v>
      </c>
      <c r="LG918" s="4"/>
      <c r="LH918" s="8"/>
      <c r="LI918" s="4"/>
      <c r="LJ918" s="8"/>
      <c r="LK918" s="7"/>
      <c r="LL918" s="7"/>
      <c r="LM918" s="2" t="s">
        <v>239</v>
      </c>
      <c r="LN918" s="2" t="s">
        <v>226</v>
      </c>
      <c r="LO918" s="2" t="s">
        <v>335</v>
      </c>
      <c r="LP918" s="2" t="s">
        <v>229</v>
      </c>
      <c r="LQ918" s="2" t="s">
        <v>241</v>
      </c>
      <c r="LR918" s="2" t="s">
        <v>229</v>
      </c>
      <c r="LS918" s="4"/>
      <c r="LT918" s="8"/>
      <c r="LU918" s="4"/>
      <c r="LV918" s="8"/>
      <c r="LW918" s="7"/>
      <c r="LX918" s="7"/>
      <c r="LY918" s="2" t="s">
        <v>239</v>
      </c>
      <c r="LZ918" s="2" t="s">
        <v>275</v>
      </c>
      <c r="MA918" s="2" t="s">
        <v>3374</v>
      </c>
      <c r="MB918" s="2" t="s">
        <v>1016</v>
      </c>
      <c r="MC918" s="2" t="s">
        <v>241</v>
      </c>
      <c r="MD918" s="2" t="s">
        <v>229</v>
      </c>
      <c r="ME918" s="4"/>
      <c r="MF918" s="8"/>
      <c r="MG918" s="4"/>
      <c r="MH918" s="8"/>
      <c r="MI918" s="7"/>
      <c r="MJ918" s="7"/>
      <c r="MK918" s="2" t="s">
        <v>272</v>
      </c>
      <c r="ML918" s="2" t="s">
        <v>226</v>
      </c>
      <c r="MM918" s="2" t="s">
        <v>229</v>
      </c>
      <c r="MN918" s="2" t="s">
        <v>229</v>
      </c>
      <c r="MO918" s="2" t="s">
        <v>241</v>
      </c>
      <c r="MP918" s="2" t="s">
        <v>229</v>
      </c>
      <c r="MQ918" s="4"/>
      <c r="MR918" s="8"/>
      <c r="MS918" s="4"/>
      <c r="MT918" s="8"/>
      <c r="MU918" s="7"/>
      <c r="MV918" s="7"/>
      <c r="MW918" s="2" t="s">
        <v>239</v>
      </c>
      <c r="MX918" s="2" t="s">
        <v>226</v>
      </c>
      <c r="MY918" s="2" t="s">
        <v>1965</v>
      </c>
      <c r="MZ918" s="2" t="s">
        <v>229</v>
      </c>
      <c r="NA918" s="2" t="s">
        <v>241</v>
      </c>
      <c r="NB918" s="2" t="s">
        <v>229</v>
      </c>
      <c r="NC918" s="4"/>
      <c r="ND918" s="8"/>
      <c r="NE918" s="4"/>
      <c r="NF918" s="8"/>
      <c r="NG918" s="7"/>
      <c r="NH918" s="7"/>
      <c r="NI918" s="2" t="s">
        <v>239</v>
      </c>
      <c r="NJ918" s="2" t="s">
        <v>260</v>
      </c>
      <c r="NK918" s="2" t="s">
        <v>459</v>
      </c>
      <c r="NL918" s="2" t="s">
        <v>1515</v>
      </c>
      <c r="NM918" s="2" t="s">
        <v>241</v>
      </c>
      <c r="NN918" s="2" t="s">
        <v>229</v>
      </c>
      <c r="NO918" s="4"/>
      <c r="NP918" s="8"/>
      <c r="NQ918" s="4"/>
      <c r="NR918" s="8"/>
      <c r="NS918" s="7"/>
      <c r="NT918" s="7"/>
      <c r="NU918" s="2" t="s">
        <v>272</v>
      </c>
      <c r="NV918" s="2" t="s">
        <v>226</v>
      </c>
      <c r="NW918" s="2" t="s">
        <v>229</v>
      </c>
      <c r="NX918" s="2" t="s">
        <v>229</v>
      </c>
      <c r="NY918" s="2" t="s">
        <v>241</v>
      </c>
      <c r="NZ918" s="2" t="s">
        <v>229</v>
      </c>
      <c r="OA918" s="4"/>
      <c r="OB918" s="8"/>
      <c r="OC918" s="4"/>
      <c r="OD918" s="8"/>
      <c r="OE918" s="7"/>
      <c r="OF918" s="7"/>
      <c r="OG918" s="2" t="s">
        <v>266</v>
      </c>
      <c r="OH918" s="2" t="s">
        <v>226</v>
      </c>
      <c r="OI918" s="2" t="s">
        <v>229</v>
      </c>
      <c r="OJ918" s="2" t="s">
        <v>229</v>
      </c>
      <c r="OK918" s="2" t="s">
        <v>241</v>
      </c>
      <c r="OL918" s="2" t="s">
        <v>229</v>
      </c>
      <c r="OM918" s="4"/>
      <c r="ON918" s="8"/>
      <c r="OO918" s="4"/>
      <c r="OP918" s="8"/>
      <c r="OQ918" s="7"/>
      <c r="OR918" s="7"/>
      <c r="OS918" s="2" t="s">
        <v>229</v>
      </c>
      <c r="OT918" s="2" t="s">
        <v>229</v>
      </c>
      <c r="OU918" s="2" t="s">
        <v>229</v>
      </c>
      <c r="OV918" s="2" t="s">
        <v>229</v>
      </c>
      <c r="OW918" s="2" t="s">
        <v>229</v>
      </c>
      <c r="OX918" s="2" t="s">
        <v>229</v>
      </c>
      <c r="OY918" s="4"/>
      <c r="OZ918" s="8"/>
      <c r="PA918" s="4"/>
      <c r="PB918" s="8"/>
      <c r="PC918" s="7"/>
      <c r="PD918" s="7"/>
      <c r="PE918" s="2" t="s">
        <v>281</v>
      </c>
      <c r="PF918" s="2" t="s">
        <v>226</v>
      </c>
      <c r="PG918" s="2" t="s">
        <v>229</v>
      </c>
      <c r="PH918" s="2" t="s">
        <v>229</v>
      </c>
      <c r="PI918" s="2" t="s">
        <v>241</v>
      </c>
      <c r="PJ918" s="2" t="s">
        <v>229</v>
      </c>
      <c r="PK918" s="4"/>
      <c r="PL918" s="8"/>
      <c r="PM918" s="4"/>
      <c r="PN918" s="8"/>
      <c r="PO918" s="7"/>
      <c r="PP918" s="7"/>
      <c r="PQ918" s="2" t="s">
        <v>266</v>
      </c>
      <c r="PR918" s="2" t="s">
        <v>275</v>
      </c>
      <c r="PS918" s="2" t="s">
        <v>229</v>
      </c>
      <c r="PT918" s="2" t="s">
        <v>229</v>
      </c>
      <c r="PU918" s="2" t="s">
        <v>241</v>
      </c>
      <c r="PV918" s="2" t="s">
        <v>229</v>
      </c>
      <c r="PW918" s="4"/>
      <c r="PX918" s="8"/>
      <c r="PY918" s="4"/>
      <c r="PZ918" s="8"/>
      <c r="QA918" s="7"/>
      <c r="QB918" s="7"/>
      <c r="QC918" s="2" t="s">
        <v>281</v>
      </c>
      <c r="QD918" s="2" t="s">
        <v>226</v>
      </c>
      <c r="QE918" s="2" t="s">
        <v>229</v>
      </c>
      <c r="QF918" s="2" t="s">
        <v>229</v>
      </c>
      <c r="QG918" s="2" t="s">
        <v>241</v>
      </c>
      <c r="QH918" s="2" t="s">
        <v>229</v>
      </c>
      <c r="QI918" s="4"/>
      <c r="QJ918" s="8"/>
      <c r="QK918" s="4"/>
      <c r="QL918" s="8"/>
      <c r="QM918" s="7"/>
      <c r="QN918" s="7"/>
      <c r="QO918" s="2" t="s">
        <v>229</v>
      </c>
      <c r="QP918" s="2" t="s">
        <v>229</v>
      </c>
      <c r="QQ918" s="2" t="s">
        <v>229</v>
      </c>
      <c r="QR918" s="2" t="s">
        <v>229</v>
      </c>
      <c r="QS918" s="2" t="s">
        <v>229</v>
      </c>
      <c r="QT918" s="2" t="s">
        <v>229</v>
      </c>
      <c r="QU918" s="4"/>
      <c r="QV918" s="8"/>
      <c r="QW918" s="4"/>
      <c r="QX918" s="8"/>
      <c r="QY918" s="7"/>
      <c r="QZ918" s="7"/>
      <c r="RA918" s="2" t="s">
        <v>267</v>
      </c>
      <c r="RB918" s="2" t="s">
        <v>226</v>
      </c>
      <c r="RC918" s="2" t="s">
        <v>229</v>
      </c>
      <c r="RD918" s="2" t="s">
        <v>229</v>
      </c>
      <c r="RE918" s="2" t="s">
        <v>241</v>
      </c>
      <c r="RF918" s="2" t="s">
        <v>229</v>
      </c>
      <c r="RG918" s="4"/>
      <c r="RH918" s="8"/>
      <c r="RI918" s="4"/>
      <c r="RJ918" s="8"/>
      <c r="RK918" s="7"/>
      <c r="RL918" s="7"/>
      <c r="RM918" s="2" t="s">
        <v>229</v>
      </c>
      <c r="RN918" s="2" t="s">
        <v>229</v>
      </c>
      <c r="RO918" s="2" t="s">
        <v>229</v>
      </c>
      <c r="RP918" s="2" t="s">
        <v>229</v>
      </c>
      <c r="RQ918" s="2" t="s">
        <v>229</v>
      </c>
      <c r="RR918" s="2" t="s">
        <v>229</v>
      </c>
      <c r="RS918" s="4"/>
      <c r="RT918" s="8"/>
      <c r="RU918" s="4"/>
      <c r="RV918" s="8"/>
      <c r="RW918" s="7"/>
      <c r="RX918" s="7"/>
      <c r="RY918" s="2" t="s">
        <v>266</v>
      </c>
      <c r="RZ918" s="2" t="s">
        <v>275</v>
      </c>
      <c r="SA918" s="2" t="s">
        <v>229</v>
      </c>
      <c r="SB918" s="2" t="s">
        <v>229</v>
      </c>
      <c r="SC918" s="2" t="s">
        <v>241</v>
      </c>
      <c r="SD918" s="2" t="s">
        <v>229</v>
      </c>
      <c r="SE918" s="4">
        <v>242</v>
      </c>
      <c r="SF918" s="4"/>
      <c r="SG918" s="4"/>
      <c r="SH918" s="4"/>
      <c r="SI918" s="4"/>
      <c r="SJ918" s="4"/>
      <c r="SK918" s="4"/>
      <c r="SL918" s="4">
        <v>38</v>
      </c>
      <c r="SM918" s="4"/>
      <c r="SN918" s="4"/>
      <c r="SO918" s="4"/>
      <c r="SP918" s="4"/>
      <c r="SQ918" s="4"/>
      <c r="SR918" s="4"/>
      <c r="SS918" s="4"/>
      <c r="ST918" s="4"/>
      <c r="SU918" s="4"/>
      <c r="SV918" s="4">
        <v>150</v>
      </c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>
        <v>170</v>
      </c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</row>
    <row r="919">
      <c r="A919" s="2" t="s">
        <v>5298</v>
      </c>
      <c r="B919" s="2" t="s">
        <v>216</v>
      </c>
      <c r="C919" s="2" t="s">
        <v>5248</v>
      </c>
      <c r="D919" s="2" t="s">
        <v>218</v>
      </c>
      <c r="E919" s="2" t="s">
        <v>219</v>
      </c>
      <c r="F919" s="2" t="s">
        <v>5291</v>
      </c>
      <c r="G919" s="2" t="s">
        <v>3459</v>
      </c>
      <c r="H919" s="2" t="s">
        <v>221</v>
      </c>
      <c r="I919" s="2" t="s">
        <v>5292</v>
      </c>
      <c r="J919" s="2" t="s">
        <v>2888</v>
      </c>
      <c r="K919" s="2" t="s">
        <v>5299</v>
      </c>
      <c r="L919" s="3">
        <v>34.18</v>
      </c>
      <c r="M919" s="3">
        <v>35.89</v>
      </c>
      <c r="N919" s="3">
        <v>59.99</v>
      </c>
      <c r="O919" s="2" t="s">
        <v>226</v>
      </c>
      <c r="P919" s="2" t="s">
        <v>2046</v>
      </c>
      <c r="Q919" s="2" t="s">
        <v>228</v>
      </c>
      <c r="R919" s="2" t="s">
        <v>229</v>
      </c>
      <c r="S919" s="2" t="s">
        <v>5300</v>
      </c>
      <c r="T919" s="2" t="s">
        <v>684</v>
      </c>
      <c r="U919" s="2" t="s">
        <v>232</v>
      </c>
      <c r="V919" s="2" t="s">
        <v>1524</v>
      </c>
      <c r="W919" s="2" t="s">
        <v>686</v>
      </c>
      <c r="X919" s="2" t="s">
        <v>1009</v>
      </c>
      <c r="Y919" s="2" t="s">
        <v>1124</v>
      </c>
      <c r="Z919" s="4">
        <v>160</v>
      </c>
      <c r="AA919" s="4">
        <f>=ROUNDDOWN({0},0)</f>
      </c>
      <c r="AB919" s="5"/>
      <c r="AC919" s="2" t="s">
        <v>445</v>
      </c>
      <c r="AD919" s="4">
        <v>240</v>
      </c>
      <c r="AE919" s="4">
        <v>240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229</v>
      </c>
      <c r="AW919" s="8" t="s">
        <v>229</v>
      </c>
      <c r="AX919" s="4" t="s">
        <v>229</v>
      </c>
      <c r="AY919" s="8" t="s">
        <v>229</v>
      </c>
      <c r="AZ919" s="7" t="s">
        <v>229</v>
      </c>
      <c r="BA919" s="7" t="s">
        <v>229</v>
      </c>
      <c r="BB919" s="7"/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 t="s">
        <v>229</v>
      </c>
      <c r="BJ919" s="4"/>
      <c r="BK919" s="8"/>
      <c r="BL919" s="2" t="s">
        <v>229</v>
      </c>
      <c r="BM919" s="7"/>
      <c r="BN919" s="7"/>
      <c r="BO919" s="4"/>
      <c r="BP919" s="8"/>
      <c r="BQ919" s="4"/>
      <c r="BR919" s="8"/>
      <c r="BS919" s="7"/>
      <c r="BT919" s="7"/>
      <c r="BU919" s="2" t="s">
        <v>266</v>
      </c>
      <c r="BV919" s="2" t="s">
        <v>226</v>
      </c>
      <c r="BW919" s="2" t="s">
        <v>229</v>
      </c>
      <c r="BX919" s="2" t="s">
        <v>229</v>
      </c>
      <c r="BY919" s="2" t="s">
        <v>241</v>
      </c>
      <c r="BZ919" s="2" t="s">
        <v>229</v>
      </c>
      <c r="CA919" s="4"/>
      <c r="CB919" s="8"/>
      <c r="CC919" s="4"/>
      <c r="CD919" s="8"/>
      <c r="CE919" s="7"/>
      <c r="CF919" s="7"/>
      <c r="CG919" s="2" t="s">
        <v>1106</v>
      </c>
      <c r="CH919" s="2" t="s">
        <v>226</v>
      </c>
      <c r="CI919" s="2" t="s">
        <v>229</v>
      </c>
      <c r="CJ919" s="2" t="s">
        <v>229</v>
      </c>
      <c r="CK919" s="2" t="s">
        <v>241</v>
      </c>
      <c r="CL919" s="2" t="s">
        <v>229</v>
      </c>
      <c r="CM919" s="4"/>
      <c r="CN919" s="8"/>
      <c r="CO919" s="4"/>
      <c r="CP919" s="8"/>
      <c r="CQ919" s="7"/>
      <c r="CR919" s="7"/>
      <c r="CS919" s="2" t="s">
        <v>239</v>
      </c>
      <c r="CT919" s="2" t="s">
        <v>226</v>
      </c>
      <c r="CU919" s="2" t="s">
        <v>910</v>
      </c>
      <c r="CV919" s="2" t="s">
        <v>229</v>
      </c>
      <c r="CW919" s="2" t="s">
        <v>241</v>
      </c>
      <c r="CX919" s="2" t="s">
        <v>229</v>
      </c>
      <c r="CY919" s="4"/>
      <c r="CZ919" s="8"/>
      <c r="DA919" s="4"/>
      <c r="DB919" s="8"/>
      <c r="DC919" s="7"/>
      <c r="DD919" s="7"/>
      <c r="DE919" s="2" t="s">
        <v>266</v>
      </c>
      <c r="DF919" s="2" t="s">
        <v>226</v>
      </c>
      <c r="DG919" s="2" t="s">
        <v>229</v>
      </c>
      <c r="DH919" s="2" t="s">
        <v>229</v>
      </c>
      <c r="DI919" s="2" t="s">
        <v>241</v>
      </c>
      <c r="DJ919" s="2" t="s">
        <v>229</v>
      </c>
      <c r="DK919" s="4"/>
      <c r="DL919" s="8"/>
      <c r="DM919" s="4"/>
      <c r="DN919" s="8"/>
      <c r="DO919" s="7"/>
      <c r="DP919" s="7"/>
      <c r="DQ919" s="2" t="s">
        <v>239</v>
      </c>
      <c r="DR919" s="2" t="s">
        <v>226</v>
      </c>
      <c r="DS919" s="2" t="s">
        <v>2865</v>
      </c>
      <c r="DT919" s="2" t="s">
        <v>229</v>
      </c>
      <c r="DU919" s="2" t="s">
        <v>241</v>
      </c>
      <c r="DV919" s="2" t="s">
        <v>229</v>
      </c>
      <c r="DW919" s="4"/>
      <c r="DX919" s="8"/>
      <c r="DY919" s="4"/>
      <c r="DZ919" s="8"/>
      <c r="EA919" s="7"/>
      <c r="EB919" s="7"/>
      <c r="EC919" s="2" t="s">
        <v>266</v>
      </c>
      <c r="ED919" s="2" t="s">
        <v>226</v>
      </c>
      <c r="EE919" s="2" t="s">
        <v>229</v>
      </c>
      <c r="EF919" s="2" t="s">
        <v>229</v>
      </c>
      <c r="EG919" s="2" t="s">
        <v>241</v>
      </c>
      <c r="EH919" s="2" t="s">
        <v>229</v>
      </c>
      <c r="EI919" s="4"/>
      <c r="EJ919" s="8"/>
      <c r="EK919" s="4"/>
      <c r="EL919" s="8"/>
      <c r="EM919" s="7"/>
      <c r="EN919" s="7"/>
      <c r="EO919" s="2" t="s">
        <v>266</v>
      </c>
      <c r="EP919" s="2" t="s">
        <v>226</v>
      </c>
      <c r="EQ919" s="2" t="s">
        <v>229</v>
      </c>
      <c r="ER919" s="2" t="s">
        <v>229</v>
      </c>
      <c r="ES919" s="2" t="s">
        <v>241</v>
      </c>
      <c r="ET919" s="2" t="s">
        <v>229</v>
      </c>
      <c r="EU919" s="4"/>
      <c r="EV919" s="8"/>
      <c r="EW919" s="4"/>
      <c r="EX919" s="8"/>
      <c r="EY919" s="7"/>
      <c r="EZ919" s="7"/>
      <c r="FA919" s="2" t="s">
        <v>267</v>
      </c>
      <c r="FB919" s="2" t="s">
        <v>226</v>
      </c>
      <c r="FC919" s="2" t="s">
        <v>229</v>
      </c>
      <c r="FD919" s="2" t="s">
        <v>229</v>
      </c>
      <c r="FE919" s="2" t="s">
        <v>241</v>
      </c>
      <c r="FF919" s="2" t="s">
        <v>229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226</v>
      </c>
      <c r="FO919" s="2" t="s">
        <v>910</v>
      </c>
      <c r="FP919" s="2" t="s">
        <v>229</v>
      </c>
      <c r="FQ919" s="2" t="s">
        <v>241</v>
      </c>
      <c r="FR919" s="2" t="s">
        <v>229</v>
      </c>
      <c r="FS919" s="4"/>
      <c r="FT919" s="8"/>
      <c r="FU919" s="4"/>
      <c r="FV919" s="8"/>
      <c r="FW919" s="7"/>
      <c r="FX919" s="7"/>
      <c r="FY919" s="2" t="s">
        <v>239</v>
      </c>
      <c r="FZ919" s="2" t="s">
        <v>226</v>
      </c>
      <c r="GA919" s="2" t="s">
        <v>910</v>
      </c>
      <c r="GB919" s="2" t="s">
        <v>229</v>
      </c>
      <c r="GC919" s="2" t="s">
        <v>241</v>
      </c>
      <c r="GD919" s="2" t="s">
        <v>229</v>
      </c>
      <c r="GE919" s="4"/>
      <c r="GF919" s="8"/>
      <c r="GG919" s="4"/>
      <c r="GH919" s="8"/>
      <c r="GI919" s="7"/>
      <c r="GJ919" s="7"/>
      <c r="GK919" s="2" t="s">
        <v>272</v>
      </c>
      <c r="GL919" s="2" t="s">
        <v>226</v>
      </c>
      <c r="GM919" s="2" t="s">
        <v>229</v>
      </c>
      <c r="GN919" s="2" t="s">
        <v>229</v>
      </c>
      <c r="GO919" s="2" t="s">
        <v>241</v>
      </c>
      <c r="GP919" s="2" t="s">
        <v>229</v>
      </c>
      <c r="GQ919" s="4"/>
      <c r="GR919" s="8"/>
      <c r="GS919" s="4"/>
      <c r="GT919" s="8"/>
      <c r="GU919" s="7"/>
      <c r="GV919" s="7"/>
      <c r="GW919" s="2" t="s">
        <v>266</v>
      </c>
      <c r="GX919" s="2" t="s">
        <v>226</v>
      </c>
      <c r="GY919" s="2" t="s">
        <v>229</v>
      </c>
      <c r="GZ919" s="2" t="s">
        <v>229</v>
      </c>
      <c r="HA919" s="2" t="s">
        <v>241</v>
      </c>
      <c r="HB919" s="2" t="s">
        <v>229</v>
      </c>
      <c r="HC919" s="4"/>
      <c r="HD919" s="8"/>
      <c r="HE919" s="4"/>
      <c r="HF919" s="8"/>
      <c r="HG919" s="7"/>
      <c r="HH919" s="7"/>
      <c r="HI919" s="2" t="s">
        <v>266</v>
      </c>
      <c r="HJ919" s="2" t="s">
        <v>226</v>
      </c>
      <c r="HK919" s="2" t="s">
        <v>229</v>
      </c>
      <c r="HL919" s="2" t="s">
        <v>229</v>
      </c>
      <c r="HM919" s="2" t="s">
        <v>241</v>
      </c>
      <c r="HN919" s="2" t="s">
        <v>229</v>
      </c>
      <c r="HO919" s="4"/>
      <c r="HP919" s="8"/>
      <c r="HQ919" s="4"/>
      <c r="HR919" s="8"/>
      <c r="HS919" s="7"/>
      <c r="HT919" s="7"/>
      <c r="HU919" s="2" t="s">
        <v>266</v>
      </c>
      <c r="HV919" s="2" t="s">
        <v>226</v>
      </c>
      <c r="HW919" s="2" t="s">
        <v>229</v>
      </c>
      <c r="HX919" s="2" t="s">
        <v>229</v>
      </c>
      <c r="HY919" s="2" t="s">
        <v>241</v>
      </c>
      <c r="HZ919" s="2" t="s">
        <v>229</v>
      </c>
      <c r="IA919" s="4"/>
      <c r="IB919" s="8"/>
      <c r="IC919" s="4"/>
      <c r="ID919" s="8"/>
      <c r="IE919" s="7"/>
      <c r="IF919" s="7"/>
      <c r="IG919" s="2" t="s">
        <v>266</v>
      </c>
      <c r="IH919" s="2" t="s">
        <v>226</v>
      </c>
      <c r="II919" s="2" t="s">
        <v>229</v>
      </c>
      <c r="IJ919" s="2" t="s">
        <v>229</v>
      </c>
      <c r="IK919" s="2" t="s">
        <v>241</v>
      </c>
      <c r="IL919" s="2" t="s">
        <v>229</v>
      </c>
      <c r="IM919" s="4"/>
      <c r="IN919" s="8"/>
      <c r="IO919" s="4"/>
      <c r="IP919" s="8"/>
      <c r="IQ919" s="7"/>
      <c r="IR919" s="7"/>
      <c r="IS919" s="2" t="s">
        <v>664</v>
      </c>
      <c r="IT919" s="2" t="s">
        <v>226</v>
      </c>
      <c r="IU919" s="2" t="s">
        <v>229</v>
      </c>
      <c r="IV919" s="2" t="s">
        <v>229</v>
      </c>
      <c r="IW919" s="2" t="s">
        <v>241</v>
      </c>
      <c r="IX919" s="2" t="s">
        <v>229</v>
      </c>
      <c r="IY919" s="4"/>
      <c r="IZ919" s="8"/>
      <c r="JA919" s="4"/>
      <c r="JB919" s="8"/>
      <c r="JC919" s="7"/>
      <c r="JD919" s="7"/>
      <c r="JE919" s="2" t="s">
        <v>272</v>
      </c>
      <c r="JF919" s="2" t="s">
        <v>226</v>
      </c>
      <c r="JG919" s="2" t="s">
        <v>229</v>
      </c>
      <c r="JH919" s="2" t="s">
        <v>229</v>
      </c>
      <c r="JI919" s="2" t="s">
        <v>241</v>
      </c>
      <c r="JJ919" s="2" t="s">
        <v>229</v>
      </c>
      <c r="JK919" s="4"/>
      <c r="JL919" s="8"/>
      <c r="JM919" s="4"/>
      <c r="JN919" s="8"/>
      <c r="JO919" s="7"/>
      <c r="JP919" s="7"/>
      <c r="JQ919" s="2" t="s">
        <v>272</v>
      </c>
      <c r="JR919" s="2" t="s">
        <v>226</v>
      </c>
      <c r="JS919" s="2" t="s">
        <v>229</v>
      </c>
      <c r="JT919" s="2" t="s">
        <v>229</v>
      </c>
      <c r="JU919" s="2" t="s">
        <v>241</v>
      </c>
      <c r="JV919" s="2" t="s">
        <v>229</v>
      </c>
      <c r="JW919" s="4"/>
      <c r="JX919" s="8"/>
      <c r="JY919" s="4"/>
      <c r="JZ919" s="8"/>
      <c r="KA919" s="7"/>
      <c r="KB919" s="7"/>
      <c r="KC919" s="2" t="s">
        <v>272</v>
      </c>
      <c r="KD919" s="2" t="s">
        <v>226</v>
      </c>
      <c r="KE919" s="2" t="s">
        <v>229</v>
      </c>
      <c r="KF919" s="2" t="s">
        <v>229</v>
      </c>
      <c r="KG919" s="2" t="s">
        <v>241</v>
      </c>
      <c r="KH919" s="2" t="s">
        <v>229</v>
      </c>
      <c r="KI919" s="4"/>
      <c r="KJ919" s="8"/>
      <c r="KK919" s="4"/>
      <c r="KL919" s="8"/>
      <c r="KM919" s="7"/>
      <c r="KN919" s="7"/>
      <c r="KO919" s="2" t="s">
        <v>272</v>
      </c>
      <c r="KP919" s="2" t="s">
        <v>226</v>
      </c>
      <c r="KQ919" s="2" t="s">
        <v>229</v>
      </c>
      <c r="KR919" s="2" t="s">
        <v>229</v>
      </c>
      <c r="KS919" s="2" t="s">
        <v>241</v>
      </c>
      <c r="KT919" s="2" t="s">
        <v>229</v>
      </c>
      <c r="KU919" s="4"/>
      <c r="KV919" s="8"/>
      <c r="KW919" s="4"/>
      <c r="KX919" s="8"/>
      <c r="KY919" s="7"/>
      <c r="KZ919" s="7"/>
      <c r="LA919" s="2" t="s">
        <v>272</v>
      </c>
      <c r="LB919" s="2" t="s">
        <v>226</v>
      </c>
      <c r="LC919" s="2" t="s">
        <v>229</v>
      </c>
      <c r="LD919" s="2" t="s">
        <v>229</v>
      </c>
      <c r="LE919" s="2" t="s">
        <v>241</v>
      </c>
      <c r="LF919" s="2" t="s">
        <v>229</v>
      </c>
      <c r="LG919" s="4"/>
      <c r="LH919" s="8"/>
      <c r="LI919" s="4"/>
      <c r="LJ919" s="8"/>
      <c r="LK919" s="7"/>
      <c r="LL919" s="7"/>
      <c r="LM919" s="2" t="s">
        <v>272</v>
      </c>
      <c r="LN919" s="2" t="s">
        <v>226</v>
      </c>
      <c r="LO919" s="2" t="s">
        <v>229</v>
      </c>
      <c r="LP919" s="2" t="s">
        <v>229</v>
      </c>
      <c r="LQ919" s="2" t="s">
        <v>241</v>
      </c>
      <c r="LR919" s="2" t="s">
        <v>229</v>
      </c>
      <c r="LS919" s="4"/>
      <c r="LT919" s="8"/>
      <c r="LU919" s="4"/>
      <c r="LV919" s="8"/>
      <c r="LW919" s="7"/>
      <c r="LX919" s="7"/>
      <c r="LY919" s="2" t="s">
        <v>664</v>
      </c>
      <c r="LZ919" s="2" t="s">
        <v>226</v>
      </c>
      <c r="MA919" s="2" t="s">
        <v>229</v>
      </c>
      <c r="MB919" s="2" t="s">
        <v>229</v>
      </c>
      <c r="MC919" s="2" t="s">
        <v>241</v>
      </c>
      <c r="MD919" s="2" t="s">
        <v>229</v>
      </c>
      <c r="ME919" s="4"/>
      <c r="MF919" s="8"/>
      <c r="MG919" s="4"/>
      <c r="MH919" s="8"/>
      <c r="MI919" s="7"/>
      <c r="MJ919" s="7"/>
      <c r="MK919" s="2" t="s">
        <v>272</v>
      </c>
      <c r="ML919" s="2" t="s">
        <v>226</v>
      </c>
      <c r="MM919" s="2" t="s">
        <v>229</v>
      </c>
      <c r="MN919" s="2" t="s">
        <v>229</v>
      </c>
      <c r="MO919" s="2" t="s">
        <v>241</v>
      </c>
      <c r="MP919" s="2" t="s">
        <v>229</v>
      </c>
      <c r="MQ919" s="4"/>
      <c r="MR919" s="8"/>
      <c r="MS919" s="4"/>
      <c r="MT919" s="8"/>
      <c r="MU919" s="7"/>
      <c r="MV919" s="7"/>
      <c r="MW919" s="2" t="s">
        <v>266</v>
      </c>
      <c r="MX919" s="2" t="s">
        <v>226</v>
      </c>
      <c r="MY919" s="2" t="s">
        <v>229</v>
      </c>
      <c r="MZ919" s="2" t="s">
        <v>229</v>
      </c>
      <c r="NA919" s="2" t="s">
        <v>241</v>
      </c>
      <c r="NB919" s="2" t="s">
        <v>229</v>
      </c>
      <c r="NC919" s="4"/>
      <c r="ND919" s="8"/>
      <c r="NE919" s="4"/>
      <c r="NF919" s="8"/>
      <c r="NG919" s="7"/>
      <c r="NH919" s="7"/>
      <c r="NI919" s="2" t="s">
        <v>229</v>
      </c>
      <c r="NJ919" s="2" t="s">
        <v>229</v>
      </c>
      <c r="NK919" s="2" t="s">
        <v>229</v>
      </c>
      <c r="NL919" s="2" t="s">
        <v>229</v>
      </c>
      <c r="NM919" s="2" t="s">
        <v>229</v>
      </c>
      <c r="NN919" s="2" t="s">
        <v>229</v>
      </c>
      <c r="NO919" s="4"/>
      <c r="NP919" s="8"/>
      <c r="NQ919" s="4"/>
      <c r="NR919" s="8"/>
      <c r="NS919" s="7"/>
      <c r="NT919" s="7"/>
      <c r="NU919" s="2" t="s">
        <v>272</v>
      </c>
      <c r="NV919" s="2" t="s">
        <v>226</v>
      </c>
      <c r="NW919" s="2" t="s">
        <v>229</v>
      </c>
      <c r="NX919" s="2" t="s">
        <v>229</v>
      </c>
      <c r="NY919" s="2" t="s">
        <v>241</v>
      </c>
      <c r="NZ919" s="2" t="s">
        <v>229</v>
      </c>
      <c r="OA919" s="4"/>
      <c r="OB919" s="8"/>
      <c r="OC919" s="4"/>
      <c r="OD919" s="8"/>
      <c r="OE919" s="7"/>
      <c r="OF919" s="7"/>
      <c r="OG919" s="2" t="s">
        <v>272</v>
      </c>
      <c r="OH919" s="2" t="s">
        <v>226</v>
      </c>
      <c r="OI919" s="2" t="s">
        <v>229</v>
      </c>
      <c r="OJ919" s="2" t="s">
        <v>229</v>
      </c>
      <c r="OK919" s="2" t="s">
        <v>241</v>
      </c>
      <c r="OL919" s="2" t="s">
        <v>229</v>
      </c>
      <c r="OM919" s="4"/>
      <c r="ON919" s="8"/>
      <c r="OO919" s="4"/>
      <c r="OP919" s="8"/>
      <c r="OQ919" s="7"/>
      <c r="OR919" s="7"/>
      <c r="OS919" s="2" t="s">
        <v>229</v>
      </c>
      <c r="OT919" s="2" t="s">
        <v>229</v>
      </c>
      <c r="OU919" s="2" t="s">
        <v>229</v>
      </c>
      <c r="OV919" s="2" t="s">
        <v>229</v>
      </c>
      <c r="OW919" s="2" t="s">
        <v>229</v>
      </c>
      <c r="OX919" s="2" t="s">
        <v>229</v>
      </c>
      <c r="OY919" s="4"/>
      <c r="OZ919" s="8"/>
      <c r="PA919" s="4"/>
      <c r="PB919" s="8"/>
      <c r="PC919" s="7"/>
      <c r="PD919" s="7"/>
      <c r="PE919" s="2" t="s">
        <v>229</v>
      </c>
      <c r="PF919" s="2" t="s">
        <v>229</v>
      </c>
      <c r="PG919" s="2" t="s">
        <v>229</v>
      </c>
      <c r="PH919" s="2" t="s">
        <v>229</v>
      </c>
      <c r="PI919" s="2" t="s">
        <v>229</v>
      </c>
      <c r="PJ919" s="2" t="s">
        <v>229</v>
      </c>
      <c r="PK919" s="4"/>
      <c r="PL919" s="8"/>
      <c r="PM919" s="4"/>
      <c r="PN919" s="8"/>
      <c r="PO919" s="7"/>
      <c r="PP919" s="7"/>
      <c r="PQ919" s="2" t="s">
        <v>272</v>
      </c>
      <c r="PR919" s="2" t="s">
        <v>226</v>
      </c>
      <c r="PS919" s="2" t="s">
        <v>229</v>
      </c>
      <c r="PT919" s="2" t="s">
        <v>229</v>
      </c>
      <c r="PU919" s="2" t="s">
        <v>241</v>
      </c>
      <c r="PV919" s="2" t="s">
        <v>229</v>
      </c>
      <c r="PW919" s="4"/>
      <c r="PX919" s="8"/>
      <c r="PY919" s="4"/>
      <c r="PZ919" s="8"/>
      <c r="QA919" s="7"/>
      <c r="QB919" s="7"/>
      <c r="QC919" s="2" t="s">
        <v>281</v>
      </c>
      <c r="QD919" s="2" t="s">
        <v>226</v>
      </c>
      <c r="QE919" s="2" t="s">
        <v>229</v>
      </c>
      <c r="QF919" s="2" t="s">
        <v>229</v>
      </c>
      <c r="QG919" s="2" t="s">
        <v>241</v>
      </c>
      <c r="QH919" s="2" t="s">
        <v>229</v>
      </c>
      <c r="QI919" s="4"/>
      <c r="QJ919" s="8"/>
      <c r="QK919" s="4"/>
      <c r="QL919" s="8"/>
      <c r="QM919" s="7"/>
      <c r="QN919" s="7"/>
      <c r="QO919" s="2" t="s">
        <v>272</v>
      </c>
      <c r="QP919" s="2" t="s">
        <v>226</v>
      </c>
      <c r="QQ919" s="2" t="s">
        <v>229</v>
      </c>
      <c r="QR919" s="2" t="s">
        <v>229</v>
      </c>
      <c r="QS919" s="2" t="s">
        <v>241</v>
      </c>
      <c r="QT919" s="2" t="s">
        <v>229</v>
      </c>
      <c r="QU919" s="4"/>
      <c r="QV919" s="8"/>
      <c r="QW919" s="4"/>
      <c r="QX919" s="8"/>
      <c r="QY919" s="7"/>
      <c r="QZ919" s="7"/>
      <c r="RA919" s="2" t="s">
        <v>272</v>
      </c>
      <c r="RB919" s="2" t="s">
        <v>226</v>
      </c>
      <c r="RC919" s="2" t="s">
        <v>229</v>
      </c>
      <c r="RD919" s="2" t="s">
        <v>229</v>
      </c>
      <c r="RE919" s="2" t="s">
        <v>241</v>
      </c>
      <c r="RF919" s="2" t="s">
        <v>229</v>
      </c>
      <c r="RG919" s="4"/>
      <c r="RH919" s="8"/>
      <c r="RI919" s="4"/>
      <c r="RJ919" s="8"/>
      <c r="RK919" s="7"/>
      <c r="RL919" s="7"/>
      <c r="RM919" s="2" t="s">
        <v>272</v>
      </c>
      <c r="RN919" s="2" t="s">
        <v>226</v>
      </c>
      <c r="RO919" s="2" t="s">
        <v>229</v>
      </c>
      <c r="RP919" s="2" t="s">
        <v>229</v>
      </c>
      <c r="RQ919" s="2" t="s">
        <v>241</v>
      </c>
      <c r="RR919" s="2" t="s">
        <v>229</v>
      </c>
      <c r="RS919" s="4"/>
      <c r="RT919" s="8"/>
      <c r="RU919" s="4"/>
      <c r="RV919" s="8"/>
      <c r="RW919" s="7"/>
      <c r="RX919" s="7"/>
      <c r="RY919" s="2" t="s">
        <v>229</v>
      </c>
      <c r="RZ919" s="2" t="s">
        <v>229</v>
      </c>
      <c r="SA919" s="2" t="s">
        <v>229</v>
      </c>
      <c r="SB919" s="2" t="s">
        <v>229</v>
      </c>
      <c r="SC919" s="2" t="s">
        <v>229</v>
      </c>
      <c r="SD919" s="2" t="s">
        <v>229</v>
      </c>
      <c r="SE919" s="4">
        <v>160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>
        <v>240</v>
      </c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</row>
    <row r="920">
      <c r="A920" s="2" t="s">
        <v>5301</v>
      </c>
      <c r="B920" s="2" t="s">
        <v>216</v>
      </c>
      <c r="C920" s="2" t="s">
        <v>5248</v>
      </c>
      <c r="D920" s="2" t="s">
        <v>218</v>
      </c>
      <c r="E920" s="2" t="s">
        <v>219</v>
      </c>
      <c r="F920" s="2" t="s">
        <v>5291</v>
      </c>
      <c r="G920" s="2" t="s">
        <v>3459</v>
      </c>
      <c r="H920" s="2" t="s">
        <v>221</v>
      </c>
      <c r="I920" s="2" t="s">
        <v>5292</v>
      </c>
      <c r="J920" s="2" t="s">
        <v>285</v>
      </c>
      <c r="K920" s="2" t="s">
        <v>5299</v>
      </c>
      <c r="L920" s="3">
        <v>39.06</v>
      </c>
      <c r="M920" s="3">
        <v>41.01</v>
      </c>
      <c r="N920" s="3">
        <v>69.99</v>
      </c>
      <c r="O920" s="2" t="s">
        <v>226</v>
      </c>
      <c r="P920" s="2" t="s">
        <v>2046</v>
      </c>
      <c r="Q920" s="2" t="s">
        <v>228</v>
      </c>
      <c r="R920" s="2" t="s">
        <v>229</v>
      </c>
      <c r="S920" s="2" t="s">
        <v>5300</v>
      </c>
      <c r="T920" s="2" t="s">
        <v>684</v>
      </c>
      <c r="U920" s="2" t="s">
        <v>286</v>
      </c>
      <c r="V920" s="2" t="s">
        <v>1524</v>
      </c>
      <c r="W920" s="2" t="s">
        <v>686</v>
      </c>
      <c r="X920" s="2" t="s">
        <v>1009</v>
      </c>
      <c r="Y920" s="2" t="s">
        <v>1124</v>
      </c>
      <c r="Z920" s="4">
        <v>120</v>
      </c>
      <c r="AA920" s="4">
        <f>=ROUNDDOWN({0},0)</f>
      </c>
      <c r="AB920" s="5"/>
      <c r="AC920" s="2" t="s">
        <v>445</v>
      </c>
      <c r="AD920" s="4">
        <v>180</v>
      </c>
      <c r="AE920" s="4">
        <v>180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229</v>
      </c>
      <c r="AW920" s="8" t="s">
        <v>229</v>
      </c>
      <c r="AX920" s="4" t="s">
        <v>229</v>
      </c>
      <c r="AY920" s="8" t="s">
        <v>229</v>
      </c>
      <c r="AZ920" s="7" t="s">
        <v>229</v>
      </c>
      <c r="BA920" s="7" t="s">
        <v>229</v>
      </c>
      <c r="BB920" s="7"/>
      <c r="BC920" s="4" t="s">
        <v>229</v>
      </c>
      <c r="BD920" s="8" t="s">
        <v>229</v>
      </c>
      <c r="BE920" s="4" t="s">
        <v>229</v>
      </c>
      <c r="BF920" s="8" t="s">
        <v>229</v>
      </c>
      <c r="BG920" s="7" t="s">
        <v>229</v>
      </c>
      <c r="BH920" s="7" t="s">
        <v>229</v>
      </c>
      <c r="BI920" s="7" t="s">
        <v>229</v>
      </c>
      <c r="BJ920" s="4"/>
      <c r="BK920" s="8"/>
      <c r="BL920" s="2" t="s">
        <v>229</v>
      </c>
      <c r="BM920" s="7"/>
      <c r="BN920" s="7"/>
      <c r="BO920" s="4"/>
      <c r="BP920" s="8"/>
      <c r="BQ920" s="4"/>
      <c r="BR920" s="8"/>
      <c r="BS920" s="7"/>
      <c r="BT920" s="7"/>
      <c r="BU920" s="2" t="s">
        <v>266</v>
      </c>
      <c r="BV920" s="2" t="s">
        <v>226</v>
      </c>
      <c r="BW920" s="2" t="s">
        <v>229</v>
      </c>
      <c r="BX920" s="2" t="s">
        <v>229</v>
      </c>
      <c r="BY920" s="2" t="s">
        <v>241</v>
      </c>
      <c r="BZ920" s="2" t="s">
        <v>229</v>
      </c>
      <c r="CA920" s="4"/>
      <c r="CB920" s="8"/>
      <c r="CC920" s="4"/>
      <c r="CD920" s="8"/>
      <c r="CE920" s="7"/>
      <c r="CF920" s="7"/>
      <c r="CG920" s="2" t="s">
        <v>1106</v>
      </c>
      <c r="CH920" s="2" t="s">
        <v>226</v>
      </c>
      <c r="CI920" s="2" t="s">
        <v>229</v>
      </c>
      <c r="CJ920" s="2" t="s">
        <v>229</v>
      </c>
      <c r="CK920" s="2" t="s">
        <v>241</v>
      </c>
      <c r="CL920" s="2" t="s">
        <v>229</v>
      </c>
      <c r="CM920" s="4"/>
      <c r="CN920" s="8"/>
      <c r="CO920" s="4"/>
      <c r="CP920" s="8"/>
      <c r="CQ920" s="7"/>
      <c r="CR920" s="7"/>
      <c r="CS920" s="2" t="s">
        <v>239</v>
      </c>
      <c r="CT920" s="2" t="s">
        <v>226</v>
      </c>
      <c r="CU920" s="2" t="s">
        <v>910</v>
      </c>
      <c r="CV920" s="2" t="s">
        <v>229</v>
      </c>
      <c r="CW920" s="2" t="s">
        <v>241</v>
      </c>
      <c r="CX920" s="2" t="s">
        <v>229</v>
      </c>
      <c r="CY920" s="4"/>
      <c r="CZ920" s="8"/>
      <c r="DA920" s="4"/>
      <c r="DB920" s="8"/>
      <c r="DC920" s="7"/>
      <c r="DD920" s="7"/>
      <c r="DE920" s="2" t="s">
        <v>266</v>
      </c>
      <c r="DF920" s="2" t="s">
        <v>226</v>
      </c>
      <c r="DG920" s="2" t="s">
        <v>229</v>
      </c>
      <c r="DH920" s="2" t="s">
        <v>229</v>
      </c>
      <c r="DI920" s="2" t="s">
        <v>241</v>
      </c>
      <c r="DJ920" s="2" t="s">
        <v>229</v>
      </c>
      <c r="DK920" s="4"/>
      <c r="DL920" s="8"/>
      <c r="DM920" s="4"/>
      <c r="DN920" s="8"/>
      <c r="DO920" s="7"/>
      <c r="DP920" s="7"/>
      <c r="DQ920" s="2" t="s">
        <v>239</v>
      </c>
      <c r="DR920" s="2" t="s">
        <v>226</v>
      </c>
      <c r="DS920" s="2" t="s">
        <v>2865</v>
      </c>
      <c r="DT920" s="2" t="s">
        <v>229</v>
      </c>
      <c r="DU920" s="2" t="s">
        <v>241</v>
      </c>
      <c r="DV920" s="2" t="s">
        <v>229</v>
      </c>
      <c r="DW920" s="4"/>
      <c r="DX920" s="8"/>
      <c r="DY920" s="4"/>
      <c r="DZ920" s="8"/>
      <c r="EA920" s="7"/>
      <c r="EB920" s="7"/>
      <c r="EC920" s="2" t="s">
        <v>266</v>
      </c>
      <c r="ED920" s="2" t="s">
        <v>226</v>
      </c>
      <c r="EE920" s="2" t="s">
        <v>229</v>
      </c>
      <c r="EF920" s="2" t="s">
        <v>229</v>
      </c>
      <c r="EG920" s="2" t="s">
        <v>241</v>
      </c>
      <c r="EH920" s="2" t="s">
        <v>229</v>
      </c>
      <c r="EI920" s="4"/>
      <c r="EJ920" s="8"/>
      <c r="EK920" s="4"/>
      <c r="EL920" s="8"/>
      <c r="EM920" s="7"/>
      <c r="EN920" s="7"/>
      <c r="EO920" s="2" t="s">
        <v>266</v>
      </c>
      <c r="EP920" s="2" t="s">
        <v>226</v>
      </c>
      <c r="EQ920" s="2" t="s">
        <v>229</v>
      </c>
      <c r="ER920" s="2" t="s">
        <v>229</v>
      </c>
      <c r="ES920" s="2" t="s">
        <v>241</v>
      </c>
      <c r="ET920" s="2" t="s">
        <v>229</v>
      </c>
      <c r="EU920" s="4"/>
      <c r="EV920" s="8"/>
      <c r="EW920" s="4"/>
      <c r="EX920" s="8"/>
      <c r="EY920" s="7"/>
      <c r="EZ920" s="7"/>
      <c r="FA920" s="2" t="s">
        <v>267</v>
      </c>
      <c r="FB920" s="2" t="s">
        <v>226</v>
      </c>
      <c r="FC920" s="2" t="s">
        <v>229</v>
      </c>
      <c r="FD920" s="2" t="s">
        <v>229</v>
      </c>
      <c r="FE920" s="2" t="s">
        <v>241</v>
      </c>
      <c r="FF920" s="2" t="s">
        <v>229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226</v>
      </c>
      <c r="FO920" s="2" t="s">
        <v>910</v>
      </c>
      <c r="FP920" s="2" t="s">
        <v>229</v>
      </c>
      <c r="FQ920" s="2" t="s">
        <v>241</v>
      </c>
      <c r="FR920" s="2" t="s">
        <v>229</v>
      </c>
      <c r="FS920" s="4"/>
      <c r="FT920" s="8"/>
      <c r="FU920" s="4"/>
      <c r="FV920" s="8"/>
      <c r="FW920" s="7"/>
      <c r="FX920" s="7"/>
      <c r="FY920" s="2" t="s">
        <v>239</v>
      </c>
      <c r="FZ920" s="2" t="s">
        <v>226</v>
      </c>
      <c r="GA920" s="2" t="s">
        <v>910</v>
      </c>
      <c r="GB920" s="2" t="s">
        <v>229</v>
      </c>
      <c r="GC920" s="2" t="s">
        <v>241</v>
      </c>
      <c r="GD920" s="2" t="s">
        <v>229</v>
      </c>
      <c r="GE920" s="4"/>
      <c r="GF920" s="8"/>
      <c r="GG920" s="4"/>
      <c r="GH920" s="8"/>
      <c r="GI920" s="7"/>
      <c r="GJ920" s="7"/>
      <c r="GK920" s="2" t="s">
        <v>272</v>
      </c>
      <c r="GL920" s="2" t="s">
        <v>226</v>
      </c>
      <c r="GM920" s="2" t="s">
        <v>229</v>
      </c>
      <c r="GN920" s="2" t="s">
        <v>229</v>
      </c>
      <c r="GO920" s="2" t="s">
        <v>241</v>
      </c>
      <c r="GP920" s="2" t="s">
        <v>229</v>
      </c>
      <c r="GQ920" s="4"/>
      <c r="GR920" s="8"/>
      <c r="GS920" s="4"/>
      <c r="GT920" s="8"/>
      <c r="GU920" s="7"/>
      <c r="GV920" s="7"/>
      <c r="GW920" s="2" t="s">
        <v>266</v>
      </c>
      <c r="GX920" s="2" t="s">
        <v>226</v>
      </c>
      <c r="GY920" s="2" t="s">
        <v>229</v>
      </c>
      <c r="GZ920" s="2" t="s">
        <v>229</v>
      </c>
      <c r="HA920" s="2" t="s">
        <v>241</v>
      </c>
      <c r="HB920" s="2" t="s">
        <v>229</v>
      </c>
      <c r="HC920" s="4"/>
      <c r="HD920" s="8"/>
      <c r="HE920" s="4"/>
      <c r="HF920" s="8"/>
      <c r="HG920" s="7"/>
      <c r="HH920" s="7"/>
      <c r="HI920" s="2" t="s">
        <v>266</v>
      </c>
      <c r="HJ920" s="2" t="s">
        <v>226</v>
      </c>
      <c r="HK920" s="2" t="s">
        <v>229</v>
      </c>
      <c r="HL920" s="2" t="s">
        <v>229</v>
      </c>
      <c r="HM920" s="2" t="s">
        <v>241</v>
      </c>
      <c r="HN920" s="2" t="s">
        <v>229</v>
      </c>
      <c r="HO920" s="4"/>
      <c r="HP920" s="8"/>
      <c r="HQ920" s="4"/>
      <c r="HR920" s="8"/>
      <c r="HS920" s="7"/>
      <c r="HT920" s="7"/>
      <c r="HU920" s="2" t="s">
        <v>266</v>
      </c>
      <c r="HV920" s="2" t="s">
        <v>226</v>
      </c>
      <c r="HW920" s="2" t="s">
        <v>229</v>
      </c>
      <c r="HX920" s="2" t="s">
        <v>229</v>
      </c>
      <c r="HY920" s="2" t="s">
        <v>241</v>
      </c>
      <c r="HZ920" s="2" t="s">
        <v>229</v>
      </c>
      <c r="IA920" s="4"/>
      <c r="IB920" s="8"/>
      <c r="IC920" s="4"/>
      <c r="ID920" s="8"/>
      <c r="IE920" s="7"/>
      <c r="IF920" s="7"/>
      <c r="IG920" s="2" t="s">
        <v>266</v>
      </c>
      <c r="IH920" s="2" t="s">
        <v>226</v>
      </c>
      <c r="II920" s="2" t="s">
        <v>229</v>
      </c>
      <c r="IJ920" s="2" t="s">
        <v>229</v>
      </c>
      <c r="IK920" s="2" t="s">
        <v>241</v>
      </c>
      <c r="IL920" s="2" t="s">
        <v>229</v>
      </c>
      <c r="IM920" s="4"/>
      <c r="IN920" s="8"/>
      <c r="IO920" s="4"/>
      <c r="IP920" s="8"/>
      <c r="IQ920" s="7"/>
      <c r="IR920" s="7"/>
      <c r="IS920" s="2" t="s">
        <v>664</v>
      </c>
      <c r="IT920" s="2" t="s">
        <v>226</v>
      </c>
      <c r="IU920" s="2" t="s">
        <v>229</v>
      </c>
      <c r="IV920" s="2" t="s">
        <v>229</v>
      </c>
      <c r="IW920" s="2" t="s">
        <v>241</v>
      </c>
      <c r="IX920" s="2" t="s">
        <v>229</v>
      </c>
      <c r="IY920" s="4"/>
      <c r="IZ920" s="8"/>
      <c r="JA920" s="4"/>
      <c r="JB920" s="8"/>
      <c r="JC920" s="7"/>
      <c r="JD920" s="7"/>
      <c r="JE920" s="2" t="s">
        <v>272</v>
      </c>
      <c r="JF920" s="2" t="s">
        <v>226</v>
      </c>
      <c r="JG920" s="2" t="s">
        <v>229</v>
      </c>
      <c r="JH920" s="2" t="s">
        <v>229</v>
      </c>
      <c r="JI920" s="2" t="s">
        <v>241</v>
      </c>
      <c r="JJ920" s="2" t="s">
        <v>229</v>
      </c>
      <c r="JK920" s="4"/>
      <c r="JL920" s="8"/>
      <c r="JM920" s="4"/>
      <c r="JN920" s="8"/>
      <c r="JO920" s="7"/>
      <c r="JP920" s="7"/>
      <c r="JQ920" s="2" t="s">
        <v>272</v>
      </c>
      <c r="JR920" s="2" t="s">
        <v>226</v>
      </c>
      <c r="JS920" s="2" t="s">
        <v>229</v>
      </c>
      <c r="JT920" s="2" t="s">
        <v>229</v>
      </c>
      <c r="JU920" s="2" t="s">
        <v>241</v>
      </c>
      <c r="JV920" s="2" t="s">
        <v>229</v>
      </c>
      <c r="JW920" s="4"/>
      <c r="JX920" s="8"/>
      <c r="JY920" s="4"/>
      <c r="JZ920" s="8"/>
      <c r="KA920" s="7"/>
      <c r="KB920" s="7"/>
      <c r="KC920" s="2" t="s">
        <v>272</v>
      </c>
      <c r="KD920" s="2" t="s">
        <v>226</v>
      </c>
      <c r="KE920" s="2" t="s">
        <v>229</v>
      </c>
      <c r="KF920" s="2" t="s">
        <v>229</v>
      </c>
      <c r="KG920" s="2" t="s">
        <v>241</v>
      </c>
      <c r="KH920" s="2" t="s">
        <v>229</v>
      </c>
      <c r="KI920" s="4"/>
      <c r="KJ920" s="8"/>
      <c r="KK920" s="4"/>
      <c r="KL920" s="8"/>
      <c r="KM920" s="7"/>
      <c r="KN920" s="7"/>
      <c r="KO920" s="2" t="s">
        <v>272</v>
      </c>
      <c r="KP920" s="2" t="s">
        <v>226</v>
      </c>
      <c r="KQ920" s="2" t="s">
        <v>229</v>
      </c>
      <c r="KR920" s="2" t="s">
        <v>229</v>
      </c>
      <c r="KS920" s="2" t="s">
        <v>241</v>
      </c>
      <c r="KT920" s="2" t="s">
        <v>229</v>
      </c>
      <c r="KU920" s="4"/>
      <c r="KV920" s="8"/>
      <c r="KW920" s="4"/>
      <c r="KX920" s="8"/>
      <c r="KY920" s="7"/>
      <c r="KZ920" s="7"/>
      <c r="LA920" s="2" t="s">
        <v>272</v>
      </c>
      <c r="LB920" s="2" t="s">
        <v>226</v>
      </c>
      <c r="LC920" s="2" t="s">
        <v>229</v>
      </c>
      <c r="LD920" s="2" t="s">
        <v>229</v>
      </c>
      <c r="LE920" s="2" t="s">
        <v>241</v>
      </c>
      <c r="LF920" s="2" t="s">
        <v>229</v>
      </c>
      <c r="LG920" s="4"/>
      <c r="LH920" s="8"/>
      <c r="LI920" s="4"/>
      <c r="LJ920" s="8"/>
      <c r="LK920" s="7"/>
      <c r="LL920" s="7"/>
      <c r="LM920" s="2" t="s">
        <v>272</v>
      </c>
      <c r="LN920" s="2" t="s">
        <v>226</v>
      </c>
      <c r="LO920" s="2" t="s">
        <v>229</v>
      </c>
      <c r="LP920" s="2" t="s">
        <v>229</v>
      </c>
      <c r="LQ920" s="2" t="s">
        <v>241</v>
      </c>
      <c r="LR920" s="2" t="s">
        <v>229</v>
      </c>
      <c r="LS920" s="4"/>
      <c r="LT920" s="8"/>
      <c r="LU920" s="4"/>
      <c r="LV920" s="8"/>
      <c r="LW920" s="7"/>
      <c r="LX920" s="7"/>
      <c r="LY920" s="2" t="s">
        <v>664</v>
      </c>
      <c r="LZ920" s="2" t="s">
        <v>226</v>
      </c>
      <c r="MA920" s="2" t="s">
        <v>229</v>
      </c>
      <c r="MB920" s="2" t="s">
        <v>229</v>
      </c>
      <c r="MC920" s="2" t="s">
        <v>241</v>
      </c>
      <c r="MD920" s="2" t="s">
        <v>229</v>
      </c>
      <c r="ME920" s="4"/>
      <c r="MF920" s="8"/>
      <c r="MG920" s="4"/>
      <c r="MH920" s="8"/>
      <c r="MI920" s="7"/>
      <c r="MJ920" s="7"/>
      <c r="MK920" s="2" t="s">
        <v>272</v>
      </c>
      <c r="ML920" s="2" t="s">
        <v>226</v>
      </c>
      <c r="MM920" s="2" t="s">
        <v>229</v>
      </c>
      <c r="MN920" s="2" t="s">
        <v>229</v>
      </c>
      <c r="MO920" s="2" t="s">
        <v>241</v>
      </c>
      <c r="MP920" s="2" t="s">
        <v>229</v>
      </c>
      <c r="MQ920" s="4"/>
      <c r="MR920" s="8"/>
      <c r="MS920" s="4"/>
      <c r="MT920" s="8"/>
      <c r="MU920" s="7"/>
      <c r="MV920" s="7"/>
      <c r="MW920" s="2" t="s">
        <v>266</v>
      </c>
      <c r="MX920" s="2" t="s">
        <v>226</v>
      </c>
      <c r="MY920" s="2" t="s">
        <v>229</v>
      </c>
      <c r="MZ920" s="2" t="s">
        <v>229</v>
      </c>
      <c r="NA920" s="2" t="s">
        <v>241</v>
      </c>
      <c r="NB920" s="2" t="s">
        <v>229</v>
      </c>
      <c r="NC920" s="4"/>
      <c r="ND920" s="8"/>
      <c r="NE920" s="4"/>
      <c r="NF920" s="8"/>
      <c r="NG920" s="7"/>
      <c r="NH920" s="7"/>
      <c r="NI920" s="2" t="s">
        <v>229</v>
      </c>
      <c r="NJ920" s="2" t="s">
        <v>229</v>
      </c>
      <c r="NK920" s="2" t="s">
        <v>229</v>
      </c>
      <c r="NL920" s="2" t="s">
        <v>229</v>
      </c>
      <c r="NM920" s="2" t="s">
        <v>229</v>
      </c>
      <c r="NN920" s="2" t="s">
        <v>229</v>
      </c>
      <c r="NO920" s="4"/>
      <c r="NP920" s="8"/>
      <c r="NQ920" s="4"/>
      <c r="NR920" s="8"/>
      <c r="NS920" s="7"/>
      <c r="NT920" s="7"/>
      <c r="NU920" s="2" t="s">
        <v>272</v>
      </c>
      <c r="NV920" s="2" t="s">
        <v>226</v>
      </c>
      <c r="NW920" s="2" t="s">
        <v>229</v>
      </c>
      <c r="NX920" s="2" t="s">
        <v>229</v>
      </c>
      <c r="NY920" s="2" t="s">
        <v>241</v>
      </c>
      <c r="NZ920" s="2" t="s">
        <v>229</v>
      </c>
      <c r="OA920" s="4"/>
      <c r="OB920" s="8"/>
      <c r="OC920" s="4"/>
      <c r="OD920" s="8"/>
      <c r="OE920" s="7"/>
      <c r="OF920" s="7"/>
      <c r="OG920" s="2" t="s">
        <v>272</v>
      </c>
      <c r="OH920" s="2" t="s">
        <v>226</v>
      </c>
      <c r="OI920" s="2" t="s">
        <v>229</v>
      </c>
      <c r="OJ920" s="2" t="s">
        <v>229</v>
      </c>
      <c r="OK920" s="2" t="s">
        <v>241</v>
      </c>
      <c r="OL920" s="2" t="s">
        <v>229</v>
      </c>
      <c r="OM920" s="4"/>
      <c r="ON920" s="8"/>
      <c r="OO920" s="4"/>
      <c r="OP920" s="8"/>
      <c r="OQ920" s="7"/>
      <c r="OR920" s="7"/>
      <c r="OS920" s="2" t="s">
        <v>229</v>
      </c>
      <c r="OT920" s="2" t="s">
        <v>229</v>
      </c>
      <c r="OU920" s="2" t="s">
        <v>229</v>
      </c>
      <c r="OV920" s="2" t="s">
        <v>229</v>
      </c>
      <c r="OW920" s="2" t="s">
        <v>229</v>
      </c>
      <c r="OX920" s="2" t="s">
        <v>229</v>
      </c>
      <c r="OY920" s="4"/>
      <c r="OZ920" s="8"/>
      <c r="PA920" s="4"/>
      <c r="PB920" s="8"/>
      <c r="PC920" s="7"/>
      <c r="PD920" s="7"/>
      <c r="PE920" s="2" t="s">
        <v>229</v>
      </c>
      <c r="PF920" s="2" t="s">
        <v>229</v>
      </c>
      <c r="PG920" s="2" t="s">
        <v>229</v>
      </c>
      <c r="PH920" s="2" t="s">
        <v>229</v>
      </c>
      <c r="PI920" s="2" t="s">
        <v>229</v>
      </c>
      <c r="PJ920" s="2" t="s">
        <v>229</v>
      </c>
      <c r="PK920" s="4"/>
      <c r="PL920" s="8"/>
      <c r="PM920" s="4"/>
      <c r="PN920" s="8"/>
      <c r="PO920" s="7"/>
      <c r="PP920" s="7"/>
      <c r="PQ920" s="2" t="s">
        <v>272</v>
      </c>
      <c r="PR920" s="2" t="s">
        <v>226</v>
      </c>
      <c r="PS920" s="2" t="s">
        <v>229</v>
      </c>
      <c r="PT920" s="2" t="s">
        <v>229</v>
      </c>
      <c r="PU920" s="2" t="s">
        <v>241</v>
      </c>
      <c r="PV920" s="2" t="s">
        <v>229</v>
      </c>
      <c r="PW920" s="4"/>
      <c r="PX920" s="8"/>
      <c r="PY920" s="4"/>
      <c r="PZ920" s="8"/>
      <c r="QA920" s="7"/>
      <c r="QB920" s="7"/>
      <c r="QC920" s="2" t="s">
        <v>281</v>
      </c>
      <c r="QD920" s="2" t="s">
        <v>226</v>
      </c>
      <c r="QE920" s="2" t="s">
        <v>229</v>
      </c>
      <c r="QF920" s="2" t="s">
        <v>229</v>
      </c>
      <c r="QG920" s="2" t="s">
        <v>241</v>
      </c>
      <c r="QH920" s="2" t="s">
        <v>229</v>
      </c>
      <c r="QI920" s="4"/>
      <c r="QJ920" s="8"/>
      <c r="QK920" s="4"/>
      <c r="QL920" s="8"/>
      <c r="QM920" s="7"/>
      <c r="QN920" s="7"/>
      <c r="QO920" s="2" t="s">
        <v>272</v>
      </c>
      <c r="QP920" s="2" t="s">
        <v>226</v>
      </c>
      <c r="QQ920" s="2" t="s">
        <v>229</v>
      </c>
      <c r="QR920" s="2" t="s">
        <v>229</v>
      </c>
      <c r="QS920" s="2" t="s">
        <v>241</v>
      </c>
      <c r="QT920" s="2" t="s">
        <v>229</v>
      </c>
      <c r="QU920" s="4"/>
      <c r="QV920" s="8"/>
      <c r="QW920" s="4"/>
      <c r="QX920" s="8"/>
      <c r="QY920" s="7"/>
      <c r="QZ920" s="7"/>
      <c r="RA920" s="2" t="s">
        <v>272</v>
      </c>
      <c r="RB920" s="2" t="s">
        <v>226</v>
      </c>
      <c r="RC920" s="2" t="s">
        <v>229</v>
      </c>
      <c r="RD920" s="2" t="s">
        <v>229</v>
      </c>
      <c r="RE920" s="2" t="s">
        <v>241</v>
      </c>
      <c r="RF920" s="2" t="s">
        <v>229</v>
      </c>
      <c r="RG920" s="4"/>
      <c r="RH920" s="8"/>
      <c r="RI920" s="4"/>
      <c r="RJ920" s="8"/>
      <c r="RK920" s="7"/>
      <c r="RL920" s="7"/>
      <c r="RM920" s="2" t="s">
        <v>272</v>
      </c>
      <c r="RN920" s="2" t="s">
        <v>226</v>
      </c>
      <c r="RO920" s="2" t="s">
        <v>229</v>
      </c>
      <c r="RP920" s="2" t="s">
        <v>229</v>
      </c>
      <c r="RQ920" s="2" t="s">
        <v>241</v>
      </c>
      <c r="RR920" s="2" t="s">
        <v>229</v>
      </c>
      <c r="RS920" s="4"/>
      <c r="RT920" s="8"/>
      <c r="RU920" s="4"/>
      <c r="RV920" s="8"/>
      <c r="RW920" s="7"/>
      <c r="RX920" s="7"/>
      <c r="RY920" s="2" t="s">
        <v>229</v>
      </c>
      <c r="RZ920" s="2" t="s">
        <v>229</v>
      </c>
      <c r="SA920" s="2" t="s">
        <v>229</v>
      </c>
      <c r="SB920" s="2" t="s">
        <v>229</v>
      </c>
      <c r="SC920" s="2" t="s">
        <v>229</v>
      </c>
      <c r="SD920" s="2" t="s">
        <v>229</v>
      </c>
      <c r="SE920" s="4">
        <v>120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>
        <v>180</v>
      </c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</row>
    <row r="921">
      <c r="A921" s="2" t="s">
        <v>5302</v>
      </c>
      <c r="B921" s="2" t="s">
        <v>216</v>
      </c>
      <c r="C921" s="2" t="s">
        <v>5248</v>
      </c>
      <c r="D921" s="2" t="s">
        <v>218</v>
      </c>
      <c r="E921" s="2" t="s">
        <v>219</v>
      </c>
      <c r="F921" s="2" t="s">
        <v>5303</v>
      </c>
      <c r="G921" s="2" t="s">
        <v>2675</v>
      </c>
      <c r="H921" s="2" t="s">
        <v>3964</v>
      </c>
      <c r="I921" s="2" t="s">
        <v>5304</v>
      </c>
      <c r="J921" s="2" t="s">
        <v>2888</v>
      </c>
      <c r="K921" s="2" t="s">
        <v>1070</v>
      </c>
      <c r="L921" s="3">
        <v>38.4</v>
      </c>
      <c r="M921" s="3">
        <v>40.32</v>
      </c>
      <c r="N921" s="3">
        <v>79.99</v>
      </c>
      <c r="O921" s="2" t="s">
        <v>226</v>
      </c>
      <c r="P921" s="2" t="s">
        <v>618</v>
      </c>
      <c r="Q921" s="2" t="s">
        <v>228</v>
      </c>
      <c r="R921" s="2" t="s">
        <v>229</v>
      </c>
      <c r="S921" s="2" t="s">
        <v>5305</v>
      </c>
      <c r="T921" s="2" t="s">
        <v>4258</v>
      </c>
      <c r="U921" s="2" t="s">
        <v>232</v>
      </c>
      <c r="V921" s="2" t="s">
        <v>4077</v>
      </c>
      <c r="W921" s="2" t="s">
        <v>1009</v>
      </c>
      <c r="X921" s="2" t="s">
        <v>686</v>
      </c>
      <c r="Y921" s="2" t="s">
        <v>765</v>
      </c>
      <c r="Z921" s="4">
        <v>188</v>
      </c>
      <c r="AA921" s="4">
        <f>=ROUNDDOWN(23.5,0)</f>
      </c>
      <c r="AB921" s="5">
        <v>8</v>
      </c>
      <c r="AC921" s="2" t="s">
        <v>345</v>
      </c>
      <c r="AD921" s="4">
        <v>180</v>
      </c>
      <c r="AE921" s="4">
        <v>180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>
        <v>8</v>
      </c>
      <c r="AQ921" s="8">
        <v>336.58</v>
      </c>
      <c r="AR921" s="4">
        <v>9</v>
      </c>
      <c r="AS921" s="8">
        <v>385.3</v>
      </c>
      <c r="AT921" s="7">
        <v>-0.1111</v>
      </c>
      <c r="AU921" s="7">
        <v>-0.1264</v>
      </c>
      <c r="AV921" s="4">
        <v>12</v>
      </c>
      <c r="AW921" s="8">
        <v>532.38</v>
      </c>
      <c r="AX921" s="4">
        <v>18</v>
      </c>
      <c r="AY921" s="8">
        <v>819.13</v>
      </c>
      <c r="AZ921" s="7">
        <v>-0.3333</v>
      </c>
      <c r="BA921" s="7">
        <v>-0.3501</v>
      </c>
      <c r="BB921" s="7">
        <v>0.6322</v>
      </c>
      <c r="BC921" s="4">
        <v>12</v>
      </c>
      <c r="BD921" s="8">
        <v>532.38</v>
      </c>
      <c r="BE921" s="4">
        <v>18</v>
      </c>
      <c r="BF921" s="8">
        <v>819.13</v>
      </c>
      <c r="BG921" s="7">
        <v>-0.3333</v>
      </c>
      <c r="BH921" s="7">
        <v>-0.3501</v>
      </c>
      <c r="BI921" s="7">
        <v>1</v>
      </c>
      <c r="BJ921" s="4">
        <v>8</v>
      </c>
      <c r="BK921" s="8">
        <v>336.58</v>
      </c>
      <c r="BL921" s="2" t="s">
        <v>5306</v>
      </c>
      <c r="BM921" s="7">
        <v>1</v>
      </c>
      <c r="BN921" s="7">
        <v>1</v>
      </c>
      <c r="BO921" s="4">
        <v>3</v>
      </c>
      <c r="BP921" s="8">
        <v>131.61</v>
      </c>
      <c r="BQ921" s="4">
        <v>6</v>
      </c>
      <c r="BR921" s="8">
        <v>263.22</v>
      </c>
      <c r="BS921" s="7">
        <v>-0.5</v>
      </c>
      <c r="BT921" s="7">
        <v>-0.5</v>
      </c>
      <c r="BU921" s="2" t="s">
        <v>239</v>
      </c>
      <c r="BV921" s="2" t="s">
        <v>226</v>
      </c>
      <c r="BW921" s="2" t="s">
        <v>229</v>
      </c>
      <c r="BX921" s="2" t="s">
        <v>350</v>
      </c>
      <c r="BY921" s="2" t="s">
        <v>241</v>
      </c>
      <c r="BZ921" s="2" t="s">
        <v>229</v>
      </c>
      <c r="CA921" s="4">
        <v>3</v>
      </c>
      <c r="CB921" s="8">
        <v>120.72</v>
      </c>
      <c r="CC921" s="4"/>
      <c r="CD921" s="8"/>
      <c r="CE921" s="7"/>
      <c r="CF921" s="7"/>
      <c r="CG921" s="2" t="s">
        <v>239</v>
      </c>
      <c r="CH921" s="2" t="s">
        <v>226</v>
      </c>
      <c r="CI921" s="2" t="s">
        <v>1501</v>
      </c>
      <c r="CJ921" s="2" t="s">
        <v>1753</v>
      </c>
      <c r="CK921" s="2" t="s">
        <v>241</v>
      </c>
      <c r="CL921" s="2" t="s">
        <v>229</v>
      </c>
      <c r="CM921" s="4">
        <v>1</v>
      </c>
      <c r="CN921" s="8">
        <v>43.46</v>
      </c>
      <c r="CO921" s="4"/>
      <c r="CP921" s="8"/>
      <c r="CQ921" s="7"/>
      <c r="CR921" s="7"/>
      <c r="CS921" s="2" t="s">
        <v>239</v>
      </c>
      <c r="CT921" s="2" t="s">
        <v>226</v>
      </c>
      <c r="CU921" s="2" t="s">
        <v>765</v>
      </c>
      <c r="CV921" s="2" t="s">
        <v>535</v>
      </c>
      <c r="CW921" s="2" t="s">
        <v>241</v>
      </c>
      <c r="CX921" s="2" t="s">
        <v>229</v>
      </c>
      <c r="CY921" s="4"/>
      <c r="CZ921" s="8"/>
      <c r="DA921" s="4"/>
      <c r="DB921" s="8"/>
      <c r="DC921" s="7"/>
      <c r="DD921" s="7"/>
      <c r="DE921" s="2" t="s">
        <v>239</v>
      </c>
      <c r="DF921" s="2" t="s">
        <v>226</v>
      </c>
      <c r="DG921" s="2" t="s">
        <v>765</v>
      </c>
      <c r="DH921" s="2" t="s">
        <v>291</v>
      </c>
      <c r="DI921" s="2" t="s">
        <v>241</v>
      </c>
      <c r="DJ921" s="2" t="s">
        <v>229</v>
      </c>
      <c r="DK921" s="4"/>
      <c r="DL921" s="8"/>
      <c r="DM921" s="4"/>
      <c r="DN921" s="8"/>
      <c r="DO921" s="7"/>
      <c r="DP921" s="7"/>
      <c r="DQ921" s="2" t="s">
        <v>239</v>
      </c>
      <c r="DR921" s="2" t="s">
        <v>226</v>
      </c>
      <c r="DS921" s="2" t="s">
        <v>1307</v>
      </c>
      <c r="DT921" s="2" t="s">
        <v>431</v>
      </c>
      <c r="DU921" s="2" t="s">
        <v>241</v>
      </c>
      <c r="DV921" s="2" t="s">
        <v>229</v>
      </c>
      <c r="DW921" s="4">
        <v>1</v>
      </c>
      <c r="DX921" s="8">
        <v>40.79</v>
      </c>
      <c r="DY921" s="4"/>
      <c r="DZ921" s="8"/>
      <c r="EA921" s="7"/>
      <c r="EB921" s="7"/>
      <c r="EC921" s="2" t="s">
        <v>239</v>
      </c>
      <c r="ED921" s="2" t="s">
        <v>226</v>
      </c>
      <c r="EE921" s="2" t="s">
        <v>5307</v>
      </c>
      <c r="EF921" s="2" t="s">
        <v>3174</v>
      </c>
      <c r="EG921" s="2" t="s">
        <v>241</v>
      </c>
      <c r="EH921" s="2" t="s">
        <v>229</v>
      </c>
      <c r="EI921" s="4"/>
      <c r="EJ921" s="8"/>
      <c r="EK921" s="4">
        <v>1</v>
      </c>
      <c r="EL921" s="8">
        <v>42.34</v>
      </c>
      <c r="EM921" s="7">
        <v>-1</v>
      </c>
      <c r="EN921" s="7">
        <v>-1</v>
      </c>
      <c r="EO921" s="2" t="s">
        <v>239</v>
      </c>
      <c r="EP921" s="2" t="s">
        <v>226</v>
      </c>
      <c r="EQ921" s="2" t="s">
        <v>765</v>
      </c>
      <c r="ER921" s="2" t="s">
        <v>532</v>
      </c>
      <c r="ES921" s="2" t="s">
        <v>241</v>
      </c>
      <c r="ET921" s="2" t="s">
        <v>229</v>
      </c>
      <c r="EU921" s="4"/>
      <c r="EV921" s="8"/>
      <c r="EW921" s="4">
        <v>2</v>
      </c>
      <c r="EX921" s="8">
        <v>79.74</v>
      </c>
      <c r="EY921" s="7">
        <v>-1</v>
      </c>
      <c r="EZ921" s="7">
        <v>-1</v>
      </c>
      <c r="FA921" s="2" t="s">
        <v>239</v>
      </c>
      <c r="FB921" s="2" t="s">
        <v>226</v>
      </c>
      <c r="FC921" s="2" t="s">
        <v>549</v>
      </c>
      <c r="FD921" s="2" t="s">
        <v>3689</v>
      </c>
      <c r="FE921" s="2" t="s">
        <v>241</v>
      </c>
      <c r="FF921" s="2" t="s">
        <v>229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226</v>
      </c>
      <c r="FO921" s="2" t="s">
        <v>765</v>
      </c>
      <c r="FP921" s="2" t="s">
        <v>4704</v>
      </c>
      <c r="FQ921" s="2" t="s">
        <v>241</v>
      </c>
      <c r="FR921" s="2" t="s">
        <v>229</v>
      </c>
      <c r="FS921" s="4"/>
      <c r="FT921" s="8"/>
      <c r="FU921" s="4"/>
      <c r="FV921" s="8"/>
      <c r="FW921" s="7"/>
      <c r="FX921" s="7"/>
      <c r="FY921" s="2" t="s">
        <v>239</v>
      </c>
      <c r="FZ921" s="2" t="s">
        <v>226</v>
      </c>
      <c r="GA921" s="2" t="s">
        <v>327</v>
      </c>
      <c r="GB921" s="2" t="s">
        <v>2499</v>
      </c>
      <c r="GC921" s="2" t="s">
        <v>241</v>
      </c>
      <c r="GD921" s="2" t="s">
        <v>229</v>
      </c>
      <c r="GE921" s="4"/>
      <c r="GF921" s="8"/>
      <c r="GG921" s="4"/>
      <c r="GH921" s="8"/>
      <c r="GI921" s="7"/>
      <c r="GJ921" s="7"/>
      <c r="GK921" s="2" t="s">
        <v>714</v>
      </c>
      <c r="GL921" s="2" t="s">
        <v>275</v>
      </c>
      <c r="GM921" s="2" t="s">
        <v>1309</v>
      </c>
      <c r="GN921" s="2" t="s">
        <v>358</v>
      </c>
      <c r="GO921" s="2" t="s">
        <v>241</v>
      </c>
      <c r="GP921" s="2" t="s">
        <v>229</v>
      </c>
      <c r="GQ921" s="4"/>
      <c r="GR921" s="8"/>
      <c r="GS921" s="4"/>
      <c r="GT921" s="8"/>
      <c r="GU921" s="7"/>
      <c r="GV921" s="7"/>
      <c r="GW921" s="2" t="s">
        <v>239</v>
      </c>
      <c r="GX921" s="2" t="s">
        <v>226</v>
      </c>
      <c r="GY921" s="2" t="s">
        <v>1492</v>
      </c>
      <c r="GZ921" s="2" t="s">
        <v>494</v>
      </c>
      <c r="HA921" s="2" t="s">
        <v>241</v>
      </c>
      <c r="HB921" s="2" t="s">
        <v>229</v>
      </c>
      <c r="HC921" s="4"/>
      <c r="HD921" s="8"/>
      <c r="HE921" s="4"/>
      <c r="HF921" s="8"/>
      <c r="HG921" s="7"/>
      <c r="HH921" s="7"/>
      <c r="HI921" s="2" t="s">
        <v>239</v>
      </c>
      <c r="HJ921" s="2" t="s">
        <v>226</v>
      </c>
      <c r="HK921" s="2" t="s">
        <v>546</v>
      </c>
      <c r="HL921" s="2" t="s">
        <v>5308</v>
      </c>
      <c r="HM921" s="2" t="s">
        <v>241</v>
      </c>
      <c r="HN921" s="2" t="s">
        <v>229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226</v>
      </c>
      <c r="HW921" s="2" t="s">
        <v>3268</v>
      </c>
      <c r="HX921" s="2" t="s">
        <v>2707</v>
      </c>
      <c r="HY921" s="2" t="s">
        <v>241</v>
      </c>
      <c r="HZ921" s="2" t="s">
        <v>229</v>
      </c>
      <c r="IA921" s="4"/>
      <c r="IB921" s="8"/>
      <c r="IC921" s="4"/>
      <c r="ID921" s="8"/>
      <c r="IE921" s="7"/>
      <c r="IF921" s="7"/>
      <c r="IG921" s="2" t="s">
        <v>266</v>
      </c>
      <c r="IH921" s="2" t="s">
        <v>226</v>
      </c>
      <c r="II921" s="2" t="s">
        <v>229</v>
      </c>
      <c r="IJ921" s="2" t="s">
        <v>229</v>
      </c>
      <c r="IK921" s="2" t="s">
        <v>241</v>
      </c>
      <c r="IL921" s="2" t="s">
        <v>229</v>
      </c>
      <c r="IM921" s="4"/>
      <c r="IN921" s="8"/>
      <c r="IO921" s="4"/>
      <c r="IP921" s="8"/>
      <c r="IQ921" s="7"/>
      <c r="IR921" s="7"/>
      <c r="IS921" s="2" t="s">
        <v>239</v>
      </c>
      <c r="IT921" s="2" t="s">
        <v>226</v>
      </c>
      <c r="IU921" s="2" t="s">
        <v>976</v>
      </c>
      <c r="IV921" s="2" t="s">
        <v>985</v>
      </c>
      <c r="IW921" s="2" t="s">
        <v>241</v>
      </c>
      <c r="IX921" s="2" t="s">
        <v>229</v>
      </c>
      <c r="IY921" s="4"/>
      <c r="IZ921" s="8"/>
      <c r="JA921" s="4"/>
      <c r="JB921" s="8"/>
      <c r="JC921" s="7"/>
      <c r="JD921" s="7"/>
      <c r="JE921" s="2" t="s">
        <v>239</v>
      </c>
      <c r="JF921" s="2" t="s">
        <v>226</v>
      </c>
      <c r="JG921" s="2" t="s">
        <v>268</v>
      </c>
      <c r="JH921" s="2" t="s">
        <v>2836</v>
      </c>
      <c r="JI921" s="2" t="s">
        <v>241</v>
      </c>
      <c r="JJ921" s="2" t="s">
        <v>229</v>
      </c>
      <c r="JK921" s="4"/>
      <c r="JL921" s="8"/>
      <c r="JM921" s="4"/>
      <c r="JN921" s="8"/>
      <c r="JO921" s="7"/>
      <c r="JP921" s="7"/>
      <c r="JQ921" s="2" t="s">
        <v>229</v>
      </c>
      <c r="JR921" s="2" t="s">
        <v>229</v>
      </c>
      <c r="JS921" s="2" t="s">
        <v>229</v>
      </c>
      <c r="JT921" s="2" t="s">
        <v>229</v>
      </c>
      <c r="JU921" s="2" t="s">
        <v>229</v>
      </c>
      <c r="JV921" s="2" t="s">
        <v>229</v>
      </c>
      <c r="JW921" s="4"/>
      <c r="JX921" s="8"/>
      <c r="JY921" s="4"/>
      <c r="JZ921" s="8"/>
      <c r="KA921" s="7"/>
      <c r="KB921" s="7"/>
      <c r="KC921" s="2" t="s">
        <v>272</v>
      </c>
      <c r="KD921" s="2" t="s">
        <v>226</v>
      </c>
      <c r="KE921" s="2" t="s">
        <v>229</v>
      </c>
      <c r="KF921" s="2" t="s">
        <v>229</v>
      </c>
      <c r="KG921" s="2" t="s">
        <v>241</v>
      </c>
      <c r="KH921" s="2" t="s">
        <v>229</v>
      </c>
      <c r="KI921" s="4"/>
      <c r="KJ921" s="8"/>
      <c r="KK921" s="4"/>
      <c r="KL921" s="8"/>
      <c r="KM921" s="7"/>
      <c r="KN921" s="7"/>
      <c r="KO921" s="2" t="s">
        <v>272</v>
      </c>
      <c r="KP921" s="2" t="s">
        <v>226</v>
      </c>
      <c r="KQ921" s="2" t="s">
        <v>229</v>
      </c>
      <c r="KR921" s="2" t="s">
        <v>229</v>
      </c>
      <c r="KS921" s="2" t="s">
        <v>241</v>
      </c>
      <c r="KT921" s="2" t="s">
        <v>229</v>
      </c>
      <c r="KU921" s="4"/>
      <c r="KV921" s="8"/>
      <c r="KW921" s="4"/>
      <c r="KX921" s="8"/>
      <c r="KY921" s="7"/>
      <c r="KZ921" s="7"/>
      <c r="LA921" s="2" t="s">
        <v>272</v>
      </c>
      <c r="LB921" s="2" t="s">
        <v>226</v>
      </c>
      <c r="LC921" s="2" t="s">
        <v>229</v>
      </c>
      <c r="LD921" s="2" t="s">
        <v>229</v>
      </c>
      <c r="LE921" s="2" t="s">
        <v>241</v>
      </c>
      <c r="LF921" s="2" t="s">
        <v>229</v>
      </c>
      <c r="LG921" s="4"/>
      <c r="LH921" s="8"/>
      <c r="LI921" s="4"/>
      <c r="LJ921" s="8"/>
      <c r="LK921" s="7"/>
      <c r="LL921" s="7"/>
      <c r="LM921" s="2" t="s">
        <v>229</v>
      </c>
      <c r="LN921" s="2" t="s">
        <v>229</v>
      </c>
      <c r="LO921" s="2" t="s">
        <v>229</v>
      </c>
      <c r="LP921" s="2" t="s">
        <v>229</v>
      </c>
      <c r="LQ921" s="2" t="s">
        <v>229</v>
      </c>
      <c r="LR921" s="2" t="s">
        <v>229</v>
      </c>
      <c r="LS921" s="4"/>
      <c r="LT921" s="8"/>
      <c r="LU921" s="4"/>
      <c r="LV921" s="8"/>
      <c r="LW921" s="7"/>
      <c r="LX921" s="7"/>
      <c r="LY921" s="2" t="s">
        <v>239</v>
      </c>
      <c r="LZ921" s="2" t="s">
        <v>275</v>
      </c>
      <c r="MA921" s="2" t="s">
        <v>3586</v>
      </c>
      <c r="MB921" s="2" t="s">
        <v>5134</v>
      </c>
      <c r="MC921" s="2" t="s">
        <v>241</v>
      </c>
      <c r="MD921" s="2" t="s">
        <v>229</v>
      </c>
      <c r="ME921" s="4"/>
      <c r="MF921" s="8"/>
      <c r="MG921" s="4"/>
      <c r="MH921" s="8"/>
      <c r="MI921" s="7"/>
      <c r="MJ921" s="7"/>
      <c r="MK921" s="2" t="s">
        <v>266</v>
      </c>
      <c r="ML921" s="2" t="s">
        <v>226</v>
      </c>
      <c r="MM921" s="2" t="s">
        <v>229</v>
      </c>
      <c r="MN921" s="2" t="s">
        <v>229</v>
      </c>
      <c r="MO921" s="2" t="s">
        <v>241</v>
      </c>
      <c r="MP921" s="2" t="s">
        <v>229</v>
      </c>
      <c r="MQ921" s="4"/>
      <c r="MR921" s="8"/>
      <c r="MS921" s="4"/>
      <c r="MT921" s="8"/>
      <c r="MU921" s="7"/>
      <c r="MV921" s="7"/>
      <c r="MW921" s="2" t="s">
        <v>239</v>
      </c>
      <c r="MX921" s="2" t="s">
        <v>226</v>
      </c>
      <c r="MY921" s="2" t="s">
        <v>723</v>
      </c>
      <c r="MZ921" s="2" t="s">
        <v>229</v>
      </c>
      <c r="NA921" s="2" t="s">
        <v>241</v>
      </c>
      <c r="NB921" s="2" t="s">
        <v>229</v>
      </c>
      <c r="NC921" s="4"/>
      <c r="ND921" s="8"/>
      <c r="NE921" s="4"/>
      <c r="NF921" s="8"/>
      <c r="NG921" s="7"/>
      <c r="NH921" s="7"/>
      <c r="NI921" s="2" t="s">
        <v>239</v>
      </c>
      <c r="NJ921" s="2" t="s">
        <v>260</v>
      </c>
      <c r="NK921" s="2" t="s">
        <v>765</v>
      </c>
      <c r="NL921" s="2" t="s">
        <v>3883</v>
      </c>
      <c r="NM921" s="2" t="s">
        <v>241</v>
      </c>
      <c r="NN921" s="2" t="s">
        <v>229</v>
      </c>
      <c r="NO921" s="4"/>
      <c r="NP921" s="8"/>
      <c r="NQ921" s="4"/>
      <c r="NR921" s="8"/>
      <c r="NS921" s="7"/>
      <c r="NT921" s="7"/>
      <c r="NU921" s="2" t="s">
        <v>272</v>
      </c>
      <c r="NV921" s="2" t="s">
        <v>226</v>
      </c>
      <c r="NW921" s="2" t="s">
        <v>229</v>
      </c>
      <c r="NX921" s="2" t="s">
        <v>229</v>
      </c>
      <c r="NY921" s="2" t="s">
        <v>241</v>
      </c>
      <c r="NZ921" s="2" t="s">
        <v>229</v>
      </c>
      <c r="OA921" s="4"/>
      <c r="OB921" s="8"/>
      <c r="OC921" s="4"/>
      <c r="OD921" s="8"/>
      <c r="OE921" s="7"/>
      <c r="OF921" s="7"/>
      <c r="OG921" s="2" t="s">
        <v>266</v>
      </c>
      <c r="OH921" s="2" t="s">
        <v>226</v>
      </c>
      <c r="OI921" s="2" t="s">
        <v>229</v>
      </c>
      <c r="OJ921" s="2" t="s">
        <v>229</v>
      </c>
      <c r="OK921" s="2" t="s">
        <v>241</v>
      </c>
      <c r="OL921" s="2" t="s">
        <v>229</v>
      </c>
      <c r="OM921" s="4"/>
      <c r="ON921" s="8"/>
      <c r="OO921" s="4"/>
      <c r="OP921" s="8"/>
      <c r="OQ921" s="7"/>
      <c r="OR921" s="7"/>
      <c r="OS921" s="2" t="s">
        <v>229</v>
      </c>
      <c r="OT921" s="2" t="s">
        <v>229</v>
      </c>
      <c r="OU921" s="2" t="s">
        <v>229</v>
      </c>
      <c r="OV921" s="2" t="s">
        <v>229</v>
      </c>
      <c r="OW921" s="2" t="s">
        <v>229</v>
      </c>
      <c r="OX921" s="2" t="s">
        <v>229</v>
      </c>
      <c r="OY921" s="4"/>
      <c r="OZ921" s="8"/>
      <c r="PA921" s="4"/>
      <c r="PB921" s="8"/>
      <c r="PC921" s="7"/>
      <c r="PD921" s="7"/>
      <c r="PE921" s="2" t="s">
        <v>281</v>
      </c>
      <c r="PF921" s="2" t="s">
        <v>226</v>
      </c>
      <c r="PG921" s="2" t="s">
        <v>229</v>
      </c>
      <c r="PH921" s="2" t="s">
        <v>229</v>
      </c>
      <c r="PI921" s="2" t="s">
        <v>241</v>
      </c>
      <c r="PJ921" s="2" t="s">
        <v>229</v>
      </c>
      <c r="PK921" s="4"/>
      <c r="PL921" s="8"/>
      <c r="PM921" s="4"/>
      <c r="PN921" s="8"/>
      <c r="PO921" s="7"/>
      <c r="PP921" s="7"/>
      <c r="PQ921" s="2" t="s">
        <v>266</v>
      </c>
      <c r="PR921" s="2" t="s">
        <v>275</v>
      </c>
      <c r="PS921" s="2" t="s">
        <v>229</v>
      </c>
      <c r="PT921" s="2" t="s">
        <v>229</v>
      </c>
      <c r="PU921" s="2" t="s">
        <v>241</v>
      </c>
      <c r="PV921" s="2" t="s">
        <v>229</v>
      </c>
      <c r="PW921" s="4"/>
      <c r="PX921" s="8"/>
      <c r="PY921" s="4"/>
      <c r="PZ921" s="8"/>
      <c r="QA921" s="7"/>
      <c r="QB921" s="7"/>
      <c r="QC921" s="2" t="s">
        <v>281</v>
      </c>
      <c r="QD921" s="2" t="s">
        <v>226</v>
      </c>
      <c r="QE921" s="2" t="s">
        <v>229</v>
      </c>
      <c r="QF921" s="2" t="s">
        <v>229</v>
      </c>
      <c r="QG921" s="2" t="s">
        <v>241</v>
      </c>
      <c r="QH921" s="2" t="s">
        <v>229</v>
      </c>
      <c r="QI921" s="4"/>
      <c r="QJ921" s="8"/>
      <c r="QK921" s="4"/>
      <c r="QL921" s="8"/>
      <c r="QM921" s="7"/>
      <c r="QN921" s="7"/>
      <c r="QO921" s="2" t="s">
        <v>229</v>
      </c>
      <c r="QP921" s="2" t="s">
        <v>229</v>
      </c>
      <c r="QQ921" s="2" t="s">
        <v>229</v>
      </c>
      <c r="QR921" s="2" t="s">
        <v>229</v>
      </c>
      <c r="QS921" s="2" t="s">
        <v>229</v>
      </c>
      <c r="QT921" s="2" t="s">
        <v>229</v>
      </c>
      <c r="QU921" s="4"/>
      <c r="QV921" s="8"/>
      <c r="QW921" s="4"/>
      <c r="QX921" s="8"/>
      <c r="QY921" s="7"/>
      <c r="QZ921" s="7"/>
      <c r="RA921" s="2" t="s">
        <v>239</v>
      </c>
      <c r="RB921" s="2" t="s">
        <v>275</v>
      </c>
      <c r="RC921" s="2" t="s">
        <v>338</v>
      </c>
      <c r="RD921" s="2" t="s">
        <v>229</v>
      </c>
      <c r="RE921" s="2" t="s">
        <v>241</v>
      </c>
      <c r="RF921" s="2" t="s">
        <v>229</v>
      </c>
      <c r="RG921" s="4"/>
      <c r="RH921" s="8"/>
      <c r="RI921" s="4"/>
      <c r="RJ921" s="8"/>
      <c r="RK921" s="7"/>
      <c r="RL921" s="7"/>
      <c r="RM921" s="2" t="s">
        <v>229</v>
      </c>
      <c r="RN921" s="2" t="s">
        <v>229</v>
      </c>
      <c r="RO921" s="2" t="s">
        <v>229</v>
      </c>
      <c r="RP921" s="2" t="s">
        <v>229</v>
      </c>
      <c r="RQ921" s="2" t="s">
        <v>229</v>
      </c>
      <c r="RR921" s="2" t="s">
        <v>229</v>
      </c>
      <c r="RS921" s="4"/>
      <c r="RT921" s="8"/>
      <c r="RU921" s="4"/>
      <c r="RV921" s="8"/>
      <c r="RW921" s="7"/>
      <c r="RX921" s="7"/>
      <c r="RY921" s="2" t="s">
        <v>266</v>
      </c>
      <c r="RZ921" s="2" t="s">
        <v>275</v>
      </c>
      <c r="SA921" s="2" t="s">
        <v>229</v>
      </c>
      <c r="SB921" s="2" t="s">
        <v>229</v>
      </c>
      <c r="SC921" s="2" t="s">
        <v>241</v>
      </c>
      <c r="SD921" s="2" t="s">
        <v>229</v>
      </c>
      <c r="SE921" s="4">
        <v>188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>
        <v>180</v>
      </c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</row>
    <row r="922">
      <c r="A922" s="2" t="s">
        <v>5309</v>
      </c>
      <c r="B922" s="2" t="s">
        <v>216</v>
      </c>
      <c r="C922" s="2" t="s">
        <v>5248</v>
      </c>
      <c r="D922" s="2" t="s">
        <v>218</v>
      </c>
      <c r="E922" s="2" t="s">
        <v>219</v>
      </c>
      <c r="F922" s="2" t="s">
        <v>5303</v>
      </c>
      <c r="G922" s="2" t="s">
        <v>2675</v>
      </c>
      <c r="H922" s="2" t="s">
        <v>3964</v>
      </c>
      <c r="I922" s="2" t="s">
        <v>5304</v>
      </c>
      <c r="J922" s="2" t="s">
        <v>285</v>
      </c>
      <c r="K922" s="2" t="s">
        <v>1070</v>
      </c>
      <c r="L922" s="3">
        <v>44.1</v>
      </c>
      <c r="M922" s="3">
        <v>46.3</v>
      </c>
      <c r="N922" s="3">
        <v>89.99</v>
      </c>
      <c r="O922" s="2" t="s">
        <v>226</v>
      </c>
      <c r="P922" s="2" t="s">
        <v>618</v>
      </c>
      <c r="Q922" s="2" t="s">
        <v>228</v>
      </c>
      <c r="R922" s="2" t="s">
        <v>229</v>
      </c>
      <c r="S922" s="2" t="s">
        <v>5305</v>
      </c>
      <c r="T922" s="2" t="s">
        <v>4258</v>
      </c>
      <c r="U922" s="2" t="s">
        <v>286</v>
      </c>
      <c r="V922" s="2" t="s">
        <v>4077</v>
      </c>
      <c r="W922" s="2" t="s">
        <v>1009</v>
      </c>
      <c r="X922" s="2" t="s">
        <v>686</v>
      </c>
      <c r="Y922" s="2" t="s">
        <v>3867</v>
      </c>
      <c r="Z922" s="4">
        <v>160</v>
      </c>
      <c r="AA922" s="4">
        <f>=ROUNDDOWN(20,0)</f>
      </c>
      <c r="AB922" s="5">
        <v>8</v>
      </c>
      <c r="AC922" s="2" t="s">
        <v>345</v>
      </c>
      <c r="AD922" s="4">
        <v>170</v>
      </c>
      <c r="AE922" s="4">
        <v>170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>
        <v>4</v>
      </c>
      <c r="AQ922" s="8">
        <v>195.8</v>
      </c>
      <c r="AR922" s="4">
        <v>9</v>
      </c>
      <c r="AS922" s="8">
        <v>433.83</v>
      </c>
      <c r="AT922" s="7">
        <v>-0.5556</v>
      </c>
      <c r="AU922" s="7">
        <v>-0.5487</v>
      </c>
      <c r="AV922" s="4" t="s">
        <v>229</v>
      </c>
      <c r="AW922" s="8" t="s">
        <v>229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>
        <v>0.3678</v>
      </c>
      <c r="BC922" s="4" t="s">
        <v>229</v>
      </c>
      <c r="BD922" s="8" t="s">
        <v>229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 t="s">
        <v>229</v>
      </c>
      <c r="BJ922" s="4">
        <v>4</v>
      </c>
      <c r="BK922" s="8">
        <v>195.8</v>
      </c>
      <c r="BL922" s="2" t="s">
        <v>3870</v>
      </c>
      <c r="BM922" s="7">
        <v>1</v>
      </c>
      <c r="BN922" s="7">
        <v>1</v>
      </c>
      <c r="BO922" s="4"/>
      <c r="BP922" s="8"/>
      <c r="BQ922" s="4">
        <v>6</v>
      </c>
      <c r="BR922" s="8">
        <v>296.7</v>
      </c>
      <c r="BS922" s="7">
        <v>-1</v>
      </c>
      <c r="BT922" s="7">
        <v>-1</v>
      </c>
      <c r="BU922" s="2" t="s">
        <v>239</v>
      </c>
      <c r="BV922" s="2" t="s">
        <v>226</v>
      </c>
      <c r="BW922" s="2" t="s">
        <v>229</v>
      </c>
      <c r="BX922" s="2" t="s">
        <v>350</v>
      </c>
      <c r="BY922" s="2" t="s">
        <v>241</v>
      </c>
      <c r="BZ922" s="2" t="s">
        <v>229</v>
      </c>
      <c r="CA922" s="4"/>
      <c r="CB922" s="8"/>
      <c r="CC922" s="4">
        <v>1</v>
      </c>
      <c r="CD922" s="8">
        <v>45.99</v>
      </c>
      <c r="CE922" s="7">
        <v>-1</v>
      </c>
      <c r="CF922" s="7">
        <v>-1</v>
      </c>
      <c r="CG922" s="2" t="s">
        <v>239</v>
      </c>
      <c r="CH922" s="2" t="s">
        <v>226</v>
      </c>
      <c r="CI922" s="2" t="s">
        <v>1501</v>
      </c>
      <c r="CJ922" s="2" t="s">
        <v>1707</v>
      </c>
      <c r="CK922" s="2" t="s">
        <v>241</v>
      </c>
      <c r="CL922" s="2" t="s">
        <v>229</v>
      </c>
      <c r="CM922" s="4">
        <v>3</v>
      </c>
      <c r="CN922" s="8">
        <v>149.01</v>
      </c>
      <c r="CO922" s="4"/>
      <c r="CP922" s="8"/>
      <c r="CQ922" s="7"/>
      <c r="CR922" s="7"/>
      <c r="CS922" s="2" t="s">
        <v>239</v>
      </c>
      <c r="CT922" s="2" t="s">
        <v>226</v>
      </c>
      <c r="CU922" s="2" t="s">
        <v>3867</v>
      </c>
      <c r="CV922" s="2" t="s">
        <v>562</v>
      </c>
      <c r="CW922" s="2" t="s">
        <v>241</v>
      </c>
      <c r="CX922" s="2" t="s">
        <v>229</v>
      </c>
      <c r="CY922" s="4"/>
      <c r="CZ922" s="8"/>
      <c r="DA922" s="4"/>
      <c r="DB922" s="8"/>
      <c r="DC922" s="7"/>
      <c r="DD922" s="7"/>
      <c r="DE922" s="2" t="s">
        <v>239</v>
      </c>
      <c r="DF922" s="2" t="s">
        <v>226</v>
      </c>
      <c r="DG922" s="2" t="s">
        <v>3867</v>
      </c>
      <c r="DH922" s="2" t="s">
        <v>1676</v>
      </c>
      <c r="DI922" s="2" t="s">
        <v>241</v>
      </c>
      <c r="DJ922" s="2" t="s">
        <v>229</v>
      </c>
      <c r="DK922" s="4"/>
      <c r="DL922" s="8"/>
      <c r="DM922" s="4"/>
      <c r="DN922" s="8"/>
      <c r="DO922" s="7"/>
      <c r="DP922" s="7"/>
      <c r="DQ922" s="2" t="s">
        <v>239</v>
      </c>
      <c r="DR922" s="2" t="s">
        <v>226</v>
      </c>
      <c r="DS922" s="2" t="s">
        <v>1307</v>
      </c>
      <c r="DT922" s="2" t="s">
        <v>1355</v>
      </c>
      <c r="DU922" s="2" t="s">
        <v>241</v>
      </c>
      <c r="DV922" s="2" t="s">
        <v>229</v>
      </c>
      <c r="DW922" s="4">
        <v>1</v>
      </c>
      <c r="DX922" s="8">
        <v>46.79</v>
      </c>
      <c r="DY922" s="4"/>
      <c r="DZ922" s="8"/>
      <c r="EA922" s="7"/>
      <c r="EB922" s="7"/>
      <c r="EC922" s="2" t="s">
        <v>239</v>
      </c>
      <c r="ED922" s="2" t="s">
        <v>226</v>
      </c>
      <c r="EE922" s="2" t="s">
        <v>5307</v>
      </c>
      <c r="EF922" s="2" t="s">
        <v>307</v>
      </c>
      <c r="EG922" s="2" t="s">
        <v>241</v>
      </c>
      <c r="EH922" s="2" t="s">
        <v>229</v>
      </c>
      <c r="EI922" s="4"/>
      <c r="EJ922" s="8"/>
      <c r="EK922" s="4"/>
      <c r="EL922" s="8"/>
      <c r="EM922" s="7"/>
      <c r="EN922" s="7"/>
      <c r="EO922" s="2" t="s">
        <v>239</v>
      </c>
      <c r="EP922" s="2" t="s">
        <v>226</v>
      </c>
      <c r="EQ922" s="2" t="s">
        <v>3867</v>
      </c>
      <c r="ER922" s="2" t="s">
        <v>291</v>
      </c>
      <c r="ES922" s="2" t="s">
        <v>241</v>
      </c>
      <c r="ET922" s="2" t="s">
        <v>229</v>
      </c>
      <c r="EU922" s="4"/>
      <c r="EV922" s="8"/>
      <c r="EW922" s="4">
        <v>2</v>
      </c>
      <c r="EX922" s="8">
        <v>91.14</v>
      </c>
      <c r="EY922" s="7">
        <v>-1</v>
      </c>
      <c r="EZ922" s="7">
        <v>-1</v>
      </c>
      <c r="FA922" s="2" t="s">
        <v>239</v>
      </c>
      <c r="FB922" s="2" t="s">
        <v>226</v>
      </c>
      <c r="FC922" s="2" t="s">
        <v>549</v>
      </c>
      <c r="FD922" s="2" t="s">
        <v>1676</v>
      </c>
      <c r="FE922" s="2" t="s">
        <v>241</v>
      </c>
      <c r="FF922" s="2" t="s">
        <v>229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226</v>
      </c>
      <c r="FO922" s="2" t="s">
        <v>3867</v>
      </c>
      <c r="FP922" s="2" t="s">
        <v>553</v>
      </c>
      <c r="FQ922" s="2" t="s">
        <v>241</v>
      </c>
      <c r="FR922" s="2" t="s">
        <v>229</v>
      </c>
      <c r="FS922" s="4"/>
      <c r="FT922" s="8"/>
      <c r="FU922" s="4"/>
      <c r="FV922" s="8"/>
      <c r="FW922" s="7"/>
      <c r="FX922" s="7"/>
      <c r="FY922" s="2" t="s">
        <v>239</v>
      </c>
      <c r="FZ922" s="2" t="s">
        <v>226</v>
      </c>
      <c r="GA922" s="2" t="s">
        <v>327</v>
      </c>
      <c r="GB922" s="2" t="s">
        <v>229</v>
      </c>
      <c r="GC922" s="2" t="s">
        <v>241</v>
      </c>
      <c r="GD922" s="2" t="s">
        <v>229</v>
      </c>
      <c r="GE922" s="4"/>
      <c r="GF922" s="8"/>
      <c r="GG922" s="4"/>
      <c r="GH922" s="8"/>
      <c r="GI922" s="7"/>
      <c r="GJ922" s="7"/>
      <c r="GK922" s="2" t="s">
        <v>714</v>
      </c>
      <c r="GL922" s="2" t="s">
        <v>275</v>
      </c>
      <c r="GM922" s="2" t="s">
        <v>1309</v>
      </c>
      <c r="GN922" s="2" t="s">
        <v>988</v>
      </c>
      <c r="GO922" s="2" t="s">
        <v>241</v>
      </c>
      <c r="GP922" s="2" t="s">
        <v>229</v>
      </c>
      <c r="GQ922" s="4"/>
      <c r="GR922" s="8"/>
      <c r="GS922" s="4"/>
      <c r="GT922" s="8"/>
      <c r="GU922" s="7"/>
      <c r="GV922" s="7"/>
      <c r="GW922" s="2" t="s">
        <v>239</v>
      </c>
      <c r="GX922" s="2" t="s">
        <v>226</v>
      </c>
      <c r="GY922" s="2" t="s">
        <v>1492</v>
      </c>
      <c r="GZ922" s="2" t="s">
        <v>494</v>
      </c>
      <c r="HA922" s="2" t="s">
        <v>241</v>
      </c>
      <c r="HB922" s="2" t="s">
        <v>229</v>
      </c>
      <c r="HC922" s="4"/>
      <c r="HD922" s="8"/>
      <c r="HE922" s="4"/>
      <c r="HF922" s="8"/>
      <c r="HG922" s="7"/>
      <c r="HH922" s="7"/>
      <c r="HI922" s="2" t="s">
        <v>714</v>
      </c>
      <c r="HJ922" s="2" t="s">
        <v>275</v>
      </c>
      <c r="HK922" s="2" t="s">
        <v>546</v>
      </c>
      <c r="HL922" s="2" t="s">
        <v>531</v>
      </c>
      <c r="HM922" s="2" t="s">
        <v>241</v>
      </c>
      <c r="HN922" s="2" t="s">
        <v>229</v>
      </c>
      <c r="HO922" s="4"/>
      <c r="HP922" s="8"/>
      <c r="HQ922" s="4"/>
      <c r="HR922" s="8"/>
      <c r="HS922" s="7"/>
      <c r="HT922" s="7"/>
      <c r="HU922" s="2" t="s">
        <v>239</v>
      </c>
      <c r="HV922" s="2" t="s">
        <v>226</v>
      </c>
      <c r="HW922" s="2" t="s">
        <v>3268</v>
      </c>
      <c r="HX922" s="2" t="s">
        <v>644</v>
      </c>
      <c r="HY922" s="2" t="s">
        <v>241</v>
      </c>
      <c r="HZ922" s="2" t="s">
        <v>229</v>
      </c>
      <c r="IA922" s="4"/>
      <c r="IB922" s="8"/>
      <c r="IC922" s="4"/>
      <c r="ID922" s="8"/>
      <c r="IE922" s="7"/>
      <c r="IF922" s="7"/>
      <c r="IG922" s="2" t="s">
        <v>266</v>
      </c>
      <c r="IH922" s="2" t="s">
        <v>226</v>
      </c>
      <c r="II922" s="2" t="s">
        <v>229</v>
      </c>
      <c r="IJ922" s="2" t="s">
        <v>229</v>
      </c>
      <c r="IK922" s="2" t="s">
        <v>241</v>
      </c>
      <c r="IL922" s="2" t="s">
        <v>229</v>
      </c>
      <c r="IM922" s="4"/>
      <c r="IN922" s="8"/>
      <c r="IO922" s="4"/>
      <c r="IP922" s="8"/>
      <c r="IQ922" s="7"/>
      <c r="IR922" s="7"/>
      <c r="IS922" s="2" t="s">
        <v>239</v>
      </c>
      <c r="IT922" s="2" t="s">
        <v>226</v>
      </c>
      <c r="IU922" s="2" t="s">
        <v>976</v>
      </c>
      <c r="IV922" s="2" t="s">
        <v>1000</v>
      </c>
      <c r="IW922" s="2" t="s">
        <v>241</v>
      </c>
      <c r="IX922" s="2" t="s">
        <v>229</v>
      </c>
      <c r="IY922" s="4"/>
      <c r="IZ922" s="8"/>
      <c r="JA922" s="4"/>
      <c r="JB922" s="8"/>
      <c r="JC922" s="7"/>
      <c r="JD922" s="7"/>
      <c r="JE922" s="2" t="s">
        <v>239</v>
      </c>
      <c r="JF922" s="2" t="s">
        <v>226</v>
      </c>
      <c r="JG922" s="2" t="s">
        <v>268</v>
      </c>
      <c r="JH922" s="2" t="s">
        <v>2294</v>
      </c>
      <c r="JI922" s="2" t="s">
        <v>241</v>
      </c>
      <c r="JJ922" s="2" t="s">
        <v>229</v>
      </c>
      <c r="JK922" s="4"/>
      <c r="JL922" s="8"/>
      <c r="JM922" s="4"/>
      <c r="JN922" s="8"/>
      <c r="JO922" s="7"/>
      <c r="JP922" s="7"/>
      <c r="JQ922" s="2" t="s">
        <v>229</v>
      </c>
      <c r="JR922" s="2" t="s">
        <v>229</v>
      </c>
      <c r="JS922" s="2" t="s">
        <v>229</v>
      </c>
      <c r="JT922" s="2" t="s">
        <v>229</v>
      </c>
      <c r="JU922" s="2" t="s">
        <v>229</v>
      </c>
      <c r="JV922" s="2" t="s">
        <v>229</v>
      </c>
      <c r="JW922" s="4"/>
      <c r="JX922" s="8"/>
      <c r="JY922" s="4"/>
      <c r="JZ922" s="8"/>
      <c r="KA922" s="7"/>
      <c r="KB922" s="7"/>
      <c r="KC922" s="2" t="s">
        <v>272</v>
      </c>
      <c r="KD922" s="2" t="s">
        <v>226</v>
      </c>
      <c r="KE922" s="2" t="s">
        <v>229</v>
      </c>
      <c r="KF922" s="2" t="s">
        <v>229</v>
      </c>
      <c r="KG922" s="2" t="s">
        <v>241</v>
      </c>
      <c r="KH922" s="2" t="s">
        <v>229</v>
      </c>
      <c r="KI922" s="4"/>
      <c r="KJ922" s="8"/>
      <c r="KK922" s="4"/>
      <c r="KL922" s="8"/>
      <c r="KM922" s="7"/>
      <c r="KN922" s="7"/>
      <c r="KO922" s="2" t="s">
        <v>272</v>
      </c>
      <c r="KP922" s="2" t="s">
        <v>226</v>
      </c>
      <c r="KQ922" s="2" t="s">
        <v>229</v>
      </c>
      <c r="KR922" s="2" t="s">
        <v>229</v>
      </c>
      <c r="KS922" s="2" t="s">
        <v>241</v>
      </c>
      <c r="KT922" s="2" t="s">
        <v>229</v>
      </c>
      <c r="KU922" s="4"/>
      <c r="KV922" s="8"/>
      <c r="KW922" s="4"/>
      <c r="KX922" s="8"/>
      <c r="KY922" s="7"/>
      <c r="KZ922" s="7"/>
      <c r="LA922" s="2" t="s">
        <v>272</v>
      </c>
      <c r="LB922" s="2" t="s">
        <v>226</v>
      </c>
      <c r="LC922" s="2" t="s">
        <v>229</v>
      </c>
      <c r="LD922" s="2" t="s">
        <v>229</v>
      </c>
      <c r="LE922" s="2" t="s">
        <v>241</v>
      </c>
      <c r="LF922" s="2" t="s">
        <v>229</v>
      </c>
      <c r="LG922" s="4"/>
      <c r="LH922" s="8"/>
      <c r="LI922" s="4"/>
      <c r="LJ922" s="8"/>
      <c r="LK922" s="7"/>
      <c r="LL922" s="7"/>
      <c r="LM922" s="2" t="s">
        <v>229</v>
      </c>
      <c r="LN922" s="2" t="s">
        <v>229</v>
      </c>
      <c r="LO922" s="2" t="s">
        <v>229</v>
      </c>
      <c r="LP922" s="2" t="s">
        <v>229</v>
      </c>
      <c r="LQ922" s="2" t="s">
        <v>229</v>
      </c>
      <c r="LR922" s="2" t="s">
        <v>229</v>
      </c>
      <c r="LS922" s="4"/>
      <c r="LT922" s="8"/>
      <c r="LU922" s="4"/>
      <c r="LV922" s="8"/>
      <c r="LW922" s="7"/>
      <c r="LX922" s="7"/>
      <c r="LY922" s="2" t="s">
        <v>239</v>
      </c>
      <c r="LZ922" s="2" t="s">
        <v>275</v>
      </c>
      <c r="MA922" s="2" t="s">
        <v>3586</v>
      </c>
      <c r="MB922" s="2" t="s">
        <v>3278</v>
      </c>
      <c r="MC922" s="2" t="s">
        <v>241</v>
      </c>
      <c r="MD922" s="2" t="s">
        <v>229</v>
      </c>
      <c r="ME922" s="4"/>
      <c r="MF922" s="8"/>
      <c r="MG922" s="4"/>
      <c r="MH922" s="8"/>
      <c r="MI922" s="7"/>
      <c r="MJ922" s="7"/>
      <c r="MK922" s="2" t="s">
        <v>266</v>
      </c>
      <c r="ML922" s="2" t="s">
        <v>226</v>
      </c>
      <c r="MM922" s="2" t="s">
        <v>229</v>
      </c>
      <c r="MN922" s="2" t="s">
        <v>229</v>
      </c>
      <c r="MO922" s="2" t="s">
        <v>241</v>
      </c>
      <c r="MP922" s="2" t="s">
        <v>229</v>
      </c>
      <c r="MQ922" s="4"/>
      <c r="MR922" s="8"/>
      <c r="MS922" s="4"/>
      <c r="MT922" s="8"/>
      <c r="MU922" s="7"/>
      <c r="MV922" s="7"/>
      <c r="MW922" s="2" t="s">
        <v>239</v>
      </c>
      <c r="MX922" s="2" t="s">
        <v>226</v>
      </c>
      <c r="MY922" s="2" t="s">
        <v>723</v>
      </c>
      <c r="MZ922" s="2" t="s">
        <v>229</v>
      </c>
      <c r="NA922" s="2" t="s">
        <v>241</v>
      </c>
      <c r="NB922" s="2" t="s">
        <v>229</v>
      </c>
      <c r="NC922" s="4"/>
      <c r="ND922" s="8"/>
      <c r="NE922" s="4"/>
      <c r="NF922" s="8"/>
      <c r="NG922" s="7"/>
      <c r="NH922" s="7"/>
      <c r="NI922" s="2" t="s">
        <v>239</v>
      </c>
      <c r="NJ922" s="2" t="s">
        <v>260</v>
      </c>
      <c r="NK922" s="2" t="s">
        <v>793</v>
      </c>
      <c r="NL922" s="2" t="s">
        <v>3883</v>
      </c>
      <c r="NM922" s="2" t="s">
        <v>241</v>
      </c>
      <c r="NN922" s="2" t="s">
        <v>229</v>
      </c>
      <c r="NO922" s="4"/>
      <c r="NP922" s="8"/>
      <c r="NQ922" s="4"/>
      <c r="NR922" s="8"/>
      <c r="NS922" s="7"/>
      <c r="NT922" s="7"/>
      <c r="NU922" s="2" t="s">
        <v>272</v>
      </c>
      <c r="NV922" s="2" t="s">
        <v>226</v>
      </c>
      <c r="NW922" s="2" t="s">
        <v>229</v>
      </c>
      <c r="NX922" s="2" t="s">
        <v>229</v>
      </c>
      <c r="NY922" s="2" t="s">
        <v>241</v>
      </c>
      <c r="NZ922" s="2" t="s">
        <v>229</v>
      </c>
      <c r="OA922" s="4"/>
      <c r="OB922" s="8"/>
      <c r="OC922" s="4"/>
      <c r="OD922" s="8"/>
      <c r="OE922" s="7"/>
      <c r="OF922" s="7"/>
      <c r="OG922" s="2" t="s">
        <v>266</v>
      </c>
      <c r="OH922" s="2" t="s">
        <v>226</v>
      </c>
      <c r="OI922" s="2" t="s">
        <v>229</v>
      </c>
      <c r="OJ922" s="2" t="s">
        <v>229</v>
      </c>
      <c r="OK922" s="2" t="s">
        <v>241</v>
      </c>
      <c r="OL922" s="2" t="s">
        <v>229</v>
      </c>
      <c r="OM922" s="4"/>
      <c r="ON922" s="8"/>
      <c r="OO922" s="4"/>
      <c r="OP922" s="8"/>
      <c r="OQ922" s="7"/>
      <c r="OR922" s="7"/>
      <c r="OS922" s="2" t="s">
        <v>229</v>
      </c>
      <c r="OT922" s="2" t="s">
        <v>229</v>
      </c>
      <c r="OU922" s="2" t="s">
        <v>229</v>
      </c>
      <c r="OV922" s="2" t="s">
        <v>229</v>
      </c>
      <c r="OW922" s="2" t="s">
        <v>229</v>
      </c>
      <c r="OX922" s="2" t="s">
        <v>229</v>
      </c>
      <c r="OY922" s="4"/>
      <c r="OZ922" s="8"/>
      <c r="PA922" s="4"/>
      <c r="PB922" s="8"/>
      <c r="PC922" s="7"/>
      <c r="PD922" s="7"/>
      <c r="PE922" s="2" t="s">
        <v>281</v>
      </c>
      <c r="PF922" s="2" t="s">
        <v>226</v>
      </c>
      <c r="PG922" s="2" t="s">
        <v>229</v>
      </c>
      <c r="PH922" s="2" t="s">
        <v>229</v>
      </c>
      <c r="PI922" s="2" t="s">
        <v>241</v>
      </c>
      <c r="PJ922" s="2" t="s">
        <v>229</v>
      </c>
      <c r="PK922" s="4"/>
      <c r="PL922" s="8"/>
      <c r="PM922" s="4"/>
      <c r="PN922" s="8"/>
      <c r="PO922" s="7"/>
      <c r="PP922" s="7"/>
      <c r="PQ922" s="2" t="s">
        <v>266</v>
      </c>
      <c r="PR922" s="2" t="s">
        <v>275</v>
      </c>
      <c r="PS922" s="2" t="s">
        <v>229</v>
      </c>
      <c r="PT922" s="2" t="s">
        <v>229</v>
      </c>
      <c r="PU922" s="2" t="s">
        <v>241</v>
      </c>
      <c r="PV922" s="2" t="s">
        <v>229</v>
      </c>
      <c r="PW922" s="4"/>
      <c r="PX922" s="8"/>
      <c r="PY922" s="4"/>
      <c r="PZ922" s="8"/>
      <c r="QA922" s="7"/>
      <c r="QB922" s="7"/>
      <c r="QC922" s="2" t="s">
        <v>281</v>
      </c>
      <c r="QD922" s="2" t="s">
        <v>226</v>
      </c>
      <c r="QE922" s="2" t="s">
        <v>229</v>
      </c>
      <c r="QF922" s="2" t="s">
        <v>229</v>
      </c>
      <c r="QG922" s="2" t="s">
        <v>241</v>
      </c>
      <c r="QH922" s="2" t="s">
        <v>229</v>
      </c>
      <c r="QI922" s="4"/>
      <c r="QJ922" s="8"/>
      <c r="QK922" s="4"/>
      <c r="QL922" s="8"/>
      <c r="QM922" s="7"/>
      <c r="QN922" s="7"/>
      <c r="QO922" s="2" t="s">
        <v>229</v>
      </c>
      <c r="QP922" s="2" t="s">
        <v>229</v>
      </c>
      <c r="QQ922" s="2" t="s">
        <v>229</v>
      </c>
      <c r="QR922" s="2" t="s">
        <v>229</v>
      </c>
      <c r="QS922" s="2" t="s">
        <v>229</v>
      </c>
      <c r="QT922" s="2" t="s">
        <v>229</v>
      </c>
      <c r="QU922" s="4"/>
      <c r="QV922" s="8"/>
      <c r="QW922" s="4"/>
      <c r="QX922" s="8"/>
      <c r="QY922" s="7"/>
      <c r="QZ922" s="7"/>
      <c r="RA922" s="2" t="s">
        <v>239</v>
      </c>
      <c r="RB922" s="2" t="s">
        <v>275</v>
      </c>
      <c r="RC922" s="2" t="s">
        <v>338</v>
      </c>
      <c r="RD922" s="2" t="s">
        <v>229</v>
      </c>
      <c r="RE922" s="2" t="s">
        <v>241</v>
      </c>
      <c r="RF922" s="2" t="s">
        <v>229</v>
      </c>
      <c r="RG922" s="4"/>
      <c r="RH922" s="8"/>
      <c r="RI922" s="4"/>
      <c r="RJ922" s="8"/>
      <c r="RK922" s="7"/>
      <c r="RL922" s="7"/>
      <c r="RM922" s="2" t="s">
        <v>229</v>
      </c>
      <c r="RN922" s="2" t="s">
        <v>229</v>
      </c>
      <c r="RO922" s="2" t="s">
        <v>229</v>
      </c>
      <c r="RP922" s="2" t="s">
        <v>229</v>
      </c>
      <c r="RQ922" s="2" t="s">
        <v>229</v>
      </c>
      <c r="RR922" s="2" t="s">
        <v>229</v>
      </c>
      <c r="RS922" s="4"/>
      <c r="RT922" s="8"/>
      <c r="RU922" s="4"/>
      <c r="RV922" s="8"/>
      <c r="RW922" s="7"/>
      <c r="RX922" s="7"/>
      <c r="RY922" s="2" t="s">
        <v>266</v>
      </c>
      <c r="RZ922" s="2" t="s">
        <v>275</v>
      </c>
      <c r="SA922" s="2" t="s">
        <v>229</v>
      </c>
      <c r="SB922" s="2" t="s">
        <v>229</v>
      </c>
      <c r="SC922" s="2" t="s">
        <v>241</v>
      </c>
      <c r="SD922" s="2" t="s">
        <v>229</v>
      </c>
      <c r="SE922" s="4">
        <v>160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>
        <v>170</v>
      </c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</row>
    <row r="923">
      <c r="A923" s="2" t="s">
        <v>5310</v>
      </c>
      <c r="B923" s="2" t="s">
        <v>216</v>
      </c>
      <c r="C923" s="2" t="s">
        <v>5248</v>
      </c>
      <c r="D923" s="2" t="s">
        <v>218</v>
      </c>
      <c r="E923" s="2" t="s">
        <v>219</v>
      </c>
      <c r="F923" s="2" t="s">
        <v>5311</v>
      </c>
      <c r="G923" s="2" t="s">
        <v>5312</v>
      </c>
      <c r="H923" s="2" t="s">
        <v>5313</v>
      </c>
      <c r="I923" s="2" t="s">
        <v>5314</v>
      </c>
      <c r="J923" s="2" t="s">
        <v>2888</v>
      </c>
      <c r="K923" s="2" t="s">
        <v>5315</v>
      </c>
      <c r="L923" s="3">
        <v>27.6</v>
      </c>
      <c r="M923" s="3">
        <v>28.98</v>
      </c>
      <c r="N923" s="3">
        <v>59.99</v>
      </c>
      <c r="O923" s="2" t="s">
        <v>981</v>
      </c>
      <c r="P923" s="2" t="s">
        <v>964</v>
      </c>
      <c r="Q923" s="2" t="s">
        <v>228</v>
      </c>
      <c r="R923" s="2" t="s">
        <v>229</v>
      </c>
      <c r="S923" s="2" t="s">
        <v>5316</v>
      </c>
      <c r="T923" s="2" t="s">
        <v>684</v>
      </c>
      <c r="U923" s="2" t="s">
        <v>232</v>
      </c>
      <c r="V923" s="2" t="s">
        <v>1524</v>
      </c>
      <c r="W923" s="2" t="s">
        <v>1009</v>
      </c>
      <c r="X923" s="2" t="s">
        <v>229</v>
      </c>
      <c r="Y923" s="2" t="s">
        <v>4222</v>
      </c>
      <c r="Z923" s="4"/>
      <c r="AA923" s="4">
        <f>=ROUNDDOWN({0},0)</f>
      </c>
      <c r="AB923" s="5">
        <v>1</v>
      </c>
      <c r="AC923" s="2" t="s">
        <v>229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/>
      <c r="AQ923" s="8"/>
      <c r="AR923" s="4">
        <v>7</v>
      </c>
      <c r="AS923" s="8">
        <v>209.78</v>
      </c>
      <c r="AT923" s="7">
        <v>-1</v>
      </c>
      <c r="AU923" s="7">
        <v>-1</v>
      </c>
      <c r="AV923" s="4" t="s">
        <v>229</v>
      </c>
      <c r="AW923" s="8" t="s">
        <v>229</v>
      </c>
      <c r="AX923" s="4">
        <v>12</v>
      </c>
      <c r="AY923" s="8">
        <v>395.39</v>
      </c>
      <c r="AZ923" s="7" t="s">
        <v>229</v>
      </c>
      <c r="BA923" s="7" t="s">
        <v>229</v>
      </c>
      <c r="BB923" s="7"/>
      <c r="BC923" s="4" t="s">
        <v>229</v>
      </c>
      <c r="BD923" s="8" t="s">
        <v>229</v>
      </c>
      <c r="BE923" s="4">
        <v>12</v>
      </c>
      <c r="BF923" s="8">
        <v>395.39</v>
      </c>
      <c r="BG923" s="7" t="s">
        <v>229</v>
      </c>
      <c r="BH923" s="7" t="s">
        <v>229</v>
      </c>
      <c r="BI923" s="7"/>
      <c r="BJ923" s="4"/>
      <c r="BK923" s="8"/>
      <c r="BL923" s="2" t="s">
        <v>4152</v>
      </c>
      <c r="BM923" s="7"/>
      <c r="BN923" s="7"/>
      <c r="BO923" s="4"/>
      <c r="BP923" s="8"/>
      <c r="BQ923" s="4">
        <v>3</v>
      </c>
      <c r="BR923" s="8">
        <v>94.02</v>
      </c>
      <c r="BS923" s="7">
        <v>-1</v>
      </c>
      <c r="BT923" s="7">
        <v>-1</v>
      </c>
      <c r="BU923" s="2" t="s">
        <v>239</v>
      </c>
      <c r="BV923" s="2" t="s">
        <v>275</v>
      </c>
      <c r="BW923" s="2" t="s">
        <v>229</v>
      </c>
      <c r="BX923" s="2" t="s">
        <v>1726</v>
      </c>
      <c r="BY923" s="2" t="s">
        <v>241</v>
      </c>
      <c r="BZ923" s="2" t="s">
        <v>229</v>
      </c>
      <c r="CA923" s="4"/>
      <c r="CB923" s="8"/>
      <c r="CC923" s="4">
        <v>1</v>
      </c>
      <c r="CD923" s="8">
        <v>31.04</v>
      </c>
      <c r="CE923" s="7">
        <v>-1</v>
      </c>
      <c r="CF923" s="7">
        <v>-1</v>
      </c>
      <c r="CG923" s="2" t="s">
        <v>239</v>
      </c>
      <c r="CH923" s="2" t="s">
        <v>275</v>
      </c>
      <c r="CI923" s="2" t="s">
        <v>1599</v>
      </c>
      <c r="CJ923" s="2" t="s">
        <v>1659</v>
      </c>
      <c r="CK923" s="2" t="s">
        <v>241</v>
      </c>
      <c r="CL923" s="2" t="s">
        <v>229</v>
      </c>
      <c r="CM923" s="4"/>
      <c r="CN923" s="8"/>
      <c r="CO923" s="4"/>
      <c r="CP923" s="8"/>
      <c r="CQ923" s="7"/>
      <c r="CR923" s="7"/>
      <c r="CS923" s="2" t="s">
        <v>239</v>
      </c>
      <c r="CT923" s="2" t="s">
        <v>275</v>
      </c>
      <c r="CU923" s="2" t="s">
        <v>3103</v>
      </c>
      <c r="CV923" s="2" t="s">
        <v>1256</v>
      </c>
      <c r="CW923" s="2" t="s">
        <v>241</v>
      </c>
      <c r="CX923" s="2" t="s">
        <v>229</v>
      </c>
      <c r="CY923" s="4"/>
      <c r="CZ923" s="8"/>
      <c r="DA923" s="4"/>
      <c r="DB923" s="8"/>
      <c r="DC923" s="7"/>
      <c r="DD923" s="7"/>
      <c r="DE923" s="2" t="s">
        <v>239</v>
      </c>
      <c r="DF923" s="2" t="s">
        <v>275</v>
      </c>
      <c r="DG923" s="2" t="s">
        <v>2447</v>
      </c>
      <c r="DH923" s="2" t="s">
        <v>1405</v>
      </c>
      <c r="DI923" s="2" t="s">
        <v>263</v>
      </c>
      <c r="DJ923" s="2" t="s">
        <v>229</v>
      </c>
      <c r="DK923" s="4"/>
      <c r="DL923" s="8"/>
      <c r="DM923" s="4"/>
      <c r="DN923" s="8"/>
      <c r="DO923" s="7"/>
      <c r="DP923" s="7"/>
      <c r="DQ923" s="2" t="s">
        <v>239</v>
      </c>
      <c r="DR923" s="2" t="s">
        <v>275</v>
      </c>
      <c r="DS923" s="2" t="s">
        <v>1702</v>
      </c>
      <c r="DT923" s="2" t="s">
        <v>927</v>
      </c>
      <c r="DU923" s="2" t="s">
        <v>241</v>
      </c>
      <c r="DV923" s="2" t="s">
        <v>229</v>
      </c>
      <c r="DW923" s="4"/>
      <c r="DX923" s="8"/>
      <c r="DY923" s="4">
        <v>1</v>
      </c>
      <c r="DZ923" s="8">
        <v>28.8</v>
      </c>
      <c r="EA923" s="7">
        <v>-1</v>
      </c>
      <c r="EB923" s="7">
        <v>-1</v>
      </c>
      <c r="EC923" s="2" t="s">
        <v>239</v>
      </c>
      <c r="ED923" s="2" t="s">
        <v>275</v>
      </c>
      <c r="EE923" s="2" t="s">
        <v>3839</v>
      </c>
      <c r="EF923" s="2" t="s">
        <v>1017</v>
      </c>
      <c r="EG923" s="2" t="s">
        <v>263</v>
      </c>
      <c r="EH923" s="2" t="s">
        <v>229</v>
      </c>
      <c r="EI923" s="4"/>
      <c r="EJ923" s="8"/>
      <c r="EK923" s="4">
        <v>2</v>
      </c>
      <c r="EL923" s="8">
        <v>55.92</v>
      </c>
      <c r="EM923" s="7">
        <v>-1</v>
      </c>
      <c r="EN923" s="7">
        <v>-1</v>
      </c>
      <c r="EO923" s="2" t="s">
        <v>239</v>
      </c>
      <c r="EP923" s="2" t="s">
        <v>275</v>
      </c>
      <c r="EQ923" s="2" t="s">
        <v>1684</v>
      </c>
      <c r="ER923" s="2" t="s">
        <v>708</v>
      </c>
      <c r="ES923" s="2" t="s">
        <v>241</v>
      </c>
      <c r="ET923" s="2" t="s">
        <v>229</v>
      </c>
      <c r="EU923" s="4"/>
      <c r="EV923" s="8"/>
      <c r="EW923" s="4"/>
      <c r="EX923" s="8"/>
      <c r="EY923" s="7"/>
      <c r="EZ923" s="7"/>
      <c r="FA923" s="2" t="s">
        <v>239</v>
      </c>
      <c r="FB923" s="2" t="s">
        <v>275</v>
      </c>
      <c r="FC923" s="2" t="s">
        <v>3839</v>
      </c>
      <c r="FD923" s="2" t="s">
        <v>2763</v>
      </c>
      <c r="FE923" s="2" t="s">
        <v>241</v>
      </c>
      <c r="FF923" s="2" t="s">
        <v>229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275</v>
      </c>
      <c r="FO923" s="2" t="s">
        <v>2929</v>
      </c>
      <c r="FP923" s="2" t="s">
        <v>1252</v>
      </c>
      <c r="FQ923" s="2" t="s">
        <v>241</v>
      </c>
      <c r="FR923" s="2" t="s">
        <v>229</v>
      </c>
      <c r="FS923" s="4"/>
      <c r="FT923" s="8"/>
      <c r="FU923" s="4"/>
      <c r="FV923" s="8"/>
      <c r="FW923" s="7"/>
      <c r="FX923" s="7"/>
      <c r="FY923" s="2" t="s">
        <v>229</v>
      </c>
      <c r="FZ923" s="2" t="s">
        <v>229</v>
      </c>
      <c r="GA923" s="2" t="s">
        <v>229</v>
      </c>
      <c r="GB923" s="2" t="s">
        <v>229</v>
      </c>
      <c r="GC923" s="2" t="s">
        <v>229</v>
      </c>
      <c r="GD923" s="2" t="s">
        <v>229</v>
      </c>
      <c r="GE923" s="4"/>
      <c r="GF923" s="8"/>
      <c r="GG923" s="4"/>
      <c r="GH923" s="8"/>
      <c r="GI923" s="7"/>
      <c r="GJ923" s="7"/>
      <c r="GK923" s="2" t="s">
        <v>714</v>
      </c>
      <c r="GL923" s="2" t="s">
        <v>275</v>
      </c>
      <c r="GM923" s="2" t="s">
        <v>1309</v>
      </c>
      <c r="GN923" s="2" t="s">
        <v>330</v>
      </c>
      <c r="GO923" s="2" t="s">
        <v>241</v>
      </c>
      <c r="GP923" s="2" t="s">
        <v>229</v>
      </c>
      <c r="GQ923" s="4"/>
      <c r="GR923" s="8"/>
      <c r="GS923" s="4"/>
      <c r="GT923" s="8"/>
      <c r="GU923" s="7"/>
      <c r="GV923" s="7"/>
      <c r="GW923" s="2" t="s">
        <v>239</v>
      </c>
      <c r="GX923" s="2" t="s">
        <v>275</v>
      </c>
      <c r="GY923" s="2" t="s">
        <v>1492</v>
      </c>
      <c r="GZ923" s="2" t="s">
        <v>960</v>
      </c>
      <c r="HA923" s="2" t="s">
        <v>241</v>
      </c>
      <c r="HB923" s="2" t="s">
        <v>229</v>
      </c>
      <c r="HC923" s="4"/>
      <c r="HD923" s="8"/>
      <c r="HE923" s="4"/>
      <c r="HF923" s="8"/>
      <c r="HG923" s="7"/>
      <c r="HH923" s="7"/>
      <c r="HI923" s="2" t="s">
        <v>239</v>
      </c>
      <c r="HJ923" s="2" t="s">
        <v>275</v>
      </c>
      <c r="HK923" s="2" t="s">
        <v>546</v>
      </c>
      <c r="HL923" s="2" t="s">
        <v>900</v>
      </c>
      <c r="HM923" s="2" t="s">
        <v>241</v>
      </c>
      <c r="HN923" s="2" t="s">
        <v>229</v>
      </c>
      <c r="HO923" s="4"/>
      <c r="HP923" s="8"/>
      <c r="HQ923" s="4"/>
      <c r="HR923" s="8"/>
      <c r="HS923" s="7"/>
      <c r="HT923" s="7"/>
      <c r="HU923" s="2" t="s">
        <v>239</v>
      </c>
      <c r="HV923" s="2" t="s">
        <v>275</v>
      </c>
      <c r="HW923" s="2" t="s">
        <v>2322</v>
      </c>
      <c r="HX923" s="2" t="s">
        <v>2001</v>
      </c>
      <c r="HY923" s="2" t="s">
        <v>241</v>
      </c>
      <c r="HZ923" s="2" t="s">
        <v>229</v>
      </c>
      <c r="IA923" s="4"/>
      <c r="IB923" s="8"/>
      <c r="IC923" s="4"/>
      <c r="ID923" s="8"/>
      <c r="IE923" s="7"/>
      <c r="IF923" s="7"/>
      <c r="IG923" s="2" t="s">
        <v>266</v>
      </c>
      <c r="IH923" s="2" t="s">
        <v>275</v>
      </c>
      <c r="II923" s="2" t="s">
        <v>229</v>
      </c>
      <c r="IJ923" s="2" t="s">
        <v>229</v>
      </c>
      <c r="IK923" s="2" t="s">
        <v>241</v>
      </c>
      <c r="IL923" s="2" t="s">
        <v>229</v>
      </c>
      <c r="IM923" s="4"/>
      <c r="IN923" s="8"/>
      <c r="IO923" s="4"/>
      <c r="IP923" s="8"/>
      <c r="IQ923" s="7"/>
      <c r="IR923" s="7"/>
      <c r="IS923" s="2" t="s">
        <v>272</v>
      </c>
      <c r="IT923" s="2" t="s">
        <v>275</v>
      </c>
      <c r="IU923" s="2" t="s">
        <v>229</v>
      </c>
      <c r="IV923" s="2" t="s">
        <v>229</v>
      </c>
      <c r="IW923" s="2" t="s">
        <v>241</v>
      </c>
      <c r="IX923" s="2" t="s">
        <v>229</v>
      </c>
      <c r="IY923" s="4"/>
      <c r="IZ923" s="8"/>
      <c r="JA923" s="4"/>
      <c r="JB923" s="8"/>
      <c r="JC923" s="7"/>
      <c r="JD923" s="7"/>
      <c r="JE923" s="2" t="s">
        <v>239</v>
      </c>
      <c r="JF923" s="2" t="s">
        <v>275</v>
      </c>
      <c r="JG923" s="2" t="s">
        <v>268</v>
      </c>
      <c r="JH923" s="2" t="s">
        <v>264</v>
      </c>
      <c r="JI923" s="2" t="s">
        <v>241</v>
      </c>
      <c r="JJ923" s="2" t="s">
        <v>229</v>
      </c>
      <c r="JK923" s="4"/>
      <c r="JL923" s="8"/>
      <c r="JM923" s="4"/>
      <c r="JN923" s="8"/>
      <c r="JO923" s="7"/>
      <c r="JP923" s="7"/>
      <c r="JQ923" s="2" t="s">
        <v>229</v>
      </c>
      <c r="JR923" s="2" t="s">
        <v>229</v>
      </c>
      <c r="JS923" s="2" t="s">
        <v>229</v>
      </c>
      <c r="JT923" s="2" t="s">
        <v>229</v>
      </c>
      <c r="JU923" s="2" t="s">
        <v>229</v>
      </c>
      <c r="JV923" s="2" t="s">
        <v>229</v>
      </c>
      <c r="JW923" s="4"/>
      <c r="JX923" s="8"/>
      <c r="JY923" s="4"/>
      <c r="JZ923" s="8"/>
      <c r="KA923" s="7"/>
      <c r="KB923" s="7"/>
      <c r="KC923" s="2" t="s">
        <v>272</v>
      </c>
      <c r="KD923" s="2" t="s">
        <v>275</v>
      </c>
      <c r="KE923" s="2" t="s">
        <v>229</v>
      </c>
      <c r="KF923" s="2" t="s">
        <v>229</v>
      </c>
      <c r="KG923" s="2" t="s">
        <v>241</v>
      </c>
      <c r="KH923" s="2" t="s">
        <v>229</v>
      </c>
      <c r="KI923" s="4"/>
      <c r="KJ923" s="8"/>
      <c r="KK923" s="4"/>
      <c r="KL923" s="8"/>
      <c r="KM923" s="7"/>
      <c r="KN923" s="7"/>
      <c r="KO923" s="2" t="s">
        <v>272</v>
      </c>
      <c r="KP923" s="2" t="s">
        <v>275</v>
      </c>
      <c r="KQ923" s="2" t="s">
        <v>229</v>
      </c>
      <c r="KR923" s="2" t="s">
        <v>229</v>
      </c>
      <c r="KS923" s="2" t="s">
        <v>241</v>
      </c>
      <c r="KT923" s="2" t="s">
        <v>229</v>
      </c>
      <c r="KU923" s="4"/>
      <c r="KV923" s="8"/>
      <c r="KW923" s="4"/>
      <c r="KX923" s="8"/>
      <c r="KY923" s="7"/>
      <c r="KZ923" s="7"/>
      <c r="LA923" s="2" t="s">
        <v>239</v>
      </c>
      <c r="LB923" s="2" t="s">
        <v>275</v>
      </c>
      <c r="LC923" s="2" t="s">
        <v>1357</v>
      </c>
      <c r="LD923" s="2" t="s">
        <v>4704</v>
      </c>
      <c r="LE923" s="2" t="s">
        <v>241</v>
      </c>
      <c r="LF923" s="2" t="s">
        <v>229</v>
      </c>
      <c r="LG923" s="4"/>
      <c r="LH923" s="8"/>
      <c r="LI923" s="4"/>
      <c r="LJ923" s="8"/>
      <c r="LK923" s="7"/>
      <c r="LL923" s="7"/>
      <c r="LM923" s="2" t="s">
        <v>229</v>
      </c>
      <c r="LN923" s="2" t="s">
        <v>229</v>
      </c>
      <c r="LO923" s="2" t="s">
        <v>229</v>
      </c>
      <c r="LP923" s="2" t="s">
        <v>229</v>
      </c>
      <c r="LQ923" s="2" t="s">
        <v>229</v>
      </c>
      <c r="LR923" s="2" t="s">
        <v>229</v>
      </c>
      <c r="LS923" s="4"/>
      <c r="LT923" s="8"/>
      <c r="LU923" s="4"/>
      <c r="LV923" s="8"/>
      <c r="LW923" s="7"/>
      <c r="LX923" s="7"/>
      <c r="LY923" s="2" t="s">
        <v>239</v>
      </c>
      <c r="LZ923" s="2" t="s">
        <v>275</v>
      </c>
      <c r="MA923" s="2" t="s">
        <v>1038</v>
      </c>
      <c r="MB923" s="2" t="s">
        <v>242</v>
      </c>
      <c r="MC923" s="2" t="s">
        <v>241</v>
      </c>
      <c r="MD923" s="2" t="s">
        <v>229</v>
      </c>
      <c r="ME923" s="4"/>
      <c r="MF923" s="8"/>
      <c r="MG923" s="4"/>
      <c r="MH923" s="8"/>
      <c r="MI923" s="7"/>
      <c r="MJ923" s="7"/>
      <c r="MK923" s="2" t="s">
        <v>278</v>
      </c>
      <c r="ML923" s="2" t="s">
        <v>275</v>
      </c>
      <c r="MM923" s="2" t="s">
        <v>229</v>
      </c>
      <c r="MN923" s="2" t="s">
        <v>229</v>
      </c>
      <c r="MO923" s="2" t="s">
        <v>241</v>
      </c>
      <c r="MP923" s="2" t="s">
        <v>229</v>
      </c>
      <c r="MQ923" s="4"/>
      <c r="MR923" s="8"/>
      <c r="MS923" s="4"/>
      <c r="MT923" s="8"/>
      <c r="MU923" s="7"/>
      <c r="MV923" s="7"/>
      <c r="MW923" s="2" t="s">
        <v>266</v>
      </c>
      <c r="MX923" s="2" t="s">
        <v>275</v>
      </c>
      <c r="MY923" s="2" t="s">
        <v>229</v>
      </c>
      <c r="MZ923" s="2" t="s">
        <v>229</v>
      </c>
      <c r="NA923" s="2" t="s">
        <v>241</v>
      </c>
      <c r="NB923" s="2" t="s">
        <v>229</v>
      </c>
      <c r="NC923" s="4"/>
      <c r="ND923" s="8"/>
      <c r="NE923" s="4"/>
      <c r="NF923" s="8"/>
      <c r="NG923" s="7"/>
      <c r="NH923" s="7"/>
      <c r="NI923" s="2" t="s">
        <v>239</v>
      </c>
      <c r="NJ923" s="2" t="s">
        <v>275</v>
      </c>
      <c r="NK923" s="2" t="s">
        <v>1271</v>
      </c>
      <c r="NL923" s="2" t="s">
        <v>712</v>
      </c>
      <c r="NM923" s="2" t="s">
        <v>241</v>
      </c>
      <c r="NN923" s="2" t="s">
        <v>229</v>
      </c>
      <c r="NO923" s="4"/>
      <c r="NP923" s="8"/>
      <c r="NQ923" s="4"/>
      <c r="NR923" s="8"/>
      <c r="NS923" s="7"/>
      <c r="NT923" s="7"/>
      <c r="NU923" s="2" t="s">
        <v>272</v>
      </c>
      <c r="NV923" s="2" t="s">
        <v>275</v>
      </c>
      <c r="NW923" s="2" t="s">
        <v>229</v>
      </c>
      <c r="NX923" s="2" t="s">
        <v>229</v>
      </c>
      <c r="NY923" s="2" t="s">
        <v>241</v>
      </c>
      <c r="NZ923" s="2" t="s">
        <v>229</v>
      </c>
      <c r="OA923" s="4"/>
      <c r="OB923" s="8"/>
      <c r="OC923" s="4"/>
      <c r="OD923" s="8"/>
      <c r="OE923" s="7"/>
      <c r="OF923" s="7"/>
      <c r="OG923" s="2" t="s">
        <v>229</v>
      </c>
      <c r="OH923" s="2" t="s">
        <v>229</v>
      </c>
      <c r="OI923" s="2" t="s">
        <v>229</v>
      </c>
      <c r="OJ923" s="2" t="s">
        <v>229</v>
      </c>
      <c r="OK923" s="2" t="s">
        <v>229</v>
      </c>
      <c r="OL923" s="2" t="s">
        <v>229</v>
      </c>
      <c r="OM923" s="4"/>
      <c r="ON923" s="8"/>
      <c r="OO923" s="4"/>
      <c r="OP923" s="8"/>
      <c r="OQ923" s="7"/>
      <c r="OR923" s="7"/>
      <c r="OS923" s="2" t="s">
        <v>229</v>
      </c>
      <c r="OT923" s="2" t="s">
        <v>229</v>
      </c>
      <c r="OU923" s="2" t="s">
        <v>229</v>
      </c>
      <c r="OV923" s="2" t="s">
        <v>229</v>
      </c>
      <c r="OW923" s="2" t="s">
        <v>229</v>
      </c>
      <c r="OX923" s="2" t="s">
        <v>229</v>
      </c>
      <c r="OY923" s="4"/>
      <c r="OZ923" s="8"/>
      <c r="PA923" s="4"/>
      <c r="PB923" s="8"/>
      <c r="PC923" s="7"/>
      <c r="PD923" s="7"/>
      <c r="PE923" s="2" t="s">
        <v>229</v>
      </c>
      <c r="PF923" s="2" t="s">
        <v>229</v>
      </c>
      <c r="PG923" s="2" t="s">
        <v>229</v>
      </c>
      <c r="PH923" s="2" t="s">
        <v>229</v>
      </c>
      <c r="PI923" s="2" t="s">
        <v>229</v>
      </c>
      <c r="PJ923" s="2" t="s">
        <v>229</v>
      </c>
      <c r="PK923" s="4"/>
      <c r="PL923" s="8"/>
      <c r="PM923" s="4"/>
      <c r="PN923" s="8"/>
      <c r="PO923" s="7"/>
      <c r="PP923" s="7"/>
      <c r="PQ923" s="2" t="s">
        <v>266</v>
      </c>
      <c r="PR923" s="2" t="s">
        <v>275</v>
      </c>
      <c r="PS923" s="2" t="s">
        <v>229</v>
      </c>
      <c r="PT923" s="2" t="s">
        <v>229</v>
      </c>
      <c r="PU923" s="2" t="s">
        <v>241</v>
      </c>
      <c r="PV923" s="2" t="s">
        <v>229</v>
      </c>
      <c r="PW923" s="4"/>
      <c r="PX923" s="8"/>
      <c r="PY923" s="4"/>
      <c r="PZ923" s="8"/>
      <c r="QA923" s="7"/>
      <c r="QB923" s="7"/>
      <c r="QC923" s="2" t="s">
        <v>281</v>
      </c>
      <c r="QD923" s="2" t="s">
        <v>275</v>
      </c>
      <c r="QE923" s="2" t="s">
        <v>229</v>
      </c>
      <c r="QF923" s="2" t="s">
        <v>229</v>
      </c>
      <c r="QG923" s="2" t="s">
        <v>241</v>
      </c>
      <c r="QH923" s="2" t="s">
        <v>229</v>
      </c>
      <c r="QI923" s="4"/>
      <c r="QJ923" s="8"/>
      <c r="QK923" s="4"/>
      <c r="QL923" s="8"/>
      <c r="QM923" s="7"/>
      <c r="QN923" s="7"/>
      <c r="QO923" s="2" t="s">
        <v>229</v>
      </c>
      <c r="QP923" s="2" t="s">
        <v>229</v>
      </c>
      <c r="QQ923" s="2" t="s">
        <v>229</v>
      </c>
      <c r="QR923" s="2" t="s">
        <v>229</v>
      </c>
      <c r="QS923" s="2" t="s">
        <v>229</v>
      </c>
      <c r="QT923" s="2" t="s">
        <v>229</v>
      </c>
      <c r="QU923" s="4"/>
      <c r="QV923" s="8"/>
      <c r="QW923" s="4"/>
      <c r="QX923" s="8"/>
      <c r="QY923" s="7"/>
      <c r="QZ923" s="7"/>
      <c r="RA923" s="2" t="s">
        <v>239</v>
      </c>
      <c r="RB923" s="2" t="s">
        <v>275</v>
      </c>
      <c r="RC923" s="2" t="s">
        <v>547</v>
      </c>
      <c r="RD923" s="2" t="s">
        <v>353</v>
      </c>
      <c r="RE923" s="2" t="s">
        <v>241</v>
      </c>
      <c r="RF923" s="2" t="s">
        <v>229</v>
      </c>
      <c r="RG923" s="4"/>
      <c r="RH923" s="8"/>
      <c r="RI923" s="4"/>
      <c r="RJ923" s="8"/>
      <c r="RK923" s="7"/>
      <c r="RL923" s="7"/>
      <c r="RM923" s="2" t="s">
        <v>229</v>
      </c>
      <c r="RN923" s="2" t="s">
        <v>229</v>
      </c>
      <c r="RO923" s="2" t="s">
        <v>229</v>
      </c>
      <c r="RP923" s="2" t="s">
        <v>229</v>
      </c>
      <c r="RQ923" s="2" t="s">
        <v>229</v>
      </c>
      <c r="RR923" s="2" t="s">
        <v>229</v>
      </c>
      <c r="RS923" s="4"/>
      <c r="RT923" s="8"/>
      <c r="RU923" s="4"/>
      <c r="RV923" s="8"/>
      <c r="RW923" s="7"/>
      <c r="RX923" s="7"/>
      <c r="RY923" s="2" t="s">
        <v>239</v>
      </c>
      <c r="RZ923" s="2" t="s">
        <v>275</v>
      </c>
      <c r="SA923" s="2" t="s">
        <v>282</v>
      </c>
      <c r="SB923" s="2" t="s">
        <v>887</v>
      </c>
      <c r="SC923" s="2" t="s">
        <v>241</v>
      </c>
      <c r="SD923" s="2" t="s">
        <v>229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</row>
    <row r="924">
      <c r="A924" s="2" t="s">
        <v>5317</v>
      </c>
      <c r="B924" s="2" t="s">
        <v>216</v>
      </c>
      <c r="C924" s="2" t="s">
        <v>5248</v>
      </c>
      <c r="D924" s="2" t="s">
        <v>218</v>
      </c>
      <c r="E924" s="2" t="s">
        <v>219</v>
      </c>
      <c r="F924" s="2" t="s">
        <v>5311</v>
      </c>
      <c r="G924" s="2" t="s">
        <v>5312</v>
      </c>
      <c r="H924" s="2" t="s">
        <v>5313</v>
      </c>
      <c r="I924" s="2" t="s">
        <v>5314</v>
      </c>
      <c r="J924" s="2" t="s">
        <v>285</v>
      </c>
      <c r="K924" s="2" t="s">
        <v>5315</v>
      </c>
      <c r="L924" s="3">
        <v>32.9</v>
      </c>
      <c r="M924" s="3">
        <v>34.54</v>
      </c>
      <c r="N924" s="3">
        <v>69.99</v>
      </c>
      <c r="O924" s="2" t="s">
        <v>981</v>
      </c>
      <c r="P924" s="2" t="s">
        <v>964</v>
      </c>
      <c r="Q924" s="2" t="s">
        <v>228</v>
      </c>
      <c r="R924" s="2" t="s">
        <v>229</v>
      </c>
      <c r="S924" s="2" t="s">
        <v>5316</v>
      </c>
      <c r="T924" s="2" t="s">
        <v>684</v>
      </c>
      <c r="U924" s="2" t="s">
        <v>286</v>
      </c>
      <c r="V924" s="2" t="s">
        <v>1524</v>
      </c>
      <c r="W924" s="2" t="s">
        <v>1009</v>
      </c>
      <c r="X924" s="2" t="s">
        <v>229</v>
      </c>
      <c r="Y924" s="2" t="s">
        <v>4222</v>
      </c>
      <c r="Z924" s="4"/>
      <c r="AA924" s="4">
        <f>=ROUNDDOWN({0},0)</f>
      </c>
      <c r="AB924" s="5">
        <v>8</v>
      </c>
      <c r="AC924" s="2" t="s">
        <v>229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/>
      <c r="AQ924" s="8"/>
      <c r="AR924" s="4">
        <v>5</v>
      </c>
      <c r="AS924" s="8">
        <v>185.61</v>
      </c>
      <c r="AT924" s="7">
        <v>-1</v>
      </c>
      <c r="AU924" s="7">
        <v>-1</v>
      </c>
      <c r="AV924" s="4" t="s">
        <v>229</v>
      </c>
      <c r="AW924" s="8" t="s">
        <v>229</v>
      </c>
      <c r="AX924" s="4" t="s">
        <v>229</v>
      </c>
      <c r="AY924" s="8" t="s">
        <v>229</v>
      </c>
      <c r="AZ924" s="7" t="s">
        <v>229</v>
      </c>
      <c r="BA924" s="7" t="s">
        <v>229</v>
      </c>
      <c r="BB924" s="7"/>
      <c r="BC924" s="4" t="s">
        <v>229</v>
      </c>
      <c r="BD924" s="8" t="s">
        <v>229</v>
      </c>
      <c r="BE924" s="4" t="s">
        <v>229</v>
      </c>
      <c r="BF924" s="8" t="s">
        <v>229</v>
      </c>
      <c r="BG924" s="7" t="s">
        <v>229</v>
      </c>
      <c r="BH924" s="7" t="s">
        <v>229</v>
      </c>
      <c r="BI924" s="7"/>
      <c r="BJ924" s="4"/>
      <c r="BK924" s="8"/>
      <c r="BL924" s="2" t="s">
        <v>5318</v>
      </c>
      <c r="BM924" s="7"/>
      <c r="BN924" s="7"/>
      <c r="BO924" s="4"/>
      <c r="BP924" s="8"/>
      <c r="BQ924" s="4">
        <v>4</v>
      </c>
      <c r="BR924" s="8">
        <v>148.36</v>
      </c>
      <c r="BS924" s="7">
        <v>-1</v>
      </c>
      <c r="BT924" s="7">
        <v>-1</v>
      </c>
      <c r="BU924" s="2" t="s">
        <v>239</v>
      </c>
      <c r="BV924" s="2" t="s">
        <v>275</v>
      </c>
      <c r="BW924" s="2" t="s">
        <v>229</v>
      </c>
      <c r="BX924" s="2" t="s">
        <v>3309</v>
      </c>
      <c r="BY924" s="2" t="s">
        <v>241</v>
      </c>
      <c r="BZ924" s="2" t="s">
        <v>229</v>
      </c>
      <c r="CA924" s="4"/>
      <c r="CB924" s="8"/>
      <c r="CC924" s="4">
        <v>1</v>
      </c>
      <c r="CD924" s="8">
        <v>37.25</v>
      </c>
      <c r="CE924" s="7">
        <v>-1</v>
      </c>
      <c r="CF924" s="7">
        <v>-1</v>
      </c>
      <c r="CG924" s="2" t="s">
        <v>239</v>
      </c>
      <c r="CH924" s="2" t="s">
        <v>275</v>
      </c>
      <c r="CI924" s="2" t="s">
        <v>3867</v>
      </c>
      <c r="CJ924" s="2" t="s">
        <v>5319</v>
      </c>
      <c r="CK924" s="2" t="s">
        <v>241</v>
      </c>
      <c r="CL924" s="2" t="s">
        <v>229</v>
      </c>
      <c r="CM924" s="4"/>
      <c r="CN924" s="8"/>
      <c r="CO924" s="4"/>
      <c r="CP924" s="8"/>
      <c r="CQ924" s="7"/>
      <c r="CR924" s="7"/>
      <c r="CS924" s="2" t="s">
        <v>239</v>
      </c>
      <c r="CT924" s="2" t="s">
        <v>275</v>
      </c>
      <c r="CU924" s="2" t="s">
        <v>3103</v>
      </c>
      <c r="CV924" s="2" t="s">
        <v>3864</v>
      </c>
      <c r="CW924" s="2" t="s">
        <v>241</v>
      </c>
      <c r="CX924" s="2" t="s">
        <v>229</v>
      </c>
      <c r="CY924" s="4"/>
      <c r="CZ924" s="8"/>
      <c r="DA924" s="4"/>
      <c r="DB924" s="8"/>
      <c r="DC924" s="7"/>
      <c r="DD924" s="7"/>
      <c r="DE924" s="2" t="s">
        <v>239</v>
      </c>
      <c r="DF924" s="2" t="s">
        <v>275</v>
      </c>
      <c r="DG924" s="2" t="s">
        <v>2447</v>
      </c>
      <c r="DH924" s="2" t="s">
        <v>3489</v>
      </c>
      <c r="DI924" s="2" t="s">
        <v>263</v>
      </c>
      <c r="DJ924" s="2" t="s">
        <v>229</v>
      </c>
      <c r="DK924" s="4"/>
      <c r="DL924" s="8"/>
      <c r="DM924" s="4"/>
      <c r="DN924" s="8"/>
      <c r="DO924" s="7"/>
      <c r="DP924" s="7"/>
      <c r="DQ924" s="2" t="s">
        <v>239</v>
      </c>
      <c r="DR924" s="2" t="s">
        <v>275</v>
      </c>
      <c r="DS924" s="2" t="s">
        <v>1702</v>
      </c>
      <c r="DT924" s="2" t="s">
        <v>915</v>
      </c>
      <c r="DU924" s="2" t="s">
        <v>241</v>
      </c>
      <c r="DV924" s="2" t="s">
        <v>229</v>
      </c>
      <c r="DW924" s="4"/>
      <c r="DX924" s="8"/>
      <c r="DY924" s="4"/>
      <c r="DZ924" s="8"/>
      <c r="EA924" s="7"/>
      <c r="EB924" s="7"/>
      <c r="EC924" s="2" t="s">
        <v>239</v>
      </c>
      <c r="ED924" s="2" t="s">
        <v>275</v>
      </c>
      <c r="EE924" s="2" t="s">
        <v>906</v>
      </c>
      <c r="EF924" s="2" t="s">
        <v>563</v>
      </c>
      <c r="EG924" s="2" t="s">
        <v>241</v>
      </c>
      <c r="EH924" s="2" t="s">
        <v>229</v>
      </c>
      <c r="EI924" s="4"/>
      <c r="EJ924" s="8"/>
      <c r="EK924" s="4"/>
      <c r="EL924" s="8"/>
      <c r="EM924" s="7"/>
      <c r="EN924" s="7"/>
      <c r="EO924" s="2" t="s">
        <v>239</v>
      </c>
      <c r="EP924" s="2" t="s">
        <v>275</v>
      </c>
      <c r="EQ924" s="2" t="s">
        <v>1684</v>
      </c>
      <c r="ER924" s="2" t="s">
        <v>708</v>
      </c>
      <c r="ES924" s="2" t="s">
        <v>241</v>
      </c>
      <c r="ET924" s="2" t="s">
        <v>229</v>
      </c>
      <c r="EU924" s="4"/>
      <c r="EV924" s="8"/>
      <c r="EW924" s="4"/>
      <c r="EX924" s="8"/>
      <c r="EY924" s="7"/>
      <c r="EZ924" s="7"/>
      <c r="FA924" s="2" t="s">
        <v>239</v>
      </c>
      <c r="FB924" s="2" t="s">
        <v>275</v>
      </c>
      <c r="FC924" s="2" t="s">
        <v>3839</v>
      </c>
      <c r="FD924" s="2" t="s">
        <v>2763</v>
      </c>
      <c r="FE924" s="2" t="s">
        <v>241</v>
      </c>
      <c r="FF924" s="2" t="s">
        <v>229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275</v>
      </c>
      <c r="FO924" s="2" t="s">
        <v>2929</v>
      </c>
      <c r="FP924" s="2" t="s">
        <v>906</v>
      </c>
      <c r="FQ924" s="2" t="s">
        <v>241</v>
      </c>
      <c r="FR924" s="2" t="s">
        <v>229</v>
      </c>
      <c r="FS924" s="4"/>
      <c r="FT924" s="8"/>
      <c r="FU924" s="4"/>
      <c r="FV924" s="8"/>
      <c r="FW924" s="7"/>
      <c r="FX924" s="7"/>
      <c r="FY924" s="2" t="s">
        <v>229</v>
      </c>
      <c r="FZ924" s="2" t="s">
        <v>229</v>
      </c>
      <c r="GA924" s="2" t="s">
        <v>229</v>
      </c>
      <c r="GB924" s="2" t="s">
        <v>229</v>
      </c>
      <c r="GC924" s="2" t="s">
        <v>229</v>
      </c>
      <c r="GD924" s="2" t="s">
        <v>229</v>
      </c>
      <c r="GE924" s="4"/>
      <c r="GF924" s="8"/>
      <c r="GG924" s="4"/>
      <c r="GH924" s="8"/>
      <c r="GI924" s="7"/>
      <c r="GJ924" s="7"/>
      <c r="GK924" s="2" t="s">
        <v>239</v>
      </c>
      <c r="GL924" s="2" t="s">
        <v>275</v>
      </c>
      <c r="GM924" s="2" t="s">
        <v>1309</v>
      </c>
      <c r="GN924" s="2" t="s">
        <v>4124</v>
      </c>
      <c r="GO924" s="2" t="s">
        <v>241</v>
      </c>
      <c r="GP924" s="2" t="s">
        <v>229</v>
      </c>
      <c r="GQ924" s="4"/>
      <c r="GR924" s="8"/>
      <c r="GS924" s="4"/>
      <c r="GT924" s="8"/>
      <c r="GU924" s="7"/>
      <c r="GV924" s="7"/>
      <c r="GW924" s="2" t="s">
        <v>239</v>
      </c>
      <c r="GX924" s="2" t="s">
        <v>275</v>
      </c>
      <c r="GY924" s="2" t="s">
        <v>1492</v>
      </c>
      <c r="GZ924" s="2" t="s">
        <v>1493</v>
      </c>
      <c r="HA924" s="2" t="s">
        <v>241</v>
      </c>
      <c r="HB924" s="2" t="s">
        <v>229</v>
      </c>
      <c r="HC924" s="4"/>
      <c r="HD924" s="8"/>
      <c r="HE924" s="4"/>
      <c r="HF924" s="8"/>
      <c r="HG924" s="7"/>
      <c r="HH924" s="7"/>
      <c r="HI924" s="2" t="s">
        <v>239</v>
      </c>
      <c r="HJ924" s="2" t="s">
        <v>275</v>
      </c>
      <c r="HK924" s="2" t="s">
        <v>546</v>
      </c>
      <c r="HL924" s="2" t="s">
        <v>2966</v>
      </c>
      <c r="HM924" s="2" t="s">
        <v>241</v>
      </c>
      <c r="HN924" s="2" t="s">
        <v>229</v>
      </c>
      <c r="HO924" s="4"/>
      <c r="HP924" s="8"/>
      <c r="HQ924" s="4"/>
      <c r="HR924" s="8"/>
      <c r="HS924" s="7"/>
      <c r="HT924" s="7"/>
      <c r="HU924" s="2" t="s">
        <v>239</v>
      </c>
      <c r="HV924" s="2" t="s">
        <v>275</v>
      </c>
      <c r="HW924" s="2" t="s">
        <v>2322</v>
      </c>
      <c r="HX924" s="2" t="s">
        <v>2504</v>
      </c>
      <c r="HY924" s="2" t="s">
        <v>241</v>
      </c>
      <c r="HZ924" s="2" t="s">
        <v>229</v>
      </c>
      <c r="IA924" s="4"/>
      <c r="IB924" s="8"/>
      <c r="IC924" s="4"/>
      <c r="ID924" s="8"/>
      <c r="IE924" s="7"/>
      <c r="IF924" s="7"/>
      <c r="IG924" s="2" t="s">
        <v>266</v>
      </c>
      <c r="IH924" s="2" t="s">
        <v>275</v>
      </c>
      <c r="II924" s="2" t="s">
        <v>229</v>
      </c>
      <c r="IJ924" s="2" t="s">
        <v>229</v>
      </c>
      <c r="IK924" s="2" t="s">
        <v>241</v>
      </c>
      <c r="IL924" s="2" t="s">
        <v>229</v>
      </c>
      <c r="IM924" s="4"/>
      <c r="IN924" s="8"/>
      <c r="IO924" s="4"/>
      <c r="IP924" s="8"/>
      <c r="IQ924" s="7"/>
      <c r="IR924" s="7"/>
      <c r="IS924" s="2" t="s">
        <v>272</v>
      </c>
      <c r="IT924" s="2" t="s">
        <v>275</v>
      </c>
      <c r="IU924" s="2" t="s">
        <v>229</v>
      </c>
      <c r="IV924" s="2" t="s">
        <v>229</v>
      </c>
      <c r="IW924" s="2" t="s">
        <v>241</v>
      </c>
      <c r="IX924" s="2" t="s">
        <v>229</v>
      </c>
      <c r="IY924" s="4"/>
      <c r="IZ924" s="8"/>
      <c r="JA924" s="4"/>
      <c r="JB924" s="8"/>
      <c r="JC924" s="7"/>
      <c r="JD924" s="7"/>
      <c r="JE924" s="2" t="s">
        <v>239</v>
      </c>
      <c r="JF924" s="2" t="s">
        <v>275</v>
      </c>
      <c r="JG924" s="2" t="s">
        <v>268</v>
      </c>
      <c r="JH924" s="2" t="s">
        <v>264</v>
      </c>
      <c r="JI924" s="2" t="s">
        <v>241</v>
      </c>
      <c r="JJ924" s="2" t="s">
        <v>229</v>
      </c>
      <c r="JK924" s="4"/>
      <c r="JL924" s="8"/>
      <c r="JM924" s="4"/>
      <c r="JN924" s="8"/>
      <c r="JO924" s="7"/>
      <c r="JP924" s="7"/>
      <c r="JQ924" s="2" t="s">
        <v>229</v>
      </c>
      <c r="JR924" s="2" t="s">
        <v>229</v>
      </c>
      <c r="JS924" s="2" t="s">
        <v>229</v>
      </c>
      <c r="JT924" s="2" t="s">
        <v>229</v>
      </c>
      <c r="JU924" s="2" t="s">
        <v>229</v>
      </c>
      <c r="JV924" s="2" t="s">
        <v>229</v>
      </c>
      <c r="JW924" s="4"/>
      <c r="JX924" s="8"/>
      <c r="JY924" s="4"/>
      <c r="JZ924" s="8"/>
      <c r="KA924" s="7"/>
      <c r="KB924" s="7"/>
      <c r="KC924" s="2" t="s">
        <v>272</v>
      </c>
      <c r="KD924" s="2" t="s">
        <v>275</v>
      </c>
      <c r="KE924" s="2" t="s">
        <v>229</v>
      </c>
      <c r="KF924" s="2" t="s">
        <v>229</v>
      </c>
      <c r="KG924" s="2" t="s">
        <v>241</v>
      </c>
      <c r="KH924" s="2" t="s">
        <v>229</v>
      </c>
      <c r="KI924" s="4"/>
      <c r="KJ924" s="8"/>
      <c r="KK924" s="4"/>
      <c r="KL924" s="8"/>
      <c r="KM924" s="7"/>
      <c r="KN924" s="7"/>
      <c r="KO924" s="2" t="s">
        <v>272</v>
      </c>
      <c r="KP924" s="2" t="s">
        <v>275</v>
      </c>
      <c r="KQ924" s="2" t="s">
        <v>229</v>
      </c>
      <c r="KR924" s="2" t="s">
        <v>229</v>
      </c>
      <c r="KS924" s="2" t="s">
        <v>241</v>
      </c>
      <c r="KT924" s="2" t="s">
        <v>229</v>
      </c>
      <c r="KU924" s="4"/>
      <c r="KV924" s="8"/>
      <c r="KW924" s="4"/>
      <c r="KX924" s="8"/>
      <c r="KY924" s="7"/>
      <c r="KZ924" s="7"/>
      <c r="LA924" s="2" t="s">
        <v>239</v>
      </c>
      <c r="LB924" s="2" t="s">
        <v>275</v>
      </c>
      <c r="LC924" s="2" t="s">
        <v>1357</v>
      </c>
      <c r="LD924" s="2" t="s">
        <v>1264</v>
      </c>
      <c r="LE924" s="2" t="s">
        <v>241</v>
      </c>
      <c r="LF924" s="2" t="s">
        <v>229</v>
      </c>
      <c r="LG924" s="4"/>
      <c r="LH924" s="8"/>
      <c r="LI924" s="4"/>
      <c r="LJ924" s="8"/>
      <c r="LK924" s="7"/>
      <c r="LL924" s="7"/>
      <c r="LM924" s="2" t="s">
        <v>229</v>
      </c>
      <c r="LN924" s="2" t="s">
        <v>229</v>
      </c>
      <c r="LO924" s="2" t="s">
        <v>229</v>
      </c>
      <c r="LP924" s="2" t="s">
        <v>229</v>
      </c>
      <c r="LQ924" s="2" t="s">
        <v>229</v>
      </c>
      <c r="LR924" s="2" t="s">
        <v>229</v>
      </c>
      <c r="LS924" s="4"/>
      <c r="LT924" s="8"/>
      <c r="LU924" s="4"/>
      <c r="LV924" s="8"/>
      <c r="LW924" s="7"/>
      <c r="LX924" s="7"/>
      <c r="LY924" s="2" t="s">
        <v>239</v>
      </c>
      <c r="LZ924" s="2" t="s">
        <v>275</v>
      </c>
      <c r="MA924" s="2" t="s">
        <v>1038</v>
      </c>
      <c r="MB924" s="2" t="s">
        <v>292</v>
      </c>
      <c r="MC924" s="2" t="s">
        <v>241</v>
      </c>
      <c r="MD924" s="2" t="s">
        <v>229</v>
      </c>
      <c r="ME924" s="4"/>
      <c r="MF924" s="8"/>
      <c r="MG924" s="4"/>
      <c r="MH924" s="8"/>
      <c r="MI924" s="7"/>
      <c r="MJ924" s="7"/>
      <c r="MK924" s="2" t="s">
        <v>278</v>
      </c>
      <c r="ML924" s="2" t="s">
        <v>275</v>
      </c>
      <c r="MM924" s="2" t="s">
        <v>229</v>
      </c>
      <c r="MN924" s="2" t="s">
        <v>229</v>
      </c>
      <c r="MO924" s="2" t="s">
        <v>241</v>
      </c>
      <c r="MP924" s="2" t="s">
        <v>229</v>
      </c>
      <c r="MQ924" s="4"/>
      <c r="MR924" s="8"/>
      <c r="MS924" s="4"/>
      <c r="MT924" s="8"/>
      <c r="MU924" s="7"/>
      <c r="MV924" s="7"/>
      <c r="MW924" s="2" t="s">
        <v>266</v>
      </c>
      <c r="MX924" s="2" t="s">
        <v>275</v>
      </c>
      <c r="MY924" s="2" t="s">
        <v>229</v>
      </c>
      <c r="MZ924" s="2" t="s">
        <v>229</v>
      </c>
      <c r="NA924" s="2" t="s">
        <v>241</v>
      </c>
      <c r="NB924" s="2" t="s">
        <v>229</v>
      </c>
      <c r="NC924" s="4"/>
      <c r="ND924" s="8"/>
      <c r="NE924" s="4"/>
      <c r="NF924" s="8"/>
      <c r="NG924" s="7"/>
      <c r="NH924" s="7"/>
      <c r="NI924" s="2" t="s">
        <v>239</v>
      </c>
      <c r="NJ924" s="2" t="s">
        <v>275</v>
      </c>
      <c r="NK924" s="2" t="s">
        <v>1271</v>
      </c>
      <c r="NL924" s="2" t="s">
        <v>3095</v>
      </c>
      <c r="NM924" s="2" t="s">
        <v>241</v>
      </c>
      <c r="NN924" s="2" t="s">
        <v>229</v>
      </c>
      <c r="NO924" s="4"/>
      <c r="NP924" s="8"/>
      <c r="NQ924" s="4"/>
      <c r="NR924" s="8"/>
      <c r="NS924" s="7"/>
      <c r="NT924" s="7"/>
      <c r="NU924" s="2" t="s">
        <v>272</v>
      </c>
      <c r="NV924" s="2" t="s">
        <v>275</v>
      </c>
      <c r="NW924" s="2" t="s">
        <v>229</v>
      </c>
      <c r="NX924" s="2" t="s">
        <v>229</v>
      </c>
      <c r="NY924" s="2" t="s">
        <v>241</v>
      </c>
      <c r="NZ924" s="2" t="s">
        <v>229</v>
      </c>
      <c r="OA924" s="4"/>
      <c r="OB924" s="8"/>
      <c r="OC924" s="4"/>
      <c r="OD924" s="8"/>
      <c r="OE924" s="7"/>
      <c r="OF924" s="7"/>
      <c r="OG924" s="2" t="s">
        <v>229</v>
      </c>
      <c r="OH924" s="2" t="s">
        <v>229</v>
      </c>
      <c r="OI924" s="2" t="s">
        <v>229</v>
      </c>
      <c r="OJ924" s="2" t="s">
        <v>229</v>
      </c>
      <c r="OK924" s="2" t="s">
        <v>229</v>
      </c>
      <c r="OL924" s="2" t="s">
        <v>229</v>
      </c>
      <c r="OM924" s="4"/>
      <c r="ON924" s="8"/>
      <c r="OO924" s="4"/>
      <c r="OP924" s="8"/>
      <c r="OQ924" s="7"/>
      <c r="OR924" s="7"/>
      <c r="OS924" s="2" t="s">
        <v>229</v>
      </c>
      <c r="OT924" s="2" t="s">
        <v>229</v>
      </c>
      <c r="OU924" s="2" t="s">
        <v>229</v>
      </c>
      <c r="OV924" s="2" t="s">
        <v>229</v>
      </c>
      <c r="OW924" s="2" t="s">
        <v>229</v>
      </c>
      <c r="OX924" s="2" t="s">
        <v>229</v>
      </c>
      <c r="OY924" s="4"/>
      <c r="OZ924" s="8"/>
      <c r="PA924" s="4"/>
      <c r="PB924" s="8"/>
      <c r="PC924" s="7"/>
      <c r="PD924" s="7"/>
      <c r="PE924" s="2" t="s">
        <v>229</v>
      </c>
      <c r="PF924" s="2" t="s">
        <v>229</v>
      </c>
      <c r="PG924" s="2" t="s">
        <v>229</v>
      </c>
      <c r="PH924" s="2" t="s">
        <v>229</v>
      </c>
      <c r="PI924" s="2" t="s">
        <v>229</v>
      </c>
      <c r="PJ924" s="2" t="s">
        <v>229</v>
      </c>
      <c r="PK924" s="4"/>
      <c r="PL924" s="8"/>
      <c r="PM924" s="4"/>
      <c r="PN924" s="8"/>
      <c r="PO924" s="7"/>
      <c r="PP924" s="7"/>
      <c r="PQ924" s="2" t="s">
        <v>266</v>
      </c>
      <c r="PR924" s="2" t="s">
        <v>275</v>
      </c>
      <c r="PS924" s="2" t="s">
        <v>229</v>
      </c>
      <c r="PT924" s="2" t="s">
        <v>229</v>
      </c>
      <c r="PU924" s="2" t="s">
        <v>241</v>
      </c>
      <c r="PV924" s="2" t="s">
        <v>229</v>
      </c>
      <c r="PW924" s="4"/>
      <c r="PX924" s="8"/>
      <c r="PY924" s="4"/>
      <c r="PZ924" s="8"/>
      <c r="QA924" s="7"/>
      <c r="QB924" s="7"/>
      <c r="QC924" s="2" t="s">
        <v>281</v>
      </c>
      <c r="QD924" s="2" t="s">
        <v>275</v>
      </c>
      <c r="QE924" s="2" t="s">
        <v>229</v>
      </c>
      <c r="QF924" s="2" t="s">
        <v>229</v>
      </c>
      <c r="QG924" s="2" t="s">
        <v>241</v>
      </c>
      <c r="QH924" s="2" t="s">
        <v>229</v>
      </c>
      <c r="QI924" s="4"/>
      <c r="QJ924" s="8"/>
      <c r="QK924" s="4"/>
      <c r="QL924" s="8"/>
      <c r="QM924" s="7"/>
      <c r="QN924" s="7"/>
      <c r="QO924" s="2" t="s">
        <v>229</v>
      </c>
      <c r="QP924" s="2" t="s">
        <v>229</v>
      </c>
      <c r="QQ924" s="2" t="s">
        <v>229</v>
      </c>
      <c r="QR924" s="2" t="s">
        <v>229</v>
      </c>
      <c r="QS924" s="2" t="s">
        <v>229</v>
      </c>
      <c r="QT924" s="2" t="s">
        <v>229</v>
      </c>
      <c r="QU924" s="4"/>
      <c r="QV924" s="8"/>
      <c r="QW924" s="4"/>
      <c r="QX924" s="8"/>
      <c r="QY924" s="7"/>
      <c r="QZ924" s="7"/>
      <c r="RA924" s="2" t="s">
        <v>239</v>
      </c>
      <c r="RB924" s="2" t="s">
        <v>275</v>
      </c>
      <c r="RC924" s="2" t="s">
        <v>547</v>
      </c>
      <c r="RD924" s="2" t="s">
        <v>353</v>
      </c>
      <c r="RE924" s="2" t="s">
        <v>241</v>
      </c>
      <c r="RF924" s="2" t="s">
        <v>229</v>
      </c>
      <c r="RG924" s="4"/>
      <c r="RH924" s="8"/>
      <c r="RI924" s="4"/>
      <c r="RJ924" s="8"/>
      <c r="RK924" s="7"/>
      <c r="RL924" s="7"/>
      <c r="RM924" s="2" t="s">
        <v>229</v>
      </c>
      <c r="RN924" s="2" t="s">
        <v>229</v>
      </c>
      <c r="RO924" s="2" t="s">
        <v>229</v>
      </c>
      <c r="RP924" s="2" t="s">
        <v>229</v>
      </c>
      <c r="RQ924" s="2" t="s">
        <v>229</v>
      </c>
      <c r="RR924" s="2" t="s">
        <v>229</v>
      </c>
      <c r="RS924" s="4"/>
      <c r="RT924" s="8"/>
      <c r="RU924" s="4"/>
      <c r="RV924" s="8"/>
      <c r="RW924" s="7"/>
      <c r="RX924" s="7"/>
      <c r="RY924" s="2" t="s">
        <v>239</v>
      </c>
      <c r="RZ924" s="2" t="s">
        <v>275</v>
      </c>
      <c r="SA924" s="2" t="s">
        <v>282</v>
      </c>
      <c r="SB924" s="2" t="s">
        <v>816</v>
      </c>
      <c r="SC924" s="2" t="s">
        <v>241</v>
      </c>
      <c r="SD924" s="2" t="s">
        <v>229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</row>
    <row r="925">
      <c r="A925" s="2" t="s">
        <v>5320</v>
      </c>
      <c r="B925" s="2" t="s">
        <v>216</v>
      </c>
      <c r="C925" s="2" t="s">
        <v>5248</v>
      </c>
      <c r="D925" s="2" t="s">
        <v>218</v>
      </c>
      <c r="E925" s="2" t="s">
        <v>219</v>
      </c>
      <c r="F925" s="2" t="s">
        <v>5321</v>
      </c>
      <c r="G925" s="2" t="s">
        <v>5322</v>
      </c>
      <c r="H925" s="2" t="s">
        <v>5323</v>
      </c>
      <c r="I925" s="2" t="s">
        <v>5324</v>
      </c>
      <c r="J925" s="2" t="s">
        <v>285</v>
      </c>
      <c r="K925" s="2" t="s">
        <v>617</v>
      </c>
      <c r="L925" s="3">
        <v>33.33</v>
      </c>
      <c r="M925" s="3">
        <v>35</v>
      </c>
      <c r="N925" s="3">
        <v>69.99</v>
      </c>
      <c r="O925" s="2" t="s">
        <v>981</v>
      </c>
      <c r="P925" s="2" t="s">
        <v>964</v>
      </c>
      <c r="Q925" s="2" t="s">
        <v>228</v>
      </c>
      <c r="R925" s="2" t="s">
        <v>229</v>
      </c>
      <c r="S925" s="2" t="s">
        <v>5325</v>
      </c>
      <c r="T925" s="2" t="s">
        <v>684</v>
      </c>
      <c r="U925" s="2" t="s">
        <v>286</v>
      </c>
      <c r="V925" s="2" t="s">
        <v>1524</v>
      </c>
      <c r="W925" s="2" t="s">
        <v>1009</v>
      </c>
      <c r="X925" s="2" t="s">
        <v>229</v>
      </c>
      <c r="Y925" s="2" t="s">
        <v>2008</v>
      </c>
      <c r="Z925" s="4"/>
      <c r="AA925" s="4">
        <f>=ROUNDDOWN({0},0)</f>
      </c>
      <c r="AB925" s="5"/>
      <c r="AC925" s="2" t="s">
        <v>229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/>
      <c r="AQ925" s="8"/>
      <c r="AR925" s="4">
        <v>1</v>
      </c>
      <c r="AS925" s="8">
        <v>35</v>
      </c>
      <c r="AT925" s="7">
        <v>-1</v>
      </c>
      <c r="AU925" s="7">
        <v>-1</v>
      </c>
      <c r="AV925" s="4"/>
      <c r="AW925" s="8"/>
      <c r="AX925" s="4">
        <v>1</v>
      </c>
      <c r="AY925" s="8">
        <v>35</v>
      </c>
      <c r="AZ925" s="7">
        <v>-1</v>
      </c>
      <c r="BA925" s="7">
        <v>-1</v>
      </c>
      <c r="BB925" s="7"/>
      <c r="BC925" s="4"/>
      <c r="BD925" s="8"/>
      <c r="BE925" s="4">
        <v>1</v>
      </c>
      <c r="BF925" s="8">
        <v>35</v>
      </c>
      <c r="BG925" s="7">
        <v>-1</v>
      </c>
      <c r="BH925" s="7">
        <v>-1</v>
      </c>
      <c r="BI925" s="7"/>
      <c r="BJ925" s="4"/>
      <c r="BK925" s="8"/>
      <c r="BL925" s="2" t="s">
        <v>19</v>
      </c>
      <c r="BM925" s="7"/>
      <c r="BN925" s="7"/>
      <c r="BO925" s="4"/>
      <c r="BP925" s="8"/>
      <c r="BQ925" s="4"/>
      <c r="BR925" s="8"/>
      <c r="BS925" s="7"/>
      <c r="BT925" s="7"/>
      <c r="BU925" s="2" t="s">
        <v>714</v>
      </c>
      <c r="BV925" s="2" t="s">
        <v>275</v>
      </c>
      <c r="BW925" s="2" t="s">
        <v>229</v>
      </c>
      <c r="BX925" s="2" t="s">
        <v>229</v>
      </c>
      <c r="BY925" s="2" t="s">
        <v>241</v>
      </c>
      <c r="BZ925" s="2" t="s">
        <v>229</v>
      </c>
      <c r="CA925" s="4"/>
      <c r="CB925" s="8"/>
      <c r="CC925" s="4"/>
      <c r="CD925" s="8"/>
      <c r="CE925" s="7"/>
      <c r="CF925" s="7"/>
      <c r="CG925" s="2" t="s">
        <v>278</v>
      </c>
      <c r="CH925" s="2" t="s">
        <v>275</v>
      </c>
      <c r="CI925" s="2" t="s">
        <v>229</v>
      </c>
      <c r="CJ925" s="2" t="s">
        <v>229</v>
      </c>
      <c r="CK925" s="2" t="s">
        <v>241</v>
      </c>
      <c r="CL925" s="2" t="s">
        <v>229</v>
      </c>
      <c r="CM925" s="4"/>
      <c r="CN925" s="8"/>
      <c r="CO925" s="4"/>
      <c r="CP925" s="8"/>
      <c r="CQ925" s="7"/>
      <c r="CR925" s="7"/>
      <c r="CS925" s="2" t="s">
        <v>239</v>
      </c>
      <c r="CT925" s="2" t="s">
        <v>275</v>
      </c>
      <c r="CU925" s="2" t="s">
        <v>1972</v>
      </c>
      <c r="CV925" s="2" t="s">
        <v>5326</v>
      </c>
      <c r="CW925" s="2" t="s">
        <v>241</v>
      </c>
      <c r="CX925" s="2" t="s">
        <v>229</v>
      </c>
      <c r="CY925" s="4"/>
      <c r="CZ925" s="8"/>
      <c r="DA925" s="4">
        <v>1</v>
      </c>
      <c r="DB925" s="8">
        <v>35</v>
      </c>
      <c r="DC925" s="7">
        <v>-1</v>
      </c>
      <c r="DD925" s="7">
        <v>-1</v>
      </c>
      <c r="DE925" s="2" t="s">
        <v>239</v>
      </c>
      <c r="DF925" s="2" t="s">
        <v>275</v>
      </c>
      <c r="DG925" s="2" t="s">
        <v>1472</v>
      </c>
      <c r="DH925" s="2" t="s">
        <v>3241</v>
      </c>
      <c r="DI925" s="2" t="s">
        <v>263</v>
      </c>
      <c r="DJ925" s="2" t="s">
        <v>229</v>
      </c>
      <c r="DK925" s="4"/>
      <c r="DL925" s="8"/>
      <c r="DM925" s="4"/>
      <c r="DN925" s="8"/>
      <c r="DO925" s="7"/>
      <c r="DP925" s="7"/>
      <c r="DQ925" s="2" t="s">
        <v>239</v>
      </c>
      <c r="DR925" s="2" t="s">
        <v>275</v>
      </c>
      <c r="DS925" s="2" t="s">
        <v>2816</v>
      </c>
      <c r="DT925" s="2" t="s">
        <v>386</v>
      </c>
      <c r="DU925" s="2" t="s">
        <v>241</v>
      </c>
      <c r="DV925" s="2" t="s">
        <v>229</v>
      </c>
      <c r="DW925" s="4"/>
      <c r="DX925" s="8"/>
      <c r="DY925" s="4"/>
      <c r="DZ925" s="8"/>
      <c r="EA925" s="7"/>
      <c r="EB925" s="7"/>
      <c r="EC925" s="2" t="s">
        <v>239</v>
      </c>
      <c r="ED925" s="2" t="s">
        <v>275</v>
      </c>
      <c r="EE925" s="2" t="s">
        <v>627</v>
      </c>
      <c r="EF925" s="2" t="s">
        <v>2599</v>
      </c>
      <c r="EG925" s="2" t="s">
        <v>263</v>
      </c>
      <c r="EH925" s="2" t="s">
        <v>229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275</v>
      </c>
      <c r="EQ925" s="2" t="s">
        <v>1972</v>
      </c>
      <c r="ER925" s="2" t="s">
        <v>2739</v>
      </c>
      <c r="ES925" s="2" t="s">
        <v>241</v>
      </c>
      <c r="ET925" s="2" t="s">
        <v>229</v>
      </c>
      <c r="EU925" s="4"/>
      <c r="EV925" s="8"/>
      <c r="EW925" s="4"/>
      <c r="EX925" s="8"/>
      <c r="EY925" s="7"/>
      <c r="EZ925" s="7"/>
      <c r="FA925" s="2" t="s">
        <v>239</v>
      </c>
      <c r="FB925" s="2" t="s">
        <v>275</v>
      </c>
      <c r="FC925" s="2" t="s">
        <v>2008</v>
      </c>
      <c r="FD925" s="2" t="s">
        <v>2483</v>
      </c>
      <c r="FE925" s="2" t="s">
        <v>241</v>
      </c>
      <c r="FF925" s="2" t="s">
        <v>229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275</v>
      </c>
      <c r="FO925" s="2" t="s">
        <v>2008</v>
      </c>
      <c r="FP925" s="2" t="s">
        <v>229</v>
      </c>
      <c r="FQ925" s="2" t="s">
        <v>241</v>
      </c>
      <c r="FR925" s="2" t="s">
        <v>229</v>
      </c>
      <c r="FS925" s="4"/>
      <c r="FT925" s="8"/>
      <c r="FU925" s="4"/>
      <c r="FV925" s="8"/>
      <c r="FW925" s="7"/>
      <c r="FX925" s="7"/>
      <c r="FY925" s="2" t="s">
        <v>229</v>
      </c>
      <c r="FZ925" s="2" t="s">
        <v>229</v>
      </c>
      <c r="GA925" s="2" t="s">
        <v>229</v>
      </c>
      <c r="GB925" s="2" t="s">
        <v>229</v>
      </c>
      <c r="GC925" s="2" t="s">
        <v>229</v>
      </c>
      <c r="GD925" s="2" t="s">
        <v>229</v>
      </c>
      <c r="GE925" s="4"/>
      <c r="GF925" s="8"/>
      <c r="GG925" s="4"/>
      <c r="GH925" s="8"/>
      <c r="GI925" s="7"/>
      <c r="GJ925" s="7"/>
      <c r="GK925" s="2" t="s">
        <v>272</v>
      </c>
      <c r="GL925" s="2" t="s">
        <v>275</v>
      </c>
      <c r="GM925" s="2" t="s">
        <v>229</v>
      </c>
      <c r="GN925" s="2" t="s">
        <v>229</v>
      </c>
      <c r="GO925" s="2" t="s">
        <v>241</v>
      </c>
      <c r="GP925" s="2" t="s">
        <v>229</v>
      </c>
      <c r="GQ925" s="4"/>
      <c r="GR925" s="8"/>
      <c r="GS925" s="4"/>
      <c r="GT925" s="8"/>
      <c r="GU925" s="7"/>
      <c r="GV925" s="7"/>
      <c r="GW925" s="2" t="s">
        <v>281</v>
      </c>
      <c r="GX925" s="2" t="s">
        <v>275</v>
      </c>
      <c r="GY925" s="2" t="s">
        <v>229</v>
      </c>
      <c r="GZ925" s="2" t="s">
        <v>229</v>
      </c>
      <c r="HA925" s="2" t="s">
        <v>241</v>
      </c>
      <c r="HB925" s="2" t="s">
        <v>229</v>
      </c>
      <c r="HC925" s="4"/>
      <c r="HD925" s="8"/>
      <c r="HE925" s="4"/>
      <c r="HF925" s="8"/>
      <c r="HG925" s="7"/>
      <c r="HH925" s="7"/>
      <c r="HI925" s="2" t="s">
        <v>266</v>
      </c>
      <c r="HJ925" s="2" t="s">
        <v>275</v>
      </c>
      <c r="HK925" s="2" t="s">
        <v>229</v>
      </c>
      <c r="HL925" s="2" t="s">
        <v>229</v>
      </c>
      <c r="HM925" s="2" t="s">
        <v>241</v>
      </c>
      <c r="HN925" s="2" t="s">
        <v>229</v>
      </c>
      <c r="HO925" s="4"/>
      <c r="HP925" s="8"/>
      <c r="HQ925" s="4"/>
      <c r="HR925" s="8"/>
      <c r="HS925" s="7"/>
      <c r="HT925" s="7"/>
      <c r="HU925" s="2" t="s">
        <v>266</v>
      </c>
      <c r="HV925" s="2" t="s">
        <v>275</v>
      </c>
      <c r="HW925" s="2" t="s">
        <v>229</v>
      </c>
      <c r="HX925" s="2" t="s">
        <v>229</v>
      </c>
      <c r="HY925" s="2" t="s">
        <v>241</v>
      </c>
      <c r="HZ925" s="2" t="s">
        <v>229</v>
      </c>
      <c r="IA925" s="4"/>
      <c r="IB925" s="8"/>
      <c r="IC925" s="4"/>
      <c r="ID925" s="8"/>
      <c r="IE925" s="7"/>
      <c r="IF925" s="7"/>
      <c r="IG925" s="2" t="s">
        <v>266</v>
      </c>
      <c r="IH925" s="2" t="s">
        <v>275</v>
      </c>
      <c r="II925" s="2" t="s">
        <v>229</v>
      </c>
      <c r="IJ925" s="2" t="s">
        <v>229</v>
      </c>
      <c r="IK925" s="2" t="s">
        <v>241</v>
      </c>
      <c r="IL925" s="2" t="s">
        <v>229</v>
      </c>
      <c r="IM925" s="4"/>
      <c r="IN925" s="8"/>
      <c r="IO925" s="4"/>
      <c r="IP925" s="8"/>
      <c r="IQ925" s="7"/>
      <c r="IR925" s="7"/>
      <c r="IS925" s="2" t="s">
        <v>272</v>
      </c>
      <c r="IT925" s="2" t="s">
        <v>275</v>
      </c>
      <c r="IU925" s="2" t="s">
        <v>229</v>
      </c>
      <c r="IV925" s="2" t="s">
        <v>229</v>
      </c>
      <c r="IW925" s="2" t="s">
        <v>241</v>
      </c>
      <c r="IX925" s="2" t="s">
        <v>229</v>
      </c>
      <c r="IY925" s="4"/>
      <c r="IZ925" s="8"/>
      <c r="JA925" s="4"/>
      <c r="JB925" s="8"/>
      <c r="JC925" s="7"/>
      <c r="JD925" s="7"/>
      <c r="JE925" s="2" t="s">
        <v>272</v>
      </c>
      <c r="JF925" s="2" t="s">
        <v>275</v>
      </c>
      <c r="JG925" s="2" t="s">
        <v>229</v>
      </c>
      <c r="JH925" s="2" t="s">
        <v>229</v>
      </c>
      <c r="JI925" s="2" t="s">
        <v>241</v>
      </c>
      <c r="JJ925" s="2" t="s">
        <v>229</v>
      </c>
      <c r="JK925" s="4"/>
      <c r="JL925" s="8"/>
      <c r="JM925" s="4"/>
      <c r="JN925" s="8"/>
      <c r="JO925" s="7"/>
      <c r="JP925" s="7"/>
      <c r="JQ925" s="2" t="s">
        <v>272</v>
      </c>
      <c r="JR925" s="2" t="s">
        <v>275</v>
      </c>
      <c r="JS925" s="2" t="s">
        <v>229</v>
      </c>
      <c r="JT925" s="2" t="s">
        <v>229</v>
      </c>
      <c r="JU925" s="2" t="s">
        <v>241</v>
      </c>
      <c r="JV925" s="2" t="s">
        <v>229</v>
      </c>
      <c r="JW925" s="4"/>
      <c r="JX925" s="8"/>
      <c r="JY925" s="4"/>
      <c r="JZ925" s="8"/>
      <c r="KA925" s="7"/>
      <c r="KB925" s="7"/>
      <c r="KC925" s="2" t="s">
        <v>272</v>
      </c>
      <c r="KD925" s="2" t="s">
        <v>275</v>
      </c>
      <c r="KE925" s="2" t="s">
        <v>229</v>
      </c>
      <c r="KF925" s="2" t="s">
        <v>229</v>
      </c>
      <c r="KG925" s="2" t="s">
        <v>241</v>
      </c>
      <c r="KH925" s="2" t="s">
        <v>229</v>
      </c>
      <c r="KI925" s="4"/>
      <c r="KJ925" s="8"/>
      <c r="KK925" s="4"/>
      <c r="KL925" s="8"/>
      <c r="KM925" s="7"/>
      <c r="KN925" s="7"/>
      <c r="KO925" s="2" t="s">
        <v>272</v>
      </c>
      <c r="KP925" s="2" t="s">
        <v>275</v>
      </c>
      <c r="KQ925" s="2" t="s">
        <v>229</v>
      </c>
      <c r="KR925" s="2" t="s">
        <v>229</v>
      </c>
      <c r="KS925" s="2" t="s">
        <v>241</v>
      </c>
      <c r="KT925" s="2" t="s">
        <v>229</v>
      </c>
      <c r="KU925" s="4"/>
      <c r="KV925" s="8"/>
      <c r="KW925" s="4"/>
      <c r="KX925" s="8"/>
      <c r="KY925" s="7"/>
      <c r="KZ925" s="7"/>
      <c r="LA925" s="2" t="s">
        <v>272</v>
      </c>
      <c r="LB925" s="2" t="s">
        <v>275</v>
      </c>
      <c r="LC925" s="2" t="s">
        <v>229</v>
      </c>
      <c r="LD925" s="2" t="s">
        <v>229</v>
      </c>
      <c r="LE925" s="2" t="s">
        <v>241</v>
      </c>
      <c r="LF925" s="2" t="s">
        <v>229</v>
      </c>
      <c r="LG925" s="4"/>
      <c r="LH925" s="8"/>
      <c r="LI925" s="4"/>
      <c r="LJ925" s="8"/>
      <c r="LK925" s="7"/>
      <c r="LL925" s="7"/>
      <c r="LM925" s="2" t="s">
        <v>229</v>
      </c>
      <c r="LN925" s="2" t="s">
        <v>229</v>
      </c>
      <c r="LO925" s="2" t="s">
        <v>229</v>
      </c>
      <c r="LP925" s="2" t="s">
        <v>229</v>
      </c>
      <c r="LQ925" s="2" t="s">
        <v>229</v>
      </c>
      <c r="LR925" s="2" t="s">
        <v>229</v>
      </c>
      <c r="LS925" s="4"/>
      <c r="LT925" s="8"/>
      <c r="LU925" s="4"/>
      <c r="LV925" s="8"/>
      <c r="LW925" s="7"/>
      <c r="LX925" s="7"/>
      <c r="LY925" s="2" t="s">
        <v>239</v>
      </c>
      <c r="LZ925" s="2" t="s">
        <v>275</v>
      </c>
      <c r="MA925" s="2" t="s">
        <v>2474</v>
      </c>
      <c r="MB925" s="2" t="s">
        <v>229</v>
      </c>
      <c r="MC925" s="2" t="s">
        <v>241</v>
      </c>
      <c r="MD925" s="2" t="s">
        <v>229</v>
      </c>
      <c r="ME925" s="4"/>
      <c r="MF925" s="8"/>
      <c r="MG925" s="4"/>
      <c r="MH925" s="8"/>
      <c r="MI925" s="7"/>
      <c r="MJ925" s="7"/>
      <c r="MK925" s="2" t="s">
        <v>272</v>
      </c>
      <c r="ML925" s="2" t="s">
        <v>275</v>
      </c>
      <c r="MM925" s="2" t="s">
        <v>229</v>
      </c>
      <c r="MN925" s="2" t="s">
        <v>229</v>
      </c>
      <c r="MO925" s="2" t="s">
        <v>241</v>
      </c>
      <c r="MP925" s="2" t="s">
        <v>229</v>
      </c>
      <c r="MQ925" s="4"/>
      <c r="MR925" s="8"/>
      <c r="MS925" s="4"/>
      <c r="MT925" s="8"/>
      <c r="MU925" s="7"/>
      <c r="MV925" s="7"/>
      <c r="MW925" s="2" t="s">
        <v>266</v>
      </c>
      <c r="MX925" s="2" t="s">
        <v>275</v>
      </c>
      <c r="MY925" s="2" t="s">
        <v>229</v>
      </c>
      <c r="MZ925" s="2" t="s">
        <v>229</v>
      </c>
      <c r="NA925" s="2" t="s">
        <v>241</v>
      </c>
      <c r="NB925" s="2" t="s">
        <v>229</v>
      </c>
      <c r="NC925" s="4"/>
      <c r="ND925" s="8"/>
      <c r="NE925" s="4"/>
      <c r="NF925" s="8"/>
      <c r="NG925" s="7"/>
      <c r="NH925" s="7"/>
      <c r="NI925" s="2" t="s">
        <v>239</v>
      </c>
      <c r="NJ925" s="2" t="s">
        <v>275</v>
      </c>
      <c r="NK925" s="2" t="s">
        <v>2008</v>
      </c>
      <c r="NL925" s="2" t="s">
        <v>2483</v>
      </c>
      <c r="NM925" s="2" t="s">
        <v>241</v>
      </c>
      <c r="NN925" s="2" t="s">
        <v>229</v>
      </c>
      <c r="NO925" s="4"/>
      <c r="NP925" s="8"/>
      <c r="NQ925" s="4"/>
      <c r="NR925" s="8"/>
      <c r="NS925" s="7"/>
      <c r="NT925" s="7"/>
      <c r="NU925" s="2" t="s">
        <v>272</v>
      </c>
      <c r="NV925" s="2" t="s">
        <v>275</v>
      </c>
      <c r="NW925" s="2" t="s">
        <v>229</v>
      </c>
      <c r="NX925" s="2" t="s">
        <v>229</v>
      </c>
      <c r="NY925" s="2" t="s">
        <v>241</v>
      </c>
      <c r="NZ925" s="2" t="s">
        <v>229</v>
      </c>
      <c r="OA925" s="4"/>
      <c r="OB925" s="8"/>
      <c r="OC925" s="4"/>
      <c r="OD925" s="8"/>
      <c r="OE925" s="7"/>
      <c r="OF925" s="7"/>
      <c r="OG925" s="2" t="s">
        <v>272</v>
      </c>
      <c r="OH925" s="2" t="s">
        <v>275</v>
      </c>
      <c r="OI925" s="2" t="s">
        <v>229</v>
      </c>
      <c r="OJ925" s="2" t="s">
        <v>229</v>
      </c>
      <c r="OK925" s="2" t="s">
        <v>241</v>
      </c>
      <c r="OL925" s="2" t="s">
        <v>229</v>
      </c>
      <c r="OM925" s="4"/>
      <c r="ON925" s="8"/>
      <c r="OO925" s="4"/>
      <c r="OP925" s="8"/>
      <c r="OQ925" s="7"/>
      <c r="OR925" s="7"/>
      <c r="OS925" s="2" t="s">
        <v>229</v>
      </c>
      <c r="OT925" s="2" t="s">
        <v>229</v>
      </c>
      <c r="OU925" s="2" t="s">
        <v>229</v>
      </c>
      <c r="OV925" s="2" t="s">
        <v>229</v>
      </c>
      <c r="OW925" s="2" t="s">
        <v>229</v>
      </c>
      <c r="OX925" s="2" t="s">
        <v>229</v>
      </c>
      <c r="OY925" s="4"/>
      <c r="OZ925" s="8"/>
      <c r="PA925" s="4"/>
      <c r="PB925" s="8"/>
      <c r="PC925" s="7"/>
      <c r="PD925" s="7"/>
      <c r="PE925" s="2" t="s">
        <v>229</v>
      </c>
      <c r="PF925" s="2" t="s">
        <v>229</v>
      </c>
      <c r="PG925" s="2" t="s">
        <v>229</v>
      </c>
      <c r="PH925" s="2" t="s">
        <v>229</v>
      </c>
      <c r="PI925" s="2" t="s">
        <v>229</v>
      </c>
      <c r="PJ925" s="2" t="s">
        <v>229</v>
      </c>
      <c r="PK925" s="4"/>
      <c r="PL925" s="8"/>
      <c r="PM925" s="4"/>
      <c r="PN925" s="8"/>
      <c r="PO925" s="7"/>
      <c r="PP925" s="7"/>
      <c r="PQ925" s="2" t="s">
        <v>229</v>
      </c>
      <c r="PR925" s="2" t="s">
        <v>229</v>
      </c>
      <c r="PS925" s="2" t="s">
        <v>229</v>
      </c>
      <c r="PT925" s="2" t="s">
        <v>229</v>
      </c>
      <c r="PU925" s="2" t="s">
        <v>229</v>
      </c>
      <c r="PV925" s="2" t="s">
        <v>229</v>
      </c>
      <c r="PW925" s="4"/>
      <c r="PX925" s="8"/>
      <c r="PY925" s="4"/>
      <c r="PZ925" s="8"/>
      <c r="QA925" s="7"/>
      <c r="QB925" s="7"/>
      <c r="QC925" s="2" t="s">
        <v>281</v>
      </c>
      <c r="QD925" s="2" t="s">
        <v>275</v>
      </c>
      <c r="QE925" s="2" t="s">
        <v>229</v>
      </c>
      <c r="QF925" s="2" t="s">
        <v>229</v>
      </c>
      <c r="QG925" s="2" t="s">
        <v>241</v>
      </c>
      <c r="QH925" s="2" t="s">
        <v>229</v>
      </c>
      <c r="QI925" s="4"/>
      <c r="QJ925" s="8"/>
      <c r="QK925" s="4"/>
      <c r="QL925" s="8"/>
      <c r="QM925" s="7"/>
      <c r="QN925" s="7"/>
      <c r="QO925" s="2" t="s">
        <v>229</v>
      </c>
      <c r="QP925" s="2" t="s">
        <v>229</v>
      </c>
      <c r="QQ925" s="2" t="s">
        <v>229</v>
      </c>
      <c r="QR925" s="2" t="s">
        <v>229</v>
      </c>
      <c r="QS925" s="2" t="s">
        <v>229</v>
      </c>
      <c r="QT925" s="2" t="s">
        <v>229</v>
      </c>
      <c r="QU925" s="4"/>
      <c r="QV925" s="8"/>
      <c r="QW925" s="4"/>
      <c r="QX925" s="8"/>
      <c r="QY925" s="7"/>
      <c r="QZ925" s="7"/>
      <c r="RA925" s="2" t="s">
        <v>272</v>
      </c>
      <c r="RB925" s="2" t="s">
        <v>275</v>
      </c>
      <c r="RC925" s="2" t="s">
        <v>229</v>
      </c>
      <c r="RD925" s="2" t="s">
        <v>229</v>
      </c>
      <c r="RE925" s="2" t="s">
        <v>241</v>
      </c>
      <c r="RF925" s="2" t="s">
        <v>229</v>
      </c>
      <c r="RG925" s="4"/>
      <c r="RH925" s="8"/>
      <c r="RI925" s="4"/>
      <c r="RJ925" s="8"/>
      <c r="RK925" s="7"/>
      <c r="RL925" s="7"/>
      <c r="RM925" s="2" t="s">
        <v>272</v>
      </c>
      <c r="RN925" s="2" t="s">
        <v>275</v>
      </c>
      <c r="RO925" s="2" t="s">
        <v>229</v>
      </c>
      <c r="RP925" s="2" t="s">
        <v>229</v>
      </c>
      <c r="RQ925" s="2" t="s">
        <v>241</v>
      </c>
      <c r="RR925" s="2" t="s">
        <v>229</v>
      </c>
      <c r="RS925" s="4"/>
      <c r="RT925" s="8"/>
      <c r="RU925" s="4"/>
      <c r="RV925" s="8"/>
      <c r="RW925" s="7"/>
      <c r="RX925" s="7"/>
      <c r="RY925" s="2" t="s">
        <v>229</v>
      </c>
      <c r="RZ925" s="2" t="s">
        <v>229</v>
      </c>
      <c r="SA925" s="2" t="s">
        <v>229</v>
      </c>
      <c r="SB925" s="2" t="s">
        <v>229</v>
      </c>
      <c r="SC925" s="2" t="s">
        <v>229</v>
      </c>
      <c r="SD925" s="2" t="s">
        <v>229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</row>
    <row r="926">
      <c r="A926" s="2" t="s">
        <v>5327</v>
      </c>
      <c r="B926" s="2" t="s">
        <v>216</v>
      </c>
      <c r="C926" s="2" t="s">
        <v>5248</v>
      </c>
      <c r="D926" s="2" t="s">
        <v>218</v>
      </c>
      <c r="E926" s="2" t="s">
        <v>2883</v>
      </c>
      <c r="F926" s="2" t="s">
        <v>5328</v>
      </c>
      <c r="G926" s="2" t="s">
        <v>2382</v>
      </c>
      <c r="H926" s="2" t="s">
        <v>5329</v>
      </c>
      <c r="I926" s="2" t="s">
        <v>5330</v>
      </c>
      <c r="J926" s="2" t="s">
        <v>2888</v>
      </c>
      <c r="K926" s="2" t="s">
        <v>1140</v>
      </c>
      <c r="L926" s="3">
        <v>44.1</v>
      </c>
      <c r="M926" s="3">
        <v>46.3</v>
      </c>
      <c r="N926" s="3">
        <v>89.99</v>
      </c>
      <c r="O926" s="2" t="s">
        <v>226</v>
      </c>
      <c r="P926" s="2" t="s">
        <v>342</v>
      </c>
      <c r="Q926" s="2" t="s">
        <v>228</v>
      </c>
      <c r="R926" s="2" t="s">
        <v>229</v>
      </c>
      <c r="S926" s="2" t="s">
        <v>5331</v>
      </c>
      <c r="T926" s="2" t="s">
        <v>684</v>
      </c>
      <c r="U926" s="2" t="s">
        <v>3014</v>
      </c>
      <c r="V926" s="2" t="s">
        <v>1524</v>
      </c>
      <c r="W926" s="2" t="s">
        <v>1009</v>
      </c>
      <c r="X926" s="2" t="s">
        <v>229</v>
      </c>
      <c r="Y926" s="2" t="s">
        <v>4840</v>
      </c>
      <c r="Z926" s="4">
        <v>465</v>
      </c>
      <c r="AA926" s="4">
        <f>=ROUNDDOWN(19.375,0)</f>
      </c>
      <c r="AB926" s="5">
        <v>24</v>
      </c>
      <c r="AC926" s="2" t="s">
        <v>3312</v>
      </c>
      <c r="AD926" s="4">
        <v>80</v>
      </c>
      <c r="AE926" s="4">
        <v>320</v>
      </c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>
        <v>14</v>
      </c>
      <c r="AQ926" s="8">
        <v>712.16</v>
      </c>
      <c r="AR926" s="4">
        <v>53</v>
      </c>
      <c r="AS926" s="8">
        <v>2607.17</v>
      </c>
      <c r="AT926" s="7">
        <v>-0.7358</v>
      </c>
      <c r="AU926" s="7">
        <v>-0.7268</v>
      </c>
      <c r="AV926" s="4">
        <v>20</v>
      </c>
      <c r="AW926" s="8">
        <v>1031.41</v>
      </c>
      <c r="AX926" s="4">
        <v>91</v>
      </c>
      <c r="AY926" s="8">
        <v>4725.33</v>
      </c>
      <c r="AZ926" s="7">
        <v>-0.7802</v>
      </c>
      <c r="BA926" s="7">
        <v>-0.7817</v>
      </c>
      <c r="BB926" s="7">
        <v>0.6905</v>
      </c>
      <c r="BC926" s="4">
        <v>30</v>
      </c>
      <c r="BD926" s="8">
        <v>1565.48</v>
      </c>
      <c r="BE926" s="4">
        <v>91</v>
      </c>
      <c r="BF926" s="8">
        <v>4725.33</v>
      </c>
      <c r="BG926" s="7">
        <v>-0.6703</v>
      </c>
      <c r="BH926" s="7">
        <v>-0.6687</v>
      </c>
      <c r="BI926" s="7">
        <v>0.6588</v>
      </c>
      <c r="BJ926" s="4">
        <v>14</v>
      </c>
      <c r="BK926" s="8">
        <v>712.16</v>
      </c>
      <c r="BL926" s="2" t="s">
        <v>5332</v>
      </c>
      <c r="BM926" s="7">
        <v>1</v>
      </c>
      <c r="BN926" s="7">
        <v>1</v>
      </c>
      <c r="BO926" s="4">
        <v>4</v>
      </c>
      <c r="BP926" s="8">
        <v>200.56</v>
      </c>
      <c r="BQ926" s="4">
        <v>25</v>
      </c>
      <c r="BR926" s="8">
        <v>1253.5</v>
      </c>
      <c r="BS926" s="7">
        <v>-0.84</v>
      </c>
      <c r="BT926" s="7">
        <v>-0.84</v>
      </c>
      <c r="BU926" s="2" t="s">
        <v>239</v>
      </c>
      <c r="BV926" s="2" t="s">
        <v>226</v>
      </c>
      <c r="BW926" s="2" t="s">
        <v>229</v>
      </c>
      <c r="BX926" s="2" t="s">
        <v>552</v>
      </c>
      <c r="BY926" s="2" t="s">
        <v>241</v>
      </c>
      <c r="BZ926" s="2" t="s">
        <v>229</v>
      </c>
      <c r="CA926" s="4">
        <v>1</v>
      </c>
      <c r="CB926" s="8">
        <v>49.67</v>
      </c>
      <c r="CC926" s="4">
        <v>18</v>
      </c>
      <c r="CD926" s="8">
        <v>894.06</v>
      </c>
      <c r="CE926" s="7">
        <v>-0.9444</v>
      </c>
      <c r="CF926" s="7">
        <v>-0.9444</v>
      </c>
      <c r="CG926" s="2" t="s">
        <v>239</v>
      </c>
      <c r="CH926" s="2" t="s">
        <v>226</v>
      </c>
      <c r="CI926" s="2" t="s">
        <v>1373</v>
      </c>
      <c r="CJ926" s="2" t="s">
        <v>4551</v>
      </c>
      <c r="CK926" s="2" t="s">
        <v>241</v>
      </c>
      <c r="CL926" s="2" t="s">
        <v>229</v>
      </c>
      <c r="CM926" s="4">
        <v>3</v>
      </c>
      <c r="CN926" s="8">
        <v>144.87</v>
      </c>
      <c r="CO926" s="4">
        <v>2</v>
      </c>
      <c r="CP926" s="8">
        <v>96.58</v>
      </c>
      <c r="CQ926" s="7">
        <v>0.5</v>
      </c>
      <c r="CR926" s="7">
        <v>0.5</v>
      </c>
      <c r="CS926" s="2" t="s">
        <v>239</v>
      </c>
      <c r="CT926" s="2" t="s">
        <v>226</v>
      </c>
      <c r="CU926" s="2" t="s">
        <v>1423</v>
      </c>
      <c r="CV926" s="2" t="s">
        <v>1010</v>
      </c>
      <c r="CW926" s="2" t="s">
        <v>241</v>
      </c>
      <c r="CX926" s="2" t="s">
        <v>229</v>
      </c>
      <c r="CY926" s="4">
        <v>2</v>
      </c>
      <c r="CZ926" s="8">
        <v>93.5</v>
      </c>
      <c r="DA926" s="4">
        <v>6</v>
      </c>
      <c r="DB926" s="8">
        <v>271.16</v>
      </c>
      <c r="DC926" s="7">
        <v>-0.6667</v>
      </c>
      <c r="DD926" s="7">
        <v>-0.6552</v>
      </c>
      <c r="DE926" s="2" t="s">
        <v>239</v>
      </c>
      <c r="DF926" s="2" t="s">
        <v>226</v>
      </c>
      <c r="DG926" s="2" t="s">
        <v>236</v>
      </c>
      <c r="DH926" s="2" t="s">
        <v>244</v>
      </c>
      <c r="DI926" s="2" t="s">
        <v>241</v>
      </c>
      <c r="DJ926" s="2" t="s">
        <v>229</v>
      </c>
      <c r="DK926" s="4"/>
      <c r="DL926" s="8"/>
      <c r="DM926" s="4">
        <v>1</v>
      </c>
      <c r="DN926" s="8">
        <v>46.3</v>
      </c>
      <c r="DO926" s="7">
        <v>-1</v>
      </c>
      <c r="DP926" s="7">
        <v>-1</v>
      </c>
      <c r="DQ926" s="2" t="s">
        <v>239</v>
      </c>
      <c r="DR926" s="2" t="s">
        <v>226</v>
      </c>
      <c r="DS926" s="2" t="s">
        <v>247</v>
      </c>
      <c r="DT926" s="2" t="s">
        <v>254</v>
      </c>
      <c r="DU926" s="2" t="s">
        <v>241</v>
      </c>
      <c r="DV926" s="2" t="s">
        <v>229</v>
      </c>
      <c r="DW926" s="4">
        <v>2</v>
      </c>
      <c r="DX926" s="8">
        <v>93.58</v>
      </c>
      <c r="DY926" s="4"/>
      <c r="DZ926" s="8"/>
      <c r="EA926" s="7"/>
      <c r="EB926" s="7"/>
      <c r="EC926" s="2" t="s">
        <v>239</v>
      </c>
      <c r="ED926" s="2" t="s">
        <v>226</v>
      </c>
      <c r="EE926" s="2" t="s">
        <v>249</v>
      </c>
      <c r="EF926" s="2" t="s">
        <v>1039</v>
      </c>
      <c r="EG926" s="2" t="s">
        <v>241</v>
      </c>
      <c r="EH926" s="2" t="s">
        <v>229</v>
      </c>
      <c r="EI926" s="4"/>
      <c r="EJ926" s="8"/>
      <c r="EK926" s="4"/>
      <c r="EL926" s="8"/>
      <c r="EM926" s="7"/>
      <c r="EN926" s="7"/>
      <c r="EO926" s="2" t="s">
        <v>239</v>
      </c>
      <c r="EP926" s="2" t="s">
        <v>226</v>
      </c>
      <c r="EQ926" s="2" t="s">
        <v>251</v>
      </c>
      <c r="ER926" s="2" t="s">
        <v>2753</v>
      </c>
      <c r="ES926" s="2" t="s">
        <v>241</v>
      </c>
      <c r="ET926" s="2" t="s">
        <v>229</v>
      </c>
      <c r="EU926" s="4"/>
      <c r="EV926" s="8"/>
      <c r="EW926" s="4">
        <v>1</v>
      </c>
      <c r="EX926" s="8">
        <v>45.57</v>
      </c>
      <c r="EY926" s="7">
        <v>-1</v>
      </c>
      <c r="EZ926" s="7">
        <v>-1</v>
      </c>
      <c r="FA926" s="2" t="s">
        <v>239</v>
      </c>
      <c r="FB926" s="2" t="s">
        <v>226</v>
      </c>
      <c r="FC926" s="2" t="s">
        <v>253</v>
      </c>
      <c r="FD926" s="2" t="s">
        <v>556</v>
      </c>
      <c r="FE926" s="2" t="s">
        <v>241</v>
      </c>
      <c r="FF926" s="2" t="s">
        <v>229</v>
      </c>
      <c r="FG926" s="4">
        <v>2</v>
      </c>
      <c r="FH926" s="8">
        <v>129.98</v>
      </c>
      <c r="FI926" s="4"/>
      <c r="FJ926" s="8"/>
      <c r="FK926" s="7"/>
      <c r="FL926" s="7"/>
      <c r="FM926" s="2" t="s">
        <v>239</v>
      </c>
      <c r="FN926" s="2" t="s">
        <v>226</v>
      </c>
      <c r="FO926" s="2" t="s">
        <v>1423</v>
      </c>
      <c r="FP926" s="2" t="s">
        <v>273</v>
      </c>
      <c r="FQ926" s="2" t="s">
        <v>241</v>
      </c>
      <c r="FR926" s="2" t="s">
        <v>229</v>
      </c>
      <c r="FS926" s="4"/>
      <c r="FT926" s="8"/>
      <c r="FU926" s="4"/>
      <c r="FV926" s="8"/>
      <c r="FW926" s="7"/>
      <c r="FX926" s="7"/>
      <c r="FY926" s="2" t="s">
        <v>239</v>
      </c>
      <c r="FZ926" s="2" t="s">
        <v>226</v>
      </c>
      <c r="GA926" s="2" t="s">
        <v>327</v>
      </c>
      <c r="GB926" s="2" t="s">
        <v>229</v>
      </c>
      <c r="GC926" s="2" t="s">
        <v>241</v>
      </c>
      <c r="GD926" s="2" t="s">
        <v>229</v>
      </c>
      <c r="GE926" s="4"/>
      <c r="GF926" s="8"/>
      <c r="GG926" s="4"/>
      <c r="GH926" s="8"/>
      <c r="GI926" s="7"/>
      <c r="GJ926" s="7"/>
      <c r="GK926" s="2" t="s">
        <v>714</v>
      </c>
      <c r="GL926" s="2" t="s">
        <v>275</v>
      </c>
      <c r="GM926" s="2" t="s">
        <v>299</v>
      </c>
      <c r="GN926" s="2" t="s">
        <v>376</v>
      </c>
      <c r="GO926" s="2" t="s">
        <v>241</v>
      </c>
      <c r="GP926" s="2" t="s">
        <v>229</v>
      </c>
      <c r="GQ926" s="4"/>
      <c r="GR926" s="8"/>
      <c r="GS926" s="4"/>
      <c r="GT926" s="8"/>
      <c r="GU926" s="7"/>
      <c r="GV926" s="7"/>
      <c r="GW926" s="2" t="s">
        <v>239</v>
      </c>
      <c r="GX926" s="2" t="s">
        <v>226</v>
      </c>
      <c r="GY926" s="2" t="s">
        <v>483</v>
      </c>
      <c r="GZ926" s="2" t="s">
        <v>276</v>
      </c>
      <c r="HA926" s="2" t="s">
        <v>241</v>
      </c>
      <c r="HB926" s="2" t="s">
        <v>229</v>
      </c>
      <c r="HC926" s="4"/>
      <c r="HD926" s="8"/>
      <c r="HE926" s="4"/>
      <c r="HF926" s="8"/>
      <c r="HG926" s="7"/>
      <c r="HH926" s="7"/>
      <c r="HI926" s="2" t="s">
        <v>239</v>
      </c>
      <c r="HJ926" s="2" t="s">
        <v>275</v>
      </c>
      <c r="HK926" s="2" t="s">
        <v>258</v>
      </c>
      <c r="HL926" s="2" t="s">
        <v>1801</v>
      </c>
      <c r="HM926" s="2" t="s">
        <v>241</v>
      </c>
      <c r="HN926" s="2" t="s">
        <v>263</v>
      </c>
      <c r="HO926" s="4"/>
      <c r="HP926" s="8"/>
      <c r="HQ926" s="4"/>
      <c r="HR926" s="8"/>
      <c r="HS926" s="7"/>
      <c r="HT926" s="7"/>
      <c r="HU926" s="2" t="s">
        <v>239</v>
      </c>
      <c r="HV926" s="2" t="s">
        <v>226</v>
      </c>
      <c r="HW926" s="2" t="s">
        <v>1022</v>
      </c>
      <c r="HX926" s="2" t="s">
        <v>1023</v>
      </c>
      <c r="HY926" s="2" t="s">
        <v>241</v>
      </c>
      <c r="HZ926" s="2" t="s">
        <v>229</v>
      </c>
      <c r="IA926" s="4"/>
      <c r="IB926" s="8"/>
      <c r="IC926" s="4"/>
      <c r="ID926" s="8"/>
      <c r="IE926" s="7"/>
      <c r="IF926" s="7"/>
      <c r="IG926" s="2" t="s">
        <v>266</v>
      </c>
      <c r="IH926" s="2" t="s">
        <v>226</v>
      </c>
      <c r="II926" s="2" t="s">
        <v>229</v>
      </c>
      <c r="IJ926" s="2" t="s">
        <v>229</v>
      </c>
      <c r="IK926" s="2" t="s">
        <v>241</v>
      </c>
      <c r="IL926" s="2" t="s">
        <v>229</v>
      </c>
      <c r="IM926" s="4"/>
      <c r="IN926" s="8"/>
      <c r="IO926" s="4"/>
      <c r="IP926" s="8"/>
      <c r="IQ926" s="7"/>
      <c r="IR926" s="7"/>
      <c r="IS926" s="2" t="s">
        <v>239</v>
      </c>
      <c r="IT926" s="2" t="s">
        <v>226</v>
      </c>
      <c r="IU926" s="2" t="s">
        <v>1082</v>
      </c>
      <c r="IV926" s="2" t="s">
        <v>3783</v>
      </c>
      <c r="IW926" s="2" t="s">
        <v>241</v>
      </c>
      <c r="IX926" s="2" t="s">
        <v>229</v>
      </c>
      <c r="IY926" s="4"/>
      <c r="IZ926" s="8"/>
      <c r="JA926" s="4"/>
      <c r="JB926" s="8"/>
      <c r="JC926" s="7"/>
      <c r="JD926" s="7"/>
      <c r="JE926" s="2" t="s">
        <v>239</v>
      </c>
      <c r="JF926" s="2" t="s">
        <v>226</v>
      </c>
      <c r="JG926" s="2" t="s">
        <v>268</v>
      </c>
      <c r="JH926" s="2" t="s">
        <v>2851</v>
      </c>
      <c r="JI926" s="2" t="s">
        <v>241</v>
      </c>
      <c r="JJ926" s="2" t="s">
        <v>229</v>
      </c>
      <c r="JK926" s="4"/>
      <c r="JL926" s="8"/>
      <c r="JM926" s="4"/>
      <c r="JN926" s="8"/>
      <c r="JO926" s="7"/>
      <c r="JP926" s="7"/>
      <c r="JQ926" s="2" t="s">
        <v>229</v>
      </c>
      <c r="JR926" s="2" t="s">
        <v>229</v>
      </c>
      <c r="JS926" s="2" t="s">
        <v>229</v>
      </c>
      <c r="JT926" s="2" t="s">
        <v>229</v>
      </c>
      <c r="JU926" s="2" t="s">
        <v>229</v>
      </c>
      <c r="JV926" s="2" t="s">
        <v>229</v>
      </c>
      <c r="JW926" s="4"/>
      <c r="JX926" s="8"/>
      <c r="JY926" s="4"/>
      <c r="JZ926" s="8"/>
      <c r="KA926" s="7"/>
      <c r="KB926" s="7"/>
      <c r="KC926" s="2" t="s">
        <v>272</v>
      </c>
      <c r="KD926" s="2" t="s">
        <v>226</v>
      </c>
      <c r="KE926" s="2" t="s">
        <v>229</v>
      </c>
      <c r="KF926" s="2" t="s">
        <v>229</v>
      </c>
      <c r="KG926" s="2" t="s">
        <v>241</v>
      </c>
      <c r="KH926" s="2" t="s">
        <v>229</v>
      </c>
      <c r="KI926" s="4"/>
      <c r="KJ926" s="8"/>
      <c r="KK926" s="4"/>
      <c r="KL926" s="8"/>
      <c r="KM926" s="7"/>
      <c r="KN926" s="7"/>
      <c r="KO926" s="2" t="s">
        <v>272</v>
      </c>
      <c r="KP926" s="2" t="s">
        <v>226</v>
      </c>
      <c r="KQ926" s="2" t="s">
        <v>229</v>
      </c>
      <c r="KR926" s="2" t="s">
        <v>229</v>
      </c>
      <c r="KS926" s="2" t="s">
        <v>241</v>
      </c>
      <c r="KT926" s="2" t="s">
        <v>229</v>
      </c>
      <c r="KU926" s="4"/>
      <c r="KV926" s="8"/>
      <c r="KW926" s="4"/>
      <c r="KX926" s="8"/>
      <c r="KY926" s="7"/>
      <c r="KZ926" s="7"/>
      <c r="LA926" s="2" t="s">
        <v>239</v>
      </c>
      <c r="LB926" s="2" t="s">
        <v>226</v>
      </c>
      <c r="LC926" s="2" t="s">
        <v>291</v>
      </c>
      <c r="LD926" s="2" t="s">
        <v>970</v>
      </c>
      <c r="LE926" s="2" t="s">
        <v>241</v>
      </c>
      <c r="LF926" s="2" t="s">
        <v>229</v>
      </c>
      <c r="LG926" s="4"/>
      <c r="LH926" s="8"/>
      <c r="LI926" s="4"/>
      <c r="LJ926" s="8"/>
      <c r="LK926" s="7"/>
      <c r="LL926" s="7"/>
      <c r="LM926" s="2" t="s">
        <v>239</v>
      </c>
      <c r="LN926" s="2" t="s">
        <v>226</v>
      </c>
      <c r="LO926" s="2" t="s">
        <v>335</v>
      </c>
      <c r="LP926" s="2" t="s">
        <v>229</v>
      </c>
      <c r="LQ926" s="2" t="s">
        <v>241</v>
      </c>
      <c r="LR926" s="2" t="s">
        <v>229</v>
      </c>
      <c r="LS926" s="4"/>
      <c r="LT926" s="8"/>
      <c r="LU926" s="4"/>
      <c r="LV926" s="8"/>
      <c r="LW926" s="7"/>
      <c r="LX926" s="7"/>
      <c r="LY926" s="2" t="s">
        <v>239</v>
      </c>
      <c r="LZ926" s="2" t="s">
        <v>275</v>
      </c>
      <c r="MA926" s="2" t="s">
        <v>5307</v>
      </c>
      <c r="MB926" s="2" t="s">
        <v>1313</v>
      </c>
      <c r="MC926" s="2" t="s">
        <v>241</v>
      </c>
      <c r="MD926" s="2" t="s">
        <v>229</v>
      </c>
      <c r="ME926" s="4"/>
      <c r="MF926" s="8"/>
      <c r="MG926" s="4"/>
      <c r="MH926" s="8"/>
      <c r="MI926" s="7"/>
      <c r="MJ926" s="7"/>
      <c r="MK926" s="2" t="s">
        <v>278</v>
      </c>
      <c r="ML926" s="2" t="s">
        <v>226</v>
      </c>
      <c r="MM926" s="2" t="s">
        <v>229</v>
      </c>
      <c r="MN926" s="2" t="s">
        <v>229</v>
      </c>
      <c r="MO926" s="2" t="s">
        <v>241</v>
      </c>
      <c r="MP926" s="2" t="s">
        <v>229</v>
      </c>
      <c r="MQ926" s="4"/>
      <c r="MR926" s="8"/>
      <c r="MS926" s="4"/>
      <c r="MT926" s="8"/>
      <c r="MU926" s="7"/>
      <c r="MV926" s="7"/>
      <c r="MW926" s="2" t="s">
        <v>239</v>
      </c>
      <c r="MX926" s="2" t="s">
        <v>226</v>
      </c>
      <c r="MY926" s="2" t="s">
        <v>1965</v>
      </c>
      <c r="MZ926" s="2" t="s">
        <v>229</v>
      </c>
      <c r="NA926" s="2" t="s">
        <v>241</v>
      </c>
      <c r="NB926" s="2" t="s">
        <v>229</v>
      </c>
      <c r="NC926" s="4"/>
      <c r="ND926" s="8"/>
      <c r="NE926" s="4"/>
      <c r="NF926" s="8"/>
      <c r="NG926" s="7"/>
      <c r="NH926" s="7"/>
      <c r="NI926" s="2" t="s">
        <v>239</v>
      </c>
      <c r="NJ926" s="2" t="s">
        <v>260</v>
      </c>
      <c r="NK926" s="2" t="s">
        <v>1423</v>
      </c>
      <c r="NL926" s="2" t="s">
        <v>2753</v>
      </c>
      <c r="NM926" s="2" t="s">
        <v>241</v>
      </c>
      <c r="NN926" s="2" t="s">
        <v>229</v>
      </c>
      <c r="NO926" s="4"/>
      <c r="NP926" s="8"/>
      <c r="NQ926" s="4"/>
      <c r="NR926" s="8"/>
      <c r="NS926" s="7"/>
      <c r="NT926" s="7"/>
      <c r="NU926" s="2" t="s">
        <v>272</v>
      </c>
      <c r="NV926" s="2" t="s">
        <v>226</v>
      </c>
      <c r="NW926" s="2" t="s">
        <v>229</v>
      </c>
      <c r="NX926" s="2" t="s">
        <v>229</v>
      </c>
      <c r="NY926" s="2" t="s">
        <v>241</v>
      </c>
      <c r="NZ926" s="2" t="s">
        <v>229</v>
      </c>
      <c r="OA926" s="4"/>
      <c r="OB926" s="8"/>
      <c r="OC926" s="4"/>
      <c r="OD926" s="8"/>
      <c r="OE926" s="7"/>
      <c r="OF926" s="7"/>
      <c r="OG926" s="2" t="s">
        <v>266</v>
      </c>
      <c r="OH926" s="2" t="s">
        <v>226</v>
      </c>
      <c r="OI926" s="2" t="s">
        <v>229</v>
      </c>
      <c r="OJ926" s="2" t="s">
        <v>229</v>
      </c>
      <c r="OK926" s="2" t="s">
        <v>241</v>
      </c>
      <c r="OL926" s="2" t="s">
        <v>229</v>
      </c>
      <c r="OM926" s="4"/>
      <c r="ON926" s="8"/>
      <c r="OO926" s="4"/>
      <c r="OP926" s="8"/>
      <c r="OQ926" s="7"/>
      <c r="OR926" s="7"/>
      <c r="OS926" s="2" t="s">
        <v>229</v>
      </c>
      <c r="OT926" s="2" t="s">
        <v>229</v>
      </c>
      <c r="OU926" s="2" t="s">
        <v>229</v>
      </c>
      <c r="OV926" s="2" t="s">
        <v>229</v>
      </c>
      <c r="OW926" s="2" t="s">
        <v>229</v>
      </c>
      <c r="OX926" s="2" t="s">
        <v>229</v>
      </c>
      <c r="OY926" s="4"/>
      <c r="OZ926" s="8"/>
      <c r="PA926" s="4"/>
      <c r="PB926" s="8"/>
      <c r="PC926" s="7"/>
      <c r="PD926" s="7"/>
      <c r="PE926" s="2" t="s">
        <v>229</v>
      </c>
      <c r="PF926" s="2" t="s">
        <v>229</v>
      </c>
      <c r="PG926" s="2" t="s">
        <v>229</v>
      </c>
      <c r="PH926" s="2" t="s">
        <v>229</v>
      </c>
      <c r="PI926" s="2" t="s">
        <v>229</v>
      </c>
      <c r="PJ926" s="2" t="s">
        <v>229</v>
      </c>
      <c r="PK926" s="4"/>
      <c r="PL926" s="8"/>
      <c r="PM926" s="4"/>
      <c r="PN926" s="8"/>
      <c r="PO926" s="7"/>
      <c r="PP926" s="7"/>
      <c r="PQ926" s="2" t="s">
        <v>266</v>
      </c>
      <c r="PR926" s="2" t="s">
        <v>275</v>
      </c>
      <c r="PS926" s="2" t="s">
        <v>229</v>
      </c>
      <c r="PT926" s="2" t="s">
        <v>229</v>
      </c>
      <c r="PU926" s="2" t="s">
        <v>241</v>
      </c>
      <c r="PV926" s="2" t="s">
        <v>229</v>
      </c>
      <c r="PW926" s="4"/>
      <c r="PX926" s="8"/>
      <c r="PY926" s="4"/>
      <c r="PZ926" s="8"/>
      <c r="QA926" s="7"/>
      <c r="QB926" s="7"/>
      <c r="QC926" s="2" t="s">
        <v>281</v>
      </c>
      <c r="QD926" s="2" t="s">
        <v>226</v>
      </c>
      <c r="QE926" s="2" t="s">
        <v>229</v>
      </c>
      <c r="QF926" s="2" t="s">
        <v>229</v>
      </c>
      <c r="QG926" s="2" t="s">
        <v>241</v>
      </c>
      <c r="QH926" s="2" t="s">
        <v>229</v>
      </c>
      <c r="QI926" s="4"/>
      <c r="QJ926" s="8"/>
      <c r="QK926" s="4"/>
      <c r="QL926" s="8"/>
      <c r="QM926" s="7"/>
      <c r="QN926" s="7"/>
      <c r="QO926" s="2" t="s">
        <v>229</v>
      </c>
      <c r="QP926" s="2" t="s">
        <v>229</v>
      </c>
      <c r="QQ926" s="2" t="s">
        <v>229</v>
      </c>
      <c r="QR926" s="2" t="s">
        <v>229</v>
      </c>
      <c r="QS926" s="2" t="s">
        <v>229</v>
      </c>
      <c r="QT926" s="2" t="s">
        <v>229</v>
      </c>
      <c r="QU926" s="4"/>
      <c r="QV926" s="8"/>
      <c r="QW926" s="4"/>
      <c r="QX926" s="8"/>
      <c r="QY926" s="7"/>
      <c r="QZ926" s="7"/>
      <c r="RA926" s="2" t="s">
        <v>239</v>
      </c>
      <c r="RB926" s="2" t="s">
        <v>275</v>
      </c>
      <c r="RC926" s="2" t="s">
        <v>547</v>
      </c>
      <c r="RD926" s="2" t="s">
        <v>3190</v>
      </c>
      <c r="RE926" s="2" t="s">
        <v>241</v>
      </c>
      <c r="RF926" s="2" t="s">
        <v>229</v>
      </c>
      <c r="RG926" s="4"/>
      <c r="RH926" s="8"/>
      <c r="RI926" s="4"/>
      <c r="RJ926" s="8"/>
      <c r="RK926" s="7"/>
      <c r="RL926" s="7"/>
      <c r="RM926" s="2" t="s">
        <v>229</v>
      </c>
      <c r="RN926" s="2" t="s">
        <v>229</v>
      </c>
      <c r="RO926" s="2" t="s">
        <v>229</v>
      </c>
      <c r="RP926" s="2" t="s">
        <v>229</v>
      </c>
      <c r="RQ926" s="2" t="s">
        <v>229</v>
      </c>
      <c r="RR926" s="2" t="s">
        <v>229</v>
      </c>
      <c r="RS926" s="4"/>
      <c r="RT926" s="8"/>
      <c r="RU926" s="4"/>
      <c r="RV926" s="8"/>
      <c r="RW926" s="7"/>
      <c r="RX926" s="7"/>
      <c r="RY926" s="2" t="s">
        <v>239</v>
      </c>
      <c r="RZ926" s="2" t="s">
        <v>275</v>
      </c>
      <c r="SA926" s="2" t="s">
        <v>282</v>
      </c>
      <c r="SB926" s="2" t="s">
        <v>1676</v>
      </c>
      <c r="SC926" s="2" t="s">
        <v>241</v>
      </c>
      <c r="SD926" s="2" t="s">
        <v>229</v>
      </c>
      <c r="SE926" s="4">
        <v>351</v>
      </c>
      <c r="SF926" s="4"/>
      <c r="SG926" s="4"/>
      <c r="SH926" s="4"/>
      <c r="SI926" s="4">
        <v>114</v>
      </c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>
        <v>80</v>
      </c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>
        <v>80</v>
      </c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>
        <v>160</v>
      </c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</row>
    <row r="927">
      <c r="A927" s="2" t="s">
        <v>5333</v>
      </c>
      <c r="B927" s="2" t="s">
        <v>216</v>
      </c>
      <c r="C927" s="2" t="s">
        <v>5248</v>
      </c>
      <c r="D927" s="2" t="s">
        <v>218</v>
      </c>
      <c r="E927" s="2" t="s">
        <v>2883</v>
      </c>
      <c r="F927" s="2" t="s">
        <v>5328</v>
      </c>
      <c r="G927" s="2" t="s">
        <v>2382</v>
      </c>
      <c r="H927" s="2" t="s">
        <v>5329</v>
      </c>
      <c r="I927" s="2" t="s">
        <v>5330</v>
      </c>
      <c r="J927" s="2" t="s">
        <v>2910</v>
      </c>
      <c r="K927" s="2" t="s">
        <v>1140</v>
      </c>
      <c r="L927" s="3">
        <v>49</v>
      </c>
      <c r="M927" s="3">
        <v>51.45</v>
      </c>
      <c r="N927" s="3">
        <v>99.99</v>
      </c>
      <c r="O927" s="2" t="s">
        <v>226</v>
      </c>
      <c r="P927" s="2" t="s">
        <v>342</v>
      </c>
      <c r="Q927" s="2" t="s">
        <v>228</v>
      </c>
      <c r="R927" s="2" t="s">
        <v>229</v>
      </c>
      <c r="S927" s="2" t="s">
        <v>5331</v>
      </c>
      <c r="T927" s="2" t="s">
        <v>684</v>
      </c>
      <c r="U927" s="2" t="s">
        <v>3027</v>
      </c>
      <c r="V927" s="2" t="s">
        <v>1524</v>
      </c>
      <c r="W927" s="2" t="s">
        <v>1009</v>
      </c>
      <c r="X927" s="2" t="s">
        <v>229</v>
      </c>
      <c r="Y927" s="2" t="s">
        <v>740</v>
      </c>
      <c r="Z927" s="4">
        <v>479</v>
      </c>
      <c r="AA927" s="4">
        <f>=ROUNDDOWN(29.9375,0)</f>
      </c>
      <c r="AB927" s="5">
        <v>16</v>
      </c>
      <c r="AC927" s="2" t="s">
        <v>821</v>
      </c>
      <c r="AD927" s="4">
        <v>150</v>
      </c>
      <c r="AE927" s="4">
        <v>210</v>
      </c>
      <c r="AF927" s="6">
        <v>65</v>
      </c>
      <c r="AG927" s="6">
        <v>48</v>
      </c>
      <c r="AH927" s="7">
        <v>1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>
        <v>6</v>
      </c>
      <c r="AQ927" s="8">
        <v>319.25</v>
      </c>
      <c r="AR927" s="4">
        <v>38</v>
      </c>
      <c r="AS927" s="8">
        <v>2118.16</v>
      </c>
      <c r="AT927" s="7">
        <v>-0.8421</v>
      </c>
      <c r="AU927" s="7">
        <v>-0.8493</v>
      </c>
      <c r="AV927" s="4" t="s">
        <v>229</v>
      </c>
      <c r="AW927" s="8" t="s">
        <v>229</v>
      </c>
      <c r="AX927" s="4" t="s">
        <v>229</v>
      </c>
      <c r="AY927" s="8" t="s">
        <v>229</v>
      </c>
      <c r="AZ927" s="7" t="s">
        <v>229</v>
      </c>
      <c r="BA927" s="7" t="s">
        <v>229</v>
      </c>
      <c r="BB927" s="7">
        <v>0.3095</v>
      </c>
      <c r="BC927" s="4" t="s">
        <v>229</v>
      </c>
      <c r="BD927" s="8" t="s">
        <v>229</v>
      </c>
      <c r="BE927" s="4" t="s">
        <v>229</v>
      </c>
      <c r="BF927" s="8" t="s">
        <v>229</v>
      </c>
      <c r="BG927" s="7" t="s">
        <v>229</v>
      </c>
      <c r="BH927" s="7" t="s">
        <v>229</v>
      </c>
      <c r="BI927" s="7" t="s">
        <v>229</v>
      </c>
      <c r="BJ927" s="4">
        <v>6</v>
      </c>
      <c r="BK927" s="8">
        <v>319.25</v>
      </c>
      <c r="BL927" s="2" t="s">
        <v>3943</v>
      </c>
      <c r="BM927" s="7">
        <v>1</v>
      </c>
      <c r="BN927" s="7">
        <v>1</v>
      </c>
      <c r="BO927" s="4">
        <v>1</v>
      </c>
      <c r="BP927" s="8">
        <v>56.41</v>
      </c>
      <c r="BQ927" s="4">
        <v>26</v>
      </c>
      <c r="BR927" s="8">
        <v>1466.66</v>
      </c>
      <c r="BS927" s="7">
        <v>-0.9615</v>
      </c>
      <c r="BT927" s="7">
        <v>-0.9615</v>
      </c>
      <c r="BU927" s="2" t="s">
        <v>239</v>
      </c>
      <c r="BV927" s="2" t="s">
        <v>226</v>
      </c>
      <c r="BW927" s="2" t="s">
        <v>229</v>
      </c>
      <c r="BX927" s="2" t="s">
        <v>289</v>
      </c>
      <c r="BY927" s="2" t="s">
        <v>241</v>
      </c>
      <c r="BZ927" s="2" t="s">
        <v>229</v>
      </c>
      <c r="CA927" s="4"/>
      <c r="CB927" s="8"/>
      <c r="CC927" s="4">
        <v>7</v>
      </c>
      <c r="CD927" s="8">
        <v>391.16</v>
      </c>
      <c r="CE927" s="7">
        <v>-1</v>
      </c>
      <c r="CF927" s="7">
        <v>-1</v>
      </c>
      <c r="CG927" s="2" t="s">
        <v>239</v>
      </c>
      <c r="CH927" s="2" t="s">
        <v>226</v>
      </c>
      <c r="CI927" s="2" t="s">
        <v>1373</v>
      </c>
      <c r="CJ927" s="2" t="s">
        <v>4551</v>
      </c>
      <c r="CK927" s="2" t="s">
        <v>241</v>
      </c>
      <c r="CL927" s="2" t="s">
        <v>229</v>
      </c>
      <c r="CM927" s="4">
        <v>1</v>
      </c>
      <c r="CN927" s="8">
        <v>54.32</v>
      </c>
      <c r="CO927" s="4"/>
      <c r="CP927" s="8"/>
      <c r="CQ927" s="7"/>
      <c r="CR927" s="7"/>
      <c r="CS927" s="2" t="s">
        <v>239</v>
      </c>
      <c r="CT927" s="2" t="s">
        <v>226</v>
      </c>
      <c r="CU927" s="2" t="s">
        <v>3369</v>
      </c>
      <c r="CV927" s="2" t="s">
        <v>1471</v>
      </c>
      <c r="CW927" s="2" t="s">
        <v>241</v>
      </c>
      <c r="CX927" s="2" t="s">
        <v>229</v>
      </c>
      <c r="CY927" s="4"/>
      <c r="CZ927" s="8"/>
      <c r="DA927" s="4">
        <v>3</v>
      </c>
      <c r="DB927" s="8">
        <v>157.8</v>
      </c>
      <c r="DC927" s="7">
        <v>-1</v>
      </c>
      <c r="DD927" s="7">
        <v>-1</v>
      </c>
      <c r="DE927" s="2" t="s">
        <v>239</v>
      </c>
      <c r="DF927" s="2" t="s">
        <v>226</v>
      </c>
      <c r="DG927" s="2" t="s">
        <v>3334</v>
      </c>
      <c r="DH927" s="2" t="s">
        <v>1837</v>
      </c>
      <c r="DI927" s="2" t="s">
        <v>241</v>
      </c>
      <c r="DJ927" s="2" t="s">
        <v>229</v>
      </c>
      <c r="DK927" s="4"/>
      <c r="DL927" s="8"/>
      <c r="DM927" s="4"/>
      <c r="DN927" s="8"/>
      <c r="DO927" s="7"/>
      <c r="DP927" s="7"/>
      <c r="DQ927" s="2" t="s">
        <v>239</v>
      </c>
      <c r="DR927" s="2" t="s">
        <v>226</v>
      </c>
      <c r="DS927" s="2" t="s">
        <v>247</v>
      </c>
      <c r="DT927" s="2" t="s">
        <v>1427</v>
      </c>
      <c r="DU927" s="2" t="s">
        <v>241</v>
      </c>
      <c r="DV927" s="2" t="s">
        <v>229</v>
      </c>
      <c r="DW927" s="4">
        <v>2</v>
      </c>
      <c r="DX927" s="8">
        <v>105.98</v>
      </c>
      <c r="DY927" s="4"/>
      <c r="DZ927" s="8"/>
      <c r="EA927" s="7"/>
      <c r="EB927" s="7"/>
      <c r="EC927" s="2" t="s">
        <v>239</v>
      </c>
      <c r="ED927" s="2" t="s">
        <v>226</v>
      </c>
      <c r="EE927" s="2" t="s">
        <v>249</v>
      </c>
      <c r="EF927" s="2" t="s">
        <v>1039</v>
      </c>
      <c r="EG927" s="2" t="s">
        <v>241</v>
      </c>
      <c r="EH927" s="2" t="s">
        <v>229</v>
      </c>
      <c r="EI927" s="4"/>
      <c r="EJ927" s="8"/>
      <c r="EK927" s="4"/>
      <c r="EL927" s="8"/>
      <c r="EM927" s="7"/>
      <c r="EN927" s="7"/>
      <c r="EO927" s="2" t="s">
        <v>239</v>
      </c>
      <c r="EP927" s="2" t="s">
        <v>226</v>
      </c>
      <c r="EQ927" s="2" t="s">
        <v>251</v>
      </c>
      <c r="ER927" s="2" t="s">
        <v>1837</v>
      </c>
      <c r="ES927" s="2" t="s">
        <v>241</v>
      </c>
      <c r="ET927" s="2" t="s">
        <v>229</v>
      </c>
      <c r="EU927" s="4">
        <v>2</v>
      </c>
      <c r="EV927" s="8">
        <v>102.54</v>
      </c>
      <c r="EW927" s="4">
        <v>2</v>
      </c>
      <c r="EX927" s="8">
        <v>102.54</v>
      </c>
      <c r="EY927" s="7"/>
      <c r="EZ927" s="7"/>
      <c r="FA927" s="2" t="s">
        <v>239</v>
      </c>
      <c r="FB927" s="2" t="s">
        <v>226</v>
      </c>
      <c r="FC927" s="2" t="s">
        <v>253</v>
      </c>
      <c r="FD927" s="2" t="s">
        <v>1806</v>
      </c>
      <c r="FE927" s="2" t="s">
        <v>241</v>
      </c>
      <c r="FF927" s="2" t="s">
        <v>229</v>
      </c>
      <c r="FG927" s="4"/>
      <c r="FH927" s="8"/>
      <c r="FI927" s="4"/>
      <c r="FJ927" s="8"/>
      <c r="FK927" s="7"/>
      <c r="FL927" s="7"/>
      <c r="FM927" s="2" t="s">
        <v>239</v>
      </c>
      <c r="FN927" s="2" t="s">
        <v>226</v>
      </c>
      <c r="FO927" s="2" t="s">
        <v>3369</v>
      </c>
      <c r="FP927" s="2" t="s">
        <v>1010</v>
      </c>
      <c r="FQ927" s="2" t="s">
        <v>241</v>
      </c>
      <c r="FR927" s="2" t="s">
        <v>229</v>
      </c>
      <c r="FS927" s="4"/>
      <c r="FT927" s="8"/>
      <c r="FU927" s="4"/>
      <c r="FV927" s="8"/>
      <c r="FW927" s="7"/>
      <c r="FX927" s="7"/>
      <c r="FY927" s="2" t="s">
        <v>239</v>
      </c>
      <c r="FZ927" s="2" t="s">
        <v>226</v>
      </c>
      <c r="GA927" s="2" t="s">
        <v>327</v>
      </c>
      <c r="GB927" s="2" t="s">
        <v>229</v>
      </c>
      <c r="GC927" s="2" t="s">
        <v>241</v>
      </c>
      <c r="GD927" s="2" t="s">
        <v>229</v>
      </c>
      <c r="GE927" s="4"/>
      <c r="GF927" s="8"/>
      <c r="GG927" s="4"/>
      <c r="GH927" s="8"/>
      <c r="GI927" s="7"/>
      <c r="GJ927" s="7"/>
      <c r="GK927" s="2" t="s">
        <v>714</v>
      </c>
      <c r="GL927" s="2" t="s">
        <v>275</v>
      </c>
      <c r="GM927" s="2" t="s">
        <v>478</v>
      </c>
      <c r="GN927" s="2" t="s">
        <v>3879</v>
      </c>
      <c r="GO927" s="2" t="s">
        <v>241</v>
      </c>
      <c r="GP927" s="2" t="s">
        <v>229</v>
      </c>
      <c r="GQ927" s="4"/>
      <c r="GR927" s="8"/>
      <c r="GS927" s="4"/>
      <c r="GT927" s="8"/>
      <c r="GU927" s="7"/>
      <c r="GV927" s="7"/>
      <c r="GW927" s="2" t="s">
        <v>239</v>
      </c>
      <c r="GX927" s="2" t="s">
        <v>226</v>
      </c>
      <c r="GY927" s="2" t="s">
        <v>483</v>
      </c>
      <c r="GZ927" s="2" t="s">
        <v>489</v>
      </c>
      <c r="HA927" s="2" t="s">
        <v>241</v>
      </c>
      <c r="HB927" s="2" t="s">
        <v>229</v>
      </c>
      <c r="HC927" s="4"/>
      <c r="HD927" s="8"/>
      <c r="HE927" s="4"/>
      <c r="HF927" s="8"/>
      <c r="HG927" s="7"/>
      <c r="HH927" s="7"/>
      <c r="HI927" s="2" t="s">
        <v>239</v>
      </c>
      <c r="HJ927" s="2" t="s">
        <v>275</v>
      </c>
      <c r="HK927" s="2" t="s">
        <v>258</v>
      </c>
      <c r="HL927" s="2" t="s">
        <v>422</v>
      </c>
      <c r="HM927" s="2" t="s">
        <v>241</v>
      </c>
      <c r="HN927" s="2" t="s">
        <v>263</v>
      </c>
      <c r="HO927" s="4"/>
      <c r="HP927" s="8"/>
      <c r="HQ927" s="4"/>
      <c r="HR927" s="8"/>
      <c r="HS927" s="7"/>
      <c r="HT927" s="7"/>
      <c r="HU927" s="2" t="s">
        <v>239</v>
      </c>
      <c r="HV927" s="2" t="s">
        <v>226</v>
      </c>
      <c r="HW927" s="2" t="s">
        <v>1022</v>
      </c>
      <c r="HX927" s="2" t="s">
        <v>2000</v>
      </c>
      <c r="HY927" s="2" t="s">
        <v>241</v>
      </c>
      <c r="HZ927" s="2" t="s">
        <v>229</v>
      </c>
      <c r="IA927" s="4"/>
      <c r="IB927" s="8"/>
      <c r="IC927" s="4"/>
      <c r="ID927" s="8"/>
      <c r="IE927" s="7"/>
      <c r="IF927" s="7"/>
      <c r="IG927" s="2" t="s">
        <v>266</v>
      </c>
      <c r="IH927" s="2" t="s">
        <v>226</v>
      </c>
      <c r="II927" s="2" t="s">
        <v>229</v>
      </c>
      <c r="IJ927" s="2" t="s">
        <v>229</v>
      </c>
      <c r="IK927" s="2" t="s">
        <v>241</v>
      </c>
      <c r="IL927" s="2" t="s">
        <v>229</v>
      </c>
      <c r="IM927" s="4"/>
      <c r="IN927" s="8"/>
      <c r="IO927" s="4"/>
      <c r="IP927" s="8"/>
      <c r="IQ927" s="7"/>
      <c r="IR927" s="7"/>
      <c r="IS927" s="2" t="s">
        <v>239</v>
      </c>
      <c r="IT927" s="2" t="s">
        <v>226</v>
      </c>
      <c r="IU927" s="2" t="s">
        <v>1082</v>
      </c>
      <c r="IV927" s="2" t="s">
        <v>229</v>
      </c>
      <c r="IW927" s="2" t="s">
        <v>241</v>
      </c>
      <c r="IX927" s="2" t="s">
        <v>229</v>
      </c>
      <c r="IY927" s="4"/>
      <c r="IZ927" s="8"/>
      <c r="JA927" s="4"/>
      <c r="JB927" s="8"/>
      <c r="JC927" s="7"/>
      <c r="JD927" s="7"/>
      <c r="JE927" s="2" t="s">
        <v>239</v>
      </c>
      <c r="JF927" s="2" t="s">
        <v>226</v>
      </c>
      <c r="JG927" s="2" t="s">
        <v>268</v>
      </c>
      <c r="JH927" s="2" t="s">
        <v>507</v>
      </c>
      <c r="JI927" s="2" t="s">
        <v>241</v>
      </c>
      <c r="JJ927" s="2" t="s">
        <v>229</v>
      </c>
      <c r="JK927" s="4"/>
      <c r="JL927" s="8"/>
      <c r="JM927" s="4"/>
      <c r="JN927" s="8"/>
      <c r="JO927" s="7"/>
      <c r="JP927" s="7"/>
      <c r="JQ927" s="2" t="s">
        <v>229</v>
      </c>
      <c r="JR927" s="2" t="s">
        <v>229</v>
      </c>
      <c r="JS927" s="2" t="s">
        <v>229</v>
      </c>
      <c r="JT927" s="2" t="s">
        <v>229</v>
      </c>
      <c r="JU927" s="2" t="s">
        <v>229</v>
      </c>
      <c r="JV927" s="2" t="s">
        <v>229</v>
      </c>
      <c r="JW927" s="4"/>
      <c r="JX927" s="8"/>
      <c r="JY927" s="4"/>
      <c r="JZ927" s="8"/>
      <c r="KA927" s="7"/>
      <c r="KB927" s="7"/>
      <c r="KC927" s="2" t="s">
        <v>272</v>
      </c>
      <c r="KD927" s="2" t="s">
        <v>226</v>
      </c>
      <c r="KE927" s="2" t="s">
        <v>229</v>
      </c>
      <c r="KF927" s="2" t="s">
        <v>229</v>
      </c>
      <c r="KG927" s="2" t="s">
        <v>241</v>
      </c>
      <c r="KH927" s="2" t="s">
        <v>229</v>
      </c>
      <c r="KI927" s="4"/>
      <c r="KJ927" s="8"/>
      <c r="KK927" s="4"/>
      <c r="KL927" s="8"/>
      <c r="KM927" s="7"/>
      <c r="KN927" s="7"/>
      <c r="KO927" s="2" t="s">
        <v>272</v>
      </c>
      <c r="KP927" s="2" t="s">
        <v>226</v>
      </c>
      <c r="KQ927" s="2" t="s">
        <v>229</v>
      </c>
      <c r="KR927" s="2" t="s">
        <v>229</v>
      </c>
      <c r="KS927" s="2" t="s">
        <v>241</v>
      </c>
      <c r="KT927" s="2" t="s">
        <v>229</v>
      </c>
      <c r="KU927" s="4"/>
      <c r="KV927" s="8"/>
      <c r="KW927" s="4"/>
      <c r="KX927" s="8"/>
      <c r="KY927" s="7"/>
      <c r="KZ927" s="7"/>
      <c r="LA927" s="2" t="s">
        <v>239</v>
      </c>
      <c r="LB927" s="2" t="s">
        <v>226</v>
      </c>
      <c r="LC927" s="2" t="s">
        <v>291</v>
      </c>
      <c r="LD927" s="2" t="s">
        <v>468</v>
      </c>
      <c r="LE927" s="2" t="s">
        <v>241</v>
      </c>
      <c r="LF927" s="2" t="s">
        <v>229</v>
      </c>
      <c r="LG927" s="4"/>
      <c r="LH927" s="8"/>
      <c r="LI927" s="4"/>
      <c r="LJ927" s="8"/>
      <c r="LK927" s="7"/>
      <c r="LL927" s="7"/>
      <c r="LM927" s="2" t="s">
        <v>239</v>
      </c>
      <c r="LN927" s="2" t="s">
        <v>226</v>
      </c>
      <c r="LO927" s="2" t="s">
        <v>335</v>
      </c>
      <c r="LP927" s="2" t="s">
        <v>1120</v>
      </c>
      <c r="LQ927" s="2" t="s">
        <v>241</v>
      </c>
      <c r="LR927" s="2" t="s">
        <v>229</v>
      </c>
      <c r="LS927" s="4"/>
      <c r="LT927" s="8"/>
      <c r="LU927" s="4"/>
      <c r="LV927" s="8"/>
      <c r="LW927" s="7"/>
      <c r="LX927" s="7"/>
      <c r="LY927" s="2" t="s">
        <v>239</v>
      </c>
      <c r="LZ927" s="2" t="s">
        <v>275</v>
      </c>
      <c r="MA927" s="2" t="s">
        <v>5307</v>
      </c>
      <c r="MB927" s="2" t="s">
        <v>1313</v>
      </c>
      <c r="MC927" s="2" t="s">
        <v>241</v>
      </c>
      <c r="MD927" s="2" t="s">
        <v>229</v>
      </c>
      <c r="ME927" s="4"/>
      <c r="MF927" s="8"/>
      <c r="MG927" s="4"/>
      <c r="MH927" s="8"/>
      <c r="MI927" s="7"/>
      <c r="MJ927" s="7"/>
      <c r="MK927" s="2" t="s">
        <v>278</v>
      </c>
      <c r="ML927" s="2" t="s">
        <v>226</v>
      </c>
      <c r="MM927" s="2" t="s">
        <v>229</v>
      </c>
      <c r="MN927" s="2" t="s">
        <v>229</v>
      </c>
      <c r="MO927" s="2" t="s">
        <v>241</v>
      </c>
      <c r="MP927" s="2" t="s">
        <v>229</v>
      </c>
      <c r="MQ927" s="4"/>
      <c r="MR927" s="8"/>
      <c r="MS927" s="4"/>
      <c r="MT927" s="8"/>
      <c r="MU927" s="7"/>
      <c r="MV927" s="7"/>
      <c r="MW927" s="2" t="s">
        <v>239</v>
      </c>
      <c r="MX927" s="2" t="s">
        <v>226</v>
      </c>
      <c r="MY927" s="2" t="s">
        <v>368</v>
      </c>
      <c r="MZ927" s="2" t="s">
        <v>2467</v>
      </c>
      <c r="NA927" s="2" t="s">
        <v>241</v>
      </c>
      <c r="NB927" s="2" t="s">
        <v>229</v>
      </c>
      <c r="NC927" s="4"/>
      <c r="ND927" s="8"/>
      <c r="NE927" s="4"/>
      <c r="NF927" s="8"/>
      <c r="NG927" s="7"/>
      <c r="NH927" s="7"/>
      <c r="NI927" s="2" t="s">
        <v>239</v>
      </c>
      <c r="NJ927" s="2" t="s">
        <v>260</v>
      </c>
      <c r="NK927" s="2" t="s">
        <v>3369</v>
      </c>
      <c r="NL927" s="2" t="s">
        <v>3008</v>
      </c>
      <c r="NM927" s="2" t="s">
        <v>241</v>
      </c>
      <c r="NN927" s="2" t="s">
        <v>229</v>
      </c>
      <c r="NO927" s="4"/>
      <c r="NP927" s="8"/>
      <c r="NQ927" s="4"/>
      <c r="NR927" s="8"/>
      <c r="NS927" s="7"/>
      <c r="NT927" s="7"/>
      <c r="NU927" s="2" t="s">
        <v>272</v>
      </c>
      <c r="NV927" s="2" t="s">
        <v>226</v>
      </c>
      <c r="NW927" s="2" t="s">
        <v>229</v>
      </c>
      <c r="NX927" s="2" t="s">
        <v>229</v>
      </c>
      <c r="NY927" s="2" t="s">
        <v>241</v>
      </c>
      <c r="NZ927" s="2" t="s">
        <v>229</v>
      </c>
      <c r="OA927" s="4"/>
      <c r="OB927" s="8"/>
      <c r="OC927" s="4"/>
      <c r="OD927" s="8"/>
      <c r="OE927" s="7"/>
      <c r="OF927" s="7"/>
      <c r="OG927" s="2" t="s">
        <v>266</v>
      </c>
      <c r="OH927" s="2" t="s">
        <v>226</v>
      </c>
      <c r="OI927" s="2" t="s">
        <v>229</v>
      </c>
      <c r="OJ927" s="2" t="s">
        <v>229</v>
      </c>
      <c r="OK927" s="2" t="s">
        <v>241</v>
      </c>
      <c r="OL927" s="2" t="s">
        <v>229</v>
      </c>
      <c r="OM927" s="4"/>
      <c r="ON927" s="8"/>
      <c r="OO927" s="4"/>
      <c r="OP927" s="8"/>
      <c r="OQ927" s="7"/>
      <c r="OR927" s="7"/>
      <c r="OS927" s="2" t="s">
        <v>229</v>
      </c>
      <c r="OT927" s="2" t="s">
        <v>229</v>
      </c>
      <c r="OU927" s="2" t="s">
        <v>229</v>
      </c>
      <c r="OV927" s="2" t="s">
        <v>229</v>
      </c>
      <c r="OW927" s="2" t="s">
        <v>229</v>
      </c>
      <c r="OX927" s="2" t="s">
        <v>229</v>
      </c>
      <c r="OY927" s="4"/>
      <c r="OZ927" s="8"/>
      <c r="PA927" s="4"/>
      <c r="PB927" s="8"/>
      <c r="PC927" s="7"/>
      <c r="PD927" s="7"/>
      <c r="PE927" s="2" t="s">
        <v>229</v>
      </c>
      <c r="PF927" s="2" t="s">
        <v>229</v>
      </c>
      <c r="PG927" s="2" t="s">
        <v>229</v>
      </c>
      <c r="PH927" s="2" t="s">
        <v>229</v>
      </c>
      <c r="PI927" s="2" t="s">
        <v>229</v>
      </c>
      <c r="PJ927" s="2" t="s">
        <v>229</v>
      </c>
      <c r="PK927" s="4"/>
      <c r="PL927" s="8"/>
      <c r="PM927" s="4"/>
      <c r="PN927" s="8"/>
      <c r="PO927" s="7"/>
      <c r="PP927" s="7"/>
      <c r="PQ927" s="2" t="s">
        <v>266</v>
      </c>
      <c r="PR927" s="2" t="s">
        <v>275</v>
      </c>
      <c r="PS927" s="2" t="s">
        <v>229</v>
      </c>
      <c r="PT927" s="2" t="s">
        <v>229</v>
      </c>
      <c r="PU927" s="2" t="s">
        <v>241</v>
      </c>
      <c r="PV927" s="2" t="s">
        <v>229</v>
      </c>
      <c r="PW927" s="4"/>
      <c r="PX927" s="8"/>
      <c r="PY927" s="4"/>
      <c r="PZ927" s="8"/>
      <c r="QA927" s="7"/>
      <c r="QB927" s="7"/>
      <c r="QC927" s="2" t="s">
        <v>281</v>
      </c>
      <c r="QD927" s="2" t="s">
        <v>226</v>
      </c>
      <c r="QE927" s="2" t="s">
        <v>229</v>
      </c>
      <c r="QF927" s="2" t="s">
        <v>229</v>
      </c>
      <c r="QG927" s="2" t="s">
        <v>241</v>
      </c>
      <c r="QH927" s="2" t="s">
        <v>229</v>
      </c>
      <c r="QI927" s="4"/>
      <c r="QJ927" s="8"/>
      <c r="QK927" s="4"/>
      <c r="QL927" s="8"/>
      <c r="QM927" s="7"/>
      <c r="QN927" s="7"/>
      <c r="QO927" s="2" t="s">
        <v>229</v>
      </c>
      <c r="QP927" s="2" t="s">
        <v>229</v>
      </c>
      <c r="QQ927" s="2" t="s">
        <v>229</v>
      </c>
      <c r="QR927" s="2" t="s">
        <v>229</v>
      </c>
      <c r="QS927" s="2" t="s">
        <v>229</v>
      </c>
      <c r="QT927" s="2" t="s">
        <v>229</v>
      </c>
      <c r="QU927" s="4"/>
      <c r="QV927" s="8"/>
      <c r="QW927" s="4"/>
      <c r="QX927" s="8"/>
      <c r="QY927" s="7"/>
      <c r="QZ927" s="7"/>
      <c r="RA927" s="2" t="s">
        <v>239</v>
      </c>
      <c r="RB927" s="2" t="s">
        <v>275</v>
      </c>
      <c r="RC927" s="2" t="s">
        <v>547</v>
      </c>
      <c r="RD927" s="2" t="s">
        <v>229</v>
      </c>
      <c r="RE927" s="2" t="s">
        <v>241</v>
      </c>
      <c r="RF927" s="2" t="s">
        <v>229</v>
      </c>
      <c r="RG927" s="4"/>
      <c r="RH927" s="8"/>
      <c r="RI927" s="4"/>
      <c r="RJ927" s="8"/>
      <c r="RK927" s="7"/>
      <c r="RL927" s="7"/>
      <c r="RM927" s="2" t="s">
        <v>229</v>
      </c>
      <c r="RN927" s="2" t="s">
        <v>229</v>
      </c>
      <c r="RO927" s="2" t="s">
        <v>229</v>
      </c>
      <c r="RP927" s="2" t="s">
        <v>229</v>
      </c>
      <c r="RQ927" s="2" t="s">
        <v>229</v>
      </c>
      <c r="RR927" s="2" t="s">
        <v>229</v>
      </c>
      <c r="RS927" s="4"/>
      <c r="RT927" s="8"/>
      <c r="RU927" s="4"/>
      <c r="RV927" s="8"/>
      <c r="RW927" s="7"/>
      <c r="RX927" s="7"/>
      <c r="RY927" s="2" t="s">
        <v>239</v>
      </c>
      <c r="RZ927" s="2" t="s">
        <v>275</v>
      </c>
      <c r="SA927" s="2" t="s">
        <v>282</v>
      </c>
      <c r="SB927" s="2" t="s">
        <v>803</v>
      </c>
      <c r="SC927" s="2" t="s">
        <v>241</v>
      </c>
      <c r="SD927" s="2" t="s">
        <v>229</v>
      </c>
      <c r="SE927" s="4">
        <v>312</v>
      </c>
      <c r="SF927" s="4"/>
      <c r="SG927" s="4"/>
      <c r="SH927" s="4"/>
      <c r="SI927" s="4">
        <v>167</v>
      </c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>
        <v>150</v>
      </c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>
        <v>60</v>
      </c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</row>
    <row r="928">
      <c r="A928" s="2" t="s">
        <v>5334</v>
      </c>
      <c r="B928" s="2" t="s">
        <v>216</v>
      </c>
      <c r="C928" s="2" t="s">
        <v>5248</v>
      </c>
      <c r="D928" s="2" t="s">
        <v>218</v>
      </c>
      <c r="E928" s="2" t="s">
        <v>2883</v>
      </c>
      <c r="F928" s="2" t="s">
        <v>5328</v>
      </c>
      <c r="G928" s="2" t="s">
        <v>2382</v>
      </c>
      <c r="H928" s="2" t="s">
        <v>5329</v>
      </c>
      <c r="I928" s="2" t="s">
        <v>5330</v>
      </c>
      <c r="J928" s="2" t="s">
        <v>2888</v>
      </c>
      <c r="K928" s="2" t="s">
        <v>1796</v>
      </c>
      <c r="L928" s="3">
        <v>44.1</v>
      </c>
      <c r="M928" s="3">
        <v>46.31</v>
      </c>
      <c r="N928" s="3">
        <v>89.99</v>
      </c>
      <c r="O928" s="2" t="s">
        <v>226</v>
      </c>
      <c r="P928" s="2" t="s">
        <v>618</v>
      </c>
      <c r="Q928" s="2" t="s">
        <v>228</v>
      </c>
      <c r="R928" s="2" t="s">
        <v>229</v>
      </c>
      <c r="S928" s="2" t="s">
        <v>5335</v>
      </c>
      <c r="T928" s="2" t="s">
        <v>684</v>
      </c>
      <c r="U928" s="2" t="s">
        <v>3014</v>
      </c>
      <c r="V928" s="2" t="s">
        <v>1524</v>
      </c>
      <c r="W928" s="2" t="s">
        <v>1009</v>
      </c>
      <c r="X928" s="2" t="s">
        <v>229</v>
      </c>
      <c r="Y928" s="2" t="s">
        <v>2495</v>
      </c>
      <c r="Z928" s="4">
        <v>482</v>
      </c>
      <c r="AA928" s="4">
        <f>=ROUNDDOWN(80.3333333333333,0)</f>
      </c>
      <c r="AB928" s="5">
        <v>6</v>
      </c>
      <c r="AC928" s="2" t="s">
        <v>1253</v>
      </c>
      <c r="AD928" s="4">
        <v>150</v>
      </c>
      <c r="AE928" s="4">
        <v>150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>
        <v>4</v>
      </c>
      <c r="AQ928" s="8">
        <v>198</v>
      </c>
      <c r="AR928" s="4"/>
      <c r="AS928" s="8"/>
      <c r="AT928" s="7"/>
      <c r="AU928" s="7"/>
      <c r="AV928" s="4">
        <v>10</v>
      </c>
      <c r="AW928" s="8">
        <v>534.07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>
        <v>0.3707</v>
      </c>
      <c r="BC928" s="4" t="s">
        <v>229</v>
      </c>
      <c r="BD928" s="8" t="s">
        <v>229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>
        <v>0.3412</v>
      </c>
      <c r="BJ928" s="4">
        <v>4</v>
      </c>
      <c r="BK928" s="8">
        <v>198</v>
      </c>
      <c r="BL928" s="2" t="s">
        <v>4145</v>
      </c>
      <c r="BM928" s="7">
        <v>1</v>
      </c>
      <c r="BN928" s="7">
        <v>1</v>
      </c>
      <c r="BO928" s="4">
        <v>2</v>
      </c>
      <c r="BP928" s="8">
        <v>101.42</v>
      </c>
      <c r="BQ928" s="4"/>
      <c r="BR928" s="8"/>
      <c r="BS928" s="7"/>
      <c r="BT928" s="7"/>
      <c r="BU928" s="2" t="s">
        <v>239</v>
      </c>
      <c r="BV928" s="2" t="s">
        <v>226</v>
      </c>
      <c r="BW928" s="2" t="s">
        <v>229</v>
      </c>
      <c r="BX928" s="2" t="s">
        <v>1045</v>
      </c>
      <c r="BY928" s="2" t="s">
        <v>241</v>
      </c>
      <c r="BZ928" s="2" t="s">
        <v>229</v>
      </c>
      <c r="CA928" s="4"/>
      <c r="CB928" s="8"/>
      <c r="CC928" s="4"/>
      <c r="CD928" s="8"/>
      <c r="CE928" s="7"/>
      <c r="CF928" s="7"/>
      <c r="CG928" s="2" t="s">
        <v>239</v>
      </c>
      <c r="CH928" s="2" t="s">
        <v>226</v>
      </c>
      <c r="CI928" s="2" t="s">
        <v>2795</v>
      </c>
      <c r="CJ928" s="2" t="s">
        <v>2607</v>
      </c>
      <c r="CK928" s="2" t="s">
        <v>241</v>
      </c>
      <c r="CL928" s="2" t="s">
        <v>229</v>
      </c>
      <c r="CM928" s="4">
        <v>2</v>
      </c>
      <c r="CN928" s="8">
        <v>96.58</v>
      </c>
      <c r="CO928" s="4"/>
      <c r="CP928" s="8"/>
      <c r="CQ928" s="7"/>
      <c r="CR928" s="7"/>
      <c r="CS928" s="2" t="s">
        <v>239</v>
      </c>
      <c r="CT928" s="2" t="s">
        <v>226</v>
      </c>
      <c r="CU928" s="2" t="s">
        <v>3540</v>
      </c>
      <c r="CV928" s="2" t="s">
        <v>2607</v>
      </c>
      <c r="CW928" s="2" t="s">
        <v>241</v>
      </c>
      <c r="CX928" s="2" t="s">
        <v>229</v>
      </c>
      <c r="CY928" s="4"/>
      <c r="CZ928" s="8"/>
      <c r="DA928" s="4"/>
      <c r="DB928" s="8"/>
      <c r="DC928" s="7"/>
      <c r="DD928" s="7"/>
      <c r="DE928" s="2" t="s">
        <v>239</v>
      </c>
      <c r="DF928" s="2" t="s">
        <v>226</v>
      </c>
      <c r="DG928" s="2" t="s">
        <v>1692</v>
      </c>
      <c r="DH928" s="2" t="s">
        <v>2560</v>
      </c>
      <c r="DI928" s="2" t="s">
        <v>241</v>
      </c>
      <c r="DJ928" s="2" t="s">
        <v>229</v>
      </c>
      <c r="DK928" s="4"/>
      <c r="DL928" s="8"/>
      <c r="DM928" s="4"/>
      <c r="DN928" s="8"/>
      <c r="DO928" s="7"/>
      <c r="DP928" s="7"/>
      <c r="DQ928" s="2" t="s">
        <v>239</v>
      </c>
      <c r="DR928" s="2" t="s">
        <v>226</v>
      </c>
      <c r="DS928" s="2" t="s">
        <v>2551</v>
      </c>
      <c r="DT928" s="2" t="s">
        <v>3528</v>
      </c>
      <c r="DU928" s="2" t="s">
        <v>241</v>
      </c>
      <c r="DV928" s="2" t="s">
        <v>229</v>
      </c>
      <c r="DW928" s="4"/>
      <c r="DX928" s="8"/>
      <c r="DY928" s="4"/>
      <c r="DZ928" s="8"/>
      <c r="EA928" s="7"/>
      <c r="EB928" s="7"/>
      <c r="EC928" s="2" t="s">
        <v>1106</v>
      </c>
      <c r="ED928" s="2" t="s">
        <v>226</v>
      </c>
      <c r="EE928" s="2" t="s">
        <v>229</v>
      </c>
      <c r="EF928" s="2" t="s">
        <v>229</v>
      </c>
      <c r="EG928" s="2" t="s">
        <v>241</v>
      </c>
      <c r="EH928" s="2" t="s">
        <v>229</v>
      </c>
      <c r="EI928" s="4"/>
      <c r="EJ928" s="8"/>
      <c r="EK928" s="4"/>
      <c r="EL928" s="8"/>
      <c r="EM928" s="7"/>
      <c r="EN928" s="7"/>
      <c r="EO928" s="2" t="s">
        <v>239</v>
      </c>
      <c r="EP928" s="2" t="s">
        <v>226</v>
      </c>
      <c r="EQ928" s="2" t="s">
        <v>538</v>
      </c>
      <c r="ER928" s="2" t="s">
        <v>229</v>
      </c>
      <c r="ES928" s="2" t="s">
        <v>241</v>
      </c>
      <c r="ET928" s="2" t="s">
        <v>229</v>
      </c>
      <c r="EU928" s="4"/>
      <c r="EV928" s="8"/>
      <c r="EW928" s="4"/>
      <c r="EX928" s="8"/>
      <c r="EY928" s="7"/>
      <c r="EZ928" s="7"/>
      <c r="FA928" s="2" t="s">
        <v>239</v>
      </c>
      <c r="FB928" s="2" t="s">
        <v>226</v>
      </c>
      <c r="FC928" s="2" t="s">
        <v>2495</v>
      </c>
      <c r="FD928" s="2" t="s">
        <v>2560</v>
      </c>
      <c r="FE928" s="2" t="s">
        <v>241</v>
      </c>
      <c r="FF928" s="2" t="s">
        <v>229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226</v>
      </c>
      <c r="FO928" s="2" t="s">
        <v>2495</v>
      </c>
      <c r="FP928" s="2" t="s">
        <v>229</v>
      </c>
      <c r="FQ928" s="2" t="s">
        <v>241</v>
      </c>
      <c r="FR928" s="2" t="s">
        <v>229</v>
      </c>
      <c r="FS928" s="4"/>
      <c r="FT928" s="8"/>
      <c r="FU928" s="4"/>
      <c r="FV928" s="8"/>
      <c r="FW928" s="7"/>
      <c r="FX928" s="7"/>
      <c r="FY928" s="2" t="s">
        <v>239</v>
      </c>
      <c r="FZ928" s="2" t="s">
        <v>226</v>
      </c>
      <c r="GA928" s="2" t="s">
        <v>327</v>
      </c>
      <c r="GB928" s="2" t="s">
        <v>229</v>
      </c>
      <c r="GC928" s="2" t="s">
        <v>241</v>
      </c>
      <c r="GD928" s="2" t="s">
        <v>229</v>
      </c>
      <c r="GE928" s="4"/>
      <c r="GF928" s="8"/>
      <c r="GG928" s="4"/>
      <c r="GH928" s="8"/>
      <c r="GI928" s="7"/>
      <c r="GJ928" s="7"/>
      <c r="GK928" s="2" t="s">
        <v>272</v>
      </c>
      <c r="GL928" s="2" t="s">
        <v>226</v>
      </c>
      <c r="GM928" s="2" t="s">
        <v>229</v>
      </c>
      <c r="GN928" s="2" t="s">
        <v>229</v>
      </c>
      <c r="GO928" s="2" t="s">
        <v>241</v>
      </c>
      <c r="GP928" s="2" t="s">
        <v>229</v>
      </c>
      <c r="GQ928" s="4"/>
      <c r="GR928" s="8"/>
      <c r="GS928" s="4"/>
      <c r="GT928" s="8"/>
      <c r="GU928" s="7"/>
      <c r="GV928" s="7"/>
      <c r="GW928" s="2" t="s">
        <v>239</v>
      </c>
      <c r="GX928" s="2" t="s">
        <v>226</v>
      </c>
      <c r="GY928" s="2" t="s">
        <v>632</v>
      </c>
      <c r="GZ928" s="2" t="s">
        <v>456</v>
      </c>
      <c r="HA928" s="2" t="s">
        <v>241</v>
      </c>
      <c r="HB928" s="2" t="s">
        <v>229</v>
      </c>
      <c r="HC928" s="4"/>
      <c r="HD928" s="8"/>
      <c r="HE928" s="4"/>
      <c r="HF928" s="8"/>
      <c r="HG928" s="7"/>
      <c r="HH928" s="7"/>
      <c r="HI928" s="2" t="s">
        <v>266</v>
      </c>
      <c r="HJ928" s="2" t="s">
        <v>226</v>
      </c>
      <c r="HK928" s="2" t="s">
        <v>229</v>
      </c>
      <c r="HL928" s="2" t="s">
        <v>229</v>
      </c>
      <c r="HM928" s="2" t="s">
        <v>241</v>
      </c>
      <c r="HN928" s="2" t="s">
        <v>229</v>
      </c>
      <c r="HO928" s="4"/>
      <c r="HP928" s="8"/>
      <c r="HQ928" s="4"/>
      <c r="HR928" s="8"/>
      <c r="HS928" s="7"/>
      <c r="HT928" s="7"/>
      <c r="HU928" s="2" t="s">
        <v>239</v>
      </c>
      <c r="HV928" s="2" t="s">
        <v>226</v>
      </c>
      <c r="HW928" s="2" t="s">
        <v>633</v>
      </c>
      <c r="HX928" s="2" t="s">
        <v>229</v>
      </c>
      <c r="HY928" s="2" t="s">
        <v>241</v>
      </c>
      <c r="HZ928" s="2" t="s">
        <v>229</v>
      </c>
      <c r="IA928" s="4"/>
      <c r="IB928" s="8"/>
      <c r="IC928" s="4"/>
      <c r="ID928" s="8"/>
      <c r="IE928" s="7"/>
      <c r="IF928" s="7"/>
      <c r="IG928" s="2" t="s">
        <v>266</v>
      </c>
      <c r="IH928" s="2" t="s">
        <v>226</v>
      </c>
      <c r="II928" s="2" t="s">
        <v>229</v>
      </c>
      <c r="IJ928" s="2" t="s">
        <v>229</v>
      </c>
      <c r="IK928" s="2" t="s">
        <v>241</v>
      </c>
      <c r="IL928" s="2" t="s">
        <v>229</v>
      </c>
      <c r="IM928" s="4"/>
      <c r="IN928" s="8"/>
      <c r="IO928" s="4"/>
      <c r="IP928" s="8"/>
      <c r="IQ928" s="7"/>
      <c r="IR928" s="7"/>
      <c r="IS928" s="2" t="s">
        <v>267</v>
      </c>
      <c r="IT928" s="2" t="s">
        <v>226</v>
      </c>
      <c r="IU928" s="2" t="s">
        <v>229</v>
      </c>
      <c r="IV928" s="2" t="s">
        <v>229</v>
      </c>
      <c r="IW928" s="2" t="s">
        <v>241</v>
      </c>
      <c r="IX928" s="2" t="s">
        <v>229</v>
      </c>
      <c r="IY928" s="4"/>
      <c r="IZ928" s="8"/>
      <c r="JA928" s="4"/>
      <c r="JB928" s="8"/>
      <c r="JC928" s="7"/>
      <c r="JD928" s="7"/>
      <c r="JE928" s="2" t="s">
        <v>272</v>
      </c>
      <c r="JF928" s="2" t="s">
        <v>226</v>
      </c>
      <c r="JG928" s="2" t="s">
        <v>229</v>
      </c>
      <c r="JH928" s="2" t="s">
        <v>229</v>
      </c>
      <c r="JI928" s="2" t="s">
        <v>241</v>
      </c>
      <c r="JJ928" s="2" t="s">
        <v>229</v>
      </c>
      <c r="JK928" s="4"/>
      <c r="JL928" s="8"/>
      <c r="JM928" s="4"/>
      <c r="JN928" s="8"/>
      <c r="JO928" s="7"/>
      <c r="JP928" s="7"/>
      <c r="JQ928" s="2" t="s">
        <v>272</v>
      </c>
      <c r="JR928" s="2" t="s">
        <v>226</v>
      </c>
      <c r="JS928" s="2" t="s">
        <v>229</v>
      </c>
      <c r="JT928" s="2" t="s">
        <v>229</v>
      </c>
      <c r="JU928" s="2" t="s">
        <v>241</v>
      </c>
      <c r="JV928" s="2" t="s">
        <v>229</v>
      </c>
      <c r="JW928" s="4"/>
      <c r="JX928" s="8"/>
      <c r="JY928" s="4"/>
      <c r="JZ928" s="8"/>
      <c r="KA928" s="7"/>
      <c r="KB928" s="7"/>
      <c r="KC928" s="2" t="s">
        <v>272</v>
      </c>
      <c r="KD928" s="2" t="s">
        <v>226</v>
      </c>
      <c r="KE928" s="2" t="s">
        <v>229</v>
      </c>
      <c r="KF928" s="2" t="s">
        <v>229</v>
      </c>
      <c r="KG928" s="2" t="s">
        <v>241</v>
      </c>
      <c r="KH928" s="2" t="s">
        <v>229</v>
      </c>
      <c r="KI928" s="4"/>
      <c r="KJ928" s="8"/>
      <c r="KK928" s="4"/>
      <c r="KL928" s="8"/>
      <c r="KM928" s="7"/>
      <c r="KN928" s="7"/>
      <c r="KO928" s="2" t="s">
        <v>272</v>
      </c>
      <c r="KP928" s="2" t="s">
        <v>226</v>
      </c>
      <c r="KQ928" s="2" t="s">
        <v>229</v>
      </c>
      <c r="KR928" s="2" t="s">
        <v>229</v>
      </c>
      <c r="KS928" s="2" t="s">
        <v>241</v>
      </c>
      <c r="KT928" s="2" t="s">
        <v>229</v>
      </c>
      <c r="KU928" s="4"/>
      <c r="KV928" s="8"/>
      <c r="KW928" s="4"/>
      <c r="KX928" s="8"/>
      <c r="KY928" s="7"/>
      <c r="KZ928" s="7"/>
      <c r="LA928" s="2" t="s">
        <v>272</v>
      </c>
      <c r="LB928" s="2" t="s">
        <v>226</v>
      </c>
      <c r="LC928" s="2" t="s">
        <v>229</v>
      </c>
      <c r="LD928" s="2" t="s">
        <v>229</v>
      </c>
      <c r="LE928" s="2" t="s">
        <v>241</v>
      </c>
      <c r="LF928" s="2" t="s">
        <v>229</v>
      </c>
      <c r="LG928" s="4"/>
      <c r="LH928" s="8"/>
      <c r="LI928" s="4"/>
      <c r="LJ928" s="8"/>
      <c r="LK928" s="7"/>
      <c r="LL928" s="7"/>
      <c r="LM928" s="2" t="s">
        <v>229</v>
      </c>
      <c r="LN928" s="2" t="s">
        <v>229</v>
      </c>
      <c r="LO928" s="2" t="s">
        <v>229</v>
      </c>
      <c r="LP928" s="2" t="s">
        <v>229</v>
      </c>
      <c r="LQ928" s="2" t="s">
        <v>229</v>
      </c>
      <c r="LR928" s="2" t="s">
        <v>229</v>
      </c>
      <c r="LS928" s="4"/>
      <c r="LT928" s="8"/>
      <c r="LU928" s="4"/>
      <c r="LV928" s="8"/>
      <c r="LW928" s="7"/>
      <c r="LX928" s="7"/>
      <c r="LY928" s="2" t="s">
        <v>272</v>
      </c>
      <c r="LZ928" s="2" t="s">
        <v>226</v>
      </c>
      <c r="MA928" s="2" t="s">
        <v>229</v>
      </c>
      <c r="MB928" s="2" t="s">
        <v>229</v>
      </c>
      <c r="MC928" s="2" t="s">
        <v>241</v>
      </c>
      <c r="MD928" s="2" t="s">
        <v>229</v>
      </c>
      <c r="ME928" s="4"/>
      <c r="MF928" s="8"/>
      <c r="MG928" s="4"/>
      <c r="MH928" s="8"/>
      <c r="MI928" s="7"/>
      <c r="MJ928" s="7"/>
      <c r="MK928" s="2" t="s">
        <v>272</v>
      </c>
      <c r="ML928" s="2" t="s">
        <v>226</v>
      </c>
      <c r="MM928" s="2" t="s">
        <v>229</v>
      </c>
      <c r="MN928" s="2" t="s">
        <v>229</v>
      </c>
      <c r="MO928" s="2" t="s">
        <v>241</v>
      </c>
      <c r="MP928" s="2" t="s">
        <v>229</v>
      </c>
      <c r="MQ928" s="4"/>
      <c r="MR928" s="8"/>
      <c r="MS928" s="4"/>
      <c r="MT928" s="8"/>
      <c r="MU928" s="7"/>
      <c r="MV928" s="7"/>
      <c r="MW928" s="2" t="s">
        <v>266</v>
      </c>
      <c r="MX928" s="2" t="s">
        <v>226</v>
      </c>
      <c r="MY928" s="2" t="s">
        <v>229</v>
      </c>
      <c r="MZ928" s="2" t="s">
        <v>229</v>
      </c>
      <c r="NA928" s="2" t="s">
        <v>241</v>
      </c>
      <c r="NB928" s="2" t="s">
        <v>229</v>
      </c>
      <c r="NC928" s="4"/>
      <c r="ND928" s="8"/>
      <c r="NE928" s="4"/>
      <c r="NF928" s="8"/>
      <c r="NG928" s="7"/>
      <c r="NH928" s="7"/>
      <c r="NI928" s="2" t="s">
        <v>266</v>
      </c>
      <c r="NJ928" s="2" t="s">
        <v>226</v>
      </c>
      <c r="NK928" s="2" t="s">
        <v>229</v>
      </c>
      <c r="NL928" s="2" t="s">
        <v>229</v>
      </c>
      <c r="NM928" s="2" t="s">
        <v>241</v>
      </c>
      <c r="NN928" s="2" t="s">
        <v>229</v>
      </c>
      <c r="NO928" s="4"/>
      <c r="NP928" s="8"/>
      <c r="NQ928" s="4"/>
      <c r="NR928" s="8"/>
      <c r="NS928" s="7"/>
      <c r="NT928" s="7"/>
      <c r="NU928" s="2" t="s">
        <v>272</v>
      </c>
      <c r="NV928" s="2" t="s">
        <v>226</v>
      </c>
      <c r="NW928" s="2" t="s">
        <v>229</v>
      </c>
      <c r="NX928" s="2" t="s">
        <v>229</v>
      </c>
      <c r="NY928" s="2" t="s">
        <v>241</v>
      </c>
      <c r="NZ928" s="2" t="s">
        <v>229</v>
      </c>
      <c r="OA928" s="4"/>
      <c r="OB928" s="8"/>
      <c r="OC928" s="4"/>
      <c r="OD928" s="8"/>
      <c r="OE928" s="7"/>
      <c r="OF928" s="7"/>
      <c r="OG928" s="2" t="s">
        <v>266</v>
      </c>
      <c r="OH928" s="2" t="s">
        <v>226</v>
      </c>
      <c r="OI928" s="2" t="s">
        <v>229</v>
      </c>
      <c r="OJ928" s="2" t="s">
        <v>229</v>
      </c>
      <c r="OK928" s="2" t="s">
        <v>241</v>
      </c>
      <c r="OL928" s="2" t="s">
        <v>229</v>
      </c>
      <c r="OM928" s="4"/>
      <c r="ON928" s="8"/>
      <c r="OO928" s="4"/>
      <c r="OP928" s="8"/>
      <c r="OQ928" s="7"/>
      <c r="OR928" s="7"/>
      <c r="OS928" s="2" t="s">
        <v>229</v>
      </c>
      <c r="OT928" s="2" t="s">
        <v>229</v>
      </c>
      <c r="OU928" s="2" t="s">
        <v>229</v>
      </c>
      <c r="OV928" s="2" t="s">
        <v>229</v>
      </c>
      <c r="OW928" s="2" t="s">
        <v>229</v>
      </c>
      <c r="OX928" s="2" t="s">
        <v>229</v>
      </c>
      <c r="OY928" s="4"/>
      <c r="OZ928" s="8"/>
      <c r="PA928" s="4"/>
      <c r="PB928" s="8"/>
      <c r="PC928" s="7"/>
      <c r="PD928" s="7"/>
      <c r="PE928" s="2" t="s">
        <v>229</v>
      </c>
      <c r="PF928" s="2" t="s">
        <v>229</v>
      </c>
      <c r="PG928" s="2" t="s">
        <v>229</v>
      </c>
      <c r="PH928" s="2" t="s">
        <v>229</v>
      </c>
      <c r="PI928" s="2" t="s">
        <v>229</v>
      </c>
      <c r="PJ928" s="2" t="s">
        <v>229</v>
      </c>
      <c r="PK928" s="4"/>
      <c r="PL928" s="8"/>
      <c r="PM928" s="4"/>
      <c r="PN928" s="8"/>
      <c r="PO928" s="7"/>
      <c r="PP928" s="7"/>
      <c r="PQ928" s="2" t="s">
        <v>229</v>
      </c>
      <c r="PR928" s="2" t="s">
        <v>229</v>
      </c>
      <c r="PS928" s="2" t="s">
        <v>229</v>
      </c>
      <c r="PT928" s="2" t="s">
        <v>229</v>
      </c>
      <c r="PU928" s="2" t="s">
        <v>229</v>
      </c>
      <c r="PV928" s="2" t="s">
        <v>229</v>
      </c>
      <c r="PW928" s="4"/>
      <c r="PX928" s="8"/>
      <c r="PY928" s="4"/>
      <c r="PZ928" s="8"/>
      <c r="QA928" s="7"/>
      <c r="QB928" s="7"/>
      <c r="QC928" s="2" t="s">
        <v>281</v>
      </c>
      <c r="QD928" s="2" t="s">
        <v>226</v>
      </c>
      <c r="QE928" s="2" t="s">
        <v>229</v>
      </c>
      <c r="QF928" s="2" t="s">
        <v>229</v>
      </c>
      <c r="QG928" s="2" t="s">
        <v>241</v>
      </c>
      <c r="QH928" s="2" t="s">
        <v>229</v>
      </c>
      <c r="QI928" s="4"/>
      <c r="QJ928" s="8"/>
      <c r="QK928" s="4"/>
      <c r="QL928" s="8"/>
      <c r="QM928" s="7"/>
      <c r="QN928" s="7"/>
      <c r="QO928" s="2" t="s">
        <v>229</v>
      </c>
      <c r="QP928" s="2" t="s">
        <v>229</v>
      </c>
      <c r="QQ928" s="2" t="s">
        <v>229</v>
      </c>
      <c r="QR928" s="2" t="s">
        <v>229</v>
      </c>
      <c r="QS928" s="2" t="s">
        <v>229</v>
      </c>
      <c r="QT928" s="2" t="s">
        <v>229</v>
      </c>
      <c r="QU928" s="4"/>
      <c r="QV928" s="8"/>
      <c r="QW928" s="4"/>
      <c r="QX928" s="8"/>
      <c r="QY928" s="7"/>
      <c r="QZ928" s="7"/>
      <c r="RA928" s="2" t="s">
        <v>272</v>
      </c>
      <c r="RB928" s="2" t="s">
        <v>226</v>
      </c>
      <c r="RC928" s="2" t="s">
        <v>229</v>
      </c>
      <c r="RD928" s="2" t="s">
        <v>229</v>
      </c>
      <c r="RE928" s="2" t="s">
        <v>241</v>
      </c>
      <c r="RF928" s="2" t="s">
        <v>229</v>
      </c>
      <c r="RG928" s="4"/>
      <c r="RH928" s="8"/>
      <c r="RI928" s="4"/>
      <c r="RJ928" s="8"/>
      <c r="RK928" s="7"/>
      <c r="RL928" s="7"/>
      <c r="RM928" s="2" t="s">
        <v>272</v>
      </c>
      <c r="RN928" s="2" t="s">
        <v>226</v>
      </c>
      <c r="RO928" s="2" t="s">
        <v>229</v>
      </c>
      <c r="RP928" s="2" t="s">
        <v>229</v>
      </c>
      <c r="RQ928" s="2" t="s">
        <v>241</v>
      </c>
      <c r="RR928" s="2" t="s">
        <v>229</v>
      </c>
      <c r="RS928" s="4"/>
      <c r="RT928" s="8"/>
      <c r="RU928" s="4"/>
      <c r="RV928" s="8"/>
      <c r="RW928" s="7"/>
      <c r="RX928" s="7"/>
      <c r="RY928" s="2" t="s">
        <v>229</v>
      </c>
      <c r="RZ928" s="2" t="s">
        <v>229</v>
      </c>
      <c r="SA928" s="2" t="s">
        <v>229</v>
      </c>
      <c r="SB928" s="2" t="s">
        <v>229</v>
      </c>
      <c r="SC928" s="2" t="s">
        <v>229</v>
      </c>
      <c r="SD928" s="2" t="s">
        <v>229</v>
      </c>
      <c r="SE928" s="4">
        <v>482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>
        <v>150</v>
      </c>
      <c r="VO928" s="4"/>
      <c r="VP928" s="4"/>
      <c r="VQ928" s="4"/>
      <c r="VR928" s="4"/>
      <c r="VS928" s="4"/>
    </row>
    <row r="929">
      <c r="A929" s="2" t="s">
        <v>5336</v>
      </c>
      <c r="B929" s="2" t="s">
        <v>216</v>
      </c>
      <c r="C929" s="2" t="s">
        <v>5248</v>
      </c>
      <c r="D929" s="2" t="s">
        <v>218</v>
      </c>
      <c r="E929" s="2" t="s">
        <v>2883</v>
      </c>
      <c r="F929" s="2" t="s">
        <v>5328</v>
      </c>
      <c r="G929" s="2" t="s">
        <v>2382</v>
      </c>
      <c r="H929" s="2" t="s">
        <v>5329</v>
      </c>
      <c r="I929" s="2" t="s">
        <v>5330</v>
      </c>
      <c r="J929" s="2" t="s">
        <v>2910</v>
      </c>
      <c r="K929" s="2" t="s">
        <v>1796</v>
      </c>
      <c r="L929" s="3">
        <v>49</v>
      </c>
      <c r="M929" s="3">
        <v>51.45</v>
      </c>
      <c r="N929" s="3">
        <v>99.99</v>
      </c>
      <c r="O929" s="2" t="s">
        <v>226</v>
      </c>
      <c r="P929" s="2" t="s">
        <v>618</v>
      </c>
      <c r="Q929" s="2" t="s">
        <v>228</v>
      </c>
      <c r="R929" s="2" t="s">
        <v>229</v>
      </c>
      <c r="S929" s="2" t="s">
        <v>5335</v>
      </c>
      <c r="T929" s="2" t="s">
        <v>684</v>
      </c>
      <c r="U929" s="2" t="s">
        <v>3027</v>
      </c>
      <c r="V929" s="2" t="s">
        <v>1524</v>
      </c>
      <c r="W929" s="2" t="s">
        <v>1009</v>
      </c>
      <c r="X929" s="2" t="s">
        <v>229</v>
      </c>
      <c r="Y929" s="2" t="s">
        <v>2495</v>
      </c>
      <c r="Z929" s="4">
        <v>265</v>
      </c>
      <c r="AA929" s="4">
        <f>=ROUNDDOWN(67.948717948718,0)</f>
      </c>
      <c r="AB929" s="5">
        <v>3.9</v>
      </c>
      <c r="AC929" s="2" t="s">
        <v>1253</v>
      </c>
      <c r="AD929" s="4">
        <v>110</v>
      </c>
      <c r="AE929" s="4">
        <v>110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>
        <v>6</v>
      </c>
      <c r="AQ929" s="8">
        <v>336.07</v>
      </c>
      <c r="AR929" s="4"/>
      <c r="AS929" s="8"/>
      <c r="AT929" s="7"/>
      <c r="AU929" s="7"/>
      <c r="AV929" s="4" t="s">
        <v>229</v>
      </c>
      <c r="AW929" s="8" t="s">
        <v>229</v>
      </c>
      <c r="AX929" s="4" t="s">
        <v>229</v>
      </c>
      <c r="AY929" s="8" t="s">
        <v>229</v>
      </c>
      <c r="AZ929" s="7" t="s">
        <v>229</v>
      </c>
      <c r="BA929" s="7" t="s">
        <v>229</v>
      </c>
      <c r="BB929" s="7">
        <v>0.6293</v>
      </c>
      <c r="BC929" s="4" t="s">
        <v>229</v>
      </c>
      <c r="BD929" s="8" t="s">
        <v>229</v>
      </c>
      <c r="BE929" s="4" t="s">
        <v>229</v>
      </c>
      <c r="BF929" s="8" t="s">
        <v>229</v>
      </c>
      <c r="BG929" s="7" t="s">
        <v>229</v>
      </c>
      <c r="BH929" s="7" t="s">
        <v>229</v>
      </c>
      <c r="BI929" s="7" t="s">
        <v>229</v>
      </c>
      <c r="BJ929" s="4">
        <v>6</v>
      </c>
      <c r="BK929" s="8">
        <v>336.07</v>
      </c>
      <c r="BL929" s="2" t="s">
        <v>4145</v>
      </c>
      <c r="BM929" s="7">
        <v>1</v>
      </c>
      <c r="BN929" s="7">
        <v>1</v>
      </c>
      <c r="BO929" s="4">
        <v>5</v>
      </c>
      <c r="BP929" s="8">
        <v>281.75</v>
      </c>
      <c r="BQ929" s="4"/>
      <c r="BR929" s="8"/>
      <c r="BS929" s="7"/>
      <c r="BT929" s="7"/>
      <c r="BU929" s="2" t="s">
        <v>239</v>
      </c>
      <c r="BV929" s="2" t="s">
        <v>226</v>
      </c>
      <c r="BW929" s="2" t="s">
        <v>229</v>
      </c>
      <c r="BX929" s="2" t="s">
        <v>1045</v>
      </c>
      <c r="BY929" s="2" t="s">
        <v>241</v>
      </c>
      <c r="BZ929" s="2" t="s">
        <v>229</v>
      </c>
      <c r="CA929" s="4"/>
      <c r="CB929" s="8"/>
      <c r="CC929" s="4"/>
      <c r="CD929" s="8"/>
      <c r="CE929" s="7"/>
      <c r="CF929" s="7"/>
      <c r="CG929" s="2" t="s">
        <v>239</v>
      </c>
      <c r="CH929" s="2" t="s">
        <v>226</v>
      </c>
      <c r="CI929" s="2" t="s">
        <v>2795</v>
      </c>
      <c r="CJ929" s="2" t="s">
        <v>2607</v>
      </c>
      <c r="CK929" s="2" t="s">
        <v>241</v>
      </c>
      <c r="CL929" s="2" t="s">
        <v>229</v>
      </c>
      <c r="CM929" s="4">
        <v>1</v>
      </c>
      <c r="CN929" s="8">
        <v>54.32</v>
      </c>
      <c r="CO929" s="4"/>
      <c r="CP929" s="8"/>
      <c r="CQ929" s="7"/>
      <c r="CR929" s="7"/>
      <c r="CS929" s="2" t="s">
        <v>239</v>
      </c>
      <c r="CT929" s="2" t="s">
        <v>226</v>
      </c>
      <c r="CU929" s="2" t="s">
        <v>3540</v>
      </c>
      <c r="CV929" s="2" t="s">
        <v>1692</v>
      </c>
      <c r="CW929" s="2" t="s">
        <v>241</v>
      </c>
      <c r="CX929" s="2" t="s">
        <v>229</v>
      </c>
      <c r="CY929" s="4"/>
      <c r="CZ929" s="8"/>
      <c r="DA929" s="4"/>
      <c r="DB929" s="8"/>
      <c r="DC929" s="7"/>
      <c r="DD929" s="7"/>
      <c r="DE929" s="2" t="s">
        <v>239</v>
      </c>
      <c r="DF929" s="2" t="s">
        <v>226</v>
      </c>
      <c r="DG929" s="2" t="s">
        <v>1692</v>
      </c>
      <c r="DH929" s="2" t="s">
        <v>2551</v>
      </c>
      <c r="DI929" s="2" t="s">
        <v>241</v>
      </c>
      <c r="DJ929" s="2" t="s">
        <v>229</v>
      </c>
      <c r="DK929" s="4"/>
      <c r="DL929" s="8"/>
      <c r="DM929" s="4"/>
      <c r="DN929" s="8"/>
      <c r="DO929" s="7"/>
      <c r="DP929" s="7"/>
      <c r="DQ929" s="2" t="s">
        <v>239</v>
      </c>
      <c r="DR929" s="2" t="s">
        <v>226</v>
      </c>
      <c r="DS929" s="2" t="s">
        <v>2551</v>
      </c>
      <c r="DT929" s="2" t="s">
        <v>3528</v>
      </c>
      <c r="DU929" s="2" t="s">
        <v>241</v>
      </c>
      <c r="DV929" s="2" t="s">
        <v>229</v>
      </c>
      <c r="DW929" s="4"/>
      <c r="DX929" s="8"/>
      <c r="DY929" s="4"/>
      <c r="DZ929" s="8"/>
      <c r="EA929" s="7"/>
      <c r="EB929" s="7"/>
      <c r="EC929" s="2" t="s">
        <v>1106</v>
      </c>
      <c r="ED929" s="2" t="s">
        <v>226</v>
      </c>
      <c r="EE929" s="2" t="s">
        <v>229</v>
      </c>
      <c r="EF929" s="2" t="s">
        <v>229</v>
      </c>
      <c r="EG929" s="2" t="s">
        <v>241</v>
      </c>
      <c r="EH929" s="2" t="s">
        <v>229</v>
      </c>
      <c r="EI929" s="4"/>
      <c r="EJ929" s="8"/>
      <c r="EK929" s="4"/>
      <c r="EL929" s="8"/>
      <c r="EM929" s="7"/>
      <c r="EN929" s="7"/>
      <c r="EO929" s="2" t="s">
        <v>239</v>
      </c>
      <c r="EP929" s="2" t="s">
        <v>226</v>
      </c>
      <c r="EQ929" s="2" t="s">
        <v>538</v>
      </c>
      <c r="ER929" s="2" t="s">
        <v>229</v>
      </c>
      <c r="ES929" s="2" t="s">
        <v>241</v>
      </c>
      <c r="ET929" s="2" t="s">
        <v>229</v>
      </c>
      <c r="EU929" s="4"/>
      <c r="EV929" s="8"/>
      <c r="EW929" s="4"/>
      <c r="EX929" s="8"/>
      <c r="EY929" s="7"/>
      <c r="EZ929" s="7"/>
      <c r="FA929" s="2" t="s">
        <v>239</v>
      </c>
      <c r="FB929" s="2" t="s">
        <v>226</v>
      </c>
      <c r="FC929" s="2" t="s">
        <v>2495</v>
      </c>
      <c r="FD929" s="2" t="s">
        <v>2713</v>
      </c>
      <c r="FE929" s="2" t="s">
        <v>241</v>
      </c>
      <c r="FF929" s="2" t="s">
        <v>229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226</v>
      </c>
      <c r="FO929" s="2" t="s">
        <v>2495</v>
      </c>
      <c r="FP929" s="2" t="s">
        <v>648</v>
      </c>
      <c r="FQ929" s="2" t="s">
        <v>241</v>
      </c>
      <c r="FR929" s="2" t="s">
        <v>229</v>
      </c>
      <c r="FS929" s="4"/>
      <c r="FT929" s="8"/>
      <c r="FU929" s="4"/>
      <c r="FV929" s="8"/>
      <c r="FW929" s="7"/>
      <c r="FX929" s="7"/>
      <c r="FY929" s="2" t="s">
        <v>239</v>
      </c>
      <c r="FZ929" s="2" t="s">
        <v>226</v>
      </c>
      <c r="GA929" s="2" t="s">
        <v>327</v>
      </c>
      <c r="GB929" s="2" t="s">
        <v>229</v>
      </c>
      <c r="GC929" s="2" t="s">
        <v>241</v>
      </c>
      <c r="GD929" s="2" t="s">
        <v>229</v>
      </c>
      <c r="GE929" s="4"/>
      <c r="GF929" s="8"/>
      <c r="GG929" s="4"/>
      <c r="GH929" s="8"/>
      <c r="GI929" s="7"/>
      <c r="GJ929" s="7"/>
      <c r="GK929" s="2" t="s">
        <v>272</v>
      </c>
      <c r="GL929" s="2" t="s">
        <v>226</v>
      </c>
      <c r="GM929" s="2" t="s">
        <v>229</v>
      </c>
      <c r="GN929" s="2" t="s">
        <v>229</v>
      </c>
      <c r="GO929" s="2" t="s">
        <v>241</v>
      </c>
      <c r="GP929" s="2" t="s">
        <v>229</v>
      </c>
      <c r="GQ929" s="4"/>
      <c r="GR929" s="8"/>
      <c r="GS929" s="4"/>
      <c r="GT929" s="8"/>
      <c r="GU929" s="7"/>
      <c r="GV929" s="7"/>
      <c r="GW929" s="2" t="s">
        <v>239</v>
      </c>
      <c r="GX929" s="2" t="s">
        <v>226</v>
      </c>
      <c r="GY929" s="2" t="s">
        <v>632</v>
      </c>
      <c r="GZ929" s="2" t="s">
        <v>612</v>
      </c>
      <c r="HA929" s="2" t="s">
        <v>241</v>
      </c>
      <c r="HB929" s="2" t="s">
        <v>229</v>
      </c>
      <c r="HC929" s="4"/>
      <c r="HD929" s="8"/>
      <c r="HE929" s="4"/>
      <c r="HF929" s="8"/>
      <c r="HG929" s="7"/>
      <c r="HH929" s="7"/>
      <c r="HI929" s="2" t="s">
        <v>266</v>
      </c>
      <c r="HJ929" s="2" t="s">
        <v>226</v>
      </c>
      <c r="HK929" s="2" t="s">
        <v>229</v>
      </c>
      <c r="HL929" s="2" t="s">
        <v>229</v>
      </c>
      <c r="HM929" s="2" t="s">
        <v>241</v>
      </c>
      <c r="HN929" s="2" t="s">
        <v>229</v>
      </c>
      <c r="HO929" s="4"/>
      <c r="HP929" s="8"/>
      <c r="HQ929" s="4"/>
      <c r="HR929" s="8"/>
      <c r="HS929" s="7"/>
      <c r="HT929" s="7"/>
      <c r="HU929" s="2" t="s">
        <v>239</v>
      </c>
      <c r="HV929" s="2" t="s">
        <v>226</v>
      </c>
      <c r="HW929" s="2" t="s">
        <v>633</v>
      </c>
      <c r="HX929" s="2" t="s">
        <v>229</v>
      </c>
      <c r="HY929" s="2" t="s">
        <v>241</v>
      </c>
      <c r="HZ929" s="2" t="s">
        <v>229</v>
      </c>
      <c r="IA929" s="4"/>
      <c r="IB929" s="8"/>
      <c r="IC929" s="4"/>
      <c r="ID929" s="8"/>
      <c r="IE929" s="7"/>
      <c r="IF929" s="7"/>
      <c r="IG929" s="2" t="s">
        <v>266</v>
      </c>
      <c r="IH929" s="2" t="s">
        <v>226</v>
      </c>
      <c r="II929" s="2" t="s">
        <v>229</v>
      </c>
      <c r="IJ929" s="2" t="s">
        <v>229</v>
      </c>
      <c r="IK929" s="2" t="s">
        <v>241</v>
      </c>
      <c r="IL929" s="2" t="s">
        <v>229</v>
      </c>
      <c r="IM929" s="4"/>
      <c r="IN929" s="8"/>
      <c r="IO929" s="4"/>
      <c r="IP929" s="8"/>
      <c r="IQ929" s="7"/>
      <c r="IR929" s="7"/>
      <c r="IS929" s="2" t="s">
        <v>267</v>
      </c>
      <c r="IT929" s="2" t="s">
        <v>226</v>
      </c>
      <c r="IU929" s="2" t="s">
        <v>229</v>
      </c>
      <c r="IV929" s="2" t="s">
        <v>229</v>
      </c>
      <c r="IW929" s="2" t="s">
        <v>241</v>
      </c>
      <c r="IX929" s="2" t="s">
        <v>229</v>
      </c>
      <c r="IY929" s="4"/>
      <c r="IZ929" s="8"/>
      <c r="JA929" s="4"/>
      <c r="JB929" s="8"/>
      <c r="JC929" s="7"/>
      <c r="JD929" s="7"/>
      <c r="JE929" s="2" t="s">
        <v>272</v>
      </c>
      <c r="JF929" s="2" t="s">
        <v>226</v>
      </c>
      <c r="JG929" s="2" t="s">
        <v>229</v>
      </c>
      <c r="JH929" s="2" t="s">
        <v>229</v>
      </c>
      <c r="JI929" s="2" t="s">
        <v>241</v>
      </c>
      <c r="JJ929" s="2" t="s">
        <v>229</v>
      </c>
      <c r="JK929" s="4"/>
      <c r="JL929" s="8"/>
      <c r="JM929" s="4"/>
      <c r="JN929" s="8"/>
      <c r="JO929" s="7"/>
      <c r="JP929" s="7"/>
      <c r="JQ929" s="2" t="s">
        <v>272</v>
      </c>
      <c r="JR929" s="2" t="s">
        <v>226</v>
      </c>
      <c r="JS929" s="2" t="s">
        <v>229</v>
      </c>
      <c r="JT929" s="2" t="s">
        <v>229</v>
      </c>
      <c r="JU929" s="2" t="s">
        <v>241</v>
      </c>
      <c r="JV929" s="2" t="s">
        <v>229</v>
      </c>
      <c r="JW929" s="4"/>
      <c r="JX929" s="8"/>
      <c r="JY929" s="4"/>
      <c r="JZ929" s="8"/>
      <c r="KA929" s="7"/>
      <c r="KB929" s="7"/>
      <c r="KC929" s="2" t="s">
        <v>272</v>
      </c>
      <c r="KD929" s="2" t="s">
        <v>226</v>
      </c>
      <c r="KE929" s="2" t="s">
        <v>229</v>
      </c>
      <c r="KF929" s="2" t="s">
        <v>229</v>
      </c>
      <c r="KG929" s="2" t="s">
        <v>241</v>
      </c>
      <c r="KH929" s="2" t="s">
        <v>229</v>
      </c>
      <c r="KI929" s="4"/>
      <c r="KJ929" s="8"/>
      <c r="KK929" s="4"/>
      <c r="KL929" s="8"/>
      <c r="KM929" s="7"/>
      <c r="KN929" s="7"/>
      <c r="KO929" s="2" t="s">
        <v>272</v>
      </c>
      <c r="KP929" s="2" t="s">
        <v>226</v>
      </c>
      <c r="KQ929" s="2" t="s">
        <v>229</v>
      </c>
      <c r="KR929" s="2" t="s">
        <v>229</v>
      </c>
      <c r="KS929" s="2" t="s">
        <v>241</v>
      </c>
      <c r="KT929" s="2" t="s">
        <v>229</v>
      </c>
      <c r="KU929" s="4"/>
      <c r="KV929" s="8"/>
      <c r="KW929" s="4"/>
      <c r="KX929" s="8"/>
      <c r="KY929" s="7"/>
      <c r="KZ929" s="7"/>
      <c r="LA929" s="2" t="s">
        <v>272</v>
      </c>
      <c r="LB929" s="2" t="s">
        <v>226</v>
      </c>
      <c r="LC929" s="2" t="s">
        <v>229</v>
      </c>
      <c r="LD929" s="2" t="s">
        <v>229</v>
      </c>
      <c r="LE929" s="2" t="s">
        <v>241</v>
      </c>
      <c r="LF929" s="2" t="s">
        <v>229</v>
      </c>
      <c r="LG929" s="4"/>
      <c r="LH929" s="8"/>
      <c r="LI929" s="4"/>
      <c r="LJ929" s="8"/>
      <c r="LK929" s="7"/>
      <c r="LL929" s="7"/>
      <c r="LM929" s="2" t="s">
        <v>229</v>
      </c>
      <c r="LN929" s="2" t="s">
        <v>229</v>
      </c>
      <c r="LO929" s="2" t="s">
        <v>229</v>
      </c>
      <c r="LP929" s="2" t="s">
        <v>229</v>
      </c>
      <c r="LQ929" s="2" t="s">
        <v>229</v>
      </c>
      <c r="LR929" s="2" t="s">
        <v>229</v>
      </c>
      <c r="LS929" s="4"/>
      <c r="LT929" s="8"/>
      <c r="LU929" s="4"/>
      <c r="LV929" s="8"/>
      <c r="LW929" s="7"/>
      <c r="LX929" s="7"/>
      <c r="LY929" s="2" t="s">
        <v>272</v>
      </c>
      <c r="LZ929" s="2" t="s">
        <v>226</v>
      </c>
      <c r="MA929" s="2" t="s">
        <v>229</v>
      </c>
      <c r="MB929" s="2" t="s">
        <v>229</v>
      </c>
      <c r="MC929" s="2" t="s">
        <v>241</v>
      </c>
      <c r="MD929" s="2" t="s">
        <v>229</v>
      </c>
      <c r="ME929" s="4"/>
      <c r="MF929" s="8"/>
      <c r="MG929" s="4"/>
      <c r="MH929" s="8"/>
      <c r="MI929" s="7"/>
      <c r="MJ929" s="7"/>
      <c r="MK929" s="2" t="s">
        <v>272</v>
      </c>
      <c r="ML929" s="2" t="s">
        <v>226</v>
      </c>
      <c r="MM929" s="2" t="s">
        <v>229</v>
      </c>
      <c r="MN929" s="2" t="s">
        <v>229</v>
      </c>
      <c r="MO929" s="2" t="s">
        <v>241</v>
      </c>
      <c r="MP929" s="2" t="s">
        <v>229</v>
      </c>
      <c r="MQ929" s="4"/>
      <c r="MR929" s="8"/>
      <c r="MS929" s="4"/>
      <c r="MT929" s="8"/>
      <c r="MU929" s="7"/>
      <c r="MV929" s="7"/>
      <c r="MW929" s="2" t="s">
        <v>266</v>
      </c>
      <c r="MX929" s="2" t="s">
        <v>226</v>
      </c>
      <c r="MY929" s="2" t="s">
        <v>229</v>
      </c>
      <c r="MZ929" s="2" t="s">
        <v>229</v>
      </c>
      <c r="NA929" s="2" t="s">
        <v>241</v>
      </c>
      <c r="NB929" s="2" t="s">
        <v>229</v>
      </c>
      <c r="NC929" s="4"/>
      <c r="ND929" s="8"/>
      <c r="NE929" s="4"/>
      <c r="NF929" s="8"/>
      <c r="NG929" s="7"/>
      <c r="NH929" s="7"/>
      <c r="NI929" s="2" t="s">
        <v>266</v>
      </c>
      <c r="NJ929" s="2" t="s">
        <v>226</v>
      </c>
      <c r="NK929" s="2" t="s">
        <v>229</v>
      </c>
      <c r="NL929" s="2" t="s">
        <v>229</v>
      </c>
      <c r="NM929" s="2" t="s">
        <v>241</v>
      </c>
      <c r="NN929" s="2" t="s">
        <v>229</v>
      </c>
      <c r="NO929" s="4"/>
      <c r="NP929" s="8"/>
      <c r="NQ929" s="4"/>
      <c r="NR929" s="8"/>
      <c r="NS929" s="7"/>
      <c r="NT929" s="7"/>
      <c r="NU929" s="2" t="s">
        <v>272</v>
      </c>
      <c r="NV929" s="2" t="s">
        <v>226</v>
      </c>
      <c r="NW929" s="2" t="s">
        <v>229</v>
      </c>
      <c r="NX929" s="2" t="s">
        <v>229</v>
      </c>
      <c r="NY929" s="2" t="s">
        <v>241</v>
      </c>
      <c r="NZ929" s="2" t="s">
        <v>229</v>
      </c>
      <c r="OA929" s="4"/>
      <c r="OB929" s="8"/>
      <c r="OC929" s="4"/>
      <c r="OD929" s="8"/>
      <c r="OE929" s="7"/>
      <c r="OF929" s="7"/>
      <c r="OG929" s="2" t="s">
        <v>266</v>
      </c>
      <c r="OH929" s="2" t="s">
        <v>226</v>
      </c>
      <c r="OI929" s="2" t="s">
        <v>229</v>
      </c>
      <c r="OJ929" s="2" t="s">
        <v>229</v>
      </c>
      <c r="OK929" s="2" t="s">
        <v>241</v>
      </c>
      <c r="OL929" s="2" t="s">
        <v>229</v>
      </c>
      <c r="OM929" s="4"/>
      <c r="ON929" s="8"/>
      <c r="OO929" s="4"/>
      <c r="OP929" s="8"/>
      <c r="OQ929" s="7"/>
      <c r="OR929" s="7"/>
      <c r="OS929" s="2" t="s">
        <v>229</v>
      </c>
      <c r="OT929" s="2" t="s">
        <v>229</v>
      </c>
      <c r="OU929" s="2" t="s">
        <v>229</v>
      </c>
      <c r="OV929" s="2" t="s">
        <v>229</v>
      </c>
      <c r="OW929" s="2" t="s">
        <v>229</v>
      </c>
      <c r="OX929" s="2" t="s">
        <v>229</v>
      </c>
      <c r="OY929" s="4"/>
      <c r="OZ929" s="8"/>
      <c r="PA929" s="4"/>
      <c r="PB929" s="8"/>
      <c r="PC929" s="7"/>
      <c r="PD929" s="7"/>
      <c r="PE929" s="2" t="s">
        <v>229</v>
      </c>
      <c r="PF929" s="2" t="s">
        <v>229</v>
      </c>
      <c r="PG929" s="2" t="s">
        <v>229</v>
      </c>
      <c r="PH929" s="2" t="s">
        <v>229</v>
      </c>
      <c r="PI929" s="2" t="s">
        <v>229</v>
      </c>
      <c r="PJ929" s="2" t="s">
        <v>229</v>
      </c>
      <c r="PK929" s="4"/>
      <c r="PL929" s="8"/>
      <c r="PM929" s="4"/>
      <c r="PN929" s="8"/>
      <c r="PO929" s="7"/>
      <c r="PP929" s="7"/>
      <c r="PQ929" s="2" t="s">
        <v>229</v>
      </c>
      <c r="PR929" s="2" t="s">
        <v>229</v>
      </c>
      <c r="PS929" s="2" t="s">
        <v>229</v>
      </c>
      <c r="PT929" s="2" t="s">
        <v>229</v>
      </c>
      <c r="PU929" s="2" t="s">
        <v>229</v>
      </c>
      <c r="PV929" s="2" t="s">
        <v>229</v>
      </c>
      <c r="PW929" s="4"/>
      <c r="PX929" s="8"/>
      <c r="PY929" s="4"/>
      <c r="PZ929" s="8"/>
      <c r="QA929" s="7"/>
      <c r="QB929" s="7"/>
      <c r="QC929" s="2" t="s">
        <v>281</v>
      </c>
      <c r="QD929" s="2" t="s">
        <v>226</v>
      </c>
      <c r="QE929" s="2" t="s">
        <v>229</v>
      </c>
      <c r="QF929" s="2" t="s">
        <v>229</v>
      </c>
      <c r="QG929" s="2" t="s">
        <v>241</v>
      </c>
      <c r="QH929" s="2" t="s">
        <v>229</v>
      </c>
      <c r="QI929" s="4"/>
      <c r="QJ929" s="8"/>
      <c r="QK929" s="4"/>
      <c r="QL929" s="8"/>
      <c r="QM929" s="7"/>
      <c r="QN929" s="7"/>
      <c r="QO929" s="2" t="s">
        <v>229</v>
      </c>
      <c r="QP929" s="2" t="s">
        <v>229</v>
      </c>
      <c r="QQ929" s="2" t="s">
        <v>229</v>
      </c>
      <c r="QR929" s="2" t="s">
        <v>229</v>
      </c>
      <c r="QS929" s="2" t="s">
        <v>229</v>
      </c>
      <c r="QT929" s="2" t="s">
        <v>229</v>
      </c>
      <c r="QU929" s="4"/>
      <c r="QV929" s="8"/>
      <c r="QW929" s="4"/>
      <c r="QX929" s="8"/>
      <c r="QY929" s="7"/>
      <c r="QZ929" s="7"/>
      <c r="RA929" s="2" t="s">
        <v>272</v>
      </c>
      <c r="RB929" s="2" t="s">
        <v>226</v>
      </c>
      <c r="RC929" s="2" t="s">
        <v>229</v>
      </c>
      <c r="RD929" s="2" t="s">
        <v>229</v>
      </c>
      <c r="RE929" s="2" t="s">
        <v>241</v>
      </c>
      <c r="RF929" s="2" t="s">
        <v>229</v>
      </c>
      <c r="RG929" s="4"/>
      <c r="RH929" s="8"/>
      <c r="RI929" s="4"/>
      <c r="RJ929" s="8"/>
      <c r="RK929" s="7"/>
      <c r="RL929" s="7"/>
      <c r="RM929" s="2" t="s">
        <v>272</v>
      </c>
      <c r="RN929" s="2" t="s">
        <v>226</v>
      </c>
      <c r="RO929" s="2" t="s">
        <v>229</v>
      </c>
      <c r="RP929" s="2" t="s">
        <v>229</v>
      </c>
      <c r="RQ929" s="2" t="s">
        <v>241</v>
      </c>
      <c r="RR929" s="2" t="s">
        <v>229</v>
      </c>
      <c r="RS929" s="4"/>
      <c r="RT929" s="8"/>
      <c r="RU929" s="4"/>
      <c r="RV929" s="8"/>
      <c r="RW929" s="7"/>
      <c r="RX929" s="7"/>
      <c r="RY929" s="2" t="s">
        <v>229</v>
      </c>
      <c r="RZ929" s="2" t="s">
        <v>229</v>
      </c>
      <c r="SA929" s="2" t="s">
        <v>229</v>
      </c>
      <c r="SB929" s="2" t="s">
        <v>229</v>
      </c>
      <c r="SC929" s="2" t="s">
        <v>229</v>
      </c>
      <c r="SD929" s="2" t="s">
        <v>229</v>
      </c>
      <c r="SE929" s="4">
        <v>265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>
        <v>110</v>
      </c>
      <c r="VO929" s="4"/>
      <c r="VP929" s="4"/>
      <c r="VQ929" s="4"/>
      <c r="VR929" s="4"/>
      <c r="VS929" s="4"/>
    </row>
    <row r="930">
      <c r="A930" s="2" t="s">
        <v>5337</v>
      </c>
      <c r="B930" s="2" t="s">
        <v>216</v>
      </c>
      <c r="C930" s="2" t="s">
        <v>5248</v>
      </c>
      <c r="D930" s="2" t="s">
        <v>218</v>
      </c>
      <c r="E930" s="2" t="s">
        <v>2883</v>
      </c>
      <c r="F930" s="2" t="s">
        <v>5338</v>
      </c>
      <c r="G930" s="2" t="s">
        <v>5339</v>
      </c>
      <c r="H930" s="2" t="s">
        <v>5340</v>
      </c>
      <c r="I930" s="2" t="s">
        <v>5341</v>
      </c>
      <c r="J930" s="2" t="s">
        <v>2888</v>
      </c>
      <c r="K930" s="2" t="s">
        <v>1796</v>
      </c>
      <c r="L930" s="3">
        <v>42.3</v>
      </c>
      <c r="M930" s="3">
        <v>44.42</v>
      </c>
      <c r="N930" s="3">
        <v>89.99</v>
      </c>
      <c r="O930" s="2" t="s">
        <v>226</v>
      </c>
      <c r="P930" s="2" t="s">
        <v>528</v>
      </c>
      <c r="Q930" s="2" t="s">
        <v>228</v>
      </c>
      <c r="R930" s="2" t="s">
        <v>229</v>
      </c>
      <c r="S930" s="2" t="s">
        <v>5342</v>
      </c>
      <c r="T930" s="2" t="s">
        <v>684</v>
      </c>
      <c r="U930" s="2" t="s">
        <v>3014</v>
      </c>
      <c r="V930" s="2" t="s">
        <v>1524</v>
      </c>
      <c r="W930" s="2" t="s">
        <v>1009</v>
      </c>
      <c r="X930" s="2" t="s">
        <v>229</v>
      </c>
      <c r="Y930" s="2" t="s">
        <v>1144</v>
      </c>
      <c r="Z930" s="4">
        <v>61</v>
      </c>
      <c r="AA930" s="4">
        <f>=ROUNDDOWN(6.1,0)</f>
      </c>
      <c r="AB930" s="5">
        <v>10</v>
      </c>
      <c r="AC930" s="2" t="s">
        <v>237</v>
      </c>
      <c r="AD930" s="4">
        <v>100</v>
      </c>
      <c r="AE930" s="4">
        <v>250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>
        <v>4</v>
      </c>
      <c r="AQ930" s="8">
        <v>173.04</v>
      </c>
      <c r="AR930" s="4">
        <v>7</v>
      </c>
      <c r="AS930" s="8">
        <v>284.66</v>
      </c>
      <c r="AT930" s="7">
        <v>-0.4286</v>
      </c>
      <c r="AU930" s="7">
        <v>-0.3921</v>
      </c>
      <c r="AV930" s="4">
        <v>16</v>
      </c>
      <c r="AW930" s="8">
        <v>824.72</v>
      </c>
      <c r="AX930" s="4">
        <v>20</v>
      </c>
      <c r="AY930" s="8">
        <v>921.03</v>
      </c>
      <c r="AZ930" s="7">
        <v>-0.2</v>
      </c>
      <c r="BA930" s="7">
        <v>-0.1046</v>
      </c>
      <c r="BB930" s="7">
        <v>0.2098</v>
      </c>
      <c r="BC930" s="4">
        <v>16</v>
      </c>
      <c r="BD930" s="8">
        <v>824.72</v>
      </c>
      <c r="BE930" s="4">
        <v>20</v>
      </c>
      <c r="BF930" s="8">
        <v>921.03</v>
      </c>
      <c r="BG930" s="7">
        <v>-0.2</v>
      </c>
      <c r="BH930" s="7">
        <v>-0.1046</v>
      </c>
      <c r="BI930" s="7">
        <v>1</v>
      </c>
      <c r="BJ930" s="4">
        <v>4</v>
      </c>
      <c r="BK930" s="8">
        <v>173.04</v>
      </c>
      <c r="BL930" s="2" t="s">
        <v>5343</v>
      </c>
      <c r="BM930" s="7">
        <v>1</v>
      </c>
      <c r="BN930" s="7">
        <v>1</v>
      </c>
      <c r="BO930" s="4">
        <v>2</v>
      </c>
      <c r="BP930" s="8">
        <v>80.34</v>
      </c>
      <c r="BQ930" s="4">
        <v>6</v>
      </c>
      <c r="BR930" s="8">
        <v>241.02</v>
      </c>
      <c r="BS930" s="7">
        <v>-0.6667</v>
      </c>
      <c r="BT930" s="7">
        <v>-0.6667</v>
      </c>
      <c r="BU930" s="2" t="s">
        <v>239</v>
      </c>
      <c r="BV930" s="2" t="s">
        <v>226</v>
      </c>
      <c r="BW930" s="2" t="s">
        <v>229</v>
      </c>
      <c r="BX930" s="2" t="s">
        <v>1705</v>
      </c>
      <c r="BY930" s="2" t="s">
        <v>241</v>
      </c>
      <c r="BZ930" s="2" t="s">
        <v>229</v>
      </c>
      <c r="CA930" s="4"/>
      <c r="CB930" s="8"/>
      <c r="CC930" s="4"/>
      <c r="CD930" s="8"/>
      <c r="CE930" s="7"/>
      <c r="CF930" s="7"/>
      <c r="CG930" s="2" t="s">
        <v>239</v>
      </c>
      <c r="CH930" s="2" t="s">
        <v>226</v>
      </c>
      <c r="CI930" s="2" t="s">
        <v>5344</v>
      </c>
      <c r="CJ930" s="2" t="s">
        <v>1651</v>
      </c>
      <c r="CK930" s="2" t="s">
        <v>241</v>
      </c>
      <c r="CL930" s="2" t="s">
        <v>229</v>
      </c>
      <c r="CM930" s="4">
        <v>2</v>
      </c>
      <c r="CN930" s="8">
        <v>92.7</v>
      </c>
      <c r="CO930" s="4"/>
      <c r="CP930" s="8"/>
      <c r="CQ930" s="7"/>
      <c r="CR930" s="7"/>
      <c r="CS930" s="2" t="s">
        <v>239</v>
      </c>
      <c r="CT930" s="2" t="s">
        <v>226</v>
      </c>
      <c r="CU930" s="2" t="s">
        <v>1148</v>
      </c>
      <c r="CV930" s="2" t="s">
        <v>4606</v>
      </c>
      <c r="CW930" s="2" t="s">
        <v>241</v>
      </c>
      <c r="CX930" s="2" t="s">
        <v>229</v>
      </c>
      <c r="CY930" s="4"/>
      <c r="CZ930" s="8"/>
      <c r="DA930" s="4">
        <v>1</v>
      </c>
      <c r="DB930" s="8">
        <v>43.64</v>
      </c>
      <c r="DC930" s="7">
        <v>-1</v>
      </c>
      <c r="DD930" s="7">
        <v>-1</v>
      </c>
      <c r="DE930" s="2" t="s">
        <v>239</v>
      </c>
      <c r="DF930" s="2" t="s">
        <v>226</v>
      </c>
      <c r="DG930" s="2" t="s">
        <v>1148</v>
      </c>
      <c r="DH930" s="2" t="s">
        <v>1946</v>
      </c>
      <c r="DI930" s="2" t="s">
        <v>241</v>
      </c>
      <c r="DJ930" s="2" t="s">
        <v>229</v>
      </c>
      <c r="DK930" s="4"/>
      <c r="DL930" s="8"/>
      <c r="DM930" s="4"/>
      <c r="DN930" s="8"/>
      <c r="DO930" s="7"/>
      <c r="DP930" s="7"/>
      <c r="DQ930" s="2" t="s">
        <v>239</v>
      </c>
      <c r="DR930" s="2" t="s">
        <v>226</v>
      </c>
      <c r="DS930" s="2" t="s">
        <v>1148</v>
      </c>
      <c r="DT930" s="2" t="s">
        <v>1699</v>
      </c>
      <c r="DU930" s="2" t="s">
        <v>241</v>
      </c>
      <c r="DV930" s="2" t="s">
        <v>229</v>
      </c>
      <c r="DW930" s="4"/>
      <c r="DX930" s="8"/>
      <c r="DY930" s="4"/>
      <c r="DZ930" s="8"/>
      <c r="EA930" s="7"/>
      <c r="EB930" s="7"/>
      <c r="EC930" s="2" t="s">
        <v>239</v>
      </c>
      <c r="ED930" s="2" t="s">
        <v>226</v>
      </c>
      <c r="EE930" s="2" t="s">
        <v>1153</v>
      </c>
      <c r="EF930" s="2" t="s">
        <v>3960</v>
      </c>
      <c r="EG930" s="2" t="s">
        <v>241</v>
      </c>
      <c r="EH930" s="2" t="s">
        <v>229</v>
      </c>
      <c r="EI930" s="4"/>
      <c r="EJ930" s="8"/>
      <c r="EK930" s="4"/>
      <c r="EL930" s="8"/>
      <c r="EM930" s="7"/>
      <c r="EN930" s="7"/>
      <c r="EO930" s="2" t="s">
        <v>239</v>
      </c>
      <c r="EP930" s="2" t="s">
        <v>226</v>
      </c>
      <c r="EQ930" s="2" t="s">
        <v>1148</v>
      </c>
      <c r="ER930" s="2" t="s">
        <v>4328</v>
      </c>
      <c r="ES930" s="2" t="s">
        <v>241</v>
      </c>
      <c r="ET930" s="2" t="s">
        <v>229</v>
      </c>
      <c r="EU930" s="4"/>
      <c r="EV930" s="8"/>
      <c r="EW930" s="4"/>
      <c r="EX930" s="8"/>
      <c r="EY930" s="7"/>
      <c r="EZ930" s="7"/>
      <c r="FA930" s="2" t="s">
        <v>239</v>
      </c>
      <c r="FB930" s="2" t="s">
        <v>226</v>
      </c>
      <c r="FC930" s="2" t="s">
        <v>1148</v>
      </c>
      <c r="FD930" s="2" t="s">
        <v>1734</v>
      </c>
      <c r="FE930" s="2" t="s">
        <v>241</v>
      </c>
      <c r="FF930" s="2" t="s">
        <v>229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226</v>
      </c>
      <c r="FO930" s="2" t="s">
        <v>1148</v>
      </c>
      <c r="FP930" s="2" t="s">
        <v>1630</v>
      </c>
      <c r="FQ930" s="2" t="s">
        <v>241</v>
      </c>
      <c r="FR930" s="2" t="s">
        <v>229</v>
      </c>
      <c r="FS930" s="4"/>
      <c r="FT930" s="8"/>
      <c r="FU930" s="4"/>
      <c r="FV930" s="8"/>
      <c r="FW930" s="7"/>
      <c r="FX930" s="7"/>
      <c r="FY930" s="2" t="s">
        <v>239</v>
      </c>
      <c r="FZ930" s="2" t="s">
        <v>226</v>
      </c>
      <c r="GA930" s="2" t="s">
        <v>327</v>
      </c>
      <c r="GB930" s="2" t="s">
        <v>229</v>
      </c>
      <c r="GC930" s="2" t="s">
        <v>241</v>
      </c>
      <c r="GD930" s="2" t="s">
        <v>229</v>
      </c>
      <c r="GE930" s="4"/>
      <c r="GF930" s="8"/>
      <c r="GG930" s="4"/>
      <c r="GH930" s="8"/>
      <c r="GI930" s="7"/>
      <c r="GJ930" s="7"/>
      <c r="GK930" s="2" t="s">
        <v>714</v>
      </c>
      <c r="GL930" s="2" t="s">
        <v>275</v>
      </c>
      <c r="GM930" s="2" t="s">
        <v>1987</v>
      </c>
      <c r="GN930" s="2" t="s">
        <v>2119</v>
      </c>
      <c r="GO930" s="2" t="s">
        <v>241</v>
      </c>
      <c r="GP930" s="2" t="s">
        <v>229</v>
      </c>
      <c r="GQ930" s="4"/>
      <c r="GR930" s="8"/>
      <c r="GS930" s="4"/>
      <c r="GT930" s="8"/>
      <c r="GU930" s="7"/>
      <c r="GV930" s="7"/>
      <c r="GW930" s="2" t="s">
        <v>239</v>
      </c>
      <c r="GX930" s="2" t="s">
        <v>226</v>
      </c>
      <c r="GY930" s="2" t="s">
        <v>1492</v>
      </c>
      <c r="GZ930" s="2" t="s">
        <v>3878</v>
      </c>
      <c r="HA930" s="2" t="s">
        <v>241</v>
      </c>
      <c r="HB930" s="2" t="s">
        <v>229</v>
      </c>
      <c r="HC930" s="4"/>
      <c r="HD930" s="8"/>
      <c r="HE930" s="4"/>
      <c r="HF930" s="8"/>
      <c r="HG930" s="7"/>
      <c r="HH930" s="7"/>
      <c r="HI930" s="2" t="s">
        <v>239</v>
      </c>
      <c r="HJ930" s="2" t="s">
        <v>275</v>
      </c>
      <c r="HK930" s="2" t="s">
        <v>1557</v>
      </c>
      <c r="HL930" s="2" t="s">
        <v>1731</v>
      </c>
      <c r="HM930" s="2" t="s">
        <v>241</v>
      </c>
      <c r="HN930" s="2" t="s">
        <v>263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226</v>
      </c>
      <c r="HW930" s="2" t="s">
        <v>1547</v>
      </c>
      <c r="HX930" s="2" t="s">
        <v>2844</v>
      </c>
      <c r="HY930" s="2" t="s">
        <v>241</v>
      </c>
      <c r="HZ930" s="2" t="s">
        <v>229</v>
      </c>
      <c r="IA930" s="4"/>
      <c r="IB930" s="8"/>
      <c r="IC930" s="4"/>
      <c r="ID930" s="8"/>
      <c r="IE930" s="7"/>
      <c r="IF930" s="7"/>
      <c r="IG930" s="2" t="s">
        <v>239</v>
      </c>
      <c r="IH930" s="2" t="s">
        <v>226</v>
      </c>
      <c r="II930" s="2" t="s">
        <v>1157</v>
      </c>
      <c r="IJ930" s="2" t="s">
        <v>2057</v>
      </c>
      <c r="IK930" s="2" t="s">
        <v>241</v>
      </c>
      <c r="IL930" s="2" t="s">
        <v>229</v>
      </c>
      <c r="IM930" s="4"/>
      <c r="IN930" s="8"/>
      <c r="IO930" s="4"/>
      <c r="IP930" s="8"/>
      <c r="IQ930" s="7"/>
      <c r="IR930" s="7"/>
      <c r="IS930" s="2" t="s">
        <v>267</v>
      </c>
      <c r="IT930" s="2" t="s">
        <v>226</v>
      </c>
      <c r="IU930" s="2" t="s">
        <v>229</v>
      </c>
      <c r="IV930" s="2" t="s">
        <v>229</v>
      </c>
      <c r="IW930" s="2" t="s">
        <v>241</v>
      </c>
      <c r="IX930" s="2" t="s">
        <v>229</v>
      </c>
      <c r="IY930" s="4"/>
      <c r="IZ930" s="8"/>
      <c r="JA930" s="4"/>
      <c r="JB930" s="8"/>
      <c r="JC930" s="7"/>
      <c r="JD930" s="7"/>
      <c r="JE930" s="2" t="s">
        <v>239</v>
      </c>
      <c r="JF930" s="2" t="s">
        <v>226</v>
      </c>
      <c r="JG930" s="2" t="s">
        <v>268</v>
      </c>
      <c r="JH930" s="2" t="s">
        <v>1161</v>
      </c>
      <c r="JI930" s="2" t="s">
        <v>241</v>
      </c>
      <c r="JJ930" s="2" t="s">
        <v>229</v>
      </c>
      <c r="JK930" s="4"/>
      <c r="JL930" s="8"/>
      <c r="JM930" s="4"/>
      <c r="JN930" s="8"/>
      <c r="JO930" s="7"/>
      <c r="JP930" s="7"/>
      <c r="JQ930" s="2" t="s">
        <v>229</v>
      </c>
      <c r="JR930" s="2" t="s">
        <v>229</v>
      </c>
      <c r="JS930" s="2" t="s">
        <v>229</v>
      </c>
      <c r="JT930" s="2" t="s">
        <v>229</v>
      </c>
      <c r="JU930" s="2" t="s">
        <v>229</v>
      </c>
      <c r="JV930" s="2" t="s">
        <v>229</v>
      </c>
      <c r="JW930" s="4"/>
      <c r="JX930" s="8"/>
      <c r="JY930" s="4"/>
      <c r="JZ930" s="8"/>
      <c r="KA930" s="7"/>
      <c r="KB930" s="7"/>
      <c r="KC930" s="2" t="s">
        <v>272</v>
      </c>
      <c r="KD930" s="2" t="s">
        <v>226</v>
      </c>
      <c r="KE930" s="2" t="s">
        <v>229</v>
      </c>
      <c r="KF930" s="2" t="s">
        <v>229</v>
      </c>
      <c r="KG930" s="2" t="s">
        <v>241</v>
      </c>
      <c r="KH930" s="2" t="s">
        <v>229</v>
      </c>
      <c r="KI930" s="4"/>
      <c r="KJ930" s="8"/>
      <c r="KK930" s="4"/>
      <c r="KL930" s="8"/>
      <c r="KM930" s="7"/>
      <c r="KN930" s="7"/>
      <c r="KO930" s="2" t="s">
        <v>272</v>
      </c>
      <c r="KP930" s="2" t="s">
        <v>226</v>
      </c>
      <c r="KQ930" s="2" t="s">
        <v>229</v>
      </c>
      <c r="KR930" s="2" t="s">
        <v>229</v>
      </c>
      <c r="KS930" s="2" t="s">
        <v>241</v>
      </c>
      <c r="KT930" s="2" t="s">
        <v>229</v>
      </c>
      <c r="KU930" s="4"/>
      <c r="KV930" s="8"/>
      <c r="KW930" s="4"/>
      <c r="KX930" s="8"/>
      <c r="KY930" s="7"/>
      <c r="KZ930" s="7"/>
      <c r="LA930" s="2" t="s">
        <v>239</v>
      </c>
      <c r="LB930" s="2" t="s">
        <v>226</v>
      </c>
      <c r="LC930" s="2" t="s">
        <v>1598</v>
      </c>
      <c r="LD930" s="2" t="s">
        <v>1034</v>
      </c>
      <c r="LE930" s="2" t="s">
        <v>241</v>
      </c>
      <c r="LF930" s="2" t="s">
        <v>229</v>
      </c>
      <c r="LG930" s="4"/>
      <c r="LH930" s="8"/>
      <c r="LI930" s="4"/>
      <c r="LJ930" s="8"/>
      <c r="LK930" s="7"/>
      <c r="LL930" s="7"/>
      <c r="LM930" s="2" t="s">
        <v>229</v>
      </c>
      <c r="LN930" s="2" t="s">
        <v>229</v>
      </c>
      <c r="LO930" s="2" t="s">
        <v>229</v>
      </c>
      <c r="LP930" s="2" t="s">
        <v>229</v>
      </c>
      <c r="LQ930" s="2" t="s">
        <v>229</v>
      </c>
      <c r="LR930" s="2" t="s">
        <v>229</v>
      </c>
      <c r="LS930" s="4"/>
      <c r="LT930" s="8"/>
      <c r="LU930" s="4"/>
      <c r="LV930" s="8"/>
      <c r="LW930" s="7"/>
      <c r="LX930" s="7"/>
      <c r="LY930" s="2" t="s">
        <v>239</v>
      </c>
      <c r="LZ930" s="2" t="s">
        <v>275</v>
      </c>
      <c r="MA930" s="2" t="s">
        <v>944</v>
      </c>
      <c r="MB930" s="2" t="s">
        <v>2085</v>
      </c>
      <c r="MC930" s="2" t="s">
        <v>241</v>
      </c>
      <c r="MD930" s="2" t="s">
        <v>229</v>
      </c>
      <c r="ME930" s="4"/>
      <c r="MF930" s="8"/>
      <c r="MG930" s="4"/>
      <c r="MH930" s="8"/>
      <c r="MI930" s="7"/>
      <c r="MJ930" s="7"/>
      <c r="MK930" s="2" t="s">
        <v>278</v>
      </c>
      <c r="ML930" s="2" t="s">
        <v>226</v>
      </c>
      <c r="MM930" s="2" t="s">
        <v>229</v>
      </c>
      <c r="MN930" s="2" t="s">
        <v>229</v>
      </c>
      <c r="MO930" s="2" t="s">
        <v>241</v>
      </c>
      <c r="MP930" s="2" t="s">
        <v>229</v>
      </c>
      <c r="MQ930" s="4"/>
      <c r="MR930" s="8"/>
      <c r="MS930" s="4"/>
      <c r="MT930" s="8"/>
      <c r="MU930" s="7"/>
      <c r="MV930" s="7"/>
      <c r="MW930" s="2" t="s">
        <v>239</v>
      </c>
      <c r="MX930" s="2" t="s">
        <v>226</v>
      </c>
      <c r="MY930" s="2" t="s">
        <v>1674</v>
      </c>
      <c r="MZ930" s="2" t="s">
        <v>580</v>
      </c>
      <c r="NA930" s="2" t="s">
        <v>241</v>
      </c>
      <c r="NB930" s="2" t="s">
        <v>229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260</v>
      </c>
      <c r="NK930" s="2" t="s">
        <v>1165</v>
      </c>
      <c r="NL930" s="2" t="s">
        <v>1808</v>
      </c>
      <c r="NM930" s="2" t="s">
        <v>241</v>
      </c>
      <c r="NN930" s="2" t="s">
        <v>229</v>
      </c>
      <c r="NO930" s="4"/>
      <c r="NP930" s="8"/>
      <c r="NQ930" s="4"/>
      <c r="NR930" s="8"/>
      <c r="NS930" s="7"/>
      <c r="NT930" s="7"/>
      <c r="NU930" s="2" t="s">
        <v>266</v>
      </c>
      <c r="NV930" s="2" t="s">
        <v>226</v>
      </c>
      <c r="NW930" s="2" t="s">
        <v>229</v>
      </c>
      <c r="NX930" s="2" t="s">
        <v>229</v>
      </c>
      <c r="NY930" s="2" t="s">
        <v>241</v>
      </c>
      <c r="NZ930" s="2" t="s">
        <v>229</v>
      </c>
      <c r="OA930" s="4"/>
      <c r="OB930" s="8"/>
      <c r="OC930" s="4"/>
      <c r="OD930" s="8"/>
      <c r="OE930" s="7"/>
      <c r="OF930" s="7"/>
      <c r="OG930" s="2" t="s">
        <v>266</v>
      </c>
      <c r="OH930" s="2" t="s">
        <v>226</v>
      </c>
      <c r="OI930" s="2" t="s">
        <v>229</v>
      </c>
      <c r="OJ930" s="2" t="s">
        <v>229</v>
      </c>
      <c r="OK930" s="2" t="s">
        <v>241</v>
      </c>
      <c r="OL930" s="2" t="s">
        <v>229</v>
      </c>
      <c r="OM930" s="4"/>
      <c r="ON930" s="8"/>
      <c r="OO930" s="4"/>
      <c r="OP930" s="8"/>
      <c r="OQ930" s="7"/>
      <c r="OR930" s="7"/>
      <c r="OS930" s="2" t="s">
        <v>229</v>
      </c>
      <c r="OT930" s="2" t="s">
        <v>229</v>
      </c>
      <c r="OU930" s="2" t="s">
        <v>229</v>
      </c>
      <c r="OV930" s="2" t="s">
        <v>229</v>
      </c>
      <c r="OW930" s="2" t="s">
        <v>229</v>
      </c>
      <c r="OX930" s="2" t="s">
        <v>229</v>
      </c>
      <c r="OY930" s="4"/>
      <c r="OZ930" s="8"/>
      <c r="PA930" s="4"/>
      <c r="PB930" s="8"/>
      <c r="PC930" s="7"/>
      <c r="PD930" s="7"/>
      <c r="PE930" s="2" t="s">
        <v>229</v>
      </c>
      <c r="PF930" s="2" t="s">
        <v>229</v>
      </c>
      <c r="PG930" s="2" t="s">
        <v>229</v>
      </c>
      <c r="PH930" s="2" t="s">
        <v>229</v>
      </c>
      <c r="PI930" s="2" t="s">
        <v>229</v>
      </c>
      <c r="PJ930" s="2" t="s">
        <v>229</v>
      </c>
      <c r="PK930" s="4"/>
      <c r="PL930" s="8"/>
      <c r="PM930" s="4"/>
      <c r="PN930" s="8"/>
      <c r="PO930" s="7"/>
      <c r="PP930" s="7"/>
      <c r="PQ930" s="2" t="s">
        <v>239</v>
      </c>
      <c r="PR930" s="2" t="s">
        <v>275</v>
      </c>
      <c r="PS930" s="2" t="s">
        <v>785</v>
      </c>
      <c r="PT930" s="2" t="s">
        <v>2079</v>
      </c>
      <c r="PU930" s="2" t="s">
        <v>241</v>
      </c>
      <c r="PV930" s="2" t="s">
        <v>229</v>
      </c>
      <c r="PW930" s="4"/>
      <c r="PX930" s="8"/>
      <c r="PY930" s="4"/>
      <c r="PZ930" s="8"/>
      <c r="QA930" s="7"/>
      <c r="QB930" s="7"/>
      <c r="QC930" s="2" t="s">
        <v>281</v>
      </c>
      <c r="QD930" s="2" t="s">
        <v>226</v>
      </c>
      <c r="QE930" s="2" t="s">
        <v>229</v>
      </c>
      <c r="QF930" s="2" t="s">
        <v>229</v>
      </c>
      <c r="QG930" s="2" t="s">
        <v>241</v>
      </c>
      <c r="QH930" s="2" t="s">
        <v>229</v>
      </c>
      <c r="QI930" s="4"/>
      <c r="QJ930" s="8"/>
      <c r="QK930" s="4"/>
      <c r="QL930" s="8"/>
      <c r="QM930" s="7"/>
      <c r="QN930" s="7"/>
      <c r="QO930" s="2" t="s">
        <v>229</v>
      </c>
      <c r="QP930" s="2" t="s">
        <v>229</v>
      </c>
      <c r="QQ930" s="2" t="s">
        <v>229</v>
      </c>
      <c r="QR930" s="2" t="s">
        <v>229</v>
      </c>
      <c r="QS930" s="2" t="s">
        <v>229</v>
      </c>
      <c r="QT930" s="2" t="s">
        <v>229</v>
      </c>
      <c r="QU930" s="4"/>
      <c r="QV930" s="8"/>
      <c r="QW930" s="4"/>
      <c r="QX930" s="8"/>
      <c r="QY930" s="7"/>
      <c r="QZ930" s="7"/>
      <c r="RA930" s="2" t="s">
        <v>239</v>
      </c>
      <c r="RB930" s="2" t="s">
        <v>275</v>
      </c>
      <c r="RC930" s="2" t="s">
        <v>547</v>
      </c>
      <c r="RD930" s="2" t="s">
        <v>353</v>
      </c>
      <c r="RE930" s="2" t="s">
        <v>241</v>
      </c>
      <c r="RF930" s="2" t="s">
        <v>229</v>
      </c>
      <c r="RG930" s="4"/>
      <c r="RH930" s="8"/>
      <c r="RI930" s="4"/>
      <c r="RJ930" s="8"/>
      <c r="RK930" s="7"/>
      <c r="RL930" s="7"/>
      <c r="RM930" s="2" t="s">
        <v>229</v>
      </c>
      <c r="RN930" s="2" t="s">
        <v>229</v>
      </c>
      <c r="RO930" s="2" t="s">
        <v>229</v>
      </c>
      <c r="RP930" s="2" t="s">
        <v>229</v>
      </c>
      <c r="RQ930" s="2" t="s">
        <v>229</v>
      </c>
      <c r="RR930" s="2" t="s">
        <v>229</v>
      </c>
      <c r="RS930" s="4"/>
      <c r="RT930" s="8"/>
      <c r="RU930" s="4"/>
      <c r="RV930" s="8"/>
      <c r="RW930" s="7"/>
      <c r="RX930" s="7"/>
      <c r="RY930" s="2" t="s">
        <v>239</v>
      </c>
      <c r="RZ930" s="2" t="s">
        <v>275</v>
      </c>
      <c r="SA930" s="2" t="s">
        <v>3648</v>
      </c>
      <c r="SB930" s="2" t="s">
        <v>1348</v>
      </c>
      <c r="SC930" s="2" t="s">
        <v>241</v>
      </c>
      <c r="SD930" s="2" t="s">
        <v>229</v>
      </c>
      <c r="SE930" s="4">
        <v>61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>
        <v>100</v>
      </c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>
        <v>150</v>
      </c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</row>
    <row r="931">
      <c r="A931" s="2" t="s">
        <v>5345</v>
      </c>
      <c r="B931" s="2" t="s">
        <v>216</v>
      </c>
      <c r="C931" s="2" t="s">
        <v>5248</v>
      </c>
      <c r="D931" s="2" t="s">
        <v>218</v>
      </c>
      <c r="E931" s="2" t="s">
        <v>2883</v>
      </c>
      <c r="F931" s="2" t="s">
        <v>5338</v>
      </c>
      <c r="G931" s="2" t="s">
        <v>5339</v>
      </c>
      <c r="H931" s="2" t="s">
        <v>5340</v>
      </c>
      <c r="I931" s="2" t="s">
        <v>5341</v>
      </c>
      <c r="J931" s="2" t="s">
        <v>2910</v>
      </c>
      <c r="K931" s="2" t="s">
        <v>1796</v>
      </c>
      <c r="L931" s="3">
        <v>47</v>
      </c>
      <c r="M931" s="3">
        <v>49.35</v>
      </c>
      <c r="N931" s="3">
        <v>99.99</v>
      </c>
      <c r="O931" s="2" t="s">
        <v>226</v>
      </c>
      <c r="P931" s="2" t="s">
        <v>528</v>
      </c>
      <c r="Q931" s="2" t="s">
        <v>228</v>
      </c>
      <c r="R931" s="2" t="s">
        <v>229</v>
      </c>
      <c r="S931" s="2" t="s">
        <v>5342</v>
      </c>
      <c r="T931" s="2" t="s">
        <v>684</v>
      </c>
      <c r="U931" s="2" t="s">
        <v>3027</v>
      </c>
      <c r="V931" s="2" t="s">
        <v>1524</v>
      </c>
      <c r="W931" s="2" t="s">
        <v>1009</v>
      </c>
      <c r="X931" s="2" t="s">
        <v>229</v>
      </c>
      <c r="Y931" s="2" t="s">
        <v>1144</v>
      </c>
      <c r="Z931" s="4">
        <v>64</v>
      </c>
      <c r="AA931" s="4">
        <f>=ROUNDDOWN(10.6666666666667,0)</f>
      </c>
      <c r="AB931" s="5">
        <v>6</v>
      </c>
      <c r="AC931" s="2" t="s">
        <v>237</v>
      </c>
      <c r="AD931" s="4">
        <v>80</v>
      </c>
      <c r="AE931" s="4">
        <v>180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>
        <v>8</v>
      </c>
      <c r="AQ931" s="8">
        <v>424.26</v>
      </c>
      <c r="AR931" s="4">
        <v>10</v>
      </c>
      <c r="AS931" s="8">
        <v>473.03</v>
      </c>
      <c r="AT931" s="7">
        <v>-0.2</v>
      </c>
      <c r="AU931" s="7">
        <v>-0.1031</v>
      </c>
      <c r="AV931" s="4" t="s">
        <v>229</v>
      </c>
      <c r="AW931" s="8" t="s">
        <v>229</v>
      </c>
      <c r="AX931" s="4" t="s">
        <v>229</v>
      </c>
      <c r="AY931" s="8" t="s">
        <v>229</v>
      </c>
      <c r="AZ931" s="7" t="s">
        <v>229</v>
      </c>
      <c r="BA931" s="7" t="s">
        <v>229</v>
      </c>
      <c r="BB931" s="7">
        <v>0.5144</v>
      </c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 t="s">
        <v>229</v>
      </c>
      <c r="BJ931" s="4">
        <v>8</v>
      </c>
      <c r="BK931" s="8">
        <v>424.26</v>
      </c>
      <c r="BL931" s="2" t="s">
        <v>5346</v>
      </c>
      <c r="BM931" s="7">
        <v>1</v>
      </c>
      <c r="BN931" s="7">
        <v>1</v>
      </c>
      <c r="BO931" s="4">
        <v>1</v>
      </c>
      <c r="BP931" s="8">
        <v>46.16</v>
      </c>
      <c r="BQ931" s="4">
        <v>6</v>
      </c>
      <c r="BR931" s="8">
        <v>276.96</v>
      </c>
      <c r="BS931" s="7">
        <v>-0.8333</v>
      </c>
      <c r="BT931" s="7">
        <v>-0.8333</v>
      </c>
      <c r="BU931" s="2" t="s">
        <v>239</v>
      </c>
      <c r="BV931" s="2" t="s">
        <v>226</v>
      </c>
      <c r="BW931" s="2" t="s">
        <v>229</v>
      </c>
      <c r="BX931" s="2" t="s">
        <v>1719</v>
      </c>
      <c r="BY931" s="2" t="s">
        <v>241</v>
      </c>
      <c r="BZ931" s="2" t="s">
        <v>229</v>
      </c>
      <c r="CA931" s="4">
        <v>1</v>
      </c>
      <c r="CB931" s="8">
        <v>48.69</v>
      </c>
      <c r="CC931" s="4">
        <v>3</v>
      </c>
      <c r="CD931" s="8">
        <v>146.07</v>
      </c>
      <c r="CE931" s="7">
        <v>-0.6667</v>
      </c>
      <c r="CF931" s="7">
        <v>-0.6667</v>
      </c>
      <c r="CG931" s="2" t="s">
        <v>239</v>
      </c>
      <c r="CH931" s="2" t="s">
        <v>226</v>
      </c>
      <c r="CI931" s="2" t="s">
        <v>5344</v>
      </c>
      <c r="CJ931" s="2" t="s">
        <v>1651</v>
      </c>
      <c r="CK931" s="2" t="s">
        <v>241</v>
      </c>
      <c r="CL931" s="2" t="s">
        <v>229</v>
      </c>
      <c r="CM931" s="4"/>
      <c r="CN931" s="8"/>
      <c r="CO931" s="4"/>
      <c r="CP931" s="8"/>
      <c r="CQ931" s="7"/>
      <c r="CR931" s="7"/>
      <c r="CS931" s="2" t="s">
        <v>239</v>
      </c>
      <c r="CT931" s="2" t="s">
        <v>226</v>
      </c>
      <c r="CU931" s="2" t="s">
        <v>1148</v>
      </c>
      <c r="CV931" s="2" t="s">
        <v>4606</v>
      </c>
      <c r="CW931" s="2" t="s">
        <v>241</v>
      </c>
      <c r="CX931" s="2" t="s">
        <v>229</v>
      </c>
      <c r="CY931" s="4"/>
      <c r="CZ931" s="8"/>
      <c r="DA931" s="4"/>
      <c r="DB931" s="8"/>
      <c r="DC931" s="7"/>
      <c r="DD931" s="7"/>
      <c r="DE931" s="2" t="s">
        <v>239</v>
      </c>
      <c r="DF931" s="2" t="s">
        <v>226</v>
      </c>
      <c r="DG931" s="2" t="s">
        <v>1148</v>
      </c>
      <c r="DH931" s="2" t="s">
        <v>1943</v>
      </c>
      <c r="DI931" s="2" t="s">
        <v>241</v>
      </c>
      <c r="DJ931" s="2" t="s">
        <v>229</v>
      </c>
      <c r="DK931" s="4"/>
      <c r="DL931" s="8"/>
      <c r="DM931" s="4"/>
      <c r="DN931" s="8"/>
      <c r="DO931" s="7"/>
      <c r="DP931" s="7"/>
      <c r="DQ931" s="2" t="s">
        <v>239</v>
      </c>
      <c r="DR931" s="2" t="s">
        <v>226</v>
      </c>
      <c r="DS931" s="2" t="s">
        <v>1148</v>
      </c>
      <c r="DT931" s="2" t="s">
        <v>2077</v>
      </c>
      <c r="DU931" s="2" t="s">
        <v>241</v>
      </c>
      <c r="DV931" s="2" t="s">
        <v>229</v>
      </c>
      <c r="DW931" s="4">
        <v>1</v>
      </c>
      <c r="DX931" s="8">
        <v>50</v>
      </c>
      <c r="DY931" s="4">
        <v>1</v>
      </c>
      <c r="DZ931" s="8">
        <v>50</v>
      </c>
      <c r="EA931" s="7"/>
      <c r="EB931" s="7"/>
      <c r="EC931" s="2" t="s">
        <v>239</v>
      </c>
      <c r="ED931" s="2" t="s">
        <v>226</v>
      </c>
      <c r="EE931" s="2" t="s">
        <v>1153</v>
      </c>
      <c r="EF931" s="2" t="s">
        <v>3960</v>
      </c>
      <c r="EG931" s="2" t="s">
        <v>241</v>
      </c>
      <c r="EH931" s="2" t="s">
        <v>229</v>
      </c>
      <c r="EI931" s="4"/>
      <c r="EJ931" s="8"/>
      <c r="EK931" s="4"/>
      <c r="EL931" s="8"/>
      <c r="EM931" s="7"/>
      <c r="EN931" s="7"/>
      <c r="EO931" s="2" t="s">
        <v>239</v>
      </c>
      <c r="EP931" s="2" t="s">
        <v>226</v>
      </c>
      <c r="EQ931" s="2" t="s">
        <v>1148</v>
      </c>
      <c r="ER931" s="2" t="s">
        <v>2209</v>
      </c>
      <c r="ES931" s="2" t="s">
        <v>241</v>
      </c>
      <c r="ET931" s="2" t="s">
        <v>229</v>
      </c>
      <c r="EU931" s="4">
        <v>3</v>
      </c>
      <c r="EV931" s="8">
        <v>147.6</v>
      </c>
      <c r="EW931" s="4"/>
      <c r="EX931" s="8"/>
      <c r="EY931" s="7"/>
      <c r="EZ931" s="7"/>
      <c r="FA931" s="2" t="s">
        <v>239</v>
      </c>
      <c r="FB931" s="2" t="s">
        <v>226</v>
      </c>
      <c r="FC931" s="2" t="s">
        <v>1148</v>
      </c>
      <c r="FD931" s="2" t="s">
        <v>1621</v>
      </c>
      <c r="FE931" s="2" t="s">
        <v>241</v>
      </c>
      <c r="FF931" s="2" t="s">
        <v>229</v>
      </c>
      <c r="FG931" s="4">
        <v>1</v>
      </c>
      <c r="FH931" s="8">
        <v>79.99</v>
      </c>
      <c r="FI931" s="4"/>
      <c r="FJ931" s="8"/>
      <c r="FK931" s="7"/>
      <c r="FL931" s="7"/>
      <c r="FM931" s="2" t="s">
        <v>239</v>
      </c>
      <c r="FN931" s="2" t="s">
        <v>226</v>
      </c>
      <c r="FO931" s="2" t="s">
        <v>1148</v>
      </c>
      <c r="FP931" s="2" t="s">
        <v>5347</v>
      </c>
      <c r="FQ931" s="2" t="s">
        <v>241</v>
      </c>
      <c r="FR931" s="2" t="s">
        <v>229</v>
      </c>
      <c r="FS931" s="4"/>
      <c r="FT931" s="8"/>
      <c r="FU931" s="4"/>
      <c r="FV931" s="8"/>
      <c r="FW931" s="7"/>
      <c r="FX931" s="7"/>
      <c r="FY931" s="2" t="s">
        <v>239</v>
      </c>
      <c r="FZ931" s="2" t="s">
        <v>226</v>
      </c>
      <c r="GA931" s="2" t="s">
        <v>327</v>
      </c>
      <c r="GB931" s="2" t="s">
        <v>1120</v>
      </c>
      <c r="GC931" s="2" t="s">
        <v>241</v>
      </c>
      <c r="GD931" s="2" t="s">
        <v>229</v>
      </c>
      <c r="GE931" s="4"/>
      <c r="GF931" s="8"/>
      <c r="GG931" s="4"/>
      <c r="GH931" s="8"/>
      <c r="GI931" s="7"/>
      <c r="GJ931" s="7"/>
      <c r="GK931" s="2" t="s">
        <v>714</v>
      </c>
      <c r="GL931" s="2" t="s">
        <v>275</v>
      </c>
      <c r="GM931" s="2" t="s">
        <v>1987</v>
      </c>
      <c r="GN931" s="2" t="s">
        <v>4678</v>
      </c>
      <c r="GO931" s="2" t="s">
        <v>241</v>
      </c>
      <c r="GP931" s="2" t="s">
        <v>229</v>
      </c>
      <c r="GQ931" s="4">
        <v>1</v>
      </c>
      <c r="GR931" s="8">
        <v>51.82</v>
      </c>
      <c r="GS931" s="4"/>
      <c r="GT931" s="8"/>
      <c r="GU931" s="7"/>
      <c r="GV931" s="7"/>
      <c r="GW931" s="2" t="s">
        <v>239</v>
      </c>
      <c r="GX931" s="2" t="s">
        <v>226</v>
      </c>
      <c r="GY931" s="2" t="s">
        <v>1492</v>
      </c>
      <c r="GZ931" s="2" t="s">
        <v>1493</v>
      </c>
      <c r="HA931" s="2" t="s">
        <v>241</v>
      </c>
      <c r="HB931" s="2" t="s">
        <v>229</v>
      </c>
      <c r="HC931" s="4"/>
      <c r="HD931" s="8"/>
      <c r="HE931" s="4"/>
      <c r="HF931" s="8"/>
      <c r="HG931" s="7"/>
      <c r="HH931" s="7"/>
      <c r="HI931" s="2" t="s">
        <v>239</v>
      </c>
      <c r="HJ931" s="2" t="s">
        <v>275</v>
      </c>
      <c r="HK931" s="2" t="s">
        <v>1557</v>
      </c>
      <c r="HL931" s="2" t="s">
        <v>2403</v>
      </c>
      <c r="HM931" s="2" t="s">
        <v>241</v>
      </c>
      <c r="HN931" s="2" t="s">
        <v>263</v>
      </c>
      <c r="HO931" s="4"/>
      <c r="HP931" s="8"/>
      <c r="HQ931" s="4"/>
      <c r="HR931" s="8"/>
      <c r="HS931" s="7"/>
      <c r="HT931" s="7"/>
      <c r="HU931" s="2" t="s">
        <v>239</v>
      </c>
      <c r="HV931" s="2" t="s">
        <v>226</v>
      </c>
      <c r="HW931" s="2" t="s">
        <v>1547</v>
      </c>
      <c r="HX931" s="2" t="s">
        <v>279</v>
      </c>
      <c r="HY931" s="2" t="s">
        <v>241</v>
      </c>
      <c r="HZ931" s="2" t="s">
        <v>229</v>
      </c>
      <c r="IA931" s="4"/>
      <c r="IB931" s="8"/>
      <c r="IC931" s="4"/>
      <c r="ID931" s="8"/>
      <c r="IE931" s="7"/>
      <c r="IF931" s="7"/>
      <c r="IG931" s="2" t="s">
        <v>239</v>
      </c>
      <c r="IH931" s="2" t="s">
        <v>226</v>
      </c>
      <c r="II931" s="2" t="s">
        <v>1157</v>
      </c>
      <c r="IJ931" s="2" t="s">
        <v>2077</v>
      </c>
      <c r="IK931" s="2" t="s">
        <v>241</v>
      </c>
      <c r="IL931" s="2" t="s">
        <v>229</v>
      </c>
      <c r="IM931" s="4"/>
      <c r="IN931" s="8"/>
      <c r="IO931" s="4"/>
      <c r="IP931" s="8"/>
      <c r="IQ931" s="7"/>
      <c r="IR931" s="7"/>
      <c r="IS931" s="2" t="s">
        <v>267</v>
      </c>
      <c r="IT931" s="2" t="s">
        <v>226</v>
      </c>
      <c r="IU931" s="2" t="s">
        <v>229</v>
      </c>
      <c r="IV931" s="2" t="s">
        <v>229</v>
      </c>
      <c r="IW931" s="2" t="s">
        <v>241</v>
      </c>
      <c r="IX931" s="2" t="s">
        <v>229</v>
      </c>
      <c r="IY931" s="4"/>
      <c r="IZ931" s="8"/>
      <c r="JA931" s="4"/>
      <c r="JB931" s="8"/>
      <c r="JC931" s="7"/>
      <c r="JD931" s="7"/>
      <c r="JE931" s="2" t="s">
        <v>239</v>
      </c>
      <c r="JF931" s="2" t="s">
        <v>226</v>
      </c>
      <c r="JG931" s="2" t="s">
        <v>268</v>
      </c>
      <c r="JH931" s="2" t="s">
        <v>2039</v>
      </c>
      <c r="JI931" s="2" t="s">
        <v>241</v>
      </c>
      <c r="JJ931" s="2" t="s">
        <v>229</v>
      </c>
      <c r="JK931" s="4"/>
      <c r="JL931" s="8"/>
      <c r="JM931" s="4"/>
      <c r="JN931" s="8"/>
      <c r="JO931" s="7"/>
      <c r="JP931" s="7"/>
      <c r="JQ931" s="2" t="s">
        <v>229</v>
      </c>
      <c r="JR931" s="2" t="s">
        <v>229</v>
      </c>
      <c r="JS931" s="2" t="s">
        <v>229</v>
      </c>
      <c r="JT931" s="2" t="s">
        <v>229</v>
      </c>
      <c r="JU931" s="2" t="s">
        <v>229</v>
      </c>
      <c r="JV931" s="2" t="s">
        <v>229</v>
      </c>
      <c r="JW931" s="4"/>
      <c r="JX931" s="8"/>
      <c r="JY931" s="4"/>
      <c r="JZ931" s="8"/>
      <c r="KA931" s="7"/>
      <c r="KB931" s="7"/>
      <c r="KC931" s="2" t="s">
        <v>272</v>
      </c>
      <c r="KD931" s="2" t="s">
        <v>226</v>
      </c>
      <c r="KE931" s="2" t="s">
        <v>229</v>
      </c>
      <c r="KF931" s="2" t="s">
        <v>229</v>
      </c>
      <c r="KG931" s="2" t="s">
        <v>241</v>
      </c>
      <c r="KH931" s="2" t="s">
        <v>229</v>
      </c>
      <c r="KI931" s="4"/>
      <c r="KJ931" s="8"/>
      <c r="KK931" s="4"/>
      <c r="KL931" s="8"/>
      <c r="KM931" s="7"/>
      <c r="KN931" s="7"/>
      <c r="KO931" s="2" t="s">
        <v>272</v>
      </c>
      <c r="KP931" s="2" t="s">
        <v>226</v>
      </c>
      <c r="KQ931" s="2" t="s">
        <v>229</v>
      </c>
      <c r="KR931" s="2" t="s">
        <v>229</v>
      </c>
      <c r="KS931" s="2" t="s">
        <v>241</v>
      </c>
      <c r="KT931" s="2" t="s">
        <v>229</v>
      </c>
      <c r="KU931" s="4"/>
      <c r="KV931" s="8"/>
      <c r="KW931" s="4"/>
      <c r="KX931" s="8"/>
      <c r="KY931" s="7"/>
      <c r="KZ931" s="7"/>
      <c r="LA931" s="2" t="s">
        <v>239</v>
      </c>
      <c r="LB931" s="2" t="s">
        <v>226</v>
      </c>
      <c r="LC931" s="2" t="s">
        <v>1598</v>
      </c>
      <c r="LD931" s="2" t="s">
        <v>313</v>
      </c>
      <c r="LE931" s="2" t="s">
        <v>241</v>
      </c>
      <c r="LF931" s="2" t="s">
        <v>229</v>
      </c>
      <c r="LG931" s="4"/>
      <c r="LH931" s="8"/>
      <c r="LI931" s="4"/>
      <c r="LJ931" s="8"/>
      <c r="LK931" s="7"/>
      <c r="LL931" s="7"/>
      <c r="LM931" s="2" t="s">
        <v>229</v>
      </c>
      <c r="LN931" s="2" t="s">
        <v>229</v>
      </c>
      <c r="LO931" s="2" t="s">
        <v>229</v>
      </c>
      <c r="LP931" s="2" t="s">
        <v>229</v>
      </c>
      <c r="LQ931" s="2" t="s">
        <v>229</v>
      </c>
      <c r="LR931" s="2" t="s">
        <v>229</v>
      </c>
      <c r="LS931" s="4"/>
      <c r="LT931" s="8"/>
      <c r="LU931" s="4"/>
      <c r="LV931" s="8"/>
      <c r="LW931" s="7"/>
      <c r="LX931" s="7"/>
      <c r="LY931" s="2" t="s">
        <v>239</v>
      </c>
      <c r="LZ931" s="2" t="s">
        <v>275</v>
      </c>
      <c r="MA931" s="2" t="s">
        <v>944</v>
      </c>
      <c r="MB931" s="2" t="s">
        <v>2085</v>
      </c>
      <c r="MC931" s="2" t="s">
        <v>241</v>
      </c>
      <c r="MD931" s="2" t="s">
        <v>229</v>
      </c>
      <c r="ME931" s="4"/>
      <c r="MF931" s="8"/>
      <c r="MG931" s="4"/>
      <c r="MH931" s="8"/>
      <c r="MI931" s="7"/>
      <c r="MJ931" s="7"/>
      <c r="MK931" s="2" t="s">
        <v>278</v>
      </c>
      <c r="ML931" s="2" t="s">
        <v>226</v>
      </c>
      <c r="MM931" s="2" t="s">
        <v>229</v>
      </c>
      <c r="MN931" s="2" t="s">
        <v>229</v>
      </c>
      <c r="MO931" s="2" t="s">
        <v>241</v>
      </c>
      <c r="MP931" s="2" t="s">
        <v>229</v>
      </c>
      <c r="MQ931" s="4"/>
      <c r="MR931" s="8"/>
      <c r="MS931" s="4"/>
      <c r="MT931" s="8"/>
      <c r="MU931" s="7"/>
      <c r="MV931" s="7"/>
      <c r="MW931" s="2" t="s">
        <v>239</v>
      </c>
      <c r="MX931" s="2" t="s">
        <v>226</v>
      </c>
      <c r="MY931" s="2" t="s">
        <v>1674</v>
      </c>
      <c r="MZ931" s="2" t="s">
        <v>1256</v>
      </c>
      <c r="NA931" s="2" t="s">
        <v>241</v>
      </c>
      <c r="NB931" s="2" t="s">
        <v>229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260</v>
      </c>
      <c r="NK931" s="2" t="s">
        <v>1165</v>
      </c>
      <c r="NL931" s="2" t="s">
        <v>1808</v>
      </c>
      <c r="NM931" s="2" t="s">
        <v>241</v>
      </c>
      <c r="NN931" s="2" t="s">
        <v>229</v>
      </c>
      <c r="NO931" s="4"/>
      <c r="NP931" s="8"/>
      <c r="NQ931" s="4"/>
      <c r="NR931" s="8"/>
      <c r="NS931" s="7"/>
      <c r="NT931" s="7"/>
      <c r="NU931" s="2" t="s">
        <v>266</v>
      </c>
      <c r="NV931" s="2" t="s">
        <v>226</v>
      </c>
      <c r="NW931" s="2" t="s">
        <v>229</v>
      </c>
      <c r="NX931" s="2" t="s">
        <v>229</v>
      </c>
      <c r="NY931" s="2" t="s">
        <v>241</v>
      </c>
      <c r="NZ931" s="2" t="s">
        <v>229</v>
      </c>
      <c r="OA931" s="4"/>
      <c r="OB931" s="8"/>
      <c r="OC931" s="4"/>
      <c r="OD931" s="8"/>
      <c r="OE931" s="7"/>
      <c r="OF931" s="7"/>
      <c r="OG931" s="2" t="s">
        <v>266</v>
      </c>
      <c r="OH931" s="2" t="s">
        <v>226</v>
      </c>
      <c r="OI931" s="2" t="s">
        <v>229</v>
      </c>
      <c r="OJ931" s="2" t="s">
        <v>229</v>
      </c>
      <c r="OK931" s="2" t="s">
        <v>241</v>
      </c>
      <c r="OL931" s="2" t="s">
        <v>229</v>
      </c>
      <c r="OM931" s="4"/>
      <c r="ON931" s="8"/>
      <c r="OO931" s="4"/>
      <c r="OP931" s="8"/>
      <c r="OQ931" s="7"/>
      <c r="OR931" s="7"/>
      <c r="OS931" s="2" t="s">
        <v>229</v>
      </c>
      <c r="OT931" s="2" t="s">
        <v>229</v>
      </c>
      <c r="OU931" s="2" t="s">
        <v>229</v>
      </c>
      <c r="OV931" s="2" t="s">
        <v>229</v>
      </c>
      <c r="OW931" s="2" t="s">
        <v>229</v>
      </c>
      <c r="OX931" s="2" t="s">
        <v>229</v>
      </c>
      <c r="OY931" s="4"/>
      <c r="OZ931" s="8"/>
      <c r="PA931" s="4"/>
      <c r="PB931" s="8"/>
      <c r="PC931" s="7"/>
      <c r="PD931" s="7"/>
      <c r="PE931" s="2" t="s">
        <v>229</v>
      </c>
      <c r="PF931" s="2" t="s">
        <v>229</v>
      </c>
      <c r="PG931" s="2" t="s">
        <v>229</v>
      </c>
      <c r="PH931" s="2" t="s">
        <v>229</v>
      </c>
      <c r="PI931" s="2" t="s">
        <v>229</v>
      </c>
      <c r="PJ931" s="2" t="s">
        <v>229</v>
      </c>
      <c r="PK931" s="4"/>
      <c r="PL931" s="8"/>
      <c r="PM931" s="4"/>
      <c r="PN931" s="8"/>
      <c r="PO931" s="7"/>
      <c r="PP931" s="7"/>
      <c r="PQ931" s="2" t="s">
        <v>239</v>
      </c>
      <c r="PR931" s="2" t="s">
        <v>275</v>
      </c>
      <c r="PS931" s="2" t="s">
        <v>785</v>
      </c>
      <c r="PT931" s="2" t="s">
        <v>2274</v>
      </c>
      <c r="PU931" s="2" t="s">
        <v>241</v>
      </c>
      <c r="PV931" s="2" t="s">
        <v>229</v>
      </c>
      <c r="PW931" s="4"/>
      <c r="PX931" s="8"/>
      <c r="PY931" s="4"/>
      <c r="PZ931" s="8"/>
      <c r="QA931" s="7"/>
      <c r="QB931" s="7"/>
      <c r="QC931" s="2" t="s">
        <v>281</v>
      </c>
      <c r="QD931" s="2" t="s">
        <v>226</v>
      </c>
      <c r="QE931" s="2" t="s">
        <v>229</v>
      </c>
      <c r="QF931" s="2" t="s">
        <v>229</v>
      </c>
      <c r="QG931" s="2" t="s">
        <v>241</v>
      </c>
      <c r="QH931" s="2" t="s">
        <v>229</v>
      </c>
      <c r="QI931" s="4"/>
      <c r="QJ931" s="8"/>
      <c r="QK931" s="4"/>
      <c r="QL931" s="8"/>
      <c r="QM931" s="7"/>
      <c r="QN931" s="7"/>
      <c r="QO931" s="2" t="s">
        <v>229</v>
      </c>
      <c r="QP931" s="2" t="s">
        <v>229</v>
      </c>
      <c r="QQ931" s="2" t="s">
        <v>229</v>
      </c>
      <c r="QR931" s="2" t="s">
        <v>229</v>
      </c>
      <c r="QS931" s="2" t="s">
        <v>229</v>
      </c>
      <c r="QT931" s="2" t="s">
        <v>229</v>
      </c>
      <c r="QU931" s="4"/>
      <c r="QV931" s="8"/>
      <c r="QW931" s="4"/>
      <c r="QX931" s="8"/>
      <c r="QY931" s="7"/>
      <c r="QZ931" s="7"/>
      <c r="RA931" s="2" t="s">
        <v>239</v>
      </c>
      <c r="RB931" s="2" t="s">
        <v>275</v>
      </c>
      <c r="RC931" s="2" t="s">
        <v>547</v>
      </c>
      <c r="RD931" s="2" t="s">
        <v>1912</v>
      </c>
      <c r="RE931" s="2" t="s">
        <v>241</v>
      </c>
      <c r="RF931" s="2" t="s">
        <v>229</v>
      </c>
      <c r="RG931" s="4"/>
      <c r="RH931" s="8"/>
      <c r="RI931" s="4"/>
      <c r="RJ931" s="8"/>
      <c r="RK931" s="7"/>
      <c r="RL931" s="7"/>
      <c r="RM931" s="2" t="s">
        <v>229</v>
      </c>
      <c r="RN931" s="2" t="s">
        <v>229</v>
      </c>
      <c r="RO931" s="2" t="s">
        <v>229</v>
      </c>
      <c r="RP931" s="2" t="s">
        <v>229</v>
      </c>
      <c r="RQ931" s="2" t="s">
        <v>229</v>
      </c>
      <c r="RR931" s="2" t="s">
        <v>229</v>
      </c>
      <c r="RS931" s="4"/>
      <c r="RT931" s="8"/>
      <c r="RU931" s="4"/>
      <c r="RV931" s="8"/>
      <c r="RW931" s="7"/>
      <c r="RX931" s="7"/>
      <c r="RY931" s="2" t="s">
        <v>239</v>
      </c>
      <c r="RZ931" s="2" t="s">
        <v>275</v>
      </c>
      <c r="SA931" s="2" t="s">
        <v>3648</v>
      </c>
      <c r="SB931" s="2" t="s">
        <v>892</v>
      </c>
      <c r="SC931" s="2" t="s">
        <v>241</v>
      </c>
      <c r="SD931" s="2" t="s">
        <v>229</v>
      </c>
      <c r="SE931" s="4">
        <v>64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>
        <v>80</v>
      </c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>
        <v>100</v>
      </c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</row>
    <row r="932">
      <c r="A932" s="2" t="s">
        <v>5348</v>
      </c>
      <c r="B932" s="2" t="s">
        <v>216</v>
      </c>
      <c r="C932" s="2" t="s">
        <v>5248</v>
      </c>
      <c r="D932" s="2" t="s">
        <v>218</v>
      </c>
      <c r="E932" s="2" t="s">
        <v>2883</v>
      </c>
      <c r="F932" s="2" t="s">
        <v>5338</v>
      </c>
      <c r="G932" s="2" t="s">
        <v>5339</v>
      </c>
      <c r="H932" s="2" t="s">
        <v>5340</v>
      </c>
      <c r="I932" s="2" t="s">
        <v>5341</v>
      </c>
      <c r="J932" s="2" t="s">
        <v>2918</v>
      </c>
      <c r="K932" s="2" t="s">
        <v>1796</v>
      </c>
      <c r="L932" s="3">
        <v>51.7</v>
      </c>
      <c r="M932" s="3">
        <v>54.28</v>
      </c>
      <c r="N932" s="3">
        <v>109.99</v>
      </c>
      <c r="O932" s="2" t="s">
        <v>226</v>
      </c>
      <c r="P932" s="2" t="s">
        <v>528</v>
      </c>
      <c r="Q932" s="2" t="s">
        <v>228</v>
      </c>
      <c r="R932" s="2" t="s">
        <v>229</v>
      </c>
      <c r="S932" s="2" t="s">
        <v>5349</v>
      </c>
      <c r="T932" s="2" t="s">
        <v>684</v>
      </c>
      <c r="U932" s="2" t="s">
        <v>3027</v>
      </c>
      <c r="V932" s="2" t="s">
        <v>1524</v>
      </c>
      <c r="W932" s="2" t="s">
        <v>1009</v>
      </c>
      <c r="X932" s="2" t="s">
        <v>229</v>
      </c>
      <c r="Y932" s="2" t="s">
        <v>1144</v>
      </c>
      <c r="Z932" s="4">
        <v>190</v>
      </c>
      <c r="AA932" s="4">
        <f>=ROUNDDOWN(31.6666666666667,0)</f>
      </c>
      <c r="AB932" s="5">
        <v>6</v>
      </c>
      <c r="AC932" s="2" t="s">
        <v>237</v>
      </c>
      <c r="AD932" s="4">
        <v>90</v>
      </c>
      <c r="AE932" s="4">
        <v>90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>
        <v>4</v>
      </c>
      <c r="AQ932" s="8">
        <v>227.42</v>
      </c>
      <c r="AR932" s="4">
        <v>3</v>
      </c>
      <c r="AS932" s="8">
        <v>163.34</v>
      </c>
      <c r="AT932" s="7">
        <v>0.3333</v>
      </c>
      <c r="AU932" s="7">
        <v>0.3923</v>
      </c>
      <c r="AV932" s="4" t="s">
        <v>229</v>
      </c>
      <c r="AW932" s="8" t="s">
        <v>229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>
        <v>0.2758</v>
      </c>
      <c r="BC932" s="4" t="s">
        <v>229</v>
      </c>
      <c r="BD932" s="8" t="s">
        <v>229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 t="s">
        <v>229</v>
      </c>
      <c r="BJ932" s="4">
        <v>4</v>
      </c>
      <c r="BK932" s="8">
        <v>227.42</v>
      </c>
      <c r="BL932" s="2" t="s">
        <v>5350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239</v>
      </c>
      <c r="BV932" s="2" t="s">
        <v>226</v>
      </c>
      <c r="BW932" s="2" t="s">
        <v>229</v>
      </c>
      <c r="BX932" s="2" t="s">
        <v>1474</v>
      </c>
      <c r="BY932" s="2" t="s">
        <v>241</v>
      </c>
      <c r="BZ932" s="2" t="s">
        <v>229</v>
      </c>
      <c r="CA932" s="4"/>
      <c r="CB932" s="8"/>
      <c r="CC932" s="4">
        <v>1</v>
      </c>
      <c r="CD932" s="8">
        <v>54.78</v>
      </c>
      <c r="CE932" s="7">
        <v>-1</v>
      </c>
      <c r="CF932" s="7">
        <v>-1</v>
      </c>
      <c r="CG932" s="2" t="s">
        <v>239</v>
      </c>
      <c r="CH932" s="2" t="s">
        <v>226</v>
      </c>
      <c r="CI932" s="2" t="s">
        <v>3986</v>
      </c>
      <c r="CJ932" s="2" t="s">
        <v>1629</v>
      </c>
      <c r="CK932" s="2" t="s">
        <v>241</v>
      </c>
      <c r="CL932" s="2" t="s">
        <v>229</v>
      </c>
      <c r="CM932" s="4">
        <v>2</v>
      </c>
      <c r="CN932" s="8">
        <v>115.88</v>
      </c>
      <c r="CO932" s="4"/>
      <c r="CP932" s="8"/>
      <c r="CQ932" s="7"/>
      <c r="CR932" s="7"/>
      <c r="CS932" s="2" t="s">
        <v>239</v>
      </c>
      <c r="CT932" s="2" t="s">
        <v>226</v>
      </c>
      <c r="CU932" s="2" t="s">
        <v>1445</v>
      </c>
      <c r="CV932" s="2" t="s">
        <v>2174</v>
      </c>
      <c r="CW932" s="2" t="s">
        <v>241</v>
      </c>
      <c r="CX932" s="2" t="s">
        <v>229</v>
      </c>
      <c r="CY932" s="4">
        <v>1</v>
      </c>
      <c r="CZ932" s="8">
        <v>54.54</v>
      </c>
      <c r="DA932" s="4"/>
      <c r="DB932" s="8"/>
      <c r="DC932" s="7"/>
      <c r="DD932" s="7"/>
      <c r="DE932" s="2" t="s">
        <v>239</v>
      </c>
      <c r="DF932" s="2" t="s">
        <v>226</v>
      </c>
      <c r="DG932" s="2" t="s">
        <v>2061</v>
      </c>
      <c r="DH932" s="2" t="s">
        <v>1463</v>
      </c>
      <c r="DI932" s="2" t="s">
        <v>241</v>
      </c>
      <c r="DJ932" s="2" t="s">
        <v>229</v>
      </c>
      <c r="DK932" s="4"/>
      <c r="DL932" s="8"/>
      <c r="DM932" s="4">
        <v>2</v>
      </c>
      <c r="DN932" s="8">
        <v>108.56</v>
      </c>
      <c r="DO932" s="7">
        <v>-1</v>
      </c>
      <c r="DP932" s="7">
        <v>-1</v>
      </c>
      <c r="DQ932" s="2" t="s">
        <v>239</v>
      </c>
      <c r="DR932" s="2" t="s">
        <v>226</v>
      </c>
      <c r="DS932" s="2" t="s">
        <v>2239</v>
      </c>
      <c r="DT932" s="2" t="s">
        <v>4373</v>
      </c>
      <c r="DU932" s="2" t="s">
        <v>241</v>
      </c>
      <c r="DV932" s="2" t="s">
        <v>229</v>
      </c>
      <c r="DW932" s="4"/>
      <c r="DX932" s="8"/>
      <c r="DY932" s="4"/>
      <c r="DZ932" s="8"/>
      <c r="EA932" s="7"/>
      <c r="EB932" s="7"/>
      <c r="EC932" s="2" t="s">
        <v>239</v>
      </c>
      <c r="ED932" s="2" t="s">
        <v>226</v>
      </c>
      <c r="EE932" s="2" t="s">
        <v>1153</v>
      </c>
      <c r="EF932" s="2" t="s">
        <v>703</v>
      </c>
      <c r="EG932" s="2" t="s">
        <v>241</v>
      </c>
      <c r="EH932" s="2" t="s">
        <v>229</v>
      </c>
      <c r="EI932" s="4"/>
      <c r="EJ932" s="8"/>
      <c r="EK932" s="4"/>
      <c r="EL932" s="8"/>
      <c r="EM932" s="7"/>
      <c r="EN932" s="7"/>
      <c r="EO932" s="2" t="s">
        <v>239</v>
      </c>
      <c r="EP932" s="2" t="s">
        <v>226</v>
      </c>
      <c r="EQ932" s="2" t="s">
        <v>3077</v>
      </c>
      <c r="ER932" s="2" t="s">
        <v>2915</v>
      </c>
      <c r="ES932" s="2" t="s">
        <v>241</v>
      </c>
      <c r="ET932" s="2" t="s">
        <v>229</v>
      </c>
      <c r="EU932" s="4"/>
      <c r="EV932" s="8"/>
      <c r="EW932" s="4"/>
      <c r="EX932" s="8"/>
      <c r="EY932" s="7"/>
      <c r="EZ932" s="7"/>
      <c r="FA932" s="2" t="s">
        <v>239</v>
      </c>
      <c r="FB932" s="2" t="s">
        <v>226</v>
      </c>
      <c r="FC932" s="2" t="s">
        <v>1445</v>
      </c>
      <c r="FD932" s="2" t="s">
        <v>2455</v>
      </c>
      <c r="FE932" s="2" t="s">
        <v>241</v>
      </c>
      <c r="FF932" s="2" t="s">
        <v>229</v>
      </c>
      <c r="FG932" s="4"/>
      <c r="FH932" s="8"/>
      <c r="FI932" s="4"/>
      <c r="FJ932" s="8"/>
      <c r="FK932" s="7"/>
      <c r="FL932" s="7"/>
      <c r="FM932" s="2" t="s">
        <v>239</v>
      </c>
      <c r="FN932" s="2" t="s">
        <v>226</v>
      </c>
      <c r="FO932" s="2" t="s">
        <v>2402</v>
      </c>
      <c r="FP932" s="2" t="s">
        <v>1470</v>
      </c>
      <c r="FQ932" s="2" t="s">
        <v>241</v>
      </c>
      <c r="FR932" s="2" t="s">
        <v>229</v>
      </c>
      <c r="FS932" s="4"/>
      <c r="FT932" s="8"/>
      <c r="FU932" s="4"/>
      <c r="FV932" s="8"/>
      <c r="FW932" s="7"/>
      <c r="FX932" s="7"/>
      <c r="FY932" s="2" t="s">
        <v>239</v>
      </c>
      <c r="FZ932" s="2" t="s">
        <v>226</v>
      </c>
      <c r="GA932" s="2" t="s">
        <v>327</v>
      </c>
      <c r="GB932" s="2" t="s">
        <v>229</v>
      </c>
      <c r="GC932" s="2" t="s">
        <v>241</v>
      </c>
      <c r="GD932" s="2" t="s">
        <v>229</v>
      </c>
      <c r="GE932" s="4"/>
      <c r="GF932" s="8"/>
      <c r="GG932" s="4"/>
      <c r="GH932" s="8"/>
      <c r="GI932" s="7"/>
      <c r="GJ932" s="7"/>
      <c r="GK932" s="2" t="s">
        <v>714</v>
      </c>
      <c r="GL932" s="2" t="s">
        <v>275</v>
      </c>
      <c r="GM932" s="2" t="s">
        <v>707</v>
      </c>
      <c r="GN932" s="2" t="s">
        <v>4333</v>
      </c>
      <c r="GO932" s="2" t="s">
        <v>241</v>
      </c>
      <c r="GP932" s="2" t="s">
        <v>229</v>
      </c>
      <c r="GQ932" s="4">
        <v>1</v>
      </c>
      <c r="GR932" s="8">
        <v>57</v>
      </c>
      <c r="GS932" s="4"/>
      <c r="GT932" s="8"/>
      <c r="GU932" s="7"/>
      <c r="GV932" s="7"/>
      <c r="GW932" s="2" t="s">
        <v>239</v>
      </c>
      <c r="GX932" s="2" t="s">
        <v>226</v>
      </c>
      <c r="GY932" s="2" t="s">
        <v>3807</v>
      </c>
      <c r="GZ932" s="2" t="s">
        <v>1493</v>
      </c>
      <c r="HA932" s="2" t="s">
        <v>241</v>
      </c>
      <c r="HB932" s="2" t="s">
        <v>229</v>
      </c>
      <c r="HC932" s="4"/>
      <c r="HD932" s="8"/>
      <c r="HE932" s="4"/>
      <c r="HF932" s="8"/>
      <c r="HG932" s="7"/>
      <c r="HH932" s="7"/>
      <c r="HI932" s="2" t="s">
        <v>239</v>
      </c>
      <c r="HJ932" s="2" t="s">
        <v>275</v>
      </c>
      <c r="HK932" s="2" t="s">
        <v>1454</v>
      </c>
      <c r="HL932" s="2" t="s">
        <v>1463</v>
      </c>
      <c r="HM932" s="2" t="s">
        <v>241</v>
      </c>
      <c r="HN932" s="2" t="s">
        <v>263</v>
      </c>
      <c r="HO932" s="4"/>
      <c r="HP932" s="8"/>
      <c r="HQ932" s="4"/>
      <c r="HR932" s="8"/>
      <c r="HS932" s="7"/>
      <c r="HT932" s="7"/>
      <c r="HU932" s="2" t="s">
        <v>239</v>
      </c>
      <c r="HV932" s="2" t="s">
        <v>226</v>
      </c>
      <c r="HW932" s="2" t="s">
        <v>1547</v>
      </c>
      <c r="HX932" s="2" t="s">
        <v>2811</v>
      </c>
      <c r="HY932" s="2" t="s">
        <v>241</v>
      </c>
      <c r="HZ932" s="2" t="s">
        <v>229</v>
      </c>
      <c r="IA932" s="4"/>
      <c r="IB932" s="8"/>
      <c r="IC932" s="4"/>
      <c r="ID932" s="8"/>
      <c r="IE932" s="7"/>
      <c r="IF932" s="7"/>
      <c r="IG932" s="2" t="s">
        <v>239</v>
      </c>
      <c r="IH932" s="2" t="s">
        <v>226</v>
      </c>
      <c r="II932" s="2" t="s">
        <v>881</v>
      </c>
      <c r="IJ932" s="2" t="s">
        <v>1322</v>
      </c>
      <c r="IK932" s="2" t="s">
        <v>241</v>
      </c>
      <c r="IL932" s="2" t="s">
        <v>229</v>
      </c>
      <c r="IM932" s="4"/>
      <c r="IN932" s="8"/>
      <c r="IO932" s="4"/>
      <c r="IP932" s="8"/>
      <c r="IQ932" s="7"/>
      <c r="IR932" s="7"/>
      <c r="IS932" s="2" t="s">
        <v>267</v>
      </c>
      <c r="IT932" s="2" t="s">
        <v>226</v>
      </c>
      <c r="IU932" s="2" t="s">
        <v>229</v>
      </c>
      <c r="IV932" s="2" t="s">
        <v>229</v>
      </c>
      <c r="IW932" s="2" t="s">
        <v>241</v>
      </c>
      <c r="IX932" s="2" t="s">
        <v>229</v>
      </c>
      <c r="IY932" s="4"/>
      <c r="IZ932" s="8"/>
      <c r="JA932" s="4"/>
      <c r="JB932" s="8"/>
      <c r="JC932" s="7"/>
      <c r="JD932" s="7"/>
      <c r="JE932" s="2" t="s">
        <v>239</v>
      </c>
      <c r="JF932" s="2" t="s">
        <v>226</v>
      </c>
      <c r="JG932" s="2" t="s">
        <v>268</v>
      </c>
      <c r="JH932" s="2" t="s">
        <v>229</v>
      </c>
      <c r="JI932" s="2" t="s">
        <v>241</v>
      </c>
      <c r="JJ932" s="2" t="s">
        <v>229</v>
      </c>
      <c r="JK932" s="4"/>
      <c r="JL932" s="8"/>
      <c r="JM932" s="4"/>
      <c r="JN932" s="8"/>
      <c r="JO932" s="7"/>
      <c r="JP932" s="7"/>
      <c r="JQ932" s="2" t="s">
        <v>229</v>
      </c>
      <c r="JR932" s="2" t="s">
        <v>229</v>
      </c>
      <c r="JS932" s="2" t="s">
        <v>229</v>
      </c>
      <c r="JT932" s="2" t="s">
        <v>229</v>
      </c>
      <c r="JU932" s="2" t="s">
        <v>229</v>
      </c>
      <c r="JV932" s="2" t="s">
        <v>229</v>
      </c>
      <c r="JW932" s="4"/>
      <c r="JX932" s="8"/>
      <c r="JY932" s="4"/>
      <c r="JZ932" s="8"/>
      <c r="KA932" s="7"/>
      <c r="KB932" s="7"/>
      <c r="KC932" s="2" t="s">
        <v>272</v>
      </c>
      <c r="KD932" s="2" t="s">
        <v>226</v>
      </c>
      <c r="KE932" s="2" t="s">
        <v>229</v>
      </c>
      <c r="KF932" s="2" t="s">
        <v>229</v>
      </c>
      <c r="KG932" s="2" t="s">
        <v>241</v>
      </c>
      <c r="KH932" s="2" t="s">
        <v>229</v>
      </c>
      <c r="KI932" s="4"/>
      <c r="KJ932" s="8"/>
      <c r="KK932" s="4"/>
      <c r="KL932" s="8"/>
      <c r="KM932" s="7"/>
      <c r="KN932" s="7"/>
      <c r="KO932" s="2" t="s">
        <v>272</v>
      </c>
      <c r="KP932" s="2" t="s">
        <v>226</v>
      </c>
      <c r="KQ932" s="2" t="s">
        <v>229</v>
      </c>
      <c r="KR932" s="2" t="s">
        <v>229</v>
      </c>
      <c r="KS932" s="2" t="s">
        <v>241</v>
      </c>
      <c r="KT932" s="2" t="s">
        <v>229</v>
      </c>
      <c r="KU932" s="4"/>
      <c r="KV932" s="8"/>
      <c r="KW932" s="4"/>
      <c r="KX932" s="8"/>
      <c r="KY932" s="7"/>
      <c r="KZ932" s="7"/>
      <c r="LA932" s="2" t="s">
        <v>239</v>
      </c>
      <c r="LB932" s="2" t="s">
        <v>226</v>
      </c>
      <c r="LC932" s="2" t="s">
        <v>720</v>
      </c>
      <c r="LD932" s="2" t="s">
        <v>229</v>
      </c>
      <c r="LE932" s="2" t="s">
        <v>241</v>
      </c>
      <c r="LF932" s="2" t="s">
        <v>229</v>
      </c>
      <c r="LG932" s="4"/>
      <c r="LH932" s="8"/>
      <c r="LI932" s="4"/>
      <c r="LJ932" s="8"/>
      <c r="LK932" s="7"/>
      <c r="LL932" s="7"/>
      <c r="LM932" s="2" t="s">
        <v>229</v>
      </c>
      <c r="LN932" s="2" t="s">
        <v>229</v>
      </c>
      <c r="LO932" s="2" t="s">
        <v>229</v>
      </c>
      <c r="LP932" s="2" t="s">
        <v>229</v>
      </c>
      <c r="LQ932" s="2" t="s">
        <v>229</v>
      </c>
      <c r="LR932" s="2" t="s">
        <v>229</v>
      </c>
      <c r="LS932" s="4"/>
      <c r="LT932" s="8"/>
      <c r="LU932" s="4"/>
      <c r="LV932" s="8"/>
      <c r="LW932" s="7"/>
      <c r="LX932" s="7"/>
      <c r="LY932" s="2" t="s">
        <v>239</v>
      </c>
      <c r="LZ932" s="2" t="s">
        <v>275</v>
      </c>
      <c r="MA932" s="2" t="s">
        <v>3078</v>
      </c>
      <c r="MB932" s="2" t="s">
        <v>801</v>
      </c>
      <c r="MC932" s="2" t="s">
        <v>241</v>
      </c>
      <c r="MD932" s="2" t="s">
        <v>229</v>
      </c>
      <c r="ME932" s="4"/>
      <c r="MF932" s="8"/>
      <c r="MG932" s="4"/>
      <c r="MH932" s="8"/>
      <c r="MI932" s="7"/>
      <c r="MJ932" s="7"/>
      <c r="MK932" s="2" t="s">
        <v>278</v>
      </c>
      <c r="ML932" s="2" t="s">
        <v>226</v>
      </c>
      <c r="MM932" s="2" t="s">
        <v>229</v>
      </c>
      <c r="MN932" s="2" t="s">
        <v>229</v>
      </c>
      <c r="MO932" s="2" t="s">
        <v>241</v>
      </c>
      <c r="MP932" s="2" t="s">
        <v>229</v>
      </c>
      <c r="MQ932" s="4"/>
      <c r="MR932" s="8"/>
      <c r="MS932" s="4"/>
      <c r="MT932" s="8"/>
      <c r="MU932" s="7"/>
      <c r="MV932" s="7"/>
      <c r="MW932" s="2" t="s">
        <v>239</v>
      </c>
      <c r="MX932" s="2" t="s">
        <v>226</v>
      </c>
      <c r="MY932" s="2" t="s">
        <v>723</v>
      </c>
      <c r="MZ932" s="2" t="s">
        <v>229</v>
      </c>
      <c r="NA932" s="2" t="s">
        <v>241</v>
      </c>
      <c r="NB932" s="2" t="s">
        <v>229</v>
      </c>
      <c r="NC932" s="4"/>
      <c r="ND932" s="8"/>
      <c r="NE932" s="4"/>
      <c r="NF932" s="8"/>
      <c r="NG932" s="7"/>
      <c r="NH932" s="7"/>
      <c r="NI932" s="2" t="s">
        <v>239</v>
      </c>
      <c r="NJ932" s="2" t="s">
        <v>260</v>
      </c>
      <c r="NK932" s="2" t="s">
        <v>1458</v>
      </c>
      <c r="NL932" s="2" t="s">
        <v>2086</v>
      </c>
      <c r="NM932" s="2" t="s">
        <v>241</v>
      </c>
      <c r="NN932" s="2" t="s">
        <v>229</v>
      </c>
      <c r="NO932" s="4"/>
      <c r="NP932" s="8"/>
      <c r="NQ932" s="4"/>
      <c r="NR932" s="8"/>
      <c r="NS932" s="7"/>
      <c r="NT932" s="7"/>
      <c r="NU932" s="2" t="s">
        <v>272</v>
      </c>
      <c r="NV932" s="2" t="s">
        <v>226</v>
      </c>
      <c r="NW932" s="2" t="s">
        <v>229</v>
      </c>
      <c r="NX932" s="2" t="s">
        <v>229</v>
      </c>
      <c r="NY932" s="2" t="s">
        <v>241</v>
      </c>
      <c r="NZ932" s="2" t="s">
        <v>229</v>
      </c>
      <c r="OA932" s="4"/>
      <c r="OB932" s="8"/>
      <c r="OC932" s="4"/>
      <c r="OD932" s="8"/>
      <c r="OE932" s="7"/>
      <c r="OF932" s="7"/>
      <c r="OG932" s="2" t="s">
        <v>266</v>
      </c>
      <c r="OH932" s="2" t="s">
        <v>226</v>
      </c>
      <c r="OI932" s="2" t="s">
        <v>229</v>
      </c>
      <c r="OJ932" s="2" t="s">
        <v>229</v>
      </c>
      <c r="OK932" s="2" t="s">
        <v>241</v>
      </c>
      <c r="OL932" s="2" t="s">
        <v>229</v>
      </c>
      <c r="OM932" s="4"/>
      <c r="ON932" s="8"/>
      <c r="OO932" s="4"/>
      <c r="OP932" s="8"/>
      <c r="OQ932" s="7"/>
      <c r="OR932" s="7"/>
      <c r="OS932" s="2" t="s">
        <v>229</v>
      </c>
      <c r="OT932" s="2" t="s">
        <v>229</v>
      </c>
      <c r="OU932" s="2" t="s">
        <v>229</v>
      </c>
      <c r="OV932" s="2" t="s">
        <v>229</v>
      </c>
      <c r="OW932" s="2" t="s">
        <v>229</v>
      </c>
      <c r="OX932" s="2" t="s">
        <v>229</v>
      </c>
      <c r="OY932" s="4"/>
      <c r="OZ932" s="8"/>
      <c r="PA932" s="4"/>
      <c r="PB932" s="8"/>
      <c r="PC932" s="7"/>
      <c r="PD932" s="7"/>
      <c r="PE932" s="2" t="s">
        <v>229</v>
      </c>
      <c r="PF932" s="2" t="s">
        <v>229</v>
      </c>
      <c r="PG932" s="2" t="s">
        <v>229</v>
      </c>
      <c r="PH932" s="2" t="s">
        <v>229</v>
      </c>
      <c r="PI932" s="2" t="s">
        <v>229</v>
      </c>
      <c r="PJ932" s="2" t="s">
        <v>229</v>
      </c>
      <c r="PK932" s="4"/>
      <c r="PL932" s="8"/>
      <c r="PM932" s="4"/>
      <c r="PN932" s="8"/>
      <c r="PO932" s="7"/>
      <c r="PP932" s="7"/>
      <c r="PQ932" s="2" t="s">
        <v>266</v>
      </c>
      <c r="PR932" s="2" t="s">
        <v>275</v>
      </c>
      <c r="PS932" s="2" t="s">
        <v>229</v>
      </c>
      <c r="PT932" s="2" t="s">
        <v>229</v>
      </c>
      <c r="PU932" s="2" t="s">
        <v>241</v>
      </c>
      <c r="PV932" s="2" t="s">
        <v>229</v>
      </c>
      <c r="PW932" s="4"/>
      <c r="PX932" s="8"/>
      <c r="PY932" s="4"/>
      <c r="PZ932" s="8"/>
      <c r="QA932" s="7"/>
      <c r="QB932" s="7"/>
      <c r="QC932" s="2" t="s">
        <v>281</v>
      </c>
      <c r="QD932" s="2" t="s">
        <v>226</v>
      </c>
      <c r="QE932" s="2" t="s">
        <v>229</v>
      </c>
      <c r="QF932" s="2" t="s">
        <v>229</v>
      </c>
      <c r="QG932" s="2" t="s">
        <v>241</v>
      </c>
      <c r="QH932" s="2" t="s">
        <v>229</v>
      </c>
      <c r="QI932" s="4"/>
      <c r="QJ932" s="8"/>
      <c r="QK932" s="4"/>
      <c r="QL932" s="8"/>
      <c r="QM932" s="7"/>
      <c r="QN932" s="7"/>
      <c r="QO932" s="2" t="s">
        <v>229</v>
      </c>
      <c r="QP932" s="2" t="s">
        <v>229</v>
      </c>
      <c r="QQ932" s="2" t="s">
        <v>229</v>
      </c>
      <c r="QR932" s="2" t="s">
        <v>229</v>
      </c>
      <c r="QS932" s="2" t="s">
        <v>229</v>
      </c>
      <c r="QT932" s="2" t="s">
        <v>229</v>
      </c>
      <c r="QU932" s="4"/>
      <c r="QV932" s="8"/>
      <c r="QW932" s="4"/>
      <c r="QX932" s="8"/>
      <c r="QY932" s="7"/>
      <c r="QZ932" s="7"/>
      <c r="RA932" s="2" t="s">
        <v>239</v>
      </c>
      <c r="RB932" s="2" t="s">
        <v>275</v>
      </c>
      <c r="RC932" s="2" t="s">
        <v>547</v>
      </c>
      <c r="RD932" s="2" t="s">
        <v>229</v>
      </c>
      <c r="RE932" s="2" t="s">
        <v>241</v>
      </c>
      <c r="RF932" s="2" t="s">
        <v>229</v>
      </c>
      <c r="RG932" s="4"/>
      <c r="RH932" s="8"/>
      <c r="RI932" s="4"/>
      <c r="RJ932" s="8"/>
      <c r="RK932" s="7"/>
      <c r="RL932" s="7"/>
      <c r="RM932" s="2" t="s">
        <v>229</v>
      </c>
      <c r="RN932" s="2" t="s">
        <v>229</v>
      </c>
      <c r="RO932" s="2" t="s">
        <v>229</v>
      </c>
      <c r="RP932" s="2" t="s">
        <v>229</v>
      </c>
      <c r="RQ932" s="2" t="s">
        <v>229</v>
      </c>
      <c r="RR932" s="2" t="s">
        <v>229</v>
      </c>
      <c r="RS932" s="4"/>
      <c r="RT932" s="8"/>
      <c r="RU932" s="4"/>
      <c r="RV932" s="8"/>
      <c r="RW932" s="7"/>
      <c r="RX932" s="7"/>
      <c r="RY932" s="2" t="s">
        <v>239</v>
      </c>
      <c r="RZ932" s="2" t="s">
        <v>275</v>
      </c>
      <c r="SA932" s="2" t="s">
        <v>3648</v>
      </c>
      <c r="SB932" s="2" t="s">
        <v>864</v>
      </c>
      <c r="SC932" s="2" t="s">
        <v>241</v>
      </c>
      <c r="SD932" s="2" t="s">
        <v>229</v>
      </c>
      <c r="SE932" s="4">
        <v>190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>
        <v>90</v>
      </c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</row>
    <row r="933">
      <c r="A933" s="2" t="s">
        <v>5351</v>
      </c>
      <c r="B933" s="2" t="s">
        <v>216</v>
      </c>
      <c r="C933" s="2" t="s">
        <v>5248</v>
      </c>
      <c r="D933" s="2" t="s">
        <v>218</v>
      </c>
      <c r="E933" s="2" t="s">
        <v>2883</v>
      </c>
      <c r="F933" s="2" t="s">
        <v>5352</v>
      </c>
      <c r="G933" s="2" t="s">
        <v>5353</v>
      </c>
      <c r="H933" s="2" t="s">
        <v>5354</v>
      </c>
      <c r="I933" s="2" t="s">
        <v>3139</v>
      </c>
      <c r="J933" s="2" t="s">
        <v>2888</v>
      </c>
      <c r="K933" s="2" t="s">
        <v>527</v>
      </c>
      <c r="L933" s="3">
        <v>33.5</v>
      </c>
      <c r="M933" s="3">
        <v>35.18</v>
      </c>
      <c r="N933" s="3">
        <v>69.99</v>
      </c>
      <c r="O933" s="2" t="s">
        <v>2130</v>
      </c>
      <c r="P933" s="2" t="s">
        <v>4164</v>
      </c>
      <c r="Q933" s="2" t="s">
        <v>228</v>
      </c>
      <c r="R933" s="2" t="s">
        <v>229</v>
      </c>
      <c r="S933" s="2" t="s">
        <v>5355</v>
      </c>
      <c r="T933" s="2" t="s">
        <v>229</v>
      </c>
      <c r="U933" s="2" t="s">
        <v>3014</v>
      </c>
      <c r="V933" s="2" t="s">
        <v>4077</v>
      </c>
      <c r="W933" s="2" t="s">
        <v>1009</v>
      </c>
      <c r="X933" s="2" t="s">
        <v>229</v>
      </c>
      <c r="Y933" s="2" t="s">
        <v>781</v>
      </c>
      <c r="Z933" s="4"/>
      <c r="AA933" s="4">
        <f>=ROUNDDOWN({0},0)</f>
      </c>
      <c r="AB933" s="5"/>
      <c r="AC933" s="2" t="s">
        <v>229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229</v>
      </c>
      <c r="BM933" s="7"/>
      <c r="BN933" s="7"/>
      <c r="BO933" s="4"/>
      <c r="BP933" s="8"/>
      <c r="BQ933" s="4"/>
      <c r="BR933" s="8"/>
      <c r="BS933" s="7"/>
      <c r="BT933" s="7"/>
      <c r="BU933" s="2" t="s">
        <v>239</v>
      </c>
      <c r="BV933" s="2" t="s">
        <v>275</v>
      </c>
      <c r="BW933" s="2" t="s">
        <v>229</v>
      </c>
      <c r="BX933" s="2" t="s">
        <v>949</v>
      </c>
      <c r="BY933" s="2" t="s">
        <v>241</v>
      </c>
      <c r="BZ933" s="2" t="s">
        <v>229</v>
      </c>
      <c r="CA933" s="4"/>
      <c r="CB933" s="8"/>
      <c r="CC933" s="4"/>
      <c r="CD933" s="8"/>
      <c r="CE933" s="7"/>
      <c r="CF933" s="7"/>
      <c r="CG933" s="2" t="s">
        <v>281</v>
      </c>
      <c r="CH933" s="2" t="s">
        <v>275</v>
      </c>
      <c r="CI933" s="2" t="s">
        <v>229</v>
      </c>
      <c r="CJ933" s="2" t="s">
        <v>229</v>
      </c>
      <c r="CK933" s="2" t="s">
        <v>241</v>
      </c>
      <c r="CL933" s="2" t="s">
        <v>229</v>
      </c>
      <c r="CM933" s="4"/>
      <c r="CN933" s="8"/>
      <c r="CO933" s="4"/>
      <c r="CP933" s="8"/>
      <c r="CQ933" s="7"/>
      <c r="CR933" s="7"/>
      <c r="CS933" s="2" t="s">
        <v>239</v>
      </c>
      <c r="CT933" s="2" t="s">
        <v>275</v>
      </c>
      <c r="CU933" s="2" t="s">
        <v>1685</v>
      </c>
      <c r="CV933" s="2" t="s">
        <v>940</v>
      </c>
      <c r="CW933" s="2" t="s">
        <v>241</v>
      </c>
      <c r="CX933" s="2" t="s">
        <v>229</v>
      </c>
      <c r="CY933" s="4"/>
      <c r="CZ933" s="8"/>
      <c r="DA933" s="4"/>
      <c r="DB933" s="8"/>
      <c r="DC933" s="7"/>
      <c r="DD933" s="7"/>
      <c r="DE933" s="2" t="s">
        <v>239</v>
      </c>
      <c r="DF933" s="2" t="s">
        <v>275</v>
      </c>
      <c r="DG933" s="2" t="s">
        <v>2029</v>
      </c>
      <c r="DH933" s="2" t="s">
        <v>925</v>
      </c>
      <c r="DI933" s="2" t="s">
        <v>241</v>
      </c>
      <c r="DJ933" s="2" t="s">
        <v>229</v>
      </c>
      <c r="DK933" s="4"/>
      <c r="DL933" s="8"/>
      <c r="DM933" s="4"/>
      <c r="DN933" s="8"/>
      <c r="DO933" s="7"/>
      <c r="DP933" s="7"/>
      <c r="DQ933" s="2" t="s">
        <v>239</v>
      </c>
      <c r="DR933" s="2" t="s">
        <v>275</v>
      </c>
      <c r="DS933" s="2" t="s">
        <v>1216</v>
      </c>
      <c r="DT933" s="2" t="s">
        <v>229</v>
      </c>
      <c r="DU933" s="2" t="s">
        <v>241</v>
      </c>
      <c r="DV933" s="2" t="s">
        <v>229</v>
      </c>
      <c r="DW933" s="4"/>
      <c r="DX933" s="8"/>
      <c r="DY933" s="4"/>
      <c r="DZ933" s="8"/>
      <c r="EA933" s="7"/>
      <c r="EB933" s="7"/>
      <c r="EC933" s="2" t="s">
        <v>239</v>
      </c>
      <c r="ED933" s="2" t="s">
        <v>275</v>
      </c>
      <c r="EE933" s="2" t="s">
        <v>813</v>
      </c>
      <c r="EF933" s="2" t="s">
        <v>5356</v>
      </c>
      <c r="EG933" s="2" t="s">
        <v>241</v>
      </c>
      <c r="EH933" s="2" t="s">
        <v>229</v>
      </c>
      <c r="EI933" s="4"/>
      <c r="EJ933" s="8"/>
      <c r="EK933" s="4"/>
      <c r="EL933" s="8"/>
      <c r="EM933" s="7"/>
      <c r="EN933" s="7"/>
      <c r="EO933" s="2" t="s">
        <v>239</v>
      </c>
      <c r="EP933" s="2" t="s">
        <v>275</v>
      </c>
      <c r="EQ933" s="2" t="s">
        <v>755</v>
      </c>
      <c r="ER933" s="2" t="s">
        <v>1627</v>
      </c>
      <c r="ES933" s="2" t="s">
        <v>241</v>
      </c>
      <c r="ET933" s="2" t="s">
        <v>229</v>
      </c>
      <c r="EU933" s="4"/>
      <c r="EV933" s="8"/>
      <c r="EW933" s="4"/>
      <c r="EX933" s="8"/>
      <c r="EY933" s="7"/>
      <c r="EZ933" s="7"/>
      <c r="FA933" s="2" t="s">
        <v>239</v>
      </c>
      <c r="FB933" s="2" t="s">
        <v>275</v>
      </c>
      <c r="FC933" s="2" t="s">
        <v>702</v>
      </c>
      <c r="FD933" s="2" t="s">
        <v>703</v>
      </c>
      <c r="FE933" s="2" t="s">
        <v>241</v>
      </c>
      <c r="FF933" s="2" t="s">
        <v>229</v>
      </c>
      <c r="FG933" s="4"/>
      <c r="FH933" s="8"/>
      <c r="FI933" s="4"/>
      <c r="FJ933" s="8"/>
      <c r="FK933" s="7"/>
      <c r="FL933" s="7"/>
      <c r="FM933" s="2" t="s">
        <v>239</v>
      </c>
      <c r="FN933" s="2" t="s">
        <v>275</v>
      </c>
      <c r="FO933" s="2" t="s">
        <v>1861</v>
      </c>
      <c r="FP933" s="2" t="s">
        <v>2913</v>
      </c>
      <c r="FQ933" s="2" t="s">
        <v>241</v>
      </c>
      <c r="FR933" s="2" t="s">
        <v>229</v>
      </c>
      <c r="FS933" s="4"/>
      <c r="FT933" s="8"/>
      <c r="FU933" s="4"/>
      <c r="FV933" s="8"/>
      <c r="FW933" s="7"/>
      <c r="FX933" s="7"/>
      <c r="FY933" s="2" t="s">
        <v>229</v>
      </c>
      <c r="FZ933" s="2" t="s">
        <v>229</v>
      </c>
      <c r="GA933" s="2" t="s">
        <v>229</v>
      </c>
      <c r="GB933" s="2" t="s">
        <v>229</v>
      </c>
      <c r="GC933" s="2" t="s">
        <v>229</v>
      </c>
      <c r="GD933" s="2" t="s">
        <v>229</v>
      </c>
      <c r="GE933" s="4"/>
      <c r="GF933" s="8"/>
      <c r="GG933" s="4"/>
      <c r="GH933" s="8"/>
      <c r="GI933" s="7"/>
      <c r="GJ933" s="7"/>
      <c r="GK933" s="2" t="s">
        <v>272</v>
      </c>
      <c r="GL933" s="2" t="s">
        <v>275</v>
      </c>
      <c r="GM933" s="2" t="s">
        <v>229</v>
      </c>
      <c r="GN933" s="2" t="s">
        <v>229</v>
      </c>
      <c r="GO933" s="2" t="s">
        <v>241</v>
      </c>
      <c r="GP933" s="2" t="s">
        <v>229</v>
      </c>
      <c r="GQ933" s="4"/>
      <c r="GR933" s="8"/>
      <c r="GS933" s="4"/>
      <c r="GT933" s="8"/>
      <c r="GU933" s="7"/>
      <c r="GV933" s="7"/>
      <c r="GW933" s="2" t="s">
        <v>272</v>
      </c>
      <c r="GX933" s="2" t="s">
        <v>275</v>
      </c>
      <c r="GY933" s="2" t="s">
        <v>229</v>
      </c>
      <c r="GZ933" s="2" t="s">
        <v>229</v>
      </c>
      <c r="HA933" s="2" t="s">
        <v>241</v>
      </c>
      <c r="HB933" s="2" t="s">
        <v>229</v>
      </c>
      <c r="HC933" s="4"/>
      <c r="HD933" s="8"/>
      <c r="HE933" s="4"/>
      <c r="HF933" s="8"/>
      <c r="HG933" s="7"/>
      <c r="HH933" s="7"/>
      <c r="HI933" s="2" t="s">
        <v>239</v>
      </c>
      <c r="HJ933" s="2" t="s">
        <v>275</v>
      </c>
      <c r="HK933" s="2" t="s">
        <v>710</v>
      </c>
      <c r="HL933" s="2" t="s">
        <v>229</v>
      </c>
      <c r="HM933" s="2" t="s">
        <v>241</v>
      </c>
      <c r="HN933" s="2" t="s">
        <v>229</v>
      </c>
      <c r="HO933" s="4"/>
      <c r="HP933" s="8"/>
      <c r="HQ933" s="4"/>
      <c r="HR933" s="8"/>
      <c r="HS933" s="7"/>
      <c r="HT933" s="7"/>
      <c r="HU933" s="2" t="s">
        <v>272</v>
      </c>
      <c r="HV933" s="2" t="s">
        <v>275</v>
      </c>
      <c r="HW933" s="2" t="s">
        <v>229</v>
      </c>
      <c r="HX933" s="2" t="s">
        <v>229</v>
      </c>
      <c r="HY933" s="2" t="s">
        <v>241</v>
      </c>
      <c r="HZ933" s="2" t="s">
        <v>229</v>
      </c>
      <c r="IA933" s="4"/>
      <c r="IB933" s="8"/>
      <c r="IC933" s="4"/>
      <c r="ID933" s="8"/>
      <c r="IE933" s="7"/>
      <c r="IF933" s="7"/>
      <c r="IG933" s="2" t="s">
        <v>266</v>
      </c>
      <c r="IH933" s="2" t="s">
        <v>275</v>
      </c>
      <c r="II933" s="2" t="s">
        <v>229</v>
      </c>
      <c r="IJ933" s="2" t="s">
        <v>229</v>
      </c>
      <c r="IK933" s="2" t="s">
        <v>241</v>
      </c>
      <c r="IL933" s="2" t="s">
        <v>229</v>
      </c>
      <c r="IM933" s="4"/>
      <c r="IN933" s="8"/>
      <c r="IO933" s="4"/>
      <c r="IP933" s="8"/>
      <c r="IQ933" s="7"/>
      <c r="IR933" s="7"/>
      <c r="IS933" s="2" t="s">
        <v>272</v>
      </c>
      <c r="IT933" s="2" t="s">
        <v>275</v>
      </c>
      <c r="IU933" s="2" t="s">
        <v>229</v>
      </c>
      <c r="IV933" s="2" t="s">
        <v>229</v>
      </c>
      <c r="IW933" s="2" t="s">
        <v>241</v>
      </c>
      <c r="IX933" s="2" t="s">
        <v>229</v>
      </c>
      <c r="IY933" s="4"/>
      <c r="IZ933" s="8"/>
      <c r="JA933" s="4"/>
      <c r="JB933" s="8"/>
      <c r="JC933" s="7"/>
      <c r="JD933" s="7"/>
      <c r="JE933" s="2" t="s">
        <v>229</v>
      </c>
      <c r="JF933" s="2" t="s">
        <v>229</v>
      </c>
      <c r="JG933" s="2" t="s">
        <v>229</v>
      </c>
      <c r="JH933" s="2" t="s">
        <v>229</v>
      </c>
      <c r="JI933" s="2" t="s">
        <v>229</v>
      </c>
      <c r="JJ933" s="2" t="s">
        <v>229</v>
      </c>
      <c r="JK933" s="4"/>
      <c r="JL933" s="8"/>
      <c r="JM933" s="4"/>
      <c r="JN933" s="8"/>
      <c r="JO933" s="7"/>
      <c r="JP933" s="7"/>
      <c r="JQ933" s="2" t="s">
        <v>229</v>
      </c>
      <c r="JR933" s="2" t="s">
        <v>229</v>
      </c>
      <c r="JS933" s="2" t="s">
        <v>229</v>
      </c>
      <c r="JT933" s="2" t="s">
        <v>229</v>
      </c>
      <c r="JU933" s="2" t="s">
        <v>229</v>
      </c>
      <c r="JV933" s="2" t="s">
        <v>229</v>
      </c>
      <c r="JW933" s="4"/>
      <c r="JX933" s="8"/>
      <c r="JY933" s="4"/>
      <c r="JZ933" s="8"/>
      <c r="KA933" s="7"/>
      <c r="KB933" s="7"/>
      <c r="KC933" s="2" t="s">
        <v>281</v>
      </c>
      <c r="KD933" s="2" t="s">
        <v>275</v>
      </c>
      <c r="KE933" s="2" t="s">
        <v>229</v>
      </c>
      <c r="KF933" s="2" t="s">
        <v>229</v>
      </c>
      <c r="KG933" s="2" t="s">
        <v>241</v>
      </c>
      <c r="KH933" s="2" t="s">
        <v>229</v>
      </c>
      <c r="KI933" s="4"/>
      <c r="KJ933" s="8"/>
      <c r="KK933" s="4"/>
      <c r="KL933" s="8"/>
      <c r="KM933" s="7"/>
      <c r="KN933" s="7"/>
      <c r="KO933" s="2" t="s">
        <v>229</v>
      </c>
      <c r="KP933" s="2" t="s">
        <v>229</v>
      </c>
      <c r="KQ933" s="2" t="s">
        <v>229</v>
      </c>
      <c r="KR933" s="2" t="s">
        <v>229</v>
      </c>
      <c r="KS933" s="2" t="s">
        <v>229</v>
      </c>
      <c r="KT933" s="2" t="s">
        <v>229</v>
      </c>
      <c r="KU933" s="4"/>
      <c r="KV933" s="8"/>
      <c r="KW933" s="4"/>
      <c r="KX933" s="8"/>
      <c r="KY933" s="7"/>
      <c r="KZ933" s="7"/>
      <c r="LA933" s="2" t="s">
        <v>272</v>
      </c>
      <c r="LB933" s="2" t="s">
        <v>275</v>
      </c>
      <c r="LC933" s="2" t="s">
        <v>229</v>
      </c>
      <c r="LD933" s="2" t="s">
        <v>229</v>
      </c>
      <c r="LE933" s="2" t="s">
        <v>241</v>
      </c>
      <c r="LF933" s="2" t="s">
        <v>229</v>
      </c>
      <c r="LG933" s="4"/>
      <c r="LH933" s="8"/>
      <c r="LI933" s="4"/>
      <c r="LJ933" s="8"/>
      <c r="LK933" s="7"/>
      <c r="LL933" s="7"/>
      <c r="LM933" s="2" t="s">
        <v>229</v>
      </c>
      <c r="LN933" s="2" t="s">
        <v>229</v>
      </c>
      <c r="LO933" s="2" t="s">
        <v>229</v>
      </c>
      <c r="LP933" s="2" t="s">
        <v>229</v>
      </c>
      <c r="LQ933" s="2" t="s">
        <v>229</v>
      </c>
      <c r="LR933" s="2" t="s">
        <v>229</v>
      </c>
      <c r="LS933" s="4"/>
      <c r="LT933" s="8"/>
      <c r="LU933" s="4"/>
      <c r="LV933" s="8"/>
      <c r="LW933" s="7"/>
      <c r="LX933" s="7"/>
      <c r="LY933" s="2" t="s">
        <v>239</v>
      </c>
      <c r="LZ933" s="2" t="s">
        <v>275</v>
      </c>
      <c r="MA933" s="2" t="s">
        <v>772</v>
      </c>
      <c r="MB933" s="2" t="s">
        <v>229</v>
      </c>
      <c r="MC933" s="2" t="s">
        <v>241</v>
      </c>
      <c r="MD933" s="2" t="s">
        <v>229</v>
      </c>
      <c r="ME933" s="4"/>
      <c r="MF933" s="8"/>
      <c r="MG933" s="4"/>
      <c r="MH933" s="8"/>
      <c r="MI933" s="7"/>
      <c r="MJ933" s="7"/>
      <c r="MK933" s="2" t="s">
        <v>229</v>
      </c>
      <c r="ML933" s="2" t="s">
        <v>229</v>
      </c>
      <c r="MM933" s="2" t="s">
        <v>229</v>
      </c>
      <c r="MN933" s="2" t="s">
        <v>229</v>
      </c>
      <c r="MO933" s="2" t="s">
        <v>229</v>
      </c>
      <c r="MP933" s="2" t="s">
        <v>229</v>
      </c>
      <c r="MQ933" s="4"/>
      <c r="MR933" s="8"/>
      <c r="MS933" s="4"/>
      <c r="MT933" s="8"/>
      <c r="MU933" s="7"/>
      <c r="MV933" s="7"/>
      <c r="MW933" s="2" t="s">
        <v>272</v>
      </c>
      <c r="MX933" s="2" t="s">
        <v>226</v>
      </c>
      <c r="MY933" s="2" t="s">
        <v>229</v>
      </c>
      <c r="MZ933" s="2" t="s">
        <v>229</v>
      </c>
      <c r="NA933" s="2" t="s">
        <v>241</v>
      </c>
      <c r="NB933" s="2" t="s">
        <v>229</v>
      </c>
      <c r="NC933" s="4"/>
      <c r="ND933" s="8"/>
      <c r="NE933" s="4"/>
      <c r="NF933" s="8"/>
      <c r="NG933" s="7"/>
      <c r="NH933" s="7"/>
      <c r="NI933" s="2" t="s">
        <v>239</v>
      </c>
      <c r="NJ933" s="2" t="s">
        <v>275</v>
      </c>
      <c r="NK933" s="2" t="s">
        <v>2276</v>
      </c>
      <c r="NL933" s="2" t="s">
        <v>4956</v>
      </c>
      <c r="NM933" s="2" t="s">
        <v>241</v>
      </c>
      <c r="NN933" s="2" t="s">
        <v>229</v>
      </c>
      <c r="NO933" s="4"/>
      <c r="NP933" s="8"/>
      <c r="NQ933" s="4"/>
      <c r="NR933" s="8"/>
      <c r="NS933" s="7"/>
      <c r="NT933" s="7"/>
      <c r="NU933" s="2" t="s">
        <v>272</v>
      </c>
      <c r="NV933" s="2" t="s">
        <v>275</v>
      </c>
      <c r="NW933" s="2" t="s">
        <v>229</v>
      </c>
      <c r="NX933" s="2" t="s">
        <v>229</v>
      </c>
      <c r="NY933" s="2" t="s">
        <v>241</v>
      </c>
      <c r="NZ933" s="2" t="s">
        <v>229</v>
      </c>
      <c r="OA933" s="4"/>
      <c r="OB933" s="8"/>
      <c r="OC933" s="4"/>
      <c r="OD933" s="8"/>
      <c r="OE933" s="7"/>
      <c r="OF933" s="7"/>
      <c r="OG933" s="2" t="s">
        <v>229</v>
      </c>
      <c r="OH933" s="2" t="s">
        <v>229</v>
      </c>
      <c r="OI933" s="2" t="s">
        <v>229</v>
      </c>
      <c r="OJ933" s="2" t="s">
        <v>229</v>
      </c>
      <c r="OK933" s="2" t="s">
        <v>229</v>
      </c>
      <c r="OL933" s="2" t="s">
        <v>229</v>
      </c>
      <c r="OM933" s="4"/>
      <c r="ON933" s="8"/>
      <c r="OO933" s="4"/>
      <c r="OP933" s="8"/>
      <c r="OQ933" s="7"/>
      <c r="OR933" s="7"/>
      <c r="OS933" s="2" t="s">
        <v>229</v>
      </c>
      <c r="OT933" s="2" t="s">
        <v>229</v>
      </c>
      <c r="OU933" s="2" t="s">
        <v>229</v>
      </c>
      <c r="OV933" s="2" t="s">
        <v>229</v>
      </c>
      <c r="OW933" s="2" t="s">
        <v>229</v>
      </c>
      <c r="OX933" s="2" t="s">
        <v>229</v>
      </c>
      <c r="OY933" s="4"/>
      <c r="OZ933" s="8"/>
      <c r="PA933" s="4"/>
      <c r="PB933" s="8"/>
      <c r="PC933" s="7"/>
      <c r="PD933" s="7"/>
      <c r="PE933" s="2" t="s">
        <v>229</v>
      </c>
      <c r="PF933" s="2" t="s">
        <v>229</v>
      </c>
      <c r="PG933" s="2" t="s">
        <v>229</v>
      </c>
      <c r="PH933" s="2" t="s">
        <v>229</v>
      </c>
      <c r="PI933" s="2" t="s">
        <v>229</v>
      </c>
      <c r="PJ933" s="2" t="s">
        <v>229</v>
      </c>
      <c r="PK933" s="4"/>
      <c r="PL933" s="8"/>
      <c r="PM933" s="4"/>
      <c r="PN933" s="8"/>
      <c r="PO933" s="7"/>
      <c r="PP933" s="7"/>
      <c r="PQ933" s="2" t="s">
        <v>239</v>
      </c>
      <c r="PR933" s="2" t="s">
        <v>275</v>
      </c>
      <c r="PS933" s="2" t="s">
        <v>726</v>
      </c>
      <c r="PT933" s="2" t="s">
        <v>1758</v>
      </c>
      <c r="PU933" s="2" t="s">
        <v>241</v>
      </c>
      <c r="PV933" s="2" t="s">
        <v>229</v>
      </c>
      <c r="PW933" s="4"/>
      <c r="PX933" s="8"/>
      <c r="PY933" s="4"/>
      <c r="PZ933" s="8"/>
      <c r="QA933" s="7"/>
      <c r="QB933" s="7"/>
      <c r="QC933" s="2" t="s">
        <v>281</v>
      </c>
      <c r="QD933" s="2" t="s">
        <v>275</v>
      </c>
      <c r="QE933" s="2" t="s">
        <v>229</v>
      </c>
      <c r="QF933" s="2" t="s">
        <v>229</v>
      </c>
      <c r="QG933" s="2" t="s">
        <v>241</v>
      </c>
      <c r="QH933" s="2" t="s">
        <v>229</v>
      </c>
      <c r="QI933" s="4"/>
      <c r="QJ933" s="8"/>
      <c r="QK933" s="4"/>
      <c r="QL933" s="8"/>
      <c r="QM933" s="7"/>
      <c r="QN933" s="7"/>
      <c r="QO933" s="2" t="s">
        <v>229</v>
      </c>
      <c r="QP933" s="2" t="s">
        <v>229</v>
      </c>
      <c r="QQ933" s="2" t="s">
        <v>229</v>
      </c>
      <c r="QR933" s="2" t="s">
        <v>229</v>
      </c>
      <c r="QS933" s="2" t="s">
        <v>229</v>
      </c>
      <c r="QT933" s="2" t="s">
        <v>229</v>
      </c>
      <c r="QU933" s="4"/>
      <c r="QV933" s="8"/>
      <c r="QW933" s="4"/>
      <c r="QX933" s="8"/>
      <c r="QY933" s="7"/>
      <c r="QZ933" s="7"/>
      <c r="RA933" s="2" t="s">
        <v>272</v>
      </c>
      <c r="RB933" s="2" t="s">
        <v>275</v>
      </c>
      <c r="RC933" s="2" t="s">
        <v>229</v>
      </c>
      <c r="RD933" s="2" t="s">
        <v>229</v>
      </c>
      <c r="RE933" s="2" t="s">
        <v>241</v>
      </c>
      <c r="RF933" s="2" t="s">
        <v>229</v>
      </c>
      <c r="RG933" s="4"/>
      <c r="RH933" s="8"/>
      <c r="RI933" s="4"/>
      <c r="RJ933" s="8"/>
      <c r="RK933" s="7"/>
      <c r="RL933" s="7"/>
      <c r="RM933" s="2" t="s">
        <v>229</v>
      </c>
      <c r="RN933" s="2" t="s">
        <v>229</v>
      </c>
      <c r="RO933" s="2" t="s">
        <v>229</v>
      </c>
      <c r="RP933" s="2" t="s">
        <v>229</v>
      </c>
      <c r="RQ933" s="2" t="s">
        <v>229</v>
      </c>
      <c r="RR933" s="2" t="s">
        <v>229</v>
      </c>
      <c r="RS933" s="4"/>
      <c r="RT933" s="8"/>
      <c r="RU933" s="4"/>
      <c r="RV933" s="8"/>
      <c r="RW933" s="7"/>
      <c r="RX933" s="7"/>
      <c r="RY933" s="2" t="s">
        <v>272</v>
      </c>
      <c r="RZ933" s="2" t="s">
        <v>275</v>
      </c>
      <c r="SA933" s="2" t="s">
        <v>229</v>
      </c>
      <c r="SB933" s="2" t="s">
        <v>229</v>
      </c>
      <c r="SC933" s="2" t="s">
        <v>241</v>
      </c>
      <c r="SD933" s="2" t="s">
        <v>229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</row>
    <row r="934">
      <c r="A934" s="2" t="s">
        <v>5357</v>
      </c>
      <c r="B934" s="2" t="s">
        <v>216</v>
      </c>
      <c r="C934" s="2" t="s">
        <v>5248</v>
      </c>
      <c r="D934" s="2" t="s">
        <v>218</v>
      </c>
      <c r="E934" s="2" t="s">
        <v>2883</v>
      </c>
      <c r="F934" s="2" t="s">
        <v>5358</v>
      </c>
      <c r="G934" s="2" t="s">
        <v>5359</v>
      </c>
      <c r="H934" s="2" t="s">
        <v>5360</v>
      </c>
      <c r="I934" s="2" t="s">
        <v>5361</v>
      </c>
      <c r="J934" s="2" t="s">
        <v>2910</v>
      </c>
      <c r="K934" s="2" t="s">
        <v>617</v>
      </c>
      <c r="L934" s="3">
        <v>47</v>
      </c>
      <c r="M934" s="3">
        <v>49.35</v>
      </c>
      <c r="N934" s="3">
        <v>99.99</v>
      </c>
      <c r="O934" s="2" t="s">
        <v>981</v>
      </c>
      <c r="P934" s="2" t="s">
        <v>964</v>
      </c>
      <c r="Q934" s="2" t="s">
        <v>228</v>
      </c>
      <c r="R934" s="2" t="s">
        <v>229</v>
      </c>
      <c r="S934" s="2" t="s">
        <v>5362</v>
      </c>
      <c r="T934" s="2" t="s">
        <v>684</v>
      </c>
      <c r="U934" s="2" t="s">
        <v>3027</v>
      </c>
      <c r="V934" s="2" t="s">
        <v>1524</v>
      </c>
      <c r="W934" s="2" t="s">
        <v>1009</v>
      </c>
      <c r="X934" s="2" t="s">
        <v>229</v>
      </c>
      <c r="Y934" s="2" t="s">
        <v>1144</v>
      </c>
      <c r="Z934" s="4"/>
      <c r="AA934" s="4">
        <f>=ROUNDDOWN({0},0)</f>
      </c>
      <c r="AB934" s="5">
        <v>1.4</v>
      </c>
      <c r="AC934" s="2" t="s">
        <v>229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/>
      <c r="AQ934" s="8"/>
      <c r="AR934" s="4">
        <v>2</v>
      </c>
      <c r="AS934" s="8">
        <v>64.55</v>
      </c>
      <c r="AT934" s="7">
        <v>-1</v>
      </c>
      <c r="AU934" s="7">
        <v>-1</v>
      </c>
      <c r="AV934" s="4"/>
      <c r="AW934" s="8"/>
      <c r="AX934" s="4">
        <v>2</v>
      </c>
      <c r="AY934" s="8">
        <v>64.55</v>
      </c>
      <c r="AZ934" s="7">
        <v>-1</v>
      </c>
      <c r="BA934" s="7">
        <v>-1</v>
      </c>
      <c r="BB934" s="7"/>
      <c r="BC934" s="4"/>
      <c r="BD934" s="8"/>
      <c r="BE934" s="4">
        <v>2</v>
      </c>
      <c r="BF934" s="8">
        <v>64.55</v>
      </c>
      <c r="BG934" s="7">
        <v>-1</v>
      </c>
      <c r="BH934" s="7">
        <v>-1</v>
      </c>
      <c r="BI934" s="7"/>
      <c r="BJ934" s="4"/>
      <c r="BK934" s="8"/>
      <c r="BL934" s="2" t="s">
        <v>5363</v>
      </c>
      <c r="BM934" s="7"/>
      <c r="BN934" s="7"/>
      <c r="BO934" s="4"/>
      <c r="BP934" s="8"/>
      <c r="BQ934" s="4"/>
      <c r="BR934" s="8"/>
      <c r="BS934" s="7"/>
      <c r="BT934" s="7"/>
      <c r="BU934" s="2" t="s">
        <v>239</v>
      </c>
      <c r="BV934" s="2" t="s">
        <v>275</v>
      </c>
      <c r="BW934" s="2" t="s">
        <v>229</v>
      </c>
      <c r="BX934" s="2" t="s">
        <v>2956</v>
      </c>
      <c r="BY934" s="2" t="s">
        <v>241</v>
      </c>
      <c r="BZ934" s="2" t="s">
        <v>229</v>
      </c>
      <c r="CA934" s="4"/>
      <c r="CB934" s="8"/>
      <c r="CC934" s="4"/>
      <c r="CD934" s="8"/>
      <c r="CE934" s="7"/>
      <c r="CF934" s="7"/>
      <c r="CG934" s="2" t="s">
        <v>239</v>
      </c>
      <c r="CH934" s="2" t="s">
        <v>275</v>
      </c>
      <c r="CI934" s="2" t="s">
        <v>925</v>
      </c>
      <c r="CJ934" s="2" t="s">
        <v>2944</v>
      </c>
      <c r="CK934" s="2" t="s">
        <v>241</v>
      </c>
      <c r="CL934" s="2" t="s">
        <v>229</v>
      </c>
      <c r="CM934" s="4"/>
      <c r="CN934" s="8"/>
      <c r="CO934" s="4"/>
      <c r="CP934" s="8"/>
      <c r="CQ934" s="7"/>
      <c r="CR934" s="7"/>
      <c r="CS934" s="2" t="s">
        <v>239</v>
      </c>
      <c r="CT934" s="2" t="s">
        <v>275</v>
      </c>
      <c r="CU934" s="2" t="s">
        <v>4525</v>
      </c>
      <c r="CV934" s="2" t="s">
        <v>2060</v>
      </c>
      <c r="CW934" s="2" t="s">
        <v>241</v>
      </c>
      <c r="CX934" s="2" t="s">
        <v>229</v>
      </c>
      <c r="CY934" s="4"/>
      <c r="CZ934" s="8"/>
      <c r="DA934" s="4"/>
      <c r="DB934" s="8"/>
      <c r="DC934" s="7"/>
      <c r="DD934" s="7"/>
      <c r="DE934" s="2" t="s">
        <v>239</v>
      </c>
      <c r="DF934" s="2" t="s">
        <v>275</v>
      </c>
      <c r="DG934" s="2" t="s">
        <v>1987</v>
      </c>
      <c r="DH934" s="2" t="s">
        <v>2120</v>
      </c>
      <c r="DI934" s="2" t="s">
        <v>263</v>
      </c>
      <c r="DJ934" s="2" t="s">
        <v>229</v>
      </c>
      <c r="DK934" s="4"/>
      <c r="DL934" s="8"/>
      <c r="DM934" s="4"/>
      <c r="DN934" s="8"/>
      <c r="DO934" s="7"/>
      <c r="DP934" s="7"/>
      <c r="DQ934" s="2" t="s">
        <v>239</v>
      </c>
      <c r="DR934" s="2" t="s">
        <v>275</v>
      </c>
      <c r="DS934" s="2" t="s">
        <v>4405</v>
      </c>
      <c r="DT934" s="2" t="s">
        <v>788</v>
      </c>
      <c r="DU934" s="2" t="s">
        <v>241</v>
      </c>
      <c r="DV934" s="2" t="s">
        <v>229</v>
      </c>
      <c r="DW934" s="4"/>
      <c r="DX934" s="8"/>
      <c r="DY934" s="4">
        <v>1</v>
      </c>
      <c r="DZ934" s="8">
        <v>30</v>
      </c>
      <c r="EA934" s="7">
        <v>-1</v>
      </c>
      <c r="EB934" s="7">
        <v>-1</v>
      </c>
      <c r="EC934" s="2" t="s">
        <v>239</v>
      </c>
      <c r="ED934" s="2" t="s">
        <v>275</v>
      </c>
      <c r="EE934" s="2" t="s">
        <v>1153</v>
      </c>
      <c r="EF934" s="2" t="s">
        <v>739</v>
      </c>
      <c r="EG934" s="2" t="s">
        <v>263</v>
      </c>
      <c r="EH934" s="2" t="s">
        <v>229</v>
      </c>
      <c r="EI934" s="4"/>
      <c r="EJ934" s="8"/>
      <c r="EK934" s="4"/>
      <c r="EL934" s="8"/>
      <c r="EM934" s="7"/>
      <c r="EN934" s="7"/>
      <c r="EO934" s="2" t="s">
        <v>239</v>
      </c>
      <c r="EP934" s="2" t="s">
        <v>275</v>
      </c>
      <c r="EQ934" s="2" t="s">
        <v>2907</v>
      </c>
      <c r="ER934" s="2" t="s">
        <v>785</v>
      </c>
      <c r="ES934" s="2" t="s">
        <v>241</v>
      </c>
      <c r="ET934" s="2" t="s">
        <v>229</v>
      </c>
      <c r="EU934" s="4"/>
      <c r="EV934" s="8"/>
      <c r="EW934" s="4"/>
      <c r="EX934" s="8"/>
      <c r="EY934" s="7"/>
      <c r="EZ934" s="7"/>
      <c r="FA934" s="2" t="s">
        <v>239</v>
      </c>
      <c r="FB934" s="2" t="s">
        <v>275</v>
      </c>
      <c r="FC934" s="2" t="s">
        <v>5364</v>
      </c>
      <c r="FD934" s="2" t="s">
        <v>5365</v>
      </c>
      <c r="FE934" s="2" t="s">
        <v>241</v>
      </c>
      <c r="FF934" s="2" t="s">
        <v>229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275</v>
      </c>
      <c r="FO934" s="2" t="s">
        <v>4405</v>
      </c>
      <c r="FP934" s="2" t="s">
        <v>5366</v>
      </c>
      <c r="FQ934" s="2" t="s">
        <v>241</v>
      </c>
      <c r="FR934" s="2" t="s">
        <v>229</v>
      </c>
      <c r="FS934" s="4"/>
      <c r="FT934" s="8"/>
      <c r="FU934" s="4"/>
      <c r="FV934" s="8"/>
      <c r="FW934" s="7"/>
      <c r="FX934" s="7"/>
      <c r="FY934" s="2" t="s">
        <v>229</v>
      </c>
      <c r="FZ934" s="2" t="s">
        <v>229</v>
      </c>
      <c r="GA934" s="2" t="s">
        <v>229</v>
      </c>
      <c r="GB934" s="2" t="s">
        <v>229</v>
      </c>
      <c r="GC934" s="2" t="s">
        <v>229</v>
      </c>
      <c r="GD934" s="2" t="s">
        <v>229</v>
      </c>
      <c r="GE934" s="4"/>
      <c r="GF934" s="8"/>
      <c r="GG934" s="4"/>
      <c r="GH934" s="8"/>
      <c r="GI934" s="7"/>
      <c r="GJ934" s="7"/>
      <c r="GK934" s="2" t="s">
        <v>239</v>
      </c>
      <c r="GL934" s="2" t="s">
        <v>275</v>
      </c>
      <c r="GM934" s="2" t="s">
        <v>707</v>
      </c>
      <c r="GN934" s="2" t="s">
        <v>250</v>
      </c>
      <c r="GO934" s="2" t="s">
        <v>241</v>
      </c>
      <c r="GP934" s="2" t="s">
        <v>229</v>
      </c>
      <c r="GQ934" s="4"/>
      <c r="GR934" s="8"/>
      <c r="GS934" s="4"/>
      <c r="GT934" s="8"/>
      <c r="GU934" s="7"/>
      <c r="GV934" s="7"/>
      <c r="GW934" s="2" t="s">
        <v>239</v>
      </c>
      <c r="GX934" s="2" t="s">
        <v>275</v>
      </c>
      <c r="GY934" s="2" t="s">
        <v>1492</v>
      </c>
      <c r="GZ934" s="2" t="s">
        <v>276</v>
      </c>
      <c r="HA934" s="2" t="s">
        <v>241</v>
      </c>
      <c r="HB934" s="2" t="s">
        <v>229</v>
      </c>
      <c r="HC934" s="4"/>
      <c r="HD934" s="8"/>
      <c r="HE934" s="4"/>
      <c r="HF934" s="8"/>
      <c r="HG934" s="7"/>
      <c r="HH934" s="7"/>
      <c r="HI934" s="2" t="s">
        <v>239</v>
      </c>
      <c r="HJ934" s="2" t="s">
        <v>275</v>
      </c>
      <c r="HK934" s="2" t="s">
        <v>1454</v>
      </c>
      <c r="HL934" s="2" t="s">
        <v>3645</v>
      </c>
      <c r="HM934" s="2" t="s">
        <v>241</v>
      </c>
      <c r="HN934" s="2" t="s">
        <v>229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275</v>
      </c>
      <c r="HW934" s="2" t="s">
        <v>1547</v>
      </c>
      <c r="HX934" s="2" t="s">
        <v>2664</v>
      </c>
      <c r="HY934" s="2" t="s">
        <v>241</v>
      </c>
      <c r="HZ934" s="2" t="s">
        <v>229</v>
      </c>
      <c r="IA934" s="4"/>
      <c r="IB934" s="8"/>
      <c r="IC934" s="4"/>
      <c r="ID934" s="8"/>
      <c r="IE934" s="7"/>
      <c r="IF934" s="7"/>
      <c r="IG934" s="2" t="s">
        <v>714</v>
      </c>
      <c r="IH934" s="2" t="s">
        <v>275</v>
      </c>
      <c r="II934" s="2" t="s">
        <v>1039</v>
      </c>
      <c r="IJ934" s="2" t="s">
        <v>3259</v>
      </c>
      <c r="IK934" s="2" t="s">
        <v>241</v>
      </c>
      <c r="IL934" s="2" t="s">
        <v>229</v>
      </c>
      <c r="IM934" s="4"/>
      <c r="IN934" s="8"/>
      <c r="IO934" s="4"/>
      <c r="IP934" s="8"/>
      <c r="IQ934" s="7"/>
      <c r="IR934" s="7"/>
      <c r="IS934" s="2" t="s">
        <v>272</v>
      </c>
      <c r="IT934" s="2" t="s">
        <v>275</v>
      </c>
      <c r="IU934" s="2" t="s">
        <v>229</v>
      </c>
      <c r="IV934" s="2" t="s">
        <v>229</v>
      </c>
      <c r="IW934" s="2" t="s">
        <v>241</v>
      </c>
      <c r="IX934" s="2" t="s">
        <v>229</v>
      </c>
      <c r="IY934" s="4"/>
      <c r="IZ934" s="8"/>
      <c r="JA934" s="4"/>
      <c r="JB934" s="8"/>
      <c r="JC934" s="7"/>
      <c r="JD934" s="7"/>
      <c r="JE934" s="2" t="s">
        <v>239</v>
      </c>
      <c r="JF934" s="2" t="s">
        <v>275</v>
      </c>
      <c r="JG934" s="2" t="s">
        <v>268</v>
      </c>
      <c r="JH934" s="2" t="s">
        <v>1268</v>
      </c>
      <c r="JI934" s="2" t="s">
        <v>241</v>
      </c>
      <c r="JJ934" s="2" t="s">
        <v>229</v>
      </c>
      <c r="JK934" s="4"/>
      <c r="JL934" s="8"/>
      <c r="JM934" s="4"/>
      <c r="JN934" s="8"/>
      <c r="JO934" s="7"/>
      <c r="JP934" s="7"/>
      <c r="JQ934" s="2" t="s">
        <v>229</v>
      </c>
      <c r="JR934" s="2" t="s">
        <v>229</v>
      </c>
      <c r="JS934" s="2" t="s">
        <v>229</v>
      </c>
      <c r="JT934" s="2" t="s">
        <v>229</v>
      </c>
      <c r="JU934" s="2" t="s">
        <v>229</v>
      </c>
      <c r="JV934" s="2" t="s">
        <v>229</v>
      </c>
      <c r="JW934" s="4"/>
      <c r="JX934" s="8"/>
      <c r="JY934" s="4"/>
      <c r="JZ934" s="8"/>
      <c r="KA934" s="7"/>
      <c r="KB934" s="7"/>
      <c r="KC934" s="2" t="s">
        <v>272</v>
      </c>
      <c r="KD934" s="2" t="s">
        <v>275</v>
      </c>
      <c r="KE934" s="2" t="s">
        <v>229</v>
      </c>
      <c r="KF934" s="2" t="s">
        <v>229</v>
      </c>
      <c r="KG934" s="2" t="s">
        <v>241</v>
      </c>
      <c r="KH934" s="2" t="s">
        <v>229</v>
      </c>
      <c r="KI934" s="4"/>
      <c r="KJ934" s="8"/>
      <c r="KK934" s="4"/>
      <c r="KL934" s="8"/>
      <c r="KM934" s="7"/>
      <c r="KN934" s="7"/>
      <c r="KO934" s="2" t="s">
        <v>272</v>
      </c>
      <c r="KP934" s="2" t="s">
        <v>275</v>
      </c>
      <c r="KQ934" s="2" t="s">
        <v>229</v>
      </c>
      <c r="KR934" s="2" t="s">
        <v>229</v>
      </c>
      <c r="KS934" s="2" t="s">
        <v>241</v>
      </c>
      <c r="KT934" s="2" t="s">
        <v>229</v>
      </c>
      <c r="KU934" s="4"/>
      <c r="KV934" s="8"/>
      <c r="KW934" s="4"/>
      <c r="KX934" s="8"/>
      <c r="KY934" s="7"/>
      <c r="KZ934" s="7"/>
      <c r="LA934" s="2" t="s">
        <v>239</v>
      </c>
      <c r="LB934" s="2" t="s">
        <v>275</v>
      </c>
      <c r="LC934" s="2" t="s">
        <v>720</v>
      </c>
      <c r="LD934" s="2" t="s">
        <v>726</v>
      </c>
      <c r="LE934" s="2" t="s">
        <v>241</v>
      </c>
      <c r="LF934" s="2" t="s">
        <v>229</v>
      </c>
      <c r="LG934" s="4"/>
      <c r="LH934" s="8"/>
      <c r="LI934" s="4"/>
      <c r="LJ934" s="8"/>
      <c r="LK934" s="7"/>
      <c r="LL934" s="7"/>
      <c r="LM934" s="2" t="s">
        <v>229</v>
      </c>
      <c r="LN934" s="2" t="s">
        <v>229</v>
      </c>
      <c r="LO934" s="2" t="s">
        <v>229</v>
      </c>
      <c r="LP934" s="2" t="s">
        <v>229</v>
      </c>
      <c r="LQ934" s="2" t="s">
        <v>229</v>
      </c>
      <c r="LR934" s="2" t="s">
        <v>229</v>
      </c>
      <c r="LS934" s="4"/>
      <c r="LT934" s="8"/>
      <c r="LU934" s="4">
        <v>1</v>
      </c>
      <c r="LV934" s="8">
        <v>34.55</v>
      </c>
      <c r="LW934" s="7">
        <v>-1</v>
      </c>
      <c r="LX934" s="7">
        <v>-1</v>
      </c>
      <c r="LY934" s="2" t="s">
        <v>239</v>
      </c>
      <c r="LZ934" s="2" t="s">
        <v>275</v>
      </c>
      <c r="MA934" s="2" t="s">
        <v>3078</v>
      </c>
      <c r="MB934" s="2" t="s">
        <v>770</v>
      </c>
      <c r="MC934" s="2" t="s">
        <v>241</v>
      </c>
      <c r="MD934" s="2" t="s">
        <v>229</v>
      </c>
      <c r="ME934" s="4"/>
      <c r="MF934" s="8"/>
      <c r="MG934" s="4"/>
      <c r="MH934" s="8"/>
      <c r="MI934" s="7"/>
      <c r="MJ934" s="7"/>
      <c r="MK934" s="2" t="s">
        <v>266</v>
      </c>
      <c r="ML934" s="2" t="s">
        <v>275</v>
      </c>
      <c r="MM934" s="2" t="s">
        <v>229</v>
      </c>
      <c r="MN934" s="2" t="s">
        <v>229</v>
      </c>
      <c r="MO934" s="2" t="s">
        <v>241</v>
      </c>
      <c r="MP934" s="2" t="s">
        <v>229</v>
      </c>
      <c r="MQ934" s="4"/>
      <c r="MR934" s="8"/>
      <c r="MS934" s="4"/>
      <c r="MT934" s="8"/>
      <c r="MU934" s="7"/>
      <c r="MV934" s="7"/>
      <c r="MW934" s="2" t="s">
        <v>272</v>
      </c>
      <c r="MX934" s="2" t="s">
        <v>275</v>
      </c>
      <c r="MY934" s="2" t="s">
        <v>229</v>
      </c>
      <c r="MZ934" s="2" t="s">
        <v>229</v>
      </c>
      <c r="NA934" s="2" t="s">
        <v>241</v>
      </c>
      <c r="NB934" s="2" t="s">
        <v>229</v>
      </c>
      <c r="NC934" s="4"/>
      <c r="ND934" s="8"/>
      <c r="NE934" s="4"/>
      <c r="NF934" s="8"/>
      <c r="NG934" s="7"/>
      <c r="NH934" s="7"/>
      <c r="NI934" s="2" t="s">
        <v>239</v>
      </c>
      <c r="NJ934" s="2" t="s">
        <v>275</v>
      </c>
      <c r="NK934" s="2" t="s">
        <v>1458</v>
      </c>
      <c r="NL934" s="2" t="s">
        <v>4834</v>
      </c>
      <c r="NM934" s="2" t="s">
        <v>263</v>
      </c>
      <c r="NN934" s="2" t="s">
        <v>229</v>
      </c>
      <c r="NO934" s="4"/>
      <c r="NP934" s="8"/>
      <c r="NQ934" s="4"/>
      <c r="NR934" s="8"/>
      <c r="NS934" s="7"/>
      <c r="NT934" s="7"/>
      <c r="NU934" s="2" t="s">
        <v>272</v>
      </c>
      <c r="NV934" s="2" t="s">
        <v>275</v>
      </c>
      <c r="NW934" s="2" t="s">
        <v>229</v>
      </c>
      <c r="NX934" s="2" t="s">
        <v>229</v>
      </c>
      <c r="NY934" s="2" t="s">
        <v>241</v>
      </c>
      <c r="NZ934" s="2" t="s">
        <v>229</v>
      </c>
      <c r="OA934" s="4"/>
      <c r="OB934" s="8"/>
      <c r="OC934" s="4"/>
      <c r="OD934" s="8"/>
      <c r="OE934" s="7"/>
      <c r="OF934" s="7"/>
      <c r="OG934" s="2" t="s">
        <v>229</v>
      </c>
      <c r="OH934" s="2" t="s">
        <v>229</v>
      </c>
      <c r="OI934" s="2" t="s">
        <v>229</v>
      </c>
      <c r="OJ934" s="2" t="s">
        <v>229</v>
      </c>
      <c r="OK934" s="2" t="s">
        <v>229</v>
      </c>
      <c r="OL934" s="2" t="s">
        <v>229</v>
      </c>
      <c r="OM934" s="4"/>
      <c r="ON934" s="8"/>
      <c r="OO934" s="4"/>
      <c r="OP934" s="8"/>
      <c r="OQ934" s="7"/>
      <c r="OR934" s="7"/>
      <c r="OS934" s="2" t="s">
        <v>229</v>
      </c>
      <c r="OT934" s="2" t="s">
        <v>229</v>
      </c>
      <c r="OU934" s="2" t="s">
        <v>229</v>
      </c>
      <c r="OV934" s="2" t="s">
        <v>229</v>
      </c>
      <c r="OW934" s="2" t="s">
        <v>229</v>
      </c>
      <c r="OX934" s="2" t="s">
        <v>229</v>
      </c>
      <c r="OY934" s="4"/>
      <c r="OZ934" s="8"/>
      <c r="PA934" s="4"/>
      <c r="PB934" s="8"/>
      <c r="PC934" s="7"/>
      <c r="PD934" s="7"/>
      <c r="PE934" s="2" t="s">
        <v>229</v>
      </c>
      <c r="PF934" s="2" t="s">
        <v>229</v>
      </c>
      <c r="PG934" s="2" t="s">
        <v>229</v>
      </c>
      <c r="PH934" s="2" t="s">
        <v>229</v>
      </c>
      <c r="PI934" s="2" t="s">
        <v>229</v>
      </c>
      <c r="PJ934" s="2" t="s">
        <v>229</v>
      </c>
      <c r="PK934" s="4"/>
      <c r="PL934" s="8"/>
      <c r="PM934" s="4"/>
      <c r="PN934" s="8"/>
      <c r="PO934" s="7"/>
      <c r="PP934" s="7"/>
      <c r="PQ934" s="2" t="s">
        <v>266</v>
      </c>
      <c r="PR934" s="2" t="s">
        <v>275</v>
      </c>
      <c r="PS934" s="2" t="s">
        <v>229</v>
      </c>
      <c r="PT934" s="2" t="s">
        <v>229</v>
      </c>
      <c r="PU934" s="2" t="s">
        <v>241</v>
      </c>
      <c r="PV934" s="2" t="s">
        <v>229</v>
      </c>
      <c r="PW934" s="4"/>
      <c r="PX934" s="8"/>
      <c r="PY934" s="4"/>
      <c r="PZ934" s="8"/>
      <c r="QA934" s="7"/>
      <c r="QB934" s="7"/>
      <c r="QC934" s="2" t="s">
        <v>281</v>
      </c>
      <c r="QD934" s="2" t="s">
        <v>275</v>
      </c>
      <c r="QE934" s="2" t="s">
        <v>229</v>
      </c>
      <c r="QF934" s="2" t="s">
        <v>229</v>
      </c>
      <c r="QG934" s="2" t="s">
        <v>241</v>
      </c>
      <c r="QH934" s="2" t="s">
        <v>229</v>
      </c>
      <c r="QI934" s="4"/>
      <c r="QJ934" s="8"/>
      <c r="QK934" s="4"/>
      <c r="QL934" s="8"/>
      <c r="QM934" s="7"/>
      <c r="QN934" s="7"/>
      <c r="QO934" s="2" t="s">
        <v>229</v>
      </c>
      <c r="QP934" s="2" t="s">
        <v>229</v>
      </c>
      <c r="QQ934" s="2" t="s">
        <v>229</v>
      </c>
      <c r="QR934" s="2" t="s">
        <v>229</v>
      </c>
      <c r="QS934" s="2" t="s">
        <v>229</v>
      </c>
      <c r="QT934" s="2" t="s">
        <v>229</v>
      </c>
      <c r="QU934" s="4"/>
      <c r="QV934" s="8"/>
      <c r="QW934" s="4"/>
      <c r="QX934" s="8"/>
      <c r="QY934" s="7"/>
      <c r="QZ934" s="7"/>
      <c r="RA934" s="2" t="s">
        <v>272</v>
      </c>
      <c r="RB934" s="2" t="s">
        <v>275</v>
      </c>
      <c r="RC934" s="2" t="s">
        <v>229</v>
      </c>
      <c r="RD934" s="2" t="s">
        <v>229</v>
      </c>
      <c r="RE934" s="2" t="s">
        <v>241</v>
      </c>
      <c r="RF934" s="2" t="s">
        <v>229</v>
      </c>
      <c r="RG934" s="4"/>
      <c r="RH934" s="8"/>
      <c r="RI934" s="4"/>
      <c r="RJ934" s="8"/>
      <c r="RK934" s="7"/>
      <c r="RL934" s="7"/>
      <c r="RM934" s="2" t="s">
        <v>229</v>
      </c>
      <c r="RN934" s="2" t="s">
        <v>229</v>
      </c>
      <c r="RO934" s="2" t="s">
        <v>229</v>
      </c>
      <c r="RP934" s="2" t="s">
        <v>229</v>
      </c>
      <c r="RQ934" s="2" t="s">
        <v>229</v>
      </c>
      <c r="RR934" s="2" t="s">
        <v>229</v>
      </c>
      <c r="RS934" s="4"/>
      <c r="RT934" s="8"/>
      <c r="RU934" s="4"/>
      <c r="RV934" s="8"/>
      <c r="RW934" s="7"/>
      <c r="RX934" s="7"/>
      <c r="RY934" s="2" t="s">
        <v>239</v>
      </c>
      <c r="RZ934" s="2" t="s">
        <v>275</v>
      </c>
      <c r="SA934" s="2" t="s">
        <v>3648</v>
      </c>
      <c r="SB934" s="2" t="s">
        <v>2038</v>
      </c>
      <c r="SC934" s="2" t="s">
        <v>241</v>
      </c>
      <c r="SD934" s="2" t="s">
        <v>229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</row>
    <row r="935">
      <c r="A935" s="2" t="s">
        <v>5367</v>
      </c>
      <c r="B935" s="2" t="s">
        <v>216</v>
      </c>
      <c r="C935" s="2" t="s">
        <v>5248</v>
      </c>
      <c r="D935" s="2" t="s">
        <v>218</v>
      </c>
      <c r="E935" s="2" t="s">
        <v>2883</v>
      </c>
      <c r="F935" s="2" t="s">
        <v>5368</v>
      </c>
      <c r="G935" s="2" t="s">
        <v>5369</v>
      </c>
      <c r="H935" s="2" t="s">
        <v>5370</v>
      </c>
      <c r="I935" s="2" t="s">
        <v>5371</v>
      </c>
      <c r="J935" s="2" t="s">
        <v>2910</v>
      </c>
      <c r="K935" s="2" t="s">
        <v>1130</v>
      </c>
      <c r="L935" s="3">
        <v>47</v>
      </c>
      <c r="M935" s="3">
        <v>49.35</v>
      </c>
      <c r="N935" s="3">
        <v>99.99</v>
      </c>
      <c r="O935" s="2" t="s">
        <v>981</v>
      </c>
      <c r="P935" s="2" t="s">
        <v>2072</v>
      </c>
      <c r="Q935" s="2" t="s">
        <v>228</v>
      </c>
      <c r="R935" s="2" t="s">
        <v>229</v>
      </c>
      <c r="S935" s="2" t="s">
        <v>5372</v>
      </c>
      <c r="T935" s="2" t="s">
        <v>684</v>
      </c>
      <c r="U935" s="2" t="s">
        <v>3027</v>
      </c>
      <c r="V935" s="2" t="s">
        <v>1524</v>
      </c>
      <c r="W935" s="2" t="s">
        <v>1009</v>
      </c>
      <c r="X935" s="2" t="s">
        <v>229</v>
      </c>
      <c r="Y935" s="2" t="s">
        <v>1583</v>
      </c>
      <c r="Z935" s="4"/>
      <c r="AA935" s="4">
        <f>=ROUNDDOWN({0},0)</f>
      </c>
      <c r="AB935" s="5">
        <v>5</v>
      </c>
      <c r="AC935" s="2" t="s">
        <v>229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>
        <v>9</v>
      </c>
      <c r="AS935" s="8">
        <v>415.44</v>
      </c>
      <c r="AT935" s="7">
        <v>-1</v>
      </c>
      <c r="AU935" s="7">
        <v>-1</v>
      </c>
      <c r="AV935" s="4"/>
      <c r="AW935" s="8"/>
      <c r="AX935" s="4">
        <v>9</v>
      </c>
      <c r="AY935" s="8">
        <v>415.44</v>
      </c>
      <c r="AZ935" s="7">
        <v>-1</v>
      </c>
      <c r="BA935" s="7">
        <v>-1</v>
      </c>
      <c r="BB935" s="7"/>
      <c r="BC935" s="4"/>
      <c r="BD935" s="8"/>
      <c r="BE935" s="4">
        <v>9</v>
      </c>
      <c r="BF935" s="8">
        <v>415.44</v>
      </c>
      <c r="BG935" s="7">
        <v>-1</v>
      </c>
      <c r="BH935" s="7">
        <v>-1</v>
      </c>
      <c r="BI935" s="7"/>
      <c r="BJ935" s="4"/>
      <c r="BK935" s="8"/>
      <c r="BL935" s="2" t="s">
        <v>16</v>
      </c>
      <c r="BM935" s="7"/>
      <c r="BN935" s="7"/>
      <c r="BO935" s="4"/>
      <c r="BP935" s="8"/>
      <c r="BQ935" s="4">
        <v>9</v>
      </c>
      <c r="BR935" s="8">
        <v>415.44</v>
      </c>
      <c r="BS935" s="7">
        <v>-1</v>
      </c>
      <c r="BT935" s="7">
        <v>-1</v>
      </c>
      <c r="BU935" s="2" t="s">
        <v>239</v>
      </c>
      <c r="BV935" s="2" t="s">
        <v>275</v>
      </c>
      <c r="BW935" s="2" t="s">
        <v>229</v>
      </c>
      <c r="BX935" s="2" t="s">
        <v>1778</v>
      </c>
      <c r="BY935" s="2" t="s">
        <v>241</v>
      </c>
      <c r="BZ935" s="2" t="s">
        <v>229</v>
      </c>
      <c r="CA935" s="4"/>
      <c r="CB935" s="8"/>
      <c r="CC935" s="4"/>
      <c r="CD935" s="8"/>
      <c r="CE935" s="7"/>
      <c r="CF935" s="7"/>
      <c r="CG935" s="2" t="s">
        <v>239</v>
      </c>
      <c r="CH935" s="2" t="s">
        <v>275</v>
      </c>
      <c r="CI935" s="2" t="s">
        <v>3867</v>
      </c>
      <c r="CJ935" s="2" t="s">
        <v>4345</v>
      </c>
      <c r="CK935" s="2" t="s">
        <v>241</v>
      </c>
      <c r="CL935" s="2" t="s">
        <v>229</v>
      </c>
      <c r="CM935" s="4"/>
      <c r="CN935" s="8"/>
      <c r="CO935" s="4"/>
      <c r="CP935" s="8"/>
      <c r="CQ935" s="7"/>
      <c r="CR935" s="7"/>
      <c r="CS935" s="2" t="s">
        <v>239</v>
      </c>
      <c r="CT935" s="2" t="s">
        <v>275</v>
      </c>
      <c r="CU935" s="2" t="s">
        <v>2029</v>
      </c>
      <c r="CV935" s="2" t="s">
        <v>959</v>
      </c>
      <c r="CW935" s="2" t="s">
        <v>241</v>
      </c>
      <c r="CX935" s="2" t="s">
        <v>229</v>
      </c>
      <c r="CY935" s="4"/>
      <c r="CZ935" s="8"/>
      <c r="DA935" s="4"/>
      <c r="DB935" s="8"/>
      <c r="DC935" s="7"/>
      <c r="DD935" s="7"/>
      <c r="DE935" s="2" t="s">
        <v>239</v>
      </c>
      <c r="DF935" s="2" t="s">
        <v>275</v>
      </c>
      <c r="DG935" s="2" t="s">
        <v>2029</v>
      </c>
      <c r="DH935" s="2" t="s">
        <v>1854</v>
      </c>
      <c r="DI935" s="2" t="s">
        <v>241</v>
      </c>
      <c r="DJ935" s="2" t="s">
        <v>229</v>
      </c>
      <c r="DK935" s="4"/>
      <c r="DL935" s="8"/>
      <c r="DM935" s="4"/>
      <c r="DN935" s="8"/>
      <c r="DO935" s="7"/>
      <c r="DP935" s="7"/>
      <c r="DQ935" s="2" t="s">
        <v>239</v>
      </c>
      <c r="DR935" s="2" t="s">
        <v>275</v>
      </c>
      <c r="DS935" s="2" t="s">
        <v>720</v>
      </c>
      <c r="DT935" s="2" t="s">
        <v>944</v>
      </c>
      <c r="DU935" s="2" t="s">
        <v>241</v>
      </c>
      <c r="DV935" s="2" t="s">
        <v>229</v>
      </c>
      <c r="DW935" s="4"/>
      <c r="DX935" s="8"/>
      <c r="DY935" s="4"/>
      <c r="DZ935" s="8"/>
      <c r="EA935" s="7"/>
      <c r="EB935" s="7"/>
      <c r="EC935" s="2" t="s">
        <v>239</v>
      </c>
      <c r="ED935" s="2" t="s">
        <v>275</v>
      </c>
      <c r="EE935" s="2" t="s">
        <v>813</v>
      </c>
      <c r="EF935" s="2" t="s">
        <v>798</v>
      </c>
      <c r="EG935" s="2" t="s">
        <v>241</v>
      </c>
      <c r="EH935" s="2" t="s">
        <v>229</v>
      </c>
      <c r="EI935" s="4"/>
      <c r="EJ935" s="8"/>
      <c r="EK935" s="4"/>
      <c r="EL935" s="8"/>
      <c r="EM935" s="7"/>
      <c r="EN935" s="7"/>
      <c r="EO935" s="2" t="s">
        <v>239</v>
      </c>
      <c r="EP935" s="2" t="s">
        <v>275</v>
      </c>
      <c r="EQ935" s="2" t="s">
        <v>755</v>
      </c>
      <c r="ER935" s="2" t="s">
        <v>4034</v>
      </c>
      <c r="ES935" s="2" t="s">
        <v>241</v>
      </c>
      <c r="ET935" s="2" t="s">
        <v>229</v>
      </c>
      <c r="EU935" s="4"/>
      <c r="EV935" s="8"/>
      <c r="EW935" s="4"/>
      <c r="EX935" s="8"/>
      <c r="EY935" s="7"/>
      <c r="EZ935" s="7"/>
      <c r="FA935" s="2" t="s">
        <v>239</v>
      </c>
      <c r="FB935" s="2" t="s">
        <v>275</v>
      </c>
      <c r="FC935" s="2" t="s">
        <v>702</v>
      </c>
      <c r="FD935" s="2" t="s">
        <v>5373</v>
      </c>
      <c r="FE935" s="2" t="s">
        <v>241</v>
      </c>
      <c r="FF935" s="2" t="s">
        <v>229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275</v>
      </c>
      <c r="FO935" s="2" t="s">
        <v>1861</v>
      </c>
      <c r="FP935" s="2" t="s">
        <v>4165</v>
      </c>
      <c r="FQ935" s="2" t="s">
        <v>241</v>
      </c>
      <c r="FR935" s="2" t="s">
        <v>229</v>
      </c>
      <c r="FS935" s="4"/>
      <c r="FT935" s="8"/>
      <c r="FU935" s="4"/>
      <c r="FV935" s="8"/>
      <c r="FW935" s="7"/>
      <c r="FX935" s="7"/>
      <c r="FY935" s="2" t="s">
        <v>239</v>
      </c>
      <c r="FZ935" s="2" t="s">
        <v>275</v>
      </c>
      <c r="GA935" s="2" t="s">
        <v>327</v>
      </c>
      <c r="GB935" s="2" t="s">
        <v>229</v>
      </c>
      <c r="GC935" s="2" t="s">
        <v>241</v>
      </c>
      <c r="GD935" s="2" t="s">
        <v>229</v>
      </c>
      <c r="GE935" s="4"/>
      <c r="GF935" s="8"/>
      <c r="GG935" s="4"/>
      <c r="GH935" s="8"/>
      <c r="GI935" s="7"/>
      <c r="GJ935" s="7"/>
      <c r="GK935" s="2" t="s">
        <v>278</v>
      </c>
      <c r="GL935" s="2" t="s">
        <v>275</v>
      </c>
      <c r="GM935" s="2" t="s">
        <v>229</v>
      </c>
      <c r="GN935" s="2" t="s">
        <v>229</v>
      </c>
      <c r="GO935" s="2" t="s">
        <v>241</v>
      </c>
      <c r="GP935" s="2" t="s">
        <v>229</v>
      </c>
      <c r="GQ935" s="4"/>
      <c r="GR935" s="8"/>
      <c r="GS935" s="4"/>
      <c r="GT935" s="8"/>
      <c r="GU935" s="7"/>
      <c r="GV935" s="7"/>
      <c r="GW935" s="2" t="s">
        <v>239</v>
      </c>
      <c r="GX935" s="2" t="s">
        <v>275</v>
      </c>
      <c r="GY935" s="2" t="s">
        <v>1492</v>
      </c>
      <c r="GZ935" s="2" t="s">
        <v>494</v>
      </c>
      <c r="HA935" s="2" t="s">
        <v>241</v>
      </c>
      <c r="HB935" s="2" t="s">
        <v>229</v>
      </c>
      <c r="HC935" s="4"/>
      <c r="HD935" s="8"/>
      <c r="HE935" s="4"/>
      <c r="HF935" s="8"/>
      <c r="HG935" s="7"/>
      <c r="HH935" s="7"/>
      <c r="HI935" s="2" t="s">
        <v>714</v>
      </c>
      <c r="HJ935" s="2" t="s">
        <v>275</v>
      </c>
      <c r="HK935" s="2" t="s">
        <v>2276</v>
      </c>
      <c r="HL935" s="2" t="s">
        <v>737</v>
      </c>
      <c r="HM935" s="2" t="s">
        <v>241</v>
      </c>
      <c r="HN935" s="2" t="s">
        <v>263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275</v>
      </c>
      <c r="HW935" s="2" t="s">
        <v>1547</v>
      </c>
      <c r="HX935" s="2" t="s">
        <v>642</v>
      </c>
      <c r="HY935" s="2" t="s">
        <v>241</v>
      </c>
      <c r="HZ935" s="2" t="s">
        <v>229</v>
      </c>
      <c r="IA935" s="4"/>
      <c r="IB935" s="8"/>
      <c r="IC935" s="4"/>
      <c r="ID935" s="8"/>
      <c r="IE935" s="7"/>
      <c r="IF935" s="7"/>
      <c r="IG935" s="2" t="s">
        <v>266</v>
      </c>
      <c r="IH935" s="2" t="s">
        <v>275</v>
      </c>
      <c r="II935" s="2" t="s">
        <v>229</v>
      </c>
      <c r="IJ935" s="2" t="s">
        <v>229</v>
      </c>
      <c r="IK935" s="2" t="s">
        <v>241</v>
      </c>
      <c r="IL935" s="2" t="s">
        <v>229</v>
      </c>
      <c r="IM935" s="4"/>
      <c r="IN935" s="8"/>
      <c r="IO935" s="4"/>
      <c r="IP935" s="8"/>
      <c r="IQ935" s="7"/>
      <c r="IR935" s="7"/>
      <c r="IS935" s="2" t="s">
        <v>239</v>
      </c>
      <c r="IT935" s="2" t="s">
        <v>275</v>
      </c>
      <c r="IU935" s="2" t="s">
        <v>976</v>
      </c>
      <c r="IV935" s="2" t="s">
        <v>362</v>
      </c>
      <c r="IW935" s="2" t="s">
        <v>241</v>
      </c>
      <c r="IX935" s="2" t="s">
        <v>229</v>
      </c>
      <c r="IY935" s="4"/>
      <c r="IZ935" s="8"/>
      <c r="JA935" s="4"/>
      <c r="JB935" s="8"/>
      <c r="JC935" s="7"/>
      <c r="JD935" s="7"/>
      <c r="JE935" s="2" t="s">
        <v>239</v>
      </c>
      <c r="JF935" s="2" t="s">
        <v>275</v>
      </c>
      <c r="JG935" s="2" t="s">
        <v>268</v>
      </c>
      <c r="JH935" s="2" t="s">
        <v>507</v>
      </c>
      <c r="JI935" s="2" t="s">
        <v>241</v>
      </c>
      <c r="JJ935" s="2" t="s">
        <v>229</v>
      </c>
      <c r="JK935" s="4"/>
      <c r="JL935" s="8"/>
      <c r="JM935" s="4"/>
      <c r="JN935" s="8"/>
      <c r="JO935" s="7"/>
      <c r="JP935" s="7"/>
      <c r="JQ935" s="2" t="s">
        <v>229</v>
      </c>
      <c r="JR935" s="2" t="s">
        <v>229</v>
      </c>
      <c r="JS935" s="2" t="s">
        <v>229</v>
      </c>
      <c r="JT935" s="2" t="s">
        <v>229</v>
      </c>
      <c r="JU935" s="2" t="s">
        <v>229</v>
      </c>
      <c r="JV935" s="2" t="s">
        <v>229</v>
      </c>
      <c r="JW935" s="4"/>
      <c r="JX935" s="8"/>
      <c r="JY935" s="4"/>
      <c r="JZ935" s="8"/>
      <c r="KA935" s="7"/>
      <c r="KB935" s="7"/>
      <c r="KC935" s="2" t="s">
        <v>272</v>
      </c>
      <c r="KD935" s="2" t="s">
        <v>275</v>
      </c>
      <c r="KE935" s="2" t="s">
        <v>229</v>
      </c>
      <c r="KF935" s="2" t="s">
        <v>229</v>
      </c>
      <c r="KG935" s="2" t="s">
        <v>241</v>
      </c>
      <c r="KH935" s="2" t="s">
        <v>229</v>
      </c>
      <c r="KI935" s="4"/>
      <c r="KJ935" s="8"/>
      <c r="KK935" s="4"/>
      <c r="KL935" s="8"/>
      <c r="KM935" s="7"/>
      <c r="KN935" s="7"/>
      <c r="KO935" s="2" t="s">
        <v>272</v>
      </c>
      <c r="KP935" s="2" t="s">
        <v>275</v>
      </c>
      <c r="KQ935" s="2" t="s">
        <v>229</v>
      </c>
      <c r="KR935" s="2" t="s">
        <v>229</v>
      </c>
      <c r="KS935" s="2" t="s">
        <v>241</v>
      </c>
      <c r="KT935" s="2" t="s">
        <v>229</v>
      </c>
      <c r="KU935" s="4"/>
      <c r="KV935" s="8"/>
      <c r="KW935" s="4"/>
      <c r="KX935" s="8"/>
      <c r="KY935" s="7"/>
      <c r="KZ935" s="7"/>
      <c r="LA935" s="2" t="s">
        <v>239</v>
      </c>
      <c r="LB935" s="2" t="s">
        <v>275</v>
      </c>
      <c r="LC935" s="2" t="s">
        <v>938</v>
      </c>
      <c r="LD935" s="2" t="s">
        <v>1938</v>
      </c>
      <c r="LE935" s="2" t="s">
        <v>241</v>
      </c>
      <c r="LF935" s="2" t="s">
        <v>229</v>
      </c>
      <c r="LG935" s="4"/>
      <c r="LH935" s="8"/>
      <c r="LI935" s="4"/>
      <c r="LJ935" s="8"/>
      <c r="LK935" s="7"/>
      <c r="LL935" s="7"/>
      <c r="LM935" s="2" t="s">
        <v>229</v>
      </c>
      <c r="LN935" s="2" t="s">
        <v>229</v>
      </c>
      <c r="LO935" s="2" t="s">
        <v>229</v>
      </c>
      <c r="LP935" s="2" t="s">
        <v>229</v>
      </c>
      <c r="LQ935" s="2" t="s">
        <v>229</v>
      </c>
      <c r="LR935" s="2" t="s">
        <v>229</v>
      </c>
      <c r="LS935" s="4"/>
      <c r="LT935" s="8"/>
      <c r="LU935" s="4"/>
      <c r="LV935" s="8"/>
      <c r="LW935" s="7"/>
      <c r="LX935" s="7"/>
      <c r="LY935" s="2" t="s">
        <v>239</v>
      </c>
      <c r="LZ935" s="2" t="s">
        <v>275</v>
      </c>
      <c r="MA935" s="2" t="s">
        <v>789</v>
      </c>
      <c r="MB935" s="2" t="s">
        <v>1196</v>
      </c>
      <c r="MC935" s="2" t="s">
        <v>241</v>
      </c>
      <c r="MD935" s="2" t="s">
        <v>229</v>
      </c>
      <c r="ME935" s="4"/>
      <c r="MF935" s="8"/>
      <c r="MG935" s="4"/>
      <c r="MH935" s="8"/>
      <c r="MI935" s="7"/>
      <c r="MJ935" s="7"/>
      <c r="MK935" s="2" t="s">
        <v>278</v>
      </c>
      <c r="ML935" s="2" t="s">
        <v>275</v>
      </c>
      <c r="MM935" s="2" t="s">
        <v>229</v>
      </c>
      <c r="MN935" s="2" t="s">
        <v>229</v>
      </c>
      <c r="MO935" s="2" t="s">
        <v>241</v>
      </c>
      <c r="MP935" s="2" t="s">
        <v>229</v>
      </c>
      <c r="MQ935" s="4"/>
      <c r="MR935" s="8"/>
      <c r="MS935" s="4"/>
      <c r="MT935" s="8"/>
      <c r="MU935" s="7"/>
      <c r="MV935" s="7"/>
      <c r="MW935" s="2" t="s">
        <v>239</v>
      </c>
      <c r="MX935" s="2" t="s">
        <v>275</v>
      </c>
      <c r="MY935" s="2" t="s">
        <v>723</v>
      </c>
      <c r="MZ935" s="2" t="s">
        <v>229</v>
      </c>
      <c r="NA935" s="2" t="s">
        <v>241</v>
      </c>
      <c r="NB935" s="2" t="s">
        <v>229</v>
      </c>
      <c r="NC935" s="4"/>
      <c r="ND935" s="8"/>
      <c r="NE935" s="4"/>
      <c r="NF935" s="8"/>
      <c r="NG935" s="7"/>
      <c r="NH935" s="7"/>
      <c r="NI935" s="2" t="s">
        <v>239</v>
      </c>
      <c r="NJ935" s="2" t="s">
        <v>275</v>
      </c>
      <c r="NK935" s="2" t="s">
        <v>2276</v>
      </c>
      <c r="NL935" s="2" t="s">
        <v>1204</v>
      </c>
      <c r="NM935" s="2" t="s">
        <v>241</v>
      </c>
      <c r="NN935" s="2" t="s">
        <v>229</v>
      </c>
      <c r="NO935" s="4"/>
      <c r="NP935" s="8"/>
      <c r="NQ935" s="4"/>
      <c r="NR935" s="8"/>
      <c r="NS935" s="7"/>
      <c r="NT935" s="7"/>
      <c r="NU935" s="2" t="s">
        <v>272</v>
      </c>
      <c r="NV935" s="2" t="s">
        <v>275</v>
      </c>
      <c r="NW935" s="2" t="s">
        <v>229</v>
      </c>
      <c r="NX935" s="2" t="s">
        <v>229</v>
      </c>
      <c r="NY935" s="2" t="s">
        <v>241</v>
      </c>
      <c r="NZ935" s="2" t="s">
        <v>229</v>
      </c>
      <c r="OA935" s="4"/>
      <c r="OB935" s="8"/>
      <c r="OC935" s="4"/>
      <c r="OD935" s="8"/>
      <c r="OE935" s="7"/>
      <c r="OF935" s="7"/>
      <c r="OG935" s="2" t="s">
        <v>266</v>
      </c>
      <c r="OH935" s="2" t="s">
        <v>275</v>
      </c>
      <c r="OI935" s="2" t="s">
        <v>229</v>
      </c>
      <c r="OJ935" s="2" t="s">
        <v>229</v>
      </c>
      <c r="OK935" s="2" t="s">
        <v>241</v>
      </c>
      <c r="OL935" s="2" t="s">
        <v>229</v>
      </c>
      <c r="OM935" s="4"/>
      <c r="ON935" s="8"/>
      <c r="OO935" s="4"/>
      <c r="OP935" s="8"/>
      <c r="OQ935" s="7"/>
      <c r="OR935" s="7"/>
      <c r="OS935" s="2" t="s">
        <v>229</v>
      </c>
      <c r="OT935" s="2" t="s">
        <v>229</v>
      </c>
      <c r="OU935" s="2" t="s">
        <v>229</v>
      </c>
      <c r="OV935" s="2" t="s">
        <v>229</v>
      </c>
      <c r="OW935" s="2" t="s">
        <v>229</v>
      </c>
      <c r="OX935" s="2" t="s">
        <v>229</v>
      </c>
      <c r="OY935" s="4"/>
      <c r="OZ935" s="8"/>
      <c r="PA935" s="4"/>
      <c r="PB935" s="8"/>
      <c r="PC935" s="7"/>
      <c r="PD935" s="7"/>
      <c r="PE935" s="2" t="s">
        <v>229</v>
      </c>
      <c r="PF935" s="2" t="s">
        <v>229</v>
      </c>
      <c r="PG935" s="2" t="s">
        <v>229</v>
      </c>
      <c r="PH935" s="2" t="s">
        <v>229</v>
      </c>
      <c r="PI935" s="2" t="s">
        <v>229</v>
      </c>
      <c r="PJ935" s="2" t="s">
        <v>229</v>
      </c>
      <c r="PK935" s="4"/>
      <c r="PL935" s="8"/>
      <c r="PM935" s="4"/>
      <c r="PN935" s="8"/>
      <c r="PO935" s="7"/>
      <c r="PP935" s="7"/>
      <c r="PQ935" s="2" t="s">
        <v>239</v>
      </c>
      <c r="PR935" s="2" t="s">
        <v>275</v>
      </c>
      <c r="PS935" s="2" t="s">
        <v>726</v>
      </c>
      <c r="PT935" s="2" t="s">
        <v>1779</v>
      </c>
      <c r="PU935" s="2" t="s">
        <v>241</v>
      </c>
      <c r="PV935" s="2" t="s">
        <v>229</v>
      </c>
      <c r="PW935" s="4"/>
      <c r="PX935" s="8"/>
      <c r="PY935" s="4"/>
      <c r="PZ935" s="8"/>
      <c r="QA935" s="7"/>
      <c r="QB935" s="7"/>
      <c r="QC935" s="2" t="s">
        <v>281</v>
      </c>
      <c r="QD935" s="2" t="s">
        <v>275</v>
      </c>
      <c r="QE935" s="2" t="s">
        <v>229</v>
      </c>
      <c r="QF935" s="2" t="s">
        <v>229</v>
      </c>
      <c r="QG935" s="2" t="s">
        <v>241</v>
      </c>
      <c r="QH935" s="2" t="s">
        <v>229</v>
      </c>
      <c r="QI935" s="4"/>
      <c r="QJ935" s="8"/>
      <c r="QK935" s="4"/>
      <c r="QL935" s="8"/>
      <c r="QM935" s="7"/>
      <c r="QN935" s="7"/>
      <c r="QO935" s="2" t="s">
        <v>229</v>
      </c>
      <c r="QP935" s="2" t="s">
        <v>229</v>
      </c>
      <c r="QQ935" s="2" t="s">
        <v>229</v>
      </c>
      <c r="QR935" s="2" t="s">
        <v>229</v>
      </c>
      <c r="QS935" s="2" t="s">
        <v>229</v>
      </c>
      <c r="QT935" s="2" t="s">
        <v>229</v>
      </c>
      <c r="QU935" s="4"/>
      <c r="QV935" s="8"/>
      <c r="QW935" s="4"/>
      <c r="QX935" s="8"/>
      <c r="QY935" s="7"/>
      <c r="QZ935" s="7"/>
      <c r="RA935" s="2" t="s">
        <v>239</v>
      </c>
      <c r="RB935" s="2" t="s">
        <v>275</v>
      </c>
      <c r="RC935" s="2" t="s">
        <v>547</v>
      </c>
      <c r="RD935" s="2" t="s">
        <v>514</v>
      </c>
      <c r="RE935" s="2" t="s">
        <v>241</v>
      </c>
      <c r="RF935" s="2" t="s">
        <v>229</v>
      </c>
      <c r="RG935" s="4"/>
      <c r="RH935" s="8"/>
      <c r="RI935" s="4"/>
      <c r="RJ935" s="8"/>
      <c r="RK935" s="7"/>
      <c r="RL935" s="7"/>
      <c r="RM935" s="2" t="s">
        <v>229</v>
      </c>
      <c r="RN935" s="2" t="s">
        <v>229</v>
      </c>
      <c r="RO935" s="2" t="s">
        <v>229</v>
      </c>
      <c r="RP935" s="2" t="s">
        <v>229</v>
      </c>
      <c r="RQ935" s="2" t="s">
        <v>229</v>
      </c>
      <c r="RR935" s="2" t="s">
        <v>229</v>
      </c>
      <c r="RS935" s="4"/>
      <c r="RT935" s="8"/>
      <c r="RU935" s="4"/>
      <c r="RV935" s="8"/>
      <c r="RW935" s="7"/>
      <c r="RX935" s="7"/>
      <c r="RY935" s="2" t="s">
        <v>239</v>
      </c>
      <c r="RZ935" s="2" t="s">
        <v>275</v>
      </c>
      <c r="SA935" s="2" t="s">
        <v>3648</v>
      </c>
      <c r="SB935" s="2" t="s">
        <v>1216</v>
      </c>
      <c r="SC935" s="2" t="s">
        <v>241</v>
      </c>
      <c r="SD935" s="2" t="s">
        <v>229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</row>
    <row r="936">
      <c r="A936" s="2" t="s">
        <v>5374</v>
      </c>
      <c r="B936" s="2" t="s">
        <v>216</v>
      </c>
      <c r="C936" s="2" t="s">
        <v>5248</v>
      </c>
      <c r="D936" s="2" t="s">
        <v>218</v>
      </c>
      <c r="E936" s="2" t="s">
        <v>2460</v>
      </c>
      <c r="F936" s="2" t="s">
        <v>5375</v>
      </c>
      <c r="G936" s="2" t="s">
        <v>5376</v>
      </c>
      <c r="H936" s="2" t="s">
        <v>5377</v>
      </c>
      <c r="I936" s="2" t="s">
        <v>5378</v>
      </c>
      <c r="J936" s="2" t="s">
        <v>2888</v>
      </c>
      <c r="K936" s="2" t="s">
        <v>668</v>
      </c>
      <c r="L936" s="3">
        <v>28.57</v>
      </c>
      <c r="M936" s="3">
        <v>30</v>
      </c>
      <c r="N936" s="3">
        <v>59.99</v>
      </c>
      <c r="O936" s="2" t="s">
        <v>226</v>
      </c>
      <c r="P936" s="2" t="s">
        <v>618</v>
      </c>
      <c r="Q936" s="2" t="s">
        <v>228</v>
      </c>
      <c r="R936" s="2" t="s">
        <v>229</v>
      </c>
      <c r="S936" s="2" t="s">
        <v>5379</v>
      </c>
      <c r="T936" s="2" t="s">
        <v>4258</v>
      </c>
      <c r="U936" s="2" t="s">
        <v>2464</v>
      </c>
      <c r="V936" s="2" t="s">
        <v>1482</v>
      </c>
      <c r="W936" s="2" t="s">
        <v>1009</v>
      </c>
      <c r="X936" s="2" t="s">
        <v>229</v>
      </c>
      <c r="Y936" s="2" t="s">
        <v>2473</v>
      </c>
      <c r="Z936" s="4">
        <v>256</v>
      </c>
      <c r="AA936" s="4">
        <f>=ROUNDDOWN(21.3333333333333,0)</f>
      </c>
      <c r="AB936" s="5">
        <v>12</v>
      </c>
      <c r="AC936" s="2" t="s">
        <v>229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>
        <v>15</v>
      </c>
      <c r="AQ936" s="8">
        <v>485.44</v>
      </c>
      <c r="AR936" s="4"/>
      <c r="AS936" s="8"/>
      <c r="AT936" s="7"/>
      <c r="AU936" s="7"/>
      <c r="AV936" s="4">
        <v>22</v>
      </c>
      <c r="AW936" s="8">
        <v>748.3</v>
      </c>
      <c r="AX936" s="4" t="s">
        <v>229</v>
      </c>
      <c r="AY936" s="8" t="s">
        <v>229</v>
      </c>
      <c r="AZ936" s="7" t="s">
        <v>229</v>
      </c>
      <c r="BA936" s="7" t="s">
        <v>229</v>
      </c>
      <c r="BB936" s="7">
        <v>0.6487</v>
      </c>
      <c r="BC936" s="4">
        <v>22</v>
      </c>
      <c r="BD936" s="8">
        <v>748.3</v>
      </c>
      <c r="BE936" s="4" t="s">
        <v>229</v>
      </c>
      <c r="BF936" s="8" t="s">
        <v>229</v>
      </c>
      <c r="BG936" s="7" t="s">
        <v>229</v>
      </c>
      <c r="BH936" s="7" t="s">
        <v>229</v>
      </c>
      <c r="BI936" s="7">
        <v>1</v>
      </c>
      <c r="BJ936" s="4">
        <v>15</v>
      </c>
      <c r="BK936" s="8">
        <v>485.44</v>
      </c>
      <c r="BL936" s="2" t="s">
        <v>5380</v>
      </c>
      <c r="BM936" s="7">
        <v>1</v>
      </c>
      <c r="BN936" s="7">
        <v>1</v>
      </c>
      <c r="BO936" s="4">
        <v>4</v>
      </c>
      <c r="BP936" s="8">
        <v>131.44</v>
      </c>
      <c r="BQ936" s="4"/>
      <c r="BR936" s="8"/>
      <c r="BS936" s="7"/>
      <c r="BT936" s="7"/>
      <c r="BU936" s="2" t="s">
        <v>239</v>
      </c>
      <c r="BV936" s="2" t="s">
        <v>226</v>
      </c>
      <c r="BW936" s="2" t="s">
        <v>229</v>
      </c>
      <c r="BX936" s="2" t="s">
        <v>1114</v>
      </c>
      <c r="BY936" s="2" t="s">
        <v>241</v>
      </c>
      <c r="BZ936" s="2" t="s">
        <v>229</v>
      </c>
      <c r="CA936" s="4">
        <v>2</v>
      </c>
      <c r="CB936" s="8">
        <v>64.8</v>
      </c>
      <c r="CC936" s="4"/>
      <c r="CD936" s="8"/>
      <c r="CE936" s="7"/>
      <c r="CF936" s="7"/>
      <c r="CG936" s="2" t="s">
        <v>239</v>
      </c>
      <c r="CH936" s="2" t="s">
        <v>226</v>
      </c>
      <c r="CI936" s="2" t="s">
        <v>5381</v>
      </c>
      <c r="CJ936" s="2" t="s">
        <v>2625</v>
      </c>
      <c r="CK936" s="2" t="s">
        <v>241</v>
      </c>
      <c r="CL936" s="2" t="s">
        <v>229</v>
      </c>
      <c r="CM936" s="4">
        <v>5</v>
      </c>
      <c r="CN936" s="8">
        <v>162</v>
      </c>
      <c r="CO936" s="4"/>
      <c r="CP936" s="8"/>
      <c r="CQ936" s="7"/>
      <c r="CR936" s="7"/>
      <c r="CS936" s="2" t="s">
        <v>239</v>
      </c>
      <c r="CT936" s="2" t="s">
        <v>226</v>
      </c>
      <c r="CU936" s="2" t="s">
        <v>1101</v>
      </c>
      <c r="CV936" s="2" t="s">
        <v>472</v>
      </c>
      <c r="CW936" s="2" t="s">
        <v>241</v>
      </c>
      <c r="CX936" s="2" t="s">
        <v>229</v>
      </c>
      <c r="CY936" s="4">
        <v>1</v>
      </c>
      <c r="CZ936" s="8">
        <v>30</v>
      </c>
      <c r="DA936" s="4"/>
      <c r="DB936" s="8"/>
      <c r="DC936" s="7"/>
      <c r="DD936" s="7"/>
      <c r="DE936" s="2" t="s">
        <v>239</v>
      </c>
      <c r="DF936" s="2" t="s">
        <v>226</v>
      </c>
      <c r="DG936" s="2" t="s">
        <v>2579</v>
      </c>
      <c r="DH936" s="2" t="s">
        <v>521</v>
      </c>
      <c r="DI936" s="2" t="s">
        <v>241</v>
      </c>
      <c r="DJ936" s="2" t="s">
        <v>229</v>
      </c>
      <c r="DK936" s="4"/>
      <c r="DL936" s="8"/>
      <c r="DM936" s="4"/>
      <c r="DN936" s="8"/>
      <c r="DO936" s="7"/>
      <c r="DP936" s="7"/>
      <c r="DQ936" s="2" t="s">
        <v>239</v>
      </c>
      <c r="DR936" s="2" t="s">
        <v>226</v>
      </c>
      <c r="DS936" s="2" t="s">
        <v>1936</v>
      </c>
      <c r="DT936" s="2" t="s">
        <v>2630</v>
      </c>
      <c r="DU936" s="2" t="s">
        <v>241</v>
      </c>
      <c r="DV936" s="2" t="s">
        <v>229</v>
      </c>
      <c r="DW936" s="4"/>
      <c r="DX936" s="8"/>
      <c r="DY936" s="4"/>
      <c r="DZ936" s="8"/>
      <c r="EA936" s="7"/>
      <c r="EB936" s="7"/>
      <c r="EC936" s="2" t="s">
        <v>1106</v>
      </c>
      <c r="ED936" s="2" t="s">
        <v>226</v>
      </c>
      <c r="EE936" s="2" t="s">
        <v>229</v>
      </c>
      <c r="EF936" s="2" t="s">
        <v>229</v>
      </c>
      <c r="EG936" s="2" t="s">
        <v>241</v>
      </c>
      <c r="EH936" s="2" t="s">
        <v>229</v>
      </c>
      <c r="EI936" s="4"/>
      <c r="EJ936" s="8"/>
      <c r="EK936" s="4"/>
      <c r="EL936" s="8"/>
      <c r="EM936" s="7"/>
      <c r="EN936" s="7"/>
      <c r="EO936" s="2" t="s">
        <v>239</v>
      </c>
      <c r="EP936" s="2" t="s">
        <v>226</v>
      </c>
      <c r="EQ936" s="2" t="s">
        <v>847</v>
      </c>
      <c r="ER936" s="2" t="s">
        <v>2517</v>
      </c>
      <c r="ES936" s="2" t="s">
        <v>241</v>
      </c>
      <c r="ET936" s="2" t="s">
        <v>229</v>
      </c>
      <c r="EU936" s="4">
        <v>3</v>
      </c>
      <c r="EV936" s="8">
        <v>97.2</v>
      </c>
      <c r="EW936" s="4"/>
      <c r="EX936" s="8"/>
      <c r="EY936" s="7"/>
      <c r="EZ936" s="7"/>
      <c r="FA936" s="2" t="s">
        <v>239</v>
      </c>
      <c r="FB936" s="2" t="s">
        <v>226</v>
      </c>
      <c r="FC936" s="2" t="s">
        <v>5381</v>
      </c>
      <c r="FD936" s="2" t="s">
        <v>2579</v>
      </c>
      <c r="FE936" s="2" t="s">
        <v>241</v>
      </c>
      <c r="FF936" s="2" t="s">
        <v>229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226</v>
      </c>
      <c r="FO936" s="2" t="s">
        <v>1936</v>
      </c>
      <c r="FP936" s="2" t="s">
        <v>1534</v>
      </c>
      <c r="FQ936" s="2" t="s">
        <v>241</v>
      </c>
      <c r="FR936" s="2" t="s">
        <v>229</v>
      </c>
      <c r="FS936" s="4"/>
      <c r="FT936" s="8"/>
      <c r="FU936" s="4"/>
      <c r="FV936" s="8"/>
      <c r="FW936" s="7"/>
      <c r="FX936" s="7"/>
      <c r="FY936" s="2" t="s">
        <v>239</v>
      </c>
      <c r="FZ936" s="2" t="s">
        <v>226</v>
      </c>
      <c r="GA936" s="2" t="s">
        <v>1236</v>
      </c>
      <c r="GB936" s="2" t="s">
        <v>229</v>
      </c>
      <c r="GC936" s="2" t="s">
        <v>241</v>
      </c>
      <c r="GD936" s="2" t="s">
        <v>229</v>
      </c>
      <c r="GE936" s="4"/>
      <c r="GF936" s="8"/>
      <c r="GG936" s="4"/>
      <c r="GH936" s="8"/>
      <c r="GI936" s="7"/>
      <c r="GJ936" s="7"/>
      <c r="GK936" s="2" t="s">
        <v>272</v>
      </c>
      <c r="GL936" s="2" t="s">
        <v>226</v>
      </c>
      <c r="GM936" s="2" t="s">
        <v>229</v>
      </c>
      <c r="GN936" s="2" t="s">
        <v>229</v>
      </c>
      <c r="GO936" s="2" t="s">
        <v>241</v>
      </c>
      <c r="GP936" s="2" t="s">
        <v>229</v>
      </c>
      <c r="GQ936" s="4"/>
      <c r="GR936" s="8"/>
      <c r="GS936" s="4"/>
      <c r="GT936" s="8"/>
      <c r="GU936" s="7"/>
      <c r="GV936" s="7"/>
      <c r="GW936" s="2" t="s">
        <v>239</v>
      </c>
      <c r="GX936" s="2" t="s">
        <v>226</v>
      </c>
      <c r="GY936" s="2" t="s">
        <v>632</v>
      </c>
      <c r="GZ936" s="2" t="s">
        <v>1291</v>
      </c>
      <c r="HA936" s="2" t="s">
        <v>241</v>
      </c>
      <c r="HB936" s="2" t="s">
        <v>229</v>
      </c>
      <c r="HC936" s="4"/>
      <c r="HD936" s="8"/>
      <c r="HE936" s="4"/>
      <c r="HF936" s="8"/>
      <c r="HG936" s="7"/>
      <c r="HH936" s="7"/>
      <c r="HI936" s="2" t="s">
        <v>266</v>
      </c>
      <c r="HJ936" s="2" t="s">
        <v>226</v>
      </c>
      <c r="HK936" s="2" t="s">
        <v>229</v>
      </c>
      <c r="HL936" s="2" t="s">
        <v>229</v>
      </c>
      <c r="HM936" s="2" t="s">
        <v>241</v>
      </c>
      <c r="HN936" s="2" t="s">
        <v>229</v>
      </c>
      <c r="HO936" s="4"/>
      <c r="HP936" s="8"/>
      <c r="HQ936" s="4"/>
      <c r="HR936" s="8"/>
      <c r="HS936" s="7"/>
      <c r="HT936" s="7"/>
      <c r="HU936" s="2" t="s">
        <v>266</v>
      </c>
      <c r="HV936" s="2" t="s">
        <v>226</v>
      </c>
      <c r="HW936" s="2" t="s">
        <v>229</v>
      </c>
      <c r="HX936" s="2" t="s">
        <v>229</v>
      </c>
      <c r="HY936" s="2" t="s">
        <v>241</v>
      </c>
      <c r="HZ936" s="2" t="s">
        <v>229</v>
      </c>
      <c r="IA936" s="4"/>
      <c r="IB936" s="8"/>
      <c r="IC936" s="4"/>
      <c r="ID936" s="8"/>
      <c r="IE936" s="7"/>
      <c r="IF936" s="7"/>
      <c r="IG936" s="2" t="s">
        <v>266</v>
      </c>
      <c r="IH936" s="2" t="s">
        <v>226</v>
      </c>
      <c r="II936" s="2" t="s">
        <v>229</v>
      </c>
      <c r="IJ936" s="2" t="s">
        <v>229</v>
      </c>
      <c r="IK936" s="2" t="s">
        <v>241</v>
      </c>
      <c r="IL936" s="2" t="s">
        <v>229</v>
      </c>
      <c r="IM936" s="4"/>
      <c r="IN936" s="8"/>
      <c r="IO936" s="4"/>
      <c r="IP936" s="8"/>
      <c r="IQ936" s="7"/>
      <c r="IR936" s="7"/>
      <c r="IS936" s="2" t="s">
        <v>664</v>
      </c>
      <c r="IT936" s="2" t="s">
        <v>226</v>
      </c>
      <c r="IU936" s="2" t="s">
        <v>229</v>
      </c>
      <c r="IV936" s="2" t="s">
        <v>229</v>
      </c>
      <c r="IW936" s="2" t="s">
        <v>241</v>
      </c>
      <c r="IX936" s="2" t="s">
        <v>229</v>
      </c>
      <c r="IY936" s="4"/>
      <c r="IZ936" s="8"/>
      <c r="JA936" s="4"/>
      <c r="JB936" s="8"/>
      <c r="JC936" s="7"/>
      <c r="JD936" s="7"/>
      <c r="JE936" s="2" t="s">
        <v>272</v>
      </c>
      <c r="JF936" s="2" t="s">
        <v>226</v>
      </c>
      <c r="JG936" s="2" t="s">
        <v>229</v>
      </c>
      <c r="JH936" s="2" t="s">
        <v>229</v>
      </c>
      <c r="JI936" s="2" t="s">
        <v>241</v>
      </c>
      <c r="JJ936" s="2" t="s">
        <v>229</v>
      </c>
      <c r="JK936" s="4"/>
      <c r="JL936" s="8"/>
      <c r="JM936" s="4"/>
      <c r="JN936" s="8"/>
      <c r="JO936" s="7"/>
      <c r="JP936" s="7"/>
      <c r="JQ936" s="2" t="s">
        <v>272</v>
      </c>
      <c r="JR936" s="2" t="s">
        <v>226</v>
      </c>
      <c r="JS936" s="2" t="s">
        <v>229</v>
      </c>
      <c r="JT936" s="2" t="s">
        <v>229</v>
      </c>
      <c r="JU936" s="2" t="s">
        <v>241</v>
      </c>
      <c r="JV936" s="2" t="s">
        <v>229</v>
      </c>
      <c r="JW936" s="4"/>
      <c r="JX936" s="8"/>
      <c r="JY936" s="4"/>
      <c r="JZ936" s="8"/>
      <c r="KA936" s="7"/>
      <c r="KB936" s="7"/>
      <c r="KC936" s="2" t="s">
        <v>272</v>
      </c>
      <c r="KD936" s="2" t="s">
        <v>226</v>
      </c>
      <c r="KE936" s="2" t="s">
        <v>229</v>
      </c>
      <c r="KF936" s="2" t="s">
        <v>229</v>
      </c>
      <c r="KG936" s="2" t="s">
        <v>241</v>
      </c>
      <c r="KH936" s="2" t="s">
        <v>229</v>
      </c>
      <c r="KI936" s="4"/>
      <c r="KJ936" s="8"/>
      <c r="KK936" s="4"/>
      <c r="KL936" s="8"/>
      <c r="KM936" s="7"/>
      <c r="KN936" s="7"/>
      <c r="KO936" s="2" t="s">
        <v>272</v>
      </c>
      <c r="KP936" s="2" t="s">
        <v>226</v>
      </c>
      <c r="KQ936" s="2" t="s">
        <v>229</v>
      </c>
      <c r="KR936" s="2" t="s">
        <v>229</v>
      </c>
      <c r="KS936" s="2" t="s">
        <v>241</v>
      </c>
      <c r="KT936" s="2" t="s">
        <v>229</v>
      </c>
      <c r="KU936" s="4"/>
      <c r="KV936" s="8"/>
      <c r="KW936" s="4"/>
      <c r="KX936" s="8"/>
      <c r="KY936" s="7"/>
      <c r="KZ936" s="7"/>
      <c r="LA936" s="2" t="s">
        <v>272</v>
      </c>
      <c r="LB936" s="2" t="s">
        <v>226</v>
      </c>
      <c r="LC936" s="2" t="s">
        <v>229</v>
      </c>
      <c r="LD936" s="2" t="s">
        <v>229</v>
      </c>
      <c r="LE936" s="2" t="s">
        <v>241</v>
      </c>
      <c r="LF936" s="2" t="s">
        <v>229</v>
      </c>
      <c r="LG936" s="4"/>
      <c r="LH936" s="8"/>
      <c r="LI936" s="4"/>
      <c r="LJ936" s="8"/>
      <c r="LK936" s="7"/>
      <c r="LL936" s="7"/>
      <c r="LM936" s="2" t="s">
        <v>229</v>
      </c>
      <c r="LN936" s="2" t="s">
        <v>229</v>
      </c>
      <c r="LO936" s="2" t="s">
        <v>229</v>
      </c>
      <c r="LP936" s="2" t="s">
        <v>229</v>
      </c>
      <c r="LQ936" s="2" t="s">
        <v>229</v>
      </c>
      <c r="LR936" s="2" t="s">
        <v>229</v>
      </c>
      <c r="LS936" s="4"/>
      <c r="LT936" s="8"/>
      <c r="LU936" s="4"/>
      <c r="LV936" s="8"/>
      <c r="LW936" s="7"/>
      <c r="LX936" s="7"/>
      <c r="LY936" s="2" t="s">
        <v>272</v>
      </c>
      <c r="LZ936" s="2" t="s">
        <v>226</v>
      </c>
      <c r="MA936" s="2" t="s">
        <v>229</v>
      </c>
      <c r="MB936" s="2" t="s">
        <v>229</v>
      </c>
      <c r="MC936" s="2" t="s">
        <v>241</v>
      </c>
      <c r="MD936" s="2" t="s">
        <v>229</v>
      </c>
      <c r="ME936" s="4"/>
      <c r="MF936" s="8"/>
      <c r="MG936" s="4"/>
      <c r="MH936" s="8"/>
      <c r="MI936" s="7"/>
      <c r="MJ936" s="7"/>
      <c r="MK936" s="2" t="s">
        <v>272</v>
      </c>
      <c r="ML936" s="2" t="s">
        <v>226</v>
      </c>
      <c r="MM936" s="2" t="s">
        <v>229</v>
      </c>
      <c r="MN936" s="2" t="s">
        <v>229</v>
      </c>
      <c r="MO936" s="2" t="s">
        <v>241</v>
      </c>
      <c r="MP936" s="2" t="s">
        <v>229</v>
      </c>
      <c r="MQ936" s="4"/>
      <c r="MR936" s="8"/>
      <c r="MS936" s="4"/>
      <c r="MT936" s="8"/>
      <c r="MU936" s="7"/>
      <c r="MV936" s="7"/>
      <c r="MW936" s="2" t="s">
        <v>266</v>
      </c>
      <c r="MX936" s="2" t="s">
        <v>226</v>
      </c>
      <c r="MY936" s="2" t="s">
        <v>229</v>
      </c>
      <c r="MZ936" s="2" t="s">
        <v>229</v>
      </c>
      <c r="NA936" s="2" t="s">
        <v>241</v>
      </c>
      <c r="NB936" s="2" t="s">
        <v>229</v>
      </c>
      <c r="NC936" s="4"/>
      <c r="ND936" s="8"/>
      <c r="NE936" s="4"/>
      <c r="NF936" s="8"/>
      <c r="NG936" s="7"/>
      <c r="NH936" s="7"/>
      <c r="NI936" s="2" t="s">
        <v>266</v>
      </c>
      <c r="NJ936" s="2" t="s">
        <v>226</v>
      </c>
      <c r="NK936" s="2" t="s">
        <v>229</v>
      </c>
      <c r="NL936" s="2" t="s">
        <v>229</v>
      </c>
      <c r="NM936" s="2" t="s">
        <v>241</v>
      </c>
      <c r="NN936" s="2" t="s">
        <v>229</v>
      </c>
      <c r="NO936" s="4"/>
      <c r="NP936" s="8"/>
      <c r="NQ936" s="4"/>
      <c r="NR936" s="8"/>
      <c r="NS936" s="7"/>
      <c r="NT936" s="7"/>
      <c r="NU936" s="2" t="s">
        <v>272</v>
      </c>
      <c r="NV936" s="2" t="s">
        <v>226</v>
      </c>
      <c r="NW936" s="2" t="s">
        <v>229</v>
      </c>
      <c r="NX936" s="2" t="s">
        <v>229</v>
      </c>
      <c r="NY936" s="2" t="s">
        <v>241</v>
      </c>
      <c r="NZ936" s="2" t="s">
        <v>229</v>
      </c>
      <c r="OA936" s="4"/>
      <c r="OB936" s="8"/>
      <c r="OC936" s="4"/>
      <c r="OD936" s="8"/>
      <c r="OE936" s="7"/>
      <c r="OF936" s="7"/>
      <c r="OG936" s="2" t="s">
        <v>272</v>
      </c>
      <c r="OH936" s="2" t="s">
        <v>226</v>
      </c>
      <c r="OI936" s="2" t="s">
        <v>229</v>
      </c>
      <c r="OJ936" s="2" t="s">
        <v>229</v>
      </c>
      <c r="OK936" s="2" t="s">
        <v>241</v>
      </c>
      <c r="OL936" s="2" t="s">
        <v>229</v>
      </c>
      <c r="OM936" s="4"/>
      <c r="ON936" s="8"/>
      <c r="OO936" s="4"/>
      <c r="OP936" s="8"/>
      <c r="OQ936" s="7"/>
      <c r="OR936" s="7"/>
      <c r="OS936" s="2" t="s">
        <v>229</v>
      </c>
      <c r="OT936" s="2" t="s">
        <v>229</v>
      </c>
      <c r="OU936" s="2" t="s">
        <v>229</v>
      </c>
      <c r="OV936" s="2" t="s">
        <v>229</v>
      </c>
      <c r="OW936" s="2" t="s">
        <v>229</v>
      </c>
      <c r="OX936" s="2" t="s">
        <v>229</v>
      </c>
      <c r="OY936" s="4"/>
      <c r="OZ936" s="8"/>
      <c r="PA936" s="4"/>
      <c r="PB936" s="8"/>
      <c r="PC936" s="7"/>
      <c r="PD936" s="7"/>
      <c r="PE936" s="2" t="s">
        <v>229</v>
      </c>
      <c r="PF936" s="2" t="s">
        <v>229</v>
      </c>
      <c r="PG936" s="2" t="s">
        <v>229</v>
      </c>
      <c r="PH936" s="2" t="s">
        <v>229</v>
      </c>
      <c r="PI936" s="2" t="s">
        <v>229</v>
      </c>
      <c r="PJ936" s="2" t="s">
        <v>229</v>
      </c>
      <c r="PK936" s="4"/>
      <c r="PL936" s="8"/>
      <c r="PM936" s="4"/>
      <c r="PN936" s="8"/>
      <c r="PO936" s="7"/>
      <c r="PP936" s="7"/>
      <c r="PQ936" s="2" t="s">
        <v>229</v>
      </c>
      <c r="PR936" s="2" t="s">
        <v>229</v>
      </c>
      <c r="PS936" s="2" t="s">
        <v>229</v>
      </c>
      <c r="PT936" s="2" t="s">
        <v>229</v>
      </c>
      <c r="PU936" s="2" t="s">
        <v>229</v>
      </c>
      <c r="PV936" s="2" t="s">
        <v>229</v>
      </c>
      <c r="PW936" s="4"/>
      <c r="PX936" s="8"/>
      <c r="PY936" s="4"/>
      <c r="PZ936" s="8"/>
      <c r="QA936" s="7"/>
      <c r="QB936" s="7"/>
      <c r="QC936" s="2" t="s">
        <v>281</v>
      </c>
      <c r="QD936" s="2" t="s">
        <v>226</v>
      </c>
      <c r="QE936" s="2" t="s">
        <v>229</v>
      </c>
      <c r="QF936" s="2" t="s">
        <v>229</v>
      </c>
      <c r="QG936" s="2" t="s">
        <v>241</v>
      </c>
      <c r="QH936" s="2" t="s">
        <v>229</v>
      </c>
      <c r="QI936" s="4"/>
      <c r="QJ936" s="8"/>
      <c r="QK936" s="4"/>
      <c r="QL936" s="8"/>
      <c r="QM936" s="7"/>
      <c r="QN936" s="7"/>
      <c r="QO936" s="2" t="s">
        <v>272</v>
      </c>
      <c r="QP936" s="2" t="s">
        <v>226</v>
      </c>
      <c r="QQ936" s="2" t="s">
        <v>229</v>
      </c>
      <c r="QR936" s="2" t="s">
        <v>229</v>
      </c>
      <c r="QS936" s="2" t="s">
        <v>241</v>
      </c>
      <c r="QT936" s="2" t="s">
        <v>229</v>
      </c>
      <c r="QU936" s="4"/>
      <c r="QV936" s="8"/>
      <c r="QW936" s="4"/>
      <c r="QX936" s="8"/>
      <c r="QY936" s="7"/>
      <c r="QZ936" s="7"/>
      <c r="RA936" s="2" t="s">
        <v>272</v>
      </c>
      <c r="RB936" s="2" t="s">
        <v>226</v>
      </c>
      <c r="RC936" s="2" t="s">
        <v>229</v>
      </c>
      <c r="RD936" s="2" t="s">
        <v>229</v>
      </c>
      <c r="RE936" s="2" t="s">
        <v>241</v>
      </c>
      <c r="RF936" s="2" t="s">
        <v>229</v>
      </c>
      <c r="RG936" s="4"/>
      <c r="RH936" s="8"/>
      <c r="RI936" s="4"/>
      <c r="RJ936" s="8"/>
      <c r="RK936" s="7"/>
      <c r="RL936" s="7"/>
      <c r="RM936" s="2" t="s">
        <v>272</v>
      </c>
      <c r="RN936" s="2" t="s">
        <v>226</v>
      </c>
      <c r="RO936" s="2" t="s">
        <v>229</v>
      </c>
      <c r="RP936" s="2" t="s">
        <v>229</v>
      </c>
      <c r="RQ936" s="2" t="s">
        <v>241</v>
      </c>
      <c r="RR936" s="2" t="s">
        <v>229</v>
      </c>
      <c r="RS936" s="4"/>
      <c r="RT936" s="8"/>
      <c r="RU936" s="4"/>
      <c r="RV936" s="8"/>
      <c r="RW936" s="7"/>
      <c r="RX936" s="7"/>
      <c r="RY936" s="2" t="s">
        <v>229</v>
      </c>
      <c r="RZ936" s="2" t="s">
        <v>229</v>
      </c>
      <c r="SA936" s="2" t="s">
        <v>229</v>
      </c>
      <c r="SB936" s="2" t="s">
        <v>229</v>
      </c>
      <c r="SC936" s="2" t="s">
        <v>229</v>
      </c>
      <c r="SD936" s="2" t="s">
        <v>229</v>
      </c>
      <c r="SE936" s="4">
        <v>228</v>
      </c>
      <c r="SF936" s="4"/>
      <c r="SG936" s="4"/>
      <c r="SH936" s="4"/>
      <c r="SI936" s="4"/>
      <c r="SJ936" s="4"/>
      <c r="SK936" s="4"/>
      <c r="SL936" s="4">
        <v>28</v>
      </c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</row>
    <row r="937">
      <c r="A937" s="2" t="s">
        <v>5382</v>
      </c>
      <c r="B937" s="2" t="s">
        <v>216</v>
      </c>
      <c r="C937" s="2" t="s">
        <v>5248</v>
      </c>
      <c r="D937" s="2" t="s">
        <v>218</v>
      </c>
      <c r="E937" s="2" t="s">
        <v>2460</v>
      </c>
      <c r="F937" s="2" t="s">
        <v>5375</v>
      </c>
      <c r="G937" s="2" t="s">
        <v>5376</v>
      </c>
      <c r="H937" s="2" t="s">
        <v>5377</v>
      </c>
      <c r="I937" s="2" t="s">
        <v>5378</v>
      </c>
      <c r="J937" s="2" t="s">
        <v>285</v>
      </c>
      <c r="K937" s="2" t="s">
        <v>668</v>
      </c>
      <c r="L937" s="3">
        <v>33.33</v>
      </c>
      <c r="M937" s="3">
        <v>35</v>
      </c>
      <c r="N937" s="3">
        <v>69.99</v>
      </c>
      <c r="O937" s="2" t="s">
        <v>226</v>
      </c>
      <c r="P937" s="2" t="s">
        <v>618</v>
      </c>
      <c r="Q937" s="2" t="s">
        <v>228</v>
      </c>
      <c r="R937" s="2" t="s">
        <v>229</v>
      </c>
      <c r="S937" s="2" t="s">
        <v>5379</v>
      </c>
      <c r="T937" s="2" t="s">
        <v>4258</v>
      </c>
      <c r="U937" s="2" t="s">
        <v>232</v>
      </c>
      <c r="V937" s="2" t="s">
        <v>1482</v>
      </c>
      <c r="W937" s="2" t="s">
        <v>1009</v>
      </c>
      <c r="X937" s="2" t="s">
        <v>229</v>
      </c>
      <c r="Y937" s="2" t="s">
        <v>4187</v>
      </c>
      <c r="Z937" s="4">
        <v>282</v>
      </c>
      <c r="AA937" s="4">
        <f>=ROUNDDOWN(31.3333333333333,0)</f>
      </c>
      <c r="AB937" s="5">
        <v>9</v>
      </c>
      <c r="AC937" s="2" t="s">
        <v>229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>
        <v>7</v>
      </c>
      <c r="AQ937" s="8">
        <v>262.86</v>
      </c>
      <c r="AR937" s="4"/>
      <c r="AS937" s="8"/>
      <c r="AT937" s="7"/>
      <c r="AU937" s="7"/>
      <c r="AV937" s="4" t="s">
        <v>229</v>
      </c>
      <c r="AW937" s="8" t="s">
        <v>229</v>
      </c>
      <c r="AX937" s="4" t="s">
        <v>229</v>
      </c>
      <c r="AY937" s="8" t="s">
        <v>229</v>
      </c>
      <c r="AZ937" s="7" t="s">
        <v>229</v>
      </c>
      <c r="BA937" s="7" t="s">
        <v>229</v>
      </c>
      <c r="BB937" s="7">
        <v>0.3513</v>
      </c>
      <c r="BC937" s="4" t="s">
        <v>229</v>
      </c>
      <c r="BD937" s="8" t="s">
        <v>229</v>
      </c>
      <c r="BE937" s="4" t="s">
        <v>229</v>
      </c>
      <c r="BF937" s="8" t="s">
        <v>229</v>
      </c>
      <c r="BG937" s="7" t="s">
        <v>229</v>
      </c>
      <c r="BH937" s="7" t="s">
        <v>229</v>
      </c>
      <c r="BI937" s="7" t="s">
        <v>229</v>
      </c>
      <c r="BJ937" s="4">
        <v>7</v>
      </c>
      <c r="BK937" s="8">
        <v>262.86</v>
      </c>
      <c r="BL937" s="2" t="s">
        <v>3953</v>
      </c>
      <c r="BM937" s="7">
        <v>1</v>
      </c>
      <c r="BN937" s="7">
        <v>1</v>
      </c>
      <c r="BO937" s="4">
        <v>2</v>
      </c>
      <c r="BP937" s="8">
        <v>76.66</v>
      </c>
      <c r="BQ937" s="4"/>
      <c r="BR937" s="8"/>
      <c r="BS937" s="7"/>
      <c r="BT937" s="7"/>
      <c r="BU937" s="2" t="s">
        <v>239</v>
      </c>
      <c r="BV937" s="2" t="s">
        <v>226</v>
      </c>
      <c r="BW937" s="2" t="s">
        <v>229</v>
      </c>
      <c r="BX937" s="2" t="s">
        <v>383</v>
      </c>
      <c r="BY937" s="2" t="s">
        <v>241</v>
      </c>
      <c r="BZ937" s="2" t="s">
        <v>229</v>
      </c>
      <c r="CA937" s="4">
        <v>1</v>
      </c>
      <c r="CB937" s="8">
        <v>37.8</v>
      </c>
      <c r="CC937" s="4"/>
      <c r="CD937" s="8"/>
      <c r="CE937" s="7"/>
      <c r="CF937" s="7"/>
      <c r="CG937" s="2" t="s">
        <v>239</v>
      </c>
      <c r="CH937" s="2" t="s">
        <v>226</v>
      </c>
      <c r="CI937" s="2" t="s">
        <v>5381</v>
      </c>
      <c r="CJ937" s="2" t="s">
        <v>2579</v>
      </c>
      <c r="CK937" s="2" t="s">
        <v>241</v>
      </c>
      <c r="CL937" s="2" t="s">
        <v>229</v>
      </c>
      <c r="CM937" s="4">
        <v>2</v>
      </c>
      <c r="CN937" s="8">
        <v>75.6</v>
      </c>
      <c r="CO937" s="4"/>
      <c r="CP937" s="8"/>
      <c r="CQ937" s="7"/>
      <c r="CR937" s="7"/>
      <c r="CS937" s="2" t="s">
        <v>239</v>
      </c>
      <c r="CT937" s="2" t="s">
        <v>226</v>
      </c>
      <c r="CU937" s="2" t="s">
        <v>1101</v>
      </c>
      <c r="CV937" s="2" t="s">
        <v>1291</v>
      </c>
      <c r="CW937" s="2" t="s">
        <v>241</v>
      </c>
      <c r="CX937" s="2" t="s">
        <v>229</v>
      </c>
      <c r="CY937" s="4">
        <v>1</v>
      </c>
      <c r="CZ937" s="8">
        <v>35</v>
      </c>
      <c r="DA937" s="4"/>
      <c r="DB937" s="8"/>
      <c r="DC937" s="7"/>
      <c r="DD937" s="7"/>
      <c r="DE937" s="2" t="s">
        <v>239</v>
      </c>
      <c r="DF937" s="2" t="s">
        <v>226</v>
      </c>
      <c r="DG937" s="2" t="s">
        <v>2579</v>
      </c>
      <c r="DH937" s="2" t="s">
        <v>601</v>
      </c>
      <c r="DI937" s="2" t="s">
        <v>241</v>
      </c>
      <c r="DJ937" s="2" t="s">
        <v>229</v>
      </c>
      <c r="DK937" s="4"/>
      <c r="DL937" s="8"/>
      <c r="DM937" s="4"/>
      <c r="DN937" s="8"/>
      <c r="DO937" s="7"/>
      <c r="DP937" s="7"/>
      <c r="DQ937" s="2" t="s">
        <v>239</v>
      </c>
      <c r="DR937" s="2" t="s">
        <v>226</v>
      </c>
      <c r="DS937" s="2" t="s">
        <v>5381</v>
      </c>
      <c r="DT937" s="2" t="s">
        <v>3855</v>
      </c>
      <c r="DU937" s="2" t="s">
        <v>241</v>
      </c>
      <c r="DV937" s="2" t="s">
        <v>229</v>
      </c>
      <c r="DW937" s="4"/>
      <c r="DX937" s="8"/>
      <c r="DY937" s="4"/>
      <c r="DZ937" s="8"/>
      <c r="EA937" s="7"/>
      <c r="EB937" s="7"/>
      <c r="EC937" s="2" t="s">
        <v>1106</v>
      </c>
      <c r="ED937" s="2" t="s">
        <v>226</v>
      </c>
      <c r="EE937" s="2" t="s">
        <v>229</v>
      </c>
      <c r="EF937" s="2" t="s">
        <v>229</v>
      </c>
      <c r="EG937" s="2" t="s">
        <v>241</v>
      </c>
      <c r="EH937" s="2" t="s">
        <v>229</v>
      </c>
      <c r="EI937" s="4"/>
      <c r="EJ937" s="8"/>
      <c r="EK937" s="4"/>
      <c r="EL937" s="8"/>
      <c r="EM937" s="7"/>
      <c r="EN937" s="7"/>
      <c r="EO937" s="2" t="s">
        <v>239</v>
      </c>
      <c r="EP937" s="2" t="s">
        <v>226</v>
      </c>
      <c r="EQ937" s="2" t="s">
        <v>847</v>
      </c>
      <c r="ER937" s="2" t="s">
        <v>2517</v>
      </c>
      <c r="ES937" s="2" t="s">
        <v>241</v>
      </c>
      <c r="ET937" s="2" t="s">
        <v>229</v>
      </c>
      <c r="EU937" s="4">
        <v>1</v>
      </c>
      <c r="EV937" s="8">
        <v>37.8</v>
      </c>
      <c r="EW937" s="4"/>
      <c r="EX937" s="8"/>
      <c r="EY937" s="7"/>
      <c r="EZ937" s="7"/>
      <c r="FA937" s="2" t="s">
        <v>239</v>
      </c>
      <c r="FB937" s="2" t="s">
        <v>226</v>
      </c>
      <c r="FC937" s="2" t="s">
        <v>5381</v>
      </c>
      <c r="FD937" s="2" t="s">
        <v>1105</v>
      </c>
      <c r="FE937" s="2" t="s">
        <v>241</v>
      </c>
      <c r="FF937" s="2" t="s">
        <v>229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226</v>
      </c>
      <c r="FO937" s="2" t="s">
        <v>5381</v>
      </c>
      <c r="FP937" s="2" t="s">
        <v>229</v>
      </c>
      <c r="FQ937" s="2" t="s">
        <v>241</v>
      </c>
      <c r="FR937" s="2" t="s">
        <v>229</v>
      </c>
      <c r="FS937" s="4"/>
      <c r="FT937" s="8"/>
      <c r="FU937" s="4"/>
      <c r="FV937" s="8"/>
      <c r="FW937" s="7"/>
      <c r="FX937" s="7"/>
      <c r="FY937" s="2" t="s">
        <v>239</v>
      </c>
      <c r="FZ937" s="2" t="s">
        <v>226</v>
      </c>
      <c r="GA937" s="2" t="s">
        <v>327</v>
      </c>
      <c r="GB937" s="2" t="s">
        <v>229</v>
      </c>
      <c r="GC937" s="2" t="s">
        <v>241</v>
      </c>
      <c r="GD937" s="2" t="s">
        <v>229</v>
      </c>
      <c r="GE937" s="4"/>
      <c r="GF937" s="8"/>
      <c r="GG937" s="4"/>
      <c r="GH937" s="8"/>
      <c r="GI937" s="7"/>
      <c r="GJ937" s="7"/>
      <c r="GK937" s="2" t="s">
        <v>272</v>
      </c>
      <c r="GL937" s="2" t="s">
        <v>226</v>
      </c>
      <c r="GM937" s="2" t="s">
        <v>229</v>
      </c>
      <c r="GN937" s="2" t="s">
        <v>229</v>
      </c>
      <c r="GO937" s="2" t="s">
        <v>241</v>
      </c>
      <c r="GP937" s="2" t="s">
        <v>229</v>
      </c>
      <c r="GQ937" s="4"/>
      <c r="GR937" s="8"/>
      <c r="GS937" s="4"/>
      <c r="GT937" s="8"/>
      <c r="GU937" s="7"/>
      <c r="GV937" s="7"/>
      <c r="GW937" s="2" t="s">
        <v>239</v>
      </c>
      <c r="GX937" s="2" t="s">
        <v>226</v>
      </c>
      <c r="GY937" s="2" t="s">
        <v>632</v>
      </c>
      <c r="GZ937" s="2" t="s">
        <v>1128</v>
      </c>
      <c r="HA937" s="2" t="s">
        <v>241</v>
      </c>
      <c r="HB937" s="2" t="s">
        <v>229</v>
      </c>
      <c r="HC937" s="4"/>
      <c r="HD937" s="8"/>
      <c r="HE937" s="4"/>
      <c r="HF937" s="8"/>
      <c r="HG937" s="7"/>
      <c r="HH937" s="7"/>
      <c r="HI937" s="2" t="s">
        <v>266</v>
      </c>
      <c r="HJ937" s="2" t="s">
        <v>226</v>
      </c>
      <c r="HK937" s="2" t="s">
        <v>229</v>
      </c>
      <c r="HL937" s="2" t="s">
        <v>229</v>
      </c>
      <c r="HM937" s="2" t="s">
        <v>241</v>
      </c>
      <c r="HN937" s="2" t="s">
        <v>229</v>
      </c>
      <c r="HO937" s="4"/>
      <c r="HP937" s="8"/>
      <c r="HQ937" s="4"/>
      <c r="HR937" s="8"/>
      <c r="HS937" s="7"/>
      <c r="HT937" s="7"/>
      <c r="HU937" s="2" t="s">
        <v>266</v>
      </c>
      <c r="HV937" s="2" t="s">
        <v>226</v>
      </c>
      <c r="HW937" s="2" t="s">
        <v>229</v>
      </c>
      <c r="HX937" s="2" t="s">
        <v>229</v>
      </c>
      <c r="HY937" s="2" t="s">
        <v>241</v>
      </c>
      <c r="HZ937" s="2" t="s">
        <v>229</v>
      </c>
      <c r="IA937" s="4"/>
      <c r="IB937" s="8"/>
      <c r="IC937" s="4"/>
      <c r="ID937" s="8"/>
      <c r="IE937" s="7"/>
      <c r="IF937" s="7"/>
      <c r="IG937" s="2" t="s">
        <v>266</v>
      </c>
      <c r="IH937" s="2" t="s">
        <v>226</v>
      </c>
      <c r="II937" s="2" t="s">
        <v>229</v>
      </c>
      <c r="IJ937" s="2" t="s">
        <v>229</v>
      </c>
      <c r="IK937" s="2" t="s">
        <v>241</v>
      </c>
      <c r="IL937" s="2" t="s">
        <v>229</v>
      </c>
      <c r="IM937" s="4"/>
      <c r="IN937" s="8"/>
      <c r="IO937" s="4"/>
      <c r="IP937" s="8"/>
      <c r="IQ937" s="7"/>
      <c r="IR937" s="7"/>
      <c r="IS937" s="2" t="s">
        <v>664</v>
      </c>
      <c r="IT937" s="2" t="s">
        <v>226</v>
      </c>
      <c r="IU937" s="2" t="s">
        <v>229</v>
      </c>
      <c r="IV937" s="2" t="s">
        <v>229</v>
      </c>
      <c r="IW937" s="2" t="s">
        <v>241</v>
      </c>
      <c r="IX937" s="2" t="s">
        <v>229</v>
      </c>
      <c r="IY937" s="4"/>
      <c r="IZ937" s="8"/>
      <c r="JA937" s="4"/>
      <c r="JB937" s="8"/>
      <c r="JC937" s="7"/>
      <c r="JD937" s="7"/>
      <c r="JE937" s="2" t="s">
        <v>272</v>
      </c>
      <c r="JF937" s="2" t="s">
        <v>226</v>
      </c>
      <c r="JG937" s="2" t="s">
        <v>229</v>
      </c>
      <c r="JH937" s="2" t="s">
        <v>229</v>
      </c>
      <c r="JI937" s="2" t="s">
        <v>241</v>
      </c>
      <c r="JJ937" s="2" t="s">
        <v>229</v>
      </c>
      <c r="JK937" s="4"/>
      <c r="JL937" s="8"/>
      <c r="JM937" s="4"/>
      <c r="JN937" s="8"/>
      <c r="JO937" s="7"/>
      <c r="JP937" s="7"/>
      <c r="JQ937" s="2" t="s">
        <v>272</v>
      </c>
      <c r="JR937" s="2" t="s">
        <v>226</v>
      </c>
      <c r="JS937" s="2" t="s">
        <v>229</v>
      </c>
      <c r="JT937" s="2" t="s">
        <v>229</v>
      </c>
      <c r="JU937" s="2" t="s">
        <v>241</v>
      </c>
      <c r="JV937" s="2" t="s">
        <v>229</v>
      </c>
      <c r="JW937" s="4"/>
      <c r="JX937" s="8"/>
      <c r="JY937" s="4"/>
      <c r="JZ937" s="8"/>
      <c r="KA937" s="7"/>
      <c r="KB937" s="7"/>
      <c r="KC937" s="2" t="s">
        <v>272</v>
      </c>
      <c r="KD937" s="2" t="s">
        <v>226</v>
      </c>
      <c r="KE937" s="2" t="s">
        <v>229</v>
      </c>
      <c r="KF937" s="2" t="s">
        <v>229</v>
      </c>
      <c r="KG937" s="2" t="s">
        <v>241</v>
      </c>
      <c r="KH937" s="2" t="s">
        <v>229</v>
      </c>
      <c r="KI937" s="4"/>
      <c r="KJ937" s="8"/>
      <c r="KK937" s="4"/>
      <c r="KL937" s="8"/>
      <c r="KM937" s="7"/>
      <c r="KN937" s="7"/>
      <c r="KO937" s="2" t="s">
        <v>272</v>
      </c>
      <c r="KP937" s="2" t="s">
        <v>226</v>
      </c>
      <c r="KQ937" s="2" t="s">
        <v>229</v>
      </c>
      <c r="KR937" s="2" t="s">
        <v>229</v>
      </c>
      <c r="KS937" s="2" t="s">
        <v>241</v>
      </c>
      <c r="KT937" s="2" t="s">
        <v>229</v>
      </c>
      <c r="KU937" s="4"/>
      <c r="KV937" s="8"/>
      <c r="KW937" s="4"/>
      <c r="KX937" s="8"/>
      <c r="KY937" s="7"/>
      <c r="KZ937" s="7"/>
      <c r="LA937" s="2" t="s">
        <v>272</v>
      </c>
      <c r="LB937" s="2" t="s">
        <v>226</v>
      </c>
      <c r="LC937" s="2" t="s">
        <v>229</v>
      </c>
      <c r="LD937" s="2" t="s">
        <v>229</v>
      </c>
      <c r="LE937" s="2" t="s">
        <v>241</v>
      </c>
      <c r="LF937" s="2" t="s">
        <v>229</v>
      </c>
      <c r="LG937" s="4"/>
      <c r="LH937" s="8"/>
      <c r="LI937" s="4"/>
      <c r="LJ937" s="8"/>
      <c r="LK937" s="7"/>
      <c r="LL937" s="7"/>
      <c r="LM937" s="2" t="s">
        <v>229</v>
      </c>
      <c r="LN937" s="2" t="s">
        <v>229</v>
      </c>
      <c r="LO937" s="2" t="s">
        <v>229</v>
      </c>
      <c r="LP937" s="2" t="s">
        <v>229</v>
      </c>
      <c r="LQ937" s="2" t="s">
        <v>229</v>
      </c>
      <c r="LR937" s="2" t="s">
        <v>229</v>
      </c>
      <c r="LS937" s="4"/>
      <c r="LT937" s="8"/>
      <c r="LU937" s="4"/>
      <c r="LV937" s="8"/>
      <c r="LW937" s="7"/>
      <c r="LX937" s="7"/>
      <c r="LY937" s="2" t="s">
        <v>272</v>
      </c>
      <c r="LZ937" s="2" t="s">
        <v>226</v>
      </c>
      <c r="MA937" s="2" t="s">
        <v>229</v>
      </c>
      <c r="MB937" s="2" t="s">
        <v>229</v>
      </c>
      <c r="MC937" s="2" t="s">
        <v>241</v>
      </c>
      <c r="MD937" s="2" t="s">
        <v>229</v>
      </c>
      <c r="ME937" s="4"/>
      <c r="MF937" s="8"/>
      <c r="MG937" s="4"/>
      <c r="MH937" s="8"/>
      <c r="MI937" s="7"/>
      <c r="MJ937" s="7"/>
      <c r="MK937" s="2" t="s">
        <v>272</v>
      </c>
      <c r="ML937" s="2" t="s">
        <v>226</v>
      </c>
      <c r="MM937" s="2" t="s">
        <v>229</v>
      </c>
      <c r="MN937" s="2" t="s">
        <v>229</v>
      </c>
      <c r="MO937" s="2" t="s">
        <v>241</v>
      </c>
      <c r="MP937" s="2" t="s">
        <v>229</v>
      </c>
      <c r="MQ937" s="4"/>
      <c r="MR937" s="8"/>
      <c r="MS937" s="4"/>
      <c r="MT937" s="8"/>
      <c r="MU937" s="7"/>
      <c r="MV937" s="7"/>
      <c r="MW937" s="2" t="s">
        <v>266</v>
      </c>
      <c r="MX937" s="2" t="s">
        <v>226</v>
      </c>
      <c r="MY937" s="2" t="s">
        <v>229</v>
      </c>
      <c r="MZ937" s="2" t="s">
        <v>229</v>
      </c>
      <c r="NA937" s="2" t="s">
        <v>241</v>
      </c>
      <c r="NB937" s="2" t="s">
        <v>229</v>
      </c>
      <c r="NC937" s="4"/>
      <c r="ND937" s="8"/>
      <c r="NE937" s="4"/>
      <c r="NF937" s="8"/>
      <c r="NG937" s="7"/>
      <c r="NH937" s="7"/>
      <c r="NI937" s="2" t="s">
        <v>266</v>
      </c>
      <c r="NJ937" s="2" t="s">
        <v>226</v>
      </c>
      <c r="NK937" s="2" t="s">
        <v>229</v>
      </c>
      <c r="NL937" s="2" t="s">
        <v>229</v>
      </c>
      <c r="NM937" s="2" t="s">
        <v>241</v>
      </c>
      <c r="NN937" s="2" t="s">
        <v>229</v>
      </c>
      <c r="NO937" s="4"/>
      <c r="NP937" s="8"/>
      <c r="NQ937" s="4"/>
      <c r="NR937" s="8"/>
      <c r="NS937" s="7"/>
      <c r="NT937" s="7"/>
      <c r="NU937" s="2" t="s">
        <v>272</v>
      </c>
      <c r="NV937" s="2" t="s">
        <v>226</v>
      </c>
      <c r="NW937" s="2" t="s">
        <v>229</v>
      </c>
      <c r="NX937" s="2" t="s">
        <v>229</v>
      </c>
      <c r="NY937" s="2" t="s">
        <v>241</v>
      </c>
      <c r="NZ937" s="2" t="s">
        <v>229</v>
      </c>
      <c r="OA937" s="4"/>
      <c r="OB937" s="8"/>
      <c r="OC937" s="4"/>
      <c r="OD937" s="8"/>
      <c r="OE937" s="7"/>
      <c r="OF937" s="7"/>
      <c r="OG937" s="2" t="s">
        <v>272</v>
      </c>
      <c r="OH937" s="2" t="s">
        <v>226</v>
      </c>
      <c r="OI937" s="2" t="s">
        <v>229</v>
      </c>
      <c r="OJ937" s="2" t="s">
        <v>229</v>
      </c>
      <c r="OK937" s="2" t="s">
        <v>241</v>
      </c>
      <c r="OL937" s="2" t="s">
        <v>229</v>
      </c>
      <c r="OM937" s="4"/>
      <c r="ON937" s="8"/>
      <c r="OO937" s="4"/>
      <c r="OP937" s="8"/>
      <c r="OQ937" s="7"/>
      <c r="OR937" s="7"/>
      <c r="OS937" s="2" t="s">
        <v>229</v>
      </c>
      <c r="OT937" s="2" t="s">
        <v>229</v>
      </c>
      <c r="OU937" s="2" t="s">
        <v>229</v>
      </c>
      <c r="OV937" s="2" t="s">
        <v>229</v>
      </c>
      <c r="OW937" s="2" t="s">
        <v>229</v>
      </c>
      <c r="OX937" s="2" t="s">
        <v>229</v>
      </c>
      <c r="OY937" s="4"/>
      <c r="OZ937" s="8"/>
      <c r="PA937" s="4"/>
      <c r="PB937" s="8"/>
      <c r="PC937" s="7"/>
      <c r="PD937" s="7"/>
      <c r="PE937" s="2" t="s">
        <v>229</v>
      </c>
      <c r="PF937" s="2" t="s">
        <v>229</v>
      </c>
      <c r="PG937" s="2" t="s">
        <v>229</v>
      </c>
      <c r="PH937" s="2" t="s">
        <v>229</v>
      </c>
      <c r="PI937" s="2" t="s">
        <v>229</v>
      </c>
      <c r="PJ937" s="2" t="s">
        <v>229</v>
      </c>
      <c r="PK937" s="4"/>
      <c r="PL937" s="8"/>
      <c r="PM937" s="4"/>
      <c r="PN937" s="8"/>
      <c r="PO937" s="7"/>
      <c r="PP937" s="7"/>
      <c r="PQ937" s="2" t="s">
        <v>229</v>
      </c>
      <c r="PR937" s="2" t="s">
        <v>229</v>
      </c>
      <c r="PS937" s="2" t="s">
        <v>229</v>
      </c>
      <c r="PT937" s="2" t="s">
        <v>229</v>
      </c>
      <c r="PU937" s="2" t="s">
        <v>229</v>
      </c>
      <c r="PV937" s="2" t="s">
        <v>229</v>
      </c>
      <c r="PW937" s="4"/>
      <c r="PX937" s="8"/>
      <c r="PY937" s="4"/>
      <c r="PZ937" s="8"/>
      <c r="QA937" s="7"/>
      <c r="QB937" s="7"/>
      <c r="QC937" s="2" t="s">
        <v>281</v>
      </c>
      <c r="QD937" s="2" t="s">
        <v>226</v>
      </c>
      <c r="QE937" s="2" t="s">
        <v>229</v>
      </c>
      <c r="QF937" s="2" t="s">
        <v>229</v>
      </c>
      <c r="QG937" s="2" t="s">
        <v>241</v>
      </c>
      <c r="QH937" s="2" t="s">
        <v>229</v>
      </c>
      <c r="QI937" s="4"/>
      <c r="QJ937" s="8"/>
      <c r="QK937" s="4"/>
      <c r="QL937" s="8"/>
      <c r="QM937" s="7"/>
      <c r="QN937" s="7"/>
      <c r="QO937" s="2" t="s">
        <v>272</v>
      </c>
      <c r="QP937" s="2" t="s">
        <v>226</v>
      </c>
      <c r="QQ937" s="2" t="s">
        <v>229</v>
      </c>
      <c r="QR937" s="2" t="s">
        <v>229</v>
      </c>
      <c r="QS937" s="2" t="s">
        <v>241</v>
      </c>
      <c r="QT937" s="2" t="s">
        <v>229</v>
      </c>
      <c r="QU937" s="4"/>
      <c r="QV937" s="8"/>
      <c r="QW937" s="4"/>
      <c r="QX937" s="8"/>
      <c r="QY937" s="7"/>
      <c r="QZ937" s="7"/>
      <c r="RA937" s="2" t="s">
        <v>272</v>
      </c>
      <c r="RB937" s="2" t="s">
        <v>226</v>
      </c>
      <c r="RC937" s="2" t="s">
        <v>229</v>
      </c>
      <c r="RD937" s="2" t="s">
        <v>229</v>
      </c>
      <c r="RE937" s="2" t="s">
        <v>241</v>
      </c>
      <c r="RF937" s="2" t="s">
        <v>229</v>
      </c>
      <c r="RG937" s="4"/>
      <c r="RH937" s="8"/>
      <c r="RI937" s="4"/>
      <c r="RJ937" s="8"/>
      <c r="RK937" s="7"/>
      <c r="RL937" s="7"/>
      <c r="RM937" s="2" t="s">
        <v>272</v>
      </c>
      <c r="RN937" s="2" t="s">
        <v>226</v>
      </c>
      <c r="RO937" s="2" t="s">
        <v>229</v>
      </c>
      <c r="RP937" s="2" t="s">
        <v>229</v>
      </c>
      <c r="RQ937" s="2" t="s">
        <v>241</v>
      </c>
      <c r="RR937" s="2" t="s">
        <v>229</v>
      </c>
      <c r="RS937" s="4"/>
      <c r="RT937" s="8"/>
      <c r="RU937" s="4"/>
      <c r="RV937" s="8"/>
      <c r="RW937" s="7"/>
      <c r="RX937" s="7"/>
      <c r="RY937" s="2" t="s">
        <v>229</v>
      </c>
      <c r="RZ937" s="2" t="s">
        <v>229</v>
      </c>
      <c r="SA937" s="2" t="s">
        <v>229</v>
      </c>
      <c r="SB937" s="2" t="s">
        <v>229</v>
      </c>
      <c r="SC937" s="2" t="s">
        <v>229</v>
      </c>
      <c r="SD937" s="2" t="s">
        <v>229</v>
      </c>
      <c r="SE937" s="4">
        <v>182</v>
      </c>
      <c r="SF937" s="4"/>
      <c r="SG937" s="4"/>
      <c r="SH937" s="4"/>
      <c r="SI937" s="4"/>
      <c r="SJ937" s="4"/>
      <c r="SK937" s="4"/>
      <c r="SL937" s="4">
        <v>100</v>
      </c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</row>
    <row r="938">
      <c r="A938" s="2" t="s">
        <v>5383</v>
      </c>
      <c r="B938" s="2" t="s">
        <v>216</v>
      </c>
      <c r="C938" s="2" t="s">
        <v>5248</v>
      </c>
      <c r="D938" s="2" t="s">
        <v>218</v>
      </c>
      <c r="E938" s="2" t="s">
        <v>2460</v>
      </c>
      <c r="F938" s="2" t="s">
        <v>2718</v>
      </c>
      <c r="G938" s="2" t="s">
        <v>5384</v>
      </c>
      <c r="H938" s="2" t="s">
        <v>2822</v>
      </c>
      <c r="I938" s="2" t="s">
        <v>5385</v>
      </c>
      <c r="J938" s="2" t="s">
        <v>2888</v>
      </c>
      <c r="K938" s="2" t="s">
        <v>5386</v>
      </c>
      <c r="L938" s="3">
        <v>26.19</v>
      </c>
      <c r="M938" s="3">
        <v>27.5</v>
      </c>
      <c r="N938" s="3">
        <v>54.99</v>
      </c>
      <c r="O938" s="2" t="s">
        <v>226</v>
      </c>
      <c r="P938" s="2" t="s">
        <v>2046</v>
      </c>
      <c r="Q938" s="2" t="s">
        <v>228</v>
      </c>
      <c r="R938" s="2" t="s">
        <v>229</v>
      </c>
      <c r="S938" s="2" t="s">
        <v>5387</v>
      </c>
      <c r="T938" s="2" t="s">
        <v>2437</v>
      </c>
      <c r="U938" s="2" t="s">
        <v>2464</v>
      </c>
      <c r="V938" s="2" t="s">
        <v>2307</v>
      </c>
      <c r="W938" s="2" t="s">
        <v>1009</v>
      </c>
      <c r="X938" s="2" t="s">
        <v>229</v>
      </c>
      <c r="Y938" s="2" t="s">
        <v>4320</v>
      </c>
      <c r="Z938" s="4">
        <v>120</v>
      </c>
      <c r="AA938" s="4">
        <f>=ROUNDDOWN({0},0)</f>
      </c>
      <c r="AB938" s="5"/>
      <c r="AC938" s="2" t="s">
        <v>1617</v>
      </c>
      <c r="AD938" s="4">
        <v>120</v>
      </c>
      <c r="AE938" s="4">
        <v>270</v>
      </c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229</v>
      </c>
      <c r="AW938" s="8" t="s">
        <v>229</v>
      </c>
      <c r="AX938" s="4" t="s">
        <v>229</v>
      </c>
      <c r="AY938" s="8" t="s">
        <v>229</v>
      </c>
      <c r="AZ938" s="7" t="s">
        <v>229</v>
      </c>
      <c r="BA938" s="7" t="s">
        <v>229</v>
      </c>
      <c r="BB938" s="7"/>
      <c r="BC938" s="4" t="s">
        <v>229</v>
      </c>
      <c r="BD938" s="8" t="s">
        <v>229</v>
      </c>
      <c r="BE938" s="4" t="s">
        <v>229</v>
      </c>
      <c r="BF938" s="8" t="s">
        <v>229</v>
      </c>
      <c r="BG938" s="7" t="s">
        <v>229</v>
      </c>
      <c r="BH938" s="7" t="s">
        <v>229</v>
      </c>
      <c r="BI938" s="7"/>
      <c r="BJ938" s="4"/>
      <c r="BK938" s="8"/>
      <c r="BL938" s="2" t="s">
        <v>229</v>
      </c>
      <c r="BM938" s="7"/>
      <c r="BN938" s="7"/>
      <c r="BO938" s="4"/>
      <c r="BP938" s="8"/>
      <c r="BQ938" s="4"/>
      <c r="BR938" s="8"/>
      <c r="BS938" s="7"/>
      <c r="BT938" s="7"/>
      <c r="BU938" s="2" t="s">
        <v>664</v>
      </c>
      <c r="BV938" s="2" t="s">
        <v>226</v>
      </c>
      <c r="BW938" s="2" t="s">
        <v>229</v>
      </c>
      <c r="BX938" s="2" t="s">
        <v>229</v>
      </c>
      <c r="BY938" s="2" t="s">
        <v>241</v>
      </c>
      <c r="BZ938" s="2" t="s">
        <v>229</v>
      </c>
      <c r="CA938" s="4"/>
      <c r="CB938" s="8"/>
      <c r="CC938" s="4"/>
      <c r="CD938" s="8"/>
      <c r="CE938" s="7"/>
      <c r="CF938" s="7"/>
      <c r="CG938" s="2" t="s">
        <v>1106</v>
      </c>
      <c r="CH938" s="2" t="s">
        <v>226</v>
      </c>
      <c r="CI938" s="2" t="s">
        <v>229</v>
      </c>
      <c r="CJ938" s="2" t="s">
        <v>229</v>
      </c>
      <c r="CK938" s="2" t="s">
        <v>241</v>
      </c>
      <c r="CL938" s="2" t="s">
        <v>229</v>
      </c>
      <c r="CM938" s="4"/>
      <c r="CN938" s="8"/>
      <c r="CO938" s="4"/>
      <c r="CP938" s="8"/>
      <c r="CQ938" s="7"/>
      <c r="CR938" s="7"/>
      <c r="CS938" s="2" t="s">
        <v>272</v>
      </c>
      <c r="CT938" s="2" t="s">
        <v>226</v>
      </c>
      <c r="CU938" s="2" t="s">
        <v>229</v>
      </c>
      <c r="CV938" s="2" t="s">
        <v>229</v>
      </c>
      <c r="CW938" s="2" t="s">
        <v>241</v>
      </c>
      <c r="CX938" s="2" t="s">
        <v>229</v>
      </c>
      <c r="CY938" s="4"/>
      <c r="CZ938" s="8"/>
      <c r="DA938" s="4"/>
      <c r="DB938" s="8"/>
      <c r="DC938" s="7"/>
      <c r="DD938" s="7"/>
      <c r="DE938" s="2" t="s">
        <v>266</v>
      </c>
      <c r="DF938" s="2" t="s">
        <v>226</v>
      </c>
      <c r="DG938" s="2" t="s">
        <v>229</v>
      </c>
      <c r="DH938" s="2" t="s">
        <v>229</v>
      </c>
      <c r="DI938" s="2" t="s">
        <v>241</v>
      </c>
      <c r="DJ938" s="2" t="s">
        <v>229</v>
      </c>
      <c r="DK938" s="4"/>
      <c r="DL938" s="8"/>
      <c r="DM938" s="4"/>
      <c r="DN938" s="8"/>
      <c r="DO938" s="7"/>
      <c r="DP938" s="7"/>
      <c r="DQ938" s="2" t="s">
        <v>239</v>
      </c>
      <c r="DR938" s="2" t="s">
        <v>226</v>
      </c>
      <c r="DS938" s="2" t="s">
        <v>229</v>
      </c>
      <c r="DT938" s="2" t="s">
        <v>229</v>
      </c>
      <c r="DU938" s="2" t="s">
        <v>241</v>
      </c>
      <c r="DV938" s="2" t="s">
        <v>229</v>
      </c>
      <c r="DW938" s="4"/>
      <c r="DX938" s="8"/>
      <c r="DY938" s="4"/>
      <c r="DZ938" s="8"/>
      <c r="EA938" s="7"/>
      <c r="EB938" s="7"/>
      <c r="EC938" s="2" t="s">
        <v>266</v>
      </c>
      <c r="ED938" s="2" t="s">
        <v>226</v>
      </c>
      <c r="EE938" s="2" t="s">
        <v>229</v>
      </c>
      <c r="EF938" s="2" t="s">
        <v>229</v>
      </c>
      <c r="EG938" s="2" t="s">
        <v>241</v>
      </c>
      <c r="EH938" s="2" t="s">
        <v>229</v>
      </c>
      <c r="EI938" s="4"/>
      <c r="EJ938" s="8"/>
      <c r="EK938" s="4"/>
      <c r="EL938" s="8"/>
      <c r="EM938" s="7"/>
      <c r="EN938" s="7"/>
      <c r="EO938" s="2" t="s">
        <v>266</v>
      </c>
      <c r="EP938" s="2" t="s">
        <v>226</v>
      </c>
      <c r="EQ938" s="2" t="s">
        <v>229</v>
      </c>
      <c r="ER938" s="2" t="s">
        <v>229</v>
      </c>
      <c r="ES938" s="2" t="s">
        <v>241</v>
      </c>
      <c r="ET938" s="2" t="s">
        <v>229</v>
      </c>
      <c r="EU938" s="4"/>
      <c r="EV938" s="8"/>
      <c r="EW938" s="4"/>
      <c r="EX938" s="8"/>
      <c r="EY938" s="7"/>
      <c r="EZ938" s="7"/>
      <c r="FA938" s="2" t="s">
        <v>267</v>
      </c>
      <c r="FB938" s="2" t="s">
        <v>226</v>
      </c>
      <c r="FC938" s="2" t="s">
        <v>229</v>
      </c>
      <c r="FD938" s="2" t="s">
        <v>229</v>
      </c>
      <c r="FE938" s="2" t="s">
        <v>241</v>
      </c>
      <c r="FF938" s="2" t="s">
        <v>229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226</v>
      </c>
      <c r="FO938" s="2" t="s">
        <v>229</v>
      </c>
      <c r="FP938" s="2" t="s">
        <v>229</v>
      </c>
      <c r="FQ938" s="2" t="s">
        <v>241</v>
      </c>
      <c r="FR938" s="2" t="s">
        <v>229</v>
      </c>
      <c r="FS938" s="4"/>
      <c r="FT938" s="8"/>
      <c r="FU938" s="4"/>
      <c r="FV938" s="8"/>
      <c r="FW938" s="7"/>
      <c r="FX938" s="7"/>
      <c r="FY938" s="2" t="s">
        <v>239</v>
      </c>
      <c r="FZ938" s="2" t="s">
        <v>226</v>
      </c>
      <c r="GA938" s="2" t="s">
        <v>229</v>
      </c>
      <c r="GB938" s="2" t="s">
        <v>229</v>
      </c>
      <c r="GC938" s="2" t="s">
        <v>241</v>
      </c>
      <c r="GD938" s="2" t="s">
        <v>229</v>
      </c>
      <c r="GE938" s="4"/>
      <c r="GF938" s="8"/>
      <c r="GG938" s="4"/>
      <c r="GH938" s="8"/>
      <c r="GI938" s="7"/>
      <c r="GJ938" s="7"/>
      <c r="GK938" s="2" t="s">
        <v>272</v>
      </c>
      <c r="GL938" s="2" t="s">
        <v>226</v>
      </c>
      <c r="GM938" s="2" t="s">
        <v>229</v>
      </c>
      <c r="GN938" s="2" t="s">
        <v>229</v>
      </c>
      <c r="GO938" s="2" t="s">
        <v>241</v>
      </c>
      <c r="GP938" s="2" t="s">
        <v>229</v>
      </c>
      <c r="GQ938" s="4"/>
      <c r="GR938" s="8"/>
      <c r="GS938" s="4"/>
      <c r="GT938" s="8"/>
      <c r="GU938" s="7"/>
      <c r="GV938" s="7"/>
      <c r="GW938" s="2" t="s">
        <v>266</v>
      </c>
      <c r="GX938" s="2" t="s">
        <v>226</v>
      </c>
      <c r="GY938" s="2" t="s">
        <v>229</v>
      </c>
      <c r="GZ938" s="2" t="s">
        <v>229</v>
      </c>
      <c r="HA938" s="2" t="s">
        <v>241</v>
      </c>
      <c r="HB938" s="2" t="s">
        <v>229</v>
      </c>
      <c r="HC938" s="4"/>
      <c r="HD938" s="8"/>
      <c r="HE938" s="4"/>
      <c r="HF938" s="8"/>
      <c r="HG938" s="7"/>
      <c r="HH938" s="7"/>
      <c r="HI938" s="2" t="s">
        <v>266</v>
      </c>
      <c r="HJ938" s="2" t="s">
        <v>226</v>
      </c>
      <c r="HK938" s="2" t="s">
        <v>229</v>
      </c>
      <c r="HL938" s="2" t="s">
        <v>229</v>
      </c>
      <c r="HM938" s="2" t="s">
        <v>241</v>
      </c>
      <c r="HN938" s="2" t="s">
        <v>229</v>
      </c>
      <c r="HO938" s="4"/>
      <c r="HP938" s="8"/>
      <c r="HQ938" s="4"/>
      <c r="HR938" s="8"/>
      <c r="HS938" s="7"/>
      <c r="HT938" s="7"/>
      <c r="HU938" s="2" t="s">
        <v>272</v>
      </c>
      <c r="HV938" s="2" t="s">
        <v>226</v>
      </c>
      <c r="HW938" s="2" t="s">
        <v>229</v>
      </c>
      <c r="HX938" s="2" t="s">
        <v>229</v>
      </c>
      <c r="HY938" s="2" t="s">
        <v>241</v>
      </c>
      <c r="HZ938" s="2" t="s">
        <v>229</v>
      </c>
      <c r="IA938" s="4"/>
      <c r="IB938" s="8"/>
      <c r="IC938" s="4"/>
      <c r="ID938" s="8"/>
      <c r="IE938" s="7"/>
      <c r="IF938" s="7"/>
      <c r="IG938" s="2" t="s">
        <v>266</v>
      </c>
      <c r="IH938" s="2" t="s">
        <v>226</v>
      </c>
      <c r="II938" s="2" t="s">
        <v>229</v>
      </c>
      <c r="IJ938" s="2" t="s">
        <v>229</v>
      </c>
      <c r="IK938" s="2" t="s">
        <v>241</v>
      </c>
      <c r="IL938" s="2" t="s">
        <v>229</v>
      </c>
      <c r="IM938" s="4"/>
      <c r="IN938" s="8"/>
      <c r="IO938" s="4"/>
      <c r="IP938" s="8"/>
      <c r="IQ938" s="7"/>
      <c r="IR938" s="7"/>
      <c r="IS938" s="2" t="s">
        <v>664</v>
      </c>
      <c r="IT938" s="2" t="s">
        <v>226</v>
      </c>
      <c r="IU938" s="2" t="s">
        <v>229</v>
      </c>
      <c r="IV938" s="2" t="s">
        <v>229</v>
      </c>
      <c r="IW938" s="2" t="s">
        <v>241</v>
      </c>
      <c r="IX938" s="2" t="s">
        <v>229</v>
      </c>
      <c r="IY938" s="4"/>
      <c r="IZ938" s="8"/>
      <c r="JA938" s="4"/>
      <c r="JB938" s="8"/>
      <c r="JC938" s="7"/>
      <c r="JD938" s="7"/>
      <c r="JE938" s="2" t="s">
        <v>272</v>
      </c>
      <c r="JF938" s="2" t="s">
        <v>226</v>
      </c>
      <c r="JG938" s="2" t="s">
        <v>229</v>
      </c>
      <c r="JH938" s="2" t="s">
        <v>229</v>
      </c>
      <c r="JI938" s="2" t="s">
        <v>241</v>
      </c>
      <c r="JJ938" s="2" t="s">
        <v>229</v>
      </c>
      <c r="JK938" s="4"/>
      <c r="JL938" s="8"/>
      <c r="JM938" s="4"/>
      <c r="JN938" s="8"/>
      <c r="JO938" s="7"/>
      <c r="JP938" s="7"/>
      <c r="JQ938" s="2" t="s">
        <v>272</v>
      </c>
      <c r="JR938" s="2" t="s">
        <v>226</v>
      </c>
      <c r="JS938" s="2" t="s">
        <v>229</v>
      </c>
      <c r="JT938" s="2" t="s">
        <v>229</v>
      </c>
      <c r="JU938" s="2" t="s">
        <v>241</v>
      </c>
      <c r="JV938" s="2" t="s">
        <v>229</v>
      </c>
      <c r="JW938" s="4"/>
      <c r="JX938" s="8"/>
      <c r="JY938" s="4"/>
      <c r="JZ938" s="8"/>
      <c r="KA938" s="7"/>
      <c r="KB938" s="7"/>
      <c r="KC938" s="2" t="s">
        <v>272</v>
      </c>
      <c r="KD938" s="2" t="s">
        <v>226</v>
      </c>
      <c r="KE938" s="2" t="s">
        <v>229</v>
      </c>
      <c r="KF938" s="2" t="s">
        <v>229</v>
      </c>
      <c r="KG938" s="2" t="s">
        <v>241</v>
      </c>
      <c r="KH938" s="2" t="s">
        <v>229</v>
      </c>
      <c r="KI938" s="4"/>
      <c r="KJ938" s="8"/>
      <c r="KK938" s="4"/>
      <c r="KL938" s="8"/>
      <c r="KM938" s="7"/>
      <c r="KN938" s="7"/>
      <c r="KO938" s="2" t="s">
        <v>272</v>
      </c>
      <c r="KP938" s="2" t="s">
        <v>226</v>
      </c>
      <c r="KQ938" s="2" t="s">
        <v>229</v>
      </c>
      <c r="KR938" s="2" t="s">
        <v>229</v>
      </c>
      <c r="KS938" s="2" t="s">
        <v>241</v>
      </c>
      <c r="KT938" s="2" t="s">
        <v>229</v>
      </c>
      <c r="KU938" s="4"/>
      <c r="KV938" s="8"/>
      <c r="KW938" s="4"/>
      <c r="KX938" s="8"/>
      <c r="KY938" s="7"/>
      <c r="KZ938" s="7"/>
      <c r="LA938" s="2" t="s">
        <v>272</v>
      </c>
      <c r="LB938" s="2" t="s">
        <v>226</v>
      </c>
      <c r="LC938" s="2" t="s">
        <v>229</v>
      </c>
      <c r="LD938" s="2" t="s">
        <v>229</v>
      </c>
      <c r="LE938" s="2" t="s">
        <v>241</v>
      </c>
      <c r="LF938" s="2" t="s">
        <v>229</v>
      </c>
      <c r="LG938" s="4"/>
      <c r="LH938" s="8"/>
      <c r="LI938" s="4"/>
      <c r="LJ938" s="8"/>
      <c r="LK938" s="7"/>
      <c r="LL938" s="7"/>
      <c r="LM938" s="2" t="s">
        <v>272</v>
      </c>
      <c r="LN938" s="2" t="s">
        <v>226</v>
      </c>
      <c r="LO938" s="2" t="s">
        <v>229</v>
      </c>
      <c r="LP938" s="2" t="s">
        <v>229</v>
      </c>
      <c r="LQ938" s="2" t="s">
        <v>241</v>
      </c>
      <c r="LR938" s="2" t="s">
        <v>229</v>
      </c>
      <c r="LS938" s="4"/>
      <c r="LT938" s="8"/>
      <c r="LU938" s="4"/>
      <c r="LV938" s="8"/>
      <c r="LW938" s="7"/>
      <c r="LX938" s="7"/>
      <c r="LY938" s="2" t="s">
        <v>664</v>
      </c>
      <c r="LZ938" s="2" t="s">
        <v>226</v>
      </c>
      <c r="MA938" s="2" t="s">
        <v>229</v>
      </c>
      <c r="MB938" s="2" t="s">
        <v>229</v>
      </c>
      <c r="MC938" s="2" t="s">
        <v>241</v>
      </c>
      <c r="MD938" s="2" t="s">
        <v>229</v>
      </c>
      <c r="ME938" s="4"/>
      <c r="MF938" s="8"/>
      <c r="MG938" s="4"/>
      <c r="MH938" s="8"/>
      <c r="MI938" s="7"/>
      <c r="MJ938" s="7"/>
      <c r="MK938" s="2" t="s">
        <v>272</v>
      </c>
      <c r="ML938" s="2" t="s">
        <v>226</v>
      </c>
      <c r="MM938" s="2" t="s">
        <v>229</v>
      </c>
      <c r="MN938" s="2" t="s">
        <v>229</v>
      </c>
      <c r="MO938" s="2" t="s">
        <v>241</v>
      </c>
      <c r="MP938" s="2" t="s">
        <v>229</v>
      </c>
      <c r="MQ938" s="4"/>
      <c r="MR938" s="8"/>
      <c r="MS938" s="4"/>
      <c r="MT938" s="8"/>
      <c r="MU938" s="7"/>
      <c r="MV938" s="7"/>
      <c r="MW938" s="2" t="s">
        <v>272</v>
      </c>
      <c r="MX938" s="2" t="s">
        <v>226</v>
      </c>
      <c r="MY938" s="2" t="s">
        <v>229</v>
      </c>
      <c r="MZ938" s="2" t="s">
        <v>229</v>
      </c>
      <c r="NA938" s="2" t="s">
        <v>241</v>
      </c>
      <c r="NB938" s="2" t="s">
        <v>229</v>
      </c>
      <c r="NC938" s="4"/>
      <c r="ND938" s="8"/>
      <c r="NE938" s="4"/>
      <c r="NF938" s="8"/>
      <c r="NG938" s="7"/>
      <c r="NH938" s="7"/>
      <c r="NI938" s="2" t="s">
        <v>229</v>
      </c>
      <c r="NJ938" s="2" t="s">
        <v>229</v>
      </c>
      <c r="NK938" s="2" t="s">
        <v>229</v>
      </c>
      <c r="NL938" s="2" t="s">
        <v>229</v>
      </c>
      <c r="NM938" s="2" t="s">
        <v>229</v>
      </c>
      <c r="NN938" s="2" t="s">
        <v>229</v>
      </c>
      <c r="NO938" s="4"/>
      <c r="NP938" s="8"/>
      <c r="NQ938" s="4"/>
      <c r="NR938" s="8"/>
      <c r="NS938" s="7"/>
      <c r="NT938" s="7"/>
      <c r="NU938" s="2" t="s">
        <v>272</v>
      </c>
      <c r="NV938" s="2" t="s">
        <v>226</v>
      </c>
      <c r="NW938" s="2" t="s">
        <v>229</v>
      </c>
      <c r="NX938" s="2" t="s">
        <v>229</v>
      </c>
      <c r="NY938" s="2" t="s">
        <v>241</v>
      </c>
      <c r="NZ938" s="2" t="s">
        <v>229</v>
      </c>
      <c r="OA938" s="4"/>
      <c r="OB938" s="8"/>
      <c r="OC938" s="4"/>
      <c r="OD938" s="8"/>
      <c r="OE938" s="7"/>
      <c r="OF938" s="7"/>
      <c r="OG938" s="2" t="s">
        <v>272</v>
      </c>
      <c r="OH938" s="2" t="s">
        <v>226</v>
      </c>
      <c r="OI938" s="2" t="s">
        <v>229</v>
      </c>
      <c r="OJ938" s="2" t="s">
        <v>229</v>
      </c>
      <c r="OK938" s="2" t="s">
        <v>241</v>
      </c>
      <c r="OL938" s="2" t="s">
        <v>229</v>
      </c>
      <c r="OM938" s="4"/>
      <c r="ON938" s="8"/>
      <c r="OO938" s="4"/>
      <c r="OP938" s="8"/>
      <c r="OQ938" s="7"/>
      <c r="OR938" s="7"/>
      <c r="OS938" s="2" t="s">
        <v>229</v>
      </c>
      <c r="OT938" s="2" t="s">
        <v>229</v>
      </c>
      <c r="OU938" s="2" t="s">
        <v>229</v>
      </c>
      <c r="OV938" s="2" t="s">
        <v>229</v>
      </c>
      <c r="OW938" s="2" t="s">
        <v>229</v>
      </c>
      <c r="OX938" s="2" t="s">
        <v>229</v>
      </c>
      <c r="OY938" s="4"/>
      <c r="OZ938" s="8"/>
      <c r="PA938" s="4"/>
      <c r="PB938" s="8"/>
      <c r="PC938" s="7"/>
      <c r="PD938" s="7"/>
      <c r="PE938" s="2" t="s">
        <v>229</v>
      </c>
      <c r="PF938" s="2" t="s">
        <v>229</v>
      </c>
      <c r="PG938" s="2" t="s">
        <v>229</v>
      </c>
      <c r="PH938" s="2" t="s">
        <v>229</v>
      </c>
      <c r="PI938" s="2" t="s">
        <v>229</v>
      </c>
      <c r="PJ938" s="2" t="s">
        <v>229</v>
      </c>
      <c r="PK938" s="4"/>
      <c r="PL938" s="8"/>
      <c r="PM938" s="4"/>
      <c r="PN938" s="8"/>
      <c r="PO938" s="7"/>
      <c r="PP938" s="7"/>
      <c r="PQ938" s="2" t="s">
        <v>272</v>
      </c>
      <c r="PR938" s="2" t="s">
        <v>226</v>
      </c>
      <c r="PS938" s="2" t="s">
        <v>229</v>
      </c>
      <c r="PT938" s="2" t="s">
        <v>229</v>
      </c>
      <c r="PU938" s="2" t="s">
        <v>241</v>
      </c>
      <c r="PV938" s="2" t="s">
        <v>229</v>
      </c>
      <c r="PW938" s="4"/>
      <c r="PX938" s="8"/>
      <c r="PY938" s="4"/>
      <c r="PZ938" s="8"/>
      <c r="QA938" s="7"/>
      <c r="QB938" s="7"/>
      <c r="QC938" s="2" t="s">
        <v>281</v>
      </c>
      <c r="QD938" s="2" t="s">
        <v>226</v>
      </c>
      <c r="QE938" s="2" t="s">
        <v>229</v>
      </c>
      <c r="QF938" s="2" t="s">
        <v>229</v>
      </c>
      <c r="QG938" s="2" t="s">
        <v>241</v>
      </c>
      <c r="QH938" s="2" t="s">
        <v>229</v>
      </c>
      <c r="QI938" s="4"/>
      <c r="QJ938" s="8"/>
      <c r="QK938" s="4"/>
      <c r="QL938" s="8"/>
      <c r="QM938" s="7"/>
      <c r="QN938" s="7"/>
      <c r="QO938" s="2" t="s">
        <v>272</v>
      </c>
      <c r="QP938" s="2" t="s">
        <v>226</v>
      </c>
      <c r="QQ938" s="2" t="s">
        <v>229</v>
      </c>
      <c r="QR938" s="2" t="s">
        <v>229</v>
      </c>
      <c r="QS938" s="2" t="s">
        <v>241</v>
      </c>
      <c r="QT938" s="2" t="s">
        <v>229</v>
      </c>
      <c r="QU938" s="4"/>
      <c r="QV938" s="8"/>
      <c r="QW938" s="4"/>
      <c r="QX938" s="8"/>
      <c r="QY938" s="7"/>
      <c r="QZ938" s="7"/>
      <c r="RA938" s="2" t="s">
        <v>272</v>
      </c>
      <c r="RB938" s="2" t="s">
        <v>226</v>
      </c>
      <c r="RC938" s="2" t="s">
        <v>229</v>
      </c>
      <c r="RD938" s="2" t="s">
        <v>229</v>
      </c>
      <c r="RE938" s="2" t="s">
        <v>241</v>
      </c>
      <c r="RF938" s="2" t="s">
        <v>229</v>
      </c>
      <c r="RG938" s="4"/>
      <c r="RH938" s="8"/>
      <c r="RI938" s="4"/>
      <c r="RJ938" s="8"/>
      <c r="RK938" s="7"/>
      <c r="RL938" s="7"/>
      <c r="RM938" s="2" t="s">
        <v>272</v>
      </c>
      <c r="RN938" s="2" t="s">
        <v>226</v>
      </c>
      <c r="RO938" s="2" t="s">
        <v>229</v>
      </c>
      <c r="RP938" s="2" t="s">
        <v>229</v>
      </c>
      <c r="RQ938" s="2" t="s">
        <v>241</v>
      </c>
      <c r="RR938" s="2" t="s">
        <v>229</v>
      </c>
      <c r="RS938" s="4"/>
      <c r="RT938" s="8"/>
      <c r="RU938" s="4"/>
      <c r="RV938" s="8"/>
      <c r="RW938" s="7"/>
      <c r="RX938" s="7"/>
      <c r="RY938" s="2" t="s">
        <v>229</v>
      </c>
      <c r="RZ938" s="2" t="s">
        <v>229</v>
      </c>
      <c r="SA938" s="2" t="s">
        <v>229</v>
      </c>
      <c r="SB938" s="2" t="s">
        <v>229</v>
      </c>
      <c r="SC938" s="2" t="s">
        <v>229</v>
      </c>
      <c r="SD938" s="2" t="s">
        <v>229</v>
      </c>
      <c r="SE938" s="4">
        <v>120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>
        <v>120</v>
      </c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>
        <v>150</v>
      </c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</row>
    <row r="939">
      <c r="A939" s="2" t="s">
        <v>5388</v>
      </c>
      <c r="B939" s="2" t="s">
        <v>216</v>
      </c>
      <c r="C939" s="2" t="s">
        <v>5248</v>
      </c>
      <c r="D939" s="2" t="s">
        <v>218</v>
      </c>
      <c r="E939" s="2" t="s">
        <v>2460</v>
      </c>
      <c r="F939" s="2" t="s">
        <v>2718</v>
      </c>
      <c r="G939" s="2" t="s">
        <v>5384</v>
      </c>
      <c r="H939" s="2" t="s">
        <v>2822</v>
      </c>
      <c r="I939" s="2" t="s">
        <v>5385</v>
      </c>
      <c r="J939" s="2" t="s">
        <v>285</v>
      </c>
      <c r="K939" s="2" t="s">
        <v>5386</v>
      </c>
      <c r="L939" s="3">
        <v>30.95</v>
      </c>
      <c r="M939" s="3">
        <v>32.5</v>
      </c>
      <c r="N939" s="3">
        <v>64.99</v>
      </c>
      <c r="O939" s="2" t="s">
        <v>226</v>
      </c>
      <c r="P939" s="2" t="s">
        <v>2046</v>
      </c>
      <c r="Q939" s="2" t="s">
        <v>228</v>
      </c>
      <c r="R939" s="2" t="s">
        <v>229</v>
      </c>
      <c r="S939" s="2" t="s">
        <v>5387</v>
      </c>
      <c r="T939" s="2" t="s">
        <v>2437</v>
      </c>
      <c r="U939" s="2" t="s">
        <v>232</v>
      </c>
      <c r="V939" s="2" t="s">
        <v>2307</v>
      </c>
      <c r="W939" s="2" t="s">
        <v>1009</v>
      </c>
      <c r="X939" s="2" t="s">
        <v>229</v>
      </c>
      <c r="Y939" s="2" t="s">
        <v>4320</v>
      </c>
      <c r="Z939" s="4">
        <v>120</v>
      </c>
      <c r="AA939" s="4">
        <f>=ROUNDDOWN({0},0)</f>
      </c>
      <c r="AB939" s="5"/>
      <c r="AC939" s="2" t="s">
        <v>1617</v>
      </c>
      <c r="AD939" s="4">
        <v>120</v>
      </c>
      <c r="AE939" s="4">
        <v>260</v>
      </c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229</v>
      </c>
      <c r="AW939" s="8" t="s">
        <v>229</v>
      </c>
      <c r="AX939" s="4" t="s">
        <v>229</v>
      </c>
      <c r="AY939" s="8" t="s">
        <v>229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 t="s">
        <v>229</v>
      </c>
      <c r="BF939" s="8" t="s">
        <v>229</v>
      </c>
      <c r="BG939" s="7" t="s">
        <v>229</v>
      </c>
      <c r="BH939" s="7" t="s">
        <v>229</v>
      </c>
      <c r="BI939" s="7"/>
      <c r="BJ939" s="4"/>
      <c r="BK939" s="8"/>
      <c r="BL939" s="2" t="s">
        <v>229</v>
      </c>
      <c r="BM939" s="7"/>
      <c r="BN939" s="7"/>
      <c r="BO939" s="4"/>
      <c r="BP939" s="8"/>
      <c r="BQ939" s="4"/>
      <c r="BR939" s="8"/>
      <c r="BS939" s="7"/>
      <c r="BT939" s="7"/>
      <c r="BU939" s="2" t="s">
        <v>664</v>
      </c>
      <c r="BV939" s="2" t="s">
        <v>226</v>
      </c>
      <c r="BW939" s="2" t="s">
        <v>229</v>
      </c>
      <c r="BX939" s="2" t="s">
        <v>229</v>
      </c>
      <c r="BY939" s="2" t="s">
        <v>241</v>
      </c>
      <c r="BZ939" s="2" t="s">
        <v>229</v>
      </c>
      <c r="CA939" s="4"/>
      <c r="CB939" s="8"/>
      <c r="CC939" s="4"/>
      <c r="CD939" s="8"/>
      <c r="CE939" s="7"/>
      <c r="CF939" s="7"/>
      <c r="CG939" s="2" t="s">
        <v>1106</v>
      </c>
      <c r="CH939" s="2" t="s">
        <v>226</v>
      </c>
      <c r="CI939" s="2" t="s">
        <v>229</v>
      </c>
      <c r="CJ939" s="2" t="s">
        <v>229</v>
      </c>
      <c r="CK939" s="2" t="s">
        <v>241</v>
      </c>
      <c r="CL939" s="2" t="s">
        <v>229</v>
      </c>
      <c r="CM939" s="4"/>
      <c r="CN939" s="8"/>
      <c r="CO939" s="4"/>
      <c r="CP939" s="8"/>
      <c r="CQ939" s="7"/>
      <c r="CR939" s="7"/>
      <c r="CS939" s="2" t="s">
        <v>272</v>
      </c>
      <c r="CT939" s="2" t="s">
        <v>226</v>
      </c>
      <c r="CU939" s="2" t="s">
        <v>229</v>
      </c>
      <c r="CV939" s="2" t="s">
        <v>229</v>
      </c>
      <c r="CW939" s="2" t="s">
        <v>241</v>
      </c>
      <c r="CX939" s="2" t="s">
        <v>229</v>
      </c>
      <c r="CY939" s="4"/>
      <c r="CZ939" s="8"/>
      <c r="DA939" s="4"/>
      <c r="DB939" s="8"/>
      <c r="DC939" s="7"/>
      <c r="DD939" s="7"/>
      <c r="DE939" s="2" t="s">
        <v>266</v>
      </c>
      <c r="DF939" s="2" t="s">
        <v>226</v>
      </c>
      <c r="DG939" s="2" t="s">
        <v>229</v>
      </c>
      <c r="DH939" s="2" t="s">
        <v>229</v>
      </c>
      <c r="DI939" s="2" t="s">
        <v>241</v>
      </c>
      <c r="DJ939" s="2" t="s">
        <v>229</v>
      </c>
      <c r="DK939" s="4"/>
      <c r="DL939" s="8"/>
      <c r="DM939" s="4"/>
      <c r="DN939" s="8"/>
      <c r="DO939" s="7"/>
      <c r="DP939" s="7"/>
      <c r="DQ939" s="2" t="s">
        <v>239</v>
      </c>
      <c r="DR939" s="2" t="s">
        <v>226</v>
      </c>
      <c r="DS939" s="2" t="s">
        <v>229</v>
      </c>
      <c r="DT939" s="2" t="s">
        <v>229</v>
      </c>
      <c r="DU939" s="2" t="s">
        <v>241</v>
      </c>
      <c r="DV939" s="2" t="s">
        <v>229</v>
      </c>
      <c r="DW939" s="4"/>
      <c r="DX939" s="8"/>
      <c r="DY939" s="4"/>
      <c r="DZ939" s="8"/>
      <c r="EA939" s="7"/>
      <c r="EB939" s="7"/>
      <c r="EC939" s="2" t="s">
        <v>266</v>
      </c>
      <c r="ED939" s="2" t="s">
        <v>226</v>
      </c>
      <c r="EE939" s="2" t="s">
        <v>229</v>
      </c>
      <c r="EF939" s="2" t="s">
        <v>229</v>
      </c>
      <c r="EG939" s="2" t="s">
        <v>241</v>
      </c>
      <c r="EH939" s="2" t="s">
        <v>229</v>
      </c>
      <c r="EI939" s="4"/>
      <c r="EJ939" s="8"/>
      <c r="EK939" s="4"/>
      <c r="EL939" s="8"/>
      <c r="EM939" s="7"/>
      <c r="EN939" s="7"/>
      <c r="EO939" s="2" t="s">
        <v>266</v>
      </c>
      <c r="EP939" s="2" t="s">
        <v>226</v>
      </c>
      <c r="EQ939" s="2" t="s">
        <v>229</v>
      </c>
      <c r="ER939" s="2" t="s">
        <v>229</v>
      </c>
      <c r="ES939" s="2" t="s">
        <v>241</v>
      </c>
      <c r="ET939" s="2" t="s">
        <v>229</v>
      </c>
      <c r="EU939" s="4"/>
      <c r="EV939" s="8"/>
      <c r="EW939" s="4"/>
      <c r="EX939" s="8"/>
      <c r="EY939" s="7"/>
      <c r="EZ939" s="7"/>
      <c r="FA939" s="2" t="s">
        <v>267</v>
      </c>
      <c r="FB939" s="2" t="s">
        <v>226</v>
      </c>
      <c r="FC939" s="2" t="s">
        <v>229</v>
      </c>
      <c r="FD939" s="2" t="s">
        <v>229</v>
      </c>
      <c r="FE939" s="2" t="s">
        <v>241</v>
      </c>
      <c r="FF939" s="2" t="s">
        <v>229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226</v>
      </c>
      <c r="FO939" s="2" t="s">
        <v>229</v>
      </c>
      <c r="FP939" s="2" t="s">
        <v>229</v>
      </c>
      <c r="FQ939" s="2" t="s">
        <v>241</v>
      </c>
      <c r="FR939" s="2" t="s">
        <v>229</v>
      </c>
      <c r="FS939" s="4"/>
      <c r="FT939" s="8"/>
      <c r="FU939" s="4"/>
      <c r="FV939" s="8"/>
      <c r="FW939" s="7"/>
      <c r="FX939" s="7"/>
      <c r="FY939" s="2" t="s">
        <v>239</v>
      </c>
      <c r="FZ939" s="2" t="s">
        <v>226</v>
      </c>
      <c r="GA939" s="2" t="s">
        <v>229</v>
      </c>
      <c r="GB939" s="2" t="s">
        <v>229</v>
      </c>
      <c r="GC939" s="2" t="s">
        <v>241</v>
      </c>
      <c r="GD939" s="2" t="s">
        <v>229</v>
      </c>
      <c r="GE939" s="4"/>
      <c r="GF939" s="8"/>
      <c r="GG939" s="4"/>
      <c r="GH939" s="8"/>
      <c r="GI939" s="7"/>
      <c r="GJ939" s="7"/>
      <c r="GK939" s="2" t="s">
        <v>272</v>
      </c>
      <c r="GL939" s="2" t="s">
        <v>226</v>
      </c>
      <c r="GM939" s="2" t="s">
        <v>229</v>
      </c>
      <c r="GN939" s="2" t="s">
        <v>229</v>
      </c>
      <c r="GO939" s="2" t="s">
        <v>241</v>
      </c>
      <c r="GP939" s="2" t="s">
        <v>229</v>
      </c>
      <c r="GQ939" s="4"/>
      <c r="GR939" s="8"/>
      <c r="GS939" s="4"/>
      <c r="GT939" s="8"/>
      <c r="GU939" s="7"/>
      <c r="GV939" s="7"/>
      <c r="GW939" s="2" t="s">
        <v>266</v>
      </c>
      <c r="GX939" s="2" t="s">
        <v>226</v>
      </c>
      <c r="GY939" s="2" t="s">
        <v>229</v>
      </c>
      <c r="GZ939" s="2" t="s">
        <v>229</v>
      </c>
      <c r="HA939" s="2" t="s">
        <v>241</v>
      </c>
      <c r="HB939" s="2" t="s">
        <v>229</v>
      </c>
      <c r="HC939" s="4"/>
      <c r="HD939" s="8"/>
      <c r="HE939" s="4"/>
      <c r="HF939" s="8"/>
      <c r="HG939" s="7"/>
      <c r="HH939" s="7"/>
      <c r="HI939" s="2" t="s">
        <v>266</v>
      </c>
      <c r="HJ939" s="2" t="s">
        <v>226</v>
      </c>
      <c r="HK939" s="2" t="s">
        <v>229</v>
      </c>
      <c r="HL939" s="2" t="s">
        <v>229</v>
      </c>
      <c r="HM939" s="2" t="s">
        <v>241</v>
      </c>
      <c r="HN939" s="2" t="s">
        <v>229</v>
      </c>
      <c r="HO939" s="4"/>
      <c r="HP939" s="8"/>
      <c r="HQ939" s="4"/>
      <c r="HR939" s="8"/>
      <c r="HS939" s="7"/>
      <c r="HT939" s="7"/>
      <c r="HU939" s="2" t="s">
        <v>272</v>
      </c>
      <c r="HV939" s="2" t="s">
        <v>226</v>
      </c>
      <c r="HW939" s="2" t="s">
        <v>229</v>
      </c>
      <c r="HX939" s="2" t="s">
        <v>229</v>
      </c>
      <c r="HY939" s="2" t="s">
        <v>241</v>
      </c>
      <c r="HZ939" s="2" t="s">
        <v>229</v>
      </c>
      <c r="IA939" s="4"/>
      <c r="IB939" s="8"/>
      <c r="IC939" s="4"/>
      <c r="ID939" s="8"/>
      <c r="IE939" s="7"/>
      <c r="IF939" s="7"/>
      <c r="IG939" s="2" t="s">
        <v>266</v>
      </c>
      <c r="IH939" s="2" t="s">
        <v>226</v>
      </c>
      <c r="II939" s="2" t="s">
        <v>229</v>
      </c>
      <c r="IJ939" s="2" t="s">
        <v>229</v>
      </c>
      <c r="IK939" s="2" t="s">
        <v>241</v>
      </c>
      <c r="IL939" s="2" t="s">
        <v>229</v>
      </c>
      <c r="IM939" s="4"/>
      <c r="IN939" s="8"/>
      <c r="IO939" s="4"/>
      <c r="IP939" s="8"/>
      <c r="IQ939" s="7"/>
      <c r="IR939" s="7"/>
      <c r="IS939" s="2" t="s">
        <v>664</v>
      </c>
      <c r="IT939" s="2" t="s">
        <v>226</v>
      </c>
      <c r="IU939" s="2" t="s">
        <v>229</v>
      </c>
      <c r="IV939" s="2" t="s">
        <v>229</v>
      </c>
      <c r="IW939" s="2" t="s">
        <v>241</v>
      </c>
      <c r="IX939" s="2" t="s">
        <v>229</v>
      </c>
      <c r="IY939" s="4"/>
      <c r="IZ939" s="8"/>
      <c r="JA939" s="4"/>
      <c r="JB939" s="8"/>
      <c r="JC939" s="7"/>
      <c r="JD939" s="7"/>
      <c r="JE939" s="2" t="s">
        <v>272</v>
      </c>
      <c r="JF939" s="2" t="s">
        <v>226</v>
      </c>
      <c r="JG939" s="2" t="s">
        <v>229</v>
      </c>
      <c r="JH939" s="2" t="s">
        <v>229</v>
      </c>
      <c r="JI939" s="2" t="s">
        <v>241</v>
      </c>
      <c r="JJ939" s="2" t="s">
        <v>229</v>
      </c>
      <c r="JK939" s="4"/>
      <c r="JL939" s="8"/>
      <c r="JM939" s="4"/>
      <c r="JN939" s="8"/>
      <c r="JO939" s="7"/>
      <c r="JP939" s="7"/>
      <c r="JQ939" s="2" t="s">
        <v>272</v>
      </c>
      <c r="JR939" s="2" t="s">
        <v>226</v>
      </c>
      <c r="JS939" s="2" t="s">
        <v>229</v>
      </c>
      <c r="JT939" s="2" t="s">
        <v>229</v>
      </c>
      <c r="JU939" s="2" t="s">
        <v>241</v>
      </c>
      <c r="JV939" s="2" t="s">
        <v>229</v>
      </c>
      <c r="JW939" s="4"/>
      <c r="JX939" s="8"/>
      <c r="JY939" s="4"/>
      <c r="JZ939" s="8"/>
      <c r="KA939" s="7"/>
      <c r="KB939" s="7"/>
      <c r="KC939" s="2" t="s">
        <v>272</v>
      </c>
      <c r="KD939" s="2" t="s">
        <v>226</v>
      </c>
      <c r="KE939" s="2" t="s">
        <v>229</v>
      </c>
      <c r="KF939" s="2" t="s">
        <v>229</v>
      </c>
      <c r="KG939" s="2" t="s">
        <v>241</v>
      </c>
      <c r="KH939" s="2" t="s">
        <v>229</v>
      </c>
      <c r="KI939" s="4"/>
      <c r="KJ939" s="8"/>
      <c r="KK939" s="4"/>
      <c r="KL939" s="8"/>
      <c r="KM939" s="7"/>
      <c r="KN939" s="7"/>
      <c r="KO939" s="2" t="s">
        <v>272</v>
      </c>
      <c r="KP939" s="2" t="s">
        <v>226</v>
      </c>
      <c r="KQ939" s="2" t="s">
        <v>229</v>
      </c>
      <c r="KR939" s="2" t="s">
        <v>229</v>
      </c>
      <c r="KS939" s="2" t="s">
        <v>241</v>
      </c>
      <c r="KT939" s="2" t="s">
        <v>229</v>
      </c>
      <c r="KU939" s="4"/>
      <c r="KV939" s="8"/>
      <c r="KW939" s="4"/>
      <c r="KX939" s="8"/>
      <c r="KY939" s="7"/>
      <c r="KZ939" s="7"/>
      <c r="LA939" s="2" t="s">
        <v>272</v>
      </c>
      <c r="LB939" s="2" t="s">
        <v>226</v>
      </c>
      <c r="LC939" s="2" t="s">
        <v>229</v>
      </c>
      <c r="LD939" s="2" t="s">
        <v>229</v>
      </c>
      <c r="LE939" s="2" t="s">
        <v>241</v>
      </c>
      <c r="LF939" s="2" t="s">
        <v>229</v>
      </c>
      <c r="LG939" s="4"/>
      <c r="LH939" s="8"/>
      <c r="LI939" s="4"/>
      <c r="LJ939" s="8"/>
      <c r="LK939" s="7"/>
      <c r="LL939" s="7"/>
      <c r="LM939" s="2" t="s">
        <v>272</v>
      </c>
      <c r="LN939" s="2" t="s">
        <v>226</v>
      </c>
      <c r="LO939" s="2" t="s">
        <v>229</v>
      </c>
      <c r="LP939" s="2" t="s">
        <v>229</v>
      </c>
      <c r="LQ939" s="2" t="s">
        <v>241</v>
      </c>
      <c r="LR939" s="2" t="s">
        <v>229</v>
      </c>
      <c r="LS939" s="4"/>
      <c r="LT939" s="8"/>
      <c r="LU939" s="4"/>
      <c r="LV939" s="8"/>
      <c r="LW939" s="7"/>
      <c r="LX939" s="7"/>
      <c r="LY939" s="2" t="s">
        <v>664</v>
      </c>
      <c r="LZ939" s="2" t="s">
        <v>226</v>
      </c>
      <c r="MA939" s="2" t="s">
        <v>229</v>
      </c>
      <c r="MB939" s="2" t="s">
        <v>229</v>
      </c>
      <c r="MC939" s="2" t="s">
        <v>241</v>
      </c>
      <c r="MD939" s="2" t="s">
        <v>229</v>
      </c>
      <c r="ME939" s="4"/>
      <c r="MF939" s="8"/>
      <c r="MG939" s="4"/>
      <c r="MH939" s="8"/>
      <c r="MI939" s="7"/>
      <c r="MJ939" s="7"/>
      <c r="MK939" s="2" t="s">
        <v>272</v>
      </c>
      <c r="ML939" s="2" t="s">
        <v>226</v>
      </c>
      <c r="MM939" s="2" t="s">
        <v>229</v>
      </c>
      <c r="MN939" s="2" t="s">
        <v>229</v>
      </c>
      <c r="MO939" s="2" t="s">
        <v>241</v>
      </c>
      <c r="MP939" s="2" t="s">
        <v>229</v>
      </c>
      <c r="MQ939" s="4"/>
      <c r="MR939" s="8"/>
      <c r="MS939" s="4"/>
      <c r="MT939" s="8"/>
      <c r="MU939" s="7"/>
      <c r="MV939" s="7"/>
      <c r="MW939" s="2" t="s">
        <v>272</v>
      </c>
      <c r="MX939" s="2" t="s">
        <v>226</v>
      </c>
      <c r="MY939" s="2" t="s">
        <v>229</v>
      </c>
      <c r="MZ939" s="2" t="s">
        <v>229</v>
      </c>
      <c r="NA939" s="2" t="s">
        <v>241</v>
      </c>
      <c r="NB939" s="2" t="s">
        <v>229</v>
      </c>
      <c r="NC939" s="4"/>
      <c r="ND939" s="8"/>
      <c r="NE939" s="4"/>
      <c r="NF939" s="8"/>
      <c r="NG939" s="7"/>
      <c r="NH939" s="7"/>
      <c r="NI939" s="2" t="s">
        <v>229</v>
      </c>
      <c r="NJ939" s="2" t="s">
        <v>229</v>
      </c>
      <c r="NK939" s="2" t="s">
        <v>229</v>
      </c>
      <c r="NL939" s="2" t="s">
        <v>229</v>
      </c>
      <c r="NM939" s="2" t="s">
        <v>229</v>
      </c>
      <c r="NN939" s="2" t="s">
        <v>229</v>
      </c>
      <c r="NO939" s="4"/>
      <c r="NP939" s="8"/>
      <c r="NQ939" s="4"/>
      <c r="NR939" s="8"/>
      <c r="NS939" s="7"/>
      <c r="NT939" s="7"/>
      <c r="NU939" s="2" t="s">
        <v>272</v>
      </c>
      <c r="NV939" s="2" t="s">
        <v>226</v>
      </c>
      <c r="NW939" s="2" t="s">
        <v>229</v>
      </c>
      <c r="NX939" s="2" t="s">
        <v>229</v>
      </c>
      <c r="NY939" s="2" t="s">
        <v>241</v>
      </c>
      <c r="NZ939" s="2" t="s">
        <v>229</v>
      </c>
      <c r="OA939" s="4"/>
      <c r="OB939" s="8"/>
      <c r="OC939" s="4"/>
      <c r="OD939" s="8"/>
      <c r="OE939" s="7"/>
      <c r="OF939" s="7"/>
      <c r="OG939" s="2" t="s">
        <v>272</v>
      </c>
      <c r="OH939" s="2" t="s">
        <v>226</v>
      </c>
      <c r="OI939" s="2" t="s">
        <v>229</v>
      </c>
      <c r="OJ939" s="2" t="s">
        <v>229</v>
      </c>
      <c r="OK939" s="2" t="s">
        <v>241</v>
      </c>
      <c r="OL939" s="2" t="s">
        <v>229</v>
      </c>
      <c r="OM939" s="4"/>
      <c r="ON939" s="8"/>
      <c r="OO939" s="4"/>
      <c r="OP939" s="8"/>
      <c r="OQ939" s="7"/>
      <c r="OR939" s="7"/>
      <c r="OS939" s="2" t="s">
        <v>229</v>
      </c>
      <c r="OT939" s="2" t="s">
        <v>229</v>
      </c>
      <c r="OU939" s="2" t="s">
        <v>229</v>
      </c>
      <c r="OV939" s="2" t="s">
        <v>229</v>
      </c>
      <c r="OW939" s="2" t="s">
        <v>229</v>
      </c>
      <c r="OX939" s="2" t="s">
        <v>229</v>
      </c>
      <c r="OY939" s="4"/>
      <c r="OZ939" s="8"/>
      <c r="PA939" s="4"/>
      <c r="PB939" s="8"/>
      <c r="PC939" s="7"/>
      <c r="PD939" s="7"/>
      <c r="PE939" s="2" t="s">
        <v>229</v>
      </c>
      <c r="PF939" s="2" t="s">
        <v>229</v>
      </c>
      <c r="PG939" s="2" t="s">
        <v>229</v>
      </c>
      <c r="PH939" s="2" t="s">
        <v>229</v>
      </c>
      <c r="PI939" s="2" t="s">
        <v>229</v>
      </c>
      <c r="PJ939" s="2" t="s">
        <v>229</v>
      </c>
      <c r="PK939" s="4"/>
      <c r="PL939" s="8"/>
      <c r="PM939" s="4"/>
      <c r="PN939" s="8"/>
      <c r="PO939" s="7"/>
      <c r="PP939" s="7"/>
      <c r="PQ939" s="2" t="s">
        <v>272</v>
      </c>
      <c r="PR939" s="2" t="s">
        <v>226</v>
      </c>
      <c r="PS939" s="2" t="s">
        <v>229</v>
      </c>
      <c r="PT939" s="2" t="s">
        <v>229</v>
      </c>
      <c r="PU939" s="2" t="s">
        <v>241</v>
      </c>
      <c r="PV939" s="2" t="s">
        <v>229</v>
      </c>
      <c r="PW939" s="4"/>
      <c r="PX939" s="8"/>
      <c r="PY939" s="4"/>
      <c r="PZ939" s="8"/>
      <c r="QA939" s="7"/>
      <c r="QB939" s="7"/>
      <c r="QC939" s="2" t="s">
        <v>281</v>
      </c>
      <c r="QD939" s="2" t="s">
        <v>226</v>
      </c>
      <c r="QE939" s="2" t="s">
        <v>229</v>
      </c>
      <c r="QF939" s="2" t="s">
        <v>229</v>
      </c>
      <c r="QG939" s="2" t="s">
        <v>241</v>
      </c>
      <c r="QH939" s="2" t="s">
        <v>229</v>
      </c>
      <c r="QI939" s="4"/>
      <c r="QJ939" s="8"/>
      <c r="QK939" s="4"/>
      <c r="QL939" s="8"/>
      <c r="QM939" s="7"/>
      <c r="QN939" s="7"/>
      <c r="QO939" s="2" t="s">
        <v>272</v>
      </c>
      <c r="QP939" s="2" t="s">
        <v>226</v>
      </c>
      <c r="QQ939" s="2" t="s">
        <v>229</v>
      </c>
      <c r="QR939" s="2" t="s">
        <v>229</v>
      </c>
      <c r="QS939" s="2" t="s">
        <v>241</v>
      </c>
      <c r="QT939" s="2" t="s">
        <v>229</v>
      </c>
      <c r="QU939" s="4"/>
      <c r="QV939" s="8"/>
      <c r="QW939" s="4"/>
      <c r="QX939" s="8"/>
      <c r="QY939" s="7"/>
      <c r="QZ939" s="7"/>
      <c r="RA939" s="2" t="s">
        <v>272</v>
      </c>
      <c r="RB939" s="2" t="s">
        <v>226</v>
      </c>
      <c r="RC939" s="2" t="s">
        <v>229</v>
      </c>
      <c r="RD939" s="2" t="s">
        <v>229</v>
      </c>
      <c r="RE939" s="2" t="s">
        <v>241</v>
      </c>
      <c r="RF939" s="2" t="s">
        <v>229</v>
      </c>
      <c r="RG939" s="4"/>
      <c r="RH939" s="8"/>
      <c r="RI939" s="4"/>
      <c r="RJ939" s="8"/>
      <c r="RK939" s="7"/>
      <c r="RL939" s="7"/>
      <c r="RM939" s="2" t="s">
        <v>272</v>
      </c>
      <c r="RN939" s="2" t="s">
        <v>226</v>
      </c>
      <c r="RO939" s="2" t="s">
        <v>229</v>
      </c>
      <c r="RP939" s="2" t="s">
        <v>229</v>
      </c>
      <c r="RQ939" s="2" t="s">
        <v>241</v>
      </c>
      <c r="RR939" s="2" t="s">
        <v>229</v>
      </c>
      <c r="RS939" s="4"/>
      <c r="RT939" s="8"/>
      <c r="RU939" s="4"/>
      <c r="RV939" s="8"/>
      <c r="RW939" s="7"/>
      <c r="RX939" s="7"/>
      <c r="RY939" s="2" t="s">
        <v>229</v>
      </c>
      <c r="RZ939" s="2" t="s">
        <v>229</v>
      </c>
      <c r="SA939" s="2" t="s">
        <v>229</v>
      </c>
      <c r="SB939" s="2" t="s">
        <v>229</v>
      </c>
      <c r="SC939" s="2" t="s">
        <v>229</v>
      </c>
      <c r="SD939" s="2" t="s">
        <v>229</v>
      </c>
      <c r="SE939" s="4">
        <v>120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>
        <v>120</v>
      </c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>
        <v>140</v>
      </c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</row>
    <row r="940">
      <c r="A940" s="2" t="s">
        <v>5389</v>
      </c>
      <c r="B940" s="2" t="s">
        <v>216</v>
      </c>
      <c r="C940" s="2" t="s">
        <v>5248</v>
      </c>
      <c r="D940" s="2" t="s">
        <v>218</v>
      </c>
      <c r="E940" s="2" t="s">
        <v>2460</v>
      </c>
      <c r="F940" s="2" t="s">
        <v>4434</v>
      </c>
      <c r="G940" s="2" t="s">
        <v>1136</v>
      </c>
      <c r="H940" s="2" t="s">
        <v>2162</v>
      </c>
      <c r="I940" s="2" t="s">
        <v>5390</v>
      </c>
      <c r="J940" s="2" t="s">
        <v>285</v>
      </c>
      <c r="K940" s="2" t="s">
        <v>3731</v>
      </c>
      <c r="L940" s="3">
        <v>28.57</v>
      </c>
      <c r="M940" s="3">
        <v>30</v>
      </c>
      <c r="N940" s="3">
        <v>59.99</v>
      </c>
      <c r="O940" s="2" t="s">
        <v>981</v>
      </c>
      <c r="P940" s="2" t="s">
        <v>964</v>
      </c>
      <c r="Q940" s="2" t="s">
        <v>228</v>
      </c>
      <c r="R940" s="2" t="s">
        <v>229</v>
      </c>
      <c r="S940" s="2" t="s">
        <v>5391</v>
      </c>
      <c r="T940" s="2" t="s">
        <v>684</v>
      </c>
      <c r="U940" s="2" t="s">
        <v>232</v>
      </c>
      <c r="V940" s="2" t="s">
        <v>1008</v>
      </c>
      <c r="W940" s="2" t="s">
        <v>686</v>
      </c>
      <c r="X940" s="2" t="s">
        <v>1009</v>
      </c>
      <c r="Y940" s="2" t="s">
        <v>2219</v>
      </c>
      <c r="Z940" s="4"/>
      <c r="AA940" s="4">
        <f>=ROUNDDOWN({0},0)</f>
      </c>
      <c r="AB940" s="5">
        <v>5</v>
      </c>
      <c r="AC940" s="2" t="s">
        <v>229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>
        <v>6</v>
      </c>
      <c r="AS940" s="8">
        <v>187.66</v>
      </c>
      <c r="AT940" s="7">
        <v>-1</v>
      </c>
      <c r="AU940" s="7">
        <v>-1</v>
      </c>
      <c r="AV940" s="4"/>
      <c r="AW940" s="8"/>
      <c r="AX940" s="4">
        <v>6</v>
      </c>
      <c r="AY940" s="8">
        <v>187.66</v>
      </c>
      <c r="AZ940" s="7">
        <v>-1</v>
      </c>
      <c r="BA940" s="7">
        <v>-1</v>
      </c>
      <c r="BB940" s="7"/>
      <c r="BC940" s="4"/>
      <c r="BD940" s="8"/>
      <c r="BE940" s="4">
        <v>6</v>
      </c>
      <c r="BF940" s="8">
        <v>187.66</v>
      </c>
      <c r="BG940" s="7">
        <v>-1</v>
      </c>
      <c r="BH940" s="7">
        <v>-1</v>
      </c>
      <c r="BI940" s="7"/>
      <c r="BJ940" s="4"/>
      <c r="BK940" s="8"/>
      <c r="BL940" s="2" t="s">
        <v>5392</v>
      </c>
      <c r="BM940" s="7"/>
      <c r="BN940" s="7"/>
      <c r="BO940" s="4"/>
      <c r="BP940" s="8"/>
      <c r="BQ940" s="4">
        <v>1</v>
      </c>
      <c r="BR940" s="8">
        <v>32.86</v>
      </c>
      <c r="BS940" s="7">
        <v>-1</v>
      </c>
      <c r="BT940" s="7">
        <v>-1</v>
      </c>
      <c r="BU940" s="2" t="s">
        <v>239</v>
      </c>
      <c r="BV940" s="2" t="s">
        <v>275</v>
      </c>
      <c r="BW940" s="2" t="s">
        <v>229</v>
      </c>
      <c r="BX940" s="2" t="s">
        <v>229</v>
      </c>
      <c r="BY940" s="2" t="s">
        <v>241</v>
      </c>
      <c r="BZ940" s="2" t="s">
        <v>229</v>
      </c>
      <c r="CA940" s="4"/>
      <c r="CB940" s="8"/>
      <c r="CC940" s="4">
        <v>2</v>
      </c>
      <c r="CD940" s="8">
        <v>64.8</v>
      </c>
      <c r="CE940" s="7">
        <v>-1</v>
      </c>
      <c r="CF940" s="7">
        <v>-1</v>
      </c>
      <c r="CG940" s="2" t="s">
        <v>239</v>
      </c>
      <c r="CH940" s="2" t="s">
        <v>275</v>
      </c>
      <c r="CI940" s="2" t="s">
        <v>977</v>
      </c>
      <c r="CJ940" s="2" t="s">
        <v>2325</v>
      </c>
      <c r="CK940" s="2" t="s">
        <v>241</v>
      </c>
      <c r="CL940" s="2" t="s">
        <v>229</v>
      </c>
      <c r="CM940" s="4"/>
      <c r="CN940" s="8"/>
      <c r="CO940" s="4"/>
      <c r="CP940" s="8"/>
      <c r="CQ940" s="7"/>
      <c r="CR940" s="7"/>
      <c r="CS940" s="2" t="s">
        <v>239</v>
      </c>
      <c r="CT940" s="2" t="s">
        <v>275</v>
      </c>
      <c r="CU940" s="2" t="s">
        <v>520</v>
      </c>
      <c r="CV940" s="2" t="s">
        <v>3224</v>
      </c>
      <c r="CW940" s="2" t="s">
        <v>241</v>
      </c>
      <c r="CX940" s="2" t="s">
        <v>229</v>
      </c>
      <c r="CY940" s="4"/>
      <c r="CZ940" s="8"/>
      <c r="DA940" s="4">
        <v>1</v>
      </c>
      <c r="DB940" s="8">
        <v>27</v>
      </c>
      <c r="DC940" s="7">
        <v>-1</v>
      </c>
      <c r="DD940" s="7">
        <v>-1</v>
      </c>
      <c r="DE940" s="2" t="s">
        <v>239</v>
      </c>
      <c r="DF940" s="2" t="s">
        <v>275</v>
      </c>
      <c r="DG940" s="2" t="s">
        <v>1962</v>
      </c>
      <c r="DH940" s="2" t="s">
        <v>2845</v>
      </c>
      <c r="DI940" s="2" t="s">
        <v>263</v>
      </c>
      <c r="DJ940" s="2" t="s">
        <v>229</v>
      </c>
      <c r="DK940" s="4"/>
      <c r="DL940" s="8"/>
      <c r="DM940" s="4"/>
      <c r="DN940" s="8"/>
      <c r="DO940" s="7"/>
      <c r="DP940" s="7"/>
      <c r="DQ940" s="2" t="s">
        <v>239</v>
      </c>
      <c r="DR940" s="2" t="s">
        <v>275</v>
      </c>
      <c r="DS940" s="2" t="s">
        <v>1051</v>
      </c>
      <c r="DT940" s="2" t="s">
        <v>1543</v>
      </c>
      <c r="DU940" s="2" t="s">
        <v>241</v>
      </c>
      <c r="DV940" s="2" t="s">
        <v>229</v>
      </c>
      <c r="DW940" s="4"/>
      <c r="DX940" s="8"/>
      <c r="DY940" s="4"/>
      <c r="DZ940" s="8"/>
      <c r="EA940" s="7"/>
      <c r="EB940" s="7"/>
      <c r="EC940" s="2" t="s">
        <v>239</v>
      </c>
      <c r="ED940" s="2" t="s">
        <v>275</v>
      </c>
      <c r="EE940" s="2" t="s">
        <v>1530</v>
      </c>
      <c r="EF940" s="2" t="s">
        <v>623</v>
      </c>
      <c r="EG940" s="2" t="s">
        <v>263</v>
      </c>
      <c r="EH940" s="2" t="s">
        <v>229</v>
      </c>
      <c r="EI940" s="4"/>
      <c r="EJ940" s="8"/>
      <c r="EK940" s="4">
        <v>2</v>
      </c>
      <c r="EL940" s="8">
        <v>63</v>
      </c>
      <c r="EM940" s="7">
        <v>-1</v>
      </c>
      <c r="EN940" s="7">
        <v>-1</v>
      </c>
      <c r="EO940" s="2" t="s">
        <v>239</v>
      </c>
      <c r="EP940" s="2" t="s">
        <v>275</v>
      </c>
      <c r="EQ940" s="2" t="s">
        <v>1545</v>
      </c>
      <c r="ER940" s="2" t="s">
        <v>5393</v>
      </c>
      <c r="ES940" s="2" t="s">
        <v>241</v>
      </c>
      <c r="ET940" s="2" t="s">
        <v>229</v>
      </c>
      <c r="EU940" s="4"/>
      <c r="EV940" s="8"/>
      <c r="EW940" s="4"/>
      <c r="EX940" s="8"/>
      <c r="EY940" s="7"/>
      <c r="EZ940" s="7"/>
      <c r="FA940" s="2" t="s">
        <v>239</v>
      </c>
      <c r="FB940" s="2" t="s">
        <v>275</v>
      </c>
      <c r="FC940" s="2" t="s">
        <v>2837</v>
      </c>
      <c r="FD940" s="2" t="s">
        <v>382</v>
      </c>
      <c r="FE940" s="2" t="s">
        <v>241</v>
      </c>
      <c r="FF940" s="2" t="s">
        <v>229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275</v>
      </c>
      <c r="FO940" s="2" t="s">
        <v>2219</v>
      </c>
      <c r="FP940" s="2" t="s">
        <v>647</v>
      </c>
      <c r="FQ940" s="2" t="s">
        <v>241</v>
      </c>
      <c r="FR940" s="2" t="s">
        <v>229</v>
      </c>
      <c r="FS940" s="4"/>
      <c r="FT940" s="8"/>
      <c r="FU940" s="4"/>
      <c r="FV940" s="8"/>
      <c r="FW940" s="7"/>
      <c r="FX940" s="7"/>
      <c r="FY940" s="2" t="s">
        <v>229</v>
      </c>
      <c r="FZ940" s="2" t="s">
        <v>229</v>
      </c>
      <c r="GA940" s="2" t="s">
        <v>229</v>
      </c>
      <c r="GB940" s="2" t="s">
        <v>229</v>
      </c>
      <c r="GC940" s="2" t="s">
        <v>229</v>
      </c>
      <c r="GD940" s="2" t="s">
        <v>229</v>
      </c>
      <c r="GE940" s="4"/>
      <c r="GF940" s="8"/>
      <c r="GG940" s="4"/>
      <c r="GH940" s="8"/>
      <c r="GI940" s="7"/>
      <c r="GJ940" s="7"/>
      <c r="GK940" s="2" t="s">
        <v>267</v>
      </c>
      <c r="GL940" s="2" t="s">
        <v>275</v>
      </c>
      <c r="GM940" s="2" t="s">
        <v>229</v>
      </c>
      <c r="GN940" s="2" t="s">
        <v>229</v>
      </c>
      <c r="GO940" s="2" t="s">
        <v>241</v>
      </c>
      <c r="GP940" s="2" t="s">
        <v>229</v>
      </c>
      <c r="GQ940" s="4"/>
      <c r="GR940" s="8"/>
      <c r="GS940" s="4"/>
      <c r="GT940" s="8"/>
      <c r="GU940" s="7"/>
      <c r="GV940" s="7"/>
      <c r="GW940" s="2" t="s">
        <v>281</v>
      </c>
      <c r="GX940" s="2" t="s">
        <v>275</v>
      </c>
      <c r="GY940" s="2" t="s">
        <v>229</v>
      </c>
      <c r="GZ940" s="2" t="s">
        <v>229</v>
      </c>
      <c r="HA940" s="2" t="s">
        <v>241</v>
      </c>
      <c r="HB940" s="2" t="s">
        <v>229</v>
      </c>
      <c r="HC940" s="4"/>
      <c r="HD940" s="8"/>
      <c r="HE940" s="4"/>
      <c r="HF940" s="8"/>
      <c r="HG940" s="7"/>
      <c r="HH940" s="7"/>
      <c r="HI940" s="2" t="s">
        <v>266</v>
      </c>
      <c r="HJ940" s="2" t="s">
        <v>275</v>
      </c>
      <c r="HK940" s="2" t="s">
        <v>229</v>
      </c>
      <c r="HL940" s="2" t="s">
        <v>229</v>
      </c>
      <c r="HM940" s="2" t="s">
        <v>241</v>
      </c>
      <c r="HN940" s="2" t="s">
        <v>229</v>
      </c>
      <c r="HO940" s="4"/>
      <c r="HP940" s="8"/>
      <c r="HQ940" s="4"/>
      <c r="HR940" s="8"/>
      <c r="HS940" s="7"/>
      <c r="HT940" s="7"/>
      <c r="HU940" s="2" t="s">
        <v>272</v>
      </c>
      <c r="HV940" s="2" t="s">
        <v>275</v>
      </c>
      <c r="HW940" s="2" t="s">
        <v>229</v>
      </c>
      <c r="HX940" s="2" t="s">
        <v>229</v>
      </c>
      <c r="HY940" s="2" t="s">
        <v>241</v>
      </c>
      <c r="HZ940" s="2" t="s">
        <v>229</v>
      </c>
      <c r="IA940" s="4"/>
      <c r="IB940" s="8"/>
      <c r="IC940" s="4"/>
      <c r="ID940" s="8"/>
      <c r="IE940" s="7"/>
      <c r="IF940" s="7"/>
      <c r="IG940" s="2" t="s">
        <v>266</v>
      </c>
      <c r="IH940" s="2" t="s">
        <v>275</v>
      </c>
      <c r="II940" s="2" t="s">
        <v>229</v>
      </c>
      <c r="IJ940" s="2" t="s">
        <v>229</v>
      </c>
      <c r="IK940" s="2" t="s">
        <v>241</v>
      </c>
      <c r="IL940" s="2" t="s">
        <v>229</v>
      </c>
      <c r="IM940" s="4"/>
      <c r="IN940" s="8"/>
      <c r="IO940" s="4"/>
      <c r="IP940" s="8"/>
      <c r="IQ940" s="7"/>
      <c r="IR940" s="7"/>
      <c r="IS940" s="2" t="s">
        <v>272</v>
      </c>
      <c r="IT940" s="2" t="s">
        <v>275</v>
      </c>
      <c r="IU940" s="2" t="s">
        <v>229</v>
      </c>
      <c r="IV940" s="2" t="s">
        <v>229</v>
      </c>
      <c r="IW940" s="2" t="s">
        <v>241</v>
      </c>
      <c r="IX940" s="2" t="s">
        <v>229</v>
      </c>
      <c r="IY940" s="4"/>
      <c r="IZ940" s="8"/>
      <c r="JA940" s="4"/>
      <c r="JB940" s="8"/>
      <c r="JC940" s="7"/>
      <c r="JD940" s="7"/>
      <c r="JE940" s="2" t="s">
        <v>272</v>
      </c>
      <c r="JF940" s="2" t="s">
        <v>275</v>
      </c>
      <c r="JG940" s="2" t="s">
        <v>229</v>
      </c>
      <c r="JH940" s="2" t="s">
        <v>229</v>
      </c>
      <c r="JI940" s="2" t="s">
        <v>241</v>
      </c>
      <c r="JJ940" s="2" t="s">
        <v>229</v>
      </c>
      <c r="JK940" s="4"/>
      <c r="JL940" s="8"/>
      <c r="JM940" s="4"/>
      <c r="JN940" s="8"/>
      <c r="JO940" s="7"/>
      <c r="JP940" s="7"/>
      <c r="JQ940" s="2" t="s">
        <v>272</v>
      </c>
      <c r="JR940" s="2" t="s">
        <v>275</v>
      </c>
      <c r="JS940" s="2" t="s">
        <v>229</v>
      </c>
      <c r="JT940" s="2" t="s">
        <v>229</v>
      </c>
      <c r="JU940" s="2" t="s">
        <v>241</v>
      </c>
      <c r="JV940" s="2" t="s">
        <v>229</v>
      </c>
      <c r="JW940" s="4"/>
      <c r="JX940" s="8"/>
      <c r="JY940" s="4"/>
      <c r="JZ940" s="8"/>
      <c r="KA940" s="7"/>
      <c r="KB940" s="7"/>
      <c r="KC940" s="2" t="s">
        <v>272</v>
      </c>
      <c r="KD940" s="2" t="s">
        <v>275</v>
      </c>
      <c r="KE940" s="2" t="s">
        <v>229</v>
      </c>
      <c r="KF940" s="2" t="s">
        <v>229</v>
      </c>
      <c r="KG940" s="2" t="s">
        <v>241</v>
      </c>
      <c r="KH940" s="2" t="s">
        <v>229</v>
      </c>
      <c r="KI940" s="4"/>
      <c r="KJ940" s="8"/>
      <c r="KK940" s="4"/>
      <c r="KL940" s="8"/>
      <c r="KM940" s="7"/>
      <c r="KN940" s="7"/>
      <c r="KO940" s="2" t="s">
        <v>272</v>
      </c>
      <c r="KP940" s="2" t="s">
        <v>275</v>
      </c>
      <c r="KQ940" s="2" t="s">
        <v>229</v>
      </c>
      <c r="KR940" s="2" t="s">
        <v>229</v>
      </c>
      <c r="KS940" s="2" t="s">
        <v>241</v>
      </c>
      <c r="KT940" s="2" t="s">
        <v>229</v>
      </c>
      <c r="KU940" s="4"/>
      <c r="KV940" s="8"/>
      <c r="KW940" s="4"/>
      <c r="KX940" s="8"/>
      <c r="KY940" s="7"/>
      <c r="KZ940" s="7"/>
      <c r="LA940" s="2" t="s">
        <v>272</v>
      </c>
      <c r="LB940" s="2" t="s">
        <v>275</v>
      </c>
      <c r="LC940" s="2" t="s">
        <v>229</v>
      </c>
      <c r="LD940" s="2" t="s">
        <v>229</v>
      </c>
      <c r="LE940" s="2" t="s">
        <v>241</v>
      </c>
      <c r="LF940" s="2" t="s">
        <v>229</v>
      </c>
      <c r="LG940" s="4"/>
      <c r="LH940" s="8"/>
      <c r="LI940" s="4"/>
      <c r="LJ940" s="8"/>
      <c r="LK940" s="7"/>
      <c r="LL940" s="7"/>
      <c r="LM940" s="2" t="s">
        <v>229</v>
      </c>
      <c r="LN940" s="2" t="s">
        <v>229</v>
      </c>
      <c r="LO940" s="2" t="s">
        <v>229</v>
      </c>
      <c r="LP940" s="2" t="s">
        <v>229</v>
      </c>
      <c r="LQ940" s="2" t="s">
        <v>229</v>
      </c>
      <c r="LR940" s="2" t="s">
        <v>229</v>
      </c>
      <c r="LS940" s="4"/>
      <c r="LT940" s="8"/>
      <c r="LU940" s="4"/>
      <c r="LV940" s="8"/>
      <c r="LW940" s="7"/>
      <c r="LX940" s="7"/>
      <c r="LY940" s="2" t="s">
        <v>239</v>
      </c>
      <c r="LZ940" s="2" t="s">
        <v>275</v>
      </c>
      <c r="MA940" s="2" t="s">
        <v>1056</v>
      </c>
      <c r="MB940" s="2" t="s">
        <v>560</v>
      </c>
      <c r="MC940" s="2" t="s">
        <v>241</v>
      </c>
      <c r="MD940" s="2" t="s">
        <v>229</v>
      </c>
      <c r="ME940" s="4"/>
      <c r="MF940" s="8"/>
      <c r="MG940" s="4"/>
      <c r="MH940" s="8"/>
      <c r="MI940" s="7"/>
      <c r="MJ940" s="7"/>
      <c r="MK940" s="2" t="s">
        <v>272</v>
      </c>
      <c r="ML940" s="2" t="s">
        <v>275</v>
      </c>
      <c r="MM940" s="2" t="s">
        <v>229</v>
      </c>
      <c r="MN940" s="2" t="s">
        <v>229</v>
      </c>
      <c r="MO940" s="2" t="s">
        <v>241</v>
      </c>
      <c r="MP940" s="2" t="s">
        <v>229</v>
      </c>
      <c r="MQ940" s="4"/>
      <c r="MR940" s="8"/>
      <c r="MS940" s="4"/>
      <c r="MT940" s="8"/>
      <c r="MU940" s="7"/>
      <c r="MV940" s="7"/>
      <c r="MW940" s="2" t="s">
        <v>239</v>
      </c>
      <c r="MX940" s="2" t="s">
        <v>275</v>
      </c>
      <c r="MY940" s="2" t="s">
        <v>1915</v>
      </c>
      <c r="MZ940" s="2" t="s">
        <v>229</v>
      </c>
      <c r="NA940" s="2" t="s">
        <v>241</v>
      </c>
      <c r="NB940" s="2" t="s">
        <v>229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275</v>
      </c>
      <c r="NK940" s="2" t="s">
        <v>2227</v>
      </c>
      <c r="NL940" s="2" t="s">
        <v>1366</v>
      </c>
      <c r="NM940" s="2" t="s">
        <v>241</v>
      </c>
      <c r="NN940" s="2" t="s">
        <v>229</v>
      </c>
      <c r="NO940" s="4"/>
      <c r="NP940" s="8"/>
      <c r="NQ940" s="4"/>
      <c r="NR940" s="8"/>
      <c r="NS940" s="7"/>
      <c r="NT940" s="7"/>
      <c r="NU940" s="2" t="s">
        <v>272</v>
      </c>
      <c r="NV940" s="2" t="s">
        <v>275</v>
      </c>
      <c r="NW940" s="2" t="s">
        <v>229</v>
      </c>
      <c r="NX940" s="2" t="s">
        <v>229</v>
      </c>
      <c r="NY940" s="2" t="s">
        <v>241</v>
      </c>
      <c r="NZ940" s="2" t="s">
        <v>229</v>
      </c>
      <c r="OA940" s="4"/>
      <c r="OB940" s="8"/>
      <c r="OC940" s="4"/>
      <c r="OD940" s="8"/>
      <c r="OE940" s="7"/>
      <c r="OF940" s="7"/>
      <c r="OG940" s="2" t="s">
        <v>272</v>
      </c>
      <c r="OH940" s="2" t="s">
        <v>275</v>
      </c>
      <c r="OI940" s="2" t="s">
        <v>229</v>
      </c>
      <c r="OJ940" s="2" t="s">
        <v>229</v>
      </c>
      <c r="OK940" s="2" t="s">
        <v>241</v>
      </c>
      <c r="OL940" s="2" t="s">
        <v>229</v>
      </c>
      <c r="OM940" s="4"/>
      <c r="ON940" s="8"/>
      <c r="OO940" s="4"/>
      <c r="OP940" s="8"/>
      <c r="OQ940" s="7"/>
      <c r="OR940" s="7"/>
      <c r="OS940" s="2" t="s">
        <v>229</v>
      </c>
      <c r="OT940" s="2" t="s">
        <v>229</v>
      </c>
      <c r="OU940" s="2" t="s">
        <v>229</v>
      </c>
      <c r="OV940" s="2" t="s">
        <v>229</v>
      </c>
      <c r="OW940" s="2" t="s">
        <v>229</v>
      </c>
      <c r="OX940" s="2" t="s">
        <v>229</v>
      </c>
      <c r="OY940" s="4"/>
      <c r="OZ940" s="8"/>
      <c r="PA940" s="4"/>
      <c r="PB940" s="8"/>
      <c r="PC940" s="7"/>
      <c r="PD940" s="7"/>
      <c r="PE940" s="2" t="s">
        <v>281</v>
      </c>
      <c r="PF940" s="2" t="s">
        <v>275</v>
      </c>
      <c r="PG940" s="2" t="s">
        <v>229</v>
      </c>
      <c r="PH940" s="2" t="s">
        <v>229</v>
      </c>
      <c r="PI940" s="2" t="s">
        <v>241</v>
      </c>
      <c r="PJ940" s="2" t="s">
        <v>229</v>
      </c>
      <c r="PK940" s="4"/>
      <c r="PL940" s="8"/>
      <c r="PM940" s="4"/>
      <c r="PN940" s="8"/>
      <c r="PO940" s="7"/>
      <c r="PP940" s="7"/>
      <c r="PQ940" s="2" t="s">
        <v>272</v>
      </c>
      <c r="PR940" s="2" t="s">
        <v>275</v>
      </c>
      <c r="PS940" s="2" t="s">
        <v>229</v>
      </c>
      <c r="PT940" s="2" t="s">
        <v>229</v>
      </c>
      <c r="PU940" s="2" t="s">
        <v>241</v>
      </c>
      <c r="PV940" s="2" t="s">
        <v>229</v>
      </c>
      <c r="PW940" s="4"/>
      <c r="PX940" s="8"/>
      <c r="PY940" s="4"/>
      <c r="PZ940" s="8"/>
      <c r="QA940" s="7"/>
      <c r="QB940" s="7"/>
      <c r="QC940" s="2" t="s">
        <v>281</v>
      </c>
      <c r="QD940" s="2" t="s">
        <v>275</v>
      </c>
      <c r="QE940" s="2" t="s">
        <v>229</v>
      </c>
      <c r="QF940" s="2" t="s">
        <v>229</v>
      </c>
      <c r="QG940" s="2" t="s">
        <v>241</v>
      </c>
      <c r="QH940" s="2" t="s">
        <v>229</v>
      </c>
      <c r="QI940" s="4"/>
      <c r="QJ940" s="8"/>
      <c r="QK940" s="4"/>
      <c r="QL940" s="8"/>
      <c r="QM940" s="7"/>
      <c r="QN940" s="7"/>
      <c r="QO940" s="2" t="s">
        <v>229</v>
      </c>
      <c r="QP940" s="2" t="s">
        <v>229</v>
      </c>
      <c r="QQ940" s="2" t="s">
        <v>229</v>
      </c>
      <c r="QR940" s="2" t="s">
        <v>229</v>
      </c>
      <c r="QS940" s="2" t="s">
        <v>229</v>
      </c>
      <c r="QT940" s="2" t="s">
        <v>229</v>
      </c>
      <c r="QU940" s="4"/>
      <c r="QV940" s="8"/>
      <c r="QW940" s="4"/>
      <c r="QX940" s="8"/>
      <c r="QY940" s="7"/>
      <c r="QZ940" s="7"/>
      <c r="RA940" s="2" t="s">
        <v>272</v>
      </c>
      <c r="RB940" s="2" t="s">
        <v>275</v>
      </c>
      <c r="RC940" s="2" t="s">
        <v>229</v>
      </c>
      <c r="RD940" s="2" t="s">
        <v>229</v>
      </c>
      <c r="RE940" s="2" t="s">
        <v>241</v>
      </c>
      <c r="RF940" s="2" t="s">
        <v>229</v>
      </c>
      <c r="RG940" s="4"/>
      <c r="RH940" s="8"/>
      <c r="RI940" s="4"/>
      <c r="RJ940" s="8"/>
      <c r="RK940" s="7"/>
      <c r="RL940" s="7"/>
      <c r="RM940" s="2" t="s">
        <v>272</v>
      </c>
      <c r="RN940" s="2" t="s">
        <v>275</v>
      </c>
      <c r="RO940" s="2" t="s">
        <v>229</v>
      </c>
      <c r="RP940" s="2" t="s">
        <v>229</v>
      </c>
      <c r="RQ940" s="2" t="s">
        <v>241</v>
      </c>
      <c r="RR940" s="2" t="s">
        <v>229</v>
      </c>
      <c r="RS940" s="4"/>
      <c r="RT940" s="8"/>
      <c r="RU940" s="4"/>
      <c r="RV940" s="8"/>
      <c r="RW940" s="7"/>
      <c r="RX940" s="7"/>
      <c r="RY940" s="2" t="s">
        <v>272</v>
      </c>
      <c r="RZ940" s="2" t="s">
        <v>275</v>
      </c>
      <c r="SA940" s="2" t="s">
        <v>229</v>
      </c>
      <c r="SB940" s="2" t="s">
        <v>229</v>
      </c>
      <c r="SC940" s="2" t="s">
        <v>241</v>
      </c>
      <c r="SD940" s="2" t="s">
        <v>229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</row>
    <row r="941">
      <c r="A941" s="2" t="s">
        <v>5394</v>
      </c>
      <c r="B941" s="2" t="s">
        <v>216</v>
      </c>
      <c r="C941" s="2" t="s">
        <v>5248</v>
      </c>
      <c r="D941" s="2" t="s">
        <v>3600</v>
      </c>
      <c r="E941" s="2" t="s">
        <v>3601</v>
      </c>
      <c r="F941" s="2" t="s">
        <v>5275</v>
      </c>
      <c r="G941" s="2" t="s">
        <v>5276</v>
      </c>
      <c r="H941" s="2" t="s">
        <v>4895</v>
      </c>
      <c r="I941" s="2" t="s">
        <v>5395</v>
      </c>
      <c r="J941" s="2" t="s">
        <v>2888</v>
      </c>
      <c r="K941" s="2" t="s">
        <v>617</v>
      </c>
      <c r="L941" s="3">
        <v>31.5</v>
      </c>
      <c r="M941" s="3">
        <v>33.08</v>
      </c>
      <c r="N941" s="3">
        <v>69.99</v>
      </c>
      <c r="O941" s="2" t="s">
        <v>226</v>
      </c>
      <c r="P941" s="2" t="s">
        <v>528</v>
      </c>
      <c r="Q941" s="2" t="s">
        <v>228</v>
      </c>
      <c r="R941" s="2" t="s">
        <v>229</v>
      </c>
      <c r="S941" s="2" t="s">
        <v>5278</v>
      </c>
      <c r="T941" s="2" t="s">
        <v>684</v>
      </c>
      <c r="U941" s="2" t="s">
        <v>232</v>
      </c>
      <c r="V941" s="2" t="s">
        <v>1524</v>
      </c>
      <c r="W941" s="2" t="s">
        <v>1009</v>
      </c>
      <c r="X941" s="2" t="s">
        <v>229</v>
      </c>
      <c r="Y941" s="2" t="s">
        <v>728</v>
      </c>
      <c r="Z941" s="4">
        <v>266</v>
      </c>
      <c r="AA941" s="4">
        <f>=ROUNDDOWN(19,0)</f>
      </c>
      <c r="AB941" s="5">
        <v>14</v>
      </c>
      <c r="AC941" s="2" t="s">
        <v>2616</v>
      </c>
      <c r="AD941" s="4">
        <v>60</v>
      </c>
      <c r="AE941" s="4">
        <v>440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>
        <v>6</v>
      </c>
      <c r="AQ941" s="8">
        <v>215.23</v>
      </c>
      <c r="AR941" s="4">
        <v>17</v>
      </c>
      <c r="AS941" s="8">
        <v>583.47</v>
      </c>
      <c r="AT941" s="7">
        <v>-0.6471</v>
      </c>
      <c r="AU941" s="7">
        <v>-0.6311</v>
      </c>
      <c r="AV941" s="4">
        <v>21</v>
      </c>
      <c r="AW941" s="8">
        <v>852.72</v>
      </c>
      <c r="AX941" s="4">
        <v>41</v>
      </c>
      <c r="AY941" s="8">
        <v>1568.73</v>
      </c>
      <c r="AZ941" s="7">
        <v>-0.4878</v>
      </c>
      <c r="BA941" s="7">
        <v>-0.4564</v>
      </c>
      <c r="BB941" s="7">
        <v>0.2524</v>
      </c>
      <c r="BC941" s="4">
        <v>21</v>
      </c>
      <c r="BD941" s="8">
        <v>852.72</v>
      </c>
      <c r="BE941" s="4">
        <v>41</v>
      </c>
      <c r="BF941" s="8">
        <v>1568.73</v>
      </c>
      <c r="BG941" s="7">
        <v>-0.4878</v>
      </c>
      <c r="BH941" s="7">
        <v>-0.4564</v>
      </c>
      <c r="BI941" s="7">
        <v>1</v>
      </c>
      <c r="BJ941" s="4">
        <v>6</v>
      </c>
      <c r="BK941" s="8">
        <v>215.23</v>
      </c>
      <c r="BL941" s="2" t="s">
        <v>5396</v>
      </c>
      <c r="BM941" s="7">
        <v>1</v>
      </c>
      <c r="BN941" s="7">
        <v>1</v>
      </c>
      <c r="BO941" s="4">
        <v>5</v>
      </c>
      <c r="BP941" s="8">
        <v>180.5</v>
      </c>
      <c r="BQ941" s="4">
        <v>7</v>
      </c>
      <c r="BR941" s="8">
        <v>252.7</v>
      </c>
      <c r="BS941" s="7">
        <v>-0.2857</v>
      </c>
      <c r="BT941" s="7">
        <v>-0.2857</v>
      </c>
      <c r="BU941" s="2" t="s">
        <v>239</v>
      </c>
      <c r="BV941" s="2" t="s">
        <v>226</v>
      </c>
      <c r="BW941" s="2" t="s">
        <v>229</v>
      </c>
      <c r="BX941" s="2" t="s">
        <v>2762</v>
      </c>
      <c r="BY941" s="2" t="s">
        <v>241</v>
      </c>
      <c r="BZ941" s="2" t="s">
        <v>229</v>
      </c>
      <c r="CA941" s="4"/>
      <c r="CB941" s="8"/>
      <c r="CC941" s="4"/>
      <c r="CD941" s="8"/>
      <c r="CE941" s="7"/>
      <c r="CF941" s="7"/>
      <c r="CG941" s="2" t="s">
        <v>239</v>
      </c>
      <c r="CH941" s="2" t="s">
        <v>226</v>
      </c>
      <c r="CI941" s="2" t="s">
        <v>1373</v>
      </c>
      <c r="CJ941" s="2" t="s">
        <v>419</v>
      </c>
      <c r="CK941" s="2" t="s">
        <v>241</v>
      </c>
      <c r="CL941" s="2" t="s">
        <v>229</v>
      </c>
      <c r="CM941" s="4"/>
      <c r="CN941" s="8"/>
      <c r="CO941" s="4">
        <v>2</v>
      </c>
      <c r="CP941" s="8">
        <v>69.54</v>
      </c>
      <c r="CQ941" s="7">
        <v>-1</v>
      </c>
      <c r="CR941" s="7">
        <v>-1</v>
      </c>
      <c r="CS941" s="2" t="s">
        <v>239</v>
      </c>
      <c r="CT941" s="2" t="s">
        <v>226</v>
      </c>
      <c r="CU941" s="2" t="s">
        <v>1393</v>
      </c>
      <c r="CV941" s="2" t="s">
        <v>1255</v>
      </c>
      <c r="CW941" s="2" t="s">
        <v>241</v>
      </c>
      <c r="CX941" s="2" t="s">
        <v>229</v>
      </c>
      <c r="CY941" s="4"/>
      <c r="CZ941" s="8"/>
      <c r="DA941" s="4">
        <v>2</v>
      </c>
      <c r="DB941" s="8">
        <v>62.17</v>
      </c>
      <c r="DC941" s="7">
        <v>-1</v>
      </c>
      <c r="DD941" s="7">
        <v>-1</v>
      </c>
      <c r="DE941" s="2" t="s">
        <v>239</v>
      </c>
      <c r="DF941" s="2" t="s">
        <v>226</v>
      </c>
      <c r="DG941" s="2" t="s">
        <v>791</v>
      </c>
      <c r="DH941" s="2" t="s">
        <v>3008</v>
      </c>
      <c r="DI941" s="2" t="s">
        <v>241</v>
      </c>
      <c r="DJ941" s="2" t="s">
        <v>229</v>
      </c>
      <c r="DK941" s="4"/>
      <c r="DL941" s="8"/>
      <c r="DM941" s="4"/>
      <c r="DN941" s="8"/>
      <c r="DO941" s="7"/>
      <c r="DP941" s="7"/>
      <c r="DQ941" s="2" t="s">
        <v>239</v>
      </c>
      <c r="DR941" s="2" t="s">
        <v>226</v>
      </c>
      <c r="DS941" s="2" t="s">
        <v>1849</v>
      </c>
      <c r="DT941" s="2" t="s">
        <v>254</v>
      </c>
      <c r="DU941" s="2" t="s">
        <v>241</v>
      </c>
      <c r="DV941" s="2" t="s">
        <v>229</v>
      </c>
      <c r="DW941" s="4"/>
      <c r="DX941" s="8"/>
      <c r="DY941" s="4">
        <v>2</v>
      </c>
      <c r="DZ941" s="8">
        <v>67.2</v>
      </c>
      <c r="EA941" s="7">
        <v>-1</v>
      </c>
      <c r="EB941" s="7">
        <v>-1</v>
      </c>
      <c r="EC941" s="2" t="s">
        <v>239</v>
      </c>
      <c r="ED941" s="2" t="s">
        <v>226</v>
      </c>
      <c r="EE941" s="2" t="s">
        <v>249</v>
      </c>
      <c r="EF941" s="2" t="s">
        <v>803</v>
      </c>
      <c r="EG941" s="2" t="s">
        <v>241</v>
      </c>
      <c r="EH941" s="2" t="s">
        <v>229</v>
      </c>
      <c r="EI941" s="4">
        <v>1</v>
      </c>
      <c r="EJ941" s="8">
        <v>34.73</v>
      </c>
      <c r="EK941" s="4">
        <v>1</v>
      </c>
      <c r="EL941" s="8">
        <v>34.73</v>
      </c>
      <c r="EM941" s="7"/>
      <c r="EN941" s="7"/>
      <c r="EO941" s="2" t="s">
        <v>239</v>
      </c>
      <c r="EP941" s="2" t="s">
        <v>226</v>
      </c>
      <c r="EQ941" s="2" t="s">
        <v>1354</v>
      </c>
      <c r="ER941" s="2" t="s">
        <v>3369</v>
      </c>
      <c r="ES941" s="2" t="s">
        <v>241</v>
      </c>
      <c r="ET941" s="2" t="s">
        <v>229</v>
      </c>
      <c r="EU941" s="4"/>
      <c r="EV941" s="8"/>
      <c r="EW941" s="4"/>
      <c r="EX941" s="8"/>
      <c r="EY941" s="7"/>
      <c r="EZ941" s="7"/>
      <c r="FA941" s="2" t="s">
        <v>239</v>
      </c>
      <c r="FB941" s="2" t="s">
        <v>226</v>
      </c>
      <c r="FC941" s="2" t="s">
        <v>913</v>
      </c>
      <c r="FD941" s="2" t="s">
        <v>2946</v>
      </c>
      <c r="FE941" s="2" t="s">
        <v>241</v>
      </c>
      <c r="FF941" s="2" t="s">
        <v>229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226</v>
      </c>
      <c r="FO941" s="2" t="s">
        <v>1393</v>
      </c>
      <c r="FP941" s="2" t="s">
        <v>1353</v>
      </c>
      <c r="FQ941" s="2" t="s">
        <v>241</v>
      </c>
      <c r="FR941" s="2" t="s">
        <v>229</v>
      </c>
      <c r="FS941" s="4"/>
      <c r="FT941" s="8"/>
      <c r="FU941" s="4"/>
      <c r="FV941" s="8"/>
      <c r="FW941" s="7"/>
      <c r="FX941" s="7"/>
      <c r="FY941" s="2" t="s">
        <v>239</v>
      </c>
      <c r="FZ941" s="2" t="s">
        <v>226</v>
      </c>
      <c r="GA941" s="2" t="s">
        <v>327</v>
      </c>
      <c r="GB941" s="2" t="s">
        <v>579</v>
      </c>
      <c r="GC941" s="2" t="s">
        <v>241</v>
      </c>
      <c r="GD941" s="2" t="s">
        <v>229</v>
      </c>
      <c r="GE941" s="4"/>
      <c r="GF941" s="8"/>
      <c r="GG941" s="4"/>
      <c r="GH941" s="8"/>
      <c r="GI941" s="7"/>
      <c r="GJ941" s="7"/>
      <c r="GK941" s="2" t="s">
        <v>714</v>
      </c>
      <c r="GL941" s="2" t="s">
        <v>275</v>
      </c>
      <c r="GM941" s="2" t="s">
        <v>1309</v>
      </c>
      <c r="GN941" s="2" t="s">
        <v>391</v>
      </c>
      <c r="GO941" s="2" t="s">
        <v>241</v>
      </c>
      <c r="GP941" s="2" t="s">
        <v>229</v>
      </c>
      <c r="GQ941" s="4"/>
      <c r="GR941" s="8"/>
      <c r="GS941" s="4">
        <v>1</v>
      </c>
      <c r="GT941" s="8">
        <v>33.81</v>
      </c>
      <c r="GU941" s="7">
        <v>-1</v>
      </c>
      <c r="GV941" s="7">
        <v>-1</v>
      </c>
      <c r="GW941" s="2" t="s">
        <v>239</v>
      </c>
      <c r="GX941" s="2" t="s">
        <v>226</v>
      </c>
      <c r="GY941" s="2" t="s">
        <v>1492</v>
      </c>
      <c r="GZ941" s="2" t="s">
        <v>494</v>
      </c>
      <c r="HA941" s="2" t="s">
        <v>241</v>
      </c>
      <c r="HB941" s="2" t="s">
        <v>229</v>
      </c>
      <c r="HC941" s="4"/>
      <c r="HD941" s="8"/>
      <c r="HE941" s="4">
        <v>1</v>
      </c>
      <c r="HF941" s="8">
        <v>30.24</v>
      </c>
      <c r="HG941" s="7">
        <v>-1</v>
      </c>
      <c r="HH941" s="7">
        <v>-1</v>
      </c>
      <c r="HI941" s="2" t="s">
        <v>714</v>
      </c>
      <c r="HJ941" s="2" t="s">
        <v>275</v>
      </c>
      <c r="HK941" s="2" t="s">
        <v>258</v>
      </c>
      <c r="HL941" s="2" t="s">
        <v>1399</v>
      </c>
      <c r="HM941" s="2" t="s">
        <v>241</v>
      </c>
      <c r="HN941" s="2" t="s">
        <v>263</v>
      </c>
      <c r="HO941" s="4"/>
      <c r="HP941" s="8"/>
      <c r="HQ941" s="4"/>
      <c r="HR941" s="8"/>
      <c r="HS941" s="7"/>
      <c r="HT941" s="7"/>
      <c r="HU941" s="2" t="s">
        <v>239</v>
      </c>
      <c r="HV941" s="2" t="s">
        <v>226</v>
      </c>
      <c r="HW941" s="2" t="s">
        <v>1540</v>
      </c>
      <c r="HX941" s="2" t="s">
        <v>627</v>
      </c>
      <c r="HY941" s="2" t="s">
        <v>241</v>
      </c>
      <c r="HZ941" s="2" t="s">
        <v>229</v>
      </c>
      <c r="IA941" s="4"/>
      <c r="IB941" s="8"/>
      <c r="IC941" s="4"/>
      <c r="ID941" s="8"/>
      <c r="IE941" s="7"/>
      <c r="IF941" s="7"/>
      <c r="IG941" s="2" t="s">
        <v>266</v>
      </c>
      <c r="IH941" s="2" t="s">
        <v>226</v>
      </c>
      <c r="II941" s="2" t="s">
        <v>229</v>
      </c>
      <c r="IJ941" s="2" t="s">
        <v>229</v>
      </c>
      <c r="IK941" s="2" t="s">
        <v>241</v>
      </c>
      <c r="IL941" s="2" t="s">
        <v>229</v>
      </c>
      <c r="IM941" s="4"/>
      <c r="IN941" s="8"/>
      <c r="IO941" s="4"/>
      <c r="IP941" s="8"/>
      <c r="IQ941" s="7"/>
      <c r="IR941" s="7"/>
      <c r="IS941" s="2" t="s">
        <v>267</v>
      </c>
      <c r="IT941" s="2" t="s">
        <v>226</v>
      </c>
      <c r="IU941" s="2" t="s">
        <v>229</v>
      </c>
      <c r="IV941" s="2" t="s">
        <v>229</v>
      </c>
      <c r="IW941" s="2" t="s">
        <v>241</v>
      </c>
      <c r="IX941" s="2" t="s">
        <v>229</v>
      </c>
      <c r="IY941" s="4"/>
      <c r="IZ941" s="8"/>
      <c r="JA941" s="4"/>
      <c r="JB941" s="8"/>
      <c r="JC941" s="7"/>
      <c r="JD941" s="7"/>
      <c r="JE941" s="2" t="s">
        <v>239</v>
      </c>
      <c r="JF941" s="2" t="s">
        <v>226</v>
      </c>
      <c r="JG941" s="2" t="s">
        <v>268</v>
      </c>
      <c r="JH941" s="2" t="s">
        <v>229</v>
      </c>
      <c r="JI941" s="2" t="s">
        <v>241</v>
      </c>
      <c r="JJ941" s="2" t="s">
        <v>229</v>
      </c>
      <c r="JK941" s="4"/>
      <c r="JL941" s="8"/>
      <c r="JM941" s="4"/>
      <c r="JN941" s="8"/>
      <c r="JO941" s="7"/>
      <c r="JP941" s="7"/>
      <c r="JQ941" s="2" t="s">
        <v>229</v>
      </c>
      <c r="JR941" s="2" t="s">
        <v>229</v>
      </c>
      <c r="JS941" s="2" t="s">
        <v>229</v>
      </c>
      <c r="JT941" s="2" t="s">
        <v>229</v>
      </c>
      <c r="JU941" s="2" t="s">
        <v>229</v>
      </c>
      <c r="JV941" s="2" t="s">
        <v>229</v>
      </c>
      <c r="JW941" s="4"/>
      <c r="JX941" s="8"/>
      <c r="JY941" s="4"/>
      <c r="JZ941" s="8"/>
      <c r="KA941" s="7"/>
      <c r="KB941" s="7"/>
      <c r="KC941" s="2" t="s">
        <v>272</v>
      </c>
      <c r="KD941" s="2" t="s">
        <v>226</v>
      </c>
      <c r="KE941" s="2" t="s">
        <v>229</v>
      </c>
      <c r="KF941" s="2" t="s">
        <v>229</v>
      </c>
      <c r="KG941" s="2" t="s">
        <v>241</v>
      </c>
      <c r="KH941" s="2" t="s">
        <v>229</v>
      </c>
      <c r="KI941" s="4"/>
      <c r="KJ941" s="8"/>
      <c r="KK941" s="4"/>
      <c r="KL941" s="8"/>
      <c r="KM941" s="7"/>
      <c r="KN941" s="7"/>
      <c r="KO941" s="2" t="s">
        <v>272</v>
      </c>
      <c r="KP941" s="2" t="s">
        <v>226</v>
      </c>
      <c r="KQ941" s="2" t="s">
        <v>229</v>
      </c>
      <c r="KR941" s="2" t="s">
        <v>229</v>
      </c>
      <c r="KS941" s="2" t="s">
        <v>241</v>
      </c>
      <c r="KT941" s="2" t="s">
        <v>229</v>
      </c>
      <c r="KU941" s="4"/>
      <c r="KV941" s="8"/>
      <c r="KW941" s="4"/>
      <c r="KX941" s="8"/>
      <c r="KY941" s="7"/>
      <c r="KZ941" s="7"/>
      <c r="LA941" s="2" t="s">
        <v>239</v>
      </c>
      <c r="LB941" s="2" t="s">
        <v>226</v>
      </c>
      <c r="LC941" s="2" t="s">
        <v>273</v>
      </c>
      <c r="LD941" s="2" t="s">
        <v>294</v>
      </c>
      <c r="LE941" s="2" t="s">
        <v>241</v>
      </c>
      <c r="LF941" s="2" t="s">
        <v>229</v>
      </c>
      <c r="LG941" s="4"/>
      <c r="LH941" s="8"/>
      <c r="LI941" s="4"/>
      <c r="LJ941" s="8"/>
      <c r="LK941" s="7"/>
      <c r="LL941" s="7"/>
      <c r="LM941" s="2" t="s">
        <v>229</v>
      </c>
      <c r="LN941" s="2" t="s">
        <v>229</v>
      </c>
      <c r="LO941" s="2" t="s">
        <v>229</v>
      </c>
      <c r="LP941" s="2" t="s">
        <v>229</v>
      </c>
      <c r="LQ941" s="2" t="s">
        <v>229</v>
      </c>
      <c r="LR941" s="2" t="s">
        <v>229</v>
      </c>
      <c r="LS941" s="4"/>
      <c r="LT941" s="8"/>
      <c r="LU941" s="4">
        <v>1</v>
      </c>
      <c r="LV941" s="8">
        <v>33.08</v>
      </c>
      <c r="LW941" s="7">
        <v>-1</v>
      </c>
      <c r="LX941" s="7">
        <v>-1</v>
      </c>
      <c r="LY941" s="2" t="s">
        <v>239</v>
      </c>
      <c r="LZ941" s="2" t="s">
        <v>275</v>
      </c>
      <c r="MA941" s="2" t="s">
        <v>978</v>
      </c>
      <c r="MB941" s="2" t="s">
        <v>2103</v>
      </c>
      <c r="MC941" s="2" t="s">
        <v>241</v>
      </c>
      <c r="MD941" s="2" t="s">
        <v>229</v>
      </c>
      <c r="ME941" s="4"/>
      <c r="MF941" s="8"/>
      <c r="MG941" s="4"/>
      <c r="MH941" s="8"/>
      <c r="MI941" s="7"/>
      <c r="MJ941" s="7"/>
      <c r="MK941" s="2" t="s">
        <v>266</v>
      </c>
      <c r="ML941" s="2" t="s">
        <v>226</v>
      </c>
      <c r="MM941" s="2" t="s">
        <v>229</v>
      </c>
      <c r="MN941" s="2" t="s">
        <v>229</v>
      </c>
      <c r="MO941" s="2" t="s">
        <v>241</v>
      </c>
      <c r="MP941" s="2" t="s">
        <v>229</v>
      </c>
      <c r="MQ941" s="4"/>
      <c r="MR941" s="8"/>
      <c r="MS941" s="4"/>
      <c r="MT941" s="8"/>
      <c r="MU941" s="7"/>
      <c r="MV941" s="7"/>
      <c r="MW941" s="2" t="s">
        <v>239</v>
      </c>
      <c r="MX941" s="2" t="s">
        <v>226</v>
      </c>
      <c r="MY941" s="2" t="s">
        <v>268</v>
      </c>
      <c r="MZ941" s="2" t="s">
        <v>229</v>
      </c>
      <c r="NA941" s="2" t="s">
        <v>241</v>
      </c>
      <c r="NB941" s="2" t="s">
        <v>229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260</v>
      </c>
      <c r="NK941" s="2" t="s">
        <v>1393</v>
      </c>
      <c r="NL941" s="2" t="s">
        <v>1017</v>
      </c>
      <c r="NM941" s="2" t="s">
        <v>241</v>
      </c>
      <c r="NN941" s="2" t="s">
        <v>229</v>
      </c>
      <c r="NO941" s="4"/>
      <c r="NP941" s="8"/>
      <c r="NQ941" s="4"/>
      <c r="NR941" s="8"/>
      <c r="NS941" s="7"/>
      <c r="NT941" s="7"/>
      <c r="NU941" s="2" t="s">
        <v>272</v>
      </c>
      <c r="NV941" s="2" t="s">
        <v>226</v>
      </c>
      <c r="NW941" s="2" t="s">
        <v>229</v>
      </c>
      <c r="NX941" s="2" t="s">
        <v>229</v>
      </c>
      <c r="NY941" s="2" t="s">
        <v>241</v>
      </c>
      <c r="NZ941" s="2" t="s">
        <v>229</v>
      </c>
      <c r="OA941" s="4"/>
      <c r="OB941" s="8"/>
      <c r="OC941" s="4"/>
      <c r="OD941" s="8"/>
      <c r="OE941" s="7"/>
      <c r="OF941" s="7"/>
      <c r="OG941" s="2" t="s">
        <v>266</v>
      </c>
      <c r="OH941" s="2" t="s">
        <v>226</v>
      </c>
      <c r="OI941" s="2" t="s">
        <v>229</v>
      </c>
      <c r="OJ941" s="2" t="s">
        <v>229</v>
      </c>
      <c r="OK941" s="2" t="s">
        <v>241</v>
      </c>
      <c r="OL941" s="2" t="s">
        <v>229</v>
      </c>
      <c r="OM941" s="4"/>
      <c r="ON941" s="8"/>
      <c r="OO941" s="4"/>
      <c r="OP941" s="8"/>
      <c r="OQ941" s="7"/>
      <c r="OR941" s="7"/>
      <c r="OS941" s="2" t="s">
        <v>229</v>
      </c>
      <c r="OT941" s="2" t="s">
        <v>229</v>
      </c>
      <c r="OU941" s="2" t="s">
        <v>229</v>
      </c>
      <c r="OV941" s="2" t="s">
        <v>229</v>
      </c>
      <c r="OW941" s="2" t="s">
        <v>229</v>
      </c>
      <c r="OX941" s="2" t="s">
        <v>229</v>
      </c>
      <c r="OY941" s="4"/>
      <c r="OZ941" s="8"/>
      <c r="PA941" s="4"/>
      <c r="PB941" s="8"/>
      <c r="PC941" s="7"/>
      <c r="PD941" s="7"/>
      <c r="PE941" s="2" t="s">
        <v>229</v>
      </c>
      <c r="PF941" s="2" t="s">
        <v>229</v>
      </c>
      <c r="PG941" s="2" t="s">
        <v>229</v>
      </c>
      <c r="PH941" s="2" t="s">
        <v>229</v>
      </c>
      <c r="PI941" s="2" t="s">
        <v>229</v>
      </c>
      <c r="PJ941" s="2" t="s">
        <v>229</v>
      </c>
      <c r="PK941" s="4"/>
      <c r="PL941" s="8"/>
      <c r="PM941" s="4"/>
      <c r="PN941" s="8"/>
      <c r="PO941" s="7"/>
      <c r="PP941" s="7"/>
      <c r="PQ941" s="2" t="s">
        <v>266</v>
      </c>
      <c r="PR941" s="2" t="s">
        <v>275</v>
      </c>
      <c r="PS941" s="2" t="s">
        <v>229</v>
      </c>
      <c r="PT941" s="2" t="s">
        <v>229</v>
      </c>
      <c r="PU941" s="2" t="s">
        <v>241</v>
      </c>
      <c r="PV941" s="2" t="s">
        <v>229</v>
      </c>
      <c r="PW941" s="4"/>
      <c r="PX941" s="8"/>
      <c r="PY941" s="4"/>
      <c r="PZ941" s="8"/>
      <c r="QA941" s="7"/>
      <c r="QB941" s="7"/>
      <c r="QC941" s="2" t="s">
        <v>281</v>
      </c>
      <c r="QD941" s="2" t="s">
        <v>226</v>
      </c>
      <c r="QE941" s="2" t="s">
        <v>229</v>
      </c>
      <c r="QF941" s="2" t="s">
        <v>229</v>
      </c>
      <c r="QG941" s="2" t="s">
        <v>241</v>
      </c>
      <c r="QH941" s="2" t="s">
        <v>229</v>
      </c>
      <c r="QI941" s="4"/>
      <c r="QJ941" s="8"/>
      <c r="QK941" s="4"/>
      <c r="QL941" s="8"/>
      <c r="QM941" s="7"/>
      <c r="QN941" s="7"/>
      <c r="QO941" s="2" t="s">
        <v>229</v>
      </c>
      <c r="QP941" s="2" t="s">
        <v>229</v>
      </c>
      <c r="QQ941" s="2" t="s">
        <v>229</v>
      </c>
      <c r="QR941" s="2" t="s">
        <v>229</v>
      </c>
      <c r="QS941" s="2" t="s">
        <v>229</v>
      </c>
      <c r="QT941" s="2" t="s">
        <v>229</v>
      </c>
      <c r="QU941" s="4"/>
      <c r="QV941" s="8"/>
      <c r="QW941" s="4"/>
      <c r="QX941" s="8"/>
      <c r="QY941" s="7"/>
      <c r="QZ941" s="7"/>
      <c r="RA941" s="2" t="s">
        <v>239</v>
      </c>
      <c r="RB941" s="2" t="s">
        <v>275</v>
      </c>
      <c r="RC941" s="2" t="s">
        <v>338</v>
      </c>
      <c r="RD941" s="2" t="s">
        <v>2499</v>
      </c>
      <c r="RE941" s="2" t="s">
        <v>241</v>
      </c>
      <c r="RF941" s="2" t="s">
        <v>229</v>
      </c>
      <c r="RG941" s="4"/>
      <c r="RH941" s="8"/>
      <c r="RI941" s="4"/>
      <c r="RJ941" s="8"/>
      <c r="RK941" s="7"/>
      <c r="RL941" s="7"/>
      <c r="RM941" s="2" t="s">
        <v>229</v>
      </c>
      <c r="RN941" s="2" t="s">
        <v>229</v>
      </c>
      <c r="RO941" s="2" t="s">
        <v>229</v>
      </c>
      <c r="RP941" s="2" t="s">
        <v>229</v>
      </c>
      <c r="RQ941" s="2" t="s">
        <v>229</v>
      </c>
      <c r="RR941" s="2" t="s">
        <v>229</v>
      </c>
      <c r="RS941" s="4"/>
      <c r="RT941" s="8"/>
      <c r="RU941" s="4"/>
      <c r="RV941" s="8"/>
      <c r="RW941" s="7"/>
      <c r="RX941" s="7"/>
      <c r="RY941" s="2" t="s">
        <v>239</v>
      </c>
      <c r="RZ941" s="2" t="s">
        <v>275</v>
      </c>
      <c r="SA941" s="2" t="s">
        <v>282</v>
      </c>
      <c r="SB941" s="2" t="s">
        <v>3775</v>
      </c>
      <c r="SC941" s="2" t="s">
        <v>241</v>
      </c>
      <c r="SD941" s="2" t="s">
        <v>229</v>
      </c>
      <c r="SE941" s="4">
        <v>266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>
        <v>60</v>
      </c>
      <c r="SV941" s="4">
        <v>60</v>
      </c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>
        <v>40</v>
      </c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>
        <v>160</v>
      </c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>
        <v>120</v>
      </c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</row>
    <row r="942">
      <c r="A942" s="2" t="s">
        <v>5397</v>
      </c>
      <c r="B942" s="2" t="s">
        <v>216</v>
      </c>
      <c r="C942" s="2" t="s">
        <v>5248</v>
      </c>
      <c r="D942" s="2" t="s">
        <v>3600</v>
      </c>
      <c r="E942" s="2" t="s">
        <v>3601</v>
      </c>
      <c r="F942" s="2" t="s">
        <v>5275</v>
      </c>
      <c r="G942" s="2" t="s">
        <v>5276</v>
      </c>
      <c r="H942" s="2" t="s">
        <v>4895</v>
      </c>
      <c r="I942" s="2" t="s">
        <v>5395</v>
      </c>
      <c r="J942" s="2" t="s">
        <v>285</v>
      </c>
      <c r="K942" s="2" t="s">
        <v>617</v>
      </c>
      <c r="L942" s="3">
        <v>36.8</v>
      </c>
      <c r="M942" s="3">
        <v>38.64</v>
      </c>
      <c r="N942" s="3">
        <v>79.99</v>
      </c>
      <c r="O942" s="2" t="s">
        <v>226</v>
      </c>
      <c r="P942" s="2" t="s">
        <v>528</v>
      </c>
      <c r="Q942" s="2" t="s">
        <v>228</v>
      </c>
      <c r="R942" s="2" t="s">
        <v>229</v>
      </c>
      <c r="S942" s="2" t="s">
        <v>5278</v>
      </c>
      <c r="T942" s="2" t="s">
        <v>684</v>
      </c>
      <c r="U942" s="2" t="s">
        <v>286</v>
      </c>
      <c r="V942" s="2" t="s">
        <v>1524</v>
      </c>
      <c r="W942" s="2" t="s">
        <v>1009</v>
      </c>
      <c r="X942" s="2" t="s">
        <v>229</v>
      </c>
      <c r="Y942" s="2" t="s">
        <v>728</v>
      </c>
      <c r="Z942" s="4">
        <v>177</v>
      </c>
      <c r="AA942" s="4">
        <f>=ROUNDDOWN(12.6428571428571,0)</f>
      </c>
      <c r="AB942" s="5">
        <v>14</v>
      </c>
      <c r="AC942" s="2" t="s">
        <v>2616</v>
      </c>
      <c r="AD942" s="4">
        <v>60</v>
      </c>
      <c r="AE942" s="4">
        <v>500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>
        <v>15</v>
      </c>
      <c r="AQ942" s="8">
        <v>637.49</v>
      </c>
      <c r="AR942" s="4">
        <v>24</v>
      </c>
      <c r="AS942" s="8">
        <v>985.26</v>
      </c>
      <c r="AT942" s="7">
        <v>-0.375</v>
      </c>
      <c r="AU942" s="7">
        <v>-0.353</v>
      </c>
      <c r="AV942" s="4" t="s">
        <v>229</v>
      </c>
      <c r="AW942" s="8" t="s">
        <v>229</v>
      </c>
      <c r="AX942" s="4" t="s">
        <v>229</v>
      </c>
      <c r="AY942" s="8" t="s">
        <v>229</v>
      </c>
      <c r="AZ942" s="7" t="s">
        <v>229</v>
      </c>
      <c r="BA942" s="7" t="s">
        <v>229</v>
      </c>
      <c r="BB942" s="7">
        <v>0.7476</v>
      </c>
      <c r="BC942" s="4" t="s">
        <v>229</v>
      </c>
      <c r="BD942" s="8" t="s">
        <v>229</v>
      </c>
      <c r="BE942" s="4" t="s">
        <v>229</v>
      </c>
      <c r="BF942" s="8" t="s">
        <v>229</v>
      </c>
      <c r="BG942" s="7" t="s">
        <v>229</v>
      </c>
      <c r="BH942" s="7" t="s">
        <v>229</v>
      </c>
      <c r="BI942" s="7" t="s">
        <v>229</v>
      </c>
      <c r="BJ942" s="4">
        <v>15</v>
      </c>
      <c r="BK942" s="8">
        <v>637.49</v>
      </c>
      <c r="BL942" s="2" t="s">
        <v>5398</v>
      </c>
      <c r="BM942" s="7">
        <v>1</v>
      </c>
      <c r="BN942" s="7">
        <v>1</v>
      </c>
      <c r="BO942" s="4">
        <v>6</v>
      </c>
      <c r="BP942" s="8">
        <v>252.72</v>
      </c>
      <c r="BQ942" s="4">
        <v>18</v>
      </c>
      <c r="BR942" s="8">
        <v>758.16</v>
      </c>
      <c r="BS942" s="7">
        <v>-0.6667</v>
      </c>
      <c r="BT942" s="7">
        <v>-0.6667</v>
      </c>
      <c r="BU942" s="2" t="s">
        <v>239</v>
      </c>
      <c r="BV942" s="2" t="s">
        <v>226</v>
      </c>
      <c r="BW942" s="2" t="s">
        <v>229</v>
      </c>
      <c r="BX942" s="2" t="s">
        <v>3492</v>
      </c>
      <c r="BY942" s="2" t="s">
        <v>241</v>
      </c>
      <c r="BZ942" s="2" t="s">
        <v>229</v>
      </c>
      <c r="CA942" s="4"/>
      <c r="CB942" s="8"/>
      <c r="CC942" s="4"/>
      <c r="CD942" s="8"/>
      <c r="CE942" s="7"/>
      <c r="CF942" s="7"/>
      <c r="CG942" s="2" t="s">
        <v>239</v>
      </c>
      <c r="CH942" s="2" t="s">
        <v>226</v>
      </c>
      <c r="CI942" s="2" t="s">
        <v>1373</v>
      </c>
      <c r="CJ942" s="2" t="s">
        <v>1810</v>
      </c>
      <c r="CK942" s="2" t="s">
        <v>241</v>
      </c>
      <c r="CL942" s="2" t="s">
        <v>229</v>
      </c>
      <c r="CM942" s="4">
        <v>2</v>
      </c>
      <c r="CN942" s="8">
        <v>81.12</v>
      </c>
      <c r="CO942" s="4">
        <v>2</v>
      </c>
      <c r="CP942" s="8">
        <v>81.12</v>
      </c>
      <c r="CQ942" s="7"/>
      <c r="CR942" s="7"/>
      <c r="CS942" s="2" t="s">
        <v>239</v>
      </c>
      <c r="CT942" s="2" t="s">
        <v>226</v>
      </c>
      <c r="CU942" s="2" t="s">
        <v>1393</v>
      </c>
      <c r="CV942" s="2" t="s">
        <v>4653</v>
      </c>
      <c r="CW942" s="2" t="s">
        <v>241</v>
      </c>
      <c r="CX942" s="2" t="s">
        <v>229</v>
      </c>
      <c r="CY942" s="4">
        <v>2</v>
      </c>
      <c r="CZ942" s="8">
        <v>76.36</v>
      </c>
      <c r="DA942" s="4">
        <v>2</v>
      </c>
      <c r="DB942" s="8">
        <v>68.72</v>
      </c>
      <c r="DC942" s="7"/>
      <c r="DD942" s="7">
        <v>0.1112</v>
      </c>
      <c r="DE942" s="2" t="s">
        <v>239</v>
      </c>
      <c r="DF942" s="2" t="s">
        <v>226</v>
      </c>
      <c r="DG942" s="2" t="s">
        <v>791</v>
      </c>
      <c r="DH942" s="2" t="s">
        <v>534</v>
      </c>
      <c r="DI942" s="2" t="s">
        <v>241</v>
      </c>
      <c r="DJ942" s="2" t="s">
        <v>229</v>
      </c>
      <c r="DK942" s="4"/>
      <c r="DL942" s="8"/>
      <c r="DM942" s="4">
        <v>2</v>
      </c>
      <c r="DN942" s="8">
        <v>77.26</v>
      </c>
      <c r="DO942" s="7">
        <v>-1</v>
      </c>
      <c r="DP942" s="7">
        <v>-1</v>
      </c>
      <c r="DQ942" s="2" t="s">
        <v>239</v>
      </c>
      <c r="DR942" s="2" t="s">
        <v>226</v>
      </c>
      <c r="DS942" s="2" t="s">
        <v>1849</v>
      </c>
      <c r="DT942" s="2" t="s">
        <v>1025</v>
      </c>
      <c r="DU942" s="2" t="s">
        <v>241</v>
      </c>
      <c r="DV942" s="2" t="s">
        <v>229</v>
      </c>
      <c r="DW942" s="4">
        <v>2</v>
      </c>
      <c r="DX942" s="8">
        <v>78.4</v>
      </c>
      <c r="DY942" s="4"/>
      <c r="DZ942" s="8"/>
      <c r="EA942" s="7"/>
      <c r="EB942" s="7"/>
      <c r="EC942" s="2" t="s">
        <v>239</v>
      </c>
      <c r="ED942" s="2" t="s">
        <v>226</v>
      </c>
      <c r="EE942" s="2" t="s">
        <v>249</v>
      </c>
      <c r="EF942" s="2" t="s">
        <v>1279</v>
      </c>
      <c r="EG942" s="2" t="s">
        <v>241</v>
      </c>
      <c r="EH942" s="2" t="s">
        <v>229</v>
      </c>
      <c r="EI942" s="4"/>
      <c r="EJ942" s="8"/>
      <c r="EK942" s="4"/>
      <c r="EL942" s="8"/>
      <c r="EM942" s="7"/>
      <c r="EN942" s="7"/>
      <c r="EO942" s="2" t="s">
        <v>239</v>
      </c>
      <c r="EP942" s="2" t="s">
        <v>226</v>
      </c>
      <c r="EQ942" s="2" t="s">
        <v>1354</v>
      </c>
      <c r="ER942" s="2" t="s">
        <v>2097</v>
      </c>
      <c r="ES942" s="2" t="s">
        <v>241</v>
      </c>
      <c r="ET942" s="2" t="s">
        <v>229</v>
      </c>
      <c r="EU942" s="4"/>
      <c r="EV942" s="8"/>
      <c r="EW942" s="4"/>
      <c r="EX942" s="8"/>
      <c r="EY942" s="7"/>
      <c r="EZ942" s="7"/>
      <c r="FA942" s="2" t="s">
        <v>239</v>
      </c>
      <c r="FB942" s="2" t="s">
        <v>226</v>
      </c>
      <c r="FC942" s="2" t="s">
        <v>913</v>
      </c>
      <c r="FD942" s="2" t="s">
        <v>809</v>
      </c>
      <c r="FE942" s="2" t="s">
        <v>241</v>
      </c>
      <c r="FF942" s="2" t="s">
        <v>229</v>
      </c>
      <c r="FG942" s="4">
        <v>1</v>
      </c>
      <c r="FH942" s="8">
        <v>69.99</v>
      </c>
      <c r="FI942" s="4"/>
      <c r="FJ942" s="8"/>
      <c r="FK942" s="7"/>
      <c r="FL942" s="7"/>
      <c r="FM942" s="2" t="s">
        <v>239</v>
      </c>
      <c r="FN942" s="2" t="s">
        <v>226</v>
      </c>
      <c r="FO942" s="2" t="s">
        <v>1393</v>
      </c>
      <c r="FP942" s="2" t="s">
        <v>927</v>
      </c>
      <c r="FQ942" s="2" t="s">
        <v>241</v>
      </c>
      <c r="FR942" s="2" t="s">
        <v>229</v>
      </c>
      <c r="FS942" s="4"/>
      <c r="FT942" s="8"/>
      <c r="FU942" s="4"/>
      <c r="FV942" s="8"/>
      <c r="FW942" s="7"/>
      <c r="FX942" s="7"/>
      <c r="FY942" s="2" t="s">
        <v>239</v>
      </c>
      <c r="FZ942" s="2" t="s">
        <v>226</v>
      </c>
      <c r="GA942" s="2" t="s">
        <v>327</v>
      </c>
      <c r="GB942" s="2" t="s">
        <v>229</v>
      </c>
      <c r="GC942" s="2" t="s">
        <v>241</v>
      </c>
      <c r="GD942" s="2" t="s">
        <v>229</v>
      </c>
      <c r="GE942" s="4"/>
      <c r="GF942" s="8"/>
      <c r="GG942" s="4"/>
      <c r="GH942" s="8"/>
      <c r="GI942" s="7"/>
      <c r="GJ942" s="7"/>
      <c r="GK942" s="2" t="s">
        <v>714</v>
      </c>
      <c r="GL942" s="2" t="s">
        <v>275</v>
      </c>
      <c r="GM942" s="2" t="s">
        <v>1309</v>
      </c>
      <c r="GN942" s="2" t="s">
        <v>1974</v>
      </c>
      <c r="GO942" s="2" t="s">
        <v>241</v>
      </c>
      <c r="GP942" s="2" t="s">
        <v>229</v>
      </c>
      <c r="GQ942" s="4">
        <v>2</v>
      </c>
      <c r="GR942" s="8">
        <v>78.9</v>
      </c>
      <c r="GS942" s="4"/>
      <c r="GT942" s="8"/>
      <c r="GU942" s="7"/>
      <c r="GV942" s="7"/>
      <c r="GW942" s="2" t="s">
        <v>239</v>
      </c>
      <c r="GX942" s="2" t="s">
        <v>226</v>
      </c>
      <c r="GY942" s="2" t="s">
        <v>1492</v>
      </c>
      <c r="GZ942" s="2" t="s">
        <v>596</v>
      </c>
      <c r="HA942" s="2" t="s">
        <v>241</v>
      </c>
      <c r="HB942" s="2" t="s">
        <v>229</v>
      </c>
      <c r="HC942" s="4"/>
      <c r="HD942" s="8"/>
      <c r="HE942" s="4"/>
      <c r="HF942" s="8"/>
      <c r="HG942" s="7"/>
      <c r="HH942" s="7"/>
      <c r="HI942" s="2" t="s">
        <v>714</v>
      </c>
      <c r="HJ942" s="2" t="s">
        <v>275</v>
      </c>
      <c r="HK942" s="2" t="s">
        <v>258</v>
      </c>
      <c r="HL942" s="2" t="s">
        <v>259</v>
      </c>
      <c r="HM942" s="2" t="s">
        <v>241</v>
      </c>
      <c r="HN942" s="2" t="s">
        <v>263</v>
      </c>
      <c r="HO942" s="4"/>
      <c r="HP942" s="8"/>
      <c r="HQ942" s="4"/>
      <c r="HR942" s="8"/>
      <c r="HS942" s="7"/>
      <c r="HT942" s="7"/>
      <c r="HU942" s="2" t="s">
        <v>239</v>
      </c>
      <c r="HV942" s="2" t="s">
        <v>226</v>
      </c>
      <c r="HW942" s="2" t="s">
        <v>1540</v>
      </c>
      <c r="HX942" s="2" t="s">
        <v>2901</v>
      </c>
      <c r="HY942" s="2" t="s">
        <v>241</v>
      </c>
      <c r="HZ942" s="2" t="s">
        <v>229</v>
      </c>
      <c r="IA942" s="4"/>
      <c r="IB942" s="8"/>
      <c r="IC942" s="4"/>
      <c r="ID942" s="8"/>
      <c r="IE942" s="7"/>
      <c r="IF942" s="7"/>
      <c r="IG942" s="2" t="s">
        <v>266</v>
      </c>
      <c r="IH942" s="2" t="s">
        <v>226</v>
      </c>
      <c r="II942" s="2" t="s">
        <v>229</v>
      </c>
      <c r="IJ942" s="2" t="s">
        <v>229</v>
      </c>
      <c r="IK942" s="2" t="s">
        <v>241</v>
      </c>
      <c r="IL942" s="2" t="s">
        <v>229</v>
      </c>
      <c r="IM942" s="4"/>
      <c r="IN942" s="8"/>
      <c r="IO942" s="4"/>
      <c r="IP942" s="8"/>
      <c r="IQ942" s="7"/>
      <c r="IR942" s="7"/>
      <c r="IS942" s="2" t="s">
        <v>267</v>
      </c>
      <c r="IT942" s="2" t="s">
        <v>226</v>
      </c>
      <c r="IU942" s="2" t="s">
        <v>229</v>
      </c>
      <c r="IV942" s="2" t="s">
        <v>229</v>
      </c>
      <c r="IW942" s="2" t="s">
        <v>241</v>
      </c>
      <c r="IX942" s="2" t="s">
        <v>229</v>
      </c>
      <c r="IY942" s="4"/>
      <c r="IZ942" s="8"/>
      <c r="JA942" s="4"/>
      <c r="JB942" s="8"/>
      <c r="JC942" s="7"/>
      <c r="JD942" s="7"/>
      <c r="JE942" s="2" t="s">
        <v>239</v>
      </c>
      <c r="JF942" s="2" t="s">
        <v>226</v>
      </c>
      <c r="JG942" s="2" t="s">
        <v>268</v>
      </c>
      <c r="JH942" s="2" t="s">
        <v>2664</v>
      </c>
      <c r="JI942" s="2" t="s">
        <v>241</v>
      </c>
      <c r="JJ942" s="2" t="s">
        <v>229</v>
      </c>
      <c r="JK942" s="4"/>
      <c r="JL942" s="8"/>
      <c r="JM942" s="4"/>
      <c r="JN942" s="8"/>
      <c r="JO942" s="7"/>
      <c r="JP942" s="7"/>
      <c r="JQ942" s="2" t="s">
        <v>229</v>
      </c>
      <c r="JR942" s="2" t="s">
        <v>229</v>
      </c>
      <c r="JS942" s="2" t="s">
        <v>229</v>
      </c>
      <c r="JT942" s="2" t="s">
        <v>229</v>
      </c>
      <c r="JU942" s="2" t="s">
        <v>229</v>
      </c>
      <c r="JV942" s="2" t="s">
        <v>229</v>
      </c>
      <c r="JW942" s="4"/>
      <c r="JX942" s="8"/>
      <c r="JY942" s="4"/>
      <c r="JZ942" s="8"/>
      <c r="KA942" s="7"/>
      <c r="KB942" s="7"/>
      <c r="KC942" s="2" t="s">
        <v>272</v>
      </c>
      <c r="KD942" s="2" t="s">
        <v>226</v>
      </c>
      <c r="KE942" s="2" t="s">
        <v>229</v>
      </c>
      <c r="KF942" s="2" t="s">
        <v>229</v>
      </c>
      <c r="KG942" s="2" t="s">
        <v>241</v>
      </c>
      <c r="KH942" s="2" t="s">
        <v>229</v>
      </c>
      <c r="KI942" s="4"/>
      <c r="KJ942" s="8"/>
      <c r="KK942" s="4"/>
      <c r="KL942" s="8"/>
      <c r="KM942" s="7"/>
      <c r="KN942" s="7"/>
      <c r="KO942" s="2" t="s">
        <v>272</v>
      </c>
      <c r="KP942" s="2" t="s">
        <v>226</v>
      </c>
      <c r="KQ942" s="2" t="s">
        <v>229</v>
      </c>
      <c r="KR942" s="2" t="s">
        <v>229</v>
      </c>
      <c r="KS942" s="2" t="s">
        <v>241</v>
      </c>
      <c r="KT942" s="2" t="s">
        <v>229</v>
      </c>
      <c r="KU942" s="4"/>
      <c r="KV942" s="8"/>
      <c r="KW942" s="4"/>
      <c r="KX942" s="8"/>
      <c r="KY942" s="7"/>
      <c r="KZ942" s="7"/>
      <c r="LA942" s="2" t="s">
        <v>239</v>
      </c>
      <c r="LB942" s="2" t="s">
        <v>226</v>
      </c>
      <c r="LC942" s="2" t="s">
        <v>273</v>
      </c>
      <c r="LD942" s="2" t="s">
        <v>1381</v>
      </c>
      <c r="LE942" s="2" t="s">
        <v>241</v>
      </c>
      <c r="LF942" s="2" t="s">
        <v>229</v>
      </c>
      <c r="LG942" s="4"/>
      <c r="LH942" s="8"/>
      <c r="LI942" s="4"/>
      <c r="LJ942" s="8"/>
      <c r="LK942" s="7"/>
      <c r="LL942" s="7"/>
      <c r="LM942" s="2" t="s">
        <v>229</v>
      </c>
      <c r="LN942" s="2" t="s">
        <v>229</v>
      </c>
      <c r="LO942" s="2" t="s">
        <v>229</v>
      </c>
      <c r="LP942" s="2" t="s">
        <v>229</v>
      </c>
      <c r="LQ942" s="2" t="s">
        <v>229</v>
      </c>
      <c r="LR942" s="2" t="s">
        <v>229</v>
      </c>
      <c r="LS942" s="4"/>
      <c r="LT942" s="8"/>
      <c r="LU942" s="4"/>
      <c r="LV942" s="8"/>
      <c r="LW942" s="7"/>
      <c r="LX942" s="7"/>
      <c r="LY942" s="2" t="s">
        <v>239</v>
      </c>
      <c r="LZ942" s="2" t="s">
        <v>275</v>
      </c>
      <c r="MA942" s="2" t="s">
        <v>978</v>
      </c>
      <c r="MB942" s="2" t="s">
        <v>2103</v>
      </c>
      <c r="MC942" s="2" t="s">
        <v>241</v>
      </c>
      <c r="MD942" s="2" t="s">
        <v>229</v>
      </c>
      <c r="ME942" s="4"/>
      <c r="MF942" s="8"/>
      <c r="MG942" s="4"/>
      <c r="MH942" s="8"/>
      <c r="MI942" s="7"/>
      <c r="MJ942" s="7"/>
      <c r="MK942" s="2" t="s">
        <v>266</v>
      </c>
      <c r="ML942" s="2" t="s">
        <v>226</v>
      </c>
      <c r="MM942" s="2" t="s">
        <v>229</v>
      </c>
      <c r="MN942" s="2" t="s">
        <v>229</v>
      </c>
      <c r="MO942" s="2" t="s">
        <v>241</v>
      </c>
      <c r="MP942" s="2" t="s">
        <v>229</v>
      </c>
      <c r="MQ942" s="4"/>
      <c r="MR942" s="8"/>
      <c r="MS942" s="4"/>
      <c r="MT942" s="8"/>
      <c r="MU942" s="7"/>
      <c r="MV942" s="7"/>
      <c r="MW942" s="2" t="s">
        <v>239</v>
      </c>
      <c r="MX942" s="2" t="s">
        <v>226</v>
      </c>
      <c r="MY942" s="2" t="s">
        <v>1915</v>
      </c>
      <c r="MZ942" s="2" t="s">
        <v>229</v>
      </c>
      <c r="NA942" s="2" t="s">
        <v>241</v>
      </c>
      <c r="NB942" s="2" t="s">
        <v>229</v>
      </c>
      <c r="NC942" s="4"/>
      <c r="ND942" s="8"/>
      <c r="NE942" s="4"/>
      <c r="NF942" s="8"/>
      <c r="NG942" s="7"/>
      <c r="NH942" s="7"/>
      <c r="NI942" s="2" t="s">
        <v>239</v>
      </c>
      <c r="NJ942" s="2" t="s">
        <v>260</v>
      </c>
      <c r="NK942" s="2" t="s">
        <v>1393</v>
      </c>
      <c r="NL942" s="2" t="s">
        <v>1849</v>
      </c>
      <c r="NM942" s="2" t="s">
        <v>241</v>
      </c>
      <c r="NN942" s="2" t="s">
        <v>229</v>
      </c>
      <c r="NO942" s="4"/>
      <c r="NP942" s="8"/>
      <c r="NQ942" s="4"/>
      <c r="NR942" s="8"/>
      <c r="NS942" s="7"/>
      <c r="NT942" s="7"/>
      <c r="NU942" s="2" t="s">
        <v>272</v>
      </c>
      <c r="NV942" s="2" t="s">
        <v>226</v>
      </c>
      <c r="NW942" s="2" t="s">
        <v>229</v>
      </c>
      <c r="NX942" s="2" t="s">
        <v>229</v>
      </c>
      <c r="NY942" s="2" t="s">
        <v>241</v>
      </c>
      <c r="NZ942" s="2" t="s">
        <v>229</v>
      </c>
      <c r="OA942" s="4"/>
      <c r="OB942" s="8"/>
      <c r="OC942" s="4"/>
      <c r="OD942" s="8"/>
      <c r="OE942" s="7"/>
      <c r="OF942" s="7"/>
      <c r="OG942" s="2" t="s">
        <v>266</v>
      </c>
      <c r="OH942" s="2" t="s">
        <v>226</v>
      </c>
      <c r="OI942" s="2" t="s">
        <v>229</v>
      </c>
      <c r="OJ942" s="2" t="s">
        <v>229</v>
      </c>
      <c r="OK942" s="2" t="s">
        <v>241</v>
      </c>
      <c r="OL942" s="2" t="s">
        <v>229</v>
      </c>
      <c r="OM942" s="4"/>
      <c r="ON942" s="8"/>
      <c r="OO942" s="4"/>
      <c r="OP942" s="8"/>
      <c r="OQ942" s="7"/>
      <c r="OR942" s="7"/>
      <c r="OS942" s="2" t="s">
        <v>229</v>
      </c>
      <c r="OT942" s="2" t="s">
        <v>229</v>
      </c>
      <c r="OU942" s="2" t="s">
        <v>229</v>
      </c>
      <c r="OV942" s="2" t="s">
        <v>229</v>
      </c>
      <c r="OW942" s="2" t="s">
        <v>229</v>
      </c>
      <c r="OX942" s="2" t="s">
        <v>229</v>
      </c>
      <c r="OY942" s="4"/>
      <c r="OZ942" s="8"/>
      <c r="PA942" s="4"/>
      <c r="PB942" s="8"/>
      <c r="PC942" s="7"/>
      <c r="PD942" s="7"/>
      <c r="PE942" s="2" t="s">
        <v>229</v>
      </c>
      <c r="PF942" s="2" t="s">
        <v>229</v>
      </c>
      <c r="PG942" s="2" t="s">
        <v>229</v>
      </c>
      <c r="PH942" s="2" t="s">
        <v>229</v>
      </c>
      <c r="PI942" s="2" t="s">
        <v>229</v>
      </c>
      <c r="PJ942" s="2" t="s">
        <v>229</v>
      </c>
      <c r="PK942" s="4"/>
      <c r="PL942" s="8"/>
      <c r="PM942" s="4"/>
      <c r="PN942" s="8"/>
      <c r="PO942" s="7"/>
      <c r="PP942" s="7"/>
      <c r="PQ942" s="2" t="s">
        <v>266</v>
      </c>
      <c r="PR942" s="2" t="s">
        <v>275</v>
      </c>
      <c r="PS942" s="2" t="s">
        <v>229</v>
      </c>
      <c r="PT942" s="2" t="s">
        <v>229</v>
      </c>
      <c r="PU942" s="2" t="s">
        <v>241</v>
      </c>
      <c r="PV942" s="2" t="s">
        <v>229</v>
      </c>
      <c r="PW942" s="4"/>
      <c r="PX942" s="8"/>
      <c r="PY942" s="4"/>
      <c r="PZ942" s="8"/>
      <c r="QA942" s="7"/>
      <c r="QB942" s="7"/>
      <c r="QC942" s="2" t="s">
        <v>281</v>
      </c>
      <c r="QD942" s="2" t="s">
        <v>226</v>
      </c>
      <c r="QE942" s="2" t="s">
        <v>229</v>
      </c>
      <c r="QF942" s="2" t="s">
        <v>229</v>
      </c>
      <c r="QG942" s="2" t="s">
        <v>241</v>
      </c>
      <c r="QH942" s="2" t="s">
        <v>229</v>
      </c>
      <c r="QI942" s="4"/>
      <c r="QJ942" s="8"/>
      <c r="QK942" s="4"/>
      <c r="QL942" s="8"/>
      <c r="QM942" s="7"/>
      <c r="QN942" s="7"/>
      <c r="QO942" s="2" t="s">
        <v>229</v>
      </c>
      <c r="QP942" s="2" t="s">
        <v>229</v>
      </c>
      <c r="QQ942" s="2" t="s">
        <v>229</v>
      </c>
      <c r="QR942" s="2" t="s">
        <v>229</v>
      </c>
      <c r="QS942" s="2" t="s">
        <v>229</v>
      </c>
      <c r="QT942" s="2" t="s">
        <v>229</v>
      </c>
      <c r="QU942" s="4"/>
      <c r="QV942" s="8"/>
      <c r="QW942" s="4"/>
      <c r="QX942" s="8"/>
      <c r="QY942" s="7"/>
      <c r="QZ942" s="7"/>
      <c r="RA942" s="2" t="s">
        <v>239</v>
      </c>
      <c r="RB942" s="2" t="s">
        <v>275</v>
      </c>
      <c r="RC942" s="2" t="s">
        <v>338</v>
      </c>
      <c r="RD942" s="2" t="s">
        <v>229</v>
      </c>
      <c r="RE942" s="2" t="s">
        <v>241</v>
      </c>
      <c r="RF942" s="2" t="s">
        <v>229</v>
      </c>
      <c r="RG942" s="4"/>
      <c r="RH942" s="8"/>
      <c r="RI942" s="4"/>
      <c r="RJ942" s="8"/>
      <c r="RK942" s="7"/>
      <c r="RL942" s="7"/>
      <c r="RM942" s="2" t="s">
        <v>229</v>
      </c>
      <c r="RN942" s="2" t="s">
        <v>229</v>
      </c>
      <c r="RO942" s="2" t="s">
        <v>229</v>
      </c>
      <c r="RP942" s="2" t="s">
        <v>229</v>
      </c>
      <c r="RQ942" s="2" t="s">
        <v>229</v>
      </c>
      <c r="RR942" s="2" t="s">
        <v>229</v>
      </c>
      <c r="RS942" s="4"/>
      <c r="RT942" s="8"/>
      <c r="RU942" s="4"/>
      <c r="RV942" s="8"/>
      <c r="RW942" s="7"/>
      <c r="RX942" s="7"/>
      <c r="RY942" s="2" t="s">
        <v>239</v>
      </c>
      <c r="RZ942" s="2" t="s">
        <v>275</v>
      </c>
      <c r="SA942" s="2" t="s">
        <v>282</v>
      </c>
      <c r="SB942" s="2" t="s">
        <v>879</v>
      </c>
      <c r="SC942" s="2" t="s">
        <v>241</v>
      </c>
      <c r="SD942" s="2" t="s">
        <v>229</v>
      </c>
      <c r="SE942" s="4">
        <v>177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>
        <v>60</v>
      </c>
      <c r="SV942" s="4">
        <v>60</v>
      </c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>
        <v>50</v>
      </c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>
        <v>200</v>
      </c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>
        <v>130</v>
      </c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</row>
    <row r="943">
      <c r="A943" s="2" t="s">
        <v>5399</v>
      </c>
      <c r="B943" s="2" t="s">
        <v>216</v>
      </c>
      <c r="C943" s="2" t="s">
        <v>5248</v>
      </c>
      <c r="D943" s="2" t="s">
        <v>3600</v>
      </c>
      <c r="E943" s="2" t="s">
        <v>3601</v>
      </c>
      <c r="F943" s="2" t="s">
        <v>5400</v>
      </c>
      <c r="G943" s="2" t="s">
        <v>5401</v>
      </c>
      <c r="H943" s="2" t="s">
        <v>5402</v>
      </c>
      <c r="I943" s="2" t="s">
        <v>4581</v>
      </c>
      <c r="J943" s="2" t="s">
        <v>2888</v>
      </c>
      <c r="K943" s="2" t="s">
        <v>1878</v>
      </c>
      <c r="L943" s="3">
        <v>38.4</v>
      </c>
      <c r="M943" s="3">
        <v>40.32</v>
      </c>
      <c r="N943" s="3">
        <v>79.99</v>
      </c>
      <c r="O943" s="2" t="s">
        <v>226</v>
      </c>
      <c r="P943" s="2" t="s">
        <v>618</v>
      </c>
      <c r="Q943" s="2" t="s">
        <v>228</v>
      </c>
      <c r="R943" s="2" t="s">
        <v>229</v>
      </c>
      <c r="S943" s="2" t="s">
        <v>5403</v>
      </c>
      <c r="T943" s="2" t="s">
        <v>684</v>
      </c>
      <c r="U943" s="2" t="s">
        <v>232</v>
      </c>
      <c r="V943" s="2" t="s">
        <v>1142</v>
      </c>
      <c r="W943" s="2" t="s">
        <v>1009</v>
      </c>
      <c r="X943" s="2" t="s">
        <v>229</v>
      </c>
      <c r="Y943" s="2" t="s">
        <v>1144</v>
      </c>
      <c r="Z943" s="4">
        <v>231</v>
      </c>
      <c r="AA943" s="4">
        <f>=ROUNDDOWN(21,0)</f>
      </c>
      <c r="AB943" s="5">
        <v>11</v>
      </c>
      <c r="AC943" s="2" t="s">
        <v>2549</v>
      </c>
      <c r="AD943" s="4">
        <v>90</v>
      </c>
      <c r="AE943" s="4">
        <v>250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>
        <v>9</v>
      </c>
      <c r="AQ943" s="8">
        <v>360.29</v>
      </c>
      <c r="AR943" s="4">
        <v>9</v>
      </c>
      <c r="AS943" s="8">
        <v>377.35</v>
      </c>
      <c r="AT943" s="7"/>
      <c r="AU943" s="7">
        <v>-0.0452</v>
      </c>
      <c r="AV943" s="4">
        <v>14</v>
      </c>
      <c r="AW943" s="8">
        <v>627.27</v>
      </c>
      <c r="AX943" s="4">
        <v>10</v>
      </c>
      <c r="AY943" s="8">
        <v>429.34</v>
      </c>
      <c r="AZ943" s="7">
        <v>0.4</v>
      </c>
      <c r="BA943" s="7">
        <v>0.461</v>
      </c>
      <c r="BB943" s="7">
        <v>0.5744</v>
      </c>
      <c r="BC943" s="4">
        <v>14</v>
      </c>
      <c r="BD943" s="8">
        <v>627.27</v>
      </c>
      <c r="BE943" s="4">
        <v>10</v>
      </c>
      <c r="BF943" s="8">
        <v>429.34</v>
      </c>
      <c r="BG943" s="7">
        <v>0.4</v>
      </c>
      <c r="BH943" s="7">
        <v>0.461</v>
      </c>
      <c r="BI943" s="7">
        <v>1</v>
      </c>
      <c r="BJ943" s="4">
        <v>9</v>
      </c>
      <c r="BK943" s="8">
        <v>360.29</v>
      </c>
      <c r="BL943" s="2" t="s">
        <v>5404</v>
      </c>
      <c r="BM943" s="7">
        <v>1</v>
      </c>
      <c r="BN943" s="7">
        <v>1</v>
      </c>
      <c r="BO943" s="4">
        <v>1</v>
      </c>
      <c r="BP943" s="8">
        <v>42.39</v>
      </c>
      <c r="BQ943" s="4">
        <v>7</v>
      </c>
      <c r="BR943" s="8">
        <v>296.73</v>
      </c>
      <c r="BS943" s="7">
        <v>-0.8571</v>
      </c>
      <c r="BT943" s="7">
        <v>-0.8571</v>
      </c>
      <c r="BU943" s="2" t="s">
        <v>239</v>
      </c>
      <c r="BV943" s="2" t="s">
        <v>226</v>
      </c>
      <c r="BW943" s="2" t="s">
        <v>229</v>
      </c>
      <c r="BX943" s="2" t="s">
        <v>2410</v>
      </c>
      <c r="BY943" s="2" t="s">
        <v>241</v>
      </c>
      <c r="BZ943" s="2" t="s">
        <v>229</v>
      </c>
      <c r="CA943" s="4"/>
      <c r="CB943" s="8"/>
      <c r="CC943" s="4"/>
      <c r="CD943" s="8"/>
      <c r="CE943" s="7"/>
      <c r="CF943" s="7"/>
      <c r="CG943" s="2" t="s">
        <v>239</v>
      </c>
      <c r="CH943" s="2" t="s">
        <v>226</v>
      </c>
      <c r="CI943" s="2" t="s">
        <v>1148</v>
      </c>
      <c r="CJ943" s="2" t="s">
        <v>4564</v>
      </c>
      <c r="CK943" s="2" t="s">
        <v>241</v>
      </c>
      <c r="CL943" s="2" t="s">
        <v>229</v>
      </c>
      <c r="CM943" s="4">
        <v>1</v>
      </c>
      <c r="CN943" s="8">
        <v>40.24</v>
      </c>
      <c r="CO943" s="4"/>
      <c r="CP943" s="8"/>
      <c r="CQ943" s="7"/>
      <c r="CR943" s="7"/>
      <c r="CS943" s="2" t="s">
        <v>239</v>
      </c>
      <c r="CT943" s="2" t="s">
        <v>226</v>
      </c>
      <c r="CU943" s="2" t="s">
        <v>1148</v>
      </c>
      <c r="CV943" s="2" t="s">
        <v>3468</v>
      </c>
      <c r="CW943" s="2" t="s">
        <v>241</v>
      </c>
      <c r="CX943" s="2" t="s">
        <v>229</v>
      </c>
      <c r="CY943" s="4"/>
      <c r="CZ943" s="8"/>
      <c r="DA943" s="4"/>
      <c r="DB943" s="8"/>
      <c r="DC943" s="7"/>
      <c r="DD943" s="7"/>
      <c r="DE943" s="2" t="s">
        <v>239</v>
      </c>
      <c r="DF943" s="2" t="s">
        <v>226</v>
      </c>
      <c r="DG943" s="2" t="s">
        <v>1148</v>
      </c>
      <c r="DH943" s="2" t="s">
        <v>1802</v>
      </c>
      <c r="DI943" s="2" t="s">
        <v>241</v>
      </c>
      <c r="DJ943" s="2" t="s">
        <v>229</v>
      </c>
      <c r="DK943" s="4"/>
      <c r="DL943" s="8"/>
      <c r="DM943" s="4">
        <v>2</v>
      </c>
      <c r="DN943" s="8">
        <v>80.62</v>
      </c>
      <c r="DO943" s="7">
        <v>-1</v>
      </c>
      <c r="DP943" s="7">
        <v>-1</v>
      </c>
      <c r="DQ943" s="2" t="s">
        <v>239</v>
      </c>
      <c r="DR943" s="2" t="s">
        <v>226</v>
      </c>
      <c r="DS943" s="2" t="s">
        <v>1148</v>
      </c>
      <c r="DT943" s="2" t="s">
        <v>1563</v>
      </c>
      <c r="DU943" s="2" t="s">
        <v>241</v>
      </c>
      <c r="DV943" s="2" t="s">
        <v>229</v>
      </c>
      <c r="DW943" s="4">
        <v>2</v>
      </c>
      <c r="DX943" s="8">
        <v>80</v>
      </c>
      <c r="DY943" s="4"/>
      <c r="DZ943" s="8"/>
      <c r="EA943" s="7"/>
      <c r="EB943" s="7"/>
      <c r="EC943" s="2" t="s">
        <v>239</v>
      </c>
      <c r="ED943" s="2" t="s">
        <v>226</v>
      </c>
      <c r="EE943" s="2" t="s">
        <v>699</v>
      </c>
      <c r="EF943" s="2" t="s">
        <v>1794</v>
      </c>
      <c r="EG943" s="2" t="s">
        <v>241</v>
      </c>
      <c r="EH943" s="2" t="s">
        <v>229</v>
      </c>
      <c r="EI943" s="4">
        <v>4</v>
      </c>
      <c r="EJ943" s="8">
        <v>156.56</v>
      </c>
      <c r="EK943" s="4"/>
      <c r="EL943" s="8"/>
      <c r="EM943" s="7"/>
      <c r="EN943" s="7"/>
      <c r="EO943" s="2" t="s">
        <v>239</v>
      </c>
      <c r="EP943" s="2" t="s">
        <v>226</v>
      </c>
      <c r="EQ943" s="2" t="s">
        <v>1148</v>
      </c>
      <c r="ER943" s="2" t="s">
        <v>1802</v>
      </c>
      <c r="ES943" s="2" t="s">
        <v>241</v>
      </c>
      <c r="ET943" s="2" t="s">
        <v>229</v>
      </c>
      <c r="EU943" s="4"/>
      <c r="EV943" s="8"/>
      <c r="EW943" s="4"/>
      <c r="EX943" s="8"/>
      <c r="EY943" s="7"/>
      <c r="EZ943" s="7"/>
      <c r="FA943" s="2" t="s">
        <v>239</v>
      </c>
      <c r="FB943" s="2" t="s">
        <v>226</v>
      </c>
      <c r="FC943" s="2" t="s">
        <v>1148</v>
      </c>
      <c r="FD943" s="2" t="s">
        <v>4477</v>
      </c>
      <c r="FE943" s="2" t="s">
        <v>241</v>
      </c>
      <c r="FF943" s="2" t="s">
        <v>229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226</v>
      </c>
      <c r="FO943" s="2" t="s">
        <v>1148</v>
      </c>
      <c r="FP943" s="2" t="s">
        <v>5405</v>
      </c>
      <c r="FQ943" s="2" t="s">
        <v>241</v>
      </c>
      <c r="FR943" s="2" t="s">
        <v>229</v>
      </c>
      <c r="FS943" s="4"/>
      <c r="FT943" s="8"/>
      <c r="FU943" s="4"/>
      <c r="FV943" s="8"/>
      <c r="FW943" s="7"/>
      <c r="FX943" s="7"/>
      <c r="FY943" s="2" t="s">
        <v>239</v>
      </c>
      <c r="FZ943" s="2" t="s">
        <v>226</v>
      </c>
      <c r="GA943" s="2" t="s">
        <v>327</v>
      </c>
      <c r="GB943" s="2" t="s">
        <v>229</v>
      </c>
      <c r="GC943" s="2" t="s">
        <v>241</v>
      </c>
      <c r="GD943" s="2" t="s">
        <v>229</v>
      </c>
      <c r="GE943" s="4"/>
      <c r="GF943" s="8"/>
      <c r="GG943" s="4"/>
      <c r="GH943" s="8"/>
      <c r="GI943" s="7"/>
      <c r="GJ943" s="7"/>
      <c r="GK943" s="2" t="s">
        <v>714</v>
      </c>
      <c r="GL943" s="2" t="s">
        <v>275</v>
      </c>
      <c r="GM943" s="2" t="s">
        <v>1987</v>
      </c>
      <c r="GN943" s="2" t="s">
        <v>2119</v>
      </c>
      <c r="GO943" s="2" t="s">
        <v>241</v>
      </c>
      <c r="GP943" s="2" t="s">
        <v>229</v>
      </c>
      <c r="GQ943" s="4">
        <v>1</v>
      </c>
      <c r="GR943" s="8">
        <v>41.1</v>
      </c>
      <c r="GS943" s="4"/>
      <c r="GT943" s="8"/>
      <c r="GU943" s="7"/>
      <c r="GV943" s="7"/>
      <c r="GW943" s="2" t="s">
        <v>239</v>
      </c>
      <c r="GX943" s="2" t="s">
        <v>226</v>
      </c>
      <c r="GY943" s="2" t="s">
        <v>1492</v>
      </c>
      <c r="GZ943" s="2" t="s">
        <v>3105</v>
      </c>
      <c r="HA943" s="2" t="s">
        <v>241</v>
      </c>
      <c r="HB943" s="2" t="s">
        <v>229</v>
      </c>
      <c r="HC943" s="4"/>
      <c r="HD943" s="8"/>
      <c r="HE943" s="4"/>
      <c r="HF943" s="8"/>
      <c r="HG943" s="7"/>
      <c r="HH943" s="7"/>
      <c r="HI943" s="2" t="s">
        <v>714</v>
      </c>
      <c r="HJ943" s="2" t="s">
        <v>275</v>
      </c>
      <c r="HK943" s="2" t="s">
        <v>1148</v>
      </c>
      <c r="HL943" s="2" t="s">
        <v>3478</v>
      </c>
      <c r="HM943" s="2" t="s">
        <v>241</v>
      </c>
      <c r="HN943" s="2" t="s">
        <v>229</v>
      </c>
      <c r="HO943" s="4"/>
      <c r="HP943" s="8"/>
      <c r="HQ943" s="4"/>
      <c r="HR943" s="8"/>
      <c r="HS943" s="7"/>
      <c r="HT943" s="7"/>
      <c r="HU943" s="2" t="s">
        <v>239</v>
      </c>
      <c r="HV943" s="2" t="s">
        <v>226</v>
      </c>
      <c r="HW943" s="2" t="s">
        <v>2322</v>
      </c>
      <c r="HX943" s="2" t="s">
        <v>2775</v>
      </c>
      <c r="HY943" s="2" t="s">
        <v>241</v>
      </c>
      <c r="HZ943" s="2" t="s">
        <v>229</v>
      </c>
      <c r="IA943" s="4"/>
      <c r="IB943" s="8"/>
      <c r="IC943" s="4"/>
      <c r="ID943" s="8"/>
      <c r="IE943" s="7"/>
      <c r="IF943" s="7"/>
      <c r="IG943" s="2" t="s">
        <v>266</v>
      </c>
      <c r="IH943" s="2" t="s">
        <v>226</v>
      </c>
      <c r="II943" s="2" t="s">
        <v>1735</v>
      </c>
      <c r="IJ943" s="2" t="s">
        <v>229</v>
      </c>
      <c r="IK943" s="2" t="s">
        <v>241</v>
      </c>
      <c r="IL943" s="2" t="s">
        <v>229</v>
      </c>
      <c r="IM943" s="4"/>
      <c r="IN943" s="8"/>
      <c r="IO943" s="4"/>
      <c r="IP943" s="8"/>
      <c r="IQ943" s="7"/>
      <c r="IR943" s="7"/>
      <c r="IS943" s="2" t="s">
        <v>267</v>
      </c>
      <c r="IT943" s="2" t="s">
        <v>226</v>
      </c>
      <c r="IU943" s="2" t="s">
        <v>229</v>
      </c>
      <c r="IV943" s="2" t="s">
        <v>229</v>
      </c>
      <c r="IW943" s="2" t="s">
        <v>241</v>
      </c>
      <c r="IX943" s="2" t="s">
        <v>229</v>
      </c>
      <c r="IY943" s="4"/>
      <c r="IZ943" s="8"/>
      <c r="JA943" s="4"/>
      <c r="JB943" s="8"/>
      <c r="JC943" s="7"/>
      <c r="JD943" s="7"/>
      <c r="JE943" s="2" t="s">
        <v>239</v>
      </c>
      <c r="JF943" s="2" t="s">
        <v>226</v>
      </c>
      <c r="JG943" s="2" t="s">
        <v>268</v>
      </c>
      <c r="JH943" s="2" t="s">
        <v>1820</v>
      </c>
      <c r="JI943" s="2" t="s">
        <v>241</v>
      </c>
      <c r="JJ943" s="2" t="s">
        <v>229</v>
      </c>
      <c r="JK943" s="4"/>
      <c r="JL943" s="8"/>
      <c r="JM943" s="4"/>
      <c r="JN943" s="8"/>
      <c r="JO943" s="7"/>
      <c r="JP943" s="7"/>
      <c r="JQ943" s="2" t="s">
        <v>229</v>
      </c>
      <c r="JR943" s="2" t="s">
        <v>229</v>
      </c>
      <c r="JS943" s="2" t="s">
        <v>229</v>
      </c>
      <c r="JT943" s="2" t="s">
        <v>229</v>
      </c>
      <c r="JU943" s="2" t="s">
        <v>229</v>
      </c>
      <c r="JV943" s="2" t="s">
        <v>229</v>
      </c>
      <c r="JW943" s="4"/>
      <c r="JX943" s="8"/>
      <c r="JY943" s="4"/>
      <c r="JZ943" s="8"/>
      <c r="KA943" s="7"/>
      <c r="KB943" s="7"/>
      <c r="KC943" s="2" t="s">
        <v>272</v>
      </c>
      <c r="KD943" s="2" t="s">
        <v>226</v>
      </c>
      <c r="KE943" s="2" t="s">
        <v>229</v>
      </c>
      <c r="KF943" s="2" t="s">
        <v>229</v>
      </c>
      <c r="KG943" s="2" t="s">
        <v>241</v>
      </c>
      <c r="KH943" s="2" t="s">
        <v>229</v>
      </c>
      <c r="KI943" s="4"/>
      <c r="KJ943" s="8"/>
      <c r="KK943" s="4"/>
      <c r="KL943" s="8"/>
      <c r="KM943" s="7"/>
      <c r="KN943" s="7"/>
      <c r="KO943" s="2" t="s">
        <v>272</v>
      </c>
      <c r="KP943" s="2" t="s">
        <v>226</v>
      </c>
      <c r="KQ943" s="2" t="s">
        <v>229</v>
      </c>
      <c r="KR943" s="2" t="s">
        <v>229</v>
      </c>
      <c r="KS943" s="2" t="s">
        <v>241</v>
      </c>
      <c r="KT943" s="2" t="s">
        <v>229</v>
      </c>
      <c r="KU943" s="4"/>
      <c r="KV943" s="8"/>
      <c r="KW943" s="4"/>
      <c r="KX943" s="8"/>
      <c r="KY943" s="7"/>
      <c r="KZ943" s="7"/>
      <c r="LA943" s="2" t="s">
        <v>239</v>
      </c>
      <c r="LB943" s="2" t="s">
        <v>226</v>
      </c>
      <c r="LC943" s="2" t="s">
        <v>720</v>
      </c>
      <c r="LD943" s="2" t="s">
        <v>2449</v>
      </c>
      <c r="LE943" s="2" t="s">
        <v>241</v>
      </c>
      <c r="LF943" s="2" t="s">
        <v>229</v>
      </c>
      <c r="LG943" s="4"/>
      <c r="LH943" s="8"/>
      <c r="LI943" s="4"/>
      <c r="LJ943" s="8"/>
      <c r="LK943" s="7"/>
      <c r="LL943" s="7"/>
      <c r="LM943" s="2" t="s">
        <v>229</v>
      </c>
      <c r="LN943" s="2" t="s">
        <v>229</v>
      </c>
      <c r="LO943" s="2" t="s">
        <v>229</v>
      </c>
      <c r="LP943" s="2" t="s">
        <v>229</v>
      </c>
      <c r="LQ943" s="2" t="s">
        <v>229</v>
      </c>
      <c r="LR943" s="2" t="s">
        <v>229</v>
      </c>
      <c r="LS943" s="4"/>
      <c r="LT943" s="8"/>
      <c r="LU943" s="4"/>
      <c r="LV943" s="8"/>
      <c r="LW943" s="7"/>
      <c r="LX943" s="7"/>
      <c r="LY943" s="2" t="s">
        <v>239</v>
      </c>
      <c r="LZ943" s="2" t="s">
        <v>275</v>
      </c>
      <c r="MA943" s="2" t="s">
        <v>756</v>
      </c>
      <c r="MB943" s="2" t="s">
        <v>3232</v>
      </c>
      <c r="MC943" s="2" t="s">
        <v>241</v>
      </c>
      <c r="MD943" s="2" t="s">
        <v>229</v>
      </c>
      <c r="ME943" s="4"/>
      <c r="MF943" s="8"/>
      <c r="MG943" s="4"/>
      <c r="MH943" s="8"/>
      <c r="MI943" s="7"/>
      <c r="MJ943" s="7"/>
      <c r="MK943" s="2" t="s">
        <v>266</v>
      </c>
      <c r="ML943" s="2" t="s">
        <v>226</v>
      </c>
      <c r="MM943" s="2" t="s">
        <v>229</v>
      </c>
      <c r="MN943" s="2" t="s">
        <v>229</v>
      </c>
      <c r="MO943" s="2" t="s">
        <v>241</v>
      </c>
      <c r="MP943" s="2" t="s">
        <v>229</v>
      </c>
      <c r="MQ943" s="4"/>
      <c r="MR943" s="8"/>
      <c r="MS943" s="4"/>
      <c r="MT943" s="8"/>
      <c r="MU943" s="7"/>
      <c r="MV943" s="7"/>
      <c r="MW943" s="2" t="s">
        <v>239</v>
      </c>
      <c r="MX943" s="2" t="s">
        <v>226</v>
      </c>
      <c r="MY943" s="2" t="s">
        <v>866</v>
      </c>
      <c r="MZ943" s="2" t="s">
        <v>556</v>
      </c>
      <c r="NA943" s="2" t="s">
        <v>241</v>
      </c>
      <c r="NB943" s="2" t="s">
        <v>229</v>
      </c>
      <c r="NC943" s="4"/>
      <c r="ND943" s="8"/>
      <c r="NE943" s="4"/>
      <c r="NF943" s="8"/>
      <c r="NG943" s="7"/>
      <c r="NH943" s="7"/>
      <c r="NI943" s="2" t="s">
        <v>239</v>
      </c>
      <c r="NJ943" s="2" t="s">
        <v>260</v>
      </c>
      <c r="NK943" s="2" t="s">
        <v>1165</v>
      </c>
      <c r="NL943" s="2" t="s">
        <v>4460</v>
      </c>
      <c r="NM943" s="2" t="s">
        <v>241</v>
      </c>
      <c r="NN943" s="2" t="s">
        <v>229</v>
      </c>
      <c r="NO943" s="4"/>
      <c r="NP943" s="8"/>
      <c r="NQ943" s="4"/>
      <c r="NR943" s="8"/>
      <c r="NS943" s="7"/>
      <c r="NT943" s="7"/>
      <c r="NU943" s="2" t="s">
        <v>272</v>
      </c>
      <c r="NV943" s="2" t="s">
        <v>226</v>
      </c>
      <c r="NW943" s="2" t="s">
        <v>229</v>
      </c>
      <c r="NX943" s="2" t="s">
        <v>229</v>
      </c>
      <c r="NY943" s="2" t="s">
        <v>241</v>
      </c>
      <c r="NZ943" s="2" t="s">
        <v>229</v>
      </c>
      <c r="OA943" s="4"/>
      <c r="OB943" s="8"/>
      <c r="OC943" s="4"/>
      <c r="OD943" s="8"/>
      <c r="OE943" s="7"/>
      <c r="OF943" s="7"/>
      <c r="OG943" s="2" t="s">
        <v>266</v>
      </c>
      <c r="OH943" s="2" t="s">
        <v>226</v>
      </c>
      <c r="OI943" s="2" t="s">
        <v>229</v>
      </c>
      <c r="OJ943" s="2" t="s">
        <v>229</v>
      </c>
      <c r="OK943" s="2" t="s">
        <v>241</v>
      </c>
      <c r="OL943" s="2" t="s">
        <v>229</v>
      </c>
      <c r="OM943" s="4"/>
      <c r="ON943" s="8"/>
      <c r="OO943" s="4"/>
      <c r="OP943" s="8"/>
      <c r="OQ943" s="7"/>
      <c r="OR943" s="7"/>
      <c r="OS943" s="2" t="s">
        <v>229</v>
      </c>
      <c r="OT943" s="2" t="s">
        <v>229</v>
      </c>
      <c r="OU943" s="2" t="s">
        <v>229</v>
      </c>
      <c r="OV943" s="2" t="s">
        <v>229</v>
      </c>
      <c r="OW943" s="2" t="s">
        <v>229</v>
      </c>
      <c r="OX943" s="2" t="s">
        <v>229</v>
      </c>
      <c r="OY943" s="4"/>
      <c r="OZ943" s="8"/>
      <c r="PA943" s="4"/>
      <c r="PB943" s="8"/>
      <c r="PC943" s="7"/>
      <c r="PD943" s="7"/>
      <c r="PE943" s="2" t="s">
        <v>229</v>
      </c>
      <c r="PF943" s="2" t="s">
        <v>229</v>
      </c>
      <c r="PG943" s="2" t="s">
        <v>229</v>
      </c>
      <c r="PH943" s="2" t="s">
        <v>229</v>
      </c>
      <c r="PI943" s="2" t="s">
        <v>229</v>
      </c>
      <c r="PJ943" s="2" t="s">
        <v>229</v>
      </c>
      <c r="PK943" s="4"/>
      <c r="PL943" s="8"/>
      <c r="PM943" s="4"/>
      <c r="PN943" s="8"/>
      <c r="PO943" s="7"/>
      <c r="PP943" s="7"/>
      <c r="PQ943" s="2" t="s">
        <v>239</v>
      </c>
      <c r="PR943" s="2" t="s">
        <v>275</v>
      </c>
      <c r="PS943" s="2" t="s">
        <v>785</v>
      </c>
      <c r="PT943" s="2" t="s">
        <v>959</v>
      </c>
      <c r="PU943" s="2" t="s">
        <v>241</v>
      </c>
      <c r="PV943" s="2" t="s">
        <v>229</v>
      </c>
      <c r="PW943" s="4"/>
      <c r="PX943" s="8"/>
      <c r="PY943" s="4"/>
      <c r="PZ943" s="8"/>
      <c r="QA943" s="7"/>
      <c r="QB943" s="7"/>
      <c r="QC943" s="2" t="s">
        <v>281</v>
      </c>
      <c r="QD943" s="2" t="s">
        <v>226</v>
      </c>
      <c r="QE943" s="2" t="s">
        <v>229</v>
      </c>
      <c r="QF943" s="2" t="s">
        <v>229</v>
      </c>
      <c r="QG943" s="2" t="s">
        <v>241</v>
      </c>
      <c r="QH943" s="2" t="s">
        <v>229</v>
      </c>
      <c r="QI943" s="4"/>
      <c r="QJ943" s="8"/>
      <c r="QK943" s="4"/>
      <c r="QL943" s="8"/>
      <c r="QM943" s="7"/>
      <c r="QN943" s="7"/>
      <c r="QO943" s="2" t="s">
        <v>229</v>
      </c>
      <c r="QP943" s="2" t="s">
        <v>229</v>
      </c>
      <c r="QQ943" s="2" t="s">
        <v>229</v>
      </c>
      <c r="QR943" s="2" t="s">
        <v>229</v>
      </c>
      <c r="QS943" s="2" t="s">
        <v>229</v>
      </c>
      <c r="QT943" s="2" t="s">
        <v>229</v>
      </c>
      <c r="QU943" s="4"/>
      <c r="QV943" s="8"/>
      <c r="QW943" s="4"/>
      <c r="QX943" s="8"/>
      <c r="QY943" s="7"/>
      <c r="QZ943" s="7"/>
      <c r="RA943" s="2" t="s">
        <v>239</v>
      </c>
      <c r="RB943" s="2" t="s">
        <v>275</v>
      </c>
      <c r="RC943" s="2" t="s">
        <v>338</v>
      </c>
      <c r="RD943" s="2" t="s">
        <v>229</v>
      </c>
      <c r="RE943" s="2" t="s">
        <v>241</v>
      </c>
      <c r="RF943" s="2" t="s">
        <v>229</v>
      </c>
      <c r="RG943" s="4"/>
      <c r="RH943" s="8"/>
      <c r="RI943" s="4"/>
      <c r="RJ943" s="8"/>
      <c r="RK943" s="7"/>
      <c r="RL943" s="7"/>
      <c r="RM943" s="2" t="s">
        <v>229</v>
      </c>
      <c r="RN943" s="2" t="s">
        <v>229</v>
      </c>
      <c r="RO943" s="2" t="s">
        <v>229</v>
      </c>
      <c r="RP943" s="2" t="s">
        <v>229</v>
      </c>
      <c r="RQ943" s="2" t="s">
        <v>229</v>
      </c>
      <c r="RR943" s="2" t="s">
        <v>229</v>
      </c>
      <c r="RS943" s="4"/>
      <c r="RT943" s="8"/>
      <c r="RU943" s="4"/>
      <c r="RV943" s="8"/>
      <c r="RW943" s="7"/>
      <c r="RX943" s="7"/>
      <c r="RY943" s="2" t="s">
        <v>239</v>
      </c>
      <c r="RZ943" s="2" t="s">
        <v>275</v>
      </c>
      <c r="SA943" s="2" t="s">
        <v>282</v>
      </c>
      <c r="SB943" s="2" t="s">
        <v>1659</v>
      </c>
      <c r="SC943" s="2" t="s">
        <v>241</v>
      </c>
      <c r="SD943" s="2" t="s">
        <v>229</v>
      </c>
      <c r="SE943" s="4">
        <v>229</v>
      </c>
      <c r="SF943" s="4"/>
      <c r="SG943" s="4"/>
      <c r="SH943" s="4"/>
      <c r="SI943" s="4"/>
      <c r="SJ943" s="4"/>
      <c r="SK943" s="4"/>
      <c r="SL943" s="4">
        <v>2</v>
      </c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>
        <v>90</v>
      </c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>
        <v>160</v>
      </c>
      <c r="VS943" s="4"/>
    </row>
    <row r="944">
      <c r="A944" s="2" t="s">
        <v>5406</v>
      </c>
      <c r="B944" s="2" t="s">
        <v>216</v>
      </c>
      <c r="C944" s="2" t="s">
        <v>5248</v>
      </c>
      <c r="D944" s="2" t="s">
        <v>3600</v>
      </c>
      <c r="E944" s="2" t="s">
        <v>3601</v>
      </c>
      <c r="F944" s="2" t="s">
        <v>5400</v>
      </c>
      <c r="G944" s="2" t="s">
        <v>5401</v>
      </c>
      <c r="H944" s="2" t="s">
        <v>5402</v>
      </c>
      <c r="I944" s="2" t="s">
        <v>4581</v>
      </c>
      <c r="J944" s="2" t="s">
        <v>285</v>
      </c>
      <c r="K944" s="2" t="s">
        <v>1878</v>
      </c>
      <c r="L944" s="3">
        <v>49</v>
      </c>
      <c r="M944" s="3">
        <v>51.45</v>
      </c>
      <c r="N944" s="3">
        <v>99.99</v>
      </c>
      <c r="O944" s="2" t="s">
        <v>226</v>
      </c>
      <c r="P944" s="2" t="s">
        <v>618</v>
      </c>
      <c r="Q944" s="2" t="s">
        <v>228</v>
      </c>
      <c r="R944" s="2" t="s">
        <v>229</v>
      </c>
      <c r="S944" s="2" t="s">
        <v>5403</v>
      </c>
      <c r="T944" s="2" t="s">
        <v>684</v>
      </c>
      <c r="U944" s="2" t="s">
        <v>286</v>
      </c>
      <c r="V944" s="2" t="s">
        <v>1142</v>
      </c>
      <c r="W944" s="2" t="s">
        <v>1009</v>
      </c>
      <c r="X944" s="2" t="s">
        <v>229</v>
      </c>
      <c r="Y944" s="2" t="s">
        <v>1144</v>
      </c>
      <c r="Z944" s="4">
        <v>281</v>
      </c>
      <c r="AA944" s="4">
        <f>=ROUNDDOWN(35.125,0)</f>
      </c>
      <c r="AB944" s="5">
        <v>8</v>
      </c>
      <c r="AC944" s="2" t="s">
        <v>2549</v>
      </c>
      <c r="AD944" s="4">
        <v>80</v>
      </c>
      <c r="AE944" s="4">
        <v>250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>
        <v>5</v>
      </c>
      <c r="AQ944" s="8">
        <v>266.98</v>
      </c>
      <c r="AR944" s="4">
        <v>1</v>
      </c>
      <c r="AS944" s="8">
        <v>51.99</v>
      </c>
      <c r="AT944" s="7">
        <v>4</v>
      </c>
      <c r="AU944" s="7">
        <v>4.1352</v>
      </c>
      <c r="AV944" s="4" t="s">
        <v>229</v>
      </c>
      <c r="AW944" s="8" t="s">
        <v>229</v>
      </c>
      <c r="AX944" s="4" t="s">
        <v>229</v>
      </c>
      <c r="AY944" s="8" t="s">
        <v>229</v>
      </c>
      <c r="AZ944" s="7" t="s">
        <v>229</v>
      </c>
      <c r="BA944" s="7" t="s">
        <v>229</v>
      </c>
      <c r="BB944" s="7">
        <v>0.4256</v>
      </c>
      <c r="BC944" s="4" t="s">
        <v>229</v>
      </c>
      <c r="BD944" s="8" t="s">
        <v>229</v>
      </c>
      <c r="BE944" s="4" t="s">
        <v>229</v>
      </c>
      <c r="BF944" s="8" t="s">
        <v>229</v>
      </c>
      <c r="BG944" s="7" t="s">
        <v>229</v>
      </c>
      <c r="BH944" s="7" t="s">
        <v>229</v>
      </c>
      <c r="BI944" s="7" t="s">
        <v>229</v>
      </c>
      <c r="BJ944" s="4">
        <v>5</v>
      </c>
      <c r="BK944" s="8">
        <v>266.98</v>
      </c>
      <c r="BL944" s="2" t="s">
        <v>3055</v>
      </c>
      <c r="BM944" s="7">
        <v>1</v>
      </c>
      <c r="BN944" s="7">
        <v>1</v>
      </c>
      <c r="BO944" s="4">
        <v>3</v>
      </c>
      <c r="BP944" s="8">
        <v>163.5</v>
      </c>
      <c r="BQ944" s="4"/>
      <c r="BR944" s="8"/>
      <c r="BS944" s="7"/>
      <c r="BT944" s="7"/>
      <c r="BU944" s="2" t="s">
        <v>239</v>
      </c>
      <c r="BV944" s="2" t="s">
        <v>226</v>
      </c>
      <c r="BW944" s="2" t="s">
        <v>229</v>
      </c>
      <c r="BX944" s="2" t="s">
        <v>2410</v>
      </c>
      <c r="BY944" s="2" t="s">
        <v>241</v>
      </c>
      <c r="BZ944" s="2" t="s">
        <v>229</v>
      </c>
      <c r="CA944" s="4">
        <v>1</v>
      </c>
      <c r="CB944" s="8">
        <v>51.74</v>
      </c>
      <c r="CC944" s="4"/>
      <c r="CD944" s="8"/>
      <c r="CE944" s="7"/>
      <c r="CF944" s="7"/>
      <c r="CG944" s="2" t="s">
        <v>239</v>
      </c>
      <c r="CH944" s="2" t="s">
        <v>226</v>
      </c>
      <c r="CI944" s="2" t="s">
        <v>1148</v>
      </c>
      <c r="CJ944" s="2" t="s">
        <v>4300</v>
      </c>
      <c r="CK944" s="2" t="s">
        <v>241</v>
      </c>
      <c r="CL944" s="2" t="s">
        <v>229</v>
      </c>
      <c r="CM944" s="4">
        <v>1</v>
      </c>
      <c r="CN944" s="8">
        <v>51.74</v>
      </c>
      <c r="CO944" s="4"/>
      <c r="CP944" s="8"/>
      <c r="CQ944" s="7"/>
      <c r="CR944" s="7"/>
      <c r="CS944" s="2" t="s">
        <v>239</v>
      </c>
      <c r="CT944" s="2" t="s">
        <v>226</v>
      </c>
      <c r="CU944" s="2" t="s">
        <v>1148</v>
      </c>
      <c r="CV944" s="2" t="s">
        <v>3468</v>
      </c>
      <c r="CW944" s="2" t="s">
        <v>241</v>
      </c>
      <c r="CX944" s="2" t="s">
        <v>229</v>
      </c>
      <c r="CY944" s="4"/>
      <c r="CZ944" s="8"/>
      <c r="DA944" s="4"/>
      <c r="DB944" s="8"/>
      <c r="DC944" s="7"/>
      <c r="DD944" s="7"/>
      <c r="DE944" s="2" t="s">
        <v>239</v>
      </c>
      <c r="DF944" s="2" t="s">
        <v>226</v>
      </c>
      <c r="DG944" s="2" t="s">
        <v>1148</v>
      </c>
      <c r="DH944" s="2" t="s">
        <v>4306</v>
      </c>
      <c r="DI944" s="2" t="s">
        <v>241</v>
      </c>
      <c r="DJ944" s="2" t="s">
        <v>229</v>
      </c>
      <c r="DK944" s="4"/>
      <c r="DL944" s="8"/>
      <c r="DM944" s="4"/>
      <c r="DN944" s="8"/>
      <c r="DO944" s="7"/>
      <c r="DP944" s="7"/>
      <c r="DQ944" s="2" t="s">
        <v>239</v>
      </c>
      <c r="DR944" s="2" t="s">
        <v>226</v>
      </c>
      <c r="DS944" s="2" t="s">
        <v>1148</v>
      </c>
      <c r="DT944" s="2" t="s">
        <v>5407</v>
      </c>
      <c r="DU944" s="2" t="s">
        <v>241</v>
      </c>
      <c r="DV944" s="2" t="s">
        <v>229</v>
      </c>
      <c r="DW944" s="4"/>
      <c r="DX944" s="8"/>
      <c r="DY944" s="4">
        <v>1</v>
      </c>
      <c r="DZ944" s="8">
        <v>51.99</v>
      </c>
      <c r="EA944" s="7">
        <v>-1</v>
      </c>
      <c r="EB944" s="7">
        <v>-1</v>
      </c>
      <c r="EC944" s="2" t="s">
        <v>239</v>
      </c>
      <c r="ED944" s="2" t="s">
        <v>226</v>
      </c>
      <c r="EE944" s="2" t="s">
        <v>699</v>
      </c>
      <c r="EF944" s="2" t="s">
        <v>1794</v>
      </c>
      <c r="EG944" s="2" t="s">
        <v>241</v>
      </c>
      <c r="EH944" s="2" t="s">
        <v>229</v>
      </c>
      <c r="EI944" s="4"/>
      <c r="EJ944" s="8"/>
      <c r="EK944" s="4"/>
      <c r="EL944" s="8"/>
      <c r="EM944" s="7"/>
      <c r="EN944" s="7"/>
      <c r="EO944" s="2" t="s">
        <v>239</v>
      </c>
      <c r="EP944" s="2" t="s">
        <v>226</v>
      </c>
      <c r="EQ944" s="2" t="s">
        <v>1148</v>
      </c>
      <c r="ER944" s="2" t="s">
        <v>1802</v>
      </c>
      <c r="ES944" s="2" t="s">
        <v>241</v>
      </c>
      <c r="ET944" s="2" t="s">
        <v>229</v>
      </c>
      <c r="EU944" s="4"/>
      <c r="EV944" s="8"/>
      <c r="EW944" s="4"/>
      <c r="EX944" s="8"/>
      <c r="EY944" s="7"/>
      <c r="EZ944" s="7"/>
      <c r="FA944" s="2" t="s">
        <v>239</v>
      </c>
      <c r="FB944" s="2" t="s">
        <v>226</v>
      </c>
      <c r="FC944" s="2" t="s">
        <v>1148</v>
      </c>
      <c r="FD944" s="2" t="s">
        <v>3632</v>
      </c>
      <c r="FE944" s="2" t="s">
        <v>241</v>
      </c>
      <c r="FF944" s="2" t="s">
        <v>229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226</v>
      </c>
      <c r="FO944" s="2" t="s">
        <v>1148</v>
      </c>
      <c r="FP944" s="2" t="s">
        <v>1802</v>
      </c>
      <c r="FQ944" s="2" t="s">
        <v>241</v>
      </c>
      <c r="FR944" s="2" t="s">
        <v>229</v>
      </c>
      <c r="FS944" s="4"/>
      <c r="FT944" s="8"/>
      <c r="FU944" s="4"/>
      <c r="FV944" s="8"/>
      <c r="FW944" s="7"/>
      <c r="FX944" s="7"/>
      <c r="FY944" s="2" t="s">
        <v>239</v>
      </c>
      <c r="FZ944" s="2" t="s">
        <v>226</v>
      </c>
      <c r="GA944" s="2" t="s">
        <v>327</v>
      </c>
      <c r="GB944" s="2" t="s">
        <v>229</v>
      </c>
      <c r="GC944" s="2" t="s">
        <v>241</v>
      </c>
      <c r="GD944" s="2" t="s">
        <v>229</v>
      </c>
      <c r="GE944" s="4"/>
      <c r="GF944" s="8"/>
      <c r="GG944" s="4"/>
      <c r="GH944" s="8"/>
      <c r="GI944" s="7"/>
      <c r="GJ944" s="7"/>
      <c r="GK944" s="2" t="s">
        <v>714</v>
      </c>
      <c r="GL944" s="2" t="s">
        <v>275</v>
      </c>
      <c r="GM944" s="2" t="s">
        <v>1987</v>
      </c>
      <c r="GN944" s="2" t="s">
        <v>2156</v>
      </c>
      <c r="GO944" s="2" t="s">
        <v>241</v>
      </c>
      <c r="GP944" s="2" t="s">
        <v>229</v>
      </c>
      <c r="GQ944" s="4"/>
      <c r="GR944" s="8"/>
      <c r="GS944" s="4"/>
      <c r="GT944" s="8"/>
      <c r="GU944" s="7"/>
      <c r="GV944" s="7"/>
      <c r="GW944" s="2" t="s">
        <v>239</v>
      </c>
      <c r="GX944" s="2" t="s">
        <v>226</v>
      </c>
      <c r="GY944" s="2" t="s">
        <v>1492</v>
      </c>
      <c r="GZ944" s="2" t="s">
        <v>3215</v>
      </c>
      <c r="HA944" s="2" t="s">
        <v>241</v>
      </c>
      <c r="HB944" s="2" t="s">
        <v>229</v>
      </c>
      <c r="HC944" s="4"/>
      <c r="HD944" s="8"/>
      <c r="HE944" s="4"/>
      <c r="HF944" s="8"/>
      <c r="HG944" s="7"/>
      <c r="HH944" s="7"/>
      <c r="HI944" s="2" t="s">
        <v>714</v>
      </c>
      <c r="HJ944" s="2" t="s">
        <v>275</v>
      </c>
      <c r="HK944" s="2" t="s">
        <v>1148</v>
      </c>
      <c r="HL944" s="2" t="s">
        <v>3703</v>
      </c>
      <c r="HM944" s="2" t="s">
        <v>241</v>
      </c>
      <c r="HN944" s="2" t="s">
        <v>229</v>
      </c>
      <c r="HO944" s="4"/>
      <c r="HP944" s="8"/>
      <c r="HQ944" s="4"/>
      <c r="HR944" s="8"/>
      <c r="HS944" s="7"/>
      <c r="HT944" s="7"/>
      <c r="HU944" s="2" t="s">
        <v>239</v>
      </c>
      <c r="HV944" s="2" t="s">
        <v>226</v>
      </c>
      <c r="HW944" s="2" t="s">
        <v>2322</v>
      </c>
      <c r="HX944" s="2" t="s">
        <v>506</v>
      </c>
      <c r="HY944" s="2" t="s">
        <v>241</v>
      </c>
      <c r="HZ944" s="2" t="s">
        <v>229</v>
      </c>
      <c r="IA944" s="4"/>
      <c r="IB944" s="8"/>
      <c r="IC944" s="4"/>
      <c r="ID944" s="8"/>
      <c r="IE944" s="7"/>
      <c r="IF944" s="7"/>
      <c r="IG944" s="2" t="s">
        <v>266</v>
      </c>
      <c r="IH944" s="2" t="s">
        <v>226</v>
      </c>
      <c r="II944" s="2" t="s">
        <v>1735</v>
      </c>
      <c r="IJ944" s="2" t="s">
        <v>229</v>
      </c>
      <c r="IK944" s="2" t="s">
        <v>241</v>
      </c>
      <c r="IL944" s="2" t="s">
        <v>229</v>
      </c>
      <c r="IM944" s="4"/>
      <c r="IN944" s="8"/>
      <c r="IO944" s="4"/>
      <c r="IP944" s="8"/>
      <c r="IQ944" s="7"/>
      <c r="IR944" s="7"/>
      <c r="IS944" s="2" t="s">
        <v>267</v>
      </c>
      <c r="IT944" s="2" t="s">
        <v>226</v>
      </c>
      <c r="IU944" s="2" t="s">
        <v>229</v>
      </c>
      <c r="IV944" s="2" t="s">
        <v>229</v>
      </c>
      <c r="IW944" s="2" t="s">
        <v>241</v>
      </c>
      <c r="IX944" s="2" t="s">
        <v>229</v>
      </c>
      <c r="IY944" s="4"/>
      <c r="IZ944" s="8"/>
      <c r="JA944" s="4"/>
      <c r="JB944" s="8"/>
      <c r="JC944" s="7"/>
      <c r="JD944" s="7"/>
      <c r="JE944" s="2" t="s">
        <v>239</v>
      </c>
      <c r="JF944" s="2" t="s">
        <v>226</v>
      </c>
      <c r="JG944" s="2" t="s">
        <v>268</v>
      </c>
      <c r="JH944" s="2" t="s">
        <v>1281</v>
      </c>
      <c r="JI944" s="2" t="s">
        <v>241</v>
      </c>
      <c r="JJ944" s="2" t="s">
        <v>229</v>
      </c>
      <c r="JK944" s="4"/>
      <c r="JL944" s="8"/>
      <c r="JM944" s="4"/>
      <c r="JN944" s="8"/>
      <c r="JO944" s="7"/>
      <c r="JP944" s="7"/>
      <c r="JQ944" s="2" t="s">
        <v>229</v>
      </c>
      <c r="JR944" s="2" t="s">
        <v>229</v>
      </c>
      <c r="JS944" s="2" t="s">
        <v>229</v>
      </c>
      <c r="JT944" s="2" t="s">
        <v>229</v>
      </c>
      <c r="JU944" s="2" t="s">
        <v>229</v>
      </c>
      <c r="JV944" s="2" t="s">
        <v>229</v>
      </c>
      <c r="JW944" s="4"/>
      <c r="JX944" s="8"/>
      <c r="JY944" s="4"/>
      <c r="JZ944" s="8"/>
      <c r="KA944" s="7"/>
      <c r="KB944" s="7"/>
      <c r="KC944" s="2" t="s">
        <v>272</v>
      </c>
      <c r="KD944" s="2" t="s">
        <v>226</v>
      </c>
      <c r="KE944" s="2" t="s">
        <v>229</v>
      </c>
      <c r="KF944" s="2" t="s">
        <v>229</v>
      </c>
      <c r="KG944" s="2" t="s">
        <v>241</v>
      </c>
      <c r="KH944" s="2" t="s">
        <v>229</v>
      </c>
      <c r="KI944" s="4"/>
      <c r="KJ944" s="8"/>
      <c r="KK944" s="4"/>
      <c r="KL944" s="8"/>
      <c r="KM944" s="7"/>
      <c r="KN944" s="7"/>
      <c r="KO944" s="2" t="s">
        <v>272</v>
      </c>
      <c r="KP944" s="2" t="s">
        <v>226</v>
      </c>
      <c r="KQ944" s="2" t="s">
        <v>229</v>
      </c>
      <c r="KR944" s="2" t="s">
        <v>229</v>
      </c>
      <c r="KS944" s="2" t="s">
        <v>241</v>
      </c>
      <c r="KT944" s="2" t="s">
        <v>229</v>
      </c>
      <c r="KU944" s="4"/>
      <c r="KV944" s="8"/>
      <c r="KW944" s="4"/>
      <c r="KX944" s="8"/>
      <c r="KY944" s="7"/>
      <c r="KZ944" s="7"/>
      <c r="LA944" s="2" t="s">
        <v>239</v>
      </c>
      <c r="LB944" s="2" t="s">
        <v>226</v>
      </c>
      <c r="LC944" s="2" t="s">
        <v>720</v>
      </c>
      <c r="LD944" s="2" t="s">
        <v>700</v>
      </c>
      <c r="LE944" s="2" t="s">
        <v>241</v>
      </c>
      <c r="LF944" s="2" t="s">
        <v>229</v>
      </c>
      <c r="LG944" s="4"/>
      <c r="LH944" s="8"/>
      <c r="LI944" s="4"/>
      <c r="LJ944" s="8"/>
      <c r="LK944" s="7"/>
      <c r="LL944" s="7"/>
      <c r="LM944" s="2" t="s">
        <v>229</v>
      </c>
      <c r="LN944" s="2" t="s">
        <v>229</v>
      </c>
      <c r="LO944" s="2" t="s">
        <v>229</v>
      </c>
      <c r="LP944" s="2" t="s">
        <v>229</v>
      </c>
      <c r="LQ944" s="2" t="s">
        <v>229</v>
      </c>
      <c r="LR944" s="2" t="s">
        <v>229</v>
      </c>
      <c r="LS944" s="4"/>
      <c r="LT944" s="8"/>
      <c r="LU944" s="4"/>
      <c r="LV944" s="8"/>
      <c r="LW944" s="7"/>
      <c r="LX944" s="7"/>
      <c r="LY944" s="2" t="s">
        <v>239</v>
      </c>
      <c r="LZ944" s="2" t="s">
        <v>275</v>
      </c>
      <c r="MA944" s="2" t="s">
        <v>756</v>
      </c>
      <c r="MB944" s="2" t="s">
        <v>1397</v>
      </c>
      <c r="MC944" s="2" t="s">
        <v>241</v>
      </c>
      <c r="MD944" s="2" t="s">
        <v>229</v>
      </c>
      <c r="ME944" s="4"/>
      <c r="MF944" s="8"/>
      <c r="MG944" s="4"/>
      <c r="MH944" s="8"/>
      <c r="MI944" s="7"/>
      <c r="MJ944" s="7"/>
      <c r="MK944" s="2" t="s">
        <v>266</v>
      </c>
      <c r="ML944" s="2" t="s">
        <v>226</v>
      </c>
      <c r="MM944" s="2" t="s">
        <v>229</v>
      </c>
      <c r="MN944" s="2" t="s">
        <v>229</v>
      </c>
      <c r="MO944" s="2" t="s">
        <v>241</v>
      </c>
      <c r="MP944" s="2" t="s">
        <v>229</v>
      </c>
      <c r="MQ944" s="4"/>
      <c r="MR944" s="8"/>
      <c r="MS944" s="4"/>
      <c r="MT944" s="8"/>
      <c r="MU944" s="7"/>
      <c r="MV944" s="7"/>
      <c r="MW944" s="2" t="s">
        <v>239</v>
      </c>
      <c r="MX944" s="2" t="s">
        <v>226</v>
      </c>
      <c r="MY944" s="2" t="s">
        <v>866</v>
      </c>
      <c r="MZ944" s="2" t="s">
        <v>901</v>
      </c>
      <c r="NA944" s="2" t="s">
        <v>241</v>
      </c>
      <c r="NB944" s="2" t="s">
        <v>229</v>
      </c>
      <c r="NC944" s="4"/>
      <c r="ND944" s="8"/>
      <c r="NE944" s="4"/>
      <c r="NF944" s="8"/>
      <c r="NG944" s="7"/>
      <c r="NH944" s="7"/>
      <c r="NI944" s="2" t="s">
        <v>239</v>
      </c>
      <c r="NJ944" s="2" t="s">
        <v>260</v>
      </c>
      <c r="NK944" s="2" t="s">
        <v>1165</v>
      </c>
      <c r="NL944" s="2" t="s">
        <v>4460</v>
      </c>
      <c r="NM944" s="2" t="s">
        <v>241</v>
      </c>
      <c r="NN944" s="2" t="s">
        <v>229</v>
      </c>
      <c r="NO944" s="4"/>
      <c r="NP944" s="8"/>
      <c r="NQ944" s="4"/>
      <c r="NR944" s="8"/>
      <c r="NS944" s="7"/>
      <c r="NT944" s="7"/>
      <c r="NU944" s="2" t="s">
        <v>272</v>
      </c>
      <c r="NV944" s="2" t="s">
        <v>226</v>
      </c>
      <c r="NW944" s="2" t="s">
        <v>229</v>
      </c>
      <c r="NX944" s="2" t="s">
        <v>229</v>
      </c>
      <c r="NY944" s="2" t="s">
        <v>241</v>
      </c>
      <c r="NZ944" s="2" t="s">
        <v>229</v>
      </c>
      <c r="OA944" s="4"/>
      <c r="OB944" s="8"/>
      <c r="OC944" s="4"/>
      <c r="OD944" s="8"/>
      <c r="OE944" s="7"/>
      <c r="OF944" s="7"/>
      <c r="OG944" s="2" t="s">
        <v>266</v>
      </c>
      <c r="OH944" s="2" t="s">
        <v>226</v>
      </c>
      <c r="OI944" s="2" t="s">
        <v>229</v>
      </c>
      <c r="OJ944" s="2" t="s">
        <v>229</v>
      </c>
      <c r="OK944" s="2" t="s">
        <v>241</v>
      </c>
      <c r="OL944" s="2" t="s">
        <v>229</v>
      </c>
      <c r="OM944" s="4"/>
      <c r="ON944" s="8"/>
      <c r="OO944" s="4"/>
      <c r="OP944" s="8"/>
      <c r="OQ944" s="7"/>
      <c r="OR944" s="7"/>
      <c r="OS944" s="2" t="s">
        <v>229</v>
      </c>
      <c r="OT944" s="2" t="s">
        <v>229</v>
      </c>
      <c r="OU944" s="2" t="s">
        <v>229</v>
      </c>
      <c r="OV944" s="2" t="s">
        <v>229</v>
      </c>
      <c r="OW944" s="2" t="s">
        <v>229</v>
      </c>
      <c r="OX944" s="2" t="s">
        <v>229</v>
      </c>
      <c r="OY944" s="4"/>
      <c r="OZ944" s="8"/>
      <c r="PA944" s="4"/>
      <c r="PB944" s="8"/>
      <c r="PC944" s="7"/>
      <c r="PD944" s="7"/>
      <c r="PE944" s="2" t="s">
        <v>229</v>
      </c>
      <c r="PF944" s="2" t="s">
        <v>229</v>
      </c>
      <c r="PG944" s="2" t="s">
        <v>229</v>
      </c>
      <c r="PH944" s="2" t="s">
        <v>229</v>
      </c>
      <c r="PI944" s="2" t="s">
        <v>229</v>
      </c>
      <c r="PJ944" s="2" t="s">
        <v>229</v>
      </c>
      <c r="PK944" s="4"/>
      <c r="PL944" s="8"/>
      <c r="PM944" s="4"/>
      <c r="PN944" s="8"/>
      <c r="PO944" s="7"/>
      <c r="PP944" s="7"/>
      <c r="PQ944" s="2" t="s">
        <v>239</v>
      </c>
      <c r="PR944" s="2" t="s">
        <v>275</v>
      </c>
      <c r="PS944" s="2" t="s">
        <v>785</v>
      </c>
      <c r="PT944" s="2" t="s">
        <v>871</v>
      </c>
      <c r="PU944" s="2" t="s">
        <v>241</v>
      </c>
      <c r="PV944" s="2" t="s">
        <v>229</v>
      </c>
      <c r="PW944" s="4"/>
      <c r="PX944" s="8"/>
      <c r="PY944" s="4"/>
      <c r="PZ944" s="8"/>
      <c r="QA944" s="7"/>
      <c r="QB944" s="7"/>
      <c r="QC944" s="2" t="s">
        <v>281</v>
      </c>
      <c r="QD944" s="2" t="s">
        <v>226</v>
      </c>
      <c r="QE944" s="2" t="s">
        <v>229</v>
      </c>
      <c r="QF944" s="2" t="s">
        <v>229</v>
      </c>
      <c r="QG944" s="2" t="s">
        <v>241</v>
      </c>
      <c r="QH944" s="2" t="s">
        <v>229</v>
      </c>
      <c r="QI944" s="4"/>
      <c r="QJ944" s="8"/>
      <c r="QK944" s="4"/>
      <c r="QL944" s="8"/>
      <c r="QM944" s="7"/>
      <c r="QN944" s="7"/>
      <c r="QO944" s="2" t="s">
        <v>229</v>
      </c>
      <c r="QP944" s="2" t="s">
        <v>229</v>
      </c>
      <c r="QQ944" s="2" t="s">
        <v>229</v>
      </c>
      <c r="QR944" s="2" t="s">
        <v>229</v>
      </c>
      <c r="QS944" s="2" t="s">
        <v>229</v>
      </c>
      <c r="QT944" s="2" t="s">
        <v>229</v>
      </c>
      <c r="QU944" s="4"/>
      <c r="QV944" s="8"/>
      <c r="QW944" s="4"/>
      <c r="QX944" s="8"/>
      <c r="QY944" s="7"/>
      <c r="QZ944" s="7"/>
      <c r="RA944" s="2" t="s">
        <v>239</v>
      </c>
      <c r="RB944" s="2" t="s">
        <v>275</v>
      </c>
      <c r="RC944" s="2" t="s">
        <v>338</v>
      </c>
      <c r="RD944" s="2" t="s">
        <v>229</v>
      </c>
      <c r="RE944" s="2" t="s">
        <v>241</v>
      </c>
      <c r="RF944" s="2" t="s">
        <v>229</v>
      </c>
      <c r="RG944" s="4"/>
      <c r="RH944" s="8"/>
      <c r="RI944" s="4"/>
      <c r="RJ944" s="8"/>
      <c r="RK944" s="7"/>
      <c r="RL944" s="7"/>
      <c r="RM944" s="2" t="s">
        <v>229</v>
      </c>
      <c r="RN944" s="2" t="s">
        <v>229</v>
      </c>
      <c r="RO944" s="2" t="s">
        <v>229</v>
      </c>
      <c r="RP944" s="2" t="s">
        <v>229</v>
      </c>
      <c r="RQ944" s="2" t="s">
        <v>229</v>
      </c>
      <c r="RR944" s="2" t="s">
        <v>229</v>
      </c>
      <c r="RS944" s="4"/>
      <c r="RT944" s="8"/>
      <c r="RU944" s="4"/>
      <c r="RV944" s="8"/>
      <c r="RW944" s="7"/>
      <c r="RX944" s="7"/>
      <c r="RY944" s="2" t="s">
        <v>239</v>
      </c>
      <c r="RZ944" s="2" t="s">
        <v>275</v>
      </c>
      <c r="SA944" s="2" t="s">
        <v>282</v>
      </c>
      <c r="SB944" s="2" t="s">
        <v>802</v>
      </c>
      <c r="SC944" s="2" t="s">
        <v>241</v>
      </c>
      <c r="SD944" s="2" t="s">
        <v>229</v>
      </c>
      <c r="SE944" s="4">
        <v>279</v>
      </c>
      <c r="SF944" s="4"/>
      <c r="SG944" s="4"/>
      <c r="SH944" s="4"/>
      <c r="SI944" s="4"/>
      <c r="SJ944" s="4"/>
      <c r="SK944" s="4"/>
      <c r="SL944" s="4">
        <v>2</v>
      </c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>
        <v>80</v>
      </c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>
        <v>170</v>
      </c>
      <c r="VS944" s="4"/>
    </row>
    <row r="945">
      <c r="A945" s="2" t="s">
        <v>5408</v>
      </c>
      <c r="B945" s="2" t="s">
        <v>216</v>
      </c>
      <c r="C945" s="2" t="s">
        <v>5248</v>
      </c>
      <c r="D945" s="2" t="s">
        <v>3600</v>
      </c>
      <c r="E945" s="2" t="s">
        <v>3601</v>
      </c>
      <c r="F945" s="2" t="s">
        <v>5328</v>
      </c>
      <c r="G945" s="2" t="s">
        <v>2382</v>
      </c>
      <c r="H945" s="2" t="s">
        <v>5329</v>
      </c>
      <c r="I945" s="2" t="s">
        <v>5409</v>
      </c>
      <c r="J945" s="2" t="s">
        <v>2888</v>
      </c>
      <c r="K945" s="2" t="s">
        <v>1140</v>
      </c>
      <c r="L945" s="3">
        <v>32.2</v>
      </c>
      <c r="M945" s="3">
        <v>33.81</v>
      </c>
      <c r="N945" s="3">
        <v>69.99</v>
      </c>
      <c r="O945" s="2" t="s">
        <v>226</v>
      </c>
      <c r="P945" s="2" t="s">
        <v>618</v>
      </c>
      <c r="Q945" s="2" t="s">
        <v>228</v>
      </c>
      <c r="R945" s="2" t="s">
        <v>229</v>
      </c>
      <c r="S945" s="2" t="s">
        <v>5331</v>
      </c>
      <c r="T945" s="2" t="s">
        <v>684</v>
      </c>
      <c r="U945" s="2" t="s">
        <v>232</v>
      </c>
      <c r="V945" s="2" t="s">
        <v>1524</v>
      </c>
      <c r="W945" s="2" t="s">
        <v>1009</v>
      </c>
      <c r="X945" s="2" t="s">
        <v>229</v>
      </c>
      <c r="Y945" s="2" t="s">
        <v>740</v>
      </c>
      <c r="Z945" s="4">
        <v>104</v>
      </c>
      <c r="AA945" s="4">
        <f>=ROUNDDOWN(20.8,0)</f>
      </c>
      <c r="AB945" s="5">
        <v>5</v>
      </c>
      <c r="AC945" s="2" t="s">
        <v>1880</v>
      </c>
      <c r="AD945" s="4">
        <v>40</v>
      </c>
      <c r="AE945" s="4">
        <v>40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>
        <v>5</v>
      </c>
      <c r="AQ945" s="8">
        <v>178.32</v>
      </c>
      <c r="AR945" s="4">
        <v>11</v>
      </c>
      <c r="AS945" s="8">
        <v>391.44</v>
      </c>
      <c r="AT945" s="7">
        <v>-0.5455</v>
      </c>
      <c r="AU945" s="7">
        <v>-0.5445</v>
      </c>
      <c r="AV945" s="4">
        <v>5</v>
      </c>
      <c r="AW945" s="8">
        <v>178.32</v>
      </c>
      <c r="AX945" s="4">
        <v>14</v>
      </c>
      <c r="AY945" s="8">
        <v>528.91</v>
      </c>
      <c r="AZ945" s="7">
        <v>-0.6429</v>
      </c>
      <c r="BA945" s="7">
        <v>-0.6629</v>
      </c>
      <c r="BB945" s="7">
        <v>1</v>
      </c>
      <c r="BC945" s="4">
        <v>5</v>
      </c>
      <c r="BD945" s="8">
        <v>178.32</v>
      </c>
      <c r="BE945" s="4">
        <v>14</v>
      </c>
      <c r="BF945" s="8">
        <v>528.91</v>
      </c>
      <c r="BG945" s="7">
        <v>-0.6429</v>
      </c>
      <c r="BH945" s="7">
        <v>-0.6629</v>
      </c>
      <c r="BI945" s="7">
        <v>1</v>
      </c>
      <c r="BJ945" s="4">
        <v>5</v>
      </c>
      <c r="BK945" s="8">
        <v>178.32</v>
      </c>
      <c r="BL945" s="2" t="s">
        <v>5410</v>
      </c>
      <c r="BM945" s="7">
        <v>1</v>
      </c>
      <c r="BN945" s="7">
        <v>1</v>
      </c>
      <c r="BO945" s="4">
        <v>3</v>
      </c>
      <c r="BP945" s="8">
        <v>106.8</v>
      </c>
      <c r="BQ945" s="4">
        <v>8</v>
      </c>
      <c r="BR945" s="8">
        <v>284.8</v>
      </c>
      <c r="BS945" s="7">
        <v>-0.625</v>
      </c>
      <c r="BT945" s="7">
        <v>-0.625</v>
      </c>
      <c r="BU945" s="2" t="s">
        <v>239</v>
      </c>
      <c r="BV945" s="2" t="s">
        <v>226</v>
      </c>
      <c r="BW945" s="2" t="s">
        <v>229</v>
      </c>
      <c r="BX945" s="2" t="s">
        <v>531</v>
      </c>
      <c r="BY945" s="2" t="s">
        <v>241</v>
      </c>
      <c r="BZ945" s="2" t="s">
        <v>229</v>
      </c>
      <c r="CA945" s="4">
        <v>2</v>
      </c>
      <c r="CB945" s="8">
        <v>71.52</v>
      </c>
      <c r="CC945" s="4"/>
      <c r="CD945" s="8"/>
      <c r="CE945" s="7"/>
      <c r="CF945" s="7"/>
      <c r="CG945" s="2" t="s">
        <v>239</v>
      </c>
      <c r="CH945" s="2" t="s">
        <v>226</v>
      </c>
      <c r="CI945" s="2" t="s">
        <v>1613</v>
      </c>
      <c r="CJ945" s="2" t="s">
        <v>5411</v>
      </c>
      <c r="CK945" s="2" t="s">
        <v>241</v>
      </c>
      <c r="CL945" s="2" t="s">
        <v>229</v>
      </c>
      <c r="CM945" s="4"/>
      <c r="CN945" s="8"/>
      <c r="CO945" s="4">
        <v>1</v>
      </c>
      <c r="CP945" s="8">
        <v>34.77</v>
      </c>
      <c r="CQ945" s="7">
        <v>-1</v>
      </c>
      <c r="CR945" s="7">
        <v>-1</v>
      </c>
      <c r="CS945" s="2" t="s">
        <v>239</v>
      </c>
      <c r="CT945" s="2" t="s">
        <v>226</v>
      </c>
      <c r="CU945" s="2" t="s">
        <v>3369</v>
      </c>
      <c r="CV945" s="2" t="s">
        <v>244</v>
      </c>
      <c r="CW945" s="2" t="s">
        <v>241</v>
      </c>
      <c r="CX945" s="2" t="s">
        <v>229</v>
      </c>
      <c r="CY945" s="4"/>
      <c r="CZ945" s="8"/>
      <c r="DA945" s="4">
        <v>1</v>
      </c>
      <c r="DB945" s="8">
        <v>33.67</v>
      </c>
      <c r="DC945" s="7">
        <v>-1</v>
      </c>
      <c r="DD945" s="7">
        <v>-1</v>
      </c>
      <c r="DE945" s="2" t="s">
        <v>239</v>
      </c>
      <c r="DF945" s="2" t="s">
        <v>226</v>
      </c>
      <c r="DG945" s="2" t="s">
        <v>3334</v>
      </c>
      <c r="DH945" s="2" t="s">
        <v>1427</v>
      </c>
      <c r="DI945" s="2" t="s">
        <v>241</v>
      </c>
      <c r="DJ945" s="2" t="s">
        <v>229</v>
      </c>
      <c r="DK945" s="4"/>
      <c r="DL945" s="8"/>
      <c r="DM945" s="4">
        <v>1</v>
      </c>
      <c r="DN945" s="8">
        <v>38.2</v>
      </c>
      <c r="DO945" s="7">
        <v>-1</v>
      </c>
      <c r="DP945" s="7">
        <v>-1</v>
      </c>
      <c r="DQ945" s="2" t="s">
        <v>239</v>
      </c>
      <c r="DR945" s="2" t="s">
        <v>226</v>
      </c>
      <c r="DS945" s="2" t="s">
        <v>247</v>
      </c>
      <c r="DT945" s="2" t="s">
        <v>2994</v>
      </c>
      <c r="DU945" s="2" t="s">
        <v>241</v>
      </c>
      <c r="DV945" s="2" t="s">
        <v>229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226</v>
      </c>
      <c r="EE945" s="2" t="s">
        <v>249</v>
      </c>
      <c r="EF945" s="2" t="s">
        <v>3309</v>
      </c>
      <c r="EG945" s="2" t="s">
        <v>241</v>
      </c>
      <c r="EH945" s="2" t="s">
        <v>229</v>
      </c>
      <c r="EI945" s="4"/>
      <c r="EJ945" s="8"/>
      <c r="EK945" s="4"/>
      <c r="EL945" s="8"/>
      <c r="EM945" s="7"/>
      <c r="EN945" s="7"/>
      <c r="EO945" s="2" t="s">
        <v>239</v>
      </c>
      <c r="EP945" s="2" t="s">
        <v>226</v>
      </c>
      <c r="EQ945" s="2" t="s">
        <v>251</v>
      </c>
      <c r="ER945" s="2" t="s">
        <v>1017</v>
      </c>
      <c r="ES945" s="2" t="s">
        <v>241</v>
      </c>
      <c r="ET945" s="2" t="s">
        <v>229</v>
      </c>
      <c r="EU945" s="4"/>
      <c r="EV945" s="8"/>
      <c r="EW945" s="4"/>
      <c r="EX945" s="8"/>
      <c r="EY945" s="7"/>
      <c r="EZ945" s="7"/>
      <c r="FA945" s="2" t="s">
        <v>239</v>
      </c>
      <c r="FB945" s="2" t="s">
        <v>226</v>
      </c>
      <c r="FC945" s="2" t="s">
        <v>292</v>
      </c>
      <c r="FD945" s="2" t="s">
        <v>1017</v>
      </c>
      <c r="FE945" s="2" t="s">
        <v>241</v>
      </c>
      <c r="FF945" s="2" t="s">
        <v>229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226</v>
      </c>
      <c r="FO945" s="2" t="s">
        <v>3369</v>
      </c>
      <c r="FP945" s="2" t="s">
        <v>554</v>
      </c>
      <c r="FQ945" s="2" t="s">
        <v>241</v>
      </c>
      <c r="FR945" s="2" t="s">
        <v>229</v>
      </c>
      <c r="FS945" s="4"/>
      <c r="FT945" s="8"/>
      <c r="FU945" s="4"/>
      <c r="FV945" s="8"/>
      <c r="FW945" s="7"/>
      <c r="FX945" s="7"/>
      <c r="FY945" s="2" t="s">
        <v>239</v>
      </c>
      <c r="FZ945" s="2" t="s">
        <v>226</v>
      </c>
      <c r="GA945" s="2" t="s">
        <v>327</v>
      </c>
      <c r="GB945" s="2" t="s">
        <v>229</v>
      </c>
      <c r="GC945" s="2" t="s">
        <v>241</v>
      </c>
      <c r="GD945" s="2" t="s">
        <v>229</v>
      </c>
      <c r="GE945" s="4"/>
      <c r="GF945" s="8"/>
      <c r="GG945" s="4"/>
      <c r="GH945" s="8"/>
      <c r="GI945" s="7"/>
      <c r="GJ945" s="7"/>
      <c r="GK945" s="2" t="s">
        <v>714</v>
      </c>
      <c r="GL945" s="2" t="s">
        <v>275</v>
      </c>
      <c r="GM945" s="2" t="s">
        <v>1309</v>
      </c>
      <c r="GN945" s="2" t="s">
        <v>394</v>
      </c>
      <c r="GO945" s="2" t="s">
        <v>241</v>
      </c>
      <c r="GP945" s="2" t="s">
        <v>229</v>
      </c>
      <c r="GQ945" s="4"/>
      <c r="GR945" s="8"/>
      <c r="GS945" s="4"/>
      <c r="GT945" s="8"/>
      <c r="GU945" s="7"/>
      <c r="GV945" s="7"/>
      <c r="GW945" s="2" t="s">
        <v>239</v>
      </c>
      <c r="GX945" s="2" t="s">
        <v>226</v>
      </c>
      <c r="GY945" s="2" t="s">
        <v>1492</v>
      </c>
      <c r="GZ945" s="2" t="s">
        <v>1493</v>
      </c>
      <c r="HA945" s="2" t="s">
        <v>241</v>
      </c>
      <c r="HB945" s="2" t="s">
        <v>229</v>
      </c>
      <c r="HC945" s="4"/>
      <c r="HD945" s="8"/>
      <c r="HE945" s="4"/>
      <c r="HF945" s="8"/>
      <c r="HG945" s="7"/>
      <c r="HH945" s="7"/>
      <c r="HI945" s="2" t="s">
        <v>239</v>
      </c>
      <c r="HJ945" s="2" t="s">
        <v>275</v>
      </c>
      <c r="HK945" s="2" t="s">
        <v>258</v>
      </c>
      <c r="HL945" s="2" t="s">
        <v>1034</v>
      </c>
      <c r="HM945" s="2" t="s">
        <v>241</v>
      </c>
      <c r="HN945" s="2" t="s">
        <v>263</v>
      </c>
      <c r="HO945" s="4"/>
      <c r="HP945" s="8"/>
      <c r="HQ945" s="4"/>
      <c r="HR945" s="8"/>
      <c r="HS945" s="7"/>
      <c r="HT945" s="7"/>
      <c r="HU945" s="2" t="s">
        <v>239</v>
      </c>
      <c r="HV945" s="2" t="s">
        <v>226</v>
      </c>
      <c r="HW945" s="2" t="s">
        <v>1022</v>
      </c>
      <c r="HX945" s="2" t="s">
        <v>2844</v>
      </c>
      <c r="HY945" s="2" t="s">
        <v>241</v>
      </c>
      <c r="HZ945" s="2" t="s">
        <v>229</v>
      </c>
      <c r="IA945" s="4"/>
      <c r="IB945" s="8"/>
      <c r="IC945" s="4"/>
      <c r="ID945" s="8"/>
      <c r="IE945" s="7"/>
      <c r="IF945" s="7"/>
      <c r="IG945" s="2" t="s">
        <v>266</v>
      </c>
      <c r="IH945" s="2" t="s">
        <v>226</v>
      </c>
      <c r="II945" s="2" t="s">
        <v>229</v>
      </c>
      <c r="IJ945" s="2" t="s">
        <v>229</v>
      </c>
      <c r="IK945" s="2" t="s">
        <v>241</v>
      </c>
      <c r="IL945" s="2" t="s">
        <v>229</v>
      </c>
      <c r="IM945" s="4"/>
      <c r="IN945" s="8"/>
      <c r="IO945" s="4"/>
      <c r="IP945" s="8"/>
      <c r="IQ945" s="7"/>
      <c r="IR945" s="7"/>
      <c r="IS945" s="2" t="s">
        <v>239</v>
      </c>
      <c r="IT945" s="2" t="s">
        <v>226</v>
      </c>
      <c r="IU945" s="2" t="s">
        <v>5307</v>
      </c>
      <c r="IV945" s="2" t="s">
        <v>500</v>
      </c>
      <c r="IW945" s="2" t="s">
        <v>241</v>
      </c>
      <c r="IX945" s="2" t="s">
        <v>229</v>
      </c>
      <c r="IY945" s="4"/>
      <c r="IZ945" s="8"/>
      <c r="JA945" s="4"/>
      <c r="JB945" s="8"/>
      <c r="JC945" s="7"/>
      <c r="JD945" s="7"/>
      <c r="JE945" s="2" t="s">
        <v>239</v>
      </c>
      <c r="JF945" s="2" t="s">
        <v>226</v>
      </c>
      <c r="JG945" s="2" t="s">
        <v>268</v>
      </c>
      <c r="JH945" s="2" t="s">
        <v>643</v>
      </c>
      <c r="JI945" s="2" t="s">
        <v>241</v>
      </c>
      <c r="JJ945" s="2" t="s">
        <v>229</v>
      </c>
      <c r="JK945" s="4"/>
      <c r="JL945" s="8"/>
      <c r="JM945" s="4"/>
      <c r="JN945" s="8"/>
      <c r="JO945" s="7"/>
      <c r="JP945" s="7"/>
      <c r="JQ945" s="2" t="s">
        <v>229</v>
      </c>
      <c r="JR945" s="2" t="s">
        <v>229</v>
      </c>
      <c r="JS945" s="2" t="s">
        <v>229</v>
      </c>
      <c r="JT945" s="2" t="s">
        <v>229</v>
      </c>
      <c r="JU945" s="2" t="s">
        <v>229</v>
      </c>
      <c r="JV945" s="2" t="s">
        <v>229</v>
      </c>
      <c r="JW945" s="4"/>
      <c r="JX945" s="8"/>
      <c r="JY945" s="4"/>
      <c r="JZ945" s="8"/>
      <c r="KA945" s="7"/>
      <c r="KB945" s="7"/>
      <c r="KC945" s="2" t="s">
        <v>272</v>
      </c>
      <c r="KD945" s="2" t="s">
        <v>226</v>
      </c>
      <c r="KE945" s="2" t="s">
        <v>229</v>
      </c>
      <c r="KF945" s="2" t="s">
        <v>229</v>
      </c>
      <c r="KG945" s="2" t="s">
        <v>241</v>
      </c>
      <c r="KH945" s="2" t="s">
        <v>229</v>
      </c>
      <c r="KI945" s="4"/>
      <c r="KJ945" s="8"/>
      <c r="KK945" s="4"/>
      <c r="KL945" s="8"/>
      <c r="KM945" s="7"/>
      <c r="KN945" s="7"/>
      <c r="KO945" s="2" t="s">
        <v>272</v>
      </c>
      <c r="KP945" s="2" t="s">
        <v>226</v>
      </c>
      <c r="KQ945" s="2" t="s">
        <v>229</v>
      </c>
      <c r="KR945" s="2" t="s">
        <v>229</v>
      </c>
      <c r="KS945" s="2" t="s">
        <v>241</v>
      </c>
      <c r="KT945" s="2" t="s">
        <v>229</v>
      </c>
      <c r="KU945" s="4"/>
      <c r="KV945" s="8"/>
      <c r="KW945" s="4"/>
      <c r="KX945" s="8"/>
      <c r="KY945" s="7"/>
      <c r="KZ945" s="7"/>
      <c r="LA945" s="2" t="s">
        <v>272</v>
      </c>
      <c r="LB945" s="2" t="s">
        <v>226</v>
      </c>
      <c r="LC945" s="2" t="s">
        <v>291</v>
      </c>
      <c r="LD945" s="2" t="s">
        <v>229</v>
      </c>
      <c r="LE945" s="2" t="s">
        <v>241</v>
      </c>
      <c r="LF945" s="2" t="s">
        <v>229</v>
      </c>
      <c r="LG945" s="4"/>
      <c r="LH945" s="8"/>
      <c r="LI945" s="4"/>
      <c r="LJ945" s="8"/>
      <c r="LK945" s="7"/>
      <c r="LL945" s="7"/>
      <c r="LM945" s="2" t="s">
        <v>229</v>
      </c>
      <c r="LN945" s="2" t="s">
        <v>229</v>
      </c>
      <c r="LO945" s="2" t="s">
        <v>229</v>
      </c>
      <c r="LP945" s="2" t="s">
        <v>229</v>
      </c>
      <c r="LQ945" s="2" t="s">
        <v>229</v>
      </c>
      <c r="LR945" s="2" t="s">
        <v>229</v>
      </c>
      <c r="LS945" s="4"/>
      <c r="LT945" s="8"/>
      <c r="LU945" s="4"/>
      <c r="LV945" s="8"/>
      <c r="LW945" s="7"/>
      <c r="LX945" s="7"/>
      <c r="LY945" s="2" t="s">
        <v>239</v>
      </c>
      <c r="LZ945" s="2" t="s">
        <v>275</v>
      </c>
      <c r="MA945" s="2" t="s">
        <v>5307</v>
      </c>
      <c r="MB945" s="2" t="s">
        <v>991</v>
      </c>
      <c r="MC945" s="2" t="s">
        <v>241</v>
      </c>
      <c r="MD945" s="2" t="s">
        <v>229</v>
      </c>
      <c r="ME945" s="4"/>
      <c r="MF945" s="8"/>
      <c r="MG945" s="4"/>
      <c r="MH945" s="8"/>
      <c r="MI945" s="7"/>
      <c r="MJ945" s="7"/>
      <c r="MK945" s="2" t="s">
        <v>266</v>
      </c>
      <c r="ML945" s="2" t="s">
        <v>226</v>
      </c>
      <c r="MM945" s="2" t="s">
        <v>229</v>
      </c>
      <c r="MN945" s="2" t="s">
        <v>229</v>
      </c>
      <c r="MO945" s="2" t="s">
        <v>241</v>
      </c>
      <c r="MP945" s="2" t="s">
        <v>229</v>
      </c>
      <c r="MQ945" s="4"/>
      <c r="MR945" s="8"/>
      <c r="MS945" s="4"/>
      <c r="MT945" s="8"/>
      <c r="MU945" s="7"/>
      <c r="MV945" s="7"/>
      <c r="MW945" s="2" t="s">
        <v>239</v>
      </c>
      <c r="MX945" s="2" t="s">
        <v>226</v>
      </c>
      <c r="MY945" s="2" t="s">
        <v>368</v>
      </c>
      <c r="MZ945" s="2" t="s">
        <v>229</v>
      </c>
      <c r="NA945" s="2" t="s">
        <v>241</v>
      </c>
      <c r="NB945" s="2" t="s">
        <v>229</v>
      </c>
      <c r="NC945" s="4"/>
      <c r="ND945" s="8"/>
      <c r="NE945" s="4"/>
      <c r="NF945" s="8"/>
      <c r="NG945" s="7"/>
      <c r="NH945" s="7"/>
      <c r="NI945" s="2" t="s">
        <v>239</v>
      </c>
      <c r="NJ945" s="2" t="s">
        <v>260</v>
      </c>
      <c r="NK945" s="2" t="s">
        <v>3369</v>
      </c>
      <c r="NL945" s="2" t="s">
        <v>273</v>
      </c>
      <c r="NM945" s="2" t="s">
        <v>241</v>
      </c>
      <c r="NN945" s="2" t="s">
        <v>229</v>
      </c>
      <c r="NO945" s="4"/>
      <c r="NP945" s="8"/>
      <c r="NQ945" s="4"/>
      <c r="NR945" s="8"/>
      <c r="NS945" s="7"/>
      <c r="NT945" s="7"/>
      <c r="NU945" s="2" t="s">
        <v>272</v>
      </c>
      <c r="NV945" s="2" t="s">
        <v>226</v>
      </c>
      <c r="NW945" s="2" t="s">
        <v>229</v>
      </c>
      <c r="NX945" s="2" t="s">
        <v>229</v>
      </c>
      <c r="NY945" s="2" t="s">
        <v>241</v>
      </c>
      <c r="NZ945" s="2" t="s">
        <v>229</v>
      </c>
      <c r="OA945" s="4"/>
      <c r="OB945" s="8"/>
      <c r="OC945" s="4"/>
      <c r="OD945" s="8"/>
      <c r="OE945" s="7"/>
      <c r="OF945" s="7"/>
      <c r="OG945" s="2" t="s">
        <v>266</v>
      </c>
      <c r="OH945" s="2" t="s">
        <v>226</v>
      </c>
      <c r="OI945" s="2" t="s">
        <v>229</v>
      </c>
      <c r="OJ945" s="2" t="s">
        <v>229</v>
      </c>
      <c r="OK945" s="2" t="s">
        <v>241</v>
      </c>
      <c r="OL945" s="2" t="s">
        <v>229</v>
      </c>
      <c r="OM945" s="4"/>
      <c r="ON945" s="8"/>
      <c r="OO945" s="4"/>
      <c r="OP945" s="8"/>
      <c r="OQ945" s="7"/>
      <c r="OR945" s="7"/>
      <c r="OS945" s="2" t="s">
        <v>229</v>
      </c>
      <c r="OT945" s="2" t="s">
        <v>229</v>
      </c>
      <c r="OU945" s="2" t="s">
        <v>229</v>
      </c>
      <c r="OV945" s="2" t="s">
        <v>229</v>
      </c>
      <c r="OW945" s="2" t="s">
        <v>229</v>
      </c>
      <c r="OX945" s="2" t="s">
        <v>229</v>
      </c>
      <c r="OY945" s="4"/>
      <c r="OZ945" s="8"/>
      <c r="PA945" s="4"/>
      <c r="PB945" s="8"/>
      <c r="PC945" s="7"/>
      <c r="PD945" s="7"/>
      <c r="PE945" s="2" t="s">
        <v>229</v>
      </c>
      <c r="PF945" s="2" t="s">
        <v>229</v>
      </c>
      <c r="PG945" s="2" t="s">
        <v>229</v>
      </c>
      <c r="PH945" s="2" t="s">
        <v>229</v>
      </c>
      <c r="PI945" s="2" t="s">
        <v>229</v>
      </c>
      <c r="PJ945" s="2" t="s">
        <v>229</v>
      </c>
      <c r="PK945" s="4"/>
      <c r="PL945" s="8"/>
      <c r="PM945" s="4"/>
      <c r="PN945" s="8"/>
      <c r="PO945" s="7"/>
      <c r="PP945" s="7"/>
      <c r="PQ945" s="2" t="s">
        <v>266</v>
      </c>
      <c r="PR945" s="2" t="s">
        <v>275</v>
      </c>
      <c r="PS945" s="2" t="s">
        <v>229</v>
      </c>
      <c r="PT945" s="2" t="s">
        <v>229</v>
      </c>
      <c r="PU945" s="2" t="s">
        <v>241</v>
      </c>
      <c r="PV945" s="2" t="s">
        <v>229</v>
      </c>
      <c r="PW945" s="4"/>
      <c r="PX945" s="8"/>
      <c r="PY945" s="4"/>
      <c r="PZ945" s="8"/>
      <c r="QA945" s="7"/>
      <c r="QB945" s="7"/>
      <c r="QC945" s="2" t="s">
        <v>281</v>
      </c>
      <c r="QD945" s="2" t="s">
        <v>226</v>
      </c>
      <c r="QE945" s="2" t="s">
        <v>229</v>
      </c>
      <c r="QF945" s="2" t="s">
        <v>229</v>
      </c>
      <c r="QG945" s="2" t="s">
        <v>241</v>
      </c>
      <c r="QH945" s="2" t="s">
        <v>229</v>
      </c>
      <c r="QI945" s="4"/>
      <c r="QJ945" s="8"/>
      <c r="QK945" s="4"/>
      <c r="QL945" s="8"/>
      <c r="QM945" s="7"/>
      <c r="QN945" s="7"/>
      <c r="QO945" s="2" t="s">
        <v>229</v>
      </c>
      <c r="QP945" s="2" t="s">
        <v>229</v>
      </c>
      <c r="QQ945" s="2" t="s">
        <v>229</v>
      </c>
      <c r="QR945" s="2" t="s">
        <v>229</v>
      </c>
      <c r="QS945" s="2" t="s">
        <v>229</v>
      </c>
      <c r="QT945" s="2" t="s">
        <v>229</v>
      </c>
      <c r="QU945" s="4"/>
      <c r="QV945" s="8"/>
      <c r="QW945" s="4"/>
      <c r="QX945" s="8"/>
      <c r="QY945" s="7"/>
      <c r="QZ945" s="7"/>
      <c r="RA945" s="2" t="s">
        <v>239</v>
      </c>
      <c r="RB945" s="2" t="s">
        <v>275</v>
      </c>
      <c r="RC945" s="2" t="s">
        <v>338</v>
      </c>
      <c r="RD945" s="2" t="s">
        <v>229</v>
      </c>
      <c r="RE945" s="2" t="s">
        <v>241</v>
      </c>
      <c r="RF945" s="2" t="s">
        <v>229</v>
      </c>
      <c r="RG945" s="4"/>
      <c r="RH945" s="8"/>
      <c r="RI945" s="4"/>
      <c r="RJ945" s="8"/>
      <c r="RK945" s="7"/>
      <c r="RL945" s="7"/>
      <c r="RM945" s="2" t="s">
        <v>229</v>
      </c>
      <c r="RN945" s="2" t="s">
        <v>229</v>
      </c>
      <c r="RO945" s="2" t="s">
        <v>229</v>
      </c>
      <c r="RP945" s="2" t="s">
        <v>229</v>
      </c>
      <c r="RQ945" s="2" t="s">
        <v>229</v>
      </c>
      <c r="RR945" s="2" t="s">
        <v>229</v>
      </c>
      <c r="RS945" s="4"/>
      <c r="RT945" s="8"/>
      <c r="RU945" s="4"/>
      <c r="RV945" s="8"/>
      <c r="RW945" s="7"/>
      <c r="RX945" s="7"/>
      <c r="RY945" s="2" t="s">
        <v>239</v>
      </c>
      <c r="RZ945" s="2" t="s">
        <v>275</v>
      </c>
      <c r="SA945" s="2" t="s">
        <v>282</v>
      </c>
      <c r="SB945" s="2" t="s">
        <v>713</v>
      </c>
      <c r="SC945" s="2" t="s">
        <v>241</v>
      </c>
      <c r="SD945" s="2" t="s">
        <v>229</v>
      </c>
      <c r="SE945" s="4">
        <v>104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>
        <v>40</v>
      </c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</row>
    <row r="946">
      <c r="A946" s="2" t="s">
        <v>5412</v>
      </c>
      <c r="B946" s="2" t="s">
        <v>216</v>
      </c>
      <c r="C946" s="2" t="s">
        <v>5248</v>
      </c>
      <c r="D946" s="2" t="s">
        <v>3600</v>
      </c>
      <c r="E946" s="2" t="s">
        <v>3601</v>
      </c>
      <c r="F946" s="2" t="s">
        <v>5328</v>
      </c>
      <c r="G946" s="2" t="s">
        <v>2382</v>
      </c>
      <c r="H946" s="2" t="s">
        <v>5329</v>
      </c>
      <c r="I946" s="2" t="s">
        <v>5409</v>
      </c>
      <c r="J946" s="2" t="s">
        <v>285</v>
      </c>
      <c r="K946" s="2" t="s">
        <v>1140</v>
      </c>
      <c r="L946" s="3">
        <v>43.2</v>
      </c>
      <c r="M946" s="3">
        <v>45.36</v>
      </c>
      <c r="N946" s="3">
        <v>89.99</v>
      </c>
      <c r="O946" s="2" t="s">
        <v>226</v>
      </c>
      <c r="P946" s="2" t="s">
        <v>618</v>
      </c>
      <c r="Q946" s="2" t="s">
        <v>228</v>
      </c>
      <c r="R946" s="2" t="s">
        <v>229</v>
      </c>
      <c r="S946" s="2" t="s">
        <v>5331</v>
      </c>
      <c r="T946" s="2" t="s">
        <v>684</v>
      </c>
      <c r="U946" s="2" t="s">
        <v>286</v>
      </c>
      <c r="V946" s="2" t="s">
        <v>1524</v>
      </c>
      <c r="W946" s="2" t="s">
        <v>1009</v>
      </c>
      <c r="X946" s="2" t="s">
        <v>229</v>
      </c>
      <c r="Y946" s="2" t="s">
        <v>740</v>
      </c>
      <c r="Z946" s="4">
        <v>167</v>
      </c>
      <c r="AA946" s="4">
        <f>=ROUNDDOWN(41.75,0)</f>
      </c>
      <c r="AB946" s="5">
        <v>4</v>
      </c>
      <c r="AC946" s="2" t="s">
        <v>229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>
        <v>3</v>
      </c>
      <c r="AS946" s="8">
        <v>137.47</v>
      </c>
      <c r="AT946" s="7">
        <v>-1</v>
      </c>
      <c r="AU946" s="7">
        <v>-1</v>
      </c>
      <c r="AV946" s="4" t="s">
        <v>229</v>
      </c>
      <c r="AW946" s="8" t="s">
        <v>229</v>
      </c>
      <c r="AX946" s="4" t="s">
        <v>229</v>
      </c>
      <c r="AY946" s="8" t="s">
        <v>229</v>
      </c>
      <c r="AZ946" s="7" t="s">
        <v>229</v>
      </c>
      <c r="BA946" s="7" t="s">
        <v>229</v>
      </c>
      <c r="BB946" s="7"/>
      <c r="BC946" s="4" t="s">
        <v>229</v>
      </c>
      <c r="BD946" s="8" t="s">
        <v>229</v>
      </c>
      <c r="BE946" s="4" t="s">
        <v>229</v>
      </c>
      <c r="BF946" s="8" t="s">
        <v>229</v>
      </c>
      <c r="BG946" s="7" t="s">
        <v>229</v>
      </c>
      <c r="BH946" s="7" t="s">
        <v>229</v>
      </c>
      <c r="BI946" s="7" t="s">
        <v>229</v>
      </c>
      <c r="BJ946" s="4"/>
      <c r="BK946" s="8"/>
      <c r="BL946" s="2" t="s">
        <v>3308</v>
      </c>
      <c r="BM946" s="7"/>
      <c r="BN946" s="7"/>
      <c r="BO946" s="4"/>
      <c r="BP946" s="8"/>
      <c r="BQ946" s="4">
        <v>1</v>
      </c>
      <c r="BR946" s="8">
        <v>47.47</v>
      </c>
      <c r="BS946" s="7">
        <v>-1</v>
      </c>
      <c r="BT946" s="7">
        <v>-1</v>
      </c>
      <c r="BU946" s="2" t="s">
        <v>239</v>
      </c>
      <c r="BV946" s="2" t="s">
        <v>226</v>
      </c>
      <c r="BW946" s="2" t="s">
        <v>229</v>
      </c>
      <c r="BX946" s="2" t="s">
        <v>531</v>
      </c>
      <c r="BY946" s="2" t="s">
        <v>241</v>
      </c>
      <c r="BZ946" s="2" t="s">
        <v>229</v>
      </c>
      <c r="CA946" s="4"/>
      <c r="CB946" s="8"/>
      <c r="CC946" s="4"/>
      <c r="CD946" s="8"/>
      <c r="CE946" s="7"/>
      <c r="CF946" s="7"/>
      <c r="CG946" s="2" t="s">
        <v>239</v>
      </c>
      <c r="CH946" s="2" t="s">
        <v>226</v>
      </c>
      <c r="CI946" s="2" t="s">
        <v>1373</v>
      </c>
      <c r="CJ946" s="2" t="s">
        <v>455</v>
      </c>
      <c r="CK946" s="2" t="s">
        <v>241</v>
      </c>
      <c r="CL946" s="2" t="s">
        <v>229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226</v>
      </c>
      <c r="CU946" s="2" t="s">
        <v>3369</v>
      </c>
      <c r="CV946" s="2" t="s">
        <v>1580</v>
      </c>
      <c r="CW946" s="2" t="s">
        <v>241</v>
      </c>
      <c r="CX946" s="2" t="s">
        <v>229</v>
      </c>
      <c r="CY946" s="4"/>
      <c r="CZ946" s="8"/>
      <c r="DA946" s="4"/>
      <c r="DB946" s="8"/>
      <c r="DC946" s="7"/>
      <c r="DD946" s="7"/>
      <c r="DE946" s="2" t="s">
        <v>239</v>
      </c>
      <c r="DF946" s="2" t="s">
        <v>226</v>
      </c>
      <c r="DG946" s="2" t="s">
        <v>3334</v>
      </c>
      <c r="DH946" s="2" t="s">
        <v>1039</v>
      </c>
      <c r="DI946" s="2" t="s">
        <v>241</v>
      </c>
      <c r="DJ946" s="2" t="s">
        <v>229</v>
      </c>
      <c r="DK946" s="4"/>
      <c r="DL946" s="8"/>
      <c r="DM946" s="4"/>
      <c r="DN946" s="8"/>
      <c r="DO946" s="7"/>
      <c r="DP946" s="7"/>
      <c r="DQ946" s="2" t="s">
        <v>239</v>
      </c>
      <c r="DR946" s="2" t="s">
        <v>226</v>
      </c>
      <c r="DS946" s="2" t="s">
        <v>247</v>
      </c>
      <c r="DT946" s="2" t="s">
        <v>4273</v>
      </c>
      <c r="DU946" s="2" t="s">
        <v>241</v>
      </c>
      <c r="DV946" s="2" t="s">
        <v>229</v>
      </c>
      <c r="DW946" s="4"/>
      <c r="DX946" s="8"/>
      <c r="DY946" s="4">
        <v>2</v>
      </c>
      <c r="DZ946" s="8">
        <v>90</v>
      </c>
      <c r="EA946" s="7">
        <v>-1</v>
      </c>
      <c r="EB946" s="7">
        <v>-1</v>
      </c>
      <c r="EC946" s="2" t="s">
        <v>239</v>
      </c>
      <c r="ED946" s="2" t="s">
        <v>226</v>
      </c>
      <c r="EE946" s="2" t="s">
        <v>249</v>
      </c>
      <c r="EF946" s="2" t="s">
        <v>1276</v>
      </c>
      <c r="EG946" s="2" t="s">
        <v>241</v>
      </c>
      <c r="EH946" s="2" t="s">
        <v>229</v>
      </c>
      <c r="EI946" s="4"/>
      <c r="EJ946" s="8"/>
      <c r="EK946" s="4"/>
      <c r="EL946" s="8"/>
      <c r="EM946" s="7"/>
      <c r="EN946" s="7"/>
      <c r="EO946" s="2" t="s">
        <v>239</v>
      </c>
      <c r="EP946" s="2" t="s">
        <v>226</v>
      </c>
      <c r="EQ946" s="2" t="s">
        <v>251</v>
      </c>
      <c r="ER946" s="2" t="s">
        <v>3762</v>
      </c>
      <c r="ES946" s="2" t="s">
        <v>241</v>
      </c>
      <c r="ET946" s="2" t="s">
        <v>229</v>
      </c>
      <c r="EU946" s="4"/>
      <c r="EV946" s="8"/>
      <c r="EW946" s="4"/>
      <c r="EX946" s="8"/>
      <c r="EY946" s="7"/>
      <c r="EZ946" s="7"/>
      <c r="FA946" s="2" t="s">
        <v>239</v>
      </c>
      <c r="FB946" s="2" t="s">
        <v>226</v>
      </c>
      <c r="FC946" s="2" t="s">
        <v>292</v>
      </c>
      <c r="FD946" s="2" t="s">
        <v>2753</v>
      </c>
      <c r="FE946" s="2" t="s">
        <v>241</v>
      </c>
      <c r="FF946" s="2" t="s">
        <v>229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226</v>
      </c>
      <c r="FO946" s="2" t="s">
        <v>3369</v>
      </c>
      <c r="FP946" s="2" t="s">
        <v>834</v>
      </c>
      <c r="FQ946" s="2" t="s">
        <v>241</v>
      </c>
      <c r="FR946" s="2" t="s">
        <v>229</v>
      </c>
      <c r="FS946" s="4"/>
      <c r="FT946" s="8"/>
      <c r="FU946" s="4"/>
      <c r="FV946" s="8"/>
      <c r="FW946" s="7"/>
      <c r="FX946" s="7"/>
      <c r="FY946" s="2" t="s">
        <v>239</v>
      </c>
      <c r="FZ946" s="2" t="s">
        <v>226</v>
      </c>
      <c r="GA946" s="2" t="s">
        <v>327</v>
      </c>
      <c r="GB946" s="2" t="s">
        <v>229</v>
      </c>
      <c r="GC946" s="2" t="s">
        <v>241</v>
      </c>
      <c r="GD946" s="2" t="s">
        <v>229</v>
      </c>
      <c r="GE946" s="4"/>
      <c r="GF946" s="8"/>
      <c r="GG946" s="4"/>
      <c r="GH946" s="8"/>
      <c r="GI946" s="7"/>
      <c r="GJ946" s="7"/>
      <c r="GK946" s="2" t="s">
        <v>714</v>
      </c>
      <c r="GL946" s="2" t="s">
        <v>275</v>
      </c>
      <c r="GM946" s="2" t="s">
        <v>1309</v>
      </c>
      <c r="GN946" s="2" t="s">
        <v>1597</v>
      </c>
      <c r="GO946" s="2" t="s">
        <v>241</v>
      </c>
      <c r="GP946" s="2" t="s">
        <v>229</v>
      </c>
      <c r="GQ946" s="4"/>
      <c r="GR946" s="8"/>
      <c r="GS946" s="4"/>
      <c r="GT946" s="8"/>
      <c r="GU946" s="7"/>
      <c r="GV946" s="7"/>
      <c r="GW946" s="2" t="s">
        <v>239</v>
      </c>
      <c r="GX946" s="2" t="s">
        <v>226</v>
      </c>
      <c r="GY946" s="2" t="s">
        <v>1492</v>
      </c>
      <c r="GZ946" s="2" t="s">
        <v>976</v>
      </c>
      <c r="HA946" s="2" t="s">
        <v>241</v>
      </c>
      <c r="HB946" s="2" t="s">
        <v>229</v>
      </c>
      <c r="HC946" s="4"/>
      <c r="HD946" s="8"/>
      <c r="HE946" s="4"/>
      <c r="HF946" s="8"/>
      <c r="HG946" s="7"/>
      <c r="HH946" s="7"/>
      <c r="HI946" s="2" t="s">
        <v>239</v>
      </c>
      <c r="HJ946" s="2" t="s">
        <v>275</v>
      </c>
      <c r="HK946" s="2" t="s">
        <v>258</v>
      </c>
      <c r="HL946" s="2" t="s">
        <v>2756</v>
      </c>
      <c r="HM946" s="2" t="s">
        <v>241</v>
      </c>
      <c r="HN946" s="2" t="s">
        <v>263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226</v>
      </c>
      <c r="HW946" s="2" t="s">
        <v>1022</v>
      </c>
      <c r="HX946" s="2" t="s">
        <v>3219</v>
      </c>
      <c r="HY946" s="2" t="s">
        <v>241</v>
      </c>
      <c r="HZ946" s="2" t="s">
        <v>229</v>
      </c>
      <c r="IA946" s="4"/>
      <c r="IB946" s="8"/>
      <c r="IC946" s="4"/>
      <c r="ID946" s="8"/>
      <c r="IE946" s="7"/>
      <c r="IF946" s="7"/>
      <c r="IG946" s="2" t="s">
        <v>266</v>
      </c>
      <c r="IH946" s="2" t="s">
        <v>226</v>
      </c>
      <c r="II946" s="2" t="s">
        <v>229</v>
      </c>
      <c r="IJ946" s="2" t="s">
        <v>229</v>
      </c>
      <c r="IK946" s="2" t="s">
        <v>241</v>
      </c>
      <c r="IL946" s="2" t="s">
        <v>229</v>
      </c>
      <c r="IM946" s="4"/>
      <c r="IN946" s="8"/>
      <c r="IO946" s="4"/>
      <c r="IP946" s="8"/>
      <c r="IQ946" s="7"/>
      <c r="IR946" s="7"/>
      <c r="IS946" s="2" t="s">
        <v>239</v>
      </c>
      <c r="IT946" s="2" t="s">
        <v>226</v>
      </c>
      <c r="IU946" s="2" t="s">
        <v>976</v>
      </c>
      <c r="IV946" s="2" t="s">
        <v>4208</v>
      </c>
      <c r="IW946" s="2" t="s">
        <v>241</v>
      </c>
      <c r="IX946" s="2" t="s">
        <v>229</v>
      </c>
      <c r="IY946" s="4"/>
      <c r="IZ946" s="8"/>
      <c r="JA946" s="4"/>
      <c r="JB946" s="8"/>
      <c r="JC946" s="7"/>
      <c r="JD946" s="7"/>
      <c r="JE946" s="2" t="s">
        <v>239</v>
      </c>
      <c r="JF946" s="2" t="s">
        <v>226</v>
      </c>
      <c r="JG946" s="2" t="s">
        <v>268</v>
      </c>
      <c r="JH946" s="2" t="s">
        <v>475</v>
      </c>
      <c r="JI946" s="2" t="s">
        <v>241</v>
      </c>
      <c r="JJ946" s="2" t="s">
        <v>229</v>
      </c>
      <c r="JK946" s="4"/>
      <c r="JL946" s="8"/>
      <c r="JM946" s="4"/>
      <c r="JN946" s="8"/>
      <c r="JO946" s="7"/>
      <c r="JP946" s="7"/>
      <c r="JQ946" s="2" t="s">
        <v>229</v>
      </c>
      <c r="JR946" s="2" t="s">
        <v>229</v>
      </c>
      <c r="JS946" s="2" t="s">
        <v>229</v>
      </c>
      <c r="JT946" s="2" t="s">
        <v>229</v>
      </c>
      <c r="JU946" s="2" t="s">
        <v>229</v>
      </c>
      <c r="JV946" s="2" t="s">
        <v>229</v>
      </c>
      <c r="JW946" s="4"/>
      <c r="JX946" s="8"/>
      <c r="JY946" s="4"/>
      <c r="JZ946" s="8"/>
      <c r="KA946" s="7"/>
      <c r="KB946" s="7"/>
      <c r="KC946" s="2" t="s">
        <v>272</v>
      </c>
      <c r="KD946" s="2" t="s">
        <v>226</v>
      </c>
      <c r="KE946" s="2" t="s">
        <v>229</v>
      </c>
      <c r="KF946" s="2" t="s">
        <v>229</v>
      </c>
      <c r="KG946" s="2" t="s">
        <v>241</v>
      </c>
      <c r="KH946" s="2" t="s">
        <v>229</v>
      </c>
      <c r="KI946" s="4"/>
      <c r="KJ946" s="8"/>
      <c r="KK946" s="4"/>
      <c r="KL946" s="8"/>
      <c r="KM946" s="7"/>
      <c r="KN946" s="7"/>
      <c r="KO946" s="2" t="s">
        <v>272</v>
      </c>
      <c r="KP946" s="2" t="s">
        <v>226</v>
      </c>
      <c r="KQ946" s="2" t="s">
        <v>229</v>
      </c>
      <c r="KR946" s="2" t="s">
        <v>229</v>
      </c>
      <c r="KS946" s="2" t="s">
        <v>241</v>
      </c>
      <c r="KT946" s="2" t="s">
        <v>229</v>
      </c>
      <c r="KU946" s="4"/>
      <c r="KV946" s="8"/>
      <c r="KW946" s="4"/>
      <c r="KX946" s="8"/>
      <c r="KY946" s="7"/>
      <c r="KZ946" s="7"/>
      <c r="LA946" s="2" t="s">
        <v>272</v>
      </c>
      <c r="LB946" s="2" t="s">
        <v>226</v>
      </c>
      <c r="LC946" s="2" t="s">
        <v>291</v>
      </c>
      <c r="LD946" s="2" t="s">
        <v>229</v>
      </c>
      <c r="LE946" s="2" t="s">
        <v>241</v>
      </c>
      <c r="LF946" s="2" t="s">
        <v>229</v>
      </c>
      <c r="LG946" s="4"/>
      <c r="LH946" s="8"/>
      <c r="LI946" s="4"/>
      <c r="LJ946" s="8"/>
      <c r="LK946" s="7"/>
      <c r="LL946" s="7"/>
      <c r="LM946" s="2" t="s">
        <v>229</v>
      </c>
      <c r="LN946" s="2" t="s">
        <v>229</v>
      </c>
      <c r="LO946" s="2" t="s">
        <v>229</v>
      </c>
      <c r="LP946" s="2" t="s">
        <v>229</v>
      </c>
      <c r="LQ946" s="2" t="s">
        <v>229</v>
      </c>
      <c r="LR946" s="2" t="s">
        <v>229</v>
      </c>
      <c r="LS946" s="4"/>
      <c r="LT946" s="8"/>
      <c r="LU946" s="4"/>
      <c r="LV946" s="8"/>
      <c r="LW946" s="7"/>
      <c r="LX946" s="7"/>
      <c r="LY946" s="2" t="s">
        <v>239</v>
      </c>
      <c r="LZ946" s="2" t="s">
        <v>275</v>
      </c>
      <c r="MA946" s="2" t="s">
        <v>5307</v>
      </c>
      <c r="MB946" s="2" t="s">
        <v>2181</v>
      </c>
      <c r="MC946" s="2" t="s">
        <v>241</v>
      </c>
      <c r="MD946" s="2" t="s">
        <v>229</v>
      </c>
      <c r="ME946" s="4"/>
      <c r="MF946" s="8"/>
      <c r="MG946" s="4"/>
      <c r="MH946" s="8"/>
      <c r="MI946" s="7"/>
      <c r="MJ946" s="7"/>
      <c r="MK946" s="2" t="s">
        <v>266</v>
      </c>
      <c r="ML946" s="2" t="s">
        <v>226</v>
      </c>
      <c r="MM946" s="2" t="s">
        <v>229</v>
      </c>
      <c r="MN946" s="2" t="s">
        <v>229</v>
      </c>
      <c r="MO946" s="2" t="s">
        <v>241</v>
      </c>
      <c r="MP946" s="2" t="s">
        <v>229</v>
      </c>
      <c r="MQ946" s="4"/>
      <c r="MR946" s="8"/>
      <c r="MS946" s="4"/>
      <c r="MT946" s="8"/>
      <c r="MU946" s="7"/>
      <c r="MV946" s="7"/>
      <c r="MW946" s="2" t="s">
        <v>239</v>
      </c>
      <c r="MX946" s="2" t="s">
        <v>226</v>
      </c>
      <c r="MY946" s="2" t="s">
        <v>1965</v>
      </c>
      <c r="MZ946" s="2" t="s">
        <v>229</v>
      </c>
      <c r="NA946" s="2" t="s">
        <v>241</v>
      </c>
      <c r="NB946" s="2" t="s">
        <v>229</v>
      </c>
      <c r="NC946" s="4"/>
      <c r="ND946" s="8"/>
      <c r="NE946" s="4"/>
      <c r="NF946" s="8"/>
      <c r="NG946" s="7"/>
      <c r="NH946" s="7"/>
      <c r="NI946" s="2" t="s">
        <v>239</v>
      </c>
      <c r="NJ946" s="2" t="s">
        <v>260</v>
      </c>
      <c r="NK946" s="2" t="s">
        <v>3369</v>
      </c>
      <c r="NL946" s="2" t="s">
        <v>556</v>
      </c>
      <c r="NM946" s="2" t="s">
        <v>241</v>
      </c>
      <c r="NN946" s="2" t="s">
        <v>229</v>
      </c>
      <c r="NO946" s="4"/>
      <c r="NP946" s="8"/>
      <c r="NQ946" s="4"/>
      <c r="NR946" s="8"/>
      <c r="NS946" s="7"/>
      <c r="NT946" s="7"/>
      <c r="NU946" s="2" t="s">
        <v>272</v>
      </c>
      <c r="NV946" s="2" t="s">
        <v>226</v>
      </c>
      <c r="NW946" s="2" t="s">
        <v>229</v>
      </c>
      <c r="NX946" s="2" t="s">
        <v>229</v>
      </c>
      <c r="NY946" s="2" t="s">
        <v>241</v>
      </c>
      <c r="NZ946" s="2" t="s">
        <v>229</v>
      </c>
      <c r="OA946" s="4"/>
      <c r="OB946" s="8"/>
      <c r="OC946" s="4"/>
      <c r="OD946" s="8"/>
      <c r="OE946" s="7"/>
      <c r="OF946" s="7"/>
      <c r="OG946" s="2" t="s">
        <v>266</v>
      </c>
      <c r="OH946" s="2" t="s">
        <v>226</v>
      </c>
      <c r="OI946" s="2" t="s">
        <v>229</v>
      </c>
      <c r="OJ946" s="2" t="s">
        <v>229</v>
      </c>
      <c r="OK946" s="2" t="s">
        <v>241</v>
      </c>
      <c r="OL946" s="2" t="s">
        <v>229</v>
      </c>
      <c r="OM946" s="4"/>
      <c r="ON946" s="8"/>
      <c r="OO946" s="4"/>
      <c r="OP946" s="8"/>
      <c r="OQ946" s="7"/>
      <c r="OR946" s="7"/>
      <c r="OS946" s="2" t="s">
        <v>229</v>
      </c>
      <c r="OT946" s="2" t="s">
        <v>229</v>
      </c>
      <c r="OU946" s="2" t="s">
        <v>229</v>
      </c>
      <c r="OV946" s="2" t="s">
        <v>229</v>
      </c>
      <c r="OW946" s="2" t="s">
        <v>229</v>
      </c>
      <c r="OX946" s="2" t="s">
        <v>229</v>
      </c>
      <c r="OY946" s="4"/>
      <c r="OZ946" s="8"/>
      <c r="PA946" s="4"/>
      <c r="PB946" s="8"/>
      <c r="PC946" s="7"/>
      <c r="PD946" s="7"/>
      <c r="PE946" s="2" t="s">
        <v>229</v>
      </c>
      <c r="PF946" s="2" t="s">
        <v>229</v>
      </c>
      <c r="PG946" s="2" t="s">
        <v>229</v>
      </c>
      <c r="PH946" s="2" t="s">
        <v>229</v>
      </c>
      <c r="PI946" s="2" t="s">
        <v>229</v>
      </c>
      <c r="PJ946" s="2" t="s">
        <v>229</v>
      </c>
      <c r="PK946" s="4"/>
      <c r="PL946" s="8"/>
      <c r="PM946" s="4"/>
      <c r="PN946" s="8"/>
      <c r="PO946" s="7"/>
      <c r="PP946" s="7"/>
      <c r="PQ946" s="2" t="s">
        <v>266</v>
      </c>
      <c r="PR946" s="2" t="s">
        <v>275</v>
      </c>
      <c r="PS946" s="2" t="s">
        <v>229</v>
      </c>
      <c r="PT946" s="2" t="s">
        <v>229</v>
      </c>
      <c r="PU946" s="2" t="s">
        <v>241</v>
      </c>
      <c r="PV946" s="2" t="s">
        <v>229</v>
      </c>
      <c r="PW946" s="4"/>
      <c r="PX946" s="8"/>
      <c r="PY946" s="4"/>
      <c r="PZ946" s="8"/>
      <c r="QA946" s="7"/>
      <c r="QB946" s="7"/>
      <c r="QC946" s="2" t="s">
        <v>281</v>
      </c>
      <c r="QD946" s="2" t="s">
        <v>226</v>
      </c>
      <c r="QE946" s="2" t="s">
        <v>229</v>
      </c>
      <c r="QF946" s="2" t="s">
        <v>229</v>
      </c>
      <c r="QG946" s="2" t="s">
        <v>241</v>
      </c>
      <c r="QH946" s="2" t="s">
        <v>229</v>
      </c>
      <c r="QI946" s="4"/>
      <c r="QJ946" s="8"/>
      <c r="QK946" s="4"/>
      <c r="QL946" s="8"/>
      <c r="QM946" s="7"/>
      <c r="QN946" s="7"/>
      <c r="QO946" s="2" t="s">
        <v>229</v>
      </c>
      <c r="QP946" s="2" t="s">
        <v>229</v>
      </c>
      <c r="QQ946" s="2" t="s">
        <v>229</v>
      </c>
      <c r="QR946" s="2" t="s">
        <v>229</v>
      </c>
      <c r="QS946" s="2" t="s">
        <v>229</v>
      </c>
      <c r="QT946" s="2" t="s">
        <v>229</v>
      </c>
      <c r="QU946" s="4"/>
      <c r="QV946" s="8"/>
      <c r="QW946" s="4"/>
      <c r="QX946" s="8"/>
      <c r="QY946" s="7"/>
      <c r="QZ946" s="7"/>
      <c r="RA946" s="2" t="s">
        <v>239</v>
      </c>
      <c r="RB946" s="2" t="s">
        <v>275</v>
      </c>
      <c r="RC946" s="2" t="s">
        <v>338</v>
      </c>
      <c r="RD946" s="2" t="s">
        <v>229</v>
      </c>
      <c r="RE946" s="2" t="s">
        <v>241</v>
      </c>
      <c r="RF946" s="2" t="s">
        <v>229</v>
      </c>
      <c r="RG946" s="4"/>
      <c r="RH946" s="8"/>
      <c r="RI946" s="4"/>
      <c r="RJ946" s="8"/>
      <c r="RK946" s="7"/>
      <c r="RL946" s="7"/>
      <c r="RM946" s="2" t="s">
        <v>229</v>
      </c>
      <c r="RN946" s="2" t="s">
        <v>229</v>
      </c>
      <c r="RO946" s="2" t="s">
        <v>229</v>
      </c>
      <c r="RP946" s="2" t="s">
        <v>229</v>
      </c>
      <c r="RQ946" s="2" t="s">
        <v>229</v>
      </c>
      <c r="RR946" s="2" t="s">
        <v>229</v>
      </c>
      <c r="RS946" s="4"/>
      <c r="RT946" s="8"/>
      <c r="RU946" s="4"/>
      <c r="RV946" s="8"/>
      <c r="RW946" s="7"/>
      <c r="RX946" s="7"/>
      <c r="RY946" s="2" t="s">
        <v>239</v>
      </c>
      <c r="RZ946" s="2" t="s">
        <v>275</v>
      </c>
      <c r="SA946" s="2" t="s">
        <v>282</v>
      </c>
      <c r="SB946" s="2" t="s">
        <v>563</v>
      </c>
      <c r="SC946" s="2" t="s">
        <v>241</v>
      </c>
      <c r="SD946" s="2" t="s">
        <v>229</v>
      </c>
      <c r="SE946" s="4">
        <v>167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</row>
    <row r="947">
      <c r="A947" s="2" t="s">
        <v>5413</v>
      </c>
      <c r="B947" s="2" t="s">
        <v>216</v>
      </c>
      <c r="C947" s="2" t="s">
        <v>5248</v>
      </c>
      <c r="D947" s="2" t="s">
        <v>3600</v>
      </c>
      <c r="E947" s="2" t="s">
        <v>3601</v>
      </c>
      <c r="F947" s="2" t="s">
        <v>5311</v>
      </c>
      <c r="G947" s="2" t="s">
        <v>5312</v>
      </c>
      <c r="H947" s="2" t="s">
        <v>5313</v>
      </c>
      <c r="I947" s="2" t="s">
        <v>5414</v>
      </c>
      <c r="J947" s="2" t="s">
        <v>2888</v>
      </c>
      <c r="K947" s="2" t="s">
        <v>5315</v>
      </c>
      <c r="L947" s="3">
        <v>31.5</v>
      </c>
      <c r="M947" s="3">
        <v>33.08</v>
      </c>
      <c r="N947" s="3">
        <v>69.99</v>
      </c>
      <c r="O947" s="2" t="s">
        <v>981</v>
      </c>
      <c r="P947" s="2" t="s">
        <v>2072</v>
      </c>
      <c r="Q947" s="2" t="s">
        <v>228</v>
      </c>
      <c r="R947" s="2" t="s">
        <v>229</v>
      </c>
      <c r="S947" s="2" t="s">
        <v>5415</v>
      </c>
      <c r="T947" s="2" t="s">
        <v>684</v>
      </c>
      <c r="U947" s="2" t="s">
        <v>232</v>
      </c>
      <c r="V947" s="2" t="s">
        <v>1524</v>
      </c>
      <c r="W947" s="2" t="s">
        <v>1009</v>
      </c>
      <c r="X947" s="2" t="s">
        <v>229</v>
      </c>
      <c r="Y947" s="2" t="s">
        <v>4222</v>
      </c>
      <c r="Z947" s="4"/>
      <c r="AA947" s="4">
        <f>=ROUNDDOWN({0},0)</f>
      </c>
      <c r="AB947" s="5"/>
      <c r="AC947" s="2" t="s">
        <v>229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>
        <v>19</v>
      </c>
      <c r="AS947" s="8">
        <v>680.41</v>
      </c>
      <c r="AT947" s="7">
        <v>-1</v>
      </c>
      <c r="AU947" s="7">
        <v>-1</v>
      </c>
      <c r="AV947" s="4" t="s">
        <v>229</v>
      </c>
      <c r="AW947" s="8" t="s">
        <v>229</v>
      </c>
      <c r="AX947" s="4">
        <v>31</v>
      </c>
      <c r="AY947" s="8">
        <v>1181.3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>
        <v>31</v>
      </c>
      <c r="BF947" s="8">
        <v>1181.3</v>
      </c>
      <c r="BG947" s="7" t="s">
        <v>229</v>
      </c>
      <c r="BH947" s="7" t="s">
        <v>229</v>
      </c>
      <c r="BI947" s="7"/>
      <c r="BJ947" s="4"/>
      <c r="BK947" s="8"/>
      <c r="BL947" s="2" t="s">
        <v>5416</v>
      </c>
      <c r="BM947" s="7"/>
      <c r="BN947" s="7"/>
      <c r="BO947" s="4"/>
      <c r="BP947" s="8"/>
      <c r="BQ947" s="4">
        <v>17</v>
      </c>
      <c r="BR947" s="8">
        <v>613.7</v>
      </c>
      <c r="BS947" s="7">
        <v>-1</v>
      </c>
      <c r="BT947" s="7">
        <v>-1</v>
      </c>
      <c r="BU947" s="2" t="s">
        <v>239</v>
      </c>
      <c r="BV947" s="2" t="s">
        <v>275</v>
      </c>
      <c r="BW947" s="2" t="s">
        <v>229</v>
      </c>
      <c r="BX947" s="2" t="s">
        <v>3309</v>
      </c>
      <c r="BY947" s="2" t="s">
        <v>241</v>
      </c>
      <c r="BZ947" s="2" t="s">
        <v>229</v>
      </c>
      <c r="CA947" s="4"/>
      <c r="CB947" s="8"/>
      <c r="CC947" s="4"/>
      <c r="CD947" s="8"/>
      <c r="CE947" s="7"/>
      <c r="CF947" s="7"/>
      <c r="CG947" s="2" t="s">
        <v>239</v>
      </c>
      <c r="CH947" s="2" t="s">
        <v>275</v>
      </c>
      <c r="CI947" s="2" t="s">
        <v>1599</v>
      </c>
      <c r="CJ947" s="2" t="s">
        <v>4551</v>
      </c>
      <c r="CK947" s="2" t="s">
        <v>241</v>
      </c>
      <c r="CL947" s="2" t="s">
        <v>229</v>
      </c>
      <c r="CM947" s="4"/>
      <c r="CN947" s="8"/>
      <c r="CO947" s="4"/>
      <c r="CP947" s="8"/>
      <c r="CQ947" s="7"/>
      <c r="CR947" s="7"/>
      <c r="CS947" s="2" t="s">
        <v>239</v>
      </c>
      <c r="CT947" s="2" t="s">
        <v>275</v>
      </c>
      <c r="CU947" s="2" t="s">
        <v>3103</v>
      </c>
      <c r="CV947" s="2" t="s">
        <v>906</v>
      </c>
      <c r="CW947" s="2" t="s">
        <v>241</v>
      </c>
      <c r="CX947" s="2" t="s">
        <v>229</v>
      </c>
      <c r="CY947" s="4"/>
      <c r="CZ947" s="8"/>
      <c r="DA947" s="4"/>
      <c r="DB947" s="8"/>
      <c r="DC947" s="7"/>
      <c r="DD947" s="7"/>
      <c r="DE947" s="2" t="s">
        <v>239</v>
      </c>
      <c r="DF947" s="2" t="s">
        <v>275</v>
      </c>
      <c r="DG947" s="2" t="s">
        <v>2447</v>
      </c>
      <c r="DH947" s="2" t="s">
        <v>712</v>
      </c>
      <c r="DI947" s="2" t="s">
        <v>241</v>
      </c>
      <c r="DJ947" s="2" t="s">
        <v>229</v>
      </c>
      <c r="DK947" s="4"/>
      <c r="DL947" s="8"/>
      <c r="DM947" s="4"/>
      <c r="DN947" s="8"/>
      <c r="DO947" s="7"/>
      <c r="DP947" s="7"/>
      <c r="DQ947" s="2" t="s">
        <v>239</v>
      </c>
      <c r="DR947" s="2" t="s">
        <v>275</v>
      </c>
      <c r="DS947" s="2" t="s">
        <v>1702</v>
      </c>
      <c r="DT947" s="2" t="s">
        <v>1671</v>
      </c>
      <c r="DU947" s="2" t="s">
        <v>241</v>
      </c>
      <c r="DV947" s="2" t="s">
        <v>229</v>
      </c>
      <c r="DW947" s="4"/>
      <c r="DX947" s="8"/>
      <c r="DY947" s="4">
        <v>1</v>
      </c>
      <c r="DZ947" s="8">
        <v>32.9</v>
      </c>
      <c r="EA947" s="7">
        <v>-1</v>
      </c>
      <c r="EB947" s="7">
        <v>-1</v>
      </c>
      <c r="EC947" s="2" t="s">
        <v>239</v>
      </c>
      <c r="ED947" s="2" t="s">
        <v>275</v>
      </c>
      <c r="EE947" s="2" t="s">
        <v>906</v>
      </c>
      <c r="EF947" s="2" t="s">
        <v>262</v>
      </c>
      <c r="EG947" s="2" t="s">
        <v>241</v>
      </c>
      <c r="EH947" s="2" t="s">
        <v>229</v>
      </c>
      <c r="EI947" s="4"/>
      <c r="EJ947" s="8"/>
      <c r="EK947" s="4"/>
      <c r="EL947" s="8"/>
      <c r="EM947" s="7"/>
      <c r="EN947" s="7"/>
      <c r="EO947" s="2" t="s">
        <v>239</v>
      </c>
      <c r="EP947" s="2" t="s">
        <v>275</v>
      </c>
      <c r="EQ947" s="2" t="s">
        <v>927</v>
      </c>
      <c r="ER947" s="2" t="s">
        <v>1010</v>
      </c>
      <c r="ES947" s="2" t="s">
        <v>241</v>
      </c>
      <c r="ET947" s="2" t="s">
        <v>229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275</v>
      </c>
      <c r="FC947" s="2" t="s">
        <v>2751</v>
      </c>
      <c r="FD947" s="2" t="s">
        <v>4490</v>
      </c>
      <c r="FE947" s="2" t="s">
        <v>241</v>
      </c>
      <c r="FF947" s="2" t="s">
        <v>229</v>
      </c>
      <c r="FG947" s="4"/>
      <c r="FH947" s="8"/>
      <c r="FI947" s="4"/>
      <c r="FJ947" s="8"/>
      <c r="FK947" s="7"/>
      <c r="FL947" s="7"/>
      <c r="FM947" s="2" t="s">
        <v>239</v>
      </c>
      <c r="FN947" s="2" t="s">
        <v>275</v>
      </c>
      <c r="FO947" s="2" t="s">
        <v>2929</v>
      </c>
      <c r="FP947" s="2" t="s">
        <v>5417</v>
      </c>
      <c r="FQ947" s="2" t="s">
        <v>241</v>
      </c>
      <c r="FR947" s="2" t="s">
        <v>229</v>
      </c>
      <c r="FS947" s="4"/>
      <c r="FT947" s="8"/>
      <c r="FU947" s="4"/>
      <c r="FV947" s="8"/>
      <c r="FW947" s="7"/>
      <c r="FX947" s="7"/>
      <c r="FY947" s="2" t="s">
        <v>229</v>
      </c>
      <c r="FZ947" s="2" t="s">
        <v>229</v>
      </c>
      <c r="GA947" s="2" t="s">
        <v>229</v>
      </c>
      <c r="GB947" s="2" t="s">
        <v>229</v>
      </c>
      <c r="GC947" s="2" t="s">
        <v>229</v>
      </c>
      <c r="GD947" s="2" t="s">
        <v>229</v>
      </c>
      <c r="GE947" s="4"/>
      <c r="GF947" s="8"/>
      <c r="GG947" s="4"/>
      <c r="GH947" s="8"/>
      <c r="GI947" s="7"/>
      <c r="GJ947" s="7"/>
      <c r="GK947" s="2" t="s">
        <v>239</v>
      </c>
      <c r="GL947" s="2" t="s">
        <v>275</v>
      </c>
      <c r="GM947" s="2" t="s">
        <v>1309</v>
      </c>
      <c r="GN947" s="2" t="s">
        <v>474</v>
      </c>
      <c r="GO947" s="2" t="s">
        <v>241</v>
      </c>
      <c r="GP947" s="2" t="s">
        <v>229</v>
      </c>
      <c r="GQ947" s="4"/>
      <c r="GR947" s="8"/>
      <c r="GS947" s="4">
        <v>1</v>
      </c>
      <c r="GT947" s="8">
        <v>33.81</v>
      </c>
      <c r="GU947" s="7">
        <v>-1</v>
      </c>
      <c r="GV947" s="7">
        <v>-1</v>
      </c>
      <c r="GW947" s="2" t="s">
        <v>239</v>
      </c>
      <c r="GX947" s="2" t="s">
        <v>275</v>
      </c>
      <c r="GY947" s="2" t="s">
        <v>1492</v>
      </c>
      <c r="GZ947" s="2" t="s">
        <v>3809</v>
      </c>
      <c r="HA947" s="2" t="s">
        <v>241</v>
      </c>
      <c r="HB947" s="2" t="s">
        <v>229</v>
      </c>
      <c r="HC947" s="4"/>
      <c r="HD947" s="8"/>
      <c r="HE947" s="4"/>
      <c r="HF947" s="8"/>
      <c r="HG947" s="7"/>
      <c r="HH947" s="7"/>
      <c r="HI947" s="2" t="s">
        <v>239</v>
      </c>
      <c r="HJ947" s="2" t="s">
        <v>275</v>
      </c>
      <c r="HK947" s="2" t="s">
        <v>546</v>
      </c>
      <c r="HL947" s="2" t="s">
        <v>829</v>
      </c>
      <c r="HM947" s="2" t="s">
        <v>241</v>
      </c>
      <c r="HN947" s="2" t="s">
        <v>229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275</v>
      </c>
      <c r="HW947" s="2" t="s">
        <v>2322</v>
      </c>
      <c r="HX947" s="2" t="s">
        <v>3219</v>
      </c>
      <c r="HY947" s="2" t="s">
        <v>241</v>
      </c>
      <c r="HZ947" s="2" t="s">
        <v>229</v>
      </c>
      <c r="IA947" s="4"/>
      <c r="IB947" s="8"/>
      <c r="IC947" s="4"/>
      <c r="ID947" s="8"/>
      <c r="IE947" s="7"/>
      <c r="IF947" s="7"/>
      <c r="IG947" s="2" t="s">
        <v>266</v>
      </c>
      <c r="IH947" s="2" t="s">
        <v>275</v>
      </c>
      <c r="II947" s="2" t="s">
        <v>229</v>
      </c>
      <c r="IJ947" s="2" t="s">
        <v>229</v>
      </c>
      <c r="IK947" s="2" t="s">
        <v>241</v>
      </c>
      <c r="IL947" s="2" t="s">
        <v>229</v>
      </c>
      <c r="IM947" s="4"/>
      <c r="IN947" s="8"/>
      <c r="IO947" s="4"/>
      <c r="IP947" s="8"/>
      <c r="IQ947" s="7"/>
      <c r="IR947" s="7"/>
      <c r="IS947" s="2" t="s">
        <v>272</v>
      </c>
      <c r="IT947" s="2" t="s">
        <v>275</v>
      </c>
      <c r="IU947" s="2" t="s">
        <v>229</v>
      </c>
      <c r="IV947" s="2" t="s">
        <v>229</v>
      </c>
      <c r="IW947" s="2" t="s">
        <v>241</v>
      </c>
      <c r="IX947" s="2" t="s">
        <v>229</v>
      </c>
      <c r="IY947" s="4"/>
      <c r="IZ947" s="8"/>
      <c r="JA947" s="4"/>
      <c r="JB947" s="8"/>
      <c r="JC947" s="7"/>
      <c r="JD947" s="7"/>
      <c r="JE947" s="2" t="s">
        <v>239</v>
      </c>
      <c r="JF947" s="2" t="s">
        <v>275</v>
      </c>
      <c r="JG947" s="2" t="s">
        <v>268</v>
      </c>
      <c r="JH947" s="2" t="s">
        <v>1268</v>
      </c>
      <c r="JI947" s="2" t="s">
        <v>241</v>
      </c>
      <c r="JJ947" s="2" t="s">
        <v>229</v>
      </c>
      <c r="JK947" s="4"/>
      <c r="JL947" s="8"/>
      <c r="JM947" s="4"/>
      <c r="JN947" s="8"/>
      <c r="JO947" s="7"/>
      <c r="JP947" s="7"/>
      <c r="JQ947" s="2" t="s">
        <v>229</v>
      </c>
      <c r="JR947" s="2" t="s">
        <v>229</v>
      </c>
      <c r="JS947" s="2" t="s">
        <v>229</v>
      </c>
      <c r="JT947" s="2" t="s">
        <v>229</v>
      </c>
      <c r="JU947" s="2" t="s">
        <v>229</v>
      </c>
      <c r="JV947" s="2" t="s">
        <v>229</v>
      </c>
      <c r="JW947" s="4"/>
      <c r="JX947" s="8"/>
      <c r="JY947" s="4"/>
      <c r="JZ947" s="8"/>
      <c r="KA947" s="7"/>
      <c r="KB947" s="7"/>
      <c r="KC947" s="2" t="s">
        <v>272</v>
      </c>
      <c r="KD947" s="2" t="s">
        <v>275</v>
      </c>
      <c r="KE947" s="2" t="s">
        <v>229</v>
      </c>
      <c r="KF947" s="2" t="s">
        <v>229</v>
      </c>
      <c r="KG947" s="2" t="s">
        <v>241</v>
      </c>
      <c r="KH947" s="2" t="s">
        <v>229</v>
      </c>
      <c r="KI947" s="4"/>
      <c r="KJ947" s="8"/>
      <c r="KK947" s="4"/>
      <c r="KL947" s="8"/>
      <c r="KM947" s="7"/>
      <c r="KN947" s="7"/>
      <c r="KO947" s="2" t="s">
        <v>272</v>
      </c>
      <c r="KP947" s="2" t="s">
        <v>275</v>
      </c>
      <c r="KQ947" s="2" t="s">
        <v>229</v>
      </c>
      <c r="KR947" s="2" t="s">
        <v>229</v>
      </c>
      <c r="KS947" s="2" t="s">
        <v>241</v>
      </c>
      <c r="KT947" s="2" t="s">
        <v>229</v>
      </c>
      <c r="KU947" s="4"/>
      <c r="KV947" s="8"/>
      <c r="KW947" s="4"/>
      <c r="KX947" s="8"/>
      <c r="KY947" s="7"/>
      <c r="KZ947" s="7"/>
      <c r="LA947" s="2" t="s">
        <v>239</v>
      </c>
      <c r="LB947" s="2" t="s">
        <v>275</v>
      </c>
      <c r="LC947" s="2" t="s">
        <v>1357</v>
      </c>
      <c r="LD947" s="2" t="s">
        <v>1849</v>
      </c>
      <c r="LE947" s="2" t="s">
        <v>241</v>
      </c>
      <c r="LF947" s="2" t="s">
        <v>229</v>
      </c>
      <c r="LG947" s="4"/>
      <c r="LH947" s="8"/>
      <c r="LI947" s="4"/>
      <c r="LJ947" s="8"/>
      <c r="LK947" s="7"/>
      <c r="LL947" s="7"/>
      <c r="LM947" s="2" t="s">
        <v>229</v>
      </c>
      <c r="LN947" s="2" t="s">
        <v>229</v>
      </c>
      <c r="LO947" s="2" t="s">
        <v>229</v>
      </c>
      <c r="LP947" s="2" t="s">
        <v>229</v>
      </c>
      <c r="LQ947" s="2" t="s">
        <v>229</v>
      </c>
      <c r="LR947" s="2" t="s">
        <v>229</v>
      </c>
      <c r="LS947" s="4"/>
      <c r="LT947" s="8"/>
      <c r="LU947" s="4"/>
      <c r="LV947" s="8"/>
      <c r="LW947" s="7"/>
      <c r="LX947" s="7"/>
      <c r="LY947" s="2" t="s">
        <v>239</v>
      </c>
      <c r="LZ947" s="2" t="s">
        <v>275</v>
      </c>
      <c r="MA947" s="2" t="s">
        <v>1039</v>
      </c>
      <c r="MB947" s="2" t="s">
        <v>262</v>
      </c>
      <c r="MC947" s="2" t="s">
        <v>241</v>
      </c>
      <c r="MD947" s="2" t="s">
        <v>229</v>
      </c>
      <c r="ME947" s="4"/>
      <c r="MF947" s="8"/>
      <c r="MG947" s="4"/>
      <c r="MH947" s="8"/>
      <c r="MI947" s="7"/>
      <c r="MJ947" s="7"/>
      <c r="MK947" s="2" t="s">
        <v>278</v>
      </c>
      <c r="ML947" s="2" t="s">
        <v>275</v>
      </c>
      <c r="MM947" s="2" t="s">
        <v>229</v>
      </c>
      <c r="MN947" s="2" t="s">
        <v>229</v>
      </c>
      <c r="MO947" s="2" t="s">
        <v>241</v>
      </c>
      <c r="MP947" s="2" t="s">
        <v>229</v>
      </c>
      <c r="MQ947" s="4"/>
      <c r="MR947" s="8"/>
      <c r="MS947" s="4"/>
      <c r="MT947" s="8"/>
      <c r="MU947" s="7"/>
      <c r="MV947" s="7"/>
      <c r="MW947" s="2" t="s">
        <v>266</v>
      </c>
      <c r="MX947" s="2" t="s">
        <v>275</v>
      </c>
      <c r="MY947" s="2" t="s">
        <v>229</v>
      </c>
      <c r="MZ947" s="2" t="s">
        <v>229</v>
      </c>
      <c r="NA947" s="2" t="s">
        <v>241</v>
      </c>
      <c r="NB947" s="2" t="s">
        <v>229</v>
      </c>
      <c r="NC947" s="4"/>
      <c r="ND947" s="8"/>
      <c r="NE947" s="4"/>
      <c r="NF947" s="8"/>
      <c r="NG947" s="7"/>
      <c r="NH947" s="7"/>
      <c r="NI947" s="2" t="s">
        <v>239</v>
      </c>
      <c r="NJ947" s="2" t="s">
        <v>275</v>
      </c>
      <c r="NK947" s="2" t="s">
        <v>1271</v>
      </c>
      <c r="NL947" s="2" t="s">
        <v>1674</v>
      </c>
      <c r="NM947" s="2" t="s">
        <v>241</v>
      </c>
      <c r="NN947" s="2" t="s">
        <v>229</v>
      </c>
      <c r="NO947" s="4"/>
      <c r="NP947" s="8"/>
      <c r="NQ947" s="4"/>
      <c r="NR947" s="8"/>
      <c r="NS947" s="7"/>
      <c r="NT947" s="7"/>
      <c r="NU947" s="2" t="s">
        <v>272</v>
      </c>
      <c r="NV947" s="2" t="s">
        <v>275</v>
      </c>
      <c r="NW947" s="2" t="s">
        <v>229</v>
      </c>
      <c r="NX947" s="2" t="s">
        <v>229</v>
      </c>
      <c r="NY947" s="2" t="s">
        <v>241</v>
      </c>
      <c r="NZ947" s="2" t="s">
        <v>229</v>
      </c>
      <c r="OA947" s="4"/>
      <c r="OB947" s="8"/>
      <c r="OC947" s="4"/>
      <c r="OD947" s="8"/>
      <c r="OE947" s="7"/>
      <c r="OF947" s="7"/>
      <c r="OG947" s="2" t="s">
        <v>229</v>
      </c>
      <c r="OH947" s="2" t="s">
        <v>229</v>
      </c>
      <c r="OI947" s="2" t="s">
        <v>229</v>
      </c>
      <c r="OJ947" s="2" t="s">
        <v>229</v>
      </c>
      <c r="OK947" s="2" t="s">
        <v>229</v>
      </c>
      <c r="OL947" s="2" t="s">
        <v>229</v>
      </c>
      <c r="OM947" s="4"/>
      <c r="ON947" s="8"/>
      <c r="OO947" s="4"/>
      <c r="OP947" s="8"/>
      <c r="OQ947" s="7"/>
      <c r="OR947" s="7"/>
      <c r="OS947" s="2" t="s">
        <v>229</v>
      </c>
      <c r="OT947" s="2" t="s">
        <v>229</v>
      </c>
      <c r="OU947" s="2" t="s">
        <v>229</v>
      </c>
      <c r="OV947" s="2" t="s">
        <v>229</v>
      </c>
      <c r="OW947" s="2" t="s">
        <v>229</v>
      </c>
      <c r="OX947" s="2" t="s">
        <v>229</v>
      </c>
      <c r="OY947" s="4"/>
      <c r="OZ947" s="8"/>
      <c r="PA947" s="4"/>
      <c r="PB947" s="8"/>
      <c r="PC947" s="7"/>
      <c r="PD947" s="7"/>
      <c r="PE947" s="2" t="s">
        <v>229</v>
      </c>
      <c r="PF947" s="2" t="s">
        <v>229</v>
      </c>
      <c r="PG947" s="2" t="s">
        <v>229</v>
      </c>
      <c r="PH947" s="2" t="s">
        <v>229</v>
      </c>
      <c r="PI947" s="2" t="s">
        <v>229</v>
      </c>
      <c r="PJ947" s="2" t="s">
        <v>229</v>
      </c>
      <c r="PK947" s="4"/>
      <c r="PL947" s="8"/>
      <c r="PM947" s="4"/>
      <c r="PN947" s="8"/>
      <c r="PO947" s="7"/>
      <c r="PP947" s="7"/>
      <c r="PQ947" s="2" t="s">
        <v>266</v>
      </c>
      <c r="PR947" s="2" t="s">
        <v>275</v>
      </c>
      <c r="PS947" s="2" t="s">
        <v>229</v>
      </c>
      <c r="PT947" s="2" t="s">
        <v>229</v>
      </c>
      <c r="PU947" s="2" t="s">
        <v>241</v>
      </c>
      <c r="PV947" s="2" t="s">
        <v>229</v>
      </c>
      <c r="PW947" s="4"/>
      <c r="PX947" s="8"/>
      <c r="PY947" s="4"/>
      <c r="PZ947" s="8"/>
      <c r="QA947" s="7"/>
      <c r="QB947" s="7"/>
      <c r="QC947" s="2" t="s">
        <v>281</v>
      </c>
      <c r="QD947" s="2" t="s">
        <v>275</v>
      </c>
      <c r="QE947" s="2" t="s">
        <v>229</v>
      </c>
      <c r="QF947" s="2" t="s">
        <v>229</v>
      </c>
      <c r="QG947" s="2" t="s">
        <v>241</v>
      </c>
      <c r="QH947" s="2" t="s">
        <v>229</v>
      </c>
      <c r="QI947" s="4"/>
      <c r="QJ947" s="8"/>
      <c r="QK947" s="4"/>
      <c r="QL947" s="8"/>
      <c r="QM947" s="7"/>
      <c r="QN947" s="7"/>
      <c r="QO947" s="2" t="s">
        <v>229</v>
      </c>
      <c r="QP947" s="2" t="s">
        <v>229</v>
      </c>
      <c r="QQ947" s="2" t="s">
        <v>229</v>
      </c>
      <c r="QR947" s="2" t="s">
        <v>229</v>
      </c>
      <c r="QS947" s="2" t="s">
        <v>229</v>
      </c>
      <c r="QT947" s="2" t="s">
        <v>229</v>
      </c>
      <c r="QU947" s="4"/>
      <c r="QV947" s="8"/>
      <c r="QW947" s="4"/>
      <c r="QX947" s="8"/>
      <c r="QY947" s="7"/>
      <c r="QZ947" s="7"/>
      <c r="RA947" s="2" t="s">
        <v>239</v>
      </c>
      <c r="RB947" s="2" t="s">
        <v>275</v>
      </c>
      <c r="RC947" s="2" t="s">
        <v>547</v>
      </c>
      <c r="RD947" s="2" t="s">
        <v>229</v>
      </c>
      <c r="RE947" s="2" t="s">
        <v>241</v>
      </c>
      <c r="RF947" s="2" t="s">
        <v>229</v>
      </c>
      <c r="RG947" s="4"/>
      <c r="RH947" s="8"/>
      <c r="RI947" s="4"/>
      <c r="RJ947" s="8"/>
      <c r="RK947" s="7"/>
      <c r="RL947" s="7"/>
      <c r="RM947" s="2" t="s">
        <v>229</v>
      </c>
      <c r="RN947" s="2" t="s">
        <v>229</v>
      </c>
      <c r="RO947" s="2" t="s">
        <v>229</v>
      </c>
      <c r="RP947" s="2" t="s">
        <v>229</v>
      </c>
      <c r="RQ947" s="2" t="s">
        <v>229</v>
      </c>
      <c r="RR947" s="2" t="s">
        <v>229</v>
      </c>
      <c r="RS947" s="4"/>
      <c r="RT947" s="8"/>
      <c r="RU947" s="4"/>
      <c r="RV947" s="8"/>
      <c r="RW947" s="7"/>
      <c r="RX947" s="7"/>
      <c r="RY947" s="2" t="s">
        <v>239</v>
      </c>
      <c r="RZ947" s="2" t="s">
        <v>275</v>
      </c>
      <c r="SA947" s="2" t="s">
        <v>282</v>
      </c>
      <c r="SB947" s="2" t="s">
        <v>2957</v>
      </c>
      <c r="SC947" s="2" t="s">
        <v>241</v>
      </c>
      <c r="SD947" s="2" t="s">
        <v>229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</row>
    <row r="948">
      <c r="A948" s="2" t="s">
        <v>5418</v>
      </c>
      <c r="B948" s="2" t="s">
        <v>216</v>
      </c>
      <c r="C948" s="2" t="s">
        <v>5248</v>
      </c>
      <c r="D948" s="2" t="s">
        <v>3600</v>
      </c>
      <c r="E948" s="2" t="s">
        <v>3601</v>
      </c>
      <c r="F948" s="2" t="s">
        <v>5311</v>
      </c>
      <c r="G948" s="2" t="s">
        <v>5312</v>
      </c>
      <c r="H948" s="2" t="s">
        <v>5313</v>
      </c>
      <c r="I948" s="2" t="s">
        <v>5414</v>
      </c>
      <c r="J948" s="2" t="s">
        <v>285</v>
      </c>
      <c r="K948" s="2" t="s">
        <v>5315</v>
      </c>
      <c r="L948" s="3">
        <v>36.8</v>
      </c>
      <c r="M948" s="3">
        <v>38.64</v>
      </c>
      <c r="N948" s="3">
        <v>79.99</v>
      </c>
      <c r="O948" s="2" t="s">
        <v>963</v>
      </c>
      <c r="P948" s="2" t="s">
        <v>2072</v>
      </c>
      <c r="Q948" s="2" t="s">
        <v>228</v>
      </c>
      <c r="R948" s="2" t="s">
        <v>229</v>
      </c>
      <c r="S948" s="2" t="s">
        <v>5415</v>
      </c>
      <c r="T948" s="2" t="s">
        <v>684</v>
      </c>
      <c r="U948" s="2" t="s">
        <v>286</v>
      </c>
      <c r="V948" s="2" t="s">
        <v>1524</v>
      </c>
      <c r="W948" s="2" t="s">
        <v>1009</v>
      </c>
      <c r="X948" s="2" t="s">
        <v>229</v>
      </c>
      <c r="Y948" s="2" t="s">
        <v>4222</v>
      </c>
      <c r="Z948" s="4"/>
      <c r="AA948" s="4">
        <f>=ROUNDDOWN({0},0)</f>
      </c>
      <c r="AB948" s="5">
        <v>3</v>
      </c>
      <c r="AC948" s="2" t="s">
        <v>229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/>
      <c r="AQ948" s="8"/>
      <c r="AR948" s="4">
        <v>12</v>
      </c>
      <c r="AS948" s="8">
        <v>500.89</v>
      </c>
      <c r="AT948" s="7">
        <v>-1</v>
      </c>
      <c r="AU948" s="7">
        <v>-1</v>
      </c>
      <c r="AV948" s="4" t="s">
        <v>229</v>
      </c>
      <c r="AW948" s="8" t="s">
        <v>229</v>
      </c>
      <c r="AX948" s="4" t="s">
        <v>229</v>
      </c>
      <c r="AY948" s="8" t="s">
        <v>229</v>
      </c>
      <c r="AZ948" s="7" t="s">
        <v>229</v>
      </c>
      <c r="BA948" s="7" t="s">
        <v>229</v>
      </c>
      <c r="BB948" s="7"/>
      <c r="BC948" s="4" t="s">
        <v>229</v>
      </c>
      <c r="BD948" s="8" t="s">
        <v>229</v>
      </c>
      <c r="BE948" s="4" t="s">
        <v>229</v>
      </c>
      <c r="BF948" s="8" t="s">
        <v>229</v>
      </c>
      <c r="BG948" s="7" t="s">
        <v>229</v>
      </c>
      <c r="BH948" s="7" t="s">
        <v>229</v>
      </c>
      <c r="BI948" s="7"/>
      <c r="BJ948" s="4"/>
      <c r="BK948" s="8"/>
      <c r="BL948" s="2" t="s">
        <v>5419</v>
      </c>
      <c r="BM948" s="7"/>
      <c r="BN948" s="7"/>
      <c r="BO948" s="4"/>
      <c r="BP948" s="8"/>
      <c r="BQ948" s="4">
        <v>11</v>
      </c>
      <c r="BR948" s="8">
        <v>463.32</v>
      </c>
      <c r="BS948" s="7">
        <v>-1</v>
      </c>
      <c r="BT948" s="7">
        <v>-1</v>
      </c>
      <c r="BU948" s="2" t="s">
        <v>239</v>
      </c>
      <c r="BV948" s="2" t="s">
        <v>275</v>
      </c>
      <c r="BW948" s="2" t="s">
        <v>229</v>
      </c>
      <c r="BX948" s="2" t="s">
        <v>713</v>
      </c>
      <c r="BY948" s="2" t="s">
        <v>241</v>
      </c>
      <c r="BZ948" s="2" t="s">
        <v>229</v>
      </c>
      <c r="CA948" s="4"/>
      <c r="CB948" s="8"/>
      <c r="CC948" s="4"/>
      <c r="CD948" s="8"/>
      <c r="CE948" s="7"/>
      <c r="CF948" s="7"/>
      <c r="CG948" s="2" t="s">
        <v>239</v>
      </c>
      <c r="CH948" s="2" t="s">
        <v>275</v>
      </c>
      <c r="CI948" s="2" t="s">
        <v>1599</v>
      </c>
      <c r="CJ948" s="2" t="s">
        <v>984</v>
      </c>
      <c r="CK948" s="2" t="s">
        <v>241</v>
      </c>
      <c r="CL948" s="2" t="s">
        <v>229</v>
      </c>
      <c r="CM948" s="4"/>
      <c r="CN948" s="8"/>
      <c r="CO948" s="4"/>
      <c r="CP948" s="8"/>
      <c r="CQ948" s="7"/>
      <c r="CR948" s="7"/>
      <c r="CS948" s="2" t="s">
        <v>239</v>
      </c>
      <c r="CT948" s="2" t="s">
        <v>275</v>
      </c>
      <c r="CU948" s="2" t="s">
        <v>3103</v>
      </c>
      <c r="CV948" s="2" t="s">
        <v>1766</v>
      </c>
      <c r="CW948" s="2" t="s">
        <v>241</v>
      </c>
      <c r="CX948" s="2" t="s">
        <v>229</v>
      </c>
      <c r="CY948" s="4"/>
      <c r="CZ948" s="8"/>
      <c r="DA948" s="4"/>
      <c r="DB948" s="8"/>
      <c r="DC948" s="7"/>
      <c r="DD948" s="7"/>
      <c r="DE948" s="2" t="s">
        <v>239</v>
      </c>
      <c r="DF948" s="2" t="s">
        <v>275</v>
      </c>
      <c r="DG948" s="2" t="s">
        <v>2447</v>
      </c>
      <c r="DH948" s="2" t="s">
        <v>743</v>
      </c>
      <c r="DI948" s="2" t="s">
        <v>241</v>
      </c>
      <c r="DJ948" s="2" t="s">
        <v>229</v>
      </c>
      <c r="DK948" s="4"/>
      <c r="DL948" s="8"/>
      <c r="DM948" s="4"/>
      <c r="DN948" s="8"/>
      <c r="DO948" s="7"/>
      <c r="DP948" s="7"/>
      <c r="DQ948" s="2" t="s">
        <v>239</v>
      </c>
      <c r="DR948" s="2" t="s">
        <v>275</v>
      </c>
      <c r="DS948" s="2" t="s">
        <v>1702</v>
      </c>
      <c r="DT948" s="2" t="s">
        <v>1261</v>
      </c>
      <c r="DU948" s="2" t="s">
        <v>241</v>
      </c>
      <c r="DV948" s="2" t="s">
        <v>229</v>
      </c>
      <c r="DW948" s="4"/>
      <c r="DX948" s="8"/>
      <c r="DY948" s="4"/>
      <c r="DZ948" s="8"/>
      <c r="EA948" s="7"/>
      <c r="EB948" s="7"/>
      <c r="EC948" s="2" t="s">
        <v>239</v>
      </c>
      <c r="ED948" s="2" t="s">
        <v>275</v>
      </c>
      <c r="EE948" s="2" t="s">
        <v>3839</v>
      </c>
      <c r="EF948" s="2" t="s">
        <v>713</v>
      </c>
      <c r="EG948" s="2" t="s">
        <v>241</v>
      </c>
      <c r="EH948" s="2" t="s">
        <v>229</v>
      </c>
      <c r="EI948" s="4"/>
      <c r="EJ948" s="8"/>
      <c r="EK948" s="4">
        <v>1</v>
      </c>
      <c r="EL948" s="8">
        <v>37.57</v>
      </c>
      <c r="EM948" s="7">
        <v>-1</v>
      </c>
      <c r="EN948" s="7">
        <v>-1</v>
      </c>
      <c r="EO948" s="2" t="s">
        <v>239</v>
      </c>
      <c r="EP948" s="2" t="s">
        <v>275</v>
      </c>
      <c r="EQ948" s="2" t="s">
        <v>1354</v>
      </c>
      <c r="ER948" s="2" t="s">
        <v>1416</v>
      </c>
      <c r="ES948" s="2" t="s">
        <v>241</v>
      </c>
      <c r="ET948" s="2" t="s">
        <v>229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275</v>
      </c>
      <c r="FC948" s="2" t="s">
        <v>3839</v>
      </c>
      <c r="FD948" s="2" t="s">
        <v>1396</v>
      </c>
      <c r="FE948" s="2" t="s">
        <v>241</v>
      </c>
      <c r="FF948" s="2" t="s">
        <v>229</v>
      </c>
      <c r="FG948" s="4"/>
      <c r="FH948" s="8"/>
      <c r="FI948" s="4"/>
      <c r="FJ948" s="8"/>
      <c r="FK948" s="7"/>
      <c r="FL948" s="7"/>
      <c r="FM948" s="2" t="s">
        <v>239</v>
      </c>
      <c r="FN948" s="2" t="s">
        <v>275</v>
      </c>
      <c r="FO948" s="2" t="s">
        <v>2929</v>
      </c>
      <c r="FP948" s="2" t="s">
        <v>1258</v>
      </c>
      <c r="FQ948" s="2" t="s">
        <v>241</v>
      </c>
      <c r="FR948" s="2" t="s">
        <v>229</v>
      </c>
      <c r="FS948" s="4"/>
      <c r="FT948" s="8"/>
      <c r="FU948" s="4"/>
      <c r="FV948" s="8"/>
      <c r="FW948" s="7"/>
      <c r="FX948" s="7"/>
      <c r="FY948" s="2" t="s">
        <v>229</v>
      </c>
      <c r="FZ948" s="2" t="s">
        <v>229</v>
      </c>
      <c r="GA948" s="2" t="s">
        <v>229</v>
      </c>
      <c r="GB948" s="2" t="s">
        <v>229</v>
      </c>
      <c r="GC948" s="2" t="s">
        <v>229</v>
      </c>
      <c r="GD948" s="2" t="s">
        <v>229</v>
      </c>
      <c r="GE948" s="4"/>
      <c r="GF948" s="8"/>
      <c r="GG948" s="4"/>
      <c r="GH948" s="8"/>
      <c r="GI948" s="7"/>
      <c r="GJ948" s="7"/>
      <c r="GK948" s="2" t="s">
        <v>239</v>
      </c>
      <c r="GL948" s="2" t="s">
        <v>275</v>
      </c>
      <c r="GM948" s="2" t="s">
        <v>1309</v>
      </c>
      <c r="GN948" s="2" t="s">
        <v>1964</v>
      </c>
      <c r="GO948" s="2" t="s">
        <v>241</v>
      </c>
      <c r="GP948" s="2" t="s">
        <v>229</v>
      </c>
      <c r="GQ948" s="4"/>
      <c r="GR948" s="8"/>
      <c r="GS948" s="4"/>
      <c r="GT948" s="8"/>
      <c r="GU948" s="7"/>
      <c r="GV948" s="7"/>
      <c r="GW948" s="2" t="s">
        <v>239</v>
      </c>
      <c r="GX948" s="2" t="s">
        <v>275</v>
      </c>
      <c r="GY948" s="2" t="s">
        <v>1492</v>
      </c>
      <c r="GZ948" s="2" t="s">
        <v>1493</v>
      </c>
      <c r="HA948" s="2" t="s">
        <v>241</v>
      </c>
      <c r="HB948" s="2" t="s">
        <v>229</v>
      </c>
      <c r="HC948" s="4"/>
      <c r="HD948" s="8"/>
      <c r="HE948" s="4"/>
      <c r="HF948" s="8"/>
      <c r="HG948" s="7"/>
      <c r="HH948" s="7"/>
      <c r="HI948" s="2" t="s">
        <v>239</v>
      </c>
      <c r="HJ948" s="2" t="s">
        <v>275</v>
      </c>
      <c r="HK948" s="2" t="s">
        <v>546</v>
      </c>
      <c r="HL948" s="2" t="s">
        <v>552</v>
      </c>
      <c r="HM948" s="2" t="s">
        <v>241</v>
      </c>
      <c r="HN948" s="2" t="s">
        <v>229</v>
      </c>
      <c r="HO948" s="4"/>
      <c r="HP948" s="8"/>
      <c r="HQ948" s="4"/>
      <c r="HR948" s="8"/>
      <c r="HS948" s="7"/>
      <c r="HT948" s="7"/>
      <c r="HU948" s="2" t="s">
        <v>239</v>
      </c>
      <c r="HV948" s="2" t="s">
        <v>275</v>
      </c>
      <c r="HW948" s="2" t="s">
        <v>2322</v>
      </c>
      <c r="HX948" s="2" t="s">
        <v>229</v>
      </c>
      <c r="HY948" s="2" t="s">
        <v>241</v>
      </c>
      <c r="HZ948" s="2" t="s">
        <v>229</v>
      </c>
      <c r="IA948" s="4"/>
      <c r="IB948" s="8"/>
      <c r="IC948" s="4"/>
      <c r="ID948" s="8"/>
      <c r="IE948" s="7"/>
      <c r="IF948" s="7"/>
      <c r="IG948" s="2" t="s">
        <v>266</v>
      </c>
      <c r="IH948" s="2" t="s">
        <v>275</v>
      </c>
      <c r="II948" s="2" t="s">
        <v>229</v>
      </c>
      <c r="IJ948" s="2" t="s">
        <v>229</v>
      </c>
      <c r="IK948" s="2" t="s">
        <v>241</v>
      </c>
      <c r="IL948" s="2" t="s">
        <v>229</v>
      </c>
      <c r="IM948" s="4"/>
      <c r="IN948" s="8"/>
      <c r="IO948" s="4"/>
      <c r="IP948" s="8"/>
      <c r="IQ948" s="7"/>
      <c r="IR948" s="7"/>
      <c r="IS948" s="2" t="s">
        <v>272</v>
      </c>
      <c r="IT948" s="2" t="s">
        <v>275</v>
      </c>
      <c r="IU948" s="2" t="s">
        <v>229</v>
      </c>
      <c r="IV948" s="2" t="s">
        <v>229</v>
      </c>
      <c r="IW948" s="2" t="s">
        <v>241</v>
      </c>
      <c r="IX948" s="2" t="s">
        <v>229</v>
      </c>
      <c r="IY948" s="4"/>
      <c r="IZ948" s="8"/>
      <c r="JA948" s="4"/>
      <c r="JB948" s="8"/>
      <c r="JC948" s="7"/>
      <c r="JD948" s="7"/>
      <c r="JE948" s="2" t="s">
        <v>239</v>
      </c>
      <c r="JF948" s="2" t="s">
        <v>275</v>
      </c>
      <c r="JG948" s="2" t="s">
        <v>268</v>
      </c>
      <c r="JH948" s="2" t="s">
        <v>229</v>
      </c>
      <c r="JI948" s="2" t="s">
        <v>241</v>
      </c>
      <c r="JJ948" s="2" t="s">
        <v>229</v>
      </c>
      <c r="JK948" s="4"/>
      <c r="JL948" s="8"/>
      <c r="JM948" s="4"/>
      <c r="JN948" s="8"/>
      <c r="JO948" s="7"/>
      <c r="JP948" s="7"/>
      <c r="JQ948" s="2" t="s">
        <v>229</v>
      </c>
      <c r="JR948" s="2" t="s">
        <v>229</v>
      </c>
      <c r="JS948" s="2" t="s">
        <v>229</v>
      </c>
      <c r="JT948" s="2" t="s">
        <v>229</v>
      </c>
      <c r="JU948" s="2" t="s">
        <v>229</v>
      </c>
      <c r="JV948" s="2" t="s">
        <v>229</v>
      </c>
      <c r="JW948" s="4"/>
      <c r="JX948" s="8"/>
      <c r="JY948" s="4"/>
      <c r="JZ948" s="8"/>
      <c r="KA948" s="7"/>
      <c r="KB948" s="7"/>
      <c r="KC948" s="2" t="s">
        <v>272</v>
      </c>
      <c r="KD948" s="2" t="s">
        <v>275</v>
      </c>
      <c r="KE948" s="2" t="s">
        <v>229</v>
      </c>
      <c r="KF948" s="2" t="s">
        <v>229</v>
      </c>
      <c r="KG948" s="2" t="s">
        <v>241</v>
      </c>
      <c r="KH948" s="2" t="s">
        <v>229</v>
      </c>
      <c r="KI948" s="4"/>
      <c r="KJ948" s="8"/>
      <c r="KK948" s="4"/>
      <c r="KL948" s="8"/>
      <c r="KM948" s="7"/>
      <c r="KN948" s="7"/>
      <c r="KO948" s="2" t="s">
        <v>272</v>
      </c>
      <c r="KP948" s="2" t="s">
        <v>275</v>
      </c>
      <c r="KQ948" s="2" t="s">
        <v>229</v>
      </c>
      <c r="KR948" s="2" t="s">
        <v>229</v>
      </c>
      <c r="KS948" s="2" t="s">
        <v>241</v>
      </c>
      <c r="KT948" s="2" t="s">
        <v>229</v>
      </c>
      <c r="KU948" s="4"/>
      <c r="KV948" s="8"/>
      <c r="KW948" s="4"/>
      <c r="KX948" s="8"/>
      <c r="KY948" s="7"/>
      <c r="KZ948" s="7"/>
      <c r="LA948" s="2" t="s">
        <v>239</v>
      </c>
      <c r="LB948" s="2" t="s">
        <v>275</v>
      </c>
      <c r="LC948" s="2" t="s">
        <v>1357</v>
      </c>
      <c r="LD948" s="2" t="s">
        <v>1353</v>
      </c>
      <c r="LE948" s="2" t="s">
        <v>241</v>
      </c>
      <c r="LF948" s="2" t="s">
        <v>229</v>
      </c>
      <c r="LG948" s="4"/>
      <c r="LH948" s="8"/>
      <c r="LI948" s="4"/>
      <c r="LJ948" s="8"/>
      <c r="LK948" s="7"/>
      <c r="LL948" s="7"/>
      <c r="LM948" s="2" t="s">
        <v>229</v>
      </c>
      <c r="LN948" s="2" t="s">
        <v>229</v>
      </c>
      <c r="LO948" s="2" t="s">
        <v>229</v>
      </c>
      <c r="LP948" s="2" t="s">
        <v>229</v>
      </c>
      <c r="LQ948" s="2" t="s">
        <v>229</v>
      </c>
      <c r="LR948" s="2" t="s">
        <v>229</v>
      </c>
      <c r="LS948" s="4"/>
      <c r="LT948" s="8"/>
      <c r="LU948" s="4"/>
      <c r="LV948" s="8"/>
      <c r="LW948" s="7"/>
      <c r="LX948" s="7"/>
      <c r="LY948" s="2" t="s">
        <v>239</v>
      </c>
      <c r="LZ948" s="2" t="s">
        <v>275</v>
      </c>
      <c r="MA948" s="2" t="s">
        <v>1039</v>
      </c>
      <c r="MB948" s="2" t="s">
        <v>242</v>
      </c>
      <c r="MC948" s="2" t="s">
        <v>241</v>
      </c>
      <c r="MD948" s="2" t="s">
        <v>229</v>
      </c>
      <c r="ME948" s="4"/>
      <c r="MF948" s="8"/>
      <c r="MG948" s="4"/>
      <c r="MH948" s="8"/>
      <c r="MI948" s="7"/>
      <c r="MJ948" s="7"/>
      <c r="MK948" s="2" t="s">
        <v>278</v>
      </c>
      <c r="ML948" s="2" t="s">
        <v>275</v>
      </c>
      <c r="MM948" s="2" t="s">
        <v>229</v>
      </c>
      <c r="MN948" s="2" t="s">
        <v>229</v>
      </c>
      <c r="MO948" s="2" t="s">
        <v>241</v>
      </c>
      <c r="MP948" s="2" t="s">
        <v>229</v>
      </c>
      <c r="MQ948" s="4"/>
      <c r="MR948" s="8"/>
      <c r="MS948" s="4"/>
      <c r="MT948" s="8"/>
      <c r="MU948" s="7"/>
      <c r="MV948" s="7"/>
      <c r="MW948" s="2" t="s">
        <v>266</v>
      </c>
      <c r="MX948" s="2" t="s">
        <v>275</v>
      </c>
      <c r="MY948" s="2" t="s">
        <v>229</v>
      </c>
      <c r="MZ948" s="2" t="s">
        <v>229</v>
      </c>
      <c r="NA948" s="2" t="s">
        <v>241</v>
      </c>
      <c r="NB948" s="2" t="s">
        <v>229</v>
      </c>
      <c r="NC948" s="4"/>
      <c r="ND948" s="8"/>
      <c r="NE948" s="4"/>
      <c r="NF948" s="8"/>
      <c r="NG948" s="7"/>
      <c r="NH948" s="7"/>
      <c r="NI948" s="2" t="s">
        <v>239</v>
      </c>
      <c r="NJ948" s="2" t="s">
        <v>275</v>
      </c>
      <c r="NK948" s="2" t="s">
        <v>1271</v>
      </c>
      <c r="NL948" s="2" t="s">
        <v>4490</v>
      </c>
      <c r="NM948" s="2" t="s">
        <v>241</v>
      </c>
      <c r="NN948" s="2" t="s">
        <v>229</v>
      </c>
      <c r="NO948" s="4"/>
      <c r="NP948" s="8"/>
      <c r="NQ948" s="4"/>
      <c r="NR948" s="8"/>
      <c r="NS948" s="7"/>
      <c r="NT948" s="7"/>
      <c r="NU948" s="2" t="s">
        <v>272</v>
      </c>
      <c r="NV948" s="2" t="s">
        <v>275</v>
      </c>
      <c r="NW948" s="2" t="s">
        <v>229</v>
      </c>
      <c r="NX948" s="2" t="s">
        <v>229</v>
      </c>
      <c r="NY948" s="2" t="s">
        <v>241</v>
      </c>
      <c r="NZ948" s="2" t="s">
        <v>229</v>
      </c>
      <c r="OA948" s="4"/>
      <c r="OB948" s="8"/>
      <c r="OC948" s="4"/>
      <c r="OD948" s="8"/>
      <c r="OE948" s="7"/>
      <c r="OF948" s="7"/>
      <c r="OG948" s="2" t="s">
        <v>229</v>
      </c>
      <c r="OH948" s="2" t="s">
        <v>229</v>
      </c>
      <c r="OI948" s="2" t="s">
        <v>229</v>
      </c>
      <c r="OJ948" s="2" t="s">
        <v>229</v>
      </c>
      <c r="OK948" s="2" t="s">
        <v>229</v>
      </c>
      <c r="OL948" s="2" t="s">
        <v>229</v>
      </c>
      <c r="OM948" s="4"/>
      <c r="ON948" s="8"/>
      <c r="OO948" s="4"/>
      <c r="OP948" s="8"/>
      <c r="OQ948" s="7"/>
      <c r="OR948" s="7"/>
      <c r="OS948" s="2" t="s">
        <v>229</v>
      </c>
      <c r="OT948" s="2" t="s">
        <v>229</v>
      </c>
      <c r="OU948" s="2" t="s">
        <v>229</v>
      </c>
      <c r="OV948" s="2" t="s">
        <v>229</v>
      </c>
      <c r="OW948" s="2" t="s">
        <v>229</v>
      </c>
      <c r="OX948" s="2" t="s">
        <v>229</v>
      </c>
      <c r="OY948" s="4"/>
      <c r="OZ948" s="8"/>
      <c r="PA948" s="4"/>
      <c r="PB948" s="8"/>
      <c r="PC948" s="7"/>
      <c r="PD948" s="7"/>
      <c r="PE948" s="2" t="s">
        <v>229</v>
      </c>
      <c r="PF948" s="2" t="s">
        <v>229</v>
      </c>
      <c r="PG948" s="2" t="s">
        <v>229</v>
      </c>
      <c r="PH948" s="2" t="s">
        <v>229</v>
      </c>
      <c r="PI948" s="2" t="s">
        <v>229</v>
      </c>
      <c r="PJ948" s="2" t="s">
        <v>229</v>
      </c>
      <c r="PK948" s="4"/>
      <c r="PL948" s="8"/>
      <c r="PM948" s="4"/>
      <c r="PN948" s="8"/>
      <c r="PO948" s="7"/>
      <c r="PP948" s="7"/>
      <c r="PQ948" s="2" t="s">
        <v>266</v>
      </c>
      <c r="PR948" s="2" t="s">
        <v>275</v>
      </c>
      <c r="PS948" s="2" t="s">
        <v>229</v>
      </c>
      <c r="PT948" s="2" t="s">
        <v>229</v>
      </c>
      <c r="PU948" s="2" t="s">
        <v>241</v>
      </c>
      <c r="PV948" s="2" t="s">
        <v>229</v>
      </c>
      <c r="PW948" s="4"/>
      <c r="PX948" s="8"/>
      <c r="PY948" s="4"/>
      <c r="PZ948" s="8"/>
      <c r="QA948" s="7"/>
      <c r="QB948" s="7"/>
      <c r="QC948" s="2" t="s">
        <v>281</v>
      </c>
      <c r="QD948" s="2" t="s">
        <v>275</v>
      </c>
      <c r="QE948" s="2" t="s">
        <v>229</v>
      </c>
      <c r="QF948" s="2" t="s">
        <v>229</v>
      </c>
      <c r="QG948" s="2" t="s">
        <v>241</v>
      </c>
      <c r="QH948" s="2" t="s">
        <v>229</v>
      </c>
      <c r="QI948" s="4"/>
      <c r="QJ948" s="8"/>
      <c r="QK948" s="4"/>
      <c r="QL948" s="8"/>
      <c r="QM948" s="7"/>
      <c r="QN948" s="7"/>
      <c r="QO948" s="2" t="s">
        <v>229</v>
      </c>
      <c r="QP948" s="2" t="s">
        <v>229</v>
      </c>
      <c r="QQ948" s="2" t="s">
        <v>229</v>
      </c>
      <c r="QR948" s="2" t="s">
        <v>229</v>
      </c>
      <c r="QS948" s="2" t="s">
        <v>229</v>
      </c>
      <c r="QT948" s="2" t="s">
        <v>229</v>
      </c>
      <c r="QU948" s="4"/>
      <c r="QV948" s="8"/>
      <c r="QW948" s="4"/>
      <c r="QX948" s="8"/>
      <c r="QY948" s="7"/>
      <c r="QZ948" s="7"/>
      <c r="RA948" s="2" t="s">
        <v>239</v>
      </c>
      <c r="RB948" s="2" t="s">
        <v>275</v>
      </c>
      <c r="RC948" s="2" t="s">
        <v>547</v>
      </c>
      <c r="RD948" s="2" t="s">
        <v>3190</v>
      </c>
      <c r="RE948" s="2" t="s">
        <v>241</v>
      </c>
      <c r="RF948" s="2" t="s">
        <v>229</v>
      </c>
      <c r="RG948" s="4"/>
      <c r="RH948" s="8"/>
      <c r="RI948" s="4"/>
      <c r="RJ948" s="8"/>
      <c r="RK948" s="7"/>
      <c r="RL948" s="7"/>
      <c r="RM948" s="2" t="s">
        <v>229</v>
      </c>
      <c r="RN948" s="2" t="s">
        <v>229</v>
      </c>
      <c r="RO948" s="2" t="s">
        <v>229</v>
      </c>
      <c r="RP948" s="2" t="s">
        <v>229</v>
      </c>
      <c r="RQ948" s="2" t="s">
        <v>229</v>
      </c>
      <c r="RR948" s="2" t="s">
        <v>229</v>
      </c>
      <c r="RS948" s="4"/>
      <c r="RT948" s="8"/>
      <c r="RU948" s="4"/>
      <c r="RV948" s="8"/>
      <c r="RW948" s="7"/>
      <c r="RX948" s="7"/>
      <c r="RY948" s="2" t="s">
        <v>239</v>
      </c>
      <c r="RZ948" s="2" t="s">
        <v>275</v>
      </c>
      <c r="SA948" s="2" t="s">
        <v>282</v>
      </c>
      <c r="SB948" s="2" t="s">
        <v>1659</v>
      </c>
      <c r="SC948" s="2" t="s">
        <v>241</v>
      </c>
      <c r="SD948" s="2" t="s">
        <v>229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</row>
    <row r="949">
      <c r="A949" s="2" t="s">
        <v>5420</v>
      </c>
      <c r="B949" s="2" t="s">
        <v>216</v>
      </c>
      <c r="C949" s="2" t="s">
        <v>5248</v>
      </c>
      <c r="D949" s="2" t="s">
        <v>3600</v>
      </c>
      <c r="E949" s="2" t="s">
        <v>3601</v>
      </c>
      <c r="F949" s="2" t="s">
        <v>5421</v>
      </c>
      <c r="G949" s="2" t="s">
        <v>5422</v>
      </c>
      <c r="H949" s="2" t="s">
        <v>5423</v>
      </c>
      <c r="I949" s="2" t="s">
        <v>3669</v>
      </c>
      <c r="J949" s="2" t="s">
        <v>2888</v>
      </c>
      <c r="K949" s="2" t="s">
        <v>1140</v>
      </c>
      <c r="L949" s="3">
        <v>28.71</v>
      </c>
      <c r="M949" s="3">
        <v>30.15</v>
      </c>
      <c r="N949" s="3">
        <v>59.99</v>
      </c>
      <c r="O949" s="2" t="s">
        <v>2130</v>
      </c>
      <c r="P949" s="2" t="s">
        <v>964</v>
      </c>
      <c r="Q949" s="2" t="s">
        <v>228</v>
      </c>
      <c r="R949" s="2" t="s">
        <v>229</v>
      </c>
      <c r="S949" s="2" t="s">
        <v>5424</v>
      </c>
      <c r="T949" s="2" t="s">
        <v>229</v>
      </c>
      <c r="U949" s="2" t="s">
        <v>232</v>
      </c>
      <c r="V949" s="2" t="s">
        <v>4077</v>
      </c>
      <c r="W949" s="2" t="s">
        <v>1009</v>
      </c>
      <c r="X949" s="2" t="s">
        <v>229</v>
      </c>
      <c r="Y949" s="2" t="s">
        <v>781</v>
      </c>
      <c r="Z949" s="4"/>
      <c r="AA949" s="4">
        <f>=ROUNDDOWN({0},0)</f>
      </c>
      <c r="AB949" s="5"/>
      <c r="AC949" s="2" t="s">
        <v>229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229</v>
      </c>
      <c r="BM949" s="7"/>
      <c r="BN949" s="7"/>
      <c r="BO949" s="4"/>
      <c r="BP949" s="8"/>
      <c r="BQ949" s="4"/>
      <c r="BR949" s="8"/>
      <c r="BS949" s="7"/>
      <c r="BT949" s="7"/>
      <c r="BU949" s="2" t="s">
        <v>239</v>
      </c>
      <c r="BV949" s="2" t="s">
        <v>275</v>
      </c>
      <c r="BW949" s="2" t="s">
        <v>229</v>
      </c>
      <c r="BX949" s="2" t="s">
        <v>949</v>
      </c>
      <c r="BY949" s="2" t="s">
        <v>241</v>
      </c>
      <c r="BZ949" s="2" t="s">
        <v>229</v>
      </c>
      <c r="CA949" s="4"/>
      <c r="CB949" s="8"/>
      <c r="CC949" s="4"/>
      <c r="CD949" s="8"/>
      <c r="CE949" s="7"/>
      <c r="CF949" s="7"/>
      <c r="CG949" s="2" t="s">
        <v>281</v>
      </c>
      <c r="CH949" s="2" t="s">
        <v>275</v>
      </c>
      <c r="CI949" s="2" t="s">
        <v>229</v>
      </c>
      <c r="CJ949" s="2" t="s">
        <v>229</v>
      </c>
      <c r="CK949" s="2" t="s">
        <v>241</v>
      </c>
      <c r="CL949" s="2" t="s">
        <v>229</v>
      </c>
      <c r="CM949" s="4"/>
      <c r="CN949" s="8"/>
      <c r="CO949" s="4"/>
      <c r="CP949" s="8"/>
      <c r="CQ949" s="7"/>
      <c r="CR949" s="7"/>
      <c r="CS949" s="2" t="s">
        <v>239</v>
      </c>
      <c r="CT949" s="2" t="s">
        <v>275</v>
      </c>
      <c r="CU949" s="2" t="s">
        <v>3077</v>
      </c>
      <c r="CV949" s="2" t="s">
        <v>959</v>
      </c>
      <c r="CW949" s="2" t="s">
        <v>241</v>
      </c>
      <c r="CX949" s="2" t="s">
        <v>229</v>
      </c>
      <c r="CY949" s="4"/>
      <c r="CZ949" s="8"/>
      <c r="DA949" s="4"/>
      <c r="DB949" s="8"/>
      <c r="DC949" s="7"/>
      <c r="DD949" s="7"/>
      <c r="DE949" s="2" t="s">
        <v>239</v>
      </c>
      <c r="DF949" s="2" t="s">
        <v>275</v>
      </c>
      <c r="DG949" s="2" t="s">
        <v>763</v>
      </c>
      <c r="DH949" s="2" t="s">
        <v>2054</v>
      </c>
      <c r="DI949" s="2" t="s">
        <v>241</v>
      </c>
      <c r="DJ949" s="2" t="s">
        <v>229</v>
      </c>
      <c r="DK949" s="4"/>
      <c r="DL949" s="8"/>
      <c r="DM949" s="4"/>
      <c r="DN949" s="8"/>
      <c r="DO949" s="7"/>
      <c r="DP949" s="7"/>
      <c r="DQ949" s="2" t="s">
        <v>239</v>
      </c>
      <c r="DR949" s="2" t="s">
        <v>275</v>
      </c>
      <c r="DS949" s="2" t="s">
        <v>4215</v>
      </c>
      <c r="DT949" s="2" t="s">
        <v>229</v>
      </c>
      <c r="DU949" s="2" t="s">
        <v>241</v>
      </c>
      <c r="DV949" s="2" t="s">
        <v>229</v>
      </c>
      <c r="DW949" s="4"/>
      <c r="DX949" s="8"/>
      <c r="DY949" s="4"/>
      <c r="DZ949" s="8"/>
      <c r="EA949" s="7"/>
      <c r="EB949" s="7"/>
      <c r="EC949" s="2" t="s">
        <v>239</v>
      </c>
      <c r="ED949" s="2" t="s">
        <v>275</v>
      </c>
      <c r="EE949" s="2" t="s">
        <v>813</v>
      </c>
      <c r="EF949" s="2" t="s">
        <v>4247</v>
      </c>
      <c r="EG949" s="2" t="s">
        <v>241</v>
      </c>
      <c r="EH949" s="2" t="s">
        <v>229</v>
      </c>
      <c r="EI949" s="4"/>
      <c r="EJ949" s="8"/>
      <c r="EK949" s="4"/>
      <c r="EL949" s="8"/>
      <c r="EM949" s="7"/>
      <c r="EN949" s="7"/>
      <c r="EO949" s="2" t="s">
        <v>239</v>
      </c>
      <c r="EP949" s="2" t="s">
        <v>275</v>
      </c>
      <c r="EQ949" s="2" t="s">
        <v>755</v>
      </c>
      <c r="ER949" s="2" t="s">
        <v>2118</v>
      </c>
      <c r="ES949" s="2" t="s">
        <v>241</v>
      </c>
      <c r="ET949" s="2" t="s">
        <v>229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275</v>
      </c>
      <c r="FC949" s="2" t="s">
        <v>4001</v>
      </c>
      <c r="FD949" s="2" t="s">
        <v>4034</v>
      </c>
      <c r="FE949" s="2" t="s">
        <v>241</v>
      </c>
      <c r="FF949" s="2" t="s">
        <v>229</v>
      </c>
      <c r="FG949" s="4"/>
      <c r="FH949" s="8"/>
      <c r="FI949" s="4"/>
      <c r="FJ949" s="8"/>
      <c r="FK949" s="7"/>
      <c r="FL949" s="7"/>
      <c r="FM949" s="2" t="s">
        <v>239</v>
      </c>
      <c r="FN949" s="2" t="s">
        <v>275</v>
      </c>
      <c r="FO949" s="2" t="s">
        <v>1861</v>
      </c>
      <c r="FP949" s="2" t="s">
        <v>710</v>
      </c>
      <c r="FQ949" s="2" t="s">
        <v>241</v>
      </c>
      <c r="FR949" s="2" t="s">
        <v>229</v>
      </c>
      <c r="FS949" s="4"/>
      <c r="FT949" s="8"/>
      <c r="FU949" s="4"/>
      <c r="FV949" s="8"/>
      <c r="FW949" s="7"/>
      <c r="FX949" s="7"/>
      <c r="FY949" s="2" t="s">
        <v>229</v>
      </c>
      <c r="FZ949" s="2" t="s">
        <v>229</v>
      </c>
      <c r="GA949" s="2" t="s">
        <v>229</v>
      </c>
      <c r="GB949" s="2" t="s">
        <v>229</v>
      </c>
      <c r="GC949" s="2" t="s">
        <v>229</v>
      </c>
      <c r="GD949" s="2" t="s">
        <v>229</v>
      </c>
      <c r="GE949" s="4"/>
      <c r="GF949" s="8"/>
      <c r="GG949" s="4"/>
      <c r="GH949" s="8"/>
      <c r="GI949" s="7"/>
      <c r="GJ949" s="7"/>
      <c r="GK949" s="2" t="s">
        <v>272</v>
      </c>
      <c r="GL949" s="2" t="s">
        <v>275</v>
      </c>
      <c r="GM949" s="2" t="s">
        <v>229</v>
      </c>
      <c r="GN949" s="2" t="s">
        <v>229</v>
      </c>
      <c r="GO949" s="2" t="s">
        <v>241</v>
      </c>
      <c r="GP949" s="2" t="s">
        <v>229</v>
      </c>
      <c r="GQ949" s="4"/>
      <c r="GR949" s="8"/>
      <c r="GS949" s="4"/>
      <c r="GT949" s="8"/>
      <c r="GU949" s="7"/>
      <c r="GV949" s="7"/>
      <c r="GW949" s="2" t="s">
        <v>281</v>
      </c>
      <c r="GX949" s="2" t="s">
        <v>275</v>
      </c>
      <c r="GY949" s="2" t="s">
        <v>229</v>
      </c>
      <c r="GZ949" s="2" t="s">
        <v>229</v>
      </c>
      <c r="HA949" s="2" t="s">
        <v>241</v>
      </c>
      <c r="HB949" s="2" t="s">
        <v>229</v>
      </c>
      <c r="HC949" s="4"/>
      <c r="HD949" s="8"/>
      <c r="HE949" s="4"/>
      <c r="HF949" s="8"/>
      <c r="HG949" s="7"/>
      <c r="HH949" s="7"/>
      <c r="HI949" s="2" t="s">
        <v>239</v>
      </c>
      <c r="HJ949" s="2" t="s">
        <v>275</v>
      </c>
      <c r="HK949" s="2" t="s">
        <v>710</v>
      </c>
      <c r="HL949" s="2" t="s">
        <v>798</v>
      </c>
      <c r="HM949" s="2" t="s">
        <v>241</v>
      </c>
      <c r="HN949" s="2" t="s">
        <v>229</v>
      </c>
      <c r="HO949" s="4"/>
      <c r="HP949" s="8"/>
      <c r="HQ949" s="4"/>
      <c r="HR949" s="8"/>
      <c r="HS949" s="7"/>
      <c r="HT949" s="7"/>
      <c r="HU949" s="2" t="s">
        <v>229</v>
      </c>
      <c r="HV949" s="2" t="s">
        <v>229</v>
      </c>
      <c r="HW949" s="2" t="s">
        <v>229</v>
      </c>
      <c r="HX949" s="2" t="s">
        <v>229</v>
      </c>
      <c r="HY949" s="2" t="s">
        <v>229</v>
      </c>
      <c r="HZ949" s="2" t="s">
        <v>229</v>
      </c>
      <c r="IA949" s="4"/>
      <c r="IB949" s="8"/>
      <c r="IC949" s="4"/>
      <c r="ID949" s="8"/>
      <c r="IE949" s="7"/>
      <c r="IF949" s="7"/>
      <c r="IG949" s="2" t="s">
        <v>266</v>
      </c>
      <c r="IH949" s="2" t="s">
        <v>275</v>
      </c>
      <c r="II949" s="2" t="s">
        <v>229</v>
      </c>
      <c r="IJ949" s="2" t="s">
        <v>229</v>
      </c>
      <c r="IK949" s="2" t="s">
        <v>241</v>
      </c>
      <c r="IL949" s="2" t="s">
        <v>229</v>
      </c>
      <c r="IM949" s="4"/>
      <c r="IN949" s="8"/>
      <c r="IO949" s="4"/>
      <c r="IP949" s="8"/>
      <c r="IQ949" s="7"/>
      <c r="IR949" s="7"/>
      <c r="IS949" s="2" t="s">
        <v>272</v>
      </c>
      <c r="IT949" s="2" t="s">
        <v>226</v>
      </c>
      <c r="IU949" s="2" t="s">
        <v>229</v>
      </c>
      <c r="IV949" s="2" t="s">
        <v>229</v>
      </c>
      <c r="IW949" s="2" t="s">
        <v>241</v>
      </c>
      <c r="IX949" s="2" t="s">
        <v>229</v>
      </c>
      <c r="IY949" s="4"/>
      <c r="IZ949" s="8"/>
      <c r="JA949" s="4"/>
      <c r="JB949" s="8"/>
      <c r="JC949" s="7"/>
      <c r="JD949" s="7"/>
      <c r="JE949" s="2" t="s">
        <v>229</v>
      </c>
      <c r="JF949" s="2" t="s">
        <v>229</v>
      </c>
      <c r="JG949" s="2" t="s">
        <v>229</v>
      </c>
      <c r="JH949" s="2" t="s">
        <v>229</v>
      </c>
      <c r="JI949" s="2" t="s">
        <v>229</v>
      </c>
      <c r="JJ949" s="2" t="s">
        <v>229</v>
      </c>
      <c r="JK949" s="4"/>
      <c r="JL949" s="8"/>
      <c r="JM949" s="4"/>
      <c r="JN949" s="8"/>
      <c r="JO949" s="7"/>
      <c r="JP949" s="7"/>
      <c r="JQ949" s="2" t="s">
        <v>229</v>
      </c>
      <c r="JR949" s="2" t="s">
        <v>229</v>
      </c>
      <c r="JS949" s="2" t="s">
        <v>229</v>
      </c>
      <c r="JT949" s="2" t="s">
        <v>229</v>
      </c>
      <c r="JU949" s="2" t="s">
        <v>229</v>
      </c>
      <c r="JV949" s="2" t="s">
        <v>229</v>
      </c>
      <c r="JW949" s="4"/>
      <c r="JX949" s="8"/>
      <c r="JY949" s="4"/>
      <c r="JZ949" s="8"/>
      <c r="KA949" s="7"/>
      <c r="KB949" s="7"/>
      <c r="KC949" s="2" t="s">
        <v>281</v>
      </c>
      <c r="KD949" s="2" t="s">
        <v>275</v>
      </c>
      <c r="KE949" s="2" t="s">
        <v>229</v>
      </c>
      <c r="KF949" s="2" t="s">
        <v>229</v>
      </c>
      <c r="KG949" s="2" t="s">
        <v>241</v>
      </c>
      <c r="KH949" s="2" t="s">
        <v>229</v>
      </c>
      <c r="KI949" s="4"/>
      <c r="KJ949" s="8"/>
      <c r="KK949" s="4"/>
      <c r="KL949" s="8"/>
      <c r="KM949" s="7"/>
      <c r="KN949" s="7"/>
      <c r="KO949" s="2" t="s">
        <v>229</v>
      </c>
      <c r="KP949" s="2" t="s">
        <v>229</v>
      </c>
      <c r="KQ949" s="2" t="s">
        <v>229</v>
      </c>
      <c r="KR949" s="2" t="s">
        <v>229</v>
      </c>
      <c r="KS949" s="2" t="s">
        <v>229</v>
      </c>
      <c r="KT949" s="2" t="s">
        <v>229</v>
      </c>
      <c r="KU949" s="4"/>
      <c r="KV949" s="8"/>
      <c r="KW949" s="4"/>
      <c r="KX949" s="8"/>
      <c r="KY949" s="7"/>
      <c r="KZ949" s="7"/>
      <c r="LA949" s="2" t="s">
        <v>272</v>
      </c>
      <c r="LB949" s="2" t="s">
        <v>275</v>
      </c>
      <c r="LC949" s="2" t="s">
        <v>229</v>
      </c>
      <c r="LD949" s="2" t="s">
        <v>229</v>
      </c>
      <c r="LE949" s="2" t="s">
        <v>241</v>
      </c>
      <c r="LF949" s="2" t="s">
        <v>229</v>
      </c>
      <c r="LG949" s="4"/>
      <c r="LH949" s="8"/>
      <c r="LI949" s="4"/>
      <c r="LJ949" s="8"/>
      <c r="LK949" s="7"/>
      <c r="LL949" s="7"/>
      <c r="LM949" s="2" t="s">
        <v>229</v>
      </c>
      <c r="LN949" s="2" t="s">
        <v>229</v>
      </c>
      <c r="LO949" s="2" t="s">
        <v>229</v>
      </c>
      <c r="LP949" s="2" t="s">
        <v>229</v>
      </c>
      <c r="LQ949" s="2" t="s">
        <v>229</v>
      </c>
      <c r="LR949" s="2" t="s">
        <v>229</v>
      </c>
      <c r="LS949" s="4"/>
      <c r="LT949" s="8"/>
      <c r="LU949" s="4"/>
      <c r="LV949" s="8"/>
      <c r="LW949" s="7"/>
      <c r="LX949" s="7"/>
      <c r="LY949" s="2" t="s">
        <v>266</v>
      </c>
      <c r="LZ949" s="2" t="s">
        <v>275</v>
      </c>
      <c r="MA949" s="2" t="s">
        <v>229</v>
      </c>
      <c r="MB949" s="2" t="s">
        <v>229</v>
      </c>
      <c r="MC949" s="2" t="s">
        <v>241</v>
      </c>
      <c r="MD949" s="2" t="s">
        <v>229</v>
      </c>
      <c r="ME949" s="4"/>
      <c r="MF949" s="8"/>
      <c r="MG949" s="4"/>
      <c r="MH949" s="8"/>
      <c r="MI949" s="7"/>
      <c r="MJ949" s="7"/>
      <c r="MK949" s="2" t="s">
        <v>229</v>
      </c>
      <c r="ML949" s="2" t="s">
        <v>229</v>
      </c>
      <c r="MM949" s="2" t="s">
        <v>229</v>
      </c>
      <c r="MN949" s="2" t="s">
        <v>229</v>
      </c>
      <c r="MO949" s="2" t="s">
        <v>229</v>
      </c>
      <c r="MP949" s="2" t="s">
        <v>229</v>
      </c>
      <c r="MQ949" s="4"/>
      <c r="MR949" s="8"/>
      <c r="MS949" s="4"/>
      <c r="MT949" s="8"/>
      <c r="MU949" s="7"/>
      <c r="MV949" s="7"/>
      <c r="MW949" s="2" t="s">
        <v>229</v>
      </c>
      <c r="MX949" s="2" t="s">
        <v>229</v>
      </c>
      <c r="MY949" s="2" t="s">
        <v>229</v>
      </c>
      <c r="MZ949" s="2" t="s">
        <v>229</v>
      </c>
      <c r="NA949" s="2" t="s">
        <v>229</v>
      </c>
      <c r="NB949" s="2" t="s">
        <v>229</v>
      </c>
      <c r="NC949" s="4"/>
      <c r="ND949" s="8"/>
      <c r="NE949" s="4"/>
      <c r="NF949" s="8"/>
      <c r="NG949" s="7"/>
      <c r="NH949" s="7"/>
      <c r="NI949" s="2" t="s">
        <v>239</v>
      </c>
      <c r="NJ949" s="2" t="s">
        <v>275</v>
      </c>
      <c r="NK949" s="2" t="s">
        <v>2276</v>
      </c>
      <c r="NL949" s="2" t="s">
        <v>1690</v>
      </c>
      <c r="NM949" s="2" t="s">
        <v>241</v>
      </c>
      <c r="NN949" s="2" t="s">
        <v>229</v>
      </c>
      <c r="NO949" s="4"/>
      <c r="NP949" s="8"/>
      <c r="NQ949" s="4"/>
      <c r="NR949" s="8"/>
      <c r="NS949" s="7"/>
      <c r="NT949" s="7"/>
      <c r="NU949" s="2" t="s">
        <v>272</v>
      </c>
      <c r="NV949" s="2" t="s">
        <v>275</v>
      </c>
      <c r="NW949" s="2" t="s">
        <v>229</v>
      </c>
      <c r="NX949" s="2" t="s">
        <v>229</v>
      </c>
      <c r="NY949" s="2" t="s">
        <v>241</v>
      </c>
      <c r="NZ949" s="2" t="s">
        <v>229</v>
      </c>
      <c r="OA949" s="4"/>
      <c r="OB949" s="8"/>
      <c r="OC949" s="4"/>
      <c r="OD949" s="8"/>
      <c r="OE949" s="7"/>
      <c r="OF949" s="7"/>
      <c r="OG949" s="2" t="s">
        <v>229</v>
      </c>
      <c r="OH949" s="2" t="s">
        <v>229</v>
      </c>
      <c r="OI949" s="2" t="s">
        <v>229</v>
      </c>
      <c r="OJ949" s="2" t="s">
        <v>229</v>
      </c>
      <c r="OK949" s="2" t="s">
        <v>229</v>
      </c>
      <c r="OL949" s="2" t="s">
        <v>229</v>
      </c>
      <c r="OM949" s="4"/>
      <c r="ON949" s="8"/>
      <c r="OO949" s="4"/>
      <c r="OP949" s="8"/>
      <c r="OQ949" s="7"/>
      <c r="OR949" s="7"/>
      <c r="OS949" s="2" t="s">
        <v>229</v>
      </c>
      <c r="OT949" s="2" t="s">
        <v>229</v>
      </c>
      <c r="OU949" s="2" t="s">
        <v>229</v>
      </c>
      <c r="OV949" s="2" t="s">
        <v>229</v>
      </c>
      <c r="OW949" s="2" t="s">
        <v>229</v>
      </c>
      <c r="OX949" s="2" t="s">
        <v>229</v>
      </c>
      <c r="OY949" s="4"/>
      <c r="OZ949" s="8"/>
      <c r="PA949" s="4"/>
      <c r="PB949" s="8"/>
      <c r="PC949" s="7"/>
      <c r="PD949" s="7"/>
      <c r="PE949" s="2" t="s">
        <v>229</v>
      </c>
      <c r="PF949" s="2" t="s">
        <v>229</v>
      </c>
      <c r="PG949" s="2" t="s">
        <v>229</v>
      </c>
      <c r="PH949" s="2" t="s">
        <v>229</v>
      </c>
      <c r="PI949" s="2" t="s">
        <v>229</v>
      </c>
      <c r="PJ949" s="2" t="s">
        <v>229</v>
      </c>
      <c r="PK949" s="4"/>
      <c r="PL949" s="8"/>
      <c r="PM949" s="4"/>
      <c r="PN949" s="8"/>
      <c r="PO949" s="7"/>
      <c r="PP949" s="7"/>
      <c r="PQ949" s="2" t="s">
        <v>239</v>
      </c>
      <c r="PR949" s="2" t="s">
        <v>275</v>
      </c>
      <c r="PS949" s="2" t="s">
        <v>726</v>
      </c>
      <c r="PT949" s="2" t="s">
        <v>3282</v>
      </c>
      <c r="PU949" s="2" t="s">
        <v>241</v>
      </c>
      <c r="PV949" s="2" t="s">
        <v>229</v>
      </c>
      <c r="PW949" s="4"/>
      <c r="PX949" s="8"/>
      <c r="PY949" s="4"/>
      <c r="PZ949" s="8"/>
      <c r="QA949" s="7"/>
      <c r="QB949" s="7"/>
      <c r="QC949" s="2" t="s">
        <v>281</v>
      </c>
      <c r="QD949" s="2" t="s">
        <v>275</v>
      </c>
      <c r="QE949" s="2" t="s">
        <v>229</v>
      </c>
      <c r="QF949" s="2" t="s">
        <v>229</v>
      </c>
      <c r="QG949" s="2" t="s">
        <v>241</v>
      </c>
      <c r="QH949" s="2" t="s">
        <v>229</v>
      </c>
      <c r="QI949" s="4"/>
      <c r="QJ949" s="8"/>
      <c r="QK949" s="4"/>
      <c r="QL949" s="8"/>
      <c r="QM949" s="7"/>
      <c r="QN949" s="7"/>
      <c r="QO949" s="2" t="s">
        <v>229</v>
      </c>
      <c r="QP949" s="2" t="s">
        <v>229</v>
      </c>
      <c r="QQ949" s="2" t="s">
        <v>229</v>
      </c>
      <c r="QR949" s="2" t="s">
        <v>229</v>
      </c>
      <c r="QS949" s="2" t="s">
        <v>229</v>
      </c>
      <c r="QT949" s="2" t="s">
        <v>229</v>
      </c>
      <c r="QU949" s="4"/>
      <c r="QV949" s="8"/>
      <c r="QW949" s="4"/>
      <c r="QX949" s="8"/>
      <c r="QY949" s="7"/>
      <c r="QZ949" s="7"/>
      <c r="RA949" s="2" t="s">
        <v>272</v>
      </c>
      <c r="RB949" s="2" t="s">
        <v>275</v>
      </c>
      <c r="RC949" s="2" t="s">
        <v>229</v>
      </c>
      <c r="RD949" s="2" t="s">
        <v>229</v>
      </c>
      <c r="RE949" s="2" t="s">
        <v>241</v>
      </c>
      <c r="RF949" s="2" t="s">
        <v>229</v>
      </c>
      <c r="RG949" s="4"/>
      <c r="RH949" s="8"/>
      <c r="RI949" s="4"/>
      <c r="RJ949" s="8"/>
      <c r="RK949" s="7"/>
      <c r="RL949" s="7"/>
      <c r="RM949" s="2" t="s">
        <v>229</v>
      </c>
      <c r="RN949" s="2" t="s">
        <v>229</v>
      </c>
      <c r="RO949" s="2" t="s">
        <v>229</v>
      </c>
      <c r="RP949" s="2" t="s">
        <v>229</v>
      </c>
      <c r="RQ949" s="2" t="s">
        <v>229</v>
      </c>
      <c r="RR949" s="2" t="s">
        <v>229</v>
      </c>
      <c r="RS949" s="4"/>
      <c r="RT949" s="8"/>
      <c r="RU949" s="4"/>
      <c r="RV949" s="8"/>
      <c r="RW949" s="7"/>
      <c r="RX949" s="7"/>
      <c r="RY949" s="2" t="s">
        <v>267</v>
      </c>
      <c r="RZ949" s="2" t="s">
        <v>275</v>
      </c>
      <c r="SA949" s="2" t="s">
        <v>229</v>
      </c>
      <c r="SB949" s="2" t="s">
        <v>229</v>
      </c>
      <c r="SC949" s="2" t="s">
        <v>241</v>
      </c>
      <c r="SD949" s="2" t="s">
        <v>229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</row>
    <row r="950">
      <c r="A950" s="2" t="s">
        <v>5425</v>
      </c>
      <c r="B950" s="2" t="s">
        <v>216</v>
      </c>
      <c r="C950" s="2" t="s">
        <v>5248</v>
      </c>
      <c r="D950" s="2" t="s">
        <v>3600</v>
      </c>
      <c r="E950" s="2" t="s">
        <v>3601</v>
      </c>
      <c r="F950" s="2" t="s">
        <v>5426</v>
      </c>
      <c r="G950" s="2" t="s">
        <v>5427</v>
      </c>
      <c r="H950" s="2" t="s">
        <v>5428</v>
      </c>
      <c r="I950" s="2" t="s">
        <v>5429</v>
      </c>
      <c r="J950" s="2" t="s">
        <v>2888</v>
      </c>
      <c r="K950" s="2" t="s">
        <v>1878</v>
      </c>
      <c r="L950" s="3">
        <v>38.4</v>
      </c>
      <c r="M950" s="3">
        <v>40.32</v>
      </c>
      <c r="N950" s="3">
        <v>79.99</v>
      </c>
      <c r="O950" s="2" t="s">
        <v>981</v>
      </c>
      <c r="P950" s="2" t="s">
        <v>964</v>
      </c>
      <c r="Q950" s="2" t="s">
        <v>228</v>
      </c>
      <c r="R950" s="2" t="s">
        <v>229</v>
      </c>
      <c r="S950" s="2" t="s">
        <v>5430</v>
      </c>
      <c r="T950" s="2" t="s">
        <v>684</v>
      </c>
      <c r="U950" s="2" t="s">
        <v>232</v>
      </c>
      <c r="V950" s="2" t="s">
        <v>1524</v>
      </c>
      <c r="W950" s="2" t="s">
        <v>1009</v>
      </c>
      <c r="X950" s="2" t="s">
        <v>229</v>
      </c>
      <c r="Y950" s="2" t="s">
        <v>1144</v>
      </c>
      <c r="Z950" s="4"/>
      <c r="AA950" s="4">
        <f>=ROUNDDOWN({0},0)</f>
      </c>
      <c r="AB950" s="5">
        <v>4.7</v>
      </c>
      <c r="AC950" s="2" t="s">
        <v>229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/>
      <c r="AQ950" s="8"/>
      <c r="AR950" s="4">
        <v>7</v>
      </c>
      <c r="AS950" s="8">
        <v>289.67</v>
      </c>
      <c r="AT950" s="7">
        <v>-1</v>
      </c>
      <c r="AU950" s="7">
        <v>-1</v>
      </c>
      <c r="AV950" s="4" t="s">
        <v>229</v>
      </c>
      <c r="AW950" s="8" t="s">
        <v>229</v>
      </c>
      <c r="AX950" s="4">
        <v>11</v>
      </c>
      <c r="AY950" s="8">
        <v>502.36</v>
      </c>
      <c r="AZ950" s="7" t="s">
        <v>229</v>
      </c>
      <c r="BA950" s="7" t="s">
        <v>229</v>
      </c>
      <c r="BB950" s="7"/>
      <c r="BC950" s="4" t="s">
        <v>229</v>
      </c>
      <c r="BD950" s="8" t="s">
        <v>229</v>
      </c>
      <c r="BE950" s="4">
        <v>11</v>
      </c>
      <c r="BF950" s="8">
        <v>502.36</v>
      </c>
      <c r="BG950" s="7" t="s">
        <v>229</v>
      </c>
      <c r="BH950" s="7" t="s">
        <v>229</v>
      </c>
      <c r="BI950" s="7"/>
      <c r="BJ950" s="4"/>
      <c r="BK950" s="8"/>
      <c r="BL950" s="2" t="s">
        <v>966</v>
      </c>
      <c r="BM950" s="7"/>
      <c r="BN950" s="7"/>
      <c r="BO950" s="4"/>
      <c r="BP950" s="8"/>
      <c r="BQ950" s="4">
        <v>5</v>
      </c>
      <c r="BR950" s="8">
        <v>209.05</v>
      </c>
      <c r="BS950" s="7">
        <v>-1</v>
      </c>
      <c r="BT950" s="7">
        <v>-1</v>
      </c>
      <c r="BU950" s="2" t="s">
        <v>239</v>
      </c>
      <c r="BV950" s="2" t="s">
        <v>275</v>
      </c>
      <c r="BW950" s="2" t="s">
        <v>229</v>
      </c>
      <c r="BX950" s="2" t="s">
        <v>2410</v>
      </c>
      <c r="BY950" s="2" t="s">
        <v>241</v>
      </c>
      <c r="BZ950" s="2" t="s">
        <v>229</v>
      </c>
      <c r="CA950" s="4"/>
      <c r="CB950" s="8"/>
      <c r="CC950" s="4"/>
      <c r="CD950" s="8"/>
      <c r="CE950" s="7"/>
      <c r="CF950" s="7"/>
      <c r="CG950" s="2" t="s">
        <v>239</v>
      </c>
      <c r="CH950" s="2" t="s">
        <v>275</v>
      </c>
      <c r="CI950" s="2" t="s">
        <v>1148</v>
      </c>
      <c r="CJ950" s="2" t="s">
        <v>4564</v>
      </c>
      <c r="CK950" s="2" t="s">
        <v>241</v>
      </c>
      <c r="CL950" s="2" t="s">
        <v>229</v>
      </c>
      <c r="CM950" s="4"/>
      <c r="CN950" s="8"/>
      <c r="CO950" s="4"/>
      <c r="CP950" s="8"/>
      <c r="CQ950" s="7"/>
      <c r="CR950" s="7"/>
      <c r="CS950" s="2" t="s">
        <v>239</v>
      </c>
      <c r="CT950" s="2" t="s">
        <v>275</v>
      </c>
      <c r="CU950" s="2" t="s">
        <v>1148</v>
      </c>
      <c r="CV950" s="2" t="s">
        <v>1846</v>
      </c>
      <c r="CW950" s="2" t="s">
        <v>241</v>
      </c>
      <c r="CX950" s="2" t="s">
        <v>229</v>
      </c>
      <c r="CY950" s="4"/>
      <c r="CZ950" s="8"/>
      <c r="DA950" s="4"/>
      <c r="DB950" s="8"/>
      <c r="DC950" s="7"/>
      <c r="DD950" s="7"/>
      <c r="DE950" s="2" t="s">
        <v>239</v>
      </c>
      <c r="DF950" s="2" t="s">
        <v>275</v>
      </c>
      <c r="DG950" s="2" t="s">
        <v>1148</v>
      </c>
      <c r="DH950" s="2" t="s">
        <v>1607</v>
      </c>
      <c r="DI950" s="2" t="s">
        <v>263</v>
      </c>
      <c r="DJ950" s="2" t="s">
        <v>229</v>
      </c>
      <c r="DK950" s="4"/>
      <c r="DL950" s="8"/>
      <c r="DM950" s="4">
        <v>2</v>
      </c>
      <c r="DN950" s="8">
        <v>80.62</v>
      </c>
      <c r="DO950" s="7">
        <v>-1</v>
      </c>
      <c r="DP950" s="7">
        <v>-1</v>
      </c>
      <c r="DQ950" s="2" t="s">
        <v>239</v>
      </c>
      <c r="DR950" s="2" t="s">
        <v>275</v>
      </c>
      <c r="DS950" s="2" t="s">
        <v>1148</v>
      </c>
      <c r="DT950" s="2" t="s">
        <v>4610</v>
      </c>
      <c r="DU950" s="2" t="s">
        <v>241</v>
      </c>
      <c r="DV950" s="2" t="s">
        <v>229</v>
      </c>
      <c r="DW950" s="4"/>
      <c r="DX950" s="8"/>
      <c r="DY950" s="4"/>
      <c r="DZ950" s="8"/>
      <c r="EA950" s="7"/>
      <c r="EB950" s="7"/>
      <c r="EC950" s="2" t="s">
        <v>239</v>
      </c>
      <c r="ED950" s="2" t="s">
        <v>275</v>
      </c>
      <c r="EE950" s="2" t="s">
        <v>813</v>
      </c>
      <c r="EF950" s="2" t="s">
        <v>4706</v>
      </c>
      <c r="EG950" s="2" t="s">
        <v>263</v>
      </c>
      <c r="EH950" s="2" t="s">
        <v>229</v>
      </c>
      <c r="EI950" s="4"/>
      <c r="EJ950" s="8"/>
      <c r="EK950" s="4"/>
      <c r="EL950" s="8"/>
      <c r="EM950" s="7"/>
      <c r="EN950" s="7"/>
      <c r="EO950" s="2" t="s">
        <v>239</v>
      </c>
      <c r="EP950" s="2" t="s">
        <v>275</v>
      </c>
      <c r="EQ950" s="2" t="s">
        <v>1148</v>
      </c>
      <c r="ER950" s="2" t="s">
        <v>2448</v>
      </c>
      <c r="ES950" s="2" t="s">
        <v>241</v>
      </c>
      <c r="ET950" s="2" t="s">
        <v>229</v>
      </c>
      <c r="EU950" s="4"/>
      <c r="EV950" s="8"/>
      <c r="EW950" s="4"/>
      <c r="EX950" s="8"/>
      <c r="EY950" s="7"/>
      <c r="EZ950" s="7"/>
      <c r="FA950" s="2" t="s">
        <v>239</v>
      </c>
      <c r="FB950" s="2" t="s">
        <v>275</v>
      </c>
      <c r="FC950" s="2" t="s">
        <v>1148</v>
      </c>
      <c r="FD950" s="2" t="s">
        <v>1669</v>
      </c>
      <c r="FE950" s="2" t="s">
        <v>241</v>
      </c>
      <c r="FF950" s="2" t="s">
        <v>229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275</v>
      </c>
      <c r="FO950" s="2" t="s">
        <v>1148</v>
      </c>
      <c r="FP950" s="2" t="s">
        <v>2448</v>
      </c>
      <c r="FQ950" s="2" t="s">
        <v>241</v>
      </c>
      <c r="FR950" s="2" t="s">
        <v>229</v>
      </c>
      <c r="FS950" s="4"/>
      <c r="FT950" s="8"/>
      <c r="FU950" s="4"/>
      <c r="FV950" s="8"/>
      <c r="FW950" s="7"/>
      <c r="FX950" s="7"/>
      <c r="FY950" s="2" t="s">
        <v>229</v>
      </c>
      <c r="FZ950" s="2" t="s">
        <v>229</v>
      </c>
      <c r="GA950" s="2" t="s">
        <v>229</v>
      </c>
      <c r="GB950" s="2" t="s">
        <v>229</v>
      </c>
      <c r="GC950" s="2" t="s">
        <v>229</v>
      </c>
      <c r="GD950" s="2" t="s">
        <v>229</v>
      </c>
      <c r="GE950" s="4"/>
      <c r="GF950" s="8"/>
      <c r="GG950" s="4"/>
      <c r="GH950" s="8"/>
      <c r="GI950" s="7"/>
      <c r="GJ950" s="7"/>
      <c r="GK950" s="2" t="s">
        <v>714</v>
      </c>
      <c r="GL950" s="2" t="s">
        <v>275</v>
      </c>
      <c r="GM950" s="2" t="s">
        <v>1987</v>
      </c>
      <c r="GN950" s="2" t="s">
        <v>4518</v>
      </c>
      <c r="GO950" s="2" t="s">
        <v>241</v>
      </c>
      <c r="GP950" s="2" t="s">
        <v>229</v>
      </c>
      <c r="GQ950" s="4"/>
      <c r="GR950" s="8"/>
      <c r="GS950" s="4"/>
      <c r="GT950" s="8"/>
      <c r="GU950" s="7"/>
      <c r="GV950" s="7"/>
      <c r="GW950" s="2" t="s">
        <v>239</v>
      </c>
      <c r="GX950" s="2" t="s">
        <v>275</v>
      </c>
      <c r="GY950" s="2" t="s">
        <v>1492</v>
      </c>
      <c r="GZ950" s="2" t="s">
        <v>1313</v>
      </c>
      <c r="HA950" s="2" t="s">
        <v>241</v>
      </c>
      <c r="HB950" s="2" t="s">
        <v>229</v>
      </c>
      <c r="HC950" s="4"/>
      <c r="HD950" s="8"/>
      <c r="HE950" s="4"/>
      <c r="HF950" s="8"/>
      <c r="HG950" s="7"/>
      <c r="HH950" s="7"/>
      <c r="HI950" s="2" t="s">
        <v>239</v>
      </c>
      <c r="HJ950" s="2" t="s">
        <v>275</v>
      </c>
      <c r="HK950" s="2" t="s">
        <v>1148</v>
      </c>
      <c r="HL950" s="2" t="s">
        <v>1727</v>
      </c>
      <c r="HM950" s="2" t="s">
        <v>241</v>
      </c>
      <c r="HN950" s="2" t="s">
        <v>263</v>
      </c>
      <c r="HO950" s="4"/>
      <c r="HP950" s="8"/>
      <c r="HQ950" s="4"/>
      <c r="HR950" s="8"/>
      <c r="HS950" s="7"/>
      <c r="HT950" s="7"/>
      <c r="HU950" s="2" t="s">
        <v>239</v>
      </c>
      <c r="HV950" s="2" t="s">
        <v>275</v>
      </c>
      <c r="HW950" s="2" t="s">
        <v>1540</v>
      </c>
      <c r="HX950" s="2" t="s">
        <v>303</v>
      </c>
      <c r="HY950" s="2" t="s">
        <v>241</v>
      </c>
      <c r="HZ950" s="2" t="s">
        <v>229</v>
      </c>
      <c r="IA950" s="4"/>
      <c r="IB950" s="8"/>
      <c r="IC950" s="4"/>
      <c r="ID950" s="8"/>
      <c r="IE950" s="7"/>
      <c r="IF950" s="7"/>
      <c r="IG950" s="2" t="s">
        <v>266</v>
      </c>
      <c r="IH950" s="2" t="s">
        <v>275</v>
      </c>
      <c r="II950" s="2" t="s">
        <v>1735</v>
      </c>
      <c r="IJ950" s="2" t="s">
        <v>229</v>
      </c>
      <c r="IK950" s="2" t="s">
        <v>241</v>
      </c>
      <c r="IL950" s="2" t="s">
        <v>229</v>
      </c>
      <c r="IM950" s="4"/>
      <c r="IN950" s="8"/>
      <c r="IO950" s="4"/>
      <c r="IP950" s="8"/>
      <c r="IQ950" s="7"/>
      <c r="IR950" s="7"/>
      <c r="IS950" s="2" t="s">
        <v>272</v>
      </c>
      <c r="IT950" s="2" t="s">
        <v>275</v>
      </c>
      <c r="IU950" s="2" t="s">
        <v>229</v>
      </c>
      <c r="IV950" s="2" t="s">
        <v>229</v>
      </c>
      <c r="IW950" s="2" t="s">
        <v>241</v>
      </c>
      <c r="IX950" s="2" t="s">
        <v>229</v>
      </c>
      <c r="IY950" s="4"/>
      <c r="IZ950" s="8"/>
      <c r="JA950" s="4"/>
      <c r="JB950" s="8"/>
      <c r="JC950" s="7"/>
      <c r="JD950" s="7"/>
      <c r="JE950" s="2" t="s">
        <v>239</v>
      </c>
      <c r="JF950" s="2" t="s">
        <v>275</v>
      </c>
      <c r="JG950" s="2" t="s">
        <v>268</v>
      </c>
      <c r="JH950" s="2" t="s">
        <v>1530</v>
      </c>
      <c r="JI950" s="2" t="s">
        <v>241</v>
      </c>
      <c r="JJ950" s="2" t="s">
        <v>229</v>
      </c>
      <c r="JK950" s="4"/>
      <c r="JL950" s="8"/>
      <c r="JM950" s="4"/>
      <c r="JN950" s="8"/>
      <c r="JO950" s="7"/>
      <c r="JP950" s="7"/>
      <c r="JQ950" s="2" t="s">
        <v>229</v>
      </c>
      <c r="JR950" s="2" t="s">
        <v>229</v>
      </c>
      <c r="JS950" s="2" t="s">
        <v>229</v>
      </c>
      <c r="JT950" s="2" t="s">
        <v>229</v>
      </c>
      <c r="JU950" s="2" t="s">
        <v>229</v>
      </c>
      <c r="JV950" s="2" t="s">
        <v>229</v>
      </c>
      <c r="JW950" s="4"/>
      <c r="JX950" s="8"/>
      <c r="JY950" s="4"/>
      <c r="JZ950" s="8"/>
      <c r="KA950" s="7"/>
      <c r="KB950" s="7"/>
      <c r="KC950" s="2" t="s">
        <v>239</v>
      </c>
      <c r="KD950" s="2" t="s">
        <v>275</v>
      </c>
      <c r="KE950" s="2" t="s">
        <v>779</v>
      </c>
      <c r="KF950" s="2" t="s">
        <v>4069</v>
      </c>
      <c r="KG950" s="2" t="s">
        <v>241</v>
      </c>
      <c r="KH950" s="2" t="s">
        <v>229</v>
      </c>
      <c r="KI950" s="4"/>
      <c r="KJ950" s="8"/>
      <c r="KK950" s="4"/>
      <c r="KL950" s="8"/>
      <c r="KM950" s="7"/>
      <c r="KN950" s="7"/>
      <c r="KO950" s="2" t="s">
        <v>272</v>
      </c>
      <c r="KP950" s="2" t="s">
        <v>275</v>
      </c>
      <c r="KQ950" s="2" t="s">
        <v>229</v>
      </c>
      <c r="KR950" s="2" t="s">
        <v>229</v>
      </c>
      <c r="KS950" s="2" t="s">
        <v>241</v>
      </c>
      <c r="KT950" s="2" t="s">
        <v>229</v>
      </c>
      <c r="KU950" s="4"/>
      <c r="KV950" s="8"/>
      <c r="KW950" s="4"/>
      <c r="KX950" s="8"/>
      <c r="KY950" s="7"/>
      <c r="KZ950" s="7"/>
      <c r="LA950" s="2" t="s">
        <v>239</v>
      </c>
      <c r="LB950" s="2" t="s">
        <v>275</v>
      </c>
      <c r="LC950" s="2" t="s">
        <v>720</v>
      </c>
      <c r="LD950" s="2" t="s">
        <v>1348</v>
      </c>
      <c r="LE950" s="2" t="s">
        <v>241</v>
      </c>
      <c r="LF950" s="2" t="s">
        <v>229</v>
      </c>
      <c r="LG950" s="4"/>
      <c r="LH950" s="8"/>
      <c r="LI950" s="4"/>
      <c r="LJ950" s="8"/>
      <c r="LK950" s="7"/>
      <c r="LL950" s="7"/>
      <c r="LM950" s="2" t="s">
        <v>229</v>
      </c>
      <c r="LN950" s="2" t="s">
        <v>229</v>
      </c>
      <c r="LO950" s="2" t="s">
        <v>229</v>
      </c>
      <c r="LP950" s="2" t="s">
        <v>229</v>
      </c>
      <c r="LQ950" s="2" t="s">
        <v>229</v>
      </c>
      <c r="LR950" s="2" t="s">
        <v>229</v>
      </c>
      <c r="LS950" s="4"/>
      <c r="LT950" s="8"/>
      <c r="LU950" s="4"/>
      <c r="LV950" s="8"/>
      <c r="LW950" s="7"/>
      <c r="LX950" s="7"/>
      <c r="LY950" s="2" t="s">
        <v>239</v>
      </c>
      <c r="LZ950" s="2" t="s">
        <v>275</v>
      </c>
      <c r="MA950" s="2" t="s">
        <v>735</v>
      </c>
      <c r="MB950" s="2" t="s">
        <v>4619</v>
      </c>
      <c r="MC950" s="2" t="s">
        <v>241</v>
      </c>
      <c r="MD950" s="2" t="s">
        <v>229</v>
      </c>
      <c r="ME950" s="4"/>
      <c r="MF950" s="8"/>
      <c r="MG950" s="4"/>
      <c r="MH950" s="8"/>
      <c r="MI950" s="7"/>
      <c r="MJ950" s="7"/>
      <c r="MK950" s="2" t="s">
        <v>278</v>
      </c>
      <c r="ML950" s="2" t="s">
        <v>275</v>
      </c>
      <c r="MM950" s="2" t="s">
        <v>229</v>
      </c>
      <c r="MN950" s="2" t="s">
        <v>229</v>
      </c>
      <c r="MO950" s="2" t="s">
        <v>241</v>
      </c>
      <c r="MP950" s="2" t="s">
        <v>229</v>
      </c>
      <c r="MQ950" s="4"/>
      <c r="MR950" s="8"/>
      <c r="MS950" s="4"/>
      <c r="MT950" s="8"/>
      <c r="MU950" s="7"/>
      <c r="MV950" s="7"/>
      <c r="MW950" s="2" t="s">
        <v>239</v>
      </c>
      <c r="MX950" s="2" t="s">
        <v>275</v>
      </c>
      <c r="MY950" s="2" t="s">
        <v>866</v>
      </c>
      <c r="MZ950" s="2" t="s">
        <v>1566</v>
      </c>
      <c r="NA950" s="2" t="s">
        <v>241</v>
      </c>
      <c r="NB950" s="2" t="s">
        <v>229</v>
      </c>
      <c r="NC950" s="4"/>
      <c r="ND950" s="8"/>
      <c r="NE950" s="4"/>
      <c r="NF950" s="8"/>
      <c r="NG950" s="7"/>
      <c r="NH950" s="7"/>
      <c r="NI950" s="2" t="s">
        <v>239</v>
      </c>
      <c r="NJ950" s="2" t="s">
        <v>275</v>
      </c>
      <c r="NK950" s="2" t="s">
        <v>1165</v>
      </c>
      <c r="NL950" s="2" t="s">
        <v>1201</v>
      </c>
      <c r="NM950" s="2" t="s">
        <v>241</v>
      </c>
      <c r="NN950" s="2" t="s">
        <v>229</v>
      </c>
      <c r="NO950" s="4"/>
      <c r="NP950" s="8"/>
      <c r="NQ950" s="4"/>
      <c r="NR950" s="8"/>
      <c r="NS950" s="7"/>
      <c r="NT950" s="7"/>
      <c r="NU950" s="2" t="s">
        <v>272</v>
      </c>
      <c r="NV950" s="2" t="s">
        <v>275</v>
      </c>
      <c r="NW950" s="2" t="s">
        <v>229</v>
      </c>
      <c r="NX950" s="2" t="s">
        <v>229</v>
      </c>
      <c r="NY950" s="2" t="s">
        <v>241</v>
      </c>
      <c r="NZ950" s="2" t="s">
        <v>229</v>
      </c>
      <c r="OA950" s="4"/>
      <c r="OB950" s="8"/>
      <c r="OC950" s="4"/>
      <c r="OD950" s="8"/>
      <c r="OE950" s="7"/>
      <c r="OF950" s="7"/>
      <c r="OG950" s="2" t="s">
        <v>272</v>
      </c>
      <c r="OH950" s="2" t="s">
        <v>275</v>
      </c>
      <c r="OI950" s="2" t="s">
        <v>229</v>
      </c>
      <c r="OJ950" s="2" t="s">
        <v>229</v>
      </c>
      <c r="OK950" s="2" t="s">
        <v>241</v>
      </c>
      <c r="OL950" s="2" t="s">
        <v>229</v>
      </c>
      <c r="OM950" s="4"/>
      <c r="ON950" s="8"/>
      <c r="OO950" s="4"/>
      <c r="OP950" s="8"/>
      <c r="OQ950" s="7"/>
      <c r="OR950" s="7"/>
      <c r="OS950" s="2" t="s">
        <v>229</v>
      </c>
      <c r="OT950" s="2" t="s">
        <v>229</v>
      </c>
      <c r="OU950" s="2" t="s">
        <v>229</v>
      </c>
      <c r="OV950" s="2" t="s">
        <v>229</v>
      </c>
      <c r="OW950" s="2" t="s">
        <v>229</v>
      </c>
      <c r="OX950" s="2" t="s">
        <v>229</v>
      </c>
      <c r="OY950" s="4"/>
      <c r="OZ950" s="8"/>
      <c r="PA950" s="4"/>
      <c r="PB950" s="8"/>
      <c r="PC950" s="7"/>
      <c r="PD950" s="7"/>
      <c r="PE950" s="2" t="s">
        <v>229</v>
      </c>
      <c r="PF950" s="2" t="s">
        <v>229</v>
      </c>
      <c r="PG950" s="2" t="s">
        <v>229</v>
      </c>
      <c r="PH950" s="2" t="s">
        <v>229</v>
      </c>
      <c r="PI950" s="2" t="s">
        <v>229</v>
      </c>
      <c r="PJ950" s="2" t="s">
        <v>229</v>
      </c>
      <c r="PK950" s="4"/>
      <c r="PL950" s="8"/>
      <c r="PM950" s="4"/>
      <c r="PN950" s="8"/>
      <c r="PO950" s="7"/>
      <c r="PP950" s="7"/>
      <c r="PQ950" s="2" t="s">
        <v>239</v>
      </c>
      <c r="PR950" s="2" t="s">
        <v>275</v>
      </c>
      <c r="PS950" s="2" t="s">
        <v>785</v>
      </c>
      <c r="PT950" s="2" t="s">
        <v>2079</v>
      </c>
      <c r="PU950" s="2" t="s">
        <v>241</v>
      </c>
      <c r="PV950" s="2" t="s">
        <v>229</v>
      </c>
      <c r="PW950" s="4"/>
      <c r="PX950" s="8"/>
      <c r="PY950" s="4"/>
      <c r="PZ950" s="8"/>
      <c r="QA950" s="7"/>
      <c r="QB950" s="7"/>
      <c r="QC950" s="2" t="s">
        <v>281</v>
      </c>
      <c r="QD950" s="2" t="s">
        <v>275</v>
      </c>
      <c r="QE950" s="2" t="s">
        <v>229</v>
      </c>
      <c r="QF950" s="2" t="s">
        <v>229</v>
      </c>
      <c r="QG950" s="2" t="s">
        <v>241</v>
      </c>
      <c r="QH950" s="2" t="s">
        <v>229</v>
      </c>
      <c r="QI950" s="4"/>
      <c r="QJ950" s="8"/>
      <c r="QK950" s="4"/>
      <c r="QL950" s="8"/>
      <c r="QM950" s="7"/>
      <c r="QN950" s="7"/>
      <c r="QO950" s="2" t="s">
        <v>229</v>
      </c>
      <c r="QP950" s="2" t="s">
        <v>229</v>
      </c>
      <c r="QQ950" s="2" t="s">
        <v>229</v>
      </c>
      <c r="QR950" s="2" t="s">
        <v>229</v>
      </c>
      <c r="QS950" s="2" t="s">
        <v>229</v>
      </c>
      <c r="QT950" s="2" t="s">
        <v>229</v>
      </c>
      <c r="QU950" s="4"/>
      <c r="QV950" s="8"/>
      <c r="QW950" s="4"/>
      <c r="QX950" s="8"/>
      <c r="QY950" s="7"/>
      <c r="QZ950" s="7"/>
      <c r="RA950" s="2" t="s">
        <v>239</v>
      </c>
      <c r="RB950" s="2" t="s">
        <v>275</v>
      </c>
      <c r="RC950" s="2" t="s">
        <v>547</v>
      </c>
      <c r="RD950" s="2" t="s">
        <v>349</v>
      </c>
      <c r="RE950" s="2" t="s">
        <v>241</v>
      </c>
      <c r="RF950" s="2" t="s">
        <v>229</v>
      </c>
      <c r="RG950" s="4"/>
      <c r="RH950" s="8"/>
      <c r="RI950" s="4"/>
      <c r="RJ950" s="8"/>
      <c r="RK950" s="7"/>
      <c r="RL950" s="7"/>
      <c r="RM950" s="2" t="s">
        <v>229</v>
      </c>
      <c r="RN950" s="2" t="s">
        <v>229</v>
      </c>
      <c r="RO950" s="2" t="s">
        <v>229</v>
      </c>
      <c r="RP950" s="2" t="s">
        <v>229</v>
      </c>
      <c r="RQ950" s="2" t="s">
        <v>229</v>
      </c>
      <c r="RR950" s="2" t="s">
        <v>229</v>
      </c>
      <c r="RS950" s="4"/>
      <c r="RT950" s="8"/>
      <c r="RU950" s="4"/>
      <c r="RV950" s="8"/>
      <c r="RW950" s="7"/>
      <c r="RX950" s="7"/>
      <c r="RY950" s="2" t="s">
        <v>239</v>
      </c>
      <c r="RZ950" s="2" t="s">
        <v>275</v>
      </c>
      <c r="SA950" s="2" t="s">
        <v>282</v>
      </c>
      <c r="SB950" s="2" t="s">
        <v>816</v>
      </c>
      <c r="SC950" s="2" t="s">
        <v>241</v>
      </c>
      <c r="SD950" s="2" t="s">
        <v>229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</row>
    <row r="951">
      <c r="A951" s="2" t="s">
        <v>5431</v>
      </c>
      <c r="B951" s="2" t="s">
        <v>216</v>
      </c>
      <c r="C951" s="2" t="s">
        <v>5248</v>
      </c>
      <c r="D951" s="2" t="s">
        <v>3600</v>
      </c>
      <c r="E951" s="2" t="s">
        <v>3601</v>
      </c>
      <c r="F951" s="2" t="s">
        <v>5426</v>
      </c>
      <c r="G951" s="2" t="s">
        <v>5427</v>
      </c>
      <c r="H951" s="2" t="s">
        <v>5428</v>
      </c>
      <c r="I951" s="2" t="s">
        <v>5429</v>
      </c>
      <c r="J951" s="2" t="s">
        <v>285</v>
      </c>
      <c r="K951" s="2" t="s">
        <v>1878</v>
      </c>
      <c r="L951" s="3">
        <v>49</v>
      </c>
      <c r="M951" s="3">
        <v>51.45</v>
      </c>
      <c r="N951" s="3">
        <v>99.99</v>
      </c>
      <c r="O951" s="2" t="s">
        <v>981</v>
      </c>
      <c r="P951" s="2" t="s">
        <v>964</v>
      </c>
      <c r="Q951" s="2" t="s">
        <v>228</v>
      </c>
      <c r="R951" s="2" t="s">
        <v>229</v>
      </c>
      <c r="S951" s="2" t="s">
        <v>5430</v>
      </c>
      <c r="T951" s="2" t="s">
        <v>684</v>
      </c>
      <c r="U951" s="2" t="s">
        <v>286</v>
      </c>
      <c r="V951" s="2" t="s">
        <v>1524</v>
      </c>
      <c r="W951" s="2" t="s">
        <v>1009</v>
      </c>
      <c r="X951" s="2" t="s">
        <v>229</v>
      </c>
      <c r="Y951" s="2" t="s">
        <v>1144</v>
      </c>
      <c r="Z951" s="4"/>
      <c r="AA951" s="4">
        <f>=ROUNDDOWN({0},0)</f>
      </c>
      <c r="AB951" s="5">
        <v>7</v>
      </c>
      <c r="AC951" s="2" t="s">
        <v>229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/>
      <c r="AQ951" s="8"/>
      <c r="AR951" s="4">
        <v>4</v>
      </c>
      <c r="AS951" s="8">
        <v>212.69</v>
      </c>
      <c r="AT951" s="7">
        <v>-1</v>
      </c>
      <c r="AU951" s="7">
        <v>-1</v>
      </c>
      <c r="AV951" s="4" t="s">
        <v>229</v>
      </c>
      <c r="AW951" s="8" t="s">
        <v>229</v>
      </c>
      <c r="AX951" s="4" t="s">
        <v>229</v>
      </c>
      <c r="AY951" s="8" t="s">
        <v>229</v>
      </c>
      <c r="AZ951" s="7" t="s">
        <v>229</v>
      </c>
      <c r="BA951" s="7" t="s">
        <v>229</v>
      </c>
      <c r="BB951" s="7"/>
      <c r="BC951" s="4" t="s">
        <v>229</v>
      </c>
      <c r="BD951" s="8" t="s">
        <v>229</v>
      </c>
      <c r="BE951" s="4" t="s">
        <v>229</v>
      </c>
      <c r="BF951" s="8" t="s">
        <v>229</v>
      </c>
      <c r="BG951" s="7" t="s">
        <v>229</v>
      </c>
      <c r="BH951" s="7" t="s">
        <v>229</v>
      </c>
      <c r="BI951" s="7"/>
      <c r="BJ951" s="4"/>
      <c r="BK951" s="8"/>
      <c r="BL951" s="2" t="s">
        <v>966</v>
      </c>
      <c r="BM951" s="7"/>
      <c r="BN951" s="7"/>
      <c r="BO951" s="4"/>
      <c r="BP951" s="8"/>
      <c r="BQ951" s="4">
        <v>3</v>
      </c>
      <c r="BR951" s="8">
        <v>161.25</v>
      </c>
      <c r="BS951" s="7">
        <v>-1</v>
      </c>
      <c r="BT951" s="7">
        <v>-1</v>
      </c>
      <c r="BU951" s="2" t="s">
        <v>239</v>
      </c>
      <c r="BV951" s="2" t="s">
        <v>275</v>
      </c>
      <c r="BW951" s="2" t="s">
        <v>229</v>
      </c>
      <c r="BX951" s="2" t="s">
        <v>2410</v>
      </c>
      <c r="BY951" s="2" t="s">
        <v>241</v>
      </c>
      <c r="BZ951" s="2" t="s">
        <v>229</v>
      </c>
      <c r="CA951" s="4"/>
      <c r="CB951" s="8"/>
      <c r="CC951" s="4"/>
      <c r="CD951" s="8"/>
      <c r="CE951" s="7"/>
      <c r="CF951" s="7"/>
      <c r="CG951" s="2" t="s">
        <v>239</v>
      </c>
      <c r="CH951" s="2" t="s">
        <v>275</v>
      </c>
      <c r="CI951" s="2" t="s">
        <v>1148</v>
      </c>
      <c r="CJ951" s="2" t="s">
        <v>1714</v>
      </c>
      <c r="CK951" s="2" t="s">
        <v>241</v>
      </c>
      <c r="CL951" s="2" t="s">
        <v>229</v>
      </c>
      <c r="CM951" s="4"/>
      <c r="CN951" s="8"/>
      <c r="CO951" s="4"/>
      <c r="CP951" s="8"/>
      <c r="CQ951" s="7"/>
      <c r="CR951" s="7"/>
      <c r="CS951" s="2" t="s">
        <v>239</v>
      </c>
      <c r="CT951" s="2" t="s">
        <v>275</v>
      </c>
      <c r="CU951" s="2" t="s">
        <v>1148</v>
      </c>
      <c r="CV951" s="2" t="s">
        <v>4362</v>
      </c>
      <c r="CW951" s="2" t="s">
        <v>241</v>
      </c>
      <c r="CX951" s="2" t="s">
        <v>229</v>
      </c>
      <c r="CY951" s="4"/>
      <c r="CZ951" s="8"/>
      <c r="DA951" s="4"/>
      <c r="DB951" s="8"/>
      <c r="DC951" s="7"/>
      <c r="DD951" s="7"/>
      <c r="DE951" s="2" t="s">
        <v>239</v>
      </c>
      <c r="DF951" s="2" t="s">
        <v>275</v>
      </c>
      <c r="DG951" s="2" t="s">
        <v>1148</v>
      </c>
      <c r="DH951" s="2" t="s">
        <v>1201</v>
      </c>
      <c r="DI951" s="2" t="s">
        <v>263</v>
      </c>
      <c r="DJ951" s="2" t="s">
        <v>229</v>
      </c>
      <c r="DK951" s="4"/>
      <c r="DL951" s="8"/>
      <c r="DM951" s="4">
        <v>1</v>
      </c>
      <c r="DN951" s="8">
        <v>51.44</v>
      </c>
      <c r="DO951" s="7">
        <v>-1</v>
      </c>
      <c r="DP951" s="7">
        <v>-1</v>
      </c>
      <c r="DQ951" s="2" t="s">
        <v>239</v>
      </c>
      <c r="DR951" s="2" t="s">
        <v>275</v>
      </c>
      <c r="DS951" s="2" t="s">
        <v>1148</v>
      </c>
      <c r="DT951" s="2" t="s">
        <v>1563</v>
      </c>
      <c r="DU951" s="2" t="s">
        <v>241</v>
      </c>
      <c r="DV951" s="2" t="s">
        <v>229</v>
      </c>
      <c r="DW951" s="4"/>
      <c r="DX951" s="8"/>
      <c r="DY951" s="4"/>
      <c r="DZ951" s="8"/>
      <c r="EA951" s="7"/>
      <c r="EB951" s="7"/>
      <c r="EC951" s="2" t="s">
        <v>239</v>
      </c>
      <c r="ED951" s="2" t="s">
        <v>275</v>
      </c>
      <c r="EE951" s="2" t="s">
        <v>813</v>
      </c>
      <c r="EF951" s="2" t="s">
        <v>5356</v>
      </c>
      <c r="EG951" s="2" t="s">
        <v>263</v>
      </c>
      <c r="EH951" s="2" t="s">
        <v>229</v>
      </c>
      <c r="EI951" s="4"/>
      <c r="EJ951" s="8"/>
      <c r="EK951" s="4"/>
      <c r="EL951" s="8"/>
      <c r="EM951" s="7"/>
      <c r="EN951" s="7"/>
      <c r="EO951" s="2" t="s">
        <v>239</v>
      </c>
      <c r="EP951" s="2" t="s">
        <v>275</v>
      </c>
      <c r="EQ951" s="2" t="s">
        <v>1148</v>
      </c>
      <c r="ER951" s="2" t="s">
        <v>2448</v>
      </c>
      <c r="ES951" s="2" t="s">
        <v>241</v>
      </c>
      <c r="ET951" s="2" t="s">
        <v>229</v>
      </c>
      <c r="EU951" s="4"/>
      <c r="EV951" s="8"/>
      <c r="EW951" s="4"/>
      <c r="EX951" s="8"/>
      <c r="EY951" s="7"/>
      <c r="EZ951" s="7"/>
      <c r="FA951" s="2" t="s">
        <v>239</v>
      </c>
      <c r="FB951" s="2" t="s">
        <v>275</v>
      </c>
      <c r="FC951" s="2" t="s">
        <v>1148</v>
      </c>
      <c r="FD951" s="2" t="s">
        <v>4613</v>
      </c>
      <c r="FE951" s="2" t="s">
        <v>241</v>
      </c>
      <c r="FF951" s="2" t="s">
        <v>229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275</v>
      </c>
      <c r="FO951" s="2" t="s">
        <v>1148</v>
      </c>
      <c r="FP951" s="2" t="s">
        <v>5405</v>
      </c>
      <c r="FQ951" s="2" t="s">
        <v>241</v>
      </c>
      <c r="FR951" s="2" t="s">
        <v>229</v>
      </c>
      <c r="FS951" s="4"/>
      <c r="FT951" s="8"/>
      <c r="FU951" s="4"/>
      <c r="FV951" s="8"/>
      <c r="FW951" s="7"/>
      <c r="FX951" s="7"/>
      <c r="FY951" s="2" t="s">
        <v>229</v>
      </c>
      <c r="FZ951" s="2" t="s">
        <v>229</v>
      </c>
      <c r="GA951" s="2" t="s">
        <v>229</v>
      </c>
      <c r="GB951" s="2" t="s">
        <v>229</v>
      </c>
      <c r="GC951" s="2" t="s">
        <v>229</v>
      </c>
      <c r="GD951" s="2" t="s">
        <v>229</v>
      </c>
      <c r="GE951" s="4"/>
      <c r="GF951" s="8"/>
      <c r="GG951" s="4"/>
      <c r="GH951" s="8"/>
      <c r="GI951" s="7"/>
      <c r="GJ951" s="7"/>
      <c r="GK951" s="2" t="s">
        <v>714</v>
      </c>
      <c r="GL951" s="2" t="s">
        <v>275</v>
      </c>
      <c r="GM951" s="2" t="s">
        <v>1987</v>
      </c>
      <c r="GN951" s="2" t="s">
        <v>3430</v>
      </c>
      <c r="GO951" s="2" t="s">
        <v>241</v>
      </c>
      <c r="GP951" s="2" t="s">
        <v>229</v>
      </c>
      <c r="GQ951" s="4"/>
      <c r="GR951" s="8"/>
      <c r="GS951" s="4"/>
      <c r="GT951" s="8"/>
      <c r="GU951" s="7"/>
      <c r="GV951" s="7"/>
      <c r="GW951" s="2" t="s">
        <v>239</v>
      </c>
      <c r="GX951" s="2" t="s">
        <v>275</v>
      </c>
      <c r="GY951" s="2" t="s">
        <v>1492</v>
      </c>
      <c r="GZ951" s="2" t="s">
        <v>494</v>
      </c>
      <c r="HA951" s="2" t="s">
        <v>241</v>
      </c>
      <c r="HB951" s="2" t="s">
        <v>229</v>
      </c>
      <c r="HC951" s="4"/>
      <c r="HD951" s="8"/>
      <c r="HE951" s="4"/>
      <c r="HF951" s="8"/>
      <c r="HG951" s="7"/>
      <c r="HH951" s="7"/>
      <c r="HI951" s="2" t="s">
        <v>239</v>
      </c>
      <c r="HJ951" s="2" t="s">
        <v>275</v>
      </c>
      <c r="HK951" s="2" t="s">
        <v>1148</v>
      </c>
      <c r="HL951" s="2" t="s">
        <v>3005</v>
      </c>
      <c r="HM951" s="2" t="s">
        <v>241</v>
      </c>
      <c r="HN951" s="2" t="s">
        <v>229</v>
      </c>
      <c r="HO951" s="4"/>
      <c r="HP951" s="8"/>
      <c r="HQ951" s="4"/>
      <c r="HR951" s="8"/>
      <c r="HS951" s="7"/>
      <c r="HT951" s="7"/>
      <c r="HU951" s="2" t="s">
        <v>239</v>
      </c>
      <c r="HV951" s="2" t="s">
        <v>275</v>
      </c>
      <c r="HW951" s="2" t="s">
        <v>1540</v>
      </c>
      <c r="HX951" s="2" t="s">
        <v>506</v>
      </c>
      <c r="HY951" s="2" t="s">
        <v>241</v>
      </c>
      <c r="HZ951" s="2" t="s">
        <v>229</v>
      </c>
      <c r="IA951" s="4"/>
      <c r="IB951" s="8"/>
      <c r="IC951" s="4"/>
      <c r="ID951" s="8"/>
      <c r="IE951" s="7"/>
      <c r="IF951" s="7"/>
      <c r="IG951" s="2" t="s">
        <v>266</v>
      </c>
      <c r="IH951" s="2" t="s">
        <v>275</v>
      </c>
      <c r="II951" s="2" t="s">
        <v>1735</v>
      </c>
      <c r="IJ951" s="2" t="s">
        <v>229</v>
      </c>
      <c r="IK951" s="2" t="s">
        <v>241</v>
      </c>
      <c r="IL951" s="2" t="s">
        <v>229</v>
      </c>
      <c r="IM951" s="4"/>
      <c r="IN951" s="8"/>
      <c r="IO951" s="4"/>
      <c r="IP951" s="8"/>
      <c r="IQ951" s="7"/>
      <c r="IR951" s="7"/>
      <c r="IS951" s="2" t="s">
        <v>272</v>
      </c>
      <c r="IT951" s="2" t="s">
        <v>275</v>
      </c>
      <c r="IU951" s="2" t="s">
        <v>229</v>
      </c>
      <c r="IV951" s="2" t="s">
        <v>229</v>
      </c>
      <c r="IW951" s="2" t="s">
        <v>241</v>
      </c>
      <c r="IX951" s="2" t="s">
        <v>229</v>
      </c>
      <c r="IY951" s="4"/>
      <c r="IZ951" s="8"/>
      <c r="JA951" s="4"/>
      <c r="JB951" s="8"/>
      <c r="JC951" s="7"/>
      <c r="JD951" s="7"/>
      <c r="JE951" s="2" t="s">
        <v>239</v>
      </c>
      <c r="JF951" s="2" t="s">
        <v>275</v>
      </c>
      <c r="JG951" s="2" t="s">
        <v>268</v>
      </c>
      <c r="JH951" s="2" t="s">
        <v>229</v>
      </c>
      <c r="JI951" s="2" t="s">
        <v>241</v>
      </c>
      <c r="JJ951" s="2" t="s">
        <v>229</v>
      </c>
      <c r="JK951" s="4"/>
      <c r="JL951" s="8"/>
      <c r="JM951" s="4"/>
      <c r="JN951" s="8"/>
      <c r="JO951" s="7"/>
      <c r="JP951" s="7"/>
      <c r="JQ951" s="2" t="s">
        <v>229</v>
      </c>
      <c r="JR951" s="2" t="s">
        <v>229</v>
      </c>
      <c r="JS951" s="2" t="s">
        <v>229</v>
      </c>
      <c r="JT951" s="2" t="s">
        <v>229</v>
      </c>
      <c r="JU951" s="2" t="s">
        <v>229</v>
      </c>
      <c r="JV951" s="2" t="s">
        <v>229</v>
      </c>
      <c r="JW951" s="4"/>
      <c r="JX951" s="8"/>
      <c r="JY951" s="4"/>
      <c r="JZ951" s="8"/>
      <c r="KA951" s="7"/>
      <c r="KB951" s="7"/>
      <c r="KC951" s="2" t="s">
        <v>239</v>
      </c>
      <c r="KD951" s="2" t="s">
        <v>275</v>
      </c>
      <c r="KE951" s="2" t="s">
        <v>718</v>
      </c>
      <c r="KF951" s="2" t="s">
        <v>3454</v>
      </c>
      <c r="KG951" s="2" t="s">
        <v>241</v>
      </c>
      <c r="KH951" s="2" t="s">
        <v>229</v>
      </c>
      <c r="KI951" s="4"/>
      <c r="KJ951" s="8"/>
      <c r="KK951" s="4"/>
      <c r="KL951" s="8"/>
      <c r="KM951" s="7"/>
      <c r="KN951" s="7"/>
      <c r="KO951" s="2" t="s">
        <v>272</v>
      </c>
      <c r="KP951" s="2" t="s">
        <v>275</v>
      </c>
      <c r="KQ951" s="2" t="s">
        <v>229</v>
      </c>
      <c r="KR951" s="2" t="s">
        <v>229</v>
      </c>
      <c r="KS951" s="2" t="s">
        <v>241</v>
      </c>
      <c r="KT951" s="2" t="s">
        <v>229</v>
      </c>
      <c r="KU951" s="4"/>
      <c r="KV951" s="8"/>
      <c r="KW951" s="4"/>
      <c r="KX951" s="8"/>
      <c r="KY951" s="7"/>
      <c r="KZ951" s="7"/>
      <c r="LA951" s="2" t="s">
        <v>239</v>
      </c>
      <c r="LB951" s="2" t="s">
        <v>275</v>
      </c>
      <c r="LC951" s="2" t="s">
        <v>720</v>
      </c>
      <c r="LD951" s="2" t="s">
        <v>229</v>
      </c>
      <c r="LE951" s="2" t="s">
        <v>241</v>
      </c>
      <c r="LF951" s="2" t="s">
        <v>229</v>
      </c>
      <c r="LG951" s="4"/>
      <c r="LH951" s="8"/>
      <c r="LI951" s="4"/>
      <c r="LJ951" s="8"/>
      <c r="LK951" s="7"/>
      <c r="LL951" s="7"/>
      <c r="LM951" s="2" t="s">
        <v>229</v>
      </c>
      <c r="LN951" s="2" t="s">
        <v>229</v>
      </c>
      <c r="LO951" s="2" t="s">
        <v>229</v>
      </c>
      <c r="LP951" s="2" t="s">
        <v>229</v>
      </c>
      <c r="LQ951" s="2" t="s">
        <v>229</v>
      </c>
      <c r="LR951" s="2" t="s">
        <v>229</v>
      </c>
      <c r="LS951" s="4"/>
      <c r="LT951" s="8"/>
      <c r="LU951" s="4"/>
      <c r="LV951" s="8"/>
      <c r="LW951" s="7"/>
      <c r="LX951" s="7"/>
      <c r="LY951" s="2" t="s">
        <v>239</v>
      </c>
      <c r="LZ951" s="2" t="s">
        <v>275</v>
      </c>
      <c r="MA951" s="2" t="s">
        <v>735</v>
      </c>
      <c r="MB951" s="2" t="s">
        <v>997</v>
      </c>
      <c r="MC951" s="2" t="s">
        <v>241</v>
      </c>
      <c r="MD951" s="2" t="s">
        <v>229</v>
      </c>
      <c r="ME951" s="4"/>
      <c r="MF951" s="8"/>
      <c r="MG951" s="4"/>
      <c r="MH951" s="8"/>
      <c r="MI951" s="7"/>
      <c r="MJ951" s="7"/>
      <c r="MK951" s="2" t="s">
        <v>278</v>
      </c>
      <c r="ML951" s="2" t="s">
        <v>275</v>
      </c>
      <c r="MM951" s="2" t="s">
        <v>229</v>
      </c>
      <c r="MN951" s="2" t="s">
        <v>229</v>
      </c>
      <c r="MO951" s="2" t="s">
        <v>241</v>
      </c>
      <c r="MP951" s="2" t="s">
        <v>229</v>
      </c>
      <c r="MQ951" s="4"/>
      <c r="MR951" s="8"/>
      <c r="MS951" s="4"/>
      <c r="MT951" s="8"/>
      <c r="MU951" s="7"/>
      <c r="MV951" s="7"/>
      <c r="MW951" s="2" t="s">
        <v>239</v>
      </c>
      <c r="MX951" s="2" t="s">
        <v>275</v>
      </c>
      <c r="MY951" s="2" t="s">
        <v>866</v>
      </c>
      <c r="MZ951" s="2" t="s">
        <v>229</v>
      </c>
      <c r="NA951" s="2" t="s">
        <v>241</v>
      </c>
      <c r="NB951" s="2" t="s">
        <v>229</v>
      </c>
      <c r="NC951" s="4"/>
      <c r="ND951" s="8"/>
      <c r="NE951" s="4"/>
      <c r="NF951" s="8"/>
      <c r="NG951" s="7"/>
      <c r="NH951" s="7"/>
      <c r="NI951" s="2" t="s">
        <v>239</v>
      </c>
      <c r="NJ951" s="2" t="s">
        <v>275</v>
      </c>
      <c r="NK951" s="2" t="s">
        <v>1165</v>
      </c>
      <c r="NL951" s="2" t="s">
        <v>4460</v>
      </c>
      <c r="NM951" s="2" t="s">
        <v>241</v>
      </c>
      <c r="NN951" s="2" t="s">
        <v>229</v>
      </c>
      <c r="NO951" s="4"/>
      <c r="NP951" s="8"/>
      <c r="NQ951" s="4"/>
      <c r="NR951" s="8"/>
      <c r="NS951" s="7"/>
      <c r="NT951" s="7"/>
      <c r="NU951" s="2" t="s">
        <v>272</v>
      </c>
      <c r="NV951" s="2" t="s">
        <v>275</v>
      </c>
      <c r="NW951" s="2" t="s">
        <v>229</v>
      </c>
      <c r="NX951" s="2" t="s">
        <v>229</v>
      </c>
      <c r="NY951" s="2" t="s">
        <v>241</v>
      </c>
      <c r="NZ951" s="2" t="s">
        <v>229</v>
      </c>
      <c r="OA951" s="4"/>
      <c r="OB951" s="8"/>
      <c r="OC951" s="4"/>
      <c r="OD951" s="8"/>
      <c r="OE951" s="7"/>
      <c r="OF951" s="7"/>
      <c r="OG951" s="2" t="s">
        <v>272</v>
      </c>
      <c r="OH951" s="2" t="s">
        <v>275</v>
      </c>
      <c r="OI951" s="2" t="s">
        <v>229</v>
      </c>
      <c r="OJ951" s="2" t="s">
        <v>229</v>
      </c>
      <c r="OK951" s="2" t="s">
        <v>241</v>
      </c>
      <c r="OL951" s="2" t="s">
        <v>229</v>
      </c>
      <c r="OM951" s="4"/>
      <c r="ON951" s="8"/>
      <c r="OO951" s="4"/>
      <c r="OP951" s="8"/>
      <c r="OQ951" s="7"/>
      <c r="OR951" s="7"/>
      <c r="OS951" s="2" t="s">
        <v>229</v>
      </c>
      <c r="OT951" s="2" t="s">
        <v>229</v>
      </c>
      <c r="OU951" s="2" t="s">
        <v>229</v>
      </c>
      <c r="OV951" s="2" t="s">
        <v>229</v>
      </c>
      <c r="OW951" s="2" t="s">
        <v>229</v>
      </c>
      <c r="OX951" s="2" t="s">
        <v>229</v>
      </c>
      <c r="OY951" s="4"/>
      <c r="OZ951" s="8"/>
      <c r="PA951" s="4"/>
      <c r="PB951" s="8"/>
      <c r="PC951" s="7"/>
      <c r="PD951" s="7"/>
      <c r="PE951" s="2" t="s">
        <v>229</v>
      </c>
      <c r="PF951" s="2" t="s">
        <v>229</v>
      </c>
      <c r="PG951" s="2" t="s">
        <v>229</v>
      </c>
      <c r="PH951" s="2" t="s">
        <v>229</v>
      </c>
      <c r="PI951" s="2" t="s">
        <v>229</v>
      </c>
      <c r="PJ951" s="2" t="s">
        <v>229</v>
      </c>
      <c r="PK951" s="4"/>
      <c r="PL951" s="8"/>
      <c r="PM951" s="4"/>
      <c r="PN951" s="8"/>
      <c r="PO951" s="7"/>
      <c r="PP951" s="7"/>
      <c r="PQ951" s="2" t="s">
        <v>239</v>
      </c>
      <c r="PR951" s="2" t="s">
        <v>275</v>
      </c>
      <c r="PS951" s="2" t="s">
        <v>785</v>
      </c>
      <c r="PT951" s="2" t="s">
        <v>925</v>
      </c>
      <c r="PU951" s="2" t="s">
        <v>241</v>
      </c>
      <c r="PV951" s="2" t="s">
        <v>229</v>
      </c>
      <c r="PW951" s="4"/>
      <c r="PX951" s="8"/>
      <c r="PY951" s="4"/>
      <c r="PZ951" s="8"/>
      <c r="QA951" s="7"/>
      <c r="QB951" s="7"/>
      <c r="QC951" s="2" t="s">
        <v>281</v>
      </c>
      <c r="QD951" s="2" t="s">
        <v>275</v>
      </c>
      <c r="QE951" s="2" t="s">
        <v>229</v>
      </c>
      <c r="QF951" s="2" t="s">
        <v>229</v>
      </c>
      <c r="QG951" s="2" t="s">
        <v>241</v>
      </c>
      <c r="QH951" s="2" t="s">
        <v>229</v>
      </c>
      <c r="QI951" s="4"/>
      <c r="QJ951" s="8"/>
      <c r="QK951" s="4"/>
      <c r="QL951" s="8"/>
      <c r="QM951" s="7"/>
      <c r="QN951" s="7"/>
      <c r="QO951" s="2" t="s">
        <v>229</v>
      </c>
      <c r="QP951" s="2" t="s">
        <v>229</v>
      </c>
      <c r="QQ951" s="2" t="s">
        <v>229</v>
      </c>
      <c r="QR951" s="2" t="s">
        <v>229</v>
      </c>
      <c r="QS951" s="2" t="s">
        <v>229</v>
      </c>
      <c r="QT951" s="2" t="s">
        <v>229</v>
      </c>
      <c r="QU951" s="4"/>
      <c r="QV951" s="8"/>
      <c r="QW951" s="4"/>
      <c r="QX951" s="8"/>
      <c r="QY951" s="7"/>
      <c r="QZ951" s="7"/>
      <c r="RA951" s="2" t="s">
        <v>239</v>
      </c>
      <c r="RB951" s="2" t="s">
        <v>275</v>
      </c>
      <c r="RC951" s="2" t="s">
        <v>3207</v>
      </c>
      <c r="RD951" s="2" t="s">
        <v>321</v>
      </c>
      <c r="RE951" s="2" t="s">
        <v>241</v>
      </c>
      <c r="RF951" s="2" t="s">
        <v>229</v>
      </c>
      <c r="RG951" s="4"/>
      <c r="RH951" s="8"/>
      <c r="RI951" s="4"/>
      <c r="RJ951" s="8"/>
      <c r="RK951" s="7"/>
      <c r="RL951" s="7"/>
      <c r="RM951" s="2" t="s">
        <v>229</v>
      </c>
      <c r="RN951" s="2" t="s">
        <v>229</v>
      </c>
      <c r="RO951" s="2" t="s">
        <v>229</v>
      </c>
      <c r="RP951" s="2" t="s">
        <v>229</v>
      </c>
      <c r="RQ951" s="2" t="s">
        <v>229</v>
      </c>
      <c r="RR951" s="2" t="s">
        <v>229</v>
      </c>
      <c r="RS951" s="4"/>
      <c r="RT951" s="8"/>
      <c r="RU951" s="4"/>
      <c r="RV951" s="8"/>
      <c r="RW951" s="7"/>
      <c r="RX951" s="7"/>
      <c r="RY951" s="2" t="s">
        <v>239</v>
      </c>
      <c r="RZ951" s="2" t="s">
        <v>275</v>
      </c>
      <c r="SA951" s="2" t="s">
        <v>282</v>
      </c>
      <c r="SB951" s="2" t="s">
        <v>419</v>
      </c>
      <c r="SC951" s="2" t="s">
        <v>241</v>
      </c>
      <c r="SD951" s="2" t="s">
        <v>229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</row>
    <row r="952">
      <c r="A952" s="2" t="s">
        <v>5432</v>
      </c>
      <c r="B952" s="2" t="s">
        <v>216</v>
      </c>
      <c r="C952" s="2" t="s">
        <v>5248</v>
      </c>
      <c r="D952" s="2" t="s">
        <v>3600</v>
      </c>
      <c r="E952" s="2" t="s">
        <v>3601</v>
      </c>
      <c r="F952" s="2" t="s">
        <v>5368</v>
      </c>
      <c r="G952" s="2" t="s">
        <v>5369</v>
      </c>
      <c r="H952" s="2" t="s">
        <v>5370</v>
      </c>
      <c r="I952" s="2" t="s">
        <v>4581</v>
      </c>
      <c r="J952" s="2" t="s">
        <v>2888</v>
      </c>
      <c r="K952" s="2" t="s">
        <v>1130</v>
      </c>
      <c r="L952" s="3">
        <v>31.5</v>
      </c>
      <c r="M952" s="3">
        <v>33.08</v>
      </c>
      <c r="N952" s="3">
        <v>69.99</v>
      </c>
      <c r="O952" s="2" t="s">
        <v>226</v>
      </c>
      <c r="P952" s="2" t="s">
        <v>2072</v>
      </c>
      <c r="Q952" s="2" t="s">
        <v>228</v>
      </c>
      <c r="R952" s="2" t="s">
        <v>229</v>
      </c>
      <c r="S952" s="2" t="s">
        <v>5372</v>
      </c>
      <c r="T952" s="2" t="s">
        <v>684</v>
      </c>
      <c r="U952" s="2" t="s">
        <v>232</v>
      </c>
      <c r="V952" s="2" t="s">
        <v>1524</v>
      </c>
      <c r="W952" s="2" t="s">
        <v>1009</v>
      </c>
      <c r="X952" s="2" t="s">
        <v>229</v>
      </c>
      <c r="Y952" s="2" t="s">
        <v>1583</v>
      </c>
      <c r="Z952" s="4"/>
      <c r="AA952" s="4">
        <f>=ROUNDDOWN({0},0)</f>
      </c>
      <c r="AB952" s="5">
        <v>4</v>
      </c>
      <c r="AC952" s="2" t="s">
        <v>229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/>
      <c r="AQ952" s="8"/>
      <c r="AR952" s="4">
        <v>1</v>
      </c>
      <c r="AS952" s="8">
        <v>33.6</v>
      </c>
      <c r="AT952" s="7">
        <v>-1</v>
      </c>
      <c r="AU952" s="7">
        <v>-1</v>
      </c>
      <c r="AV952" s="4"/>
      <c r="AW952" s="8"/>
      <c r="AX952" s="4">
        <v>1</v>
      </c>
      <c r="AY952" s="8">
        <v>33.6</v>
      </c>
      <c r="AZ952" s="7">
        <v>-1</v>
      </c>
      <c r="BA952" s="7">
        <v>-1</v>
      </c>
      <c r="BB952" s="7"/>
      <c r="BC952" s="4"/>
      <c r="BD952" s="8"/>
      <c r="BE952" s="4">
        <v>1</v>
      </c>
      <c r="BF952" s="8">
        <v>33.6</v>
      </c>
      <c r="BG952" s="7">
        <v>-1</v>
      </c>
      <c r="BH952" s="7">
        <v>-1</v>
      </c>
      <c r="BI952" s="7"/>
      <c r="BJ952" s="4"/>
      <c r="BK952" s="8"/>
      <c r="BL952" s="2" t="s">
        <v>21</v>
      </c>
      <c r="BM952" s="7"/>
      <c r="BN952" s="7"/>
      <c r="BO952" s="4"/>
      <c r="BP952" s="8"/>
      <c r="BQ952" s="4"/>
      <c r="BR952" s="8"/>
      <c r="BS952" s="7"/>
      <c r="BT952" s="7"/>
      <c r="BU952" s="2" t="s">
        <v>714</v>
      </c>
      <c r="BV952" s="2" t="s">
        <v>275</v>
      </c>
      <c r="BW952" s="2" t="s">
        <v>229</v>
      </c>
      <c r="BX952" s="2" t="s">
        <v>3029</v>
      </c>
      <c r="BY952" s="2" t="s">
        <v>241</v>
      </c>
      <c r="BZ952" s="2" t="s">
        <v>229</v>
      </c>
      <c r="CA952" s="4"/>
      <c r="CB952" s="8"/>
      <c r="CC952" s="4"/>
      <c r="CD952" s="8"/>
      <c r="CE952" s="7"/>
      <c r="CF952" s="7"/>
      <c r="CG952" s="2" t="s">
        <v>239</v>
      </c>
      <c r="CH952" s="2" t="s">
        <v>275</v>
      </c>
      <c r="CI952" s="2" t="s">
        <v>1599</v>
      </c>
      <c r="CJ952" s="2" t="s">
        <v>5433</v>
      </c>
      <c r="CK952" s="2" t="s">
        <v>241</v>
      </c>
      <c r="CL952" s="2" t="s">
        <v>229</v>
      </c>
      <c r="CM952" s="4"/>
      <c r="CN952" s="8"/>
      <c r="CO952" s="4"/>
      <c r="CP952" s="8"/>
      <c r="CQ952" s="7"/>
      <c r="CR952" s="7"/>
      <c r="CS952" s="2" t="s">
        <v>239</v>
      </c>
      <c r="CT952" s="2" t="s">
        <v>226</v>
      </c>
      <c r="CU952" s="2" t="s">
        <v>2029</v>
      </c>
      <c r="CV952" s="2" t="s">
        <v>959</v>
      </c>
      <c r="CW952" s="2" t="s">
        <v>241</v>
      </c>
      <c r="CX952" s="2" t="s">
        <v>229</v>
      </c>
      <c r="CY952" s="4"/>
      <c r="CZ952" s="8"/>
      <c r="DA952" s="4"/>
      <c r="DB952" s="8"/>
      <c r="DC952" s="7"/>
      <c r="DD952" s="7"/>
      <c r="DE952" s="2" t="s">
        <v>239</v>
      </c>
      <c r="DF952" s="2" t="s">
        <v>226</v>
      </c>
      <c r="DG952" s="2" t="s">
        <v>2029</v>
      </c>
      <c r="DH952" s="2" t="s">
        <v>940</v>
      </c>
      <c r="DI952" s="2" t="s">
        <v>241</v>
      </c>
      <c r="DJ952" s="2" t="s">
        <v>229</v>
      </c>
      <c r="DK952" s="4"/>
      <c r="DL952" s="8"/>
      <c r="DM952" s="4"/>
      <c r="DN952" s="8"/>
      <c r="DO952" s="7"/>
      <c r="DP952" s="7"/>
      <c r="DQ952" s="2" t="s">
        <v>239</v>
      </c>
      <c r="DR952" s="2" t="s">
        <v>226</v>
      </c>
      <c r="DS952" s="2" t="s">
        <v>720</v>
      </c>
      <c r="DT952" s="2" t="s">
        <v>936</v>
      </c>
      <c r="DU952" s="2" t="s">
        <v>241</v>
      </c>
      <c r="DV952" s="2" t="s">
        <v>229</v>
      </c>
      <c r="DW952" s="4"/>
      <c r="DX952" s="8"/>
      <c r="DY952" s="4">
        <v>1</v>
      </c>
      <c r="DZ952" s="8">
        <v>33.6</v>
      </c>
      <c r="EA952" s="7">
        <v>-1</v>
      </c>
      <c r="EB952" s="7">
        <v>-1</v>
      </c>
      <c r="EC952" s="2" t="s">
        <v>239</v>
      </c>
      <c r="ED952" s="2" t="s">
        <v>226</v>
      </c>
      <c r="EE952" s="2" t="s">
        <v>813</v>
      </c>
      <c r="EF952" s="2" t="s">
        <v>4005</v>
      </c>
      <c r="EG952" s="2" t="s">
        <v>241</v>
      </c>
      <c r="EH952" s="2" t="s">
        <v>229</v>
      </c>
      <c r="EI952" s="4"/>
      <c r="EJ952" s="8"/>
      <c r="EK952" s="4"/>
      <c r="EL952" s="8"/>
      <c r="EM952" s="7"/>
      <c r="EN952" s="7"/>
      <c r="EO952" s="2" t="s">
        <v>239</v>
      </c>
      <c r="EP952" s="2" t="s">
        <v>226</v>
      </c>
      <c r="EQ952" s="2" t="s">
        <v>755</v>
      </c>
      <c r="ER952" s="2" t="s">
        <v>775</v>
      </c>
      <c r="ES952" s="2" t="s">
        <v>241</v>
      </c>
      <c r="ET952" s="2" t="s">
        <v>229</v>
      </c>
      <c r="EU952" s="4"/>
      <c r="EV952" s="8"/>
      <c r="EW952" s="4"/>
      <c r="EX952" s="8"/>
      <c r="EY952" s="7"/>
      <c r="EZ952" s="7"/>
      <c r="FA952" s="2" t="s">
        <v>239</v>
      </c>
      <c r="FB952" s="2" t="s">
        <v>226</v>
      </c>
      <c r="FC952" s="2" t="s">
        <v>4001</v>
      </c>
      <c r="FD952" s="2" t="s">
        <v>757</v>
      </c>
      <c r="FE952" s="2" t="s">
        <v>241</v>
      </c>
      <c r="FF952" s="2" t="s">
        <v>229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226</v>
      </c>
      <c r="FO952" s="2" t="s">
        <v>1861</v>
      </c>
      <c r="FP952" s="2" t="s">
        <v>2025</v>
      </c>
      <c r="FQ952" s="2" t="s">
        <v>241</v>
      </c>
      <c r="FR952" s="2" t="s">
        <v>229</v>
      </c>
      <c r="FS952" s="4"/>
      <c r="FT952" s="8"/>
      <c r="FU952" s="4"/>
      <c r="FV952" s="8"/>
      <c r="FW952" s="7"/>
      <c r="FX952" s="7"/>
      <c r="FY952" s="2" t="s">
        <v>229</v>
      </c>
      <c r="FZ952" s="2" t="s">
        <v>229</v>
      </c>
      <c r="GA952" s="2" t="s">
        <v>229</v>
      </c>
      <c r="GB952" s="2" t="s">
        <v>229</v>
      </c>
      <c r="GC952" s="2" t="s">
        <v>229</v>
      </c>
      <c r="GD952" s="2" t="s">
        <v>229</v>
      </c>
      <c r="GE952" s="4"/>
      <c r="GF952" s="8"/>
      <c r="GG952" s="4"/>
      <c r="GH952" s="8"/>
      <c r="GI952" s="7"/>
      <c r="GJ952" s="7"/>
      <c r="GK952" s="2" t="s">
        <v>278</v>
      </c>
      <c r="GL952" s="2" t="s">
        <v>226</v>
      </c>
      <c r="GM952" s="2" t="s">
        <v>229</v>
      </c>
      <c r="GN952" s="2" t="s">
        <v>229</v>
      </c>
      <c r="GO952" s="2" t="s">
        <v>241</v>
      </c>
      <c r="GP952" s="2" t="s">
        <v>229</v>
      </c>
      <c r="GQ952" s="4"/>
      <c r="GR952" s="8"/>
      <c r="GS952" s="4"/>
      <c r="GT952" s="8"/>
      <c r="GU952" s="7"/>
      <c r="GV952" s="7"/>
      <c r="GW952" s="2" t="s">
        <v>239</v>
      </c>
      <c r="GX952" s="2" t="s">
        <v>226</v>
      </c>
      <c r="GY952" s="2" t="s">
        <v>1492</v>
      </c>
      <c r="GZ952" s="2" t="s">
        <v>1493</v>
      </c>
      <c r="HA952" s="2" t="s">
        <v>241</v>
      </c>
      <c r="HB952" s="2" t="s">
        <v>229</v>
      </c>
      <c r="HC952" s="4"/>
      <c r="HD952" s="8"/>
      <c r="HE952" s="4"/>
      <c r="HF952" s="8"/>
      <c r="HG952" s="7"/>
      <c r="HH952" s="7"/>
      <c r="HI952" s="2" t="s">
        <v>714</v>
      </c>
      <c r="HJ952" s="2" t="s">
        <v>275</v>
      </c>
      <c r="HK952" s="2" t="s">
        <v>710</v>
      </c>
      <c r="HL952" s="2" t="s">
        <v>1457</v>
      </c>
      <c r="HM952" s="2" t="s">
        <v>241</v>
      </c>
      <c r="HN952" s="2" t="s">
        <v>263</v>
      </c>
      <c r="HO952" s="4"/>
      <c r="HP952" s="8"/>
      <c r="HQ952" s="4"/>
      <c r="HR952" s="8"/>
      <c r="HS952" s="7"/>
      <c r="HT952" s="7"/>
      <c r="HU952" s="2" t="s">
        <v>239</v>
      </c>
      <c r="HV952" s="2" t="s">
        <v>226</v>
      </c>
      <c r="HW952" s="2" t="s">
        <v>3268</v>
      </c>
      <c r="HX952" s="2" t="s">
        <v>644</v>
      </c>
      <c r="HY952" s="2" t="s">
        <v>241</v>
      </c>
      <c r="HZ952" s="2" t="s">
        <v>229</v>
      </c>
      <c r="IA952" s="4"/>
      <c r="IB952" s="8"/>
      <c r="IC952" s="4"/>
      <c r="ID952" s="8"/>
      <c r="IE952" s="7"/>
      <c r="IF952" s="7"/>
      <c r="IG952" s="2" t="s">
        <v>266</v>
      </c>
      <c r="IH952" s="2" t="s">
        <v>226</v>
      </c>
      <c r="II952" s="2" t="s">
        <v>229</v>
      </c>
      <c r="IJ952" s="2" t="s">
        <v>229</v>
      </c>
      <c r="IK952" s="2" t="s">
        <v>241</v>
      </c>
      <c r="IL952" s="2" t="s">
        <v>229</v>
      </c>
      <c r="IM952" s="4"/>
      <c r="IN952" s="8"/>
      <c r="IO952" s="4"/>
      <c r="IP952" s="8"/>
      <c r="IQ952" s="7"/>
      <c r="IR952" s="7"/>
      <c r="IS952" s="2" t="s">
        <v>272</v>
      </c>
      <c r="IT952" s="2" t="s">
        <v>226</v>
      </c>
      <c r="IU952" s="2" t="s">
        <v>229</v>
      </c>
      <c r="IV952" s="2" t="s">
        <v>229</v>
      </c>
      <c r="IW952" s="2" t="s">
        <v>241</v>
      </c>
      <c r="IX952" s="2" t="s">
        <v>229</v>
      </c>
      <c r="IY952" s="4"/>
      <c r="IZ952" s="8"/>
      <c r="JA952" s="4"/>
      <c r="JB952" s="8"/>
      <c r="JC952" s="7"/>
      <c r="JD952" s="7"/>
      <c r="JE952" s="2" t="s">
        <v>239</v>
      </c>
      <c r="JF952" s="2" t="s">
        <v>226</v>
      </c>
      <c r="JG952" s="2" t="s">
        <v>268</v>
      </c>
      <c r="JH952" s="2" t="s">
        <v>229</v>
      </c>
      <c r="JI952" s="2" t="s">
        <v>241</v>
      </c>
      <c r="JJ952" s="2" t="s">
        <v>229</v>
      </c>
      <c r="JK952" s="4"/>
      <c r="JL952" s="8"/>
      <c r="JM952" s="4"/>
      <c r="JN952" s="8"/>
      <c r="JO952" s="7"/>
      <c r="JP952" s="7"/>
      <c r="JQ952" s="2" t="s">
        <v>229</v>
      </c>
      <c r="JR952" s="2" t="s">
        <v>229</v>
      </c>
      <c r="JS952" s="2" t="s">
        <v>229</v>
      </c>
      <c r="JT952" s="2" t="s">
        <v>229</v>
      </c>
      <c r="JU952" s="2" t="s">
        <v>229</v>
      </c>
      <c r="JV952" s="2" t="s">
        <v>229</v>
      </c>
      <c r="JW952" s="4"/>
      <c r="JX952" s="8"/>
      <c r="JY952" s="4"/>
      <c r="JZ952" s="8"/>
      <c r="KA952" s="7"/>
      <c r="KB952" s="7"/>
      <c r="KC952" s="2" t="s">
        <v>272</v>
      </c>
      <c r="KD952" s="2" t="s">
        <v>226</v>
      </c>
      <c r="KE952" s="2" t="s">
        <v>229</v>
      </c>
      <c r="KF952" s="2" t="s">
        <v>229</v>
      </c>
      <c r="KG952" s="2" t="s">
        <v>241</v>
      </c>
      <c r="KH952" s="2" t="s">
        <v>229</v>
      </c>
      <c r="KI952" s="4"/>
      <c r="KJ952" s="8"/>
      <c r="KK952" s="4"/>
      <c r="KL952" s="8"/>
      <c r="KM952" s="7"/>
      <c r="KN952" s="7"/>
      <c r="KO952" s="2" t="s">
        <v>272</v>
      </c>
      <c r="KP952" s="2" t="s">
        <v>226</v>
      </c>
      <c r="KQ952" s="2" t="s">
        <v>229</v>
      </c>
      <c r="KR952" s="2" t="s">
        <v>229</v>
      </c>
      <c r="KS952" s="2" t="s">
        <v>241</v>
      </c>
      <c r="KT952" s="2" t="s">
        <v>229</v>
      </c>
      <c r="KU952" s="4"/>
      <c r="KV952" s="8"/>
      <c r="KW952" s="4"/>
      <c r="KX952" s="8"/>
      <c r="KY952" s="7"/>
      <c r="KZ952" s="7"/>
      <c r="LA952" s="2" t="s">
        <v>239</v>
      </c>
      <c r="LB952" s="2" t="s">
        <v>226</v>
      </c>
      <c r="LC952" s="2" t="s">
        <v>938</v>
      </c>
      <c r="LD952" s="2" t="s">
        <v>289</v>
      </c>
      <c r="LE952" s="2" t="s">
        <v>241</v>
      </c>
      <c r="LF952" s="2" t="s">
        <v>229</v>
      </c>
      <c r="LG952" s="4"/>
      <c r="LH952" s="8"/>
      <c r="LI952" s="4"/>
      <c r="LJ952" s="8"/>
      <c r="LK952" s="7"/>
      <c r="LL952" s="7"/>
      <c r="LM952" s="2" t="s">
        <v>229</v>
      </c>
      <c r="LN952" s="2" t="s">
        <v>229</v>
      </c>
      <c r="LO952" s="2" t="s">
        <v>229</v>
      </c>
      <c r="LP952" s="2" t="s">
        <v>229</v>
      </c>
      <c r="LQ952" s="2" t="s">
        <v>229</v>
      </c>
      <c r="LR952" s="2" t="s">
        <v>229</v>
      </c>
      <c r="LS952" s="4"/>
      <c r="LT952" s="8"/>
      <c r="LU952" s="4"/>
      <c r="LV952" s="8"/>
      <c r="LW952" s="7"/>
      <c r="LX952" s="7"/>
      <c r="LY952" s="2" t="s">
        <v>239</v>
      </c>
      <c r="LZ952" s="2" t="s">
        <v>275</v>
      </c>
      <c r="MA952" s="2" t="s">
        <v>1159</v>
      </c>
      <c r="MB952" s="2" t="s">
        <v>1497</v>
      </c>
      <c r="MC952" s="2" t="s">
        <v>241</v>
      </c>
      <c r="MD952" s="2" t="s">
        <v>229</v>
      </c>
      <c r="ME952" s="4"/>
      <c r="MF952" s="8"/>
      <c r="MG952" s="4"/>
      <c r="MH952" s="8"/>
      <c r="MI952" s="7"/>
      <c r="MJ952" s="7"/>
      <c r="MK952" s="2" t="s">
        <v>266</v>
      </c>
      <c r="ML952" s="2" t="s">
        <v>226</v>
      </c>
      <c r="MM952" s="2" t="s">
        <v>229</v>
      </c>
      <c r="MN952" s="2" t="s">
        <v>229</v>
      </c>
      <c r="MO952" s="2" t="s">
        <v>241</v>
      </c>
      <c r="MP952" s="2" t="s">
        <v>229</v>
      </c>
      <c r="MQ952" s="4"/>
      <c r="MR952" s="8"/>
      <c r="MS952" s="4"/>
      <c r="MT952" s="8"/>
      <c r="MU952" s="7"/>
      <c r="MV952" s="7"/>
      <c r="MW952" s="2" t="s">
        <v>239</v>
      </c>
      <c r="MX952" s="2" t="s">
        <v>226</v>
      </c>
      <c r="MY952" s="2" t="s">
        <v>268</v>
      </c>
      <c r="MZ952" s="2" t="s">
        <v>229</v>
      </c>
      <c r="NA952" s="2" t="s">
        <v>241</v>
      </c>
      <c r="NB952" s="2" t="s">
        <v>229</v>
      </c>
      <c r="NC952" s="4"/>
      <c r="ND952" s="8"/>
      <c r="NE952" s="4"/>
      <c r="NF952" s="8"/>
      <c r="NG952" s="7"/>
      <c r="NH952" s="7"/>
      <c r="NI952" s="2" t="s">
        <v>239</v>
      </c>
      <c r="NJ952" s="2" t="s">
        <v>260</v>
      </c>
      <c r="NK952" s="2" t="s">
        <v>2276</v>
      </c>
      <c r="NL952" s="2" t="s">
        <v>5434</v>
      </c>
      <c r="NM952" s="2" t="s">
        <v>241</v>
      </c>
      <c r="NN952" s="2" t="s">
        <v>229</v>
      </c>
      <c r="NO952" s="4"/>
      <c r="NP952" s="8"/>
      <c r="NQ952" s="4"/>
      <c r="NR952" s="8"/>
      <c r="NS952" s="7"/>
      <c r="NT952" s="7"/>
      <c r="NU952" s="2" t="s">
        <v>272</v>
      </c>
      <c r="NV952" s="2" t="s">
        <v>226</v>
      </c>
      <c r="NW952" s="2" t="s">
        <v>229</v>
      </c>
      <c r="NX952" s="2" t="s">
        <v>229</v>
      </c>
      <c r="NY952" s="2" t="s">
        <v>241</v>
      </c>
      <c r="NZ952" s="2" t="s">
        <v>229</v>
      </c>
      <c r="OA952" s="4"/>
      <c r="OB952" s="8"/>
      <c r="OC952" s="4"/>
      <c r="OD952" s="8"/>
      <c r="OE952" s="7"/>
      <c r="OF952" s="7"/>
      <c r="OG952" s="2" t="s">
        <v>266</v>
      </c>
      <c r="OH952" s="2" t="s">
        <v>226</v>
      </c>
      <c r="OI952" s="2" t="s">
        <v>229</v>
      </c>
      <c r="OJ952" s="2" t="s">
        <v>229</v>
      </c>
      <c r="OK952" s="2" t="s">
        <v>241</v>
      </c>
      <c r="OL952" s="2" t="s">
        <v>229</v>
      </c>
      <c r="OM952" s="4"/>
      <c r="ON952" s="8"/>
      <c r="OO952" s="4"/>
      <c r="OP952" s="8"/>
      <c r="OQ952" s="7"/>
      <c r="OR952" s="7"/>
      <c r="OS952" s="2" t="s">
        <v>229</v>
      </c>
      <c r="OT952" s="2" t="s">
        <v>229</v>
      </c>
      <c r="OU952" s="2" t="s">
        <v>229</v>
      </c>
      <c r="OV952" s="2" t="s">
        <v>229</v>
      </c>
      <c r="OW952" s="2" t="s">
        <v>229</v>
      </c>
      <c r="OX952" s="2" t="s">
        <v>229</v>
      </c>
      <c r="OY952" s="4"/>
      <c r="OZ952" s="8"/>
      <c r="PA952" s="4"/>
      <c r="PB952" s="8"/>
      <c r="PC952" s="7"/>
      <c r="PD952" s="7"/>
      <c r="PE952" s="2" t="s">
        <v>229</v>
      </c>
      <c r="PF952" s="2" t="s">
        <v>229</v>
      </c>
      <c r="PG952" s="2" t="s">
        <v>229</v>
      </c>
      <c r="PH952" s="2" t="s">
        <v>229</v>
      </c>
      <c r="PI952" s="2" t="s">
        <v>229</v>
      </c>
      <c r="PJ952" s="2" t="s">
        <v>229</v>
      </c>
      <c r="PK952" s="4"/>
      <c r="PL952" s="8"/>
      <c r="PM952" s="4"/>
      <c r="PN952" s="8"/>
      <c r="PO952" s="7"/>
      <c r="PP952" s="7"/>
      <c r="PQ952" s="2" t="s">
        <v>239</v>
      </c>
      <c r="PR952" s="2" t="s">
        <v>275</v>
      </c>
      <c r="PS952" s="2" t="s">
        <v>726</v>
      </c>
      <c r="PT952" s="2" t="s">
        <v>2422</v>
      </c>
      <c r="PU952" s="2" t="s">
        <v>241</v>
      </c>
      <c r="PV952" s="2" t="s">
        <v>229</v>
      </c>
      <c r="PW952" s="4"/>
      <c r="PX952" s="8"/>
      <c r="PY952" s="4"/>
      <c r="PZ952" s="8"/>
      <c r="QA952" s="7"/>
      <c r="QB952" s="7"/>
      <c r="QC952" s="2" t="s">
        <v>281</v>
      </c>
      <c r="QD952" s="2" t="s">
        <v>226</v>
      </c>
      <c r="QE952" s="2" t="s">
        <v>229</v>
      </c>
      <c r="QF952" s="2" t="s">
        <v>229</v>
      </c>
      <c r="QG952" s="2" t="s">
        <v>241</v>
      </c>
      <c r="QH952" s="2" t="s">
        <v>229</v>
      </c>
      <c r="QI952" s="4"/>
      <c r="QJ952" s="8"/>
      <c r="QK952" s="4"/>
      <c r="QL952" s="8"/>
      <c r="QM952" s="7"/>
      <c r="QN952" s="7"/>
      <c r="QO952" s="2" t="s">
        <v>229</v>
      </c>
      <c r="QP952" s="2" t="s">
        <v>229</v>
      </c>
      <c r="QQ952" s="2" t="s">
        <v>229</v>
      </c>
      <c r="QR952" s="2" t="s">
        <v>229</v>
      </c>
      <c r="QS952" s="2" t="s">
        <v>229</v>
      </c>
      <c r="QT952" s="2" t="s">
        <v>229</v>
      </c>
      <c r="QU952" s="4"/>
      <c r="QV952" s="8"/>
      <c r="QW952" s="4"/>
      <c r="QX952" s="8"/>
      <c r="QY952" s="7"/>
      <c r="QZ952" s="7"/>
      <c r="RA952" s="2" t="s">
        <v>239</v>
      </c>
      <c r="RB952" s="2" t="s">
        <v>275</v>
      </c>
      <c r="RC952" s="2" t="s">
        <v>338</v>
      </c>
      <c r="RD952" s="2" t="s">
        <v>229</v>
      </c>
      <c r="RE952" s="2" t="s">
        <v>241</v>
      </c>
      <c r="RF952" s="2" t="s">
        <v>229</v>
      </c>
      <c r="RG952" s="4"/>
      <c r="RH952" s="8"/>
      <c r="RI952" s="4"/>
      <c r="RJ952" s="8"/>
      <c r="RK952" s="7"/>
      <c r="RL952" s="7"/>
      <c r="RM952" s="2" t="s">
        <v>229</v>
      </c>
      <c r="RN952" s="2" t="s">
        <v>229</v>
      </c>
      <c r="RO952" s="2" t="s">
        <v>229</v>
      </c>
      <c r="RP952" s="2" t="s">
        <v>229</v>
      </c>
      <c r="RQ952" s="2" t="s">
        <v>229</v>
      </c>
      <c r="RR952" s="2" t="s">
        <v>229</v>
      </c>
      <c r="RS952" s="4"/>
      <c r="RT952" s="8"/>
      <c r="RU952" s="4"/>
      <c r="RV952" s="8"/>
      <c r="RW952" s="7"/>
      <c r="RX952" s="7"/>
      <c r="RY952" s="2" t="s">
        <v>239</v>
      </c>
      <c r="RZ952" s="2" t="s">
        <v>275</v>
      </c>
      <c r="SA952" s="2" t="s">
        <v>282</v>
      </c>
      <c r="SB952" s="2" t="s">
        <v>2759</v>
      </c>
      <c r="SC952" s="2" t="s">
        <v>241</v>
      </c>
      <c r="SD952" s="2" t="s">
        <v>229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</row>
    <row r="953">
      <c r="A953" s="2" t="s">
        <v>5435</v>
      </c>
      <c r="B953" s="2" t="s">
        <v>216</v>
      </c>
      <c r="C953" s="2" t="s">
        <v>5248</v>
      </c>
      <c r="D953" s="2" t="s">
        <v>3600</v>
      </c>
      <c r="E953" s="2" t="s">
        <v>2883</v>
      </c>
      <c r="F953" s="2" t="s">
        <v>5436</v>
      </c>
      <c r="G953" s="2" t="s">
        <v>5437</v>
      </c>
      <c r="H953" s="2" t="s">
        <v>5438</v>
      </c>
      <c r="I953" s="2" t="s">
        <v>5439</v>
      </c>
      <c r="J953" s="2" t="s">
        <v>2888</v>
      </c>
      <c r="K953" s="2" t="s">
        <v>1878</v>
      </c>
      <c r="L953" s="3">
        <v>43.2</v>
      </c>
      <c r="M953" s="3">
        <v>45.36</v>
      </c>
      <c r="N953" s="3">
        <v>89.99</v>
      </c>
      <c r="O953" s="2" t="s">
        <v>981</v>
      </c>
      <c r="P953" s="2" t="s">
        <v>964</v>
      </c>
      <c r="Q953" s="2" t="s">
        <v>228</v>
      </c>
      <c r="R953" s="2" t="s">
        <v>229</v>
      </c>
      <c r="S953" s="2" t="s">
        <v>5440</v>
      </c>
      <c r="T953" s="2" t="s">
        <v>684</v>
      </c>
      <c r="U953" s="2" t="s">
        <v>3014</v>
      </c>
      <c r="V953" s="2" t="s">
        <v>1524</v>
      </c>
      <c r="W953" s="2" t="s">
        <v>1009</v>
      </c>
      <c r="X953" s="2" t="s">
        <v>229</v>
      </c>
      <c r="Y953" s="2" t="s">
        <v>1144</v>
      </c>
      <c r="Z953" s="4"/>
      <c r="AA953" s="4">
        <f>=ROUNDDOWN({0},0)</f>
      </c>
      <c r="AB953" s="5"/>
      <c r="AC953" s="2" t="s">
        <v>229</v>
      </c>
      <c r="AD953" s="4"/>
      <c r="AE953" s="4"/>
      <c r="AF953" s="6">
        <v>65</v>
      </c>
      <c r="AG953" s="6">
        <v>48</v>
      </c>
      <c r="AH953" s="7">
        <v>0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/>
      <c r="AQ953" s="8"/>
      <c r="AR953" s="4">
        <v>1</v>
      </c>
      <c r="AS953" s="8">
        <v>26.18</v>
      </c>
      <c r="AT953" s="7">
        <v>-1</v>
      </c>
      <c r="AU953" s="7">
        <v>-1</v>
      </c>
      <c r="AV953" s="4" t="s">
        <v>229</v>
      </c>
      <c r="AW953" s="8" t="s">
        <v>229</v>
      </c>
      <c r="AX953" s="4">
        <v>8</v>
      </c>
      <c r="AY953" s="8">
        <v>330.52</v>
      </c>
      <c r="AZ953" s="7" t="s">
        <v>229</v>
      </c>
      <c r="BA953" s="7" t="s">
        <v>229</v>
      </c>
      <c r="BB953" s="7"/>
      <c r="BC953" s="4" t="s">
        <v>229</v>
      </c>
      <c r="BD953" s="8" t="s">
        <v>229</v>
      </c>
      <c r="BE953" s="4">
        <v>8</v>
      </c>
      <c r="BF953" s="8">
        <v>330.52</v>
      </c>
      <c r="BG953" s="7" t="s">
        <v>229</v>
      </c>
      <c r="BH953" s="7" t="s">
        <v>229</v>
      </c>
      <c r="BI953" s="7"/>
      <c r="BJ953" s="4"/>
      <c r="BK953" s="8"/>
      <c r="BL953" s="2" t="s">
        <v>19</v>
      </c>
      <c r="BM953" s="7"/>
      <c r="BN953" s="7"/>
      <c r="BO953" s="4"/>
      <c r="BP953" s="8"/>
      <c r="BQ953" s="4"/>
      <c r="BR953" s="8"/>
      <c r="BS953" s="7"/>
      <c r="BT953" s="7"/>
      <c r="BU953" s="2" t="s">
        <v>714</v>
      </c>
      <c r="BV953" s="2" t="s">
        <v>275</v>
      </c>
      <c r="BW953" s="2" t="s">
        <v>229</v>
      </c>
      <c r="BX953" s="2" t="s">
        <v>2410</v>
      </c>
      <c r="BY953" s="2" t="s">
        <v>263</v>
      </c>
      <c r="BZ953" s="2" t="s">
        <v>229</v>
      </c>
      <c r="CA953" s="4"/>
      <c r="CB953" s="8"/>
      <c r="CC953" s="4"/>
      <c r="CD953" s="8"/>
      <c r="CE953" s="7"/>
      <c r="CF953" s="7"/>
      <c r="CG953" s="2" t="s">
        <v>239</v>
      </c>
      <c r="CH953" s="2" t="s">
        <v>275</v>
      </c>
      <c r="CI953" s="2" t="s">
        <v>1450</v>
      </c>
      <c r="CJ953" s="2" t="s">
        <v>4648</v>
      </c>
      <c r="CK953" s="2" t="s">
        <v>241</v>
      </c>
      <c r="CL953" s="2" t="s">
        <v>229</v>
      </c>
      <c r="CM953" s="4"/>
      <c r="CN953" s="8"/>
      <c r="CO953" s="4"/>
      <c r="CP953" s="8"/>
      <c r="CQ953" s="7"/>
      <c r="CR953" s="7"/>
      <c r="CS953" s="2" t="s">
        <v>239</v>
      </c>
      <c r="CT953" s="2" t="s">
        <v>275</v>
      </c>
      <c r="CU953" s="2" t="s">
        <v>1148</v>
      </c>
      <c r="CV953" s="2" t="s">
        <v>1581</v>
      </c>
      <c r="CW953" s="2" t="s">
        <v>241</v>
      </c>
      <c r="CX953" s="2" t="s">
        <v>229</v>
      </c>
      <c r="CY953" s="4"/>
      <c r="CZ953" s="8"/>
      <c r="DA953" s="4">
        <v>1</v>
      </c>
      <c r="DB953" s="8">
        <v>26.18</v>
      </c>
      <c r="DC953" s="7">
        <v>-1</v>
      </c>
      <c r="DD953" s="7">
        <v>-1</v>
      </c>
      <c r="DE953" s="2" t="s">
        <v>239</v>
      </c>
      <c r="DF953" s="2" t="s">
        <v>275</v>
      </c>
      <c r="DG953" s="2" t="s">
        <v>1148</v>
      </c>
      <c r="DH953" s="2" t="s">
        <v>3477</v>
      </c>
      <c r="DI953" s="2" t="s">
        <v>263</v>
      </c>
      <c r="DJ953" s="2" t="s">
        <v>229</v>
      </c>
      <c r="DK953" s="4"/>
      <c r="DL953" s="8"/>
      <c r="DM953" s="4"/>
      <c r="DN953" s="8"/>
      <c r="DO953" s="7"/>
      <c r="DP953" s="7"/>
      <c r="DQ953" s="2" t="s">
        <v>239</v>
      </c>
      <c r="DR953" s="2" t="s">
        <v>275</v>
      </c>
      <c r="DS953" s="2" t="s">
        <v>1148</v>
      </c>
      <c r="DT953" s="2" t="s">
        <v>3159</v>
      </c>
      <c r="DU953" s="2" t="s">
        <v>241</v>
      </c>
      <c r="DV953" s="2" t="s">
        <v>229</v>
      </c>
      <c r="DW953" s="4"/>
      <c r="DX953" s="8"/>
      <c r="DY953" s="4"/>
      <c r="DZ953" s="8"/>
      <c r="EA953" s="7"/>
      <c r="EB953" s="7"/>
      <c r="EC953" s="2" t="s">
        <v>239</v>
      </c>
      <c r="ED953" s="2" t="s">
        <v>275</v>
      </c>
      <c r="EE953" s="2" t="s">
        <v>813</v>
      </c>
      <c r="EF953" s="2" t="s">
        <v>2054</v>
      </c>
      <c r="EG953" s="2" t="s">
        <v>263</v>
      </c>
      <c r="EH953" s="2" t="s">
        <v>229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275</v>
      </c>
      <c r="EQ953" s="2" t="s">
        <v>1148</v>
      </c>
      <c r="ER953" s="2" t="s">
        <v>5441</v>
      </c>
      <c r="ES953" s="2" t="s">
        <v>241</v>
      </c>
      <c r="ET953" s="2" t="s">
        <v>229</v>
      </c>
      <c r="EU953" s="4"/>
      <c r="EV953" s="8"/>
      <c r="EW953" s="4"/>
      <c r="EX953" s="8"/>
      <c r="EY953" s="7"/>
      <c r="EZ953" s="7"/>
      <c r="FA953" s="2" t="s">
        <v>239</v>
      </c>
      <c r="FB953" s="2" t="s">
        <v>275</v>
      </c>
      <c r="FC953" s="2" t="s">
        <v>1832</v>
      </c>
      <c r="FD953" s="2" t="s">
        <v>1448</v>
      </c>
      <c r="FE953" s="2" t="s">
        <v>241</v>
      </c>
      <c r="FF953" s="2" t="s">
        <v>229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275</v>
      </c>
      <c r="FO953" s="2" t="s">
        <v>1148</v>
      </c>
      <c r="FP953" s="2" t="s">
        <v>4606</v>
      </c>
      <c r="FQ953" s="2" t="s">
        <v>241</v>
      </c>
      <c r="FR953" s="2" t="s">
        <v>229</v>
      </c>
      <c r="FS953" s="4"/>
      <c r="FT953" s="8"/>
      <c r="FU953" s="4"/>
      <c r="FV953" s="8"/>
      <c r="FW953" s="7"/>
      <c r="FX953" s="7"/>
      <c r="FY953" s="2" t="s">
        <v>229</v>
      </c>
      <c r="FZ953" s="2" t="s">
        <v>229</v>
      </c>
      <c r="GA953" s="2" t="s">
        <v>229</v>
      </c>
      <c r="GB953" s="2" t="s">
        <v>229</v>
      </c>
      <c r="GC953" s="2" t="s">
        <v>229</v>
      </c>
      <c r="GD953" s="2" t="s">
        <v>229</v>
      </c>
      <c r="GE953" s="4"/>
      <c r="GF953" s="8"/>
      <c r="GG953" s="4"/>
      <c r="GH953" s="8"/>
      <c r="GI953" s="7"/>
      <c r="GJ953" s="7"/>
      <c r="GK953" s="2" t="s">
        <v>239</v>
      </c>
      <c r="GL953" s="2" t="s">
        <v>275</v>
      </c>
      <c r="GM953" s="2" t="s">
        <v>1987</v>
      </c>
      <c r="GN953" s="2" t="s">
        <v>1447</v>
      </c>
      <c r="GO953" s="2" t="s">
        <v>241</v>
      </c>
      <c r="GP953" s="2" t="s">
        <v>229</v>
      </c>
      <c r="GQ953" s="4"/>
      <c r="GR953" s="8"/>
      <c r="GS953" s="4"/>
      <c r="GT953" s="8"/>
      <c r="GU953" s="7"/>
      <c r="GV953" s="7"/>
      <c r="GW953" s="2" t="s">
        <v>239</v>
      </c>
      <c r="GX953" s="2" t="s">
        <v>275</v>
      </c>
      <c r="GY953" s="2" t="s">
        <v>1492</v>
      </c>
      <c r="GZ953" s="2" t="s">
        <v>494</v>
      </c>
      <c r="HA953" s="2" t="s">
        <v>241</v>
      </c>
      <c r="HB953" s="2" t="s">
        <v>229</v>
      </c>
      <c r="HC953" s="4"/>
      <c r="HD953" s="8"/>
      <c r="HE953" s="4"/>
      <c r="HF953" s="8"/>
      <c r="HG953" s="7"/>
      <c r="HH953" s="7"/>
      <c r="HI953" s="2" t="s">
        <v>239</v>
      </c>
      <c r="HJ953" s="2" t="s">
        <v>275</v>
      </c>
      <c r="HK953" s="2" t="s">
        <v>1557</v>
      </c>
      <c r="HL953" s="2" t="s">
        <v>1710</v>
      </c>
      <c r="HM953" s="2" t="s">
        <v>241</v>
      </c>
      <c r="HN953" s="2" t="s">
        <v>229</v>
      </c>
      <c r="HO953" s="4"/>
      <c r="HP953" s="8"/>
      <c r="HQ953" s="4"/>
      <c r="HR953" s="8"/>
      <c r="HS953" s="7"/>
      <c r="HT953" s="7"/>
      <c r="HU953" s="2" t="s">
        <v>239</v>
      </c>
      <c r="HV953" s="2" t="s">
        <v>275</v>
      </c>
      <c r="HW953" s="2" t="s">
        <v>1540</v>
      </c>
      <c r="HX953" s="2" t="s">
        <v>593</v>
      </c>
      <c r="HY953" s="2" t="s">
        <v>241</v>
      </c>
      <c r="HZ953" s="2" t="s">
        <v>229</v>
      </c>
      <c r="IA953" s="4"/>
      <c r="IB953" s="8"/>
      <c r="IC953" s="4"/>
      <c r="ID953" s="8"/>
      <c r="IE953" s="7"/>
      <c r="IF953" s="7"/>
      <c r="IG953" s="2" t="s">
        <v>239</v>
      </c>
      <c r="IH953" s="2" t="s">
        <v>275</v>
      </c>
      <c r="II953" s="2" t="s">
        <v>2057</v>
      </c>
      <c r="IJ953" s="2" t="s">
        <v>1735</v>
      </c>
      <c r="IK953" s="2" t="s">
        <v>241</v>
      </c>
      <c r="IL953" s="2" t="s">
        <v>229</v>
      </c>
      <c r="IM953" s="4"/>
      <c r="IN953" s="8"/>
      <c r="IO953" s="4"/>
      <c r="IP953" s="8"/>
      <c r="IQ953" s="7"/>
      <c r="IR953" s="7"/>
      <c r="IS953" s="2" t="s">
        <v>272</v>
      </c>
      <c r="IT953" s="2" t="s">
        <v>275</v>
      </c>
      <c r="IU953" s="2" t="s">
        <v>229</v>
      </c>
      <c r="IV953" s="2" t="s">
        <v>229</v>
      </c>
      <c r="IW953" s="2" t="s">
        <v>241</v>
      </c>
      <c r="IX953" s="2" t="s">
        <v>229</v>
      </c>
      <c r="IY953" s="4"/>
      <c r="IZ953" s="8"/>
      <c r="JA953" s="4"/>
      <c r="JB953" s="8"/>
      <c r="JC953" s="7"/>
      <c r="JD953" s="7"/>
      <c r="JE953" s="2" t="s">
        <v>239</v>
      </c>
      <c r="JF953" s="2" t="s">
        <v>275</v>
      </c>
      <c r="JG953" s="2" t="s">
        <v>268</v>
      </c>
      <c r="JH953" s="2" t="s">
        <v>1540</v>
      </c>
      <c r="JI953" s="2" t="s">
        <v>241</v>
      </c>
      <c r="JJ953" s="2" t="s">
        <v>229</v>
      </c>
      <c r="JK953" s="4"/>
      <c r="JL953" s="8"/>
      <c r="JM953" s="4"/>
      <c r="JN953" s="8"/>
      <c r="JO953" s="7"/>
      <c r="JP953" s="7"/>
      <c r="JQ953" s="2" t="s">
        <v>229</v>
      </c>
      <c r="JR953" s="2" t="s">
        <v>229</v>
      </c>
      <c r="JS953" s="2" t="s">
        <v>229</v>
      </c>
      <c r="JT953" s="2" t="s">
        <v>229</v>
      </c>
      <c r="JU953" s="2" t="s">
        <v>229</v>
      </c>
      <c r="JV953" s="2" t="s">
        <v>229</v>
      </c>
      <c r="JW953" s="4"/>
      <c r="JX953" s="8"/>
      <c r="JY953" s="4"/>
      <c r="JZ953" s="8"/>
      <c r="KA953" s="7"/>
      <c r="KB953" s="7"/>
      <c r="KC953" s="2" t="s">
        <v>272</v>
      </c>
      <c r="KD953" s="2" t="s">
        <v>275</v>
      </c>
      <c r="KE953" s="2" t="s">
        <v>229</v>
      </c>
      <c r="KF953" s="2" t="s">
        <v>229</v>
      </c>
      <c r="KG953" s="2" t="s">
        <v>241</v>
      </c>
      <c r="KH953" s="2" t="s">
        <v>229</v>
      </c>
      <c r="KI953" s="4"/>
      <c r="KJ953" s="8"/>
      <c r="KK953" s="4"/>
      <c r="KL953" s="8"/>
      <c r="KM953" s="7"/>
      <c r="KN953" s="7"/>
      <c r="KO953" s="2" t="s">
        <v>272</v>
      </c>
      <c r="KP953" s="2" t="s">
        <v>275</v>
      </c>
      <c r="KQ953" s="2" t="s">
        <v>229</v>
      </c>
      <c r="KR953" s="2" t="s">
        <v>229</v>
      </c>
      <c r="KS953" s="2" t="s">
        <v>241</v>
      </c>
      <c r="KT953" s="2" t="s">
        <v>229</v>
      </c>
      <c r="KU953" s="4"/>
      <c r="KV953" s="8"/>
      <c r="KW953" s="4"/>
      <c r="KX953" s="8"/>
      <c r="KY953" s="7"/>
      <c r="KZ953" s="7"/>
      <c r="LA953" s="2" t="s">
        <v>239</v>
      </c>
      <c r="LB953" s="2" t="s">
        <v>275</v>
      </c>
      <c r="LC953" s="2" t="s">
        <v>720</v>
      </c>
      <c r="LD953" s="2" t="s">
        <v>721</v>
      </c>
      <c r="LE953" s="2" t="s">
        <v>241</v>
      </c>
      <c r="LF953" s="2" t="s">
        <v>229</v>
      </c>
      <c r="LG953" s="4"/>
      <c r="LH953" s="8"/>
      <c r="LI953" s="4"/>
      <c r="LJ953" s="8"/>
      <c r="LK953" s="7"/>
      <c r="LL953" s="7"/>
      <c r="LM953" s="2" t="s">
        <v>229</v>
      </c>
      <c r="LN953" s="2" t="s">
        <v>229</v>
      </c>
      <c r="LO953" s="2" t="s">
        <v>229</v>
      </c>
      <c r="LP953" s="2" t="s">
        <v>229</v>
      </c>
      <c r="LQ953" s="2" t="s">
        <v>229</v>
      </c>
      <c r="LR953" s="2" t="s">
        <v>229</v>
      </c>
      <c r="LS953" s="4"/>
      <c r="LT953" s="8"/>
      <c r="LU953" s="4"/>
      <c r="LV953" s="8"/>
      <c r="LW953" s="7"/>
      <c r="LX953" s="7"/>
      <c r="LY953" s="2" t="s">
        <v>239</v>
      </c>
      <c r="LZ953" s="2" t="s">
        <v>275</v>
      </c>
      <c r="MA953" s="2" t="s">
        <v>735</v>
      </c>
      <c r="MB953" s="2" t="s">
        <v>778</v>
      </c>
      <c r="MC953" s="2" t="s">
        <v>241</v>
      </c>
      <c r="MD953" s="2" t="s">
        <v>229</v>
      </c>
      <c r="ME953" s="4"/>
      <c r="MF953" s="8"/>
      <c r="MG953" s="4"/>
      <c r="MH953" s="8"/>
      <c r="MI953" s="7"/>
      <c r="MJ953" s="7"/>
      <c r="MK953" s="2" t="s">
        <v>266</v>
      </c>
      <c r="ML953" s="2" t="s">
        <v>275</v>
      </c>
      <c r="MM953" s="2" t="s">
        <v>229</v>
      </c>
      <c r="MN953" s="2" t="s">
        <v>229</v>
      </c>
      <c r="MO953" s="2" t="s">
        <v>241</v>
      </c>
      <c r="MP953" s="2" t="s">
        <v>229</v>
      </c>
      <c r="MQ953" s="4"/>
      <c r="MR953" s="8"/>
      <c r="MS953" s="4"/>
      <c r="MT953" s="8"/>
      <c r="MU953" s="7"/>
      <c r="MV953" s="7"/>
      <c r="MW953" s="2" t="s">
        <v>239</v>
      </c>
      <c r="MX953" s="2" t="s">
        <v>275</v>
      </c>
      <c r="MY953" s="2" t="s">
        <v>1674</v>
      </c>
      <c r="MZ953" s="2" t="s">
        <v>356</v>
      </c>
      <c r="NA953" s="2" t="s">
        <v>241</v>
      </c>
      <c r="NB953" s="2" t="s">
        <v>229</v>
      </c>
      <c r="NC953" s="4"/>
      <c r="ND953" s="8"/>
      <c r="NE953" s="4"/>
      <c r="NF953" s="8"/>
      <c r="NG953" s="7"/>
      <c r="NH953" s="7"/>
      <c r="NI953" s="2" t="s">
        <v>239</v>
      </c>
      <c r="NJ953" s="2" t="s">
        <v>275</v>
      </c>
      <c r="NK953" s="2" t="s">
        <v>1165</v>
      </c>
      <c r="NL953" s="2" t="s">
        <v>2211</v>
      </c>
      <c r="NM953" s="2" t="s">
        <v>263</v>
      </c>
      <c r="NN953" s="2" t="s">
        <v>229</v>
      </c>
      <c r="NO953" s="4"/>
      <c r="NP953" s="8"/>
      <c r="NQ953" s="4"/>
      <c r="NR953" s="8"/>
      <c r="NS953" s="7"/>
      <c r="NT953" s="7"/>
      <c r="NU953" s="2" t="s">
        <v>272</v>
      </c>
      <c r="NV953" s="2" t="s">
        <v>275</v>
      </c>
      <c r="NW953" s="2" t="s">
        <v>229</v>
      </c>
      <c r="NX953" s="2" t="s">
        <v>229</v>
      </c>
      <c r="NY953" s="2" t="s">
        <v>241</v>
      </c>
      <c r="NZ953" s="2" t="s">
        <v>229</v>
      </c>
      <c r="OA953" s="4"/>
      <c r="OB953" s="8"/>
      <c r="OC953" s="4"/>
      <c r="OD953" s="8"/>
      <c r="OE953" s="7"/>
      <c r="OF953" s="7"/>
      <c r="OG953" s="2" t="s">
        <v>229</v>
      </c>
      <c r="OH953" s="2" t="s">
        <v>229</v>
      </c>
      <c r="OI953" s="2" t="s">
        <v>229</v>
      </c>
      <c r="OJ953" s="2" t="s">
        <v>229</v>
      </c>
      <c r="OK953" s="2" t="s">
        <v>229</v>
      </c>
      <c r="OL953" s="2" t="s">
        <v>229</v>
      </c>
      <c r="OM953" s="4"/>
      <c r="ON953" s="8"/>
      <c r="OO953" s="4"/>
      <c r="OP953" s="8"/>
      <c r="OQ953" s="7"/>
      <c r="OR953" s="7"/>
      <c r="OS953" s="2" t="s">
        <v>229</v>
      </c>
      <c r="OT953" s="2" t="s">
        <v>229</v>
      </c>
      <c r="OU953" s="2" t="s">
        <v>229</v>
      </c>
      <c r="OV953" s="2" t="s">
        <v>229</v>
      </c>
      <c r="OW953" s="2" t="s">
        <v>229</v>
      </c>
      <c r="OX953" s="2" t="s">
        <v>229</v>
      </c>
      <c r="OY953" s="4"/>
      <c r="OZ953" s="8"/>
      <c r="PA953" s="4"/>
      <c r="PB953" s="8"/>
      <c r="PC953" s="7"/>
      <c r="PD953" s="7"/>
      <c r="PE953" s="2" t="s">
        <v>229</v>
      </c>
      <c r="PF953" s="2" t="s">
        <v>229</v>
      </c>
      <c r="PG953" s="2" t="s">
        <v>229</v>
      </c>
      <c r="PH953" s="2" t="s">
        <v>229</v>
      </c>
      <c r="PI953" s="2" t="s">
        <v>229</v>
      </c>
      <c r="PJ953" s="2" t="s">
        <v>229</v>
      </c>
      <c r="PK953" s="4"/>
      <c r="PL953" s="8"/>
      <c r="PM953" s="4"/>
      <c r="PN953" s="8"/>
      <c r="PO953" s="7"/>
      <c r="PP953" s="7"/>
      <c r="PQ953" s="2" t="s">
        <v>239</v>
      </c>
      <c r="PR953" s="2" t="s">
        <v>275</v>
      </c>
      <c r="PS953" s="2" t="s">
        <v>785</v>
      </c>
      <c r="PT953" s="2" t="s">
        <v>2274</v>
      </c>
      <c r="PU953" s="2" t="s">
        <v>241</v>
      </c>
      <c r="PV953" s="2" t="s">
        <v>229</v>
      </c>
      <c r="PW953" s="4"/>
      <c r="PX953" s="8"/>
      <c r="PY953" s="4"/>
      <c r="PZ953" s="8"/>
      <c r="QA953" s="7"/>
      <c r="QB953" s="7"/>
      <c r="QC953" s="2" t="s">
        <v>281</v>
      </c>
      <c r="QD953" s="2" t="s">
        <v>275</v>
      </c>
      <c r="QE953" s="2" t="s">
        <v>229</v>
      </c>
      <c r="QF953" s="2" t="s">
        <v>229</v>
      </c>
      <c r="QG953" s="2" t="s">
        <v>241</v>
      </c>
      <c r="QH953" s="2" t="s">
        <v>229</v>
      </c>
      <c r="QI953" s="4"/>
      <c r="QJ953" s="8"/>
      <c r="QK953" s="4"/>
      <c r="QL953" s="8"/>
      <c r="QM953" s="7"/>
      <c r="QN953" s="7"/>
      <c r="QO953" s="2" t="s">
        <v>229</v>
      </c>
      <c r="QP953" s="2" t="s">
        <v>229</v>
      </c>
      <c r="QQ953" s="2" t="s">
        <v>229</v>
      </c>
      <c r="QR953" s="2" t="s">
        <v>229</v>
      </c>
      <c r="QS953" s="2" t="s">
        <v>229</v>
      </c>
      <c r="QT953" s="2" t="s">
        <v>229</v>
      </c>
      <c r="QU953" s="4"/>
      <c r="QV953" s="8"/>
      <c r="QW953" s="4"/>
      <c r="QX953" s="8"/>
      <c r="QY953" s="7"/>
      <c r="QZ953" s="7"/>
      <c r="RA953" s="2" t="s">
        <v>239</v>
      </c>
      <c r="RB953" s="2" t="s">
        <v>275</v>
      </c>
      <c r="RC953" s="2" t="s">
        <v>442</v>
      </c>
      <c r="RD953" s="2" t="s">
        <v>2479</v>
      </c>
      <c r="RE953" s="2" t="s">
        <v>241</v>
      </c>
      <c r="RF953" s="2" t="s">
        <v>229</v>
      </c>
      <c r="RG953" s="4"/>
      <c r="RH953" s="8"/>
      <c r="RI953" s="4"/>
      <c r="RJ953" s="8"/>
      <c r="RK953" s="7"/>
      <c r="RL953" s="7"/>
      <c r="RM953" s="2" t="s">
        <v>229</v>
      </c>
      <c r="RN953" s="2" t="s">
        <v>229</v>
      </c>
      <c r="RO953" s="2" t="s">
        <v>229</v>
      </c>
      <c r="RP953" s="2" t="s">
        <v>229</v>
      </c>
      <c r="RQ953" s="2" t="s">
        <v>229</v>
      </c>
      <c r="RR953" s="2" t="s">
        <v>229</v>
      </c>
      <c r="RS953" s="4"/>
      <c r="RT953" s="8"/>
      <c r="RU953" s="4"/>
      <c r="RV953" s="8"/>
      <c r="RW953" s="7"/>
      <c r="RX953" s="7"/>
      <c r="RY953" s="2" t="s">
        <v>239</v>
      </c>
      <c r="RZ953" s="2" t="s">
        <v>275</v>
      </c>
      <c r="SA953" s="2" t="s">
        <v>282</v>
      </c>
      <c r="SB953" s="2" t="s">
        <v>803</v>
      </c>
      <c r="SC953" s="2" t="s">
        <v>241</v>
      </c>
      <c r="SD953" s="2" t="s">
        <v>229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</row>
    <row r="954">
      <c r="A954" s="2" t="s">
        <v>5442</v>
      </c>
      <c r="B954" s="2" t="s">
        <v>216</v>
      </c>
      <c r="C954" s="2" t="s">
        <v>5248</v>
      </c>
      <c r="D954" s="2" t="s">
        <v>3600</v>
      </c>
      <c r="E954" s="2" t="s">
        <v>2883</v>
      </c>
      <c r="F954" s="2" t="s">
        <v>5436</v>
      </c>
      <c r="G954" s="2" t="s">
        <v>5437</v>
      </c>
      <c r="H954" s="2" t="s">
        <v>5438</v>
      </c>
      <c r="I954" s="2" t="s">
        <v>5439</v>
      </c>
      <c r="J954" s="2" t="s">
        <v>2910</v>
      </c>
      <c r="K954" s="2" t="s">
        <v>1878</v>
      </c>
      <c r="L954" s="3">
        <v>48</v>
      </c>
      <c r="M954" s="3">
        <v>50.4</v>
      </c>
      <c r="N954" s="3">
        <v>99.99</v>
      </c>
      <c r="O954" s="2" t="s">
        <v>981</v>
      </c>
      <c r="P954" s="2" t="s">
        <v>964</v>
      </c>
      <c r="Q954" s="2" t="s">
        <v>228</v>
      </c>
      <c r="R954" s="2" t="s">
        <v>229</v>
      </c>
      <c r="S954" s="2" t="s">
        <v>5440</v>
      </c>
      <c r="T954" s="2" t="s">
        <v>684</v>
      </c>
      <c r="U954" s="2" t="s">
        <v>3027</v>
      </c>
      <c r="V954" s="2" t="s">
        <v>1524</v>
      </c>
      <c r="W954" s="2" t="s">
        <v>1009</v>
      </c>
      <c r="X954" s="2" t="s">
        <v>229</v>
      </c>
      <c r="Y954" s="2" t="s">
        <v>1144</v>
      </c>
      <c r="Z954" s="4"/>
      <c r="AA954" s="4">
        <f>=ROUNDDOWN({0},0)</f>
      </c>
      <c r="AB954" s="5"/>
      <c r="AC954" s="2" t="s">
        <v>229</v>
      </c>
      <c r="AD954" s="4"/>
      <c r="AE954" s="4"/>
      <c r="AF954" s="6">
        <v>65</v>
      </c>
      <c r="AG954" s="6">
        <v>48</v>
      </c>
      <c r="AH954" s="7">
        <v>0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/>
      <c r="AQ954" s="8"/>
      <c r="AR954" s="4">
        <v>7</v>
      </c>
      <c r="AS954" s="8">
        <v>304.34</v>
      </c>
      <c r="AT954" s="7">
        <v>-1</v>
      </c>
      <c r="AU954" s="7">
        <v>-1</v>
      </c>
      <c r="AV954" s="4" t="s">
        <v>229</v>
      </c>
      <c r="AW954" s="8" t="s">
        <v>229</v>
      </c>
      <c r="AX954" s="4" t="s">
        <v>229</v>
      </c>
      <c r="AY954" s="8" t="s">
        <v>229</v>
      </c>
      <c r="AZ954" s="7" t="s">
        <v>229</v>
      </c>
      <c r="BA954" s="7" t="s">
        <v>229</v>
      </c>
      <c r="BB954" s="7"/>
      <c r="BC954" s="4" t="s">
        <v>229</v>
      </c>
      <c r="BD954" s="8" t="s">
        <v>229</v>
      </c>
      <c r="BE954" s="4" t="s">
        <v>229</v>
      </c>
      <c r="BF954" s="8" t="s">
        <v>229</v>
      </c>
      <c r="BG954" s="7" t="s">
        <v>229</v>
      </c>
      <c r="BH954" s="7" t="s">
        <v>229</v>
      </c>
      <c r="BI954" s="7"/>
      <c r="BJ954" s="4"/>
      <c r="BK954" s="8"/>
      <c r="BL954" s="2" t="s">
        <v>5443</v>
      </c>
      <c r="BM954" s="7"/>
      <c r="BN954" s="7"/>
      <c r="BO954" s="4"/>
      <c r="BP954" s="8"/>
      <c r="BQ954" s="4"/>
      <c r="BR954" s="8"/>
      <c r="BS954" s="7"/>
      <c r="BT954" s="7"/>
      <c r="BU954" s="2" t="s">
        <v>714</v>
      </c>
      <c r="BV954" s="2" t="s">
        <v>275</v>
      </c>
      <c r="BW954" s="2" t="s">
        <v>229</v>
      </c>
      <c r="BX954" s="2" t="s">
        <v>2410</v>
      </c>
      <c r="BY954" s="2" t="s">
        <v>263</v>
      </c>
      <c r="BZ954" s="2" t="s">
        <v>229</v>
      </c>
      <c r="CA954" s="4"/>
      <c r="CB954" s="8"/>
      <c r="CC954" s="4"/>
      <c r="CD954" s="8"/>
      <c r="CE954" s="7"/>
      <c r="CF954" s="7"/>
      <c r="CG954" s="2" t="s">
        <v>239</v>
      </c>
      <c r="CH954" s="2" t="s">
        <v>275</v>
      </c>
      <c r="CI954" s="2" t="s">
        <v>1450</v>
      </c>
      <c r="CJ954" s="2" t="s">
        <v>2897</v>
      </c>
      <c r="CK954" s="2" t="s">
        <v>241</v>
      </c>
      <c r="CL954" s="2" t="s">
        <v>229</v>
      </c>
      <c r="CM954" s="4"/>
      <c r="CN954" s="8"/>
      <c r="CO954" s="4">
        <v>1</v>
      </c>
      <c r="CP954" s="8">
        <v>32.66</v>
      </c>
      <c r="CQ954" s="7">
        <v>-1</v>
      </c>
      <c r="CR954" s="7">
        <v>-1</v>
      </c>
      <c r="CS954" s="2" t="s">
        <v>239</v>
      </c>
      <c r="CT954" s="2" t="s">
        <v>275</v>
      </c>
      <c r="CU954" s="2" t="s">
        <v>1148</v>
      </c>
      <c r="CV954" s="2" t="s">
        <v>5444</v>
      </c>
      <c r="CW954" s="2" t="s">
        <v>241</v>
      </c>
      <c r="CX954" s="2" t="s">
        <v>229</v>
      </c>
      <c r="CY954" s="4"/>
      <c r="CZ954" s="8"/>
      <c r="DA954" s="4"/>
      <c r="DB954" s="8"/>
      <c r="DC954" s="7"/>
      <c r="DD954" s="7"/>
      <c r="DE954" s="2" t="s">
        <v>239</v>
      </c>
      <c r="DF954" s="2" t="s">
        <v>275</v>
      </c>
      <c r="DG954" s="2" t="s">
        <v>1148</v>
      </c>
      <c r="DH954" s="2" t="s">
        <v>1884</v>
      </c>
      <c r="DI954" s="2" t="s">
        <v>263</v>
      </c>
      <c r="DJ954" s="2" t="s">
        <v>229</v>
      </c>
      <c r="DK954" s="4"/>
      <c r="DL954" s="8"/>
      <c r="DM954" s="4"/>
      <c r="DN954" s="8"/>
      <c r="DO954" s="7"/>
      <c r="DP954" s="7"/>
      <c r="DQ954" s="2" t="s">
        <v>239</v>
      </c>
      <c r="DR954" s="2" t="s">
        <v>275</v>
      </c>
      <c r="DS954" s="2" t="s">
        <v>1148</v>
      </c>
      <c r="DT954" s="2" t="s">
        <v>5445</v>
      </c>
      <c r="DU954" s="2" t="s">
        <v>241</v>
      </c>
      <c r="DV954" s="2" t="s">
        <v>229</v>
      </c>
      <c r="DW954" s="4"/>
      <c r="DX954" s="8"/>
      <c r="DY954" s="4">
        <v>2</v>
      </c>
      <c r="DZ954" s="8">
        <v>60</v>
      </c>
      <c r="EA954" s="7">
        <v>-1</v>
      </c>
      <c r="EB954" s="7">
        <v>-1</v>
      </c>
      <c r="EC954" s="2" t="s">
        <v>239</v>
      </c>
      <c r="ED954" s="2" t="s">
        <v>275</v>
      </c>
      <c r="EE954" s="2" t="s">
        <v>813</v>
      </c>
      <c r="EF954" s="2" t="s">
        <v>4706</v>
      </c>
      <c r="EG954" s="2" t="s">
        <v>263</v>
      </c>
      <c r="EH954" s="2" t="s">
        <v>229</v>
      </c>
      <c r="EI954" s="4"/>
      <c r="EJ954" s="8"/>
      <c r="EK954" s="4">
        <v>3</v>
      </c>
      <c r="EL954" s="8">
        <v>158.76</v>
      </c>
      <c r="EM954" s="7">
        <v>-1</v>
      </c>
      <c r="EN954" s="7">
        <v>-1</v>
      </c>
      <c r="EO954" s="2" t="s">
        <v>239</v>
      </c>
      <c r="EP954" s="2" t="s">
        <v>275</v>
      </c>
      <c r="EQ954" s="2" t="s">
        <v>1148</v>
      </c>
      <c r="ER954" s="2" t="s">
        <v>2015</v>
      </c>
      <c r="ES954" s="2" t="s">
        <v>241</v>
      </c>
      <c r="ET954" s="2" t="s">
        <v>229</v>
      </c>
      <c r="EU954" s="4"/>
      <c r="EV954" s="8"/>
      <c r="EW954" s="4"/>
      <c r="EX954" s="8"/>
      <c r="EY954" s="7"/>
      <c r="EZ954" s="7"/>
      <c r="FA954" s="2" t="s">
        <v>239</v>
      </c>
      <c r="FB954" s="2" t="s">
        <v>275</v>
      </c>
      <c r="FC954" s="2" t="s">
        <v>1832</v>
      </c>
      <c r="FD954" s="2" t="s">
        <v>1467</v>
      </c>
      <c r="FE954" s="2" t="s">
        <v>241</v>
      </c>
      <c r="FF954" s="2" t="s">
        <v>229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275</v>
      </c>
      <c r="FO954" s="2" t="s">
        <v>1148</v>
      </c>
      <c r="FP954" s="2" t="s">
        <v>5446</v>
      </c>
      <c r="FQ954" s="2" t="s">
        <v>241</v>
      </c>
      <c r="FR954" s="2" t="s">
        <v>229</v>
      </c>
      <c r="FS954" s="4"/>
      <c r="FT954" s="8"/>
      <c r="FU954" s="4"/>
      <c r="FV954" s="8"/>
      <c r="FW954" s="7"/>
      <c r="FX954" s="7"/>
      <c r="FY954" s="2" t="s">
        <v>229</v>
      </c>
      <c r="FZ954" s="2" t="s">
        <v>229</v>
      </c>
      <c r="GA954" s="2" t="s">
        <v>229</v>
      </c>
      <c r="GB954" s="2" t="s">
        <v>229</v>
      </c>
      <c r="GC954" s="2" t="s">
        <v>229</v>
      </c>
      <c r="GD954" s="2" t="s">
        <v>229</v>
      </c>
      <c r="GE954" s="4"/>
      <c r="GF954" s="8"/>
      <c r="GG954" s="4"/>
      <c r="GH954" s="8"/>
      <c r="GI954" s="7"/>
      <c r="GJ954" s="7"/>
      <c r="GK954" s="2" t="s">
        <v>714</v>
      </c>
      <c r="GL954" s="2" t="s">
        <v>275</v>
      </c>
      <c r="GM954" s="2" t="s">
        <v>1987</v>
      </c>
      <c r="GN954" s="2" t="s">
        <v>1458</v>
      </c>
      <c r="GO954" s="2" t="s">
        <v>241</v>
      </c>
      <c r="GP954" s="2" t="s">
        <v>229</v>
      </c>
      <c r="GQ954" s="4"/>
      <c r="GR954" s="8"/>
      <c r="GS954" s="4"/>
      <c r="GT954" s="8"/>
      <c r="GU954" s="7"/>
      <c r="GV954" s="7"/>
      <c r="GW954" s="2" t="s">
        <v>239</v>
      </c>
      <c r="GX954" s="2" t="s">
        <v>275</v>
      </c>
      <c r="GY954" s="2" t="s">
        <v>1492</v>
      </c>
      <c r="GZ954" s="2" t="s">
        <v>494</v>
      </c>
      <c r="HA954" s="2" t="s">
        <v>241</v>
      </c>
      <c r="HB954" s="2" t="s">
        <v>229</v>
      </c>
      <c r="HC954" s="4"/>
      <c r="HD954" s="8"/>
      <c r="HE954" s="4"/>
      <c r="HF954" s="8"/>
      <c r="HG954" s="7"/>
      <c r="HH954" s="7"/>
      <c r="HI954" s="2" t="s">
        <v>239</v>
      </c>
      <c r="HJ954" s="2" t="s">
        <v>275</v>
      </c>
      <c r="HK954" s="2" t="s">
        <v>1557</v>
      </c>
      <c r="HL954" s="2" t="s">
        <v>1719</v>
      </c>
      <c r="HM954" s="2" t="s">
        <v>241</v>
      </c>
      <c r="HN954" s="2" t="s">
        <v>229</v>
      </c>
      <c r="HO954" s="4"/>
      <c r="HP954" s="8"/>
      <c r="HQ954" s="4">
        <v>1</v>
      </c>
      <c r="HR954" s="8">
        <v>52.92</v>
      </c>
      <c r="HS954" s="7">
        <v>-1</v>
      </c>
      <c r="HT954" s="7">
        <v>-1</v>
      </c>
      <c r="HU954" s="2" t="s">
        <v>239</v>
      </c>
      <c r="HV954" s="2" t="s">
        <v>275</v>
      </c>
      <c r="HW954" s="2" t="s">
        <v>1540</v>
      </c>
      <c r="HX954" s="2" t="s">
        <v>3241</v>
      </c>
      <c r="HY954" s="2" t="s">
        <v>241</v>
      </c>
      <c r="HZ954" s="2" t="s">
        <v>229</v>
      </c>
      <c r="IA954" s="4"/>
      <c r="IB954" s="8"/>
      <c r="IC954" s="4"/>
      <c r="ID954" s="8"/>
      <c r="IE954" s="7"/>
      <c r="IF954" s="7"/>
      <c r="IG954" s="2" t="s">
        <v>239</v>
      </c>
      <c r="IH954" s="2" t="s">
        <v>275</v>
      </c>
      <c r="II954" s="2" t="s">
        <v>1157</v>
      </c>
      <c r="IJ954" s="2" t="s">
        <v>1565</v>
      </c>
      <c r="IK954" s="2" t="s">
        <v>241</v>
      </c>
      <c r="IL954" s="2" t="s">
        <v>229</v>
      </c>
      <c r="IM954" s="4"/>
      <c r="IN954" s="8"/>
      <c r="IO954" s="4"/>
      <c r="IP954" s="8"/>
      <c r="IQ954" s="7"/>
      <c r="IR954" s="7"/>
      <c r="IS954" s="2" t="s">
        <v>272</v>
      </c>
      <c r="IT954" s="2" t="s">
        <v>275</v>
      </c>
      <c r="IU954" s="2" t="s">
        <v>229</v>
      </c>
      <c r="IV954" s="2" t="s">
        <v>229</v>
      </c>
      <c r="IW954" s="2" t="s">
        <v>241</v>
      </c>
      <c r="IX954" s="2" t="s">
        <v>229</v>
      </c>
      <c r="IY954" s="4"/>
      <c r="IZ954" s="8"/>
      <c r="JA954" s="4"/>
      <c r="JB954" s="8"/>
      <c r="JC954" s="7"/>
      <c r="JD954" s="7"/>
      <c r="JE954" s="2" t="s">
        <v>239</v>
      </c>
      <c r="JF954" s="2" t="s">
        <v>275</v>
      </c>
      <c r="JG954" s="2" t="s">
        <v>268</v>
      </c>
      <c r="JH954" s="2" t="s">
        <v>4157</v>
      </c>
      <c r="JI954" s="2" t="s">
        <v>241</v>
      </c>
      <c r="JJ954" s="2" t="s">
        <v>229</v>
      </c>
      <c r="JK954" s="4"/>
      <c r="JL954" s="8"/>
      <c r="JM954" s="4"/>
      <c r="JN954" s="8"/>
      <c r="JO954" s="7"/>
      <c r="JP954" s="7"/>
      <c r="JQ954" s="2" t="s">
        <v>229</v>
      </c>
      <c r="JR954" s="2" t="s">
        <v>229</v>
      </c>
      <c r="JS954" s="2" t="s">
        <v>229</v>
      </c>
      <c r="JT954" s="2" t="s">
        <v>229</v>
      </c>
      <c r="JU954" s="2" t="s">
        <v>229</v>
      </c>
      <c r="JV954" s="2" t="s">
        <v>229</v>
      </c>
      <c r="JW954" s="4"/>
      <c r="JX954" s="8"/>
      <c r="JY954" s="4"/>
      <c r="JZ954" s="8"/>
      <c r="KA954" s="7"/>
      <c r="KB954" s="7"/>
      <c r="KC954" s="2" t="s">
        <v>272</v>
      </c>
      <c r="KD954" s="2" t="s">
        <v>275</v>
      </c>
      <c r="KE954" s="2" t="s">
        <v>229</v>
      </c>
      <c r="KF954" s="2" t="s">
        <v>229</v>
      </c>
      <c r="KG954" s="2" t="s">
        <v>241</v>
      </c>
      <c r="KH954" s="2" t="s">
        <v>229</v>
      </c>
      <c r="KI954" s="4"/>
      <c r="KJ954" s="8"/>
      <c r="KK954" s="4"/>
      <c r="KL954" s="8"/>
      <c r="KM954" s="7"/>
      <c r="KN954" s="7"/>
      <c r="KO954" s="2" t="s">
        <v>272</v>
      </c>
      <c r="KP954" s="2" t="s">
        <v>275</v>
      </c>
      <c r="KQ954" s="2" t="s">
        <v>229</v>
      </c>
      <c r="KR954" s="2" t="s">
        <v>229</v>
      </c>
      <c r="KS954" s="2" t="s">
        <v>241</v>
      </c>
      <c r="KT954" s="2" t="s">
        <v>229</v>
      </c>
      <c r="KU954" s="4"/>
      <c r="KV954" s="8"/>
      <c r="KW954" s="4"/>
      <c r="KX954" s="8"/>
      <c r="KY954" s="7"/>
      <c r="KZ954" s="7"/>
      <c r="LA954" s="2" t="s">
        <v>239</v>
      </c>
      <c r="LB954" s="2" t="s">
        <v>275</v>
      </c>
      <c r="LC954" s="2" t="s">
        <v>720</v>
      </c>
      <c r="LD954" s="2" t="s">
        <v>953</v>
      </c>
      <c r="LE954" s="2" t="s">
        <v>241</v>
      </c>
      <c r="LF954" s="2" t="s">
        <v>229</v>
      </c>
      <c r="LG954" s="4"/>
      <c r="LH954" s="8"/>
      <c r="LI954" s="4"/>
      <c r="LJ954" s="8"/>
      <c r="LK954" s="7"/>
      <c r="LL954" s="7"/>
      <c r="LM954" s="2" t="s">
        <v>229</v>
      </c>
      <c r="LN954" s="2" t="s">
        <v>229</v>
      </c>
      <c r="LO954" s="2" t="s">
        <v>229</v>
      </c>
      <c r="LP954" s="2" t="s">
        <v>229</v>
      </c>
      <c r="LQ954" s="2" t="s">
        <v>229</v>
      </c>
      <c r="LR954" s="2" t="s">
        <v>229</v>
      </c>
      <c r="LS954" s="4"/>
      <c r="LT954" s="8"/>
      <c r="LU954" s="4"/>
      <c r="LV954" s="8"/>
      <c r="LW954" s="7"/>
      <c r="LX954" s="7"/>
      <c r="LY954" s="2" t="s">
        <v>239</v>
      </c>
      <c r="LZ954" s="2" t="s">
        <v>275</v>
      </c>
      <c r="MA954" s="2" t="s">
        <v>735</v>
      </c>
      <c r="MB954" s="2" t="s">
        <v>647</v>
      </c>
      <c r="MC954" s="2" t="s">
        <v>241</v>
      </c>
      <c r="MD954" s="2" t="s">
        <v>229</v>
      </c>
      <c r="ME954" s="4"/>
      <c r="MF954" s="8"/>
      <c r="MG954" s="4"/>
      <c r="MH954" s="8"/>
      <c r="MI954" s="7"/>
      <c r="MJ954" s="7"/>
      <c r="MK954" s="2" t="s">
        <v>266</v>
      </c>
      <c r="ML954" s="2" t="s">
        <v>275</v>
      </c>
      <c r="MM954" s="2" t="s">
        <v>229</v>
      </c>
      <c r="MN954" s="2" t="s">
        <v>229</v>
      </c>
      <c r="MO954" s="2" t="s">
        <v>241</v>
      </c>
      <c r="MP954" s="2" t="s">
        <v>229</v>
      </c>
      <c r="MQ954" s="4"/>
      <c r="MR954" s="8"/>
      <c r="MS954" s="4"/>
      <c r="MT954" s="8"/>
      <c r="MU954" s="7"/>
      <c r="MV954" s="7"/>
      <c r="MW954" s="2" t="s">
        <v>239</v>
      </c>
      <c r="MX954" s="2" t="s">
        <v>275</v>
      </c>
      <c r="MY954" s="2" t="s">
        <v>1674</v>
      </c>
      <c r="MZ954" s="2" t="s">
        <v>270</v>
      </c>
      <c r="NA954" s="2" t="s">
        <v>241</v>
      </c>
      <c r="NB954" s="2" t="s">
        <v>229</v>
      </c>
      <c r="NC954" s="4"/>
      <c r="ND954" s="8"/>
      <c r="NE954" s="4"/>
      <c r="NF954" s="8"/>
      <c r="NG954" s="7"/>
      <c r="NH954" s="7"/>
      <c r="NI954" s="2" t="s">
        <v>239</v>
      </c>
      <c r="NJ954" s="2" t="s">
        <v>275</v>
      </c>
      <c r="NK954" s="2" t="s">
        <v>1165</v>
      </c>
      <c r="NL954" s="2" t="s">
        <v>1567</v>
      </c>
      <c r="NM954" s="2" t="s">
        <v>263</v>
      </c>
      <c r="NN954" s="2" t="s">
        <v>229</v>
      </c>
      <c r="NO954" s="4"/>
      <c r="NP954" s="8"/>
      <c r="NQ954" s="4"/>
      <c r="NR954" s="8"/>
      <c r="NS954" s="7"/>
      <c r="NT954" s="7"/>
      <c r="NU954" s="2" t="s">
        <v>272</v>
      </c>
      <c r="NV954" s="2" t="s">
        <v>275</v>
      </c>
      <c r="NW954" s="2" t="s">
        <v>229</v>
      </c>
      <c r="NX954" s="2" t="s">
        <v>229</v>
      </c>
      <c r="NY954" s="2" t="s">
        <v>241</v>
      </c>
      <c r="NZ954" s="2" t="s">
        <v>229</v>
      </c>
      <c r="OA954" s="4"/>
      <c r="OB954" s="8"/>
      <c r="OC954" s="4"/>
      <c r="OD954" s="8"/>
      <c r="OE954" s="7"/>
      <c r="OF954" s="7"/>
      <c r="OG954" s="2" t="s">
        <v>229</v>
      </c>
      <c r="OH954" s="2" t="s">
        <v>229</v>
      </c>
      <c r="OI954" s="2" t="s">
        <v>229</v>
      </c>
      <c r="OJ954" s="2" t="s">
        <v>229</v>
      </c>
      <c r="OK954" s="2" t="s">
        <v>229</v>
      </c>
      <c r="OL954" s="2" t="s">
        <v>229</v>
      </c>
      <c r="OM954" s="4"/>
      <c r="ON954" s="8"/>
      <c r="OO954" s="4"/>
      <c r="OP954" s="8"/>
      <c r="OQ954" s="7"/>
      <c r="OR954" s="7"/>
      <c r="OS954" s="2" t="s">
        <v>229</v>
      </c>
      <c r="OT954" s="2" t="s">
        <v>229</v>
      </c>
      <c r="OU954" s="2" t="s">
        <v>229</v>
      </c>
      <c r="OV954" s="2" t="s">
        <v>229</v>
      </c>
      <c r="OW954" s="2" t="s">
        <v>229</v>
      </c>
      <c r="OX954" s="2" t="s">
        <v>229</v>
      </c>
      <c r="OY954" s="4"/>
      <c r="OZ954" s="8"/>
      <c r="PA954" s="4"/>
      <c r="PB954" s="8"/>
      <c r="PC954" s="7"/>
      <c r="PD954" s="7"/>
      <c r="PE954" s="2" t="s">
        <v>229</v>
      </c>
      <c r="PF954" s="2" t="s">
        <v>229</v>
      </c>
      <c r="PG954" s="2" t="s">
        <v>229</v>
      </c>
      <c r="PH954" s="2" t="s">
        <v>229</v>
      </c>
      <c r="PI954" s="2" t="s">
        <v>229</v>
      </c>
      <c r="PJ954" s="2" t="s">
        <v>229</v>
      </c>
      <c r="PK954" s="4"/>
      <c r="PL954" s="8"/>
      <c r="PM954" s="4"/>
      <c r="PN954" s="8"/>
      <c r="PO954" s="7"/>
      <c r="PP954" s="7"/>
      <c r="PQ954" s="2" t="s">
        <v>239</v>
      </c>
      <c r="PR954" s="2" t="s">
        <v>275</v>
      </c>
      <c r="PS954" s="2" t="s">
        <v>785</v>
      </c>
      <c r="PT954" s="2" t="s">
        <v>1186</v>
      </c>
      <c r="PU954" s="2" t="s">
        <v>241</v>
      </c>
      <c r="PV954" s="2" t="s">
        <v>229</v>
      </c>
      <c r="PW954" s="4"/>
      <c r="PX954" s="8"/>
      <c r="PY954" s="4"/>
      <c r="PZ954" s="8"/>
      <c r="QA954" s="7"/>
      <c r="QB954" s="7"/>
      <c r="QC954" s="2" t="s">
        <v>281</v>
      </c>
      <c r="QD954" s="2" t="s">
        <v>275</v>
      </c>
      <c r="QE954" s="2" t="s">
        <v>229</v>
      </c>
      <c r="QF954" s="2" t="s">
        <v>229</v>
      </c>
      <c r="QG954" s="2" t="s">
        <v>241</v>
      </c>
      <c r="QH954" s="2" t="s">
        <v>229</v>
      </c>
      <c r="QI954" s="4"/>
      <c r="QJ954" s="8"/>
      <c r="QK954" s="4"/>
      <c r="QL954" s="8"/>
      <c r="QM954" s="7"/>
      <c r="QN954" s="7"/>
      <c r="QO954" s="2" t="s">
        <v>229</v>
      </c>
      <c r="QP954" s="2" t="s">
        <v>229</v>
      </c>
      <c r="QQ954" s="2" t="s">
        <v>229</v>
      </c>
      <c r="QR954" s="2" t="s">
        <v>229</v>
      </c>
      <c r="QS954" s="2" t="s">
        <v>229</v>
      </c>
      <c r="QT954" s="2" t="s">
        <v>229</v>
      </c>
      <c r="QU954" s="4"/>
      <c r="QV954" s="8"/>
      <c r="QW954" s="4"/>
      <c r="QX954" s="8"/>
      <c r="QY954" s="7"/>
      <c r="QZ954" s="7"/>
      <c r="RA954" s="2" t="s">
        <v>239</v>
      </c>
      <c r="RB954" s="2" t="s">
        <v>275</v>
      </c>
      <c r="RC954" s="2" t="s">
        <v>442</v>
      </c>
      <c r="RD954" s="2" t="s">
        <v>3118</v>
      </c>
      <c r="RE954" s="2" t="s">
        <v>241</v>
      </c>
      <c r="RF954" s="2" t="s">
        <v>229</v>
      </c>
      <c r="RG954" s="4"/>
      <c r="RH954" s="8"/>
      <c r="RI954" s="4"/>
      <c r="RJ954" s="8"/>
      <c r="RK954" s="7"/>
      <c r="RL954" s="7"/>
      <c r="RM954" s="2" t="s">
        <v>229</v>
      </c>
      <c r="RN954" s="2" t="s">
        <v>229</v>
      </c>
      <c r="RO954" s="2" t="s">
        <v>229</v>
      </c>
      <c r="RP954" s="2" t="s">
        <v>229</v>
      </c>
      <c r="RQ954" s="2" t="s">
        <v>229</v>
      </c>
      <c r="RR954" s="2" t="s">
        <v>229</v>
      </c>
      <c r="RS954" s="4"/>
      <c r="RT954" s="8"/>
      <c r="RU954" s="4"/>
      <c r="RV954" s="8"/>
      <c r="RW954" s="7"/>
      <c r="RX954" s="7"/>
      <c r="RY954" s="2" t="s">
        <v>239</v>
      </c>
      <c r="RZ954" s="2" t="s">
        <v>275</v>
      </c>
      <c r="SA954" s="2" t="s">
        <v>282</v>
      </c>
      <c r="SB954" s="2" t="s">
        <v>803</v>
      </c>
      <c r="SC954" s="2" t="s">
        <v>241</v>
      </c>
      <c r="SD954" s="2" t="s">
        <v>229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</row>
    <row r="955">
      <c r="A955" s="2" t="s">
        <v>5447</v>
      </c>
      <c r="B955" s="2" t="s">
        <v>216</v>
      </c>
      <c r="C955" s="2" t="s">
        <v>5248</v>
      </c>
      <c r="D955" s="2" t="s">
        <v>3164</v>
      </c>
      <c r="E955" s="2" t="s">
        <v>3497</v>
      </c>
      <c r="F955" s="2" t="s">
        <v>2718</v>
      </c>
      <c r="G955" s="2" t="s">
        <v>5384</v>
      </c>
      <c r="H955" s="2" t="s">
        <v>2822</v>
      </c>
      <c r="I955" s="2" t="s">
        <v>5448</v>
      </c>
      <c r="J955" s="2" t="s">
        <v>2888</v>
      </c>
      <c r="K955" s="2" t="s">
        <v>5386</v>
      </c>
      <c r="L955" s="3">
        <v>19.04</v>
      </c>
      <c r="M955" s="3">
        <v>19.99</v>
      </c>
      <c r="N955" s="3">
        <v>39.99</v>
      </c>
      <c r="O955" s="2" t="s">
        <v>226</v>
      </c>
      <c r="P955" s="2" t="s">
        <v>2046</v>
      </c>
      <c r="Q955" s="2" t="s">
        <v>228</v>
      </c>
      <c r="R955" s="2" t="s">
        <v>229</v>
      </c>
      <c r="S955" s="2" t="s">
        <v>5387</v>
      </c>
      <c r="T955" s="2" t="s">
        <v>2437</v>
      </c>
      <c r="U955" s="2" t="s">
        <v>2464</v>
      </c>
      <c r="V955" s="2" t="s">
        <v>2307</v>
      </c>
      <c r="W955" s="2" t="s">
        <v>1009</v>
      </c>
      <c r="X955" s="2" t="s">
        <v>229</v>
      </c>
      <c r="Y955" s="2" t="s">
        <v>4320</v>
      </c>
      <c r="Z955" s="4">
        <v>70</v>
      </c>
      <c r="AA955" s="4">
        <f>=ROUNDDOWN({0},0)</f>
      </c>
      <c r="AB955" s="5"/>
      <c r="AC955" s="2" t="s">
        <v>1617</v>
      </c>
      <c r="AD955" s="4">
        <v>70</v>
      </c>
      <c r="AE955" s="4">
        <v>140</v>
      </c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/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/>
      <c r="BJ955" s="4"/>
      <c r="BK955" s="8"/>
      <c r="BL955" s="2" t="s">
        <v>229</v>
      </c>
      <c r="BM955" s="7"/>
      <c r="BN955" s="7"/>
      <c r="BO955" s="4"/>
      <c r="BP955" s="8"/>
      <c r="BQ955" s="4"/>
      <c r="BR955" s="8"/>
      <c r="BS955" s="7"/>
      <c r="BT955" s="7"/>
      <c r="BU955" s="2" t="s">
        <v>664</v>
      </c>
      <c r="BV955" s="2" t="s">
        <v>226</v>
      </c>
      <c r="BW955" s="2" t="s">
        <v>229</v>
      </c>
      <c r="BX955" s="2" t="s">
        <v>229</v>
      </c>
      <c r="BY955" s="2" t="s">
        <v>241</v>
      </c>
      <c r="BZ955" s="2" t="s">
        <v>229</v>
      </c>
      <c r="CA955" s="4"/>
      <c r="CB955" s="8"/>
      <c r="CC955" s="4"/>
      <c r="CD955" s="8"/>
      <c r="CE955" s="7"/>
      <c r="CF955" s="7"/>
      <c r="CG955" s="2" t="s">
        <v>266</v>
      </c>
      <c r="CH955" s="2" t="s">
        <v>226</v>
      </c>
      <c r="CI955" s="2" t="s">
        <v>229</v>
      </c>
      <c r="CJ955" s="2" t="s">
        <v>229</v>
      </c>
      <c r="CK955" s="2" t="s">
        <v>241</v>
      </c>
      <c r="CL955" s="2" t="s">
        <v>229</v>
      </c>
      <c r="CM955" s="4"/>
      <c r="CN955" s="8"/>
      <c r="CO955" s="4"/>
      <c r="CP955" s="8"/>
      <c r="CQ955" s="7"/>
      <c r="CR955" s="7"/>
      <c r="CS955" s="2" t="s">
        <v>272</v>
      </c>
      <c r="CT955" s="2" t="s">
        <v>226</v>
      </c>
      <c r="CU955" s="2" t="s">
        <v>229</v>
      </c>
      <c r="CV955" s="2" t="s">
        <v>229</v>
      </c>
      <c r="CW955" s="2" t="s">
        <v>241</v>
      </c>
      <c r="CX955" s="2" t="s">
        <v>229</v>
      </c>
      <c r="CY955" s="4"/>
      <c r="CZ955" s="8"/>
      <c r="DA955" s="4"/>
      <c r="DB955" s="8"/>
      <c r="DC955" s="7"/>
      <c r="DD955" s="7"/>
      <c r="DE955" s="2" t="s">
        <v>266</v>
      </c>
      <c r="DF955" s="2" t="s">
        <v>226</v>
      </c>
      <c r="DG955" s="2" t="s">
        <v>229</v>
      </c>
      <c r="DH955" s="2" t="s">
        <v>229</v>
      </c>
      <c r="DI955" s="2" t="s">
        <v>241</v>
      </c>
      <c r="DJ955" s="2" t="s">
        <v>229</v>
      </c>
      <c r="DK955" s="4"/>
      <c r="DL955" s="8"/>
      <c r="DM955" s="4"/>
      <c r="DN955" s="8"/>
      <c r="DO955" s="7"/>
      <c r="DP955" s="7"/>
      <c r="DQ955" s="2" t="s">
        <v>239</v>
      </c>
      <c r="DR955" s="2" t="s">
        <v>226</v>
      </c>
      <c r="DS955" s="2" t="s">
        <v>229</v>
      </c>
      <c r="DT955" s="2" t="s">
        <v>229</v>
      </c>
      <c r="DU955" s="2" t="s">
        <v>241</v>
      </c>
      <c r="DV955" s="2" t="s">
        <v>229</v>
      </c>
      <c r="DW955" s="4"/>
      <c r="DX955" s="8"/>
      <c r="DY955" s="4"/>
      <c r="DZ955" s="8"/>
      <c r="EA955" s="7"/>
      <c r="EB955" s="7"/>
      <c r="EC955" s="2" t="s">
        <v>266</v>
      </c>
      <c r="ED955" s="2" t="s">
        <v>226</v>
      </c>
      <c r="EE955" s="2" t="s">
        <v>229</v>
      </c>
      <c r="EF955" s="2" t="s">
        <v>229</v>
      </c>
      <c r="EG955" s="2" t="s">
        <v>241</v>
      </c>
      <c r="EH955" s="2" t="s">
        <v>229</v>
      </c>
      <c r="EI955" s="4"/>
      <c r="EJ955" s="8"/>
      <c r="EK955" s="4"/>
      <c r="EL955" s="8"/>
      <c r="EM955" s="7"/>
      <c r="EN955" s="7"/>
      <c r="EO955" s="2" t="s">
        <v>266</v>
      </c>
      <c r="EP955" s="2" t="s">
        <v>226</v>
      </c>
      <c r="EQ955" s="2" t="s">
        <v>229</v>
      </c>
      <c r="ER955" s="2" t="s">
        <v>229</v>
      </c>
      <c r="ES955" s="2" t="s">
        <v>241</v>
      </c>
      <c r="ET955" s="2" t="s">
        <v>229</v>
      </c>
      <c r="EU955" s="4"/>
      <c r="EV955" s="8"/>
      <c r="EW955" s="4"/>
      <c r="EX955" s="8"/>
      <c r="EY955" s="7"/>
      <c r="EZ955" s="7"/>
      <c r="FA955" s="2" t="s">
        <v>267</v>
      </c>
      <c r="FB955" s="2" t="s">
        <v>226</v>
      </c>
      <c r="FC955" s="2" t="s">
        <v>229</v>
      </c>
      <c r="FD955" s="2" t="s">
        <v>229</v>
      </c>
      <c r="FE955" s="2" t="s">
        <v>241</v>
      </c>
      <c r="FF955" s="2" t="s">
        <v>229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226</v>
      </c>
      <c r="FO955" s="2" t="s">
        <v>229</v>
      </c>
      <c r="FP955" s="2" t="s">
        <v>229</v>
      </c>
      <c r="FQ955" s="2" t="s">
        <v>241</v>
      </c>
      <c r="FR955" s="2" t="s">
        <v>229</v>
      </c>
      <c r="FS955" s="4"/>
      <c r="FT955" s="8"/>
      <c r="FU955" s="4"/>
      <c r="FV955" s="8"/>
      <c r="FW955" s="7"/>
      <c r="FX955" s="7"/>
      <c r="FY955" s="2" t="s">
        <v>239</v>
      </c>
      <c r="FZ955" s="2" t="s">
        <v>226</v>
      </c>
      <c r="GA955" s="2" t="s">
        <v>229</v>
      </c>
      <c r="GB955" s="2" t="s">
        <v>229</v>
      </c>
      <c r="GC955" s="2" t="s">
        <v>241</v>
      </c>
      <c r="GD955" s="2" t="s">
        <v>229</v>
      </c>
      <c r="GE955" s="4"/>
      <c r="GF955" s="8"/>
      <c r="GG955" s="4"/>
      <c r="GH955" s="8"/>
      <c r="GI955" s="7"/>
      <c r="GJ955" s="7"/>
      <c r="GK955" s="2" t="s">
        <v>272</v>
      </c>
      <c r="GL955" s="2" t="s">
        <v>226</v>
      </c>
      <c r="GM955" s="2" t="s">
        <v>229</v>
      </c>
      <c r="GN955" s="2" t="s">
        <v>229</v>
      </c>
      <c r="GO955" s="2" t="s">
        <v>241</v>
      </c>
      <c r="GP955" s="2" t="s">
        <v>229</v>
      </c>
      <c r="GQ955" s="4"/>
      <c r="GR955" s="8"/>
      <c r="GS955" s="4"/>
      <c r="GT955" s="8"/>
      <c r="GU955" s="7"/>
      <c r="GV955" s="7"/>
      <c r="GW955" s="2" t="s">
        <v>266</v>
      </c>
      <c r="GX955" s="2" t="s">
        <v>226</v>
      </c>
      <c r="GY955" s="2" t="s">
        <v>229</v>
      </c>
      <c r="GZ955" s="2" t="s">
        <v>229</v>
      </c>
      <c r="HA955" s="2" t="s">
        <v>241</v>
      </c>
      <c r="HB955" s="2" t="s">
        <v>229</v>
      </c>
      <c r="HC955" s="4"/>
      <c r="HD955" s="8"/>
      <c r="HE955" s="4"/>
      <c r="HF955" s="8"/>
      <c r="HG955" s="7"/>
      <c r="HH955" s="7"/>
      <c r="HI955" s="2" t="s">
        <v>266</v>
      </c>
      <c r="HJ955" s="2" t="s">
        <v>226</v>
      </c>
      <c r="HK955" s="2" t="s">
        <v>229</v>
      </c>
      <c r="HL955" s="2" t="s">
        <v>229</v>
      </c>
      <c r="HM955" s="2" t="s">
        <v>241</v>
      </c>
      <c r="HN955" s="2" t="s">
        <v>229</v>
      </c>
      <c r="HO955" s="4"/>
      <c r="HP955" s="8"/>
      <c r="HQ955" s="4"/>
      <c r="HR955" s="8"/>
      <c r="HS955" s="7"/>
      <c r="HT955" s="7"/>
      <c r="HU955" s="2" t="s">
        <v>272</v>
      </c>
      <c r="HV955" s="2" t="s">
        <v>226</v>
      </c>
      <c r="HW955" s="2" t="s">
        <v>229</v>
      </c>
      <c r="HX955" s="2" t="s">
        <v>229</v>
      </c>
      <c r="HY955" s="2" t="s">
        <v>241</v>
      </c>
      <c r="HZ955" s="2" t="s">
        <v>229</v>
      </c>
      <c r="IA955" s="4"/>
      <c r="IB955" s="8"/>
      <c r="IC955" s="4"/>
      <c r="ID955" s="8"/>
      <c r="IE955" s="7"/>
      <c r="IF955" s="7"/>
      <c r="IG955" s="2" t="s">
        <v>266</v>
      </c>
      <c r="IH955" s="2" t="s">
        <v>226</v>
      </c>
      <c r="II955" s="2" t="s">
        <v>229</v>
      </c>
      <c r="IJ955" s="2" t="s">
        <v>229</v>
      </c>
      <c r="IK955" s="2" t="s">
        <v>241</v>
      </c>
      <c r="IL955" s="2" t="s">
        <v>229</v>
      </c>
      <c r="IM955" s="4"/>
      <c r="IN955" s="8"/>
      <c r="IO955" s="4"/>
      <c r="IP955" s="8"/>
      <c r="IQ955" s="7"/>
      <c r="IR955" s="7"/>
      <c r="IS955" s="2" t="s">
        <v>664</v>
      </c>
      <c r="IT955" s="2" t="s">
        <v>226</v>
      </c>
      <c r="IU955" s="2" t="s">
        <v>229</v>
      </c>
      <c r="IV955" s="2" t="s">
        <v>229</v>
      </c>
      <c r="IW955" s="2" t="s">
        <v>241</v>
      </c>
      <c r="IX955" s="2" t="s">
        <v>229</v>
      </c>
      <c r="IY955" s="4"/>
      <c r="IZ955" s="8"/>
      <c r="JA955" s="4"/>
      <c r="JB955" s="8"/>
      <c r="JC955" s="7"/>
      <c r="JD955" s="7"/>
      <c r="JE955" s="2" t="s">
        <v>272</v>
      </c>
      <c r="JF955" s="2" t="s">
        <v>226</v>
      </c>
      <c r="JG955" s="2" t="s">
        <v>229</v>
      </c>
      <c r="JH955" s="2" t="s">
        <v>229</v>
      </c>
      <c r="JI955" s="2" t="s">
        <v>241</v>
      </c>
      <c r="JJ955" s="2" t="s">
        <v>229</v>
      </c>
      <c r="JK955" s="4"/>
      <c r="JL955" s="8"/>
      <c r="JM955" s="4"/>
      <c r="JN955" s="8"/>
      <c r="JO955" s="7"/>
      <c r="JP955" s="7"/>
      <c r="JQ955" s="2" t="s">
        <v>272</v>
      </c>
      <c r="JR955" s="2" t="s">
        <v>226</v>
      </c>
      <c r="JS955" s="2" t="s">
        <v>229</v>
      </c>
      <c r="JT955" s="2" t="s">
        <v>229</v>
      </c>
      <c r="JU955" s="2" t="s">
        <v>241</v>
      </c>
      <c r="JV955" s="2" t="s">
        <v>229</v>
      </c>
      <c r="JW955" s="4"/>
      <c r="JX955" s="8"/>
      <c r="JY955" s="4"/>
      <c r="JZ955" s="8"/>
      <c r="KA955" s="7"/>
      <c r="KB955" s="7"/>
      <c r="KC955" s="2" t="s">
        <v>272</v>
      </c>
      <c r="KD955" s="2" t="s">
        <v>226</v>
      </c>
      <c r="KE955" s="2" t="s">
        <v>229</v>
      </c>
      <c r="KF955" s="2" t="s">
        <v>229</v>
      </c>
      <c r="KG955" s="2" t="s">
        <v>241</v>
      </c>
      <c r="KH955" s="2" t="s">
        <v>229</v>
      </c>
      <c r="KI955" s="4"/>
      <c r="KJ955" s="8"/>
      <c r="KK955" s="4"/>
      <c r="KL955" s="8"/>
      <c r="KM955" s="7"/>
      <c r="KN955" s="7"/>
      <c r="KO955" s="2" t="s">
        <v>272</v>
      </c>
      <c r="KP955" s="2" t="s">
        <v>226</v>
      </c>
      <c r="KQ955" s="2" t="s">
        <v>229</v>
      </c>
      <c r="KR955" s="2" t="s">
        <v>229</v>
      </c>
      <c r="KS955" s="2" t="s">
        <v>241</v>
      </c>
      <c r="KT955" s="2" t="s">
        <v>229</v>
      </c>
      <c r="KU955" s="4"/>
      <c r="KV955" s="8"/>
      <c r="KW955" s="4"/>
      <c r="KX955" s="8"/>
      <c r="KY955" s="7"/>
      <c r="KZ955" s="7"/>
      <c r="LA955" s="2" t="s">
        <v>272</v>
      </c>
      <c r="LB955" s="2" t="s">
        <v>226</v>
      </c>
      <c r="LC955" s="2" t="s">
        <v>229</v>
      </c>
      <c r="LD955" s="2" t="s">
        <v>229</v>
      </c>
      <c r="LE955" s="2" t="s">
        <v>241</v>
      </c>
      <c r="LF955" s="2" t="s">
        <v>229</v>
      </c>
      <c r="LG955" s="4"/>
      <c r="LH955" s="8"/>
      <c r="LI955" s="4"/>
      <c r="LJ955" s="8"/>
      <c r="LK955" s="7"/>
      <c r="LL955" s="7"/>
      <c r="LM955" s="2" t="s">
        <v>272</v>
      </c>
      <c r="LN955" s="2" t="s">
        <v>226</v>
      </c>
      <c r="LO955" s="2" t="s">
        <v>229</v>
      </c>
      <c r="LP955" s="2" t="s">
        <v>229</v>
      </c>
      <c r="LQ955" s="2" t="s">
        <v>241</v>
      </c>
      <c r="LR955" s="2" t="s">
        <v>229</v>
      </c>
      <c r="LS955" s="4"/>
      <c r="LT955" s="8"/>
      <c r="LU955" s="4"/>
      <c r="LV955" s="8"/>
      <c r="LW955" s="7"/>
      <c r="LX955" s="7"/>
      <c r="LY955" s="2" t="s">
        <v>664</v>
      </c>
      <c r="LZ955" s="2" t="s">
        <v>226</v>
      </c>
      <c r="MA955" s="2" t="s">
        <v>229</v>
      </c>
      <c r="MB955" s="2" t="s">
        <v>229</v>
      </c>
      <c r="MC955" s="2" t="s">
        <v>241</v>
      </c>
      <c r="MD955" s="2" t="s">
        <v>229</v>
      </c>
      <c r="ME955" s="4"/>
      <c r="MF955" s="8"/>
      <c r="MG955" s="4"/>
      <c r="MH955" s="8"/>
      <c r="MI955" s="7"/>
      <c r="MJ955" s="7"/>
      <c r="MK955" s="2" t="s">
        <v>272</v>
      </c>
      <c r="ML955" s="2" t="s">
        <v>226</v>
      </c>
      <c r="MM955" s="2" t="s">
        <v>229</v>
      </c>
      <c r="MN955" s="2" t="s">
        <v>229</v>
      </c>
      <c r="MO955" s="2" t="s">
        <v>241</v>
      </c>
      <c r="MP955" s="2" t="s">
        <v>229</v>
      </c>
      <c r="MQ955" s="4"/>
      <c r="MR955" s="8"/>
      <c r="MS955" s="4"/>
      <c r="MT955" s="8"/>
      <c r="MU955" s="7"/>
      <c r="MV955" s="7"/>
      <c r="MW955" s="2" t="s">
        <v>272</v>
      </c>
      <c r="MX955" s="2" t="s">
        <v>226</v>
      </c>
      <c r="MY955" s="2" t="s">
        <v>229</v>
      </c>
      <c r="MZ955" s="2" t="s">
        <v>229</v>
      </c>
      <c r="NA955" s="2" t="s">
        <v>241</v>
      </c>
      <c r="NB955" s="2" t="s">
        <v>229</v>
      </c>
      <c r="NC955" s="4"/>
      <c r="ND955" s="8"/>
      <c r="NE955" s="4"/>
      <c r="NF955" s="8"/>
      <c r="NG955" s="7"/>
      <c r="NH955" s="7"/>
      <c r="NI955" s="2" t="s">
        <v>229</v>
      </c>
      <c r="NJ955" s="2" t="s">
        <v>229</v>
      </c>
      <c r="NK955" s="2" t="s">
        <v>229</v>
      </c>
      <c r="NL955" s="2" t="s">
        <v>229</v>
      </c>
      <c r="NM955" s="2" t="s">
        <v>229</v>
      </c>
      <c r="NN955" s="2" t="s">
        <v>229</v>
      </c>
      <c r="NO955" s="4"/>
      <c r="NP955" s="8"/>
      <c r="NQ955" s="4"/>
      <c r="NR955" s="8"/>
      <c r="NS955" s="7"/>
      <c r="NT955" s="7"/>
      <c r="NU955" s="2" t="s">
        <v>272</v>
      </c>
      <c r="NV955" s="2" t="s">
        <v>226</v>
      </c>
      <c r="NW955" s="2" t="s">
        <v>229</v>
      </c>
      <c r="NX955" s="2" t="s">
        <v>229</v>
      </c>
      <c r="NY955" s="2" t="s">
        <v>241</v>
      </c>
      <c r="NZ955" s="2" t="s">
        <v>229</v>
      </c>
      <c r="OA955" s="4"/>
      <c r="OB955" s="8"/>
      <c r="OC955" s="4"/>
      <c r="OD955" s="8"/>
      <c r="OE955" s="7"/>
      <c r="OF955" s="7"/>
      <c r="OG955" s="2" t="s">
        <v>272</v>
      </c>
      <c r="OH955" s="2" t="s">
        <v>226</v>
      </c>
      <c r="OI955" s="2" t="s">
        <v>229</v>
      </c>
      <c r="OJ955" s="2" t="s">
        <v>229</v>
      </c>
      <c r="OK955" s="2" t="s">
        <v>241</v>
      </c>
      <c r="OL955" s="2" t="s">
        <v>229</v>
      </c>
      <c r="OM955" s="4"/>
      <c r="ON955" s="8"/>
      <c r="OO955" s="4"/>
      <c r="OP955" s="8"/>
      <c r="OQ955" s="7"/>
      <c r="OR955" s="7"/>
      <c r="OS955" s="2" t="s">
        <v>229</v>
      </c>
      <c r="OT955" s="2" t="s">
        <v>229</v>
      </c>
      <c r="OU955" s="2" t="s">
        <v>229</v>
      </c>
      <c r="OV955" s="2" t="s">
        <v>229</v>
      </c>
      <c r="OW955" s="2" t="s">
        <v>229</v>
      </c>
      <c r="OX955" s="2" t="s">
        <v>229</v>
      </c>
      <c r="OY955" s="4"/>
      <c r="OZ955" s="8"/>
      <c r="PA955" s="4"/>
      <c r="PB955" s="8"/>
      <c r="PC955" s="7"/>
      <c r="PD955" s="7"/>
      <c r="PE955" s="2" t="s">
        <v>229</v>
      </c>
      <c r="PF955" s="2" t="s">
        <v>229</v>
      </c>
      <c r="PG955" s="2" t="s">
        <v>229</v>
      </c>
      <c r="PH955" s="2" t="s">
        <v>229</v>
      </c>
      <c r="PI955" s="2" t="s">
        <v>229</v>
      </c>
      <c r="PJ955" s="2" t="s">
        <v>229</v>
      </c>
      <c r="PK955" s="4"/>
      <c r="PL955" s="8"/>
      <c r="PM955" s="4"/>
      <c r="PN955" s="8"/>
      <c r="PO955" s="7"/>
      <c r="PP955" s="7"/>
      <c r="PQ955" s="2" t="s">
        <v>272</v>
      </c>
      <c r="PR955" s="2" t="s">
        <v>226</v>
      </c>
      <c r="PS955" s="2" t="s">
        <v>229</v>
      </c>
      <c r="PT955" s="2" t="s">
        <v>229</v>
      </c>
      <c r="PU955" s="2" t="s">
        <v>241</v>
      </c>
      <c r="PV955" s="2" t="s">
        <v>229</v>
      </c>
      <c r="PW955" s="4"/>
      <c r="PX955" s="8"/>
      <c r="PY955" s="4"/>
      <c r="PZ955" s="8"/>
      <c r="QA955" s="7"/>
      <c r="QB955" s="7"/>
      <c r="QC955" s="2" t="s">
        <v>281</v>
      </c>
      <c r="QD955" s="2" t="s">
        <v>226</v>
      </c>
      <c r="QE955" s="2" t="s">
        <v>229</v>
      </c>
      <c r="QF955" s="2" t="s">
        <v>229</v>
      </c>
      <c r="QG955" s="2" t="s">
        <v>241</v>
      </c>
      <c r="QH955" s="2" t="s">
        <v>229</v>
      </c>
      <c r="QI955" s="4"/>
      <c r="QJ955" s="8"/>
      <c r="QK955" s="4"/>
      <c r="QL955" s="8"/>
      <c r="QM955" s="7"/>
      <c r="QN955" s="7"/>
      <c r="QO955" s="2" t="s">
        <v>272</v>
      </c>
      <c r="QP955" s="2" t="s">
        <v>226</v>
      </c>
      <c r="QQ955" s="2" t="s">
        <v>229</v>
      </c>
      <c r="QR955" s="2" t="s">
        <v>229</v>
      </c>
      <c r="QS955" s="2" t="s">
        <v>241</v>
      </c>
      <c r="QT955" s="2" t="s">
        <v>229</v>
      </c>
      <c r="QU955" s="4"/>
      <c r="QV955" s="8"/>
      <c r="QW955" s="4"/>
      <c r="QX955" s="8"/>
      <c r="QY955" s="7"/>
      <c r="QZ955" s="7"/>
      <c r="RA955" s="2" t="s">
        <v>272</v>
      </c>
      <c r="RB955" s="2" t="s">
        <v>226</v>
      </c>
      <c r="RC955" s="2" t="s">
        <v>229</v>
      </c>
      <c r="RD955" s="2" t="s">
        <v>229</v>
      </c>
      <c r="RE955" s="2" t="s">
        <v>241</v>
      </c>
      <c r="RF955" s="2" t="s">
        <v>229</v>
      </c>
      <c r="RG955" s="4"/>
      <c r="RH955" s="8"/>
      <c r="RI955" s="4"/>
      <c r="RJ955" s="8"/>
      <c r="RK955" s="7"/>
      <c r="RL955" s="7"/>
      <c r="RM955" s="2" t="s">
        <v>272</v>
      </c>
      <c r="RN955" s="2" t="s">
        <v>226</v>
      </c>
      <c r="RO955" s="2" t="s">
        <v>229</v>
      </c>
      <c r="RP955" s="2" t="s">
        <v>229</v>
      </c>
      <c r="RQ955" s="2" t="s">
        <v>241</v>
      </c>
      <c r="RR955" s="2" t="s">
        <v>229</v>
      </c>
      <c r="RS955" s="4"/>
      <c r="RT955" s="8"/>
      <c r="RU955" s="4"/>
      <c r="RV955" s="8"/>
      <c r="RW955" s="7"/>
      <c r="RX955" s="7"/>
      <c r="RY955" s="2" t="s">
        <v>229</v>
      </c>
      <c r="RZ955" s="2" t="s">
        <v>229</v>
      </c>
      <c r="SA955" s="2" t="s">
        <v>229</v>
      </c>
      <c r="SB955" s="2" t="s">
        <v>229</v>
      </c>
      <c r="SC955" s="2" t="s">
        <v>229</v>
      </c>
      <c r="SD955" s="2" t="s">
        <v>229</v>
      </c>
      <c r="SE955" s="4">
        <v>70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>
        <v>70</v>
      </c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>
        <v>70</v>
      </c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</row>
    <row r="956">
      <c r="A956" s="2" t="s">
        <v>5449</v>
      </c>
      <c r="B956" s="2" t="s">
        <v>216</v>
      </c>
      <c r="C956" s="2" t="s">
        <v>5248</v>
      </c>
      <c r="D956" s="2" t="s">
        <v>3164</v>
      </c>
      <c r="E956" s="2" t="s">
        <v>3497</v>
      </c>
      <c r="F956" s="2" t="s">
        <v>2718</v>
      </c>
      <c r="G956" s="2" t="s">
        <v>5384</v>
      </c>
      <c r="H956" s="2" t="s">
        <v>2822</v>
      </c>
      <c r="I956" s="2" t="s">
        <v>5448</v>
      </c>
      <c r="J956" s="2" t="s">
        <v>285</v>
      </c>
      <c r="K956" s="2" t="s">
        <v>5386</v>
      </c>
      <c r="L956" s="3">
        <v>23.8</v>
      </c>
      <c r="M956" s="3">
        <v>24.99</v>
      </c>
      <c r="N956" s="3">
        <v>49.99</v>
      </c>
      <c r="O956" s="2" t="s">
        <v>226</v>
      </c>
      <c r="P956" s="2" t="s">
        <v>2046</v>
      </c>
      <c r="Q956" s="2" t="s">
        <v>228</v>
      </c>
      <c r="R956" s="2" t="s">
        <v>229</v>
      </c>
      <c r="S956" s="2" t="s">
        <v>5387</v>
      </c>
      <c r="T956" s="2" t="s">
        <v>2437</v>
      </c>
      <c r="U956" s="2" t="s">
        <v>232</v>
      </c>
      <c r="V956" s="2" t="s">
        <v>2307</v>
      </c>
      <c r="W956" s="2" t="s">
        <v>1009</v>
      </c>
      <c r="X956" s="2" t="s">
        <v>229</v>
      </c>
      <c r="Y956" s="2" t="s">
        <v>4320</v>
      </c>
      <c r="Z956" s="4">
        <v>60</v>
      </c>
      <c r="AA956" s="4">
        <f>=ROUNDDOWN({0},0)</f>
      </c>
      <c r="AB956" s="5"/>
      <c r="AC956" s="2" t="s">
        <v>1617</v>
      </c>
      <c r="AD956" s="4">
        <v>60</v>
      </c>
      <c r="AE956" s="4">
        <v>130</v>
      </c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229</v>
      </c>
      <c r="AW956" s="8" t="s">
        <v>229</v>
      </c>
      <c r="AX956" s="4" t="s">
        <v>229</v>
      </c>
      <c r="AY956" s="8" t="s">
        <v>229</v>
      </c>
      <c r="AZ956" s="7" t="s">
        <v>229</v>
      </c>
      <c r="BA956" s="7" t="s">
        <v>229</v>
      </c>
      <c r="BB956" s="7"/>
      <c r="BC956" s="4" t="s">
        <v>229</v>
      </c>
      <c r="BD956" s="8" t="s">
        <v>229</v>
      </c>
      <c r="BE956" s="4" t="s">
        <v>229</v>
      </c>
      <c r="BF956" s="8" t="s">
        <v>229</v>
      </c>
      <c r="BG956" s="7" t="s">
        <v>229</v>
      </c>
      <c r="BH956" s="7" t="s">
        <v>229</v>
      </c>
      <c r="BI956" s="7"/>
      <c r="BJ956" s="4"/>
      <c r="BK956" s="8"/>
      <c r="BL956" s="2" t="s">
        <v>229</v>
      </c>
      <c r="BM956" s="7"/>
      <c r="BN956" s="7"/>
      <c r="BO956" s="4"/>
      <c r="BP956" s="8"/>
      <c r="BQ956" s="4"/>
      <c r="BR956" s="8"/>
      <c r="BS956" s="7"/>
      <c r="BT956" s="7"/>
      <c r="BU956" s="2" t="s">
        <v>664</v>
      </c>
      <c r="BV956" s="2" t="s">
        <v>226</v>
      </c>
      <c r="BW956" s="2" t="s">
        <v>229</v>
      </c>
      <c r="BX956" s="2" t="s">
        <v>229</v>
      </c>
      <c r="BY956" s="2" t="s">
        <v>241</v>
      </c>
      <c r="BZ956" s="2" t="s">
        <v>229</v>
      </c>
      <c r="CA956" s="4"/>
      <c r="CB956" s="8"/>
      <c r="CC956" s="4"/>
      <c r="CD956" s="8"/>
      <c r="CE956" s="7"/>
      <c r="CF956" s="7"/>
      <c r="CG956" s="2" t="s">
        <v>266</v>
      </c>
      <c r="CH956" s="2" t="s">
        <v>226</v>
      </c>
      <c r="CI956" s="2" t="s">
        <v>229</v>
      </c>
      <c r="CJ956" s="2" t="s">
        <v>229</v>
      </c>
      <c r="CK956" s="2" t="s">
        <v>241</v>
      </c>
      <c r="CL956" s="2" t="s">
        <v>229</v>
      </c>
      <c r="CM956" s="4"/>
      <c r="CN956" s="8"/>
      <c r="CO956" s="4"/>
      <c r="CP956" s="8"/>
      <c r="CQ956" s="7"/>
      <c r="CR956" s="7"/>
      <c r="CS956" s="2" t="s">
        <v>272</v>
      </c>
      <c r="CT956" s="2" t="s">
        <v>226</v>
      </c>
      <c r="CU956" s="2" t="s">
        <v>229</v>
      </c>
      <c r="CV956" s="2" t="s">
        <v>229</v>
      </c>
      <c r="CW956" s="2" t="s">
        <v>241</v>
      </c>
      <c r="CX956" s="2" t="s">
        <v>229</v>
      </c>
      <c r="CY956" s="4"/>
      <c r="CZ956" s="8"/>
      <c r="DA956" s="4"/>
      <c r="DB956" s="8"/>
      <c r="DC956" s="7"/>
      <c r="DD956" s="7"/>
      <c r="DE956" s="2" t="s">
        <v>266</v>
      </c>
      <c r="DF956" s="2" t="s">
        <v>226</v>
      </c>
      <c r="DG956" s="2" t="s">
        <v>229</v>
      </c>
      <c r="DH956" s="2" t="s">
        <v>229</v>
      </c>
      <c r="DI956" s="2" t="s">
        <v>241</v>
      </c>
      <c r="DJ956" s="2" t="s">
        <v>229</v>
      </c>
      <c r="DK956" s="4"/>
      <c r="DL956" s="8"/>
      <c r="DM956" s="4"/>
      <c r="DN956" s="8"/>
      <c r="DO956" s="7"/>
      <c r="DP956" s="7"/>
      <c r="DQ956" s="2" t="s">
        <v>239</v>
      </c>
      <c r="DR956" s="2" t="s">
        <v>226</v>
      </c>
      <c r="DS956" s="2" t="s">
        <v>229</v>
      </c>
      <c r="DT956" s="2" t="s">
        <v>229</v>
      </c>
      <c r="DU956" s="2" t="s">
        <v>241</v>
      </c>
      <c r="DV956" s="2" t="s">
        <v>229</v>
      </c>
      <c r="DW956" s="4"/>
      <c r="DX956" s="8"/>
      <c r="DY956" s="4"/>
      <c r="DZ956" s="8"/>
      <c r="EA956" s="7"/>
      <c r="EB956" s="7"/>
      <c r="EC956" s="2" t="s">
        <v>266</v>
      </c>
      <c r="ED956" s="2" t="s">
        <v>226</v>
      </c>
      <c r="EE956" s="2" t="s">
        <v>229</v>
      </c>
      <c r="EF956" s="2" t="s">
        <v>229</v>
      </c>
      <c r="EG956" s="2" t="s">
        <v>241</v>
      </c>
      <c r="EH956" s="2" t="s">
        <v>229</v>
      </c>
      <c r="EI956" s="4"/>
      <c r="EJ956" s="8"/>
      <c r="EK956" s="4"/>
      <c r="EL956" s="8"/>
      <c r="EM956" s="7"/>
      <c r="EN956" s="7"/>
      <c r="EO956" s="2" t="s">
        <v>266</v>
      </c>
      <c r="EP956" s="2" t="s">
        <v>226</v>
      </c>
      <c r="EQ956" s="2" t="s">
        <v>229</v>
      </c>
      <c r="ER956" s="2" t="s">
        <v>229</v>
      </c>
      <c r="ES956" s="2" t="s">
        <v>241</v>
      </c>
      <c r="ET956" s="2" t="s">
        <v>229</v>
      </c>
      <c r="EU956" s="4"/>
      <c r="EV956" s="8"/>
      <c r="EW956" s="4"/>
      <c r="EX956" s="8"/>
      <c r="EY956" s="7"/>
      <c r="EZ956" s="7"/>
      <c r="FA956" s="2" t="s">
        <v>267</v>
      </c>
      <c r="FB956" s="2" t="s">
        <v>226</v>
      </c>
      <c r="FC956" s="2" t="s">
        <v>229</v>
      </c>
      <c r="FD956" s="2" t="s">
        <v>229</v>
      </c>
      <c r="FE956" s="2" t="s">
        <v>241</v>
      </c>
      <c r="FF956" s="2" t="s">
        <v>229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226</v>
      </c>
      <c r="FO956" s="2" t="s">
        <v>229</v>
      </c>
      <c r="FP956" s="2" t="s">
        <v>229</v>
      </c>
      <c r="FQ956" s="2" t="s">
        <v>241</v>
      </c>
      <c r="FR956" s="2" t="s">
        <v>229</v>
      </c>
      <c r="FS956" s="4"/>
      <c r="FT956" s="8"/>
      <c r="FU956" s="4"/>
      <c r="FV956" s="8"/>
      <c r="FW956" s="7"/>
      <c r="FX956" s="7"/>
      <c r="FY956" s="2" t="s">
        <v>239</v>
      </c>
      <c r="FZ956" s="2" t="s">
        <v>226</v>
      </c>
      <c r="GA956" s="2" t="s">
        <v>229</v>
      </c>
      <c r="GB956" s="2" t="s">
        <v>229</v>
      </c>
      <c r="GC956" s="2" t="s">
        <v>241</v>
      </c>
      <c r="GD956" s="2" t="s">
        <v>229</v>
      </c>
      <c r="GE956" s="4"/>
      <c r="GF956" s="8"/>
      <c r="GG956" s="4"/>
      <c r="GH956" s="8"/>
      <c r="GI956" s="7"/>
      <c r="GJ956" s="7"/>
      <c r="GK956" s="2" t="s">
        <v>272</v>
      </c>
      <c r="GL956" s="2" t="s">
        <v>226</v>
      </c>
      <c r="GM956" s="2" t="s">
        <v>229</v>
      </c>
      <c r="GN956" s="2" t="s">
        <v>229</v>
      </c>
      <c r="GO956" s="2" t="s">
        <v>241</v>
      </c>
      <c r="GP956" s="2" t="s">
        <v>229</v>
      </c>
      <c r="GQ956" s="4"/>
      <c r="GR956" s="8"/>
      <c r="GS956" s="4"/>
      <c r="GT956" s="8"/>
      <c r="GU956" s="7"/>
      <c r="GV956" s="7"/>
      <c r="GW956" s="2" t="s">
        <v>266</v>
      </c>
      <c r="GX956" s="2" t="s">
        <v>226</v>
      </c>
      <c r="GY956" s="2" t="s">
        <v>229</v>
      </c>
      <c r="GZ956" s="2" t="s">
        <v>229</v>
      </c>
      <c r="HA956" s="2" t="s">
        <v>241</v>
      </c>
      <c r="HB956" s="2" t="s">
        <v>229</v>
      </c>
      <c r="HC956" s="4"/>
      <c r="HD956" s="8"/>
      <c r="HE956" s="4"/>
      <c r="HF956" s="8"/>
      <c r="HG956" s="7"/>
      <c r="HH956" s="7"/>
      <c r="HI956" s="2" t="s">
        <v>266</v>
      </c>
      <c r="HJ956" s="2" t="s">
        <v>226</v>
      </c>
      <c r="HK956" s="2" t="s">
        <v>229</v>
      </c>
      <c r="HL956" s="2" t="s">
        <v>229</v>
      </c>
      <c r="HM956" s="2" t="s">
        <v>241</v>
      </c>
      <c r="HN956" s="2" t="s">
        <v>229</v>
      </c>
      <c r="HO956" s="4"/>
      <c r="HP956" s="8"/>
      <c r="HQ956" s="4"/>
      <c r="HR956" s="8"/>
      <c r="HS956" s="7"/>
      <c r="HT956" s="7"/>
      <c r="HU956" s="2" t="s">
        <v>272</v>
      </c>
      <c r="HV956" s="2" t="s">
        <v>226</v>
      </c>
      <c r="HW956" s="2" t="s">
        <v>229</v>
      </c>
      <c r="HX956" s="2" t="s">
        <v>229</v>
      </c>
      <c r="HY956" s="2" t="s">
        <v>241</v>
      </c>
      <c r="HZ956" s="2" t="s">
        <v>229</v>
      </c>
      <c r="IA956" s="4"/>
      <c r="IB956" s="8"/>
      <c r="IC956" s="4"/>
      <c r="ID956" s="8"/>
      <c r="IE956" s="7"/>
      <c r="IF956" s="7"/>
      <c r="IG956" s="2" t="s">
        <v>266</v>
      </c>
      <c r="IH956" s="2" t="s">
        <v>226</v>
      </c>
      <c r="II956" s="2" t="s">
        <v>229</v>
      </c>
      <c r="IJ956" s="2" t="s">
        <v>229</v>
      </c>
      <c r="IK956" s="2" t="s">
        <v>241</v>
      </c>
      <c r="IL956" s="2" t="s">
        <v>229</v>
      </c>
      <c r="IM956" s="4"/>
      <c r="IN956" s="8"/>
      <c r="IO956" s="4"/>
      <c r="IP956" s="8"/>
      <c r="IQ956" s="7"/>
      <c r="IR956" s="7"/>
      <c r="IS956" s="2" t="s">
        <v>664</v>
      </c>
      <c r="IT956" s="2" t="s">
        <v>226</v>
      </c>
      <c r="IU956" s="2" t="s">
        <v>229</v>
      </c>
      <c r="IV956" s="2" t="s">
        <v>229</v>
      </c>
      <c r="IW956" s="2" t="s">
        <v>241</v>
      </c>
      <c r="IX956" s="2" t="s">
        <v>229</v>
      </c>
      <c r="IY956" s="4"/>
      <c r="IZ956" s="8"/>
      <c r="JA956" s="4"/>
      <c r="JB956" s="8"/>
      <c r="JC956" s="7"/>
      <c r="JD956" s="7"/>
      <c r="JE956" s="2" t="s">
        <v>272</v>
      </c>
      <c r="JF956" s="2" t="s">
        <v>226</v>
      </c>
      <c r="JG956" s="2" t="s">
        <v>229</v>
      </c>
      <c r="JH956" s="2" t="s">
        <v>229</v>
      </c>
      <c r="JI956" s="2" t="s">
        <v>241</v>
      </c>
      <c r="JJ956" s="2" t="s">
        <v>229</v>
      </c>
      <c r="JK956" s="4"/>
      <c r="JL956" s="8"/>
      <c r="JM956" s="4"/>
      <c r="JN956" s="8"/>
      <c r="JO956" s="7"/>
      <c r="JP956" s="7"/>
      <c r="JQ956" s="2" t="s">
        <v>272</v>
      </c>
      <c r="JR956" s="2" t="s">
        <v>226</v>
      </c>
      <c r="JS956" s="2" t="s">
        <v>229</v>
      </c>
      <c r="JT956" s="2" t="s">
        <v>229</v>
      </c>
      <c r="JU956" s="2" t="s">
        <v>241</v>
      </c>
      <c r="JV956" s="2" t="s">
        <v>229</v>
      </c>
      <c r="JW956" s="4"/>
      <c r="JX956" s="8"/>
      <c r="JY956" s="4"/>
      <c r="JZ956" s="8"/>
      <c r="KA956" s="7"/>
      <c r="KB956" s="7"/>
      <c r="KC956" s="2" t="s">
        <v>272</v>
      </c>
      <c r="KD956" s="2" t="s">
        <v>226</v>
      </c>
      <c r="KE956" s="2" t="s">
        <v>229</v>
      </c>
      <c r="KF956" s="2" t="s">
        <v>229</v>
      </c>
      <c r="KG956" s="2" t="s">
        <v>241</v>
      </c>
      <c r="KH956" s="2" t="s">
        <v>229</v>
      </c>
      <c r="KI956" s="4"/>
      <c r="KJ956" s="8"/>
      <c r="KK956" s="4"/>
      <c r="KL956" s="8"/>
      <c r="KM956" s="7"/>
      <c r="KN956" s="7"/>
      <c r="KO956" s="2" t="s">
        <v>272</v>
      </c>
      <c r="KP956" s="2" t="s">
        <v>226</v>
      </c>
      <c r="KQ956" s="2" t="s">
        <v>229</v>
      </c>
      <c r="KR956" s="2" t="s">
        <v>229</v>
      </c>
      <c r="KS956" s="2" t="s">
        <v>241</v>
      </c>
      <c r="KT956" s="2" t="s">
        <v>229</v>
      </c>
      <c r="KU956" s="4"/>
      <c r="KV956" s="8"/>
      <c r="KW956" s="4"/>
      <c r="KX956" s="8"/>
      <c r="KY956" s="7"/>
      <c r="KZ956" s="7"/>
      <c r="LA956" s="2" t="s">
        <v>272</v>
      </c>
      <c r="LB956" s="2" t="s">
        <v>226</v>
      </c>
      <c r="LC956" s="2" t="s">
        <v>229</v>
      </c>
      <c r="LD956" s="2" t="s">
        <v>229</v>
      </c>
      <c r="LE956" s="2" t="s">
        <v>241</v>
      </c>
      <c r="LF956" s="2" t="s">
        <v>229</v>
      </c>
      <c r="LG956" s="4"/>
      <c r="LH956" s="8"/>
      <c r="LI956" s="4"/>
      <c r="LJ956" s="8"/>
      <c r="LK956" s="7"/>
      <c r="LL956" s="7"/>
      <c r="LM956" s="2" t="s">
        <v>272</v>
      </c>
      <c r="LN956" s="2" t="s">
        <v>226</v>
      </c>
      <c r="LO956" s="2" t="s">
        <v>229</v>
      </c>
      <c r="LP956" s="2" t="s">
        <v>229</v>
      </c>
      <c r="LQ956" s="2" t="s">
        <v>241</v>
      </c>
      <c r="LR956" s="2" t="s">
        <v>229</v>
      </c>
      <c r="LS956" s="4"/>
      <c r="LT956" s="8"/>
      <c r="LU956" s="4"/>
      <c r="LV956" s="8"/>
      <c r="LW956" s="7"/>
      <c r="LX956" s="7"/>
      <c r="LY956" s="2" t="s">
        <v>664</v>
      </c>
      <c r="LZ956" s="2" t="s">
        <v>226</v>
      </c>
      <c r="MA956" s="2" t="s">
        <v>229</v>
      </c>
      <c r="MB956" s="2" t="s">
        <v>229</v>
      </c>
      <c r="MC956" s="2" t="s">
        <v>241</v>
      </c>
      <c r="MD956" s="2" t="s">
        <v>229</v>
      </c>
      <c r="ME956" s="4"/>
      <c r="MF956" s="8"/>
      <c r="MG956" s="4"/>
      <c r="MH956" s="8"/>
      <c r="MI956" s="7"/>
      <c r="MJ956" s="7"/>
      <c r="MK956" s="2" t="s">
        <v>272</v>
      </c>
      <c r="ML956" s="2" t="s">
        <v>226</v>
      </c>
      <c r="MM956" s="2" t="s">
        <v>229</v>
      </c>
      <c r="MN956" s="2" t="s">
        <v>229</v>
      </c>
      <c r="MO956" s="2" t="s">
        <v>241</v>
      </c>
      <c r="MP956" s="2" t="s">
        <v>229</v>
      </c>
      <c r="MQ956" s="4"/>
      <c r="MR956" s="8"/>
      <c r="MS956" s="4"/>
      <c r="MT956" s="8"/>
      <c r="MU956" s="7"/>
      <c r="MV956" s="7"/>
      <c r="MW956" s="2" t="s">
        <v>272</v>
      </c>
      <c r="MX956" s="2" t="s">
        <v>226</v>
      </c>
      <c r="MY956" s="2" t="s">
        <v>229</v>
      </c>
      <c r="MZ956" s="2" t="s">
        <v>229</v>
      </c>
      <c r="NA956" s="2" t="s">
        <v>241</v>
      </c>
      <c r="NB956" s="2" t="s">
        <v>229</v>
      </c>
      <c r="NC956" s="4"/>
      <c r="ND956" s="8"/>
      <c r="NE956" s="4"/>
      <c r="NF956" s="8"/>
      <c r="NG956" s="7"/>
      <c r="NH956" s="7"/>
      <c r="NI956" s="2" t="s">
        <v>229</v>
      </c>
      <c r="NJ956" s="2" t="s">
        <v>229</v>
      </c>
      <c r="NK956" s="2" t="s">
        <v>229</v>
      </c>
      <c r="NL956" s="2" t="s">
        <v>229</v>
      </c>
      <c r="NM956" s="2" t="s">
        <v>229</v>
      </c>
      <c r="NN956" s="2" t="s">
        <v>229</v>
      </c>
      <c r="NO956" s="4"/>
      <c r="NP956" s="8"/>
      <c r="NQ956" s="4"/>
      <c r="NR956" s="8"/>
      <c r="NS956" s="7"/>
      <c r="NT956" s="7"/>
      <c r="NU956" s="2" t="s">
        <v>272</v>
      </c>
      <c r="NV956" s="2" t="s">
        <v>226</v>
      </c>
      <c r="NW956" s="2" t="s">
        <v>229</v>
      </c>
      <c r="NX956" s="2" t="s">
        <v>229</v>
      </c>
      <c r="NY956" s="2" t="s">
        <v>241</v>
      </c>
      <c r="NZ956" s="2" t="s">
        <v>229</v>
      </c>
      <c r="OA956" s="4"/>
      <c r="OB956" s="8"/>
      <c r="OC956" s="4"/>
      <c r="OD956" s="8"/>
      <c r="OE956" s="7"/>
      <c r="OF956" s="7"/>
      <c r="OG956" s="2" t="s">
        <v>272</v>
      </c>
      <c r="OH956" s="2" t="s">
        <v>226</v>
      </c>
      <c r="OI956" s="2" t="s">
        <v>229</v>
      </c>
      <c r="OJ956" s="2" t="s">
        <v>229</v>
      </c>
      <c r="OK956" s="2" t="s">
        <v>241</v>
      </c>
      <c r="OL956" s="2" t="s">
        <v>229</v>
      </c>
      <c r="OM956" s="4"/>
      <c r="ON956" s="8"/>
      <c r="OO956" s="4"/>
      <c r="OP956" s="8"/>
      <c r="OQ956" s="7"/>
      <c r="OR956" s="7"/>
      <c r="OS956" s="2" t="s">
        <v>229</v>
      </c>
      <c r="OT956" s="2" t="s">
        <v>229</v>
      </c>
      <c r="OU956" s="2" t="s">
        <v>229</v>
      </c>
      <c r="OV956" s="2" t="s">
        <v>229</v>
      </c>
      <c r="OW956" s="2" t="s">
        <v>229</v>
      </c>
      <c r="OX956" s="2" t="s">
        <v>229</v>
      </c>
      <c r="OY956" s="4"/>
      <c r="OZ956" s="8"/>
      <c r="PA956" s="4"/>
      <c r="PB956" s="8"/>
      <c r="PC956" s="7"/>
      <c r="PD956" s="7"/>
      <c r="PE956" s="2" t="s">
        <v>229</v>
      </c>
      <c r="PF956" s="2" t="s">
        <v>229</v>
      </c>
      <c r="PG956" s="2" t="s">
        <v>229</v>
      </c>
      <c r="PH956" s="2" t="s">
        <v>229</v>
      </c>
      <c r="PI956" s="2" t="s">
        <v>229</v>
      </c>
      <c r="PJ956" s="2" t="s">
        <v>229</v>
      </c>
      <c r="PK956" s="4"/>
      <c r="PL956" s="8"/>
      <c r="PM956" s="4"/>
      <c r="PN956" s="8"/>
      <c r="PO956" s="7"/>
      <c r="PP956" s="7"/>
      <c r="PQ956" s="2" t="s">
        <v>272</v>
      </c>
      <c r="PR956" s="2" t="s">
        <v>226</v>
      </c>
      <c r="PS956" s="2" t="s">
        <v>229</v>
      </c>
      <c r="PT956" s="2" t="s">
        <v>229</v>
      </c>
      <c r="PU956" s="2" t="s">
        <v>241</v>
      </c>
      <c r="PV956" s="2" t="s">
        <v>229</v>
      </c>
      <c r="PW956" s="4"/>
      <c r="PX956" s="8"/>
      <c r="PY956" s="4"/>
      <c r="PZ956" s="8"/>
      <c r="QA956" s="7"/>
      <c r="QB956" s="7"/>
      <c r="QC956" s="2" t="s">
        <v>281</v>
      </c>
      <c r="QD956" s="2" t="s">
        <v>226</v>
      </c>
      <c r="QE956" s="2" t="s">
        <v>229</v>
      </c>
      <c r="QF956" s="2" t="s">
        <v>229</v>
      </c>
      <c r="QG956" s="2" t="s">
        <v>241</v>
      </c>
      <c r="QH956" s="2" t="s">
        <v>229</v>
      </c>
      <c r="QI956" s="4"/>
      <c r="QJ956" s="8"/>
      <c r="QK956" s="4"/>
      <c r="QL956" s="8"/>
      <c r="QM956" s="7"/>
      <c r="QN956" s="7"/>
      <c r="QO956" s="2" t="s">
        <v>272</v>
      </c>
      <c r="QP956" s="2" t="s">
        <v>226</v>
      </c>
      <c r="QQ956" s="2" t="s">
        <v>229</v>
      </c>
      <c r="QR956" s="2" t="s">
        <v>229</v>
      </c>
      <c r="QS956" s="2" t="s">
        <v>241</v>
      </c>
      <c r="QT956" s="2" t="s">
        <v>229</v>
      </c>
      <c r="QU956" s="4"/>
      <c r="QV956" s="8"/>
      <c r="QW956" s="4"/>
      <c r="QX956" s="8"/>
      <c r="QY956" s="7"/>
      <c r="QZ956" s="7"/>
      <c r="RA956" s="2" t="s">
        <v>272</v>
      </c>
      <c r="RB956" s="2" t="s">
        <v>226</v>
      </c>
      <c r="RC956" s="2" t="s">
        <v>229</v>
      </c>
      <c r="RD956" s="2" t="s">
        <v>229</v>
      </c>
      <c r="RE956" s="2" t="s">
        <v>241</v>
      </c>
      <c r="RF956" s="2" t="s">
        <v>229</v>
      </c>
      <c r="RG956" s="4"/>
      <c r="RH956" s="8"/>
      <c r="RI956" s="4"/>
      <c r="RJ956" s="8"/>
      <c r="RK956" s="7"/>
      <c r="RL956" s="7"/>
      <c r="RM956" s="2" t="s">
        <v>272</v>
      </c>
      <c r="RN956" s="2" t="s">
        <v>226</v>
      </c>
      <c r="RO956" s="2" t="s">
        <v>229</v>
      </c>
      <c r="RP956" s="2" t="s">
        <v>229</v>
      </c>
      <c r="RQ956" s="2" t="s">
        <v>241</v>
      </c>
      <c r="RR956" s="2" t="s">
        <v>229</v>
      </c>
      <c r="RS956" s="4"/>
      <c r="RT956" s="8"/>
      <c r="RU956" s="4"/>
      <c r="RV956" s="8"/>
      <c r="RW956" s="7"/>
      <c r="RX956" s="7"/>
      <c r="RY956" s="2" t="s">
        <v>229</v>
      </c>
      <c r="RZ956" s="2" t="s">
        <v>229</v>
      </c>
      <c r="SA956" s="2" t="s">
        <v>229</v>
      </c>
      <c r="SB956" s="2" t="s">
        <v>229</v>
      </c>
      <c r="SC956" s="2" t="s">
        <v>229</v>
      </c>
      <c r="SD956" s="2" t="s">
        <v>229</v>
      </c>
      <c r="SE956" s="4">
        <v>60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>
        <v>60</v>
      </c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>
        <v>70</v>
      </c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</row>
    <row r="957">
      <c r="A957" s="2" t="s">
        <v>5450</v>
      </c>
      <c r="B957" s="2" t="s">
        <v>216</v>
      </c>
      <c r="C957" s="2" t="s">
        <v>5451</v>
      </c>
      <c r="D957" s="2" t="s">
        <v>218</v>
      </c>
      <c r="E957" s="2" t="s">
        <v>219</v>
      </c>
      <c r="F957" s="2" t="s">
        <v>5452</v>
      </c>
      <c r="G957" s="2" t="s">
        <v>5452</v>
      </c>
      <c r="H957" s="2" t="s">
        <v>229</v>
      </c>
      <c r="I957" s="2" t="s">
        <v>1434</v>
      </c>
      <c r="J957" s="2" t="s">
        <v>2888</v>
      </c>
      <c r="K957" s="2" t="s">
        <v>617</v>
      </c>
      <c r="L957" s="3">
        <v>43.2</v>
      </c>
      <c r="M957" s="3">
        <v>45.36</v>
      </c>
      <c r="N957" s="3">
        <v>89.99</v>
      </c>
      <c r="O957" s="2" t="s">
        <v>2130</v>
      </c>
      <c r="P957" s="2" t="s">
        <v>964</v>
      </c>
      <c r="Q957" s="2" t="s">
        <v>228</v>
      </c>
      <c r="R957" s="2" t="s">
        <v>229</v>
      </c>
      <c r="S957" s="2" t="s">
        <v>229</v>
      </c>
      <c r="T957" s="2" t="s">
        <v>229</v>
      </c>
      <c r="U957" s="2" t="s">
        <v>229</v>
      </c>
      <c r="V957" s="2" t="s">
        <v>4848</v>
      </c>
      <c r="W957" s="2" t="s">
        <v>1009</v>
      </c>
      <c r="X957" s="2" t="s">
        <v>229</v>
      </c>
      <c r="Y957" s="2" t="s">
        <v>1144</v>
      </c>
      <c r="Z957" s="4"/>
      <c r="AA957" s="4">
        <f>=ROUNDDOWN({0},0)</f>
      </c>
      <c r="AB957" s="5"/>
      <c r="AC957" s="2" t="s">
        <v>229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/>
      <c r="BK957" s="8"/>
      <c r="BL957" s="2" t="s">
        <v>229</v>
      </c>
      <c r="BM957" s="7"/>
      <c r="BN957" s="7"/>
      <c r="BO957" s="4"/>
      <c r="BP957" s="8"/>
      <c r="BQ957" s="4"/>
      <c r="BR957" s="8"/>
      <c r="BS957" s="7"/>
      <c r="BT957" s="7"/>
      <c r="BU957" s="2" t="s">
        <v>239</v>
      </c>
      <c r="BV957" s="2" t="s">
        <v>275</v>
      </c>
      <c r="BW957" s="2" t="s">
        <v>229</v>
      </c>
      <c r="BX957" s="2" t="s">
        <v>1447</v>
      </c>
      <c r="BY957" s="2" t="s">
        <v>241</v>
      </c>
      <c r="BZ957" s="2" t="s">
        <v>229</v>
      </c>
      <c r="CA957" s="4"/>
      <c r="CB957" s="8"/>
      <c r="CC957" s="4"/>
      <c r="CD957" s="8"/>
      <c r="CE957" s="7"/>
      <c r="CF957" s="7"/>
      <c r="CG957" s="2" t="s">
        <v>281</v>
      </c>
      <c r="CH957" s="2" t="s">
        <v>275</v>
      </c>
      <c r="CI957" s="2" t="s">
        <v>229</v>
      </c>
      <c r="CJ957" s="2" t="s">
        <v>229</v>
      </c>
      <c r="CK957" s="2" t="s">
        <v>241</v>
      </c>
      <c r="CL957" s="2" t="s">
        <v>229</v>
      </c>
      <c r="CM957" s="4"/>
      <c r="CN957" s="8"/>
      <c r="CO957" s="4"/>
      <c r="CP957" s="8"/>
      <c r="CQ957" s="7"/>
      <c r="CR957" s="7"/>
      <c r="CS957" s="2" t="s">
        <v>239</v>
      </c>
      <c r="CT957" s="2" t="s">
        <v>275</v>
      </c>
      <c r="CU957" s="2" t="s">
        <v>2256</v>
      </c>
      <c r="CV957" s="2" t="s">
        <v>5453</v>
      </c>
      <c r="CW957" s="2" t="s">
        <v>241</v>
      </c>
      <c r="CX957" s="2" t="s">
        <v>229</v>
      </c>
      <c r="CY957" s="4"/>
      <c r="CZ957" s="8"/>
      <c r="DA957" s="4"/>
      <c r="DB957" s="8"/>
      <c r="DC957" s="7"/>
      <c r="DD957" s="7"/>
      <c r="DE957" s="2" t="s">
        <v>239</v>
      </c>
      <c r="DF957" s="2" t="s">
        <v>275</v>
      </c>
      <c r="DG957" s="2" t="s">
        <v>2094</v>
      </c>
      <c r="DH957" s="2" t="s">
        <v>1930</v>
      </c>
      <c r="DI957" s="2" t="s">
        <v>241</v>
      </c>
      <c r="DJ957" s="2" t="s">
        <v>229</v>
      </c>
      <c r="DK957" s="4"/>
      <c r="DL957" s="8"/>
      <c r="DM957" s="4"/>
      <c r="DN957" s="8"/>
      <c r="DO957" s="7"/>
      <c r="DP957" s="7"/>
      <c r="DQ957" s="2" t="s">
        <v>239</v>
      </c>
      <c r="DR957" s="2" t="s">
        <v>275</v>
      </c>
      <c r="DS957" s="2" t="s">
        <v>1148</v>
      </c>
      <c r="DT957" s="2" t="s">
        <v>1650</v>
      </c>
      <c r="DU957" s="2" t="s">
        <v>241</v>
      </c>
      <c r="DV957" s="2" t="s">
        <v>229</v>
      </c>
      <c r="DW957" s="4"/>
      <c r="DX957" s="8"/>
      <c r="DY957" s="4"/>
      <c r="DZ957" s="8"/>
      <c r="EA957" s="7"/>
      <c r="EB957" s="7"/>
      <c r="EC957" s="2" t="s">
        <v>239</v>
      </c>
      <c r="ED957" s="2" t="s">
        <v>275</v>
      </c>
      <c r="EE957" s="2" t="s">
        <v>1166</v>
      </c>
      <c r="EF957" s="2" t="s">
        <v>4648</v>
      </c>
      <c r="EG957" s="2" t="s">
        <v>241</v>
      </c>
      <c r="EH957" s="2" t="s">
        <v>229</v>
      </c>
      <c r="EI957" s="4"/>
      <c r="EJ957" s="8"/>
      <c r="EK957" s="4"/>
      <c r="EL957" s="8"/>
      <c r="EM957" s="7"/>
      <c r="EN957" s="7"/>
      <c r="EO957" s="2" t="s">
        <v>266</v>
      </c>
      <c r="EP957" s="2" t="s">
        <v>275</v>
      </c>
      <c r="EQ957" s="2" t="s">
        <v>229</v>
      </c>
      <c r="ER957" s="2" t="s">
        <v>229</v>
      </c>
      <c r="ES957" s="2" t="s">
        <v>241</v>
      </c>
      <c r="ET957" s="2" t="s">
        <v>229</v>
      </c>
      <c r="EU957" s="4"/>
      <c r="EV957" s="8"/>
      <c r="EW957" s="4"/>
      <c r="EX957" s="8"/>
      <c r="EY957" s="7"/>
      <c r="EZ957" s="7"/>
      <c r="FA957" s="2" t="s">
        <v>239</v>
      </c>
      <c r="FB957" s="2" t="s">
        <v>275</v>
      </c>
      <c r="FC957" s="2" t="s">
        <v>1832</v>
      </c>
      <c r="FD957" s="2" t="s">
        <v>4831</v>
      </c>
      <c r="FE957" s="2" t="s">
        <v>241</v>
      </c>
      <c r="FF957" s="2" t="s">
        <v>229</v>
      </c>
      <c r="FG957" s="4"/>
      <c r="FH957" s="8"/>
      <c r="FI957" s="4"/>
      <c r="FJ957" s="8"/>
      <c r="FK957" s="7"/>
      <c r="FL957" s="7"/>
      <c r="FM957" s="2" t="s">
        <v>239</v>
      </c>
      <c r="FN957" s="2" t="s">
        <v>275</v>
      </c>
      <c r="FO957" s="2" t="s">
        <v>1148</v>
      </c>
      <c r="FP957" s="2" t="s">
        <v>5453</v>
      </c>
      <c r="FQ957" s="2" t="s">
        <v>241</v>
      </c>
      <c r="FR957" s="2" t="s">
        <v>229</v>
      </c>
      <c r="FS957" s="4"/>
      <c r="FT957" s="8"/>
      <c r="FU957" s="4"/>
      <c r="FV957" s="8"/>
      <c r="FW957" s="7"/>
      <c r="FX957" s="7"/>
      <c r="FY957" s="2" t="s">
        <v>229</v>
      </c>
      <c r="FZ957" s="2" t="s">
        <v>229</v>
      </c>
      <c r="GA957" s="2" t="s">
        <v>229</v>
      </c>
      <c r="GB957" s="2" t="s">
        <v>229</v>
      </c>
      <c r="GC957" s="2" t="s">
        <v>229</v>
      </c>
      <c r="GD957" s="2" t="s">
        <v>229</v>
      </c>
      <c r="GE957" s="4"/>
      <c r="GF957" s="8"/>
      <c r="GG957" s="4"/>
      <c r="GH957" s="8"/>
      <c r="GI957" s="7"/>
      <c r="GJ957" s="7"/>
      <c r="GK957" s="2" t="s">
        <v>281</v>
      </c>
      <c r="GL957" s="2" t="s">
        <v>275</v>
      </c>
      <c r="GM957" s="2" t="s">
        <v>229</v>
      </c>
      <c r="GN957" s="2" t="s">
        <v>229</v>
      </c>
      <c r="GO957" s="2" t="s">
        <v>241</v>
      </c>
      <c r="GP957" s="2" t="s">
        <v>229</v>
      </c>
      <c r="GQ957" s="4"/>
      <c r="GR957" s="8"/>
      <c r="GS957" s="4"/>
      <c r="GT957" s="8"/>
      <c r="GU957" s="7"/>
      <c r="GV957" s="7"/>
      <c r="GW957" s="2" t="s">
        <v>1106</v>
      </c>
      <c r="GX957" s="2" t="s">
        <v>275</v>
      </c>
      <c r="GY957" s="2" t="s">
        <v>4723</v>
      </c>
      <c r="GZ957" s="2" t="s">
        <v>229</v>
      </c>
      <c r="HA957" s="2" t="s">
        <v>241</v>
      </c>
      <c r="HB957" s="2" t="s">
        <v>229</v>
      </c>
      <c r="HC957" s="4"/>
      <c r="HD957" s="8"/>
      <c r="HE957" s="4"/>
      <c r="HF957" s="8"/>
      <c r="HG957" s="7"/>
      <c r="HH957" s="7"/>
      <c r="HI957" s="2" t="s">
        <v>281</v>
      </c>
      <c r="HJ957" s="2" t="s">
        <v>275</v>
      </c>
      <c r="HK957" s="2" t="s">
        <v>229</v>
      </c>
      <c r="HL957" s="2" t="s">
        <v>229</v>
      </c>
      <c r="HM957" s="2" t="s">
        <v>241</v>
      </c>
      <c r="HN957" s="2" t="s">
        <v>229</v>
      </c>
      <c r="HO957" s="4"/>
      <c r="HP957" s="8"/>
      <c r="HQ957" s="4"/>
      <c r="HR957" s="8"/>
      <c r="HS957" s="7"/>
      <c r="HT957" s="7"/>
      <c r="HU957" s="2" t="s">
        <v>229</v>
      </c>
      <c r="HV957" s="2" t="s">
        <v>229</v>
      </c>
      <c r="HW957" s="2" t="s">
        <v>229</v>
      </c>
      <c r="HX957" s="2" t="s">
        <v>229</v>
      </c>
      <c r="HY957" s="2" t="s">
        <v>229</v>
      </c>
      <c r="HZ957" s="2" t="s">
        <v>229</v>
      </c>
      <c r="IA957" s="4"/>
      <c r="IB957" s="8"/>
      <c r="IC957" s="4"/>
      <c r="ID957" s="8"/>
      <c r="IE957" s="7"/>
      <c r="IF957" s="7"/>
      <c r="IG957" s="2" t="s">
        <v>239</v>
      </c>
      <c r="IH957" s="2" t="s">
        <v>275</v>
      </c>
      <c r="II957" s="2" t="s">
        <v>5454</v>
      </c>
      <c r="IJ957" s="2" t="s">
        <v>229</v>
      </c>
      <c r="IK957" s="2" t="s">
        <v>241</v>
      </c>
      <c r="IL957" s="2" t="s">
        <v>229</v>
      </c>
      <c r="IM957" s="4"/>
      <c r="IN957" s="8"/>
      <c r="IO957" s="4"/>
      <c r="IP957" s="8"/>
      <c r="IQ957" s="7"/>
      <c r="IR957" s="7"/>
      <c r="IS957" s="2" t="s">
        <v>229</v>
      </c>
      <c r="IT957" s="2" t="s">
        <v>229</v>
      </c>
      <c r="IU957" s="2" t="s">
        <v>229</v>
      </c>
      <c r="IV957" s="2" t="s">
        <v>229</v>
      </c>
      <c r="IW957" s="2" t="s">
        <v>229</v>
      </c>
      <c r="IX957" s="2" t="s">
        <v>229</v>
      </c>
      <c r="IY957" s="4"/>
      <c r="IZ957" s="8"/>
      <c r="JA957" s="4"/>
      <c r="JB957" s="8"/>
      <c r="JC957" s="7"/>
      <c r="JD957" s="7"/>
      <c r="JE957" s="2" t="s">
        <v>229</v>
      </c>
      <c r="JF957" s="2" t="s">
        <v>229</v>
      </c>
      <c r="JG957" s="2" t="s">
        <v>229</v>
      </c>
      <c r="JH957" s="2" t="s">
        <v>229</v>
      </c>
      <c r="JI957" s="2" t="s">
        <v>229</v>
      </c>
      <c r="JJ957" s="2" t="s">
        <v>229</v>
      </c>
      <c r="JK957" s="4"/>
      <c r="JL957" s="8"/>
      <c r="JM957" s="4"/>
      <c r="JN957" s="8"/>
      <c r="JO957" s="7"/>
      <c r="JP957" s="7"/>
      <c r="JQ957" s="2" t="s">
        <v>229</v>
      </c>
      <c r="JR957" s="2" t="s">
        <v>229</v>
      </c>
      <c r="JS957" s="2" t="s">
        <v>229</v>
      </c>
      <c r="JT957" s="2" t="s">
        <v>229</v>
      </c>
      <c r="JU957" s="2" t="s">
        <v>229</v>
      </c>
      <c r="JV957" s="2" t="s">
        <v>229</v>
      </c>
      <c r="JW957" s="4"/>
      <c r="JX957" s="8"/>
      <c r="JY957" s="4"/>
      <c r="JZ957" s="8"/>
      <c r="KA957" s="7"/>
      <c r="KB957" s="7"/>
      <c r="KC957" s="2" t="s">
        <v>281</v>
      </c>
      <c r="KD957" s="2" t="s">
        <v>275</v>
      </c>
      <c r="KE957" s="2" t="s">
        <v>229</v>
      </c>
      <c r="KF957" s="2" t="s">
        <v>229</v>
      </c>
      <c r="KG957" s="2" t="s">
        <v>241</v>
      </c>
      <c r="KH957" s="2" t="s">
        <v>229</v>
      </c>
      <c r="KI957" s="4"/>
      <c r="KJ957" s="8"/>
      <c r="KK957" s="4"/>
      <c r="KL957" s="8"/>
      <c r="KM957" s="7"/>
      <c r="KN957" s="7"/>
      <c r="KO957" s="2" t="s">
        <v>229</v>
      </c>
      <c r="KP957" s="2" t="s">
        <v>229</v>
      </c>
      <c r="KQ957" s="2" t="s">
        <v>229</v>
      </c>
      <c r="KR957" s="2" t="s">
        <v>229</v>
      </c>
      <c r="KS957" s="2" t="s">
        <v>229</v>
      </c>
      <c r="KT957" s="2" t="s">
        <v>229</v>
      </c>
      <c r="KU957" s="4"/>
      <c r="KV957" s="8"/>
      <c r="KW957" s="4"/>
      <c r="KX957" s="8"/>
      <c r="KY957" s="7"/>
      <c r="KZ957" s="7"/>
      <c r="LA957" s="2" t="s">
        <v>266</v>
      </c>
      <c r="LB957" s="2" t="s">
        <v>275</v>
      </c>
      <c r="LC957" s="2" t="s">
        <v>229</v>
      </c>
      <c r="LD957" s="2" t="s">
        <v>229</v>
      </c>
      <c r="LE957" s="2" t="s">
        <v>241</v>
      </c>
      <c r="LF957" s="2" t="s">
        <v>229</v>
      </c>
      <c r="LG957" s="4"/>
      <c r="LH957" s="8"/>
      <c r="LI957" s="4"/>
      <c r="LJ957" s="8"/>
      <c r="LK957" s="7"/>
      <c r="LL957" s="7"/>
      <c r="LM957" s="2" t="s">
        <v>229</v>
      </c>
      <c r="LN957" s="2" t="s">
        <v>229</v>
      </c>
      <c r="LO957" s="2" t="s">
        <v>229</v>
      </c>
      <c r="LP957" s="2" t="s">
        <v>229</v>
      </c>
      <c r="LQ957" s="2" t="s">
        <v>229</v>
      </c>
      <c r="LR957" s="2" t="s">
        <v>229</v>
      </c>
      <c r="LS957" s="4"/>
      <c r="LT957" s="8"/>
      <c r="LU957" s="4"/>
      <c r="LV957" s="8"/>
      <c r="LW957" s="7"/>
      <c r="LX957" s="7"/>
      <c r="LY957" s="2" t="s">
        <v>272</v>
      </c>
      <c r="LZ957" s="2" t="s">
        <v>226</v>
      </c>
      <c r="MA957" s="2" t="s">
        <v>229</v>
      </c>
      <c r="MB957" s="2" t="s">
        <v>229</v>
      </c>
      <c r="MC957" s="2" t="s">
        <v>241</v>
      </c>
      <c r="MD957" s="2" t="s">
        <v>229</v>
      </c>
      <c r="ME957" s="4"/>
      <c r="MF957" s="8"/>
      <c r="MG957" s="4"/>
      <c r="MH957" s="8"/>
      <c r="MI957" s="7"/>
      <c r="MJ957" s="7"/>
      <c r="MK957" s="2" t="s">
        <v>229</v>
      </c>
      <c r="ML957" s="2" t="s">
        <v>229</v>
      </c>
      <c r="MM957" s="2" t="s">
        <v>229</v>
      </c>
      <c r="MN957" s="2" t="s">
        <v>229</v>
      </c>
      <c r="MO957" s="2" t="s">
        <v>229</v>
      </c>
      <c r="MP957" s="2" t="s">
        <v>229</v>
      </c>
      <c r="MQ957" s="4"/>
      <c r="MR957" s="8"/>
      <c r="MS957" s="4"/>
      <c r="MT957" s="8"/>
      <c r="MU957" s="7"/>
      <c r="MV957" s="7"/>
      <c r="MW957" s="2" t="s">
        <v>229</v>
      </c>
      <c r="MX957" s="2" t="s">
        <v>229</v>
      </c>
      <c r="MY957" s="2" t="s">
        <v>229</v>
      </c>
      <c r="MZ957" s="2" t="s">
        <v>229</v>
      </c>
      <c r="NA957" s="2" t="s">
        <v>229</v>
      </c>
      <c r="NB957" s="2" t="s">
        <v>229</v>
      </c>
      <c r="NC957" s="4"/>
      <c r="ND957" s="8"/>
      <c r="NE957" s="4"/>
      <c r="NF957" s="8"/>
      <c r="NG957" s="7"/>
      <c r="NH957" s="7"/>
      <c r="NI957" s="2" t="s">
        <v>239</v>
      </c>
      <c r="NJ957" s="2" t="s">
        <v>275</v>
      </c>
      <c r="NK957" s="2" t="s">
        <v>2066</v>
      </c>
      <c r="NL957" s="2" t="s">
        <v>229</v>
      </c>
      <c r="NM957" s="2" t="s">
        <v>241</v>
      </c>
      <c r="NN957" s="2" t="s">
        <v>229</v>
      </c>
      <c r="NO957" s="4"/>
      <c r="NP957" s="8"/>
      <c r="NQ957" s="4"/>
      <c r="NR957" s="8"/>
      <c r="NS957" s="7"/>
      <c r="NT957" s="7"/>
      <c r="NU957" s="2" t="s">
        <v>272</v>
      </c>
      <c r="NV957" s="2" t="s">
        <v>275</v>
      </c>
      <c r="NW957" s="2" t="s">
        <v>229</v>
      </c>
      <c r="NX957" s="2" t="s">
        <v>229</v>
      </c>
      <c r="NY957" s="2" t="s">
        <v>241</v>
      </c>
      <c r="NZ957" s="2" t="s">
        <v>229</v>
      </c>
      <c r="OA957" s="4"/>
      <c r="OB957" s="8"/>
      <c r="OC957" s="4"/>
      <c r="OD957" s="8"/>
      <c r="OE957" s="7"/>
      <c r="OF957" s="7"/>
      <c r="OG957" s="2" t="s">
        <v>229</v>
      </c>
      <c r="OH957" s="2" t="s">
        <v>229</v>
      </c>
      <c r="OI957" s="2" t="s">
        <v>229</v>
      </c>
      <c r="OJ957" s="2" t="s">
        <v>229</v>
      </c>
      <c r="OK957" s="2" t="s">
        <v>229</v>
      </c>
      <c r="OL957" s="2" t="s">
        <v>229</v>
      </c>
      <c r="OM957" s="4"/>
      <c r="ON957" s="8"/>
      <c r="OO957" s="4"/>
      <c r="OP957" s="8"/>
      <c r="OQ957" s="7"/>
      <c r="OR957" s="7"/>
      <c r="OS957" s="2" t="s">
        <v>229</v>
      </c>
      <c r="OT957" s="2" t="s">
        <v>229</v>
      </c>
      <c r="OU957" s="2" t="s">
        <v>229</v>
      </c>
      <c r="OV957" s="2" t="s">
        <v>229</v>
      </c>
      <c r="OW957" s="2" t="s">
        <v>229</v>
      </c>
      <c r="OX957" s="2" t="s">
        <v>229</v>
      </c>
      <c r="OY957" s="4"/>
      <c r="OZ957" s="8"/>
      <c r="PA957" s="4"/>
      <c r="PB957" s="8"/>
      <c r="PC957" s="7"/>
      <c r="PD957" s="7"/>
      <c r="PE957" s="2" t="s">
        <v>229</v>
      </c>
      <c r="PF957" s="2" t="s">
        <v>229</v>
      </c>
      <c r="PG957" s="2" t="s">
        <v>229</v>
      </c>
      <c r="PH957" s="2" t="s">
        <v>229</v>
      </c>
      <c r="PI957" s="2" t="s">
        <v>229</v>
      </c>
      <c r="PJ957" s="2" t="s">
        <v>229</v>
      </c>
      <c r="PK957" s="4"/>
      <c r="PL957" s="8"/>
      <c r="PM957" s="4"/>
      <c r="PN957" s="8"/>
      <c r="PO957" s="7"/>
      <c r="PP957" s="7"/>
      <c r="PQ957" s="2" t="s">
        <v>229</v>
      </c>
      <c r="PR957" s="2" t="s">
        <v>229</v>
      </c>
      <c r="PS957" s="2" t="s">
        <v>229</v>
      </c>
      <c r="PT957" s="2" t="s">
        <v>229</v>
      </c>
      <c r="PU957" s="2" t="s">
        <v>229</v>
      </c>
      <c r="PV957" s="2" t="s">
        <v>229</v>
      </c>
      <c r="PW957" s="4"/>
      <c r="PX957" s="8"/>
      <c r="PY957" s="4"/>
      <c r="PZ957" s="8"/>
      <c r="QA957" s="7"/>
      <c r="QB957" s="7"/>
      <c r="QC957" s="2" t="s">
        <v>281</v>
      </c>
      <c r="QD957" s="2" t="s">
        <v>226</v>
      </c>
      <c r="QE957" s="2" t="s">
        <v>229</v>
      </c>
      <c r="QF957" s="2" t="s">
        <v>229</v>
      </c>
      <c r="QG957" s="2" t="s">
        <v>241</v>
      </c>
      <c r="QH957" s="2" t="s">
        <v>229</v>
      </c>
      <c r="QI957" s="4"/>
      <c r="QJ957" s="8"/>
      <c r="QK957" s="4"/>
      <c r="QL957" s="8"/>
      <c r="QM957" s="7"/>
      <c r="QN957" s="7"/>
      <c r="QO957" s="2" t="s">
        <v>229</v>
      </c>
      <c r="QP957" s="2" t="s">
        <v>229</v>
      </c>
      <c r="QQ957" s="2" t="s">
        <v>229</v>
      </c>
      <c r="QR957" s="2" t="s">
        <v>229</v>
      </c>
      <c r="QS957" s="2" t="s">
        <v>229</v>
      </c>
      <c r="QT957" s="2" t="s">
        <v>229</v>
      </c>
      <c r="QU957" s="4"/>
      <c r="QV957" s="8"/>
      <c r="QW957" s="4"/>
      <c r="QX957" s="8"/>
      <c r="QY957" s="7"/>
      <c r="QZ957" s="7"/>
      <c r="RA957" s="2" t="s">
        <v>272</v>
      </c>
      <c r="RB957" s="2" t="s">
        <v>275</v>
      </c>
      <c r="RC957" s="2" t="s">
        <v>229</v>
      </c>
      <c r="RD957" s="2" t="s">
        <v>229</v>
      </c>
      <c r="RE957" s="2" t="s">
        <v>241</v>
      </c>
      <c r="RF957" s="2" t="s">
        <v>229</v>
      </c>
      <c r="RG957" s="4"/>
      <c r="RH957" s="8"/>
      <c r="RI957" s="4"/>
      <c r="RJ957" s="8"/>
      <c r="RK957" s="7"/>
      <c r="RL957" s="7"/>
      <c r="RM957" s="2" t="s">
        <v>229</v>
      </c>
      <c r="RN957" s="2" t="s">
        <v>229</v>
      </c>
      <c r="RO957" s="2" t="s">
        <v>229</v>
      </c>
      <c r="RP957" s="2" t="s">
        <v>229</v>
      </c>
      <c r="RQ957" s="2" t="s">
        <v>229</v>
      </c>
      <c r="RR957" s="2" t="s">
        <v>229</v>
      </c>
      <c r="RS957" s="4"/>
      <c r="RT957" s="8"/>
      <c r="RU957" s="4"/>
      <c r="RV957" s="8"/>
      <c r="RW957" s="7"/>
      <c r="RX957" s="7"/>
      <c r="RY957" s="2" t="s">
        <v>239</v>
      </c>
      <c r="RZ957" s="2" t="s">
        <v>275</v>
      </c>
      <c r="SA957" s="2" t="s">
        <v>755</v>
      </c>
      <c r="SB957" s="2" t="s">
        <v>229</v>
      </c>
      <c r="SC957" s="2" t="s">
        <v>241</v>
      </c>
      <c r="SD957" s="2" t="s">
        <v>229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</row>
    <row r="958">
      <c r="A958" s="2" t="s">
        <v>5455</v>
      </c>
      <c r="B958" s="2" t="s">
        <v>216</v>
      </c>
      <c r="C958" s="2" t="s">
        <v>5451</v>
      </c>
      <c r="D958" s="2" t="s">
        <v>218</v>
      </c>
      <c r="E958" s="2" t="s">
        <v>219</v>
      </c>
      <c r="F958" s="2" t="s">
        <v>5456</v>
      </c>
      <c r="G958" s="2" t="s">
        <v>5456</v>
      </c>
      <c r="H958" s="2" t="s">
        <v>229</v>
      </c>
      <c r="I958" s="2" t="s">
        <v>1434</v>
      </c>
      <c r="J958" s="2" t="s">
        <v>2888</v>
      </c>
      <c r="K958" s="2" t="s">
        <v>1878</v>
      </c>
      <c r="L958" s="3">
        <v>43.2</v>
      </c>
      <c r="M958" s="3">
        <v>45.36</v>
      </c>
      <c r="N958" s="3">
        <v>89.99</v>
      </c>
      <c r="O958" s="2" t="s">
        <v>2130</v>
      </c>
      <c r="P958" s="2" t="s">
        <v>964</v>
      </c>
      <c r="Q958" s="2" t="s">
        <v>228</v>
      </c>
      <c r="R958" s="2" t="s">
        <v>229</v>
      </c>
      <c r="S958" s="2" t="s">
        <v>229</v>
      </c>
      <c r="T958" s="2" t="s">
        <v>229</v>
      </c>
      <c r="U958" s="2" t="s">
        <v>229</v>
      </c>
      <c r="V958" s="2" t="s">
        <v>1482</v>
      </c>
      <c r="W958" s="2" t="s">
        <v>1009</v>
      </c>
      <c r="X958" s="2" t="s">
        <v>229</v>
      </c>
      <c r="Y958" s="2" t="s">
        <v>1144</v>
      </c>
      <c r="Z958" s="4"/>
      <c r="AA958" s="4">
        <f>=ROUNDDOWN({0},0)</f>
      </c>
      <c r="AB958" s="5"/>
      <c r="AC958" s="2" t="s">
        <v>229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/>
      <c r="BK958" s="8"/>
      <c r="BL958" s="2" t="s">
        <v>229</v>
      </c>
      <c r="BM958" s="7"/>
      <c r="BN958" s="7"/>
      <c r="BO958" s="4"/>
      <c r="BP958" s="8"/>
      <c r="BQ958" s="4"/>
      <c r="BR958" s="8"/>
      <c r="BS958" s="7"/>
      <c r="BT958" s="7"/>
      <c r="BU958" s="2" t="s">
        <v>239</v>
      </c>
      <c r="BV958" s="2" t="s">
        <v>275</v>
      </c>
      <c r="BW958" s="2" t="s">
        <v>229</v>
      </c>
      <c r="BX958" s="2" t="s">
        <v>1447</v>
      </c>
      <c r="BY958" s="2" t="s">
        <v>241</v>
      </c>
      <c r="BZ958" s="2" t="s">
        <v>229</v>
      </c>
      <c r="CA958" s="4"/>
      <c r="CB958" s="8"/>
      <c r="CC958" s="4"/>
      <c r="CD958" s="8"/>
      <c r="CE958" s="7"/>
      <c r="CF958" s="7"/>
      <c r="CG958" s="2" t="s">
        <v>281</v>
      </c>
      <c r="CH958" s="2" t="s">
        <v>275</v>
      </c>
      <c r="CI958" s="2" t="s">
        <v>229</v>
      </c>
      <c r="CJ958" s="2" t="s">
        <v>229</v>
      </c>
      <c r="CK958" s="2" t="s">
        <v>241</v>
      </c>
      <c r="CL958" s="2" t="s">
        <v>229</v>
      </c>
      <c r="CM958" s="4"/>
      <c r="CN958" s="8"/>
      <c r="CO958" s="4"/>
      <c r="CP958" s="8"/>
      <c r="CQ958" s="7"/>
      <c r="CR958" s="7"/>
      <c r="CS958" s="2" t="s">
        <v>239</v>
      </c>
      <c r="CT958" s="2" t="s">
        <v>275</v>
      </c>
      <c r="CU958" s="2" t="s">
        <v>2256</v>
      </c>
      <c r="CV958" s="2" t="s">
        <v>2063</v>
      </c>
      <c r="CW958" s="2" t="s">
        <v>241</v>
      </c>
      <c r="CX958" s="2" t="s">
        <v>229</v>
      </c>
      <c r="CY958" s="4"/>
      <c r="CZ958" s="8"/>
      <c r="DA958" s="4"/>
      <c r="DB958" s="8"/>
      <c r="DC958" s="7"/>
      <c r="DD958" s="7"/>
      <c r="DE958" s="2" t="s">
        <v>239</v>
      </c>
      <c r="DF958" s="2" t="s">
        <v>275</v>
      </c>
      <c r="DG958" s="2" t="s">
        <v>1944</v>
      </c>
      <c r="DH958" s="2" t="s">
        <v>1587</v>
      </c>
      <c r="DI958" s="2" t="s">
        <v>241</v>
      </c>
      <c r="DJ958" s="2" t="s">
        <v>229</v>
      </c>
      <c r="DK958" s="4"/>
      <c r="DL958" s="8"/>
      <c r="DM958" s="4"/>
      <c r="DN958" s="8"/>
      <c r="DO958" s="7"/>
      <c r="DP958" s="7"/>
      <c r="DQ958" s="2" t="s">
        <v>239</v>
      </c>
      <c r="DR958" s="2" t="s">
        <v>275</v>
      </c>
      <c r="DS958" s="2" t="s">
        <v>1148</v>
      </c>
      <c r="DT958" s="2" t="s">
        <v>2084</v>
      </c>
      <c r="DU958" s="2" t="s">
        <v>241</v>
      </c>
      <c r="DV958" s="2" t="s">
        <v>229</v>
      </c>
      <c r="DW958" s="4"/>
      <c r="DX958" s="8"/>
      <c r="DY958" s="4"/>
      <c r="DZ958" s="8"/>
      <c r="EA958" s="7"/>
      <c r="EB958" s="7"/>
      <c r="EC958" s="2" t="s">
        <v>239</v>
      </c>
      <c r="ED958" s="2" t="s">
        <v>275</v>
      </c>
      <c r="EE958" s="2" t="s">
        <v>1166</v>
      </c>
      <c r="EF958" s="2" t="s">
        <v>229</v>
      </c>
      <c r="EG958" s="2" t="s">
        <v>241</v>
      </c>
      <c r="EH958" s="2" t="s">
        <v>229</v>
      </c>
      <c r="EI958" s="4"/>
      <c r="EJ958" s="8"/>
      <c r="EK958" s="4"/>
      <c r="EL958" s="8"/>
      <c r="EM958" s="7"/>
      <c r="EN958" s="7"/>
      <c r="EO958" s="2" t="s">
        <v>266</v>
      </c>
      <c r="EP958" s="2" t="s">
        <v>275</v>
      </c>
      <c r="EQ958" s="2" t="s">
        <v>229</v>
      </c>
      <c r="ER958" s="2" t="s">
        <v>229</v>
      </c>
      <c r="ES958" s="2" t="s">
        <v>241</v>
      </c>
      <c r="ET958" s="2" t="s">
        <v>229</v>
      </c>
      <c r="EU958" s="4"/>
      <c r="EV958" s="8"/>
      <c r="EW958" s="4"/>
      <c r="EX958" s="8"/>
      <c r="EY958" s="7"/>
      <c r="EZ958" s="7"/>
      <c r="FA958" s="2" t="s">
        <v>239</v>
      </c>
      <c r="FB958" s="2" t="s">
        <v>275</v>
      </c>
      <c r="FC958" s="2" t="s">
        <v>1832</v>
      </c>
      <c r="FD958" s="2" t="s">
        <v>2387</v>
      </c>
      <c r="FE958" s="2" t="s">
        <v>241</v>
      </c>
      <c r="FF958" s="2" t="s">
        <v>229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275</v>
      </c>
      <c r="FO958" s="2" t="s">
        <v>1148</v>
      </c>
      <c r="FP958" s="2" t="s">
        <v>3693</v>
      </c>
      <c r="FQ958" s="2" t="s">
        <v>241</v>
      </c>
      <c r="FR958" s="2" t="s">
        <v>229</v>
      </c>
      <c r="FS958" s="4"/>
      <c r="FT958" s="8"/>
      <c r="FU958" s="4"/>
      <c r="FV958" s="8"/>
      <c r="FW958" s="7"/>
      <c r="FX958" s="7"/>
      <c r="FY958" s="2" t="s">
        <v>229</v>
      </c>
      <c r="FZ958" s="2" t="s">
        <v>229</v>
      </c>
      <c r="GA958" s="2" t="s">
        <v>229</v>
      </c>
      <c r="GB958" s="2" t="s">
        <v>229</v>
      </c>
      <c r="GC958" s="2" t="s">
        <v>229</v>
      </c>
      <c r="GD958" s="2" t="s">
        <v>229</v>
      </c>
      <c r="GE958" s="4"/>
      <c r="GF958" s="8"/>
      <c r="GG958" s="4"/>
      <c r="GH958" s="8"/>
      <c r="GI958" s="7"/>
      <c r="GJ958" s="7"/>
      <c r="GK958" s="2" t="s">
        <v>281</v>
      </c>
      <c r="GL958" s="2" t="s">
        <v>275</v>
      </c>
      <c r="GM958" s="2" t="s">
        <v>229</v>
      </c>
      <c r="GN958" s="2" t="s">
        <v>229</v>
      </c>
      <c r="GO958" s="2" t="s">
        <v>241</v>
      </c>
      <c r="GP958" s="2" t="s">
        <v>229</v>
      </c>
      <c r="GQ958" s="4"/>
      <c r="GR958" s="8"/>
      <c r="GS958" s="4"/>
      <c r="GT958" s="8"/>
      <c r="GU958" s="7"/>
      <c r="GV958" s="7"/>
      <c r="GW958" s="2" t="s">
        <v>1106</v>
      </c>
      <c r="GX958" s="2" t="s">
        <v>275</v>
      </c>
      <c r="GY958" s="2" t="s">
        <v>4723</v>
      </c>
      <c r="GZ958" s="2" t="s">
        <v>229</v>
      </c>
      <c r="HA958" s="2" t="s">
        <v>241</v>
      </c>
      <c r="HB958" s="2" t="s">
        <v>229</v>
      </c>
      <c r="HC958" s="4"/>
      <c r="HD958" s="8"/>
      <c r="HE958" s="4"/>
      <c r="HF958" s="8"/>
      <c r="HG958" s="7"/>
      <c r="HH958" s="7"/>
      <c r="HI958" s="2" t="s">
        <v>281</v>
      </c>
      <c r="HJ958" s="2" t="s">
        <v>275</v>
      </c>
      <c r="HK958" s="2" t="s">
        <v>229</v>
      </c>
      <c r="HL958" s="2" t="s">
        <v>229</v>
      </c>
      <c r="HM958" s="2" t="s">
        <v>241</v>
      </c>
      <c r="HN958" s="2" t="s">
        <v>229</v>
      </c>
      <c r="HO958" s="4"/>
      <c r="HP958" s="8"/>
      <c r="HQ958" s="4"/>
      <c r="HR958" s="8"/>
      <c r="HS958" s="7"/>
      <c r="HT958" s="7"/>
      <c r="HU958" s="2" t="s">
        <v>229</v>
      </c>
      <c r="HV958" s="2" t="s">
        <v>229</v>
      </c>
      <c r="HW958" s="2" t="s">
        <v>229</v>
      </c>
      <c r="HX958" s="2" t="s">
        <v>229</v>
      </c>
      <c r="HY958" s="2" t="s">
        <v>229</v>
      </c>
      <c r="HZ958" s="2" t="s">
        <v>229</v>
      </c>
      <c r="IA958" s="4"/>
      <c r="IB958" s="8"/>
      <c r="IC958" s="4"/>
      <c r="ID958" s="8"/>
      <c r="IE958" s="7"/>
      <c r="IF958" s="7"/>
      <c r="IG958" s="2" t="s">
        <v>239</v>
      </c>
      <c r="IH958" s="2" t="s">
        <v>275</v>
      </c>
      <c r="II958" s="2" t="s">
        <v>5454</v>
      </c>
      <c r="IJ958" s="2" t="s">
        <v>229</v>
      </c>
      <c r="IK958" s="2" t="s">
        <v>241</v>
      </c>
      <c r="IL958" s="2" t="s">
        <v>229</v>
      </c>
      <c r="IM958" s="4"/>
      <c r="IN958" s="8"/>
      <c r="IO958" s="4"/>
      <c r="IP958" s="8"/>
      <c r="IQ958" s="7"/>
      <c r="IR958" s="7"/>
      <c r="IS958" s="2" t="s">
        <v>229</v>
      </c>
      <c r="IT958" s="2" t="s">
        <v>229</v>
      </c>
      <c r="IU958" s="2" t="s">
        <v>229</v>
      </c>
      <c r="IV958" s="2" t="s">
        <v>229</v>
      </c>
      <c r="IW958" s="2" t="s">
        <v>229</v>
      </c>
      <c r="IX958" s="2" t="s">
        <v>229</v>
      </c>
      <c r="IY958" s="4"/>
      <c r="IZ958" s="8"/>
      <c r="JA958" s="4"/>
      <c r="JB958" s="8"/>
      <c r="JC958" s="7"/>
      <c r="JD958" s="7"/>
      <c r="JE958" s="2" t="s">
        <v>229</v>
      </c>
      <c r="JF958" s="2" t="s">
        <v>229</v>
      </c>
      <c r="JG958" s="2" t="s">
        <v>229</v>
      </c>
      <c r="JH958" s="2" t="s">
        <v>229</v>
      </c>
      <c r="JI958" s="2" t="s">
        <v>229</v>
      </c>
      <c r="JJ958" s="2" t="s">
        <v>229</v>
      </c>
      <c r="JK958" s="4"/>
      <c r="JL958" s="8"/>
      <c r="JM958" s="4"/>
      <c r="JN958" s="8"/>
      <c r="JO958" s="7"/>
      <c r="JP958" s="7"/>
      <c r="JQ958" s="2" t="s">
        <v>229</v>
      </c>
      <c r="JR958" s="2" t="s">
        <v>229</v>
      </c>
      <c r="JS958" s="2" t="s">
        <v>229</v>
      </c>
      <c r="JT958" s="2" t="s">
        <v>229</v>
      </c>
      <c r="JU958" s="2" t="s">
        <v>229</v>
      </c>
      <c r="JV958" s="2" t="s">
        <v>229</v>
      </c>
      <c r="JW958" s="4"/>
      <c r="JX958" s="8"/>
      <c r="JY958" s="4"/>
      <c r="JZ958" s="8"/>
      <c r="KA958" s="7"/>
      <c r="KB958" s="7"/>
      <c r="KC958" s="2" t="s">
        <v>281</v>
      </c>
      <c r="KD958" s="2" t="s">
        <v>275</v>
      </c>
      <c r="KE958" s="2" t="s">
        <v>229</v>
      </c>
      <c r="KF958" s="2" t="s">
        <v>229</v>
      </c>
      <c r="KG958" s="2" t="s">
        <v>241</v>
      </c>
      <c r="KH958" s="2" t="s">
        <v>229</v>
      </c>
      <c r="KI958" s="4"/>
      <c r="KJ958" s="8"/>
      <c r="KK958" s="4"/>
      <c r="KL958" s="8"/>
      <c r="KM958" s="7"/>
      <c r="KN958" s="7"/>
      <c r="KO958" s="2" t="s">
        <v>229</v>
      </c>
      <c r="KP958" s="2" t="s">
        <v>229</v>
      </c>
      <c r="KQ958" s="2" t="s">
        <v>229</v>
      </c>
      <c r="KR958" s="2" t="s">
        <v>229</v>
      </c>
      <c r="KS958" s="2" t="s">
        <v>229</v>
      </c>
      <c r="KT958" s="2" t="s">
        <v>229</v>
      </c>
      <c r="KU958" s="4"/>
      <c r="KV958" s="8"/>
      <c r="KW958" s="4"/>
      <c r="KX958" s="8"/>
      <c r="KY958" s="7"/>
      <c r="KZ958" s="7"/>
      <c r="LA958" s="2" t="s">
        <v>266</v>
      </c>
      <c r="LB958" s="2" t="s">
        <v>275</v>
      </c>
      <c r="LC958" s="2" t="s">
        <v>229</v>
      </c>
      <c r="LD958" s="2" t="s">
        <v>229</v>
      </c>
      <c r="LE958" s="2" t="s">
        <v>241</v>
      </c>
      <c r="LF958" s="2" t="s">
        <v>229</v>
      </c>
      <c r="LG958" s="4"/>
      <c r="LH958" s="8"/>
      <c r="LI958" s="4"/>
      <c r="LJ958" s="8"/>
      <c r="LK958" s="7"/>
      <c r="LL958" s="7"/>
      <c r="LM958" s="2" t="s">
        <v>229</v>
      </c>
      <c r="LN958" s="2" t="s">
        <v>229</v>
      </c>
      <c r="LO958" s="2" t="s">
        <v>229</v>
      </c>
      <c r="LP958" s="2" t="s">
        <v>229</v>
      </c>
      <c r="LQ958" s="2" t="s">
        <v>229</v>
      </c>
      <c r="LR958" s="2" t="s">
        <v>229</v>
      </c>
      <c r="LS958" s="4"/>
      <c r="LT958" s="8"/>
      <c r="LU958" s="4"/>
      <c r="LV958" s="8"/>
      <c r="LW958" s="7"/>
      <c r="LX958" s="7"/>
      <c r="LY958" s="2" t="s">
        <v>272</v>
      </c>
      <c r="LZ958" s="2" t="s">
        <v>226</v>
      </c>
      <c r="MA958" s="2" t="s">
        <v>229</v>
      </c>
      <c r="MB958" s="2" t="s">
        <v>229</v>
      </c>
      <c r="MC958" s="2" t="s">
        <v>241</v>
      </c>
      <c r="MD958" s="2" t="s">
        <v>229</v>
      </c>
      <c r="ME958" s="4"/>
      <c r="MF958" s="8"/>
      <c r="MG958" s="4"/>
      <c r="MH958" s="8"/>
      <c r="MI958" s="7"/>
      <c r="MJ958" s="7"/>
      <c r="MK958" s="2" t="s">
        <v>229</v>
      </c>
      <c r="ML958" s="2" t="s">
        <v>229</v>
      </c>
      <c r="MM958" s="2" t="s">
        <v>229</v>
      </c>
      <c r="MN958" s="2" t="s">
        <v>229</v>
      </c>
      <c r="MO958" s="2" t="s">
        <v>229</v>
      </c>
      <c r="MP958" s="2" t="s">
        <v>229</v>
      </c>
      <c r="MQ958" s="4"/>
      <c r="MR958" s="8"/>
      <c r="MS958" s="4"/>
      <c r="MT958" s="8"/>
      <c r="MU958" s="7"/>
      <c r="MV958" s="7"/>
      <c r="MW958" s="2" t="s">
        <v>229</v>
      </c>
      <c r="MX958" s="2" t="s">
        <v>229</v>
      </c>
      <c r="MY958" s="2" t="s">
        <v>229</v>
      </c>
      <c r="MZ958" s="2" t="s">
        <v>229</v>
      </c>
      <c r="NA958" s="2" t="s">
        <v>229</v>
      </c>
      <c r="NB958" s="2" t="s">
        <v>229</v>
      </c>
      <c r="NC958" s="4"/>
      <c r="ND958" s="8"/>
      <c r="NE958" s="4"/>
      <c r="NF958" s="8"/>
      <c r="NG958" s="7"/>
      <c r="NH958" s="7"/>
      <c r="NI958" s="2" t="s">
        <v>239</v>
      </c>
      <c r="NJ958" s="2" t="s">
        <v>275</v>
      </c>
      <c r="NK958" s="2" t="s">
        <v>2066</v>
      </c>
      <c r="NL958" s="2" t="s">
        <v>229</v>
      </c>
      <c r="NM958" s="2" t="s">
        <v>241</v>
      </c>
      <c r="NN958" s="2" t="s">
        <v>229</v>
      </c>
      <c r="NO958" s="4"/>
      <c r="NP958" s="8"/>
      <c r="NQ958" s="4"/>
      <c r="NR958" s="8"/>
      <c r="NS958" s="7"/>
      <c r="NT958" s="7"/>
      <c r="NU958" s="2" t="s">
        <v>272</v>
      </c>
      <c r="NV958" s="2" t="s">
        <v>275</v>
      </c>
      <c r="NW958" s="2" t="s">
        <v>229</v>
      </c>
      <c r="NX958" s="2" t="s">
        <v>229</v>
      </c>
      <c r="NY958" s="2" t="s">
        <v>241</v>
      </c>
      <c r="NZ958" s="2" t="s">
        <v>229</v>
      </c>
      <c r="OA958" s="4"/>
      <c r="OB958" s="8"/>
      <c r="OC958" s="4"/>
      <c r="OD958" s="8"/>
      <c r="OE958" s="7"/>
      <c r="OF958" s="7"/>
      <c r="OG958" s="2" t="s">
        <v>229</v>
      </c>
      <c r="OH958" s="2" t="s">
        <v>229</v>
      </c>
      <c r="OI958" s="2" t="s">
        <v>229</v>
      </c>
      <c r="OJ958" s="2" t="s">
        <v>229</v>
      </c>
      <c r="OK958" s="2" t="s">
        <v>229</v>
      </c>
      <c r="OL958" s="2" t="s">
        <v>229</v>
      </c>
      <c r="OM958" s="4"/>
      <c r="ON958" s="8"/>
      <c r="OO958" s="4"/>
      <c r="OP958" s="8"/>
      <c r="OQ958" s="7"/>
      <c r="OR958" s="7"/>
      <c r="OS958" s="2" t="s">
        <v>229</v>
      </c>
      <c r="OT958" s="2" t="s">
        <v>229</v>
      </c>
      <c r="OU958" s="2" t="s">
        <v>229</v>
      </c>
      <c r="OV958" s="2" t="s">
        <v>229</v>
      </c>
      <c r="OW958" s="2" t="s">
        <v>229</v>
      </c>
      <c r="OX958" s="2" t="s">
        <v>229</v>
      </c>
      <c r="OY958" s="4"/>
      <c r="OZ958" s="8"/>
      <c r="PA958" s="4"/>
      <c r="PB958" s="8"/>
      <c r="PC958" s="7"/>
      <c r="PD958" s="7"/>
      <c r="PE958" s="2" t="s">
        <v>229</v>
      </c>
      <c r="PF958" s="2" t="s">
        <v>229</v>
      </c>
      <c r="PG958" s="2" t="s">
        <v>229</v>
      </c>
      <c r="PH958" s="2" t="s">
        <v>229</v>
      </c>
      <c r="PI958" s="2" t="s">
        <v>229</v>
      </c>
      <c r="PJ958" s="2" t="s">
        <v>229</v>
      </c>
      <c r="PK958" s="4"/>
      <c r="PL958" s="8"/>
      <c r="PM958" s="4"/>
      <c r="PN958" s="8"/>
      <c r="PO958" s="7"/>
      <c r="PP958" s="7"/>
      <c r="PQ958" s="2" t="s">
        <v>229</v>
      </c>
      <c r="PR958" s="2" t="s">
        <v>229</v>
      </c>
      <c r="PS958" s="2" t="s">
        <v>229</v>
      </c>
      <c r="PT958" s="2" t="s">
        <v>229</v>
      </c>
      <c r="PU958" s="2" t="s">
        <v>229</v>
      </c>
      <c r="PV958" s="2" t="s">
        <v>229</v>
      </c>
      <c r="PW958" s="4"/>
      <c r="PX958" s="8"/>
      <c r="PY958" s="4"/>
      <c r="PZ958" s="8"/>
      <c r="QA958" s="7"/>
      <c r="QB958" s="7"/>
      <c r="QC958" s="2" t="s">
        <v>281</v>
      </c>
      <c r="QD958" s="2" t="s">
        <v>226</v>
      </c>
      <c r="QE958" s="2" t="s">
        <v>229</v>
      </c>
      <c r="QF958" s="2" t="s">
        <v>229</v>
      </c>
      <c r="QG958" s="2" t="s">
        <v>241</v>
      </c>
      <c r="QH958" s="2" t="s">
        <v>229</v>
      </c>
      <c r="QI958" s="4"/>
      <c r="QJ958" s="8"/>
      <c r="QK958" s="4"/>
      <c r="QL958" s="8"/>
      <c r="QM958" s="7"/>
      <c r="QN958" s="7"/>
      <c r="QO958" s="2" t="s">
        <v>229</v>
      </c>
      <c r="QP958" s="2" t="s">
        <v>229</v>
      </c>
      <c r="QQ958" s="2" t="s">
        <v>229</v>
      </c>
      <c r="QR958" s="2" t="s">
        <v>229</v>
      </c>
      <c r="QS958" s="2" t="s">
        <v>229</v>
      </c>
      <c r="QT958" s="2" t="s">
        <v>229</v>
      </c>
      <c r="QU958" s="4"/>
      <c r="QV958" s="8"/>
      <c r="QW958" s="4"/>
      <c r="QX958" s="8"/>
      <c r="QY958" s="7"/>
      <c r="QZ958" s="7"/>
      <c r="RA958" s="2" t="s">
        <v>272</v>
      </c>
      <c r="RB958" s="2" t="s">
        <v>275</v>
      </c>
      <c r="RC958" s="2" t="s">
        <v>229</v>
      </c>
      <c r="RD958" s="2" t="s">
        <v>229</v>
      </c>
      <c r="RE958" s="2" t="s">
        <v>241</v>
      </c>
      <c r="RF958" s="2" t="s">
        <v>229</v>
      </c>
      <c r="RG958" s="4"/>
      <c r="RH958" s="8"/>
      <c r="RI958" s="4"/>
      <c r="RJ958" s="8"/>
      <c r="RK958" s="7"/>
      <c r="RL958" s="7"/>
      <c r="RM958" s="2" t="s">
        <v>229</v>
      </c>
      <c r="RN958" s="2" t="s">
        <v>229</v>
      </c>
      <c r="RO958" s="2" t="s">
        <v>229</v>
      </c>
      <c r="RP958" s="2" t="s">
        <v>229</v>
      </c>
      <c r="RQ958" s="2" t="s">
        <v>229</v>
      </c>
      <c r="RR958" s="2" t="s">
        <v>229</v>
      </c>
      <c r="RS958" s="4"/>
      <c r="RT958" s="8"/>
      <c r="RU958" s="4"/>
      <c r="RV958" s="8"/>
      <c r="RW958" s="7"/>
      <c r="RX958" s="7"/>
      <c r="RY958" s="2" t="s">
        <v>272</v>
      </c>
      <c r="RZ958" s="2" t="s">
        <v>275</v>
      </c>
      <c r="SA958" s="2" t="s">
        <v>229</v>
      </c>
      <c r="SB958" s="2" t="s">
        <v>229</v>
      </c>
      <c r="SC958" s="2" t="s">
        <v>241</v>
      </c>
      <c r="SD958" s="2" t="s">
        <v>229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</row>
    <row r="959">
      <c r="A959" s="2" t="s">
        <v>5457</v>
      </c>
      <c r="B959" s="2" t="s">
        <v>216</v>
      </c>
      <c r="C959" s="2" t="s">
        <v>5451</v>
      </c>
      <c r="D959" s="2" t="s">
        <v>218</v>
      </c>
      <c r="E959" s="2" t="s">
        <v>219</v>
      </c>
      <c r="F959" s="2" t="s">
        <v>2431</v>
      </c>
      <c r="G959" s="2" t="s">
        <v>2431</v>
      </c>
      <c r="H959" s="2" t="s">
        <v>229</v>
      </c>
      <c r="I959" s="2" t="s">
        <v>1434</v>
      </c>
      <c r="J959" s="2" t="s">
        <v>285</v>
      </c>
      <c r="K959" s="2" t="s">
        <v>527</v>
      </c>
      <c r="L959" s="3">
        <v>52.8</v>
      </c>
      <c r="M959" s="3">
        <v>55.44</v>
      </c>
      <c r="N959" s="3">
        <v>109.99</v>
      </c>
      <c r="O959" s="2" t="s">
        <v>226</v>
      </c>
      <c r="P959" s="2" t="s">
        <v>964</v>
      </c>
      <c r="Q959" s="2" t="s">
        <v>228</v>
      </c>
      <c r="R959" s="2" t="s">
        <v>229</v>
      </c>
      <c r="S959" s="2" t="s">
        <v>5458</v>
      </c>
      <c r="T959" s="2" t="s">
        <v>229</v>
      </c>
      <c r="U959" s="2" t="s">
        <v>229</v>
      </c>
      <c r="V959" s="2" t="s">
        <v>1524</v>
      </c>
      <c r="W959" s="2" t="s">
        <v>1009</v>
      </c>
      <c r="X959" s="2" t="s">
        <v>229</v>
      </c>
      <c r="Y959" s="2" t="s">
        <v>1144</v>
      </c>
      <c r="Z959" s="4"/>
      <c r="AA959" s="4">
        <f>=ROUNDDOWN({0},0)</f>
      </c>
      <c r="AB959" s="5"/>
      <c r="AC959" s="2" t="s">
        <v>229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229</v>
      </c>
      <c r="BM959" s="7"/>
      <c r="BN959" s="7"/>
      <c r="BO959" s="4"/>
      <c r="BP959" s="8"/>
      <c r="BQ959" s="4"/>
      <c r="BR959" s="8"/>
      <c r="BS959" s="7"/>
      <c r="BT959" s="7"/>
      <c r="BU959" s="2" t="s">
        <v>239</v>
      </c>
      <c r="BV959" s="2" t="s">
        <v>275</v>
      </c>
      <c r="BW959" s="2" t="s">
        <v>229</v>
      </c>
      <c r="BX959" s="2" t="s">
        <v>1457</v>
      </c>
      <c r="BY959" s="2" t="s">
        <v>241</v>
      </c>
      <c r="BZ959" s="2" t="s">
        <v>229</v>
      </c>
      <c r="CA959" s="4"/>
      <c r="CB959" s="8"/>
      <c r="CC959" s="4"/>
      <c r="CD959" s="8"/>
      <c r="CE959" s="7"/>
      <c r="CF959" s="7"/>
      <c r="CG959" s="2" t="s">
        <v>272</v>
      </c>
      <c r="CH959" s="2" t="s">
        <v>275</v>
      </c>
      <c r="CI959" s="2" t="s">
        <v>229</v>
      </c>
      <c r="CJ959" s="2" t="s">
        <v>229</v>
      </c>
      <c r="CK959" s="2" t="s">
        <v>241</v>
      </c>
      <c r="CL959" s="2" t="s">
        <v>229</v>
      </c>
      <c r="CM959" s="4"/>
      <c r="CN959" s="8"/>
      <c r="CO959" s="4"/>
      <c r="CP959" s="8"/>
      <c r="CQ959" s="7"/>
      <c r="CR959" s="7"/>
      <c r="CS959" s="2" t="s">
        <v>239</v>
      </c>
      <c r="CT959" s="2" t="s">
        <v>275</v>
      </c>
      <c r="CU959" s="2" t="s">
        <v>1148</v>
      </c>
      <c r="CV959" s="2" t="s">
        <v>4504</v>
      </c>
      <c r="CW959" s="2" t="s">
        <v>241</v>
      </c>
      <c r="CX959" s="2" t="s">
        <v>229</v>
      </c>
      <c r="CY959" s="4"/>
      <c r="CZ959" s="8"/>
      <c r="DA959" s="4"/>
      <c r="DB959" s="8"/>
      <c r="DC959" s="7"/>
      <c r="DD959" s="7"/>
      <c r="DE959" s="2" t="s">
        <v>239</v>
      </c>
      <c r="DF959" s="2" t="s">
        <v>275</v>
      </c>
      <c r="DG959" s="2" t="s">
        <v>1148</v>
      </c>
      <c r="DH959" s="2" t="s">
        <v>5459</v>
      </c>
      <c r="DI959" s="2" t="s">
        <v>241</v>
      </c>
      <c r="DJ959" s="2" t="s">
        <v>229</v>
      </c>
      <c r="DK959" s="4"/>
      <c r="DL959" s="8"/>
      <c r="DM959" s="4"/>
      <c r="DN959" s="8"/>
      <c r="DO959" s="7"/>
      <c r="DP959" s="7"/>
      <c r="DQ959" s="2" t="s">
        <v>239</v>
      </c>
      <c r="DR959" s="2" t="s">
        <v>275</v>
      </c>
      <c r="DS959" s="2" t="s">
        <v>1148</v>
      </c>
      <c r="DT959" s="2" t="s">
        <v>2311</v>
      </c>
      <c r="DU959" s="2" t="s">
        <v>241</v>
      </c>
      <c r="DV959" s="2" t="s">
        <v>229</v>
      </c>
      <c r="DW959" s="4"/>
      <c r="DX959" s="8"/>
      <c r="DY959" s="4"/>
      <c r="DZ959" s="8"/>
      <c r="EA959" s="7"/>
      <c r="EB959" s="7"/>
      <c r="EC959" s="2" t="s">
        <v>239</v>
      </c>
      <c r="ED959" s="2" t="s">
        <v>275</v>
      </c>
      <c r="EE959" s="2" t="s">
        <v>1166</v>
      </c>
      <c r="EF959" s="2" t="s">
        <v>695</v>
      </c>
      <c r="EG959" s="2" t="s">
        <v>241</v>
      </c>
      <c r="EH959" s="2" t="s">
        <v>229</v>
      </c>
      <c r="EI959" s="4"/>
      <c r="EJ959" s="8"/>
      <c r="EK959" s="4"/>
      <c r="EL959" s="8"/>
      <c r="EM959" s="7"/>
      <c r="EN959" s="7"/>
      <c r="EO959" s="2" t="s">
        <v>239</v>
      </c>
      <c r="EP959" s="2" t="s">
        <v>275</v>
      </c>
      <c r="EQ959" s="2" t="s">
        <v>1148</v>
      </c>
      <c r="ER959" s="2" t="s">
        <v>3444</v>
      </c>
      <c r="ES959" s="2" t="s">
        <v>241</v>
      </c>
      <c r="ET959" s="2" t="s">
        <v>229</v>
      </c>
      <c r="EU959" s="4"/>
      <c r="EV959" s="8"/>
      <c r="EW959" s="4"/>
      <c r="EX959" s="8"/>
      <c r="EY959" s="7"/>
      <c r="EZ959" s="7"/>
      <c r="FA959" s="2" t="s">
        <v>239</v>
      </c>
      <c r="FB959" s="2" t="s">
        <v>275</v>
      </c>
      <c r="FC959" s="2" t="s">
        <v>1148</v>
      </c>
      <c r="FD959" s="2" t="s">
        <v>2206</v>
      </c>
      <c r="FE959" s="2" t="s">
        <v>241</v>
      </c>
      <c r="FF959" s="2" t="s">
        <v>229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275</v>
      </c>
      <c r="FO959" s="2" t="s">
        <v>1148</v>
      </c>
      <c r="FP959" s="2" t="s">
        <v>5460</v>
      </c>
      <c r="FQ959" s="2" t="s">
        <v>241</v>
      </c>
      <c r="FR959" s="2" t="s">
        <v>229</v>
      </c>
      <c r="FS959" s="4"/>
      <c r="FT959" s="8"/>
      <c r="FU959" s="4"/>
      <c r="FV959" s="8"/>
      <c r="FW959" s="7"/>
      <c r="FX959" s="7"/>
      <c r="FY959" s="2" t="s">
        <v>229</v>
      </c>
      <c r="FZ959" s="2" t="s">
        <v>229</v>
      </c>
      <c r="GA959" s="2" t="s">
        <v>229</v>
      </c>
      <c r="GB959" s="2" t="s">
        <v>229</v>
      </c>
      <c r="GC959" s="2" t="s">
        <v>229</v>
      </c>
      <c r="GD959" s="2" t="s">
        <v>229</v>
      </c>
      <c r="GE959" s="4"/>
      <c r="GF959" s="8"/>
      <c r="GG959" s="4"/>
      <c r="GH959" s="8"/>
      <c r="GI959" s="7"/>
      <c r="GJ959" s="7"/>
      <c r="GK959" s="2" t="s">
        <v>272</v>
      </c>
      <c r="GL959" s="2" t="s">
        <v>275</v>
      </c>
      <c r="GM959" s="2" t="s">
        <v>229</v>
      </c>
      <c r="GN959" s="2" t="s">
        <v>229</v>
      </c>
      <c r="GO959" s="2" t="s">
        <v>241</v>
      </c>
      <c r="GP959" s="2" t="s">
        <v>229</v>
      </c>
      <c r="GQ959" s="4"/>
      <c r="GR959" s="8"/>
      <c r="GS959" s="4"/>
      <c r="GT959" s="8"/>
      <c r="GU959" s="7"/>
      <c r="GV959" s="7"/>
      <c r="GW959" s="2" t="s">
        <v>1106</v>
      </c>
      <c r="GX959" s="2" t="s">
        <v>275</v>
      </c>
      <c r="GY959" s="2" t="s">
        <v>4723</v>
      </c>
      <c r="GZ959" s="2" t="s">
        <v>229</v>
      </c>
      <c r="HA959" s="2" t="s">
        <v>241</v>
      </c>
      <c r="HB959" s="2" t="s">
        <v>229</v>
      </c>
      <c r="HC959" s="4"/>
      <c r="HD959" s="8"/>
      <c r="HE959" s="4"/>
      <c r="HF959" s="8"/>
      <c r="HG959" s="7"/>
      <c r="HH959" s="7"/>
      <c r="HI959" s="2" t="s">
        <v>281</v>
      </c>
      <c r="HJ959" s="2" t="s">
        <v>275</v>
      </c>
      <c r="HK959" s="2" t="s">
        <v>229</v>
      </c>
      <c r="HL959" s="2" t="s">
        <v>229</v>
      </c>
      <c r="HM959" s="2" t="s">
        <v>241</v>
      </c>
      <c r="HN959" s="2" t="s">
        <v>229</v>
      </c>
      <c r="HO959" s="4"/>
      <c r="HP959" s="8"/>
      <c r="HQ959" s="4"/>
      <c r="HR959" s="8"/>
      <c r="HS959" s="7"/>
      <c r="HT959" s="7"/>
      <c r="HU959" s="2" t="s">
        <v>272</v>
      </c>
      <c r="HV959" s="2" t="s">
        <v>275</v>
      </c>
      <c r="HW959" s="2" t="s">
        <v>229</v>
      </c>
      <c r="HX959" s="2" t="s">
        <v>229</v>
      </c>
      <c r="HY959" s="2" t="s">
        <v>241</v>
      </c>
      <c r="HZ959" s="2" t="s">
        <v>229</v>
      </c>
      <c r="IA959" s="4"/>
      <c r="IB959" s="8"/>
      <c r="IC959" s="4"/>
      <c r="ID959" s="8"/>
      <c r="IE959" s="7"/>
      <c r="IF959" s="7"/>
      <c r="IG959" s="2" t="s">
        <v>266</v>
      </c>
      <c r="IH959" s="2" t="s">
        <v>275</v>
      </c>
      <c r="II959" s="2" t="s">
        <v>1735</v>
      </c>
      <c r="IJ959" s="2" t="s">
        <v>229</v>
      </c>
      <c r="IK959" s="2" t="s">
        <v>241</v>
      </c>
      <c r="IL959" s="2" t="s">
        <v>229</v>
      </c>
      <c r="IM959" s="4"/>
      <c r="IN959" s="8"/>
      <c r="IO959" s="4"/>
      <c r="IP959" s="8"/>
      <c r="IQ959" s="7"/>
      <c r="IR959" s="7"/>
      <c r="IS959" s="2" t="s">
        <v>272</v>
      </c>
      <c r="IT959" s="2" t="s">
        <v>275</v>
      </c>
      <c r="IU959" s="2" t="s">
        <v>229</v>
      </c>
      <c r="IV959" s="2" t="s">
        <v>229</v>
      </c>
      <c r="IW959" s="2" t="s">
        <v>241</v>
      </c>
      <c r="IX959" s="2" t="s">
        <v>229</v>
      </c>
      <c r="IY959" s="4"/>
      <c r="IZ959" s="8"/>
      <c r="JA959" s="4"/>
      <c r="JB959" s="8"/>
      <c r="JC959" s="7"/>
      <c r="JD959" s="7"/>
      <c r="JE959" s="2" t="s">
        <v>272</v>
      </c>
      <c r="JF959" s="2" t="s">
        <v>226</v>
      </c>
      <c r="JG959" s="2" t="s">
        <v>229</v>
      </c>
      <c r="JH959" s="2" t="s">
        <v>229</v>
      </c>
      <c r="JI959" s="2" t="s">
        <v>241</v>
      </c>
      <c r="JJ959" s="2" t="s">
        <v>229</v>
      </c>
      <c r="JK959" s="4"/>
      <c r="JL959" s="8"/>
      <c r="JM959" s="4"/>
      <c r="JN959" s="8"/>
      <c r="JO959" s="7"/>
      <c r="JP959" s="7"/>
      <c r="JQ959" s="2" t="s">
        <v>229</v>
      </c>
      <c r="JR959" s="2" t="s">
        <v>229</v>
      </c>
      <c r="JS959" s="2" t="s">
        <v>229</v>
      </c>
      <c r="JT959" s="2" t="s">
        <v>229</v>
      </c>
      <c r="JU959" s="2" t="s">
        <v>229</v>
      </c>
      <c r="JV959" s="2" t="s">
        <v>229</v>
      </c>
      <c r="JW959" s="4"/>
      <c r="JX959" s="8"/>
      <c r="JY959" s="4"/>
      <c r="JZ959" s="8"/>
      <c r="KA959" s="7"/>
      <c r="KB959" s="7"/>
      <c r="KC959" s="2" t="s">
        <v>239</v>
      </c>
      <c r="KD959" s="2" t="s">
        <v>275</v>
      </c>
      <c r="KE959" s="2" t="s">
        <v>718</v>
      </c>
      <c r="KF959" s="2" t="s">
        <v>229</v>
      </c>
      <c r="KG959" s="2" t="s">
        <v>241</v>
      </c>
      <c r="KH959" s="2" t="s">
        <v>229</v>
      </c>
      <c r="KI959" s="4"/>
      <c r="KJ959" s="8"/>
      <c r="KK959" s="4"/>
      <c r="KL959" s="8"/>
      <c r="KM959" s="7"/>
      <c r="KN959" s="7"/>
      <c r="KO959" s="2" t="s">
        <v>272</v>
      </c>
      <c r="KP959" s="2" t="s">
        <v>226</v>
      </c>
      <c r="KQ959" s="2" t="s">
        <v>229</v>
      </c>
      <c r="KR959" s="2" t="s">
        <v>229</v>
      </c>
      <c r="KS959" s="2" t="s">
        <v>241</v>
      </c>
      <c r="KT959" s="2" t="s">
        <v>229</v>
      </c>
      <c r="KU959" s="4"/>
      <c r="KV959" s="8"/>
      <c r="KW959" s="4"/>
      <c r="KX959" s="8"/>
      <c r="KY959" s="7"/>
      <c r="KZ959" s="7"/>
      <c r="LA959" s="2" t="s">
        <v>239</v>
      </c>
      <c r="LB959" s="2" t="s">
        <v>275</v>
      </c>
      <c r="LC959" s="2" t="s">
        <v>720</v>
      </c>
      <c r="LD959" s="2" t="s">
        <v>229</v>
      </c>
      <c r="LE959" s="2" t="s">
        <v>241</v>
      </c>
      <c r="LF959" s="2" t="s">
        <v>229</v>
      </c>
      <c r="LG959" s="4"/>
      <c r="LH959" s="8"/>
      <c r="LI959" s="4"/>
      <c r="LJ959" s="8"/>
      <c r="LK959" s="7"/>
      <c r="LL959" s="7"/>
      <c r="LM959" s="2" t="s">
        <v>229</v>
      </c>
      <c r="LN959" s="2" t="s">
        <v>229</v>
      </c>
      <c r="LO959" s="2" t="s">
        <v>229</v>
      </c>
      <c r="LP959" s="2" t="s">
        <v>229</v>
      </c>
      <c r="LQ959" s="2" t="s">
        <v>229</v>
      </c>
      <c r="LR959" s="2" t="s">
        <v>229</v>
      </c>
      <c r="LS959" s="4"/>
      <c r="LT959" s="8"/>
      <c r="LU959" s="4"/>
      <c r="LV959" s="8"/>
      <c r="LW959" s="7"/>
      <c r="LX959" s="7"/>
      <c r="LY959" s="2" t="s">
        <v>239</v>
      </c>
      <c r="LZ959" s="2" t="s">
        <v>275</v>
      </c>
      <c r="MA959" s="2" t="s">
        <v>895</v>
      </c>
      <c r="MB959" s="2" t="s">
        <v>229</v>
      </c>
      <c r="MC959" s="2" t="s">
        <v>241</v>
      </c>
      <c r="MD959" s="2" t="s">
        <v>229</v>
      </c>
      <c r="ME959" s="4"/>
      <c r="MF959" s="8"/>
      <c r="MG959" s="4"/>
      <c r="MH959" s="8"/>
      <c r="MI959" s="7"/>
      <c r="MJ959" s="7"/>
      <c r="MK959" s="2" t="s">
        <v>272</v>
      </c>
      <c r="ML959" s="2" t="s">
        <v>275</v>
      </c>
      <c r="MM959" s="2" t="s">
        <v>229</v>
      </c>
      <c r="MN959" s="2" t="s">
        <v>229</v>
      </c>
      <c r="MO959" s="2" t="s">
        <v>241</v>
      </c>
      <c r="MP959" s="2" t="s">
        <v>229</v>
      </c>
      <c r="MQ959" s="4"/>
      <c r="MR959" s="8"/>
      <c r="MS959" s="4"/>
      <c r="MT959" s="8"/>
      <c r="MU959" s="7"/>
      <c r="MV959" s="7"/>
      <c r="MW959" s="2" t="s">
        <v>272</v>
      </c>
      <c r="MX959" s="2" t="s">
        <v>275</v>
      </c>
      <c r="MY959" s="2" t="s">
        <v>2447</v>
      </c>
      <c r="MZ959" s="2" t="s">
        <v>229</v>
      </c>
      <c r="NA959" s="2" t="s">
        <v>241</v>
      </c>
      <c r="NB959" s="2" t="s">
        <v>229</v>
      </c>
      <c r="NC959" s="4"/>
      <c r="ND959" s="8"/>
      <c r="NE959" s="4"/>
      <c r="NF959" s="8"/>
      <c r="NG959" s="7"/>
      <c r="NH959" s="7"/>
      <c r="NI959" s="2" t="s">
        <v>239</v>
      </c>
      <c r="NJ959" s="2" t="s">
        <v>275</v>
      </c>
      <c r="NK959" s="2" t="s">
        <v>1165</v>
      </c>
      <c r="NL959" s="2" t="s">
        <v>4476</v>
      </c>
      <c r="NM959" s="2" t="s">
        <v>241</v>
      </c>
      <c r="NN959" s="2" t="s">
        <v>229</v>
      </c>
      <c r="NO959" s="4"/>
      <c r="NP959" s="8"/>
      <c r="NQ959" s="4"/>
      <c r="NR959" s="8"/>
      <c r="NS959" s="7"/>
      <c r="NT959" s="7"/>
      <c r="NU959" s="2" t="s">
        <v>272</v>
      </c>
      <c r="NV959" s="2" t="s">
        <v>275</v>
      </c>
      <c r="NW959" s="2" t="s">
        <v>229</v>
      </c>
      <c r="NX959" s="2" t="s">
        <v>229</v>
      </c>
      <c r="NY959" s="2" t="s">
        <v>241</v>
      </c>
      <c r="NZ959" s="2" t="s">
        <v>229</v>
      </c>
      <c r="OA959" s="4"/>
      <c r="OB959" s="8"/>
      <c r="OC959" s="4"/>
      <c r="OD959" s="8"/>
      <c r="OE959" s="7"/>
      <c r="OF959" s="7"/>
      <c r="OG959" s="2" t="s">
        <v>229</v>
      </c>
      <c r="OH959" s="2" t="s">
        <v>229</v>
      </c>
      <c r="OI959" s="2" t="s">
        <v>229</v>
      </c>
      <c r="OJ959" s="2" t="s">
        <v>229</v>
      </c>
      <c r="OK959" s="2" t="s">
        <v>229</v>
      </c>
      <c r="OL959" s="2" t="s">
        <v>229</v>
      </c>
      <c r="OM959" s="4"/>
      <c r="ON959" s="8"/>
      <c r="OO959" s="4"/>
      <c r="OP959" s="8"/>
      <c r="OQ959" s="7"/>
      <c r="OR959" s="7"/>
      <c r="OS959" s="2" t="s">
        <v>229</v>
      </c>
      <c r="OT959" s="2" t="s">
        <v>229</v>
      </c>
      <c r="OU959" s="2" t="s">
        <v>229</v>
      </c>
      <c r="OV959" s="2" t="s">
        <v>229</v>
      </c>
      <c r="OW959" s="2" t="s">
        <v>229</v>
      </c>
      <c r="OX959" s="2" t="s">
        <v>229</v>
      </c>
      <c r="OY959" s="4"/>
      <c r="OZ959" s="8"/>
      <c r="PA959" s="4"/>
      <c r="PB959" s="8"/>
      <c r="PC959" s="7"/>
      <c r="PD959" s="7"/>
      <c r="PE959" s="2" t="s">
        <v>229</v>
      </c>
      <c r="PF959" s="2" t="s">
        <v>229</v>
      </c>
      <c r="PG959" s="2" t="s">
        <v>229</v>
      </c>
      <c r="PH959" s="2" t="s">
        <v>229</v>
      </c>
      <c r="PI959" s="2" t="s">
        <v>229</v>
      </c>
      <c r="PJ959" s="2" t="s">
        <v>229</v>
      </c>
      <c r="PK959" s="4"/>
      <c r="PL959" s="8"/>
      <c r="PM959" s="4"/>
      <c r="PN959" s="8"/>
      <c r="PO959" s="7"/>
      <c r="PP959" s="7"/>
      <c r="PQ959" s="2" t="s">
        <v>272</v>
      </c>
      <c r="PR959" s="2" t="s">
        <v>275</v>
      </c>
      <c r="PS959" s="2" t="s">
        <v>229</v>
      </c>
      <c r="PT959" s="2" t="s">
        <v>229</v>
      </c>
      <c r="PU959" s="2" t="s">
        <v>241</v>
      </c>
      <c r="PV959" s="2" t="s">
        <v>229</v>
      </c>
      <c r="PW959" s="4"/>
      <c r="PX959" s="8"/>
      <c r="PY959" s="4"/>
      <c r="PZ959" s="8"/>
      <c r="QA959" s="7"/>
      <c r="QB959" s="7"/>
      <c r="QC959" s="2" t="s">
        <v>281</v>
      </c>
      <c r="QD959" s="2" t="s">
        <v>275</v>
      </c>
      <c r="QE959" s="2" t="s">
        <v>229</v>
      </c>
      <c r="QF959" s="2" t="s">
        <v>229</v>
      </c>
      <c r="QG959" s="2" t="s">
        <v>241</v>
      </c>
      <c r="QH959" s="2" t="s">
        <v>229</v>
      </c>
      <c r="QI959" s="4"/>
      <c r="QJ959" s="8"/>
      <c r="QK959" s="4"/>
      <c r="QL959" s="8"/>
      <c r="QM959" s="7"/>
      <c r="QN959" s="7"/>
      <c r="QO959" s="2" t="s">
        <v>229</v>
      </c>
      <c r="QP959" s="2" t="s">
        <v>229</v>
      </c>
      <c r="QQ959" s="2" t="s">
        <v>229</v>
      </c>
      <c r="QR959" s="2" t="s">
        <v>229</v>
      </c>
      <c r="QS959" s="2" t="s">
        <v>229</v>
      </c>
      <c r="QT959" s="2" t="s">
        <v>229</v>
      </c>
      <c r="QU959" s="4"/>
      <c r="QV959" s="8"/>
      <c r="QW959" s="4"/>
      <c r="QX959" s="8"/>
      <c r="QY959" s="7"/>
      <c r="QZ959" s="7"/>
      <c r="RA959" s="2" t="s">
        <v>278</v>
      </c>
      <c r="RB959" s="2" t="s">
        <v>275</v>
      </c>
      <c r="RC959" s="2" t="s">
        <v>229</v>
      </c>
      <c r="RD959" s="2" t="s">
        <v>229</v>
      </c>
      <c r="RE959" s="2" t="s">
        <v>241</v>
      </c>
      <c r="RF959" s="2" t="s">
        <v>229</v>
      </c>
      <c r="RG959" s="4"/>
      <c r="RH959" s="8"/>
      <c r="RI959" s="4"/>
      <c r="RJ959" s="8"/>
      <c r="RK959" s="7"/>
      <c r="RL959" s="7"/>
      <c r="RM959" s="2" t="s">
        <v>229</v>
      </c>
      <c r="RN959" s="2" t="s">
        <v>229</v>
      </c>
      <c r="RO959" s="2" t="s">
        <v>229</v>
      </c>
      <c r="RP959" s="2" t="s">
        <v>229</v>
      </c>
      <c r="RQ959" s="2" t="s">
        <v>229</v>
      </c>
      <c r="RR959" s="2" t="s">
        <v>229</v>
      </c>
      <c r="RS959" s="4"/>
      <c r="RT959" s="8"/>
      <c r="RU959" s="4"/>
      <c r="RV959" s="8"/>
      <c r="RW959" s="7"/>
      <c r="RX959" s="7"/>
      <c r="RY959" s="2" t="s">
        <v>239</v>
      </c>
      <c r="RZ959" s="2" t="s">
        <v>275</v>
      </c>
      <c r="SA959" s="2" t="s">
        <v>755</v>
      </c>
      <c r="SB959" s="2" t="s">
        <v>1789</v>
      </c>
      <c r="SC959" s="2" t="s">
        <v>241</v>
      </c>
      <c r="SD959" s="2" t="s">
        <v>229</v>
      </c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</row>
    <row r="960">
      <c r="A960" s="2" t="s">
        <v>5461</v>
      </c>
      <c r="B960" s="2" t="s">
        <v>216</v>
      </c>
      <c r="C960" s="2" t="s">
        <v>5451</v>
      </c>
      <c r="D960" s="2" t="s">
        <v>3164</v>
      </c>
      <c r="E960" s="2" t="s">
        <v>3165</v>
      </c>
      <c r="F960" s="2" t="s">
        <v>2431</v>
      </c>
      <c r="G960" s="2" t="s">
        <v>2431</v>
      </c>
      <c r="H960" s="2" t="s">
        <v>229</v>
      </c>
      <c r="I960" s="2" t="s">
        <v>3425</v>
      </c>
      <c r="J960" s="2" t="s">
        <v>2888</v>
      </c>
      <c r="K960" s="2" t="s">
        <v>527</v>
      </c>
      <c r="L960" s="3">
        <v>33.6</v>
      </c>
      <c r="M960" s="3">
        <v>35.28</v>
      </c>
      <c r="N960" s="3">
        <v>69.99</v>
      </c>
      <c r="O960" s="2" t="s">
        <v>2130</v>
      </c>
      <c r="P960" s="2" t="s">
        <v>964</v>
      </c>
      <c r="Q960" s="2" t="s">
        <v>228</v>
      </c>
      <c r="R960" s="2" t="s">
        <v>229</v>
      </c>
      <c r="S960" s="2" t="s">
        <v>5458</v>
      </c>
      <c r="T960" s="2" t="s">
        <v>229</v>
      </c>
      <c r="U960" s="2" t="s">
        <v>232</v>
      </c>
      <c r="V960" s="2" t="s">
        <v>1524</v>
      </c>
      <c r="W960" s="2" t="s">
        <v>1009</v>
      </c>
      <c r="X960" s="2" t="s">
        <v>229</v>
      </c>
      <c r="Y960" s="2" t="s">
        <v>1144</v>
      </c>
      <c r="Z960" s="4"/>
      <c r="AA960" s="4">
        <f>=ROUNDDOWN({0},0)</f>
      </c>
      <c r="AB960" s="5"/>
      <c r="AC960" s="2" t="s">
        <v>229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229</v>
      </c>
      <c r="AW960" s="8" t="s">
        <v>229</v>
      </c>
      <c r="AX960" s="4" t="s">
        <v>229</v>
      </c>
      <c r="AY960" s="8" t="s">
        <v>229</v>
      </c>
      <c r="AZ960" s="7" t="s">
        <v>229</v>
      </c>
      <c r="BA960" s="7" t="s">
        <v>229</v>
      </c>
      <c r="BB960" s="7"/>
      <c r="BC960" s="4" t="s">
        <v>229</v>
      </c>
      <c r="BD960" s="8" t="s">
        <v>229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/>
      <c r="BJ960" s="4"/>
      <c r="BK960" s="8"/>
      <c r="BL960" s="2" t="s">
        <v>229</v>
      </c>
      <c r="BM960" s="7"/>
      <c r="BN960" s="7"/>
      <c r="BO960" s="4"/>
      <c r="BP960" s="8"/>
      <c r="BQ960" s="4"/>
      <c r="BR960" s="8"/>
      <c r="BS960" s="7"/>
      <c r="BT960" s="7"/>
      <c r="BU960" s="2" t="s">
        <v>239</v>
      </c>
      <c r="BV960" s="2" t="s">
        <v>275</v>
      </c>
      <c r="BW960" s="2" t="s">
        <v>229</v>
      </c>
      <c r="BX960" s="2" t="s">
        <v>2955</v>
      </c>
      <c r="BY960" s="2" t="s">
        <v>241</v>
      </c>
      <c r="BZ960" s="2" t="s">
        <v>229</v>
      </c>
      <c r="CA960" s="4"/>
      <c r="CB960" s="8"/>
      <c r="CC960" s="4"/>
      <c r="CD960" s="8"/>
      <c r="CE960" s="7"/>
      <c r="CF960" s="7"/>
      <c r="CG960" s="2" t="s">
        <v>281</v>
      </c>
      <c r="CH960" s="2" t="s">
        <v>275</v>
      </c>
      <c r="CI960" s="2" t="s">
        <v>229</v>
      </c>
      <c r="CJ960" s="2" t="s">
        <v>229</v>
      </c>
      <c r="CK960" s="2" t="s">
        <v>241</v>
      </c>
      <c r="CL960" s="2" t="s">
        <v>229</v>
      </c>
      <c r="CM960" s="4"/>
      <c r="CN960" s="8"/>
      <c r="CO960" s="4"/>
      <c r="CP960" s="8"/>
      <c r="CQ960" s="7"/>
      <c r="CR960" s="7"/>
      <c r="CS960" s="2" t="s">
        <v>239</v>
      </c>
      <c r="CT960" s="2" t="s">
        <v>275</v>
      </c>
      <c r="CU960" s="2" t="s">
        <v>1148</v>
      </c>
      <c r="CV960" s="2" t="s">
        <v>5462</v>
      </c>
      <c r="CW960" s="2" t="s">
        <v>241</v>
      </c>
      <c r="CX960" s="2" t="s">
        <v>229</v>
      </c>
      <c r="CY960" s="4"/>
      <c r="CZ960" s="8"/>
      <c r="DA960" s="4"/>
      <c r="DB960" s="8"/>
      <c r="DC960" s="7"/>
      <c r="DD960" s="7"/>
      <c r="DE960" s="2" t="s">
        <v>239</v>
      </c>
      <c r="DF960" s="2" t="s">
        <v>275</v>
      </c>
      <c r="DG960" s="2" t="s">
        <v>1148</v>
      </c>
      <c r="DH960" s="2" t="s">
        <v>1838</v>
      </c>
      <c r="DI960" s="2" t="s">
        <v>241</v>
      </c>
      <c r="DJ960" s="2" t="s">
        <v>229</v>
      </c>
      <c r="DK960" s="4"/>
      <c r="DL960" s="8"/>
      <c r="DM960" s="4"/>
      <c r="DN960" s="8"/>
      <c r="DO960" s="7"/>
      <c r="DP960" s="7"/>
      <c r="DQ960" s="2" t="s">
        <v>239</v>
      </c>
      <c r="DR960" s="2" t="s">
        <v>275</v>
      </c>
      <c r="DS960" s="2" t="s">
        <v>1148</v>
      </c>
      <c r="DT960" s="2" t="s">
        <v>1722</v>
      </c>
      <c r="DU960" s="2" t="s">
        <v>241</v>
      </c>
      <c r="DV960" s="2" t="s">
        <v>229</v>
      </c>
      <c r="DW960" s="4"/>
      <c r="DX960" s="8"/>
      <c r="DY960" s="4"/>
      <c r="DZ960" s="8"/>
      <c r="EA960" s="7"/>
      <c r="EB960" s="7"/>
      <c r="EC960" s="2" t="s">
        <v>239</v>
      </c>
      <c r="ED960" s="2" t="s">
        <v>275</v>
      </c>
      <c r="EE960" s="2" t="s">
        <v>1166</v>
      </c>
      <c r="EF960" s="2" t="s">
        <v>2276</v>
      </c>
      <c r="EG960" s="2" t="s">
        <v>241</v>
      </c>
      <c r="EH960" s="2" t="s">
        <v>229</v>
      </c>
      <c r="EI960" s="4"/>
      <c r="EJ960" s="8"/>
      <c r="EK960" s="4"/>
      <c r="EL960" s="8"/>
      <c r="EM960" s="7"/>
      <c r="EN960" s="7"/>
      <c r="EO960" s="2" t="s">
        <v>239</v>
      </c>
      <c r="EP960" s="2" t="s">
        <v>275</v>
      </c>
      <c r="EQ960" s="2" t="s">
        <v>1148</v>
      </c>
      <c r="ER960" s="2" t="s">
        <v>1882</v>
      </c>
      <c r="ES960" s="2" t="s">
        <v>241</v>
      </c>
      <c r="ET960" s="2" t="s">
        <v>229</v>
      </c>
      <c r="EU960" s="4"/>
      <c r="EV960" s="8"/>
      <c r="EW960" s="4"/>
      <c r="EX960" s="8"/>
      <c r="EY960" s="7"/>
      <c r="EZ960" s="7"/>
      <c r="FA960" s="2" t="s">
        <v>239</v>
      </c>
      <c r="FB960" s="2" t="s">
        <v>275</v>
      </c>
      <c r="FC960" s="2" t="s">
        <v>1148</v>
      </c>
      <c r="FD960" s="2" t="s">
        <v>2409</v>
      </c>
      <c r="FE960" s="2" t="s">
        <v>241</v>
      </c>
      <c r="FF960" s="2" t="s">
        <v>229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275</v>
      </c>
      <c r="FO960" s="2" t="s">
        <v>1148</v>
      </c>
      <c r="FP960" s="2" t="s">
        <v>3449</v>
      </c>
      <c r="FQ960" s="2" t="s">
        <v>241</v>
      </c>
      <c r="FR960" s="2" t="s">
        <v>229</v>
      </c>
      <c r="FS960" s="4"/>
      <c r="FT960" s="8"/>
      <c r="FU960" s="4"/>
      <c r="FV960" s="8"/>
      <c r="FW960" s="7"/>
      <c r="FX960" s="7"/>
      <c r="FY960" s="2" t="s">
        <v>229</v>
      </c>
      <c r="FZ960" s="2" t="s">
        <v>229</v>
      </c>
      <c r="GA960" s="2" t="s">
        <v>229</v>
      </c>
      <c r="GB960" s="2" t="s">
        <v>229</v>
      </c>
      <c r="GC960" s="2" t="s">
        <v>229</v>
      </c>
      <c r="GD960" s="2" t="s">
        <v>229</v>
      </c>
      <c r="GE960" s="4"/>
      <c r="GF960" s="8"/>
      <c r="GG960" s="4"/>
      <c r="GH960" s="8"/>
      <c r="GI960" s="7"/>
      <c r="GJ960" s="7"/>
      <c r="GK960" s="2" t="s">
        <v>281</v>
      </c>
      <c r="GL960" s="2" t="s">
        <v>275</v>
      </c>
      <c r="GM960" s="2" t="s">
        <v>229</v>
      </c>
      <c r="GN960" s="2" t="s">
        <v>229</v>
      </c>
      <c r="GO960" s="2" t="s">
        <v>241</v>
      </c>
      <c r="GP960" s="2" t="s">
        <v>229</v>
      </c>
      <c r="GQ960" s="4"/>
      <c r="GR960" s="8"/>
      <c r="GS960" s="4"/>
      <c r="GT960" s="8"/>
      <c r="GU960" s="7"/>
      <c r="GV960" s="7"/>
      <c r="GW960" s="2" t="s">
        <v>1106</v>
      </c>
      <c r="GX960" s="2" t="s">
        <v>275</v>
      </c>
      <c r="GY960" s="2" t="s">
        <v>4723</v>
      </c>
      <c r="GZ960" s="2" t="s">
        <v>229</v>
      </c>
      <c r="HA960" s="2" t="s">
        <v>241</v>
      </c>
      <c r="HB960" s="2" t="s">
        <v>229</v>
      </c>
      <c r="HC960" s="4"/>
      <c r="HD960" s="8"/>
      <c r="HE960" s="4"/>
      <c r="HF960" s="8"/>
      <c r="HG960" s="7"/>
      <c r="HH960" s="7"/>
      <c r="HI960" s="2" t="s">
        <v>281</v>
      </c>
      <c r="HJ960" s="2" t="s">
        <v>275</v>
      </c>
      <c r="HK960" s="2" t="s">
        <v>229</v>
      </c>
      <c r="HL960" s="2" t="s">
        <v>229</v>
      </c>
      <c r="HM960" s="2" t="s">
        <v>241</v>
      </c>
      <c r="HN960" s="2" t="s">
        <v>229</v>
      </c>
      <c r="HO960" s="4"/>
      <c r="HP960" s="8"/>
      <c r="HQ960" s="4"/>
      <c r="HR960" s="8"/>
      <c r="HS960" s="7"/>
      <c r="HT960" s="7"/>
      <c r="HU960" s="2" t="s">
        <v>272</v>
      </c>
      <c r="HV960" s="2" t="s">
        <v>275</v>
      </c>
      <c r="HW960" s="2" t="s">
        <v>229</v>
      </c>
      <c r="HX960" s="2" t="s">
        <v>229</v>
      </c>
      <c r="HY960" s="2" t="s">
        <v>241</v>
      </c>
      <c r="HZ960" s="2" t="s">
        <v>229</v>
      </c>
      <c r="IA960" s="4"/>
      <c r="IB960" s="8"/>
      <c r="IC960" s="4"/>
      <c r="ID960" s="8"/>
      <c r="IE960" s="7"/>
      <c r="IF960" s="7"/>
      <c r="IG960" s="2" t="s">
        <v>266</v>
      </c>
      <c r="IH960" s="2" t="s">
        <v>275</v>
      </c>
      <c r="II960" s="2" t="s">
        <v>1735</v>
      </c>
      <c r="IJ960" s="2" t="s">
        <v>229</v>
      </c>
      <c r="IK960" s="2" t="s">
        <v>241</v>
      </c>
      <c r="IL960" s="2" t="s">
        <v>229</v>
      </c>
      <c r="IM960" s="4"/>
      <c r="IN960" s="8"/>
      <c r="IO960" s="4"/>
      <c r="IP960" s="8"/>
      <c r="IQ960" s="7"/>
      <c r="IR960" s="7"/>
      <c r="IS960" s="2" t="s">
        <v>272</v>
      </c>
      <c r="IT960" s="2" t="s">
        <v>275</v>
      </c>
      <c r="IU960" s="2" t="s">
        <v>229</v>
      </c>
      <c r="IV960" s="2" t="s">
        <v>229</v>
      </c>
      <c r="IW960" s="2" t="s">
        <v>241</v>
      </c>
      <c r="IX960" s="2" t="s">
        <v>229</v>
      </c>
      <c r="IY960" s="4"/>
      <c r="IZ960" s="8"/>
      <c r="JA960" s="4"/>
      <c r="JB960" s="8"/>
      <c r="JC960" s="7"/>
      <c r="JD960" s="7"/>
      <c r="JE960" s="2" t="s">
        <v>229</v>
      </c>
      <c r="JF960" s="2" t="s">
        <v>229</v>
      </c>
      <c r="JG960" s="2" t="s">
        <v>229</v>
      </c>
      <c r="JH960" s="2" t="s">
        <v>229</v>
      </c>
      <c r="JI960" s="2" t="s">
        <v>229</v>
      </c>
      <c r="JJ960" s="2" t="s">
        <v>229</v>
      </c>
      <c r="JK960" s="4"/>
      <c r="JL960" s="8"/>
      <c r="JM960" s="4"/>
      <c r="JN960" s="8"/>
      <c r="JO960" s="7"/>
      <c r="JP960" s="7"/>
      <c r="JQ960" s="2" t="s">
        <v>229</v>
      </c>
      <c r="JR960" s="2" t="s">
        <v>229</v>
      </c>
      <c r="JS960" s="2" t="s">
        <v>229</v>
      </c>
      <c r="JT960" s="2" t="s">
        <v>229</v>
      </c>
      <c r="JU960" s="2" t="s">
        <v>229</v>
      </c>
      <c r="JV960" s="2" t="s">
        <v>229</v>
      </c>
      <c r="JW960" s="4"/>
      <c r="JX960" s="8"/>
      <c r="JY960" s="4"/>
      <c r="JZ960" s="8"/>
      <c r="KA960" s="7"/>
      <c r="KB960" s="7"/>
      <c r="KC960" s="2" t="s">
        <v>281</v>
      </c>
      <c r="KD960" s="2" t="s">
        <v>275</v>
      </c>
      <c r="KE960" s="2" t="s">
        <v>229</v>
      </c>
      <c r="KF960" s="2" t="s">
        <v>229</v>
      </c>
      <c r="KG960" s="2" t="s">
        <v>241</v>
      </c>
      <c r="KH960" s="2" t="s">
        <v>229</v>
      </c>
      <c r="KI960" s="4"/>
      <c r="KJ960" s="8"/>
      <c r="KK960" s="4"/>
      <c r="KL960" s="8"/>
      <c r="KM960" s="7"/>
      <c r="KN960" s="7"/>
      <c r="KO960" s="2" t="s">
        <v>272</v>
      </c>
      <c r="KP960" s="2" t="s">
        <v>226</v>
      </c>
      <c r="KQ960" s="2" t="s">
        <v>229</v>
      </c>
      <c r="KR960" s="2" t="s">
        <v>229</v>
      </c>
      <c r="KS960" s="2" t="s">
        <v>241</v>
      </c>
      <c r="KT960" s="2" t="s">
        <v>229</v>
      </c>
      <c r="KU960" s="4"/>
      <c r="KV960" s="8"/>
      <c r="KW960" s="4"/>
      <c r="KX960" s="8"/>
      <c r="KY960" s="7"/>
      <c r="KZ960" s="7"/>
      <c r="LA960" s="2" t="s">
        <v>239</v>
      </c>
      <c r="LB960" s="2" t="s">
        <v>275</v>
      </c>
      <c r="LC960" s="2" t="s">
        <v>720</v>
      </c>
      <c r="LD960" s="2" t="s">
        <v>229</v>
      </c>
      <c r="LE960" s="2" t="s">
        <v>241</v>
      </c>
      <c r="LF960" s="2" t="s">
        <v>229</v>
      </c>
      <c r="LG960" s="4"/>
      <c r="LH960" s="8"/>
      <c r="LI960" s="4"/>
      <c r="LJ960" s="8"/>
      <c r="LK960" s="7"/>
      <c r="LL960" s="7"/>
      <c r="LM960" s="2" t="s">
        <v>229</v>
      </c>
      <c r="LN960" s="2" t="s">
        <v>229</v>
      </c>
      <c r="LO960" s="2" t="s">
        <v>229</v>
      </c>
      <c r="LP960" s="2" t="s">
        <v>229</v>
      </c>
      <c r="LQ960" s="2" t="s">
        <v>229</v>
      </c>
      <c r="LR960" s="2" t="s">
        <v>229</v>
      </c>
      <c r="LS960" s="4"/>
      <c r="LT960" s="8"/>
      <c r="LU960" s="4"/>
      <c r="LV960" s="8"/>
      <c r="LW960" s="7"/>
      <c r="LX960" s="7"/>
      <c r="LY960" s="2" t="s">
        <v>266</v>
      </c>
      <c r="LZ960" s="2" t="s">
        <v>275</v>
      </c>
      <c r="MA960" s="2" t="s">
        <v>229</v>
      </c>
      <c r="MB960" s="2" t="s">
        <v>229</v>
      </c>
      <c r="MC960" s="2" t="s">
        <v>241</v>
      </c>
      <c r="MD960" s="2" t="s">
        <v>229</v>
      </c>
      <c r="ME960" s="4"/>
      <c r="MF960" s="8"/>
      <c r="MG960" s="4"/>
      <c r="MH960" s="8"/>
      <c r="MI960" s="7"/>
      <c r="MJ960" s="7"/>
      <c r="MK960" s="2" t="s">
        <v>272</v>
      </c>
      <c r="ML960" s="2" t="s">
        <v>275</v>
      </c>
      <c r="MM960" s="2" t="s">
        <v>229</v>
      </c>
      <c r="MN960" s="2" t="s">
        <v>229</v>
      </c>
      <c r="MO960" s="2" t="s">
        <v>241</v>
      </c>
      <c r="MP960" s="2" t="s">
        <v>229</v>
      </c>
      <c r="MQ960" s="4"/>
      <c r="MR960" s="8"/>
      <c r="MS960" s="4"/>
      <c r="MT960" s="8"/>
      <c r="MU960" s="7"/>
      <c r="MV960" s="7"/>
      <c r="MW960" s="2" t="s">
        <v>272</v>
      </c>
      <c r="MX960" s="2" t="s">
        <v>275</v>
      </c>
      <c r="MY960" s="2" t="s">
        <v>2447</v>
      </c>
      <c r="MZ960" s="2" t="s">
        <v>229</v>
      </c>
      <c r="NA960" s="2" t="s">
        <v>241</v>
      </c>
      <c r="NB960" s="2" t="s">
        <v>229</v>
      </c>
      <c r="NC960" s="4"/>
      <c r="ND960" s="8"/>
      <c r="NE960" s="4"/>
      <c r="NF960" s="8"/>
      <c r="NG960" s="7"/>
      <c r="NH960" s="7"/>
      <c r="NI960" s="2" t="s">
        <v>239</v>
      </c>
      <c r="NJ960" s="2" t="s">
        <v>275</v>
      </c>
      <c r="NK960" s="2" t="s">
        <v>1165</v>
      </c>
      <c r="NL960" s="2" t="s">
        <v>5460</v>
      </c>
      <c r="NM960" s="2" t="s">
        <v>241</v>
      </c>
      <c r="NN960" s="2" t="s">
        <v>229</v>
      </c>
      <c r="NO960" s="4"/>
      <c r="NP960" s="8"/>
      <c r="NQ960" s="4"/>
      <c r="NR960" s="8"/>
      <c r="NS960" s="7"/>
      <c r="NT960" s="7"/>
      <c r="NU960" s="2" t="s">
        <v>272</v>
      </c>
      <c r="NV960" s="2" t="s">
        <v>275</v>
      </c>
      <c r="NW960" s="2" t="s">
        <v>229</v>
      </c>
      <c r="NX960" s="2" t="s">
        <v>229</v>
      </c>
      <c r="NY960" s="2" t="s">
        <v>241</v>
      </c>
      <c r="NZ960" s="2" t="s">
        <v>229</v>
      </c>
      <c r="OA960" s="4"/>
      <c r="OB960" s="8"/>
      <c r="OC960" s="4"/>
      <c r="OD960" s="8"/>
      <c r="OE960" s="7"/>
      <c r="OF960" s="7"/>
      <c r="OG960" s="2" t="s">
        <v>229</v>
      </c>
      <c r="OH960" s="2" t="s">
        <v>229</v>
      </c>
      <c r="OI960" s="2" t="s">
        <v>229</v>
      </c>
      <c r="OJ960" s="2" t="s">
        <v>229</v>
      </c>
      <c r="OK960" s="2" t="s">
        <v>229</v>
      </c>
      <c r="OL960" s="2" t="s">
        <v>229</v>
      </c>
      <c r="OM960" s="4"/>
      <c r="ON960" s="8"/>
      <c r="OO960" s="4"/>
      <c r="OP960" s="8"/>
      <c r="OQ960" s="7"/>
      <c r="OR960" s="7"/>
      <c r="OS960" s="2" t="s">
        <v>229</v>
      </c>
      <c r="OT960" s="2" t="s">
        <v>229</v>
      </c>
      <c r="OU960" s="2" t="s">
        <v>229</v>
      </c>
      <c r="OV960" s="2" t="s">
        <v>229</v>
      </c>
      <c r="OW960" s="2" t="s">
        <v>229</v>
      </c>
      <c r="OX960" s="2" t="s">
        <v>229</v>
      </c>
      <c r="OY960" s="4"/>
      <c r="OZ960" s="8"/>
      <c r="PA960" s="4"/>
      <c r="PB960" s="8"/>
      <c r="PC960" s="7"/>
      <c r="PD960" s="7"/>
      <c r="PE960" s="2" t="s">
        <v>229</v>
      </c>
      <c r="PF960" s="2" t="s">
        <v>229</v>
      </c>
      <c r="PG960" s="2" t="s">
        <v>229</v>
      </c>
      <c r="PH960" s="2" t="s">
        <v>229</v>
      </c>
      <c r="PI960" s="2" t="s">
        <v>229</v>
      </c>
      <c r="PJ960" s="2" t="s">
        <v>229</v>
      </c>
      <c r="PK960" s="4"/>
      <c r="PL960" s="8"/>
      <c r="PM960" s="4"/>
      <c r="PN960" s="8"/>
      <c r="PO960" s="7"/>
      <c r="PP960" s="7"/>
      <c r="PQ960" s="2" t="s">
        <v>229</v>
      </c>
      <c r="PR960" s="2" t="s">
        <v>229</v>
      </c>
      <c r="PS960" s="2" t="s">
        <v>229</v>
      </c>
      <c r="PT960" s="2" t="s">
        <v>229</v>
      </c>
      <c r="PU960" s="2" t="s">
        <v>229</v>
      </c>
      <c r="PV960" s="2" t="s">
        <v>229</v>
      </c>
      <c r="PW960" s="4"/>
      <c r="PX960" s="8"/>
      <c r="PY960" s="4"/>
      <c r="PZ960" s="8"/>
      <c r="QA960" s="7"/>
      <c r="QB960" s="7"/>
      <c r="QC960" s="2" t="s">
        <v>281</v>
      </c>
      <c r="QD960" s="2" t="s">
        <v>275</v>
      </c>
      <c r="QE960" s="2" t="s">
        <v>229</v>
      </c>
      <c r="QF960" s="2" t="s">
        <v>229</v>
      </c>
      <c r="QG960" s="2" t="s">
        <v>241</v>
      </c>
      <c r="QH960" s="2" t="s">
        <v>229</v>
      </c>
      <c r="QI960" s="4"/>
      <c r="QJ960" s="8"/>
      <c r="QK960" s="4"/>
      <c r="QL960" s="8"/>
      <c r="QM960" s="7"/>
      <c r="QN960" s="7"/>
      <c r="QO960" s="2" t="s">
        <v>229</v>
      </c>
      <c r="QP960" s="2" t="s">
        <v>229</v>
      </c>
      <c r="QQ960" s="2" t="s">
        <v>229</v>
      </c>
      <c r="QR960" s="2" t="s">
        <v>229</v>
      </c>
      <c r="QS960" s="2" t="s">
        <v>229</v>
      </c>
      <c r="QT960" s="2" t="s">
        <v>229</v>
      </c>
      <c r="QU960" s="4"/>
      <c r="QV960" s="8"/>
      <c r="QW960" s="4"/>
      <c r="QX960" s="8"/>
      <c r="QY960" s="7"/>
      <c r="QZ960" s="7"/>
      <c r="RA960" s="2" t="s">
        <v>272</v>
      </c>
      <c r="RB960" s="2" t="s">
        <v>275</v>
      </c>
      <c r="RC960" s="2" t="s">
        <v>229</v>
      </c>
      <c r="RD960" s="2" t="s">
        <v>229</v>
      </c>
      <c r="RE960" s="2" t="s">
        <v>241</v>
      </c>
      <c r="RF960" s="2" t="s">
        <v>229</v>
      </c>
      <c r="RG960" s="4"/>
      <c r="RH960" s="8"/>
      <c r="RI960" s="4"/>
      <c r="RJ960" s="8"/>
      <c r="RK960" s="7"/>
      <c r="RL960" s="7"/>
      <c r="RM960" s="2" t="s">
        <v>229</v>
      </c>
      <c r="RN960" s="2" t="s">
        <v>229</v>
      </c>
      <c r="RO960" s="2" t="s">
        <v>229</v>
      </c>
      <c r="RP960" s="2" t="s">
        <v>229</v>
      </c>
      <c r="RQ960" s="2" t="s">
        <v>229</v>
      </c>
      <c r="RR960" s="2" t="s">
        <v>229</v>
      </c>
      <c r="RS960" s="4"/>
      <c r="RT960" s="8"/>
      <c r="RU960" s="4"/>
      <c r="RV960" s="8"/>
      <c r="RW960" s="7"/>
      <c r="RX960" s="7"/>
      <c r="RY960" s="2" t="s">
        <v>239</v>
      </c>
      <c r="RZ960" s="2" t="s">
        <v>275</v>
      </c>
      <c r="SA960" s="2" t="s">
        <v>755</v>
      </c>
      <c r="SB960" s="2" t="s">
        <v>869</v>
      </c>
      <c r="SC960" s="2" t="s">
        <v>241</v>
      </c>
      <c r="SD960" s="2" t="s">
        <v>229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</row>
    <row r="961">
      <c r="A961" s="2" t="s">
        <v>5463</v>
      </c>
      <c r="B961" s="2" t="s">
        <v>216</v>
      </c>
      <c r="C961" s="2" t="s">
        <v>5451</v>
      </c>
      <c r="D961" s="2" t="s">
        <v>3164</v>
      </c>
      <c r="E961" s="2" t="s">
        <v>3165</v>
      </c>
      <c r="F961" s="2" t="s">
        <v>2431</v>
      </c>
      <c r="G961" s="2" t="s">
        <v>2431</v>
      </c>
      <c r="H961" s="2" t="s">
        <v>229</v>
      </c>
      <c r="I961" s="2" t="s">
        <v>3425</v>
      </c>
      <c r="J961" s="2" t="s">
        <v>285</v>
      </c>
      <c r="K961" s="2" t="s">
        <v>527</v>
      </c>
      <c r="L961" s="3">
        <v>43.2</v>
      </c>
      <c r="M961" s="3">
        <v>45.35</v>
      </c>
      <c r="N961" s="3">
        <v>89.99</v>
      </c>
      <c r="O961" s="2" t="s">
        <v>226</v>
      </c>
      <c r="P961" s="2" t="s">
        <v>964</v>
      </c>
      <c r="Q961" s="2" t="s">
        <v>228</v>
      </c>
      <c r="R961" s="2" t="s">
        <v>229</v>
      </c>
      <c r="S961" s="2" t="s">
        <v>5458</v>
      </c>
      <c r="T961" s="2" t="s">
        <v>229</v>
      </c>
      <c r="U961" s="2" t="s">
        <v>229</v>
      </c>
      <c r="V961" s="2" t="s">
        <v>1524</v>
      </c>
      <c r="W961" s="2" t="s">
        <v>1009</v>
      </c>
      <c r="X961" s="2" t="s">
        <v>229</v>
      </c>
      <c r="Y961" s="2" t="s">
        <v>1144</v>
      </c>
      <c r="Z961" s="4"/>
      <c r="AA961" s="4">
        <f>=ROUNDDOWN({0},0)</f>
      </c>
      <c r="AB961" s="5"/>
      <c r="AC961" s="2" t="s">
        <v>229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229</v>
      </c>
      <c r="AW961" s="8" t="s">
        <v>229</v>
      </c>
      <c r="AX961" s="4" t="s">
        <v>229</v>
      </c>
      <c r="AY961" s="8" t="s">
        <v>229</v>
      </c>
      <c r="AZ961" s="7" t="s">
        <v>229</v>
      </c>
      <c r="BA961" s="7" t="s">
        <v>229</v>
      </c>
      <c r="BB961" s="7"/>
      <c r="BC961" s="4" t="s">
        <v>229</v>
      </c>
      <c r="BD961" s="8" t="s">
        <v>229</v>
      </c>
      <c r="BE961" s="4" t="s">
        <v>229</v>
      </c>
      <c r="BF961" s="8" t="s">
        <v>229</v>
      </c>
      <c r="BG961" s="7" t="s">
        <v>229</v>
      </c>
      <c r="BH961" s="7" t="s">
        <v>229</v>
      </c>
      <c r="BI961" s="7"/>
      <c r="BJ961" s="4"/>
      <c r="BK961" s="8"/>
      <c r="BL961" s="2" t="s">
        <v>229</v>
      </c>
      <c r="BM961" s="7"/>
      <c r="BN961" s="7"/>
      <c r="BO961" s="4"/>
      <c r="BP961" s="8"/>
      <c r="BQ961" s="4"/>
      <c r="BR961" s="8"/>
      <c r="BS961" s="7"/>
      <c r="BT961" s="7"/>
      <c r="BU961" s="2" t="s">
        <v>239</v>
      </c>
      <c r="BV961" s="2" t="s">
        <v>275</v>
      </c>
      <c r="BW961" s="2" t="s">
        <v>229</v>
      </c>
      <c r="BX961" s="2" t="s">
        <v>798</v>
      </c>
      <c r="BY961" s="2" t="s">
        <v>241</v>
      </c>
      <c r="BZ961" s="2" t="s">
        <v>229</v>
      </c>
      <c r="CA961" s="4"/>
      <c r="CB961" s="8"/>
      <c r="CC961" s="4"/>
      <c r="CD961" s="8"/>
      <c r="CE961" s="7"/>
      <c r="CF961" s="7"/>
      <c r="CG961" s="2" t="s">
        <v>272</v>
      </c>
      <c r="CH961" s="2" t="s">
        <v>275</v>
      </c>
      <c r="CI961" s="2" t="s">
        <v>229</v>
      </c>
      <c r="CJ961" s="2" t="s">
        <v>229</v>
      </c>
      <c r="CK961" s="2" t="s">
        <v>241</v>
      </c>
      <c r="CL961" s="2" t="s">
        <v>229</v>
      </c>
      <c r="CM961" s="4"/>
      <c r="CN961" s="8"/>
      <c r="CO961" s="4"/>
      <c r="CP961" s="8"/>
      <c r="CQ961" s="7"/>
      <c r="CR961" s="7"/>
      <c r="CS961" s="2" t="s">
        <v>239</v>
      </c>
      <c r="CT961" s="2" t="s">
        <v>275</v>
      </c>
      <c r="CU961" s="2" t="s">
        <v>1148</v>
      </c>
      <c r="CV961" s="2" t="s">
        <v>5464</v>
      </c>
      <c r="CW961" s="2" t="s">
        <v>241</v>
      </c>
      <c r="CX961" s="2" t="s">
        <v>229</v>
      </c>
      <c r="CY961" s="4"/>
      <c r="CZ961" s="8"/>
      <c r="DA961" s="4"/>
      <c r="DB961" s="8"/>
      <c r="DC961" s="7"/>
      <c r="DD961" s="7"/>
      <c r="DE961" s="2" t="s">
        <v>239</v>
      </c>
      <c r="DF961" s="2" t="s">
        <v>275</v>
      </c>
      <c r="DG961" s="2" t="s">
        <v>1148</v>
      </c>
      <c r="DH961" s="2" t="s">
        <v>1212</v>
      </c>
      <c r="DI961" s="2" t="s">
        <v>241</v>
      </c>
      <c r="DJ961" s="2" t="s">
        <v>229</v>
      </c>
      <c r="DK961" s="4"/>
      <c r="DL961" s="8"/>
      <c r="DM961" s="4"/>
      <c r="DN961" s="8"/>
      <c r="DO961" s="7"/>
      <c r="DP961" s="7"/>
      <c r="DQ961" s="2" t="s">
        <v>239</v>
      </c>
      <c r="DR961" s="2" t="s">
        <v>275</v>
      </c>
      <c r="DS961" s="2" t="s">
        <v>1148</v>
      </c>
      <c r="DT961" s="2" t="s">
        <v>5465</v>
      </c>
      <c r="DU961" s="2" t="s">
        <v>241</v>
      </c>
      <c r="DV961" s="2" t="s">
        <v>229</v>
      </c>
      <c r="DW961" s="4"/>
      <c r="DX961" s="8"/>
      <c r="DY961" s="4"/>
      <c r="DZ961" s="8"/>
      <c r="EA961" s="7"/>
      <c r="EB961" s="7"/>
      <c r="EC961" s="2" t="s">
        <v>239</v>
      </c>
      <c r="ED961" s="2" t="s">
        <v>275</v>
      </c>
      <c r="EE961" s="2" t="s">
        <v>1166</v>
      </c>
      <c r="EF961" s="2" t="s">
        <v>1831</v>
      </c>
      <c r="EG961" s="2" t="s">
        <v>241</v>
      </c>
      <c r="EH961" s="2" t="s">
        <v>229</v>
      </c>
      <c r="EI961" s="4"/>
      <c r="EJ961" s="8"/>
      <c r="EK961" s="4"/>
      <c r="EL961" s="8"/>
      <c r="EM961" s="7"/>
      <c r="EN961" s="7"/>
      <c r="EO961" s="2" t="s">
        <v>239</v>
      </c>
      <c r="EP961" s="2" t="s">
        <v>275</v>
      </c>
      <c r="EQ961" s="2" t="s">
        <v>1148</v>
      </c>
      <c r="ER961" s="2" t="s">
        <v>2209</v>
      </c>
      <c r="ES961" s="2" t="s">
        <v>241</v>
      </c>
      <c r="ET961" s="2" t="s">
        <v>229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275</v>
      </c>
      <c r="FC961" s="2" t="s">
        <v>1148</v>
      </c>
      <c r="FD961" s="2" t="s">
        <v>1894</v>
      </c>
      <c r="FE961" s="2" t="s">
        <v>241</v>
      </c>
      <c r="FF961" s="2" t="s">
        <v>229</v>
      </c>
      <c r="FG961" s="4"/>
      <c r="FH961" s="8"/>
      <c r="FI961" s="4"/>
      <c r="FJ961" s="8"/>
      <c r="FK961" s="7"/>
      <c r="FL961" s="7"/>
      <c r="FM961" s="2" t="s">
        <v>239</v>
      </c>
      <c r="FN961" s="2" t="s">
        <v>275</v>
      </c>
      <c r="FO961" s="2" t="s">
        <v>1148</v>
      </c>
      <c r="FP961" s="2" t="s">
        <v>1733</v>
      </c>
      <c r="FQ961" s="2" t="s">
        <v>241</v>
      </c>
      <c r="FR961" s="2" t="s">
        <v>229</v>
      </c>
      <c r="FS961" s="4"/>
      <c r="FT961" s="8"/>
      <c r="FU961" s="4"/>
      <c r="FV961" s="8"/>
      <c r="FW961" s="7"/>
      <c r="FX961" s="7"/>
      <c r="FY961" s="2" t="s">
        <v>229</v>
      </c>
      <c r="FZ961" s="2" t="s">
        <v>229</v>
      </c>
      <c r="GA961" s="2" t="s">
        <v>229</v>
      </c>
      <c r="GB961" s="2" t="s">
        <v>229</v>
      </c>
      <c r="GC961" s="2" t="s">
        <v>229</v>
      </c>
      <c r="GD961" s="2" t="s">
        <v>229</v>
      </c>
      <c r="GE961" s="4"/>
      <c r="GF961" s="8"/>
      <c r="GG961" s="4"/>
      <c r="GH961" s="8"/>
      <c r="GI961" s="7"/>
      <c r="GJ961" s="7"/>
      <c r="GK961" s="2" t="s">
        <v>272</v>
      </c>
      <c r="GL961" s="2" t="s">
        <v>275</v>
      </c>
      <c r="GM961" s="2" t="s">
        <v>229</v>
      </c>
      <c r="GN961" s="2" t="s">
        <v>229</v>
      </c>
      <c r="GO961" s="2" t="s">
        <v>241</v>
      </c>
      <c r="GP961" s="2" t="s">
        <v>229</v>
      </c>
      <c r="GQ961" s="4"/>
      <c r="GR961" s="8"/>
      <c r="GS961" s="4"/>
      <c r="GT961" s="8"/>
      <c r="GU961" s="7"/>
      <c r="GV961" s="7"/>
      <c r="GW961" s="2" t="s">
        <v>1106</v>
      </c>
      <c r="GX961" s="2" t="s">
        <v>275</v>
      </c>
      <c r="GY961" s="2" t="s">
        <v>4723</v>
      </c>
      <c r="GZ961" s="2" t="s">
        <v>229</v>
      </c>
      <c r="HA961" s="2" t="s">
        <v>241</v>
      </c>
      <c r="HB961" s="2" t="s">
        <v>229</v>
      </c>
      <c r="HC961" s="4"/>
      <c r="HD961" s="8"/>
      <c r="HE961" s="4"/>
      <c r="HF961" s="8"/>
      <c r="HG961" s="7"/>
      <c r="HH961" s="7"/>
      <c r="HI961" s="2" t="s">
        <v>281</v>
      </c>
      <c r="HJ961" s="2" t="s">
        <v>275</v>
      </c>
      <c r="HK961" s="2" t="s">
        <v>229</v>
      </c>
      <c r="HL961" s="2" t="s">
        <v>229</v>
      </c>
      <c r="HM961" s="2" t="s">
        <v>241</v>
      </c>
      <c r="HN961" s="2" t="s">
        <v>229</v>
      </c>
      <c r="HO961" s="4"/>
      <c r="HP961" s="8"/>
      <c r="HQ961" s="4"/>
      <c r="HR961" s="8"/>
      <c r="HS961" s="7"/>
      <c r="HT961" s="7"/>
      <c r="HU961" s="2" t="s">
        <v>272</v>
      </c>
      <c r="HV961" s="2" t="s">
        <v>275</v>
      </c>
      <c r="HW961" s="2" t="s">
        <v>229</v>
      </c>
      <c r="HX961" s="2" t="s">
        <v>229</v>
      </c>
      <c r="HY961" s="2" t="s">
        <v>241</v>
      </c>
      <c r="HZ961" s="2" t="s">
        <v>229</v>
      </c>
      <c r="IA961" s="4"/>
      <c r="IB961" s="8"/>
      <c r="IC961" s="4"/>
      <c r="ID961" s="8"/>
      <c r="IE961" s="7"/>
      <c r="IF961" s="7"/>
      <c r="IG961" s="2" t="s">
        <v>266</v>
      </c>
      <c r="IH961" s="2" t="s">
        <v>275</v>
      </c>
      <c r="II961" s="2" t="s">
        <v>1735</v>
      </c>
      <c r="IJ961" s="2" t="s">
        <v>229</v>
      </c>
      <c r="IK961" s="2" t="s">
        <v>241</v>
      </c>
      <c r="IL961" s="2" t="s">
        <v>229</v>
      </c>
      <c r="IM961" s="4"/>
      <c r="IN961" s="8"/>
      <c r="IO961" s="4"/>
      <c r="IP961" s="8"/>
      <c r="IQ961" s="7"/>
      <c r="IR961" s="7"/>
      <c r="IS961" s="2" t="s">
        <v>272</v>
      </c>
      <c r="IT961" s="2" t="s">
        <v>275</v>
      </c>
      <c r="IU961" s="2" t="s">
        <v>229</v>
      </c>
      <c r="IV961" s="2" t="s">
        <v>229</v>
      </c>
      <c r="IW961" s="2" t="s">
        <v>241</v>
      </c>
      <c r="IX961" s="2" t="s">
        <v>229</v>
      </c>
      <c r="IY961" s="4"/>
      <c r="IZ961" s="8"/>
      <c r="JA961" s="4"/>
      <c r="JB961" s="8"/>
      <c r="JC961" s="7"/>
      <c r="JD961" s="7"/>
      <c r="JE961" s="2" t="s">
        <v>272</v>
      </c>
      <c r="JF961" s="2" t="s">
        <v>226</v>
      </c>
      <c r="JG961" s="2" t="s">
        <v>229</v>
      </c>
      <c r="JH961" s="2" t="s">
        <v>229</v>
      </c>
      <c r="JI961" s="2" t="s">
        <v>241</v>
      </c>
      <c r="JJ961" s="2" t="s">
        <v>229</v>
      </c>
      <c r="JK961" s="4"/>
      <c r="JL961" s="8"/>
      <c r="JM961" s="4"/>
      <c r="JN961" s="8"/>
      <c r="JO961" s="7"/>
      <c r="JP961" s="7"/>
      <c r="JQ961" s="2" t="s">
        <v>229</v>
      </c>
      <c r="JR961" s="2" t="s">
        <v>229</v>
      </c>
      <c r="JS961" s="2" t="s">
        <v>229</v>
      </c>
      <c r="JT961" s="2" t="s">
        <v>229</v>
      </c>
      <c r="JU961" s="2" t="s">
        <v>229</v>
      </c>
      <c r="JV961" s="2" t="s">
        <v>229</v>
      </c>
      <c r="JW961" s="4"/>
      <c r="JX961" s="8"/>
      <c r="JY961" s="4"/>
      <c r="JZ961" s="8"/>
      <c r="KA961" s="7"/>
      <c r="KB961" s="7"/>
      <c r="KC961" s="2" t="s">
        <v>272</v>
      </c>
      <c r="KD961" s="2" t="s">
        <v>275</v>
      </c>
      <c r="KE961" s="2" t="s">
        <v>229</v>
      </c>
      <c r="KF961" s="2" t="s">
        <v>229</v>
      </c>
      <c r="KG961" s="2" t="s">
        <v>241</v>
      </c>
      <c r="KH961" s="2" t="s">
        <v>229</v>
      </c>
      <c r="KI961" s="4"/>
      <c r="KJ961" s="8"/>
      <c r="KK961" s="4"/>
      <c r="KL961" s="8"/>
      <c r="KM961" s="7"/>
      <c r="KN961" s="7"/>
      <c r="KO961" s="2" t="s">
        <v>272</v>
      </c>
      <c r="KP961" s="2" t="s">
        <v>226</v>
      </c>
      <c r="KQ961" s="2" t="s">
        <v>229</v>
      </c>
      <c r="KR961" s="2" t="s">
        <v>229</v>
      </c>
      <c r="KS961" s="2" t="s">
        <v>241</v>
      </c>
      <c r="KT961" s="2" t="s">
        <v>229</v>
      </c>
      <c r="KU961" s="4"/>
      <c r="KV961" s="8"/>
      <c r="KW961" s="4"/>
      <c r="KX961" s="8"/>
      <c r="KY961" s="7"/>
      <c r="KZ961" s="7"/>
      <c r="LA961" s="2" t="s">
        <v>239</v>
      </c>
      <c r="LB961" s="2" t="s">
        <v>275</v>
      </c>
      <c r="LC961" s="2" t="s">
        <v>720</v>
      </c>
      <c r="LD961" s="2" t="s">
        <v>229</v>
      </c>
      <c r="LE961" s="2" t="s">
        <v>241</v>
      </c>
      <c r="LF961" s="2" t="s">
        <v>229</v>
      </c>
      <c r="LG961" s="4"/>
      <c r="LH961" s="8"/>
      <c r="LI961" s="4"/>
      <c r="LJ961" s="8"/>
      <c r="LK961" s="7"/>
      <c r="LL961" s="7"/>
      <c r="LM961" s="2" t="s">
        <v>229</v>
      </c>
      <c r="LN961" s="2" t="s">
        <v>229</v>
      </c>
      <c r="LO961" s="2" t="s">
        <v>229</v>
      </c>
      <c r="LP961" s="2" t="s">
        <v>229</v>
      </c>
      <c r="LQ961" s="2" t="s">
        <v>229</v>
      </c>
      <c r="LR961" s="2" t="s">
        <v>229</v>
      </c>
      <c r="LS961" s="4"/>
      <c r="LT961" s="8"/>
      <c r="LU961" s="4"/>
      <c r="LV961" s="8"/>
      <c r="LW961" s="7"/>
      <c r="LX961" s="7"/>
      <c r="LY961" s="2" t="s">
        <v>266</v>
      </c>
      <c r="LZ961" s="2" t="s">
        <v>275</v>
      </c>
      <c r="MA961" s="2" t="s">
        <v>229</v>
      </c>
      <c r="MB961" s="2" t="s">
        <v>229</v>
      </c>
      <c r="MC961" s="2" t="s">
        <v>241</v>
      </c>
      <c r="MD961" s="2" t="s">
        <v>229</v>
      </c>
      <c r="ME961" s="4"/>
      <c r="MF961" s="8"/>
      <c r="MG961" s="4"/>
      <c r="MH961" s="8"/>
      <c r="MI961" s="7"/>
      <c r="MJ961" s="7"/>
      <c r="MK961" s="2" t="s">
        <v>272</v>
      </c>
      <c r="ML961" s="2" t="s">
        <v>275</v>
      </c>
      <c r="MM961" s="2" t="s">
        <v>229</v>
      </c>
      <c r="MN961" s="2" t="s">
        <v>229</v>
      </c>
      <c r="MO961" s="2" t="s">
        <v>241</v>
      </c>
      <c r="MP961" s="2" t="s">
        <v>229</v>
      </c>
      <c r="MQ961" s="4"/>
      <c r="MR961" s="8"/>
      <c r="MS961" s="4"/>
      <c r="MT961" s="8"/>
      <c r="MU961" s="7"/>
      <c r="MV961" s="7"/>
      <c r="MW961" s="2" t="s">
        <v>272</v>
      </c>
      <c r="MX961" s="2" t="s">
        <v>275</v>
      </c>
      <c r="MY961" s="2" t="s">
        <v>2447</v>
      </c>
      <c r="MZ961" s="2" t="s">
        <v>229</v>
      </c>
      <c r="NA961" s="2" t="s">
        <v>241</v>
      </c>
      <c r="NB961" s="2" t="s">
        <v>229</v>
      </c>
      <c r="NC961" s="4"/>
      <c r="ND961" s="8"/>
      <c r="NE961" s="4"/>
      <c r="NF961" s="8"/>
      <c r="NG961" s="7"/>
      <c r="NH961" s="7"/>
      <c r="NI961" s="2" t="s">
        <v>239</v>
      </c>
      <c r="NJ961" s="2" t="s">
        <v>275</v>
      </c>
      <c r="NK961" s="2" t="s">
        <v>1165</v>
      </c>
      <c r="NL961" s="2" t="s">
        <v>5466</v>
      </c>
      <c r="NM961" s="2" t="s">
        <v>241</v>
      </c>
      <c r="NN961" s="2" t="s">
        <v>229</v>
      </c>
      <c r="NO961" s="4"/>
      <c r="NP961" s="8"/>
      <c r="NQ961" s="4"/>
      <c r="NR961" s="8"/>
      <c r="NS961" s="7"/>
      <c r="NT961" s="7"/>
      <c r="NU961" s="2" t="s">
        <v>272</v>
      </c>
      <c r="NV961" s="2" t="s">
        <v>275</v>
      </c>
      <c r="NW961" s="2" t="s">
        <v>229</v>
      </c>
      <c r="NX961" s="2" t="s">
        <v>229</v>
      </c>
      <c r="NY961" s="2" t="s">
        <v>241</v>
      </c>
      <c r="NZ961" s="2" t="s">
        <v>229</v>
      </c>
      <c r="OA961" s="4"/>
      <c r="OB961" s="8"/>
      <c r="OC961" s="4"/>
      <c r="OD961" s="8"/>
      <c r="OE961" s="7"/>
      <c r="OF961" s="7"/>
      <c r="OG961" s="2" t="s">
        <v>229</v>
      </c>
      <c r="OH961" s="2" t="s">
        <v>229</v>
      </c>
      <c r="OI961" s="2" t="s">
        <v>229</v>
      </c>
      <c r="OJ961" s="2" t="s">
        <v>229</v>
      </c>
      <c r="OK961" s="2" t="s">
        <v>229</v>
      </c>
      <c r="OL961" s="2" t="s">
        <v>229</v>
      </c>
      <c r="OM961" s="4"/>
      <c r="ON961" s="8"/>
      <c r="OO961" s="4"/>
      <c r="OP961" s="8"/>
      <c r="OQ961" s="7"/>
      <c r="OR961" s="7"/>
      <c r="OS961" s="2" t="s">
        <v>229</v>
      </c>
      <c r="OT961" s="2" t="s">
        <v>229</v>
      </c>
      <c r="OU961" s="2" t="s">
        <v>229</v>
      </c>
      <c r="OV961" s="2" t="s">
        <v>229</v>
      </c>
      <c r="OW961" s="2" t="s">
        <v>229</v>
      </c>
      <c r="OX961" s="2" t="s">
        <v>229</v>
      </c>
      <c r="OY961" s="4"/>
      <c r="OZ961" s="8"/>
      <c r="PA961" s="4"/>
      <c r="PB961" s="8"/>
      <c r="PC961" s="7"/>
      <c r="PD961" s="7"/>
      <c r="PE961" s="2" t="s">
        <v>229</v>
      </c>
      <c r="PF961" s="2" t="s">
        <v>229</v>
      </c>
      <c r="PG961" s="2" t="s">
        <v>229</v>
      </c>
      <c r="PH961" s="2" t="s">
        <v>229</v>
      </c>
      <c r="PI961" s="2" t="s">
        <v>229</v>
      </c>
      <c r="PJ961" s="2" t="s">
        <v>229</v>
      </c>
      <c r="PK961" s="4"/>
      <c r="PL961" s="8"/>
      <c r="PM961" s="4"/>
      <c r="PN961" s="8"/>
      <c r="PO961" s="7"/>
      <c r="PP961" s="7"/>
      <c r="PQ961" s="2" t="s">
        <v>229</v>
      </c>
      <c r="PR961" s="2" t="s">
        <v>229</v>
      </c>
      <c r="PS961" s="2" t="s">
        <v>229</v>
      </c>
      <c r="PT961" s="2" t="s">
        <v>229</v>
      </c>
      <c r="PU961" s="2" t="s">
        <v>229</v>
      </c>
      <c r="PV961" s="2" t="s">
        <v>229</v>
      </c>
      <c r="PW961" s="4"/>
      <c r="PX961" s="8"/>
      <c r="PY961" s="4"/>
      <c r="PZ961" s="8"/>
      <c r="QA961" s="7"/>
      <c r="QB961" s="7"/>
      <c r="QC961" s="2" t="s">
        <v>281</v>
      </c>
      <c r="QD961" s="2" t="s">
        <v>275</v>
      </c>
      <c r="QE961" s="2" t="s">
        <v>229</v>
      </c>
      <c r="QF961" s="2" t="s">
        <v>229</v>
      </c>
      <c r="QG961" s="2" t="s">
        <v>241</v>
      </c>
      <c r="QH961" s="2" t="s">
        <v>229</v>
      </c>
      <c r="QI961" s="4"/>
      <c r="QJ961" s="8"/>
      <c r="QK961" s="4"/>
      <c r="QL961" s="8"/>
      <c r="QM961" s="7"/>
      <c r="QN961" s="7"/>
      <c r="QO961" s="2" t="s">
        <v>229</v>
      </c>
      <c r="QP961" s="2" t="s">
        <v>229</v>
      </c>
      <c r="QQ961" s="2" t="s">
        <v>229</v>
      </c>
      <c r="QR961" s="2" t="s">
        <v>229</v>
      </c>
      <c r="QS961" s="2" t="s">
        <v>229</v>
      </c>
      <c r="QT961" s="2" t="s">
        <v>229</v>
      </c>
      <c r="QU961" s="4"/>
      <c r="QV961" s="8"/>
      <c r="QW961" s="4"/>
      <c r="QX961" s="8"/>
      <c r="QY961" s="7"/>
      <c r="QZ961" s="7"/>
      <c r="RA961" s="2" t="s">
        <v>272</v>
      </c>
      <c r="RB961" s="2" t="s">
        <v>275</v>
      </c>
      <c r="RC961" s="2" t="s">
        <v>229</v>
      </c>
      <c r="RD961" s="2" t="s">
        <v>229</v>
      </c>
      <c r="RE961" s="2" t="s">
        <v>241</v>
      </c>
      <c r="RF961" s="2" t="s">
        <v>229</v>
      </c>
      <c r="RG961" s="4"/>
      <c r="RH961" s="8"/>
      <c r="RI961" s="4"/>
      <c r="RJ961" s="8"/>
      <c r="RK961" s="7"/>
      <c r="RL961" s="7"/>
      <c r="RM961" s="2" t="s">
        <v>229</v>
      </c>
      <c r="RN961" s="2" t="s">
        <v>229</v>
      </c>
      <c r="RO961" s="2" t="s">
        <v>229</v>
      </c>
      <c r="RP961" s="2" t="s">
        <v>229</v>
      </c>
      <c r="RQ961" s="2" t="s">
        <v>229</v>
      </c>
      <c r="RR961" s="2" t="s">
        <v>229</v>
      </c>
      <c r="RS961" s="4"/>
      <c r="RT961" s="8"/>
      <c r="RU961" s="4"/>
      <c r="RV961" s="8"/>
      <c r="RW961" s="7"/>
      <c r="RX961" s="7"/>
      <c r="RY961" s="2" t="s">
        <v>239</v>
      </c>
      <c r="RZ961" s="2" t="s">
        <v>275</v>
      </c>
      <c r="SA961" s="2" t="s">
        <v>755</v>
      </c>
      <c r="SB961" s="2" t="s">
        <v>761</v>
      </c>
      <c r="SC961" s="2" t="s">
        <v>241</v>
      </c>
      <c r="SD961" s="2" t="s">
        <v>229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</row>
    <row r="962">
      <c r="A962" s="2" t="s">
        <v>5467</v>
      </c>
      <c r="B962" s="2" t="s">
        <v>216</v>
      </c>
      <c r="C962" s="2" t="s">
        <v>5451</v>
      </c>
      <c r="D962" s="2" t="s">
        <v>3164</v>
      </c>
      <c r="E962" s="2" t="s">
        <v>3165</v>
      </c>
      <c r="F962" s="2" t="s">
        <v>5468</v>
      </c>
      <c r="G962" s="2" t="s">
        <v>5468</v>
      </c>
      <c r="H962" s="2" t="s">
        <v>5468</v>
      </c>
      <c r="I962" s="2" t="s">
        <v>3425</v>
      </c>
      <c r="J962" s="2" t="s">
        <v>2888</v>
      </c>
      <c r="K962" s="2" t="s">
        <v>2435</v>
      </c>
      <c r="L962" s="3">
        <v>33.6</v>
      </c>
      <c r="M962" s="3">
        <v>35.28</v>
      </c>
      <c r="N962" s="3">
        <v>69.99</v>
      </c>
      <c r="O962" s="2" t="s">
        <v>226</v>
      </c>
      <c r="P962" s="2" t="s">
        <v>964</v>
      </c>
      <c r="Q962" s="2" t="s">
        <v>228</v>
      </c>
      <c r="R962" s="2" t="s">
        <v>229</v>
      </c>
      <c r="S962" s="2" t="s">
        <v>5469</v>
      </c>
      <c r="T962" s="2" t="s">
        <v>229</v>
      </c>
      <c r="U962" s="2" t="s">
        <v>232</v>
      </c>
      <c r="V962" s="2" t="s">
        <v>4077</v>
      </c>
      <c r="W962" s="2" t="s">
        <v>1009</v>
      </c>
      <c r="X962" s="2" t="s">
        <v>229</v>
      </c>
      <c r="Y962" s="2" t="s">
        <v>1826</v>
      </c>
      <c r="Z962" s="4"/>
      <c r="AA962" s="4">
        <f>=ROUNDDOWN({0},0)</f>
      </c>
      <c r="AB962" s="5"/>
      <c r="AC962" s="2" t="s">
        <v>229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/>
      <c r="BK962" s="8"/>
      <c r="BL962" s="2" t="s">
        <v>229</v>
      </c>
      <c r="BM962" s="7"/>
      <c r="BN962" s="7"/>
      <c r="BO962" s="4"/>
      <c r="BP962" s="8"/>
      <c r="BQ962" s="4"/>
      <c r="BR962" s="8"/>
      <c r="BS962" s="7"/>
      <c r="BT962" s="7"/>
      <c r="BU962" s="2" t="s">
        <v>239</v>
      </c>
      <c r="BV962" s="2" t="s">
        <v>275</v>
      </c>
      <c r="BW962" s="2" t="s">
        <v>229</v>
      </c>
      <c r="BX962" s="2" t="s">
        <v>937</v>
      </c>
      <c r="BY962" s="2" t="s">
        <v>241</v>
      </c>
      <c r="BZ962" s="2" t="s">
        <v>229</v>
      </c>
      <c r="CA962" s="4"/>
      <c r="CB962" s="8"/>
      <c r="CC962" s="4"/>
      <c r="CD962" s="8"/>
      <c r="CE962" s="7"/>
      <c r="CF962" s="7"/>
      <c r="CG962" s="2" t="s">
        <v>272</v>
      </c>
      <c r="CH962" s="2" t="s">
        <v>275</v>
      </c>
      <c r="CI962" s="2" t="s">
        <v>229</v>
      </c>
      <c r="CJ962" s="2" t="s">
        <v>229</v>
      </c>
      <c r="CK962" s="2" t="s">
        <v>241</v>
      </c>
      <c r="CL962" s="2" t="s">
        <v>229</v>
      </c>
      <c r="CM962" s="4"/>
      <c r="CN962" s="8"/>
      <c r="CO962" s="4"/>
      <c r="CP962" s="8"/>
      <c r="CQ962" s="7"/>
      <c r="CR962" s="7"/>
      <c r="CS962" s="2" t="s">
        <v>239</v>
      </c>
      <c r="CT962" s="2" t="s">
        <v>275</v>
      </c>
      <c r="CU962" s="2" t="s">
        <v>5470</v>
      </c>
      <c r="CV962" s="2" t="s">
        <v>3645</v>
      </c>
      <c r="CW962" s="2" t="s">
        <v>241</v>
      </c>
      <c r="CX962" s="2" t="s">
        <v>229</v>
      </c>
      <c r="CY962" s="4"/>
      <c r="CZ962" s="8"/>
      <c r="DA962" s="4"/>
      <c r="DB962" s="8"/>
      <c r="DC962" s="7"/>
      <c r="DD962" s="7"/>
      <c r="DE962" s="2" t="s">
        <v>239</v>
      </c>
      <c r="DF962" s="2" t="s">
        <v>275</v>
      </c>
      <c r="DG962" s="2" t="s">
        <v>1463</v>
      </c>
      <c r="DH962" s="2" t="s">
        <v>2119</v>
      </c>
      <c r="DI962" s="2" t="s">
        <v>241</v>
      </c>
      <c r="DJ962" s="2" t="s">
        <v>229</v>
      </c>
      <c r="DK962" s="4"/>
      <c r="DL962" s="8"/>
      <c r="DM962" s="4"/>
      <c r="DN962" s="8"/>
      <c r="DO962" s="7"/>
      <c r="DP962" s="7"/>
      <c r="DQ962" s="2" t="s">
        <v>239</v>
      </c>
      <c r="DR962" s="2" t="s">
        <v>275</v>
      </c>
      <c r="DS962" s="2" t="s">
        <v>4405</v>
      </c>
      <c r="DT962" s="2" t="s">
        <v>2895</v>
      </c>
      <c r="DU962" s="2" t="s">
        <v>241</v>
      </c>
      <c r="DV962" s="2" t="s">
        <v>229</v>
      </c>
      <c r="DW962" s="4"/>
      <c r="DX962" s="8"/>
      <c r="DY962" s="4"/>
      <c r="DZ962" s="8"/>
      <c r="EA962" s="7"/>
      <c r="EB962" s="7"/>
      <c r="EC962" s="2" t="s">
        <v>239</v>
      </c>
      <c r="ED962" s="2" t="s">
        <v>275</v>
      </c>
      <c r="EE962" s="2" t="s">
        <v>1166</v>
      </c>
      <c r="EF962" s="2" t="s">
        <v>1839</v>
      </c>
      <c r="EG962" s="2" t="s">
        <v>241</v>
      </c>
      <c r="EH962" s="2" t="s">
        <v>229</v>
      </c>
      <c r="EI962" s="4"/>
      <c r="EJ962" s="8"/>
      <c r="EK962" s="4"/>
      <c r="EL962" s="8"/>
      <c r="EM962" s="7"/>
      <c r="EN962" s="7"/>
      <c r="EO962" s="2" t="s">
        <v>239</v>
      </c>
      <c r="EP962" s="2" t="s">
        <v>275</v>
      </c>
      <c r="EQ962" s="2" t="s">
        <v>1467</v>
      </c>
      <c r="ER962" s="2" t="s">
        <v>801</v>
      </c>
      <c r="ES962" s="2" t="s">
        <v>241</v>
      </c>
      <c r="ET962" s="2" t="s">
        <v>229</v>
      </c>
      <c r="EU962" s="4"/>
      <c r="EV962" s="8"/>
      <c r="EW962" s="4"/>
      <c r="EX962" s="8"/>
      <c r="EY962" s="7"/>
      <c r="EZ962" s="7"/>
      <c r="FA962" s="2" t="s">
        <v>239</v>
      </c>
      <c r="FB962" s="2" t="s">
        <v>275</v>
      </c>
      <c r="FC962" s="2" t="s">
        <v>2898</v>
      </c>
      <c r="FD962" s="2" t="s">
        <v>724</v>
      </c>
      <c r="FE962" s="2" t="s">
        <v>241</v>
      </c>
      <c r="FF962" s="2" t="s">
        <v>229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275</v>
      </c>
      <c r="FO962" s="2" t="s">
        <v>4405</v>
      </c>
      <c r="FP962" s="2" t="s">
        <v>2167</v>
      </c>
      <c r="FQ962" s="2" t="s">
        <v>241</v>
      </c>
      <c r="FR962" s="2" t="s">
        <v>229</v>
      </c>
      <c r="FS962" s="4"/>
      <c r="FT962" s="8"/>
      <c r="FU962" s="4"/>
      <c r="FV962" s="8"/>
      <c r="FW962" s="7"/>
      <c r="FX962" s="7"/>
      <c r="FY962" s="2" t="s">
        <v>229</v>
      </c>
      <c r="FZ962" s="2" t="s">
        <v>229</v>
      </c>
      <c r="GA962" s="2" t="s">
        <v>229</v>
      </c>
      <c r="GB962" s="2" t="s">
        <v>229</v>
      </c>
      <c r="GC962" s="2" t="s">
        <v>229</v>
      </c>
      <c r="GD962" s="2" t="s">
        <v>229</v>
      </c>
      <c r="GE962" s="4"/>
      <c r="GF962" s="8"/>
      <c r="GG962" s="4"/>
      <c r="GH962" s="8"/>
      <c r="GI962" s="7"/>
      <c r="GJ962" s="7"/>
      <c r="GK962" s="2" t="s">
        <v>272</v>
      </c>
      <c r="GL962" s="2" t="s">
        <v>275</v>
      </c>
      <c r="GM962" s="2" t="s">
        <v>229</v>
      </c>
      <c r="GN962" s="2" t="s">
        <v>229</v>
      </c>
      <c r="GO962" s="2" t="s">
        <v>241</v>
      </c>
      <c r="GP962" s="2" t="s">
        <v>229</v>
      </c>
      <c r="GQ962" s="4"/>
      <c r="GR962" s="8"/>
      <c r="GS962" s="4"/>
      <c r="GT962" s="8"/>
      <c r="GU962" s="7"/>
      <c r="GV962" s="7"/>
      <c r="GW962" s="2" t="s">
        <v>281</v>
      </c>
      <c r="GX962" s="2" t="s">
        <v>275</v>
      </c>
      <c r="GY962" s="2" t="s">
        <v>229</v>
      </c>
      <c r="GZ962" s="2" t="s">
        <v>229</v>
      </c>
      <c r="HA962" s="2" t="s">
        <v>241</v>
      </c>
      <c r="HB962" s="2" t="s">
        <v>229</v>
      </c>
      <c r="HC962" s="4"/>
      <c r="HD962" s="8"/>
      <c r="HE962" s="4"/>
      <c r="HF962" s="8"/>
      <c r="HG962" s="7"/>
      <c r="HH962" s="7"/>
      <c r="HI962" s="2" t="s">
        <v>281</v>
      </c>
      <c r="HJ962" s="2" t="s">
        <v>275</v>
      </c>
      <c r="HK962" s="2" t="s">
        <v>229</v>
      </c>
      <c r="HL962" s="2" t="s">
        <v>229</v>
      </c>
      <c r="HM962" s="2" t="s">
        <v>241</v>
      </c>
      <c r="HN962" s="2" t="s">
        <v>229</v>
      </c>
      <c r="HO962" s="4"/>
      <c r="HP962" s="8"/>
      <c r="HQ962" s="4"/>
      <c r="HR962" s="8"/>
      <c r="HS962" s="7"/>
      <c r="HT962" s="7"/>
      <c r="HU962" s="2" t="s">
        <v>272</v>
      </c>
      <c r="HV962" s="2" t="s">
        <v>275</v>
      </c>
      <c r="HW962" s="2" t="s">
        <v>229</v>
      </c>
      <c r="HX962" s="2" t="s">
        <v>229</v>
      </c>
      <c r="HY962" s="2" t="s">
        <v>241</v>
      </c>
      <c r="HZ962" s="2" t="s">
        <v>229</v>
      </c>
      <c r="IA962" s="4"/>
      <c r="IB962" s="8"/>
      <c r="IC962" s="4"/>
      <c r="ID962" s="8"/>
      <c r="IE962" s="7"/>
      <c r="IF962" s="7"/>
      <c r="IG962" s="2" t="s">
        <v>266</v>
      </c>
      <c r="IH962" s="2" t="s">
        <v>275</v>
      </c>
      <c r="II962" s="2" t="s">
        <v>229</v>
      </c>
      <c r="IJ962" s="2" t="s">
        <v>229</v>
      </c>
      <c r="IK962" s="2" t="s">
        <v>241</v>
      </c>
      <c r="IL962" s="2" t="s">
        <v>229</v>
      </c>
      <c r="IM962" s="4"/>
      <c r="IN962" s="8"/>
      <c r="IO962" s="4"/>
      <c r="IP962" s="8"/>
      <c r="IQ962" s="7"/>
      <c r="IR962" s="7"/>
      <c r="IS962" s="2" t="s">
        <v>272</v>
      </c>
      <c r="IT962" s="2" t="s">
        <v>275</v>
      </c>
      <c r="IU962" s="2" t="s">
        <v>229</v>
      </c>
      <c r="IV962" s="2" t="s">
        <v>229</v>
      </c>
      <c r="IW962" s="2" t="s">
        <v>241</v>
      </c>
      <c r="IX962" s="2" t="s">
        <v>229</v>
      </c>
      <c r="IY962" s="4"/>
      <c r="IZ962" s="8"/>
      <c r="JA962" s="4"/>
      <c r="JB962" s="8"/>
      <c r="JC962" s="7"/>
      <c r="JD962" s="7"/>
      <c r="JE962" s="2" t="s">
        <v>272</v>
      </c>
      <c r="JF962" s="2" t="s">
        <v>226</v>
      </c>
      <c r="JG962" s="2" t="s">
        <v>229</v>
      </c>
      <c r="JH962" s="2" t="s">
        <v>229</v>
      </c>
      <c r="JI962" s="2" t="s">
        <v>241</v>
      </c>
      <c r="JJ962" s="2" t="s">
        <v>229</v>
      </c>
      <c r="JK962" s="4"/>
      <c r="JL962" s="8"/>
      <c r="JM962" s="4"/>
      <c r="JN962" s="8"/>
      <c r="JO962" s="7"/>
      <c r="JP962" s="7"/>
      <c r="JQ962" s="2" t="s">
        <v>229</v>
      </c>
      <c r="JR962" s="2" t="s">
        <v>229</v>
      </c>
      <c r="JS962" s="2" t="s">
        <v>229</v>
      </c>
      <c r="JT962" s="2" t="s">
        <v>229</v>
      </c>
      <c r="JU962" s="2" t="s">
        <v>229</v>
      </c>
      <c r="JV962" s="2" t="s">
        <v>229</v>
      </c>
      <c r="JW962" s="4"/>
      <c r="JX962" s="8"/>
      <c r="JY962" s="4"/>
      <c r="JZ962" s="8"/>
      <c r="KA962" s="7"/>
      <c r="KB962" s="7"/>
      <c r="KC962" s="2" t="s">
        <v>272</v>
      </c>
      <c r="KD962" s="2" t="s">
        <v>275</v>
      </c>
      <c r="KE962" s="2" t="s">
        <v>229</v>
      </c>
      <c r="KF962" s="2" t="s">
        <v>229</v>
      </c>
      <c r="KG962" s="2" t="s">
        <v>241</v>
      </c>
      <c r="KH962" s="2" t="s">
        <v>229</v>
      </c>
      <c r="KI962" s="4"/>
      <c r="KJ962" s="8"/>
      <c r="KK962" s="4"/>
      <c r="KL962" s="8"/>
      <c r="KM962" s="7"/>
      <c r="KN962" s="7"/>
      <c r="KO962" s="2" t="s">
        <v>272</v>
      </c>
      <c r="KP962" s="2" t="s">
        <v>226</v>
      </c>
      <c r="KQ962" s="2" t="s">
        <v>229</v>
      </c>
      <c r="KR962" s="2" t="s">
        <v>229</v>
      </c>
      <c r="KS962" s="2" t="s">
        <v>241</v>
      </c>
      <c r="KT962" s="2" t="s">
        <v>229</v>
      </c>
      <c r="KU962" s="4"/>
      <c r="KV962" s="8"/>
      <c r="KW962" s="4"/>
      <c r="KX962" s="8"/>
      <c r="KY962" s="7"/>
      <c r="KZ962" s="7"/>
      <c r="LA962" s="2" t="s">
        <v>239</v>
      </c>
      <c r="LB962" s="2" t="s">
        <v>275</v>
      </c>
      <c r="LC962" s="2" t="s">
        <v>720</v>
      </c>
      <c r="LD962" s="2" t="s">
        <v>229</v>
      </c>
      <c r="LE962" s="2" t="s">
        <v>241</v>
      </c>
      <c r="LF962" s="2" t="s">
        <v>229</v>
      </c>
      <c r="LG962" s="4"/>
      <c r="LH962" s="8"/>
      <c r="LI962" s="4"/>
      <c r="LJ962" s="8"/>
      <c r="LK962" s="7"/>
      <c r="LL962" s="7"/>
      <c r="LM962" s="2" t="s">
        <v>229</v>
      </c>
      <c r="LN962" s="2" t="s">
        <v>229</v>
      </c>
      <c r="LO962" s="2" t="s">
        <v>229</v>
      </c>
      <c r="LP962" s="2" t="s">
        <v>229</v>
      </c>
      <c r="LQ962" s="2" t="s">
        <v>229</v>
      </c>
      <c r="LR962" s="2" t="s">
        <v>229</v>
      </c>
      <c r="LS962" s="4"/>
      <c r="LT962" s="8"/>
      <c r="LU962" s="4"/>
      <c r="LV962" s="8"/>
      <c r="LW962" s="7"/>
      <c r="LX962" s="7"/>
      <c r="LY962" s="2" t="s">
        <v>266</v>
      </c>
      <c r="LZ962" s="2" t="s">
        <v>275</v>
      </c>
      <c r="MA962" s="2" t="s">
        <v>229</v>
      </c>
      <c r="MB962" s="2" t="s">
        <v>229</v>
      </c>
      <c r="MC962" s="2" t="s">
        <v>241</v>
      </c>
      <c r="MD962" s="2" t="s">
        <v>229</v>
      </c>
      <c r="ME962" s="4"/>
      <c r="MF962" s="8"/>
      <c r="MG962" s="4"/>
      <c r="MH962" s="8"/>
      <c r="MI962" s="7"/>
      <c r="MJ962" s="7"/>
      <c r="MK962" s="2" t="s">
        <v>272</v>
      </c>
      <c r="ML962" s="2" t="s">
        <v>275</v>
      </c>
      <c r="MM962" s="2" t="s">
        <v>229</v>
      </c>
      <c r="MN962" s="2" t="s">
        <v>229</v>
      </c>
      <c r="MO962" s="2" t="s">
        <v>241</v>
      </c>
      <c r="MP962" s="2" t="s">
        <v>229</v>
      </c>
      <c r="MQ962" s="4"/>
      <c r="MR962" s="8"/>
      <c r="MS962" s="4"/>
      <c r="MT962" s="8"/>
      <c r="MU962" s="7"/>
      <c r="MV962" s="7"/>
      <c r="MW962" s="2" t="s">
        <v>272</v>
      </c>
      <c r="MX962" s="2" t="s">
        <v>226</v>
      </c>
      <c r="MY962" s="2" t="s">
        <v>229</v>
      </c>
      <c r="MZ962" s="2" t="s">
        <v>229</v>
      </c>
      <c r="NA962" s="2" t="s">
        <v>241</v>
      </c>
      <c r="NB962" s="2" t="s">
        <v>229</v>
      </c>
      <c r="NC962" s="4"/>
      <c r="ND962" s="8"/>
      <c r="NE962" s="4"/>
      <c r="NF962" s="8"/>
      <c r="NG962" s="7"/>
      <c r="NH962" s="7"/>
      <c r="NI962" s="2" t="s">
        <v>239</v>
      </c>
      <c r="NJ962" s="2" t="s">
        <v>275</v>
      </c>
      <c r="NK962" s="2" t="s">
        <v>2125</v>
      </c>
      <c r="NL962" s="2" t="s">
        <v>2119</v>
      </c>
      <c r="NM962" s="2" t="s">
        <v>241</v>
      </c>
      <c r="NN962" s="2" t="s">
        <v>229</v>
      </c>
      <c r="NO962" s="4"/>
      <c r="NP962" s="8"/>
      <c r="NQ962" s="4"/>
      <c r="NR962" s="8"/>
      <c r="NS962" s="7"/>
      <c r="NT962" s="7"/>
      <c r="NU962" s="2" t="s">
        <v>272</v>
      </c>
      <c r="NV962" s="2" t="s">
        <v>275</v>
      </c>
      <c r="NW962" s="2" t="s">
        <v>229</v>
      </c>
      <c r="NX962" s="2" t="s">
        <v>229</v>
      </c>
      <c r="NY962" s="2" t="s">
        <v>241</v>
      </c>
      <c r="NZ962" s="2" t="s">
        <v>229</v>
      </c>
      <c r="OA962" s="4"/>
      <c r="OB962" s="8"/>
      <c r="OC962" s="4"/>
      <c r="OD962" s="8"/>
      <c r="OE962" s="7"/>
      <c r="OF962" s="7"/>
      <c r="OG962" s="2" t="s">
        <v>229</v>
      </c>
      <c r="OH962" s="2" t="s">
        <v>229</v>
      </c>
      <c r="OI962" s="2" t="s">
        <v>229</v>
      </c>
      <c r="OJ962" s="2" t="s">
        <v>229</v>
      </c>
      <c r="OK962" s="2" t="s">
        <v>229</v>
      </c>
      <c r="OL962" s="2" t="s">
        <v>229</v>
      </c>
      <c r="OM962" s="4"/>
      <c r="ON962" s="8"/>
      <c r="OO962" s="4"/>
      <c r="OP962" s="8"/>
      <c r="OQ962" s="7"/>
      <c r="OR962" s="7"/>
      <c r="OS962" s="2" t="s">
        <v>229</v>
      </c>
      <c r="OT962" s="2" t="s">
        <v>229</v>
      </c>
      <c r="OU962" s="2" t="s">
        <v>229</v>
      </c>
      <c r="OV962" s="2" t="s">
        <v>229</v>
      </c>
      <c r="OW962" s="2" t="s">
        <v>229</v>
      </c>
      <c r="OX962" s="2" t="s">
        <v>229</v>
      </c>
      <c r="OY962" s="4"/>
      <c r="OZ962" s="8"/>
      <c r="PA962" s="4"/>
      <c r="PB962" s="8"/>
      <c r="PC962" s="7"/>
      <c r="PD962" s="7"/>
      <c r="PE962" s="2" t="s">
        <v>229</v>
      </c>
      <c r="PF962" s="2" t="s">
        <v>229</v>
      </c>
      <c r="PG962" s="2" t="s">
        <v>229</v>
      </c>
      <c r="PH962" s="2" t="s">
        <v>229</v>
      </c>
      <c r="PI962" s="2" t="s">
        <v>229</v>
      </c>
      <c r="PJ962" s="2" t="s">
        <v>229</v>
      </c>
      <c r="PK962" s="4"/>
      <c r="PL962" s="8"/>
      <c r="PM962" s="4"/>
      <c r="PN962" s="8"/>
      <c r="PO962" s="7"/>
      <c r="PP962" s="7"/>
      <c r="PQ962" s="2" t="s">
        <v>229</v>
      </c>
      <c r="PR962" s="2" t="s">
        <v>229</v>
      </c>
      <c r="PS962" s="2" t="s">
        <v>229</v>
      </c>
      <c r="PT962" s="2" t="s">
        <v>229</v>
      </c>
      <c r="PU962" s="2" t="s">
        <v>229</v>
      </c>
      <c r="PV962" s="2" t="s">
        <v>229</v>
      </c>
      <c r="PW962" s="4"/>
      <c r="PX962" s="8"/>
      <c r="PY962" s="4"/>
      <c r="PZ962" s="8"/>
      <c r="QA962" s="7"/>
      <c r="QB962" s="7"/>
      <c r="QC962" s="2" t="s">
        <v>281</v>
      </c>
      <c r="QD962" s="2" t="s">
        <v>275</v>
      </c>
      <c r="QE962" s="2" t="s">
        <v>229</v>
      </c>
      <c r="QF962" s="2" t="s">
        <v>229</v>
      </c>
      <c r="QG962" s="2" t="s">
        <v>241</v>
      </c>
      <c r="QH962" s="2" t="s">
        <v>229</v>
      </c>
      <c r="QI962" s="4"/>
      <c r="QJ962" s="8"/>
      <c r="QK962" s="4"/>
      <c r="QL962" s="8"/>
      <c r="QM962" s="7"/>
      <c r="QN962" s="7"/>
      <c r="QO962" s="2" t="s">
        <v>229</v>
      </c>
      <c r="QP962" s="2" t="s">
        <v>229</v>
      </c>
      <c r="QQ962" s="2" t="s">
        <v>229</v>
      </c>
      <c r="QR962" s="2" t="s">
        <v>229</v>
      </c>
      <c r="QS962" s="2" t="s">
        <v>229</v>
      </c>
      <c r="QT962" s="2" t="s">
        <v>229</v>
      </c>
      <c r="QU962" s="4"/>
      <c r="QV962" s="8"/>
      <c r="QW962" s="4"/>
      <c r="QX962" s="8"/>
      <c r="QY962" s="7"/>
      <c r="QZ962" s="7"/>
      <c r="RA962" s="2" t="s">
        <v>272</v>
      </c>
      <c r="RB962" s="2" t="s">
        <v>275</v>
      </c>
      <c r="RC962" s="2" t="s">
        <v>229</v>
      </c>
      <c r="RD962" s="2" t="s">
        <v>229</v>
      </c>
      <c r="RE962" s="2" t="s">
        <v>241</v>
      </c>
      <c r="RF962" s="2" t="s">
        <v>229</v>
      </c>
      <c r="RG962" s="4"/>
      <c r="RH962" s="8"/>
      <c r="RI962" s="4"/>
      <c r="RJ962" s="8"/>
      <c r="RK962" s="7"/>
      <c r="RL962" s="7"/>
      <c r="RM962" s="2" t="s">
        <v>229</v>
      </c>
      <c r="RN962" s="2" t="s">
        <v>229</v>
      </c>
      <c r="RO962" s="2" t="s">
        <v>229</v>
      </c>
      <c r="RP962" s="2" t="s">
        <v>229</v>
      </c>
      <c r="RQ962" s="2" t="s">
        <v>229</v>
      </c>
      <c r="RR962" s="2" t="s">
        <v>229</v>
      </c>
      <c r="RS962" s="4"/>
      <c r="RT962" s="8"/>
      <c r="RU962" s="4"/>
      <c r="RV962" s="8"/>
      <c r="RW962" s="7"/>
      <c r="RX962" s="7"/>
      <c r="RY962" s="2" t="s">
        <v>272</v>
      </c>
      <c r="RZ962" s="2" t="s">
        <v>275</v>
      </c>
      <c r="SA962" s="2" t="s">
        <v>229</v>
      </c>
      <c r="SB962" s="2" t="s">
        <v>229</v>
      </c>
      <c r="SC962" s="2" t="s">
        <v>241</v>
      </c>
      <c r="SD962" s="2" t="s">
        <v>229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</row>
    <row r="963">
      <c r="A963" s="2" t="s">
        <v>5471</v>
      </c>
      <c r="B963" s="2" t="s">
        <v>216</v>
      </c>
      <c r="C963" s="2" t="s">
        <v>5451</v>
      </c>
      <c r="D963" s="2" t="s">
        <v>3845</v>
      </c>
      <c r="E963" s="2" t="s">
        <v>3846</v>
      </c>
      <c r="F963" s="2" t="s">
        <v>1662</v>
      </c>
      <c r="G963" s="2" t="s">
        <v>1662</v>
      </c>
      <c r="H963" s="2" t="s">
        <v>229</v>
      </c>
      <c r="I963" s="2" t="s">
        <v>5472</v>
      </c>
      <c r="J963" s="2" t="s">
        <v>5473</v>
      </c>
      <c r="K963" s="2" t="s">
        <v>1878</v>
      </c>
      <c r="L963" s="3">
        <v>9.6</v>
      </c>
      <c r="M963" s="3">
        <v>10.08</v>
      </c>
      <c r="N963" s="3">
        <v>19.99</v>
      </c>
      <c r="O963" s="2" t="s">
        <v>226</v>
      </c>
      <c r="P963" s="2" t="s">
        <v>964</v>
      </c>
      <c r="Q963" s="2" t="s">
        <v>228</v>
      </c>
      <c r="R963" s="2" t="s">
        <v>229</v>
      </c>
      <c r="S963" s="2" t="s">
        <v>229</v>
      </c>
      <c r="T963" s="2" t="s">
        <v>229</v>
      </c>
      <c r="U963" s="2" t="s">
        <v>229</v>
      </c>
      <c r="V963" s="2" t="s">
        <v>2807</v>
      </c>
      <c r="W963" s="2" t="s">
        <v>1009</v>
      </c>
      <c r="X963" s="2" t="s">
        <v>229</v>
      </c>
      <c r="Y963" s="2" t="s">
        <v>1144</v>
      </c>
      <c r="Z963" s="4"/>
      <c r="AA963" s="4">
        <f>=ROUNDDOWN({0},0)</f>
      </c>
      <c r="AB963" s="5"/>
      <c r="AC963" s="2" t="s">
        <v>229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229</v>
      </c>
      <c r="BM963" s="7"/>
      <c r="BN963" s="7"/>
      <c r="BO963" s="4"/>
      <c r="BP963" s="8"/>
      <c r="BQ963" s="4"/>
      <c r="BR963" s="8"/>
      <c r="BS963" s="7"/>
      <c r="BT963" s="7"/>
      <c r="BU963" s="2" t="s">
        <v>239</v>
      </c>
      <c r="BV963" s="2" t="s">
        <v>275</v>
      </c>
      <c r="BW963" s="2" t="s">
        <v>229</v>
      </c>
      <c r="BX963" s="2" t="s">
        <v>4518</v>
      </c>
      <c r="BY963" s="2" t="s">
        <v>241</v>
      </c>
      <c r="BZ963" s="2" t="s">
        <v>229</v>
      </c>
      <c r="CA963" s="4"/>
      <c r="CB963" s="8"/>
      <c r="CC963" s="4"/>
      <c r="CD963" s="8"/>
      <c r="CE963" s="7"/>
      <c r="CF963" s="7"/>
      <c r="CG963" s="2" t="s">
        <v>272</v>
      </c>
      <c r="CH963" s="2" t="s">
        <v>275</v>
      </c>
      <c r="CI963" s="2" t="s">
        <v>229</v>
      </c>
      <c r="CJ963" s="2" t="s">
        <v>229</v>
      </c>
      <c r="CK963" s="2" t="s">
        <v>241</v>
      </c>
      <c r="CL963" s="2" t="s">
        <v>229</v>
      </c>
      <c r="CM963" s="4"/>
      <c r="CN963" s="8"/>
      <c r="CO963" s="4"/>
      <c r="CP963" s="8"/>
      <c r="CQ963" s="7"/>
      <c r="CR963" s="7"/>
      <c r="CS963" s="2" t="s">
        <v>239</v>
      </c>
      <c r="CT963" s="2" t="s">
        <v>275</v>
      </c>
      <c r="CU963" s="2" t="s">
        <v>2308</v>
      </c>
      <c r="CV963" s="2" t="s">
        <v>3634</v>
      </c>
      <c r="CW963" s="2" t="s">
        <v>241</v>
      </c>
      <c r="CX963" s="2" t="s">
        <v>229</v>
      </c>
      <c r="CY963" s="4"/>
      <c r="CZ963" s="8"/>
      <c r="DA963" s="4"/>
      <c r="DB963" s="8"/>
      <c r="DC963" s="7"/>
      <c r="DD963" s="7"/>
      <c r="DE963" s="2" t="s">
        <v>239</v>
      </c>
      <c r="DF963" s="2" t="s">
        <v>275</v>
      </c>
      <c r="DG963" s="2" t="s">
        <v>1944</v>
      </c>
      <c r="DH963" s="2" t="s">
        <v>1705</v>
      </c>
      <c r="DI963" s="2" t="s">
        <v>241</v>
      </c>
      <c r="DJ963" s="2" t="s">
        <v>229</v>
      </c>
      <c r="DK963" s="4"/>
      <c r="DL963" s="8"/>
      <c r="DM963" s="4"/>
      <c r="DN963" s="8"/>
      <c r="DO963" s="7"/>
      <c r="DP963" s="7"/>
      <c r="DQ963" s="2" t="s">
        <v>239</v>
      </c>
      <c r="DR963" s="2" t="s">
        <v>275</v>
      </c>
      <c r="DS963" s="2" t="s">
        <v>2056</v>
      </c>
      <c r="DT963" s="2" t="s">
        <v>1890</v>
      </c>
      <c r="DU963" s="2" t="s">
        <v>241</v>
      </c>
      <c r="DV963" s="2" t="s">
        <v>229</v>
      </c>
      <c r="DW963" s="4"/>
      <c r="DX963" s="8"/>
      <c r="DY963" s="4"/>
      <c r="DZ963" s="8"/>
      <c r="EA963" s="7"/>
      <c r="EB963" s="7"/>
      <c r="EC963" s="2" t="s">
        <v>278</v>
      </c>
      <c r="ED963" s="2" t="s">
        <v>275</v>
      </c>
      <c r="EE963" s="2" t="s">
        <v>229</v>
      </c>
      <c r="EF963" s="2" t="s">
        <v>229</v>
      </c>
      <c r="EG963" s="2" t="s">
        <v>241</v>
      </c>
      <c r="EH963" s="2" t="s">
        <v>229</v>
      </c>
      <c r="EI963" s="4"/>
      <c r="EJ963" s="8"/>
      <c r="EK963" s="4"/>
      <c r="EL963" s="8"/>
      <c r="EM963" s="7"/>
      <c r="EN963" s="7"/>
      <c r="EO963" s="2" t="s">
        <v>1106</v>
      </c>
      <c r="EP963" s="2" t="s">
        <v>275</v>
      </c>
      <c r="EQ963" s="2" t="s">
        <v>229</v>
      </c>
      <c r="ER963" s="2" t="s">
        <v>229</v>
      </c>
      <c r="ES963" s="2" t="s">
        <v>241</v>
      </c>
      <c r="ET963" s="2" t="s">
        <v>229</v>
      </c>
      <c r="EU963" s="4"/>
      <c r="EV963" s="8"/>
      <c r="EW963" s="4"/>
      <c r="EX963" s="8"/>
      <c r="EY963" s="7"/>
      <c r="EZ963" s="7"/>
      <c r="FA963" s="2" t="s">
        <v>239</v>
      </c>
      <c r="FB963" s="2" t="s">
        <v>275</v>
      </c>
      <c r="FC963" s="2" t="s">
        <v>1832</v>
      </c>
      <c r="FD963" s="2" t="s">
        <v>5125</v>
      </c>
      <c r="FE963" s="2" t="s">
        <v>241</v>
      </c>
      <c r="FF963" s="2" t="s">
        <v>229</v>
      </c>
      <c r="FG963" s="4"/>
      <c r="FH963" s="8"/>
      <c r="FI963" s="4"/>
      <c r="FJ963" s="8"/>
      <c r="FK963" s="7"/>
      <c r="FL963" s="7"/>
      <c r="FM963" s="2" t="s">
        <v>239</v>
      </c>
      <c r="FN963" s="2" t="s">
        <v>275</v>
      </c>
      <c r="FO963" s="2" t="s">
        <v>2056</v>
      </c>
      <c r="FP963" s="2" t="s">
        <v>5453</v>
      </c>
      <c r="FQ963" s="2" t="s">
        <v>241</v>
      </c>
      <c r="FR963" s="2" t="s">
        <v>229</v>
      </c>
      <c r="FS963" s="4"/>
      <c r="FT963" s="8"/>
      <c r="FU963" s="4"/>
      <c r="FV963" s="8"/>
      <c r="FW963" s="7"/>
      <c r="FX963" s="7"/>
      <c r="FY963" s="2" t="s">
        <v>229</v>
      </c>
      <c r="FZ963" s="2" t="s">
        <v>229</v>
      </c>
      <c r="GA963" s="2" t="s">
        <v>229</v>
      </c>
      <c r="GB963" s="2" t="s">
        <v>229</v>
      </c>
      <c r="GC963" s="2" t="s">
        <v>229</v>
      </c>
      <c r="GD963" s="2" t="s">
        <v>229</v>
      </c>
      <c r="GE963" s="4"/>
      <c r="GF963" s="8"/>
      <c r="GG963" s="4"/>
      <c r="GH963" s="8"/>
      <c r="GI963" s="7"/>
      <c r="GJ963" s="7"/>
      <c r="GK963" s="2" t="s">
        <v>272</v>
      </c>
      <c r="GL963" s="2" t="s">
        <v>275</v>
      </c>
      <c r="GM963" s="2" t="s">
        <v>229</v>
      </c>
      <c r="GN963" s="2" t="s">
        <v>229</v>
      </c>
      <c r="GO963" s="2" t="s">
        <v>241</v>
      </c>
      <c r="GP963" s="2" t="s">
        <v>229</v>
      </c>
      <c r="GQ963" s="4"/>
      <c r="GR963" s="8"/>
      <c r="GS963" s="4"/>
      <c r="GT963" s="8"/>
      <c r="GU963" s="7"/>
      <c r="GV963" s="7"/>
      <c r="GW963" s="2" t="s">
        <v>1106</v>
      </c>
      <c r="GX963" s="2" t="s">
        <v>275</v>
      </c>
      <c r="GY963" s="2" t="s">
        <v>4723</v>
      </c>
      <c r="GZ963" s="2" t="s">
        <v>229</v>
      </c>
      <c r="HA963" s="2" t="s">
        <v>241</v>
      </c>
      <c r="HB963" s="2" t="s">
        <v>229</v>
      </c>
      <c r="HC963" s="4"/>
      <c r="HD963" s="8"/>
      <c r="HE963" s="4"/>
      <c r="HF963" s="8"/>
      <c r="HG963" s="7"/>
      <c r="HH963" s="7"/>
      <c r="HI963" s="2" t="s">
        <v>281</v>
      </c>
      <c r="HJ963" s="2" t="s">
        <v>275</v>
      </c>
      <c r="HK963" s="2" t="s">
        <v>229</v>
      </c>
      <c r="HL963" s="2" t="s">
        <v>229</v>
      </c>
      <c r="HM963" s="2" t="s">
        <v>241</v>
      </c>
      <c r="HN963" s="2" t="s">
        <v>229</v>
      </c>
      <c r="HO963" s="4"/>
      <c r="HP963" s="8"/>
      <c r="HQ963" s="4"/>
      <c r="HR963" s="8"/>
      <c r="HS963" s="7"/>
      <c r="HT963" s="7"/>
      <c r="HU963" s="2" t="s">
        <v>272</v>
      </c>
      <c r="HV963" s="2" t="s">
        <v>226</v>
      </c>
      <c r="HW963" s="2" t="s">
        <v>229</v>
      </c>
      <c r="HX963" s="2" t="s">
        <v>229</v>
      </c>
      <c r="HY963" s="2" t="s">
        <v>241</v>
      </c>
      <c r="HZ963" s="2" t="s">
        <v>229</v>
      </c>
      <c r="IA963" s="4"/>
      <c r="IB963" s="8"/>
      <c r="IC963" s="4"/>
      <c r="ID963" s="8"/>
      <c r="IE963" s="7"/>
      <c r="IF963" s="7"/>
      <c r="IG963" s="2" t="s">
        <v>239</v>
      </c>
      <c r="IH963" s="2" t="s">
        <v>275</v>
      </c>
      <c r="II963" s="2" t="s">
        <v>5454</v>
      </c>
      <c r="IJ963" s="2" t="s">
        <v>229</v>
      </c>
      <c r="IK963" s="2" t="s">
        <v>241</v>
      </c>
      <c r="IL963" s="2" t="s">
        <v>229</v>
      </c>
      <c r="IM963" s="4"/>
      <c r="IN963" s="8"/>
      <c r="IO963" s="4"/>
      <c r="IP963" s="8"/>
      <c r="IQ963" s="7"/>
      <c r="IR963" s="7"/>
      <c r="IS963" s="2" t="s">
        <v>229</v>
      </c>
      <c r="IT963" s="2" t="s">
        <v>229</v>
      </c>
      <c r="IU963" s="2" t="s">
        <v>229</v>
      </c>
      <c r="IV963" s="2" t="s">
        <v>229</v>
      </c>
      <c r="IW963" s="2" t="s">
        <v>229</v>
      </c>
      <c r="IX963" s="2" t="s">
        <v>229</v>
      </c>
      <c r="IY963" s="4"/>
      <c r="IZ963" s="8"/>
      <c r="JA963" s="4"/>
      <c r="JB963" s="8"/>
      <c r="JC963" s="7"/>
      <c r="JD963" s="7"/>
      <c r="JE963" s="2" t="s">
        <v>272</v>
      </c>
      <c r="JF963" s="2" t="s">
        <v>226</v>
      </c>
      <c r="JG963" s="2" t="s">
        <v>229</v>
      </c>
      <c r="JH963" s="2" t="s">
        <v>229</v>
      </c>
      <c r="JI963" s="2" t="s">
        <v>241</v>
      </c>
      <c r="JJ963" s="2" t="s">
        <v>229</v>
      </c>
      <c r="JK963" s="4"/>
      <c r="JL963" s="8"/>
      <c r="JM963" s="4"/>
      <c r="JN963" s="8"/>
      <c r="JO963" s="7"/>
      <c r="JP963" s="7"/>
      <c r="JQ963" s="2" t="s">
        <v>229</v>
      </c>
      <c r="JR963" s="2" t="s">
        <v>229</v>
      </c>
      <c r="JS963" s="2" t="s">
        <v>229</v>
      </c>
      <c r="JT963" s="2" t="s">
        <v>229</v>
      </c>
      <c r="JU963" s="2" t="s">
        <v>229</v>
      </c>
      <c r="JV963" s="2" t="s">
        <v>229</v>
      </c>
      <c r="JW963" s="4"/>
      <c r="JX963" s="8"/>
      <c r="JY963" s="4"/>
      <c r="JZ963" s="8"/>
      <c r="KA963" s="7"/>
      <c r="KB963" s="7"/>
      <c r="KC963" s="2" t="s">
        <v>272</v>
      </c>
      <c r="KD963" s="2" t="s">
        <v>275</v>
      </c>
      <c r="KE963" s="2" t="s">
        <v>229</v>
      </c>
      <c r="KF963" s="2" t="s">
        <v>229</v>
      </c>
      <c r="KG963" s="2" t="s">
        <v>241</v>
      </c>
      <c r="KH963" s="2" t="s">
        <v>229</v>
      </c>
      <c r="KI963" s="4"/>
      <c r="KJ963" s="8"/>
      <c r="KK963" s="4"/>
      <c r="KL963" s="8"/>
      <c r="KM963" s="7"/>
      <c r="KN963" s="7"/>
      <c r="KO963" s="2" t="s">
        <v>272</v>
      </c>
      <c r="KP963" s="2" t="s">
        <v>226</v>
      </c>
      <c r="KQ963" s="2" t="s">
        <v>229</v>
      </c>
      <c r="KR963" s="2" t="s">
        <v>229</v>
      </c>
      <c r="KS963" s="2" t="s">
        <v>241</v>
      </c>
      <c r="KT963" s="2" t="s">
        <v>229</v>
      </c>
      <c r="KU963" s="4"/>
      <c r="KV963" s="8"/>
      <c r="KW963" s="4"/>
      <c r="KX963" s="8"/>
      <c r="KY963" s="7"/>
      <c r="KZ963" s="7"/>
      <c r="LA963" s="2" t="s">
        <v>266</v>
      </c>
      <c r="LB963" s="2" t="s">
        <v>275</v>
      </c>
      <c r="LC963" s="2" t="s">
        <v>229</v>
      </c>
      <c r="LD963" s="2" t="s">
        <v>229</v>
      </c>
      <c r="LE963" s="2" t="s">
        <v>241</v>
      </c>
      <c r="LF963" s="2" t="s">
        <v>229</v>
      </c>
      <c r="LG963" s="4"/>
      <c r="LH963" s="8"/>
      <c r="LI963" s="4"/>
      <c r="LJ963" s="8"/>
      <c r="LK963" s="7"/>
      <c r="LL963" s="7"/>
      <c r="LM963" s="2" t="s">
        <v>229</v>
      </c>
      <c r="LN963" s="2" t="s">
        <v>229</v>
      </c>
      <c r="LO963" s="2" t="s">
        <v>229</v>
      </c>
      <c r="LP963" s="2" t="s">
        <v>229</v>
      </c>
      <c r="LQ963" s="2" t="s">
        <v>229</v>
      </c>
      <c r="LR963" s="2" t="s">
        <v>229</v>
      </c>
      <c r="LS963" s="4"/>
      <c r="LT963" s="8"/>
      <c r="LU963" s="4"/>
      <c r="LV963" s="8"/>
      <c r="LW963" s="7"/>
      <c r="LX963" s="7"/>
      <c r="LY963" s="2" t="s">
        <v>272</v>
      </c>
      <c r="LZ963" s="2" t="s">
        <v>226</v>
      </c>
      <c r="MA963" s="2" t="s">
        <v>229</v>
      </c>
      <c r="MB963" s="2" t="s">
        <v>229</v>
      </c>
      <c r="MC963" s="2" t="s">
        <v>241</v>
      </c>
      <c r="MD963" s="2" t="s">
        <v>229</v>
      </c>
      <c r="ME963" s="4"/>
      <c r="MF963" s="8"/>
      <c r="MG963" s="4"/>
      <c r="MH963" s="8"/>
      <c r="MI963" s="7"/>
      <c r="MJ963" s="7"/>
      <c r="MK963" s="2" t="s">
        <v>229</v>
      </c>
      <c r="ML963" s="2" t="s">
        <v>229</v>
      </c>
      <c r="MM963" s="2" t="s">
        <v>229</v>
      </c>
      <c r="MN963" s="2" t="s">
        <v>229</v>
      </c>
      <c r="MO963" s="2" t="s">
        <v>229</v>
      </c>
      <c r="MP963" s="2" t="s">
        <v>229</v>
      </c>
      <c r="MQ963" s="4"/>
      <c r="MR963" s="8"/>
      <c r="MS963" s="4"/>
      <c r="MT963" s="8"/>
      <c r="MU963" s="7"/>
      <c r="MV963" s="7"/>
      <c r="MW963" s="2" t="s">
        <v>229</v>
      </c>
      <c r="MX963" s="2" t="s">
        <v>229</v>
      </c>
      <c r="MY963" s="2" t="s">
        <v>229</v>
      </c>
      <c r="MZ963" s="2" t="s">
        <v>229</v>
      </c>
      <c r="NA963" s="2" t="s">
        <v>229</v>
      </c>
      <c r="NB963" s="2" t="s">
        <v>229</v>
      </c>
      <c r="NC963" s="4"/>
      <c r="ND963" s="8"/>
      <c r="NE963" s="4"/>
      <c r="NF963" s="8"/>
      <c r="NG963" s="7"/>
      <c r="NH963" s="7"/>
      <c r="NI963" s="2" t="s">
        <v>239</v>
      </c>
      <c r="NJ963" s="2" t="s">
        <v>275</v>
      </c>
      <c r="NK963" s="2" t="s">
        <v>2066</v>
      </c>
      <c r="NL963" s="2" t="s">
        <v>229</v>
      </c>
      <c r="NM963" s="2" t="s">
        <v>241</v>
      </c>
      <c r="NN963" s="2" t="s">
        <v>229</v>
      </c>
      <c r="NO963" s="4"/>
      <c r="NP963" s="8"/>
      <c r="NQ963" s="4"/>
      <c r="NR963" s="8"/>
      <c r="NS963" s="7"/>
      <c r="NT963" s="7"/>
      <c r="NU963" s="2" t="s">
        <v>272</v>
      </c>
      <c r="NV963" s="2" t="s">
        <v>275</v>
      </c>
      <c r="NW963" s="2" t="s">
        <v>229</v>
      </c>
      <c r="NX963" s="2" t="s">
        <v>229</v>
      </c>
      <c r="NY963" s="2" t="s">
        <v>241</v>
      </c>
      <c r="NZ963" s="2" t="s">
        <v>229</v>
      </c>
      <c r="OA963" s="4"/>
      <c r="OB963" s="8"/>
      <c r="OC963" s="4"/>
      <c r="OD963" s="8"/>
      <c r="OE963" s="7"/>
      <c r="OF963" s="7"/>
      <c r="OG963" s="2" t="s">
        <v>229</v>
      </c>
      <c r="OH963" s="2" t="s">
        <v>229</v>
      </c>
      <c r="OI963" s="2" t="s">
        <v>229</v>
      </c>
      <c r="OJ963" s="2" t="s">
        <v>229</v>
      </c>
      <c r="OK963" s="2" t="s">
        <v>229</v>
      </c>
      <c r="OL963" s="2" t="s">
        <v>229</v>
      </c>
      <c r="OM963" s="4"/>
      <c r="ON963" s="8"/>
      <c r="OO963" s="4"/>
      <c r="OP963" s="8"/>
      <c r="OQ963" s="7"/>
      <c r="OR963" s="7"/>
      <c r="OS963" s="2" t="s">
        <v>229</v>
      </c>
      <c r="OT963" s="2" t="s">
        <v>229</v>
      </c>
      <c r="OU963" s="2" t="s">
        <v>229</v>
      </c>
      <c r="OV963" s="2" t="s">
        <v>229</v>
      </c>
      <c r="OW963" s="2" t="s">
        <v>229</v>
      </c>
      <c r="OX963" s="2" t="s">
        <v>229</v>
      </c>
      <c r="OY963" s="4"/>
      <c r="OZ963" s="8"/>
      <c r="PA963" s="4"/>
      <c r="PB963" s="8"/>
      <c r="PC963" s="7"/>
      <c r="PD963" s="7"/>
      <c r="PE963" s="2" t="s">
        <v>229</v>
      </c>
      <c r="PF963" s="2" t="s">
        <v>229</v>
      </c>
      <c r="PG963" s="2" t="s">
        <v>229</v>
      </c>
      <c r="PH963" s="2" t="s">
        <v>229</v>
      </c>
      <c r="PI963" s="2" t="s">
        <v>229</v>
      </c>
      <c r="PJ963" s="2" t="s">
        <v>229</v>
      </c>
      <c r="PK963" s="4"/>
      <c r="PL963" s="8"/>
      <c r="PM963" s="4"/>
      <c r="PN963" s="8"/>
      <c r="PO963" s="7"/>
      <c r="PP963" s="7"/>
      <c r="PQ963" s="2" t="s">
        <v>229</v>
      </c>
      <c r="PR963" s="2" t="s">
        <v>229</v>
      </c>
      <c r="PS963" s="2" t="s">
        <v>229</v>
      </c>
      <c r="PT963" s="2" t="s">
        <v>229</v>
      </c>
      <c r="PU963" s="2" t="s">
        <v>229</v>
      </c>
      <c r="PV963" s="2" t="s">
        <v>229</v>
      </c>
      <c r="PW963" s="4"/>
      <c r="PX963" s="8"/>
      <c r="PY963" s="4"/>
      <c r="PZ963" s="8"/>
      <c r="QA963" s="7"/>
      <c r="QB963" s="7"/>
      <c r="QC963" s="2" t="s">
        <v>281</v>
      </c>
      <c r="QD963" s="2" t="s">
        <v>226</v>
      </c>
      <c r="QE963" s="2" t="s">
        <v>229</v>
      </c>
      <c r="QF963" s="2" t="s">
        <v>229</v>
      </c>
      <c r="QG963" s="2" t="s">
        <v>241</v>
      </c>
      <c r="QH963" s="2" t="s">
        <v>229</v>
      </c>
      <c r="QI963" s="4"/>
      <c r="QJ963" s="8"/>
      <c r="QK963" s="4"/>
      <c r="QL963" s="8"/>
      <c r="QM963" s="7"/>
      <c r="QN963" s="7"/>
      <c r="QO963" s="2" t="s">
        <v>229</v>
      </c>
      <c r="QP963" s="2" t="s">
        <v>229</v>
      </c>
      <c r="QQ963" s="2" t="s">
        <v>229</v>
      </c>
      <c r="QR963" s="2" t="s">
        <v>229</v>
      </c>
      <c r="QS963" s="2" t="s">
        <v>229</v>
      </c>
      <c r="QT963" s="2" t="s">
        <v>229</v>
      </c>
      <c r="QU963" s="4"/>
      <c r="QV963" s="8"/>
      <c r="QW963" s="4"/>
      <c r="QX963" s="8"/>
      <c r="QY963" s="7"/>
      <c r="QZ963" s="7"/>
      <c r="RA963" s="2" t="s">
        <v>272</v>
      </c>
      <c r="RB963" s="2" t="s">
        <v>275</v>
      </c>
      <c r="RC963" s="2" t="s">
        <v>229</v>
      </c>
      <c r="RD963" s="2" t="s">
        <v>229</v>
      </c>
      <c r="RE963" s="2" t="s">
        <v>241</v>
      </c>
      <c r="RF963" s="2" t="s">
        <v>229</v>
      </c>
      <c r="RG963" s="4"/>
      <c r="RH963" s="8"/>
      <c r="RI963" s="4"/>
      <c r="RJ963" s="8"/>
      <c r="RK963" s="7"/>
      <c r="RL963" s="7"/>
      <c r="RM963" s="2" t="s">
        <v>229</v>
      </c>
      <c r="RN963" s="2" t="s">
        <v>229</v>
      </c>
      <c r="RO963" s="2" t="s">
        <v>229</v>
      </c>
      <c r="RP963" s="2" t="s">
        <v>229</v>
      </c>
      <c r="RQ963" s="2" t="s">
        <v>229</v>
      </c>
      <c r="RR963" s="2" t="s">
        <v>229</v>
      </c>
      <c r="RS963" s="4"/>
      <c r="RT963" s="8"/>
      <c r="RU963" s="4"/>
      <c r="RV963" s="8"/>
      <c r="RW963" s="7"/>
      <c r="RX963" s="7"/>
      <c r="RY963" s="2" t="s">
        <v>272</v>
      </c>
      <c r="RZ963" s="2" t="s">
        <v>275</v>
      </c>
      <c r="SA963" s="2" t="s">
        <v>229</v>
      </c>
      <c r="SB963" s="2" t="s">
        <v>229</v>
      </c>
      <c r="SC963" s="2" t="s">
        <v>241</v>
      </c>
      <c r="SD963" s="2" t="s">
        <v>229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</row>
    <row r="964">
      <c r="A964" s="16" t="s">
        <v>5474</v>
      </c>
      <c r="B964" s="9" t="s">
        <v>229</v>
      </c>
      <c r="C964" s="9" t="s">
        <v>229</v>
      </c>
      <c r="D964" s="9" t="s">
        <v>229</v>
      </c>
      <c r="E964" s="9" t="s">
        <v>229</v>
      </c>
      <c r="F964" s="9" t="s">
        <v>229</v>
      </c>
      <c r="G964" s="9" t="s">
        <v>229</v>
      </c>
      <c r="H964" s="9" t="s">
        <v>229</v>
      </c>
      <c r="I964" s="9" t="s">
        <v>229</v>
      </c>
      <c r="J964" s="9" t="s">
        <v>229</v>
      </c>
      <c r="K964" s="9" t="s">
        <v>229</v>
      </c>
      <c r="L964" s="10"/>
      <c r="M964" s="10"/>
      <c r="N964" s="10"/>
      <c r="O964" s="9" t="s">
        <v>229</v>
      </c>
      <c r="P964" s="9" t="s">
        <v>229</v>
      </c>
      <c r="Q964" s="9" t="s">
        <v>229</v>
      </c>
      <c r="R964" s="9" t="s">
        <v>229</v>
      </c>
      <c r="S964" s="9" t="s">
        <v>229</v>
      </c>
      <c r="T964" s="9" t="s">
        <v>229</v>
      </c>
      <c r="U964" s="9" t="s">
        <v>229</v>
      </c>
      <c r="V964" s="9" t="s">
        <v>229</v>
      </c>
      <c r="W964" s="9" t="s">
        <v>229</v>
      </c>
      <c r="X964" s="9" t="s">
        <v>229</v>
      </c>
      <c r="Y964" s="9" t="s">
        <v>229</v>
      </c>
      <c r="Z964" s="11">
        <v>130689</v>
      </c>
      <c r="AA964" s="11">
        <f>=ROUNDDOWN({0},0)</f>
      </c>
      <c r="AB964" s="12">
        <v>6270.9</v>
      </c>
      <c r="AC964" s="9" t="s">
        <v>229</v>
      </c>
      <c r="AD964" s="11"/>
      <c r="AE964" s="11">
        <v>155828</v>
      </c>
      <c r="AF964" s="13"/>
      <c r="AG964" s="13"/>
      <c r="AH964" s="14"/>
      <c r="AI964" s="11"/>
      <c r="AJ964" s="11">
        <f>=ROUNDDOWN({0},0)</f>
      </c>
      <c r="AK964" s="12"/>
      <c r="AL964" s="9" t="s">
        <v>229</v>
      </c>
      <c r="AM964" s="11"/>
      <c r="AN964" s="11"/>
      <c r="AO964" s="14"/>
      <c r="AP964" s="11">
        <v>4319</v>
      </c>
      <c r="AQ964" s="15">
        <v>189608.76</v>
      </c>
      <c r="AR964" s="11">
        <v>4573</v>
      </c>
      <c r="AS964" s="15">
        <v>204974.7</v>
      </c>
      <c r="AT964" s="14">
        <v>-0.0555</v>
      </c>
      <c r="AU964" s="14">
        <v>-0.075</v>
      </c>
      <c r="AV964" s="11">
        <v>4319</v>
      </c>
      <c r="AW964" s="15">
        <v>189608.76</v>
      </c>
      <c r="AX964" s="11">
        <v>4573</v>
      </c>
      <c r="AY964" s="15">
        <v>204974.7</v>
      </c>
      <c r="AZ964" s="14">
        <v>-0.0555</v>
      </c>
      <c r="BA964" s="14">
        <v>-0.075</v>
      </c>
      <c r="BB964" s="14"/>
      <c r="BC964" s="11">
        <v>4319</v>
      </c>
      <c r="BD964" s="15">
        <v>189608.76</v>
      </c>
      <c r="BE964" s="11">
        <v>4573</v>
      </c>
      <c r="BF964" s="15">
        <v>204974.7</v>
      </c>
      <c r="BG964" s="14">
        <v>-0.0555</v>
      </c>
      <c r="BH964" s="14">
        <v>-0.075</v>
      </c>
      <c r="BI964" s="14"/>
      <c r="BJ964" s="11"/>
      <c r="BK964" s="15"/>
      <c r="BL964" s="9" t="s">
        <v>229</v>
      </c>
      <c r="BM964" s="14"/>
      <c r="BN964" s="14"/>
      <c r="BO964" s="11">
        <v>1423</v>
      </c>
      <c r="BP964" s="15">
        <v>64741.56</v>
      </c>
      <c r="BQ964" s="11">
        <v>1835</v>
      </c>
      <c r="BR964" s="15">
        <v>85456.99</v>
      </c>
      <c r="BS964" s="14">
        <v>-0.2245</v>
      </c>
      <c r="BT964" s="14">
        <v>-0.2424</v>
      </c>
      <c r="BU964" s="9" t="s">
        <v>229</v>
      </c>
      <c r="BV964" s="9" t="s">
        <v>229</v>
      </c>
      <c r="BW964" s="9" t="s">
        <v>229</v>
      </c>
      <c r="BX964" s="9" t="s">
        <v>229</v>
      </c>
      <c r="BY964" s="9" t="s">
        <v>229</v>
      </c>
      <c r="BZ964" s="9" t="s">
        <v>229</v>
      </c>
      <c r="CA964" s="11">
        <v>813</v>
      </c>
      <c r="CB964" s="15">
        <v>35365.51</v>
      </c>
      <c r="CC964" s="11">
        <v>715</v>
      </c>
      <c r="CD964" s="15">
        <v>34890.29</v>
      </c>
      <c r="CE964" s="14">
        <v>0.1371</v>
      </c>
      <c r="CF964" s="14">
        <v>0.0136</v>
      </c>
      <c r="CG964" s="9" t="s">
        <v>229</v>
      </c>
      <c r="CH964" s="9" t="s">
        <v>229</v>
      </c>
      <c r="CI964" s="9" t="s">
        <v>229</v>
      </c>
      <c r="CJ964" s="9" t="s">
        <v>229</v>
      </c>
      <c r="CK964" s="9" t="s">
        <v>229</v>
      </c>
      <c r="CL964" s="9" t="s">
        <v>229</v>
      </c>
      <c r="CM964" s="11">
        <v>482</v>
      </c>
      <c r="CN964" s="15">
        <v>22026.89</v>
      </c>
      <c r="CO964" s="11">
        <v>258</v>
      </c>
      <c r="CP964" s="15">
        <v>11329.49</v>
      </c>
      <c r="CQ964" s="14">
        <v>0.8682</v>
      </c>
      <c r="CR964" s="14">
        <v>0.9442</v>
      </c>
      <c r="CS964" s="9" t="s">
        <v>229</v>
      </c>
      <c r="CT964" s="9" t="s">
        <v>229</v>
      </c>
      <c r="CU964" s="9" t="s">
        <v>229</v>
      </c>
      <c r="CV964" s="9" t="s">
        <v>229</v>
      </c>
      <c r="CW964" s="9" t="s">
        <v>229</v>
      </c>
      <c r="CX964" s="9" t="s">
        <v>229</v>
      </c>
      <c r="CY964" s="11">
        <v>344</v>
      </c>
      <c r="CZ964" s="15">
        <v>13658.29</v>
      </c>
      <c r="DA964" s="11">
        <v>376</v>
      </c>
      <c r="DB964" s="15">
        <v>14219.93</v>
      </c>
      <c r="DC964" s="14">
        <v>-0.0851</v>
      </c>
      <c r="DD964" s="14">
        <v>-0.0395</v>
      </c>
      <c r="DE964" s="9" t="s">
        <v>229</v>
      </c>
      <c r="DF964" s="9" t="s">
        <v>229</v>
      </c>
      <c r="DG964" s="9" t="s">
        <v>229</v>
      </c>
      <c r="DH964" s="9" t="s">
        <v>229</v>
      </c>
      <c r="DI964" s="9" t="s">
        <v>229</v>
      </c>
      <c r="DJ964" s="9" t="s">
        <v>229</v>
      </c>
      <c r="DK964" s="11">
        <v>271</v>
      </c>
      <c r="DL964" s="15">
        <v>12298.51</v>
      </c>
      <c r="DM964" s="11">
        <v>253</v>
      </c>
      <c r="DN964" s="15">
        <v>11950.29</v>
      </c>
      <c r="DO964" s="14">
        <v>0.0711</v>
      </c>
      <c r="DP964" s="14">
        <v>0.0291</v>
      </c>
      <c r="DQ964" s="9" t="s">
        <v>229</v>
      </c>
      <c r="DR964" s="9" t="s">
        <v>229</v>
      </c>
      <c r="DS964" s="9" t="s">
        <v>229</v>
      </c>
      <c r="DT964" s="9" t="s">
        <v>229</v>
      </c>
      <c r="DU964" s="9" t="s">
        <v>229</v>
      </c>
      <c r="DV964" s="9" t="s">
        <v>229</v>
      </c>
      <c r="DW964" s="11">
        <v>293</v>
      </c>
      <c r="DX964" s="15">
        <v>12141.8</v>
      </c>
      <c r="DY964" s="11">
        <v>278</v>
      </c>
      <c r="DZ964" s="15">
        <v>10386.4</v>
      </c>
      <c r="EA964" s="14">
        <v>0.054</v>
      </c>
      <c r="EB964" s="14">
        <v>0.169</v>
      </c>
      <c r="EC964" s="9" t="s">
        <v>229</v>
      </c>
      <c r="ED964" s="9" t="s">
        <v>229</v>
      </c>
      <c r="EE964" s="9" t="s">
        <v>229</v>
      </c>
      <c r="EF964" s="9" t="s">
        <v>229</v>
      </c>
      <c r="EG964" s="9" t="s">
        <v>229</v>
      </c>
      <c r="EH964" s="9" t="s">
        <v>229</v>
      </c>
      <c r="EI964" s="11">
        <v>186</v>
      </c>
      <c r="EJ964" s="15">
        <v>7109.85</v>
      </c>
      <c r="EK964" s="11">
        <v>282</v>
      </c>
      <c r="EL964" s="15">
        <v>11925.29</v>
      </c>
      <c r="EM964" s="14">
        <v>-0.3404</v>
      </c>
      <c r="EN964" s="14">
        <v>-0.4038</v>
      </c>
      <c r="EO964" s="9" t="s">
        <v>229</v>
      </c>
      <c r="EP964" s="9" t="s">
        <v>229</v>
      </c>
      <c r="EQ964" s="9" t="s">
        <v>229</v>
      </c>
      <c r="ER964" s="9" t="s">
        <v>229</v>
      </c>
      <c r="ES964" s="9" t="s">
        <v>229</v>
      </c>
      <c r="ET964" s="9" t="s">
        <v>229</v>
      </c>
      <c r="EU964" s="11">
        <v>152</v>
      </c>
      <c r="EV964" s="15">
        <v>6180.7</v>
      </c>
      <c r="EW964" s="11">
        <v>162</v>
      </c>
      <c r="EX964" s="15">
        <v>6720.35</v>
      </c>
      <c r="EY964" s="14">
        <v>-0.0617</v>
      </c>
      <c r="EZ964" s="14">
        <v>-0.0803</v>
      </c>
      <c r="FA964" s="9" t="s">
        <v>229</v>
      </c>
      <c r="FB964" s="9" t="s">
        <v>229</v>
      </c>
      <c r="FC964" s="9" t="s">
        <v>229</v>
      </c>
      <c r="FD964" s="9" t="s">
        <v>229</v>
      </c>
      <c r="FE964" s="9" t="s">
        <v>229</v>
      </c>
      <c r="FF964" s="9" t="s">
        <v>229</v>
      </c>
      <c r="FG964" s="11">
        <v>82</v>
      </c>
      <c r="FH964" s="15">
        <v>5059.35</v>
      </c>
      <c r="FI964" s="11">
        <v>9</v>
      </c>
      <c r="FJ964" s="15">
        <v>628.16</v>
      </c>
      <c r="FK964" s="14">
        <v>8.1111</v>
      </c>
      <c r="FL964" s="14">
        <v>7.0542</v>
      </c>
      <c r="FM964" s="9" t="s">
        <v>229</v>
      </c>
      <c r="FN964" s="9" t="s">
        <v>229</v>
      </c>
      <c r="FO964" s="9" t="s">
        <v>229</v>
      </c>
      <c r="FP964" s="9" t="s">
        <v>229</v>
      </c>
      <c r="FQ964" s="9" t="s">
        <v>229</v>
      </c>
      <c r="FR964" s="9" t="s">
        <v>229</v>
      </c>
      <c r="FS964" s="11">
        <v>97</v>
      </c>
      <c r="FT964" s="15">
        <v>3267.06</v>
      </c>
      <c r="FU964" s="11"/>
      <c r="FV964" s="15"/>
      <c r="FW964" s="14"/>
      <c r="FX964" s="14"/>
      <c r="FY964" s="9" t="s">
        <v>229</v>
      </c>
      <c r="FZ964" s="9" t="s">
        <v>229</v>
      </c>
      <c r="GA964" s="9" t="s">
        <v>229</v>
      </c>
      <c r="GB964" s="9" t="s">
        <v>229</v>
      </c>
      <c r="GC964" s="9" t="s">
        <v>229</v>
      </c>
      <c r="GD964" s="9" t="s">
        <v>229</v>
      </c>
      <c r="GE964" s="11">
        <v>63</v>
      </c>
      <c r="GF964" s="15">
        <v>2758.98</v>
      </c>
      <c r="GG964" s="11">
        <v>113</v>
      </c>
      <c r="GH964" s="15">
        <v>5120.9</v>
      </c>
      <c r="GI964" s="14">
        <v>-0.4425</v>
      </c>
      <c r="GJ964" s="14">
        <v>-0.4612</v>
      </c>
      <c r="GK964" s="9" t="s">
        <v>229</v>
      </c>
      <c r="GL964" s="9" t="s">
        <v>229</v>
      </c>
      <c r="GM964" s="9" t="s">
        <v>229</v>
      </c>
      <c r="GN964" s="9" t="s">
        <v>229</v>
      </c>
      <c r="GO964" s="9" t="s">
        <v>229</v>
      </c>
      <c r="GP964" s="9" t="s">
        <v>229</v>
      </c>
      <c r="GQ964" s="11">
        <v>38</v>
      </c>
      <c r="GR964" s="15">
        <v>1818.92</v>
      </c>
      <c r="GS964" s="11">
        <v>62</v>
      </c>
      <c r="GT964" s="15">
        <v>2843.12</v>
      </c>
      <c r="GU964" s="14">
        <v>-0.3871</v>
      </c>
      <c r="GV964" s="14">
        <v>-0.3602</v>
      </c>
      <c r="GW964" s="9" t="s">
        <v>229</v>
      </c>
      <c r="GX964" s="9" t="s">
        <v>229</v>
      </c>
      <c r="GY964" s="9" t="s">
        <v>229</v>
      </c>
      <c r="GZ964" s="9" t="s">
        <v>229</v>
      </c>
      <c r="HA964" s="9" t="s">
        <v>229</v>
      </c>
      <c r="HB964" s="9" t="s">
        <v>229</v>
      </c>
      <c r="HC964" s="11">
        <v>26</v>
      </c>
      <c r="HD964" s="15">
        <v>997.54</v>
      </c>
      <c r="HE964" s="11">
        <v>81</v>
      </c>
      <c r="HF964" s="15">
        <v>3093.07</v>
      </c>
      <c r="HG964" s="14">
        <v>-0.679</v>
      </c>
      <c r="HH964" s="14">
        <v>-0.6775</v>
      </c>
      <c r="HI964" s="9" t="s">
        <v>229</v>
      </c>
      <c r="HJ964" s="9" t="s">
        <v>229</v>
      </c>
      <c r="HK964" s="9" t="s">
        <v>229</v>
      </c>
      <c r="HL964" s="9" t="s">
        <v>229</v>
      </c>
      <c r="HM964" s="9" t="s">
        <v>229</v>
      </c>
      <c r="HN964" s="9" t="s">
        <v>229</v>
      </c>
      <c r="HO964" s="11">
        <v>25</v>
      </c>
      <c r="HP964" s="15">
        <v>952.57</v>
      </c>
      <c r="HQ964" s="11">
        <v>61</v>
      </c>
      <c r="HR964" s="15">
        <v>2594.53</v>
      </c>
      <c r="HS964" s="14">
        <v>-0.5902</v>
      </c>
      <c r="HT964" s="14">
        <v>-0.6329</v>
      </c>
      <c r="HU964" s="9" t="s">
        <v>229</v>
      </c>
      <c r="HV964" s="9" t="s">
        <v>229</v>
      </c>
      <c r="HW964" s="9" t="s">
        <v>229</v>
      </c>
      <c r="HX964" s="9" t="s">
        <v>229</v>
      </c>
      <c r="HY964" s="9" t="s">
        <v>229</v>
      </c>
      <c r="HZ964" s="9" t="s">
        <v>229</v>
      </c>
      <c r="IA964" s="11">
        <v>7</v>
      </c>
      <c r="IB964" s="15">
        <v>306.84</v>
      </c>
      <c r="IC964" s="11">
        <v>6</v>
      </c>
      <c r="ID964" s="15">
        <v>241.75</v>
      </c>
      <c r="IE964" s="14">
        <v>0.1667</v>
      </c>
      <c r="IF964" s="14">
        <v>0.2692</v>
      </c>
      <c r="IG964" s="9" t="s">
        <v>229</v>
      </c>
      <c r="IH964" s="9" t="s">
        <v>229</v>
      </c>
      <c r="II964" s="9" t="s">
        <v>229</v>
      </c>
      <c r="IJ964" s="9" t="s">
        <v>229</v>
      </c>
      <c r="IK964" s="9" t="s">
        <v>229</v>
      </c>
      <c r="IL964" s="9" t="s">
        <v>229</v>
      </c>
      <c r="IM964" s="11">
        <v>4</v>
      </c>
      <c r="IN964" s="15">
        <v>246.78</v>
      </c>
      <c r="IO964" s="11">
        <v>7</v>
      </c>
      <c r="IP964" s="15">
        <v>338.27</v>
      </c>
      <c r="IQ964" s="14">
        <v>-0.4286</v>
      </c>
      <c r="IR964" s="14">
        <v>-0.2705</v>
      </c>
      <c r="IS964" s="9" t="s">
        <v>229</v>
      </c>
      <c r="IT964" s="9" t="s">
        <v>229</v>
      </c>
      <c r="IU964" s="9" t="s">
        <v>229</v>
      </c>
      <c r="IV964" s="9" t="s">
        <v>229</v>
      </c>
      <c r="IW964" s="9" t="s">
        <v>229</v>
      </c>
      <c r="IX964" s="9" t="s">
        <v>229</v>
      </c>
      <c r="IY964" s="11">
        <v>4</v>
      </c>
      <c r="IZ964" s="15">
        <v>216.01</v>
      </c>
      <c r="JA964" s="11">
        <v>3</v>
      </c>
      <c r="JB964" s="15">
        <v>115.92</v>
      </c>
      <c r="JC964" s="14">
        <v>0.3333</v>
      </c>
      <c r="JD964" s="14">
        <v>0.8634</v>
      </c>
      <c r="JE964" s="9" t="s">
        <v>229</v>
      </c>
      <c r="JF964" s="9" t="s">
        <v>229</v>
      </c>
      <c r="JG964" s="9" t="s">
        <v>229</v>
      </c>
      <c r="JH964" s="9" t="s">
        <v>229</v>
      </c>
      <c r="JI964" s="9" t="s">
        <v>229</v>
      </c>
      <c r="JJ964" s="9" t="s">
        <v>229</v>
      </c>
      <c r="JK964" s="11">
        <v>4</v>
      </c>
      <c r="JL964" s="15">
        <v>180.42</v>
      </c>
      <c r="JM964" s="11">
        <v>9</v>
      </c>
      <c r="JN964" s="15">
        <v>382.98</v>
      </c>
      <c r="JO964" s="14">
        <v>-0.5556</v>
      </c>
      <c r="JP964" s="14">
        <v>-0.5289</v>
      </c>
      <c r="JQ964" s="9" t="s">
        <v>229</v>
      </c>
      <c r="JR964" s="9" t="s">
        <v>229</v>
      </c>
      <c r="JS964" s="9" t="s">
        <v>229</v>
      </c>
      <c r="JT964" s="9" t="s">
        <v>229</v>
      </c>
      <c r="JU964" s="9" t="s">
        <v>229</v>
      </c>
      <c r="JV964" s="9" t="s">
        <v>229</v>
      </c>
      <c r="JW964" s="11">
        <v>2</v>
      </c>
      <c r="JX964" s="15">
        <v>93.06</v>
      </c>
      <c r="JY964" s="11">
        <v>5</v>
      </c>
      <c r="JZ964" s="15">
        <v>339.95</v>
      </c>
      <c r="KA964" s="14">
        <v>-0.6</v>
      </c>
      <c r="KB964" s="14">
        <v>-0.7263</v>
      </c>
      <c r="KC964" s="9" t="s">
        <v>229</v>
      </c>
      <c r="KD964" s="9" t="s">
        <v>229</v>
      </c>
      <c r="KE964" s="9" t="s">
        <v>229</v>
      </c>
      <c r="KF964" s="9" t="s">
        <v>229</v>
      </c>
      <c r="KG964" s="9" t="s">
        <v>229</v>
      </c>
      <c r="KH964" s="9" t="s">
        <v>229</v>
      </c>
      <c r="KI964" s="11">
        <v>1</v>
      </c>
      <c r="KJ964" s="15">
        <v>85.73</v>
      </c>
      <c r="KK964" s="11">
        <v>1</v>
      </c>
      <c r="KL964" s="15">
        <v>32.4</v>
      </c>
      <c r="KM964" s="14"/>
      <c r="KN964" s="14">
        <v>1.646</v>
      </c>
      <c r="KO964" s="9" t="s">
        <v>229</v>
      </c>
      <c r="KP964" s="9" t="s">
        <v>229</v>
      </c>
      <c r="KQ964" s="9" t="s">
        <v>229</v>
      </c>
      <c r="KR964" s="9" t="s">
        <v>229</v>
      </c>
      <c r="KS964" s="9" t="s">
        <v>229</v>
      </c>
      <c r="KT964" s="9" t="s">
        <v>229</v>
      </c>
      <c r="KU964" s="11">
        <v>1</v>
      </c>
      <c r="KV964" s="15">
        <v>70.31</v>
      </c>
      <c r="KW964" s="11">
        <v>3</v>
      </c>
      <c r="KX964" s="15">
        <v>174.78</v>
      </c>
      <c r="KY964" s="14">
        <v>-0.6667</v>
      </c>
      <c r="KZ964" s="14">
        <v>-0.5977</v>
      </c>
      <c r="LA964" s="9" t="s">
        <v>229</v>
      </c>
      <c r="LB964" s="9" t="s">
        <v>229</v>
      </c>
      <c r="LC964" s="9" t="s">
        <v>229</v>
      </c>
      <c r="LD964" s="9" t="s">
        <v>229</v>
      </c>
      <c r="LE964" s="9" t="s">
        <v>229</v>
      </c>
      <c r="LF964" s="9" t="s">
        <v>229</v>
      </c>
      <c r="LG964" s="11">
        <v>1</v>
      </c>
      <c r="LH964" s="15">
        <v>32.08</v>
      </c>
      <c r="LI964" s="11"/>
      <c r="LJ964" s="15"/>
      <c r="LK964" s="14"/>
      <c r="LL964" s="14"/>
      <c r="LM964" s="9" t="s">
        <v>229</v>
      </c>
      <c r="LN964" s="9" t="s">
        <v>229</v>
      </c>
      <c r="LO964" s="9" t="s">
        <v>229</v>
      </c>
      <c r="LP964" s="9" t="s">
        <v>229</v>
      </c>
      <c r="LQ964" s="9" t="s">
        <v>229</v>
      </c>
      <c r="LR964" s="9" t="s">
        <v>229</v>
      </c>
      <c r="LS964" s="11"/>
      <c r="LT964" s="15"/>
      <c r="LU964" s="11">
        <v>51</v>
      </c>
      <c r="LV964" s="15">
        <v>2022.95</v>
      </c>
      <c r="LW964" s="14">
        <v>-1</v>
      </c>
      <c r="LX964" s="14">
        <v>-1</v>
      </c>
      <c r="LY964" s="9" t="s">
        <v>229</v>
      </c>
      <c r="LZ964" s="9" t="s">
        <v>229</v>
      </c>
      <c r="MA964" s="9" t="s">
        <v>229</v>
      </c>
      <c r="MB964" s="9" t="s">
        <v>229</v>
      </c>
      <c r="MC964" s="9" t="s">
        <v>229</v>
      </c>
      <c r="MD964" s="9" t="s">
        <v>229</v>
      </c>
      <c r="ME964" s="11"/>
      <c r="MF964" s="15"/>
      <c r="MG964" s="11">
        <v>1</v>
      </c>
      <c r="MH964" s="15">
        <v>72.98</v>
      </c>
      <c r="MI964" s="14">
        <v>-1</v>
      </c>
      <c r="MJ964" s="14">
        <v>-1</v>
      </c>
      <c r="MK964" s="9" t="s">
        <v>229</v>
      </c>
      <c r="ML964" s="9" t="s">
        <v>229</v>
      </c>
      <c r="MM964" s="9" t="s">
        <v>229</v>
      </c>
      <c r="MN964" s="9" t="s">
        <v>229</v>
      </c>
      <c r="MO964" s="9" t="s">
        <v>229</v>
      </c>
      <c r="MP964" s="9" t="s">
        <v>229</v>
      </c>
      <c r="MQ964" s="11"/>
      <c r="MR964" s="15"/>
      <c r="MS964" s="11">
        <v>1</v>
      </c>
      <c r="MT964" s="15">
        <v>49.9</v>
      </c>
      <c r="MU964" s="14">
        <v>-1</v>
      </c>
      <c r="MV964" s="14">
        <v>-1</v>
      </c>
      <c r="MW964" s="9" t="s">
        <v>229</v>
      </c>
      <c r="MX964" s="9" t="s">
        <v>229</v>
      </c>
      <c r="MY964" s="9" t="s">
        <v>229</v>
      </c>
      <c r="MZ964" s="9" t="s">
        <v>229</v>
      </c>
      <c r="NA964" s="9" t="s">
        <v>229</v>
      </c>
      <c r="NB964" s="9" t="s">
        <v>229</v>
      </c>
      <c r="NC964" s="11"/>
      <c r="ND964" s="15"/>
      <c r="NE964" s="11">
        <v>1</v>
      </c>
      <c r="NF964" s="15">
        <v>44.01</v>
      </c>
      <c r="NG964" s="14">
        <v>-1</v>
      </c>
      <c r="NH964" s="14">
        <v>-1</v>
      </c>
      <c r="NI964" s="9" t="s">
        <v>229</v>
      </c>
      <c r="NJ964" s="9" t="s">
        <v>229</v>
      </c>
      <c r="NK964" s="9" t="s">
        <v>229</v>
      </c>
      <c r="NL964" s="9" t="s">
        <v>229</v>
      </c>
      <c r="NM964" s="9" t="s">
        <v>229</v>
      </c>
      <c r="NN964" s="9" t="s">
        <v>229</v>
      </c>
      <c r="NO964" s="11"/>
      <c r="NP964" s="15"/>
      <c r="NQ964" s="11"/>
      <c r="NR964" s="15"/>
      <c r="NS964" s="14"/>
      <c r="NT964" s="14"/>
      <c r="NU964" s="9" t="s">
        <v>229</v>
      </c>
      <c r="NV964" s="9" t="s">
        <v>229</v>
      </c>
      <c r="NW964" s="9" t="s">
        <v>229</v>
      </c>
      <c r="NX964" s="9" t="s">
        <v>229</v>
      </c>
      <c r="NY964" s="9" t="s">
        <v>229</v>
      </c>
      <c r="NZ964" s="9" t="s">
        <v>229</v>
      </c>
      <c r="OA964" s="11"/>
      <c r="OB964" s="15"/>
      <c r="OC964" s="11"/>
      <c r="OD964" s="15"/>
      <c r="OE964" s="14"/>
      <c r="OF964" s="14"/>
      <c r="OG964" s="9" t="s">
        <v>229</v>
      </c>
      <c r="OH964" s="9" t="s">
        <v>229</v>
      </c>
      <c r="OI964" s="9" t="s">
        <v>229</v>
      </c>
      <c r="OJ964" s="9" t="s">
        <v>229</v>
      </c>
      <c r="OK964" s="9" t="s">
        <v>229</v>
      </c>
      <c r="OL964" s="9" t="s">
        <v>229</v>
      </c>
      <c r="OM964" s="11"/>
      <c r="ON964" s="15"/>
      <c r="OO964" s="11"/>
      <c r="OP964" s="15"/>
      <c r="OQ964" s="14"/>
      <c r="OR964" s="14"/>
      <c r="OS964" s="9" t="s">
        <v>229</v>
      </c>
      <c r="OT964" s="9" t="s">
        <v>229</v>
      </c>
      <c r="OU964" s="9" t="s">
        <v>229</v>
      </c>
      <c r="OV964" s="9" t="s">
        <v>229</v>
      </c>
      <c r="OW964" s="9" t="s">
        <v>229</v>
      </c>
      <c r="OX964" s="9" t="s">
        <v>229</v>
      </c>
      <c r="OY964" s="11"/>
      <c r="OZ964" s="15"/>
      <c r="PA964" s="11"/>
      <c r="PB964" s="15"/>
      <c r="PC964" s="14"/>
      <c r="PD964" s="14"/>
      <c r="PE964" s="9" t="s">
        <v>229</v>
      </c>
      <c r="PF964" s="9" t="s">
        <v>229</v>
      </c>
      <c r="PG964" s="9" t="s">
        <v>229</v>
      </c>
      <c r="PH964" s="9" t="s">
        <v>229</v>
      </c>
      <c r="PI964" s="9" t="s">
        <v>229</v>
      </c>
      <c r="PJ964" s="9" t="s">
        <v>229</v>
      </c>
      <c r="PK964" s="11"/>
      <c r="PL964" s="15"/>
      <c r="PM964" s="11"/>
      <c r="PN964" s="15"/>
      <c r="PO964" s="14"/>
      <c r="PP964" s="14"/>
      <c r="PQ964" s="9" t="s">
        <v>229</v>
      </c>
      <c r="PR964" s="9" t="s">
        <v>229</v>
      </c>
      <c r="PS964" s="9" t="s">
        <v>229</v>
      </c>
      <c r="PT964" s="9" t="s">
        <v>229</v>
      </c>
      <c r="PU964" s="9" t="s">
        <v>229</v>
      </c>
      <c r="PV964" s="9" t="s">
        <v>229</v>
      </c>
      <c r="PW964" s="11"/>
      <c r="PX964" s="15"/>
      <c r="PY964" s="11"/>
      <c r="PZ964" s="15"/>
      <c r="QA964" s="14"/>
      <c r="QB964" s="14"/>
      <c r="QC964" s="9" t="s">
        <v>229</v>
      </c>
      <c r="QD964" s="9" t="s">
        <v>229</v>
      </c>
      <c r="QE964" s="9" t="s">
        <v>229</v>
      </c>
      <c r="QF964" s="9" t="s">
        <v>229</v>
      </c>
      <c r="QG964" s="9" t="s">
        <v>229</v>
      </c>
      <c r="QH964" s="9" t="s">
        <v>229</v>
      </c>
      <c r="QI964" s="11"/>
      <c r="QJ964" s="15"/>
      <c r="QK964" s="11"/>
      <c r="QL964" s="15"/>
      <c r="QM964" s="14"/>
      <c r="QN964" s="14"/>
      <c r="QO964" s="9" t="s">
        <v>229</v>
      </c>
      <c r="QP964" s="9" t="s">
        <v>229</v>
      </c>
      <c r="QQ964" s="9" t="s">
        <v>229</v>
      </c>
      <c r="QR964" s="9" t="s">
        <v>229</v>
      </c>
      <c r="QS964" s="9" t="s">
        <v>229</v>
      </c>
      <c r="QT964" s="9" t="s">
        <v>229</v>
      </c>
      <c r="QU964" s="11"/>
      <c r="QV964" s="15"/>
      <c r="QW964" s="11"/>
      <c r="QX964" s="15"/>
      <c r="QY964" s="14"/>
      <c r="QZ964" s="14"/>
      <c r="RA964" s="9" t="s">
        <v>229</v>
      </c>
      <c r="RB964" s="9" t="s">
        <v>229</v>
      </c>
      <c r="RC964" s="9" t="s">
        <v>229</v>
      </c>
      <c r="RD964" s="9" t="s">
        <v>229</v>
      </c>
      <c r="RE964" s="9" t="s">
        <v>229</v>
      </c>
      <c r="RF964" s="9" t="s">
        <v>229</v>
      </c>
      <c r="RG964" s="11"/>
      <c r="RH964" s="15"/>
      <c r="RI964" s="11"/>
      <c r="RJ964" s="15"/>
      <c r="RK964" s="14"/>
      <c r="RL964" s="14"/>
      <c r="RM964" s="9" t="s">
        <v>229</v>
      </c>
      <c r="RN964" s="9" t="s">
        <v>229</v>
      </c>
      <c r="RO964" s="9" t="s">
        <v>229</v>
      </c>
      <c r="RP964" s="9" t="s">
        <v>229</v>
      </c>
      <c r="RQ964" s="9" t="s">
        <v>229</v>
      </c>
      <c r="RR964" s="9" t="s">
        <v>229</v>
      </c>
      <c r="RS964" s="11"/>
      <c r="RT964" s="15"/>
      <c r="RU964" s="11"/>
      <c r="RV964" s="15"/>
      <c r="RW964" s="14"/>
      <c r="RX964" s="14"/>
      <c r="RY964" s="9" t="s">
        <v>229</v>
      </c>
      <c r="RZ964" s="9" t="s">
        <v>229</v>
      </c>
      <c r="SA964" s="9" t="s">
        <v>229</v>
      </c>
      <c r="SB964" s="9" t="s">
        <v>229</v>
      </c>
      <c r="SC964" s="9" t="s">
        <v>229</v>
      </c>
      <c r="SD964" s="9" t="s">
        <v>229</v>
      </c>
      <c r="SE964" s="11">
        <v>87907</v>
      </c>
      <c r="SF964" s="11">
        <v>17271</v>
      </c>
      <c r="SG964" s="11"/>
      <c r="SH964" s="11"/>
      <c r="SI964" s="11">
        <v>22868</v>
      </c>
      <c r="SJ964" s="11"/>
      <c r="SK964" s="11"/>
      <c r="SL964" s="11">
        <v>1418</v>
      </c>
      <c r="SM964" s="11">
        <v>1150</v>
      </c>
      <c r="SN964" s="11"/>
      <c r="SO964" s="11"/>
      <c r="SP964" s="11">
        <v>75</v>
      </c>
      <c r="SQ964" s="11"/>
      <c r="SR964" s="11"/>
      <c r="SS964" s="11"/>
      <c r="ST964" s="11"/>
      <c r="SU964" s="11">
        <v>500</v>
      </c>
      <c r="SV964" s="11">
        <v>2140</v>
      </c>
      <c r="SW964" s="11">
        <v>250</v>
      </c>
      <c r="SX964" s="11">
        <v>541</v>
      </c>
      <c r="SY964" s="11">
        <v>760</v>
      </c>
      <c r="SZ964" s="11">
        <v>200</v>
      </c>
      <c r="TA964" s="11">
        <v>80</v>
      </c>
      <c r="TB964" s="11">
        <v>1850</v>
      </c>
      <c r="TC964" s="11">
        <v>470</v>
      </c>
      <c r="TD964" s="11">
        <v>2010</v>
      </c>
      <c r="TE964" s="11">
        <v>270</v>
      </c>
      <c r="TF964" s="11">
        <v>2030</v>
      </c>
      <c r="TG964" s="11">
        <v>3468</v>
      </c>
      <c r="TH964" s="11">
        <v>2670</v>
      </c>
      <c r="TI964" s="11">
        <v>310</v>
      </c>
      <c r="TJ964" s="11">
        <v>60</v>
      </c>
      <c r="TK964" s="11">
        <v>420</v>
      </c>
      <c r="TL964" s="11">
        <v>10100</v>
      </c>
      <c r="TM964" s="11">
        <v>620</v>
      </c>
      <c r="TN964" s="11">
        <v>50</v>
      </c>
      <c r="TO964" s="11">
        <v>560</v>
      </c>
      <c r="TP964" s="11">
        <v>570</v>
      </c>
      <c r="TQ964" s="11">
        <v>1000</v>
      </c>
      <c r="TR964" s="11">
        <v>3925</v>
      </c>
      <c r="TS964" s="11">
        <v>3450</v>
      </c>
      <c r="TT964" s="11">
        <v>820</v>
      </c>
      <c r="TU964" s="11">
        <v>400</v>
      </c>
      <c r="TV964" s="11">
        <v>3580</v>
      </c>
      <c r="TW964" s="11">
        <v>600</v>
      </c>
      <c r="TX964" s="11">
        <v>490</v>
      </c>
      <c r="TY964" s="11">
        <v>300</v>
      </c>
      <c r="TZ964" s="11">
        <v>1430</v>
      </c>
      <c r="UA964" s="11">
        <v>370</v>
      </c>
      <c r="UB964" s="11">
        <v>430</v>
      </c>
      <c r="UC964" s="11">
        <v>1132</v>
      </c>
      <c r="UD964" s="11">
        <v>1170</v>
      </c>
      <c r="UE964" s="11">
        <v>5828</v>
      </c>
      <c r="UF964" s="11">
        <v>8298</v>
      </c>
      <c r="UG964" s="11">
        <v>1050</v>
      </c>
      <c r="UH964" s="11">
        <v>1210</v>
      </c>
      <c r="UI964" s="11">
        <v>660</v>
      </c>
      <c r="UJ964" s="11">
        <v>570</v>
      </c>
      <c r="UK964" s="11">
        <v>941</v>
      </c>
      <c r="UL964" s="11">
        <v>9990</v>
      </c>
      <c r="UM964" s="11">
        <v>450</v>
      </c>
      <c r="UN964" s="11">
        <v>430</v>
      </c>
      <c r="UO964" s="11">
        <v>450</v>
      </c>
      <c r="UP964" s="11">
        <v>810</v>
      </c>
      <c r="UQ964" s="11">
        <v>1040</v>
      </c>
      <c r="UR964" s="11">
        <v>12280</v>
      </c>
      <c r="US964" s="11">
        <v>750</v>
      </c>
      <c r="UT964" s="11">
        <v>475</v>
      </c>
      <c r="UU964" s="11">
        <v>800</v>
      </c>
      <c r="UV964" s="11">
        <v>8080</v>
      </c>
      <c r="UW964" s="11">
        <v>1270</v>
      </c>
      <c r="UX964" s="11">
        <v>1020</v>
      </c>
      <c r="UY964" s="11">
        <v>30</v>
      </c>
      <c r="UZ964" s="11">
        <v>9130</v>
      </c>
      <c r="VA964" s="11">
        <v>430</v>
      </c>
      <c r="VB964" s="11">
        <v>890</v>
      </c>
      <c r="VC964" s="11">
        <v>1400</v>
      </c>
      <c r="VD964" s="11">
        <v>4520</v>
      </c>
      <c r="VE964" s="11">
        <v>280</v>
      </c>
      <c r="VF964" s="11">
        <v>850</v>
      </c>
      <c r="VG964" s="11">
        <v>4570</v>
      </c>
      <c r="VH964" s="11">
        <v>920</v>
      </c>
      <c r="VI964" s="11">
        <v>1390</v>
      </c>
      <c r="VJ964" s="11">
        <v>4270</v>
      </c>
      <c r="VK964" s="11">
        <v>2680</v>
      </c>
      <c r="VL964" s="11">
        <v>900</v>
      </c>
      <c r="VM964" s="11">
        <v>1860</v>
      </c>
      <c r="VN964" s="11">
        <v>3920</v>
      </c>
      <c r="VO964" s="11">
        <v>450</v>
      </c>
      <c r="VP964" s="11">
        <v>500</v>
      </c>
      <c r="VQ964" s="11">
        <v>90</v>
      </c>
      <c r="VR964" s="11">
        <v>9350</v>
      </c>
      <c r="VS964" s="11">
        <v>1970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S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57"/>
    <mergeCell ref="BD54:BD57"/>
    <mergeCell ref="BE54:BE57"/>
    <mergeCell ref="BF54:BF57"/>
    <mergeCell ref="BG54:BG57"/>
    <mergeCell ref="BH54:BH57"/>
    <mergeCell ref="BC58:BC66"/>
    <mergeCell ref="BD58:BD66"/>
    <mergeCell ref="BE58:BE66"/>
    <mergeCell ref="BF58:BF66"/>
    <mergeCell ref="BG58:BG66"/>
    <mergeCell ref="BH58:BH66"/>
    <mergeCell ref="BC67:BC72"/>
    <mergeCell ref="BD67:BD72"/>
    <mergeCell ref="BE67:BE72"/>
    <mergeCell ref="BF67:BF72"/>
    <mergeCell ref="BG67:BG72"/>
    <mergeCell ref="BH67:BH72"/>
    <mergeCell ref="BC73:BC75"/>
    <mergeCell ref="BD73:BD75"/>
    <mergeCell ref="BE73:BE75"/>
    <mergeCell ref="BF73:BF75"/>
    <mergeCell ref="BG73:BG75"/>
    <mergeCell ref="BH73:BH75"/>
    <mergeCell ref="BC76:BC78"/>
    <mergeCell ref="BD76:BD78"/>
    <mergeCell ref="BE76:BE78"/>
    <mergeCell ref="BF76:BF78"/>
    <mergeCell ref="BG76:BG78"/>
    <mergeCell ref="BH76:BH78"/>
    <mergeCell ref="BC79:BC85"/>
    <mergeCell ref="BD79:BD85"/>
    <mergeCell ref="BE79:BE85"/>
    <mergeCell ref="BF79:BF85"/>
    <mergeCell ref="BG79:BG85"/>
    <mergeCell ref="BH79:BH85"/>
    <mergeCell ref="BC86:BC87"/>
    <mergeCell ref="BD86:BD87"/>
    <mergeCell ref="BE86:BE87"/>
    <mergeCell ref="BF86:BF87"/>
    <mergeCell ref="BG86:BG87"/>
    <mergeCell ref="BH86:BH87"/>
    <mergeCell ref="BC88:BC90"/>
    <mergeCell ref="BD88:BD90"/>
    <mergeCell ref="BE88:BE90"/>
    <mergeCell ref="BF88:BF90"/>
    <mergeCell ref="BG88:BG90"/>
    <mergeCell ref="BH88:BH90"/>
    <mergeCell ref="BC91:BC92"/>
    <mergeCell ref="BD91:BD92"/>
    <mergeCell ref="BE91:BE92"/>
    <mergeCell ref="BF91:BF92"/>
    <mergeCell ref="BG91:BG92"/>
    <mergeCell ref="BH91:BH92"/>
    <mergeCell ref="BC93:BC101"/>
    <mergeCell ref="BD93:BD101"/>
    <mergeCell ref="BE93:BE101"/>
    <mergeCell ref="BF93:BF101"/>
    <mergeCell ref="BG93:BG101"/>
    <mergeCell ref="BH93:BH101"/>
    <mergeCell ref="BC102:BC109"/>
    <mergeCell ref="BD102:BD109"/>
    <mergeCell ref="BE102:BE109"/>
    <mergeCell ref="BF102:BF109"/>
    <mergeCell ref="BG102:BG109"/>
    <mergeCell ref="BH102:BH109"/>
    <mergeCell ref="BC110:BC111"/>
    <mergeCell ref="BD110:BD111"/>
    <mergeCell ref="BE110:BE111"/>
    <mergeCell ref="BF110:BF111"/>
    <mergeCell ref="BG110:BG111"/>
    <mergeCell ref="BH110:BH111"/>
    <mergeCell ref="BC112:BC117"/>
    <mergeCell ref="BD112:BD117"/>
    <mergeCell ref="BE112:BE117"/>
    <mergeCell ref="BF112:BF117"/>
    <mergeCell ref="BG112:BG117"/>
    <mergeCell ref="BH112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5:BC136"/>
    <mergeCell ref="BD135:BD136"/>
    <mergeCell ref="BE135:BE136"/>
    <mergeCell ref="BF135:BF136"/>
    <mergeCell ref="BG135:BG136"/>
    <mergeCell ref="BH135:BH136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4:BC156"/>
    <mergeCell ref="BD154:BD156"/>
    <mergeCell ref="BE154:BE156"/>
    <mergeCell ref="BF154:BF156"/>
    <mergeCell ref="BG154:BG156"/>
    <mergeCell ref="BH154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5:BC166"/>
    <mergeCell ref="BD165:BD166"/>
    <mergeCell ref="BE165:BE166"/>
    <mergeCell ref="BF165:BF166"/>
    <mergeCell ref="BG165:BG166"/>
    <mergeCell ref="BH165:BH166"/>
    <mergeCell ref="BC168:BC169"/>
    <mergeCell ref="BD168:BD169"/>
    <mergeCell ref="BE168:BE169"/>
    <mergeCell ref="BF168:BF169"/>
    <mergeCell ref="BG168:BG169"/>
    <mergeCell ref="BH168:BH169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5:BC205"/>
    <mergeCell ref="BD185:BD205"/>
    <mergeCell ref="BE185:BE205"/>
    <mergeCell ref="BF185:BF205"/>
    <mergeCell ref="BG185:BG205"/>
    <mergeCell ref="BH185:BH205"/>
    <mergeCell ref="BC206:BC214"/>
    <mergeCell ref="BD206:BD214"/>
    <mergeCell ref="BE206:BE214"/>
    <mergeCell ref="BF206:BF214"/>
    <mergeCell ref="BG206:BG214"/>
    <mergeCell ref="BH206:BH214"/>
    <mergeCell ref="BC215:BC219"/>
    <mergeCell ref="BD215:BD219"/>
    <mergeCell ref="BE215:BE219"/>
    <mergeCell ref="BF215:BF219"/>
    <mergeCell ref="BG215:BG219"/>
    <mergeCell ref="BH215:BH219"/>
    <mergeCell ref="BC220:BC234"/>
    <mergeCell ref="BD220:BD234"/>
    <mergeCell ref="BE220:BE234"/>
    <mergeCell ref="BF220:BF234"/>
    <mergeCell ref="BG220:BG234"/>
    <mergeCell ref="BH220:BH234"/>
    <mergeCell ref="BC235:BC237"/>
    <mergeCell ref="BD235:BD237"/>
    <mergeCell ref="BE235:BE237"/>
    <mergeCell ref="BF235:BF237"/>
    <mergeCell ref="BG235:BG237"/>
    <mergeCell ref="BH235:BH237"/>
    <mergeCell ref="BC238:BC240"/>
    <mergeCell ref="BD238:BD240"/>
    <mergeCell ref="BE238:BE240"/>
    <mergeCell ref="BF238:BF240"/>
    <mergeCell ref="BG238:BG240"/>
    <mergeCell ref="BH238:BH240"/>
    <mergeCell ref="BC241:BC242"/>
    <mergeCell ref="BD241:BD242"/>
    <mergeCell ref="BE241:BE242"/>
    <mergeCell ref="BF241:BF242"/>
    <mergeCell ref="BG241:BG242"/>
    <mergeCell ref="BH241:BH242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60"/>
    <mergeCell ref="BD258:BD260"/>
    <mergeCell ref="BE258:BE260"/>
    <mergeCell ref="BF258:BF260"/>
    <mergeCell ref="BG258:BG260"/>
    <mergeCell ref="BH258:BH260"/>
    <mergeCell ref="BC262:BC265"/>
    <mergeCell ref="BD262:BD265"/>
    <mergeCell ref="BE262:BE265"/>
    <mergeCell ref="BF262:BF265"/>
    <mergeCell ref="BG262:BG265"/>
    <mergeCell ref="BH262:BH265"/>
    <mergeCell ref="BC266:BC271"/>
    <mergeCell ref="BD266:BD271"/>
    <mergeCell ref="BE266:BE271"/>
    <mergeCell ref="BF266:BF271"/>
    <mergeCell ref="BG266:BG271"/>
    <mergeCell ref="BH266:BH271"/>
    <mergeCell ref="BC272:BC274"/>
    <mergeCell ref="BD272:BD274"/>
    <mergeCell ref="BE272:BE274"/>
    <mergeCell ref="BF272:BF274"/>
    <mergeCell ref="BG272:BG274"/>
    <mergeCell ref="BH272:BH274"/>
    <mergeCell ref="BC275:BC282"/>
    <mergeCell ref="BD275:BD282"/>
    <mergeCell ref="BE275:BE282"/>
    <mergeCell ref="BF275:BF282"/>
    <mergeCell ref="BG275:BG282"/>
    <mergeCell ref="BH275:BH282"/>
    <mergeCell ref="BC283:BC290"/>
    <mergeCell ref="BD283:BD290"/>
    <mergeCell ref="BE283:BE290"/>
    <mergeCell ref="BF283:BF290"/>
    <mergeCell ref="BG283:BG290"/>
    <mergeCell ref="BH283:BH290"/>
    <mergeCell ref="BC291:BC294"/>
    <mergeCell ref="BD291:BD294"/>
    <mergeCell ref="BE291:BE294"/>
    <mergeCell ref="BF291:BF294"/>
    <mergeCell ref="BG291:BG294"/>
    <mergeCell ref="BH291:BH294"/>
    <mergeCell ref="BC295:BC301"/>
    <mergeCell ref="BD295:BD301"/>
    <mergeCell ref="BE295:BE301"/>
    <mergeCell ref="BF295:BF301"/>
    <mergeCell ref="BG295:BG301"/>
    <mergeCell ref="BH295:BH301"/>
    <mergeCell ref="BC302:BC305"/>
    <mergeCell ref="BD302:BD305"/>
    <mergeCell ref="BE302:BE305"/>
    <mergeCell ref="BF302:BF305"/>
    <mergeCell ref="BG302:BG305"/>
    <mergeCell ref="BH302:BH305"/>
    <mergeCell ref="BC306:BC311"/>
    <mergeCell ref="BD306:BD311"/>
    <mergeCell ref="BE306:BE311"/>
    <mergeCell ref="BF306:BF311"/>
    <mergeCell ref="BG306:BG311"/>
    <mergeCell ref="BH306:BH311"/>
    <mergeCell ref="BC312:BC322"/>
    <mergeCell ref="BD312:BD322"/>
    <mergeCell ref="BE312:BE322"/>
    <mergeCell ref="BF312:BF322"/>
    <mergeCell ref="BG312:BG322"/>
    <mergeCell ref="BH312:BH322"/>
    <mergeCell ref="BC326:BC354"/>
    <mergeCell ref="BD326:BD354"/>
    <mergeCell ref="BE326:BE354"/>
    <mergeCell ref="BF326:BF354"/>
    <mergeCell ref="BG326:BG354"/>
    <mergeCell ref="BH326:BH354"/>
    <mergeCell ref="BC355:BC365"/>
    <mergeCell ref="BD355:BD365"/>
    <mergeCell ref="BE355:BE365"/>
    <mergeCell ref="BF355:BF365"/>
    <mergeCell ref="BG355:BG365"/>
    <mergeCell ref="BH355:BH365"/>
    <mergeCell ref="BC366:BC374"/>
    <mergeCell ref="BD366:BD374"/>
    <mergeCell ref="BE366:BE374"/>
    <mergeCell ref="BF366:BF374"/>
    <mergeCell ref="BG366:BG374"/>
    <mergeCell ref="BH366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90:BC391"/>
    <mergeCell ref="BD390:BD391"/>
    <mergeCell ref="BE390:BE391"/>
    <mergeCell ref="BF390:BF391"/>
    <mergeCell ref="BG390:BG391"/>
    <mergeCell ref="BH390:BH391"/>
    <mergeCell ref="BC393:BC394"/>
    <mergeCell ref="BD393:BD394"/>
    <mergeCell ref="BE393:BE394"/>
    <mergeCell ref="BF393:BF394"/>
    <mergeCell ref="BG393:BG394"/>
    <mergeCell ref="BH393:BH394"/>
    <mergeCell ref="BC395:BC397"/>
    <mergeCell ref="BD395:BD397"/>
    <mergeCell ref="BE395:BE397"/>
    <mergeCell ref="BF395:BF397"/>
    <mergeCell ref="BG395:BG397"/>
    <mergeCell ref="BH395:BH397"/>
    <mergeCell ref="BC399:BC400"/>
    <mergeCell ref="BD399:BD400"/>
    <mergeCell ref="BE399:BE400"/>
    <mergeCell ref="BF399:BF400"/>
    <mergeCell ref="BG399:BG400"/>
    <mergeCell ref="BH399:BH400"/>
    <mergeCell ref="BC403:BC408"/>
    <mergeCell ref="BD403:BD408"/>
    <mergeCell ref="BE403:BE408"/>
    <mergeCell ref="BF403:BF408"/>
    <mergeCell ref="BG403:BG408"/>
    <mergeCell ref="BH403:BH408"/>
    <mergeCell ref="BC410:BC411"/>
    <mergeCell ref="BD410:BD411"/>
    <mergeCell ref="BE410:BE411"/>
    <mergeCell ref="BF410:BF411"/>
    <mergeCell ref="BG410:BG411"/>
    <mergeCell ref="BH410:BH411"/>
    <mergeCell ref="BC414:BC417"/>
    <mergeCell ref="BD414:BD417"/>
    <mergeCell ref="BE414:BE417"/>
    <mergeCell ref="BF414:BF417"/>
    <mergeCell ref="BG414:BG417"/>
    <mergeCell ref="BH414:BH417"/>
    <mergeCell ref="BC418:BC431"/>
    <mergeCell ref="BD418:BD431"/>
    <mergeCell ref="BE418:BE431"/>
    <mergeCell ref="BF418:BF431"/>
    <mergeCell ref="BG418:BG431"/>
    <mergeCell ref="BH418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43"/>
    <mergeCell ref="BD438:BD443"/>
    <mergeCell ref="BE438:BE443"/>
    <mergeCell ref="BF438:BF443"/>
    <mergeCell ref="BG438:BG443"/>
    <mergeCell ref="BH438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3:BC465"/>
    <mergeCell ref="BD463:BD465"/>
    <mergeCell ref="BE463:BE465"/>
    <mergeCell ref="BF463:BF465"/>
    <mergeCell ref="BG463:BG465"/>
    <mergeCell ref="BH463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1:BC473"/>
    <mergeCell ref="BD471:BD473"/>
    <mergeCell ref="BE471:BE473"/>
    <mergeCell ref="BF471:BF473"/>
    <mergeCell ref="BG471:BG473"/>
    <mergeCell ref="BH471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7:BC501"/>
    <mergeCell ref="BD497:BD501"/>
    <mergeCell ref="BE497:BE501"/>
    <mergeCell ref="BF497:BF501"/>
    <mergeCell ref="BG497:BG501"/>
    <mergeCell ref="BH497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7:BC508"/>
    <mergeCell ref="BD507:BD508"/>
    <mergeCell ref="BE507:BE508"/>
    <mergeCell ref="BF507:BF508"/>
    <mergeCell ref="BG507:BG508"/>
    <mergeCell ref="BH507:BH508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6:BC517"/>
    <mergeCell ref="BD516:BD517"/>
    <mergeCell ref="BE516:BE517"/>
    <mergeCell ref="BF516:BF517"/>
    <mergeCell ref="BG516:BG517"/>
    <mergeCell ref="BH516:BH517"/>
    <mergeCell ref="BC518:BC528"/>
    <mergeCell ref="BD518:BD528"/>
    <mergeCell ref="BE518:BE528"/>
    <mergeCell ref="BF518:BF528"/>
    <mergeCell ref="BG518:BG528"/>
    <mergeCell ref="BH518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2:BC553"/>
    <mergeCell ref="BD552:BD553"/>
    <mergeCell ref="BE552:BE553"/>
    <mergeCell ref="BF552:BF553"/>
    <mergeCell ref="BG552:BG553"/>
    <mergeCell ref="BH552:BH553"/>
    <mergeCell ref="BC556:BC557"/>
    <mergeCell ref="BD556:BD557"/>
    <mergeCell ref="BE556:BE557"/>
    <mergeCell ref="BF556:BF557"/>
    <mergeCell ref="BG556:BG557"/>
    <mergeCell ref="BH556:BH557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81:BC582"/>
    <mergeCell ref="BD581:BD582"/>
    <mergeCell ref="BE581:BE582"/>
    <mergeCell ref="BF581:BF582"/>
    <mergeCell ref="BG581:BG582"/>
    <mergeCell ref="BH581:BH582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4"/>
    <mergeCell ref="BD601:BD604"/>
    <mergeCell ref="BE601:BE604"/>
    <mergeCell ref="BF601:BF604"/>
    <mergeCell ref="BG601:BG604"/>
    <mergeCell ref="BH601:BH604"/>
    <mergeCell ref="BC605:BC607"/>
    <mergeCell ref="BD605:BD607"/>
    <mergeCell ref="BE605:BE607"/>
    <mergeCell ref="BF605:BF607"/>
    <mergeCell ref="BG605:BG607"/>
    <mergeCell ref="BH605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24"/>
    <mergeCell ref="BD613:BD624"/>
    <mergeCell ref="BE613:BE624"/>
    <mergeCell ref="BF613:BF624"/>
    <mergeCell ref="BG613:BG624"/>
    <mergeCell ref="BH613:BH624"/>
    <mergeCell ref="BC625:BC627"/>
    <mergeCell ref="BD625:BD627"/>
    <mergeCell ref="BE625:BE627"/>
    <mergeCell ref="BF625:BF627"/>
    <mergeCell ref="BG625:BG627"/>
    <mergeCell ref="BH625:BH627"/>
    <mergeCell ref="BC628:BC630"/>
    <mergeCell ref="BD628:BD630"/>
    <mergeCell ref="BE628:BE630"/>
    <mergeCell ref="BF628:BF630"/>
    <mergeCell ref="BG628:BG630"/>
    <mergeCell ref="BH628:BH630"/>
    <mergeCell ref="BC631:BC632"/>
    <mergeCell ref="BD631:BD632"/>
    <mergeCell ref="BE631:BE632"/>
    <mergeCell ref="BF631:BF632"/>
    <mergeCell ref="BG631:BG632"/>
    <mergeCell ref="BH631:BH632"/>
    <mergeCell ref="BC633:BC635"/>
    <mergeCell ref="BD633:BD635"/>
    <mergeCell ref="BE633:BE635"/>
    <mergeCell ref="BF633:BF635"/>
    <mergeCell ref="BG633:BG635"/>
    <mergeCell ref="BH633:BH635"/>
    <mergeCell ref="BC636:BC641"/>
    <mergeCell ref="BD636:BD641"/>
    <mergeCell ref="BE636:BE641"/>
    <mergeCell ref="BF636:BF641"/>
    <mergeCell ref="BG636:BG641"/>
    <mergeCell ref="BH636:BH641"/>
    <mergeCell ref="BC642:BC646"/>
    <mergeCell ref="BD642:BD646"/>
    <mergeCell ref="BE642:BE646"/>
    <mergeCell ref="BF642:BF646"/>
    <mergeCell ref="BG642:BG646"/>
    <mergeCell ref="BH642:BH646"/>
    <mergeCell ref="BC647:BC653"/>
    <mergeCell ref="BD647:BD653"/>
    <mergeCell ref="BE647:BE653"/>
    <mergeCell ref="BF647:BF653"/>
    <mergeCell ref="BG647:BG653"/>
    <mergeCell ref="BH647:BH653"/>
    <mergeCell ref="BC654:BC656"/>
    <mergeCell ref="BD654:BD656"/>
    <mergeCell ref="BE654:BE656"/>
    <mergeCell ref="BF654:BF656"/>
    <mergeCell ref="BG654:BG656"/>
    <mergeCell ref="BH654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3"/>
    <mergeCell ref="BD661:BD663"/>
    <mergeCell ref="BE661:BE663"/>
    <mergeCell ref="BF661:BF663"/>
    <mergeCell ref="BG661:BG663"/>
    <mergeCell ref="BH661:BH663"/>
    <mergeCell ref="BC665:BC666"/>
    <mergeCell ref="BD665:BD666"/>
    <mergeCell ref="BE665:BE666"/>
    <mergeCell ref="BF665:BF666"/>
    <mergeCell ref="BG665:BG666"/>
    <mergeCell ref="BH665:BH666"/>
    <mergeCell ref="BC670:BC671"/>
    <mergeCell ref="BD670:BD671"/>
    <mergeCell ref="BE670:BE671"/>
    <mergeCell ref="BF670:BF671"/>
    <mergeCell ref="BG670:BG671"/>
    <mergeCell ref="BH670:BH671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BC681:BC684"/>
    <mergeCell ref="BD681:BD684"/>
    <mergeCell ref="BE681:BE684"/>
    <mergeCell ref="BF681:BF684"/>
    <mergeCell ref="BG681:BG684"/>
    <mergeCell ref="BH681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3"/>
    <mergeCell ref="BD691:BD693"/>
    <mergeCell ref="BE691:BE693"/>
    <mergeCell ref="BF691:BF693"/>
    <mergeCell ref="BG691:BG693"/>
    <mergeCell ref="BH691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701:BC702"/>
    <mergeCell ref="BD701:BD702"/>
    <mergeCell ref="BE701:BE702"/>
    <mergeCell ref="BF701:BF702"/>
    <mergeCell ref="BG701:BG702"/>
    <mergeCell ref="BH701:BH702"/>
    <mergeCell ref="BC703:BC705"/>
    <mergeCell ref="BD703:BD705"/>
    <mergeCell ref="BE703:BE705"/>
    <mergeCell ref="BF703:BF705"/>
    <mergeCell ref="BG703:BG705"/>
    <mergeCell ref="BH703:BH705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6:BC717"/>
    <mergeCell ref="BD716:BD717"/>
    <mergeCell ref="BE716:BE717"/>
    <mergeCell ref="BF716:BF717"/>
    <mergeCell ref="BG716:BG717"/>
    <mergeCell ref="BH716:BH717"/>
    <mergeCell ref="BC720:BC740"/>
    <mergeCell ref="BD720:BD740"/>
    <mergeCell ref="BE720:BE740"/>
    <mergeCell ref="BF720:BF740"/>
    <mergeCell ref="BG720:BG740"/>
    <mergeCell ref="BH720:BH740"/>
    <mergeCell ref="BC741:BC748"/>
    <mergeCell ref="BD741:BD748"/>
    <mergeCell ref="BE741:BE748"/>
    <mergeCell ref="BF741:BF748"/>
    <mergeCell ref="BG741:BG748"/>
    <mergeCell ref="BH741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3:BC766"/>
    <mergeCell ref="BD763:BD766"/>
    <mergeCell ref="BE763:BE766"/>
    <mergeCell ref="BF763:BF766"/>
    <mergeCell ref="BG763:BG766"/>
    <mergeCell ref="BH763:BH766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5:BC777"/>
    <mergeCell ref="BD775:BD777"/>
    <mergeCell ref="BE775:BE777"/>
    <mergeCell ref="BF775:BF777"/>
    <mergeCell ref="BG775:BG777"/>
    <mergeCell ref="BH775:BH777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93"/>
    <mergeCell ref="BD788:BD793"/>
    <mergeCell ref="BE788:BE793"/>
    <mergeCell ref="BF788:BF793"/>
    <mergeCell ref="BG788:BG793"/>
    <mergeCell ref="BH788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2"/>
    <mergeCell ref="BD800:BD802"/>
    <mergeCell ref="BE800:BE802"/>
    <mergeCell ref="BF800:BF802"/>
    <mergeCell ref="BG800:BG802"/>
    <mergeCell ref="BH800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12"/>
    <mergeCell ref="BD807:BD812"/>
    <mergeCell ref="BE807:BE812"/>
    <mergeCell ref="BF807:BF812"/>
    <mergeCell ref="BG807:BG812"/>
    <mergeCell ref="BH807:BH812"/>
    <mergeCell ref="BC813:BC833"/>
    <mergeCell ref="BD813:BD833"/>
    <mergeCell ref="BE813:BE833"/>
    <mergeCell ref="BF813:BF833"/>
    <mergeCell ref="BG813:BG833"/>
    <mergeCell ref="BH813:BH833"/>
    <mergeCell ref="BC834:BC840"/>
    <mergeCell ref="BD834:BD840"/>
    <mergeCell ref="BE834:BE840"/>
    <mergeCell ref="BF834:BF840"/>
    <mergeCell ref="BG834:BG840"/>
    <mergeCell ref="BH834:BH840"/>
    <mergeCell ref="BC841:BC843"/>
    <mergeCell ref="BD841:BD843"/>
    <mergeCell ref="BE841:BE843"/>
    <mergeCell ref="BF841:BF843"/>
    <mergeCell ref="BG841:BG843"/>
    <mergeCell ref="BH841:BH843"/>
    <mergeCell ref="BC846:BC848"/>
    <mergeCell ref="BD846:BD848"/>
    <mergeCell ref="BE846:BE848"/>
    <mergeCell ref="BF846:BF848"/>
    <mergeCell ref="BG846:BG848"/>
    <mergeCell ref="BH846:BH848"/>
    <mergeCell ref="BC849:BC851"/>
    <mergeCell ref="BD849:BD851"/>
    <mergeCell ref="BE849:BE851"/>
    <mergeCell ref="BF849:BF851"/>
    <mergeCell ref="BG849:BG851"/>
    <mergeCell ref="BH849:BH851"/>
    <mergeCell ref="BC852:BC855"/>
    <mergeCell ref="BD852:BD855"/>
    <mergeCell ref="BE852:BE855"/>
    <mergeCell ref="BF852:BF855"/>
    <mergeCell ref="BG852:BG855"/>
    <mergeCell ref="BH852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7"/>
    <mergeCell ref="BD865:BD867"/>
    <mergeCell ref="BE865:BE867"/>
    <mergeCell ref="BF865:BF867"/>
    <mergeCell ref="BG865:BG867"/>
    <mergeCell ref="BH865:BH867"/>
    <mergeCell ref="BC868:BC872"/>
    <mergeCell ref="BD868:BD872"/>
    <mergeCell ref="BE868:BE872"/>
    <mergeCell ref="BF868:BF872"/>
    <mergeCell ref="BG868:BG872"/>
    <mergeCell ref="BH868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80"/>
    <mergeCell ref="BD877:BD880"/>
    <mergeCell ref="BE877:BE880"/>
    <mergeCell ref="BF877:BF880"/>
    <mergeCell ref="BG877:BG880"/>
    <mergeCell ref="BH877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6:BC899"/>
    <mergeCell ref="BD896:BD899"/>
    <mergeCell ref="BE896:BE899"/>
    <mergeCell ref="BF896:BF899"/>
    <mergeCell ref="BG896:BG899"/>
    <mergeCell ref="BH896:BH899"/>
    <mergeCell ref="BC900:BC902"/>
    <mergeCell ref="BD900:BD902"/>
    <mergeCell ref="BE900:BE902"/>
    <mergeCell ref="BF900:BF902"/>
    <mergeCell ref="BG900:BG902"/>
    <mergeCell ref="BH900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2"/>
    <mergeCell ref="BD907:BD912"/>
    <mergeCell ref="BE907:BE912"/>
    <mergeCell ref="BF907:BF912"/>
    <mergeCell ref="BG907:BG912"/>
    <mergeCell ref="BH907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20"/>
    <mergeCell ref="BD917:BD920"/>
    <mergeCell ref="BE917:BE920"/>
    <mergeCell ref="BF917:BF920"/>
    <mergeCell ref="BG917:BG920"/>
    <mergeCell ref="BH917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6:BC929"/>
    <mergeCell ref="BD926:BD929"/>
    <mergeCell ref="BE926:BE929"/>
    <mergeCell ref="BF926:BF929"/>
    <mergeCell ref="BG926:BG929"/>
    <mergeCell ref="BH926:BH929"/>
    <mergeCell ref="BC930:BC932"/>
    <mergeCell ref="BD930:BD932"/>
    <mergeCell ref="BE930:BE932"/>
    <mergeCell ref="BF930:BF932"/>
    <mergeCell ref="BG930:BG932"/>
    <mergeCell ref="BH930:BH932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50:BC951"/>
    <mergeCell ref="BD950:BD951"/>
    <mergeCell ref="BE950:BE951"/>
    <mergeCell ref="BF950:BF951"/>
    <mergeCell ref="BG950:BG951"/>
    <mergeCell ref="BH950:BH951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60:BC961"/>
    <mergeCell ref="BD960:BD961"/>
    <mergeCell ref="BE960:BE961"/>
    <mergeCell ref="BF960:BF961"/>
    <mergeCell ref="BG960:BG961"/>
    <mergeCell ref="BH960:BH96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0:AV131"/>
    <mergeCell ref="AW130:AW131"/>
    <mergeCell ref="AX130:AX131"/>
    <mergeCell ref="AY130:AY131"/>
    <mergeCell ref="AZ130:AZ131"/>
    <mergeCell ref="BA130:BA131"/>
    <mergeCell ref="AV132:AV133"/>
    <mergeCell ref="AW132:AW133"/>
    <mergeCell ref="AX132:AX133"/>
    <mergeCell ref="AY132:AY133"/>
    <mergeCell ref="AZ132:AZ133"/>
    <mergeCell ref="BA132:BA133"/>
    <mergeCell ref="AV135:AV136"/>
    <mergeCell ref="AW135:AW136"/>
    <mergeCell ref="AX135:AX136"/>
    <mergeCell ref="AY135:AY136"/>
    <mergeCell ref="AZ135:AZ136"/>
    <mergeCell ref="BA135:BA136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5:AV166"/>
    <mergeCell ref="AW165:AW166"/>
    <mergeCell ref="AX165:AX166"/>
    <mergeCell ref="AY165:AY166"/>
    <mergeCell ref="AZ165:AZ166"/>
    <mergeCell ref="BA165:BA166"/>
    <mergeCell ref="AV168:AV169"/>
    <mergeCell ref="AW168:AW169"/>
    <mergeCell ref="AX168:AX169"/>
    <mergeCell ref="AY168:AY169"/>
    <mergeCell ref="AZ168:AZ169"/>
    <mergeCell ref="BA168:BA169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60"/>
    <mergeCell ref="AW258:AW260"/>
    <mergeCell ref="AX258:AX260"/>
    <mergeCell ref="AY258:AY260"/>
    <mergeCell ref="AZ258:AZ260"/>
    <mergeCell ref="BA258:BA260"/>
    <mergeCell ref="AV263:AV264"/>
    <mergeCell ref="AW263:AW264"/>
    <mergeCell ref="AX263:AX264"/>
    <mergeCell ref="AY263:AY264"/>
    <mergeCell ref="AZ263:AZ264"/>
    <mergeCell ref="BA263:BA264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4"/>
    <mergeCell ref="AW272:AW274"/>
    <mergeCell ref="AX272:AX274"/>
    <mergeCell ref="AY272:AY274"/>
    <mergeCell ref="AZ272:AZ274"/>
    <mergeCell ref="BA272:BA274"/>
    <mergeCell ref="AV275:AV278"/>
    <mergeCell ref="AW275:AW278"/>
    <mergeCell ref="AX275:AX278"/>
    <mergeCell ref="AY275:AY278"/>
    <mergeCell ref="AZ275:AZ278"/>
    <mergeCell ref="BA275:BA278"/>
    <mergeCell ref="BI275:BI278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90"/>
    <mergeCell ref="AW287:AW290"/>
    <mergeCell ref="AX287:AX290"/>
    <mergeCell ref="AY287:AY290"/>
    <mergeCell ref="AZ287:AZ290"/>
    <mergeCell ref="BA287:BA290"/>
    <mergeCell ref="BI287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298"/>
    <mergeCell ref="AW295:AW298"/>
    <mergeCell ref="AX295:AX298"/>
    <mergeCell ref="AY295:AY298"/>
    <mergeCell ref="AZ295:AZ298"/>
    <mergeCell ref="BA295:BA298"/>
    <mergeCell ref="BI295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5"/>
    <mergeCell ref="AW302:AW305"/>
    <mergeCell ref="AX302:AX305"/>
    <mergeCell ref="AY302:AY305"/>
    <mergeCell ref="AZ302:AZ305"/>
    <mergeCell ref="BA302:BA305"/>
    <mergeCell ref="BI302:BI305"/>
    <mergeCell ref="AV306:AV309"/>
    <mergeCell ref="AW306:AW309"/>
    <mergeCell ref="AX306:AX309"/>
    <mergeCell ref="AY306:AY309"/>
    <mergeCell ref="AZ306:AZ309"/>
    <mergeCell ref="BA306:BA309"/>
    <mergeCell ref="BI306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9:AV400"/>
    <mergeCell ref="AW399:AW400"/>
    <mergeCell ref="AX399:AX400"/>
    <mergeCell ref="AY399:AY400"/>
    <mergeCell ref="AZ399:AZ400"/>
    <mergeCell ref="BA399:BA400"/>
    <mergeCell ref="AV404:AV405"/>
    <mergeCell ref="AW404:AW405"/>
    <mergeCell ref="AX404:AX405"/>
    <mergeCell ref="AY404:AY405"/>
    <mergeCell ref="AZ404:AZ405"/>
    <mergeCell ref="BA404:BA405"/>
    <mergeCell ref="AV407:AV408"/>
    <mergeCell ref="AW407:AW408"/>
    <mergeCell ref="AX407:AX408"/>
    <mergeCell ref="AY407:AY408"/>
    <mergeCell ref="AZ407:AZ408"/>
    <mergeCell ref="BA407:BA408"/>
    <mergeCell ref="AV410:AV411"/>
    <mergeCell ref="AW410:AW411"/>
    <mergeCell ref="AX410:AX411"/>
    <mergeCell ref="AY410:AY411"/>
    <mergeCell ref="AZ410:AZ411"/>
    <mergeCell ref="BA410:BA411"/>
    <mergeCell ref="AV414:AV416"/>
    <mergeCell ref="AW414:AW416"/>
    <mergeCell ref="AX414:AX416"/>
    <mergeCell ref="AY414:AY416"/>
    <mergeCell ref="AZ414:AZ416"/>
    <mergeCell ref="BA414:BA416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3:AV465"/>
    <mergeCell ref="AW463:AW465"/>
    <mergeCell ref="AX463:AX465"/>
    <mergeCell ref="AY463:AY465"/>
    <mergeCell ref="AZ463:AZ465"/>
    <mergeCell ref="BA463:BA465"/>
    <mergeCell ref="AV466:AV467"/>
    <mergeCell ref="AW466:AW467"/>
    <mergeCell ref="AX466:AX467"/>
    <mergeCell ref="AY466:AY467"/>
    <mergeCell ref="AZ466:AZ467"/>
    <mergeCell ref="BA466:BA467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AV507:AV508"/>
    <mergeCell ref="AW507:AW508"/>
    <mergeCell ref="AX507:AX508"/>
    <mergeCell ref="AY507:AY508"/>
    <mergeCell ref="AZ507:AZ508"/>
    <mergeCell ref="BA507:BA508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2:AV553"/>
    <mergeCell ref="AW552:AW553"/>
    <mergeCell ref="AX552:AX553"/>
    <mergeCell ref="AY552:AY553"/>
    <mergeCell ref="AZ552:AZ553"/>
    <mergeCell ref="BA552:BA553"/>
    <mergeCell ref="BI552:BI553"/>
    <mergeCell ref="AV556:AV557"/>
    <mergeCell ref="AW556:AW557"/>
    <mergeCell ref="AX556:AX557"/>
    <mergeCell ref="AY556:AY557"/>
    <mergeCell ref="AZ556:AZ557"/>
    <mergeCell ref="BA556:BA557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81:AV582"/>
    <mergeCell ref="AW581:AW582"/>
    <mergeCell ref="AX581:AX582"/>
    <mergeCell ref="AY581:AY582"/>
    <mergeCell ref="AZ581:AZ582"/>
    <mergeCell ref="BA581:BA582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1:AV653"/>
    <mergeCell ref="AW651:AW653"/>
    <mergeCell ref="AX651:AX653"/>
    <mergeCell ref="AY651:AY653"/>
    <mergeCell ref="AZ651:AZ653"/>
    <mergeCell ref="BA651:BA653"/>
    <mergeCell ref="BI651:BI653"/>
    <mergeCell ref="AV654:AV655"/>
    <mergeCell ref="AW654:AW655"/>
    <mergeCell ref="AX654:AX655"/>
    <mergeCell ref="AY654:AY655"/>
    <mergeCell ref="AZ654:AZ655"/>
    <mergeCell ref="BA654:BA655"/>
    <mergeCell ref="BI654:BI655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3"/>
    <mergeCell ref="AW661:AW663"/>
    <mergeCell ref="AX661:AX663"/>
    <mergeCell ref="AY661:AY663"/>
    <mergeCell ref="AZ661:AZ663"/>
    <mergeCell ref="BA661:BA663"/>
    <mergeCell ref="BI661:BI663"/>
    <mergeCell ref="AV665:AV666"/>
    <mergeCell ref="AW665:AW666"/>
    <mergeCell ref="AX665:AX666"/>
    <mergeCell ref="AY665:AY666"/>
    <mergeCell ref="AZ665:AZ666"/>
    <mergeCell ref="BA665:BA666"/>
    <mergeCell ref="AV670:AV671"/>
    <mergeCell ref="AW670:AW671"/>
    <mergeCell ref="AX670:AX671"/>
    <mergeCell ref="AY670:AY671"/>
    <mergeCell ref="AZ670:AZ671"/>
    <mergeCell ref="BA670:BA671"/>
    <mergeCell ref="AV675:AV676"/>
    <mergeCell ref="AW675:AW676"/>
    <mergeCell ref="AX675:AX676"/>
    <mergeCell ref="AY675:AY676"/>
    <mergeCell ref="AZ675:AZ676"/>
    <mergeCell ref="BA675:BA676"/>
    <mergeCell ref="AV678:AV679"/>
    <mergeCell ref="AW678:AW679"/>
    <mergeCell ref="AX678:AX679"/>
    <mergeCell ref="AY678:AY679"/>
    <mergeCell ref="AZ678:AZ679"/>
    <mergeCell ref="BA678:BA679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701:AV702"/>
    <mergeCell ref="AW701:AW702"/>
    <mergeCell ref="AX701:AX702"/>
    <mergeCell ref="AY701:AY702"/>
    <mergeCell ref="AZ701:AZ702"/>
    <mergeCell ref="BA701:BA702"/>
    <mergeCell ref="BI701:BI702"/>
    <mergeCell ref="AV703:AV705"/>
    <mergeCell ref="AW703:AW705"/>
    <mergeCell ref="AX703:AX705"/>
    <mergeCell ref="AY703:AY705"/>
    <mergeCell ref="AZ703:AZ705"/>
    <mergeCell ref="BA703:BA705"/>
    <mergeCell ref="BI703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6:AV717"/>
    <mergeCell ref="AW716:AW717"/>
    <mergeCell ref="AX716:AX717"/>
    <mergeCell ref="AY716:AY717"/>
    <mergeCell ref="AZ716:AZ717"/>
    <mergeCell ref="BA716:BA717"/>
    <mergeCell ref="BI716:BI717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6"/>
    <mergeCell ref="AW744:AW746"/>
    <mergeCell ref="AX744:AX746"/>
    <mergeCell ref="AY744:AY746"/>
    <mergeCell ref="AZ744:AZ746"/>
    <mergeCell ref="BA744:BA746"/>
    <mergeCell ref="BI744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5:AV777"/>
    <mergeCell ref="AW775:AW777"/>
    <mergeCell ref="AX775:AX777"/>
    <mergeCell ref="AY775:AY777"/>
    <mergeCell ref="AZ775:AZ777"/>
    <mergeCell ref="BA775:BA777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9"/>
    <mergeCell ref="AW807:AW809"/>
    <mergeCell ref="AX807:AX809"/>
    <mergeCell ref="AY807:AY809"/>
    <mergeCell ref="AZ807:AZ809"/>
    <mergeCell ref="BA807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1"/>
    <mergeCell ref="AW819:AW821"/>
    <mergeCell ref="AX819:AX821"/>
    <mergeCell ref="AY819:AY821"/>
    <mergeCell ref="AZ819:AZ821"/>
    <mergeCell ref="BA819:BA821"/>
    <mergeCell ref="BI819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1:AV842"/>
    <mergeCell ref="AW841:AW842"/>
    <mergeCell ref="AX841:AX842"/>
    <mergeCell ref="AY841:AY842"/>
    <mergeCell ref="AZ841:AZ842"/>
    <mergeCell ref="BA841:BA842"/>
    <mergeCell ref="BI841:BI842"/>
    <mergeCell ref="AV846:AV847"/>
    <mergeCell ref="AW846:AW847"/>
    <mergeCell ref="AX846:AX847"/>
    <mergeCell ref="AY846:AY847"/>
    <mergeCell ref="AZ846:AZ847"/>
    <mergeCell ref="BA846:BA847"/>
    <mergeCell ref="AV849:AV850"/>
    <mergeCell ref="AW849:AW850"/>
    <mergeCell ref="AX849:AX850"/>
    <mergeCell ref="AY849:AY850"/>
    <mergeCell ref="AZ849:AZ850"/>
    <mergeCell ref="BA849:BA850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2"/>
    <mergeCell ref="AW930:AW932"/>
    <mergeCell ref="AX930:AX932"/>
    <mergeCell ref="AY930:AY932"/>
    <mergeCell ref="AZ930:AZ932"/>
    <mergeCell ref="BA930:BA932"/>
    <mergeCell ref="BI930:BI932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AV950:AV951"/>
    <mergeCell ref="AW950:AW951"/>
    <mergeCell ref="AX950:AX951"/>
    <mergeCell ref="AY950:AY951"/>
    <mergeCell ref="AZ950:AZ951"/>
    <mergeCell ref="BA950:BA951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60:AV961"/>
    <mergeCell ref="AW960:AW961"/>
    <mergeCell ref="AX960:AX961"/>
    <mergeCell ref="AY960:AY961"/>
    <mergeCell ref="AZ960:AZ961"/>
    <mergeCell ref="BA960:BA9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5475</v>
      </c>
      <c r="D2" s="0" t="s">
        <v>5476</v>
      </c>
      <c r="E2" s="0" t="s">
        <v>5477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5478</v>
      </c>
      <c r="J4" s="1" t="s">
        <v>5479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5480</v>
      </c>
      <c r="P4" s="1" t="s">
        <v>5481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5482</v>
      </c>
      <c r="F5" s="1" t="s">
        <v>5483</v>
      </c>
      <c r="G5" s="1" t="s">
        <v>5482</v>
      </c>
      <c r="H5" s="1" t="s">
        <v>5483</v>
      </c>
      <c r="I5" s="1" t="s">
        <v>5478</v>
      </c>
      <c r="J5" s="1" t="s">
        <v>5479</v>
      </c>
      <c r="K5" s="1" t="s">
        <v>5484</v>
      </c>
      <c r="L5" s="1" t="s">
        <v>5485</v>
      </c>
      <c r="M5" s="1" t="s">
        <v>5484</v>
      </c>
      <c r="N5" s="1" t="s">
        <v>5485</v>
      </c>
      <c r="O5" s="1" t="s">
        <v>5480</v>
      </c>
      <c r="P5" s="1" t="s">
        <v>5481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4">
        <v>1843</v>
      </c>
      <c r="F6" s="8">
        <v>77269.88</v>
      </c>
      <c r="G6" s="4">
        <v>1665</v>
      </c>
      <c r="H6" s="8">
        <v>69194.5</v>
      </c>
      <c r="I6" s="7">
        <v>0.1069</v>
      </c>
      <c r="J6" s="7">
        <v>0.1167</v>
      </c>
      <c r="K6" s="4">
        <v>1282</v>
      </c>
      <c r="L6" s="8">
        <v>53199.98</v>
      </c>
      <c r="M6" s="4">
        <v>1325</v>
      </c>
      <c r="N6" s="8">
        <v>56608.56</v>
      </c>
      <c r="O6" s="7">
        <v>-0.0325</v>
      </c>
      <c r="P6" s="7">
        <v>-0.0602</v>
      </c>
    </row>
    <row r="7">
      <c r="A7" s="2" t="s">
        <v>216</v>
      </c>
      <c r="B7" s="2" t="s">
        <v>217</v>
      </c>
      <c r="C7" s="2" t="s">
        <v>218</v>
      </c>
      <c r="D7" s="2" t="s">
        <v>2460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318</v>
      </c>
      <c r="L7" s="8">
        <v>12879.8</v>
      </c>
      <c r="M7" s="4">
        <v>64</v>
      </c>
      <c r="N7" s="8">
        <v>2320.77</v>
      </c>
      <c r="O7" s="7">
        <v>3.9688</v>
      </c>
      <c r="P7" s="7">
        <v>4.5498</v>
      </c>
    </row>
    <row r="8">
      <c r="A8" s="2" t="s">
        <v>216</v>
      </c>
      <c r="B8" s="2" t="s">
        <v>217</v>
      </c>
      <c r="C8" s="2" t="s">
        <v>218</v>
      </c>
      <c r="D8" s="2" t="s">
        <v>2883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>
        <v>243</v>
      </c>
      <c r="L8" s="8">
        <v>11190.1</v>
      </c>
      <c r="M8" s="4">
        <v>276</v>
      </c>
      <c r="N8" s="8">
        <v>10265.17</v>
      </c>
      <c r="O8" s="7">
        <v>-0.1196</v>
      </c>
      <c r="P8" s="7">
        <v>0.0901</v>
      </c>
    </row>
    <row r="9">
      <c r="A9" s="2" t="s">
        <v>216</v>
      </c>
      <c r="B9" s="2" t="s">
        <v>217</v>
      </c>
      <c r="C9" s="2" t="s">
        <v>3164</v>
      </c>
      <c r="D9" s="2" t="s">
        <v>3165</v>
      </c>
      <c r="E9" s="4">
        <v>195</v>
      </c>
      <c r="F9" s="8">
        <v>6311.02</v>
      </c>
      <c r="G9" s="4">
        <v>303</v>
      </c>
      <c r="H9" s="8">
        <v>9352.22</v>
      </c>
      <c r="I9" s="7">
        <v>-0.3564</v>
      </c>
      <c r="J9" s="7">
        <v>-0.3252</v>
      </c>
      <c r="K9" s="4">
        <v>170</v>
      </c>
      <c r="L9" s="8">
        <v>5545.71</v>
      </c>
      <c r="M9" s="4">
        <v>284</v>
      </c>
      <c r="N9" s="8">
        <v>8792.92</v>
      </c>
      <c r="O9" s="7">
        <v>-0.4014</v>
      </c>
      <c r="P9" s="7">
        <v>-0.3693</v>
      </c>
    </row>
    <row r="10">
      <c r="A10" s="2" t="s">
        <v>216</v>
      </c>
      <c r="B10" s="2" t="s">
        <v>217</v>
      </c>
      <c r="C10" s="2" t="s">
        <v>3164</v>
      </c>
      <c r="D10" s="2" t="s">
        <v>3497</v>
      </c>
      <c r="E10" s="4" t="s">
        <v>229</v>
      </c>
      <c r="F10" s="8" t="s">
        <v>229</v>
      </c>
      <c r="G10" s="4" t="s">
        <v>229</v>
      </c>
      <c r="H10" s="8" t="s">
        <v>229</v>
      </c>
      <c r="I10" s="7" t="s">
        <v>229</v>
      </c>
      <c r="J10" s="7" t="s">
        <v>229</v>
      </c>
      <c r="K10" s="4">
        <v>25</v>
      </c>
      <c r="L10" s="8">
        <v>765.31</v>
      </c>
      <c r="M10" s="4">
        <v>19</v>
      </c>
      <c r="N10" s="8">
        <v>559.3</v>
      </c>
      <c r="O10" s="7">
        <v>0.3158</v>
      </c>
      <c r="P10" s="7">
        <v>0.3683</v>
      </c>
    </row>
    <row r="11">
      <c r="A11" s="2" t="s">
        <v>216</v>
      </c>
      <c r="B11" s="2" t="s">
        <v>217</v>
      </c>
      <c r="C11" s="2" t="s">
        <v>3600</v>
      </c>
      <c r="D11" s="2" t="s">
        <v>3601</v>
      </c>
      <c r="E11" s="4">
        <v>89</v>
      </c>
      <c r="F11" s="8">
        <v>3218.47</v>
      </c>
      <c r="G11" s="4">
        <v>101</v>
      </c>
      <c r="H11" s="8">
        <v>4080.36</v>
      </c>
      <c r="I11" s="7">
        <v>-0.1188</v>
      </c>
      <c r="J11" s="7">
        <v>-0.2112</v>
      </c>
      <c r="K11" s="4">
        <v>63</v>
      </c>
      <c r="L11" s="8">
        <v>2438.72</v>
      </c>
      <c r="M11" s="4">
        <v>31</v>
      </c>
      <c r="N11" s="8">
        <v>1275.76</v>
      </c>
      <c r="O11" s="7">
        <v>1.0323</v>
      </c>
      <c r="P11" s="7">
        <v>0.9116</v>
      </c>
    </row>
    <row r="12">
      <c r="A12" s="2" t="s">
        <v>216</v>
      </c>
      <c r="B12" s="2" t="s">
        <v>217</v>
      </c>
      <c r="C12" s="2" t="s">
        <v>3600</v>
      </c>
      <c r="D12" s="2" t="s">
        <v>3726</v>
      </c>
      <c r="E12" s="4" t="s">
        <v>229</v>
      </c>
      <c r="F12" s="8" t="s">
        <v>229</v>
      </c>
      <c r="G12" s="4" t="s">
        <v>229</v>
      </c>
      <c r="H12" s="8" t="s">
        <v>229</v>
      </c>
      <c r="I12" s="7" t="s">
        <v>229</v>
      </c>
      <c r="J12" s="7" t="s">
        <v>229</v>
      </c>
      <c r="K12" s="4">
        <v>22</v>
      </c>
      <c r="L12" s="8">
        <v>621.09</v>
      </c>
      <c r="M12" s="4">
        <v>24</v>
      </c>
      <c r="N12" s="8">
        <v>820.71</v>
      </c>
      <c r="O12" s="7">
        <v>-0.0833</v>
      </c>
      <c r="P12" s="7">
        <v>-0.2432</v>
      </c>
    </row>
    <row r="13">
      <c r="A13" s="2" t="s">
        <v>216</v>
      </c>
      <c r="B13" s="2" t="s">
        <v>217</v>
      </c>
      <c r="C13" s="2" t="s">
        <v>3600</v>
      </c>
      <c r="D13" s="2" t="s">
        <v>3827</v>
      </c>
      <c r="E13" s="4" t="s">
        <v>229</v>
      </c>
      <c r="F13" s="8" t="s">
        <v>229</v>
      </c>
      <c r="G13" s="4" t="s">
        <v>229</v>
      </c>
      <c r="H13" s="8" t="s">
        <v>229</v>
      </c>
      <c r="I13" s="7" t="s">
        <v>229</v>
      </c>
      <c r="J13" s="7" t="s">
        <v>229</v>
      </c>
      <c r="K13" s="4">
        <v>4</v>
      </c>
      <c r="L13" s="8">
        <v>158.66</v>
      </c>
      <c r="M13" s="4">
        <v>46</v>
      </c>
      <c r="N13" s="8">
        <v>1983.89</v>
      </c>
      <c r="O13" s="7">
        <v>-0.913</v>
      </c>
      <c r="P13" s="7">
        <v>-0.92</v>
      </c>
    </row>
    <row r="14">
      <c r="A14" s="2" t="s">
        <v>216</v>
      </c>
      <c r="B14" s="2" t="s">
        <v>217</v>
      </c>
      <c r="C14" s="2" t="s">
        <v>3845</v>
      </c>
      <c r="D14" s="2" t="s">
        <v>3846</v>
      </c>
      <c r="E14" s="4">
        <v>1</v>
      </c>
      <c r="F14" s="8">
        <v>34.12</v>
      </c>
      <c r="G14" s="4">
        <v>4</v>
      </c>
      <c r="H14" s="8">
        <v>133.69</v>
      </c>
      <c r="I14" s="7">
        <v>-0.75</v>
      </c>
      <c r="J14" s="7">
        <v>-0.7448</v>
      </c>
      <c r="K14" s="4">
        <v>1</v>
      </c>
      <c r="L14" s="8">
        <v>34.12</v>
      </c>
      <c r="M14" s="4">
        <v>4</v>
      </c>
      <c r="N14" s="8">
        <v>133.69</v>
      </c>
      <c r="O14" s="7">
        <v>-0.75</v>
      </c>
      <c r="P14" s="7">
        <v>-0.7448</v>
      </c>
    </row>
    <row r="15">
      <c r="A15" s="2" t="s">
        <v>216</v>
      </c>
      <c r="B15" s="2" t="s">
        <v>3859</v>
      </c>
      <c r="C15" s="2" t="s">
        <v>218</v>
      </c>
      <c r="D15" s="2" t="s">
        <v>219</v>
      </c>
      <c r="E15" s="4">
        <v>443</v>
      </c>
      <c r="F15" s="8">
        <v>23396.22</v>
      </c>
      <c r="G15" s="4">
        <v>330</v>
      </c>
      <c r="H15" s="8">
        <v>18413.91</v>
      </c>
      <c r="I15" s="7">
        <v>0.3424</v>
      </c>
      <c r="J15" s="7">
        <v>0.2706</v>
      </c>
      <c r="K15" s="4">
        <v>430</v>
      </c>
      <c r="L15" s="8">
        <v>22873.33</v>
      </c>
      <c r="M15" s="4">
        <v>326</v>
      </c>
      <c r="N15" s="8">
        <v>18234.4</v>
      </c>
      <c r="O15" s="7">
        <v>0.319</v>
      </c>
      <c r="P15" s="7">
        <v>0.2544</v>
      </c>
    </row>
    <row r="16">
      <c r="A16" s="2" t="s">
        <v>216</v>
      </c>
      <c r="B16" s="2" t="s">
        <v>3859</v>
      </c>
      <c r="C16" s="2" t="s">
        <v>218</v>
      </c>
      <c r="D16" s="2" t="s">
        <v>2460</v>
      </c>
      <c r="E16" s="4" t="s">
        <v>229</v>
      </c>
      <c r="F16" s="8" t="s">
        <v>229</v>
      </c>
      <c r="G16" s="4" t="s">
        <v>229</v>
      </c>
      <c r="H16" s="8" t="s">
        <v>229</v>
      </c>
      <c r="I16" s="7" t="s">
        <v>229</v>
      </c>
      <c r="J16" s="7" t="s">
        <v>229</v>
      </c>
      <c r="K16" s="4">
        <v>13</v>
      </c>
      <c r="L16" s="8">
        <v>522.89</v>
      </c>
      <c r="M16" s="4">
        <v>4</v>
      </c>
      <c r="N16" s="8">
        <v>179.51</v>
      </c>
      <c r="O16" s="7">
        <v>2.25</v>
      </c>
      <c r="P16" s="7">
        <v>1.9129</v>
      </c>
    </row>
    <row r="17">
      <c r="A17" s="2" t="s">
        <v>216</v>
      </c>
      <c r="B17" s="2" t="s">
        <v>3859</v>
      </c>
      <c r="C17" s="2" t="s">
        <v>3600</v>
      </c>
      <c r="D17" s="2" t="s">
        <v>3601</v>
      </c>
      <c r="E17" s="4">
        <v>154</v>
      </c>
      <c r="F17" s="8">
        <v>7627.24</v>
      </c>
      <c r="G17" s="4">
        <v>180</v>
      </c>
      <c r="H17" s="8">
        <v>9007.3</v>
      </c>
      <c r="I17" s="7">
        <v>-0.1444</v>
      </c>
      <c r="J17" s="7">
        <v>-0.1532</v>
      </c>
      <c r="K17" s="4">
        <v>134</v>
      </c>
      <c r="L17" s="8">
        <v>6796.98</v>
      </c>
      <c r="M17" s="4">
        <v>162</v>
      </c>
      <c r="N17" s="8">
        <v>8004.73</v>
      </c>
      <c r="O17" s="7">
        <v>-0.1728</v>
      </c>
      <c r="P17" s="7">
        <v>-0.1509</v>
      </c>
    </row>
    <row r="18">
      <c r="A18" s="2" t="s">
        <v>216</v>
      </c>
      <c r="B18" s="2" t="s">
        <v>3859</v>
      </c>
      <c r="C18" s="2" t="s">
        <v>3600</v>
      </c>
      <c r="D18" s="2" t="s">
        <v>3726</v>
      </c>
      <c r="E18" s="4" t="s">
        <v>229</v>
      </c>
      <c r="F18" s="8" t="s">
        <v>229</v>
      </c>
      <c r="G18" s="4" t="s">
        <v>229</v>
      </c>
      <c r="H18" s="8" t="s">
        <v>229</v>
      </c>
      <c r="I18" s="7" t="s">
        <v>229</v>
      </c>
      <c r="J18" s="7" t="s">
        <v>229</v>
      </c>
      <c r="K18" s="4">
        <v>16</v>
      </c>
      <c r="L18" s="8">
        <v>611.38</v>
      </c>
      <c r="M18" s="4">
        <v>2</v>
      </c>
      <c r="N18" s="8">
        <v>117.6</v>
      </c>
      <c r="O18" s="7">
        <v>7</v>
      </c>
      <c r="P18" s="7">
        <v>4.1988</v>
      </c>
    </row>
    <row r="19">
      <c r="A19" s="2" t="s">
        <v>216</v>
      </c>
      <c r="B19" s="2" t="s">
        <v>3859</v>
      </c>
      <c r="C19" s="2" t="s">
        <v>3600</v>
      </c>
      <c r="D19" s="2" t="s">
        <v>3827</v>
      </c>
      <c r="E19" s="4" t="s">
        <v>229</v>
      </c>
      <c r="F19" s="8" t="s">
        <v>229</v>
      </c>
      <c r="G19" s="4" t="s">
        <v>229</v>
      </c>
      <c r="H19" s="8" t="s">
        <v>229</v>
      </c>
      <c r="I19" s="7" t="s">
        <v>229</v>
      </c>
      <c r="J19" s="7" t="s">
        <v>229</v>
      </c>
      <c r="K19" s="4">
        <v>4</v>
      </c>
      <c r="L19" s="8">
        <v>218.88</v>
      </c>
      <c r="M19" s="4">
        <v>16</v>
      </c>
      <c r="N19" s="8">
        <v>884.97</v>
      </c>
      <c r="O19" s="7">
        <v>-0.75</v>
      </c>
      <c r="P19" s="7">
        <v>-0.7527</v>
      </c>
    </row>
    <row r="20">
      <c r="A20" s="2" t="s">
        <v>216</v>
      </c>
      <c r="B20" s="2" t="s">
        <v>3859</v>
      </c>
      <c r="C20" s="2" t="s">
        <v>3164</v>
      </c>
      <c r="D20" s="2" t="s">
        <v>3497</v>
      </c>
      <c r="E20" s="4">
        <v>185</v>
      </c>
      <c r="F20" s="8">
        <v>7500.58</v>
      </c>
      <c r="G20" s="4">
        <v>68</v>
      </c>
      <c r="H20" s="8">
        <v>3149.44</v>
      </c>
      <c r="I20" s="7">
        <v>1.7206</v>
      </c>
      <c r="J20" s="7">
        <v>1.3816</v>
      </c>
      <c r="K20" s="4">
        <v>139</v>
      </c>
      <c r="L20" s="8">
        <v>5242.93</v>
      </c>
      <c r="M20" s="4"/>
      <c r="N20" s="8"/>
      <c r="O20" s="7"/>
      <c r="P20" s="7"/>
    </row>
    <row r="21">
      <c r="A21" s="2" t="s">
        <v>216</v>
      </c>
      <c r="B21" s="2" t="s">
        <v>3859</v>
      </c>
      <c r="C21" s="2" t="s">
        <v>3164</v>
      </c>
      <c r="D21" s="2" t="s">
        <v>3165</v>
      </c>
      <c r="E21" s="4" t="s">
        <v>229</v>
      </c>
      <c r="F21" s="8" t="s">
        <v>229</v>
      </c>
      <c r="G21" s="4" t="s">
        <v>229</v>
      </c>
      <c r="H21" s="8" t="s">
        <v>229</v>
      </c>
      <c r="I21" s="7" t="s">
        <v>229</v>
      </c>
      <c r="J21" s="7" t="s">
        <v>229</v>
      </c>
      <c r="K21" s="4">
        <v>46</v>
      </c>
      <c r="L21" s="8">
        <v>2257.65</v>
      </c>
      <c r="M21" s="4">
        <v>68</v>
      </c>
      <c r="N21" s="8">
        <v>3149.44</v>
      </c>
      <c r="O21" s="7">
        <v>-0.3235</v>
      </c>
      <c r="P21" s="7">
        <v>-0.2832</v>
      </c>
    </row>
    <row r="22">
      <c r="A22" s="2" t="s">
        <v>216</v>
      </c>
      <c r="B22" s="2" t="s">
        <v>4252</v>
      </c>
      <c r="C22" s="2" t="s">
        <v>218</v>
      </c>
      <c r="D22" s="2" t="s">
        <v>219</v>
      </c>
      <c r="E22" s="4">
        <v>669</v>
      </c>
      <c r="F22" s="8">
        <v>26554.95</v>
      </c>
      <c r="G22" s="4">
        <v>810</v>
      </c>
      <c r="H22" s="8">
        <v>31121.87</v>
      </c>
      <c r="I22" s="7">
        <v>-0.1741</v>
      </c>
      <c r="J22" s="7">
        <v>-0.1467</v>
      </c>
      <c r="K22" s="4">
        <v>619</v>
      </c>
      <c r="L22" s="8">
        <v>24447.45</v>
      </c>
      <c r="M22" s="4">
        <v>794</v>
      </c>
      <c r="N22" s="8">
        <v>30352.59</v>
      </c>
      <c r="O22" s="7">
        <v>-0.2204</v>
      </c>
      <c r="P22" s="7">
        <v>-0.1946</v>
      </c>
    </row>
    <row r="23">
      <c r="A23" s="2" t="s">
        <v>216</v>
      </c>
      <c r="B23" s="2" t="s">
        <v>4252</v>
      </c>
      <c r="C23" s="2" t="s">
        <v>218</v>
      </c>
      <c r="D23" s="2" t="s">
        <v>2460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>
        <v>50</v>
      </c>
      <c r="L23" s="8">
        <v>2107.5</v>
      </c>
      <c r="M23" s="4">
        <v>16</v>
      </c>
      <c r="N23" s="8">
        <v>769.28</v>
      </c>
      <c r="O23" s="7">
        <v>2.125</v>
      </c>
      <c r="P23" s="7">
        <v>1.7396</v>
      </c>
    </row>
    <row r="24">
      <c r="A24" s="2" t="s">
        <v>216</v>
      </c>
      <c r="B24" s="2" t="s">
        <v>4252</v>
      </c>
      <c r="C24" s="2" t="s">
        <v>3600</v>
      </c>
      <c r="D24" s="2" t="s">
        <v>3601</v>
      </c>
      <c r="E24" s="4">
        <v>57</v>
      </c>
      <c r="F24" s="8">
        <v>2184.42</v>
      </c>
      <c r="G24" s="4">
        <v>98</v>
      </c>
      <c r="H24" s="8">
        <v>3783.19</v>
      </c>
      <c r="I24" s="7">
        <v>-0.4184</v>
      </c>
      <c r="J24" s="7">
        <v>-0.4226</v>
      </c>
      <c r="K24" s="4">
        <v>51</v>
      </c>
      <c r="L24" s="8">
        <v>1910.06</v>
      </c>
      <c r="M24" s="4">
        <v>76</v>
      </c>
      <c r="N24" s="8">
        <v>2777.82</v>
      </c>
      <c r="O24" s="7">
        <v>-0.3289</v>
      </c>
      <c r="P24" s="7">
        <v>-0.3124</v>
      </c>
    </row>
    <row r="25">
      <c r="A25" s="2" t="s">
        <v>216</v>
      </c>
      <c r="B25" s="2" t="s">
        <v>4252</v>
      </c>
      <c r="C25" s="2" t="s">
        <v>3600</v>
      </c>
      <c r="D25" s="2" t="s">
        <v>3827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>
        <v>6</v>
      </c>
      <c r="L25" s="8">
        <v>274.36</v>
      </c>
      <c r="M25" s="4">
        <v>22</v>
      </c>
      <c r="N25" s="8">
        <v>1005.37</v>
      </c>
      <c r="O25" s="7">
        <v>-0.7273</v>
      </c>
      <c r="P25" s="7">
        <v>-0.7271</v>
      </c>
    </row>
    <row r="26">
      <c r="A26" s="2" t="s">
        <v>216</v>
      </c>
      <c r="B26" s="2" t="s">
        <v>4252</v>
      </c>
      <c r="C26" s="2" t="s">
        <v>3600</v>
      </c>
      <c r="D26" s="2" t="s">
        <v>4655</v>
      </c>
      <c r="E26" s="4" t="s">
        <v>229</v>
      </c>
      <c r="F26" s="8" t="s">
        <v>229</v>
      </c>
      <c r="G26" s="4" t="s">
        <v>229</v>
      </c>
      <c r="H26" s="8" t="s">
        <v>229</v>
      </c>
      <c r="I26" s="7" t="s">
        <v>229</v>
      </c>
      <c r="J26" s="7" t="s">
        <v>229</v>
      </c>
      <c r="K26" s="4"/>
      <c r="L26" s="8"/>
      <c r="M26" s="4"/>
      <c r="N26" s="8"/>
      <c r="O26" s="7"/>
      <c r="P26" s="7"/>
    </row>
    <row r="27">
      <c r="A27" s="2" t="s">
        <v>216</v>
      </c>
      <c r="B27" s="2" t="s">
        <v>4252</v>
      </c>
      <c r="C27" s="2" t="s">
        <v>3164</v>
      </c>
      <c r="D27" s="2" t="s">
        <v>3165</v>
      </c>
      <c r="E27" s="4">
        <v>56</v>
      </c>
      <c r="F27" s="8">
        <v>1697.87</v>
      </c>
      <c r="G27" s="4">
        <v>48</v>
      </c>
      <c r="H27" s="8">
        <v>1334.35</v>
      </c>
      <c r="I27" s="7">
        <v>0.1667</v>
      </c>
      <c r="J27" s="7">
        <v>0.2724</v>
      </c>
      <c r="K27" s="4">
        <v>41</v>
      </c>
      <c r="L27" s="8">
        <v>1245.41</v>
      </c>
      <c r="M27" s="4">
        <v>48</v>
      </c>
      <c r="N27" s="8">
        <v>1334.35</v>
      </c>
      <c r="O27" s="7">
        <v>-0.1458</v>
      </c>
      <c r="P27" s="7">
        <v>-0.0667</v>
      </c>
    </row>
    <row r="28">
      <c r="A28" s="2" t="s">
        <v>216</v>
      </c>
      <c r="B28" s="2" t="s">
        <v>4252</v>
      </c>
      <c r="C28" s="2" t="s">
        <v>3164</v>
      </c>
      <c r="D28" s="2" t="s">
        <v>3497</v>
      </c>
      <c r="E28" s="4" t="s">
        <v>229</v>
      </c>
      <c r="F28" s="8" t="s">
        <v>229</v>
      </c>
      <c r="G28" s="4" t="s">
        <v>229</v>
      </c>
      <c r="H28" s="8" t="s">
        <v>229</v>
      </c>
      <c r="I28" s="7" t="s">
        <v>229</v>
      </c>
      <c r="J28" s="7" t="s">
        <v>229</v>
      </c>
      <c r="K28" s="4">
        <v>15</v>
      </c>
      <c r="L28" s="8">
        <v>452.46</v>
      </c>
      <c r="M28" s="4"/>
      <c r="N28" s="8"/>
      <c r="O28" s="7"/>
      <c r="P28" s="7"/>
    </row>
    <row r="29">
      <c r="A29" s="2" t="s">
        <v>216</v>
      </c>
      <c r="B29" s="2" t="s">
        <v>4252</v>
      </c>
      <c r="C29" s="2" t="s">
        <v>4717</v>
      </c>
      <c r="D29" s="2" t="s">
        <v>4718</v>
      </c>
      <c r="E29" s="4">
        <v>3</v>
      </c>
      <c r="F29" s="8">
        <v>49.7</v>
      </c>
      <c r="G29" s="4">
        <v>2</v>
      </c>
      <c r="H29" s="8">
        <v>34.91</v>
      </c>
      <c r="I29" s="7">
        <v>0.5</v>
      </c>
      <c r="J29" s="7">
        <v>0.4237</v>
      </c>
      <c r="K29" s="4">
        <v>3</v>
      </c>
      <c r="L29" s="8">
        <v>49.7</v>
      </c>
      <c r="M29" s="4">
        <v>2</v>
      </c>
      <c r="N29" s="8">
        <v>34.91</v>
      </c>
      <c r="O29" s="7">
        <v>0.5</v>
      </c>
      <c r="P29" s="7">
        <v>0.4237</v>
      </c>
    </row>
    <row r="30">
      <c r="A30" s="2" t="s">
        <v>216</v>
      </c>
      <c r="B30" s="2" t="s">
        <v>4252</v>
      </c>
      <c r="C30" s="2" t="s">
        <v>4726</v>
      </c>
      <c r="D30" s="2" t="s">
        <v>4727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216</v>
      </c>
      <c r="B31" s="2" t="s">
        <v>4734</v>
      </c>
      <c r="C31" s="2" t="s">
        <v>218</v>
      </c>
      <c r="D31" s="2" t="s">
        <v>219</v>
      </c>
      <c r="E31" s="4">
        <v>183</v>
      </c>
      <c r="F31" s="8">
        <v>13379.08</v>
      </c>
      <c r="G31" s="4">
        <v>342</v>
      </c>
      <c r="H31" s="8">
        <v>26662.01</v>
      </c>
      <c r="I31" s="7">
        <v>-0.4649</v>
      </c>
      <c r="J31" s="7">
        <v>-0.4982</v>
      </c>
      <c r="K31" s="4">
        <v>142</v>
      </c>
      <c r="L31" s="8">
        <v>10662.6</v>
      </c>
      <c r="M31" s="4">
        <v>318</v>
      </c>
      <c r="N31" s="8">
        <v>24879.17</v>
      </c>
      <c r="O31" s="7">
        <v>-0.5535</v>
      </c>
      <c r="P31" s="7">
        <v>-0.5714</v>
      </c>
    </row>
    <row r="32">
      <c r="A32" s="2" t="s">
        <v>216</v>
      </c>
      <c r="B32" s="2" t="s">
        <v>4734</v>
      </c>
      <c r="C32" s="2" t="s">
        <v>218</v>
      </c>
      <c r="D32" s="2" t="s">
        <v>2460</v>
      </c>
      <c r="E32" s="4" t="s">
        <v>229</v>
      </c>
      <c r="F32" s="8" t="s">
        <v>229</v>
      </c>
      <c r="G32" s="4" t="s">
        <v>229</v>
      </c>
      <c r="H32" s="8" t="s">
        <v>229</v>
      </c>
      <c r="I32" s="7" t="s">
        <v>229</v>
      </c>
      <c r="J32" s="7" t="s">
        <v>229</v>
      </c>
      <c r="K32" s="4">
        <v>41</v>
      </c>
      <c r="L32" s="8">
        <v>2716.48</v>
      </c>
      <c r="M32" s="4">
        <v>24</v>
      </c>
      <c r="N32" s="8">
        <v>1782.84</v>
      </c>
      <c r="O32" s="7">
        <v>0.7083</v>
      </c>
      <c r="P32" s="7">
        <v>0.5237</v>
      </c>
    </row>
    <row r="33">
      <c r="A33" s="2" t="s">
        <v>216</v>
      </c>
      <c r="B33" s="2" t="s">
        <v>4734</v>
      </c>
      <c r="C33" s="2" t="s">
        <v>3164</v>
      </c>
      <c r="D33" s="2" t="s">
        <v>3165</v>
      </c>
      <c r="E33" s="4">
        <v>120</v>
      </c>
      <c r="F33" s="8">
        <v>6981.16</v>
      </c>
      <c r="G33" s="4">
        <v>111</v>
      </c>
      <c r="H33" s="8">
        <v>7070.68</v>
      </c>
      <c r="I33" s="7">
        <v>0.0811</v>
      </c>
      <c r="J33" s="7">
        <v>-0.0127</v>
      </c>
      <c r="K33" s="4">
        <v>72</v>
      </c>
      <c r="L33" s="8">
        <v>4755.48</v>
      </c>
      <c r="M33" s="4">
        <v>83</v>
      </c>
      <c r="N33" s="8">
        <v>5386.36</v>
      </c>
      <c r="O33" s="7">
        <v>-0.1325</v>
      </c>
      <c r="P33" s="7">
        <v>-0.1171</v>
      </c>
    </row>
    <row r="34">
      <c r="A34" s="2" t="s">
        <v>216</v>
      </c>
      <c r="B34" s="2" t="s">
        <v>4734</v>
      </c>
      <c r="C34" s="2" t="s">
        <v>3164</v>
      </c>
      <c r="D34" s="2" t="s">
        <v>3497</v>
      </c>
      <c r="E34" s="4" t="s">
        <v>229</v>
      </c>
      <c r="F34" s="8" t="s">
        <v>229</v>
      </c>
      <c r="G34" s="4" t="s">
        <v>229</v>
      </c>
      <c r="H34" s="8" t="s">
        <v>229</v>
      </c>
      <c r="I34" s="7" t="s">
        <v>229</v>
      </c>
      <c r="J34" s="7" t="s">
        <v>229</v>
      </c>
      <c r="K34" s="4">
        <v>48</v>
      </c>
      <c r="L34" s="8">
        <v>2225.68</v>
      </c>
      <c r="M34" s="4">
        <v>28</v>
      </c>
      <c r="N34" s="8">
        <v>1684.32</v>
      </c>
      <c r="O34" s="7">
        <v>0.7143</v>
      </c>
      <c r="P34" s="7">
        <v>0.3214</v>
      </c>
    </row>
    <row r="35">
      <c r="A35" s="2" t="s">
        <v>216</v>
      </c>
      <c r="B35" s="2" t="s">
        <v>4734</v>
      </c>
      <c r="C35" s="2" t="s">
        <v>3600</v>
      </c>
      <c r="D35" s="2" t="s">
        <v>3827</v>
      </c>
      <c r="E35" s="4">
        <v>16</v>
      </c>
      <c r="F35" s="8">
        <v>1019.67</v>
      </c>
      <c r="G35" s="4">
        <v>34</v>
      </c>
      <c r="H35" s="8">
        <v>2059.94</v>
      </c>
      <c r="I35" s="7">
        <v>-0.5294</v>
      </c>
      <c r="J35" s="7">
        <v>-0.505</v>
      </c>
      <c r="K35" s="4">
        <v>11</v>
      </c>
      <c r="L35" s="8">
        <v>668.25</v>
      </c>
      <c r="M35" s="4">
        <v>20</v>
      </c>
      <c r="N35" s="8">
        <v>1232.06</v>
      </c>
      <c r="O35" s="7">
        <v>-0.45</v>
      </c>
      <c r="P35" s="7">
        <v>-0.4576</v>
      </c>
    </row>
    <row r="36">
      <c r="A36" s="2" t="s">
        <v>216</v>
      </c>
      <c r="B36" s="2" t="s">
        <v>4734</v>
      </c>
      <c r="C36" s="2" t="s">
        <v>3600</v>
      </c>
      <c r="D36" s="2" t="s">
        <v>3726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>
        <v>5</v>
      </c>
      <c r="L36" s="8">
        <v>351.42</v>
      </c>
      <c r="M36" s="4">
        <v>9</v>
      </c>
      <c r="N36" s="8">
        <v>492.62</v>
      </c>
      <c r="O36" s="7">
        <v>-0.4444</v>
      </c>
      <c r="P36" s="7">
        <v>-0.2866</v>
      </c>
    </row>
    <row r="37">
      <c r="A37" s="2" t="s">
        <v>216</v>
      </c>
      <c r="B37" s="2" t="s">
        <v>4734</v>
      </c>
      <c r="C37" s="2" t="s">
        <v>3600</v>
      </c>
      <c r="D37" s="2" t="s">
        <v>3601</v>
      </c>
      <c r="E37" s="4" t="s">
        <v>229</v>
      </c>
      <c r="F37" s="8" t="s">
        <v>229</v>
      </c>
      <c r="G37" s="4" t="s">
        <v>229</v>
      </c>
      <c r="H37" s="8" t="s">
        <v>229</v>
      </c>
      <c r="I37" s="7" t="s">
        <v>229</v>
      </c>
      <c r="J37" s="7" t="s">
        <v>229</v>
      </c>
      <c r="K37" s="4"/>
      <c r="L37" s="8"/>
      <c r="M37" s="4">
        <v>5</v>
      </c>
      <c r="N37" s="8">
        <v>335.26</v>
      </c>
      <c r="O37" s="7"/>
      <c r="P37" s="7"/>
    </row>
    <row r="38">
      <c r="A38" s="2" t="s">
        <v>216</v>
      </c>
      <c r="B38" s="2" t="s">
        <v>5248</v>
      </c>
      <c r="C38" s="2" t="s">
        <v>218</v>
      </c>
      <c r="D38" s="2" t="s">
        <v>219</v>
      </c>
      <c r="E38" s="4">
        <v>265</v>
      </c>
      <c r="F38" s="8">
        <v>10726.07</v>
      </c>
      <c r="G38" s="4">
        <v>361</v>
      </c>
      <c r="H38" s="8">
        <v>15001.57</v>
      </c>
      <c r="I38" s="7">
        <v>-0.2659</v>
      </c>
      <c r="J38" s="7">
        <v>-0.285</v>
      </c>
      <c r="K38" s="4">
        <v>197</v>
      </c>
      <c r="L38" s="8">
        <v>7587.57</v>
      </c>
      <c r="M38" s="4">
        <v>233</v>
      </c>
      <c r="N38" s="8">
        <v>8687.56</v>
      </c>
      <c r="O38" s="7">
        <v>-0.1545</v>
      </c>
      <c r="P38" s="7">
        <v>-0.1266</v>
      </c>
    </row>
    <row r="39">
      <c r="A39" s="2" t="s">
        <v>216</v>
      </c>
      <c r="B39" s="2" t="s">
        <v>5248</v>
      </c>
      <c r="C39" s="2" t="s">
        <v>218</v>
      </c>
      <c r="D39" s="2" t="s">
        <v>2883</v>
      </c>
      <c r="E39" s="4" t="s">
        <v>229</v>
      </c>
      <c r="F39" s="8" t="s">
        <v>229</v>
      </c>
      <c r="G39" s="4" t="s">
        <v>229</v>
      </c>
      <c r="H39" s="8" t="s">
        <v>229</v>
      </c>
      <c r="I39" s="7" t="s">
        <v>229</v>
      </c>
      <c r="J39" s="7" t="s">
        <v>229</v>
      </c>
      <c r="K39" s="4">
        <v>46</v>
      </c>
      <c r="L39" s="8">
        <v>2390.2</v>
      </c>
      <c r="M39" s="4">
        <v>122</v>
      </c>
      <c r="N39" s="8">
        <v>6126.35</v>
      </c>
      <c r="O39" s="7">
        <v>-0.623</v>
      </c>
      <c r="P39" s="7">
        <v>-0.6098</v>
      </c>
    </row>
    <row r="40">
      <c r="A40" s="2" t="s">
        <v>216</v>
      </c>
      <c r="B40" s="2" t="s">
        <v>5248</v>
      </c>
      <c r="C40" s="2" t="s">
        <v>218</v>
      </c>
      <c r="D40" s="2" t="s">
        <v>2460</v>
      </c>
      <c r="E40" s="4" t="s">
        <v>229</v>
      </c>
      <c r="F40" s="8" t="s">
        <v>229</v>
      </c>
      <c r="G40" s="4" t="s">
        <v>229</v>
      </c>
      <c r="H40" s="8" t="s">
        <v>229</v>
      </c>
      <c r="I40" s="7" t="s">
        <v>229</v>
      </c>
      <c r="J40" s="7" t="s">
        <v>229</v>
      </c>
      <c r="K40" s="4">
        <v>22</v>
      </c>
      <c r="L40" s="8">
        <v>748.3</v>
      </c>
      <c r="M40" s="4">
        <v>6</v>
      </c>
      <c r="N40" s="8">
        <v>187.66</v>
      </c>
      <c r="O40" s="7">
        <v>2.6667</v>
      </c>
      <c r="P40" s="7">
        <v>2.9875</v>
      </c>
    </row>
    <row r="41">
      <c r="A41" s="2" t="s">
        <v>216</v>
      </c>
      <c r="B41" s="2" t="s">
        <v>5248</v>
      </c>
      <c r="C41" s="2" t="s">
        <v>3600</v>
      </c>
      <c r="D41" s="2" t="s">
        <v>3601</v>
      </c>
      <c r="E41" s="4">
        <v>40</v>
      </c>
      <c r="F41" s="8">
        <v>1658.31</v>
      </c>
      <c r="G41" s="4">
        <v>116</v>
      </c>
      <c r="H41" s="8">
        <v>4574.76</v>
      </c>
      <c r="I41" s="7">
        <v>-0.6552</v>
      </c>
      <c r="J41" s="7">
        <v>-0.6375</v>
      </c>
      <c r="K41" s="4">
        <v>40</v>
      </c>
      <c r="L41" s="8">
        <v>1658.31</v>
      </c>
      <c r="M41" s="4">
        <v>108</v>
      </c>
      <c r="N41" s="8">
        <v>4244.24</v>
      </c>
      <c r="O41" s="7">
        <v>-0.6296</v>
      </c>
      <c r="P41" s="7">
        <v>-0.6093</v>
      </c>
    </row>
    <row r="42">
      <c r="A42" s="2" t="s">
        <v>216</v>
      </c>
      <c r="B42" s="2" t="s">
        <v>5248</v>
      </c>
      <c r="C42" s="2" t="s">
        <v>3600</v>
      </c>
      <c r="D42" s="2" t="s">
        <v>2883</v>
      </c>
      <c r="E42" s="4" t="s">
        <v>229</v>
      </c>
      <c r="F42" s="8" t="s">
        <v>229</v>
      </c>
      <c r="G42" s="4" t="s">
        <v>229</v>
      </c>
      <c r="H42" s="8" t="s">
        <v>229</v>
      </c>
      <c r="I42" s="7" t="s">
        <v>229</v>
      </c>
      <c r="J42" s="7" t="s">
        <v>229</v>
      </c>
      <c r="K42" s="4"/>
      <c r="L42" s="8"/>
      <c r="M42" s="4">
        <v>8</v>
      </c>
      <c r="N42" s="8">
        <v>330.52</v>
      </c>
      <c r="O42" s="7"/>
      <c r="P42" s="7"/>
    </row>
    <row r="43">
      <c r="A43" s="2" t="s">
        <v>216</v>
      </c>
      <c r="B43" s="2" t="s">
        <v>5248</v>
      </c>
      <c r="C43" s="2" t="s">
        <v>3164</v>
      </c>
      <c r="D43" s="2" t="s">
        <v>3497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216</v>
      </c>
      <c r="B44" s="2" t="s">
        <v>5451</v>
      </c>
      <c r="C44" s="2" t="s">
        <v>218</v>
      </c>
      <c r="D44" s="2" t="s">
        <v>219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216</v>
      </c>
      <c r="B45" s="2" t="s">
        <v>5451</v>
      </c>
      <c r="C45" s="2" t="s">
        <v>3164</v>
      </c>
      <c r="D45" s="2" t="s">
        <v>3165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216</v>
      </c>
      <c r="B46" s="2" t="s">
        <v>5451</v>
      </c>
      <c r="C46" s="2" t="s">
        <v>3845</v>
      </c>
      <c r="D46" s="2" t="s">
        <v>3846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5475</v>
      </c>
      <c r="D2" s="0" t="s">
        <v>5476</v>
      </c>
      <c r="E2" s="0" t="s">
        <v>5477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5478</v>
      </c>
      <c r="I4" s="1" t="s">
        <v>5479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5480</v>
      </c>
      <c r="O4" s="1" t="s">
        <v>5481</v>
      </c>
    </row>
    <row r="5">
      <c r="A5" s="1" t="s">
        <v>89</v>
      </c>
      <c r="B5" s="1" t="s">
        <v>91</v>
      </c>
      <c r="C5" s="1" t="s">
        <v>92</v>
      </c>
      <c r="D5" s="1" t="s">
        <v>5482</v>
      </c>
      <c r="E5" s="1" t="s">
        <v>5483</v>
      </c>
      <c r="F5" s="1" t="s">
        <v>5482</v>
      </c>
      <c r="G5" s="1" t="s">
        <v>5483</v>
      </c>
      <c r="H5" s="1" t="s">
        <v>5478</v>
      </c>
      <c r="I5" s="1" t="s">
        <v>5479</v>
      </c>
      <c r="J5" s="1" t="s">
        <v>5484</v>
      </c>
      <c r="K5" s="1" t="s">
        <v>5485</v>
      </c>
      <c r="L5" s="1" t="s">
        <v>5484</v>
      </c>
      <c r="M5" s="1" t="s">
        <v>5485</v>
      </c>
      <c r="N5" s="1" t="s">
        <v>5480</v>
      </c>
      <c r="O5" s="1" t="s">
        <v>5481</v>
      </c>
    </row>
    <row r="6">
      <c r="A6" s="2" t="s">
        <v>216</v>
      </c>
      <c r="B6" s="2" t="s">
        <v>218</v>
      </c>
      <c r="C6" s="2" t="s">
        <v>219</v>
      </c>
      <c r="D6" s="4">
        <v>3403</v>
      </c>
      <c r="E6" s="8">
        <v>151326.2</v>
      </c>
      <c r="F6" s="4">
        <v>3508</v>
      </c>
      <c r="G6" s="8">
        <v>160393.86</v>
      </c>
      <c r="H6" s="7">
        <v>-0.0299</v>
      </c>
      <c r="I6" s="7">
        <v>-0.0565</v>
      </c>
      <c r="J6" s="4">
        <v>2670</v>
      </c>
      <c r="K6" s="8">
        <v>118770.93</v>
      </c>
      <c r="L6" s="4">
        <v>2996</v>
      </c>
      <c r="M6" s="8">
        <v>138762.28</v>
      </c>
      <c r="N6" s="7">
        <v>-0.1088</v>
      </c>
      <c r="O6" s="7">
        <v>-0.1441</v>
      </c>
    </row>
    <row r="7">
      <c r="A7" s="2" t="s">
        <v>216</v>
      </c>
      <c r="B7" s="2" t="s">
        <v>218</v>
      </c>
      <c r="C7" s="2" t="s">
        <v>2460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444</v>
      </c>
      <c r="K7" s="8">
        <v>18974.97</v>
      </c>
      <c r="L7" s="4">
        <v>114</v>
      </c>
      <c r="M7" s="8">
        <v>5240.06</v>
      </c>
      <c r="N7" s="7">
        <v>2.8947</v>
      </c>
      <c r="O7" s="7">
        <v>2.6211</v>
      </c>
    </row>
    <row r="8">
      <c r="A8" s="2" t="s">
        <v>216</v>
      </c>
      <c r="B8" s="2" t="s">
        <v>218</v>
      </c>
      <c r="C8" s="2" t="s">
        <v>2883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>
        <v>289</v>
      </c>
      <c r="K8" s="8">
        <v>13580.3</v>
      </c>
      <c r="L8" s="4">
        <v>398</v>
      </c>
      <c r="M8" s="8">
        <v>16391.52</v>
      </c>
      <c r="N8" s="7">
        <v>-0.2739</v>
      </c>
      <c r="O8" s="7">
        <v>-0.1715</v>
      </c>
    </row>
    <row r="9">
      <c r="A9" s="2" t="s">
        <v>216</v>
      </c>
      <c r="B9" s="2" t="s">
        <v>3164</v>
      </c>
      <c r="C9" s="2" t="s">
        <v>3165</v>
      </c>
      <c r="D9" s="4">
        <v>556</v>
      </c>
      <c r="E9" s="8">
        <v>22490.63</v>
      </c>
      <c r="F9" s="4">
        <v>530</v>
      </c>
      <c r="G9" s="8">
        <v>20906.69</v>
      </c>
      <c r="H9" s="7">
        <v>0.0491</v>
      </c>
      <c r="I9" s="7">
        <v>0.0758</v>
      </c>
      <c r="J9" s="4">
        <v>329</v>
      </c>
      <c r="K9" s="8">
        <v>13804.25</v>
      </c>
      <c r="L9" s="4">
        <v>483</v>
      </c>
      <c r="M9" s="8">
        <v>18663.07</v>
      </c>
      <c r="N9" s="7">
        <v>-0.3188</v>
      </c>
      <c r="O9" s="7">
        <v>-0.2603</v>
      </c>
    </row>
    <row r="10">
      <c r="A10" s="2" t="s">
        <v>216</v>
      </c>
      <c r="B10" s="2" t="s">
        <v>3164</v>
      </c>
      <c r="C10" s="2" t="s">
        <v>3497</v>
      </c>
      <c r="D10" s="4" t="s">
        <v>229</v>
      </c>
      <c r="E10" s="8" t="s">
        <v>229</v>
      </c>
      <c r="F10" s="4" t="s">
        <v>229</v>
      </c>
      <c r="G10" s="8" t="s">
        <v>229</v>
      </c>
      <c r="H10" s="7" t="s">
        <v>229</v>
      </c>
      <c r="I10" s="7" t="s">
        <v>229</v>
      </c>
      <c r="J10" s="4">
        <v>227</v>
      </c>
      <c r="K10" s="8">
        <v>8686.38</v>
      </c>
      <c r="L10" s="4">
        <v>47</v>
      </c>
      <c r="M10" s="8">
        <v>2243.62</v>
      </c>
      <c r="N10" s="7">
        <v>3.8298</v>
      </c>
      <c r="O10" s="7">
        <v>2.8716</v>
      </c>
    </row>
    <row r="11">
      <c r="A11" s="2" t="s">
        <v>216</v>
      </c>
      <c r="B11" s="2" t="s">
        <v>3600</v>
      </c>
      <c r="C11" s="2" t="s">
        <v>3601</v>
      </c>
      <c r="D11" s="4">
        <v>356</v>
      </c>
      <c r="E11" s="8">
        <v>15708.11</v>
      </c>
      <c r="F11" s="4">
        <v>529</v>
      </c>
      <c r="G11" s="8">
        <v>23505.55</v>
      </c>
      <c r="H11" s="7">
        <v>-0.327</v>
      </c>
      <c r="I11" s="7">
        <v>-0.3317</v>
      </c>
      <c r="J11" s="4">
        <v>288</v>
      </c>
      <c r="K11" s="8">
        <v>12804.07</v>
      </c>
      <c r="L11" s="4">
        <v>382</v>
      </c>
      <c r="M11" s="8">
        <v>16637.81</v>
      </c>
      <c r="N11" s="7">
        <v>-0.2461</v>
      </c>
      <c r="O11" s="7">
        <v>-0.2304</v>
      </c>
    </row>
    <row r="12">
      <c r="A12" s="2" t="s">
        <v>216</v>
      </c>
      <c r="B12" s="2" t="s">
        <v>3600</v>
      </c>
      <c r="C12" s="2" t="s">
        <v>3726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43</v>
      </c>
      <c r="K12" s="8">
        <v>1583.89</v>
      </c>
      <c r="L12" s="4">
        <v>35</v>
      </c>
      <c r="M12" s="8">
        <v>1430.93</v>
      </c>
      <c r="N12" s="7">
        <v>0.2286</v>
      </c>
      <c r="O12" s="7">
        <v>0.1069</v>
      </c>
    </row>
    <row r="13">
      <c r="A13" s="2" t="s">
        <v>216</v>
      </c>
      <c r="B13" s="2" t="s">
        <v>3600</v>
      </c>
      <c r="C13" s="2" t="s">
        <v>3827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25</v>
      </c>
      <c r="K13" s="8">
        <v>1320.15</v>
      </c>
      <c r="L13" s="4">
        <v>104</v>
      </c>
      <c r="M13" s="8">
        <v>5106.29</v>
      </c>
      <c r="N13" s="7">
        <v>-0.7596</v>
      </c>
      <c r="O13" s="7">
        <v>-0.7415</v>
      </c>
    </row>
    <row r="14">
      <c r="A14" s="2" t="s">
        <v>216</v>
      </c>
      <c r="B14" s="2" t="s">
        <v>3600</v>
      </c>
      <c r="C14" s="2" t="s">
        <v>2883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>
        <v>8</v>
      </c>
      <c r="M14" s="8">
        <v>330.52</v>
      </c>
      <c r="N14" s="7"/>
      <c r="O14" s="7"/>
    </row>
    <row r="15">
      <c r="A15" s="2" t="s">
        <v>216</v>
      </c>
      <c r="B15" s="2" t="s">
        <v>3600</v>
      </c>
      <c r="C15" s="2" t="s">
        <v>4655</v>
      </c>
      <c r="D15" s="4" t="s">
        <v>229</v>
      </c>
      <c r="E15" s="8" t="s">
        <v>229</v>
      </c>
      <c r="F15" s="4" t="s">
        <v>229</v>
      </c>
      <c r="G15" s="8" t="s">
        <v>229</v>
      </c>
      <c r="H15" s="7" t="s">
        <v>229</v>
      </c>
      <c r="I15" s="7" t="s">
        <v>229</v>
      </c>
      <c r="J15" s="4"/>
      <c r="K15" s="8"/>
      <c r="L15" s="4"/>
      <c r="M15" s="8"/>
      <c r="N15" s="7"/>
      <c r="O15" s="7"/>
    </row>
    <row r="16">
      <c r="A16" s="2" t="s">
        <v>216</v>
      </c>
      <c r="B16" s="2" t="s">
        <v>4717</v>
      </c>
      <c r="C16" s="2" t="s">
        <v>4718</v>
      </c>
      <c r="D16" s="4">
        <v>3</v>
      </c>
      <c r="E16" s="8">
        <v>49.7</v>
      </c>
      <c r="F16" s="4">
        <v>2</v>
      </c>
      <c r="G16" s="8">
        <v>34.91</v>
      </c>
      <c r="H16" s="7">
        <v>0.5</v>
      </c>
      <c r="I16" s="7">
        <v>0.4237</v>
      </c>
      <c r="J16" s="4">
        <v>3</v>
      </c>
      <c r="K16" s="8">
        <v>49.7</v>
      </c>
      <c r="L16" s="4">
        <v>2</v>
      </c>
      <c r="M16" s="8">
        <v>34.91</v>
      </c>
      <c r="N16" s="7">
        <v>0.5</v>
      </c>
      <c r="O16" s="7">
        <v>0.4237</v>
      </c>
    </row>
    <row r="17">
      <c r="A17" s="2" t="s">
        <v>216</v>
      </c>
      <c r="B17" s="2" t="s">
        <v>3845</v>
      </c>
      <c r="C17" s="2" t="s">
        <v>3846</v>
      </c>
      <c r="D17" s="4">
        <v>1</v>
      </c>
      <c r="E17" s="8">
        <v>34.12</v>
      </c>
      <c r="F17" s="4">
        <v>4</v>
      </c>
      <c r="G17" s="8">
        <v>133.69</v>
      </c>
      <c r="H17" s="7">
        <v>-0.75</v>
      </c>
      <c r="I17" s="7">
        <v>-0.7448</v>
      </c>
      <c r="J17" s="4">
        <v>1</v>
      </c>
      <c r="K17" s="8">
        <v>34.12</v>
      </c>
      <c r="L17" s="4">
        <v>4</v>
      </c>
      <c r="M17" s="8">
        <v>133.69</v>
      </c>
      <c r="N17" s="7">
        <v>-0.75</v>
      </c>
      <c r="O17" s="7">
        <v>-0.7448</v>
      </c>
    </row>
    <row r="18">
      <c r="A18" s="2" t="s">
        <v>216</v>
      </c>
      <c r="B18" s="2" t="s">
        <v>4726</v>
      </c>
      <c r="C18" s="2" t="s">
        <v>4727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5"/>
    <mergeCell ref="E11:E15"/>
    <mergeCell ref="F11:F15"/>
    <mergeCell ref="G11:G15"/>
    <mergeCell ref="H11:H15"/>
    <mergeCell ref="I11:I15"/>
  </mergeCells>
  <headerFooter/>
</worksheet>
</file>